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preciosreferencia_1\Downloads\"/>
    </mc:Choice>
  </mc:AlternateContent>
  <xr:revisionPtr revIDLastSave="0" documentId="8_{5D47604D-8393-44C7-B045-7CCACE1E5F04}" xr6:coauthVersionLast="47" xr6:coauthVersionMax="47" xr10:uidLastSave="{00000000-0000-0000-0000-000000000000}"/>
  <bookViews>
    <workbookView xWindow="-120" yWindow="-120" windowWidth="29040" windowHeight="15840" activeTab="6" xr2:uid="{00000000-000D-0000-FFFF-FFFF00000000}"/>
  </bookViews>
  <sheets>
    <sheet name="PR.FIN" sheetId="8" r:id="rId1"/>
    <sheet name="Hoja1" sheetId="9" r:id="rId2"/>
    <sheet name="CF" sheetId="6" r:id="rId3"/>
    <sheet name="IPC" sheetId="7" r:id="rId4"/>
    <sheet name="TC" sheetId="5" r:id="rId5"/>
    <sheet name="BIntern" sheetId="4" r:id="rId6"/>
    <sheet name="BGuatecompras" sheetId="3" r:id="rId7"/>
    <sheet name="Hoja2" sheetId="10" r:id="rId8"/>
    <sheet name="BCotizaciones" sheetId="2" r:id="rId9"/>
    <sheet name="Sheet1" sheetId="1" r:id="rId10"/>
  </sheets>
  <externalReferences>
    <externalReference r:id="rId11"/>
    <externalReference r:id="rId12"/>
  </externalReferences>
  <definedNames>
    <definedName name="_xlnm._FilterDatabase" localSheetId="6" hidden="1">BGuatecompras!$A$1:$AI$9071</definedName>
    <definedName name="_xlnm._FilterDatabase" localSheetId="2" hidden="1">CF!$A$1:$O$204</definedName>
    <definedName name="_xlnm._FilterDatabase" localSheetId="3" hidden="1">IPC!$A$4:$D$92</definedName>
    <definedName name="_xlnm._FilterDatabase" localSheetId="0" hidden="1">PR.FIN!$C$6:$H$147</definedName>
    <definedName name="_xlnm.Print_Area" localSheetId="0">PR.FIN!$C$1:$H$104</definedName>
    <definedName name="DatosExternos_1" localSheetId="6" hidden="1">BGuatecompras!$A$1:$AI$9101</definedName>
    <definedName name="_xlnm.Print_Titles" localSheetId="0">PR.FIN!$1:$6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29" i="3" l="1"/>
  <c r="AF28" i="3"/>
  <c r="AF27" i="3"/>
  <c r="AF26" i="3"/>
  <c r="AF25" i="3"/>
  <c r="AF24" i="3"/>
  <c r="AF23" i="3"/>
  <c r="AF22" i="3"/>
  <c r="AF21" i="3"/>
  <c r="AF20" i="3"/>
  <c r="AF19" i="3"/>
  <c r="AF18" i="3"/>
  <c r="AF17" i="3"/>
  <c r="AF16" i="3"/>
  <c r="AF15" i="3"/>
  <c r="AF14" i="3"/>
  <c r="AF13" i="3"/>
  <c r="AF12" i="3"/>
  <c r="AB29" i="3" l="1"/>
  <c r="AD29" i="3" s="1"/>
  <c r="AB28" i="3"/>
  <c r="AD28" i="3" s="1"/>
  <c r="AB27" i="3"/>
  <c r="AD27" i="3" s="1"/>
  <c r="AB26" i="3"/>
  <c r="AD26" i="3" s="1"/>
  <c r="AB25" i="3"/>
  <c r="AD25" i="3" s="1"/>
  <c r="AB24" i="3"/>
  <c r="AD24" i="3" s="1"/>
  <c r="AB23" i="3"/>
  <c r="AD23" i="3" s="1"/>
  <c r="AB22" i="3"/>
  <c r="AD22" i="3" s="1"/>
  <c r="AB21" i="3"/>
  <c r="AD21" i="3" s="1"/>
  <c r="AB20" i="3"/>
  <c r="AD20" i="3" s="1"/>
  <c r="AB19" i="3"/>
  <c r="AD19" i="3" s="1"/>
  <c r="AB18" i="3"/>
  <c r="AD18" i="3" s="1"/>
  <c r="AB17" i="3"/>
  <c r="AD17" i="3" s="1"/>
  <c r="AB16" i="3"/>
  <c r="AD16" i="3" s="1"/>
  <c r="AB15" i="3"/>
  <c r="AD15" i="3" s="1"/>
  <c r="AB14" i="3"/>
  <c r="AD14" i="3" s="1"/>
  <c r="AB13" i="3"/>
  <c r="AD13" i="3" s="1"/>
  <c r="AB12" i="3"/>
  <c r="AD12" i="3" s="1"/>
  <c r="V5014" i="3" l="1"/>
  <c r="V5013" i="3"/>
  <c r="V5012" i="3"/>
  <c r="V5011" i="3"/>
  <c r="V5010" i="3"/>
  <c r="V5009" i="3"/>
  <c r="V5015" i="3"/>
  <c r="V24" i="3"/>
  <c r="AG24" i="3" s="1"/>
  <c r="V29" i="3"/>
  <c r="AG29" i="3" s="1"/>
  <c r="V28" i="3"/>
  <c r="AG28" i="3" s="1"/>
  <c r="V27" i="3"/>
  <c r="AG27" i="3" s="1"/>
  <c r="V26" i="3"/>
  <c r="AG26" i="3" s="1"/>
  <c r="V25" i="3"/>
  <c r="AG25" i="3" s="1"/>
  <c r="V23" i="3"/>
  <c r="AG23" i="3" s="1"/>
  <c r="V22" i="3"/>
  <c r="AG22" i="3" s="1"/>
  <c r="V21" i="3"/>
  <c r="AG21" i="3" s="1"/>
  <c r="V20" i="3"/>
  <c r="AG20" i="3" s="1"/>
  <c r="V19" i="3"/>
  <c r="AG19" i="3" s="1"/>
  <c r="V18" i="3"/>
  <c r="AG18" i="3" s="1"/>
  <c r="V17" i="3"/>
  <c r="AG17" i="3" s="1"/>
  <c r="V16" i="3"/>
  <c r="AG16" i="3" s="1"/>
  <c r="V15" i="3"/>
  <c r="AG15" i="3" s="1"/>
  <c r="V14" i="3"/>
  <c r="AG14" i="3" s="1"/>
  <c r="V13" i="3"/>
  <c r="AG13" i="3" s="1"/>
  <c r="V12" i="3"/>
  <c r="AG12" i="3" s="1"/>
  <c r="Q9066" i="3"/>
  <c r="Q9065" i="3"/>
  <c r="Q9064" i="3"/>
  <c r="Q9063" i="3"/>
  <c r="Q9062" i="3"/>
  <c r="Q9061" i="3"/>
  <c r="Q9060" i="3"/>
  <c r="Q9059" i="3"/>
  <c r="Q9058" i="3"/>
  <c r="Q9057" i="3"/>
  <c r="Q9056" i="3"/>
  <c r="Q9055" i="3"/>
  <c r="Q9054" i="3"/>
  <c r="Q9053" i="3"/>
  <c r="Q9052" i="3"/>
  <c r="Q9051" i="3"/>
  <c r="Q9050" i="3"/>
  <c r="Q9049" i="3"/>
  <c r="Q9048" i="3"/>
  <c r="Q9047" i="3"/>
  <c r="Q9046" i="3"/>
  <c r="Q9045" i="3"/>
  <c r="Q9044" i="3"/>
  <c r="Q9043" i="3"/>
  <c r="Q9042" i="3"/>
  <c r="Q9041" i="3"/>
  <c r="Q9040" i="3"/>
  <c r="Q9039" i="3"/>
  <c r="Q9038" i="3"/>
  <c r="Q9037" i="3"/>
  <c r="Q9036" i="3"/>
  <c r="Q9035" i="3"/>
  <c r="Q9034" i="3"/>
  <c r="Q9033" i="3"/>
  <c r="Q9032" i="3"/>
  <c r="Q9031" i="3"/>
  <c r="Q9030" i="3"/>
  <c r="Q9029" i="3"/>
  <c r="Q9028" i="3"/>
  <c r="Q9027" i="3"/>
  <c r="Q9026" i="3"/>
  <c r="Q9025" i="3"/>
  <c r="Q9024" i="3"/>
  <c r="Q9023" i="3"/>
  <c r="Q9022" i="3"/>
  <c r="Q9021" i="3"/>
  <c r="Q9020" i="3"/>
  <c r="Q9019" i="3"/>
  <c r="Q9018" i="3"/>
  <c r="Q9017" i="3"/>
  <c r="Q9016" i="3"/>
  <c r="Q9015" i="3"/>
  <c r="Q9014" i="3"/>
  <c r="Q9013" i="3"/>
  <c r="Q9012" i="3"/>
  <c r="Q9011" i="3"/>
  <c r="Q9010" i="3"/>
  <c r="Q9009" i="3"/>
  <c r="Q9008" i="3"/>
  <c r="Q9007" i="3"/>
  <c r="Q9006" i="3"/>
  <c r="Q9005" i="3"/>
  <c r="Q9004" i="3"/>
  <c r="Q9003" i="3"/>
  <c r="Q9002" i="3"/>
  <c r="Q9001" i="3"/>
  <c r="Q9000" i="3"/>
  <c r="Q8999" i="3"/>
  <c r="Q8998" i="3"/>
  <c r="Q8997" i="3"/>
  <c r="Q8996" i="3"/>
  <c r="Q8995" i="3"/>
  <c r="Q8994" i="3"/>
  <c r="Q8993" i="3"/>
  <c r="Q8992" i="3"/>
  <c r="Q8991" i="3"/>
  <c r="Q8990" i="3"/>
  <c r="Q8989" i="3"/>
  <c r="Q8988" i="3"/>
  <c r="Q8987" i="3"/>
  <c r="Q8986" i="3"/>
  <c r="Q8985" i="3"/>
  <c r="Q8984" i="3"/>
  <c r="Q8983" i="3"/>
  <c r="Q8982" i="3"/>
  <c r="Q8981" i="3"/>
  <c r="Q8980" i="3"/>
  <c r="Q8979" i="3"/>
  <c r="Q8978" i="3"/>
  <c r="Q8977" i="3"/>
  <c r="Q8976" i="3"/>
  <c r="Q8975" i="3"/>
  <c r="Q8974" i="3"/>
  <c r="Q8973" i="3"/>
  <c r="Q8972" i="3"/>
  <c r="Q8971" i="3"/>
  <c r="Q8970" i="3"/>
  <c r="Q8969" i="3"/>
  <c r="Q8968" i="3"/>
  <c r="Q8967" i="3"/>
  <c r="Q8966" i="3"/>
  <c r="Q8965" i="3"/>
  <c r="Q8964" i="3"/>
  <c r="Q8963" i="3"/>
  <c r="Q8962" i="3"/>
  <c r="Q8961" i="3"/>
  <c r="Q8960" i="3"/>
  <c r="Q8959" i="3"/>
  <c r="Q8958" i="3"/>
  <c r="Q8957" i="3"/>
  <c r="Q8956" i="3"/>
  <c r="Q8955" i="3"/>
  <c r="Q8954" i="3"/>
  <c r="Q8953" i="3"/>
  <c r="Q8952" i="3"/>
  <c r="Q8951" i="3"/>
  <c r="Q8950" i="3"/>
  <c r="Q8949" i="3"/>
  <c r="Q8948" i="3"/>
  <c r="Q8947" i="3"/>
  <c r="Q7629" i="3"/>
  <c r="P16" i="4"/>
  <c r="V16" i="4" s="1"/>
  <c r="AB16" i="4" s="1"/>
  <c r="AC16" i="4" s="1"/>
  <c r="P41" i="4"/>
  <c r="V41" i="4" s="1"/>
  <c r="AB41" i="4" s="1"/>
  <c r="AC41" i="4" s="1"/>
  <c r="P40" i="4"/>
  <c r="V40" i="4" s="1"/>
  <c r="AB40" i="4" s="1"/>
  <c r="AC40" i="4" s="1"/>
  <c r="P39" i="4"/>
  <c r="V39" i="4" s="1"/>
  <c r="AB39" i="4" s="1"/>
  <c r="AC39" i="4" s="1"/>
  <c r="P38" i="4"/>
  <c r="V38" i="4" s="1"/>
  <c r="AB38" i="4" s="1"/>
  <c r="AC38" i="4" s="1"/>
  <c r="P37" i="4"/>
  <c r="V37" i="4" s="1"/>
  <c r="AB37" i="4" s="1"/>
  <c r="AC37" i="4" s="1"/>
  <c r="P36" i="4"/>
  <c r="P35" i="4"/>
  <c r="V35" i="4" s="1"/>
  <c r="AB35" i="4" s="1"/>
  <c r="AC35" i="4" s="1"/>
  <c r="P34" i="4"/>
  <c r="V34" i="4" s="1"/>
  <c r="AB34" i="4" s="1"/>
  <c r="P33" i="4"/>
  <c r="V33" i="4" s="1"/>
  <c r="AB33" i="4" s="1"/>
  <c r="AC33" i="4" s="1"/>
  <c r="P32" i="4"/>
  <c r="V32" i="4" s="1"/>
  <c r="AB32" i="4" s="1"/>
  <c r="AC32" i="4" s="1"/>
  <c r="P31" i="4"/>
  <c r="V31" i="4" s="1"/>
  <c r="AB31" i="4" s="1"/>
  <c r="AC31" i="4" s="1"/>
  <c r="C31" i="4"/>
  <c r="P30" i="4"/>
  <c r="V30" i="4" s="1"/>
  <c r="AB30" i="4" s="1"/>
  <c r="C30" i="4"/>
  <c r="P29" i="4"/>
  <c r="V29" i="4" s="1"/>
  <c r="AB29" i="4" s="1"/>
  <c r="AC29" i="4" s="1"/>
  <c r="AD29" i="4" s="1"/>
  <c r="C29" i="4"/>
  <c r="P28" i="4"/>
  <c r="C28" i="4"/>
  <c r="P27" i="4"/>
  <c r="V27" i="4" s="1"/>
  <c r="AB27" i="4" s="1"/>
  <c r="AC27" i="4" s="1"/>
  <c r="P26" i="4"/>
  <c r="V26" i="4" s="1"/>
  <c r="AB26" i="4" s="1"/>
  <c r="AC26" i="4" s="1"/>
  <c r="P25" i="4"/>
  <c r="V25" i="4" s="1"/>
  <c r="AB25" i="4" s="1"/>
  <c r="AC25" i="4" s="1"/>
  <c r="P24" i="4"/>
  <c r="V24" i="4" s="1"/>
  <c r="AB24" i="4" s="1"/>
  <c r="AC24" i="4" s="1"/>
  <c r="P23" i="4"/>
  <c r="V23" i="4" s="1"/>
  <c r="AB23" i="4" s="1"/>
  <c r="AC23" i="4" s="1"/>
  <c r="P22" i="4"/>
  <c r="V22" i="4" s="1"/>
  <c r="AB22" i="4" s="1"/>
  <c r="P21" i="4"/>
  <c r="V21" i="4" s="1"/>
  <c r="AB21" i="4" s="1"/>
  <c r="AC21" i="4" s="1"/>
  <c r="P20" i="4"/>
  <c r="P19" i="4"/>
  <c r="V19" i="4" s="1"/>
  <c r="AB19" i="4" s="1"/>
  <c r="AC19" i="4" s="1"/>
  <c r="P18" i="4"/>
  <c r="V18" i="4" s="1"/>
  <c r="AB18" i="4" s="1"/>
  <c r="P17" i="4"/>
  <c r="V17" i="4" s="1"/>
  <c r="AB17" i="4" s="1"/>
  <c r="AC17" i="4" s="1"/>
  <c r="P15" i="4"/>
  <c r="V15" i="4" s="1"/>
  <c r="AB15" i="4" s="1"/>
  <c r="AC15" i="4" s="1"/>
  <c r="P14" i="4"/>
  <c r="V14" i="4" s="1"/>
  <c r="AB14" i="4" s="1"/>
  <c r="P13" i="4"/>
  <c r="V13" i="4" s="1"/>
  <c r="AB13" i="4" s="1"/>
  <c r="AC13" i="4" s="1"/>
  <c r="P12" i="4"/>
  <c r="V12" i="4" s="1"/>
  <c r="AB12" i="4" s="1"/>
  <c r="AC12" i="4" s="1"/>
  <c r="P11" i="4"/>
  <c r="V11" i="4" s="1"/>
  <c r="AB11" i="4" s="1"/>
  <c r="AC11" i="4" s="1"/>
  <c r="P10" i="4"/>
  <c r="V10" i="4" s="1"/>
  <c r="AB10" i="4" s="1"/>
  <c r="AC10" i="4" s="1"/>
  <c r="P9" i="4"/>
  <c r="V9" i="4" s="1"/>
  <c r="AB9" i="4" s="1"/>
  <c r="AC9" i="4" s="1"/>
  <c r="L8" i="4"/>
  <c r="P8" i="4" s="1"/>
  <c r="V8" i="4" s="1"/>
  <c r="AB8" i="4" s="1"/>
  <c r="AC8" i="4" s="1"/>
  <c r="P7" i="4"/>
  <c r="V7" i="4" s="1"/>
  <c r="AB7" i="4" s="1"/>
  <c r="AC7" i="4" s="1"/>
  <c r="P6" i="4"/>
  <c r="V6" i="4" s="1"/>
  <c r="AB6" i="4" s="1"/>
  <c r="P5" i="4"/>
  <c r="V5" i="4" s="1"/>
  <c r="AB5" i="4" s="1"/>
  <c r="AC5" i="4" s="1"/>
  <c r="P4" i="4"/>
  <c r="P3" i="4"/>
  <c r="V3" i="4" s="1"/>
  <c r="AB3" i="4" s="1"/>
  <c r="AC3" i="4" s="1"/>
  <c r="P2" i="4"/>
  <c r="V2" i="4" s="1"/>
  <c r="AB2" i="4" s="1"/>
  <c r="AD37" i="4" l="1"/>
  <c r="AD21" i="4"/>
  <c r="AC22" i="4"/>
  <c r="AD22" i="4" s="1"/>
  <c r="AC14" i="4"/>
  <c r="AD14" i="4" s="1"/>
  <c r="AC6" i="4"/>
  <c r="AD6" i="4" s="1"/>
  <c r="AC34" i="4"/>
  <c r="AD34" i="4" s="1"/>
  <c r="AC30" i="4"/>
  <c r="AD30" i="4" s="1"/>
  <c r="AC18" i="4"/>
  <c r="AD18" i="4" s="1"/>
  <c r="AC2" i="4"/>
  <c r="AD2" i="4" s="1"/>
  <c r="AD35" i="4"/>
  <c r="AD27" i="4"/>
  <c r="AD19" i="4"/>
  <c r="AD11" i="4"/>
  <c r="AD3" i="4"/>
  <c r="AD13" i="4"/>
  <c r="AD41" i="4"/>
  <c r="AD33" i="4"/>
  <c r="AD25" i="4"/>
  <c r="AD17" i="4"/>
  <c r="AD9" i="4"/>
  <c r="AD5" i="4"/>
  <c r="AD12" i="4"/>
  <c r="AD26" i="4"/>
  <c r="AD10" i="4"/>
  <c r="AD40" i="4"/>
  <c r="AD32" i="4"/>
  <c r="AD24" i="4"/>
  <c r="AD16" i="4"/>
  <c r="AD8" i="4"/>
  <c r="AD39" i="4"/>
  <c r="AD31" i="4"/>
  <c r="AD23" i="4"/>
  <c r="AD15" i="4"/>
  <c r="AD7" i="4"/>
  <c r="AD38" i="4"/>
  <c r="V36" i="4"/>
  <c r="AB36" i="4" s="1"/>
  <c r="V28" i="4"/>
  <c r="AB28" i="4" s="1"/>
  <c r="V20" i="4"/>
  <c r="AB20" i="4" s="1"/>
  <c r="V4" i="4"/>
  <c r="AB4" i="4" s="1"/>
  <c r="AC4" i="4" l="1"/>
  <c r="AD4" i="4" s="1"/>
  <c r="AC20" i="4"/>
  <c r="AD20" i="4" s="1"/>
  <c r="AC28" i="4"/>
  <c r="AD28" i="4" s="1"/>
  <c r="AC36" i="4"/>
  <c r="AD36" i="4" s="1"/>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J212"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29" i="6"/>
  <c r="J28" i="6"/>
  <c r="J27" i="6"/>
  <c r="J26" i="6"/>
  <c r="J25" i="6"/>
  <c r="J24" i="6"/>
  <c r="J23" i="6"/>
  <c r="J22" i="6"/>
  <c r="J21" i="6"/>
  <c r="J20" i="6"/>
  <c r="J19" i="6"/>
  <c r="J18" i="6"/>
  <c r="J17" i="6"/>
  <c r="J16" i="6"/>
  <c r="J15" i="6"/>
  <c r="J14" i="6"/>
  <c r="J13" i="6"/>
  <c r="J12" i="6"/>
  <c r="J11" i="6"/>
  <c r="J9" i="6"/>
  <c r="J8" i="6"/>
  <c r="J7" i="6"/>
  <c r="J6" i="6"/>
  <c r="B18" i="5"/>
  <c r="P73" i="4"/>
  <c r="V73" i="4" s="1"/>
  <c r="P72" i="4"/>
  <c r="V72" i="4" s="1"/>
  <c r="P71" i="4"/>
  <c r="V71" i="4" s="1"/>
  <c r="P70" i="4"/>
  <c r="V70" i="4" s="1"/>
  <c r="P69" i="4"/>
  <c r="V69" i="4" s="1"/>
  <c r="P68" i="4"/>
  <c r="V68" i="4" s="1"/>
  <c r="P67" i="4"/>
  <c r="V67" i="4" s="1"/>
  <c r="P66" i="4"/>
  <c r="V66" i="4" s="1"/>
  <c r="P65" i="4"/>
  <c r="V65" i="4" s="1"/>
  <c r="P64" i="4"/>
  <c r="V64" i="4" s="1"/>
  <c r="P63" i="4"/>
  <c r="V63" i="4" s="1"/>
  <c r="P62" i="4"/>
  <c r="V62" i="4" s="1"/>
  <c r="P61" i="4"/>
  <c r="V61" i="4" s="1"/>
  <c r="P60" i="4"/>
  <c r="V60" i="4" s="1"/>
  <c r="P59" i="4"/>
  <c r="V59" i="4" s="1"/>
  <c r="P58" i="4"/>
  <c r="V58" i="4" s="1"/>
  <c r="P57" i="4"/>
  <c r="V57" i="4" s="1"/>
  <c r="P56" i="4"/>
  <c r="V56" i="4" s="1"/>
  <c r="P55" i="4"/>
  <c r="V55" i="4" s="1"/>
  <c r="P54" i="4"/>
  <c r="V54" i="4" s="1"/>
  <c r="P53" i="4"/>
  <c r="V53" i="4" s="1"/>
  <c r="P52" i="4"/>
  <c r="V52" i="4" s="1"/>
  <c r="P51" i="4"/>
  <c r="V51" i="4" s="1"/>
  <c r="P50" i="4"/>
  <c r="V50" i="4" s="1"/>
  <c r="P49" i="4"/>
  <c r="V49" i="4" s="1"/>
  <c r="P48" i="4"/>
  <c r="V48" i="4" s="1"/>
  <c r="P47" i="4"/>
  <c r="V47" i="4" s="1"/>
  <c r="P46" i="4"/>
  <c r="V46" i="4" s="1"/>
  <c r="P45" i="4"/>
  <c r="V45" i="4" s="1"/>
  <c r="P44" i="4"/>
  <c r="V44" i="4" s="1"/>
  <c r="P43" i="4"/>
  <c r="V43" i="4" s="1"/>
  <c r="P42" i="4"/>
  <c r="V42" i="4" s="1"/>
  <c r="AH8929" i="3"/>
  <c r="AG8929" i="3"/>
  <c r="AF8929" i="3"/>
  <c r="AE8929" i="3"/>
  <c r="K8929" i="3"/>
  <c r="I8929" i="3"/>
  <c r="AH8928" i="3"/>
  <c r="AG8928" i="3"/>
  <c r="AF8928" i="3"/>
  <c r="AE8928" i="3"/>
  <c r="K8928" i="3"/>
  <c r="I8928" i="3"/>
  <c r="AH8927" i="3"/>
  <c r="AG8927" i="3"/>
  <c r="AF8927" i="3"/>
  <c r="AE8927" i="3"/>
  <c r="K8927" i="3"/>
  <c r="I8927" i="3"/>
  <c r="AH8926" i="3"/>
  <c r="AG8926" i="3"/>
  <c r="AF8926" i="3"/>
  <c r="AE8926" i="3"/>
  <c r="K8926" i="3"/>
  <c r="I8926" i="3"/>
  <c r="AH8925" i="3"/>
  <c r="AG8925" i="3"/>
  <c r="AF8925" i="3"/>
  <c r="AE8925" i="3"/>
  <c r="K8925" i="3"/>
  <c r="I8925" i="3"/>
  <c r="AH8924" i="3"/>
  <c r="AG8924" i="3"/>
  <c r="AF8924" i="3"/>
  <c r="AE8924" i="3"/>
  <c r="K8924" i="3"/>
  <c r="I8924" i="3"/>
  <c r="AH8923" i="3"/>
  <c r="AG8923" i="3"/>
  <c r="AF8923" i="3"/>
  <c r="AE8923" i="3"/>
  <c r="K8923" i="3"/>
  <c r="I8923" i="3"/>
  <c r="AH8922" i="3"/>
  <c r="AG8922" i="3"/>
  <c r="AF8922" i="3"/>
  <c r="AE8922" i="3"/>
  <c r="K8922" i="3"/>
  <c r="I8922" i="3"/>
  <c r="AH8921" i="3"/>
  <c r="AG8921" i="3"/>
  <c r="AF8921" i="3"/>
  <c r="AE8921" i="3"/>
  <c r="K8921" i="3"/>
  <c r="I8921" i="3"/>
  <c r="AH8920" i="3"/>
  <c r="AG8920" i="3"/>
  <c r="AF8920" i="3"/>
  <c r="AE8920" i="3"/>
  <c r="K8920" i="3"/>
  <c r="I8920" i="3"/>
  <c r="AH8919" i="3"/>
  <c r="AG8919" i="3"/>
  <c r="AF8919" i="3"/>
  <c r="AE8919" i="3"/>
  <c r="K8919" i="3"/>
  <c r="I8919" i="3"/>
  <c r="AH8918" i="3"/>
  <c r="AG8918" i="3"/>
  <c r="AF8918" i="3"/>
  <c r="AE8918" i="3"/>
  <c r="K8918" i="3"/>
  <c r="I8918" i="3"/>
  <c r="AH8917" i="3"/>
  <c r="AG8917" i="3"/>
  <c r="AF8917" i="3"/>
  <c r="AE8917" i="3"/>
  <c r="K8917" i="3"/>
  <c r="I8917" i="3"/>
  <c r="AH8916" i="3"/>
  <c r="AG8916" i="3"/>
  <c r="AF8916" i="3"/>
  <c r="AE8916" i="3"/>
  <c r="K8916" i="3"/>
  <c r="I8916" i="3"/>
  <c r="AH8915" i="3"/>
  <c r="AG8915" i="3"/>
  <c r="AF8915" i="3"/>
  <c r="AE8915" i="3"/>
  <c r="K8915" i="3"/>
  <c r="I8915" i="3"/>
  <c r="AH8914" i="3"/>
  <c r="AG8914" i="3"/>
  <c r="AF8914" i="3"/>
  <c r="AE8914" i="3"/>
  <c r="K8914" i="3"/>
  <c r="I8914" i="3"/>
  <c r="AH8913" i="3"/>
  <c r="AG8913" i="3"/>
  <c r="AF8913" i="3"/>
  <c r="AE8913" i="3"/>
  <c r="K8913" i="3"/>
  <c r="I8913" i="3"/>
  <c r="AH8912" i="3"/>
  <c r="AG8912" i="3"/>
  <c r="AF8912" i="3"/>
  <c r="AE8912" i="3"/>
  <c r="K8912" i="3"/>
  <c r="I8912" i="3"/>
  <c r="AH8911" i="3"/>
  <c r="AG8911" i="3"/>
  <c r="AF8911" i="3"/>
  <c r="AE8911" i="3"/>
  <c r="K8911" i="3"/>
  <c r="I8911" i="3"/>
  <c r="AH8910" i="3"/>
  <c r="AG8910" i="3"/>
  <c r="AF8910" i="3"/>
  <c r="AE8910" i="3"/>
  <c r="K8910" i="3"/>
  <c r="I8910" i="3"/>
  <c r="AH8909" i="3"/>
  <c r="AG8909" i="3"/>
  <c r="AF8909" i="3"/>
  <c r="AE8909" i="3"/>
  <c r="K8909" i="3"/>
  <c r="I8909" i="3"/>
  <c r="AH8908" i="3"/>
  <c r="AG8908" i="3"/>
  <c r="AF8908" i="3"/>
  <c r="AE8908" i="3"/>
  <c r="K8908" i="3"/>
  <c r="I8908" i="3"/>
  <c r="AH8907" i="3"/>
  <c r="AG8907" i="3"/>
  <c r="AF8907" i="3"/>
  <c r="AE8907" i="3"/>
  <c r="K8907" i="3"/>
  <c r="I8907" i="3"/>
  <c r="AH8906" i="3"/>
  <c r="AG8906" i="3"/>
  <c r="AF8906" i="3"/>
  <c r="AE8906" i="3"/>
  <c r="K8906" i="3"/>
  <c r="I8906" i="3"/>
  <c r="AH8905" i="3"/>
  <c r="AG8905" i="3"/>
  <c r="AF8905" i="3"/>
  <c r="AE8905" i="3"/>
  <c r="K8905" i="3"/>
  <c r="I8905" i="3"/>
  <c r="AH8904" i="3"/>
  <c r="AG8904" i="3"/>
  <c r="AF8904" i="3"/>
  <c r="AE8904" i="3"/>
  <c r="K8904" i="3"/>
  <c r="I8904" i="3"/>
  <c r="AH8903" i="3"/>
  <c r="AG8903" i="3"/>
  <c r="AF8903" i="3"/>
  <c r="AE8903" i="3"/>
  <c r="K8903" i="3"/>
  <c r="I8903" i="3"/>
  <c r="AH8902" i="3"/>
  <c r="AG8902" i="3"/>
  <c r="AF8902" i="3"/>
  <c r="AE8902" i="3"/>
  <c r="K8902" i="3"/>
  <c r="I8902" i="3"/>
  <c r="AH8901" i="3"/>
  <c r="AG8901" i="3"/>
  <c r="AF8901" i="3"/>
  <c r="AE8901" i="3"/>
  <c r="K8901" i="3"/>
  <c r="I8901" i="3"/>
  <c r="AH8900" i="3"/>
  <c r="AG8900" i="3"/>
  <c r="AF8900" i="3"/>
  <c r="AE8900" i="3"/>
  <c r="K8900" i="3"/>
  <c r="I8900" i="3"/>
  <c r="AH8899" i="3"/>
  <c r="AG8899" i="3"/>
  <c r="AF8899" i="3"/>
  <c r="AE8899" i="3"/>
  <c r="K8899" i="3"/>
  <c r="I8899" i="3"/>
  <c r="AH8898" i="3"/>
  <c r="AG8898" i="3"/>
  <c r="AF8898" i="3"/>
  <c r="AE8898" i="3"/>
  <c r="K8898" i="3"/>
  <c r="I8898" i="3"/>
  <c r="AH8897" i="3"/>
  <c r="AG8897" i="3"/>
  <c r="AF8897" i="3"/>
  <c r="AE8897" i="3"/>
  <c r="K8897" i="3"/>
  <c r="I8897" i="3"/>
  <c r="AH8896" i="3"/>
  <c r="AG8896" i="3"/>
  <c r="AF8896" i="3"/>
  <c r="AE8896" i="3"/>
  <c r="K8896" i="3"/>
  <c r="I8896" i="3"/>
  <c r="AH8895" i="3"/>
  <c r="AG8895" i="3"/>
  <c r="AF8895" i="3"/>
  <c r="AE8895" i="3"/>
  <c r="K8895" i="3"/>
  <c r="I8895" i="3"/>
  <c r="AH8894" i="3"/>
  <c r="AG8894" i="3"/>
  <c r="AF8894" i="3"/>
  <c r="AE8894" i="3"/>
  <c r="K8894" i="3"/>
  <c r="I8894" i="3"/>
  <c r="AH8893" i="3"/>
  <c r="AG8893" i="3"/>
  <c r="AF8893" i="3"/>
  <c r="AE8893" i="3"/>
  <c r="K8893" i="3"/>
  <c r="I8893" i="3"/>
  <c r="AH8892" i="3"/>
  <c r="AG8892" i="3"/>
  <c r="AF8892" i="3"/>
  <c r="AE8892" i="3"/>
  <c r="K8892" i="3"/>
  <c r="I8892" i="3"/>
  <c r="AH8891" i="3"/>
  <c r="AG8891" i="3"/>
  <c r="AF8891" i="3"/>
  <c r="AE8891" i="3"/>
  <c r="K8891" i="3"/>
  <c r="I8891" i="3"/>
  <c r="AH8890" i="3"/>
  <c r="AG8890" i="3"/>
  <c r="AF8890" i="3"/>
  <c r="AE8890" i="3"/>
  <c r="K8890" i="3"/>
  <c r="I8890" i="3"/>
  <c r="AH8889" i="3"/>
  <c r="AG8889" i="3"/>
  <c r="AF8889" i="3"/>
  <c r="AE8889" i="3"/>
  <c r="K8889" i="3"/>
  <c r="I8889" i="3"/>
  <c r="AH8888" i="3"/>
  <c r="AG8888" i="3"/>
  <c r="AF8888" i="3"/>
  <c r="AE8888" i="3"/>
  <c r="K8888" i="3"/>
  <c r="I8888" i="3"/>
  <c r="AH8887" i="3"/>
  <c r="AG8887" i="3"/>
  <c r="AF8887" i="3"/>
  <c r="AE8887" i="3"/>
  <c r="K8887" i="3"/>
  <c r="I8887" i="3"/>
  <c r="AH8886" i="3"/>
  <c r="AG8886" i="3"/>
  <c r="AF8886" i="3"/>
  <c r="AE8886" i="3"/>
  <c r="K8886" i="3"/>
  <c r="I8886" i="3"/>
  <c r="AH8885" i="3"/>
  <c r="AG8885" i="3"/>
  <c r="AF8885" i="3"/>
  <c r="AE8885" i="3"/>
  <c r="K8885" i="3"/>
  <c r="I8885" i="3"/>
  <c r="AH8884" i="3"/>
  <c r="AG8884" i="3"/>
  <c r="AF8884" i="3"/>
  <c r="AE8884" i="3"/>
  <c r="K8884" i="3"/>
  <c r="I8884" i="3"/>
  <c r="AH8883" i="3"/>
  <c r="AG8883" i="3"/>
  <c r="AF8883" i="3"/>
  <c r="AE8883" i="3"/>
  <c r="K8883" i="3"/>
  <c r="I8883" i="3"/>
  <c r="AH8882" i="3"/>
  <c r="AG8882" i="3"/>
  <c r="AF8882" i="3"/>
  <c r="AE8882" i="3"/>
  <c r="K8882" i="3"/>
  <c r="I8882" i="3"/>
  <c r="AH8881" i="3"/>
  <c r="AG8881" i="3"/>
  <c r="AF8881" i="3"/>
  <c r="AE8881" i="3"/>
  <c r="K8881" i="3"/>
  <c r="I8881" i="3"/>
  <c r="AH8880" i="3"/>
  <c r="AG8880" i="3"/>
  <c r="AF8880" i="3"/>
  <c r="AE8880" i="3"/>
  <c r="K8880" i="3"/>
  <c r="I8880" i="3"/>
  <c r="AH8879" i="3"/>
  <c r="AG8879" i="3"/>
  <c r="AF8879" i="3"/>
  <c r="AE8879" i="3"/>
  <c r="K8879" i="3"/>
  <c r="I8879" i="3"/>
  <c r="AH8878" i="3"/>
  <c r="AG8878" i="3"/>
  <c r="AF8878" i="3"/>
  <c r="AE8878" i="3"/>
  <c r="K8878" i="3"/>
  <c r="I8878" i="3"/>
  <c r="AH8877" i="3"/>
  <c r="AG8877" i="3"/>
  <c r="AF8877" i="3"/>
  <c r="AE8877" i="3"/>
  <c r="K8877" i="3"/>
  <c r="I8877" i="3"/>
  <c r="AH8876" i="3"/>
  <c r="AG8876" i="3"/>
  <c r="AF8876" i="3"/>
  <c r="AE8876" i="3"/>
  <c r="K8876" i="3"/>
  <c r="I8876" i="3"/>
  <c r="AH8875" i="3"/>
  <c r="AG8875" i="3"/>
  <c r="AF8875" i="3"/>
  <c r="AE8875" i="3"/>
  <c r="K8875" i="3"/>
  <c r="I8875" i="3"/>
  <c r="AH8874" i="3"/>
  <c r="AG8874" i="3"/>
  <c r="AF8874" i="3"/>
  <c r="AE8874" i="3"/>
  <c r="K8874" i="3"/>
  <c r="I8874" i="3"/>
  <c r="AH8873" i="3"/>
  <c r="AG8873" i="3"/>
  <c r="AF8873" i="3"/>
  <c r="AE8873" i="3"/>
  <c r="K8873" i="3"/>
  <c r="I8873" i="3"/>
  <c r="AH8872" i="3"/>
  <c r="AG8872" i="3"/>
  <c r="AF8872" i="3"/>
  <c r="AE8872" i="3"/>
  <c r="K8872" i="3"/>
  <c r="I8872" i="3"/>
  <c r="AH8871" i="3"/>
  <c r="AG8871" i="3"/>
  <c r="AF8871" i="3"/>
  <c r="AE8871" i="3"/>
  <c r="K8871" i="3"/>
  <c r="I8871" i="3"/>
  <c r="AH8870" i="3"/>
  <c r="AG8870" i="3"/>
  <c r="AF8870" i="3"/>
  <c r="AE8870" i="3"/>
  <c r="K8870" i="3"/>
  <c r="I8870" i="3"/>
  <c r="AH8869" i="3"/>
  <c r="AG8869" i="3"/>
  <c r="AF8869" i="3"/>
  <c r="AE8869" i="3"/>
  <c r="K8869" i="3"/>
  <c r="I8869" i="3"/>
  <c r="AH8868" i="3"/>
  <c r="AG8868" i="3"/>
  <c r="AF8868" i="3"/>
  <c r="AE8868" i="3"/>
  <c r="K8868" i="3"/>
  <c r="I8868" i="3"/>
  <c r="AH8867" i="3"/>
  <c r="AG8867" i="3"/>
  <c r="AF8867" i="3"/>
  <c r="AE8867" i="3"/>
  <c r="K8867" i="3"/>
  <c r="I8867" i="3"/>
  <c r="Q8866" i="3"/>
  <c r="Q8865" i="3"/>
  <c r="Q8864" i="3"/>
  <c r="Q8863" i="3"/>
  <c r="Q8862" i="3"/>
  <c r="Q8861" i="3"/>
  <c r="Q8860" i="3"/>
  <c r="Q8859" i="3"/>
  <c r="Q8858" i="3"/>
  <c r="Q8857" i="3"/>
  <c r="Q8856" i="3"/>
  <c r="Q8855" i="3"/>
  <c r="Q8854" i="3"/>
  <c r="Q8853" i="3"/>
  <c r="Q8852" i="3"/>
  <c r="Q8851" i="3"/>
  <c r="Q8850" i="3"/>
  <c r="Q8849" i="3"/>
  <c r="Q8848" i="3"/>
  <c r="Q8847" i="3"/>
  <c r="Q8846" i="3"/>
  <c r="Q8845" i="3"/>
  <c r="Q8844" i="3"/>
  <c r="Q8843" i="3"/>
  <c r="Q8842" i="3"/>
  <c r="Q8841" i="3"/>
  <c r="Q8840" i="3"/>
  <c r="Q8839" i="3"/>
  <c r="Q8838" i="3"/>
  <c r="Q8837" i="3"/>
  <c r="Q8836" i="3"/>
  <c r="Q8835" i="3"/>
  <c r="Q8834" i="3"/>
  <c r="Q8833" i="3"/>
  <c r="Q8832" i="3"/>
  <c r="Q8831" i="3"/>
  <c r="Q8830" i="3"/>
  <c r="Q8829" i="3"/>
  <c r="Q8828" i="3"/>
  <c r="Q8827" i="3"/>
  <c r="Q8826" i="3"/>
  <c r="Q8825" i="3"/>
  <c r="Q8824" i="3"/>
  <c r="Q8823" i="3"/>
  <c r="Q8822" i="3"/>
  <c r="W8821" i="3"/>
  <c r="Q8821" i="3"/>
  <c r="W8820" i="3"/>
  <c r="Q8820" i="3"/>
  <c r="W8819" i="3"/>
  <c r="Q8819" i="3"/>
  <c r="W8818" i="3"/>
  <c r="Q8818" i="3"/>
  <c r="Q8817" i="3"/>
  <c r="Q8816" i="3"/>
  <c r="Q8815" i="3"/>
  <c r="Q8814" i="3"/>
  <c r="Q8813" i="3"/>
  <c r="Q8812" i="3"/>
  <c r="Q8811" i="3"/>
  <c r="Q8810" i="3"/>
  <c r="Q8809" i="3"/>
  <c r="Q8808" i="3"/>
  <c r="Q8807" i="3"/>
  <c r="Q8806" i="3"/>
  <c r="Q8805" i="3"/>
  <c r="Q8804" i="3"/>
  <c r="Q8803" i="3"/>
  <c r="Q8802" i="3"/>
  <c r="Q8801" i="3"/>
  <c r="Q8800" i="3"/>
  <c r="Q8799" i="3"/>
  <c r="Q8798" i="3"/>
  <c r="Q8797" i="3"/>
  <c r="Q8796" i="3"/>
  <c r="Q8795" i="3"/>
  <c r="Q8794" i="3"/>
  <c r="Q8793" i="3"/>
  <c r="Q8792" i="3"/>
  <c r="Q8791" i="3"/>
  <c r="Q8790" i="3"/>
  <c r="Q8789" i="3"/>
  <c r="Q8788" i="3"/>
  <c r="Q8787" i="3"/>
  <c r="Q8786" i="3"/>
  <c r="Q8785" i="3"/>
  <c r="Q8784" i="3"/>
  <c r="Q8783" i="3"/>
  <c r="Q8782" i="3"/>
  <c r="Q8781" i="3"/>
  <c r="Q8780" i="3"/>
  <c r="Q8779" i="3"/>
  <c r="Q8778" i="3"/>
  <c r="Q8777" i="3"/>
  <c r="Q8776" i="3"/>
  <c r="Q8775" i="3"/>
  <c r="Q8774" i="3"/>
  <c r="Q8773" i="3"/>
  <c r="Q8772" i="3"/>
  <c r="Q8771" i="3"/>
  <c r="Q8770" i="3"/>
  <c r="Q8769" i="3"/>
  <c r="Q8768" i="3"/>
  <c r="Q8767" i="3"/>
  <c r="Q8766" i="3"/>
  <c r="Q8765" i="3"/>
  <c r="Q8764" i="3"/>
  <c r="Q8763" i="3"/>
  <c r="Q8762" i="3"/>
  <c r="Q8761" i="3"/>
  <c r="Q8760" i="3"/>
  <c r="Q8759" i="3"/>
  <c r="Q8758" i="3"/>
  <c r="Q8757" i="3"/>
  <c r="Q8756" i="3"/>
  <c r="Q8755" i="3"/>
  <c r="Q8754" i="3"/>
  <c r="Q8753" i="3"/>
  <c r="Q8752" i="3"/>
  <c r="Q8751" i="3"/>
  <c r="Q8750" i="3"/>
  <c r="Q8749" i="3"/>
  <c r="Q8748" i="3"/>
  <c r="Q8747" i="3"/>
  <c r="Q8746" i="3"/>
  <c r="Q8745" i="3"/>
  <c r="Q8744" i="3"/>
  <c r="Q8743" i="3"/>
  <c r="Q8742" i="3"/>
  <c r="Q8741" i="3"/>
  <c r="Q8740" i="3"/>
  <c r="Q8739" i="3"/>
  <c r="Q8738" i="3"/>
  <c r="Q8737" i="3"/>
  <c r="Q8736" i="3"/>
  <c r="Q8735" i="3"/>
  <c r="Q8734" i="3"/>
  <c r="Q8733" i="3"/>
  <c r="Q8732" i="3"/>
  <c r="Q8731" i="3"/>
  <c r="Q8730" i="3"/>
  <c r="Q8729" i="3"/>
  <c r="Q8728" i="3"/>
  <c r="Q8727" i="3"/>
  <c r="Q8726" i="3"/>
  <c r="Q8725" i="3"/>
  <c r="Q8724" i="3"/>
  <c r="Q8723" i="3"/>
  <c r="Q8722" i="3"/>
  <c r="Q8721" i="3"/>
  <c r="Q8720" i="3"/>
  <c r="Q8719" i="3"/>
  <c r="Q8718" i="3"/>
  <c r="Q8717" i="3"/>
  <c r="Q8716" i="3"/>
  <c r="Q8715" i="3"/>
  <c r="Q8714" i="3"/>
  <c r="Q8713" i="3"/>
  <c r="Q8712" i="3"/>
  <c r="Q8711" i="3"/>
  <c r="Q8710" i="3"/>
  <c r="Q8709" i="3"/>
  <c r="Q8708" i="3"/>
  <c r="Q8707" i="3"/>
  <c r="Q8706" i="3"/>
  <c r="Q8705" i="3"/>
  <c r="Q8704" i="3"/>
  <c r="Q8703" i="3"/>
  <c r="Q8702" i="3"/>
  <c r="Q8701" i="3"/>
  <c r="Q8700" i="3"/>
  <c r="Q8699" i="3"/>
  <c r="Q8698" i="3"/>
  <c r="Q8697" i="3"/>
  <c r="Q8696" i="3"/>
  <c r="Q8695" i="3"/>
  <c r="Q8694" i="3"/>
  <c r="Q8693" i="3"/>
  <c r="Q8692" i="3"/>
  <c r="Q8691" i="3"/>
  <c r="Q8690" i="3"/>
  <c r="Q8689" i="3"/>
  <c r="Q8688" i="3"/>
  <c r="Q8687" i="3"/>
  <c r="Q8686" i="3"/>
  <c r="Q8685" i="3"/>
  <c r="Q8684" i="3"/>
  <c r="Q8683" i="3"/>
  <c r="Q8682" i="3"/>
  <c r="Q8681" i="3"/>
  <c r="Q8680" i="3"/>
  <c r="Q8679" i="3"/>
  <c r="Q8678" i="3"/>
  <c r="Q8677" i="3"/>
  <c r="Q8676" i="3"/>
  <c r="Q8675" i="3"/>
  <c r="Q8674" i="3"/>
  <c r="Q8673" i="3"/>
  <c r="Q8672" i="3"/>
  <c r="Q8671" i="3"/>
  <c r="Q8670" i="3"/>
  <c r="Q8669" i="3"/>
  <c r="Q8668" i="3"/>
  <c r="Q8667" i="3"/>
  <c r="Q8666" i="3"/>
  <c r="Q8665" i="3"/>
  <c r="Q8664" i="3"/>
  <c r="Q8663" i="3"/>
  <c r="Q8662" i="3"/>
  <c r="Q8661" i="3"/>
  <c r="Q8660" i="3"/>
  <c r="Q8659" i="3"/>
  <c r="Q8658" i="3"/>
  <c r="Q8657" i="3"/>
  <c r="Q8656" i="3"/>
  <c r="Q8655" i="3"/>
  <c r="Q8654" i="3"/>
  <c r="Q8653" i="3"/>
  <c r="Q8652" i="3"/>
  <c r="Q8651" i="3"/>
  <c r="Q8650" i="3"/>
  <c r="Q8649" i="3"/>
  <c r="Q8648" i="3"/>
  <c r="Q8647" i="3"/>
  <c r="Q8646" i="3"/>
  <c r="Q8645" i="3"/>
  <c r="Q8644" i="3"/>
  <c r="Q8643" i="3"/>
  <c r="Q8642" i="3"/>
  <c r="Q8641" i="3"/>
  <c r="Q8640" i="3"/>
  <c r="Q8639" i="3"/>
  <c r="Q8638" i="3"/>
  <c r="Q8637" i="3"/>
  <c r="Q8636" i="3"/>
  <c r="Q8635" i="3"/>
  <c r="Q8634" i="3"/>
  <c r="Q8633" i="3"/>
  <c r="Q8632" i="3"/>
  <c r="Q8631" i="3"/>
  <c r="Q8630" i="3"/>
  <c r="Q8629" i="3"/>
  <c r="Q8628" i="3"/>
  <c r="Q8627" i="3"/>
  <c r="Q8626" i="3"/>
  <c r="Q8625" i="3"/>
  <c r="Q8624" i="3"/>
  <c r="Q8623" i="3"/>
  <c r="Q8622" i="3"/>
  <c r="Q8621" i="3"/>
  <c r="Q8620" i="3"/>
  <c r="Q8619" i="3"/>
  <c r="Q8618" i="3"/>
  <c r="Q8617" i="3"/>
  <c r="Q8616" i="3"/>
  <c r="Q8615" i="3"/>
  <c r="Q8614" i="3"/>
  <c r="Q8613" i="3"/>
  <c r="Q8612" i="3"/>
  <c r="Q8611" i="3"/>
  <c r="Q8610" i="3"/>
  <c r="Q8609" i="3"/>
  <c r="Q8608" i="3"/>
  <c r="Q8607" i="3"/>
  <c r="Q8606" i="3"/>
  <c r="Q8605" i="3"/>
  <c r="Q8604" i="3"/>
  <c r="Q8603" i="3"/>
  <c r="Q8602" i="3"/>
  <c r="Q8601" i="3"/>
  <c r="Q8600" i="3"/>
  <c r="Q8599" i="3"/>
  <c r="Q8598" i="3"/>
  <c r="Q8597" i="3"/>
  <c r="Q8596" i="3"/>
  <c r="Q8595" i="3"/>
  <c r="Q8594" i="3"/>
  <c r="Q8593" i="3"/>
  <c r="Q8592" i="3"/>
  <c r="Q8591" i="3"/>
  <c r="Q8590" i="3"/>
  <c r="Q8589" i="3"/>
  <c r="Q8588" i="3"/>
  <c r="Q8587" i="3"/>
  <c r="Q8586" i="3"/>
  <c r="Q8585" i="3"/>
  <c r="Q8584" i="3"/>
  <c r="Q8583" i="3"/>
  <c r="Q8582" i="3"/>
  <c r="Q8581" i="3"/>
  <c r="Q8580" i="3"/>
  <c r="Q8579" i="3"/>
  <c r="Q8578" i="3"/>
  <c r="Q8577" i="3"/>
  <c r="Q8576" i="3"/>
  <c r="Q8575" i="3"/>
  <c r="Q8574" i="3"/>
  <c r="Q8573" i="3"/>
  <c r="Q8572" i="3"/>
  <c r="Q8571" i="3"/>
  <c r="Q8570" i="3"/>
  <c r="Q8569" i="3"/>
  <c r="Q8568" i="3"/>
  <c r="Q8567" i="3"/>
  <c r="Q8566" i="3"/>
  <c r="Q8565" i="3"/>
  <c r="Q8564" i="3"/>
  <c r="Q8563" i="3"/>
  <c r="Q8562" i="3"/>
  <c r="Q8561" i="3"/>
  <c r="Q8560" i="3"/>
  <c r="Q8559" i="3"/>
  <c r="Q8558" i="3"/>
  <c r="Q8557" i="3"/>
  <c r="Q8556" i="3"/>
  <c r="Q8555" i="3"/>
  <c r="Q8554" i="3"/>
  <c r="Q8553" i="3"/>
  <c r="Q8552" i="3"/>
  <c r="Q8551" i="3"/>
  <c r="Q8550" i="3"/>
  <c r="Q8549" i="3"/>
  <c r="Q8548" i="3"/>
  <c r="Q8547" i="3"/>
  <c r="Q8546" i="3"/>
  <c r="Q8545" i="3"/>
  <c r="Q8544" i="3"/>
  <c r="Q8543" i="3"/>
  <c r="Q8542" i="3"/>
  <c r="Q8541" i="3"/>
  <c r="Q8540" i="3"/>
  <c r="Q8539" i="3"/>
  <c r="Q8538" i="3"/>
  <c r="Q8537" i="3"/>
  <c r="Q8536" i="3"/>
  <c r="Q8535" i="3"/>
  <c r="Q8534" i="3"/>
  <c r="Q8533" i="3"/>
  <c r="Q8532" i="3"/>
  <c r="Q8531" i="3"/>
  <c r="Q8530" i="3"/>
  <c r="Q8529" i="3"/>
  <c r="Q8528" i="3"/>
  <c r="Q8527" i="3"/>
  <c r="Q8526" i="3"/>
  <c r="Q8525" i="3"/>
  <c r="Q8524" i="3"/>
  <c r="Q8523" i="3"/>
  <c r="Q8522" i="3"/>
  <c r="Q8521" i="3"/>
  <c r="Q8520" i="3"/>
  <c r="Q8519" i="3"/>
  <c r="Q8518" i="3"/>
  <c r="Q8517" i="3"/>
  <c r="Q8516" i="3"/>
  <c r="Q8515" i="3"/>
  <c r="Q8514" i="3"/>
  <c r="Q8513" i="3"/>
  <c r="Q8512" i="3"/>
  <c r="Q8511" i="3"/>
  <c r="Q8510" i="3"/>
  <c r="Q8509" i="3"/>
  <c r="Q8508" i="3"/>
  <c r="Q8507" i="3"/>
  <c r="Q8506" i="3"/>
  <c r="Q8505" i="3"/>
  <c r="Q8504" i="3"/>
  <c r="Q8503" i="3"/>
  <c r="Q8502" i="3"/>
  <c r="Q8501" i="3"/>
  <c r="Q8500" i="3"/>
  <c r="Q8499" i="3"/>
  <c r="Q8498" i="3"/>
  <c r="Q8497" i="3"/>
  <c r="Q8496" i="3"/>
  <c r="Q8495" i="3"/>
  <c r="Q8494" i="3"/>
  <c r="Q8493" i="3"/>
  <c r="Q8492" i="3"/>
  <c r="Q8491" i="3"/>
  <c r="Q8490" i="3"/>
  <c r="Q8489" i="3"/>
  <c r="Q8488" i="3"/>
  <c r="Q8487" i="3"/>
  <c r="Q8486" i="3"/>
  <c r="Q8485" i="3"/>
  <c r="Q8484" i="3"/>
  <c r="Q8483" i="3"/>
  <c r="Q8482" i="3"/>
  <c r="Q8481" i="3"/>
  <c r="Q8480" i="3"/>
  <c r="Q8479" i="3"/>
  <c r="Q8478" i="3"/>
  <c r="Q8477" i="3"/>
  <c r="Q8476" i="3"/>
  <c r="Q8475" i="3"/>
  <c r="Q8474" i="3"/>
  <c r="Q8473" i="3"/>
  <c r="Q8472" i="3"/>
  <c r="Q8471" i="3"/>
  <c r="Q8470" i="3"/>
  <c r="Q8469" i="3"/>
  <c r="Q8468" i="3"/>
  <c r="Q8467" i="3"/>
  <c r="Q8466" i="3"/>
  <c r="Q8465" i="3"/>
  <c r="Q8464" i="3"/>
  <c r="Q8463" i="3"/>
  <c r="Q8462" i="3"/>
  <c r="Q8461" i="3"/>
  <c r="Q8460" i="3"/>
  <c r="Q8459" i="3"/>
  <c r="Q8458" i="3"/>
  <c r="Q8457" i="3"/>
  <c r="Q8456" i="3"/>
  <c r="Q8455" i="3"/>
  <c r="Q8454" i="3"/>
  <c r="Q8453" i="3"/>
  <c r="Q8452" i="3"/>
  <c r="Q8451" i="3"/>
  <c r="Q8450" i="3"/>
  <c r="Q8449" i="3"/>
  <c r="Q8448" i="3"/>
  <c r="Q8447" i="3"/>
  <c r="Q8446" i="3"/>
  <c r="Q8445" i="3"/>
  <c r="Q8444" i="3"/>
  <c r="Q8443" i="3"/>
  <c r="Q8442" i="3"/>
  <c r="Q8441" i="3"/>
  <c r="Q8440" i="3"/>
  <c r="Q8439" i="3"/>
  <c r="Q8438" i="3"/>
  <c r="Q8437" i="3"/>
  <c r="Q8436" i="3"/>
  <c r="Q8435" i="3"/>
  <c r="Q8434" i="3"/>
  <c r="Q8433" i="3"/>
  <c r="Q8432" i="3"/>
  <c r="Q8431" i="3"/>
  <c r="Q8430" i="3"/>
  <c r="Q8429" i="3"/>
  <c r="Q8428" i="3"/>
  <c r="Q8427" i="3"/>
  <c r="Q8426" i="3"/>
  <c r="Q8425" i="3"/>
  <c r="Q8424" i="3"/>
  <c r="Q8423" i="3"/>
  <c r="Q8422" i="3"/>
  <c r="Q8421" i="3"/>
  <c r="Q8420" i="3"/>
  <c r="Q8419" i="3"/>
  <c r="Q8418" i="3"/>
  <c r="Q8417" i="3"/>
  <c r="Q8416" i="3"/>
  <c r="Q8415" i="3"/>
  <c r="Q8414" i="3"/>
  <c r="Q8413" i="3"/>
  <c r="Q8412" i="3"/>
  <c r="Q8411" i="3"/>
  <c r="Q8410" i="3"/>
  <c r="Q8409" i="3"/>
  <c r="Q8408" i="3"/>
  <c r="Q8407" i="3"/>
  <c r="Q8406" i="3"/>
  <c r="Q8405" i="3"/>
  <c r="Q8404" i="3"/>
  <c r="Q8403" i="3"/>
  <c r="Q8402" i="3"/>
  <c r="Q8401" i="3"/>
  <c r="Q8400" i="3"/>
  <c r="Q8399" i="3"/>
  <c r="Q8398" i="3"/>
  <c r="Q8397" i="3"/>
  <c r="Q8396" i="3"/>
  <c r="Q8395" i="3"/>
  <c r="Q8394" i="3"/>
  <c r="Q8393" i="3"/>
  <c r="Q8392" i="3"/>
  <c r="Q8391" i="3"/>
  <c r="Q8390" i="3"/>
  <c r="Q8389" i="3"/>
  <c r="Q8388" i="3"/>
  <c r="Q8387" i="3"/>
  <c r="Q8386" i="3"/>
  <c r="Q8385" i="3"/>
  <c r="Q8384" i="3"/>
  <c r="Q8383" i="3"/>
  <c r="Q8382" i="3"/>
  <c r="Q8381" i="3"/>
  <c r="Q8380" i="3"/>
  <c r="Q8379" i="3"/>
  <c r="Q8378" i="3"/>
  <c r="Q8377" i="3"/>
  <c r="Q8376" i="3"/>
  <c r="Q8375" i="3"/>
  <c r="Q8374" i="3"/>
  <c r="Q8373" i="3"/>
  <c r="Q8372" i="3"/>
  <c r="Q8371" i="3"/>
  <c r="Q8370" i="3"/>
  <c r="Q8369" i="3"/>
  <c r="Q8368" i="3"/>
  <c r="Q8367" i="3"/>
  <c r="Q8366" i="3"/>
  <c r="Q8365" i="3"/>
  <c r="Q8364" i="3"/>
  <c r="Q8363" i="3"/>
  <c r="Q8362" i="3"/>
  <c r="Q8361" i="3"/>
  <c r="Q8360" i="3"/>
  <c r="Q8359" i="3"/>
  <c r="Q8358" i="3"/>
  <c r="Q8357" i="3"/>
  <c r="Q8356" i="3"/>
  <c r="Q8355" i="3"/>
  <c r="Q8354" i="3"/>
  <c r="Q8353" i="3"/>
  <c r="Q8352" i="3"/>
  <c r="Q8351" i="3"/>
  <c r="Q8350" i="3"/>
  <c r="Q8349" i="3"/>
  <c r="Q8348" i="3"/>
  <c r="Q8347" i="3"/>
  <c r="Q8346" i="3"/>
  <c r="Q8345" i="3"/>
  <c r="Q8344" i="3"/>
  <c r="Q8343" i="3"/>
  <c r="Q8342" i="3"/>
  <c r="Q8341" i="3"/>
  <c r="Q8340" i="3"/>
  <c r="Q8339" i="3"/>
  <c r="Q8338" i="3"/>
  <c r="Q8337" i="3"/>
  <c r="Q8336" i="3"/>
  <c r="Q8335" i="3"/>
  <c r="Q8334" i="3"/>
  <c r="Q8333" i="3"/>
  <c r="Q8332" i="3"/>
  <c r="Q8331" i="3"/>
  <c r="Q8330" i="3"/>
  <c r="Q8329" i="3"/>
  <c r="Q8328" i="3"/>
  <c r="Q8327" i="3"/>
  <c r="Q8326" i="3"/>
  <c r="Q8325" i="3"/>
  <c r="Q8324" i="3"/>
  <c r="Q8323" i="3"/>
  <c r="Q8322" i="3"/>
  <c r="Q8321" i="3"/>
  <c r="Q8320" i="3"/>
  <c r="Q8319" i="3"/>
  <c r="Q8318" i="3"/>
  <c r="Q8317" i="3"/>
  <c r="Q8316" i="3"/>
  <c r="Q8315" i="3"/>
  <c r="Q8314" i="3"/>
  <c r="Q8313" i="3"/>
  <c r="Q8312" i="3"/>
  <c r="Q8311" i="3"/>
  <c r="Q8310" i="3"/>
  <c r="Q8309" i="3"/>
  <c r="Q8308" i="3"/>
  <c r="Q8307" i="3"/>
  <c r="Q8306" i="3"/>
  <c r="Q8305" i="3"/>
  <c r="Q8304" i="3"/>
  <c r="Q8303" i="3"/>
  <c r="Q8302" i="3"/>
  <c r="Q8301" i="3"/>
  <c r="Q8300" i="3"/>
  <c r="Q8299" i="3"/>
  <c r="Q8298" i="3"/>
  <c r="Q8297" i="3"/>
  <c r="Q8296" i="3"/>
  <c r="Q8295" i="3"/>
  <c r="Q8294" i="3"/>
  <c r="Q8293" i="3"/>
  <c r="Q8292" i="3"/>
  <c r="Q8291" i="3"/>
  <c r="Q8290" i="3"/>
  <c r="Q8289" i="3"/>
  <c r="Q8288" i="3"/>
  <c r="Q8287" i="3"/>
  <c r="Q8286" i="3"/>
  <c r="Q8285" i="3"/>
  <c r="Q8284" i="3"/>
  <c r="Q8283" i="3"/>
  <c r="Q8282" i="3"/>
  <c r="Q8281" i="3"/>
  <c r="Q8280" i="3"/>
  <c r="Q8279" i="3"/>
  <c r="Q8278" i="3"/>
  <c r="Q8277" i="3"/>
  <c r="Q8276" i="3"/>
  <c r="Q8275" i="3"/>
  <c r="Q8274" i="3"/>
  <c r="Q8273" i="3"/>
  <c r="Q8272" i="3"/>
  <c r="Q8271" i="3"/>
  <c r="Q8270" i="3"/>
  <c r="Q8269" i="3"/>
  <c r="Q8268" i="3"/>
  <c r="Q8267" i="3"/>
  <c r="Q8266" i="3"/>
  <c r="Q8265" i="3"/>
  <c r="Q8264" i="3"/>
  <c r="Q8263" i="3"/>
  <c r="Q8262" i="3"/>
  <c r="Q8261" i="3"/>
  <c r="Q8260" i="3"/>
  <c r="Q8259" i="3"/>
  <c r="Q8258" i="3"/>
  <c r="Q8257" i="3"/>
  <c r="Q8256" i="3"/>
  <c r="Q8255" i="3"/>
  <c r="Q8254" i="3"/>
  <c r="Q8253" i="3"/>
  <c r="Q8252" i="3"/>
  <c r="Q8251" i="3"/>
  <c r="Q8250" i="3"/>
  <c r="Q8249" i="3"/>
  <c r="Q8248" i="3"/>
  <c r="Q8247" i="3"/>
  <c r="Q8246" i="3"/>
  <c r="Q8245" i="3"/>
  <c r="Q8244" i="3"/>
  <c r="Q8243" i="3"/>
  <c r="Q8242" i="3"/>
  <c r="Q8241" i="3"/>
  <c r="Q8240" i="3"/>
  <c r="Q8239" i="3"/>
  <c r="Q8238" i="3"/>
  <c r="Q8237" i="3"/>
  <c r="Q8236" i="3"/>
  <c r="Q8235" i="3"/>
  <c r="Q8234" i="3"/>
  <c r="Q8233" i="3"/>
  <c r="Q8232" i="3"/>
  <c r="Q8231" i="3"/>
  <c r="Q8230" i="3"/>
  <c r="Q8229" i="3"/>
  <c r="Q8228" i="3"/>
  <c r="Q8227" i="3"/>
  <c r="Q8226" i="3"/>
  <c r="Q8225" i="3"/>
  <c r="Q8224" i="3"/>
  <c r="Q8223" i="3"/>
  <c r="Q8222" i="3"/>
  <c r="Q8221" i="3"/>
  <c r="Q8220" i="3"/>
  <c r="Q8219" i="3"/>
  <c r="Q8218" i="3"/>
  <c r="Q8217" i="3"/>
  <c r="Q8216" i="3"/>
  <c r="Q8215" i="3"/>
  <c r="Q8214" i="3"/>
  <c r="Q8213" i="3"/>
  <c r="Q8212" i="3"/>
  <c r="Q8211" i="3"/>
  <c r="Q8210" i="3"/>
  <c r="Q8209" i="3"/>
  <c r="Q8208" i="3"/>
  <c r="Q8207" i="3"/>
  <c r="Q8206" i="3"/>
  <c r="Q8205" i="3"/>
  <c r="Q8204" i="3"/>
  <c r="Q8203" i="3"/>
  <c r="Q8202" i="3"/>
  <c r="Q8201" i="3"/>
  <c r="Q8200" i="3"/>
  <c r="Q8199" i="3"/>
  <c r="Q8198" i="3"/>
  <c r="Q8197" i="3"/>
  <c r="Q8196" i="3"/>
  <c r="Q8195" i="3"/>
  <c r="Q8194" i="3"/>
  <c r="Q8193" i="3"/>
  <c r="Q8192" i="3"/>
  <c r="Q8191" i="3"/>
  <c r="Q8190" i="3"/>
  <c r="Q8189" i="3"/>
  <c r="Q8188" i="3"/>
  <c r="Q8187" i="3"/>
  <c r="Q8186" i="3"/>
  <c r="Q8185" i="3"/>
  <c r="Q8184" i="3"/>
  <c r="Q8183" i="3"/>
  <c r="Q8182" i="3"/>
  <c r="Q8181" i="3"/>
  <c r="Q8180" i="3"/>
  <c r="Q8179" i="3"/>
  <c r="Q8178" i="3"/>
  <c r="Q8177" i="3"/>
  <c r="Q8176" i="3"/>
  <c r="Q8175" i="3"/>
  <c r="Q8174" i="3"/>
  <c r="Q8173" i="3"/>
  <c r="Q8172" i="3"/>
  <c r="Q8171" i="3"/>
  <c r="Q8170" i="3"/>
  <c r="Q8169" i="3"/>
  <c r="Q8168" i="3"/>
  <c r="Q8167" i="3"/>
  <c r="Q8166" i="3"/>
  <c r="Q8165" i="3"/>
  <c r="Q8164" i="3"/>
  <c r="Q8163" i="3"/>
  <c r="Q8162" i="3"/>
  <c r="Q8161" i="3"/>
  <c r="Q8160" i="3"/>
  <c r="Q8159" i="3"/>
  <c r="Q8158" i="3"/>
  <c r="Q8157" i="3"/>
  <c r="Q8156" i="3"/>
  <c r="Q8155" i="3"/>
  <c r="Q8154" i="3"/>
  <c r="Q8153" i="3"/>
  <c r="Q8152" i="3"/>
  <c r="Q8151" i="3"/>
  <c r="Q8150" i="3"/>
  <c r="Q8149" i="3"/>
  <c r="Q8148" i="3"/>
  <c r="Q8147" i="3"/>
  <c r="Q8146" i="3"/>
  <c r="Q8145" i="3"/>
  <c r="Q8144" i="3"/>
  <c r="Q8143" i="3"/>
  <c r="Q8142" i="3"/>
  <c r="Q8141" i="3"/>
  <c r="Q8140" i="3"/>
  <c r="Q8139" i="3"/>
  <c r="Q8138" i="3"/>
  <c r="Q8137" i="3"/>
  <c r="Q8136" i="3"/>
  <c r="Q8135" i="3"/>
  <c r="Q8134" i="3"/>
  <c r="Q8133" i="3"/>
  <c r="Q8132" i="3"/>
  <c r="Q8131" i="3"/>
  <c r="Q8130" i="3"/>
  <c r="Q8129" i="3"/>
  <c r="Q8128" i="3"/>
  <c r="Q8127" i="3"/>
  <c r="Q8126" i="3"/>
  <c r="Q8125" i="3"/>
  <c r="Q8124" i="3"/>
  <c r="Q8123" i="3"/>
  <c r="Q8122" i="3"/>
  <c r="Q8121" i="3"/>
  <c r="Q8120" i="3"/>
  <c r="Q8119" i="3"/>
  <c r="Q8118" i="3"/>
  <c r="Q8117" i="3"/>
  <c r="Q8116" i="3"/>
  <c r="Q8115" i="3"/>
  <c r="Q8114" i="3"/>
  <c r="Q8113" i="3"/>
  <c r="Q8112" i="3"/>
  <c r="Q8111" i="3"/>
  <c r="Q8110" i="3"/>
  <c r="Q8109" i="3"/>
  <c r="Q8108" i="3"/>
  <c r="Q8107" i="3"/>
  <c r="Q8106" i="3"/>
  <c r="Q8105" i="3"/>
  <c r="Q8104" i="3"/>
  <c r="Q8103" i="3"/>
  <c r="Q8102" i="3"/>
  <c r="Q8101" i="3"/>
  <c r="Q8100" i="3"/>
  <c r="Q8099" i="3"/>
  <c r="Q8098" i="3"/>
  <c r="Q8097" i="3"/>
  <c r="Q8096" i="3"/>
  <c r="Q8095" i="3"/>
  <c r="Q8094" i="3"/>
  <c r="Q8093" i="3"/>
  <c r="Q8092" i="3"/>
  <c r="Q8091" i="3"/>
  <c r="Q8090" i="3"/>
  <c r="Q8089" i="3"/>
  <c r="Q8088" i="3"/>
  <c r="Q8087" i="3"/>
  <c r="Q8086" i="3"/>
  <c r="Q8085" i="3"/>
  <c r="Q8084" i="3"/>
  <c r="Q8083" i="3"/>
  <c r="Q8082" i="3"/>
  <c r="Q8081" i="3"/>
  <c r="Q8080" i="3"/>
  <c r="Q8079" i="3"/>
  <c r="Q8078" i="3"/>
  <c r="Q8077" i="3"/>
  <c r="Q8076" i="3"/>
  <c r="Q8075" i="3"/>
  <c r="Q8074" i="3"/>
  <c r="Q8073" i="3"/>
  <c r="Q8072" i="3"/>
  <c r="Q8071" i="3"/>
  <c r="Q8070" i="3"/>
  <c r="Q8069" i="3"/>
  <c r="Q8068" i="3"/>
  <c r="Q8067" i="3"/>
  <c r="Q8066" i="3"/>
  <c r="Q8065" i="3"/>
  <c r="Q8064" i="3"/>
  <c r="Q8063" i="3"/>
  <c r="Q8062" i="3"/>
  <c r="Q8061" i="3"/>
  <c r="Q8060" i="3"/>
  <c r="Q8059" i="3"/>
  <c r="Q8058" i="3"/>
  <c r="Q8057" i="3"/>
  <c r="Q8056" i="3"/>
  <c r="Q8055" i="3"/>
  <c r="Q8054" i="3"/>
  <c r="Q8053" i="3"/>
  <c r="Q8052" i="3"/>
  <c r="Q8051" i="3"/>
  <c r="Q8050" i="3"/>
  <c r="Q8049" i="3"/>
  <c r="Q8048" i="3"/>
  <c r="Q8047" i="3"/>
  <c r="Q8046" i="3"/>
  <c r="Q8045" i="3"/>
  <c r="Q8044" i="3"/>
  <c r="Q8043" i="3"/>
  <c r="Q8042" i="3"/>
  <c r="Q8041" i="3"/>
  <c r="Q8040" i="3"/>
  <c r="Q8039" i="3"/>
  <c r="Q8038" i="3"/>
  <c r="Q8037" i="3"/>
  <c r="Q8036" i="3"/>
  <c r="Q8035" i="3"/>
  <c r="Q8034" i="3"/>
  <c r="Q8033" i="3"/>
  <c r="Q8032" i="3"/>
  <c r="Q8031" i="3"/>
  <c r="Q8030" i="3"/>
  <c r="Q8029" i="3"/>
  <c r="Q8028" i="3"/>
  <c r="Q8027" i="3"/>
  <c r="Q8026" i="3"/>
  <c r="Q8025" i="3"/>
  <c r="Q8024" i="3"/>
  <c r="Q8023" i="3"/>
  <c r="Q8022" i="3"/>
  <c r="Q8021" i="3"/>
  <c r="Q8020" i="3"/>
  <c r="Q8019" i="3"/>
  <c r="Q8018" i="3"/>
  <c r="Q8017" i="3"/>
  <c r="Q8016" i="3"/>
  <c r="Q8015" i="3"/>
  <c r="Q8014" i="3"/>
  <c r="Q8013" i="3"/>
  <c r="Q8012" i="3"/>
  <c r="Q8011" i="3"/>
  <c r="Q8010" i="3"/>
  <c r="Q8009" i="3"/>
  <c r="Q8008" i="3"/>
  <c r="Q8007" i="3"/>
  <c r="Q8006" i="3"/>
  <c r="Q8005" i="3"/>
  <c r="Q8004" i="3"/>
  <c r="Q8003" i="3"/>
  <c r="Q8002" i="3"/>
  <c r="Q8001" i="3"/>
  <c r="Q8000" i="3"/>
  <c r="Q7999" i="3"/>
  <c r="Q7998" i="3"/>
  <c r="Q7997" i="3"/>
  <c r="Q7996" i="3"/>
  <c r="Q7995" i="3"/>
  <c r="Q7994" i="3"/>
  <c r="Q7993" i="3"/>
  <c r="Q7992" i="3"/>
  <c r="Q7991" i="3"/>
  <c r="Q7990" i="3"/>
  <c r="Q7989" i="3"/>
  <c r="Q7988" i="3"/>
  <c r="Q7987" i="3"/>
  <c r="Q7986" i="3"/>
  <c r="Q7985" i="3"/>
  <c r="Q7984" i="3"/>
  <c r="Q7983" i="3"/>
  <c r="Q7982" i="3"/>
  <c r="Q7981" i="3"/>
  <c r="Q7980" i="3"/>
  <c r="Q7979" i="3"/>
  <c r="Q7978" i="3"/>
  <c r="Q7977" i="3"/>
  <c r="Q7976" i="3"/>
  <c r="Q7975" i="3"/>
  <c r="Q7974" i="3"/>
  <c r="Q7973" i="3"/>
  <c r="Q7972" i="3"/>
  <c r="Q7971" i="3"/>
  <c r="Q7970" i="3"/>
  <c r="Q7969" i="3"/>
  <c r="Q7968" i="3"/>
  <c r="Q7967" i="3"/>
  <c r="Q7966" i="3"/>
  <c r="Q7965" i="3"/>
  <c r="Q7964" i="3"/>
  <c r="Q7963" i="3"/>
  <c r="Q7962" i="3"/>
  <c r="Q7961" i="3"/>
  <c r="Q7960" i="3"/>
  <c r="Q7959" i="3"/>
  <c r="Q7958" i="3"/>
  <c r="Q7957" i="3"/>
  <c r="Q7956" i="3"/>
  <c r="Q7955" i="3"/>
  <c r="Q7954" i="3"/>
  <c r="Q7953" i="3"/>
  <c r="Q7952" i="3"/>
  <c r="Q7951" i="3"/>
  <c r="Q7950" i="3"/>
  <c r="Q7949" i="3"/>
  <c r="Q7948" i="3"/>
  <c r="Q7947" i="3"/>
  <c r="Q7946" i="3"/>
  <c r="Q7945" i="3"/>
  <c r="Q7944" i="3"/>
  <c r="Q7943" i="3"/>
  <c r="Q7942" i="3"/>
  <c r="Q7941" i="3"/>
  <c r="Q7940" i="3"/>
  <c r="Q7939" i="3"/>
  <c r="Q7938" i="3"/>
  <c r="Q7937" i="3"/>
  <c r="Q7936" i="3"/>
  <c r="Q7935" i="3"/>
  <c r="Q7934" i="3"/>
  <c r="Q7933" i="3"/>
  <c r="Q7932" i="3"/>
  <c r="Q7931" i="3"/>
  <c r="Q7930" i="3"/>
  <c r="Q7929" i="3"/>
  <c r="Q7928" i="3"/>
  <c r="Q7927" i="3"/>
  <c r="Q7926" i="3"/>
  <c r="Q7925" i="3"/>
  <c r="Q7924" i="3"/>
  <c r="Q7923" i="3"/>
  <c r="Q7922" i="3"/>
  <c r="Q7921" i="3"/>
  <c r="Q7920" i="3"/>
  <c r="Q7919" i="3"/>
  <c r="Q7918" i="3"/>
  <c r="Q7917" i="3"/>
  <c r="Q7916" i="3"/>
  <c r="Q7915" i="3"/>
  <c r="Q7914" i="3"/>
  <c r="Q7913" i="3"/>
  <c r="Q7912" i="3"/>
  <c r="Q7911" i="3"/>
  <c r="Q7910" i="3"/>
  <c r="Q7909" i="3"/>
  <c r="Q7908" i="3"/>
  <c r="Q7907" i="3"/>
  <c r="Q7906" i="3"/>
  <c r="Q7905" i="3"/>
  <c r="Q7904" i="3"/>
  <c r="Q7903" i="3"/>
  <c r="Q7902" i="3"/>
  <c r="Q7901" i="3"/>
  <c r="Q7900" i="3"/>
  <c r="Q7899" i="3"/>
  <c r="Q7898" i="3"/>
  <c r="Q7897" i="3"/>
  <c r="Q7896" i="3"/>
  <c r="Q7895" i="3"/>
  <c r="Q7894" i="3"/>
  <c r="Q7893" i="3"/>
  <c r="Q7892" i="3"/>
  <c r="Q7891" i="3"/>
  <c r="Q7890" i="3"/>
  <c r="Q7889" i="3"/>
  <c r="Q7888" i="3"/>
  <c r="Q7887" i="3"/>
  <c r="Q7886" i="3"/>
  <c r="Q7885" i="3"/>
  <c r="Q7884" i="3"/>
  <c r="Q7883" i="3"/>
  <c r="Q7882" i="3"/>
  <c r="Q7881" i="3"/>
  <c r="Q7880" i="3"/>
  <c r="Q7879" i="3"/>
  <c r="Q7878" i="3"/>
  <c r="Q7877" i="3"/>
  <c r="Q7876" i="3"/>
  <c r="Q7875" i="3"/>
  <c r="Q7874" i="3"/>
  <c r="Q7873" i="3"/>
  <c r="Q7872" i="3"/>
  <c r="Q7871" i="3"/>
  <c r="Q7870" i="3"/>
  <c r="Q7869" i="3"/>
  <c r="Q7868" i="3"/>
  <c r="Q7867" i="3"/>
  <c r="Q7866" i="3"/>
  <c r="Q7865" i="3"/>
  <c r="Q7864" i="3"/>
  <c r="Q7863" i="3"/>
  <c r="Q7862" i="3"/>
  <c r="Q7861" i="3"/>
  <c r="Q7860" i="3"/>
  <c r="Q7859" i="3"/>
  <c r="Q7858" i="3"/>
  <c r="Q7857" i="3"/>
  <c r="Q7856" i="3"/>
  <c r="Q7855" i="3"/>
  <c r="Q7854" i="3"/>
  <c r="Q7853" i="3"/>
  <c r="Q7852" i="3"/>
  <c r="Q7851" i="3"/>
  <c r="Q7850" i="3"/>
  <c r="Q7849" i="3"/>
  <c r="Q7848" i="3"/>
  <c r="Q7847" i="3"/>
  <c r="Q7846" i="3"/>
  <c r="Q7845" i="3"/>
  <c r="Q7844" i="3"/>
  <c r="Q7843" i="3"/>
  <c r="Q7842" i="3"/>
  <c r="Q7841" i="3"/>
  <c r="Q7840" i="3"/>
  <c r="Q7839" i="3"/>
  <c r="Q7838" i="3"/>
  <c r="Q7837" i="3"/>
  <c r="Q7836" i="3"/>
  <c r="Q7835" i="3"/>
  <c r="Q7834" i="3"/>
  <c r="Q7833" i="3"/>
  <c r="Q7832" i="3"/>
  <c r="Q7831" i="3"/>
  <c r="Q7830" i="3"/>
  <c r="Q7829" i="3"/>
  <c r="Q7828" i="3"/>
  <c r="Q7827" i="3"/>
  <c r="Q7826" i="3"/>
  <c r="Q7825" i="3"/>
  <c r="Q7824" i="3"/>
  <c r="Q7823" i="3"/>
  <c r="Q7822" i="3"/>
  <c r="Q7821" i="3"/>
  <c r="Q7820" i="3"/>
  <c r="Q7819" i="3"/>
  <c r="Q7818" i="3"/>
  <c r="Q7817" i="3"/>
  <c r="Q7816" i="3"/>
  <c r="Q7815" i="3"/>
  <c r="Q7814" i="3"/>
  <c r="Q7813" i="3"/>
  <c r="Q7812" i="3"/>
  <c r="Q7811" i="3"/>
  <c r="Q7810" i="3"/>
  <c r="Q7809" i="3"/>
  <c r="Q7808" i="3"/>
  <c r="Q7807" i="3"/>
  <c r="Q7806" i="3"/>
  <c r="Q7805" i="3"/>
  <c r="Q7804" i="3"/>
  <c r="Q7803" i="3"/>
  <c r="Q7802" i="3"/>
  <c r="Q7801" i="3"/>
  <c r="Q7800" i="3"/>
  <c r="Q7799" i="3"/>
  <c r="Q7798" i="3"/>
  <c r="Q7797" i="3"/>
  <c r="Q7796" i="3"/>
  <c r="Q7795" i="3"/>
  <c r="Q7794" i="3"/>
  <c r="Q7793" i="3"/>
  <c r="Q7792" i="3"/>
  <c r="Q7791" i="3"/>
  <c r="Q7790" i="3"/>
  <c r="Q7789" i="3"/>
  <c r="Q7788" i="3"/>
  <c r="Q7787" i="3"/>
  <c r="Q7786" i="3"/>
  <c r="Q7785" i="3"/>
  <c r="Q7784" i="3"/>
  <c r="Q7783" i="3"/>
  <c r="Q7782" i="3"/>
  <c r="Q7781" i="3"/>
  <c r="Q7780" i="3"/>
  <c r="Q7779" i="3"/>
  <c r="Q7778" i="3"/>
  <c r="Q7777" i="3"/>
  <c r="Q7776" i="3"/>
  <c r="Q7775" i="3"/>
  <c r="Q7774" i="3"/>
  <c r="Q7773" i="3"/>
  <c r="Q7772" i="3"/>
  <c r="Q7771" i="3"/>
  <c r="Q7770" i="3"/>
  <c r="Q7769" i="3"/>
  <c r="Q7768" i="3"/>
  <c r="Q7767" i="3"/>
  <c r="Q7766" i="3"/>
  <c r="Q7765" i="3"/>
  <c r="Q7764" i="3"/>
  <c r="Q7763" i="3"/>
  <c r="Q7762" i="3"/>
  <c r="Q7761" i="3"/>
  <c r="Q7760" i="3"/>
  <c r="Q7759" i="3"/>
  <c r="Q7758" i="3"/>
  <c r="Q7757" i="3"/>
  <c r="Q7756" i="3"/>
  <c r="Q7755" i="3"/>
  <c r="Q7754" i="3"/>
  <c r="Q7753" i="3"/>
  <c r="Q7752" i="3"/>
  <c r="Q7751" i="3"/>
  <c r="Q7750" i="3"/>
  <c r="Q7749" i="3"/>
  <c r="Q7748" i="3"/>
  <c r="Q7747" i="3"/>
  <c r="Q7746" i="3"/>
  <c r="Q7745" i="3"/>
  <c r="Q7744" i="3"/>
  <c r="Q7743" i="3"/>
  <c r="Q7742" i="3"/>
  <c r="Q7741" i="3"/>
  <c r="Q7740" i="3"/>
  <c r="Q7739" i="3"/>
  <c r="Q7738" i="3"/>
  <c r="Q7737" i="3"/>
  <c r="Q7736" i="3"/>
  <c r="Q7735" i="3"/>
  <c r="Q7734" i="3"/>
  <c r="Q7733" i="3"/>
  <c r="Q7732" i="3"/>
  <c r="Q7731" i="3"/>
  <c r="Q7730" i="3"/>
  <c r="Q7729" i="3"/>
  <c r="Q7728" i="3"/>
  <c r="Q7727" i="3"/>
  <c r="Q7726" i="3"/>
  <c r="Q7725" i="3"/>
  <c r="Q7724" i="3"/>
  <c r="Q7723" i="3"/>
  <c r="Q7722" i="3"/>
  <c r="Q7721" i="3"/>
  <c r="Q7720" i="3"/>
  <c r="Q7719" i="3"/>
  <c r="Q7718" i="3"/>
  <c r="Q7717" i="3"/>
  <c r="Q7716" i="3"/>
  <c r="Q7715" i="3"/>
  <c r="Q7714" i="3"/>
  <c r="Q7713" i="3"/>
  <c r="Q7712" i="3"/>
  <c r="Q7711" i="3"/>
  <c r="Q7710" i="3"/>
  <c r="Q7709" i="3"/>
  <c r="Q7708" i="3"/>
  <c r="Q7707" i="3"/>
  <c r="Q7706" i="3"/>
  <c r="Q7705" i="3"/>
  <c r="Q7704" i="3"/>
  <c r="Q7703" i="3"/>
  <c r="Q7702" i="3"/>
  <c r="Q7701" i="3"/>
  <c r="Q7700" i="3"/>
  <c r="Q7699" i="3"/>
  <c r="Q7698" i="3"/>
  <c r="Q7697" i="3"/>
  <c r="Q7696" i="3"/>
  <c r="Q7695" i="3"/>
  <c r="Q7694" i="3"/>
  <c r="Q7693" i="3"/>
  <c r="Q7692" i="3"/>
  <c r="Q7691" i="3"/>
  <c r="Q7690" i="3"/>
  <c r="Q7689" i="3"/>
  <c r="Q7688" i="3"/>
  <c r="Q7687" i="3"/>
  <c r="Q7686" i="3"/>
  <c r="Q7685" i="3"/>
  <c r="Q7684" i="3"/>
  <c r="Q7683" i="3"/>
  <c r="Q7682" i="3"/>
  <c r="Q7681" i="3"/>
  <c r="Q7680" i="3"/>
  <c r="Q7679" i="3"/>
  <c r="Q7678" i="3"/>
  <c r="Q7677" i="3"/>
  <c r="Q7676" i="3"/>
  <c r="Q7675" i="3"/>
  <c r="Q7674" i="3"/>
  <c r="Q7673" i="3"/>
  <c r="Q7672" i="3"/>
  <c r="Q7671" i="3"/>
  <c r="Q7670" i="3"/>
  <c r="Q7669" i="3"/>
  <c r="Q7668" i="3"/>
  <c r="Q7667" i="3"/>
  <c r="Q7666" i="3"/>
  <c r="Q7665" i="3"/>
  <c r="Q7664" i="3"/>
  <c r="Q7663" i="3"/>
  <c r="Q7662" i="3"/>
  <c r="Q7661" i="3"/>
  <c r="Q7660" i="3"/>
  <c r="Q7659" i="3"/>
  <c r="Q7658" i="3"/>
  <c r="Q7657" i="3"/>
  <c r="Q7656" i="3"/>
  <c r="Q7655" i="3"/>
  <c r="Q7654" i="3"/>
  <c r="Q7653" i="3"/>
  <c r="Q7652" i="3"/>
  <c r="Q7651" i="3"/>
  <c r="Q7650" i="3"/>
  <c r="Q7649" i="3"/>
  <c r="Q7648" i="3"/>
  <c r="Q7647" i="3"/>
  <c r="Q7646" i="3"/>
  <c r="Q7645" i="3"/>
  <c r="Q7644" i="3"/>
  <c r="Q7643" i="3"/>
  <c r="Q7642" i="3"/>
  <c r="Q7641" i="3"/>
  <c r="Q7640" i="3"/>
  <c r="Q7639" i="3"/>
  <c r="Q7638" i="3"/>
  <c r="Q7637" i="3"/>
  <c r="Q7636" i="3"/>
  <c r="Q7635" i="3"/>
  <c r="Q7634" i="3"/>
  <c r="Q7633" i="3"/>
  <c r="Q7632" i="3"/>
  <c r="Q7631" i="3"/>
  <c r="Q7630" i="3"/>
  <c r="Q7628" i="3"/>
  <c r="Q7627" i="3"/>
  <c r="Q7626" i="3"/>
  <c r="Q7625" i="3"/>
  <c r="Q7624" i="3"/>
  <c r="Q7623" i="3"/>
  <c r="Q7622" i="3"/>
  <c r="Q7621" i="3"/>
  <c r="Q7620" i="3"/>
  <c r="Q7619" i="3"/>
  <c r="Q7618" i="3"/>
  <c r="Q7617" i="3"/>
  <c r="Q7616" i="3"/>
  <c r="Q7615" i="3"/>
  <c r="Q7614" i="3"/>
  <c r="Q7613" i="3"/>
  <c r="Q7612" i="3"/>
  <c r="Q7611" i="3"/>
  <c r="Q7610" i="3"/>
  <c r="Q7609" i="3"/>
  <c r="Q7608" i="3"/>
  <c r="Q7607" i="3"/>
  <c r="Q7606" i="3"/>
  <c r="Q7605" i="3"/>
  <c r="Q7604" i="3"/>
  <c r="Q7603" i="3"/>
  <c r="Q7602" i="3"/>
  <c r="Q7601" i="3"/>
  <c r="Q7600" i="3"/>
  <c r="Q7599" i="3"/>
  <c r="Q7598" i="3"/>
  <c r="Q7597" i="3"/>
  <c r="Q7596" i="3"/>
  <c r="Q7595" i="3"/>
  <c r="Q7594" i="3"/>
  <c r="Q7593" i="3"/>
  <c r="Q7592" i="3"/>
  <c r="Q7591" i="3"/>
  <c r="Q7590" i="3"/>
  <c r="Q7589" i="3"/>
  <c r="Q7588" i="3"/>
  <c r="Q7587" i="3"/>
  <c r="Q7586" i="3"/>
  <c r="Q7585" i="3"/>
  <c r="Q7584" i="3"/>
  <c r="Q7583" i="3"/>
  <c r="Q7582" i="3"/>
  <c r="Q7581" i="3"/>
  <c r="Q7580" i="3"/>
  <c r="Q7579" i="3"/>
  <c r="Q7578" i="3"/>
  <c r="Q7577" i="3"/>
  <c r="Q7576" i="3"/>
  <c r="Q7575" i="3"/>
  <c r="Q7574" i="3"/>
  <c r="Q7573" i="3"/>
  <c r="Q7572" i="3"/>
  <c r="Q7571" i="3"/>
  <c r="Q7570" i="3"/>
  <c r="Q7569" i="3"/>
  <c r="Q7568" i="3"/>
  <c r="Q7567" i="3"/>
  <c r="Q7566" i="3"/>
  <c r="Q7565" i="3"/>
  <c r="Q7564" i="3"/>
  <c r="Q7563" i="3"/>
  <c r="Q7562" i="3"/>
  <c r="Q7561" i="3"/>
  <c r="Q7560" i="3"/>
  <c r="Q7559" i="3"/>
  <c r="Q7558" i="3"/>
  <c r="Q7557" i="3"/>
  <c r="Q7556" i="3"/>
  <c r="Q7555" i="3"/>
  <c r="Q7554" i="3"/>
  <c r="Q7553" i="3"/>
  <c r="Q7552" i="3"/>
  <c r="Q7551" i="3"/>
  <c r="Q7550" i="3"/>
  <c r="Q7549" i="3"/>
  <c r="Q7548" i="3"/>
  <c r="Q7547" i="3"/>
  <c r="Q7546" i="3"/>
  <c r="Q7545" i="3"/>
  <c r="Q7544" i="3"/>
  <c r="Q7543" i="3"/>
  <c r="Q7542" i="3"/>
  <c r="Q7541" i="3"/>
  <c r="Q7540" i="3"/>
  <c r="Q7539" i="3"/>
  <c r="Q7538" i="3"/>
  <c r="Q7537" i="3"/>
  <c r="Q7536" i="3"/>
  <c r="Q7535" i="3"/>
  <c r="Q7534" i="3"/>
  <c r="Q7533" i="3"/>
  <c r="Q7532" i="3"/>
  <c r="Q7531" i="3"/>
  <c r="Q7530" i="3"/>
  <c r="Q7529" i="3"/>
  <c r="Q7528" i="3"/>
  <c r="Q7527" i="3"/>
  <c r="Q7526" i="3"/>
  <c r="Q7525" i="3"/>
  <c r="Q7524" i="3"/>
  <c r="Q7523" i="3"/>
  <c r="Q7522" i="3"/>
  <c r="Q7521" i="3"/>
  <c r="Q7520" i="3"/>
  <c r="Q7519" i="3"/>
  <c r="Q7518" i="3"/>
  <c r="Q7517" i="3"/>
  <c r="Q7516" i="3"/>
  <c r="Q7515" i="3"/>
  <c r="Q7514" i="3"/>
  <c r="Q7513" i="3"/>
  <c r="Q7512" i="3"/>
  <c r="Q7511" i="3"/>
  <c r="Q7510" i="3"/>
  <c r="Q7509" i="3"/>
  <c r="Q7508" i="3"/>
  <c r="Q7507" i="3"/>
  <c r="Q7506" i="3"/>
  <c r="Q7505" i="3"/>
  <c r="Q7504" i="3"/>
  <c r="Q7503" i="3"/>
  <c r="Q7502" i="3"/>
  <c r="Q7501" i="3"/>
  <c r="Q7500" i="3"/>
  <c r="Q7499" i="3"/>
  <c r="Q7498" i="3"/>
  <c r="Q7497" i="3"/>
  <c r="Q7496" i="3"/>
  <c r="Q7495" i="3"/>
  <c r="Q7494" i="3"/>
  <c r="Q7493" i="3"/>
  <c r="Q7492" i="3"/>
  <c r="Q7491" i="3"/>
  <c r="Q7490" i="3"/>
  <c r="Q7489" i="3"/>
  <c r="Q7488" i="3"/>
  <c r="Q7487" i="3"/>
  <c r="Q7486" i="3"/>
  <c r="Q7485" i="3"/>
  <c r="Q7484" i="3"/>
  <c r="Q7483" i="3"/>
  <c r="Q7482" i="3"/>
  <c r="Q7481" i="3"/>
  <c r="Q7480" i="3"/>
  <c r="Q7479" i="3"/>
  <c r="Q7478" i="3"/>
  <c r="Q7477" i="3"/>
  <c r="Q7476" i="3"/>
  <c r="Q7475" i="3"/>
  <c r="Q7474" i="3"/>
  <c r="Q7473" i="3"/>
  <c r="Q7472" i="3"/>
  <c r="Q7471" i="3"/>
  <c r="Q7470" i="3"/>
  <c r="Q7469" i="3"/>
  <c r="Q7468" i="3"/>
  <c r="Q7467" i="3"/>
  <c r="Q7466" i="3"/>
  <c r="Q7465" i="3"/>
  <c r="Q7464" i="3"/>
  <c r="Q7463" i="3"/>
  <c r="Q7462" i="3"/>
  <c r="Q7461" i="3"/>
  <c r="Q7460" i="3"/>
  <c r="Q7459" i="3"/>
  <c r="Q7458" i="3"/>
  <c r="Q7457" i="3"/>
  <c r="Q7456" i="3"/>
  <c r="Q7455" i="3"/>
  <c r="Q7454" i="3"/>
  <c r="Q7453" i="3"/>
  <c r="Q7452" i="3"/>
  <c r="Q7451" i="3"/>
  <c r="Q7450" i="3"/>
  <c r="Q7449" i="3"/>
  <c r="Q7448" i="3"/>
  <c r="Q7447" i="3"/>
  <c r="Q7446" i="3"/>
  <c r="Q7445" i="3"/>
  <c r="Q7444" i="3"/>
  <c r="Q7443" i="3"/>
  <c r="Q7442" i="3"/>
  <c r="Q7441" i="3"/>
  <c r="Q7440" i="3"/>
  <c r="Q7439" i="3"/>
  <c r="Q7438" i="3"/>
  <c r="Q7437" i="3"/>
  <c r="Q7436" i="3"/>
  <c r="Q7435" i="3"/>
  <c r="Q7434" i="3"/>
  <c r="Q7433" i="3"/>
  <c r="Q7432" i="3"/>
  <c r="Q7431" i="3"/>
  <c r="Q7430" i="3"/>
  <c r="Q7429" i="3"/>
  <c r="Q7428" i="3"/>
  <c r="Q7427" i="3"/>
  <c r="Q7426" i="3"/>
  <c r="Q7425" i="3"/>
  <c r="Q7424" i="3"/>
  <c r="Q7423" i="3"/>
  <c r="Q7422" i="3"/>
  <c r="Q7421" i="3"/>
  <c r="Q7420" i="3"/>
  <c r="Q7419" i="3"/>
  <c r="Q7418" i="3"/>
  <c r="Q7417" i="3"/>
  <c r="Q7416" i="3"/>
  <c r="Q7415" i="3"/>
  <c r="Q7414" i="3"/>
  <c r="Q7413" i="3"/>
  <c r="Q7412" i="3"/>
  <c r="Q7411" i="3"/>
  <c r="Q7410" i="3"/>
  <c r="Q7409" i="3"/>
  <c r="Q7408" i="3"/>
  <c r="Q7407" i="3"/>
  <c r="Q7406" i="3"/>
  <c r="Q7405" i="3"/>
  <c r="Q7404" i="3"/>
  <c r="Q7403" i="3"/>
  <c r="Q7402" i="3"/>
  <c r="Q7401" i="3"/>
  <c r="Q7400" i="3"/>
  <c r="Q7399" i="3"/>
  <c r="Q7398" i="3"/>
  <c r="Q7397" i="3"/>
  <c r="Q7396" i="3"/>
  <c r="Q7395" i="3"/>
  <c r="Q7394" i="3"/>
  <c r="Q7393" i="3"/>
  <c r="Q7392" i="3"/>
  <c r="Q7391" i="3"/>
  <c r="Q7390" i="3"/>
  <c r="Q7389" i="3"/>
  <c r="Q7388" i="3"/>
  <c r="Q7387" i="3"/>
  <c r="Q7386" i="3"/>
  <c r="Q7385" i="3"/>
  <c r="Q7384" i="3"/>
  <c r="Q7383" i="3"/>
  <c r="Q7382" i="3"/>
  <c r="Q7381" i="3"/>
  <c r="Q7380" i="3"/>
  <c r="Q7379" i="3"/>
  <c r="Q7378" i="3"/>
  <c r="Q7377" i="3"/>
  <c r="Q7376" i="3"/>
  <c r="Q7375" i="3"/>
  <c r="Q7374" i="3"/>
  <c r="Q7373" i="3"/>
  <c r="Q7372" i="3"/>
  <c r="Q7371" i="3"/>
  <c r="Q7370" i="3"/>
  <c r="Q7369" i="3"/>
  <c r="Q7368" i="3"/>
  <c r="Q7367" i="3"/>
  <c r="Q7366" i="3"/>
  <c r="Q7365" i="3"/>
  <c r="Q7364" i="3"/>
  <c r="Q7363" i="3"/>
  <c r="Q7362" i="3"/>
  <c r="Q7361" i="3"/>
  <c r="Q7360" i="3"/>
  <c r="Q7359" i="3"/>
  <c r="Q7358" i="3"/>
  <c r="Q7357" i="3"/>
  <c r="Q7356" i="3"/>
  <c r="Q7355" i="3"/>
  <c r="Q7354" i="3"/>
  <c r="Q7353" i="3"/>
  <c r="Q7352" i="3"/>
  <c r="Q7351" i="3"/>
  <c r="Q7350" i="3"/>
  <c r="Q7349" i="3"/>
  <c r="Q7348" i="3"/>
  <c r="Q7347" i="3"/>
  <c r="Q7346" i="3"/>
  <c r="Q7345" i="3"/>
  <c r="Q7344" i="3"/>
  <c r="Q7343" i="3"/>
  <c r="Q7342" i="3"/>
  <c r="Q7341" i="3"/>
  <c r="Q7340" i="3"/>
  <c r="Q7339" i="3"/>
  <c r="Q7338" i="3"/>
  <c r="Q7337" i="3"/>
  <c r="Q7336" i="3"/>
  <c r="Q7335" i="3"/>
  <c r="Q7334" i="3"/>
  <c r="Q7333" i="3"/>
  <c r="Q7332" i="3"/>
  <c r="Q7331" i="3"/>
  <c r="Q7330" i="3"/>
  <c r="Q7329" i="3"/>
  <c r="Q7328" i="3"/>
  <c r="Q7327" i="3"/>
  <c r="Q7326" i="3"/>
  <c r="Q7325" i="3"/>
  <c r="Q7324" i="3"/>
  <c r="Q7323" i="3"/>
  <c r="Q7322" i="3"/>
  <c r="Q7321" i="3"/>
  <c r="Q7320" i="3"/>
  <c r="Q7319" i="3"/>
  <c r="Q7318" i="3"/>
  <c r="Q7317" i="3"/>
  <c r="Q7316" i="3"/>
  <c r="Q7315" i="3"/>
  <c r="Q7314" i="3"/>
  <c r="Q7313" i="3"/>
  <c r="Q7312" i="3"/>
  <c r="Q7311" i="3"/>
  <c r="Q7310" i="3"/>
  <c r="Q7309" i="3"/>
  <c r="Q7308" i="3"/>
  <c r="Q7307" i="3"/>
  <c r="Q7306" i="3"/>
  <c r="Q7305" i="3"/>
  <c r="Q7304" i="3"/>
  <c r="Q7303" i="3"/>
  <c r="Q7302" i="3"/>
  <c r="Q7301" i="3"/>
  <c r="Q7300" i="3"/>
  <c r="Q7299" i="3"/>
  <c r="Q7298" i="3"/>
  <c r="Q7297" i="3"/>
  <c r="Q7296" i="3"/>
  <c r="Q7295" i="3"/>
  <c r="Q7294" i="3"/>
  <c r="Q7293" i="3"/>
  <c r="Q7292" i="3"/>
  <c r="Q7291" i="3"/>
  <c r="Q7290" i="3"/>
  <c r="Q7289" i="3"/>
  <c r="Q7288" i="3"/>
  <c r="Q7287" i="3"/>
  <c r="Q7286" i="3"/>
  <c r="Q7285" i="3"/>
  <c r="Q7284" i="3"/>
  <c r="Q7283" i="3"/>
  <c r="Q7282" i="3"/>
  <c r="Q7281" i="3"/>
  <c r="Q7280" i="3"/>
  <c r="Q7279" i="3"/>
  <c r="Q7278" i="3"/>
  <c r="Q7277" i="3"/>
  <c r="Q7276" i="3"/>
  <c r="Q7275" i="3"/>
  <c r="Q7274" i="3"/>
  <c r="Q7273" i="3"/>
  <c r="Q7272" i="3"/>
  <c r="Q7271" i="3"/>
  <c r="Q7270" i="3"/>
  <c r="Q7269" i="3"/>
  <c r="Q7268" i="3"/>
  <c r="Q7267" i="3"/>
  <c r="Q7266" i="3"/>
  <c r="Q7265" i="3"/>
  <c r="Q7264" i="3"/>
  <c r="Q7263" i="3"/>
  <c r="Q7262" i="3"/>
  <c r="Q7261" i="3"/>
  <c r="Q7260" i="3"/>
  <c r="Q7259" i="3"/>
  <c r="Q7258" i="3"/>
  <c r="Q7257" i="3"/>
  <c r="Q7256" i="3"/>
  <c r="Q7255" i="3"/>
  <c r="Q7254" i="3"/>
  <c r="Q7253" i="3"/>
  <c r="Q7252" i="3"/>
  <c r="Q7251" i="3"/>
  <c r="Q7250" i="3"/>
  <c r="Q7249" i="3"/>
  <c r="Q7248" i="3"/>
  <c r="Q7247" i="3"/>
  <c r="Q7246" i="3"/>
  <c r="Q7245" i="3"/>
  <c r="Q7244" i="3"/>
  <c r="Q7243" i="3"/>
  <c r="Q7242" i="3"/>
  <c r="Q7241" i="3"/>
  <c r="Q7240" i="3"/>
  <c r="Q7239" i="3"/>
  <c r="Q7238" i="3"/>
  <c r="Q7237" i="3"/>
  <c r="Q7236" i="3"/>
  <c r="Q7235" i="3"/>
  <c r="Q7234" i="3"/>
  <c r="Q7233" i="3"/>
  <c r="Q7232" i="3"/>
  <c r="Q7231" i="3"/>
  <c r="Q7230" i="3"/>
  <c r="Q7229" i="3"/>
  <c r="Q7228" i="3"/>
  <c r="Q7227" i="3"/>
  <c r="Q7226" i="3"/>
  <c r="Q7225" i="3"/>
  <c r="Q7224" i="3"/>
  <c r="Q7223" i="3"/>
  <c r="Q7222" i="3"/>
  <c r="Q7221" i="3"/>
  <c r="Q7220" i="3"/>
  <c r="Q7219" i="3"/>
  <c r="Q7218" i="3"/>
  <c r="Q7217" i="3"/>
  <c r="Q7216" i="3"/>
  <c r="Q7215" i="3"/>
  <c r="Q7214" i="3"/>
  <c r="Q7213" i="3"/>
  <c r="Q7212" i="3"/>
  <c r="Q7211" i="3"/>
  <c r="Q7210" i="3"/>
  <c r="Q7209" i="3"/>
  <c r="Q7208" i="3"/>
  <c r="Q7207" i="3"/>
  <c r="Q7206" i="3"/>
  <c r="Q7205" i="3"/>
  <c r="Q7204" i="3"/>
  <c r="Q7203" i="3"/>
  <c r="Q7202" i="3"/>
  <c r="Q7201" i="3"/>
  <c r="Q7200" i="3"/>
  <c r="Q7199" i="3"/>
  <c r="Q7198" i="3"/>
  <c r="Q7197" i="3"/>
  <c r="Q7196" i="3"/>
  <c r="Q7195" i="3"/>
  <c r="Q7194" i="3"/>
  <c r="Q7193" i="3"/>
  <c r="Q7192" i="3"/>
  <c r="Q7191" i="3"/>
  <c r="Q7190" i="3"/>
  <c r="Q7189" i="3"/>
  <c r="Q7188" i="3"/>
  <c r="Q7187" i="3"/>
  <c r="Q7186" i="3"/>
  <c r="Q7185" i="3"/>
  <c r="Q7184" i="3"/>
  <c r="Q7183" i="3"/>
  <c r="Q7182" i="3"/>
  <c r="Q7181" i="3"/>
  <c r="Q7180" i="3"/>
  <c r="Q7179" i="3"/>
  <c r="Q7178" i="3"/>
  <c r="Q7177" i="3"/>
  <c r="Q7176" i="3"/>
  <c r="Q7175" i="3"/>
  <c r="Q7174" i="3"/>
  <c r="Q7173" i="3"/>
  <c r="Q7172" i="3"/>
  <c r="Q7171" i="3"/>
  <c r="Q7170" i="3"/>
  <c r="Q7169" i="3"/>
  <c r="Q7168" i="3"/>
  <c r="Q7167" i="3"/>
  <c r="Q7166" i="3"/>
  <c r="Q7165" i="3"/>
  <c r="Q7164" i="3"/>
  <c r="Q7163" i="3"/>
  <c r="Q7162" i="3"/>
  <c r="Q7161" i="3"/>
  <c r="Q7160" i="3"/>
  <c r="Q7159" i="3"/>
  <c r="Q7158" i="3"/>
  <c r="Q7157" i="3"/>
  <c r="Q7156" i="3"/>
  <c r="Q7155" i="3"/>
  <c r="Q7154" i="3"/>
  <c r="Q7153" i="3"/>
  <c r="Q7152" i="3"/>
  <c r="Q7151" i="3"/>
  <c r="Q7150" i="3"/>
  <c r="Q7149" i="3"/>
  <c r="Q7148" i="3"/>
  <c r="Q7147" i="3"/>
  <c r="Q7146" i="3"/>
  <c r="Q7145" i="3"/>
  <c r="Q7144" i="3"/>
  <c r="Q7143" i="3"/>
  <c r="Q7142" i="3"/>
  <c r="Q7141" i="3"/>
  <c r="Q7140" i="3"/>
  <c r="Q7139" i="3"/>
  <c r="Q7138" i="3"/>
  <c r="Q7137" i="3"/>
  <c r="Q7136" i="3"/>
  <c r="Q7135" i="3"/>
  <c r="Q7134" i="3"/>
  <c r="Q7133" i="3"/>
  <c r="Q7132" i="3"/>
  <c r="Q7131" i="3"/>
  <c r="Q7130" i="3"/>
  <c r="Q7129" i="3"/>
  <c r="Q7128" i="3"/>
  <c r="Q7127" i="3"/>
  <c r="Q7126" i="3"/>
  <c r="Q7125" i="3"/>
  <c r="Q7124" i="3"/>
  <c r="Q7123" i="3"/>
  <c r="Q7122" i="3"/>
  <c r="Q7121" i="3"/>
  <c r="Q7120" i="3"/>
  <c r="Q7119" i="3"/>
  <c r="Q7118" i="3"/>
  <c r="Q7117" i="3"/>
  <c r="Q7116" i="3"/>
  <c r="Q7115" i="3"/>
  <c r="Q7114" i="3"/>
  <c r="Q7113" i="3"/>
  <c r="Q7112" i="3"/>
  <c r="Q7111" i="3"/>
  <c r="Q7110" i="3"/>
  <c r="Q7109" i="3"/>
  <c r="Q7108" i="3"/>
  <c r="Q7107" i="3"/>
  <c r="Q7106" i="3"/>
  <c r="Q7105" i="3"/>
  <c r="Q7104" i="3"/>
  <c r="Q7103" i="3"/>
  <c r="Q7102" i="3"/>
  <c r="Q7101" i="3"/>
  <c r="Q7100" i="3"/>
  <c r="Q7099" i="3"/>
  <c r="Q7098" i="3"/>
  <c r="Q7097" i="3"/>
  <c r="Q7096" i="3"/>
  <c r="Q7095" i="3"/>
  <c r="Q7094" i="3"/>
  <c r="Q7093" i="3"/>
  <c r="Q7092" i="3"/>
  <c r="Q7091" i="3"/>
  <c r="Q7090" i="3"/>
  <c r="Q7089" i="3"/>
  <c r="Q7088" i="3"/>
  <c r="Q7087" i="3"/>
  <c r="Q7086" i="3"/>
  <c r="Q7085" i="3"/>
  <c r="Q7084" i="3"/>
  <c r="Q7083" i="3"/>
  <c r="Q7082" i="3"/>
  <c r="Q7081" i="3"/>
  <c r="Q7080" i="3"/>
  <c r="Q7079" i="3"/>
  <c r="Q7078" i="3"/>
  <c r="Q7077" i="3"/>
  <c r="Q7076" i="3"/>
  <c r="Q7075" i="3"/>
  <c r="Q7074" i="3"/>
  <c r="Q7073" i="3"/>
  <c r="Q7072" i="3"/>
  <c r="Q7071" i="3"/>
  <c r="Q7070" i="3"/>
  <c r="Q7069" i="3"/>
  <c r="Q7068" i="3"/>
  <c r="Q7067" i="3"/>
  <c r="Q7066" i="3"/>
  <c r="Q7065" i="3"/>
  <c r="Q7064" i="3"/>
  <c r="Q7063" i="3"/>
  <c r="Q7062" i="3"/>
  <c r="Q7061" i="3"/>
  <c r="Q7060" i="3"/>
  <c r="Q7059" i="3"/>
  <c r="Q7058" i="3"/>
  <c r="Q7057" i="3"/>
  <c r="Q7056" i="3"/>
  <c r="Q7055" i="3"/>
  <c r="Q7054" i="3"/>
  <c r="Q7053" i="3"/>
  <c r="Q7052" i="3"/>
  <c r="Q7051" i="3"/>
  <c r="Q7050" i="3"/>
  <c r="Q7049" i="3"/>
  <c r="Q7048" i="3"/>
  <c r="Q7047" i="3"/>
  <c r="Q7046" i="3"/>
  <c r="Q7045" i="3"/>
  <c r="Q7044" i="3"/>
  <c r="Q7043" i="3"/>
  <c r="Q7042" i="3"/>
  <c r="Q7041" i="3"/>
  <c r="Q7040" i="3"/>
  <c r="Q7039" i="3"/>
  <c r="Q7038" i="3"/>
  <c r="Q7037" i="3"/>
  <c r="Q7036" i="3"/>
  <c r="Q7035" i="3"/>
  <c r="Q7034" i="3"/>
  <c r="Q7033" i="3"/>
  <c r="Q7032" i="3"/>
  <c r="Q7031" i="3"/>
  <c r="Q7030" i="3"/>
  <c r="Q7029" i="3"/>
  <c r="Q7028" i="3"/>
  <c r="Q7027" i="3"/>
  <c r="Q7026" i="3"/>
  <c r="Q7025" i="3"/>
  <c r="Q7024" i="3"/>
  <c r="Q7023" i="3"/>
  <c r="Q7022" i="3"/>
  <c r="Q7021" i="3"/>
  <c r="Q7020" i="3"/>
  <c r="Q7019" i="3"/>
  <c r="Q7018" i="3"/>
  <c r="Q7017" i="3"/>
  <c r="Q7016" i="3"/>
  <c r="Q7015" i="3"/>
  <c r="Q7014" i="3"/>
  <c r="Q7013" i="3"/>
  <c r="Q7012" i="3"/>
  <c r="Q7011" i="3"/>
  <c r="Q7010" i="3"/>
  <c r="Q7009" i="3"/>
  <c r="Q7008" i="3"/>
  <c r="Q7007" i="3"/>
  <c r="Q7006" i="3"/>
  <c r="Q7005" i="3"/>
  <c r="Q7004" i="3"/>
  <c r="Q7003" i="3"/>
  <c r="Q7002" i="3"/>
  <c r="Q7001" i="3"/>
  <c r="Q7000" i="3"/>
  <c r="Q6999" i="3"/>
  <c r="Q6998" i="3"/>
  <c r="Q6997" i="3"/>
  <c r="Q6996" i="3"/>
  <c r="Q6995" i="3"/>
  <c r="Q6994" i="3"/>
  <c r="Q6993" i="3"/>
  <c r="Q6992" i="3"/>
  <c r="Q6991" i="3"/>
  <c r="Q6990" i="3"/>
  <c r="Q6989" i="3"/>
  <c r="Q6988" i="3"/>
  <c r="Q6987" i="3"/>
  <c r="Q6986" i="3"/>
  <c r="Q6985" i="3"/>
  <c r="Q6984" i="3"/>
  <c r="Q6983" i="3"/>
  <c r="Q6982" i="3"/>
  <c r="Q6981" i="3"/>
  <c r="Q6980" i="3"/>
  <c r="Q6979" i="3"/>
  <c r="Q6978" i="3"/>
  <c r="Q6977" i="3"/>
  <c r="Q6976" i="3"/>
  <c r="Q6975" i="3"/>
  <c r="Q6974" i="3"/>
  <c r="Q6973" i="3"/>
  <c r="Q6972" i="3"/>
  <c r="Q6971" i="3"/>
  <c r="Q6970" i="3"/>
  <c r="Q6969" i="3"/>
  <c r="Q6968" i="3"/>
  <c r="Q6967" i="3"/>
  <c r="Q6966" i="3"/>
  <c r="Q6965" i="3"/>
  <c r="Q6964" i="3"/>
  <c r="Q6963" i="3"/>
  <c r="Q6962" i="3"/>
  <c r="Q6961" i="3"/>
  <c r="Q6960" i="3"/>
  <c r="Q6959" i="3"/>
  <c r="Q6958" i="3"/>
  <c r="Q6957" i="3"/>
  <c r="Q6956" i="3"/>
  <c r="Q6955" i="3"/>
  <c r="Q6954" i="3"/>
  <c r="Q6953" i="3"/>
  <c r="Q6952" i="3"/>
  <c r="Q6951" i="3"/>
  <c r="Q6950" i="3"/>
  <c r="Q6949" i="3"/>
  <c r="Q6948" i="3"/>
  <c r="Q6947" i="3"/>
  <c r="Q6946" i="3"/>
  <c r="Q6945" i="3"/>
  <c r="Q6944" i="3"/>
  <c r="Q6943" i="3"/>
  <c r="Q6942" i="3"/>
  <c r="Q6941" i="3"/>
  <c r="Q6940" i="3"/>
  <c r="Q6939" i="3"/>
  <c r="Q6938" i="3"/>
  <c r="Q6937" i="3"/>
  <c r="Q6936" i="3"/>
  <c r="Q6935" i="3"/>
  <c r="Q6934" i="3"/>
  <c r="Q6933" i="3"/>
  <c r="Q6932" i="3"/>
  <c r="Q6931" i="3"/>
  <c r="Q6930" i="3"/>
  <c r="Q6929" i="3"/>
  <c r="Q6928" i="3"/>
  <c r="Q6927" i="3"/>
  <c r="Q6926" i="3"/>
  <c r="Q6925" i="3"/>
  <c r="Q6924" i="3"/>
  <c r="Q6923" i="3"/>
  <c r="Q6922" i="3"/>
  <c r="Q6921" i="3"/>
  <c r="Q6920" i="3"/>
  <c r="Q6919" i="3"/>
  <c r="Q6918" i="3"/>
  <c r="Q6917" i="3"/>
  <c r="Q6916" i="3"/>
  <c r="Q6915" i="3"/>
  <c r="Q6914" i="3"/>
  <c r="Q6913" i="3"/>
  <c r="Q6912" i="3"/>
  <c r="Q6911" i="3"/>
  <c r="Q6910" i="3"/>
  <c r="Q6909" i="3"/>
  <c r="Q6908" i="3"/>
  <c r="Q6907" i="3"/>
  <c r="Q6906" i="3"/>
  <c r="Q6905" i="3"/>
  <c r="Q6904" i="3"/>
  <c r="Q6903" i="3"/>
  <c r="Q6902" i="3"/>
  <c r="Q6901" i="3"/>
  <c r="Q6900" i="3"/>
  <c r="Q6899" i="3"/>
  <c r="Q6898" i="3"/>
  <c r="Q6897" i="3"/>
  <c r="Q6896" i="3"/>
  <c r="Q6895" i="3"/>
  <c r="Q6894" i="3"/>
  <c r="Q6893" i="3"/>
  <c r="Q6892" i="3"/>
  <c r="Q6891" i="3"/>
  <c r="Q6890" i="3"/>
  <c r="Q6889" i="3"/>
  <c r="Q6888" i="3"/>
  <c r="Q6887" i="3"/>
  <c r="Q6886" i="3"/>
  <c r="Q6885" i="3"/>
  <c r="Q6884" i="3"/>
  <c r="Q6883" i="3"/>
  <c r="Q6882" i="3"/>
  <c r="Q6881" i="3"/>
  <c r="Q6880" i="3"/>
  <c r="Q6879" i="3"/>
  <c r="Q6878" i="3"/>
  <c r="Q6877" i="3"/>
  <c r="Q6876" i="3"/>
  <c r="Q6875" i="3"/>
  <c r="Q6874" i="3"/>
  <c r="Q6873" i="3"/>
  <c r="Q6872" i="3"/>
  <c r="Q6871" i="3"/>
  <c r="Q6870" i="3"/>
  <c r="Q6869" i="3"/>
  <c r="Q6868" i="3"/>
  <c r="Q6867" i="3"/>
  <c r="Q6866" i="3"/>
  <c r="Q6865" i="3"/>
  <c r="Q6864" i="3"/>
  <c r="Q6863" i="3"/>
  <c r="Q6862" i="3"/>
  <c r="Q6861" i="3"/>
  <c r="Q6860" i="3"/>
  <c r="Q6859" i="3"/>
  <c r="Q6858" i="3"/>
  <c r="Q6857" i="3"/>
  <c r="Q6856" i="3"/>
  <c r="Q6855" i="3"/>
  <c r="Q6854" i="3"/>
  <c r="Q6853" i="3"/>
  <c r="Q6852" i="3"/>
  <c r="Q6851" i="3"/>
  <c r="Q6850" i="3"/>
  <c r="Q6849" i="3"/>
  <c r="Q6848" i="3"/>
  <c r="Q6847" i="3"/>
  <c r="Q6846" i="3"/>
  <c r="Q6845" i="3"/>
  <c r="Q6844" i="3"/>
  <c r="Q6843" i="3"/>
  <c r="Q6842" i="3"/>
  <c r="Q6841" i="3"/>
  <c r="Q6840" i="3"/>
  <c r="Q6839" i="3"/>
  <c r="Q6838" i="3"/>
  <c r="Q6837" i="3"/>
  <c r="Q6836" i="3"/>
  <c r="Q6835" i="3"/>
  <c r="Q6834" i="3"/>
  <c r="Q6833" i="3"/>
  <c r="Q6832" i="3"/>
  <c r="Q6831" i="3"/>
  <c r="Q6830" i="3"/>
  <c r="Q6829" i="3"/>
  <c r="Q6828" i="3"/>
  <c r="Q6827" i="3"/>
  <c r="Q6826" i="3"/>
  <c r="Q6825" i="3"/>
  <c r="Q6824" i="3"/>
  <c r="Q6823" i="3"/>
  <c r="Q6822" i="3"/>
  <c r="Q6821" i="3"/>
  <c r="Q6820" i="3"/>
  <c r="Q6819" i="3"/>
  <c r="Q6818" i="3"/>
  <c r="Q6817" i="3"/>
  <c r="Q6816" i="3"/>
  <c r="Q6815" i="3"/>
  <c r="Q6814" i="3"/>
  <c r="Q6813" i="3"/>
  <c r="Q6812" i="3"/>
  <c r="Q6811" i="3"/>
  <c r="Q6810" i="3"/>
  <c r="Q6809" i="3"/>
  <c r="Q6808" i="3"/>
  <c r="Q6807" i="3"/>
  <c r="Q6806" i="3"/>
  <c r="Q6805" i="3"/>
  <c r="Q6804" i="3"/>
  <c r="Q6803" i="3"/>
  <c r="Q6802" i="3"/>
  <c r="Q6801" i="3"/>
  <c r="Q6800" i="3"/>
  <c r="Q6799" i="3"/>
  <c r="Q6798" i="3"/>
  <c r="Q6797" i="3"/>
  <c r="Q6796" i="3"/>
  <c r="Q6795" i="3"/>
  <c r="Q6794" i="3"/>
  <c r="Q6793" i="3"/>
  <c r="Q6792" i="3"/>
  <c r="Q6791" i="3"/>
  <c r="Q6790" i="3"/>
  <c r="Q6789" i="3"/>
  <c r="Q6788" i="3"/>
  <c r="Q6787" i="3"/>
  <c r="Q6786" i="3"/>
  <c r="Q6785" i="3"/>
  <c r="Q6784" i="3"/>
  <c r="Q6783" i="3"/>
  <c r="Q6782" i="3"/>
  <c r="Q6781" i="3"/>
  <c r="Q6780" i="3"/>
  <c r="Q6779" i="3"/>
  <c r="Q6778" i="3"/>
  <c r="Q6777" i="3"/>
  <c r="Q6776" i="3"/>
  <c r="Q6775" i="3"/>
  <c r="Q6774" i="3"/>
  <c r="Q6773" i="3"/>
  <c r="Q6772" i="3"/>
  <c r="Q6771" i="3"/>
  <c r="Q6770" i="3"/>
  <c r="Q6769" i="3"/>
  <c r="Q6768" i="3"/>
  <c r="Q6767" i="3"/>
  <c r="Q6766" i="3"/>
  <c r="Q6765" i="3"/>
  <c r="Q6764" i="3"/>
  <c r="Q6763" i="3"/>
  <c r="Q6762" i="3"/>
  <c r="Q6761" i="3"/>
  <c r="Q6760" i="3"/>
  <c r="Q6759" i="3"/>
  <c r="Q6758" i="3"/>
  <c r="Q6757" i="3"/>
  <c r="Q6756" i="3"/>
  <c r="Q6755" i="3"/>
  <c r="Q6754" i="3"/>
  <c r="Q6753" i="3"/>
  <c r="Q6752" i="3"/>
  <c r="Q6751" i="3"/>
  <c r="Q6750" i="3"/>
  <c r="Q6749" i="3"/>
  <c r="Q6748" i="3"/>
  <c r="Q6747" i="3"/>
  <c r="Q6746" i="3"/>
  <c r="Q6745" i="3"/>
  <c r="Q6744" i="3"/>
  <c r="Q6743" i="3"/>
  <c r="Q6742" i="3"/>
  <c r="Q6741" i="3"/>
  <c r="Q6740" i="3"/>
  <c r="Q6739" i="3"/>
  <c r="Q6738" i="3"/>
  <c r="Q6737" i="3"/>
  <c r="Q6736" i="3"/>
  <c r="Q6735" i="3"/>
  <c r="Q6734" i="3"/>
  <c r="Q6733" i="3"/>
  <c r="Q6732" i="3"/>
  <c r="Q6731" i="3"/>
  <c r="Q6730" i="3"/>
  <c r="Q6729" i="3"/>
  <c r="Q6728" i="3"/>
  <c r="Q6727" i="3"/>
  <c r="Q6726" i="3"/>
  <c r="Q6725" i="3"/>
  <c r="Q6724" i="3"/>
  <c r="Q6723" i="3"/>
  <c r="Q6722" i="3"/>
  <c r="Q6721" i="3"/>
  <c r="Q6720" i="3"/>
  <c r="Q6719" i="3"/>
  <c r="Q6718" i="3"/>
  <c r="Q6717" i="3"/>
  <c r="Q6716" i="3"/>
  <c r="Q6715" i="3"/>
  <c r="Q6714" i="3"/>
  <c r="Q6713" i="3"/>
  <c r="Q6712" i="3"/>
  <c r="Q6711" i="3"/>
  <c r="Q6710" i="3"/>
  <c r="Q6709" i="3"/>
  <c r="Q6708" i="3"/>
  <c r="Q6707" i="3"/>
  <c r="Q6706" i="3"/>
  <c r="Q6705" i="3"/>
  <c r="Q6704" i="3"/>
  <c r="Q6703" i="3"/>
  <c r="Q6702" i="3"/>
  <c r="Q6701" i="3"/>
  <c r="Q6700" i="3"/>
  <c r="Q6699" i="3"/>
  <c r="Q6698" i="3"/>
  <c r="Q6697" i="3"/>
  <c r="Q6696" i="3"/>
  <c r="Q6695" i="3"/>
  <c r="Q6694" i="3"/>
  <c r="Q6693" i="3"/>
  <c r="Q6692" i="3"/>
  <c r="Q6691" i="3"/>
  <c r="Q6690" i="3"/>
  <c r="Q6689" i="3"/>
  <c r="Q6688" i="3"/>
  <c r="Q6687" i="3"/>
  <c r="Q6686" i="3"/>
  <c r="Q6685" i="3"/>
  <c r="Q6684" i="3"/>
  <c r="Q6683" i="3"/>
  <c r="Q6682" i="3"/>
  <c r="Q6681" i="3"/>
  <c r="Q6680" i="3"/>
  <c r="Q6679" i="3"/>
  <c r="Q6678" i="3"/>
  <c r="Q6677" i="3"/>
  <c r="Q6676" i="3"/>
  <c r="Q6675" i="3"/>
  <c r="Q6674" i="3"/>
  <c r="Q6673" i="3"/>
  <c r="Q6672" i="3"/>
  <c r="Q6671" i="3"/>
  <c r="Q6670" i="3"/>
  <c r="Q6669" i="3"/>
  <c r="Q6668" i="3"/>
  <c r="Q6667" i="3"/>
  <c r="Q6666" i="3"/>
  <c r="Q6665" i="3"/>
  <c r="Q6664" i="3"/>
  <c r="Q6663" i="3"/>
  <c r="Q6662" i="3"/>
  <c r="Q6661" i="3"/>
  <c r="Q6660" i="3"/>
  <c r="Q6659" i="3"/>
  <c r="Q6658" i="3"/>
  <c r="Q6657" i="3"/>
  <c r="Q6656" i="3"/>
  <c r="Q6655" i="3"/>
  <c r="Q6654" i="3"/>
  <c r="Q6653" i="3"/>
  <c r="Q6652" i="3"/>
  <c r="Q6651" i="3"/>
  <c r="Q6650" i="3"/>
  <c r="Q6649" i="3"/>
  <c r="Q6648" i="3"/>
  <c r="Q6647" i="3"/>
  <c r="Q6646" i="3"/>
  <c r="Q6645" i="3"/>
  <c r="Q6644" i="3"/>
  <c r="Q6643" i="3"/>
  <c r="Q6642" i="3"/>
  <c r="Q6641" i="3"/>
  <c r="Q6640" i="3"/>
  <c r="Q6639" i="3"/>
  <c r="Q6638" i="3"/>
  <c r="Q6637" i="3"/>
  <c r="Q6636" i="3"/>
  <c r="Q6635" i="3"/>
  <c r="Q6634" i="3"/>
  <c r="Q6633" i="3"/>
  <c r="Q6632" i="3"/>
  <c r="Q6631" i="3"/>
  <c r="Q6630" i="3"/>
  <c r="Q6629" i="3"/>
  <c r="Q6628" i="3"/>
  <c r="Q6627" i="3"/>
  <c r="Q6626" i="3"/>
  <c r="Q6625" i="3"/>
  <c r="Q6624" i="3"/>
  <c r="Q6623" i="3"/>
  <c r="Q6622" i="3"/>
  <c r="Q6621" i="3"/>
  <c r="Q6620" i="3"/>
  <c r="Q6619" i="3"/>
  <c r="Q6618" i="3"/>
  <c r="Q6617" i="3"/>
  <c r="Q6616" i="3"/>
  <c r="Q6615" i="3"/>
  <c r="Q6614" i="3"/>
  <c r="Q6613" i="3"/>
  <c r="Q6612" i="3"/>
  <c r="Q6611" i="3"/>
  <c r="Q6610" i="3"/>
  <c r="Q6609" i="3"/>
  <c r="Q6608" i="3"/>
  <c r="Q6607" i="3"/>
  <c r="Q6606" i="3"/>
  <c r="Q6605" i="3"/>
  <c r="Q6604" i="3"/>
  <c r="Q6603" i="3"/>
  <c r="Q6602" i="3"/>
  <c r="Q6601" i="3"/>
  <c r="Q6600" i="3"/>
  <c r="Q6599" i="3"/>
  <c r="Q6598" i="3"/>
  <c r="Q6597" i="3"/>
  <c r="Q6596" i="3"/>
  <c r="Q6595" i="3"/>
  <c r="Q6594" i="3"/>
  <c r="Q6593" i="3"/>
  <c r="Q6592" i="3"/>
  <c r="Q6591" i="3"/>
  <c r="Q6590" i="3"/>
  <c r="Q6589" i="3"/>
  <c r="Q6588" i="3"/>
  <c r="Q6587" i="3"/>
  <c r="Q6586" i="3"/>
  <c r="Q6585" i="3"/>
  <c r="Q6584" i="3"/>
  <c r="Q6583" i="3"/>
  <c r="Q6582" i="3"/>
  <c r="Q6581" i="3"/>
  <c r="Q6580" i="3"/>
  <c r="Q6579" i="3"/>
  <c r="Q6578" i="3"/>
  <c r="Q6577" i="3"/>
  <c r="Q6576" i="3"/>
  <c r="Q6575" i="3"/>
  <c r="Q6574" i="3"/>
  <c r="Q6573" i="3"/>
  <c r="Q6572" i="3"/>
  <c r="Q6571" i="3"/>
  <c r="Q6570" i="3"/>
  <c r="Q6569" i="3"/>
  <c r="Q6568" i="3"/>
  <c r="Q6567" i="3"/>
  <c r="Q6566" i="3"/>
  <c r="Q6565" i="3"/>
  <c r="Q6564" i="3"/>
  <c r="Q6563" i="3"/>
  <c r="Q6562" i="3"/>
  <c r="Q6561" i="3"/>
  <c r="Q6560" i="3"/>
  <c r="Q6559" i="3"/>
  <c r="Q6558" i="3"/>
  <c r="Q6557" i="3"/>
  <c r="Q6556" i="3"/>
  <c r="Q6555" i="3"/>
  <c r="Q6554" i="3"/>
  <c r="Q6553" i="3"/>
  <c r="Q6552" i="3"/>
  <c r="Q6551" i="3"/>
  <c r="Q6550" i="3"/>
  <c r="Q6549" i="3"/>
  <c r="Q6548" i="3"/>
  <c r="Q6547" i="3"/>
  <c r="Q6546" i="3"/>
  <c r="Q6545" i="3"/>
  <c r="Q6544" i="3"/>
  <c r="Q6543" i="3"/>
  <c r="Q6542" i="3"/>
  <c r="Q6541" i="3"/>
  <c r="Q6540" i="3"/>
  <c r="Q6539" i="3"/>
  <c r="Q6538" i="3"/>
  <c r="Q6537" i="3"/>
  <c r="Q6536" i="3"/>
  <c r="Q6535" i="3"/>
  <c r="Q6534" i="3"/>
  <c r="Q6533" i="3"/>
  <c r="Q6532" i="3"/>
  <c r="Q6531" i="3"/>
  <c r="Q6530" i="3"/>
  <c r="Q6529" i="3"/>
  <c r="Q6528" i="3"/>
  <c r="Q6527" i="3"/>
  <c r="Q6526" i="3"/>
  <c r="Q6525" i="3"/>
  <c r="Q6524" i="3"/>
  <c r="Q6523" i="3"/>
  <c r="Q6522" i="3"/>
  <c r="Q6521" i="3"/>
  <c r="Q6520" i="3"/>
  <c r="Q6519" i="3"/>
  <c r="Q6518" i="3"/>
  <c r="Q6517" i="3"/>
  <c r="Q6516" i="3"/>
  <c r="Q6515" i="3"/>
  <c r="Q6514" i="3"/>
  <c r="Q6513" i="3"/>
  <c r="Q6512" i="3"/>
  <c r="Q6511" i="3"/>
  <c r="Q6510" i="3"/>
  <c r="Q6509" i="3"/>
  <c r="Q6508" i="3"/>
  <c r="Q6507" i="3"/>
  <c r="Q6506" i="3"/>
  <c r="Q6505" i="3"/>
  <c r="Q6504" i="3"/>
  <c r="Q6503" i="3"/>
  <c r="Q6502" i="3"/>
  <c r="Q6501" i="3"/>
  <c r="Q6500" i="3"/>
  <c r="Q6499" i="3"/>
  <c r="Q6498" i="3"/>
  <c r="Q6497" i="3"/>
  <c r="Q6496" i="3"/>
  <c r="Q6495" i="3"/>
  <c r="Q6494" i="3"/>
  <c r="Q6493" i="3"/>
  <c r="Q6492" i="3"/>
  <c r="Q6491" i="3"/>
  <c r="Q6490" i="3"/>
  <c r="Q6489" i="3"/>
  <c r="Q6488" i="3"/>
  <c r="Q6487" i="3"/>
  <c r="Q6486" i="3"/>
  <c r="Q6485" i="3"/>
  <c r="Q6484" i="3"/>
  <c r="Q6483" i="3"/>
  <c r="Q6482" i="3"/>
  <c r="Q6481" i="3"/>
  <c r="Q6480" i="3"/>
  <c r="Q6479" i="3"/>
  <c r="Q6478" i="3"/>
  <c r="Q6477" i="3"/>
  <c r="Q6476" i="3"/>
  <c r="Q6475" i="3"/>
  <c r="Q6474" i="3"/>
  <c r="Q6473" i="3"/>
  <c r="Q6472" i="3"/>
  <c r="Q6471" i="3"/>
  <c r="Q6470" i="3"/>
  <c r="Q6469" i="3"/>
  <c r="Q6468" i="3"/>
  <c r="Q6467" i="3"/>
  <c r="Q6466" i="3"/>
  <c r="Q6465" i="3"/>
  <c r="Q6464" i="3"/>
  <c r="Q6463" i="3"/>
  <c r="Q6462" i="3"/>
  <c r="Q6461" i="3"/>
  <c r="Q6460" i="3"/>
  <c r="Q6459" i="3"/>
  <c r="Q6458" i="3"/>
  <c r="Q6457" i="3"/>
  <c r="Q6456" i="3"/>
  <c r="Q6455" i="3"/>
  <c r="Q6454" i="3"/>
  <c r="Q6453" i="3"/>
  <c r="Q6452" i="3"/>
  <c r="Q6451" i="3"/>
  <c r="Q6450" i="3"/>
  <c r="Q6449" i="3"/>
  <c r="Q6448" i="3"/>
  <c r="Q6447" i="3"/>
  <c r="Q6446" i="3"/>
  <c r="Q6445" i="3"/>
  <c r="Q6444" i="3"/>
  <c r="Q6443" i="3"/>
  <c r="Q6442" i="3"/>
  <c r="Q6441" i="3"/>
  <c r="Q6440" i="3"/>
  <c r="Q6439" i="3"/>
  <c r="Q6438" i="3"/>
  <c r="Q6437" i="3"/>
  <c r="Q6436" i="3"/>
  <c r="Q6435" i="3"/>
  <c r="Q6434" i="3"/>
  <c r="Q6433" i="3"/>
  <c r="Q6432" i="3"/>
  <c r="Q6431" i="3"/>
  <c r="Q6430" i="3"/>
  <c r="Q6429" i="3"/>
  <c r="Q6428" i="3"/>
  <c r="Q6427" i="3"/>
  <c r="Q6426" i="3"/>
  <c r="Q6425" i="3"/>
  <c r="Q6424" i="3"/>
  <c r="Q6423" i="3"/>
  <c r="Q6422" i="3"/>
  <c r="Q6421" i="3"/>
  <c r="Q6420" i="3"/>
  <c r="Q6419" i="3"/>
  <c r="Q6418" i="3"/>
  <c r="Q6417" i="3"/>
  <c r="Q6416" i="3"/>
  <c r="Q6415" i="3"/>
  <c r="Q6414" i="3"/>
  <c r="Q6413" i="3"/>
  <c r="Q6412" i="3"/>
  <c r="Q6411" i="3"/>
  <c r="Q6410" i="3"/>
  <c r="Q6409" i="3"/>
  <c r="Q6408" i="3"/>
  <c r="Q6407" i="3"/>
  <c r="Q6406" i="3"/>
  <c r="Q6405" i="3"/>
  <c r="Q6404" i="3"/>
  <c r="Q6403" i="3"/>
  <c r="Q6402" i="3"/>
  <c r="Q6401" i="3"/>
  <c r="Q6400" i="3"/>
  <c r="Q6399" i="3"/>
  <c r="Q6398" i="3"/>
  <c r="Q6397" i="3"/>
  <c r="Q6396" i="3"/>
  <c r="Q6395" i="3"/>
  <c r="Q6394" i="3"/>
  <c r="Q6393" i="3"/>
  <c r="Q6392" i="3"/>
  <c r="Q6391" i="3"/>
  <c r="Q6390" i="3"/>
  <c r="Q6389" i="3"/>
  <c r="Q6388" i="3"/>
  <c r="Q6387" i="3"/>
  <c r="Q6386" i="3"/>
  <c r="Q6385" i="3"/>
  <c r="Q6384" i="3"/>
  <c r="Q6383" i="3"/>
  <c r="Q6382" i="3"/>
  <c r="Q6381" i="3"/>
  <c r="Q6380" i="3"/>
  <c r="Q6379" i="3"/>
  <c r="Q6378" i="3"/>
  <c r="Q6377" i="3"/>
  <c r="Q6376" i="3"/>
  <c r="Q6375" i="3"/>
  <c r="Q6374" i="3"/>
  <c r="Q6373" i="3"/>
  <c r="Q6372" i="3"/>
  <c r="Q6371" i="3"/>
  <c r="Q6370" i="3"/>
  <c r="Q6369" i="3"/>
  <c r="Q6368" i="3"/>
  <c r="Q6367" i="3"/>
  <c r="Q6366" i="3"/>
  <c r="Q6365" i="3"/>
  <c r="Q6364" i="3"/>
  <c r="Q6363" i="3"/>
  <c r="Q6362" i="3"/>
  <c r="Q6361" i="3"/>
  <c r="Q6360" i="3"/>
  <c r="Q6359" i="3"/>
  <c r="Q6358" i="3"/>
  <c r="Q6357" i="3"/>
  <c r="Q6356" i="3"/>
  <c r="Q6355" i="3"/>
  <c r="Q6354" i="3"/>
  <c r="Q6353" i="3"/>
  <c r="Q6352" i="3"/>
  <c r="Q6351" i="3"/>
  <c r="Q6350" i="3"/>
  <c r="Q6349" i="3"/>
  <c r="Q6348" i="3"/>
  <c r="Q6347" i="3"/>
  <c r="Q6346" i="3"/>
  <c r="Q6345" i="3"/>
  <c r="Q6344" i="3"/>
  <c r="Q6343" i="3"/>
  <c r="Q6342" i="3"/>
  <c r="Q6341" i="3"/>
  <c r="Q6340" i="3"/>
  <c r="Q6339" i="3"/>
  <c r="Q6338" i="3"/>
  <c r="Q6337" i="3"/>
  <c r="Q6336" i="3"/>
  <c r="Q6335" i="3"/>
  <c r="Q6334" i="3"/>
  <c r="Q6333" i="3"/>
  <c r="Q6332" i="3"/>
  <c r="Q6331" i="3"/>
  <c r="Q6330" i="3"/>
  <c r="Q6329" i="3"/>
  <c r="Q6328" i="3"/>
  <c r="Q6327" i="3"/>
  <c r="Q6326" i="3"/>
  <c r="Q6325" i="3"/>
  <c r="Q6324" i="3"/>
  <c r="Q6323" i="3"/>
  <c r="Q6322" i="3"/>
  <c r="Q6321" i="3"/>
  <c r="Q6320" i="3"/>
  <c r="Q6319" i="3"/>
  <c r="Q6318" i="3"/>
  <c r="Q6317" i="3"/>
  <c r="Q6316" i="3"/>
  <c r="Q6315" i="3"/>
  <c r="Q6314" i="3"/>
  <c r="Q6313" i="3"/>
  <c r="Q6312" i="3"/>
  <c r="Q6311" i="3"/>
  <c r="Q6310" i="3"/>
  <c r="Q6309" i="3"/>
  <c r="Q6308" i="3"/>
  <c r="Q6307" i="3"/>
  <c r="Q6306" i="3"/>
  <c r="Q6305" i="3"/>
  <c r="Q6304" i="3"/>
  <c r="Q6303" i="3"/>
  <c r="Q6302" i="3"/>
  <c r="Q6301" i="3"/>
  <c r="Q6300" i="3"/>
  <c r="Q6299" i="3"/>
  <c r="Q6298" i="3"/>
  <c r="Q6297" i="3"/>
  <c r="Q6296" i="3"/>
  <c r="Q6295" i="3"/>
  <c r="Q6294" i="3"/>
  <c r="Q6293" i="3"/>
  <c r="Q6292" i="3"/>
  <c r="Q6291" i="3"/>
  <c r="Q6290" i="3"/>
  <c r="Q6289" i="3"/>
  <c r="Q6288" i="3"/>
  <c r="Q6287" i="3"/>
  <c r="Q6286" i="3"/>
  <c r="Q6285" i="3"/>
  <c r="Q6284" i="3"/>
  <c r="Q6283" i="3"/>
  <c r="Q6282" i="3"/>
  <c r="Q6281" i="3"/>
  <c r="Q6280" i="3"/>
  <c r="Q6279" i="3"/>
  <c r="Q6278" i="3"/>
  <c r="Q6277" i="3"/>
  <c r="Q6276" i="3"/>
  <c r="Q6275" i="3"/>
  <c r="Q6274" i="3"/>
  <c r="Q6273" i="3"/>
  <c r="Q6272" i="3"/>
  <c r="Q6271" i="3"/>
  <c r="Q6270" i="3"/>
  <c r="Q6269" i="3"/>
  <c r="Q6268" i="3"/>
  <c r="Q6267" i="3"/>
  <c r="Q6266" i="3"/>
  <c r="Q6265" i="3"/>
  <c r="Q6264" i="3"/>
  <c r="Q6263" i="3"/>
  <c r="Q6262" i="3"/>
  <c r="Q6261" i="3"/>
  <c r="Q6260" i="3"/>
  <c r="Q6259" i="3"/>
  <c r="Q6258" i="3"/>
  <c r="Q6257" i="3"/>
  <c r="Q6256" i="3"/>
  <c r="Q6255" i="3"/>
  <c r="Q6254" i="3"/>
  <c r="Q6253" i="3"/>
  <c r="Q6252" i="3"/>
  <c r="Q6251" i="3"/>
  <c r="Q6250" i="3"/>
  <c r="Q6249" i="3"/>
  <c r="Q6248" i="3"/>
  <c r="Q6247" i="3"/>
  <c r="Q6246" i="3"/>
  <c r="Q6245" i="3"/>
  <c r="Q6244" i="3"/>
  <c r="Q6243" i="3"/>
  <c r="Q6242" i="3"/>
  <c r="Q6241" i="3"/>
  <c r="Q6240" i="3"/>
  <c r="Q6239" i="3"/>
  <c r="Q6238" i="3"/>
  <c r="Q6237" i="3"/>
  <c r="Q6236" i="3"/>
  <c r="Q6235" i="3"/>
  <c r="Q6234" i="3"/>
  <c r="Q6233" i="3"/>
  <c r="Q6232" i="3"/>
  <c r="Q6231" i="3"/>
  <c r="Q6230" i="3"/>
  <c r="Q6229" i="3"/>
  <c r="Q6228" i="3"/>
  <c r="Q6227" i="3"/>
  <c r="Q6226" i="3"/>
  <c r="Q6225" i="3"/>
  <c r="Q6224" i="3"/>
  <c r="Q6223" i="3"/>
  <c r="Q6222" i="3"/>
  <c r="Q6221" i="3"/>
  <c r="Q6220" i="3"/>
  <c r="Q6219" i="3"/>
  <c r="Q6218" i="3"/>
  <c r="Q6217" i="3"/>
  <c r="Q6216" i="3"/>
  <c r="Q6215" i="3"/>
  <c r="Q6214" i="3"/>
  <c r="Q6213" i="3"/>
  <c r="Q6212" i="3"/>
  <c r="Q6211" i="3"/>
  <c r="Q6210" i="3"/>
  <c r="Q6209" i="3"/>
  <c r="Q6208" i="3"/>
  <c r="Q6207" i="3"/>
  <c r="Q6206" i="3"/>
  <c r="Q6205" i="3"/>
  <c r="Q6204" i="3"/>
  <c r="Q6203" i="3"/>
  <c r="Q6202" i="3"/>
  <c r="Q6201" i="3"/>
  <c r="Q6200" i="3"/>
  <c r="Q6199" i="3"/>
  <c r="Q6198" i="3"/>
  <c r="Q6197" i="3"/>
  <c r="Q6196" i="3"/>
  <c r="Q6195" i="3"/>
  <c r="Q6194" i="3"/>
  <c r="Q6193" i="3"/>
  <c r="Q6192" i="3"/>
  <c r="Q6191" i="3"/>
  <c r="Q6190" i="3"/>
  <c r="Q6189" i="3"/>
  <c r="Q6188" i="3"/>
  <c r="Q6187" i="3"/>
  <c r="Q6186" i="3"/>
  <c r="Q6185" i="3"/>
  <c r="Q6184" i="3"/>
  <c r="Q6183" i="3"/>
  <c r="Q6182" i="3"/>
  <c r="Q6181" i="3"/>
  <c r="Q6180" i="3"/>
  <c r="Q6179" i="3"/>
  <c r="Q6178" i="3"/>
  <c r="Q6177" i="3"/>
  <c r="Q6176" i="3"/>
  <c r="Q6175" i="3"/>
  <c r="Q6174" i="3"/>
  <c r="Q6173" i="3"/>
  <c r="Q6172" i="3"/>
  <c r="Q6171" i="3"/>
  <c r="Q6170" i="3"/>
  <c r="Q6169" i="3"/>
  <c r="Q6168" i="3"/>
  <c r="Q6167" i="3"/>
  <c r="Q6166" i="3"/>
  <c r="Q6165" i="3"/>
  <c r="Q6164" i="3"/>
  <c r="Q6163" i="3"/>
  <c r="Q6162" i="3"/>
  <c r="Q6161" i="3"/>
  <c r="Q6160" i="3"/>
  <c r="Q6159" i="3"/>
  <c r="Q6158" i="3"/>
  <c r="Q6157" i="3"/>
  <c r="Q6156" i="3"/>
  <c r="Q6155" i="3"/>
  <c r="Q6154" i="3"/>
  <c r="Q6153" i="3"/>
  <c r="Q6152" i="3"/>
  <c r="Q6151" i="3"/>
  <c r="Q6150" i="3"/>
  <c r="Q6149" i="3"/>
  <c r="Q6148" i="3"/>
  <c r="Q6147" i="3"/>
  <c r="Q6146" i="3"/>
  <c r="Q6145" i="3"/>
  <c r="Q6144" i="3"/>
  <c r="Q6143" i="3"/>
  <c r="Q6142" i="3"/>
  <c r="Q6141" i="3"/>
  <c r="Q6140" i="3"/>
  <c r="Q6139" i="3"/>
  <c r="Q6138" i="3"/>
  <c r="Q6137" i="3"/>
  <c r="Q6136" i="3"/>
  <c r="Q6135" i="3"/>
  <c r="Q6134" i="3"/>
  <c r="Q6133" i="3"/>
  <c r="Q6132" i="3"/>
  <c r="Q6131" i="3"/>
  <c r="Q6130" i="3"/>
  <c r="Q6129" i="3"/>
  <c r="Q6128" i="3"/>
  <c r="Q6127" i="3"/>
  <c r="Q6126" i="3"/>
  <c r="Q6125" i="3"/>
  <c r="Q6124" i="3"/>
  <c r="Q6123" i="3"/>
  <c r="Q6122" i="3"/>
  <c r="Q6121" i="3"/>
  <c r="Q6120" i="3"/>
  <c r="Q6119" i="3"/>
  <c r="Q6118" i="3"/>
  <c r="Q6117" i="3"/>
  <c r="Q6116" i="3"/>
  <c r="Q6115" i="3"/>
  <c r="Q6114" i="3"/>
  <c r="Q6113" i="3"/>
  <c r="Q6112" i="3"/>
  <c r="Q6111" i="3"/>
  <c r="Q6110" i="3"/>
  <c r="Q6109" i="3"/>
  <c r="Q6108" i="3"/>
  <c r="Q6107" i="3"/>
  <c r="Q6106" i="3"/>
  <c r="Q6105" i="3"/>
  <c r="Q6104" i="3"/>
  <c r="Q6103" i="3"/>
  <c r="Q6102" i="3"/>
  <c r="Q6101" i="3"/>
  <c r="Q6100" i="3"/>
  <c r="Q6099" i="3"/>
  <c r="Q6098" i="3"/>
  <c r="Q6097" i="3"/>
  <c r="Q6096" i="3"/>
  <c r="Q6095" i="3"/>
  <c r="Q6094" i="3"/>
  <c r="Q6093" i="3"/>
  <c r="Q6092" i="3"/>
  <c r="Q6091" i="3"/>
  <c r="Q6090" i="3"/>
  <c r="Q6089" i="3"/>
  <c r="Q6088" i="3"/>
  <c r="Q6087" i="3"/>
  <c r="Q6086" i="3"/>
  <c r="Q6085" i="3"/>
  <c r="Q6084" i="3"/>
  <c r="Q6083" i="3"/>
  <c r="Q6082" i="3"/>
  <c r="Q6081" i="3"/>
  <c r="Q6080" i="3"/>
  <c r="Q6079" i="3"/>
  <c r="Q6078" i="3"/>
  <c r="Q6077" i="3"/>
  <c r="Q6076" i="3"/>
  <c r="Q6075" i="3"/>
  <c r="Q6074" i="3"/>
  <c r="Q6073" i="3"/>
  <c r="Q6072" i="3"/>
  <c r="Q6071" i="3"/>
  <c r="Q6070" i="3"/>
  <c r="Q6069" i="3"/>
  <c r="Q6068" i="3"/>
  <c r="Q6067" i="3"/>
  <c r="Q6066" i="3"/>
  <c r="Q6065" i="3"/>
  <c r="Q6064" i="3"/>
  <c r="Q6063" i="3"/>
  <c r="Q6062" i="3"/>
  <c r="Q6061" i="3"/>
  <c r="Q6060" i="3"/>
  <c r="Q6059" i="3"/>
  <c r="Q6058" i="3"/>
  <c r="Q6057" i="3"/>
  <c r="Q6056" i="3"/>
  <c r="Q6055" i="3"/>
  <c r="Q6054" i="3"/>
  <c r="Q6053" i="3"/>
  <c r="Q6052" i="3"/>
  <c r="Q6051" i="3"/>
  <c r="Q6050" i="3"/>
  <c r="Q6049" i="3"/>
  <c r="Q6048" i="3"/>
  <c r="Q6047" i="3"/>
  <c r="Q6046" i="3"/>
  <c r="Q6045" i="3"/>
  <c r="Q6044" i="3"/>
  <c r="Q6043" i="3"/>
  <c r="Q6042" i="3"/>
  <c r="Q6041" i="3"/>
  <c r="Q6040" i="3"/>
  <c r="Q6039" i="3"/>
  <c r="Q6038" i="3"/>
  <c r="Q6037" i="3"/>
  <c r="Q6036" i="3"/>
  <c r="Q6035" i="3"/>
  <c r="Q6034" i="3"/>
  <c r="Q6033" i="3"/>
  <c r="Q6032" i="3"/>
  <c r="Q6031" i="3"/>
  <c r="Q6030" i="3"/>
  <c r="Q6029" i="3"/>
  <c r="Q6028" i="3"/>
  <c r="Q6027" i="3"/>
  <c r="Q6026" i="3"/>
  <c r="Q6025" i="3"/>
  <c r="Q6024" i="3"/>
  <c r="Q6023" i="3"/>
  <c r="Q6022" i="3"/>
  <c r="Q6021" i="3"/>
  <c r="Q6020" i="3"/>
  <c r="Q6019" i="3"/>
  <c r="Q6018" i="3"/>
  <c r="Q6017" i="3"/>
  <c r="Q6016" i="3"/>
  <c r="Q6015" i="3"/>
  <c r="Q6014" i="3"/>
  <c r="Q6013" i="3"/>
  <c r="Q6012" i="3"/>
  <c r="Q6011" i="3"/>
  <c r="Q6010" i="3"/>
  <c r="Q6009" i="3"/>
  <c r="Q6008" i="3"/>
  <c r="Q6007" i="3"/>
  <c r="Q6006" i="3"/>
  <c r="Q6005" i="3"/>
  <c r="Q6004" i="3"/>
  <c r="Q6003" i="3"/>
  <c r="Q6002" i="3"/>
  <c r="Q6001" i="3"/>
  <c r="Q6000" i="3"/>
  <c r="Q5999" i="3"/>
  <c r="Q5998" i="3"/>
  <c r="Q5997" i="3"/>
  <c r="Q5996" i="3"/>
  <c r="Q5995" i="3"/>
  <c r="Q5994" i="3"/>
  <c r="Q5993" i="3"/>
  <c r="Q5992" i="3"/>
  <c r="Q5991" i="3"/>
  <c r="Q5990" i="3"/>
  <c r="Q5989" i="3"/>
  <c r="Q5988" i="3"/>
  <c r="Q5987" i="3"/>
  <c r="Q5986" i="3"/>
  <c r="Q5985" i="3"/>
  <c r="Q5984" i="3"/>
  <c r="Q5983" i="3"/>
  <c r="Q5982" i="3"/>
  <c r="Q5981" i="3"/>
  <c r="Q5980" i="3"/>
  <c r="Q5979" i="3"/>
  <c r="Q5978" i="3"/>
  <c r="Q5977" i="3"/>
  <c r="Q5976" i="3"/>
  <c r="Q5975" i="3"/>
  <c r="Q5974" i="3"/>
  <c r="Q5973" i="3"/>
  <c r="Q5972" i="3"/>
  <c r="Q5971" i="3"/>
  <c r="Q5970" i="3"/>
  <c r="Q5969" i="3"/>
  <c r="Q5968" i="3"/>
  <c r="Q5967" i="3"/>
  <c r="Q5966" i="3"/>
  <c r="Q5965" i="3"/>
  <c r="Q5964" i="3"/>
  <c r="Q5963" i="3"/>
  <c r="Q5962" i="3"/>
  <c r="Q5961" i="3"/>
  <c r="Q5960" i="3"/>
  <c r="Q5959" i="3"/>
  <c r="Q5958" i="3"/>
  <c r="Q5957" i="3"/>
  <c r="Q5956" i="3"/>
  <c r="Q5955" i="3"/>
  <c r="Q5954" i="3"/>
  <c r="Q5953" i="3"/>
  <c r="Q5952" i="3"/>
  <c r="Q5951" i="3"/>
  <c r="Q5950" i="3"/>
  <c r="Q5949" i="3"/>
  <c r="Q5948" i="3"/>
  <c r="Q5947" i="3"/>
  <c r="Q5946" i="3"/>
  <c r="Q5945" i="3"/>
  <c r="Q5944" i="3"/>
  <c r="Q5943" i="3"/>
  <c r="Q5942" i="3"/>
  <c r="Q5941" i="3"/>
  <c r="Q5940" i="3"/>
  <c r="Q5939" i="3"/>
  <c r="Q5938" i="3"/>
  <c r="Q5937" i="3"/>
  <c r="Q5936" i="3"/>
  <c r="Q5935" i="3"/>
  <c r="Q5934" i="3"/>
  <c r="Q5933" i="3"/>
  <c r="Q5932" i="3"/>
  <c r="Q5931" i="3"/>
  <c r="Q5930" i="3"/>
  <c r="Q5929" i="3"/>
  <c r="Q5928" i="3"/>
  <c r="Q5927" i="3"/>
  <c r="Q5926" i="3"/>
  <c r="Q5925" i="3"/>
  <c r="Q5924" i="3"/>
  <c r="Q5923" i="3"/>
  <c r="Q5922" i="3"/>
  <c r="Q5921" i="3"/>
  <c r="Q5920" i="3"/>
  <c r="Q5919" i="3"/>
  <c r="Q5918" i="3"/>
  <c r="Q5917" i="3"/>
  <c r="Q5916" i="3"/>
  <c r="Q5915" i="3"/>
  <c r="Q5914" i="3"/>
  <c r="Q5913" i="3"/>
  <c r="Q5912" i="3"/>
  <c r="Q5911" i="3"/>
  <c r="Q5910" i="3"/>
  <c r="Q5909" i="3"/>
  <c r="Q5908" i="3"/>
  <c r="Q5907" i="3"/>
  <c r="Q5906" i="3"/>
  <c r="Q5905" i="3"/>
  <c r="Q5904" i="3"/>
  <c r="Q5903" i="3"/>
  <c r="Q5902" i="3"/>
  <c r="Q5901" i="3"/>
  <c r="Q5900" i="3"/>
  <c r="Q5899" i="3"/>
  <c r="Q5898" i="3"/>
  <c r="Q5897" i="3"/>
  <c r="Q5896" i="3"/>
  <c r="Q5895" i="3"/>
  <c r="Q5894" i="3"/>
  <c r="Q5893" i="3"/>
  <c r="Q5892" i="3"/>
  <c r="Q5891" i="3"/>
  <c r="Q5890" i="3"/>
  <c r="Q5889" i="3"/>
  <c r="Q5888" i="3"/>
  <c r="Q5887" i="3"/>
  <c r="Q5886" i="3"/>
  <c r="Q5885" i="3"/>
  <c r="Q5884" i="3"/>
  <c r="Q5883" i="3"/>
  <c r="Q5882" i="3"/>
  <c r="Q5881" i="3"/>
  <c r="Q5880" i="3"/>
  <c r="Q5879" i="3"/>
  <c r="Q5878" i="3"/>
  <c r="Q5877" i="3"/>
  <c r="Q5876" i="3"/>
  <c r="Q5875" i="3"/>
  <c r="Q5874" i="3"/>
  <c r="Q5873" i="3"/>
  <c r="Q5872" i="3"/>
  <c r="Q5871" i="3"/>
  <c r="Q5870" i="3"/>
  <c r="Q5869" i="3"/>
  <c r="Q5868" i="3"/>
  <c r="Q5867" i="3"/>
  <c r="Q5866" i="3"/>
  <c r="Q5865" i="3"/>
  <c r="Q5864" i="3"/>
  <c r="Q5863" i="3"/>
  <c r="Q5862" i="3"/>
  <c r="Q5861" i="3"/>
  <c r="Q5860" i="3"/>
  <c r="Q5859" i="3"/>
  <c r="Q5858" i="3"/>
  <c r="Q5857" i="3"/>
  <c r="Q5856" i="3"/>
  <c r="Q5855" i="3"/>
  <c r="Q5854" i="3"/>
  <c r="Q5853" i="3"/>
  <c r="Q5852" i="3"/>
  <c r="Q5851" i="3"/>
  <c r="Q5850" i="3"/>
  <c r="Q5849" i="3"/>
  <c r="Q5848" i="3"/>
  <c r="Q5847" i="3"/>
  <c r="Q5846" i="3"/>
  <c r="Q5845" i="3"/>
  <c r="Q5844" i="3"/>
  <c r="Q5843" i="3"/>
  <c r="Q5842" i="3"/>
  <c r="Q5841" i="3"/>
  <c r="Q5840" i="3"/>
  <c r="Q5839" i="3"/>
  <c r="Q5838" i="3"/>
  <c r="Q5837" i="3"/>
  <c r="Q5836" i="3"/>
  <c r="Q5835" i="3"/>
  <c r="Q5834" i="3"/>
  <c r="Q5833" i="3"/>
  <c r="Q5832" i="3"/>
  <c r="Q5831" i="3"/>
  <c r="Q5830" i="3"/>
  <c r="Q5829" i="3"/>
  <c r="Q5828" i="3"/>
  <c r="Q5827" i="3"/>
  <c r="Q5826" i="3"/>
  <c r="Q5825" i="3"/>
  <c r="Q5824" i="3"/>
  <c r="Q5823" i="3"/>
  <c r="Q5822" i="3"/>
  <c r="Q5821" i="3"/>
  <c r="Q5820" i="3"/>
  <c r="Q5819" i="3"/>
  <c r="Q5818" i="3"/>
  <c r="Q5817" i="3"/>
  <c r="Q5816" i="3"/>
  <c r="Q5815" i="3"/>
  <c r="Q5814" i="3"/>
  <c r="Q5813" i="3"/>
  <c r="Q5812" i="3"/>
  <c r="Q5811" i="3"/>
  <c r="Q5810" i="3"/>
  <c r="Q5809" i="3"/>
  <c r="Q5808" i="3"/>
  <c r="Q5807" i="3"/>
  <c r="Q5806" i="3"/>
  <c r="Q5805" i="3"/>
  <c r="Q5804" i="3"/>
  <c r="Q5803" i="3"/>
  <c r="Q5802" i="3"/>
  <c r="Q5801" i="3"/>
  <c r="Q5800" i="3"/>
  <c r="Q5799" i="3"/>
  <c r="Q5798" i="3"/>
  <c r="Q5797" i="3"/>
  <c r="Q5796" i="3"/>
  <c r="Q5795" i="3"/>
  <c r="Q5794" i="3"/>
  <c r="Q5793" i="3"/>
  <c r="Q5792" i="3"/>
  <c r="Q5791" i="3"/>
  <c r="Q5790" i="3"/>
  <c r="Q5789" i="3"/>
  <c r="Q5788" i="3"/>
  <c r="Q5787" i="3"/>
  <c r="Q5786" i="3"/>
  <c r="Q5785" i="3"/>
  <c r="Q5784" i="3"/>
  <c r="Q5783" i="3"/>
  <c r="Q5782" i="3"/>
  <c r="Q5781" i="3"/>
  <c r="Q5780" i="3"/>
  <c r="Q5779" i="3"/>
  <c r="Q5778" i="3"/>
  <c r="Q5777" i="3"/>
  <c r="Q5776" i="3"/>
  <c r="Q5775" i="3"/>
  <c r="Q5774" i="3"/>
  <c r="Q5773" i="3"/>
  <c r="Q5772" i="3"/>
  <c r="Q5771" i="3"/>
  <c r="Q5770" i="3"/>
  <c r="Q5769" i="3"/>
  <c r="Q5768" i="3"/>
  <c r="Q5767" i="3"/>
  <c r="Q5766" i="3"/>
  <c r="Q5765" i="3"/>
  <c r="Q5764" i="3"/>
  <c r="Q5763" i="3"/>
  <c r="Q5762" i="3"/>
  <c r="Q5761" i="3"/>
  <c r="Q5760" i="3"/>
  <c r="Q5759" i="3"/>
  <c r="Q5758" i="3"/>
  <c r="Q5757" i="3"/>
  <c r="Q5756" i="3"/>
  <c r="Q5755" i="3"/>
  <c r="Q5754" i="3"/>
  <c r="Q5753" i="3"/>
  <c r="Q5752" i="3"/>
  <c r="Q5751" i="3"/>
  <c r="Q5750" i="3"/>
  <c r="Q5749" i="3"/>
  <c r="Q5748" i="3"/>
  <c r="Q5747" i="3"/>
  <c r="Q5746" i="3"/>
  <c r="Q5745" i="3"/>
  <c r="Q5744" i="3"/>
  <c r="Q5743" i="3"/>
  <c r="Q5742" i="3"/>
  <c r="Q5741" i="3"/>
  <c r="Q5740" i="3"/>
  <c r="Q5739" i="3"/>
  <c r="Q5738" i="3"/>
  <c r="Q5737" i="3"/>
  <c r="Q5736" i="3"/>
  <c r="Q5735" i="3"/>
  <c r="Q5734" i="3"/>
  <c r="Q5733" i="3"/>
  <c r="Q5732" i="3"/>
  <c r="Q5731" i="3"/>
  <c r="Q5730" i="3"/>
  <c r="Q5729" i="3"/>
  <c r="Q5728" i="3"/>
  <c r="Q5727" i="3"/>
  <c r="Q5726" i="3"/>
  <c r="Q5725" i="3"/>
  <c r="Q5724" i="3"/>
  <c r="Q5723" i="3"/>
  <c r="Q5722" i="3"/>
  <c r="Q5721" i="3"/>
  <c r="Q5720" i="3"/>
  <c r="Q5719" i="3"/>
  <c r="Q5718" i="3"/>
  <c r="Q5717" i="3"/>
  <c r="Q5716" i="3"/>
  <c r="Q5715" i="3"/>
  <c r="Q5714" i="3"/>
  <c r="Q5713" i="3"/>
  <c r="Q5712" i="3"/>
  <c r="Q5711" i="3"/>
  <c r="Q5710" i="3"/>
  <c r="Q5709" i="3"/>
  <c r="Q5708" i="3"/>
  <c r="Q5707" i="3"/>
  <c r="Q5706" i="3"/>
  <c r="Q5705" i="3"/>
  <c r="Q5704" i="3"/>
  <c r="Q5703" i="3"/>
  <c r="Q5702" i="3"/>
  <c r="Q5701" i="3"/>
  <c r="Q5700" i="3"/>
  <c r="Q5699" i="3"/>
  <c r="Q5698" i="3"/>
  <c r="Q5697" i="3"/>
  <c r="Q5696" i="3"/>
  <c r="Q5695" i="3"/>
  <c r="Q5694" i="3"/>
  <c r="Q5693" i="3"/>
  <c r="Q5692" i="3"/>
  <c r="Q5691" i="3"/>
  <c r="Q5690" i="3"/>
  <c r="Q5689" i="3"/>
  <c r="Q5688" i="3"/>
  <c r="Q5687" i="3"/>
  <c r="Q5686" i="3"/>
  <c r="Q5685" i="3"/>
  <c r="Q5684" i="3"/>
  <c r="Q5683" i="3"/>
  <c r="Q5682" i="3"/>
  <c r="Q5681" i="3"/>
  <c r="Q5680" i="3"/>
  <c r="Q5679" i="3"/>
  <c r="Q5678" i="3"/>
  <c r="Q5677" i="3"/>
  <c r="Q5676" i="3"/>
  <c r="Q5675" i="3"/>
  <c r="Q5674" i="3"/>
  <c r="Q5673" i="3"/>
  <c r="Q5672" i="3"/>
  <c r="Q5671" i="3"/>
  <c r="Q5670" i="3"/>
  <c r="Q5669" i="3"/>
  <c r="Q5668" i="3"/>
  <c r="Q5667" i="3"/>
  <c r="Q5666" i="3"/>
  <c r="Q5665" i="3"/>
  <c r="Q5664" i="3"/>
  <c r="Q5663" i="3"/>
  <c r="Q5662" i="3"/>
  <c r="Q5661" i="3"/>
  <c r="Q5660" i="3"/>
  <c r="Q5659" i="3"/>
  <c r="Q5658" i="3"/>
  <c r="Q5657" i="3"/>
  <c r="Q5656" i="3"/>
  <c r="Q5655" i="3"/>
  <c r="Q5654" i="3"/>
  <c r="Q5653" i="3"/>
  <c r="Q5652" i="3"/>
  <c r="Q5651" i="3"/>
  <c r="Q5650" i="3"/>
  <c r="Q5649" i="3"/>
  <c r="Q5648" i="3"/>
  <c r="Q5647" i="3"/>
  <c r="Q5646" i="3"/>
  <c r="Q5645" i="3"/>
  <c r="Q5644" i="3"/>
  <c r="Q5643" i="3"/>
  <c r="Q5642" i="3"/>
  <c r="Q5641" i="3"/>
  <c r="Q5640" i="3"/>
  <c r="Q5639" i="3"/>
  <c r="Q5638" i="3"/>
  <c r="Q5637" i="3"/>
  <c r="Q5636" i="3"/>
  <c r="Q5635" i="3"/>
  <c r="Q5634" i="3"/>
  <c r="Q5633" i="3"/>
  <c r="Q5632" i="3"/>
  <c r="Q5631" i="3"/>
  <c r="Q5630" i="3"/>
  <c r="Q5629" i="3"/>
  <c r="Q5628" i="3"/>
  <c r="Q5627" i="3"/>
  <c r="Q5626" i="3"/>
  <c r="Q5625" i="3"/>
  <c r="Q5624" i="3"/>
  <c r="Q5623" i="3"/>
  <c r="Q5622" i="3"/>
  <c r="Q5621" i="3"/>
  <c r="Q5620" i="3"/>
  <c r="Q5619" i="3"/>
  <c r="Q5618" i="3"/>
  <c r="Q5617" i="3"/>
  <c r="Q5616" i="3"/>
  <c r="Q5615" i="3"/>
  <c r="Q5614" i="3"/>
  <c r="Q5613" i="3"/>
  <c r="Q5612" i="3"/>
  <c r="Q5611" i="3"/>
  <c r="Q5610" i="3"/>
  <c r="Q5609" i="3"/>
  <c r="Q5608" i="3"/>
  <c r="Q5607" i="3"/>
  <c r="Q5606" i="3"/>
  <c r="Q5605" i="3"/>
  <c r="Q5604" i="3"/>
  <c r="Q5603" i="3"/>
  <c r="Q5602" i="3"/>
  <c r="Q5601" i="3"/>
  <c r="Q5600" i="3"/>
  <c r="Q5599" i="3"/>
  <c r="Q5598" i="3"/>
  <c r="Q5597" i="3"/>
  <c r="Q5596" i="3"/>
  <c r="Q5595" i="3"/>
  <c r="Q5594" i="3"/>
  <c r="Q5593" i="3"/>
  <c r="Q5592" i="3"/>
  <c r="Q5591" i="3"/>
  <c r="Q5590" i="3"/>
  <c r="Q5589" i="3"/>
  <c r="Q5588" i="3"/>
  <c r="Q5587" i="3"/>
  <c r="Q5586" i="3"/>
  <c r="Q5585" i="3"/>
  <c r="Q5584" i="3"/>
  <c r="Q5583" i="3"/>
  <c r="Q5582" i="3"/>
  <c r="Q5581" i="3"/>
  <c r="Q5580" i="3"/>
  <c r="Q5579" i="3"/>
  <c r="Q5578" i="3"/>
  <c r="Q5577" i="3"/>
  <c r="Q5576" i="3"/>
  <c r="Q5575" i="3"/>
  <c r="Q5574" i="3"/>
  <c r="Q5573" i="3"/>
  <c r="Q5572" i="3"/>
  <c r="Q5571" i="3"/>
  <c r="Q5570" i="3"/>
  <c r="Q5569" i="3"/>
  <c r="Q5568" i="3"/>
  <c r="Q5567" i="3"/>
  <c r="Q5566" i="3"/>
  <c r="Q5565" i="3"/>
  <c r="Q5564" i="3"/>
  <c r="Q5563" i="3"/>
  <c r="Q5562" i="3"/>
  <c r="Q5561" i="3"/>
  <c r="Q5560" i="3"/>
  <c r="Q5559" i="3"/>
  <c r="Q5558" i="3"/>
  <c r="Q5557" i="3"/>
  <c r="Q5556" i="3"/>
  <c r="Q5555" i="3"/>
  <c r="Q5554" i="3"/>
  <c r="Q5553" i="3"/>
  <c r="Q5552" i="3"/>
  <c r="Q5551" i="3"/>
  <c r="Q5550" i="3"/>
  <c r="Q5549" i="3"/>
  <c r="Q5548" i="3"/>
  <c r="Q5547" i="3"/>
  <c r="Q5546" i="3"/>
  <c r="Q5545" i="3"/>
  <c r="Q5544" i="3"/>
  <c r="Q5543" i="3"/>
  <c r="Q5542" i="3"/>
  <c r="Q5541" i="3"/>
  <c r="Q5540" i="3"/>
  <c r="Q5539" i="3"/>
  <c r="Q5538" i="3"/>
  <c r="Q5537" i="3"/>
  <c r="Q5536" i="3"/>
  <c r="Q5535" i="3"/>
  <c r="Q5534" i="3"/>
  <c r="Q5533" i="3"/>
  <c r="Q5532" i="3"/>
  <c r="Q5531" i="3"/>
  <c r="Q5530" i="3"/>
  <c r="Q5529" i="3"/>
  <c r="Q5528" i="3"/>
  <c r="Q5527" i="3"/>
  <c r="Q5526" i="3"/>
  <c r="Q5525" i="3"/>
  <c r="Q5524" i="3"/>
  <c r="Q5523" i="3"/>
  <c r="Q5522" i="3"/>
  <c r="Q5521" i="3"/>
  <c r="Q5520" i="3"/>
  <c r="Q5519" i="3"/>
  <c r="Q5518" i="3"/>
  <c r="Q5517" i="3"/>
  <c r="Q5516" i="3"/>
  <c r="Q5515" i="3"/>
  <c r="Q5514" i="3"/>
  <c r="Q5513" i="3"/>
  <c r="Q5512" i="3"/>
  <c r="Q5511" i="3"/>
  <c r="Q5510" i="3"/>
  <c r="Q5509" i="3"/>
  <c r="Q5508" i="3"/>
  <c r="Q5507" i="3"/>
  <c r="Q5506" i="3"/>
  <c r="Q5505" i="3"/>
  <c r="Q5504" i="3"/>
  <c r="Q5503" i="3"/>
  <c r="Q5502" i="3"/>
  <c r="Q5501" i="3"/>
  <c r="Q5500" i="3"/>
  <c r="Q5499" i="3"/>
  <c r="Q5498" i="3"/>
  <c r="Q5497" i="3"/>
  <c r="Q5496" i="3"/>
  <c r="Q5495" i="3"/>
  <c r="Q5494" i="3"/>
  <c r="Q5493" i="3"/>
  <c r="Q5492" i="3"/>
  <c r="Q5491" i="3"/>
  <c r="Q5490" i="3"/>
  <c r="Q5489" i="3"/>
  <c r="Q5488" i="3"/>
  <c r="Q5487" i="3"/>
  <c r="Q5486" i="3"/>
  <c r="Q5485" i="3"/>
  <c r="Q5484" i="3"/>
  <c r="Q5483" i="3"/>
  <c r="Q5482" i="3"/>
  <c r="Q5481" i="3"/>
  <c r="Q5480" i="3"/>
  <c r="Q5479" i="3"/>
  <c r="Q5478" i="3"/>
  <c r="Q5477" i="3"/>
  <c r="Q5476" i="3"/>
  <c r="Q5475" i="3"/>
  <c r="Q5474" i="3"/>
  <c r="Q5473" i="3"/>
  <c r="Q5472" i="3"/>
  <c r="Q5471" i="3"/>
  <c r="Q5470" i="3"/>
  <c r="Q5469" i="3"/>
  <c r="Q5468" i="3"/>
  <c r="Q5467" i="3"/>
  <c r="Q5466" i="3"/>
  <c r="Q5465" i="3"/>
  <c r="Q5464" i="3"/>
  <c r="Q5463" i="3"/>
  <c r="Q5462" i="3"/>
  <c r="Q5461" i="3"/>
  <c r="Q5460" i="3"/>
  <c r="Q5459" i="3"/>
  <c r="Q5458" i="3"/>
  <c r="Q5457" i="3"/>
  <c r="Q5456" i="3"/>
  <c r="Q5455" i="3"/>
  <c r="Q5454" i="3"/>
  <c r="Q5453" i="3"/>
  <c r="Q5452" i="3"/>
  <c r="Q5451" i="3"/>
  <c r="Q5450" i="3"/>
  <c r="Q5449" i="3"/>
  <c r="Q5448" i="3"/>
  <c r="Q5447" i="3"/>
  <c r="Q5446" i="3"/>
  <c r="Q5445" i="3"/>
  <c r="Q5444" i="3"/>
  <c r="Q5443" i="3"/>
  <c r="Q5442" i="3"/>
  <c r="Q5441" i="3"/>
  <c r="Q5440" i="3"/>
  <c r="Q5439" i="3"/>
  <c r="Q5438" i="3"/>
  <c r="Q5437" i="3"/>
  <c r="Q5436" i="3"/>
  <c r="Q5435" i="3"/>
  <c r="Q5434" i="3"/>
  <c r="Q5433" i="3"/>
  <c r="Q5432" i="3"/>
  <c r="Q5431" i="3"/>
  <c r="Q5430" i="3"/>
  <c r="Q5429" i="3"/>
  <c r="Q5428" i="3"/>
  <c r="Q5427" i="3"/>
  <c r="Q5426" i="3"/>
  <c r="Q5425" i="3"/>
  <c r="Q5424" i="3"/>
  <c r="Q5423" i="3"/>
  <c r="Q5422" i="3"/>
  <c r="Q5421" i="3"/>
  <c r="Q5420" i="3"/>
  <c r="Q5419" i="3"/>
  <c r="Q5418" i="3"/>
  <c r="Q5417" i="3"/>
  <c r="Q5416" i="3"/>
  <c r="Q5415" i="3"/>
  <c r="Q5414" i="3"/>
  <c r="Q5413" i="3"/>
  <c r="Q5412" i="3"/>
  <c r="Q5411" i="3"/>
  <c r="Q5410" i="3"/>
  <c r="Q5409" i="3"/>
  <c r="Q5408" i="3"/>
  <c r="Q5407" i="3"/>
  <c r="Q5406" i="3"/>
  <c r="Q5405" i="3"/>
  <c r="Q5404" i="3"/>
  <c r="Q5403" i="3"/>
  <c r="Q5402" i="3"/>
  <c r="Q5401" i="3"/>
  <c r="Q5400" i="3"/>
  <c r="Q5399" i="3"/>
  <c r="Q5398" i="3"/>
  <c r="Q5397" i="3"/>
  <c r="Q5396" i="3"/>
  <c r="Q5395" i="3"/>
  <c r="Q5394" i="3"/>
  <c r="Q5393" i="3"/>
  <c r="Q5392" i="3"/>
  <c r="Q5391" i="3"/>
  <c r="Q5390" i="3"/>
  <c r="Q5389" i="3"/>
  <c r="V5388" i="3"/>
  <c r="Q5388" i="3"/>
  <c r="Q5387" i="3"/>
  <c r="Q5386" i="3"/>
  <c r="V5385" i="3"/>
  <c r="Q5385" i="3"/>
  <c r="V5384" i="3"/>
  <c r="Q5384" i="3"/>
  <c r="Q5383" i="3"/>
  <c r="Q5382" i="3"/>
  <c r="Q5381" i="3"/>
  <c r="V5380" i="3"/>
  <c r="Q5380" i="3"/>
  <c r="Q5379" i="3"/>
  <c r="V5378" i="3"/>
  <c r="Q5378" i="3"/>
  <c r="Q5377" i="3"/>
  <c r="V5376" i="3"/>
  <c r="Q5376" i="3"/>
  <c r="Q5375" i="3"/>
  <c r="Q5374" i="3"/>
  <c r="Q5373" i="3"/>
  <c r="Q5372" i="3"/>
  <c r="V5371" i="3"/>
  <c r="Q5371" i="3"/>
  <c r="Q5370" i="3"/>
  <c r="V5369" i="3"/>
  <c r="Q5369" i="3"/>
  <c r="Q5368" i="3"/>
  <c r="Q5367" i="3"/>
  <c r="Q5366" i="3"/>
  <c r="Q5365" i="3"/>
  <c r="Q5364" i="3"/>
  <c r="Q5363" i="3"/>
  <c r="Q5362" i="3"/>
  <c r="V5361" i="3"/>
  <c r="Q5361" i="3"/>
  <c r="V5360" i="3"/>
  <c r="Q5360" i="3"/>
  <c r="Q5359" i="3"/>
  <c r="Q5358" i="3"/>
  <c r="Q5357" i="3"/>
  <c r="Q5356" i="3"/>
  <c r="Q5355" i="3"/>
  <c r="Q5354" i="3"/>
  <c r="Q5353" i="3"/>
  <c r="V5352" i="3"/>
  <c r="Q5352" i="3"/>
  <c r="Q5351" i="3"/>
  <c r="Q5350" i="3"/>
  <c r="Q5349" i="3"/>
  <c r="Q5348" i="3"/>
  <c r="Q5347" i="3"/>
  <c r="Q5346" i="3"/>
  <c r="Q5345" i="3"/>
  <c r="Q5344" i="3"/>
  <c r="Q5343" i="3"/>
  <c r="Q5342" i="3"/>
  <c r="Q5341" i="3"/>
  <c r="Q5340" i="3"/>
  <c r="Q5339" i="3"/>
  <c r="V5338" i="3"/>
  <c r="Q5338" i="3"/>
  <c r="Q5337" i="3"/>
  <c r="Q5336" i="3"/>
  <c r="Q5335" i="3"/>
  <c r="Q5334" i="3"/>
  <c r="Q5333" i="3"/>
  <c r="Q5332" i="3"/>
  <c r="Q5331" i="3"/>
  <c r="Q5330" i="3"/>
  <c r="Q5329" i="3"/>
  <c r="Q5328" i="3"/>
  <c r="Q5327" i="3"/>
  <c r="Q5326" i="3"/>
  <c r="V5325" i="3"/>
  <c r="Q5325" i="3"/>
  <c r="Q5324" i="3"/>
  <c r="Q5323" i="3"/>
  <c r="Q5322" i="3"/>
  <c r="Q5321" i="3"/>
  <c r="Q5320" i="3"/>
  <c r="Q5319" i="3"/>
  <c r="Q5318" i="3"/>
  <c r="Q5317" i="3"/>
  <c r="Q5316" i="3"/>
  <c r="Q5315" i="3"/>
  <c r="Q5314" i="3"/>
  <c r="V5313" i="3"/>
  <c r="Q5313" i="3"/>
  <c r="Q5312" i="3"/>
  <c r="Q5311" i="3"/>
  <c r="Q5310" i="3"/>
  <c r="Q5309" i="3"/>
  <c r="Q5308" i="3"/>
  <c r="Q5307" i="3"/>
  <c r="Q5306" i="3"/>
  <c r="Q5305" i="3"/>
  <c r="Q5304" i="3"/>
  <c r="Q5303" i="3"/>
  <c r="Q5302" i="3"/>
  <c r="Q5301" i="3"/>
  <c r="Q5300" i="3"/>
  <c r="Q5299" i="3"/>
  <c r="Q5298" i="3"/>
  <c r="Q5297" i="3"/>
  <c r="Q5296" i="3"/>
  <c r="Q5295" i="3"/>
  <c r="Q5294" i="3"/>
  <c r="Q5293" i="3"/>
  <c r="Q5292" i="3"/>
  <c r="Q5291" i="3"/>
  <c r="Q5290" i="3"/>
  <c r="Q5289" i="3"/>
  <c r="Q5288" i="3"/>
  <c r="Q5287" i="3"/>
  <c r="Q5286" i="3"/>
  <c r="Q5285" i="3"/>
  <c r="Q5284" i="3"/>
  <c r="Q5283" i="3"/>
  <c r="Q5282" i="3"/>
  <c r="Q5281" i="3"/>
  <c r="Q5280" i="3"/>
  <c r="Q5279" i="3"/>
  <c r="Q5278" i="3"/>
  <c r="Q5277" i="3"/>
  <c r="Q5276" i="3"/>
  <c r="Q5275" i="3"/>
  <c r="Q5274" i="3"/>
  <c r="Q5273" i="3"/>
  <c r="Q5272" i="3"/>
  <c r="Q5271" i="3"/>
  <c r="Q5270" i="3"/>
  <c r="Q5269" i="3"/>
  <c r="Q5268" i="3"/>
  <c r="Q5267" i="3"/>
  <c r="Q5266" i="3"/>
  <c r="Q5265" i="3"/>
  <c r="Q5264" i="3"/>
  <c r="Q5263" i="3"/>
  <c r="Q5262" i="3"/>
  <c r="Q5261" i="3"/>
  <c r="Q5260" i="3"/>
  <c r="Q5259" i="3"/>
  <c r="Q5258" i="3"/>
  <c r="Q5257" i="3"/>
  <c r="Q5256" i="3"/>
  <c r="Q5255" i="3"/>
  <c r="Q5254" i="3"/>
  <c r="Q5253" i="3"/>
  <c r="Q5252" i="3"/>
  <c r="Q5251" i="3"/>
  <c r="Q5250" i="3"/>
  <c r="Q5249" i="3"/>
  <c r="Q5248" i="3"/>
  <c r="Q5247" i="3"/>
  <c r="Q5246" i="3"/>
  <c r="Q5245" i="3"/>
  <c r="Q5244" i="3"/>
  <c r="Q5243" i="3"/>
  <c r="Q5242" i="3"/>
  <c r="Q5241" i="3"/>
  <c r="Q5240" i="3"/>
  <c r="Q5239" i="3"/>
  <c r="Q5238" i="3"/>
  <c r="Q5237" i="3"/>
  <c r="Q5236" i="3"/>
  <c r="Q5235" i="3"/>
  <c r="Q5234" i="3"/>
  <c r="Q5233" i="3"/>
  <c r="Q5232" i="3"/>
  <c r="Q5231" i="3"/>
  <c r="Q5230" i="3"/>
  <c r="Q5229" i="3"/>
  <c r="Q5228" i="3"/>
  <c r="Q5227" i="3"/>
  <c r="Q5226" i="3"/>
  <c r="Q5225" i="3"/>
  <c r="Q5224" i="3"/>
  <c r="Q5223" i="3"/>
  <c r="Q5222" i="3"/>
  <c r="Q5221" i="3"/>
  <c r="Q5220" i="3"/>
  <c r="Q5219" i="3"/>
  <c r="Q5218" i="3"/>
  <c r="Q5217" i="3"/>
  <c r="Q5216" i="3"/>
  <c r="Q5215" i="3"/>
  <c r="Q5214" i="3"/>
  <c r="Q5213" i="3"/>
  <c r="Q5212" i="3"/>
  <c r="Q5211" i="3"/>
  <c r="Q5210" i="3"/>
  <c r="Q5209" i="3"/>
  <c r="Q5208" i="3"/>
  <c r="Q5207" i="3"/>
  <c r="Q5206" i="3"/>
  <c r="Q5205" i="3"/>
  <c r="Q5204" i="3"/>
  <c r="Q5203" i="3"/>
  <c r="Q5202" i="3"/>
  <c r="Q5201" i="3"/>
  <c r="Q5200" i="3"/>
  <c r="Q5199" i="3"/>
  <c r="Q5198" i="3"/>
  <c r="Q5197" i="3"/>
  <c r="Q5196" i="3"/>
  <c r="Q5195" i="3"/>
  <c r="Q5194" i="3"/>
  <c r="Q5193" i="3"/>
  <c r="Q5192" i="3"/>
  <c r="Q5191" i="3"/>
  <c r="Q5190" i="3"/>
  <c r="Q5189" i="3"/>
  <c r="Q5188" i="3"/>
  <c r="Q5187" i="3"/>
  <c r="Q5186" i="3"/>
  <c r="Q5185" i="3"/>
  <c r="Q5184" i="3"/>
  <c r="Q5183" i="3"/>
  <c r="Q5182" i="3"/>
  <c r="Q5181" i="3"/>
  <c r="Q5180" i="3"/>
  <c r="Q5179" i="3"/>
  <c r="Q5178" i="3"/>
  <c r="Q5177" i="3"/>
  <c r="Q5176" i="3"/>
  <c r="Q5175" i="3"/>
  <c r="Q5174" i="3"/>
  <c r="Q5173" i="3"/>
  <c r="Q5172" i="3"/>
  <c r="Q5171" i="3"/>
  <c r="Q5170" i="3"/>
  <c r="Q5169" i="3"/>
  <c r="Q5168" i="3"/>
  <c r="Q5167" i="3"/>
  <c r="Q5166" i="3"/>
  <c r="Q5165" i="3"/>
  <c r="Q5164" i="3"/>
  <c r="Q5163" i="3"/>
  <c r="Q5162" i="3"/>
  <c r="Q5161" i="3"/>
  <c r="Q5160" i="3"/>
  <c r="Q5159" i="3"/>
  <c r="Q5158" i="3"/>
  <c r="Q5157" i="3"/>
  <c r="Q5156" i="3"/>
  <c r="Q5155" i="3"/>
  <c r="Q5154" i="3"/>
  <c r="Q5153" i="3"/>
  <c r="Q5152" i="3"/>
  <c r="Q5151" i="3"/>
  <c r="Q5150" i="3"/>
  <c r="Q5149" i="3"/>
  <c r="Q5148" i="3"/>
  <c r="Q5147" i="3"/>
  <c r="Q5146" i="3"/>
  <c r="Q5145" i="3"/>
  <c r="Q5144" i="3"/>
  <c r="Q5143" i="3"/>
  <c r="Q5142" i="3"/>
  <c r="Q5141" i="3"/>
  <c r="Q5140" i="3"/>
  <c r="Q5139" i="3"/>
  <c r="Q5138" i="3"/>
  <c r="Q5137" i="3"/>
  <c r="Q5136" i="3"/>
  <c r="Q5135" i="3"/>
  <c r="Q5134" i="3"/>
  <c r="Q5133" i="3"/>
  <c r="Q5132" i="3"/>
  <c r="Q5131" i="3"/>
  <c r="Q5130" i="3"/>
  <c r="Q5129" i="3"/>
  <c r="Q5128" i="3"/>
  <c r="Q5127" i="3"/>
  <c r="Q5126" i="3"/>
  <c r="Q5125" i="3"/>
  <c r="Q5124" i="3"/>
  <c r="Q5123" i="3"/>
  <c r="Q5122" i="3"/>
  <c r="Q5121" i="3"/>
  <c r="Q5120" i="3"/>
  <c r="Q5119" i="3"/>
  <c r="Q5118" i="3"/>
  <c r="Q5117" i="3"/>
  <c r="Q5116" i="3"/>
  <c r="Q5115" i="3"/>
  <c r="Q5114" i="3"/>
  <c r="Q5113" i="3"/>
  <c r="Q5112" i="3"/>
  <c r="Q5111" i="3"/>
  <c r="Q5110" i="3"/>
  <c r="Q5109" i="3"/>
  <c r="Q5108" i="3"/>
  <c r="Q5107" i="3"/>
  <c r="Q5106" i="3"/>
  <c r="Q5105" i="3"/>
  <c r="Q5104" i="3"/>
  <c r="Q5103" i="3"/>
  <c r="Q5102" i="3"/>
  <c r="Q5101" i="3"/>
  <c r="Q5100" i="3"/>
  <c r="Q5099" i="3"/>
  <c r="Q5098" i="3"/>
  <c r="Q5097" i="3"/>
  <c r="Q5096" i="3"/>
  <c r="Q5095" i="3"/>
  <c r="Q5094" i="3"/>
  <c r="Q5093" i="3"/>
  <c r="Q5092" i="3"/>
  <c r="Q5091" i="3"/>
  <c r="Q5090" i="3"/>
  <c r="Q5089" i="3"/>
  <c r="Q5088" i="3"/>
  <c r="Q5087" i="3"/>
  <c r="Q5086" i="3"/>
  <c r="Q5085" i="3"/>
  <c r="Q5084" i="3"/>
  <c r="Q5083" i="3"/>
  <c r="Q5082" i="3"/>
  <c r="Q5081" i="3"/>
  <c r="Q5080" i="3"/>
  <c r="Q5079" i="3"/>
  <c r="Q5078" i="3"/>
  <c r="Q5077" i="3"/>
  <c r="Q5076" i="3"/>
  <c r="Q5075" i="3"/>
  <c r="Q5074" i="3"/>
  <c r="Q5073" i="3"/>
  <c r="Q5072" i="3"/>
  <c r="Q5071" i="3"/>
  <c r="Q5070" i="3"/>
  <c r="Q5069" i="3"/>
  <c r="Q5068" i="3"/>
  <c r="Q5067" i="3"/>
  <c r="Q5066" i="3"/>
  <c r="Q5065" i="3"/>
  <c r="Q5064" i="3"/>
  <c r="Q5063" i="3"/>
  <c r="Q5062" i="3"/>
  <c r="Q5061" i="3"/>
  <c r="Q5060" i="3"/>
  <c r="Q5059" i="3"/>
  <c r="Q5058" i="3"/>
  <c r="Q5057" i="3"/>
  <c r="Q5056" i="3"/>
  <c r="Q5055" i="3"/>
  <c r="Q5054" i="3"/>
  <c r="Q5053" i="3"/>
  <c r="Q5052" i="3"/>
  <c r="Q5051" i="3"/>
  <c r="Q5050" i="3"/>
  <c r="Q5049" i="3"/>
  <c r="Q5048" i="3"/>
  <c r="Q5047" i="3"/>
  <c r="Q5046" i="3"/>
  <c r="Q5045" i="3"/>
  <c r="Q5044" i="3"/>
  <c r="Q5043" i="3"/>
  <c r="Q5042" i="3"/>
  <c r="Q5041" i="3"/>
  <c r="Q5040" i="3"/>
  <c r="Q5039" i="3"/>
  <c r="Q5038" i="3"/>
  <c r="Q5037" i="3"/>
  <c r="Q5036" i="3"/>
  <c r="Q5035" i="3"/>
  <c r="Q5034" i="3"/>
  <c r="Q5033" i="3"/>
  <c r="Q5032" i="3"/>
  <c r="Q5031" i="3"/>
  <c r="Q5030" i="3"/>
  <c r="Q5029" i="3"/>
  <c r="Q5028" i="3"/>
  <c r="Q5027" i="3"/>
  <c r="Q5026" i="3"/>
  <c r="Q5025" i="3"/>
  <c r="Q5024" i="3"/>
  <c r="Q5023" i="3"/>
  <c r="Q5022" i="3"/>
  <c r="Q5021" i="3"/>
  <c r="Q5020" i="3"/>
  <c r="Q5019" i="3"/>
  <c r="Q5018" i="3"/>
  <c r="Q5017" i="3"/>
  <c r="Q5016" i="3"/>
  <c r="Q5015" i="3"/>
  <c r="Q5014" i="3"/>
  <c r="Q5013" i="3"/>
  <c r="Q5012" i="3"/>
  <c r="Q5011" i="3"/>
  <c r="Q5010" i="3"/>
  <c r="Q5009" i="3"/>
  <c r="V5008" i="3"/>
  <c r="Q5008" i="3"/>
  <c r="V5007" i="3"/>
  <c r="Q5007" i="3"/>
  <c r="V5006" i="3"/>
  <c r="Q5006" i="3"/>
  <c r="Q5005" i="3"/>
  <c r="V5004" i="3"/>
  <c r="Q5004" i="3"/>
  <c r="V5003" i="3"/>
  <c r="Q5003" i="3"/>
  <c r="Q5002" i="3"/>
  <c r="Q5001" i="3"/>
  <c r="V5000" i="3"/>
  <c r="Q5000" i="3"/>
  <c r="Q4999" i="3"/>
  <c r="Q4998" i="3"/>
  <c r="Q4997" i="3"/>
  <c r="V4996" i="3"/>
  <c r="Q4996" i="3"/>
  <c r="V4995" i="3"/>
  <c r="Q4995" i="3"/>
  <c r="V4994" i="3"/>
  <c r="Q4994" i="3"/>
  <c r="Q4993" i="3"/>
  <c r="Q4992" i="3"/>
  <c r="Q4991" i="3"/>
  <c r="Q4990" i="3"/>
  <c r="Q4989" i="3"/>
  <c r="Q4988" i="3"/>
  <c r="Q4987" i="3"/>
  <c r="Q4986" i="3"/>
  <c r="Q4985" i="3"/>
  <c r="Q4984" i="3"/>
  <c r="Q4983" i="3"/>
  <c r="Q4982" i="3"/>
  <c r="Q4981" i="3"/>
  <c r="Q4980" i="3"/>
  <c r="Q4979" i="3"/>
  <c r="Q4978" i="3"/>
  <c r="Q4977" i="3"/>
  <c r="Q4976" i="3"/>
  <c r="Q4975" i="3"/>
  <c r="Q4974" i="3"/>
  <c r="Q4973" i="3"/>
  <c r="Q4972" i="3"/>
  <c r="Q4971" i="3"/>
  <c r="Q4970" i="3"/>
  <c r="Q4969" i="3"/>
  <c r="Q4968" i="3"/>
  <c r="Q4967" i="3"/>
  <c r="Q4966" i="3"/>
  <c r="Q4965" i="3"/>
  <c r="Q4964" i="3"/>
  <c r="Q4963" i="3"/>
  <c r="Q4962" i="3"/>
  <c r="Q4961" i="3"/>
  <c r="Q4960" i="3"/>
  <c r="Q4959" i="3"/>
  <c r="Q4958" i="3"/>
  <c r="Q4957" i="3"/>
  <c r="Q4956" i="3"/>
  <c r="Q4955" i="3"/>
  <c r="Q4954" i="3"/>
  <c r="Q4953" i="3"/>
  <c r="Q4952" i="3"/>
  <c r="Q4951" i="3"/>
  <c r="Q4950" i="3"/>
  <c r="Q4949" i="3"/>
  <c r="Q4948" i="3"/>
  <c r="Q4947" i="3"/>
  <c r="Q4946" i="3"/>
  <c r="Q4945" i="3"/>
  <c r="Q4944" i="3"/>
  <c r="Q4943" i="3"/>
  <c r="Q4942" i="3"/>
  <c r="Q4941" i="3"/>
  <c r="Q4940" i="3"/>
  <c r="Q4939" i="3"/>
  <c r="Q4938" i="3"/>
  <c r="Q4937" i="3"/>
  <c r="Q4936" i="3"/>
  <c r="Q4935" i="3"/>
  <c r="Q4934" i="3"/>
  <c r="Q4933" i="3"/>
  <c r="Q4932" i="3"/>
  <c r="Q4931" i="3"/>
  <c r="Q4930" i="3"/>
  <c r="Q4929" i="3"/>
  <c r="Q4928" i="3"/>
  <c r="Q4927" i="3"/>
  <c r="Q4926" i="3"/>
  <c r="Q4925" i="3"/>
  <c r="Q4924" i="3"/>
  <c r="Q4923" i="3"/>
  <c r="Q4922" i="3"/>
  <c r="Q4921" i="3"/>
  <c r="Q4920" i="3"/>
  <c r="Q4919" i="3"/>
  <c r="Q4918" i="3"/>
  <c r="Q4917" i="3"/>
  <c r="Q4916" i="3"/>
  <c r="Q4915" i="3"/>
  <c r="Q4914" i="3"/>
  <c r="Q4913" i="3"/>
  <c r="Q4912" i="3"/>
  <c r="Q4911" i="3"/>
  <c r="Q4910" i="3"/>
  <c r="Q4909" i="3"/>
  <c r="Q4908" i="3"/>
  <c r="Q4907" i="3"/>
  <c r="Q4906" i="3"/>
  <c r="Q4905" i="3"/>
  <c r="Q4904" i="3"/>
  <c r="Q4903" i="3"/>
  <c r="Q4902" i="3"/>
  <c r="Q4901" i="3"/>
  <c r="Q4900" i="3"/>
  <c r="Q4899" i="3"/>
  <c r="Q4898" i="3"/>
  <c r="Q4897" i="3"/>
  <c r="Q4896" i="3"/>
  <c r="Q4895" i="3"/>
  <c r="Q4894" i="3"/>
  <c r="Q4893" i="3"/>
  <c r="Q4892" i="3"/>
  <c r="Q4891" i="3"/>
  <c r="Q4890" i="3"/>
  <c r="Q4889" i="3"/>
  <c r="Q4888" i="3"/>
  <c r="Q4887" i="3"/>
  <c r="Q4886" i="3"/>
  <c r="Q4885" i="3"/>
  <c r="Q4884" i="3"/>
  <c r="Q4883" i="3"/>
  <c r="Q4882" i="3"/>
  <c r="Q4881" i="3"/>
  <c r="Q4880" i="3"/>
  <c r="Q4879" i="3"/>
  <c r="Q4878" i="3"/>
  <c r="Q4877" i="3"/>
  <c r="Q4876" i="3"/>
  <c r="Q4875" i="3"/>
  <c r="Q4874" i="3"/>
  <c r="Q4873" i="3"/>
  <c r="Q4872" i="3"/>
  <c r="Q4871" i="3"/>
  <c r="Q4870" i="3"/>
  <c r="Q4869" i="3"/>
  <c r="Q4868" i="3"/>
  <c r="Q4867" i="3"/>
  <c r="Q4866" i="3"/>
  <c r="Q4865" i="3"/>
  <c r="Q4864" i="3"/>
  <c r="Q4863" i="3"/>
  <c r="Q4862" i="3"/>
  <c r="Q4861" i="3"/>
  <c r="Q4860" i="3"/>
  <c r="Q4859" i="3"/>
  <c r="Q4858" i="3"/>
  <c r="Q4857" i="3"/>
  <c r="Q4856" i="3"/>
  <c r="Q4855" i="3"/>
  <c r="Q4854" i="3"/>
  <c r="Q4853" i="3"/>
  <c r="Q4852" i="3"/>
  <c r="Q4851" i="3"/>
  <c r="Q4850" i="3"/>
  <c r="Q4849" i="3"/>
  <c r="Q4848" i="3"/>
  <c r="Q4847" i="3"/>
  <c r="Q4846" i="3"/>
  <c r="Q4845" i="3"/>
  <c r="Q4844" i="3"/>
  <c r="Q4843" i="3"/>
  <c r="Q4842" i="3"/>
  <c r="Q4841" i="3"/>
  <c r="Q4840" i="3"/>
  <c r="Q4839" i="3"/>
  <c r="Q4838" i="3"/>
  <c r="Q4837" i="3"/>
  <c r="Q4836" i="3"/>
  <c r="Q4835" i="3"/>
  <c r="Q4834" i="3"/>
  <c r="Q4833" i="3"/>
  <c r="Q4832" i="3"/>
  <c r="Q4831" i="3"/>
  <c r="Q4830" i="3"/>
  <c r="Q4829" i="3"/>
  <c r="Q4828" i="3"/>
  <c r="Q4827" i="3"/>
  <c r="Q4826" i="3"/>
  <c r="Q4825" i="3"/>
  <c r="Q4824" i="3"/>
  <c r="Q4823" i="3"/>
  <c r="Q4822" i="3"/>
  <c r="Q4821" i="3"/>
  <c r="Q4820" i="3"/>
  <c r="Q4819" i="3"/>
  <c r="Q4818" i="3"/>
  <c r="Q4817" i="3"/>
  <c r="Q4816" i="3"/>
  <c r="Q4815" i="3"/>
  <c r="Q4814" i="3"/>
  <c r="Q4813" i="3"/>
  <c r="Q4812" i="3"/>
  <c r="Q4811" i="3"/>
  <c r="Q4810" i="3"/>
  <c r="Q4809" i="3"/>
  <c r="Q4808" i="3"/>
  <c r="Q4807" i="3"/>
  <c r="Q4806" i="3"/>
  <c r="Q4805" i="3"/>
  <c r="Q4804" i="3"/>
  <c r="Q4803" i="3"/>
  <c r="Q4802" i="3"/>
  <c r="Q4801" i="3"/>
  <c r="Q4800" i="3"/>
  <c r="Q4799" i="3"/>
  <c r="Q4798" i="3"/>
  <c r="Q4797" i="3"/>
  <c r="Q4796" i="3"/>
  <c r="V4795" i="3"/>
  <c r="Q4795" i="3"/>
  <c r="Q4794" i="3"/>
  <c r="V4793" i="3"/>
  <c r="Q4793" i="3"/>
  <c r="V4792" i="3"/>
  <c r="Q4792" i="3"/>
  <c r="Q4791" i="3"/>
  <c r="Q4790" i="3"/>
  <c r="V4789" i="3"/>
  <c r="Q4789" i="3"/>
  <c r="Q4788" i="3"/>
  <c r="Q4787" i="3"/>
  <c r="Q4786" i="3"/>
  <c r="Q4785" i="3"/>
  <c r="Q4784" i="3"/>
  <c r="Q4783" i="3"/>
  <c r="Q4782" i="3"/>
  <c r="Q4781" i="3"/>
  <c r="Q4780" i="3"/>
  <c r="Q4779" i="3"/>
  <c r="Q4778" i="3"/>
  <c r="Q4777" i="3"/>
  <c r="Q4776" i="3"/>
  <c r="Q4775" i="3"/>
  <c r="Q4774" i="3"/>
  <c r="Q4773" i="3"/>
  <c r="Q4772" i="3"/>
  <c r="Q4771" i="3"/>
  <c r="Q4770" i="3"/>
  <c r="Q4769" i="3"/>
  <c r="Q4768" i="3"/>
  <c r="Q4767" i="3"/>
  <c r="Q4766" i="3"/>
  <c r="Q4765" i="3"/>
  <c r="Q4764" i="3"/>
  <c r="Q4763" i="3"/>
  <c r="Q4762" i="3"/>
  <c r="Q4761" i="3"/>
  <c r="Q4760" i="3"/>
  <c r="Q4759" i="3"/>
  <c r="Q4758" i="3"/>
  <c r="Q4757" i="3"/>
  <c r="Q4756" i="3"/>
  <c r="Q4755" i="3"/>
  <c r="Q4754" i="3"/>
  <c r="Q4753" i="3"/>
  <c r="Q4752" i="3"/>
  <c r="Q4751" i="3"/>
  <c r="Q4750" i="3"/>
  <c r="Q4749" i="3"/>
  <c r="Q4748" i="3"/>
  <c r="Q4747" i="3"/>
  <c r="Q4746" i="3"/>
  <c r="Q4745" i="3"/>
  <c r="Q4744" i="3"/>
  <c r="Q4743" i="3"/>
  <c r="Q4742" i="3"/>
  <c r="Q4741" i="3"/>
  <c r="Q4740" i="3"/>
  <c r="Q4739" i="3"/>
  <c r="Q4738" i="3"/>
  <c r="Q4737" i="3"/>
  <c r="V4736" i="3"/>
  <c r="Q4736" i="3"/>
  <c r="Q4735" i="3"/>
  <c r="Q4734" i="3"/>
  <c r="Q4733" i="3"/>
  <c r="Q4732" i="3"/>
  <c r="Q4731" i="3"/>
  <c r="Q4730" i="3"/>
  <c r="Q4729" i="3"/>
  <c r="Q4728" i="3"/>
  <c r="Q4727" i="3"/>
  <c r="Q4726" i="3"/>
  <c r="Q4725" i="3"/>
  <c r="Q4724" i="3"/>
  <c r="Q4723" i="3"/>
  <c r="Q4722" i="3"/>
  <c r="Q4721" i="3"/>
  <c r="Q4720" i="3"/>
  <c r="V4719" i="3"/>
  <c r="Q4719" i="3"/>
  <c r="Q4718" i="3"/>
  <c r="Q4717" i="3"/>
  <c r="Q4716" i="3"/>
  <c r="Q4715" i="3"/>
  <c r="Q4714" i="3"/>
  <c r="Q4713" i="3"/>
  <c r="Q4712" i="3"/>
  <c r="Q4711" i="3"/>
  <c r="V4710" i="3"/>
  <c r="Q4710" i="3"/>
  <c r="Q4709" i="3"/>
  <c r="Q4708" i="3"/>
  <c r="Q4707" i="3"/>
  <c r="Q4706" i="3"/>
  <c r="Q4705" i="3"/>
  <c r="Q4704" i="3"/>
  <c r="Q4703" i="3"/>
  <c r="Q4702" i="3"/>
  <c r="Q4701" i="3"/>
  <c r="Q4700" i="3"/>
  <c r="Q4699" i="3"/>
  <c r="Q4698" i="3"/>
  <c r="Q4697" i="3"/>
  <c r="Q4696" i="3"/>
  <c r="Q4695" i="3"/>
  <c r="Q4694" i="3"/>
  <c r="Q4693" i="3"/>
  <c r="Q4692" i="3"/>
  <c r="Q4691" i="3"/>
  <c r="Q4690" i="3"/>
  <c r="Q4689" i="3"/>
  <c r="Q4688" i="3"/>
  <c r="Q4687" i="3"/>
  <c r="Q4686" i="3"/>
  <c r="Q4685" i="3"/>
  <c r="Q4684" i="3"/>
  <c r="Q4683" i="3"/>
  <c r="Q4682" i="3"/>
  <c r="Q4681" i="3"/>
  <c r="Q4680" i="3"/>
  <c r="Q4679" i="3"/>
  <c r="Q4678" i="3"/>
  <c r="Q4677" i="3"/>
  <c r="Q4676" i="3"/>
  <c r="Q4675" i="3"/>
  <c r="Q4674" i="3"/>
  <c r="Q4673" i="3"/>
  <c r="Q4672" i="3"/>
  <c r="Q4671" i="3"/>
  <c r="Q4670" i="3"/>
  <c r="Q4669" i="3"/>
  <c r="Q4668" i="3"/>
  <c r="Q4667" i="3"/>
  <c r="Q4666" i="3"/>
  <c r="Q4665" i="3"/>
  <c r="Q4664" i="3"/>
  <c r="Q4663" i="3"/>
  <c r="Q4662" i="3"/>
  <c r="Q4661" i="3"/>
  <c r="Q4660" i="3"/>
  <c r="Q4659" i="3"/>
  <c r="Q4658" i="3"/>
  <c r="Q4657" i="3"/>
  <c r="Q4656" i="3"/>
  <c r="Q4655" i="3"/>
  <c r="Q4654" i="3"/>
  <c r="Q4653" i="3"/>
  <c r="Q4652" i="3"/>
  <c r="Q4651" i="3"/>
  <c r="Q4650" i="3"/>
  <c r="Q4649" i="3"/>
  <c r="Q4648" i="3"/>
  <c r="Q4647" i="3"/>
  <c r="Q4646" i="3"/>
  <c r="Q4645" i="3"/>
  <c r="Q4644" i="3"/>
  <c r="Q4643" i="3"/>
  <c r="Q4642" i="3"/>
  <c r="Q4641" i="3"/>
  <c r="Q4640" i="3"/>
  <c r="Q4639" i="3"/>
  <c r="Q4638" i="3"/>
  <c r="Q4637" i="3"/>
  <c r="Q4636" i="3"/>
  <c r="Q4635" i="3"/>
  <c r="Q4634" i="3"/>
  <c r="Q4633" i="3"/>
  <c r="Q4632" i="3"/>
  <c r="Q4631" i="3"/>
  <c r="Q4630" i="3"/>
  <c r="Q4629" i="3"/>
  <c r="Q4628" i="3"/>
  <c r="Q4627" i="3"/>
  <c r="Q4626" i="3"/>
  <c r="Q4625" i="3"/>
  <c r="Q4624" i="3"/>
  <c r="Q4623" i="3"/>
  <c r="Q4622" i="3"/>
  <c r="Q4621" i="3"/>
  <c r="Q4620" i="3"/>
  <c r="Q4619" i="3"/>
  <c r="Q4618" i="3"/>
  <c r="Q4617" i="3"/>
  <c r="Q4616" i="3"/>
  <c r="Q4615" i="3"/>
  <c r="Q4614" i="3"/>
  <c r="Q4613" i="3"/>
  <c r="Q4612" i="3"/>
  <c r="Q4611" i="3"/>
  <c r="Q4610" i="3"/>
  <c r="Q4609" i="3"/>
  <c r="Q4608" i="3"/>
  <c r="Q4607" i="3"/>
  <c r="Q4606" i="3"/>
  <c r="Q4605" i="3"/>
  <c r="Q4604" i="3"/>
  <c r="Q4603" i="3"/>
  <c r="Q4602" i="3"/>
  <c r="Q4601" i="3"/>
  <c r="Q4600" i="3"/>
  <c r="Q4599" i="3"/>
  <c r="Q4598" i="3"/>
  <c r="Q4597" i="3"/>
  <c r="Q4596" i="3"/>
  <c r="Q4595" i="3"/>
  <c r="Q4594" i="3"/>
  <c r="Q4593" i="3"/>
  <c r="Q4592" i="3"/>
  <c r="Q4591" i="3"/>
  <c r="Q4590" i="3"/>
  <c r="Q4589" i="3"/>
  <c r="Q4588" i="3"/>
  <c r="Q4587" i="3"/>
  <c r="Q4586" i="3"/>
  <c r="Q4585" i="3"/>
  <c r="Q4584" i="3"/>
  <c r="Q4583" i="3"/>
  <c r="Q4582" i="3"/>
  <c r="Q4581" i="3"/>
  <c r="Q4580" i="3"/>
  <c r="Q4579" i="3"/>
  <c r="Q4578" i="3"/>
  <c r="Q4577" i="3"/>
  <c r="Q4576" i="3"/>
  <c r="Q4575" i="3"/>
  <c r="Q4574" i="3"/>
  <c r="Q4573" i="3"/>
  <c r="Q4572" i="3"/>
  <c r="Q4571" i="3"/>
  <c r="Q4570" i="3"/>
  <c r="Q4569" i="3"/>
  <c r="Q4568" i="3"/>
  <c r="Q4567" i="3"/>
  <c r="Q4566" i="3"/>
  <c r="Q4565" i="3"/>
  <c r="Q4564" i="3"/>
  <c r="Q4563" i="3"/>
  <c r="Q4562" i="3"/>
  <c r="Q4561" i="3"/>
  <c r="Q4560" i="3"/>
  <c r="Q4559" i="3"/>
  <c r="Q4558" i="3"/>
  <c r="Q4557" i="3"/>
  <c r="Q4556" i="3"/>
  <c r="Q4555" i="3"/>
  <c r="Q4554" i="3"/>
  <c r="Q4553" i="3"/>
  <c r="Q4552" i="3"/>
  <c r="Q4551" i="3"/>
  <c r="Q4550" i="3"/>
  <c r="Q4549" i="3"/>
  <c r="Q4548" i="3"/>
  <c r="Q4547" i="3"/>
  <c r="Q4546" i="3"/>
  <c r="Q4545" i="3"/>
  <c r="Q4544" i="3"/>
  <c r="Q4543" i="3"/>
  <c r="Q4542" i="3"/>
  <c r="Q4541" i="3"/>
  <c r="Q4540" i="3"/>
  <c r="Q4539" i="3"/>
  <c r="Q4538" i="3"/>
  <c r="Q4537" i="3"/>
  <c r="Q4536" i="3"/>
  <c r="Q4535" i="3"/>
  <c r="Q4534" i="3"/>
  <c r="Q4533" i="3"/>
  <c r="Q4532" i="3"/>
  <c r="Q4531" i="3"/>
  <c r="Q4530" i="3"/>
  <c r="Q4529" i="3"/>
  <c r="Q4528" i="3"/>
  <c r="Q4527" i="3"/>
  <c r="Q4526" i="3"/>
  <c r="Q4525" i="3"/>
  <c r="Q4524" i="3"/>
  <c r="Q4523" i="3"/>
  <c r="Q4522" i="3"/>
  <c r="Q4521" i="3"/>
  <c r="Q4520" i="3"/>
  <c r="Q4519" i="3"/>
  <c r="Q4518" i="3"/>
  <c r="Q4517" i="3"/>
  <c r="Q4516" i="3"/>
  <c r="Q4515" i="3"/>
  <c r="Q4514" i="3"/>
  <c r="Q4513" i="3"/>
  <c r="Q4512" i="3"/>
  <c r="Q4511" i="3"/>
  <c r="Q4510" i="3"/>
  <c r="Q4509" i="3"/>
  <c r="Q4508" i="3"/>
  <c r="Q4507" i="3"/>
  <c r="Q4506" i="3"/>
  <c r="Q4505" i="3"/>
  <c r="Q4504" i="3"/>
  <c r="Q4503" i="3"/>
  <c r="Q4502" i="3"/>
  <c r="Q4501" i="3"/>
  <c r="Q4500" i="3"/>
  <c r="Q4499" i="3"/>
  <c r="Q4498" i="3"/>
  <c r="Q4497" i="3"/>
  <c r="Q4496" i="3"/>
  <c r="Q4495" i="3"/>
  <c r="Q4494" i="3"/>
  <c r="Q4493" i="3"/>
  <c r="Q4492" i="3"/>
  <c r="Q4491" i="3"/>
  <c r="Q4490" i="3"/>
  <c r="Q4489" i="3"/>
  <c r="Q4488" i="3"/>
  <c r="Q4487" i="3"/>
  <c r="Q4486" i="3"/>
  <c r="Q4485" i="3"/>
  <c r="Q4484" i="3"/>
  <c r="Q4483" i="3"/>
  <c r="Q4482" i="3"/>
  <c r="Q4481" i="3"/>
  <c r="Q4480" i="3"/>
  <c r="Q4479" i="3"/>
  <c r="Q4478" i="3"/>
  <c r="Q4477" i="3"/>
  <c r="Q4476" i="3"/>
  <c r="Q4475" i="3"/>
  <c r="Q4474" i="3"/>
  <c r="Q4473" i="3"/>
  <c r="Q4472" i="3"/>
  <c r="Q4471" i="3"/>
  <c r="Q4470" i="3"/>
  <c r="Q4469" i="3"/>
  <c r="Q4468" i="3"/>
  <c r="Q4467" i="3"/>
  <c r="Q4466" i="3"/>
  <c r="Q4465" i="3"/>
  <c r="Q4464" i="3"/>
  <c r="Q4463" i="3"/>
  <c r="Q4462" i="3"/>
  <c r="Q4461" i="3"/>
  <c r="Q4460" i="3"/>
  <c r="Q4459" i="3"/>
  <c r="Q4458" i="3"/>
  <c r="Q4457" i="3"/>
  <c r="Q4456" i="3"/>
  <c r="Q4455" i="3"/>
  <c r="Q4454" i="3"/>
  <c r="Q4453" i="3"/>
  <c r="Q4452" i="3"/>
  <c r="Q4451" i="3"/>
  <c r="Q4450" i="3"/>
  <c r="Q4449" i="3"/>
  <c r="Q4448" i="3"/>
  <c r="Q4447" i="3"/>
  <c r="Q4446" i="3"/>
  <c r="Q4445" i="3"/>
  <c r="Q4444" i="3"/>
  <c r="Q4443" i="3"/>
  <c r="Q4442" i="3"/>
  <c r="Q4441" i="3"/>
  <c r="Q4440" i="3"/>
  <c r="Q4439" i="3"/>
  <c r="Q4438" i="3"/>
  <c r="Q4437" i="3"/>
  <c r="Q4436" i="3"/>
  <c r="Q4435" i="3"/>
  <c r="Q4434" i="3"/>
  <c r="Q4433" i="3"/>
  <c r="Q4432" i="3"/>
  <c r="Q4431" i="3"/>
  <c r="Q4430" i="3"/>
  <c r="Q4429" i="3"/>
  <c r="Q4428" i="3"/>
  <c r="Q4427" i="3"/>
  <c r="Q4426" i="3"/>
  <c r="Q4425" i="3"/>
  <c r="Q4424" i="3"/>
  <c r="Q4423" i="3"/>
  <c r="Q4422" i="3"/>
  <c r="Q4421" i="3"/>
  <c r="Q4420" i="3"/>
  <c r="Q4419" i="3"/>
  <c r="Q4418" i="3"/>
  <c r="Q4417" i="3"/>
  <c r="Q4416" i="3"/>
  <c r="Q4415" i="3"/>
  <c r="Q4414" i="3"/>
  <c r="Q4413" i="3"/>
  <c r="Q4412" i="3"/>
  <c r="Q4411" i="3"/>
  <c r="Q4410" i="3"/>
  <c r="Q4409" i="3"/>
  <c r="Q4408" i="3"/>
  <c r="Q4407" i="3"/>
  <c r="Q4406" i="3"/>
  <c r="Q4405" i="3"/>
  <c r="Q4404" i="3"/>
  <c r="Q4403" i="3"/>
  <c r="Q4402" i="3"/>
  <c r="Q4401" i="3"/>
  <c r="Q4400" i="3"/>
  <c r="Q4399" i="3"/>
  <c r="Q4398" i="3"/>
  <c r="Q4397" i="3"/>
  <c r="Q4396" i="3"/>
  <c r="Q4395" i="3"/>
  <c r="Q4394" i="3"/>
  <c r="Q4393" i="3"/>
  <c r="Q4392" i="3"/>
  <c r="Q4391" i="3"/>
  <c r="Q4390" i="3"/>
  <c r="Q4389" i="3"/>
  <c r="Q4388" i="3"/>
  <c r="Q4387" i="3"/>
  <c r="Q4386" i="3"/>
  <c r="Q4385" i="3"/>
  <c r="Q4384" i="3"/>
  <c r="Q4383" i="3"/>
  <c r="Q4382" i="3"/>
  <c r="Q4381" i="3"/>
  <c r="Q4380" i="3"/>
  <c r="Q4379" i="3"/>
  <c r="Q4378" i="3"/>
  <c r="Q4377" i="3"/>
  <c r="Q4376" i="3"/>
  <c r="Q4375" i="3"/>
  <c r="Q4374" i="3"/>
  <c r="Q4373" i="3"/>
  <c r="Q4372" i="3"/>
  <c r="Q4371" i="3"/>
  <c r="Q4370" i="3"/>
  <c r="Q4369" i="3"/>
  <c r="Q4368" i="3"/>
  <c r="Q4367" i="3"/>
  <c r="Q4366" i="3"/>
  <c r="Q4365" i="3"/>
  <c r="Q4364" i="3"/>
  <c r="Q4363" i="3"/>
  <c r="Q4362" i="3"/>
  <c r="Q4361" i="3"/>
  <c r="Q4360" i="3"/>
  <c r="Q4359" i="3"/>
  <c r="Q4358" i="3"/>
  <c r="Q4357" i="3"/>
  <c r="Q4356" i="3"/>
  <c r="Q4355" i="3"/>
  <c r="Q4354" i="3"/>
  <c r="Q4353" i="3"/>
  <c r="Q4352" i="3"/>
  <c r="Q4351" i="3"/>
  <c r="Q4350" i="3"/>
  <c r="Q4349" i="3"/>
  <c r="Q4348" i="3"/>
  <c r="Q4347" i="3"/>
  <c r="Q4346" i="3"/>
  <c r="Q4345" i="3"/>
  <c r="Q4344" i="3"/>
  <c r="Q4343" i="3"/>
  <c r="Q4342" i="3"/>
  <c r="Q4341" i="3"/>
  <c r="Q4340" i="3"/>
  <c r="Q4339" i="3"/>
  <c r="Q4338" i="3"/>
  <c r="Q4337" i="3"/>
  <c r="Q4336" i="3"/>
  <c r="Q4335" i="3"/>
  <c r="Q4334" i="3"/>
  <c r="Q4333" i="3"/>
  <c r="Q4332" i="3"/>
  <c r="Q4331" i="3"/>
  <c r="Q4330" i="3"/>
  <c r="Q4329" i="3"/>
  <c r="Q4328" i="3"/>
  <c r="Q4327" i="3"/>
  <c r="Q4326" i="3"/>
  <c r="Q4325" i="3"/>
  <c r="Q4324" i="3"/>
  <c r="Q4323" i="3"/>
  <c r="Q4322" i="3"/>
  <c r="Q4321" i="3"/>
  <c r="Q4320" i="3"/>
  <c r="Q4319" i="3"/>
  <c r="Q4318" i="3"/>
  <c r="Q4317" i="3"/>
  <c r="Q4316" i="3"/>
  <c r="Q4315" i="3"/>
  <c r="Q4314" i="3"/>
  <c r="Q4313" i="3"/>
  <c r="Q4312" i="3"/>
  <c r="Q4311" i="3"/>
  <c r="Q4310" i="3"/>
  <c r="Q4309" i="3"/>
  <c r="Q4308" i="3"/>
  <c r="Q4307" i="3"/>
  <c r="Q4306" i="3"/>
  <c r="Q4305" i="3"/>
  <c r="Q4304" i="3"/>
  <c r="Q4303" i="3"/>
  <c r="Q4302" i="3"/>
  <c r="Q4301" i="3"/>
  <c r="Q4300" i="3"/>
  <c r="Q4299" i="3"/>
  <c r="Q4298" i="3"/>
  <c r="Q4297" i="3"/>
  <c r="Q4296" i="3"/>
  <c r="Q4295" i="3"/>
  <c r="Q4294" i="3"/>
  <c r="Q4293" i="3"/>
  <c r="Q4292" i="3"/>
  <c r="Q4291" i="3"/>
  <c r="Q4290" i="3"/>
  <c r="Q4289" i="3"/>
  <c r="Q4288" i="3"/>
  <c r="Q4287" i="3"/>
  <c r="Q4286" i="3"/>
  <c r="Q4285" i="3"/>
  <c r="Q4284" i="3"/>
  <c r="Q4283" i="3"/>
  <c r="Q4282" i="3"/>
  <c r="Q4281" i="3"/>
  <c r="Q4280" i="3"/>
  <c r="Q4279" i="3"/>
  <c r="Q4278" i="3"/>
  <c r="Q4277" i="3"/>
  <c r="Q4276" i="3"/>
  <c r="Q4275" i="3"/>
  <c r="Q4274" i="3"/>
  <c r="Q4273" i="3"/>
  <c r="Q4272" i="3"/>
  <c r="Q4271" i="3"/>
  <c r="Q4270" i="3"/>
  <c r="Q4269" i="3"/>
  <c r="Q4268" i="3"/>
  <c r="Q4267" i="3"/>
  <c r="Q4266" i="3"/>
  <c r="Q4265" i="3"/>
  <c r="Q4264" i="3"/>
  <c r="Q4263" i="3"/>
  <c r="Q4262" i="3"/>
  <c r="Q4261" i="3"/>
  <c r="Q4260" i="3"/>
  <c r="Q4259" i="3"/>
  <c r="Q4258" i="3"/>
  <c r="Q4257" i="3"/>
  <c r="Q4256" i="3"/>
  <c r="Q4255" i="3"/>
  <c r="Q4254" i="3"/>
  <c r="Q4253" i="3"/>
  <c r="Q4252" i="3"/>
  <c r="Q4251" i="3"/>
  <c r="Q4250" i="3"/>
  <c r="Q4249" i="3"/>
  <c r="Q4248" i="3"/>
  <c r="Q4247" i="3"/>
  <c r="Q4246" i="3"/>
  <c r="Q4245" i="3"/>
  <c r="Q4244" i="3"/>
  <c r="Q4243" i="3"/>
  <c r="Q4242" i="3"/>
  <c r="Q4241" i="3"/>
  <c r="Q4240" i="3"/>
  <c r="Q4239" i="3"/>
  <c r="Q4238" i="3"/>
  <c r="Q4237" i="3"/>
  <c r="Q4236" i="3"/>
  <c r="Q4235" i="3"/>
  <c r="Q4234" i="3"/>
  <c r="Q4233" i="3"/>
  <c r="Q4232" i="3"/>
  <c r="Q4231" i="3"/>
  <c r="Q4230" i="3"/>
  <c r="Q4229" i="3"/>
  <c r="Q4228" i="3"/>
  <c r="Q4227" i="3"/>
  <c r="Q4226" i="3"/>
  <c r="Q4225" i="3"/>
  <c r="Q4224" i="3"/>
  <c r="Q4223" i="3"/>
  <c r="Q4222" i="3"/>
  <c r="Q4221" i="3"/>
  <c r="Q4220" i="3"/>
  <c r="Q4219" i="3"/>
  <c r="Q4218" i="3"/>
  <c r="Q4217" i="3"/>
  <c r="Q4216" i="3"/>
  <c r="Q4215" i="3"/>
  <c r="Q4214" i="3"/>
  <c r="Q4213" i="3"/>
  <c r="Q4212" i="3"/>
  <c r="Q4211" i="3"/>
  <c r="Q4210" i="3"/>
  <c r="Q4209" i="3"/>
  <c r="Q4208" i="3"/>
  <c r="Q4207" i="3"/>
  <c r="Q4206" i="3"/>
  <c r="Q4205" i="3"/>
  <c r="Q4204" i="3"/>
  <c r="Q4203" i="3"/>
  <c r="Q4202" i="3"/>
  <c r="Q4201" i="3"/>
  <c r="Q4200" i="3"/>
  <c r="Q4199" i="3"/>
  <c r="Q4198" i="3"/>
  <c r="Q4197" i="3"/>
  <c r="Q4196" i="3"/>
  <c r="Q4195" i="3"/>
  <c r="Q4194" i="3"/>
  <c r="Q4193" i="3"/>
  <c r="Q4192" i="3"/>
  <c r="Q4191" i="3"/>
  <c r="Q4190" i="3"/>
  <c r="Q4189" i="3"/>
  <c r="Q4188" i="3"/>
  <c r="Q4187" i="3"/>
  <c r="Q4186" i="3"/>
  <c r="Q4185" i="3"/>
  <c r="Q4184" i="3"/>
  <c r="Q4183" i="3"/>
  <c r="Q4182" i="3"/>
  <c r="Q4181" i="3"/>
  <c r="Q4180" i="3"/>
  <c r="Q4179" i="3"/>
  <c r="Q4178" i="3"/>
  <c r="Q4177" i="3"/>
  <c r="Q4176" i="3"/>
  <c r="Q4175" i="3"/>
  <c r="Q4174" i="3"/>
  <c r="Q4173" i="3"/>
  <c r="Q4172" i="3"/>
  <c r="Q4171" i="3"/>
  <c r="Q4170" i="3"/>
  <c r="Q4169" i="3"/>
  <c r="Q4168" i="3"/>
  <c r="Q4167" i="3"/>
  <c r="Q4166" i="3"/>
  <c r="Q4165" i="3"/>
  <c r="Q4164" i="3"/>
  <c r="Q4163" i="3"/>
  <c r="Q4162" i="3"/>
  <c r="Q4161" i="3"/>
  <c r="Q4160" i="3"/>
  <c r="Q4159" i="3"/>
  <c r="Q4158" i="3"/>
  <c r="Q4157" i="3"/>
  <c r="Q4156" i="3"/>
  <c r="Q4155" i="3"/>
  <c r="Q4154" i="3"/>
  <c r="Q4153" i="3"/>
  <c r="Q4152" i="3"/>
  <c r="Q4151" i="3"/>
  <c r="Q4150" i="3"/>
  <c r="Q4149" i="3"/>
  <c r="Q4148" i="3"/>
  <c r="Q4147" i="3"/>
  <c r="Q4146" i="3"/>
  <c r="Q4145" i="3"/>
  <c r="Q4144" i="3"/>
  <c r="Q4143" i="3"/>
  <c r="Q4142" i="3"/>
  <c r="Q4141" i="3"/>
  <c r="Q4140" i="3"/>
  <c r="Q4139" i="3"/>
  <c r="Q4138" i="3"/>
  <c r="Q4137" i="3"/>
  <c r="Q4136" i="3"/>
  <c r="Q4135" i="3"/>
  <c r="Q4134" i="3"/>
  <c r="Q4133" i="3"/>
  <c r="Q4132" i="3"/>
  <c r="Q4131" i="3"/>
  <c r="Q4130" i="3"/>
  <c r="Q4129" i="3"/>
  <c r="Q4128" i="3"/>
  <c r="Q4127" i="3"/>
  <c r="Q4126" i="3"/>
  <c r="Q4125" i="3"/>
  <c r="Q4124" i="3"/>
  <c r="Q4123" i="3"/>
  <c r="Q4122" i="3"/>
  <c r="Q4121" i="3"/>
  <c r="Q4120" i="3"/>
  <c r="Q4119" i="3"/>
  <c r="Q4118" i="3"/>
  <c r="Q4117" i="3"/>
  <c r="Q4116" i="3"/>
  <c r="Q4115" i="3"/>
  <c r="Q4114" i="3"/>
  <c r="Q4113" i="3"/>
  <c r="Q4112" i="3"/>
  <c r="Q4111" i="3"/>
  <c r="Q4110" i="3"/>
  <c r="Q4109" i="3"/>
  <c r="Q4108" i="3"/>
  <c r="Q4107" i="3"/>
  <c r="Q4106" i="3"/>
  <c r="Q4105" i="3"/>
  <c r="Q4104" i="3"/>
  <c r="Q4103" i="3"/>
  <c r="Q4102" i="3"/>
  <c r="Q4101" i="3"/>
  <c r="Q4100" i="3"/>
  <c r="Q4099" i="3"/>
  <c r="Q4098" i="3"/>
  <c r="Q4097" i="3"/>
  <c r="Q4096" i="3"/>
  <c r="Q4095" i="3"/>
  <c r="Q4094" i="3"/>
  <c r="Q4093" i="3"/>
  <c r="Q4092" i="3"/>
  <c r="Q4091" i="3"/>
  <c r="Q4090" i="3"/>
  <c r="Q4089" i="3"/>
  <c r="Q4088" i="3"/>
  <c r="Q4087" i="3"/>
  <c r="Q4086" i="3"/>
  <c r="Q4085" i="3"/>
  <c r="Q4084" i="3"/>
  <c r="Q4083" i="3"/>
  <c r="Q4082" i="3"/>
  <c r="Q4081" i="3"/>
  <c r="Q4080" i="3"/>
  <c r="Q4079" i="3"/>
  <c r="Q4078" i="3"/>
  <c r="Q4077" i="3"/>
  <c r="Q4076" i="3"/>
  <c r="Q4075" i="3"/>
  <c r="Q4074" i="3"/>
  <c r="Q4073" i="3"/>
  <c r="Q4072" i="3"/>
  <c r="Q4071" i="3"/>
  <c r="Q4070" i="3"/>
  <c r="Q4069" i="3"/>
  <c r="Q4068" i="3"/>
  <c r="Q4067" i="3"/>
  <c r="Q4066" i="3"/>
  <c r="Q4065" i="3"/>
  <c r="Q4064" i="3"/>
  <c r="Q4063" i="3"/>
  <c r="Q4062" i="3"/>
  <c r="Q4061" i="3"/>
  <c r="Q4060" i="3"/>
  <c r="Q4059" i="3"/>
  <c r="Q4058" i="3"/>
  <c r="Q4057" i="3"/>
  <c r="Q4056" i="3"/>
  <c r="Q4055" i="3"/>
  <c r="Q4054" i="3"/>
  <c r="Q4053" i="3"/>
  <c r="Q4052" i="3"/>
  <c r="Q4051" i="3"/>
  <c r="Q4050" i="3"/>
  <c r="Q4049" i="3"/>
  <c r="Q4048" i="3"/>
  <c r="Q4047" i="3"/>
  <c r="Q4046" i="3"/>
  <c r="Q4045" i="3"/>
  <c r="Q4044" i="3"/>
  <c r="Q4043" i="3"/>
  <c r="Q4042" i="3"/>
  <c r="Q4041" i="3"/>
  <c r="Q4040" i="3"/>
  <c r="Q4039" i="3"/>
  <c r="Q4038" i="3"/>
  <c r="Q4037" i="3"/>
  <c r="Q4036" i="3"/>
  <c r="Q4035" i="3"/>
  <c r="Q4034" i="3"/>
  <c r="Q4033" i="3"/>
  <c r="Q4032" i="3"/>
  <c r="Q4031" i="3"/>
  <c r="Q4030" i="3"/>
  <c r="Q4029" i="3"/>
  <c r="Q4028" i="3"/>
  <c r="Q4027" i="3"/>
  <c r="Q4026" i="3"/>
  <c r="Q4025" i="3"/>
  <c r="Q4024" i="3"/>
  <c r="Q4023" i="3"/>
  <c r="Q4022" i="3"/>
  <c r="Q4021" i="3"/>
  <c r="Q4020" i="3"/>
  <c r="Q4019" i="3"/>
  <c r="Q4018" i="3"/>
  <c r="Q4017" i="3"/>
  <c r="Q4016" i="3"/>
  <c r="Q4015" i="3"/>
  <c r="Q4014" i="3"/>
  <c r="Q4013" i="3"/>
  <c r="Q4012" i="3"/>
  <c r="Q4011" i="3"/>
  <c r="Q4010" i="3"/>
  <c r="Q4009" i="3"/>
  <c r="Q4008" i="3"/>
  <c r="Q4007" i="3"/>
  <c r="Q4006" i="3"/>
  <c r="Q4005" i="3"/>
  <c r="Q4004" i="3"/>
  <c r="Q4003" i="3"/>
  <c r="Q4002" i="3"/>
  <c r="Q4001" i="3"/>
  <c r="Q4000" i="3"/>
  <c r="Q3999" i="3"/>
  <c r="Q3998" i="3"/>
  <c r="Q3997" i="3"/>
  <c r="Q3996" i="3"/>
  <c r="Q3995" i="3"/>
  <c r="Q3994" i="3"/>
  <c r="Q3993" i="3"/>
  <c r="Q3992" i="3"/>
  <c r="Q3991" i="3"/>
  <c r="Q3990" i="3"/>
  <c r="Q3989" i="3"/>
  <c r="Q3988" i="3"/>
  <c r="Q3987" i="3"/>
  <c r="Q3986" i="3"/>
  <c r="Q3985" i="3"/>
  <c r="Q3984" i="3"/>
  <c r="Q3983" i="3"/>
  <c r="Q3982" i="3"/>
  <c r="Q3981" i="3"/>
  <c r="Q3980" i="3"/>
  <c r="Q3979" i="3"/>
  <c r="Q3978" i="3"/>
  <c r="Q3977" i="3"/>
  <c r="V3976" i="3"/>
  <c r="Q3976" i="3"/>
  <c r="Q3975" i="3"/>
  <c r="Q3974" i="3"/>
  <c r="Q3973" i="3"/>
  <c r="V3972" i="3"/>
  <c r="Q3972" i="3"/>
  <c r="Q3971" i="3"/>
  <c r="Q3970" i="3"/>
  <c r="Q3969" i="3"/>
  <c r="Q3968" i="3"/>
  <c r="Q3967" i="3"/>
  <c r="Q3966" i="3"/>
  <c r="Q3965" i="3"/>
  <c r="Q3964" i="3"/>
  <c r="Q3963" i="3"/>
  <c r="Q3962" i="3"/>
  <c r="Q3961" i="3"/>
  <c r="Q3960" i="3"/>
  <c r="Q3959" i="3"/>
  <c r="Q3958" i="3"/>
  <c r="Q3957" i="3"/>
  <c r="Q3956" i="3"/>
  <c r="Q3955" i="3"/>
  <c r="Q3954" i="3"/>
  <c r="Q3953" i="3"/>
  <c r="Q3952" i="3"/>
  <c r="Q3951" i="3"/>
  <c r="Q3950" i="3"/>
  <c r="Q3949" i="3"/>
  <c r="Q3948" i="3"/>
  <c r="Q3947" i="3"/>
  <c r="Q3946" i="3"/>
  <c r="Q3945" i="3"/>
  <c r="Q3944" i="3"/>
  <c r="Q3943" i="3"/>
  <c r="Q3942" i="3"/>
  <c r="Q3941" i="3"/>
  <c r="Q3940" i="3"/>
  <c r="Q3939" i="3"/>
  <c r="Q3938" i="3"/>
  <c r="Q3937" i="3"/>
  <c r="Q3936" i="3"/>
  <c r="Q3935" i="3"/>
  <c r="Q3934" i="3"/>
  <c r="Q3933" i="3"/>
  <c r="Q3932" i="3"/>
  <c r="Q3931" i="3"/>
  <c r="Q3930" i="3"/>
  <c r="Q3929" i="3"/>
  <c r="Q3928" i="3"/>
  <c r="Q3927" i="3"/>
  <c r="Q3926" i="3"/>
  <c r="Q3925" i="3"/>
  <c r="Q3924" i="3"/>
  <c r="Q3923" i="3"/>
  <c r="Q3922" i="3"/>
  <c r="Q3921" i="3"/>
  <c r="Q3920" i="3"/>
  <c r="Q3919" i="3"/>
  <c r="Q3918" i="3"/>
  <c r="Q3917" i="3"/>
  <c r="Q3916" i="3"/>
  <c r="Q3915" i="3"/>
  <c r="Q3914" i="3"/>
  <c r="Q3913" i="3"/>
  <c r="Q3912" i="3"/>
  <c r="Q3911" i="3"/>
  <c r="Q3910" i="3"/>
  <c r="Q3909" i="3"/>
  <c r="Q3908" i="3"/>
  <c r="Q3907" i="3"/>
  <c r="Q3906" i="3"/>
  <c r="Q3905" i="3"/>
  <c r="Q3904" i="3"/>
  <c r="Q3903" i="3"/>
  <c r="Q3902" i="3"/>
  <c r="Q3901" i="3"/>
  <c r="Q3900" i="3"/>
  <c r="Q3899" i="3"/>
  <c r="Q3898" i="3"/>
  <c r="Q3897" i="3"/>
  <c r="Q3896" i="3"/>
  <c r="Q3895" i="3"/>
  <c r="Q3894" i="3"/>
  <c r="Q3893" i="3"/>
  <c r="Q3892" i="3"/>
  <c r="Q3891" i="3"/>
  <c r="Q3890" i="3"/>
  <c r="Q3889" i="3"/>
  <c r="Q3888" i="3"/>
  <c r="Q3887" i="3"/>
  <c r="Q3886" i="3"/>
  <c r="Q3885" i="3"/>
  <c r="Q3884" i="3"/>
  <c r="Q3883" i="3"/>
  <c r="Q3882" i="3"/>
  <c r="Q3881" i="3"/>
  <c r="Q3880" i="3"/>
  <c r="Q3879" i="3"/>
  <c r="Q3878" i="3"/>
  <c r="Q3877" i="3"/>
  <c r="Q3876" i="3"/>
  <c r="Q3875" i="3"/>
  <c r="Q3874" i="3"/>
  <c r="Q3873" i="3"/>
  <c r="Q3872" i="3"/>
  <c r="Q3871" i="3"/>
  <c r="Q3870" i="3"/>
  <c r="Q3869" i="3"/>
  <c r="Q3868" i="3"/>
  <c r="Q3867" i="3"/>
  <c r="Q3866" i="3"/>
  <c r="Q3865" i="3"/>
  <c r="Q3864" i="3"/>
  <c r="Q3863" i="3"/>
  <c r="Q3862" i="3"/>
  <c r="Q3861" i="3"/>
  <c r="Q3860" i="3"/>
  <c r="Q3859" i="3"/>
  <c r="Q3858" i="3"/>
  <c r="Q3857" i="3"/>
  <c r="Q3856" i="3"/>
  <c r="Q3855" i="3"/>
  <c r="Q3854" i="3"/>
  <c r="Q3853" i="3"/>
  <c r="Q3852" i="3"/>
  <c r="Q3851" i="3"/>
  <c r="Q3850" i="3"/>
  <c r="Q3849" i="3"/>
  <c r="Q3848" i="3"/>
  <c r="Q3847" i="3"/>
  <c r="Q3846" i="3"/>
  <c r="Q3845" i="3"/>
  <c r="Q3844" i="3"/>
  <c r="Q3843" i="3"/>
  <c r="Q3842" i="3"/>
  <c r="Q3841" i="3"/>
  <c r="Q3840" i="3"/>
  <c r="Q3839" i="3"/>
  <c r="Q3838" i="3"/>
  <c r="Q3837" i="3"/>
  <c r="Q3836" i="3"/>
  <c r="Q3835" i="3"/>
  <c r="Q3834" i="3"/>
  <c r="Q3833" i="3"/>
  <c r="Q3832" i="3"/>
  <c r="Q3831" i="3"/>
  <c r="Q3830" i="3"/>
  <c r="Q3829" i="3"/>
  <c r="Q3828" i="3"/>
  <c r="Q3827" i="3"/>
  <c r="Q3826" i="3"/>
  <c r="Q3825" i="3"/>
  <c r="Q3824" i="3"/>
  <c r="Q3823" i="3"/>
  <c r="Q3822" i="3"/>
  <c r="Q3821" i="3"/>
  <c r="Q3820" i="3"/>
  <c r="Q3819" i="3"/>
  <c r="Q3818" i="3"/>
  <c r="Q3817" i="3"/>
  <c r="Q3816" i="3"/>
  <c r="Q3815" i="3"/>
  <c r="Q3814" i="3"/>
  <c r="Q3813" i="3"/>
  <c r="Q3812" i="3"/>
  <c r="Q3811" i="3"/>
  <c r="Q3810" i="3"/>
  <c r="Q3809" i="3"/>
  <c r="Q3808" i="3"/>
  <c r="Q3807" i="3"/>
  <c r="Q3806" i="3"/>
  <c r="Q3805" i="3"/>
  <c r="Q3804" i="3"/>
  <c r="Q3803" i="3"/>
  <c r="Q3802" i="3"/>
  <c r="Q3801" i="3"/>
  <c r="Q3800" i="3"/>
  <c r="Q3799" i="3"/>
  <c r="Q3798" i="3"/>
  <c r="Q3797" i="3"/>
  <c r="Q3796" i="3"/>
  <c r="Q3795" i="3"/>
  <c r="Q3794" i="3"/>
  <c r="Q3793" i="3"/>
  <c r="Q3792" i="3"/>
  <c r="Q3791" i="3"/>
  <c r="Q3790" i="3"/>
  <c r="Q3789" i="3"/>
  <c r="Q3788" i="3"/>
  <c r="Q3787" i="3"/>
  <c r="Q3786" i="3"/>
  <c r="Q3785" i="3"/>
  <c r="Q3784" i="3"/>
  <c r="Q3783" i="3"/>
  <c r="Q3782" i="3"/>
  <c r="Q3781" i="3"/>
  <c r="Q3780" i="3"/>
  <c r="Q3779" i="3"/>
  <c r="Q3778" i="3"/>
  <c r="Q3777" i="3"/>
  <c r="Q3776" i="3"/>
  <c r="Q3775" i="3"/>
  <c r="Q3774" i="3"/>
  <c r="Q3773" i="3"/>
  <c r="Q3772" i="3"/>
  <c r="Q3771" i="3"/>
  <c r="Q3770" i="3"/>
  <c r="Q3769" i="3"/>
  <c r="Q3768" i="3"/>
  <c r="Q3767" i="3"/>
  <c r="Q3766" i="3"/>
  <c r="Q3765" i="3"/>
  <c r="Q3764" i="3"/>
  <c r="Q3763" i="3"/>
  <c r="Q3762" i="3"/>
  <c r="Q3761" i="3"/>
  <c r="Q3760" i="3"/>
  <c r="Q3759" i="3"/>
  <c r="Q3758" i="3"/>
  <c r="Q3757" i="3"/>
  <c r="Q3756" i="3"/>
  <c r="Q3755" i="3"/>
  <c r="Q3754" i="3"/>
  <c r="Q3753" i="3"/>
  <c r="Q3752" i="3"/>
  <c r="Q3751" i="3"/>
  <c r="Q3750" i="3"/>
  <c r="Q3749" i="3"/>
  <c r="Q3748" i="3"/>
  <c r="Q3747" i="3"/>
  <c r="Q3746" i="3"/>
  <c r="Q3745" i="3"/>
  <c r="Q3744" i="3"/>
  <c r="Q3743" i="3"/>
  <c r="Q3742" i="3"/>
  <c r="Q3741" i="3"/>
  <c r="Q3740" i="3"/>
  <c r="Q3739" i="3"/>
  <c r="Q3738" i="3"/>
  <c r="Q3737" i="3"/>
  <c r="Q3736" i="3"/>
  <c r="Q3735" i="3"/>
  <c r="Q3734" i="3"/>
  <c r="Q3733" i="3"/>
  <c r="Q3732" i="3"/>
  <c r="Q3731" i="3"/>
  <c r="Q3730" i="3"/>
  <c r="Q3729" i="3"/>
  <c r="Q3728" i="3"/>
  <c r="Q3727" i="3"/>
  <c r="Q3726" i="3"/>
  <c r="Q3725" i="3"/>
  <c r="Q3724" i="3"/>
  <c r="Q3723" i="3"/>
  <c r="Q3722" i="3"/>
  <c r="Q3721" i="3"/>
  <c r="Q3720" i="3"/>
  <c r="Q3719" i="3"/>
  <c r="Q3718" i="3"/>
  <c r="Q3717" i="3"/>
  <c r="Q3716" i="3"/>
  <c r="Q3715" i="3"/>
  <c r="Q3714" i="3"/>
  <c r="Q3713" i="3"/>
  <c r="Q3712" i="3"/>
  <c r="Q3711" i="3"/>
  <c r="Q3710" i="3"/>
  <c r="Q3709" i="3"/>
  <c r="Q3708" i="3"/>
  <c r="Q3707" i="3"/>
  <c r="Q3706" i="3"/>
  <c r="Q3705" i="3"/>
  <c r="Q3704" i="3"/>
  <c r="Q3703" i="3"/>
  <c r="Q3702" i="3"/>
  <c r="Q3701" i="3"/>
  <c r="Q3700" i="3"/>
  <c r="Q3699" i="3"/>
  <c r="Q3698" i="3"/>
  <c r="Q3697" i="3"/>
  <c r="Q3696" i="3"/>
  <c r="Q3695" i="3"/>
  <c r="Q3694" i="3"/>
  <c r="Q3693" i="3"/>
  <c r="Q3692" i="3"/>
  <c r="Q3691" i="3"/>
  <c r="Q3690" i="3"/>
  <c r="Q3689" i="3"/>
  <c r="Q3688" i="3"/>
  <c r="Q3687" i="3"/>
  <c r="Q3686" i="3"/>
  <c r="Q3685" i="3"/>
  <c r="Q3684" i="3"/>
  <c r="Q3683" i="3"/>
  <c r="Q3682" i="3"/>
  <c r="Q3681" i="3"/>
  <c r="Q3680" i="3"/>
  <c r="Q3679" i="3"/>
  <c r="Q3678" i="3"/>
  <c r="Q3677" i="3"/>
  <c r="Q3676" i="3"/>
  <c r="Q3675" i="3"/>
  <c r="Q3674" i="3"/>
  <c r="Q3673" i="3"/>
  <c r="Q3672" i="3"/>
  <c r="Q3671" i="3"/>
  <c r="Q3670" i="3"/>
  <c r="Q3669" i="3"/>
  <c r="Q3668" i="3"/>
  <c r="Q3667" i="3"/>
  <c r="Q3666" i="3"/>
  <c r="Q3665" i="3"/>
  <c r="Q3664" i="3"/>
  <c r="Q3663" i="3"/>
  <c r="Q3662" i="3"/>
  <c r="Q3661" i="3"/>
  <c r="Q3660" i="3"/>
  <c r="Q3659" i="3"/>
  <c r="Q3658" i="3"/>
  <c r="Q3657" i="3"/>
  <c r="Q3656" i="3"/>
  <c r="Q3655" i="3"/>
  <c r="Q3654" i="3"/>
  <c r="Q3653" i="3"/>
  <c r="Q3652" i="3"/>
  <c r="Q3651" i="3"/>
  <c r="Q3650" i="3"/>
  <c r="Q3649" i="3"/>
  <c r="Q3648" i="3"/>
  <c r="Q3647" i="3"/>
  <c r="Q3646" i="3"/>
  <c r="Q3645" i="3"/>
  <c r="Q3644" i="3"/>
  <c r="Q3643" i="3"/>
  <c r="Q3642" i="3"/>
  <c r="Q3641" i="3"/>
  <c r="Q3640" i="3"/>
  <c r="Q3639" i="3"/>
  <c r="Q3638" i="3"/>
  <c r="Q3637" i="3"/>
  <c r="Q3636" i="3"/>
  <c r="Q3635" i="3"/>
  <c r="Q3634" i="3"/>
  <c r="Q3633" i="3"/>
  <c r="Q3632" i="3"/>
  <c r="Q3631" i="3"/>
  <c r="Q3630" i="3"/>
  <c r="Q3629" i="3"/>
  <c r="Q3628" i="3"/>
  <c r="Q3627" i="3"/>
  <c r="Q3626" i="3"/>
  <c r="Q3625" i="3"/>
  <c r="Q3624" i="3"/>
  <c r="Q3623" i="3"/>
  <c r="Q3622" i="3"/>
  <c r="Q3621" i="3"/>
  <c r="Q3620" i="3"/>
  <c r="Q3619" i="3"/>
  <c r="Q3618" i="3"/>
  <c r="Q3617" i="3"/>
  <c r="Q3616" i="3"/>
  <c r="Q3615" i="3"/>
  <c r="Q3614" i="3"/>
  <c r="Q3613" i="3"/>
  <c r="Q3612" i="3"/>
  <c r="Q3611" i="3"/>
  <c r="Q3610" i="3"/>
  <c r="Q3609" i="3"/>
  <c r="Q3608" i="3"/>
  <c r="Q3607" i="3"/>
  <c r="Q3606" i="3"/>
  <c r="Q3605" i="3"/>
  <c r="Q3604" i="3"/>
  <c r="Q3603" i="3"/>
  <c r="Q3602" i="3"/>
  <c r="Q3601" i="3"/>
  <c r="Q3600" i="3"/>
  <c r="Q3599" i="3"/>
  <c r="Q3598" i="3"/>
  <c r="Q3597" i="3"/>
  <c r="Q3596" i="3"/>
  <c r="Q3595" i="3"/>
  <c r="Q3594" i="3"/>
  <c r="Q3593" i="3"/>
  <c r="Q3592" i="3"/>
  <c r="Q3591" i="3"/>
  <c r="Q3590" i="3"/>
  <c r="Q3589" i="3"/>
  <c r="Q3588" i="3"/>
  <c r="Q3587" i="3"/>
  <c r="Q3586" i="3"/>
  <c r="Q3585" i="3"/>
  <c r="Q3584" i="3"/>
  <c r="Q3583" i="3"/>
  <c r="Q3582" i="3"/>
  <c r="Q3581" i="3"/>
  <c r="Q3580" i="3"/>
  <c r="Q3579" i="3"/>
  <c r="Q3578" i="3"/>
  <c r="Q3577" i="3"/>
  <c r="Q3576" i="3"/>
  <c r="Q3575" i="3"/>
  <c r="Q3574" i="3"/>
  <c r="Q3573" i="3"/>
  <c r="Q3572" i="3"/>
  <c r="Q3571" i="3"/>
  <c r="Q3570" i="3"/>
  <c r="Q3569" i="3"/>
  <c r="Q3568" i="3"/>
  <c r="Q3567" i="3"/>
  <c r="Q3566" i="3"/>
  <c r="Q3565" i="3"/>
  <c r="Q3564" i="3"/>
  <c r="Q3563" i="3"/>
  <c r="Q3562" i="3"/>
  <c r="Q3561" i="3"/>
  <c r="Q3560" i="3"/>
  <c r="Q3559" i="3"/>
  <c r="Q3558" i="3"/>
  <c r="Q3557" i="3"/>
  <c r="Q3556" i="3"/>
  <c r="Q3555" i="3"/>
  <c r="Q3554" i="3"/>
  <c r="Q3553" i="3"/>
  <c r="Q3552" i="3"/>
  <c r="Q3551" i="3"/>
  <c r="Q3550" i="3"/>
  <c r="Q3549" i="3"/>
  <c r="Q3548" i="3"/>
  <c r="Q3547" i="3"/>
  <c r="Q3546" i="3"/>
  <c r="Q3545" i="3"/>
  <c r="Q3544" i="3"/>
  <c r="Q3543" i="3"/>
  <c r="Q3542" i="3"/>
  <c r="Q3541" i="3"/>
  <c r="Q3540" i="3"/>
  <c r="Q3539" i="3"/>
  <c r="Q3538" i="3"/>
  <c r="Q3537" i="3"/>
  <c r="Q3536" i="3"/>
  <c r="Q3535" i="3"/>
  <c r="Q3534" i="3"/>
  <c r="Q3533" i="3"/>
  <c r="Q3532" i="3"/>
  <c r="Q3531" i="3"/>
  <c r="Q3530" i="3"/>
  <c r="Q3529" i="3"/>
  <c r="Q3528" i="3"/>
  <c r="Q3527" i="3"/>
  <c r="Q3526" i="3"/>
  <c r="Q3525" i="3"/>
  <c r="Q3524" i="3"/>
  <c r="Q3523" i="3"/>
  <c r="Q3522" i="3"/>
  <c r="Q3521" i="3"/>
  <c r="Q3520" i="3"/>
  <c r="Q3519" i="3"/>
  <c r="Q3518" i="3"/>
  <c r="Q3517" i="3"/>
  <c r="Q3516" i="3"/>
  <c r="Q3515" i="3"/>
  <c r="Q3514" i="3"/>
  <c r="Q3513" i="3"/>
  <c r="Q3512" i="3"/>
  <c r="Q3511" i="3"/>
  <c r="Q3510" i="3"/>
  <c r="Q3509" i="3"/>
  <c r="Q3508" i="3"/>
  <c r="Q3507" i="3"/>
  <c r="Q3506" i="3"/>
  <c r="Q3505" i="3"/>
  <c r="Q3504" i="3"/>
  <c r="Q3503" i="3"/>
  <c r="Q3502" i="3"/>
  <c r="Q3501" i="3"/>
  <c r="Q3500" i="3"/>
  <c r="Q3499" i="3"/>
  <c r="Q3498" i="3"/>
  <c r="Q3497" i="3"/>
  <c r="Q3496" i="3"/>
  <c r="Q3495" i="3"/>
  <c r="Q3494" i="3"/>
  <c r="Q3493" i="3"/>
  <c r="Q3492" i="3"/>
  <c r="Q3491" i="3"/>
  <c r="Q3490" i="3"/>
  <c r="Q3489" i="3"/>
  <c r="Q3488" i="3"/>
  <c r="Q3487" i="3"/>
  <c r="Q3486" i="3"/>
  <c r="Q3485" i="3"/>
  <c r="Q3484" i="3"/>
  <c r="Q3483" i="3"/>
  <c r="Q3482" i="3"/>
  <c r="Q3481" i="3"/>
  <c r="Q3480" i="3"/>
  <c r="Q3479" i="3"/>
  <c r="Q3478" i="3"/>
  <c r="Q3477" i="3"/>
  <c r="Q3476" i="3"/>
  <c r="Q3475" i="3"/>
  <c r="Q3474" i="3"/>
  <c r="Q3473" i="3"/>
  <c r="Q3472" i="3"/>
  <c r="Q3471" i="3"/>
  <c r="Q3470" i="3"/>
  <c r="Q3469" i="3"/>
  <c r="Q3468" i="3"/>
  <c r="Q3467" i="3"/>
  <c r="Q3466" i="3"/>
  <c r="Q3465" i="3"/>
  <c r="Q3464" i="3"/>
  <c r="Q3463" i="3"/>
  <c r="Q3462" i="3"/>
  <c r="Q3461" i="3"/>
  <c r="Q3460" i="3"/>
  <c r="Q3459" i="3"/>
  <c r="Q3458" i="3"/>
  <c r="Q3457" i="3"/>
  <c r="Q3456" i="3"/>
  <c r="Q3455" i="3"/>
  <c r="Q3454" i="3"/>
  <c r="Q3453" i="3"/>
  <c r="Q3452" i="3"/>
  <c r="Q3451" i="3"/>
  <c r="Q3450" i="3"/>
  <c r="Q3449" i="3"/>
  <c r="Q3448" i="3"/>
  <c r="Q3447" i="3"/>
  <c r="Q3446" i="3"/>
  <c r="Q3445" i="3"/>
  <c r="Q3444" i="3"/>
  <c r="Q3443" i="3"/>
  <c r="Q3442" i="3"/>
  <c r="Q3441" i="3"/>
  <c r="Q3440" i="3"/>
  <c r="Q3439" i="3"/>
  <c r="Q3438" i="3"/>
  <c r="Q3437" i="3"/>
  <c r="Q3436" i="3"/>
  <c r="Q3435" i="3"/>
  <c r="Q3434" i="3"/>
  <c r="Q3433" i="3"/>
  <c r="Q3432" i="3"/>
  <c r="Q3431" i="3"/>
  <c r="Q3430" i="3"/>
  <c r="Q3429" i="3"/>
  <c r="Q3428" i="3"/>
  <c r="Q3427" i="3"/>
  <c r="Q3426" i="3"/>
  <c r="Q3425" i="3"/>
  <c r="Q3424" i="3"/>
  <c r="Q3423" i="3"/>
  <c r="Q3422" i="3"/>
  <c r="Q3421" i="3"/>
  <c r="Q3420" i="3"/>
  <c r="Q3419" i="3"/>
  <c r="Q3418" i="3"/>
  <c r="Q3417" i="3"/>
  <c r="Q3416" i="3"/>
  <c r="Q3415" i="3"/>
  <c r="Q3414" i="3"/>
  <c r="Q3413" i="3"/>
  <c r="Q3412" i="3"/>
  <c r="Q3411" i="3"/>
  <c r="Q3410" i="3"/>
  <c r="Q3409" i="3"/>
  <c r="Q3408" i="3"/>
  <c r="Q3407" i="3"/>
  <c r="Q3406" i="3"/>
  <c r="Q3405" i="3"/>
  <c r="Q3404" i="3"/>
  <c r="Q3403" i="3"/>
  <c r="Q3402" i="3"/>
  <c r="Q3401" i="3"/>
  <c r="Q3400" i="3"/>
  <c r="Q3399" i="3"/>
  <c r="Q3398" i="3"/>
  <c r="Q3397" i="3"/>
  <c r="Q3396" i="3"/>
  <c r="Q3395" i="3"/>
  <c r="Q3394" i="3"/>
  <c r="Q3393" i="3"/>
  <c r="Q3392" i="3"/>
  <c r="Q3391" i="3"/>
  <c r="Q3390" i="3"/>
  <c r="Q3389" i="3"/>
  <c r="Q3388" i="3"/>
  <c r="Q3387" i="3"/>
  <c r="Q3386" i="3"/>
  <c r="Q3385" i="3"/>
  <c r="Q3384" i="3"/>
  <c r="Q3383" i="3"/>
  <c r="Q3382" i="3"/>
  <c r="Q3381" i="3"/>
  <c r="Q3380" i="3"/>
  <c r="Q3379" i="3"/>
  <c r="Q3378" i="3"/>
  <c r="Q3377" i="3"/>
  <c r="Q3376" i="3"/>
  <c r="Q3375" i="3"/>
  <c r="Q3374" i="3"/>
  <c r="Q3373" i="3"/>
  <c r="Q3372" i="3"/>
  <c r="Q3371" i="3"/>
  <c r="Q3370" i="3"/>
  <c r="Q3369" i="3"/>
  <c r="Q3368" i="3"/>
  <c r="Q3367" i="3"/>
  <c r="Q3366" i="3"/>
  <c r="Q3365" i="3"/>
  <c r="Q3364" i="3"/>
  <c r="Q3363" i="3"/>
  <c r="Q3362" i="3"/>
  <c r="Q3361" i="3"/>
  <c r="Q3360" i="3"/>
  <c r="Q3359" i="3"/>
  <c r="Q3358" i="3"/>
  <c r="Q3357" i="3"/>
  <c r="Q3356" i="3"/>
  <c r="Q3355" i="3"/>
  <c r="Q3354" i="3"/>
  <c r="Q3353" i="3"/>
  <c r="Q3352" i="3"/>
  <c r="Q3351" i="3"/>
  <c r="Q3350" i="3"/>
  <c r="Q3349" i="3"/>
  <c r="Q3348" i="3"/>
  <c r="Q3347" i="3"/>
  <c r="Q3346" i="3"/>
  <c r="Q3345" i="3"/>
  <c r="Q3344" i="3"/>
  <c r="Q3343" i="3"/>
  <c r="Q3342" i="3"/>
  <c r="Q3341" i="3"/>
  <c r="Q3340" i="3"/>
  <c r="Q3339" i="3"/>
  <c r="Q3338" i="3"/>
  <c r="Q3337" i="3"/>
  <c r="Q3336" i="3"/>
  <c r="Q3335" i="3"/>
  <c r="Q3334" i="3"/>
  <c r="Q3333" i="3"/>
  <c r="Q3332" i="3"/>
  <c r="Q3331" i="3"/>
  <c r="Q3330" i="3"/>
  <c r="Q3329" i="3"/>
  <c r="Q3328" i="3"/>
  <c r="Q3327" i="3"/>
  <c r="Q3326" i="3"/>
  <c r="Q3325" i="3"/>
  <c r="Q3324" i="3"/>
  <c r="Q3323" i="3"/>
  <c r="Q3322" i="3"/>
  <c r="Q3321" i="3"/>
  <c r="Q3320" i="3"/>
  <c r="Q3319" i="3"/>
  <c r="Q3318" i="3"/>
  <c r="Q3317" i="3"/>
  <c r="Q3316" i="3"/>
  <c r="Q3315" i="3"/>
  <c r="Q3314" i="3"/>
  <c r="Q3313" i="3"/>
  <c r="Q3312" i="3"/>
  <c r="Q3311" i="3"/>
  <c r="Q3310" i="3"/>
  <c r="Q3309" i="3"/>
  <c r="Q3308" i="3"/>
  <c r="Q3307" i="3"/>
  <c r="Q3306" i="3"/>
  <c r="Q3305" i="3"/>
  <c r="Q3304" i="3"/>
  <c r="Q3303" i="3"/>
  <c r="Q3302" i="3"/>
  <c r="Q3301" i="3"/>
  <c r="Q3300" i="3"/>
  <c r="Q3299" i="3"/>
  <c r="Q3298" i="3"/>
  <c r="Q3297" i="3"/>
  <c r="Q3296" i="3"/>
  <c r="Q3295" i="3"/>
  <c r="Q3294" i="3"/>
  <c r="Q3293" i="3"/>
  <c r="Q3292" i="3"/>
  <c r="Q3291" i="3"/>
  <c r="Q3290" i="3"/>
  <c r="Q3289" i="3"/>
  <c r="Q3288" i="3"/>
  <c r="Q3287" i="3"/>
  <c r="Q3286" i="3"/>
  <c r="Q3285" i="3"/>
  <c r="Q3284" i="3"/>
  <c r="Q3283" i="3"/>
  <c r="Q3282" i="3"/>
  <c r="Q3281" i="3"/>
  <c r="Q3280" i="3"/>
  <c r="Q3279" i="3"/>
  <c r="Q3278" i="3"/>
  <c r="Q3277" i="3"/>
  <c r="Q3276" i="3"/>
  <c r="Q3275" i="3"/>
  <c r="Q3274" i="3"/>
  <c r="Q3273" i="3"/>
  <c r="Q3272" i="3"/>
  <c r="Q3271" i="3"/>
  <c r="Q3270" i="3"/>
  <c r="Q3269" i="3"/>
  <c r="Q3268" i="3"/>
  <c r="Q3267" i="3"/>
  <c r="Q3266" i="3"/>
  <c r="Q3265" i="3"/>
  <c r="Q3264" i="3"/>
  <c r="Q3263" i="3"/>
  <c r="Q3262" i="3"/>
  <c r="Q3261" i="3"/>
  <c r="Q3260" i="3"/>
  <c r="Q3259" i="3"/>
  <c r="Q3258" i="3"/>
  <c r="Q3257" i="3"/>
  <c r="Q3256" i="3"/>
  <c r="Q3255" i="3"/>
  <c r="Q3254" i="3"/>
  <c r="Q3253" i="3"/>
  <c r="Q3252" i="3"/>
  <c r="Q3251" i="3"/>
  <c r="Q3250" i="3"/>
  <c r="Q3249" i="3"/>
  <c r="Q3248" i="3"/>
  <c r="Q3247" i="3"/>
  <c r="Q3246" i="3"/>
  <c r="Q3245" i="3"/>
  <c r="Q3244" i="3"/>
  <c r="Q3243" i="3"/>
  <c r="Q3242" i="3"/>
  <c r="Q3241" i="3"/>
  <c r="Q3240" i="3"/>
  <c r="Q3239" i="3"/>
  <c r="Q3238" i="3"/>
  <c r="Q3237" i="3"/>
  <c r="Q3236" i="3"/>
  <c r="Q3235" i="3"/>
  <c r="Q3234" i="3"/>
  <c r="Q3233" i="3"/>
  <c r="Q3232" i="3"/>
  <c r="Q3231" i="3"/>
  <c r="Q3230" i="3"/>
  <c r="Q3229" i="3"/>
  <c r="Q3228" i="3"/>
  <c r="Q3227" i="3"/>
  <c r="Q3226" i="3"/>
  <c r="Q3225" i="3"/>
  <c r="Q3224" i="3"/>
  <c r="Q3223" i="3"/>
  <c r="Q3222" i="3"/>
  <c r="Q3221" i="3"/>
  <c r="Q3220" i="3"/>
  <c r="Q3219" i="3"/>
  <c r="Q3218" i="3"/>
  <c r="Q3217" i="3"/>
  <c r="Q3216" i="3"/>
  <c r="Q3215" i="3"/>
  <c r="Q3214" i="3"/>
  <c r="Q3213" i="3"/>
  <c r="Q3212" i="3"/>
  <c r="Q3211" i="3"/>
  <c r="Q3210" i="3"/>
  <c r="Q3209" i="3"/>
  <c r="Q3208" i="3"/>
  <c r="Q3207" i="3"/>
  <c r="Q3206" i="3"/>
  <c r="Q3205" i="3"/>
  <c r="Q3204" i="3"/>
  <c r="Q3203" i="3"/>
  <c r="Q3202" i="3"/>
  <c r="Q3201" i="3"/>
  <c r="Q3200" i="3"/>
  <c r="Q3199" i="3"/>
  <c r="Q3198" i="3"/>
  <c r="Q3197" i="3"/>
  <c r="Q3196" i="3"/>
  <c r="Q3195" i="3"/>
  <c r="Q3194" i="3"/>
  <c r="Q3193" i="3"/>
  <c r="Q3192" i="3"/>
  <c r="Q3191" i="3"/>
  <c r="Q3190" i="3"/>
  <c r="Q3189" i="3"/>
  <c r="Q3188" i="3"/>
  <c r="Q3187" i="3"/>
  <c r="Q3186" i="3"/>
  <c r="Q3185" i="3"/>
  <c r="Q3184" i="3"/>
  <c r="Q3183" i="3"/>
  <c r="Q3182" i="3"/>
  <c r="Q3181" i="3"/>
  <c r="Q3180" i="3"/>
  <c r="Q3179" i="3"/>
  <c r="Q3178" i="3"/>
  <c r="Q3177" i="3"/>
  <c r="Q3176" i="3"/>
  <c r="Q3175" i="3"/>
  <c r="Q3174" i="3"/>
  <c r="Q3173" i="3"/>
  <c r="Q3172" i="3"/>
  <c r="Q3171" i="3"/>
  <c r="Q3170" i="3"/>
  <c r="Q3169" i="3"/>
  <c r="Q3168" i="3"/>
  <c r="Q3167" i="3"/>
  <c r="Q3166" i="3"/>
  <c r="Q3165" i="3"/>
  <c r="Q3164" i="3"/>
  <c r="Q3163" i="3"/>
  <c r="Q3162" i="3"/>
  <c r="Q3161" i="3"/>
  <c r="Q3160" i="3"/>
  <c r="Q3159" i="3"/>
  <c r="Q3158" i="3"/>
  <c r="Q3157" i="3"/>
  <c r="Q3156" i="3"/>
  <c r="Q3155" i="3"/>
  <c r="Q3154" i="3"/>
  <c r="Q3153" i="3"/>
  <c r="Q3152" i="3"/>
  <c r="Q3151" i="3"/>
  <c r="Q3150" i="3"/>
  <c r="Q3149" i="3"/>
  <c r="Q3148" i="3"/>
  <c r="Q3147" i="3"/>
  <c r="Q3146" i="3"/>
  <c r="Q3145" i="3"/>
  <c r="Q3144" i="3"/>
  <c r="Q3143" i="3"/>
  <c r="Q3142" i="3"/>
  <c r="Q3141" i="3"/>
  <c r="Q3140" i="3"/>
  <c r="Q3139" i="3"/>
  <c r="Q3138" i="3"/>
  <c r="Q3137" i="3"/>
  <c r="Q3136" i="3"/>
  <c r="Q3135" i="3"/>
  <c r="Q3134" i="3"/>
  <c r="Q3133" i="3"/>
  <c r="Q3132" i="3"/>
  <c r="Q3131" i="3"/>
  <c r="Q3130" i="3"/>
  <c r="Q3129" i="3"/>
  <c r="Q3128" i="3"/>
  <c r="Q3127" i="3"/>
  <c r="Q3126" i="3"/>
  <c r="Q3125" i="3"/>
  <c r="Q3124" i="3"/>
  <c r="Q3123" i="3"/>
  <c r="Q3122" i="3"/>
  <c r="Q3121" i="3"/>
  <c r="Q3120" i="3"/>
  <c r="Q3119" i="3"/>
  <c r="Q3118" i="3"/>
  <c r="Q3117" i="3"/>
  <c r="Q3116" i="3"/>
  <c r="Q3115" i="3"/>
  <c r="Q3114" i="3"/>
  <c r="Q3113" i="3"/>
  <c r="Q3112" i="3"/>
  <c r="Q3111" i="3"/>
  <c r="Q3110" i="3"/>
  <c r="Q3109" i="3"/>
  <c r="Q3108" i="3"/>
  <c r="Q3107" i="3"/>
  <c r="Q3106" i="3"/>
  <c r="Q3105" i="3"/>
  <c r="Q3104" i="3"/>
  <c r="Q3103" i="3"/>
  <c r="Q3102" i="3"/>
  <c r="Q3101" i="3"/>
  <c r="Q3100" i="3"/>
  <c r="Q3099" i="3"/>
  <c r="Q3098" i="3"/>
  <c r="Q3097" i="3"/>
  <c r="Q3096" i="3"/>
  <c r="Q3095" i="3"/>
  <c r="Q3094" i="3"/>
  <c r="Q3093" i="3"/>
  <c r="Q3092" i="3"/>
  <c r="Q3091" i="3"/>
  <c r="Q3090" i="3"/>
  <c r="Q3089" i="3"/>
  <c r="Q3088" i="3"/>
  <c r="Q3087" i="3"/>
  <c r="Q3086" i="3"/>
  <c r="Q3085" i="3"/>
  <c r="Q3084" i="3"/>
  <c r="Q3083" i="3"/>
  <c r="Q3082" i="3"/>
  <c r="Q3081" i="3"/>
  <c r="Q3080" i="3"/>
  <c r="Q3079" i="3"/>
  <c r="Q3078" i="3"/>
  <c r="Q3077" i="3"/>
  <c r="Q3076" i="3"/>
  <c r="Q3075" i="3"/>
  <c r="Q3074" i="3"/>
  <c r="Q3073" i="3"/>
  <c r="Q3072" i="3"/>
  <c r="Q3071" i="3"/>
  <c r="Q3070" i="3"/>
  <c r="Q3069" i="3"/>
  <c r="Q3068" i="3"/>
  <c r="Q3067" i="3"/>
  <c r="Q3066" i="3"/>
  <c r="Q3065" i="3"/>
  <c r="Q3064" i="3"/>
  <c r="Q3063" i="3"/>
  <c r="Q3062" i="3"/>
  <c r="Q3061" i="3"/>
  <c r="Q3060" i="3"/>
  <c r="Q3059" i="3"/>
  <c r="Q3058" i="3"/>
  <c r="Q3057" i="3"/>
  <c r="Q3056" i="3"/>
  <c r="Q3055" i="3"/>
  <c r="Q3054" i="3"/>
  <c r="Q3053" i="3"/>
  <c r="Q3052" i="3"/>
  <c r="Q3051" i="3"/>
  <c r="Q3050" i="3"/>
  <c r="Q3049" i="3"/>
  <c r="Q3048" i="3"/>
  <c r="Q3047" i="3"/>
  <c r="Q3046" i="3"/>
  <c r="Q3045" i="3"/>
  <c r="Q3044" i="3"/>
  <c r="Q3043" i="3"/>
  <c r="Q3042" i="3"/>
  <c r="Q3041" i="3"/>
  <c r="Q3040" i="3"/>
  <c r="Q3039" i="3"/>
  <c r="Q3038" i="3"/>
  <c r="Q3037" i="3"/>
  <c r="Q3036" i="3"/>
  <c r="Q3035" i="3"/>
  <c r="Q3034" i="3"/>
  <c r="Q3033" i="3"/>
  <c r="Q3032" i="3"/>
  <c r="Q3031" i="3"/>
  <c r="Q3030" i="3"/>
  <c r="Q3029" i="3"/>
  <c r="Q3028" i="3"/>
  <c r="Q3027" i="3"/>
  <c r="Q3026" i="3"/>
  <c r="Q3025" i="3"/>
  <c r="Q3024" i="3"/>
  <c r="Q3023" i="3"/>
  <c r="Q3022" i="3"/>
  <c r="Q3021" i="3"/>
  <c r="Q3020" i="3"/>
  <c r="Q3019" i="3"/>
  <c r="Q3018" i="3"/>
  <c r="Q3017" i="3"/>
  <c r="Q3016" i="3"/>
  <c r="Q3015" i="3"/>
  <c r="Q3014" i="3"/>
  <c r="Q3013" i="3"/>
  <c r="Q3012" i="3"/>
  <c r="Q3011" i="3"/>
  <c r="Q3010" i="3"/>
  <c r="Q3009" i="3"/>
  <c r="Q3008" i="3"/>
  <c r="Q3007" i="3"/>
  <c r="Q3006" i="3"/>
  <c r="Q3005" i="3"/>
  <c r="Q3004" i="3"/>
  <c r="Q3003" i="3"/>
  <c r="Q3002" i="3"/>
  <c r="Q3001" i="3"/>
  <c r="Q3000" i="3"/>
  <c r="Q2999" i="3"/>
  <c r="Q2998" i="3"/>
  <c r="Q2997" i="3"/>
  <c r="Q2996" i="3"/>
  <c r="Q2995" i="3"/>
  <c r="Q2994" i="3"/>
  <c r="Q2993" i="3"/>
  <c r="Q2992" i="3"/>
  <c r="Q2991" i="3"/>
  <c r="Q2990" i="3"/>
  <c r="Q2989" i="3"/>
  <c r="Q2988" i="3"/>
  <c r="Q2987" i="3"/>
  <c r="Q2986" i="3"/>
  <c r="Q2985" i="3"/>
  <c r="Q2984" i="3"/>
  <c r="Q2983" i="3"/>
  <c r="Q2982" i="3"/>
  <c r="Q2981" i="3"/>
  <c r="Q2980" i="3"/>
  <c r="Q2979" i="3"/>
  <c r="Q2978" i="3"/>
  <c r="Q2977" i="3"/>
  <c r="Q2976" i="3"/>
  <c r="Q2975" i="3"/>
  <c r="Q2974" i="3"/>
  <c r="Q2973" i="3"/>
  <c r="Q2972" i="3"/>
  <c r="Q2971" i="3"/>
  <c r="Q2970" i="3"/>
  <c r="Q2969" i="3"/>
  <c r="Q2968" i="3"/>
  <c r="Q2967" i="3"/>
  <c r="Q2966" i="3"/>
  <c r="Q2965" i="3"/>
  <c r="Q2964" i="3"/>
  <c r="Q2963" i="3"/>
  <c r="Q2962" i="3"/>
  <c r="Q2961" i="3"/>
  <c r="Q2960" i="3"/>
  <c r="Q2959" i="3"/>
  <c r="Q2958" i="3"/>
  <c r="Q2957" i="3"/>
  <c r="Q2956" i="3"/>
  <c r="Q2955" i="3"/>
  <c r="Q2954" i="3"/>
  <c r="Q2953" i="3"/>
  <c r="Q2952" i="3"/>
  <c r="Q2951" i="3"/>
  <c r="Q2950" i="3"/>
  <c r="Q2949" i="3"/>
  <c r="Q2948" i="3"/>
  <c r="Q2947" i="3"/>
  <c r="Q2946" i="3"/>
  <c r="Q2945" i="3"/>
  <c r="Q2944" i="3"/>
  <c r="Q2943" i="3"/>
  <c r="Q2942" i="3"/>
  <c r="Q2941" i="3"/>
  <c r="Q2940" i="3"/>
  <c r="Q2939" i="3"/>
  <c r="Q2938" i="3"/>
  <c r="Q2937" i="3"/>
  <c r="Q2936" i="3"/>
  <c r="Q2935" i="3"/>
  <c r="Q2934" i="3"/>
  <c r="Q2933" i="3"/>
  <c r="Q2932" i="3"/>
  <c r="Q2931" i="3"/>
  <c r="Q2930" i="3"/>
  <c r="Q2929" i="3"/>
  <c r="Q2928" i="3"/>
  <c r="Q2927" i="3"/>
  <c r="Q2926" i="3"/>
  <c r="Q2925" i="3"/>
  <c r="Q2924" i="3"/>
  <c r="Q2923" i="3"/>
  <c r="Q2922" i="3"/>
  <c r="Q2921" i="3"/>
  <c r="Q2920" i="3"/>
  <c r="Q2919" i="3"/>
  <c r="Q2918" i="3"/>
  <c r="Q2917" i="3"/>
  <c r="Q2916" i="3"/>
  <c r="Q2915" i="3"/>
  <c r="Q2914" i="3"/>
  <c r="Q2913" i="3"/>
  <c r="Q2912" i="3"/>
  <c r="Q2911" i="3"/>
  <c r="Q2910" i="3"/>
  <c r="Q2909" i="3"/>
  <c r="Q2908" i="3"/>
  <c r="Q2907" i="3"/>
  <c r="Q2906" i="3"/>
  <c r="Q2905" i="3"/>
  <c r="Q2904" i="3"/>
  <c r="Q2903" i="3"/>
  <c r="Q2902" i="3"/>
  <c r="Q2901" i="3"/>
  <c r="Q2900" i="3"/>
  <c r="Q2899" i="3"/>
  <c r="Q2898" i="3"/>
  <c r="Q2897" i="3"/>
  <c r="Q2896" i="3"/>
  <c r="Q2895" i="3"/>
  <c r="Q2894" i="3"/>
  <c r="Q2893" i="3"/>
  <c r="Q2892" i="3"/>
  <c r="Q2891" i="3"/>
  <c r="Q2890" i="3"/>
  <c r="Q2889" i="3"/>
  <c r="Q2888" i="3"/>
  <c r="Q2887" i="3"/>
  <c r="Q2886" i="3"/>
  <c r="Q2885" i="3"/>
  <c r="Q2884" i="3"/>
  <c r="Q2883" i="3"/>
  <c r="Q2882" i="3"/>
  <c r="Q2881" i="3"/>
  <c r="Q2880" i="3"/>
  <c r="Q2879" i="3"/>
  <c r="Q2878" i="3"/>
  <c r="Q2877" i="3"/>
  <c r="Q2876" i="3"/>
  <c r="Q2875" i="3"/>
  <c r="Q2874" i="3"/>
  <c r="Q2873" i="3"/>
  <c r="Q2872" i="3"/>
  <c r="Q2871" i="3"/>
  <c r="Q2870" i="3"/>
  <c r="Q2869" i="3"/>
  <c r="Q2868" i="3"/>
  <c r="Q2867" i="3"/>
  <c r="Q2866" i="3"/>
  <c r="Q2865" i="3"/>
  <c r="Q2864" i="3"/>
  <c r="Q2863" i="3"/>
  <c r="Q2862" i="3"/>
  <c r="Q2861" i="3"/>
  <c r="Q2860" i="3"/>
  <c r="Q2859" i="3"/>
  <c r="Q2858" i="3"/>
  <c r="Q2857" i="3"/>
  <c r="Q2856" i="3"/>
  <c r="Q2855" i="3"/>
  <c r="Q2854" i="3"/>
  <c r="Q2853" i="3"/>
  <c r="Q2852" i="3"/>
  <c r="Q2851" i="3"/>
  <c r="Q2850" i="3"/>
  <c r="Q2849" i="3"/>
  <c r="Q2848" i="3"/>
  <c r="Q2847" i="3"/>
  <c r="Q2846" i="3"/>
  <c r="Q2845" i="3"/>
  <c r="Q2844" i="3"/>
  <c r="Q2843" i="3"/>
  <c r="Q2842" i="3"/>
  <c r="Q2841" i="3"/>
  <c r="Q2840" i="3"/>
  <c r="Q2839" i="3"/>
  <c r="Q2838" i="3"/>
  <c r="Q2837" i="3"/>
  <c r="Q2836" i="3"/>
  <c r="Q2835" i="3"/>
  <c r="Q2834" i="3"/>
  <c r="Q2833" i="3"/>
  <c r="Q2832" i="3"/>
  <c r="Q2831" i="3"/>
  <c r="Q2830" i="3"/>
  <c r="Q2829" i="3"/>
  <c r="Q2828" i="3"/>
  <c r="Q2827" i="3"/>
  <c r="Q2826" i="3"/>
  <c r="Q2825" i="3"/>
  <c r="Q2824" i="3"/>
  <c r="Q2823" i="3"/>
  <c r="Q2822" i="3"/>
  <c r="Q2821" i="3"/>
  <c r="Q2820" i="3"/>
  <c r="Q2819" i="3"/>
  <c r="Q2818" i="3"/>
  <c r="Q2817" i="3"/>
  <c r="Q2816" i="3"/>
  <c r="Q2815" i="3"/>
  <c r="Q2814" i="3"/>
  <c r="Q2813" i="3"/>
  <c r="Q2812" i="3"/>
  <c r="Q2811" i="3"/>
  <c r="Q2810" i="3"/>
  <c r="Q2809" i="3"/>
  <c r="Q2808" i="3"/>
  <c r="Q2807" i="3"/>
  <c r="Q2806" i="3"/>
  <c r="Q2805" i="3"/>
  <c r="Q2804" i="3"/>
  <c r="Q2803" i="3"/>
  <c r="Q2802" i="3"/>
  <c r="Q2801" i="3"/>
  <c r="Q2800" i="3"/>
  <c r="Q2799" i="3"/>
  <c r="Q2798" i="3"/>
  <c r="Q2797" i="3"/>
  <c r="Q2796" i="3"/>
  <c r="Q2795" i="3"/>
  <c r="Q2794" i="3"/>
  <c r="Q2793" i="3"/>
  <c r="Q2792" i="3"/>
  <c r="Q2791" i="3"/>
  <c r="Q2790" i="3"/>
  <c r="Q2789" i="3"/>
  <c r="Q2788" i="3"/>
  <c r="Q2787" i="3"/>
  <c r="Q2786" i="3"/>
  <c r="Q2785" i="3"/>
  <c r="Q2784" i="3"/>
  <c r="Q2783" i="3"/>
  <c r="Q2782" i="3"/>
  <c r="Q2781" i="3"/>
  <c r="Q2780" i="3"/>
  <c r="Q2779" i="3"/>
  <c r="Q2778" i="3"/>
  <c r="Q2777" i="3"/>
  <c r="Q2776" i="3"/>
  <c r="Q2775" i="3"/>
  <c r="Q2774" i="3"/>
  <c r="Q2773" i="3"/>
  <c r="Q2772" i="3"/>
  <c r="Q2771" i="3"/>
  <c r="Q2770" i="3"/>
  <c r="Q2769" i="3"/>
  <c r="Q2768" i="3"/>
  <c r="Q2767" i="3"/>
  <c r="Q2766" i="3"/>
  <c r="Q2765" i="3"/>
  <c r="Q2764" i="3"/>
  <c r="Q2763" i="3"/>
  <c r="Q2762" i="3"/>
  <c r="Q2761" i="3"/>
  <c r="Q2760" i="3"/>
  <c r="Q2759" i="3"/>
  <c r="Q2758" i="3"/>
  <c r="Q2757" i="3"/>
  <c r="Q2756" i="3"/>
  <c r="Q2755" i="3"/>
  <c r="Q2754" i="3"/>
  <c r="Q2753" i="3"/>
  <c r="Q2752" i="3"/>
  <c r="Q2751" i="3"/>
  <c r="Q2750" i="3"/>
  <c r="Q2749" i="3"/>
  <c r="Q2748" i="3"/>
  <c r="Q2747" i="3"/>
  <c r="Q2746" i="3"/>
  <c r="Q2745" i="3"/>
  <c r="Q2744" i="3"/>
  <c r="Q2743" i="3"/>
  <c r="Q2742" i="3"/>
  <c r="Q2741" i="3"/>
  <c r="Q2740" i="3"/>
  <c r="Q2739" i="3"/>
  <c r="Q2738" i="3"/>
  <c r="Q2737" i="3"/>
  <c r="Q2736" i="3"/>
  <c r="Q2735" i="3"/>
  <c r="Q2734" i="3"/>
  <c r="Q2733" i="3"/>
  <c r="Q2732" i="3"/>
  <c r="Q2731" i="3"/>
  <c r="Q2730" i="3"/>
  <c r="Q2729" i="3"/>
  <c r="Q2728" i="3"/>
  <c r="Q2727" i="3"/>
  <c r="Q2726" i="3"/>
  <c r="Q2725" i="3"/>
  <c r="Q2724" i="3"/>
  <c r="Q2723" i="3"/>
  <c r="Q2722" i="3"/>
  <c r="Q2721" i="3"/>
  <c r="Q2720" i="3"/>
  <c r="Q2719" i="3"/>
  <c r="Q2718" i="3"/>
  <c r="Q2717" i="3"/>
  <c r="Q2716" i="3"/>
  <c r="Q2715" i="3"/>
  <c r="Q2714" i="3"/>
  <c r="Q2713" i="3"/>
  <c r="Q2712" i="3"/>
  <c r="Q2711" i="3"/>
  <c r="Q2710" i="3"/>
  <c r="Q2709" i="3"/>
  <c r="Q2708" i="3"/>
  <c r="Q2707" i="3"/>
  <c r="Q2706" i="3"/>
  <c r="Q2705" i="3"/>
  <c r="Q2704" i="3"/>
  <c r="Q2703" i="3"/>
  <c r="Q2702" i="3"/>
  <c r="Q2701" i="3"/>
  <c r="Q2700" i="3"/>
  <c r="Q2699" i="3"/>
  <c r="Q2698" i="3"/>
  <c r="Q2697" i="3"/>
  <c r="Q2696" i="3"/>
  <c r="Q2695" i="3"/>
  <c r="Q2694" i="3"/>
  <c r="Q2693" i="3"/>
  <c r="Q2692" i="3"/>
  <c r="Q2691" i="3"/>
  <c r="Q2690" i="3"/>
  <c r="Q2689" i="3"/>
  <c r="Q2688" i="3"/>
  <c r="Q2687" i="3"/>
  <c r="Q2686" i="3"/>
  <c r="Q2685" i="3"/>
  <c r="Q2684" i="3"/>
  <c r="Q2683" i="3"/>
  <c r="Q2682" i="3"/>
  <c r="Q2681" i="3"/>
  <c r="Q2680" i="3"/>
  <c r="Q2679" i="3"/>
  <c r="Q2678" i="3"/>
  <c r="Q2677" i="3"/>
  <c r="Q2676" i="3"/>
  <c r="Q2675" i="3"/>
  <c r="Q2674" i="3"/>
  <c r="Q2673" i="3"/>
  <c r="Q2672" i="3"/>
  <c r="Q2671" i="3"/>
  <c r="Q2670" i="3"/>
  <c r="Q2669" i="3"/>
  <c r="Q2668" i="3"/>
  <c r="Q2667" i="3"/>
  <c r="Q2666" i="3"/>
  <c r="Q2665" i="3"/>
  <c r="Q2664" i="3"/>
  <c r="Q2663" i="3"/>
  <c r="Q2662" i="3"/>
  <c r="Q2661" i="3"/>
  <c r="Q2660" i="3"/>
  <c r="Q2659" i="3"/>
  <c r="Q2658" i="3"/>
  <c r="Q2657" i="3"/>
  <c r="Q2656" i="3"/>
  <c r="Q2655" i="3"/>
  <c r="Q2654" i="3"/>
  <c r="Q2653" i="3"/>
  <c r="Q2652" i="3"/>
  <c r="Q2651" i="3"/>
  <c r="Q2650" i="3"/>
  <c r="Q2649" i="3"/>
  <c r="Q2648" i="3"/>
  <c r="Q2647" i="3"/>
  <c r="Q2646" i="3"/>
  <c r="Q2645" i="3"/>
  <c r="Q2644" i="3"/>
  <c r="Q2643" i="3"/>
  <c r="Q2642" i="3"/>
  <c r="Q2641" i="3"/>
  <c r="Q2640" i="3"/>
  <c r="Q2639" i="3"/>
  <c r="Q2638" i="3"/>
  <c r="Q2637" i="3"/>
  <c r="Q2636" i="3"/>
  <c r="Q2635" i="3"/>
  <c r="Q2634" i="3"/>
  <c r="Q2633" i="3"/>
  <c r="Q2632" i="3"/>
  <c r="Q2631" i="3"/>
  <c r="Q2630" i="3"/>
  <c r="Q2629" i="3"/>
  <c r="Q2628" i="3"/>
  <c r="Q2627" i="3"/>
  <c r="Q2626" i="3"/>
  <c r="Q2625" i="3"/>
  <c r="Q2624" i="3"/>
  <c r="Q2623" i="3"/>
  <c r="Q2622" i="3"/>
  <c r="Q2621" i="3"/>
  <c r="Q2620" i="3"/>
  <c r="Q2619" i="3"/>
  <c r="Q2618" i="3"/>
  <c r="Q2617" i="3"/>
  <c r="Q2616" i="3"/>
  <c r="Q2615" i="3"/>
  <c r="Q2614" i="3"/>
  <c r="Q2613" i="3"/>
  <c r="Q2612" i="3"/>
  <c r="Q2611" i="3"/>
  <c r="Q2610" i="3"/>
  <c r="Q2609" i="3"/>
  <c r="Q2608" i="3"/>
  <c r="Q2607" i="3"/>
  <c r="Q2606" i="3"/>
  <c r="Q2605" i="3"/>
  <c r="Q2604" i="3"/>
  <c r="Q2603" i="3"/>
  <c r="Q2602" i="3"/>
  <c r="Q2601" i="3"/>
  <c r="Q2600" i="3"/>
  <c r="Q2599" i="3"/>
  <c r="Q2598" i="3"/>
  <c r="Q2597" i="3"/>
  <c r="Q2596" i="3"/>
  <c r="Q2595" i="3"/>
  <c r="Q2594" i="3"/>
  <c r="Q2593" i="3"/>
  <c r="Q2592" i="3"/>
  <c r="Q2591" i="3"/>
  <c r="Q2590" i="3"/>
  <c r="Q2589" i="3"/>
  <c r="Q2588" i="3"/>
  <c r="Q2587" i="3"/>
  <c r="Q2586" i="3"/>
  <c r="Q2585" i="3"/>
  <c r="Q2584" i="3"/>
  <c r="Q2583" i="3"/>
  <c r="Q2582" i="3"/>
  <c r="Q2581" i="3"/>
  <c r="Q2580" i="3"/>
  <c r="Q2579" i="3"/>
  <c r="Q2578" i="3"/>
  <c r="Q2577" i="3"/>
  <c r="Q2576" i="3"/>
  <c r="Q2575" i="3"/>
  <c r="Q2574" i="3"/>
  <c r="Q2573" i="3"/>
  <c r="Q2572" i="3"/>
  <c r="Q2571" i="3"/>
  <c r="Q2570" i="3"/>
  <c r="Q2569" i="3"/>
  <c r="Q2568" i="3"/>
  <c r="Q2567" i="3"/>
  <c r="Q2566" i="3"/>
  <c r="Q2565" i="3"/>
  <c r="Q2564" i="3"/>
  <c r="Q2563" i="3"/>
  <c r="Q2562" i="3"/>
  <c r="Q2561" i="3"/>
  <c r="Q2560" i="3"/>
  <c r="Q2559" i="3"/>
  <c r="Q2558" i="3"/>
  <c r="Q2557" i="3"/>
  <c r="Q2556" i="3"/>
  <c r="Q2555" i="3"/>
  <c r="Q2554" i="3"/>
  <c r="Q2553" i="3"/>
  <c r="Q2552" i="3"/>
  <c r="Q2551" i="3"/>
  <c r="Q2550" i="3"/>
  <c r="Q2549" i="3"/>
  <c r="Q2548" i="3"/>
  <c r="Q2547" i="3"/>
  <c r="Q2546" i="3"/>
  <c r="Q2545" i="3"/>
  <c r="Q2544" i="3"/>
  <c r="Q2543" i="3"/>
  <c r="Q2542" i="3"/>
  <c r="Q2541" i="3"/>
  <c r="Q2540" i="3"/>
  <c r="Q2539" i="3"/>
  <c r="Q2538" i="3"/>
  <c r="Q2537" i="3"/>
  <c r="Q2536" i="3"/>
  <c r="Q2535" i="3"/>
  <c r="Q2534" i="3"/>
  <c r="Q2533" i="3"/>
  <c r="Q2532" i="3"/>
  <c r="Q2531" i="3"/>
  <c r="Q2530" i="3"/>
  <c r="Q2529" i="3"/>
  <c r="Q2528" i="3"/>
  <c r="Q2527" i="3"/>
  <c r="Q2526" i="3"/>
  <c r="Q2525" i="3"/>
  <c r="Q2524" i="3"/>
  <c r="Q2523" i="3"/>
  <c r="Q2522" i="3"/>
  <c r="Q2521" i="3"/>
  <c r="Q2520" i="3"/>
  <c r="Q2519" i="3"/>
  <c r="Q2518" i="3"/>
  <c r="Q2517" i="3"/>
  <c r="Q2516" i="3"/>
  <c r="Q2515" i="3"/>
  <c r="Q2514" i="3"/>
  <c r="Q2513" i="3"/>
  <c r="Q2512" i="3"/>
  <c r="Q2511" i="3"/>
  <c r="Q2510" i="3"/>
  <c r="Q2509" i="3"/>
  <c r="Q2508" i="3"/>
  <c r="Q2507" i="3"/>
  <c r="Q2506" i="3"/>
  <c r="Q2505" i="3"/>
  <c r="Q2504" i="3"/>
  <c r="Q2503" i="3"/>
  <c r="Q2502" i="3"/>
  <c r="Q2501" i="3"/>
  <c r="Q2500" i="3"/>
  <c r="Q2499" i="3"/>
  <c r="Q2498" i="3"/>
  <c r="Q2497" i="3"/>
  <c r="Q2496" i="3"/>
  <c r="Q2495" i="3"/>
  <c r="Q2494" i="3"/>
  <c r="Q2493" i="3"/>
  <c r="Q2492" i="3"/>
  <c r="Q2491" i="3"/>
  <c r="Q2490" i="3"/>
  <c r="Q2489" i="3"/>
  <c r="Q2488" i="3"/>
  <c r="Q2487" i="3"/>
  <c r="Q2486" i="3"/>
  <c r="Q2485" i="3"/>
  <c r="Q2484" i="3"/>
  <c r="Q2483" i="3"/>
  <c r="Q2482" i="3"/>
  <c r="Q2481" i="3"/>
  <c r="Q2480" i="3"/>
  <c r="Q2479" i="3"/>
  <c r="Q2478" i="3"/>
  <c r="Q2477" i="3"/>
  <c r="Q2476" i="3"/>
  <c r="Q2475" i="3"/>
  <c r="Q2474" i="3"/>
  <c r="Q2473" i="3"/>
  <c r="Q2472" i="3"/>
  <c r="Q2471" i="3"/>
  <c r="Q2470" i="3"/>
  <c r="Q2469" i="3"/>
  <c r="Q2468" i="3"/>
  <c r="Q2467" i="3"/>
  <c r="Q2466" i="3"/>
  <c r="Q2465" i="3"/>
  <c r="Q2464" i="3"/>
  <c r="Q2463" i="3"/>
  <c r="Q2462" i="3"/>
  <c r="Q2461" i="3"/>
  <c r="Q2460" i="3"/>
  <c r="Q2459" i="3"/>
  <c r="Q2458" i="3"/>
  <c r="Q2457" i="3"/>
  <c r="Q2456" i="3"/>
  <c r="Q2455" i="3"/>
  <c r="Q2454" i="3"/>
  <c r="Q2453" i="3"/>
  <c r="Q2452" i="3"/>
  <c r="Q2451" i="3"/>
  <c r="Q2450" i="3"/>
  <c r="Q2449" i="3"/>
  <c r="Q2448" i="3"/>
  <c r="Q2447" i="3"/>
  <c r="Q2446" i="3"/>
  <c r="Q2445" i="3"/>
  <c r="Q2444" i="3"/>
  <c r="Q2443" i="3"/>
  <c r="Q2442" i="3"/>
  <c r="Q2441" i="3"/>
  <c r="Q2440" i="3"/>
  <c r="Q2439" i="3"/>
  <c r="Q2438" i="3"/>
  <c r="Q2437" i="3"/>
  <c r="Q2436" i="3"/>
  <c r="Q2435" i="3"/>
  <c r="Q2434" i="3"/>
  <c r="Q2433" i="3"/>
  <c r="Q2432" i="3"/>
  <c r="Q2431" i="3"/>
  <c r="Q2430" i="3"/>
  <c r="Q2429" i="3"/>
  <c r="Q2428" i="3"/>
  <c r="Q2427" i="3"/>
  <c r="Q2426" i="3"/>
  <c r="Q2425" i="3"/>
  <c r="Q2424" i="3"/>
  <c r="Q2423" i="3"/>
  <c r="Q2422" i="3"/>
  <c r="Q2421" i="3"/>
  <c r="Q2420" i="3"/>
  <c r="Q2419" i="3"/>
  <c r="Q2418" i="3"/>
  <c r="Q2417" i="3"/>
  <c r="Q2416" i="3"/>
  <c r="Q2415" i="3"/>
  <c r="Q2414" i="3"/>
  <c r="Q2413" i="3"/>
  <c r="Q2412" i="3"/>
  <c r="Q2411" i="3"/>
  <c r="Q2410" i="3"/>
  <c r="Q2409" i="3"/>
  <c r="Q2408" i="3"/>
  <c r="Q2407" i="3"/>
  <c r="Q2406" i="3"/>
  <c r="Q2405" i="3"/>
  <c r="Q2404" i="3"/>
  <c r="Q2403" i="3"/>
  <c r="Q2402" i="3"/>
  <c r="Q2401" i="3"/>
  <c r="Q2400" i="3"/>
  <c r="Q2399" i="3"/>
  <c r="Q2398" i="3"/>
  <c r="Q2397" i="3"/>
  <c r="Q2396" i="3"/>
  <c r="Q2395" i="3"/>
  <c r="Q2394" i="3"/>
  <c r="Q2393" i="3"/>
  <c r="Q2392" i="3"/>
  <c r="Q2391" i="3"/>
  <c r="Q2390" i="3"/>
  <c r="Q2389" i="3"/>
  <c r="Q2388" i="3"/>
  <c r="Q2387" i="3"/>
  <c r="Q2386" i="3"/>
  <c r="Q2385" i="3"/>
  <c r="Q2384" i="3"/>
  <c r="Q2383" i="3"/>
  <c r="Q2382" i="3"/>
  <c r="Q2381" i="3"/>
  <c r="Q2380" i="3"/>
  <c r="Q2379" i="3"/>
  <c r="Q2378" i="3"/>
  <c r="Q2377" i="3"/>
  <c r="Q2376" i="3"/>
  <c r="Q2375" i="3"/>
  <c r="Q2374" i="3"/>
  <c r="Q2373" i="3"/>
  <c r="Q2372" i="3"/>
  <c r="Q2371" i="3"/>
  <c r="Q2370" i="3"/>
  <c r="Q2369" i="3"/>
  <c r="Q2368" i="3"/>
  <c r="Q2367" i="3"/>
  <c r="Q2366" i="3"/>
  <c r="Q2365" i="3"/>
  <c r="Q2364" i="3"/>
  <c r="Q2363" i="3"/>
  <c r="Q2362" i="3"/>
  <c r="Q2361" i="3"/>
  <c r="Q2360" i="3"/>
  <c r="Q2359" i="3"/>
  <c r="Q2358" i="3"/>
  <c r="Q2357" i="3"/>
  <c r="Q2356" i="3"/>
  <c r="Q2355" i="3"/>
  <c r="Q2354" i="3"/>
  <c r="Q2353" i="3"/>
  <c r="Q2352" i="3"/>
  <c r="Q2351" i="3"/>
  <c r="Q2350" i="3"/>
  <c r="Q2349" i="3"/>
  <c r="Q2348" i="3"/>
  <c r="Q2347" i="3"/>
  <c r="Q2346" i="3"/>
  <c r="Q2345" i="3"/>
  <c r="Q2344" i="3"/>
  <c r="Q2343" i="3"/>
  <c r="Q2342" i="3"/>
  <c r="Q2341" i="3"/>
  <c r="Q2340" i="3"/>
  <c r="Q2339" i="3"/>
  <c r="Q2338" i="3"/>
  <c r="Q2337" i="3"/>
  <c r="Q2336" i="3"/>
  <c r="Q2335" i="3"/>
  <c r="Q2334" i="3"/>
  <c r="Q2333" i="3"/>
  <c r="Q2332" i="3"/>
  <c r="Q2331" i="3"/>
  <c r="Q2330" i="3"/>
  <c r="Q2329" i="3"/>
  <c r="Q2328" i="3"/>
  <c r="Q2327" i="3"/>
  <c r="Q2326" i="3"/>
  <c r="Q2325" i="3"/>
  <c r="Q2324" i="3"/>
  <c r="Q2323" i="3"/>
  <c r="Q2322" i="3"/>
  <c r="Q2321" i="3"/>
  <c r="Q2320" i="3"/>
  <c r="Q2319" i="3"/>
  <c r="Q2318" i="3"/>
  <c r="Q2317" i="3"/>
  <c r="Q2316" i="3"/>
  <c r="Q2315" i="3"/>
  <c r="Q2314" i="3"/>
  <c r="Q2313" i="3"/>
  <c r="Q2312" i="3"/>
  <c r="Q2311" i="3"/>
  <c r="Q2310" i="3"/>
  <c r="Q2309" i="3"/>
  <c r="Q2308" i="3"/>
  <c r="Q2307" i="3"/>
  <c r="Q2306" i="3"/>
  <c r="Q2305" i="3"/>
  <c r="Q2304" i="3"/>
  <c r="Q2303" i="3"/>
  <c r="Q2302" i="3"/>
  <c r="Q2301" i="3"/>
  <c r="Q2300" i="3"/>
  <c r="Q2299" i="3"/>
  <c r="Q2298" i="3"/>
  <c r="Q2297" i="3"/>
  <c r="Q2296" i="3"/>
  <c r="Q2295" i="3"/>
  <c r="Q2294" i="3"/>
  <c r="Q2293" i="3"/>
  <c r="Q2292" i="3"/>
  <c r="Q2291" i="3"/>
  <c r="Q2290" i="3"/>
  <c r="Q2289" i="3"/>
  <c r="Q2288" i="3"/>
  <c r="Q2287" i="3"/>
  <c r="Q2286" i="3"/>
  <c r="Q2285" i="3"/>
  <c r="Q2284" i="3"/>
  <c r="Q2283" i="3"/>
  <c r="Q2282" i="3"/>
  <c r="Q2281" i="3"/>
  <c r="Q2280" i="3"/>
  <c r="Q2279" i="3"/>
  <c r="Q2278" i="3"/>
  <c r="Q2277" i="3"/>
  <c r="Q2276" i="3"/>
  <c r="Q2275" i="3"/>
  <c r="Q2274" i="3"/>
  <c r="Q2273" i="3"/>
  <c r="Q2272" i="3"/>
  <c r="Q2271" i="3"/>
  <c r="Q2270" i="3"/>
  <c r="Q2269" i="3"/>
  <c r="Q2268" i="3"/>
  <c r="Q2267" i="3"/>
  <c r="Q2266" i="3"/>
  <c r="Q2265" i="3"/>
  <c r="Q2264" i="3"/>
  <c r="Q2263" i="3"/>
  <c r="Q2262" i="3"/>
  <c r="Q2261" i="3"/>
  <c r="Q2260" i="3"/>
  <c r="Q2259" i="3"/>
  <c r="Q2258" i="3"/>
  <c r="Q2257" i="3"/>
  <c r="Q2256" i="3"/>
  <c r="Q2255" i="3"/>
  <c r="Q2254" i="3"/>
  <c r="Q2253" i="3"/>
  <c r="Q2252" i="3"/>
  <c r="Q2251" i="3"/>
  <c r="Q2250" i="3"/>
  <c r="Q2249" i="3"/>
  <c r="Q2248" i="3"/>
  <c r="Q2247" i="3"/>
  <c r="Q2246" i="3"/>
  <c r="Q2245" i="3"/>
  <c r="Q2244" i="3"/>
  <c r="Q2243" i="3"/>
  <c r="Q2242" i="3"/>
  <c r="Q2241" i="3"/>
  <c r="Q2240" i="3"/>
  <c r="Q2239" i="3"/>
  <c r="Q2238" i="3"/>
  <c r="Q2237" i="3"/>
  <c r="Q2236" i="3"/>
  <c r="Q2235" i="3"/>
  <c r="Q2234" i="3"/>
  <c r="Q2233" i="3"/>
  <c r="Q2232" i="3"/>
  <c r="Q2231" i="3"/>
  <c r="Q2230" i="3"/>
  <c r="Q2229" i="3"/>
  <c r="Q2228" i="3"/>
  <c r="Q2227" i="3"/>
  <c r="Q2226" i="3"/>
  <c r="Q2225" i="3"/>
  <c r="Q2224" i="3"/>
  <c r="Q2223" i="3"/>
  <c r="Q2222" i="3"/>
  <c r="Q2221" i="3"/>
  <c r="Q2220" i="3"/>
  <c r="Q2219" i="3"/>
  <c r="Q2218" i="3"/>
  <c r="Q2217" i="3"/>
  <c r="Q2216" i="3"/>
  <c r="Q2215" i="3"/>
  <c r="Q2214" i="3"/>
  <c r="Q2213" i="3"/>
  <c r="Q2212" i="3"/>
  <c r="Q2211" i="3"/>
  <c r="Q2210" i="3"/>
  <c r="Q2209" i="3"/>
  <c r="Q2208" i="3"/>
  <c r="Q2207" i="3"/>
  <c r="Q2206" i="3"/>
  <c r="Q2205" i="3"/>
  <c r="Q2204" i="3"/>
  <c r="Q2203" i="3"/>
  <c r="Q2202" i="3"/>
  <c r="Q2201" i="3"/>
  <c r="Q2200" i="3"/>
  <c r="Q2199" i="3"/>
  <c r="Q2198" i="3"/>
  <c r="Q2197" i="3"/>
  <c r="Q2196" i="3"/>
  <c r="Q2195" i="3"/>
  <c r="Q2194" i="3"/>
  <c r="Q2193" i="3"/>
  <c r="Q2192" i="3"/>
  <c r="Q2191" i="3"/>
  <c r="Q2190" i="3"/>
  <c r="Q2189" i="3"/>
  <c r="Q2188" i="3"/>
  <c r="Q2187" i="3"/>
  <c r="Q2186" i="3"/>
  <c r="Q2185" i="3"/>
  <c r="Q2184" i="3"/>
  <c r="Q2183" i="3"/>
  <c r="Q2182" i="3"/>
  <c r="Q2181" i="3"/>
  <c r="Q2180" i="3"/>
  <c r="Q2179" i="3"/>
  <c r="Q2178" i="3"/>
  <c r="Q2177" i="3"/>
  <c r="Q2176" i="3"/>
  <c r="Q2175" i="3"/>
  <c r="Q2174" i="3"/>
  <c r="Q2173" i="3"/>
  <c r="Q2172" i="3"/>
  <c r="Q2171" i="3"/>
  <c r="Q2170" i="3"/>
  <c r="Q2169" i="3"/>
  <c r="Q2168" i="3"/>
  <c r="Q2167" i="3"/>
  <c r="Q2166" i="3"/>
  <c r="Q2165" i="3"/>
  <c r="Q2164" i="3"/>
  <c r="Q2163" i="3"/>
  <c r="Q2162" i="3"/>
  <c r="Q2161" i="3"/>
  <c r="Q2160" i="3"/>
  <c r="Q2159" i="3"/>
  <c r="Q2158" i="3"/>
  <c r="Q2157" i="3"/>
  <c r="Q2156" i="3"/>
  <c r="Q2155" i="3"/>
  <c r="Q2154" i="3"/>
  <c r="Q2153" i="3"/>
  <c r="Q2152" i="3"/>
  <c r="Q2151" i="3"/>
  <c r="Q2150" i="3"/>
  <c r="Q2149" i="3"/>
  <c r="Q2148" i="3"/>
  <c r="Q2147" i="3"/>
  <c r="Q2146" i="3"/>
  <c r="Q2145" i="3"/>
  <c r="Q2144" i="3"/>
  <c r="Q2143" i="3"/>
  <c r="Q2142" i="3"/>
  <c r="Q2141" i="3"/>
  <c r="Q2140" i="3"/>
  <c r="Q2139" i="3"/>
  <c r="Q2138" i="3"/>
  <c r="Q2137" i="3"/>
  <c r="Q2136" i="3"/>
  <c r="Q2135" i="3"/>
  <c r="Q2134" i="3"/>
  <c r="Q2133" i="3"/>
  <c r="Q2132" i="3"/>
  <c r="Q2131" i="3"/>
  <c r="Q2130" i="3"/>
  <c r="Q2129" i="3"/>
  <c r="Q2128" i="3"/>
  <c r="Q2127" i="3"/>
  <c r="Q2126" i="3"/>
  <c r="Q2125" i="3"/>
  <c r="Q2124" i="3"/>
  <c r="Q2123" i="3"/>
  <c r="Q2122" i="3"/>
  <c r="Q2121" i="3"/>
  <c r="Q2120" i="3"/>
  <c r="Q2119" i="3"/>
  <c r="Q2118" i="3"/>
  <c r="Q2117" i="3"/>
  <c r="Q2116" i="3"/>
  <c r="Q2115" i="3"/>
  <c r="Q2114" i="3"/>
  <c r="Q2113" i="3"/>
  <c r="Q2112" i="3"/>
  <c r="Q2111" i="3"/>
  <c r="Q2110" i="3"/>
  <c r="Q2109" i="3"/>
  <c r="Q2108" i="3"/>
  <c r="Q2107" i="3"/>
  <c r="Q2106" i="3"/>
  <c r="Q2105" i="3"/>
  <c r="Q2104" i="3"/>
  <c r="Q2103" i="3"/>
  <c r="Q2102" i="3"/>
  <c r="Q2101" i="3"/>
  <c r="Q2100" i="3"/>
  <c r="Q2099" i="3"/>
  <c r="Q2098" i="3"/>
  <c r="Q2097" i="3"/>
  <c r="Q2096" i="3"/>
  <c r="Q2095" i="3"/>
  <c r="Q2094" i="3"/>
  <c r="Q2093" i="3"/>
  <c r="Q2092" i="3"/>
  <c r="Q2091" i="3"/>
  <c r="Q2090" i="3"/>
  <c r="Q2089" i="3"/>
  <c r="Q2088" i="3"/>
  <c r="Q2087" i="3"/>
  <c r="Q2086" i="3"/>
  <c r="Q2085" i="3"/>
  <c r="Q2084" i="3"/>
  <c r="Q2083" i="3"/>
  <c r="Q2082" i="3"/>
  <c r="Q2081" i="3"/>
  <c r="Q2080" i="3"/>
  <c r="Q2079" i="3"/>
  <c r="Q2078" i="3"/>
  <c r="Q2077" i="3"/>
  <c r="Q2076" i="3"/>
  <c r="Q2075" i="3"/>
  <c r="Q2074" i="3"/>
  <c r="Q2073" i="3"/>
  <c r="Q2072" i="3"/>
  <c r="Q2071" i="3"/>
  <c r="Q2070" i="3"/>
  <c r="Q2069" i="3"/>
  <c r="Q2068" i="3"/>
  <c r="Q2067" i="3"/>
  <c r="Q2066" i="3"/>
  <c r="Q2065" i="3"/>
  <c r="Q2064" i="3"/>
  <c r="Q2063" i="3"/>
  <c r="Q2062" i="3"/>
  <c r="Q2061" i="3"/>
  <c r="Q2060" i="3"/>
  <c r="Q2059" i="3"/>
  <c r="Q2058" i="3"/>
  <c r="Q2057" i="3"/>
  <c r="Q2056" i="3"/>
  <c r="Q2055" i="3"/>
  <c r="Q2054" i="3"/>
  <c r="Q2053" i="3"/>
  <c r="Q2052" i="3"/>
  <c r="Q2051" i="3"/>
  <c r="Q2050" i="3"/>
  <c r="Q2049" i="3"/>
  <c r="Q2048" i="3"/>
  <c r="Q2047" i="3"/>
  <c r="Q2046" i="3"/>
  <c r="Q2045" i="3"/>
  <c r="Q2044" i="3"/>
  <c r="Q2043" i="3"/>
  <c r="Q2042" i="3"/>
  <c r="Q2041" i="3"/>
  <c r="Q2040" i="3"/>
  <c r="Q2039" i="3"/>
  <c r="Q2038" i="3"/>
  <c r="Q2037" i="3"/>
  <c r="Q2036" i="3"/>
  <c r="Q2035" i="3"/>
  <c r="Q2034" i="3"/>
  <c r="Q2033" i="3"/>
  <c r="Q2032" i="3"/>
  <c r="Q2031" i="3"/>
  <c r="Q2030" i="3"/>
  <c r="Q2029" i="3"/>
  <c r="Q2028" i="3"/>
  <c r="Q2027" i="3"/>
  <c r="Q2026" i="3"/>
  <c r="Q2025" i="3"/>
  <c r="Q2024" i="3"/>
  <c r="Q2023" i="3"/>
  <c r="Q2022" i="3"/>
  <c r="Q2021" i="3"/>
  <c r="Q2020" i="3"/>
  <c r="Q2019" i="3"/>
  <c r="Q2018" i="3"/>
  <c r="Q2017" i="3"/>
  <c r="Q2016" i="3"/>
  <c r="Q2015" i="3"/>
  <c r="Q2014" i="3"/>
  <c r="Q2013" i="3"/>
  <c r="Q2012" i="3"/>
  <c r="Q2011" i="3"/>
  <c r="Q2010" i="3"/>
  <c r="Q2009" i="3"/>
  <c r="Q2008" i="3"/>
  <c r="Q2007" i="3"/>
  <c r="Q2006" i="3"/>
  <c r="Q2005" i="3"/>
  <c r="Q2004" i="3"/>
  <c r="Q2003" i="3"/>
  <c r="Q2002" i="3"/>
  <c r="Q2001" i="3"/>
  <c r="Q2000" i="3"/>
  <c r="Q1999" i="3"/>
  <c r="Q1998" i="3"/>
  <c r="Q1997" i="3"/>
  <c r="Q1996" i="3"/>
  <c r="Q1995" i="3"/>
  <c r="Q1994" i="3"/>
  <c r="Q1993" i="3"/>
  <c r="Q1992" i="3"/>
  <c r="Q1991" i="3"/>
  <c r="Q1990" i="3"/>
  <c r="Q1989" i="3"/>
  <c r="Q1988" i="3"/>
  <c r="Q1987" i="3"/>
  <c r="Q1986" i="3"/>
  <c r="Q1985" i="3"/>
  <c r="Q1984" i="3"/>
  <c r="Q1983" i="3"/>
  <c r="Q1982" i="3"/>
  <c r="Q1981" i="3"/>
  <c r="Q1980" i="3"/>
  <c r="Q1979" i="3"/>
  <c r="Q1978" i="3"/>
  <c r="Q1977" i="3"/>
  <c r="Q1976" i="3"/>
  <c r="Q1975" i="3"/>
  <c r="Q1974" i="3"/>
  <c r="Q1973" i="3"/>
  <c r="Q1972" i="3"/>
  <c r="Q1971" i="3"/>
  <c r="Q1970" i="3"/>
  <c r="Q1969" i="3"/>
  <c r="Q1968" i="3"/>
  <c r="Q1967" i="3"/>
  <c r="Q1966" i="3"/>
  <c r="Q1965" i="3"/>
  <c r="Q1964" i="3"/>
  <c r="Q1963" i="3"/>
  <c r="Q1962" i="3"/>
  <c r="Q1961" i="3"/>
  <c r="Q1960" i="3"/>
  <c r="Q1959" i="3"/>
  <c r="Q1958" i="3"/>
  <c r="Q1957" i="3"/>
  <c r="Q1956" i="3"/>
  <c r="Q1955" i="3"/>
  <c r="Q1954" i="3"/>
  <c r="Q1953" i="3"/>
  <c r="Q1952" i="3"/>
  <c r="Q1951" i="3"/>
  <c r="Q1950" i="3"/>
  <c r="Q1949" i="3"/>
  <c r="Q1948" i="3"/>
  <c r="Q1947" i="3"/>
  <c r="Q1946" i="3"/>
  <c r="Q1945" i="3"/>
  <c r="Q1944" i="3"/>
  <c r="Q1943" i="3"/>
  <c r="Q1942" i="3"/>
  <c r="Q1941" i="3"/>
  <c r="Q1940" i="3"/>
  <c r="Q1939" i="3"/>
  <c r="Q1938" i="3"/>
  <c r="Q1937" i="3"/>
  <c r="Q1936" i="3"/>
  <c r="Q1935" i="3"/>
  <c r="Q1934" i="3"/>
  <c r="Q1933" i="3"/>
  <c r="Q1932" i="3"/>
  <c r="Q1931" i="3"/>
  <c r="Q1930" i="3"/>
  <c r="Q1929" i="3"/>
  <c r="Q1928" i="3"/>
  <c r="Q1927" i="3"/>
  <c r="Q1926" i="3"/>
  <c r="Q1925" i="3"/>
  <c r="Q1924" i="3"/>
  <c r="Q1923" i="3"/>
  <c r="Q1922" i="3"/>
  <c r="Q1921" i="3"/>
  <c r="Q1920" i="3"/>
  <c r="Q1919" i="3"/>
  <c r="Q1918" i="3"/>
  <c r="Q1917" i="3"/>
  <c r="Q1916" i="3"/>
  <c r="Q1915" i="3"/>
  <c r="Q1914" i="3"/>
  <c r="Q1913" i="3"/>
  <c r="Q1912" i="3"/>
  <c r="Q1911" i="3"/>
  <c r="Q1910" i="3"/>
  <c r="Q1909" i="3"/>
  <c r="Q1908" i="3"/>
  <c r="Q1907" i="3"/>
  <c r="Q1906" i="3"/>
  <c r="Q1905" i="3"/>
  <c r="Q1904" i="3"/>
  <c r="Q1903" i="3"/>
  <c r="Q1902" i="3"/>
  <c r="Q1901" i="3"/>
  <c r="Q1900" i="3"/>
  <c r="Q1899" i="3"/>
  <c r="Q1898" i="3"/>
  <c r="Q1897" i="3"/>
  <c r="Q1896" i="3"/>
  <c r="Q1895" i="3"/>
  <c r="Q1894" i="3"/>
  <c r="Q1893" i="3"/>
  <c r="Q1892" i="3"/>
  <c r="Q1891" i="3"/>
  <c r="Q1890" i="3"/>
  <c r="Q1889" i="3"/>
  <c r="Q1888" i="3"/>
  <c r="Q1887" i="3"/>
  <c r="Q1886" i="3"/>
  <c r="Q1885" i="3"/>
  <c r="Q1884" i="3"/>
  <c r="Q1883" i="3"/>
  <c r="Q1882" i="3"/>
  <c r="Q1881" i="3"/>
  <c r="Q1880" i="3"/>
  <c r="Q1879" i="3"/>
  <c r="Q1878" i="3"/>
  <c r="Q1877" i="3"/>
  <c r="Q1876" i="3"/>
  <c r="Q1875" i="3"/>
  <c r="Q1874" i="3"/>
  <c r="Q1873" i="3"/>
  <c r="Q1872" i="3"/>
  <c r="Q1871" i="3"/>
  <c r="Q1870" i="3"/>
  <c r="Q1869" i="3"/>
  <c r="Q1868" i="3"/>
  <c r="Q1867" i="3"/>
  <c r="Q1866" i="3"/>
  <c r="Q1865" i="3"/>
  <c r="Q1864" i="3"/>
  <c r="Q1863" i="3"/>
  <c r="Q1862" i="3"/>
  <c r="Q1861" i="3"/>
  <c r="Q1860" i="3"/>
  <c r="Q1859" i="3"/>
  <c r="Q1858" i="3"/>
  <c r="Q1857" i="3"/>
  <c r="Q1856" i="3"/>
  <c r="Q1855" i="3"/>
  <c r="Q1854" i="3"/>
  <c r="Q1853" i="3"/>
  <c r="Q1852" i="3"/>
  <c r="Q1851" i="3"/>
  <c r="Q1850" i="3"/>
  <c r="Q1849" i="3"/>
  <c r="Q1848" i="3"/>
  <c r="Q1847" i="3"/>
  <c r="Q1846" i="3"/>
  <c r="Q1845" i="3"/>
  <c r="Q1844" i="3"/>
  <c r="Q1843" i="3"/>
  <c r="Q1842" i="3"/>
  <c r="Q1841" i="3"/>
  <c r="Q1840" i="3"/>
  <c r="Q1839" i="3"/>
  <c r="Q1838" i="3"/>
  <c r="Q1837" i="3"/>
  <c r="Q1836" i="3"/>
  <c r="Q1835" i="3"/>
  <c r="Q1834" i="3"/>
  <c r="Q1833" i="3"/>
  <c r="Q1832" i="3"/>
  <c r="Q1831" i="3"/>
  <c r="Q1830" i="3"/>
  <c r="Q1829" i="3"/>
  <c r="Q1828" i="3"/>
  <c r="Q1827" i="3"/>
  <c r="Q1826" i="3"/>
  <c r="Q1825" i="3"/>
  <c r="Q1824" i="3"/>
  <c r="Q1823" i="3"/>
  <c r="Q1822" i="3"/>
  <c r="Q1821" i="3"/>
  <c r="Q1820" i="3"/>
  <c r="Q1819" i="3"/>
  <c r="Q1818" i="3"/>
  <c r="Q1817" i="3"/>
  <c r="Q1816" i="3"/>
  <c r="Q1815" i="3"/>
  <c r="Q1814" i="3"/>
  <c r="Q1813" i="3"/>
  <c r="Q1812" i="3"/>
  <c r="Q1811" i="3"/>
  <c r="Q1810" i="3"/>
  <c r="Q1809" i="3"/>
  <c r="Q1808" i="3"/>
  <c r="Q1807" i="3"/>
  <c r="Q1806" i="3"/>
  <c r="Q1805" i="3"/>
  <c r="Q1804" i="3"/>
  <c r="Q1803" i="3"/>
  <c r="Q1802" i="3"/>
  <c r="Q1801" i="3"/>
  <c r="Q1800" i="3"/>
  <c r="Q1799" i="3"/>
  <c r="Q1798" i="3"/>
  <c r="Q1797" i="3"/>
  <c r="Q1796" i="3"/>
  <c r="Q1795" i="3"/>
  <c r="Q1794" i="3"/>
  <c r="Q1793" i="3"/>
  <c r="Q1792" i="3"/>
  <c r="Q1791" i="3"/>
  <c r="Q1790" i="3"/>
  <c r="Q1789" i="3"/>
  <c r="Q1788" i="3"/>
  <c r="Q1787" i="3"/>
  <c r="Q1786" i="3"/>
  <c r="Q1785" i="3"/>
  <c r="Q1784" i="3"/>
  <c r="Q1783" i="3"/>
  <c r="Q1782" i="3"/>
  <c r="Q1781" i="3"/>
  <c r="Q1780" i="3"/>
  <c r="Q1779" i="3"/>
  <c r="Q1778" i="3"/>
  <c r="Q1777" i="3"/>
  <c r="Q1776" i="3"/>
  <c r="Q1775" i="3"/>
  <c r="Q1774" i="3"/>
  <c r="Q1773" i="3"/>
  <c r="Q1772" i="3"/>
  <c r="Q1771" i="3"/>
  <c r="Q1770" i="3"/>
  <c r="Q1769" i="3"/>
  <c r="Q1768" i="3"/>
  <c r="Q1767" i="3"/>
  <c r="Q1766" i="3"/>
  <c r="Q1765" i="3"/>
  <c r="Q1764" i="3"/>
  <c r="Q1763" i="3"/>
  <c r="Q1762" i="3"/>
  <c r="Q1761" i="3"/>
  <c r="Q1760" i="3"/>
  <c r="Q1759" i="3"/>
  <c r="Q1758" i="3"/>
  <c r="Q1757" i="3"/>
  <c r="Q1756" i="3"/>
  <c r="Q1755" i="3"/>
  <c r="Q1754" i="3"/>
  <c r="Q1753" i="3"/>
  <c r="Q1752" i="3"/>
  <c r="Q1751" i="3"/>
  <c r="Q1750" i="3"/>
  <c r="Q1749" i="3"/>
  <c r="Q1748" i="3"/>
  <c r="Q1747" i="3"/>
  <c r="Q1746" i="3"/>
  <c r="Q1745" i="3"/>
  <c r="Q1744" i="3"/>
  <c r="Q1743" i="3"/>
  <c r="Q1742" i="3"/>
  <c r="Q1741" i="3"/>
  <c r="Q1740" i="3"/>
  <c r="Q1739" i="3"/>
  <c r="Q1738" i="3"/>
  <c r="Q1737" i="3"/>
  <c r="Q1736" i="3"/>
  <c r="Q1735" i="3"/>
  <c r="Q1734" i="3"/>
  <c r="Q1733" i="3"/>
  <c r="Q1732" i="3"/>
  <c r="Q1731" i="3"/>
  <c r="Q1730" i="3"/>
  <c r="Q1729" i="3"/>
  <c r="Q1728" i="3"/>
  <c r="Q1727" i="3"/>
  <c r="Q1726" i="3"/>
  <c r="Q1725" i="3"/>
  <c r="Q1724" i="3"/>
  <c r="Q1723" i="3"/>
  <c r="Q1722" i="3"/>
  <c r="Q1721" i="3"/>
  <c r="Q1720" i="3"/>
  <c r="Q1719" i="3"/>
  <c r="Q1718" i="3"/>
  <c r="Q1717" i="3"/>
  <c r="Q1716" i="3"/>
  <c r="Q1715" i="3"/>
  <c r="Q1714" i="3"/>
  <c r="Q1713" i="3"/>
  <c r="Q1712" i="3"/>
  <c r="Q1711" i="3"/>
  <c r="Q1710" i="3"/>
  <c r="Q1709" i="3"/>
  <c r="Q1708" i="3"/>
  <c r="Q1707" i="3"/>
  <c r="Q1706" i="3"/>
  <c r="Q1705" i="3"/>
  <c r="Q1704" i="3"/>
  <c r="Q1703" i="3"/>
  <c r="Q1702" i="3"/>
  <c r="Q1701" i="3"/>
  <c r="Q1700" i="3"/>
  <c r="Q1699" i="3"/>
  <c r="Q1698" i="3"/>
  <c r="Q1697" i="3"/>
  <c r="Q1696" i="3"/>
  <c r="Q1695" i="3"/>
  <c r="Q1694" i="3"/>
  <c r="Q1693" i="3"/>
  <c r="Q1692" i="3"/>
  <c r="Q1691" i="3"/>
  <c r="Q1690" i="3"/>
  <c r="Q1689" i="3"/>
  <c r="Q1688" i="3"/>
  <c r="Q1687" i="3"/>
  <c r="Q1686" i="3"/>
  <c r="Q1685" i="3"/>
  <c r="Q1684" i="3"/>
  <c r="Q1683" i="3"/>
  <c r="Q1682" i="3"/>
  <c r="Q1681" i="3"/>
  <c r="Q1680" i="3"/>
  <c r="Q1679" i="3"/>
  <c r="Q1678" i="3"/>
  <c r="Q1677" i="3"/>
  <c r="Q1676" i="3"/>
  <c r="Q1675" i="3"/>
  <c r="Q1674" i="3"/>
  <c r="Q1673" i="3"/>
  <c r="Q1672" i="3"/>
  <c r="Q1671" i="3"/>
  <c r="Q1670" i="3"/>
  <c r="Q1669" i="3"/>
  <c r="Q1668" i="3"/>
  <c r="Q1667" i="3"/>
  <c r="Q1666" i="3"/>
  <c r="Q1665" i="3"/>
  <c r="Q1664" i="3"/>
  <c r="Q1663" i="3"/>
  <c r="Q1662" i="3"/>
  <c r="Q1661" i="3"/>
  <c r="Q1660" i="3"/>
  <c r="Q1659" i="3"/>
  <c r="Q1658" i="3"/>
  <c r="Q1657" i="3"/>
  <c r="Q1656" i="3"/>
  <c r="Q1655" i="3"/>
  <c r="Q1654" i="3"/>
  <c r="Q1653" i="3"/>
  <c r="Q1652" i="3"/>
  <c r="Q1651" i="3"/>
  <c r="Q1650" i="3"/>
  <c r="Q1649" i="3"/>
  <c r="Q1648" i="3"/>
  <c r="Q1647" i="3"/>
  <c r="Q1646" i="3"/>
  <c r="Q1645" i="3"/>
  <c r="Q1644" i="3"/>
  <c r="Q1643" i="3"/>
  <c r="Q1642" i="3"/>
  <c r="Q1641" i="3"/>
  <c r="Q1640" i="3"/>
  <c r="Q1639" i="3"/>
  <c r="Q1638" i="3"/>
  <c r="Q1637" i="3"/>
  <c r="Q1636" i="3"/>
  <c r="Q1635" i="3"/>
  <c r="Q1634" i="3"/>
  <c r="Q1633" i="3"/>
  <c r="Q1632" i="3"/>
  <c r="Q1631" i="3"/>
  <c r="Q1630" i="3"/>
  <c r="Q1629" i="3"/>
  <c r="Q1628" i="3"/>
  <c r="Q1627" i="3"/>
  <c r="Q1626" i="3"/>
  <c r="Q1625" i="3"/>
  <c r="Q1624" i="3"/>
  <c r="Q1623" i="3"/>
  <c r="Q1622" i="3"/>
  <c r="Q1621" i="3"/>
  <c r="Q1620" i="3"/>
  <c r="Q1619" i="3"/>
  <c r="Q1618" i="3"/>
  <c r="Q1617" i="3"/>
  <c r="Q1616" i="3"/>
  <c r="Q1615" i="3"/>
  <c r="Q1614" i="3"/>
  <c r="Q1613" i="3"/>
  <c r="Q1612" i="3"/>
  <c r="Q1611" i="3"/>
  <c r="Q1610" i="3"/>
  <c r="Q1609" i="3"/>
  <c r="Q1608" i="3"/>
  <c r="Q1607" i="3"/>
  <c r="Q1606" i="3"/>
  <c r="Q1605" i="3"/>
  <c r="Q1604" i="3"/>
  <c r="Q1603" i="3"/>
  <c r="Q1602" i="3"/>
  <c r="Q1601" i="3"/>
  <c r="Q1600" i="3"/>
  <c r="Q1599" i="3"/>
  <c r="Q1598" i="3"/>
  <c r="Q1597" i="3"/>
  <c r="Q1596" i="3"/>
  <c r="Q1595" i="3"/>
  <c r="Q1594" i="3"/>
  <c r="Q1593" i="3"/>
  <c r="Q1592" i="3"/>
  <c r="Q1591" i="3"/>
  <c r="Q1590" i="3"/>
  <c r="Q1589" i="3"/>
  <c r="Q1588" i="3"/>
  <c r="Q1587" i="3"/>
  <c r="Q1586" i="3"/>
  <c r="Q1585" i="3"/>
  <c r="Q1584" i="3"/>
  <c r="Q1583" i="3"/>
  <c r="Q1582" i="3"/>
  <c r="Q1581" i="3"/>
  <c r="Q1580" i="3"/>
  <c r="Q1579" i="3"/>
  <c r="Q1578" i="3"/>
  <c r="Q1577" i="3"/>
  <c r="Q1576" i="3"/>
  <c r="Q1575" i="3"/>
  <c r="Q1574" i="3"/>
  <c r="Q1573" i="3"/>
  <c r="Q1572" i="3"/>
  <c r="Q1571" i="3"/>
  <c r="Q1570" i="3"/>
  <c r="Q1569" i="3"/>
  <c r="Q1568" i="3"/>
  <c r="Q1567" i="3"/>
  <c r="Q1566" i="3"/>
  <c r="Q1565" i="3"/>
  <c r="Q1564" i="3"/>
  <c r="Q1563" i="3"/>
  <c r="Q1562" i="3"/>
  <c r="Q1561" i="3"/>
  <c r="Q1560" i="3"/>
  <c r="Q1559" i="3"/>
  <c r="Q1558" i="3"/>
  <c r="Q1557" i="3"/>
  <c r="Q1556" i="3"/>
  <c r="Q1555" i="3"/>
  <c r="Q1554" i="3"/>
  <c r="Q1553" i="3"/>
  <c r="Q1552" i="3"/>
  <c r="Q1551" i="3"/>
  <c r="Q1550" i="3"/>
  <c r="Q1549" i="3"/>
  <c r="Q1548" i="3"/>
  <c r="Q1547" i="3"/>
  <c r="Q1546" i="3"/>
  <c r="Q1545" i="3"/>
  <c r="Q1544" i="3"/>
  <c r="Q1543" i="3"/>
  <c r="Q1542" i="3"/>
  <c r="Q1541" i="3"/>
  <c r="Q1540" i="3"/>
  <c r="Q1539" i="3"/>
  <c r="Q1538" i="3"/>
  <c r="Q1537" i="3"/>
  <c r="Q1536" i="3"/>
  <c r="Q1535" i="3"/>
  <c r="Q1534" i="3"/>
  <c r="Q1533" i="3"/>
  <c r="Q1532" i="3"/>
  <c r="Q1531" i="3"/>
  <c r="Q1530" i="3"/>
  <c r="Q1529" i="3"/>
  <c r="Q1528" i="3"/>
  <c r="Q1527" i="3"/>
  <c r="Q1526" i="3"/>
  <c r="Q1525" i="3"/>
  <c r="Q1524" i="3"/>
  <c r="Q1523" i="3"/>
  <c r="Q1522" i="3"/>
  <c r="Q1521" i="3"/>
  <c r="Q1520" i="3"/>
  <c r="Q1519" i="3"/>
  <c r="Q1518" i="3"/>
  <c r="Q1517" i="3"/>
  <c r="Q1516" i="3"/>
  <c r="Q1515" i="3"/>
  <c r="Q1514" i="3"/>
  <c r="Q1513" i="3"/>
  <c r="Q1512" i="3"/>
  <c r="Q1511" i="3"/>
  <c r="Q1510" i="3"/>
  <c r="Q1509" i="3"/>
  <c r="Q1508" i="3"/>
  <c r="Q1507" i="3"/>
  <c r="Q1506" i="3"/>
  <c r="Q1505" i="3"/>
  <c r="Q1504" i="3"/>
  <c r="Q1503" i="3"/>
  <c r="Q1502" i="3"/>
  <c r="Q1501" i="3"/>
  <c r="Q1500" i="3"/>
  <c r="Q1499" i="3"/>
  <c r="Q1498" i="3"/>
  <c r="Q1497" i="3"/>
  <c r="Q1496" i="3"/>
  <c r="Q1495" i="3"/>
  <c r="Q1494" i="3"/>
  <c r="Q1493" i="3"/>
  <c r="Q1492" i="3"/>
  <c r="Q1491" i="3"/>
  <c r="Q1490" i="3"/>
  <c r="Q1489" i="3"/>
  <c r="Q1488" i="3"/>
  <c r="Q1487" i="3"/>
  <c r="Q1486" i="3"/>
  <c r="Q1485" i="3"/>
  <c r="Q1484" i="3"/>
  <c r="Q1483" i="3"/>
  <c r="Q1482" i="3"/>
  <c r="Q1481" i="3"/>
  <c r="Q1480" i="3"/>
  <c r="Q1479" i="3"/>
  <c r="Q1478" i="3"/>
  <c r="Q1477" i="3"/>
  <c r="Q1476" i="3"/>
  <c r="Q1475" i="3"/>
  <c r="Q1474" i="3"/>
  <c r="Q1473" i="3"/>
  <c r="Q1472" i="3"/>
  <c r="Q1471" i="3"/>
  <c r="Q1470" i="3"/>
  <c r="Q1469" i="3"/>
  <c r="Q1468" i="3"/>
  <c r="Q1467" i="3"/>
  <c r="Q1466" i="3"/>
  <c r="Q1465" i="3"/>
  <c r="Q1464" i="3"/>
  <c r="Q1463" i="3"/>
  <c r="Q1462" i="3"/>
  <c r="Q1461" i="3"/>
  <c r="Q1460" i="3"/>
  <c r="Q1459" i="3"/>
  <c r="Q1458" i="3"/>
  <c r="Q1457" i="3"/>
  <c r="Q1456" i="3"/>
  <c r="Q1455" i="3"/>
  <c r="Q1454" i="3"/>
  <c r="Q1453" i="3"/>
  <c r="Q1452" i="3"/>
  <c r="Q1451" i="3"/>
  <c r="Q1450" i="3"/>
  <c r="Q1449" i="3"/>
  <c r="Q1448" i="3"/>
  <c r="Q1447" i="3"/>
  <c r="Q1446" i="3"/>
  <c r="Q1445" i="3"/>
  <c r="Q1444" i="3"/>
  <c r="Q1443" i="3"/>
  <c r="Q1442" i="3"/>
  <c r="Q1441" i="3"/>
  <c r="Q1440" i="3"/>
  <c r="Q1439" i="3"/>
  <c r="Q1438" i="3"/>
  <c r="Q1437" i="3"/>
  <c r="Q1436" i="3"/>
  <c r="Q1435" i="3"/>
  <c r="Q1434" i="3"/>
  <c r="Q1433" i="3"/>
  <c r="Q1432" i="3"/>
  <c r="Q1431" i="3"/>
  <c r="Q1430" i="3"/>
  <c r="Q1429" i="3"/>
  <c r="Q1428" i="3"/>
  <c r="Q1427" i="3"/>
  <c r="Q1426" i="3"/>
  <c r="Q1425" i="3"/>
  <c r="Q1424" i="3"/>
  <c r="Q1423" i="3"/>
  <c r="Q1422" i="3"/>
  <c r="Q1421" i="3"/>
  <c r="Q1420" i="3"/>
  <c r="Q1419" i="3"/>
  <c r="Q1418" i="3"/>
  <c r="Q1417" i="3"/>
  <c r="Q1416" i="3"/>
  <c r="Q1415" i="3"/>
  <c r="Q1414" i="3"/>
  <c r="Q1413" i="3"/>
  <c r="Q1412" i="3"/>
  <c r="Q1411" i="3"/>
  <c r="Q1410" i="3"/>
  <c r="Q1409" i="3"/>
  <c r="Q1408" i="3"/>
  <c r="Q1407" i="3"/>
  <c r="Q1406" i="3"/>
  <c r="Q1405" i="3"/>
  <c r="Q1404" i="3"/>
  <c r="Q1403" i="3"/>
  <c r="Q1402" i="3"/>
  <c r="Q1401" i="3"/>
  <c r="Q1400" i="3"/>
  <c r="Q1399" i="3"/>
  <c r="Q1398" i="3"/>
  <c r="Q1397" i="3"/>
  <c r="Q1396" i="3"/>
  <c r="Q1395" i="3"/>
  <c r="Q1394" i="3"/>
  <c r="Q1393" i="3"/>
  <c r="Q1392" i="3"/>
  <c r="Q1391" i="3"/>
  <c r="Q1390" i="3"/>
  <c r="Q1389" i="3"/>
  <c r="Q1388" i="3"/>
  <c r="Q1387" i="3"/>
  <c r="Q1386" i="3"/>
  <c r="Q1385" i="3"/>
  <c r="Q1384" i="3"/>
  <c r="Q1383" i="3"/>
  <c r="Q1382" i="3"/>
  <c r="Q1381" i="3"/>
  <c r="Q1380" i="3"/>
  <c r="Q1379" i="3"/>
  <c r="Q1378" i="3"/>
  <c r="Q1377" i="3"/>
  <c r="Q1376" i="3"/>
  <c r="Q1375" i="3"/>
  <c r="Q1374" i="3"/>
  <c r="Q1373" i="3"/>
  <c r="Q1372" i="3"/>
  <c r="Q1371" i="3"/>
  <c r="Q1370" i="3"/>
  <c r="Q1369" i="3"/>
  <c r="Q1368" i="3"/>
  <c r="Q1367" i="3"/>
  <c r="Q1366" i="3"/>
  <c r="Q1365" i="3"/>
  <c r="Q1364" i="3"/>
  <c r="Q1363" i="3"/>
  <c r="Q1362" i="3"/>
  <c r="Q1361" i="3"/>
  <c r="Q1360" i="3"/>
  <c r="Q1359" i="3"/>
  <c r="Q1358" i="3"/>
  <c r="Q1357" i="3"/>
  <c r="Q1356" i="3"/>
  <c r="Q1355" i="3"/>
  <c r="Q1354" i="3"/>
  <c r="Q1353" i="3"/>
  <c r="Q1352" i="3"/>
  <c r="Q1351" i="3"/>
  <c r="Q1350" i="3"/>
  <c r="Q1349" i="3"/>
  <c r="Q1348" i="3"/>
  <c r="Q1347" i="3"/>
  <c r="Q1346" i="3"/>
  <c r="Q1345" i="3"/>
  <c r="Q1344" i="3"/>
  <c r="Q1343" i="3"/>
  <c r="Q1342" i="3"/>
  <c r="Q1341" i="3"/>
  <c r="Q1340" i="3"/>
  <c r="Q1339" i="3"/>
  <c r="Q1338" i="3"/>
  <c r="Q1337" i="3"/>
  <c r="Q1336" i="3"/>
  <c r="Q1335" i="3"/>
  <c r="Q1334" i="3"/>
  <c r="Q1333" i="3"/>
  <c r="Q1332" i="3"/>
  <c r="Q1331" i="3"/>
  <c r="Q1330" i="3"/>
  <c r="Q1329" i="3"/>
  <c r="Q1328" i="3"/>
  <c r="Q1327" i="3"/>
  <c r="Q1326" i="3"/>
  <c r="Q1325" i="3"/>
  <c r="Q1324" i="3"/>
  <c r="Q1323" i="3"/>
  <c r="Q1322" i="3"/>
  <c r="Q1321" i="3"/>
  <c r="Q1320" i="3"/>
  <c r="Q1319" i="3"/>
  <c r="Q1318" i="3"/>
  <c r="Q1317" i="3"/>
  <c r="Q1316" i="3"/>
  <c r="Q1315" i="3"/>
  <c r="Q1314" i="3"/>
  <c r="Q1313" i="3"/>
  <c r="Q1312" i="3"/>
  <c r="Q1311" i="3"/>
  <c r="Q1310" i="3"/>
  <c r="Q1309" i="3"/>
  <c r="Q1308" i="3"/>
  <c r="Q1307" i="3"/>
  <c r="Q1306" i="3"/>
  <c r="Q1305" i="3"/>
  <c r="Q1304" i="3"/>
  <c r="Q1303" i="3"/>
  <c r="Q1302" i="3"/>
  <c r="Q1301" i="3"/>
  <c r="Q1300" i="3"/>
  <c r="Q1299" i="3"/>
  <c r="Q1298" i="3"/>
  <c r="Q1297" i="3"/>
  <c r="Q1296" i="3"/>
  <c r="Q1295" i="3"/>
  <c r="Q1294" i="3"/>
  <c r="Q1293" i="3"/>
  <c r="Q1292" i="3"/>
  <c r="Q1291" i="3"/>
  <c r="Q1290" i="3"/>
  <c r="Q1289" i="3"/>
  <c r="Q1288" i="3"/>
  <c r="Q1287" i="3"/>
  <c r="Q1286" i="3"/>
  <c r="Q1285" i="3"/>
  <c r="Q1284" i="3"/>
  <c r="Q1283" i="3"/>
  <c r="Q1282" i="3"/>
  <c r="Q1281" i="3"/>
  <c r="Q1280" i="3"/>
  <c r="Q1279" i="3"/>
  <c r="Q1278" i="3"/>
  <c r="Q1277" i="3"/>
  <c r="Q1276" i="3"/>
  <c r="Q1275" i="3"/>
  <c r="Q1274" i="3"/>
  <c r="Q1273" i="3"/>
  <c r="Q1272" i="3"/>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Q1226" i="3"/>
  <c r="Q1225" i="3"/>
  <c r="Q1224" i="3"/>
  <c r="Q1223" i="3"/>
  <c r="Q1222" i="3"/>
  <c r="Q1221" i="3"/>
  <c r="Q1220" i="3"/>
  <c r="Q1219" i="3"/>
  <c r="Q1218" i="3"/>
  <c r="Q1217" i="3"/>
  <c r="Q1216" i="3"/>
  <c r="Q1215" i="3"/>
  <c r="Q1214" i="3"/>
  <c r="Q1213" i="3"/>
  <c r="Q1212" i="3"/>
  <c r="Q1211" i="3"/>
  <c r="Q1210" i="3"/>
  <c r="Q1209" i="3"/>
  <c r="Q1208" i="3"/>
  <c r="Q1207" i="3"/>
  <c r="Q1206" i="3"/>
  <c r="Q1205" i="3"/>
  <c r="Q1204" i="3"/>
  <c r="Q1203" i="3"/>
  <c r="Q1202" i="3"/>
  <c r="Q1201" i="3"/>
  <c r="Q1200" i="3"/>
  <c r="Q1199" i="3"/>
  <c r="Q1198" i="3"/>
  <c r="Q1197" i="3"/>
  <c r="Q1196" i="3"/>
  <c r="Q1195" i="3"/>
  <c r="Q1194" i="3"/>
  <c r="Q1193" i="3"/>
  <c r="Q1192" i="3"/>
  <c r="Q1191" i="3"/>
  <c r="Q1190" i="3"/>
  <c r="Q1189" i="3"/>
  <c r="Q1188" i="3"/>
  <c r="Q1187" i="3"/>
  <c r="Q1186" i="3"/>
  <c r="Q1185" i="3"/>
  <c r="Q1184" i="3"/>
  <c r="Q1183" i="3"/>
  <c r="Q1182" i="3"/>
  <c r="Q1181" i="3"/>
  <c r="Q1180" i="3"/>
  <c r="Q1179" i="3"/>
  <c r="Q1178" i="3"/>
  <c r="Q1177" i="3"/>
  <c r="Q1176" i="3"/>
  <c r="Q1175"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3" i="3"/>
  <c r="Q1142" i="3"/>
  <c r="Q1141" i="3"/>
  <c r="Q1140" i="3"/>
  <c r="Q1139" i="3"/>
  <c r="Q1138" i="3"/>
  <c r="Q1137" i="3"/>
  <c r="Q1136" i="3"/>
  <c r="Q1135" i="3"/>
  <c r="Q1134" i="3"/>
  <c r="Q1133" i="3"/>
  <c r="Q1132" i="3"/>
  <c r="Q1131" i="3"/>
  <c r="Q1130" i="3"/>
  <c r="Q1129" i="3"/>
  <c r="Q1128" i="3"/>
  <c r="Q1127" i="3"/>
  <c r="Q1126" i="3"/>
  <c r="Q1125" i="3"/>
  <c r="Q1124" i="3"/>
  <c r="Q1123" i="3"/>
  <c r="Q1122" i="3"/>
  <c r="Q1121" i="3"/>
  <c r="Q1120" i="3"/>
  <c r="Q1119" i="3"/>
  <c r="Q1118" i="3"/>
  <c r="Q1117" i="3"/>
  <c r="Q1116" i="3"/>
  <c r="Q1115" i="3"/>
  <c r="Q1114" i="3"/>
  <c r="Q1113" i="3"/>
  <c r="Q1112" i="3"/>
  <c r="Q1111" i="3"/>
  <c r="Q1110" i="3"/>
  <c r="Q1109" i="3"/>
  <c r="Q1108" i="3"/>
  <c r="Q1107" i="3"/>
  <c r="Q1106" i="3"/>
  <c r="Q1105" i="3"/>
  <c r="Q1104" i="3"/>
  <c r="Q1103" i="3"/>
  <c r="Q1102" i="3"/>
  <c r="Q1101" i="3"/>
  <c r="Q1100" i="3"/>
  <c r="Q1099" i="3"/>
  <c r="Q1098" i="3"/>
  <c r="Q1097" i="3"/>
  <c r="Q1096" i="3"/>
  <c r="Q1095" i="3"/>
  <c r="Q1094" i="3"/>
  <c r="Q1093" i="3"/>
  <c r="Q1092" i="3"/>
  <c r="Q1091" i="3"/>
  <c r="Q1090" i="3"/>
  <c r="Q1089" i="3"/>
  <c r="Q1088" i="3"/>
  <c r="Q1087" i="3"/>
  <c r="Q1086" i="3"/>
  <c r="Q1085" i="3"/>
  <c r="Q1084" i="3"/>
  <c r="Q1083" i="3"/>
  <c r="Q1082" i="3"/>
  <c r="Q1081" i="3"/>
  <c r="Q1080" i="3"/>
  <c r="Q1079" i="3"/>
  <c r="Q1078" i="3"/>
  <c r="Q1077" i="3"/>
  <c r="Q1076" i="3"/>
  <c r="Q1075" i="3"/>
  <c r="Q1074" i="3"/>
  <c r="Q1073" i="3"/>
  <c r="Q1072" i="3"/>
  <c r="Q1071" i="3"/>
  <c r="Q1070" i="3"/>
  <c r="Q1069" i="3"/>
  <c r="Q1068" i="3"/>
  <c r="Q1067" i="3"/>
  <c r="Q1066" i="3"/>
  <c r="Q1065"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Q1040" i="3"/>
  <c r="Q1039" i="3"/>
  <c r="Q1038" i="3"/>
  <c r="Q1037" i="3"/>
  <c r="Q1036" i="3"/>
  <c r="Q1035" i="3"/>
  <c r="Q1034" i="3"/>
  <c r="Q1033" i="3"/>
  <c r="Q1032" i="3"/>
  <c r="Q1031" i="3"/>
  <c r="Q1030" i="3"/>
  <c r="Q1029" i="3"/>
  <c r="Q1028" i="3"/>
  <c r="Q1027" i="3"/>
  <c r="Q1026" i="3"/>
  <c r="Q1025" i="3"/>
  <c r="Q1024" i="3"/>
  <c r="Q1023" i="3"/>
  <c r="Q1022"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V987" i="3"/>
  <c r="Q987" i="3"/>
  <c r="V986" i="3"/>
  <c r="Q986" i="3"/>
  <c r="V985" i="3"/>
  <c r="Q985" i="3"/>
  <c r="V984" i="3"/>
  <c r="Q984" i="3"/>
  <c r="V983" i="3"/>
  <c r="Q983" i="3"/>
  <c r="V982" i="3"/>
  <c r="Q982" i="3"/>
  <c r="V981" i="3"/>
  <c r="Q981" i="3"/>
  <c r="V980" i="3"/>
  <c r="Q980" i="3"/>
  <c r="V979" i="3"/>
  <c r="Q979" i="3"/>
  <c r="V978" i="3"/>
  <c r="Q978" i="3"/>
  <c r="V977" i="3"/>
  <c r="Q977" i="3"/>
  <c r="V976" i="3"/>
  <c r="Q976" i="3"/>
  <c r="V975" i="3"/>
  <c r="Q975" i="3"/>
  <c r="V974" i="3"/>
  <c r="Q974" i="3"/>
  <c r="V973" i="3"/>
  <c r="Q973" i="3"/>
  <c r="V972" i="3"/>
  <c r="Q972" i="3"/>
  <c r="V971" i="3"/>
  <c r="Q971" i="3"/>
  <c r="V970" i="3"/>
  <c r="Q970" i="3"/>
  <c r="V969" i="3"/>
  <c r="Q969" i="3"/>
  <c r="V968" i="3"/>
  <c r="Q968" i="3"/>
  <c r="V967" i="3"/>
  <c r="Q967" i="3"/>
  <c r="V966" i="3"/>
  <c r="Q966" i="3"/>
  <c r="V965" i="3"/>
  <c r="Q965" i="3"/>
  <c r="V964" i="3"/>
  <c r="Q964" i="3"/>
  <c r="V963" i="3"/>
  <c r="Q963" i="3"/>
  <c r="V962" i="3"/>
  <c r="Q962" i="3"/>
  <c r="V961" i="3"/>
  <c r="Q961" i="3"/>
  <c r="V960" i="3"/>
  <c r="Q960" i="3"/>
  <c r="V959" i="3"/>
  <c r="Q959" i="3"/>
  <c r="V958" i="3"/>
  <c r="Q958" i="3"/>
  <c r="V957" i="3"/>
  <c r="Q957" i="3"/>
  <c r="V956" i="3"/>
  <c r="Q956" i="3"/>
  <c r="V955" i="3"/>
  <c r="Q955" i="3"/>
  <c r="V954" i="3"/>
  <c r="Q954" i="3"/>
  <c r="V953" i="3"/>
  <c r="Q953" i="3"/>
  <c r="V952" i="3"/>
  <c r="Q952" i="3"/>
  <c r="V951" i="3"/>
  <c r="Q951" i="3"/>
  <c r="V950" i="3"/>
  <c r="Q950" i="3"/>
  <c r="V949" i="3"/>
  <c r="Q949" i="3"/>
  <c r="V948" i="3"/>
  <c r="Q948" i="3"/>
  <c r="V947" i="3"/>
  <c r="Q947" i="3"/>
  <c r="V946" i="3"/>
  <c r="Q946" i="3"/>
  <c r="V945" i="3"/>
  <c r="Q945" i="3"/>
  <c r="Q944" i="3"/>
  <c r="V943" i="3"/>
  <c r="Q943" i="3"/>
  <c r="V942" i="3"/>
  <c r="Q942" i="3"/>
  <c r="V941" i="3"/>
  <c r="Q941" i="3"/>
  <c r="V940" i="3"/>
  <c r="Q940" i="3"/>
  <c r="V939" i="3"/>
  <c r="Q939" i="3"/>
  <c r="V938" i="3"/>
  <c r="Q938" i="3"/>
  <c r="V937" i="3"/>
  <c r="Q937" i="3"/>
  <c r="V936" i="3"/>
  <c r="Q936" i="3"/>
  <c r="V935" i="3"/>
  <c r="Q935" i="3"/>
  <c r="V934" i="3"/>
  <c r="Q934" i="3"/>
  <c r="V933" i="3"/>
  <c r="Q933" i="3"/>
  <c r="V932" i="3"/>
  <c r="Q932" i="3"/>
  <c r="V931" i="3"/>
  <c r="Q931" i="3"/>
  <c r="V930" i="3"/>
  <c r="Q930" i="3"/>
  <c r="V929" i="3"/>
  <c r="Q929" i="3"/>
  <c r="V928" i="3"/>
  <c r="Q928" i="3"/>
  <c r="V927" i="3"/>
  <c r="Q927" i="3"/>
  <c r="V926" i="3"/>
  <c r="Q926" i="3"/>
  <c r="V925" i="3"/>
  <c r="Q925" i="3"/>
  <c r="V924" i="3"/>
  <c r="Q924" i="3"/>
  <c r="V923" i="3"/>
  <c r="Q923" i="3"/>
  <c r="V922" i="3"/>
  <c r="Q922" i="3"/>
  <c r="V921" i="3"/>
  <c r="Q921" i="3"/>
  <c r="V920" i="3"/>
  <c r="Q920" i="3"/>
  <c r="V919" i="3"/>
  <c r="Q919" i="3"/>
  <c r="V918" i="3"/>
  <c r="Q918" i="3"/>
  <c r="V917" i="3"/>
  <c r="Q917" i="3"/>
  <c r="V916" i="3"/>
  <c r="Q916" i="3"/>
  <c r="V915" i="3"/>
  <c r="Q915" i="3"/>
  <c r="V914" i="3"/>
  <c r="Q914" i="3"/>
  <c r="V913" i="3"/>
  <c r="Q913" i="3"/>
  <c r="V912" i="3"/>
  <c r="Q912" i="3"/>
  <c r="V911" i="3"/>
  <c r="Q911" i="3"/>
  <c r="V910" i="3"/>
  <c r="Q910" i="3"/>
  <c r="V909" i="3"/>
  <c r="Q909" i="3"/>
  <c r="V908" i="3"/>
  <c r="Q908" i="3"/>
  <c r="V907" i="3"/>
  <c r="Q907" i="3"/>
  <c r="V906" i="3"/>
  <c r="Q906" i="3"/>
  <c r="V905" i="3"/>
  <c r="Q905" i="3"/>
  <c r="V904" i="3"/>
  <c r="Q904" i="3"/>
  <c r="V903"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8" i="3"/>
  <c r="Q867"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AH2" i="3"/>
  <c r="AG2" i="3"/>
  <c r="AF2" i="3"/>
  <c r="AE2" i="3"/>
  <c r="AD2" i="3"/>
  <c r="AC2" i="3"/>
  <c r="AB2" i="3"/>
  <c r="Q2" i="3"/>
  <c r="AB43" i="4" l="1"/>
  <c r="AC43" i="4" s="1"/>
  <c r="AD43" i="4"/>
  <c r="AB59" i="4"/>
  <c r="AC59" i="4" s="1"/>
  <c r="AD59" i="4"/>
  <c r="AB44" i="4"/>
  <c r="AC44" i="4" s="1"/>
  <c r="AD44" i="4"/>
  <c r="AB52" i="4"/>
  <c r="AC52" i="4" s="1"/>
  <c r="AD52" i="4"/>
  <c r="AB60" i="4"/>
  <c r="AC60" i="4" s="1"/>
  <c r="AD60" i="4"/>
  <c r="AB68" i="4"/>
  <c r="AC68" i="4" s="1"/>
  <c r="AD68" i="4"/>
  <c r="AB42" i="4"/>
  <c r="AC42" i="4" s="1"/>
  <c r="AD42" i="4"/>
  <c r="AB50" i="4"/>
  <c r="AC50" i="4" s="1"/>
  <c r="AD50" i="4"/>
  <c r="AB58" i="4"/>
  <c r="AC58" i="4" s="1"/>
  <c r="AD58" i="4"/>
  <c r="AB66" i="4"/>
  <c r="AC66" i="4" s="1"/>
  <c r="AD66" i="4"/>
  <c r="AB51" i="4"/>
  <c r="AC51" i="4" s="1"/>
  <c r="AD51" i="4"/>
  <c r="AB67" i="4"/>
  <c r="AC67" i="4" s="1"/>
  <c r="AD67" i="4"/>
  <c r="AB45" i="4"/>
  <c r="AD45" i="4"/>
  <c r="AB53" i="4"/>
  <c r="AC53" i="4" s="1"/>
  <c r="AD53" i="4"/>
  <c r="AB61" i="4"/>
  <c r="AC61" i="4" s="1"/>
  <c r="AD61" i="4"/>
  <c r="AB69" i="4"/>
  <c r="AC69" i="4" s="1"/>
  <c r="AD69" i="4"/>
  <c r="AB71" i="4"/>
  <c r="AC71" i="4" s="1"/>
  <c r="AD71" i="4"/>
  <c r="AB48" i="4"/>
  <c r="AC48" i="4" s="1"/>
  <c r="AD48" i="4"/>
  <c r="AB56" i="4"/>
  <c r="AC56" i="4" s="1"/>
  <c r="AD56" i="4"/>
  <c r="AB64" i="4"/>
  <c r="AC64" i="4" s="1"/>
  <c r="AD64" i="4"/>
  <c r="AB72" i="4"/>
  <c r="AC72" i="4" s="1"/>
  <c r="AD72" i="4"/>
  <c r="AB46" i="4"/>
  <c r="AC46" i="4" s="1"/>
  <c r="AD46" i="4"/>
  <c r="AB54" i="4"/>
  <c r="AC54" i="4" s="1"/>
  <c r="AD54" i="4"/>
  <c r="AB62" i="4"/>
  <c r="AC62" i="4" s="1"/>
  <c r="AD62" i="4"/>
  <c r="AB70" i="4"/>
  <c r="AC70" i="4" s="1"/>
  <c r="AD70" i="4"/>
  <c r="AB47" i="4"/>
  <c r="AC47" i="4" s="1"/>
  <c r="AD47" i="4"/>
  <c r="AB55" i="4"/>
  <c r="AC55" i="4" s="1"/>
  <c r="AD55" i="4"/>
  <c r="AB63" i="4"/>
  <c r="AC63" i="4" s="1"/>
  <c r="AD63" i="4"/>
  <c r="AB49" i="4"/>
  <c r="AC49" i="4" s="1"/>
  <c r="AD49" i="4"/>
  <c r="AB57" i="4"/>
  <c r="AC57" i="4" s="1"/>
  <c r="AD57" i="4"/>
  <c r="AB65" i="4"/>
  <c r="AC65" i="4" s="1"/>
  <c r="AD65" i="4"/>
  <c r="AB73" i="4"/>
  <c r="AC73" i="4" s="1"/>
  <c r="AD73" i="4"/>
  <c r="AC45" i="4"/>
</calcChain>
</file>

<file path=xl/sharedStrings.xml><?xml version="1.0" encoding="utf-8"?>
<sst xmlns="http://schemas.openxmlformats.org/spreadsheetml/2006/main" count="147059" uniqueCount="19707">
  <si>
    <t>INSTITUTO NACIONAL DE ESTADÍSTICA</t>
  </si>
  <si>
    <t>DIRECCIÓN DE PRECIOS E ÍNDICES DE REFERENCIA</t>
  </si>
  <si>
    <t xml:space="preserve">CONTRATO ABIERTO NÚMERO 05-2022 ADQUISICIÓN DE PRODUCTOS MEDICINALES Y FARMACÉUTICOS, PAQUETE 4 </t>
  </si>
  <si>
    <t>NOG: 18805337</t>
  </si>
  <si>
    <t>Renglón</t>
  </si>
  <si>
    <t>Nombre del Producto</t>
  </si>
  <si>
    <t>Características Solicitadas</t>
  </si>
  <si>
    <t>Unidad de Medida</t>
  </si>
  <si>
    <t xml:space="preserve">Precio de Referencia </t>
  </si>
  <si>
    <t>Rubro</t>
  </si>
  <si>
    <t>Sevoflurano 100%</t>
  </si>
  <si>
    <t>100%. Solución para inhalación. Frasco 250 ml. Cotizar por Frasco.</t>
  </si>
  <si>
    <t>Unidad</t>
  </si>
  <si>
    <t>ANESTESICOS GENERALES Y/O INDUCTORES</t>
  </si>
  <si>
    <t>Isoflurano 100%</t>
  </si>
  <si>
    <t>100%. Solución para inhalación. Frasco 100-250 ml. Cotizar por Mililitro.</t>
  </si>
  <si>
    <t>Mililitro</t>
  </si>
  <si>
    <t>Desflurano 100%</t>
  </si>
  <si>
    <t>100%. Solución para inhalación. Frasco 240 ml. Cotizar por Frasco.</t>
  </si>
  <si>
    <t>Ketamina 500mg/10ml</t>
  </si>
  <si>
    <t>50 mg/ml. Solución inyectable. Vial 10 ml. Cotizar por vial.</t>
  </si>
  <si>
    <t>Propofol 500 mg/ 50 ml</t>
  </si>
  <si>
    <r>
      <t xml:space="preserve">10 mg/ml. Emulsión inyectable, Jeringa prellenada o vial o ampolla de 50 ml. Cotizar por </t>
    </r>
    <r>
      <rPr>
        <b/>
        <sz val="11"/>
        <rFont val="Tahoma"/>
        <family val="2"/>
      </rPr>
      <t>vial o ampolla.</t>
    </r>
  </si>
  <si>
    <r>
      <t>10 mg/ml. Emulsión inyectable, Jeringa prellenada o vial o ampolla de 50 ml. Cotizar por</t>
    </r>
    <r>
      <rPr>
        <b/>
        <sz val="11"/>
        <color theme="1"/>
        <rFont val="Tahoma"/>
        <family val="2"/>
      </rPr>
      <t xml:space="preserve"> Jeringa Prellenada</t>
    </r>
    <r>
      <rPr>
        <sz val="11"/>
        <color theme="1"/>
        <rFont val="Tahoma"/>
        <family val="2"/>
      </rPr>
      <t>.</t>
    </r>
  </si>
  <si>
    <t>Bupivacaina Clorhidrato sin Epinefrina sin preservantes 0.5%</t>
  </si>
  <si>
    <t xml:space="preserve">0.50%. Solución inyectable. Vial o ampolla 10 ml. Cotizar por Vial o ampolla. </t>
  </si>
  <si>
    <t>ANESTESICOS LOCALES</t>
  </si>
  <si>
    <t>Bupivacaina Pesada (Hiperbárica) 0.5%</t>
  </si>
  <si>
    <t xml:space="preserve">0.50%. Solución inyectable. Vial o ampolla 4 ml. Cotizar por Vial o ampolla. </t>
  </si>
  <si>
    <t>Lidocaina Clorhidrato Con Epinefrina sin Preservante 2% y 1:100,000 (20mg y 0.01mg/ml)</t>
  </si>
  <si>
    <t>2% y 1:100,000 (20mg y 0.01mg/ml). Solución inyectable. Vial 50 mL. Cotizar por Vial.</t>
  </si>
  <si>
    <t xml:space="preserve">Lidocaina Clorhidrato sin Epinefrina con preservante (simple) 2% </t>
  </si>
  <si>
    <t>2%. Solución inyectable. Vial 50 mL. Cotizar por Vial.</t>
  </si>
  <si>
    <t>Lidocaina dental sin Epinefrina 2%</t>
  </si>
  <si>
    <t>2%. Solución inyectable. Cartucho 1.8 ml. Cotizar por Cartucho.</t>
  </si>
  <si>
    <t>Lidocaina dental con Epinefrina 2% y 1:100,000</t>
  </si>
  <si>
    <t>2% y 1:100,000. Solución inyectable. Cartucho 1.8 ml. Cotizar por Cartucho.</t>
  </si>
  <si>
    <t>Lidocaina Clorhidrato sin Epinefrina, sin preservante (simple) 2%</t>
  </si>
  <si>
    <t xml:space="preserve">2%. Solución inyectable. Ampolla o vial 10-20 ml.  Cotizar por Mililitro. </t>
  </si>
  <si>
    <t>Carbamazepina 200mg</t>
  </si>
  <si>
    <t>200 mg. Tableta/Comprimido o Tableta recubierta/Comprimido recubierto. Blister. Cotizar por Tableta/Comprimido o Tableta recubierta/Comprimido recubierto.</t>
  </si>
  <si>
    <t>ANTICONVULSIVANTES</t>
  </si>
  <si>
    <t>Carbamazepina 400mg</t>
  </si>
  <si>
    <t>400 mg. Tableta/Comprimido o Tableta recubierta/Comprimido recubierto. Blister. Cotizar por Tableta/Comprimido o Tableta recubierta/Comprimido recubierto.</t>
  </si>
  <si>
    <t>Fenitoina sódica (Difenilhidantoína sódica) 100mg</t>
  </si>
  <si>
    <t>100 mg. Tableta/comprimido o Tableta recubierta/Comprimido recubierto o Cápsula.  Blister. Cotizar por Tableta/comprimido o Tableta recubierta/Comprimido recubierto o
cápsula.</t>
  </si>
  <si>
    <t xml:space="preserve">Unidad  </t>
  </si>
  <si>
    <t>Fenitoina sódica (Difenilhidantoína sódica)
250mg/5ml</t>
  </si>
  <si>
    <t>50 mg/ml. Solución inyectable. Vial o
Ampolla 5 ml. Cotizar por Vial o
Ampolla.</t>
  </si>
  <si>
    <t>Ácido Valproico 500mg/5ml</t>
  </si>
  <si>
    <t>100 mg/ml. Solución Inyectable. Vial de
5 ml.  Cotizar por Vial.</t>
  </si>
  <si>
    <t>Ácido Valproico  (valproato
sódico) 250mg/5mI</t>
  </si>
  <si>
    <t>250 mg/5mI. Jarabe. Frasco 120 mL.
Cotizar por Frasco.</t>
  </si>
  <si>
    <t>Ácido Valproico  (valproato sódico) 500mg</t>
  </si>
  <si>
    <t>500 mg. Tableta/Comprimido. Blister. Cotizar por Tableta/Comprimido.</t>
  </si>
  <si>
    <t>Fenobarbital 200mg/2ml</t>
  </si>
  <si>
    <t>100 mg/ml. Solución inyectable. Ampolla
2 ml. Cotizar por Ampolla.</t>
  </si>
  <si>
    <t>Fenobarbital 100mg</t>
  </si>
  <si>
    <t>100 mg. Tableta/Comprimido. Blister. Cotizar por Tableta/Comprimido.</t>
  </si>
  <si>
    <t>Gabapentina 400mg</t>
  </si>
  <si>
    <t>400 mg. Tableta/Comprimido o Tableta recubierta/Comprimido recubierto o Cápsula. Blister. Cotizar por Tableta/Comprimido o Tableta recubierta/Comprimido recubierto o Cápsula.</t>
  </si>
  <si>
    <t>Lamotrigina 100mg</t>
  </si>
  <si>
    <t>100 mg. Tableta/Comprimido o Tableta recubierta/Comprimido recubierto.
Blister. Cotizar por Tableta/Comprimido o Tableta recubierta/Comprimido recubierto.</t>
  </si>
  <si>
    <t>Carbonato de Litio 300mg</t>
  </si>
  <si>
    <t>300 mg. Tableta/Comprimido o Cápsula.
Blister. Cotizar por
Tableta/Comprimido o Cápsula.</t>
  </si>
  <si>
    <t>ANTIDEPRESIVOS</t>
  </si>
  <si>
    <t>Sertralina Hidrocloruro 50mg</t>
  </si>
  <si>
    <t>50 mg. Tableta/Comprimido o Tableta recubierta/Comprimido recubierto o Cápsula. Blister. Cotizar por
Tableta/Comprimido o Tableta
recubierta/Comprimido recubierto o Cápsula.</t>
  </si>
  <si>
    <t>Naloxona 0.4 mg/1 ml</t>
  </si>
  <si>
    <t>0.4 mg/ml. Solución inyectable. Ampolla 1 ml. Cotizar por Ampolla.</t>
  </si>
  <si>
    <t>ANTIDOTOS</t>
  </si>
  <si>
    <t>Flumazenil 0.5/5ml</t>
  </si>
  <si>
    <t>0.1mg/ml. Solución Inyectable. Ampolla 5ml. Cotizar por Ampolla.</t>
  </si>
  <si>
    <t>Deferasirox 250 mg</t>
  </si>
  <si>
    <t>250 mg.  Tableta dispersable/Comprimido. Blister. Cotizar por tableta/Comprimido dispersable.</t>
  </si>
  <si>
    <t>Biperideno Clorhidrato 2mg</t>
  </si>
  <si>
    <t>2 mg. Tableta/Comprimido. Blister. Cotizar por tableta/Comprimido.</t>
  </si>
  <si>
    <t>ANTIPARKINSONIANOS</t>
  </si>
  <si>
    <t>Agua estéril para inyección (agua tridestilada) 10ml</t>
  </si>
  <si>
    <t>10 ml. Agua estéril para uso parenteral.  Ampolla 10 ml.  Cotizar por Ampolla.</t>
  </si>
  <si>
    <t>ELECTROLITOS Y SOLUCIONES DISOLVENTES</t>
  </si>
  <si>
    <t>Agua estéril para inyección (agua tridestilada) 1000ml</t>
  </si>
  <si>
    <t>1000 ml. Agua estéril para uso parenteral.  Bolsa o Frasco.  Cotizar por Bolsa o Frasco.</t>
  </si>
  <si>
    <t>Cloruro de Sodio 0.9%, 15ml</t>
  </si>
  <si>
    <t>0.9%. Solución para Inhalación.  Vial plástico o Ampolla plástica 15ml.  Cotizar por Vial plástico o Ampolla plástica.</t>
  </si>
  <si>
    <t>Cloruro de Sodio 0.9%, 5ml</t>
  </si>
  <si>
    <t>0.9%. Solución para Inhalación.  Vial plástico o Ampolla plástica 5ml.  Cotizar por Vial plástico o Ampolla plástica.</t>
  </si>
  <si>
    <t>Cloruro de Sodio 0.9%, 50ml</t>
  </si>
  <si>
    <t>0.9%. Solución inyectable.  Bolsa o frasco 50 ml. Cotizar por Bolsa o Frasco.</t>
  </si>
  <si>
    <t>ELECTROLITOS Y SOLUCIONES INTRAVENOSAS</t>
  </si>
  <si>
    <t>Aminoácidos sin Electrolitos Pediátricos 10%</t>
  </si>
  <si>
    <t>10%, Solución inyectable, Frasco 250-500 ml.  Cotizar por Mililitro.</t>
  </si>
  <si>
    <t>Aminoácidos para paciente hepático 10%</t>
  </si>
  <si>
    <t>10%, Solución inyectable, Frasco 500 ml.  Cotizar por Frasco.</t>
  </si>
  <si>
    <t>Aminoácidos con Electrolitos 10%</t>
  </si>
  <si>
    <t>Aminoácidos con Electrolitos 10%.  Solución inyectable.  Frasco de 500 ml.  Cotizar por Frasco.</t>
  </si>
  <si>
    <t>Aminoácidos sin electrolitos, sin ácido glutámico para paciente pediátrico neonato 10%</t>
  </si>
  <si>
    <t>10%  Solución inyectable, Frasco 250-500 ml. Cotizar por Mililitro.</t>
  </si>
  <si>
    <t>Magnesio Sulfato 50%/10ml</t>
  </si>
  <si>
    <t>50%.  Solución Inyectable.  Ampolla 10 ml.  Cotizar por Ampolla.</t>
  </si>
  <si>
    <t>Calcio Gluconato 10%</t>
  </si>
  <si>
    <t>10%. Solución inyectable.  Ampolla 10 ml. Cotizar  por Ampolla.          </t>
  </si>
  <si>
    <t>Dextrosa 5%, 250 ml</t>
  </si>
  <si>
    <t>5%. (Isotónica). Solución inyectable. Bolsa o Frasco 250 ml. Cotizar por Bolsa o Frasco.</t>
  </si>
  <si>
    <t>Dextrosa 5%, 500 ml</t>
  </si>
  <si>
    <t>5%. (Isotónica).  Solución inyectable, Bolsa o frasco 500 ml. Cotizar por Bolsa o Frasco.</t>
  </si>
  <si>
    <t>Dextrosa 5%, 1000 ml</t>
  </si>
  <si>
    <t>5%. (Isotónica).  Solución inyectable, Bolsa o frasco 1000 ml. Cotizar por Bolsa o Frasco.</t>
  </si>
  <si>
    <t>Dextrosa 10%, 500 ml</t>
  </si>
  <si>
    <t>10%. (Hipertónica). Solución inyectable. Bolsa a Frasco 500 ml. Cotizar por Bolsa o Frasco.</t>
  </si>
  <si>
    <t>Dextrosa 10%, 1000 ml</t>
  </si>
  <si>
    <t>10%. (Hipertónica). Solución inyectable. Bolsa a Frasco 1000 ml. Cotizar por Bolsa o Frasco.</t>
  </si>
  <si>
    <t>Dextrosa 10%, 250 ml</t>
  </si>
  <si>
    <t>10%. (Hipertónica). Solución inyectable. Bolsa a Frasco 250 ml. Cotizar por Bolsa o Frasco.</t>
  </si>
  <si>
    <t>Dextrosa 30%, 250 ml</t>
  </si>
  <si>
    <t>30%. (Hipertónica). Solución inyectable. Bolsa a Frasco 250 ml. Cotizar por Bolsa o Frasco.</t>
  </si>
  <si>
    <t>Dextrosa 50%, 500 ml</t>
  </si>
  <si>
    <t>50%. (Hipertónica). Solución inyectable. Bolsa a Frasco 500 ml. Cotizar por Frasco o Bolsa.</t>
  </si>
  <si>
    <t>Lípidos 20%</t>
  </si>
  <si>
    <t>20 % MCT/LCT  Emulsión Frasco o Bolsa de 500 ml. Cotizar por Frasco o Bolsa.</t>
  </si>
  <si>
    <t>Lipidos mct/Ict/omega 3/aceite de oliva para paciente adulto, niño y prematuro de bajo peso al nacer 20%</t>
  </si>
  <si>
    <t>20% mct/Ict/omega 3/aceite de oliva. Emulsión Frasco de 500 ml. Cotizar por Frasco.</t>
  </si>
  <si>
    <t>Oligoelementos</t>
  </si>
  <si>
    <t>OIigoelementos.  Solución inyectable Cloruro ferroso + Cloruro de zinc + Cloruro magnésico + Cloruro cúprico + Cloruro de cromo + Dihidrato de molibdato sódico + Pentahidrato de selenita sódica + Fluoruro sódico +Yoduro potásico.  Vial o Ampolla 10 ml. Cotizar por Vial o Ampolla.</t>
  </si>
  <si>
    <t>Cloruro de Potasio 10%-15%</t>
  </si>
  <si>
    <t>1g-1.5g. Solución inyectable. Ampolla. Cotizar por Gramo.</t>
  </si>
  <si>
    <t>Gramo</t>
  </si>
  <si>
    <t>Bicarbonato de Sodio 7.5%</t>
  </si>
  <si>
    <t>7.50% (75 mg/ml).  Solución inyectable. Vial 50 mI. Cotizar por vial.</t>
  </si>
  <si>
    <t>Cloruro de Sodio 0.9%, 250 ml</t>
  </si>
  <si>
    <t>0.9%. Solución inyectable. Bolsa o Frasco 250 ml. Cotizar por Bolsa o Frasco.</t>
  </si>
  <si>
    <t>Cloruro de Sodio 0.45% 1000 ml</t>
  </si>
  <si>
    <t>0.45% Solución inyectable. Bolsa o frasco 1000 ml. Cotizar por Bolsa o Frasco.</t>
  </si>
  <si>
    <t>UNIDAD</t>
  </si>
  <si>
    <t>Cloruro de Sodio 0.9% 100 ml</t>
  </si>
  <si>
    <t>0.9% Solución inyectable. Minibag plus 100 ml con adaptador para Vial. Cotizar por Minibag plus con adaptador para Vial.</t>
  </si>
  <si>
    <t>Solución No. 1 (Dextrosa + Cloruro de Sodio) 250 ml</t>
  </si>
  <si>
    <t xml:space="preserve">3.33 g + 0.3 g/100ml. Solución inyectable. Bolsa o Frasco 250 ml. Cotizar por Bolsa o Frasco </t>
  </si>
  <si>
    <t>Solución No. 2 (Dextrosa + Cloruro de Sodio) 250ml</t>
  </si>
  <si>
    <t>2.5g + 0.45g/100ml. Solución Parenteral. Bolsa o Frasco 250 ml. Cotizar por Bolsa o Frasco</t>
  </si>
  <si>
    <t>Solución No. 2 (Dextrosa + Cloruro de Sodio) 500 ml</t>
  </si>
  <si>
    <t>2.5g + 0.45g/100ml. Solución inyectable. Bolsa o Frasco 500 ml. Cotizar por Bolsa o Frasco</t>
  </si>
  <si>
    <t>Solución No. 1 (Dextrosa + Cloruro de Sodio) 500 ml</t>
  </si>
  <si>
    <t>3.3g + 0.3g/100ml. Solución inyectable. Bolsa o Frasco 500 ml. Cotizar por Bolsa o Frasco</t>
  </si>
  <si>
    <t>Poligelina con Electrolitos (Gelatina, Calcio, Cloro, Potasio y Sodio) 3.5%</t>
  </si>
  <si>
    <t>3.5%. Solución inyectable. Frasco o Bolsa. 500 ml. Cotizar por Frasco o Bolsa</t>
  </si>
  <si>
    <t>Emulsión inyectable (para infusión o perfusión), bolsa con 3 compartimientos (glucosa + lipidos + aminoácidos) de 1,000 a 1,250 ml</t>
  </si>
  <si>
    <t>Bolsa de 1,000 a 1,250 ml. Emulsión. Intravenosa Central. Cotizar por bolsa.</t>
  </si>
  <si>
    <t>Emulsión inyectable (para infusión o perfusión), bolsa con 3 compartimientos (glucosa + lipidos + aminoácidos) de 1,000 a 1,440 ml</t>
  </si>
  <si>
    <t>Bolsa de 1,000 a 1,440 ml. Emulsión. Intravenosa Central. Cotizar por bolsa.</t>
  </si>
  <si>
    <t xml:space="preserve">UNIDAD  </t>
  </si>
  <si>
    <t>Cloruro de Sodio 20%</t>
  </si>
  <si>
    <t>20% (0.2g/ml). Solución inyectable. Ampolla 10 ml. Cotizar por Ampolla.</t>
  </si>
  <si>
    <t>Cloruro de Sodio + Dextrosa (Solución mixta) 0.9% + 5%, 1000 ml</t>
  </si>
  <si>
    <t>0.9% + 5%. Solución inyectable. Bolsa o Frasco 1000ml. Cotizar por Bolsa o Frasco</t>
  </si>
  <si>
    <t>Cloruro de Sodio + Dextrosa (Solución mixta) 0.9% + 5%, 500 ml</t>
  </si>
  <si>
    <t>0.9% + 5%. Solución inyectable. Bolsa o Frasco 500ml. Cotizar por Bolsa o Frasco</t>
  </si>
  <si>
    <t>Gelatina Succinilada 4% con electrolitos</t>
  </si>
  <si>
    <t>4% Solución inyectable. Frasco o Bolsa de 500 ml. Cotizador por Frasco o Bolsa.</t>
  </si>
  <si>
    <t>Hidroxietil Almidón 6%</t>
  </si>
  <si>
    <t>6% Solución inyectable. Frasco o Bolsa 500ml. Cotizar por Frasco o Bolsa.</t>
  </si>
  <si>
    <t>Magnesio Sulfato 50%/2ml</t>
  </si>
  <si>
    <t>50% Solución inyectable. Ampolla 2ml. Cotizar por Ampolla.</t>
  </si>
  <si>
    <t>Sales de Rehidratación Oral (Cloruro de Sodio, Citrato trisódico, Cloruro de potasio, Glucosa anhidra)</t>
  </si>
  <si>
    <t xml:space="preserve">3.5g + 2.9g + 1.5g + 20g. Polvo para Solución Oral. Sobre para reconstituir 1L, Cotizar por Sobre. </t>
  </si>
  <si>
    <t>ELECTROLITOS Y SOLUCIONES ORALES</t>
  </si>
  <si>
    <t>Eritropoyetina Humana Recombinante 4,000 UI (Cadena de frio)</t>
  </si>
  <si>
    <t>4,000 UI Solución Inyectable. (Cadena de Frio) Jeringa Prellenada, Ampolla o Frasco Vial. Cotizar por Jeringa Prellenada o Ampolla o Frasco Vial.</t>
  </si>
  <si>
    <t xml:space="preserve">UNIDAD </t>
  </si>
  <si>
    <t>HEMATINICOS (ANTIANEMICOS)</t>
  </si>
  <si>
    <t>Eritropoyetina Humana Recombinante 4,000 UI ( sin Cadena de frio)</t>
  </si>
  <si>
    <t>4,000 UI Solución Inyectable. (Sin Cadena de Frio) Jeringa Prellenada, Ampolla o Frasco Vial. Cotizar por Jeringa Prellenada o Ampolla o Frasco Vial.</t>
  </si>
  <si>
    <t>Bromhexina 4mg/5ml</t>
  </si>
  <si>
    <t>4 mg/5 ml.  Solución oral o Jarabe.  Frasco 120 ml.  Cotizar por Frasco.</t>
  </si>
  <si>
    <t xml:space="preserve">Unidad </t>
  </si>
  <si>
    <t>MUCOLITICO Y EXPECTORANTE</t>
  </si>
  <si>
    <t>Carboximetilcisteina 1500mg/30ml</t>
  </si>
  <si>
    <t>50 mg/1 ml.  Solución Oral.  Frasco 30 ml. Cotizar por Frasco.</t>
  </si>
  <si>
    <t>Guayacolato de Glicerilo 100mg/5ml</t>
  </si>
  <si>
    <t>100 mg/5 ml. Jarabe. Frasco de 120 ml. Cotizar por Frasco</t>
  </si>
  <si>
    <t>Ambroxol 15mg/2ml</t>
  </si>
  <si>
    <t>7.5 mg/ml. Solución inyectable. Ampolla 2 ml. Cotizar por ampolla</t>
  </si>
  <si>
    <t>Ergonovina Maleato 0.2mg/ml</t>
  </si>
  <si>
    <t>0.2 mg/ml. Solución inyectable. Ampolla 1 ml. Cotizar por Ampolla.</t>
  </si>
  <si>
    <t>OXITOCITOS E INHIBIDORES DE ACTIVIDAD UTERINA</t>
  </si>
  <si>
    <t>Oxitocina Sintética 5UI/ml.</t>
  </si>
  <si>
    <t>5 UI/ml. Solución inyectable. Ampolla 1 ml. Cotizar por Ampolla.</t>
  </si>
  <si>
    <t>Carbetocina 100mcg/1mI</t>
  </si>
  <si>
    <t>100 mcg/ml. Solución inyectable.
Ampolla 1 ml. Cotizar por Ampolla.</t>
  </si>
  <si>
    <t>Clorpromazina 100mg</t>
  </si>
  <si>
    <t>100 mg. Tableta/Comprimido o Tableta recubierta/Comprimido recubierto. Blister. Cotizar por Tableta/Comprimido o Tableta recubierta/Comprimido recubierto</t>
  </si>
  <si>
    <t>SICOTROPICOS NEUROLEPTICOS</t>
  </si>
  <si>
    <t>Haloperidol 5mg</t>
  </si>
  <si>
    <t>5 mg. Tableta/Comprimido o Tableta recubierta/Comprimido recubierto. Blister. Cotizar por Tableta/Comprimido o Tableta recubierta/Comprimido recubierto.</t>
  </si>
  <si>
    <t>Haloperidol 5mg/1ml</t>
  </si>
  <si>
    <t>5 mg/ml. Solución Inyectable. Ampolla 1 ml. Cotizar por Ampolla.</t>
  </si>
  <si>
    <t>Clozapina 100mg</t>
  </si>
  <si>
    <t xml:space="preserve">
Risperidona 2 mg</t>
  </si>
  <si>
    <t>2 mg. Tableta recubierta/Comprimido recubierto. Blister. Cotizar por Tableta recubierta/Comprimido recubierto.</t>
  </si>
  <si>
    <t>Olanzapina 10 mg</t>
  </si>
  <si>
    <t>10 mg. Tableta recubierta/Comprimido recubierto. Blister. Cotizar por Tableta recubierta/Comprimido recubierto.</t>
  </si>
  <si>
    <t>Quetiapina 300 mg</t>
  </si>
  <si>
    <t>300 mg. Tableta recubierta/Comprimido recubierto. Blister. Cotizar por Tableta recubierta/Comprimido recubierto.</t>
  </si>
  <si>
    <t>Alprazolam 0.5 mg</t>
  </si>
  <si>
    <t>0.5 mg. Tableta/Comprimido. Blister. Cotizar por Tableta/Comprimido.</t>
  </si>
  <si>
    <t>SICOTROPICOS ANSIOLITICOS</t>
  </si>
  <si>
    <t xml:space="preserve">Clonazepam 2mg
</t>
  </si>
  <si>
    <t>2 mg. Tableta/Comprimido o Tableta recubierta/Comprimido recubierto. Blister. Cotizar por Tableta/Comprimido o Tableta recubierta/Comprimido recubierto.</t>
  </si>
  <si>
    <t xml:space="preserve">Diazepam 10mg/2ml
</t>
  </si>
  <si>
    <t>5 mg/ml.  Solución inyectable. Ampolla 2 ml. Cotizar por Ampolla.</t>
  </si>
  <si>
    <t>Lorazepam 4mg/2mI</t>
  </si>
  <si>
    <t>2 mg/ml. Solución inyectable. Ampolla de 2 ml. Cotizar por Ampolla.</t>
  </si>
  <si>
    <t>Surfactante Pulmonar (natural) 240 mg/3mL</t>
  </si>
  <si>
    <t xml:space="preserve">80 mg/1 mL. Suspensión estéril endotraqueopulmonar. Vial. Cotizar por Vial.
</t>
  </si>
  <si>
    <t>OTROS MEDICAMENTOS SURFACTANTES</t>
  </si>
  <si>
    <t>Surfactante Pulmonar (natural) 200 mg/8 mL</t>
  </si>
  <si>
    <t>25mg/mL. Suspensión estéril endotraqueopulmonar. Vial. Cotizar por
Vial.</t>
  </si>
  <si>
    <t>Ritodrina 10 mg/ml</t>
  </si>
  <si>
    <t>10 mg/ml. Solución inyectable.  Ampolla 5 ml. Cotizar por Ampolla.</t>
  </si>
  <si>
    <t>OTROS MEDICAMENTOS UTERO INHIBIDORES</t>
  </si>
  <si>
    <t>ID-CF</t>
  </si>
  <si>
    <t>Cod_INE</t>
  </si>
  <si>
    <t>Presentacion</t>
  </si>
  <si>
    <t>Tipo(C/G)</t>
  </si>
  <si>
    <t>Nombre_comercial</t>
  </si>
  <si>
    <t>Cumple con la tolidad de especificaciones</t>
  </si>
  <si>
    <t>Fabricante</t>
  </si>
  <si>
    <t>oferente</t>
  </si>
  <si>
    <t>Precio en quetzales</t>
  </si>
  <si>
    <t>Sitio_Web</t>
  </si>
  <si>
    <t>Nit</t>
  </si>
  <si>
    <t>Observaciones</t>
  </si>
  <si>
    <t>Responsable</t>
  </si>
  <si>
    <t>Fecha_consulta</t>
  </si>
  <si>
    <t>CF-1</t>
  </si>
  <si>
    <t>266-008-056</t>
  </si>
  <si>
    <t>Vial</t>
  </si>
  <si>
    <t>ANESTESIN</t>
  </si>
  <si>
    <t>Si</t>
  </si>
  <si>
    <t>BONIN (DIPROFARM)</t>
  </si>
  <si>
    <t>Cruz Verde</t>
  </si>
  <si>
    <t>https://cruzverde.com.gt/productos2/?criterio=TODOS&amp;cadena=lidoca</t>
  </si>
  <si>
    <t>Mynor</t>
  </si>
  <si>
    <t>CF-2</t>
  </si>
  <si>
    <t>266-008-057</t>
  </si>
  <si>
    <t>FarmaValue</t>
  </si>
  <si>
    <t>https://www.farmavalue.com/#/gt/products/6765</t>
  </si>
  <si>
    <t>CF-3</t>
  </si>
  <si>
    <t>027-056</t>
  </si>
  <si>
    <t>Galeno</t>
  </si>
  <si>
    <t>https://farmaciasgaleno.com.gt/Productos/Detalle/MTAwMTAyMw==</t>
  </si>
  <si>
    <t>CF-4</t>
  </si>
  <si>
    <t>https://www.farmavalue.com/#/gt/products/5996</t>
  </si>
  <si>
    <t>CF-5</t>
  </si>
  <si>
    <t>483-048</t>
  </si>
  <si>
    <t>Tableta</t>
  </si>
  <si>
    <t>TEGRETOL CR</t>
  </si>
  <si>
    <t>NOVARTIS EXELTIS</t>
  </si>
  <si>
    <t>https://farmaciasgaleno.com.gt/Productos/Detalle/MTAwMzYxNw==</t>
  </si>
  <si>
    <t>Caja de 20 tabletas, dividido para precio unitario. CR significa que es de liberación lenta.</t>
  </si>
  <si>
    <t>CF-6</t>
  </si>
  <si>
    <t>TEGRETOL</t>
  </si>
  <si>
    <t>https://farmaciasgaleno.com.gt/Productos/Detalle/MTAxMTQxNw==</t>
  </si>
  <si>
    <t>Blister de 10 tabletas, dividido para precio unitario.</t>
  </si>
  <si>
    <t>CF-7</t>
  </si>
  <si>
    <t>CARZEP</t>
  </si>
  <si>
    <t>https://farmaciasgaleno.com.gt/Productos/Detalle/MTAwNzI4Nw==</t>
  </si>
  <si>
    <t>Caja de 20 tabletas, dividido para precio unitario.</t>
  </si>
  <si>
    <t>CF-8</t>
  </si>
  <si>
    <t>BAMAZEPIN</t>
  </si>
  <si>
    <t>LEGSA (PHARMACROSS)</t>
  </si>
  <si>
    <t>https://farmaciasgaleno.com.gt/Productos/Detalle/MTAwNzc1OQ==</t>
  </si>
  <si>
    <t>CF-9</t>
  </si>
  <si>
    <t>CARBAMAZEPINA</t>
  </si>
  <si>
    <t>CAPLIN POINT</t>
  </si>
  <si>
    <t>https://farmaciasgaleno.com.gt/Productos/Detalle/MTAxNTI2Mw==</t>
  </si>
  <si>
    <t>Caja de 100 tabletas, el precio se da por tableta</t>
  </si>
  <si>
    <t>CF-10</t>
  </si>
  <si>
    <t>https://cruzverde.com.gt/productos2/?criterio=TODOS&amp;cadena=carbamaze</t>
  </si>
  <si>
    <t>CF-11</t>
  </si>
  <si>
    <t>Caja de 100 tabletas, dividido para precio unitario.</t>
  </si>
  <si>
    <t>CF-12</t>
  </si>
  <si>
    <t>CF-13</t>
  </si>
  <si>
    <t>CF-14</t>
  </si>
  <si>
    <t>https://www.farmavalue.com/#/gt/products/4870</t>
  </si>
  <si>
    <t>CF-15</t>
  </si>
  <si>
    <t>https://www.farmavalue.com/#/gt/products/1995</t>
  </si>
  <si>
    <t>CF-16</t>
  </si>
  <si>
    <t>https://www.farmavalue.com/#/gt/products/1993</t>
  </si>
  <si>
    <t>CF-17</t>
  </si>
  <si>
    <t>484-048</t>
  </si>
  <si>
    <t>https://farmaciasgaleno.com.gt/Productos/Detalle/MTAxMTQxNg==</t>
  </si>
  <si>
    <t>Caja de 30 tabletas, dividido para precio unitario. CR significa que es de liberación lenta.</t>
  </si>
  <si>
    <t>CF-18</t>
  </si>
  <si>
    <t>CF-19</t>
  </si>
  <si>
    <t>https://www.farmavalue.com/#/gt/products/1994</t>
  </si>
  <si>
    <t>CF-20</t>
  </si>
  <si>
    <t>485-048</t>
  </si>
  <si>
    <t>FENITOÍNA</t>
  </si>
  <si>
    <t>INFASA</t>
  </si>
  <si>
    <t>https://farmaciasgaleno.com.gt/Productos/Detalle/MTAwMjI0Mg==</t>
  </si>
  <si>
    <t>CF-21</t>
  </si>
  <si>
    <t>485-006</t>
  </si>
  <si>
    <t>Cápsulas</t>
  </si>
  <si>
    <t>FEIDAN</t>
  </si>
  <si>
    <t>https://farmaciasgaleno.com.gt/Productos/Detalle/MTAxMjc1Ng==</t>
  </si>
  <si>
    <t>CF-22</t>
  </si>
  <si>
    <t>DILANTIN</t>
  </si>
  <si>
    <t>PFIZER</t>
  </si>
  <si>
    <t>https://farmaciasgaleno.com.gt/Productos/Detalle/MTAwMzgyNQ==</t>
  </si>
  <si>
    <t>CF-23</t>
  </si>
  <si>
    <t>https://cruzverde.com.gt/productos2/?criterio=TODOS&amp;cadena=fenito</t>
  </si>
  <si>
    <t>CF-24</t>
  </si>
  <si>
    <t>HIDANTIN</t>
  </si>
  <si>
    <t>CF-25</t>
  </si>
  <si>
    <t>CF-26</t>
  </si>
  <si>
    <t>CF-27</t>
  </si>
  <si>
    <t>https://www.farmavalue.com/#/gt/products/3721</t>
  </si>
  <si>
    <t>Blister de 10 cápsulas, dividido para precio unitario.</t>
  </si>
  <si>
    <t>CF-28</t>
  </si>
  <si>
    <t>https://www.farmavalue.com/#/gt/products/1347</t>
  </si>
  <si>
    <t>CF-29</t>
  </si>
  <si>
    <t>488-016</t>
  </si>
  <si>
    <t>Frasco</t>
  </si>
  <si>
    <t>EPILEX</t>
  </si>
  <si>
    <t>QUALIPHARM</t>
  </si>
  <si>
    <t>https://farmaciasgaleno.com.gt/Productos/Detalle/MTAxNjQzOA==</t>
  </si>
  <si>
    <t>CF-30</t>
  </si>
  <si>
    <t>ÁCIDO VALPROICO</t>
  </si>
  <si>
    <t>https://farmaciasgaleno.com.gt/Productos/Detalle/MTAxNDY1MQ==</t>
  </si>
  <si>
    <t>CF-31</t>
  </si>
  <si>
    <t>VALPROKEN</t>
  </si>
  <si>
    <t>ARSAL</t>
  </si>
  <si>
    <t>https://farmaciasgaleno.com.gt/Productos/Detalle/MTAwNzk3Ng==</t>
  </si>
  <si>
    <t>CF-32</t>
  </si>
  <si>
    <t>VALVECK</t>
  </si>
  <si>
    <t>LUVECK</t>
  </si>
  <si>
    <t>https://farmaciasgaleno.com.gt/Productos/Detalle/MTAxNTY0MA==</t>
  </si>
  <si>
    <t>CF-33</t>
  </si>
  <si>
    <t>VALCERAT</t>
  </si>
  <si>
    <t>MED PHARMA</t>
  </si>
  <si>
    <t>https://farmaciasgaleno.com.gt/Productos/Detalle/MTAxNTQ3OA==</t>
  </si>
  <si>
    <t>CF-34</t>
  </si>
  <si>
    <t>RECONTROL</t>
  </si>
  <si>
    <t>NOVEMED</t>
  </si>
  <si>
    <t>https://farmaciasgaleno.com.gt/Productos/Detalle/MTAxNDQxNA==</t>
  </si>
  <si>
    <t>CF-35</t>
  </si>
  <si>
    <t>DEPAKENE</t>
  </si>
  <si>
    <t>ABBOTT</t>
  </si>
  <si>
    <t>https://farmaciasgaleno.com.gt/Productos/Detalle/MTAwMDMzMw==</t>
  </si>
  <si>
    <t>CF-36</t>
  </si>
  <si>
    <t>MEDI PHARMA</t>
  </si>
  <si>
    <t>https://cruzverde.com.gt/productos2/?criterio=TODOS&amp;cadena=valpro</t>
  </si>
  <si>
    <t>CF-37</t>
  </si>
  <si>
    <t>CF-38</t>
  </si>
  <si>
    <t>CF-39</t>
  </si>
  <si>
    <t>CF-40</t>
  </si>
  <si>
    <t>CF-41</t>
  </si>
  <si>
    <t>CF-42</t>
  </si>
  <si>
    <t>CF-43</t>
  </si>
  <si>
    <t>https://www.farmavalue.com/#/gt/products/4433</t>
  </si>
  <si>
    <t>CF-44</t>
  </si>
  <si>
    <t>https://www.farmavalue.com/#/gt/products/9209</t>
  </si>
  <si>
    <t>CF-45</t>
  </si>
  <si>
    <t>489-048</t>
  </si>
  <si>
    <t>EPIVAL</t>
  </si>
  <si>
    <t>https://farmaciasgaleno.com.gt/Productos/Detalle/MTAwMDM0MQ==</t>
  </si>
  <si>
    <t>Caja de 30 tabletas, dividido para precio unitario.</t>
  </si>
  <si>
    <t>CF-46</t>
  </si>
  <si>
    <t>EPIVAL ER</t>
  </si>
  <si>
    <t>Caja de 30 tabletas, dividido para precio unitario. ER significa que es de liberación lenta.</t>
  </si>
  <si>
    <t>CF-47</t>
  </si>
  <si>
    <t>Comprimido</t>
  </si>
  <si>
    <t>VALPAKINE</t>
  </si>
  <si>
    <t>SANOFI</t>
  </si>
  <si>
    <t>https://farmaciasgaleno.com.gt/Productos/Detalle/MTAwNDU1OQ==</t>
  </si>
  <si>
    <t>Caja de 40 tabletas, dividido para precio unitario.</t>
  </si>
  <si>
    <t>CF-48</t>
  </si>
  <si>
    <t>https://farmaciasgaleno.com.gt/Productos/Detalle/MTAxNDMwMA==</t>
  </si>
  <si>
    <t>CF-49</t>
  </si>
  <si>
    <t>CF-50</t>
  </si>
  <si>
    <t>CF-51</t>
  </si>
  <si>
    <t>CF-52</t>
  </si>
  <si>
    <t>CF-53</t>
  </si>
  <si>
    <t>https://www.farmavalue.com/#/gt/products/2865</t>
  </si>
  <si>
    <t>CF-54</t>
  </si>
  <si>
    <t>https://www.farmavalue.com/#/gt/products/212</t>
  </si>
  <si>
    <t>CF-55</t>
  </si>
  <si>
    <t>https://www.farmavalue.com/#/gt/products/216</t>
  </si>
  <si>
    <t>CF-56</t>
  </si>
  <si>
    <t>https://www.farmavalue.com/#/gt/products/9586</t>
  </si>
  <si>
    <t>CF-57</t>
  </si>
  <si>
    <t>490-048</t>
  </si>
  <si>
    <t>FENOBARBITAL</t>
  </si>
  <si>
    <t>BONIN</t>
  </si>
  <si>
    <t>https://farmaciasgaleno.com.gt/Productos/Detalle/MTAwNTM3Ng==</t>
  </si>
  <si>
    <t>CF-58</t>
  </si>
  <si>
    <t>EUROFARMA</t>
  </si>
  <si>
    <t>https://cruzverde.com.gt/productos2/?criterio=TODOS&amp;cadena=fenobarbital</t>
  </si>
  <si>
    <t>CF-59</t>
  </si>
  <si>
    <t>FENOBARBITAL ALFA</t>
  </si>
  <si>
    <t>ALFA</t>
  </si>
  <si>
    <t>CF-60</t>
  </si>
  <si>
    <t>491-006</t>
  </si>
  <si>
    <t>Capsula</t>
  </si>
  <si>
    <t>GABAPENTINA</t>
  </si>
  <si>
    <t>BELSA</t>
  </si>
  <si>
    <t>https://farmaciasgaleno.com.gt/Productos/Detalle/MTAxNTAxNw==</t>
  </si>
  <si>
    <t>Caja de 30 capsulas, dividido para precio unitario.</t>
  </si>
  <si>
    <t>CF-61</t>
  </si>
  <si>
    <t>https://farmaciasgaleno.com.gt/Productos/Detalle/MTAxNTAxOQ==</t>
  </si>
  <si>
    <t>Precio por una cápsula.</t>
  </si>
  <si>
    <t>CF-62</t>
  </si>
  <si>
    <t>NEURONTIN</t>
  </si>
  <si>
    <t>https://farmaciasgaleno.com.gt/Productos/Detalle/MTAwMzg1Ng==</t>
  </si>
  <si>
    <t>CF-63</t>
  </si>
  <si>
    <t>491-046</t>
  </si>
  <si>
    <t>Comprimido recubierto</t>
  </si>
  <si>
    <t>GABICTAL</t>
  </si>
  <si>
    <t>ASOFARMA</t>
  </si>
  <si>
    <t>https://farmaciasgaleno.com.gt/Productos/Detalle/MTAwMDU1NA==</t>
  </si>
  <si>
    <t>CF-64</t>
  </si>
  <si>
    <t>GABOTON</t>
  </si>
  <si>
    <t>MENARINI</t>
  </si>
  <si>
    <t>https://farmaciasgaleno.com.gt/Productos/Detalle/MTAxNjMxMQ==</t>
  </si>
  <si>
    <t>CF-65</t>
  </si>
  <si>
    <t>GABILEP</t>
  </si>
  <si>
    <t>https://farmaciasgaleno.com.gt/Productos/Detalle/MTAwMjgwOA==</t>
  </si>
  <si>
    <t>CF-66</t>
  </si>
  <si>
    <t>GABEX</t>
  </si>
  <si>
    <t>https://farmaciasgaleno.com.gt/Productos/Detalle/MTAwMjk5NA==</t>
  </si>
  <si>
    <t>CF-67</t>
  </si>
  <si>
    <t>491-048</t>
  </si>
  <si>
    <t>GABIN</t>
  </si>
  <si>
    <t>KERSA (PHARM EVO)</t>
  </si>
  <si>
    <t>https://farmaciasgaleno.com.gt/Productos/Detalle/MTAxMDI5MQ==</t>
  </si>
  <si>
    <t>CF-68</t>
  </si>
  <si>
    <t>GABAPENTIN</t>
  </si>
  <si>
    <t>MK</t>
  </si>
  <si>
    <t>https://farmaciasgaleno.com.gt/Productos/Detalle/MTAxNjI4Ng==</t>
  </si>
  <si>
    <t>CF-69</t>
  </si>
  <si>
    <t>GADEL</t>
  </si>
  <si>
    <t>PHARMA DEL</t>
  </si>
  <si>
    <t>https://farmaciasgaleno.com.gt/Productos/Detalle/MTAxMTU2OA==</t>
  </si>
  <si>
    <t>CF-70</t>
  </si>
  <si>
    <t>NEURIMAX</t>
  </si>
  <si>
    <t>MIDI</t>
  </si>
  <si>
    <t>https://farmaciasgaleno.com.gt/Productos/Detalle/MTAwODUxNQ==</t>
  </si>
  <si>
    <t>CF-71</t>
  </si>
  <si>
    <t>https://farmaciasgaleno.com.gt/Productos/Detalle/MTAxMjg2NA==</t>
  </si>
  <si>
    <t>CF-72</t>
  </si>
  <si>
    <t>https://cruzverde.com.gt/productos2/?criterio=TODOS&amp;cadena=gabapentin</t>
  </si>
  <si>
    <t>CF-73</t>
  </si>
  <si>
    <t>CF-74</t>
  </si>
  <si>
    <t>100 cápsulas, dividido para precio unitario.</t>
  </si>
  <si>
    <t>CF-75</t>
  </si>
  <si>
    <t>CF-76</t>
  </si>
  <si>
    <t>CF-77</t>
  </si>
  <si>
    <t>CF-78</t>
  </si>
  <si>
    <t>CF-79</t>
  </si>
  <si>
    <t>CF-80</t>
  </si>
  <si>
    <t>CF-81</t>
  </si>
  <si>
    <t>https://www.farmavalue.com/#/gt/products/8338</t>
  </si>
  <si>
    <t>CF-82</t>
  </si>
  <si>
    <t>https://www.farmavalue.com/#/gt/products/3726</t>
  </si>
  <si>
    <t>CF-83</t>
  </si>
  <si>
    <t>https://www.farmavalue.com/#/gt/products/3833</t>
  </si>
  <si>
    <t>CF-84</t>
  </si>
  <si>
    <t>https://www.farmavalue.com/#/gt/products/426</t>
  </si>
  <si>
    <t>CF-85</t>
  </si>
  <si>
    <t>https://www.farmavalue.com/#/gt/products/3217</t>
  </si>
  <si>
    <t>CF-86</t>
  </si>
  <si>
    <t>https://www.farmavalue.com/#/gt/products/8909</t>
  </si>
  <si>
    <t>CF-87</t>
  </si>
  <si>
    <t>https://www.farmavalue.com/#/gt/products/8998</t>
  </si>
  <si>
    <t>CF-88</t>
  </si>
  <si>
    <t>https://www.farmavalue.com/#/gt/products/4389</t>
  </si>
  <si>
    <t>CF-89</t>
  </si>
  <si>
    <t>https://www.farmavalue.com/#/gt/products/1388</t>
  </si>
  <si>
    <t>CF-90</t>
  </si>
  <si>
    <t>492-048</t>
  </si>
  <si>
    <t>LAMICTAL</t>
  </si>
  <si>
    <t>GSK</t>
  </si>
  <si>
    <t>https://farmaciasgaleno.com.gt/Productos/Detalle/MTAwMTkwNQ==</t>
  </si>
  <si>
    <t>CF-91</t>
  </si>
  <si>
    <t>LUXXES</t>
  </si>
  <si>
    <t>https://farmaciasgaleno.com.gt/Productos/Detalle/MTAwMzAwNA==</t>
  </si>
  <si>
    <t>CF-92</t>
  </si>
  <si>
    <t>TRIMOLEP</t>
  </si>
  <si>
    <t>PSICOPHARMA</t>
  </si>
  <si>
    <t>https://farmaciasgaleno.com.gt/Productos/Detalle/MTAxNDgwOQ==</t>
  </si>
  <si>
    <t>Caja de 28 tabletas, dividido para precio unitario.</t>
  </si>
  <si>
    <t>CF-93</t>
  </si>
  <si>
    <t>ESTABLEX</t>
  </si>
  <si>
    <t>https://farmaciasgaleno.com.gt/Productos/Detalle/MTAxMzYwNQ==</t>
  </si>
  <si>
    <t>CF-94</t>
  </si>
  <si>
    <t>LAMOTRIGINA</t>
  </si>
  <si>
    <t>https://farmaciasgaleno.com.gt/Productos/Detalle/MTAwOTA4MQ==</t>
  </si>
  <si>
    <t>CF-95</t>
  </si>
  <si>
    <t>LAMOTROL</t>
  </si>
  <si>
    <t>https://farmaciasgaleno.com.gt/Productos/Detalle/MTAxNjQzMg==</t>
  </si>
  <si>
    <t>CF-96</t>
  </si>
  <si>
    <t>https://farmaciasgaleno.com.gt/Productos/Detalle/MTAxNDU4MQ==</t>
  </si>
  <si>
    <t>Caja de 30 comprimidos, dividido para precio unitario.</t>
  </si>
  <si>
    <t>CF-97</t>
  </si>
  <si>
    <t>https://cruzverde.com.gt/productos2/?criterio=TODOS&amp;cadena=lamotrigin</t>
  </si>
  <si>
    <t>CF-98</t>
  </si>
  <si>
    <t>LAMOGIN</t>
  </si>
  <si>
    <t>BALIARDA</t>
  </si>
  <si>
    <t>CF-99</t>
  </si>
  <si>
    <t>CF-100</t>
  </si>
  <si>
    <t>CF-101</t>
  </si>
  <si>
    <t>CF-102</t>
  </si>
  <si>
    <t>CF-103</t>
  </si>
  <si>
    <t>CF-104</t>
  </si>
  <si>
    <t>ADIUVO</t>
  </si>
  <si>
    <t>https://www.farmavalue.com/#/gt/products/9929</t>
  </si>
  <si>
    <t>CF-105</t>
  </si>
  <si>
    <t>https://www.farmavalue.com/#/gt/products/6098</t>
  </si>
  <si>
    <t>CF-106</t>
  </si>
  <si>
    <t>https://www.farmavalue.com/#/gt/products/1629</t>
  </si>
  <si>
    <t>CF-107</t>
  </si>
  <si>
    <t>https://www.farmavalue.com/#/gt/products/7893</t>
  </si>
  <si>
    <t>CF-108</t>
  </si>
  <si>
    <t>https://www.farmavalue.com/#/gt/products/3849</t>
  </si>
  <si>
    <t>CF-109</t>
  </si>
  <si>
    <t>https://www.farmavalue.com/#/gt/products/8224</t>
  </si>
  <si>
    <t>CF-110</t>
  </si>
  <si>
    <t>493-006</t>
  </si>
  <si>
    <t>SEDAPLUS</t>
  </si>
  <si>
    <t>VIZCAINO</t>
  </si>
  <si>
    <t>https://farmaciasgaleno.com.gt/Productos/Detalle/MTAwNTEyNQ==</t>
  </si>
  <si>
    <t>Caja de 100 comprimidos, dividido para precio unitario.</t>
  </si>
  <si>
    <t>CF-111</t>
  </si>
  <si>
    <t>LITHOCARB</t>
  </si>
  <si>
    <t>HETERO</t>
  </si>
  <si>
    <t>https://farmaciasgaleno.com.gt/Productos/Detalle/MTAxMzkyOA==</t>
  </si>
  <si>
    <t>Caja de 100 cápsulas, dividido para precio unitario.</t>
  </si>
  <si>
    <t>CF-112</t>
  </si>
  <si>
    <t>SPIRANT</t>
  </si>
  <si>
    <t>https://farmaciasgaleno.com.gt/Productos/Detalle/MTAxNjc5OA==</t>
  </si>
  <si>
    <t>Caja de 50 cápsulas, dividido para precio unitario.</t>
  </si>
  <si>
    <t>CF-113</t>
  </si>
  <si>
    <t>NORCALIT</t>
  </si>
  <si>
    <t>https://farmaciasgaleno.com.gt/Productos/Detalle/MTAxNDY0OQ==</t>
  </si>
  <si>
    <t>CF-114</t>
  </si>
  <si>
    <t>https://cruzverde.com.gt/productos2/?criterio=TODOS&amp;cadena=litio</t>
  </si>
  <si>
    <t>CF-115</t>
  </si>
  <si>
    <t>CF-116</t>
  </si>
  <si>
    <t>CF-117</t>
  </si>
  <si>
    <t>CARBONATO DE LITIO</t>
  </si>
  <si>
    <t>CF-118</t>
  </si>
  <si>
    <t>https://www.farmavalue.com/#/gt/products/5532</t>
  </si>
  <si>
    <t>CF-119</t>
  </si>
  <si>
    <t>https://www.farmavalue.com/#/gt/products/5425</t>
  </si>
  <si>
    <t>CF-120</t>
  </si>
  <si>
    <t>522-056</t>
  </si>
  <si>
    <t>BICARBONATO DE SODIO</t>
  </si>
  <si>
    <t>EQUIPO MÉDICO</t>
  </si>
  <si>
    <t>https://farmaciasgaleno.com.gt/Productos/Detalle/MzAwNDk5Mw==</t>
  </si>
  <si>
    <t>No hay existencias al momento de consultar.</t>
  </si>
  <si>
    <t>CF-121</t>
  </si>
  <si>
    <t>525-016</t>
  </si>
  <si>
    <t>SOLUCIÓN UNO</t>
  </si>
  <si>
    <t>https://cruzverde.com.gt/productos2/?criterio=TODOS&amp;cadena=dextrosa</t>
  </si>
  <si>
    <t>CF-122</t>
  </si>
  <si>
    <t>526-016</t>
  </si>
  <si>
    <t>SOLUCIÓN DOS</t>
  </si>
  <si>
    <t>CF-123</t>
  </si>
  <si>
    <t>https://www.farmavalue.com/#/gt/products/9816</t>
  </si>
  <si>
    <t>CF-124</t>
  </si>
  <si>
    <t>527-016</t>
  </si>
  <si>
    <t>https://farmaciasgaleno.com.gt/Productos/Detalle/MTAwMTA5NA==</t>
  </si>
  <si>
    <t>CF-125</t>
  </si>
  <si>
    <t>CF-126</t>
  </si>
  <si>
    <t>528-016</t>
  </si>
  <si>
    <t>CF-127</t>
  </si>
  <si>
    <t>494-046</t>
  </si>
  <si>
    <t>TABLETA RECUBIERTA</t>
  </si>
  <si>
    <t xml:space="preserve">COMERCIAL </t>
  </si>
  <si>
    <t>NOSADEX 50MG COMPRIMIDOS RECUBIERTO X 30</t>
  </si>
  <si>
    <t>CINFA BIOEQUIVALENTE</t>
  </si>
  <si>
    <t>CRUZ VERDE</t>
  </si>
  <si>
    <t>https://cruzverde.com.gt/productos2/?criterio=TODOS&amp;cadena=Sertralina</t>
  </si>
  <si>
    <t>30 COMPRIMIDOS</t>
  </si>
  <si>
    <t>VERA</t>
  </si>
  <si>
    <t>CF-128</t>
  </si>
  <si>
    <t>GENERICO</t>
  </si>
  <si>
    <t>SERTRALINA 50 MG * 10 TABLETAS</t>
  </si>
  <si>
    <t>GENFAR</t>
  </si>
  <si>
    <t>BATRES</t>
  </si>
  <si>
    <t>https://farmaciasbatres.com.gt/#home</t>
  </si>
  <si>
    <t>10 TABLETAS</t>
  </si>
  <si>
    <t>CF-129</t>
  </si>
  <si>
    <t>498-048</t>
  </si>
  <si>
    <t>TABLETA/COMPRIMIDO</t>
  </si>
  <si>
    <t>AKINETON 2 MG X 50 TABLETAS</t>
  </si>
  <si>
    <t>BAGO</t>
  </si>
  <si>
    <t>https://cruzverde.com.gt/productos2/?criterio=TODOS&amp;cadena=Biperideno</t>
  </si>
  <si>
    <t>50 TABLETAS</t>
  </si>
  <si>
    <t>CF-130</t>
  </si>
  <si>
    <t>Akineton, 2mg 50 tabletas</t>
  </si>
  <si>
    <t>FARMA VALUE</t>
  </si>
  <si>
    <t>https://www.farmavalue.com/#/gt/products/5449</t>
  </si>
  <si>
    <t>CF-131</t>
  </si>
  <si>
    <t>BIPERIDENO HCI QUALIPHARM 2 MG X 50 TAB - CAJA</t>
  </si>
  <si>
    <t>GALENO</t>
  </si>
  <si>
    <t>https://www.farmaciasgaleno.com.gt/Productos/Buscar/bmFsb3hvbmE=4</t>
  </si>
  <si>
    <t>CF-132</t>
  </si>
  <si>
    <t>501-016</t>
  </si>
  <si>
    <t xml:space="preserve">FRASCO </t>
  </si>
  <si>
    <t>AGUA ESTERIL PARA INYECCION FCO X 100ML (Diprohim)</t>
  </si>
  <si>
    <t>GRUNER MEDIKA</t>
  </si>
  <si>
    <t>https://cruzverde.com.gt/productos2/?criterio=TODOS&amp;cadena=AGUA+ESTERIL</t>
  </si>
  <si>
    <t>solo hay frasco de 100 ml</t>
  </si>
  <si>
    <t>CF-133</t>
  </si>
  <si>
    <t>AGUA ESTERIL P/INYECCION CAPLIN X 100ML - UNIDAD</t>
  </si>
  <si>
    <t>CF-134</t>
  </si>
  <si>
    <t>512-016</t>
  </si>
  <si>
    <t>DEXTROSA 5% 1000ML SOLUCION</t>
  </si>
  <si>
    <t>https://cruzverde.com.gt/productos2/?criterio=TODOS&amp;cadena=Dextrosa</t>
  </si>
  <si>
    <t>CF-135</t>
  </si>
  <si>
    <t>511-016</t>
  </si>
  <si>
    <t>DEXTROSA 5% 500ML SOLUCION</t>
  </si>
  <si>
    <t>CF-136</t>
  </si>
  <si>
    <t>510-016</t>
  </si>
  <si>
    <t>DEXTROSA 5% 250ML SOLUCION</t>
  </si>
  <si>
    <t>CF-137</t>
  </si>
  <si>
    <t>SOLUCION DEXTROSA 5%, 1000ML</t>
  </si>
  <si>
    <t xml:space="preserve">BONIN   </t>
  </si>
  <si>
    <t>https://www.farmavalue.com/#/gt/products/6138</t>
  </si>
  <si>
    <t>CF-138</t>
  </si>
  <si>
    <t>SOLUCION DEXTROSA 5%, 500ML</t>
  </si>
  <si>
    <t>CF-139</t>
  </si>
  <si>
    <t>SOLUCION DEXTROSA 5%, 250ML</t>
  </si>
  <si>
    <t>CF-140</t>
  </si>
  <si>
    <t>DEXTROSA 5% DE 500 ML</t>
  </si>
  <si>
    <t>https://www.farmaciasgaleno.com.gt/Productos/Detalle/MTAwMTA1MA==</t>
  </si>
  <si>
    <t>CF-141</t>
  </si>
  <si>
    <t>DEXTROSA 5% DE 1000 ML</t>
  </si>
  <si>
    <t>https://www.farmaciasgaleno.com.gt/Productos/Buscar/aHR0cHM6Ly93d3cuZmFybWFjaWFzZ2FsZW5vLmNvbS5ndC9Qcm9kdWN0b3MvRGV0YWxsZS9NVEF3TVRBMU1BPT0=4</t>
  </si>
  <si>
    <t>CF-142</t>
  </si>
  <si>
    <t>514-016</t>
  </si>
  <si>
    <t>SOLUCION DEXTROSA 10%, 1000ML</t>
  </si>
  <si>
    <t xml:space="preserve">BONIN </t>
  </si>
  <si>
    <t>https://www.farmavalue.com/#/gt/products/6007</t>
  </si>
  <si>
    <t>CF-143</t>
  </si>
  <si>
    <t>513-016</t>
  </si>
  <si>
    <t>SOLUCION DEXTROSA 10%, 500ML</t>
  </si>
  <si>
    <t>CF-144</t>
  </si>
  <si>
    <t>DEXTROSA 10 DE 1000 ML</t>
  </si>
  <si>
    <t>CF-145</t>
  </si>
  <si>
    <t xml:space="preserve">
DEXTROSA 10% DE 500 ML </t>
  </si>
  <si>
    <t>DIPROFARM</t>
  </si>
  <si>
    <t>CF-146</t>
  </si>
  <si>
    <t>266-071-024</t>
  </si>
  <si>
    <t>JERINGA PRELLENADA</t>
  </si>
  <si>
    <t>ERITROPOYETINA INNFARMA 4000UI/2ML 1 JERINGA PRELLENA SOLUCION INYECTABLE</t>
  </si>
  <si>
    <t>INNFARMA</t>
  </si>
  <si>
    <t>https://cruzverde.com.gt/productos2/?criterio=TODOS&amp;cadena=Eritropoyetina</t>
  </si>
  <si>
    <t>CF-147</t>
  </si>
  <si>
    <t>ERITROPOYETINA ICLOS 4000UI/ML 1 JERINGA PRELLENA SOLUCION INYECTABLE ®</t>
  </si>
  <si>
    <t>MEGALABS - ICLOS</t>
  </si>
  <si>
    <t>CF-148</t>
  </si>
  <si>
    <t>ERITROPOYETINA 4000UI / 1ML JERINGA PRELLENADA</t>
  </si>
  <si>
    <t>ICLOS BIOTECNOLOG</t>
  </si>
  <si>
    <t>https://www.farmavalue.com/#/gt/products/5119</t>
  </si>
  <si>
    <t>CF-149</t>
  </si>
  <si>
    <t>266-071-020</t>
  </si>
  <si>
    <t>FRASCO VIAL</t>
  </si>
  <si>
    <t>ERITROPOYETINA 4000 U.I - UNIDAD</t>
  </si>
  <si>
    <t>https://www.farmaciasgaleno.com.gt/Productos/Detalle/MTAwMDYwNA==</t>
  </si>
  <si>
    <t>CF-150</t>
  </si>
  <si>
    <t>ERITROPOYETINA ICLOS 4000 UI - UNIDAD</t>
  </si>
  <si>
    <t xml:space="preserve">MEGALABS  - ICLOS </t>
  </si>
  <si>
    <t>https://www.farmaciasgaleno.com.gt/Productos/Detalle/MTAwNjE4NA==</t>
  </si>
  <si>
    <t>CF-151</t>
  </si>
  <si>
    <t>542-016</t>
  </si>
  <si>
    <t>TRINOTOS 4MG/5ML 120ML JARABE</t>
  </si>
  <si>
    <t>TRINOMED INTERNACION</t>
  </si>
  <si>
    <t>https://cruzverde.com.gt/productos2/?criterio=TODOS&amp;cadena=Bromhexina</t>
  </si>
  <si>
    <t>CF-152</t>
  </si>
  <si>
    <t>FRASCO</t>
  </si>
  <si>
    <t>BROMEBRON 4MG/5ML 120ML JARABE</t>
  </si>
  <si>
    <t>HANZ - MARIUS / FRAN</t>
  </si>
  <si>
    <t>CF-153</t>
  </si>
  <si>
    <t>BROMEXINA DROFARMA 4MG/5ML 120ML JARABE</t>
  </si>
  <si>
    <t>DROFARMA</t>
  </si>
  <si>
    <t>CF-154</t>
  </si>
  <si>
    <t>BROMHEXINA  4MG/5ML 120ML JARABE</t>
  </si>
  <si>
    <t>LANCASCO</t>
  </si>
  <si>
    <t>https://www.farmavalue.com/#/gt/products/3439</t>
  </si>
  <si>
    <t>CF-155</t>
  </si>
  <si>
    <t>BISOLVON LINCTUS PEDIATRICO 4 MG * 120 ML - UNIDAD</t>
  </si>
  <si>
    <t>BOEHRINGER</t>
  </si>
  <si>
    <t>https://www.farmaciasgaleno.com.gt/Productos/Detalle/MTAwMDk4Mg==</t>
  </si>
  <si>
    <t>CF-156</t>
  </si>
  <si>
    <t>BROMHEXINA 4 MG * 120 ML</t>
  </si>
  <si>
    <t>FARMANDINA</t>
  </si>
  <si>
    <t>CF-157</t>
  </si>
  <si>
    <t>543-016</t>
  </si>
  <si>
    <t>VISCOTEINA, GOTAS, 30ML</t>
  </si>
  <si>
    <t>MIDI PHARMA</t>
  </si>
  <si>
    <t>https://www.farmavalue.com/#/gt/products/4393</t>
  </si>
  <si>
    <t>CF-158</t>
  </si>
  <si>
    <t>BRONCODIL, GOTAS 30ML</t>
  </si>
  <si>
    <t>https://www.farmavalue.com/#/gt/products/5216</t>
  </si>
  <si>
    <t>CF-159</t>
  </si>
  <si>
    <t>CISTIBRON * 30 ML.GOTAS</t>
  </si>
  <si>
    <t xml:space="preserve"> FARCENSA</t>
  </si>
  <si>
    <t>CF-160</t>
  </si>
  <si>
    <t>544-016</t>
  </si>
  <si>
    <t>FLUIBRON JARABE 120 ML - UNIDAD</t>
  </si>
  <si>
    <t>VIJOSA</t>
  </si>
  <si>
    <t>https://www.farmaciasgaleno.com.gt/Productos/Detalle/MTAwNzYyMg==</t>
  </si>
  <si>
    <t>CF-161</t>
  </si>
  <si>
    <t>COQUELUCHE 120ML JARABE</t>
  </si>
  <si>
    <t>FRYCIA</t>
  </si>
  <si>
    <t>https://cruzverde.com.gt/productos2/?criterio=TODOS&amp;cadena=Guayacolato</t>
  </si>
  <si>
    <t>CF-162</t>
  </si>
  <si>
    <t>ZORRITONE 120ML JARABE</t>
  </si>
  <si>
    <t>ANCALMO</t>
  </si>
  <si>
    <t>CF-163</t>
  </si>
  <si>
    <t>EXPECTORANTE GUAYACOL 120ML JARABE</t>
  </si>
  <si>
    <t>CF-164</t>
  </si>
  <si>
    <t>HISTABRONC * 120 ML</t>
  </si>
  <si>
    <t>INPROFAR</t>
  </si>
  <si>
    <t>CF-165</t>
  </si>
  <si>
    <t>094-048</t>
  </si>
  <si>
    <t>HALDOL, 5MG, 20 TABLETAS</t>
  </si>
  <si>
    <t>JANSSEN / CILAG</t>
  </si>
  <si>
    <t>https://www.farmavalue.com/#/gt/products/3914</t>
  </si>
  <si>
    <t>CAJA DE 20 TABLETAS</t>
  </si>
  <si>
    <t>CF-166</t>
  </si>
  <si>
    <t>HALDOL 5 MG * 20 TABLETAS</t>
  </si>
  <si>
    <t>JANSSEN-CILAG</t>
  </si>
  <si>
    <t>CF-167</t>
  </si>
  <si>
    <t>550-048</t>
  </si>
  <si>
    <t>LEPONEX 100MG 50 TABLETA</t>
  </si>
  <si>
    <t>https://cruzverde.com.gt/productos2/?criterio=TODOS&amp;cadena=Clozapina</t>
  </si>
  <si>
    <t>CF-168</t>
  </si>
  <si>
    <t>LEPONEX 100MG*50 TABLETAS</t>
  </si>
  <si>
    <t>CF-169</t>
  </si>
  <si>
    <t>LEPONEX, 100MG, 50 TABLETA</t>
  </si>
  <si>
    <t>NOVARTIS</t>
  </si>
  <si>
    <t>https://www.farmavalue.com/#/gt/products/1942</t>
  </si>
  <si>
    <t>CF-170</t>
  </si>
  <si>
    <t>551-046</t>
  </si>
  <si>
    <t>TABLETA RECUBIERTA/COMPRIMIDIO RECUBIERTO</t>
  </si>
  <si>
    <t>RISPERIDONA CAPLIN 2MG 30 TABLETA</t>
  </si>
  <si>
    <t>CAPLIN GENERICO (CS)</t>
  </si>
  <si>
    <t>https://cruzverde.com.gt/productos2/?criterio=TODOS&amp;cadena=Risperidona</t>
  </si>
  <si>
    <t>CAJA DE 30 TABLETAS</t>
  </si>
  <si>
    <t>CF-171</t>
  </si>
  <si>
    <t>RISPIDONA 2MG 20 TABLETA</t>
  </si>
  <si>
    <t>CF-172</t>
  </si>
  <si>
    <t>RISPOLUX 2MG 20 TABLETA</t>
  </si>
  <si>
    <t>CF-173</t>
  </si>
  <si>
    <t>SPIRON 2MG 20 COMPRIMIDO</t>
  </si>
  <si>
    <t>ABL ETICO</t>
  </si>
  <si>
    <t>CF-174</t>
  </si>
  <si>
    <t>RISPERDAL, 2MG, 20 TABLETAS</t>
  </si>
  <si>
    <t>https://www.farmavalue.com/#/gt/products/3933</t>
  </si>
  <si>
    <t>CF-175</t>
  </si>
  <si>
    <t>RISPERDAL 2 MG * 20 TABLETAS</t>
  </si>
  <si>
    <t>CF-176</t>
  </si>
  <si>
    <t>SPIRON 2 MG * 20 COMPRIMIDOS</t>
  </si>
  <si>
    <t>ABL PHARMA</t>
  </si>
  <si>
    <t>CF-177</t>
  </si>
  <si>
    <t>552-046</t>
  </si>
  <si>
    <t>OLEXA 10MG 28 TABLETA (+7 TABLETA)</t>
  </si>
  <si>
    <t>https://cruzverde.com.gt/productos2/?criterio=TODOS&amp;cadena=Olanzapina</t>
  </si>
  <si>
    <t>CF-178</t>
  </si>
  <si>
    <t>ZYPREXA 10 MG * 14 TABLETAS</t>
  </si>
  <si>
    <t>ELI LILLY</t>
  </si>
  <si>
    <t>CF-179</t>
  </si>
  <si>
    <t>ZYPREXA, 10 MG, 14 TABLETAS RECUBIERTAS</t>
  </si>
  <si>
    <t>LILLY</t>
  </si>
  <si>
    <t>https://www.farmavalue.com/#/gt/products/1067</t>
  </si>
  <si>
    <t>CF-180</t>
  </si>
  <si>
    <t>OLEXA, 10MG, 28 TABLETAS</t>
  </si>
  <si>
    <t>CF-181</t>
  </si>
  <si>
    <t>OLANZAPINA, 10MG, 20 TABLETAS</t>
  </si>
  <si>
    <t>PIERSAN</t>
  </si>
  <si>
    <t>CF-182</t>
  </si>
  <si>
    <t>553-046</t>
  </si>
  <si>
    <t>QUETIAPINA FUMARATO CAPLIN 300MG 30 TABLETA</t>
  </si>
  <si>
    <t>https://cruzverde.com.gt/productos2/?criterio=TODOS&amp;cadena=Quetiapina</t>
  </si>
  <si>
    <t>CF-183</t>
  </si>
  <si>
    <t>EPSILON 300MG 30 TABLETA</t>
  </si>
  <si>
    <t>CF-184</t>
  </si>
  <si>
    <t>QUETIAZIC 300MG 30 COMPRIMIDO</t>
  </si>
  <si>
    <t>CAJA DE 30 COMPRIMIDOS</t>
  </si>
  <si>
    <t>CF-185</t>
  </si>
  <si>
    <t>QUETIAZIC XR 300MG 30 COMPRIMIDO</t>
  </si>
  <si>
    <t>QUETIAPINA</t>
  </si>
  <si>
    <t>CF-186</t>
  </si>
  <si>
    <t xml:space="preserve">QUETIAPINA MK, 300MG, 30 TABLETAS </t>
  </si>
  <si>
    <t>https://www.farmavalue.com/#/gt/products/8889</t>
  </si>
  <si>
    <t>CF-187</t>
  </si>
  <si>
    <t>QUEDITIN, 300MG, 30 TABLETAS</t>
  </si>
  <si>
    <t>CF-188</t>
  </si>
  <si>
    <t>EPSILON, 300MG, 30 TABLETAS</t>
  </si>
  <si>
    <t>CF-189</t>
  </si>
  <si>
    <t>554-048</t>
  </si>
  <si>
    <t>CTRL TRANQUINAL 0.50MG 30 COMPRIMIDO</t>
  </si>
  <si>
    <t>BAGO - CTRL</t>
  </si>
  <si>
    <t>https://cruzverde.com.gt/productos2/?criterio=TODOS&amp;cadena=Alprazolam</t>
  </si>
  <si>
    <t>CF-190</t>
  </si>
  <si>
    <t>CTRL ALKRAZIL 0.5MG 30 TABLETA</t>
  </si>
  <si>
    <t>DONOVAN - CTRL</t>
  </si>
  <si>
    <t>CF-191</t>
  </si>
  <si>
    <t>CTRL TAFIL 0.5MG 100 TABLETA (DISP)</t>
  </si>
  <si>
    <t>VIATRIS CTRL TAFIL</t>
  </si>
  <si>
    <t>CF-192</t>
  </si>
  <si>
    <t>CTRL LYVERIUM 0.5MG 30 TABLETA</t>
  </si>
  <si>
    <t>MED PHARMA CTRL</t>
  </si>
  <si>
    <t>CF-193</t>
  </si>
  <si>
    <t>CTRL ALPRAZOLAM MK, 0.5MG, 30 TABLETAS</t>
  </si>
  <si>
    <t>https://www.farmavalue.com/#/gt/products/2626</t>
  </si>
  <si>
    <t>CF-194</t>
  </si>
  <si>
    <t>CTRL ALPRAZOLAM, 0.5MG, 30 TABLETAS</t>
  </si>
  <si>
    <t>DR. HELP</t>
  </si>
  <si>
    <t>CF-195</t>
  </si>
  <si>
    <t>CTRL, ALKRAZIL, 0.5MG, 30 TABLETAS</t>
  </si>
  <si>
    <t>KRAL</t>
  </si>
  <si>
    <t>https://www.farmavalue.com/#/gt/products/3661</t>
  </si>
  <si>
    <t>CF-196</t>
  </si>
  <si>
    <t>555-048</t>
  </si>
  <si>
    <t>CTRL RIVOTRIL 2MG 30 TABLETA</t>
  </si>
  <si>
    <t>ROCHE CTRL - RIVO</t>
  </si>
  <si>
    <t>https://cruzverde.com.gt/productos2/?criterio=TODOS&amp;cadena=Clonazepam</t>
  </si>
  <si>
    <t>CF-197</t>
  </si>
  <si>
    <t>CTRL EQUILIV 2MG 30 TABLETA</t>
  </si>
  <si>
    <t>CF-198</t>
  </si>
  <si>
    <t>CTRL CLONEX CD 2MG 30 COMPRIMIDO</t>
  </si>
  <si>
    <t>SAVAL</t>
  </si>
  <si>
    <t>CF-199</t>
  </si>
  <si>
    <t>CTRL CLONAZEPAM MK, 2MG, 30 TABLETAS</t>
  </si>
  <si>
    <t>https://www.farmavalue.com/#/gt/products/10342</t>
  </si>
  <si>
    <t>CF-200</t>
  </si>
  <si>
    <t>555-046</t>
  </si>
  <si>
    <t>CTRL CLONAGIN, 2MG, 30 COMPRIMIDOS</t>
  </si>
  <si>
    <t>https://www.farmavalue.com/#/gt/products/6349</t>
  </si>
  <si>
    <t>CF-201</t>
  </si>
  <si>
    <t>[C]EQUILIV 2 MG * 30 TABLETAS</t>
  </si>
  <si>
    <t>MEDPHARMA</t>
  </si>
  <si>
    <t>CF-202</t>
  </si>
  <si>
    <t>099-001</t>
  </si>
  <si>
    <t>AMPOLLA</t>
  </si>
  <si>
    <t>CTRL PARANTEN 10MG/2ML,  100 AMPOLLAS SOLUCION INYECTABLE (DISP)</t>
  </si>
  <si>
    <t>BONIN (DIPRO) - CTRL</t>
  </si>
  <si>
    <t>https://cruzverde.com.gt/productos2/?criterio=TODOS&amp;cadena=Diazepam</t>
  </si>
  <si>
    <t>CAJA DE 100 AMPOLLAS</t>
  </si>
  <si>
    <t>CF-203</t>
  </si>
  <si>
    <t>CTRL PARANTEN 10MG/2ML 1 AMPOLLA SOLUCION INYECTABLE</t>
  </si>
  <si>
    <t>Instituto Nacional de Estadística (INE)</t>
  </si>
  <si>
    <t>Índice de Precios al Consumidor por región I Solo Salud 06</t>
  </si>
  <si>
    <t>Base diciembre 2010=100.0</t>
  </si>
  <si>
    <t>Salud</t>
  </si>
  <si>
    <t>Completo</t>
  </si>
  <si>
    <t>Año</t>
  </si>
  <si>
    <t>Mes</t>
  </si>
  <si>
    <t>año-mes</t>
  </si>
  <si>
    <t>Región I</t>
  </si>
  <si>
    <t>República</t>
  </si>
  <si>
    <t>Enero</t>
  </si>
  <si>
    <t>Febrero</t>
  </si>
  <si>
    <t>Marzo</t>
  </si>
  <si>
    <t>Abril</t>
  </si>
  <si>
    <t>Mayo</t>
  </si>
  <si>
    <t>Junio</t>
  </si>
  <si>
    <t>Julio</t>
  </si>
  <si>
    <t>Agosto</t>
  </si>
  <si>
    <t>Septiembre</t>
  </si>
  <si>
    <t>Octubre</t>
  </si>
  <si>
    <t>Noviembre</t>
  </si>
  <si>
    <t>Diciembre</t>
  </si>
  <si>
    <t>2018</t>
  </si>
  <si>
    <t>Fecha</t>
  </si>
  <si>
    <r>
      <t xml:space="preserve">TCR </t>
    </r>
    <r>
      <rPr>
        <b/>
        <vertAlign val="subscript"/>
        <sz val="11"/>
        <color theme="1"/>
        <rFont val="Calibri"/>
        <family val="2"/>
        <scheme val="minor"/>
      </rPr>
      <t>1/</t>
    </r>
  </si>
  <si>
    <t>Tipo de cambio de referencia</t>
  </si>
  <si>
    <t>Promedio</t>
  </si>
  <si>
    <t>ID-INT</t>
  </si>
  <si>
    <t>Código INE</t>
  </si>
  <si>
    <t>Nombre_producto</t>
  </si>
  <si>
    <t>Caracteristicas_producto</t>
  </si>
  <si>
    <t>Tip(C/G)</t>
  </si>
  <si>
    <t>Pais</t>
  </si>
  <si>
    <t>Precio en moneda extranjera</t>
  </si>
  <si>
    <t>Moneda</t>
  </si>
  <si>
    <t>TC de pais respecto al dólar</t>
  </si>
  <si>
    <t>TC Dólar respecto al quetzal</t>
  </si>
  <si>
    <t>Precio_quetzal</t>
  </si>
  <si>
    <t>WEB</t>
  </si>
  <si>
    <t>Observacopmes</t>
  </si>
  <si>
    <t>TC</t>
  </si>
  <si>
    <t>Precio_FOB</t>
  </si>
  <si>
    <t>FLETE</t>
  </si>
  <si>
    <t>SEGURO</t>
  </si>
  <si>
    <t>DAI</t>
  </si>
  <si>
    <t>IVA</t>
  </si>
  <si>
    <t>IVA_ARANCEL</t>
  </si>
  <si>
    <t>Precio_CIF</t>
  </si>
  <si>
    <t>IVA_CIF</t>
  </si>
  <si>
    <t>Precio_final</t>
  </si>
  <si>
    <t>P_index</t>
  </si>
  <si>
    <t>Escenario</t>
  </si>
  <si>
    <t>int-26</t>
  </si>
  <si>
    <t>497-041</t>
  </si>
  <si>
    <t>Comercial</t>
  </si>
  <si>
    <t xml:space="preserve">Exjade deferasirox 250 mg caja con 28 comprimidos </t>
  </si>
  <si>
    <t>Novartis</t>
  </si>
  <si>
    <t>Mexico</t>
  </si>
  <si>
    <t>Pesos mexicanos</t>
  </si>
  <si>
    <t>https://farmasmart.com/especialidades-medicas/sistema-sanguineo/exjade-deferasirox-250-mg-28-comp-lab-novartis/</t>
  </si>
  <si>
    <t>La presentación en la pagina web es de 28 tabletas, se dividio el valor mostrado en la pagina entre 28 para tener el precio unitario</t>
  </si>
  <si>
    <t>Marlon</t>
  </si>
  <si>
    <t>int-27</t>
  </si>
  <si>
    <t>Ferasiro 250mg ODT, 28 comprimidos</t>
  </si>
  <si>
    <t>si</t>
  </si>
  <si>
    <t>MSN</t>
  </si>
  <si>
    <t>Chile</t>
  </si>
  <si>
    <t>Pesos chilenos</t>
  </si>
  <si>
    <t>https://farmacy.cl/deferasirox-250mg-odt-28-comprimidos</t>
  </si>
  <si>
    <t>La presentación en la pagina web es de 28 tabletas, se dividio el valor mostrado en la pagina entre 28 para tener el precio unitario. Producto no disponible en pagina web</t>
  </si>
  <si>
    <t>int-28</t>
  </si>
  <si>
    <t>Generico</t>
  </si>
  <si>
    <t>Ferasirrox 250</t>
  </si>
  <si>
    <t>D16 Farmaacia y Biotecnologia</t>
  </si>
  <si>
    <t>Bangladesh</t>
  </si>
  <si>
    <t>Taka</t>
  </si>
  <si>
    <t>https://osudpotro.com/ferasirrox-250-tablet</t>
  </si>
  <si>
    <t>Producto no disponible en pagina web</t>
  </si>
  <si>
    <t>int-29</t>
  </si>
  <si>
    <t>503-004</t>
  </si>
  <si>
    <t>Solución Cloruro De Sodio 0.9% 50 ml</t>
  </si>
  <si>
    <t>Pisa</t>
  </si>
  <si>
    <t>https://libreriamedica.com.mx/soluciones/1579-solucion-cloruro-de-sodio-09-50-ml-7501125115462.html</t>
  </si>
  <si>
    <t>Producto ofertado en la pagina , precio sin oferta es $26 (agotado en pagina web)</t>
  </si>
  <si>
    <t>int-30</t>
  </si>
  <si>
    <t>CLORURO SODIO 0.9% 50 ML PLASTICO</t>
  </si>
  <si>
    <t>Super Farmacias</t>
  </si>
  <si>
    <t>https://farmaciasleyva.com/products/30190?pr_prod_strat=collection_fallback&amp;pr_rec_id=e12041f03&amp;pr_rec_pid=8087080075546&amp;pr_ref_pid=8008782938394&amp;pr_seq=uniform</t>
  </si>
  <si>
    <t>Producto disponible</t>
  </si>
  <si>
    <t>int-31</t>
  </si>
  <si>
    <t>Bolsa 1000 ml.</t>
  </si>
  <si>
    <t>Cloruro de sodio al 0.9% Solución inyectable Bolsa con 50 ml</t>
  </si>
  <si>
    <t>Open Market Ltda</t>
  </si>
  <si>
    <t>Colombia</t>
  </si>
  <si>
    <t>pesos colombianos</t>
  </si>
  <si>
    <t>https://www.farmalisto.com.co/formulados/8317-comprar-cloruro-de-sodio-09-solucion-inyectable-bolsa-con-50-ml-rx-precio-7707141349267.html</t>
  </si>
  <si>
    <t>int-32</t>
  </si>
  <si>
    <t>266-035-016</t>
  </si>
  <si>
    <t>AMINOÁCIDOS AL 10% SIN ELECTROLITOS, FRASCO DE 500 ML</t>
  </si>
  <si>
    <t>Aminoven Infant</t>
  </si>
  <si>
    <t>Fresenius-kabi</t>
  </si>
  <si>
    <t>Argentina</t>
  </si>
  <si>
    <t>pesos argentinos</t>
  </si>
  <si>
    <t>https://www.preciosderemedios.com.ar/precios/?pattern=aminoven%20infant</t>
  </si>
  <si>
    <t>Ver caracteristicas en este link</t>
  </si>
  <si>
    <t>int-33</t>
  </si>
  <si>
    <t>505-016</t>
  </si>
  <si>
    <t>FRASCO 500 ml</t>
  </si>
  <si>
    <t>C</t>
  </si>
  <si>
    <t>LEVAMIN</t>
  </si>
  <si>
    <t>No_ind</t>
  </si>
  <si>
    <t>México</t>
  </si>
  <si>
    <t>https://prixz.com/c/farmacia/alta-especialidad/tracto-alimentario-y-metabolismo-alta-especialidad/levamin-pad-10-500ml/</t>
  </si>
  <si>
    <t>en la página web indica que producto está agotado, sin embargo se toma precio para referencia</t>
  </si>
  <si>
    <t>Claudia</t>
  </si>
  <si>
    <t>17/05/2023</t>
  </si>
  <si>
    <t>int-34</t>
  </si>
  <si>
    <t>G</t>
  </si>
  <si>
    <t>Braun</t>
  </si>
  <si>
    <t>India</t>
  </si>
  <si>
    <t>Rupias</t>
  </si>
  <si>
    <t>https://www.indiamart.com/proddetail/aminoplasmal-hepa-10-for-hospital-2850352998430.html</t>
  </si>
  <si>
    <t>int-35</t>
  </si>
  <si>
    <t>266-038-016</t>
  </si>
  <si>
    <t>AMINOÁCIDOS SIN ELECTROLITOS, SIN ÁCIDO GLUTAMÍNICO PARA PACIENTE PEDIÁTRICO NEONATO</t>
  </si>
  <si>
    <t>CONCENTRACIÓN: 10%; VÍA DE ADMINISTRACIÓN: INTRAVENOSA;</t>
  </si>
  <si>
    <t>Frasco 500 ml</t>
  </si>
  <si>
    <t>Fresenius Kabi</t>
  </si>
  <si>
    <t>Georgia</t>
  </si>
  <si>
    <t>Lari georgiano</t>
  </si>
  <si>
    <t>https://www.aversi.ge/en/medikamentebi/92?&amp;page=2</t>
  </si>
  <si>
    <t>int-36</t>
  </si>
  <si>
    <t>523-004</t>
  </si>
  <si>
    <t>Baxter</t>
  </si>
  <si>
    <t>Sí</t>
  </si>
  <si>
    <t>Canadá</t>
  </si>
  <si>
    <t>Dólar canadiense</t>
  </si>
  <si>
    <t>https://excelhealthcanada.ca/bax-jb1314-normal-saline-0-45-sodium-chloride-1000ml-bag-for-injection-cs-12/</t>
  </si>
  <si>
    <t>int-37</t>
  </si>
  <si>
    <t>Estados Unidos</t>
  </si>
  <si>
    <t xml:space="preserve">Dólar  </t>
  </si>
  <si>
    <t>N/A</t>
  </si>
  <si>
    <t>https://us.vwr.com/store/product/32877619/sodium-chloride-solution-0-45-for-injection-usp-fresenius-kabi</t>
  </si>
  <si>
    <t>int-38</t>
  </si>
  <si>
    <t>539-016</t>
  </si>
  <si>
    <t>6% Solución inyectable. Frasco o Bolsa 500ml. Cotizar por Frasco o Bolsa</t>
  </si>
  <si>
    <t>Voluven</t>
  </si>
  <si>
    <t>SÍ</t>
  </si>
  <si>
    <t>Dólar</t>
  </si>
  <si>
    <t>https://buy-pharm.com/1-hydroksyetylkrahmal-voluven-bottle-6-500-ml-10-pcs.html</t>
  </si>
  <si>
    <t>Precio corresponde a 10 unidades</t>
  </si>
  <si>
    <t>int-39</t>
  </si>
  <si>
    <t>Bolsa 500 ml</t>
  </si>
  <si>
    <t>https://www.apollopharmacy.in/medicine/voluven-solution-500ml</t>
  </si>
  <si>
    <t>int-40</t>
  </si>
  <si>
    <t>HAVER FARMA İLAÇ ANONİM ŞİRKETİ</t>
  </si>
  <si>
    <t>Turquía</t>
  </si>
  <si>
    <t>Lira Turca</t>
  </si>
  <si>
    <t>int-41</t>
  </si>
  <si>
    <t>inyectable</t>
  </si>
  <si>
    <t>Bioyetin (Eritropoyetina humana)</t>
  </si>
  <si>
    <t>no_ind</t>
  </si>
  <si>
    <t>Probiomed</t>
  </si>
  <si>
    <t>Panama</t>
  </si>
  <si>
    <t>https://www.farmapana.com/insuficiencia-renal/3113-2199-bioyetin-eritropoyetina-humana.html#/618-composicion-4000_ui/619-presentacion-sol_iny</t>
  </si>
  <si>
    <t xml:space="preserve">Jelis </t>
  </si>
  <si>
    <t>int-42</t>
  </si>
  <si>
    <t>Bioyetin</t>
  </si>
  <si>
    <t>https://vitau.mx/bioyetin-4000-ui-03ml-caja-con-6-frascos-ampula-9693</t>
  </si>
  <si>
    <t>CAJA DE 6 FRASCOS INYECTABLES</t>
  </si>
  <si>
    <t>int-43</t>
  </si>
  <si>
    <t xml:space="preserve">Eritropoyetina 4000 ui </t>
  </si>
  <si>
    <t>ICLOS</t>
  </si>
  <si>
    <t>URUGUAY</t>
  </si>
  <si>
    <t>Guaraní</t>
  </si>
  <si>
    <t>https://www.farmacenter.com.py/eritropoyetina-4000-ui-caja-de-jeringa-prerellenada-de-1-ml-p3839</t>
  </si>
  <si>
    <t>int-44</t>
  </si>
  <si>
    <t>Eritromax 4000 U.I</t>
  </si>
  <si>
    <t>Blau</t>
  </si>
  <si>
    <t>https://www.google.com/search?q=cuanto+es+1+peso+colombiano+a+dolar&amp;rlz=1C1GCEA_enGT1039GT1039&amp;oq=cuanto+es+1+peso+colombiano+a+dolar&amp;aqs=chrome..69i57j0i22i30l9.11630j1j7&amp;sourceid=chrome&amp;ie=UTF-8</t>
  </si>
  <si>
    <t>caja de 25 ampollas</t>
  </si>
  <si>
    <t>int-45</t>
  </si>
  <si>
    <t>549-046</t>
  </si>
  <si>
    <t>Clorpromazina 100 mg</t>
  </si>
  <si>
    <t>Largactil</t>
  </si>
  <si>
    <t>Sanafi Aventis</t>
  </si>
  <si>
    <t>España</t>
  </si>
  <si>
    <t>Euros</t>
  </si>
  <si>
    <t>https://nomenclator.org/med/largactil-100-mg-comprimidos-recubiertos</t>
  </si>
  <si>
    <t>Precio por unidad</t>
  </si>
  <si>
    <t>Dany</t>
  </si>
  <si>
    <t>int-46</t>
  </si>
  <si>
    <t>093-001</t>
  </si>
  <si>
    <t>Ampolla</t>
  </si>
  <si>
    <t>inyección Lorazepam</t>
  </si>
  <si>
    <t>PSYPOSE</t>
  </si>
  <si>
    <t xml:space="preserve">rupia </t>
  </si>
  <si>
    <t>https://www.indiamart.com/proddetail/inj-lorazepam-25893446288.html</t>
  </si>
  <si>
    <t>int-47</t>
  </si>
  <si>
    <t>556-056</t>
  </si>
  <si>
    <t>80 mg/1 mL. Suspensión estéril endotraqueopulmonar. Vial. Cotizar por Vial.</t>
  </si>
  <si>
    <t>Fosfolípidos de Pulmón Porcino 240 mg Caja con Frasco Ámpula C/ 3 ml Surfactante pulmonar</t>
  </si>
  <si>
    <t>Curosurf 240 mg</t>
  </si>
  <si>
    <t>Chiesi</t>
  </si>
  <si>
    <t>https://www.especipharma.com/product-page/curosurf-240-mg</t>
  </si>
  <si>
    <t>int-48</t>
  </si>
  <si>
    <t>Fosfolípidos de Pulmón Porcino
240 mg Caja con Frasco Ámpula C/ 3 ml</t>
  </si>
  <si>
    <t>https://www.farmaciasespecializadas.com/medicamentos/detalle/23000-curosurf-240mg3ml-f-a-caj-c1-vial</t>
  </si>
  <si>
    <t>int-49</t>
  </si>
  <si>
    <t>Fosfolipidos 240 MG</t>
  </si>
  <si>
    <t xml:space="preserve">Curosurf 1 Solución </t>
  </si>
  <si>
    <t>https://www.farmaciasanpablo.com.mx/medicamentos/especialidades-medicas/c---d/curosurf-1-solucion-frasco-ampula/p/000000000070001277</t>
  </si>
  <si>
    <t>int-50</t>
  </si>
  <si>
    <t>557-056</t>
  </si>
  <si>
    <t>25mg/mL. Suspensión estéril endotraqueopulmonar. Vial. Cotizar por Vial.</t>
  </si>
  <si>
    <t>CUROSURF 240 MG</t>
  </si>
  <si>
    <t>euros</t>
  </si>
  <si>
    <t>https://www.chiesi.es/curosurf-240-mg</t>
  </si>
  <si>
    <t xml:space="preserve">la presentacion es de 240mg </t>
  </si>
  <si>
    <t>int-51</t>
  </si>
  <si>
    <t>FRM-Survanta 25 mg Caja con frasco ámpula Rx3</t>
  </si>
  <si>
    <t>abbvie</t>
  </si>
  <si>
    <t>int-52</t>
  </si>
  <si>
    <t>Kabiven central</t>
  </si>
  <si>
    <t>https://nutrivel.com.mx/productos/nutricion-parenteral/central/kabiven-central/</t>
  </si>
  <si>
    <t>int-53</t>
  </si>
  <si>
    <t>https://nutrivida.mx/products/kabiven-central-1026-ml-900-kcal</t>
  </si>
  <si>
    <t>int-54</t>
  </si>
  <si>
    <t>Kabiven periférico</t>
  </si>
  <si>
    <t>https://nutrivel.com.mx/productos/nutricion-parenteral/periferica/kabiven-periferico/</t>
  </si>
  <si>
    <t>int-55</t>
  </si>
  <si>
    <t>https://nutrivida.mx/products/kabiven-periferica-1440-ml-1000-kcal?_pos=3&amp;_sid=e24662429&amp;_ss=r</t>
  </si>
  <si>
    <t>int-56</t>
  </si>
  <si>
    <t>266-072-024</t>
  </si>
  <si>
    <t>Bioyetin, Eritropoyetina Humana, Jeringas Prellenadas</t>
  </si>
  <si>
    <t>S</t>
  </si>
  <si>
    <t>Laboratorios Sanfer</t>
  </si>
  <si>
    <t>MEXICO</t>
  </si>
  <si>
    <t>PESOS MEXICANOS</t>
  </si>
  <si>
    <t>https://www.benavides.com.mx/bioyetin-4-000-ui-3-ml-6-jep.html#detail</t>
  </si>
  <si>
    <t>JERINGA PRELLENADA CAJA DE 6 UNIDADES</t>
  </si>
  <si>
    <t>17/05/2025</t>
  </si>
  <si>
    <t>int-57</t>
  </si>
  <si>
    <t>Bioyetin 4000UI Solución Inyectable x 1 Ampolla</t>
  </si>
  <si>
    <t>EL SALVADOR</t>
  </si>
  <si>
    <t>DÓLAR</t>
  </si>
  <si>
    <t>https://onlifeapp.com/products/8538/bioyetin-4000ui-solucion-inyectable-x-1-ampolla</t>
  </si>
  <si>
    <t>JERINGA PRELLENADA UNIDAD</t>
  </si>
  <si>
    <t>17/05/2026</t>
  </si>
  <si>
    <t>int-58</t>
  </si>
  <si>
    <t>Bioyetin 4000 U.I Solución Inyectable Caja Con 6 Jeringas Prellenadas, Principio activo: Eritropoyetina recombinante humana.</t>
  </si>
  <si>
    <t>PESOS</t>
  </si>
  <si>
    <t>https://www.farmalisto.com.mx/inmunologia/34876-comprar-bioyetin-4000-ui-solucion-inyectable-caja-con-6-jeringas-prellenadas-rx3-precio.html</t>
  </si>
  <si>
    <t>17/05/2027</t>
  </si>
  <si>
    <t>int-59</t>
  </si>
  <si>
    <t>Bisolvon bromhexina 80 mg solución infantil sabor fresa con 120 ml, Presentación en caja con frasco de 120 ml. por cada 5 ml de jarabe se tiene 4 mg de Bromhexina.</t>
  </si>
  <si>
    <t>https://prixz.com/c/farmacia/gripa-y-tos/sistema-respiratorio-gripa-y-tos/bisolvon-infantil-120-ml-solucion-frasco-bromhexina-80-mg/</t>
  </si>
  <si>
    <t>FRASCO DE 20 ML</t>
  </si>
  <si>
    <t>17/05/2029</t>
  </si>
  <si>
    <t>int-60</t>
  </si>
  <si>
    <t>BROMHEXINA JBE LANCASCO</t>
  </si>
  <si>
    <t>NICARAGUA</t>
  </si>
  <si>
    <t>C$36.75</t>
  </si>
  <si>
    <t>CORDOBA</t>
  </si>
  <si>
    <t>https://rapifarma.com/product/bromhexina-jbe-lancasco/</t>
  </si>
  <si>
    <t>FRASCO DE 120ML</t>
  </si>
  <si>
    <t>17/05/2030</t>
  </si>
  <si>
    <t>int-61</t>
  </si>
  <si>
    <t>BROMEXINA JARABE 120ML</t>
  </si>
  <si>
    <t>HONDURAS</t>
  </si>
  <si>
    <t>L.12.00</t>
  </si>
  <si>
    <t>LEMPIRA</t>
  </si>
  <si>
    <t>https://farmaciasanantonio.hn/Producto/12397/</t>
  </si>
  <si>
    <t xml:space="preserve">FRASCO DE 120 ML </t>
  </si>
  <si>
    <t>17/05/2031</t>
  </si>
  <si>
    <t>int-62</t>
  </si>
  <si>
    <t>549-048</t>
  </si>
  <si>
    <t xml:space="preserve">
Largactil CHLORPROMAZINE HYDROCHLORIDE</t>
  </si>
  <si>
    <t>SANOFI AVENTIS</t>
  </si>
  <si>
    <t>AUSTRALIA</t>
  </si>
  <si>
    <t>EURO</t>
  </si>
  <si>
    <t>https://www.unitedpharmacies.nl/Largactil-Chlorpromazine-Hydrochloride-100mg-100-Tablets-p-1130.html</t>
  </si>
  <si>
    <t>CAJA DE 100 UNIDADES</t>
  </si>
  <si>
    <t>17/05/2032</t>
  </si>
  <si>
    <t>int-63</t>
  </si>
  <si>
    <t>Largactil 100 mg Caja 20 Comprimidos, Principio activo: Clorpromazina.</t>
  </si>
  <si>
    <t>https://www.farmalisto.com.mx/sistema-nervioso-central/2879-comprar-largactil-100-mg-caja-20-comprimidos-rx1-precio.html</t>
  </si>
  <si>
    <t>CAJA DE 20 UNIDADES</t>
  </si>
  <si>
    <t>17/05/2033</t>
  </si>
  <si>
    <t>int-64</t>
  </si>
  <si>
    <t>PROMAXIL 100MG X 30TABLETAS</t>
  </si>
  <si>
    <t>CYMACLA</t>
  </si>
  <si>
    <t>REPUBLICA DOMINICANA</t>
  </si>
  <si>
    <t>RD$700.00</t>
  </si>
  <si>
    <t>PESO DOMINICANO</t>
  </si>
  <si>
    <t>https://farmaciasloshidalgos.com.do/producto/promaxil-100mg-x-30tab/</t>
  </si>
  <si>
    <t>17/05/2034</t>
  </si>
  <si>
    <t>int-65</t>
  </si>
  <si>
    <t xml:space="preserve">0.5 mg. Tableta/Comprimido. </t>
  </si>
  <si>
    <t>Alzam 0.5mg tabs. Con30 TAB. Alprazolam</t>
  </si>
  <si>
    <t>PSICOFARMA</t>
  </si>
  <si>
    <t>https://www.benavides.com.mx/alzam-0-5mg-tabs-con30.html</t>
  </si>
  <si>
    <t>17/05/2035</t>
  </si>
  <si>
    <t>500-001</t>
  </si>
  <si>
    <t>ampolla</t>
  </si>
  <si>
    <t>AGUA INYECTABLE 10ML C/100 AMP. PLAS.</t>
  </si>
  <si>
    <t>PISA</t>
  </si>
  <si>
    <t>$ 499.00</t>
  </si>
  <si>
    <t>https://medi-kare.com/products/agua-inyectable-10ml-c-100-amp-plas-iva-0</t>
  </si>
  <si>
    <t>caja de 100 ampollas,las ampollas son plasticas</t>
  </si>
  <si>
    <t>PIS102 Agua Inyectable 10 ML. AMP. PLAS</t>
  </si>
  <si>
    <t>$518.50</t>
  </si>
  <si>
    <t>https://mecorama.mx/catalogo/soluciones/pis102-agua-inyectable-10-ml-amp-plas/</t>
  </si>
  <si>
    <t>caja de 100 ampollas, las ampollas son plasticas</t>
  </si>
  <si>
    <t>Sterile Water for Injection Hospira 10ml &amp; 50ml plastic bottles</t>
  </si>
  <si>
    <t>Hospira</t>
  </si>
  <si>
    <t>USA</t>
  </si>
  <si>
    <t>$13.95</t>
  </si>
  <si>
    <t>https://www.farrislabs.com/products/sterile-water-for-injection-10ml-bottle?variant=13857367949373</t>
  </si>
  <si>
    <t>vial plastico de 50ml 50 UNIDADES</t>
  </si>
  <si>
    <t>B BRAUN Miniplasco WATER FOR INJECTIONS, 10ml, 1 Ampoule, WATER FOR INJECTIONS, 10ml Miniplasco, 20 ampoules per box.</t>
  </si>
  <si>
    <t>B BRAUN</t>
  </si>
  <si>
    <t>SINGAPUR</t>
  </si>
  <si>
    <t>$0.50</t>
  </si>
  <si>
    <t>DÓLAR SINGAPUR</t>
  </si>
  <si>
    <t>https://www.medicalsupplies.com.sg/medical-supplies/2167-water-for-injections-b-braun-miniplasco-10ml-per-ampoule</t>
  </si>
  <si>
    <t>AMPOLLA PLASTICA</t>
  </si>
  <si>
    <t>013-058</t>
  </si>
  <si>
    <t>ampolla/vial</t>
  </si>
  <si>
    <t>Cloruro De Sodio 0,9% - Ampolla plástica de 10 mL</t>
  </si>
  <si>
    <t>SANDERSON</t>
  </si>
  <si>
    <t>PARAGUAY</t>
  </si>
  <si>
    <t>₲. 2.835</t>
  </si>
  <si>
    <t>GUARANI</t>
  </si>
  <si>
    <t>https://www.farmacenter.com.py/cloruro-de-sodio-0-9-ampolla-plastica-de-10-ml-p3189</t>
  </si>
  <si>
    <t>AMPOLLA PLASTICA de 10 ml</t>
  </si>
  <si>
    <t>Cloruro de Sodio 0,9%, solución inyectable.</t>
  </si>
  <si>
    <t>COLOMBIA</t>
  </si>
  <si>
    <t>$475</t>
  </si>
  <si>
    <t>PESO COLOMBIANO</t>
  </si>
  <si>
    <t>https://www.google.com/search?q=colombia+a+quetzales&amp;oq=COLOMBIA+A+&amp;aqs=chrome.1.69i57j0i512l9.7792j1j15&amp;sourceid=chrome&amp;ie=UTF-8</t>
  </si>
  <si>
    <t>Insumos Desechables, Suero Etiquetas: 10ml, AMPOLLA, CLORURO, Suero, 100 AMPOLLAS DE 10mL de SUERO FISIOLOGICO AL 0,9%</t>
  </si>
  <si>
    <t>LAB. BIOSANO</t>
  </si>
  <si>
    <t>$27.990</t>
  </si>
  <si>
    <t>https://deltamed.cl/tienda/producto/100-ampollas-de-10ml-de-suero-fisiologico-al-09/</t>
  </si>
  <si>
    <t>AMPOLLA PLASTICA, 10 ml, 100 UNIDADES</t>
  </si>
  <si>
    <t>502-003</t>
  </si>
  <si>
    <t xml:space="preserve">ampolla </t>
  </si>
  <si>
    <t>Cloruro de Sodio 0,9% - Ampolla plástica de 5 Ml</t>
  </si>
  <si>
    <t>₲. 2.340</t>
  </si>
  <si>
    <t>https://www.farmacenter.com.py/cloruro-de-sodio-0-9-ampolla-plastica-de-5-ml-p3190</t>
  </si>
  <si>
    <t>AMPOLLA PLASTICA DE 5 ML</t>
  </si>
  <si>
    <t>Cloruro de Sodio 0.9% x 5 ml</t>
  </si>
  <si>
    <t>LAB. UNIDOS S.A.</t>
  </si>
  <si>
    <t>PERU</t>
  </si>
  <si>
    <t>S/3.49</t>
  </si>
  <si>
    <t>SOL</t>
  </si>
  <si>
    <t>https://farmaciauniversal.com/producto/detalle/254/2835/cloruro-de-sodio-0.9x-5-ml</t>
  </si>
  <si>
    <t>AMPOLLAS CAJA DE 25 UNIDADES</t>
  </si>
  <si>
    <t>0.9% solución inyectable 5 ampollas 5 ml Cloruro De Sodio</t>
  </si>
  <si>
    <t>FRESENIUS</t>
  </si>
  <si>
    <t>$3.045</t>
  </si>
  <si>
    <t>https://cornershopapp.com/es-cl/products/bnh4-cloruro-de-sodio-09-solucion-inyectable-5-ampoll</t>
  </si>
  <si>
    <t xml:space="preserve">AMPOLLA PLASTICA DE 5 ML CJA DE DE 5 UNIDADES </t>
  </si>
  <si>
    <t>Cloruro de sodio 0,9 % 5 ml 100 unidades</t>
  </si>
  <si>
    <t>CHILE</t>
  </si>
  <si>
    <t>$14.442</t>
  </si>
  <si>
    <t>PESOS CHILENOS</t>
  </si>
  <si>
    <t>https://farmacy.cl/cloruro-de-sodio-09-5-ml-100-unidades</t>
  </si>
  <si>
    <t>AMPOLLA PLASTICA DE 5 ML CAJA DE 100 UNIDADES</t>
  </si>
  <si>
    <t>503-016</t>
  </si>
  <si>
    <r>
      <t xml:space="preserve">0.9%. Solución inyectable.  Bolsa o frasco 50 ml. </t>
    </r>
    <r>
      <rPr>
        <b/>
        <sz val="11"/>
        <color theme="1" tint="4.9989318521683403E-2"/>
        <rFont val="Calibri"/>
        <family val="2"/>
        <scheme val="minor"/>
      </rPr>
      <t>Cotizar por Bolsa o Frasco.</t>
    </r>
  </si>
  <si>
    <t>$21.00</t>
  </si>
  <si>
    <t>FRASCO PLASTICO DE 50 ML</t>
  </si>
  <si>
    <t>CLORURO DE SODIO 50ML, Solución fisiológica de cloruro de sodio al 0.9%</t>
  </si>
  <si>
    <t>$16.39</t>
  </si>
  <si>
    <t>https://jtc.com.mx/cloruro-de-sodio-50ml.html</t>
  </si>
  <si>
    <t xml:space="preserve">FRASCO PLASTICO DE 50 ML </t>
  </si>
  <si>
    <t>BOLSA</t>
  </si>
  <si>
    <t>Baxter Viaflex 0.9% Sodium Chloride 50ml Bag IV Infusion Intravenous</t>
  </si>
  <si>
    <t>BAXTER</t>
  </si>
  <si>
    <t>$5.95</t>
  </si>
  <si>
    <t>DÓLAR AUSTRALIANO</t>
  </si>
  <si>
    <t>https://medisa.com.au/medical/medical-catheters-tubing-accessories/injection-irrigation-solutions/baxter-viaflex-0-9-sodium-chloride-50ml-bag-iv-infusion-intravenous-ahb1306a/</t>
  </si>
  <si>
    <t>BOLSA PLASTICA DE 50 ML</t>
  </si>
  <si>
    <t>Sodium Chloride: 0.9% Sodium Chloride (NaCl) Injection Solution, USP, 50-mL VIAFLEX Plastic Container, Quad Pack, 96 Per/Cs</t>
  </si>
  <si>
    <t>VIAFLEX</t>
  </si>
  <si>
    <t>$349.50</t>
  </si>
  <si>
    <t>https://www.ciamedical.com/baxter-2b1301-sodium-chloride-0-9-sodium-chloride-nacl-injection-solution-usp-50-ml-viaflex-plastic-container-quad-pack-</t>
  </si>
  <si>
    <t>BOLSA PLASTICA DE 50 ML, CAJA DE 96 UNIDADES</t>
  </si>
  <si>
    <t>Baxter 0.9% Sodium Chloride Injection, USP, 50 mL MINI-BAG Plus Container, 80/cs</t>
  </si>
  <si>
    <t>$696.95</t>
  </si>
  <si>
    <t>https://medexsupply.com/baxter-0-9-sodium-chloride-injection-usp-50-ml-mini-bag-plus-container-80-cs/</t>
  </si>
  <si>
    <t>Sodium Chloride 0.9% 50ml Single Dose freeflex® Bag</t>
  </si>
  <si>
    <t>FREEFLEX</t>
  </si>
  <si>
    <t>$194.99</t>
  </si>
  <si>
    <t>http://www.clintpharmaceuticals.com/623-53-sodium-chloride-0-9-percent-50-ml-single-dose-freeflex-bag-pf-box-60.html</t>
  </si>
  <si>
    <t>BOLSA PLASTICA DE 50 ML, CAJA DE  60 UNIDADES</t>
  </si>
  <si>
    <t>506-016</t>
  </si>
  <si>
    <t>Levamin Normo</t>
  </si>
  <si>
    <t>$231.00</t>
  </si>
  <si>
    <t>https://vitau.mx/levamin-normo-85-frasco-con-500ml-18489</t>
  </si>
  <si>
    <t>FRASCO DE 500 ML 8.5%</t>
  </si>
  <si>
    <t>AMINOVEN 10% SOLUTION&gt;Fresenius Kabi India Pvt Ltd</t>
  </si>
  <si>
    <t>Fresenius Kabi India Pvt Ltd</t>
  </si>
  <si>
    <t>INDIA</t>
  </si>
  <si>
    <t>635.00 ₹</t>
  </si>
  <si>
    <t>RUPIA</t>
  </si>
  <si>
    <t>https://www.netforhealth.com/product/aminoven-10-solutionfresenius-kabi-india-pvt-ltd/</t>
  </si>
  <si>
    <t xml:space="preserve">FRASCO DE 500 ML  10% </t>
  </si>
  <si>
    <t xml:space="preserve">AMINOVEN 10% 500ML </t>
  </si>
  <si>
    <t xml:space="preserve">FRESENIUS KABI  </t>
  </si>
  <si>
    <t>Rs. 639.2</t>
  </si>
  <si>
    <t>https://pharmacy-needs.com/product/aminoven-10-500ml/</t>
  </si>
  <si>
    <t>FRASCO DE 500 ML 10 %</t>
  </si>
  <si>
    <t>Aminoven 10% Solution</t>
  </si>
  <si>
    <t>₹665</t>
  </si>
  <si>
    <t>https://www.1mg.com/otc/aminoven-10-solution-otc172056?wpsrc=Google+Organic+Search</t>
  </si>
  <si>
    <t>Aminoven 10% 500ml</t>
  </si>
  <si>
    <t>FRESENIUS KABI</t>
  </si>
  <si>
    <t>GEORGIA</t>
  </si>
  <si>
    <t>22.98 Gel</t>
  </si>
  <si>
    <t>GEL</t>
  </si>
  <si>
    <t>https://www.aversi.ge/en/aversi/act/drugDet/?MatID=25206</t>
  </si>
  <si>
    <t>FRASCO DE 500 ML 10%</t>
  </si>
  <si>
    <t>509-001</t>
  </si>
  <si>
    <t>GLUCONATO DE CALCIO AL 10% 10 ML</t>
  </si>
  <si>
    <t>$71.5</t>
  </si>
  <si>
    <t>https://www.lancetahg.com.mx/productos/1961/gluconato-de-calcio-al-10-10-ml</t>
  </si>
  <si>
    <t>AMPOLLA DE 10ML 5 UNIDADES</t>
  </si>
  <si>
    <t>GLUCONATO DE CALCIO 10% AMP. DANY CAJA X 25 UNID</t>
  </si>
  <si>
    <t>IFA</t>
  </si>
  <si>
    <t>S/ 55.00</t>
  </si>
  <si>
    <t>https://www.pjfarma.pe/product/gluconato-de-calcio-10-amp-dany-caja-x-25-unid</t>
  </si>
  <si>
    <t>AMPOLLA DE 10% CAJA DE 25 UNIDADES</t>
  </si>
  <si>
    <t>Gluconato de calcio al 10% Ampolleta 10ml | PMHYL</t>
  </si>
  <si>
    <t>$ 173.00</t>
  </si>
  <si>
    <t>https://pmhyl.com/Tienda/laboratorio/449-gluconato-de-calcio-pack-10-ampolletas.html</t>
  </si>
  <si>
    <t>AMPOLLA DE 10ML 10 UNIDADES</t>
  </si>
  <si>
    <t>PIS137 Gluconato De Calcio 10% 10 ML. PZA.</t>
  </si>
  <si>
    <t>$13.00</t>
  </si>
  <si>
    <t>https://pedidos.drogueriaeconomix.com/producto/gluconato-de-calcio-10-inyectable-i-v-ampolla-10-ml-x-1-biosano/</t>
  </si>
  <si>
    <t>AMPOLLA DE 10ML UNIDAD</t>
  </si>
  <si>
    <t>Calcium Gluconate 10%/10ml Ampoule POM x10</t>
  </si>
  <si>
    <t>HAMELN</t>
  </si>
  <si>
    <t>UK</t>
  </si>
  <si>
    <t>£26.14</t>
  </si>
  <si>
    <t>LIBRA ESTERLINA</t>
  </si>
  <si>
    <t>https://www.wms.co.uk/Pharmaceuticals/Nutrition/Injectable/Calcium-Gluconate-10-10ml-Ampoule-POM-x10/p/J029</t>
  </si>
  <si>
    <t>AMPOLLA DE 10ML CAJA DE 10 UNIDADES</t>
  </si>
  <si>
    <t>515-016</t>
  </si>
  <si>
    <t>Solución Glucosada 5% Dextrosa 250 ml</t>
  </si>
  <si>
    <t>$27.00</t>
  </si>
  <si>
    <t>https://libreriamedica.com.mx/soluciones/1591-solucion-glucosada-5-dextrosa-250-ml-7501125100840.html</t>
  </si>
  <si>
    <t xml:space="preserve">SOLO HAY DE 5% FRASCO DE 250 ML </t>
  </si>
  <si>
    <t>Solución Cloruro de Sodio C/Dextrosa 500ml PISA</t>
  </si>
  <si>
    <t>$42.00</t>
  </si>
  <si>
    <t>https://hospitality.com.mx/producto/solucion-cloruro-de-sodio-c-dextrosa-500ml-pisa/</t>
  </si>
  <si>
    <t xml:space="preserve">FRASCO DE 500ML </t>
  </si>
  <si>
    <t>266-062-004</t>
  </si>
  <si>
    <t>Kabiven Periférico,Kabiven Periférico se presenta en una bolsa de tres cámaras con sobrebolsa, que contiene los siguientes medicamentos: aminoácidos (componentes utilizados para construir proteínas), lípidos, glucosa y electrolitos.</t>
  </si>
  <si>
    <t>FRE-KABI-PER</t>
  </si>
  <si>
    <t>$1,150.00</t>
  </si>
  <si>
    <t>BOLSA DE TRES CAMARAS DE 1440 ML</t>
  </si>
  <si>
    <t>537-016</t>
  </si>
  <si>
    <t>Dx-cs cloruro de sodio, glucosa 0.9/0.5 % solución 500 ml</t>
  </si>
  <si>
    <t>$54</t>
  </si>
  <si>
    <t>https://prixz.com/c/farmacia/sueros-farmacia-4/soluciones-hospitalarias/solucion-mixta-1-solucion-0-9-500-ml/</t>
  </si>
  <si>
    <t>FRASCP DE 500ML</t>
  </si>
  <si>
    <t>Eritropoyetina 4000 ui - Caja de jeringa prerellenada de 1 ml</t>
  </si>
  <si>
    <t>ICLOS BIOTECNOLOGIA</t>
  </si>
  <si>
    <t>₲. 228,750</t>
  </si>
  <si>
    <t>ID-GUA</t>
  </si>
  <si>
    <t>NOG</t>
  </si>
  <si>
    <t>Descripción</t>
  </si>
  <si>
    <t>Modalidad</t>
  </si>
  <si>
    <t>Entidad_requirente</t>
  </si>
  <si>
    <t>Fecha.Pub</t>
  </si>
  <si>
    <t>Año.Pub</t>
  </si>
  <si>
    <t>Fechaadj</t>
  </si>
  <si>
    <t>Año.Adj</t>
  </si>
  <si>
    <t>Estatus_Evento</t>
  </si>
  <si>
    <t>Producto</t>
  </si>
  <si>
    <t>Caracteristicas</t>
  </si>
  <si>
    <t>Codigo_tipo_producto</t>
  </si>
  <si>
    <t>Unidad_de_medida</t>
  </si>
  <si>
    <t>Cantidad_Solicitada</t>
  </si>
  <si>
    <t>NIT</t>
  </si>
  <si>
    <t>Oferente</t>
  </si>
  <si>
    <t>Marca_ofertada</t>
  </si>
  <si>
    <t>Cantidad_ofertada</t>
  </si>
  <si>
    <t xml:space="preserve"> Precio_ofertado </t>
  </si>
  <si>
    <t xml:space="preserve"> Monto_ofertado </t>
  </si>
  <si>
    <t>Adjudicado</t>
  </si>
  <si>
    <t>Cod.IM</t>
  </si>
  <si>
    <t>Verificacion</t>
  </si>
  <si>
    <t>Obser.</t>
  </si>
  <si>
    <t>año_publicacion</t>
  </si>
  <si>
    <t>mes_adjudicacion</t>
  </si>
  <si>
    <t>año-mes_adjudicacion</t>
  </si>
  <si>
    <t>ipc</t>
  </si>
  <si>
    <t>fact_index</t>
  </si>
  <si>
    <t>precio_act</t>
  </si>
  <si>
    <t>Diferencia</t>
  </si>
  <si>
    <t>HG-1</t>
  </si>
  <si>
    <t>475-016</t>
  </si>
  <si>
    <t>MSPAS NO. 2021-ROO-CD-3068 (ADQUISICION DE SEVOFLURANO 100% SOLUCION PARA INHALACION, FRASCO 250ML, COTIZAR POR FRASCO)</t>
  </si>
  <si>
    <t>COMPRA DIRECTA CON OFERTA ELECTRÓNICA (ART. 43 LCE INCISO B)</t>
  </si>
  <si>
    <t>MINISTERIO DE SALUD PÚBLICA</t>
  </si>
  <si>
    <t>25/6/2021</t>
  </si>
  <si>
    <t>30/6/2021</t>
  </si>
  <si>
    <t>ADJUDICADO</t>
  </si>
  <si>
    <t>SEVOFLURANO</t>
  </si>
  <si>
    <t>CONCENTRACIÓN: 100%; USO: ANESTÉSICO GENERAL;</t>
  </si>
  <si>
    <t>26600000000</t>
  </si>
  <si>
    <t>FRASCO - 250 MILILITRO(ML)</t>
  </si>
  <si>
    <t>656058K</t>
  </si>
  <si>
    <t>EQUIPOS PARA HOSPITALES Y MEDICINAS, SOCIEDAD ANONIMA</t>
  </si>
  <si>
    <t>PIRAMAL/ SOJOURN</t>
  </si>
  <si>
    <t>Guatecompras</t>
  </si>
  <si>
    <t>HG-2</t>
  </si>
  <si>
    <t>7505043</t>
  </si>
  <si>
    <t>BAXTER DE GUATEMALA SOCIEDAD ANONIMA</t>
  </si>
  <si>
    <t>GENÉRICO</t>
  </si>
  <si>
    <t>HG-3</t>
  </si>
  <si>
    <t>8163294</t>
  </si>
  <si>
    <t>ACEITUNO,RUBIO,JIMÉNEZ,JENY,BETHZAIDA</t>
  </si>
  <si>
    <t>FLOVES</t>
  </si>
  <si>
    <t>HG-4</t>
  </si>
  <si>
    <t>ADQUISICIÓN DE SEVOFLURANO SOLUCIÓN PARA INHALACIÓN 100%, FRASCO 250ML, PARA USO EN DIFERENTES SERVICIOS DE ESTE HOSPITAL.</t>
  </si>
  <si>
    <t>27/5/2021</t>
  </si>
  <si>
    <t>CONCENTRACIÓN: 100%; VÍA DE ADMINISTRACIÓN: NASAL;</t>
  </si>
  <si>
    <t>026600000000</t>
  </si>
  <si>
    <t>HG-5</t>
  </si>
  <si>
    <t>C.871 SEVOFLURANO, LÍQUIDO VOLÁTIL, FRASCO DE 250 ML</t>
  </si>
  <si>
    <t>INSTITUTO GUATEMALTECO DE SEGURIDAD SOCIAL -IGSS-</t>
  </si>
  <si>
    <t>13/1/2016</t>
  </si>
  <si>
    <t>15/1/2016</t>
  </si>
  <si>
    <t>PRESCINDIDO</t>
  </si>
  <si>
    <t>LÍQUIDO VOLÁTIL, FRASCO DE 250 ML</t>
  </si>
  <si>
    <t>67680895</t>
  </si>
  <si>
    <t>ITALPHARMA, SOCIEDAD ANONIMA</t>
  </si>
  <si>
    <t>SEVO 100% SOLUCIÓN PARA INHALACION</t>
  </si>
  <si>
    <t>HG-6</t>
  </si>
  <si>
    <t>25/5/2021</t>
  </si>
  <si>
    <t>SOJOURN / PIRAMAL</t>
  </si>
  <si>
    <t>HG-7</t>
  </si>
  <si>
    <t>70 FRASCOS DE SEVOFLURANO LÍQUIDO VOLÁTIL, SOLUCIÓN PARA INHALACIÓN FRASCO DE 250ML DEBE CUMPLIR CON LOS REQUERIMIENTOS DE SEVOFLURANE SEGÚN USP Y PROPORCIONAR TRES VAPORIZADORES Y SU MANTENIMIENTO</t>
  </si>
  <si>
    <t>UNIDAD DE CIRUGIA CARDIOVASCULAR DE GUATEMALA</t>
  </si>
  <si>
    <t>5/2/2020</t>
  </si>
  <si>
    <t>7/2/2020</t>
  </si>
  <si>
    <t>SEVOFLURANO LÍQUIDO VOLÁTIL, SOLUCIÓN PARA INHALACIÓN FRASCO DE 250ML DEBE CUMPLIR CON LOS REQUERIMIENTOS DE SEVOFLURANE SEGÚN USP Y PROPORCIONAR TRES VAPORIZADORES Y SU MANTENIMIENTO</t>
  </si>
  <si>
    <t>26600000000.0</t>
  </si>
  <si>
    <t>MILILITRO DE 250 GRAMOS</t>
  </si>
  <si>
    <t>24339423</t>
  </si>
  <si>
    <t>ALMAR DIAGNOSTICA SOCIEDAD ANONIMA</t>
  </si>
  <si>
    <t>FLOVES 100% SOLUCION PARA INHALACION</t>
  </si>
  <si>
    <t>HG-8</t>
  </si>
  <si>
    <t>CÓDIGO 871, SEVOFLURANO LIQUIDO VOLÁTIL FRASCO 250 ML</t>
  </si>
  <si>
    <t>28/2/2020</t>
  </si>
  <si>
    <t>3/3/2020</t>
  </si>
  <si>
    <t>FORMA FARMACÉUTICA: LÍQUIDO VOLÁTIL; VÍA DE ADMINISTRACIÓN: NASAL</t>
  </si>
  <si>
    <t>HG-9</t>
  </si>
  <si>
    <t>SEVOFLURANO,LÍQUIDO VOLÁTIL, FRASCO DE 250 ML</t>
  </si>
  <si>
    <t>15/1/2019</t>
  </si>
  <si>
    <t>17/1/2019</t>
  </si>
  <si>
    <t>SEVOFLURANO 100% SOLUCIÓN PARA INHALACIÓN</t>
  </si>
  <si>
    <t>HG-10</t>
  </si>
  <si>
    <t>735442</t>
  </si>
  <si>
    <t>CENTRO DISTRIBUIDOR SOCIEDAD ANONIMA</t>
  </si>
  <si>
    <t>SEVORANE</t>
  </si>
  <si>
    <t>HG-11</t>
  </si>
  <si>
    <t>476-028</t>
  </si>
  <si>
    <t>COMPRA DIRECTA MSPAS NO. 2022-HSS-CD-C010, ADQUISICION DE PRODUCTO INSULINA CRISTALINA, MEPERIDINA, METILERGONOVINA, HARTMAN RINGER LACTATO, METRONIDAZOL TABLETA, NIFEDIPINA, SEVOFLORANO, PARA EL HOSPITAL DISTRITAL SAYAXCHE PETEN.</t>
  </si>
  <si>
    <t>8/2/2022</t>
  </si>
  <si>
    <t>11/2/2022</t>
  </si>
  <si>
    <t>ISOFLURANO</t>
  </si>
  <si>
    <t>CONCENTRACIÓN: 100%; FORMA FARMACÉUTICA: LÍQUIDO VOLÁTIL; VÍA DE ADMINISTRACIÓN: NASAL;</t>
  </si>
  <si>
    <t>FRASCO - 100 MILILITRO(ML)</t>
  </si>
  <si>
    <t>TERRELL SOLUCIÓN PARA INHALACIÓN ENTREGA 30 DÍAS DESPUÉS DE RECIBIDA LA ORDEN</t>
  </si>
  <si>
    <t>entre 100</t>
  </si>
  <si>
    <t>febrero</t>
  </si>
  <si>
    <t>HG-12</t>
  </si>
  <si>
    <t>ADQUISICIÓN DE MEDICAMENTOS PARA LA DIRECCIÓN DE ÁREA DE SALUD JUTIAPA.</t>
  </si>
  <si>
    <t>15/3/2022</t>
  </si>
  <si>
    <t>17/3/2022</t>
  </si>
  <si>
    <t>TERRELL SOLUCIÓN PARA INHALACIÓN.</t>
  </si>
  <si>
    <t>marzo</t>
  </si>
  <si>
    <t>HG-13</t>
  </si>
  <si>
    <t>ISOFLURANO; CONCENTRACIÓN: 100%; FORMA FARMACÉUTICA: LÍQUIDO VOLÁTIL; VÍA DE ADMINISTRACIÓN: NASAL; FRASCO; 100 MILILITRO</t>
  </si>
  <si>
    <t>29/7/2021</t>
  </si>
  <si>
    <t>2/8/2021</t>
  </si>
  <si>
    <t>TERRELL SOLUCIÓN PARA INHALACIÓN</t>
  </si>
  <si>
    <t>agosto</t>
  </si>
  <si>
    <t>HG-14</t>
  </si>
  <si>
    <t>ISOFLURANO LÍQUIDO VOLÁTIL, FRASCO 100 ML</t>
  </si>
  <si>
    <t>30/8/2021</t>
  </si>
  <si>
    <t>1/9/2021</t>
  </si>
  <si>
    <t>TERREL SOLUCIÓN PARA INHALACIÓN</t>
  </si>
  <si>
    <t>septiembre</t>
  </si>
  <si>
    <t>HG-15</t>
  </si>
  <si>
    <t>ISOFLURANO; CONCENTRACIÓN: 100%; FORMA FARMACÉUTICA: LÍQUIDO VOLÁTIL; VÍA DE ADMINISTRACIÓN: NASAL; FRASCO; 100 MILILITRO PARA EL HOSPITAL GENERAL SAN JUAN DE DIOS.</t>
  </si>
  <si>
    <t>27/9/2021</t>
  </si>
  <si>
    <t>29/9/2021</t>
  </si>
  <si>
    <t>HG-16</t>
  </si>
  <si>
    <t>CD-250 DINOPROSTONA, INDOMETACINA, PREDNISONA, SULFATO DE ZINC, ISOFLURANO, DIMENHDRINATO, LACTULOSA, METRONIDAZOL, VASELINA, LACTOBACILLUS, PARA EL HOSPITAL DE MAZATENANGO.</t>
  </si>
  <si>
    <t>HG-17</t>
  </si>
  <si>
    <t>CD-170 ADQUISICION DE MEDICAMENTOS VARIOS PARA EL HOSPITAL DE RETALHULEU</t>
  </si>
  <si>
    <t>30/9/2021</t>
  </si>
  <si>
    <t>4/10/2021</t>
  </si>
  <si>
    <t>octubre</t>
  </si>
  <si>
    <t>HG-18</t>
  </si>
  <si>
    <t>ADQUISICION DE ISOFLURANO 100%; LIQUIDO VOLÁTIL; VÍA DE ADMINISTRACIÓN: NASAL; FRASCO; 100 MILILITRO , MSPAS NO. 2022-ROO-CD-0683</t>
  </si>
  <si>
    <t>10/2/2022</t>
  </si>
  <si>
    <t>CONCENTRACIÓN: 100%; FORMA FARMACÉUTICA: LÍQUIDO VOLÁTIL; VÍA DE ADMINISTRACIÓN: NASAL</t>
  </si>
  <si>
    <t>HG-19</t>
  </si>
  <si>
    <t>ADQUISICIÓN DE MEDICAMENTOS PRIMER CUATRIMESTRE 5</t>
  </si>
  <si>
    <t>16/3/2022</t>
  </si>
  <si>
    <t>18/3/2022</t>
  </si>
  <si>
    <t>HG-20</t>
  </si>
  <si>
    <t>2022 HMA-CD-179 ADQUISICIÓN DE ACIDO FOLICO, CEFEPIMA, ISOFLURANO PARA EL HOSPITAL DE MAZATENANGO.</t>
  </si>
  <si>
    <t>13/5/2022</t>
  </si>
  <si>
    <t>17/5/2022</t>
  </si>
  <si>
    <t>TERRELL SOLUCIÓN PARA INHALACIÓN  FRASCO 100 ML</t>
  </si>
  <si>
    <t>mayo</t>
  </si>
  <si>
    <t>HG-21</t>
  </si>
  <si>
    <t>COMPRA DE ISOFLURANO PARA EL HOSPITAL REGIONAL DE OCCIDENTE</t>
  </si>
  <si>
    <t>19/5/2022</t>
  </si>
  <si>
    <t>HG-22</t>
  </si>
  <si>
    <t>ISOFLURANO 100% FRASCO 100 ML LIQUIDO ANESTÉSICO POR INHALACIÓN</t>
  </si>
  <si>
    <t>FUNDACION DE ASISTENCIA SOCIAL DE LA IGLESIA CATOLICA DE LA ARQUIDIOCESIS DE GUATEMALA</t>
  </si>
  <si>
    <t>23/5/2022</t>
  </si>
  <si>
    <t>29500000000</t>
  </si>
  <si>
    <t>HG-23</t>
  </si>
  <si>
    <t>42638577</t>
  </si>
  <si>
    <t>ACEITUNO,RUBIO,,ALVARO,ERNESTO</t>
  </si>
  <si>
    <t>ISOFLORANO</t>
  </si>
  <si>
    <t>HG-24</t>
  </si>
  <si>
    <t>POR ADQUSICION DE HIDROXIDO DE ALUMINIO Y MAGENSIO, MULTIVITAMINAS CON MINERALES + FLUOR, ISOFLURANO, CEFAZOLINA SODICA SÓDICA Y OTROS</t>
  </si>
  <si>
    <t>25/4/2022</t>
  </si>
  <si>
    <t>27/4/2022</t>
  </si>
  <si>
    <t>abril</t>
  </si>
  <si>
    <t>HG-25</t>
  </si>
  <si>
    <t>EVENTO NO. 1171-2022, CÓDIGO IGSS 867 ISOFLURANO, LÍQUIDO VOLÁTIL, FRASCO 100 ML</t>
  </si>
  <si>
    <t>22/4/2022</t>
  </si>
  <si>
    <t>26/4/2022</t>
  </si>
  <si>
    <t>HG-26</t>
  </si>
  <si>
    <t>ISOFLURANO: CONCENTRACIÓN: 100%; FORMA FARMACÉUTICA: LÍQUIDO VOLÁTIL; VÍA DE ADMINISTRACIÓN: NASAL; PARA EL HOSPITAL GENERAL SAN JUAN DE DIOS</t>
  </si>
  <si>
    <t>1/6/2022</t>
  </si>
  <si>
    <t>3/6/2022</t>
  </si>
  <si>
    <t>junio</t>
  </si>
  <si>
    <t>HG-27</t>
  </si>
  <si>
    <t>Isoflurano; Concentración: 100%; Forma farmacéutica: Líquido volátil; Vía de administración: Nasal; para el Hospital General San Juan de Dios.</t>
  </si>
  <si>
    <t>22/11/2022</t>
  </si>
  <si>
    <t>24/11/2022</t>
  </si>
  <si>
    <t>Isoflurano</t>
  </si>
  <si>
    <t>Concentración: 100%; Forma farmacéutica: Líquido volátil; Vía de administración: Nasal;</t>
  </si>
  <si>
    <t>Frasco - 100 Mililitro(ml)</t>
  </si>
  <si>
    <t>TERRELL Solución para inhalación</t>
  </si>
  <si>
    <t>noviembre</t>
  </si>
  <si>
    <t>HG-28</t>
  </si>
  <si>
    <t>ADQUISICION DE  DEXTROSA HIPERTONICA AL 30%, PENICILINA, ISOFLURANO, BENZOATO DE BENCILO, FENITOINA,  POLIGELINA, HIERRO SACAROSA, ALBUMINA HUMANA PARA EL HOSPITAL NACIONAL NICOLASA CRUZ JALAPA</t>
  </si>
  <si>
    <t>5/12/2022</t>
  </si>
  <si>
    <t>7/12/2022</t>
  </si>
  <si>
    <t>HG-29</t>
  </si>
  <si>
    <t>477-016</t>
  </si>
  <si>
    <t>EVENTO 2622/2020 CODIGO IGSS 870 DESFLURANO LÍQUIDO VOLÁTIL, FRASCO 240 ML</t>
  </si>
  <si>
    <t>11/2/2020</t>
  </si>
  <si>
    <t>13/2/2020</t>
  </si>
  <si>
    <t>DESFLURANO LÍQUIDO VOLÁTIL, FRASCO 240 ML</t>
  </si>
  <si>
    <t>SUPRANE</t>
  </si>
  <si>
    <t>HG-30</t>
  </si>
  <si>
    <t>DESFLURANO LIQUIDO VOLATIL 240 ML.</t>
  </si>
  <si>
    <t>8/11/2019</t>
  </si>
  <si>
    <t>12/11/2019</t>
  </si>
  <si>
    <t>DESFLURANO LIQUIDO VOLATIL 240 ML</t>
  </si>
  <si>
    <t>HG-31</t>
  </si>
  <si>
    <t>21/2/2020</t>
  </si>
  <si>
    <t>25/2/2020</t>
  </si>
  <si>
    <t>DESFLURANO</t>
  </si>
  <si>
    <t>FRASCO - 240 MILILITRO(ML)</t>
  </si>
  <si>
    <t>HG-32</t>
  </si>
  <si>
    <t>ADQUISICIÓN DEL MEDICAMENTO DESFLURANO, LÍQUIDO VOLÁTIL, FRASCO 240 ML, CÓDIGO IGSS 870, REQUERIDO POR DISTINTAS UNIDADES DEL INSTITUTO.</t>
  </si>
  <si>
    <t>COTIZACIÓN (ART. 38 LCE)</t>
  </si>
  <si>
    <t>27/5/2020</t>
  </si>
  <si>
    <t>28/8/2020</t>
  </si>
  <si>
    <t>DESFLURANO, LÍQUIDO VOLÁTIL, FRASCO 240 ML, CÓDIGO IGSS 870.</t>
  </si>
  <si>
    <t>LAS CARACTERÍSTICAS PODRÁN SER VERIFICADAS EN LOS DOCUMENTOS DE COTIZACIÓN ADJUNTOS</t>
  </si>
  <si>
    <t>HG-33</t>
  </si>
  <si>
    <t>MSPAS NO. 2019-ROO-C186, ADQUISICIÓN DE DESFLURANO LÍQUIDO, PARA EL HOSPITAL ROOSEVELT</t>
  </si>
  <si>
    <t>29/10/2019</t>
  </si>
  <si>
    <t>DESFLURANO LIQUIDO VOLATIL FRASCO DE 240ML</t>
  </si>
  <si>
    <t>HG-34</t>
  </si>
  <si>
    <t>9/3/2020</t>
  </si>
  <si>
    <t>11/3/2020</t>
  </si>
  <si>
    <t>HG-35</t>
  </si>
  <si>
    <t>20/11/2019</t>
  </si>
  <si>
    <t>22/11/2019</t>
  </si>
  <si>
    <t>HG-36</t>
  </si>
  <si>
    <t>3/5/2019</t>
  </si>
  <si>
    <t>9/5/2019</t>
  </si>
  <si>
    <t>HG-37</t>
  </si>
  <si>
    <t>DESFLURANO LIQUIDO VOLATIL 240 ML. 2</t>
  </si>
  <si>
    <t>HG-38</t>
  </si>
  <si>
    <t>DESFLURANO LIQUIDO VOLATIL, FRASCO 240 ML. SEGUNDA PROGRAMACION CUATRIMESTRAL 2019.</t>
  </si>
  <si>
    <t>10/5/2019</t>
  </si>
  <si>
    <t>14/5/2019</t>
  </si>
  <si>
    <t>HG-39</t>
  </si>
  <si>
    <t>23/8/2019</t>
  </si>
  <si>
    <t>27/8/2019</t>
  </si>
  <si>
    <t>HG-40</t>
  </si>
  <si>
    <t>ADQUISICION DE DESFLURANO LIQUIDO VOLATIL FRASCO DE 240 ML, MSPAS NO. 2018-ROO-CD-3839</t>
  </si>
  <si>
    <t>18/9/2018</t>
  </si>
  <si>
    <t>20/9/2018</t>
  </si>
  <si>
    <t>DESFLURANO LIQUIDO VOLATIL FRASCO DE 240 ML.</t>
  </si>
  <si>
    <t>DESFLURANO LIQUIDO VOLATIL FRASCO DE 240 ML</t>
  </si>
  <si>
    <t>HG-41</t>
  </si>
  <si>
    <t>11/3/2019</t>
  </si>
  <si>
    <t>13/3/2019</t>
  </si>
  <si>
    <t>HG-42</t>
  </si>
  <si>
    <t>MSPAS NO. 2019-ROO-CD-1804 (ADQUISICION DE DESFLURANO LIQUIDO VOLATIL )</t>
  </si>
  <si>
    <t>21/5/2019</t>
  </si>
  <si>
    <t>23/5/2019</t>
  </si>
  <si>
    <t>HG-43</t>
  </si>
  <si>
    <t>2/12/2019</t>
  </si>
  <si>
    <t>4/12/2019</t>
  </si>
  <si>
    <t>HG-44</t>
  </si>
  <si>
    <t>EVENTO 6141 CÓDIGO IGSS 870 P7532; DESFLURANO LÍQUIDO VOLÁTIL, FRASCO 240 ML; SEGÚN SA-06 41/2019</t>
  </si>
  <si>
    <t>2/9/2019</t>
  </si>
  <si>
    <t>4/9/2019</t>
  </si>
  <si>
    <t>HG-45</t>
  </si>
  <si>
    <t>EVENTO 6190 COD 870. DESFLURANO LÍQUIDO VOLÁTIL, FRASCO 240 ML</t>
  </si>
  <si>
    <t>3/9/2019</t>
  </si>
  <si>
    <t>5/9/2019</t>
  </si>
  <si>
    <t>HG-46</t>
  </si>
  <si>
    <t>EVENTO 6142 CÓDIGO IGSS 870 P7533; DESFLURANO LÍQUIDO VOLÁTIL, FRASCO 240 ML; SEGUN SA-06 41/2019</t>
  </si>
  <si>
    <t>HG-47</t>
  </si>
  <si>
    <t>HG-48</t>
  </si>
  <si>
    <t>COMPRA DE DESFLURANO FRASCO 240ML PARA EL HOSPITAL REGIONAL DE OCCIDENTE</t>
  </si>
  <si>
    <t>DESFLURANO CONCENTRACIÓN: 100%, FORMA FARMACÉUTICA: LÍQUIDO VOLÁTIL, VÍA DE ADMINISTRACIÓN: NASAL</t>
  </si>
  <si>
    <t>ESPECIFICACIONES **LEER BASES</t>
  </si>
  <si>
    <t>FRASCO 240 ML</t>
  </si>
  <si>
    <t>HG-49</t>
  </si>
  <si>
    <t>MSPAS NO. 2020-ROO-CD-1310 (ADQUISICION DE DESFLURANO LIQUIDO VOLATIL FRASCO DE 240ML)</t>
  </si>
  <si>
    <t>3/4/2020</t>
  </si>
  <si>
    <t>7/4/2020</t>
  </si>
  <si>
    <t>HG-50</t>
  </si>
  <si>
    <t>COMPRA DE DESFLURANO, PARA EL HOSPITAL REGIONAL DE OCCIDENTE</t>
  </si>
  <si>
    <t>9/1/2020</t>
  </si>
  <si>
    <t>13/1/2020</t>
  </si>
  <si>
    <t>HG-51</t>
  </si>
  <si>
    <t>EVENTO 7245/2018. CODIGO IGSS 870. DESFLURANO LIQUIDO VOLATIL FRASCO 240 ML.</t>
  </si>
  <si>
    <t>2/10/2018</t>
  </si>
  <si>
    <t>4/10/2018</t>
  </si>
  <si>
    <t>DESFLURANO LIQUIDO VOLATIL FRASCO 240 ML.</t>
  </si>
  <si>
    <t>DESFLURANO LIQUIDO VOLATIL FRASCO 240 ML</t>
  </si>
  <si>
    <t>HG-52</t>
  </si>
  <si>
    <t>DESFLURANO, LÍQUIDO VOLÁTIL, FRASCO 240 ML</t>
  </si>
  <si>
    <t>14/1/2020</t>
  </si>
  <si>
    <t>16/1/2020</t>
  </si>
  <si>
    <t>HG-53</t>
  </si>
  <si>
    <t>7/1/2020</t>
  </si>
  <si>
    <t>10/1/2020</t>
  </si>
  <si>
    <t>HG-54</t>
  </si>
  <si>
    <t>COMPRA DE DESFLURANO PARA EL HOSPITAL REGIONAL DE OCCIDENTE QUETZALTENANGO</t>
  </si>
  <si>
    <t>8/10/2018</t>
  </si>
  <si>
    <t>DESIERTO</t>
  </si>
  <si>
    <t>DESFLURANO. CONCENTRACIÓN: 100%, FORMA FARMACÉUTICA: LÍQUIDO VOLÁTIL, VÍA DE ADMINISTRACIÓN: NASAL</t>
  </si>
  <si>
    <t>FRASCO 240ML</t>
  </si>
  <si>
    <t>HG-55</t>
  </si>
  <si>
    <t>EVENTO 7573/2018 CODIGO IGSS 870 DESFLURANO, LÍQUIDO VOLÁTIL, FRASCO DE 240 ML</t>
  </si>
  <si>
    <t>9/10/2018</t>
  </si>
  <si>
    <t>11/10/2018</t>
  </si>
  <si>
    <t>DESFLURANO, LÍQUIDO VOLÁTIL, FRASCO DE 240 ML</t>
  </si>
  <si>
    <t>HG-56</t>
  </si>
  <si>
    <t>COD. 870 DESFLURANO LIQUIDO VOLATIL, FRASCO DE 240 ML. TERCERA PROGRAMACION CUATRIMESTRAL 2018.</t>
  </si>
  <si>
    <t>HG-57</t>
  </si>
  <si>
    <t>9/9/2019</t>
  </si>
  <si>
    <t>HG-58</t>
  </si>
  <si>
    <t>MSPAS NO. 2020-ROO-CD-0047 (ADQUISICION DE DESFLURANO LIQUIDO VOLATIL FRASCO DE 240ML)</t>
  </si>
  <si>
    <t>20/1/2020</t>
  </si>
  <si>
    <t>22/1/2020</t>
  </si>
  <si>
    <t>HG-59</t>
  </si>
  <si>
    <t>DESFLURANO LIQUIDO VOLATIL, FRASCO 240 ML. TERCERA PROGRAMACION CUATRIMESTRAL 2019.</t>
  </si>
  <si>
    <t>12/9/2019</t>
  </si>
  <si>
    <t>17/9/2019</t>
  </si>
  <si>
    <t>DESFLURANO LIQUIDO VOLATIL, FRASCO 240 ML.</t>
  </si>
  <si>
    <t>DESFLURANO LIQUIDO VOLATIL, FRASCO 240 ML</t>
  </si>
  <si>
    <t>HG-60</t>
  </si>
  <si>
    <t>27/4/2020</t>
  </si>
  <si>
    <t>29/4/2020</t>
  </si>
  <si>
    <t>HG-61</t>
  </si>
  <si>
    <t>20/4/2020</t>
  </si>
  <si>
    <t>24/4/2020</t>
  </si>
  <si>
    <t>HG-62</t>
  </si>
  <si>
    <t>EVENTO 7575/2018 CODIGO IGSS 870 DESFLURANO, LÍQUIDO VOLÁTIL, FRASCO DE 240 ML</t>
  </si>
  <si>
    <t>15/10/2018</t>
  </si>
  <si>
    <t>HG-63</t>
  </si>
  <si>
    <t>ADQUISICIÓN DE DESFLURANO, PARA EL HOSPITAL GENERAL SAN JUAN DE DIOS</t>
  </si>
  <si>
    <t>13/12/2018</t>
  </si>
  <si>
    <t>25/1/2019</t>
  </si>
  <si>
    <t>HG-64</t>
  </si>
  <si>
    <t>MSPAS NO. 2018-ROO-CD-0193 (ADQUISICION DE DESFLURANO LIQUIDO VOLATIL )</t>
  </si>
  <si>
    <t>29/1/2019</t>
  </si>
  <si>
    <t>31/1/2019</t>
  </si>
  <si>
    <t>HG-65</t>
  </si>
  <si>
    <t>1/2/2019</t>
  </si>
  <si>
    <t>5/2/2019</t>
  </si>
  <si>
    <t>HG-66</t>
  </si>
  <si>
    <t>COMPRA DE DESFLURANO FRASCO 240ML, PARA EL HOSPITAL REGIONAL DE OCCIDENTE</t>
  </si>
  <si>
    <t>14/6/2019</t>
  </si>
  <si>
    <t>18/6/2019</t>
  </si>
  <si>
    <t>HG-67</t>
  </si>
  <si>
    <t>ADQUISICION DE DESFLURANO, PARA EL HOSPITAL GENERAL SAN JUAN DE DIOS</t>
  </si>
  <si>
    <t>19/7/2019</t>
  </si>
  <si>
    <t>2/8/2019</t>
  </si>
  <si>
    <t>HG-68</t>
  </si>
  <si>
    <t>DESFLURANO; CONCENTRACIÓN: 100%; FORMA FARMACÉUTICA: LÍQUIDO VOLÁTIL; VÍA DE ADMINISTRACIÓN: NASAL; FRASCO; 240 MILILITRO</t>
  </si>
  <si>
    <t>30/9/2019</t>
  </si>
  <si>
    <t>2/10/2019</t>
  </si>
  <si>
    <t>HG-69</t>
  </si>
  <si>
    <t>13/9/2021</t>
  </si>
  <si>
    <t>16/9/2021</t>
  </si>
  <si>
    <t>HG-70</t>
  </si>
  <si>
    <t>28/7/2021</t>
  </si>
  <si>
    <t>30/7/2021</t>
  </si>
  <si>
    <t>HG-71</t>
  </si>
  <si>
    <t>DESFLURANO LIQUIDO VOLATIL 240 ML.CÓDIGO IGSS: 870 P-918</t>
  </si>
  <si>
    <t>9/12/2021</t>
  </si>
  <si>
    <t>16/12/2021</t>
  </si>
  <si>
    <t>HG-72</t>
  </si>
  <si>
    <t>CODIGO 870 DESFLURANO, LÍQUIDO VOLÁTIL, FRASCO 240 ML</t>
  </si>
  <si>
    <t>21/1/2021</t>
  </si>
  <si>
    <t>25/1/2021</t>
  </si>
  <si>
    <t>HG-73</t>
  </si>
  <si>
    <t>20/6/2019</t>
  </si>
  <si>
    <t>HG-74</t>
  </si>
  <si>
    <t>17/9/2021</t>
  </si>
  <si>
    <t>21/9/2021</t>
  </si>
  <si>
    <t>HG-75</t>
  </si>
  <si>
    <t>22/10/2018</t>
  </si>
  <si>
    <t>24/10/2018</t>
  </si>
  <si>
    <t>HG-76</t>
  </si>
  <si>
    <t>24/9/2020</t>
  </si>
  <si>
    <t>28/9/2020</t>
  </si>
  <si>
    <t>HG-77</t>
  </si>
  <si>
    <t>EVENTO 4333/2018 CODIGO IGSS 870 DESFLURANO LIQUIDO VOLATIL FRASCO 240 ML.</t>
  </si>
  <si>
    <t>4/6/2018</t>
  </si>
  <si>
    <t>6/6/2018</t>
  </si>
  <si>
    <t>SUPRANE SOLUCIÓN PARA INHALACIÓN</t>
  </si>
  <si>
    <t>HG-78</t>
  </si>
  <si>
    <t>15/6/2020</t>
  </si>
  <si>
    <t>17/6/2020</t>
  </si>
  <si>
    <t>HG-79</t>
  </si>
  <si>
    <t>10/6/2020</t>
  </si>
  <si>
    <t>12/6/2020</t>
  </si>
  <si>
    <t>HG-80</t>
  </si>
  <si>
    <t>EVENTO 141/2018 CÓDIGO IGSS 870. DESFLURANO, LÍQUIDO VOLÁTIL, FRASCO DE 240 ML</t>
  </si>
  <si>
    <t>16/1/2018</t>
  </si>
  <si>
    <t>18/1/2018</t>
  </si>
  <si>
    <t>SUPRANE BAXTER</t>
  </si>
  <si>
    <t>HG-81</t>
  </si>
  <si>
    <t>EVENTO 6991/2018 CODIGO IGSS 870 DESFLURANO, LÍQUIDO VOLÁTIL, FRASCO DE 240 ML</t>
  </si>
  <si>
    <t>21/9/2018</t>
  </si>
  <si>
    <t>25/9/2018</t>
  </si>
  <si>
    <t>HG-82</t>
  </si>
  <si>
    <t>EVENTO 7091/2018 CODIGO IGSS 870 DESFLURANO, LÍQUIDO VOLÁTIL, FRASCO DE 240 ML</t>
  </si>
  <si>
    <t>28/9/2018</t>
  </si>
  <si>
    <t>HG-83</t>
  </si>
  <si>
    <t>CODIGO IGSS 870, DESFLURANO LÍQUIDO VOLÁTIL, FRASCO 240ML P10534</t>
  </si>
  <si>
    <t>25/10/2022</t>
  </si>
  <si>
    <t>27/10/2022</t>
  </si>
  <si>
    <t>DESFLURANO LÍQUIDO VOLÁTIL, FRASCO 240ML</t>
  </si>
  <si>
    <t>HG-84</t>
  </si>
  <si>
    <t>COD. 870 DESFLURANO LIQUIDO VOLATIL, FRASCO DE 240 ML. SEGUNDA PROGRAMACION CUATRIMESTRAL 2018.</t>
  </si>
  <si>
    <t>22/5/2018</t>
  </si>
  <si>
    <t>15/6/2018</t>
  </si>
  <si>
    <t>DESFLURANO LIQUIDO VOLATIL, FRASCO DE 240 ML.</t>
  </si>
  <si>
    <t>DESFLURANO LIQUIDO VOLATIL, FRASCO DE 240 ML</t>
  </si>
  <si>
    <t>HG-85</t>
  </si>
  <si>
    <t>COD. 870 DESFLURANO LIQUIDO VOLATIL, FRASCO DE 240 ML. SEGUN ACTA NO. 12/2018 DE COMITE TERAPEUTICO LOCAL. SA-6 238 EN TRAMITE.</t>
  </si>
  <si>
    <t>8/11/2018</t>
  </si>
  <si>
    <t>12/11/2018</t>
  </si>
  <si>
    <t>HG-86</t>
  </si>
  <si>
    <t>MSPAS NO. 2018-ROO-CD-0068 (ADQUISICION DE DESFLURANO LIQUIDO VOLATIL )</t>
  </si>
  <si>
    <t>18/1/2019</t>
  </si>
  <si>
    <t>22/1/2019</t>
  </si>
  <si>
    <t>HG-87</t>
  </si>
  <si>
    <t>CODIGO 870 DESFLURANO LIQUIDO VOLÁTIL FRASCO 240 ML</t>
  </si>
  <si>
    <t>25/11/2019</t>
  </si>
  <si>
    <t>27/11/2019</t>
  </si>
  <si>
    <t>HG-88</t>
  </si>
  <si>
    <t>7/8/2020</t>
  </si>
  <si>
    <t>11/8/2020</t>
  </si>
  <si>
    <t>HG-89</t>
  </si>
  <si>
    <t>13/1/2021</t>
  </si>
  <si>
    <t>15/1/2021</t>
  </si>
  <si>
    <t>HG-90</t>
  </si>
  <si>
    <t>CODIGO IGSS 870, DESFLURANO LÍQUIDO VOLÁTIL, FRASCO 240ML P10535</t>
  </si>
  <si>
    <t>HG-91</t>
  </si>
  <si>
    <t>ADQUISICIÓN DE SESENTA (60) FRASCOS DE DESFLURANO 100% LÍQUIDO VOLÁTIL FRASCOS DE 240ML, PARA EL CENTRO MÉDICO MILITAR.</t>
  </si>
  <si>
    <t>MINISTERIO DE LA DEFENSA NACIONAL</t>
  </si>
  <si>
    <t>7/1/2022</t>
  </si>
  <si>
    <t>11/1/2022</t>
  </si>
  <si>
    <t>HG-92</t>
  </si>
  <si>
    <t>ADQUISICION DE DESFLURANO 100%; SOLUCIÓN PARA INHALACIÓN; VÍA DE ADMINISTRACIÓN: NASAL; FRASCO; 240 MILILITRO, MSPAS NO. 2022-ROO-CD-0697</t>
  </si>
  <si>
    <t>CONCENTRACIÓN: 100%; FORMA FARMACÉUTICA: SOLUCIÓN PARA INHALACIÓN; VÍA DE ADMINISTRACIÓN: NASAL</t>
  </si>
  <si>
    <t>HG-93</t>
  </si>
  <si>
    <t>DESFLURANO,LÍQUIDO VOLÁTIL, FRASCO DE 240 ML</t>
  </si>
  <si>
    <t>16/5/2017</t>
  </si>
  <si>
    <t>19/5/2017</t>
  </si>
  <si>
    <t>HG-94</t>
  </si>
  <si>
    <t>27/6/2017</t>
  </si>
  <si>
    <t>3/7/2017</t>
  </si>
  <si>
    <t>HG-95</t>
  </si>
  <si>
    <t>DESFLURANO,LÍQUIDO VOLÁTIL, FRASCO DE 240 ML (PUBLICACIÓN CON BASE EN INSTRUCCIONES DE LAS AUTORIDADES SUPERIORES DE LA INSTITUCIÓN, SEGÚN OFICIO CIRCULAR NO.166-2017)</t>
  </si>
  <si>
    <t>16/8/2017</t>
  </si>
  <si>
    <t>18/8/2017</t>
  </si>
  <si>
    <t>HG-96</t>
  </si>
  <si>
    <t>3/5/2022</t>
  </si>
  <si>
    <t>5/5/2022</t>
  </si>
  <si>
    <t>HG-97</t>
  </si>
  <si>
    <t>CODIGO IGSS 870, DESFLURANO LÍQUIDO VOLÁTIL, FRASCO 240ML P10533</t>
  </si>
  <si>
    <t>HG-98</t>
  </si>
  <si>
    <t>21/10/2022</t>
  </si>
  <si>
    <t>HG-99</t>
  </si>
  <si>
    <t>CONCENTRACIÓN: 100%; FORMA FARMACÉUTICA: SOLUCIÓN PARA INHALACIÓN; VÍA DE ADMINISTRACIÓN: NASAL; PARA EL HOSPITAL GENERAL SAN JUAN DE DIOS</t>
  </si>
  <si>
    <t>12/7/2022</t>
  </si>
  <si>
    <t>14/7/2022</t>
  </si>
  <si>
    <t>CONCENTRACIÓN: 100%; FORMA FARMACÉUTICA: SOLUCIÓN PARA INHALACIÓN; VÍA DE ADMINISTRACIÓN: NASAL;</t>
  </si>
  <si>
    <t>HG-100</t>
  </si>
  <si>
    <t>MSPAS NO. 2022-ROO-CD-5462 (ADQUISICION DE DESFLURANO 100%; SOLUCIÓN PARA INHALACIÓN; VÍA DE ADMINISTRACIÓN: NASAL; FRASCO; 240 MILILITRO)</t>
  </si>
  <si>
    <t>25/7/2022</t>
  </si>
  <si>
    <t>27/7/2022</t>
  </si>
  <si>
    <t>HG-101</t>
  </si>
  <si>
    <t>19/7/2022</t>
  </si>
  <si>
    <t>21/7/2022</t>
  </si>
  <si>
    <t>HG-102</t>
  </si>
  <si>
    <t>CODIGO IGSS 870, DESFLURANO LÍQUIDO VOLÁTIL, FRASCO 240ML</t>
  </si>
  <si>
    <t>31/8/2022</t>
  </si>
  <si>
    <t>2/9/2022</t>
  </si>
  <si>
    <t>HG-103</t>
  </si>
  <si>
    <t>CODIGO IGSS 870, DESFLURANO LÍQUIDO VOLÁTIL, FRASCO 240ML P9670</t>
  </si>
  <si>
    <t>HG-104</t>
  </si>
  <si>
    <t>28/9/2022</t>
  </si>
  <si>
    <t>30/9/2022</t>
  </si>
  <si>
    <t>HG-105</t>
  </si>
  <si>
    <t>COMPRA DE DESFLURANO PARA EL HOSPITAL REGIONAL DE OCCIDENTE</t>
  </si>
  <si>
    <t>22/9/2022</t>
  </si>
  <si>
    <t>26/9/2022</t>
  </si>
  <si>
    <t>HG-106</t>
  </si>
  <si>
    <t>Desflurano liquido volatil 240 ml.Código IGSS: 870 P-918</t>
  </si>
  <si>
    <t>HG-107</t>
  </si>
  <si>
    <t>Desflurano</t>
  </si>
  <si>
    <t>Frasco - 240 Mililitro(ml)</t>
  </si>
  <si>
    <t>HG-108</t>
  </si>
  <si>
    <t>HG-109</t>
  </si>
  <si>
    <t>024-056</t>
  </si>
  <si>
    <t>MSPAS NO. 2021-ROO-CD-0276 (ADQUISICION DE KETAMINA 500MG/10ML 50MG/ML. SOLUCION INYECTABLE VIAL 10ML, LIDOCAINA CLORHIDRATO CON EPINEFRINA SOLUCION INYECTABLE 2% Y 1:100,000 VIAL 50ML, ACIDO VALPROICO CAPUSLA O TABLETA DE 500MG, OXITOCINA SINTETICA 5UI/ML AMPOLLA 1 ML)</t>
  </si>
  <si>
    <t>3/2/2021</t>
  </si>
  <si>
    <t>5/2/2021</t>
  </si>
  <si>
    <t>KETAMINA</t>
  </si>
  <si>
    <t>CONCENTRACIÓN: 50MG/1ML; FORMA FARMACÉUTICA: SOLUCIÓN INYECTABLE;</t>
  </si>
  <si>
    <t>VIAL - 10 MILILITRO(ML)</t>
  </si>
  <si>
    <t>6623069</t>
  </si>
  <si>
    <t>FARMA-LAB SOCIEDAD ANONIMA</t>
  </si>
  <si>
    <t>HG-110</t>
  </si>
  <si>
    <t>KETAMINA; CONCENTRACIÓN: 50MG/1ML; FORMA FARMACÉUTICA: SOLUCIÓN INYECTABLE; VIAL; 10 MILILITRO</t>
  </si>
  <si>
    <t>1/2/2021</t>
  </si>
  <si>
    <t>CONCENTRACIÓN: 50MG/1ML; FORMA FARMACÉUTICA: SOLUCIÓN INYECTABLE</t>
  </si>
  <si>
    <t>HG-111</t>
  </si>
  <si>
    <t>4/2/2021</t>
  </si>
  <si>
    <t>8/2/2021</t>
  </si>
  <si>
    <t>HG-112</t>
  </si>
  <si>
    <t>MSPAS NO. 2021-ROO-CD-0465 (ADQUISICION DE KETAMINA 500MG/10ML 50MG/ML. SOLUCION INYECTABLE VIAL 10ML)</t>
  </si>
  <si>
    <t>10/2/2021</t>
  </si>
  <si>
    <t>12/2/2021</t>
  </si>
  <si>
    <t>HG-113</t>
  </si>
  <si>
    <t>KETAMINA; CONCENTRACIÓN: 50MG/1ML; FORMA FARMACÉUTICA: SOLUCIÓN INYECTABLE; VIAL; 10 MILILITRO PARA EL HOSPITAL GENERAL SAN JUAN DE DIOS/ CENTRO COSTO DE SANTA BARBARA</t>
  </si>
  <si>
    <t>16/11/2022</t>
  </si>
  <si>
    <t>18/11/2022</t>
  </si>
  <si>
    <t>HG-114</t>
  </si>
  <si>
    <t>26269236</t>
  </si>
  <si>
    <t>HELIOS, SOCIEDAD ANONIMA</t>
  </si>
  <si>
    <t>PL</t>
  </si>
  <si>
    <t>HG-115</t>
  </si>
  <si>
    <t>MSPAS NO. 2021-ROO-CD-5052 (ADQUISICION DE KETAMINA 50MG/1ML; SOLUCION INYECTABLE; VIAL; 10 MILILITRO)</t>
  </si>
  <si>
    <t>20/9/2021</t>
  </si>
  <si>
    <t>22/9/2021</t>
  </si>
  <si>
    <t>HG-116</t>
  </si>
  <si>
    <t>MSPAS NO. 2021-ROO-CD-3651 (ADQUISICION DE KETAMINA 500MG/10ML 50MG/ML. SOLUCION INYECTABLE VIAL 10ML)</t>
  </si>
  <si>
    <t>26/7/2021</t>
  </si>
  <si>
    <t>HG-117</t>
  </si>
  <si>
    <t>KETAMINA; CONCENTRACIÓN: 50MG/1ML; FORMA FARMACÉUTICA: SOLUCIÓN INYECTABLE; VIAL; 10 MILILITRO,PARA EL HOSPITAL GENERAL SAN JUAN DE DIOS</t>
  </si>
  <si>
    <t>23/7/2021</t>
  </si>
  <si>
    <t>27/7/2021</t>
  </si>
  <si>
    <t>HG-118</t>
  </si>
  <si>
    <t>ADQUISICIÓN DE MEDICAMENTOS NO. 17, PARA EL HOSPITAL DE BARILLAS, HUEHUETENANGO.</t>
  </si>
  <si>
    <t>5/7/2022</t>
  </si>
  <si>
    <t>8/7/2022</t>
  </si>
  <si>
    <t>41769899</t>
  </si>
  <si>
    <t>DE LEÓN,CASTILLO,,MARIO,ROBERTO</t>
  </si>
  <si>
    <t>KETAMINA 50MG/1ML VIAL 10ML</t>
  </si>
  <si>
    <t>HG-119</t>
  </si>
  <si>
    <t>266-005-001</t>
  </si>
  <si>
    <t>EVENTO 114/2021 CODIGO IGSS 196 CODIGO PPR 1250-41772 PROPOFOL EMULSION INYECTABLE 10 MG/ML VIAL O AMPOLLA 50ML</t>
  </si>
  <si>
    <t>4/1/2021</t>
  </si>
  <si>
    <t>6/1/2021</t>
  </si>
  <si>
    <t>PROPOFOL</t>
  </si>
  <si>
    <t>CONCENTRACIÓN: 10MG/1ML; FORMA FARMACÉUTICA: EMULSIÓN INYECTABLE; VÍA DE ADMINISTRACIÓN: INTRAVENOSA;</t>
  </si>
  <si>
    <t>AMPOLLA - 50 MILILITRO(ML)</t>
  </si>
  <si>
    <t>4123670</t>
  </si>
  <si>
    <t>UNIONEXPORT SOCIEDAD ANONIMA</t>
  </si>
  <si>
    <t>B. BRAUN</t>
  </si>
  <si>
    <t>HG-120</t>
  </si>
  <si>
    <t>22345388</t>
  </si>
  <si>
    <t>J.I. COHEN, SOCIEDAD ANONIMA</t>
  </si>
  <si>
    <t>DIPRIVAN I.V. 1% 10 MG 50ML</t>
  </si>
  <si>
    <t>HG-121</t>
  </si>
  <si>
    <t>028-024</t>
  </si>
  <si>
    <t>EVENTO NO. 2444-2021. COMPRA DE MEDICAMENTOS. CODIGO IGSS 944196 CODIGO PPR 1250-41772. PROPOFOL, EMULSIÓN INYECTABLE 10 MG/ML VIAL O AMPOLLA 50 ML</t>
  </si>
  <si>
    <t>6/10/2021</t>
  </si>
  <si>
    <t>JERINGA PRELLENADA - 50 MILILITRO(ML)</t>
  </si>
  <si>
    <t>39796558</t>
  </si>
  <si>
    <t>NUEVOS ETICOS NEOETHICALS, SOCIEDAD ANONIMA</t>
  </si>
  <si>
    <t>PROPOFOL NEOETHICALS 10 MG/ML EMULSIÓN INYECTABLE // VIAL DE 50 ML</t>
  </si>
  <si>
    <t>HG-122</t>
  </si>
  <si>
    <t>ADQUISICIÓN DE DOSCIENTAS (200) JERINGAS PRELLENADAS DE 50ML. DEL MEDICAMENTO PROPOFOL DE 10MG/ML EMULSIÓN INYECTABLE PARA EL CENTRO MÉDICO MILITAR.</t>
  </si>
  <si>
    <t>7/10/2021</t>
  </si>
  <si>
    <t>11/10/2021</t>
  </si>
  <si>
    <t>PROPOFOL NEOETHICALS 10 MG/ML EMULSIÓN INYECTABLE / VIAL DE 50ML</t>
  </si>
  <si>
    <t>HG-123</t>
  </si>
  <si>
    <t>266-005-056</t>
  </si>
  <si>
    <t>EVENTO 1651-2021 PEDIDO-29600 ,CÓDIGO IGSS-196, CÓDIGO PPR 1250-41772, PROPOFOL, EMULSIÓN INYECTABLE 10 MG/ML VIAL O AMPOLLA 50 ML</t>
  </si>
  <si>
    <t>16/7/2021</t>
  </si>
  <si>
    <t>20/7/2021</t>
  </si>
  <si>
    <t>VIAL - 50 MILILITRO(ML)</t>
  </si>
  <si>
    <t>HG-124</t>
  </si>
  <si>
    <t>EVENTO 1641-2021 PEDIDO-29586, CÓDIGO IGSS-196, CÓDIGO PPR 1250-41772, PROPOFOL, EMULSIÓN INYECTABLE 10 MG/ML VIAL O AMPOLLA 50 ML</t>
  </si>
  <si>
    <t>15/7/2021</t>
  </si>
  <si>
    <t>19/7/2021</t>
  </si>
  <si>
    <t>HG-125</t>
  </si>
  <si>
    <t>PROPOFOL EMULSIÓN INYECTABLE 10 MG/ML VIAL O AMPOLLA 50 ML. CODIGO IGSS 196. SIAF-01 2693-2021. EVENTO 1034-2021.</t>
  </si>
  <si>
    <t>10/8/2021</t>
  </si>
  <si>
    <t>12/8/2021</t>
  </si>
  <si>
    <t>HG-126</t>
  </si>
  <si>
    <t>MSPAS NO. 2021-ROO-CD-6680 (ADQUISICION DE PROPOFOL 10MG/1ML, EMULSION INYECTABLE, VIA DE ADMINISTRACION: INTRAVENOSA; VIAL; 50 MILILITROS)</t>
  </si>
  <si>
    <t>26/11/2021</t>
  </si>
  <si>
    <t>30/11/2021</t>
  </si>
  <si>
    <t>PROPOFOL NEOETHICALS 10 MG/ML EMULSIÓN INYECTABLE / VIAL DE 50 ML</t>
  </si>
  <si>
    <t>HG-127</t>
  </si>
  <si>
    <t>PROPOFOL, EMULSIÓN INYECTABLE 10 MG/ML VIAL O AMPOLLA 50 ML</t>
  </si>
  <si>
    <t>23/9/2021</t>
  </si>
  <si>
    <t>HG-128</t>
  </si>
  <si>
    <t>PROPOFOL NEOETHICALS 10 MG/ML EMULSIÓN INYECTABLE /</t>
  </si>
  <si>
    <t>HG-129</t>
  </si>
  <si>
    <t>CÓDIGO 196 PROPOFOL EMULSIÓN INYECTABLE 10 MG/ML VIAL O AMPOLLA 50 ML</t>
  </si>
  <si>
    <t>HG-130</t>
  </si>
  <si>
    <t>CODIGO 865 PROPOFOL, EMULSION INYECTABLE 10 MG/ML VIAL O AMPOLLA 50 ML</t>
  </si>
  <si>
    <t>21/5/2021</t>
  </si>
  <si>
    <t>25038923</t>
  </si>
  <si>
    <t>XENTURY GLOBAL, SOCIEDAD ANONIMA.</t>
  </si>
  <si>
    <t>FRESOFOL AMPOLLA 20ML</t>
  </si>
  <si>
    <t>HG-131</t>
  </si>
  <si>
    <t>HG-132</t>
  </si>
  <si>
    <t>PEDIDO 411/2021, CODIGO IGSS 196, PROPOFOL EMULSIÓN INYECTABLE 10 MG/ML VIAL O AMPOLLA 50 ML</t>
  </si>
  <si>
    <t>28/9/2021</t>
  </si>
  <si>
    <t>PROPOFOL NEOETHICALS 10 MG/ML EMULSIÓN INYECTABLE</t>
  </si>
  <si>
    <t>HG-133</t>
  </si>
  <si>
    <t>CÓDIGO 196 PROPOFOL, EMULSION INYECTABLE 10 MG/ML VIAL O AMPOLLA 50 ML</t>
  </si>
  <si>
    <t>HG-134</t>
  </si>
  <si>
    <t>90552857</t>
  </si>
  <si>
    <t>DISTRIBUCION DE PRODUCTOS HOSPITALARIOS IMPORTADOS SOCIEDAD ANONIMA</t>
  </si>
  <si>
    <t>TROYPOFOL</t>
  </si>
  <si>
    <t>HG-135</t>
  </si>
  <si>
    <t>HG-136</t>
  </si>
  <si>
    <t>COMPRA DE PROPOFOL CONCENTRACIÓN: 10MG/1ML; FORMA FARMACÉUTICA: EMULSIÓN INYECTABLE; VÍA DE ADMINISTRACIÓN: INTRAVENOSA PARA EL HOSPITAL REGIONAL DE OCCIDENTE</t>
  </si>
  <si>
    <t>PROPOFOL NEOETHICALS 10 MG/ML EMULSIÓN INYECTABLE // VIAL DE 50ML // GENÉRICO</t>
  </si>
  <si>
    <t>HG-137</t>
  </si>
  <si>
    <t>MSPAS NO. 2021-ROO-CD-5574 (ADQUISICION DE PROPOFOL 10MG/1ML; EMULSION INYECTABLE; VIA DE ADMINISTRACION: INTRAVENOSA; JEERINGA PRELLENADA; 50 MILILITRO)</t>
  </si>
  <si>
    <t>12/10/2021</t>
  </si>
  <si>
    <t>14/10/2021</t>
  </si>
  <si>
    <t>CONCENTRACIÓN: 10MG/1ML; FORMA FARMACÉUTICA: EMULSIÓN INYECTABLE; VÍA DE ADMINISTRACIÓN: INTRAVENOSA</t>
  </si>
  <si>
    <t>PROPOFOL NEOETHICALS 10 MG/ML EMULSIÓN INYECTABLE/ VIAL DE 50ML</t>
  </si>
  <si>
    <t>HG-138</t>
  </si>
  <si>
    <t>CODIGO IGSS 196, PROPOFOL EMULSIÓN INYECTABLE 10 MG/ML VIAL O AMPOLLA 50 ML P10889</t>
  </si>
  <si>
    <t>5/10/2021</t>
  </si>
  <si>
    <t>PROPOFOL EMULSIÓN INYECTABLE 10 MG/ML VIAL O AMPOLLA 50 ML</t>
  </si>
  <si>
    <t>HG-139</t>
  </si>
  <si>
    <t>MSPAS NO. 2021-ROO-CD-5389 (ADQUISICION DE PROPOFOL 10MG/1ML; EMULSION INYECTABLE; VIA DE ADMINISTRACION: INTRAVENOSA; JEERINGA PRELLENADA; 50 MILILITRO)</t>
  </si>
  <si>
    <t>HG-140</t>
  </si>
  <si>
    <t>PROPOFOL; CONCENTRACIÓN: 10MG/1ML; FORMA FARMACÉUTICA: EMULSIÓN INYECTABLE; VÍA DE ADMINISTRACIÓN: INTRAVENOSA; JERINGA PRELLENADA; 50 MILILITRO PARÁ EL HOSPITAL GENERAL SAN JUAN DE DIOS</t>
  </si>
  <si>
    <t>29/6/2021</t>
  </si>
  <si>
    <t>2/7/2021</t>
  </si>
  <si>
    <t>B. BRAUN PRESENTACIÓN ES VIAL</t>
  </si>
  <si>
    <t>HG-141</t>
  </si>
  <si>
    <t>CODIGO IGSS 196, PROPOFOL EMULSIÓN INYECTABLE 10 MG/ML VIAL O AMPOLLA 50 ML P10891</t>
  </si>
  <si>
    <t>8/10/2021</t>
  </si>
  <si>
    <t>HG-142</t>
  </si>
  <si>
    <t>CODIGO IGSS 196, PROPOFOL EMULSIÓN INYECTABLE 10 MG/ML VIAL O AMPOLLA 50 ML</t>
  </si>
  <si>
    <t>HG-143</t>
  </si>
  <si>
    <t>15/2/2021</t>
  </si>
  <si>
    <t>17/2/2021</t>
  </si>
  <si>
    <t>HG-144</t>
  </si>
  <si>
    <t>DIPRIVAN 1% EMULSION INYECTABLE - PRESENTACION: CAJA DE 1 JERINGA</t>
  </si>
  <si>
    <t>HG-145</t>
  </si>
  <si>
    <t>CODIGO IGSS 196, PROPOFOL EMULSIÓN INYECTABLE 10 MG/ML VIAL O AMPOLLA 50 ML P10890</t>
  </si>
  <si>
    <t>13/10/2021</t>
  </si>
  <si>
    <t>PROPOFOL NEOETHICALS 10 MG/ML EMULSION INYECTABLE / VIAL DE 50 ML</t>
  </si>
  <si>
    <t>HG-146</t>
  </si>
  <si>
    <t>HG-147</t>
  </si>
  <si>
    <t>EVENTO NO. 1177-2022, CÓDIGO IGSS 196 PROPOFOL, EMULSIÓN INYECTABLE 10 MG/ML VIAL O AMPOLLA 50 ML</t>
  </si>
  <si>
    <t>DIPRIVAN 1% EMULSION INYECTABLE 10 MG/ML VIAL O AMPOLLA 50 ML - PRESENTACION: CAJA DE 1 JERINGA</t>
  </si>
  <si>
    <t>HG-148</t>
  </si>
  <si>
    <t>EVENTO 552/2021 CODIGO IGSS 196 CODIGO PPR 1250-41772 PROPOFOL EMULSION INYECTABLE 10 MG/ML VIAL O AMPOLLA 50ML</t>
  </si>
  <si>
    <t>15/4/2021</t>
  </si>
  <si>
    <t>19/4/2021</t>
  </si>
  <si>
    <t>HG-149</t>
  </si>
  <si>
    <t>DIPRIVAN 1% EMULSION INYECTABLE</t>
  </si>
  <si>
    <t>HG-150</t>
  </si>
  <si>
    <t>EVENTO NO. 1178-2022, CÓDIGO IGSS 196 PROPOFOL, EMULSIÓN INYECTABLE 10 MG/ML VIAL O AMPOLLA 50 ML</t>
  </si>
  <si>
    <t>PROPOFOL NEOETHICALS 10 MG/ ML EMULSION INYECTABLE</t>
  </si>
  <si>
    <t>HG-151</t>
  </si>
  <si>
    <t>HG-152</t>
  </si>
  <si>
    <t>HG-153</t>
  </si>
  <si>
    <t>HG-154</t>
  </si>
  <si>
    <t>PROPOFOL EMULSIÓN INYECTABLE 10 MG/ML VIAL O AMPOLLA 50 ML. CODIGO IGSS 196. SIAF-01 1896-2021. EVENTO 441-2021.</t>
  </si>
  <si>
    <t>28/4/2021</t>
  </si>
  <si>
    <t>30/4/2021</t>
  </si>
  <si>
    <t>HG-155</t>
  </si>
  <si>
    <t>HG-156</t>
  </si>
  <si>
    <t>PROPOFOL EMULSIÓN INYECTABLE 10 MG/ML VIAL O AMPOLLA 50 ML. CODIGO IGSS 196. SIAF-01 2020-2021. EVENTO 463-2021.</t>
  </si>
  <si>
    <t>5/5/2021</t>
  </si>
  <si>
    <t>7/5/2021</t>
  </si>
  <si>
    <t>HG-157</t>
  </si>
  <si>
    <t>EVENTO 505-2021 CODIGO IGSS 196 CODIGO PPR 1250-41772 PROPOFOL, EMULSION INYECTABLE 10MG/ML VIAL O AMPOLLA 50 ML</t>
  </si>
  <si>
    <t>15/3/2021</t>
  </si>
  <si>
    <t>17/3/2021</t>
  </si>
  <si>
    <t>HG-158</t>
  </si>
  <si>
    <t>HG-159</t>
  </si>
  <si>
    <t>ADQUISICION DE MEDICAMENTOS PAQUETE 1</t>
  </si>
  <si>
    <t>COMPRA COMPETITIVA CON OFERTA ELECTRÓNICA (DECRETO 11-2021)</t>
  </si>
  <si>
    <t>27/10/2021</t>
  </si>
  <si>
    <t>2/11/2021</t>
  </si>
  <si>
    <t>CONCENTRACIÓN: 10MG/1ML; FORMA FARMACÉUTICA: SOLUCIÓN INYECTABLE; VÍA DE ADMINISTRACIÓN: INTRAVENOSA</t>
  </si>
  <si>
    <t>B. BRAUNVIAL 50ML</t>
  </si>
  <si>
    <t>HG-160</t>
  </si>
  <si>
    <t>PROPOFOL; CONCENTRACIÓN: 10MG/1ML; FORMA FARMACÉUTICA: EMULSIÓN INYECTABLE; VÍA DE ADMINISTRACIÓN: INTRAVENOSA; JERINGA PRELLENADA; 50 MILILITRO</t>
  </si>
  <si>
    <t>26/2/2021</t>
  </si>
  <si>
    <t>2/3/2021</t>
  </si>
  <si>
    <t>B. BRAUNPRESENTACIÓN: VIAL</t>
  </si>
  <si>
    <t>HG-161</t>
  </si>
  <si>
    <t>9/2/2021</t>
  </si>
  <si>
    <t>11/2/2021</t>
  </si>
  <si>
    <t>HG-162</t>
  </si>
  <si>
    <t>HG-163</t>
  </si>
  <si>
    <t>PROPOFOL EMULSIÓN INYECTABLE 10 MG/ML VIAL O AMPOLLA 50 ML. CODIGO IGSS 196. SIAF-01 2020-2021. EVENTO 631-2021.</t>
  </si>
  <si>
    <t>2/6/2021</t>
  </si>
  <si>
    <t>4/6/2021</t>
  </si>
  <si>
    <t>HG-164</t>
  </si>
  <si>
    <t>84449497</t>
  </si>
  <si>
    <t>BIOLÓGICOS Y FARMACÉUTICOS, SOCIEDAD ANONIMA</t>
  </si>
  <si>
    <t>PROPOFOL GRAY 10 MG/MLLAB: INTERNACIONAL ARGENTINO S.A./ARGENTINAINCLUYE IVA</t>
  </si>
  <si>
    <t>HG-165</t>
  </si>
  <si>
    <t>PROPOFOL EMULSIÓN INYECTABLE 10 MG/ML VIAL O AMPOLLA 50 ML. CODIGO IGSS 196. SIAF-01 2020-2021. EVENTO 908-2021.</t>
  </si>
  <si>
    <t>14/7/2021</t>
  </si>
  <si>
    <t>HG-166</t>
  </si>
  <si>
    <t>HG-167</t>
  </si>
  <si>
    <t>26/4/2021</t>
  </si>
  <si>
    <t>HG-168</t>
  </si>
  <si>
    <t>DIPRIVAN 1% EMULSION INYECTABLE- PRESENTACION: CAJA DE 1 JERINGA</t>
  </si>
  <si>
    <t>HG-169</t>
  </si>
  <si>
    <t>DIPRIVAN 1% EMULSION INYECTABLE- PRESENTACION CAJA DE 1 JERINGA</t>
  </si>
  <si>
    <t>HG-170</t>
  </si>
  <si>
    <t>PROPOFOL: CONCENTRACIÓN: 10MG/1ML; FORMA FARMACÉUTICA: EMULSIÓN INYECTABLE; VÍA DE ADMINISTRACIÓN: INTRAVENOSA; PARA EL HOSPITAL GENERAL SAN JUAN DE DIOS</t>
  </si>
  <si>
    <t>HG-171</t>
  </si>
  <si>
    <t>PROPOFOL EMULSIÓN INYECTABLE 10 MG/ML VIAL O AMPOLLA 50 ML. CODIGO IGSS 196. SIAF-01 2020-2021. EVENTO 737-2021.</t>
  </si>
  <si>
    <t>21/6/2021</t>
  </si>
  <si>
    <t>23/6/2021</t>
  </si>
  <si>
    <t>HG-172</t>
  </si>
  <si>
    <t>19/1/2022</t>
  </si>
  <si>
    <t>21/1/2022</t>
  </si>
  <si>
    <t>PROPOFOL NEOETHICALS 10 MG/ML EMULSIÓN INYECTABLE VIAL DE 50ML</t>
  </si>
  <si>
    <t>HG-173</t>
  </si>
  <si>
    <t>CODIGO IGSS 196, PROPOFOL EMULSIÓN INYECTABLE 10 MG/ML VIAL O AMPOLLA 50 ML P 1270</t>
  </si>
  <si>
    <t>HG-174</t>
  </si>
  <si>
    <t>CODIGO IGSS 196, PROPOFOL EMULSIÓN INYECTABLE 10 MG/ML VIAL O AMPOLLA 50 ML P 1271</t>
  </si>
  <si>
    <t>HG-175</t>
  </si>
  <si>
    <t>MSPAS NO. 2022-ROO-CD-2503(ADQUISICION DE PROPOFOL 10MG/1ML; EMULSION INYECTABLE; VIA DE ADMINISTRACION: INTRAVENOSO; JERINGA PRELLENADA; 50 MILILITRO)</t>
  </si>
  <si>
    <t>12/4/2022</t>
  </si>
  <si>
    <t>19/4/2022</t>
  </si>
  <si>
    <t>DIPRIVAN 1% EMULSION INYECTABLE 10 MG/ML VIAL O AMPOLLA 50 ML- PRESENTACION CAJA DE 1 JERINGA</t>
  </si>
  <si>
    <t>HG-176</t>
  </si>
  <si>
    <t>EVENTO NO. 12-2022, CÓDIGO IGSS 196 PROPOFOL, EMULSIÓN INYECTABLE 10 MG/ML VIAL O AMPOLLA 50 ML</t>
  </si>
  <si>
    <t>4/1/2022</t>
  </si>
  <si>
    <t>6/1/2022</t>
  </si>
  <si>
    <t>HG-177</t>
  </si>
  <si>
    <t>HG-178</t>
  </si>
  <si>
    <t>103484701</t>
  </si>
  <si>
    <t>KRISHPAR HEALTHCARE, SOCIEDAD ANONIMA</t>
  </si>
  <si>
    <t>PROPOFOL ASMOH 10MG/ML EMULSIÓN INYECTABLE</t>
  </si>
  <si>
    <t>HG-179</t>
  </si>
  <si>
    <t>EVENTO NO. 13-2022, CÓDIGO IGSS 196 PROPOFOL, EMULSIÓN INYECTABLE 10 MG/ML VIAL O AMPOLLA 50 ML</t>
  </si>
  <si>
    <t>HG-180</t>
  </si>
  <si>
    <t>HG-181</t>
  </si>
  <si>
    <t>HG-182</t>
  </si>
  <si>
    <t>10/1/2022</t>
  </si>
  <si>
    <t>HG-183</t>
  </si>
  <si>
    <t>HG-184</t>
  </si>
  <si>
    <t>PROPOFOL ASMOH 10 MG / ML EMULSIÓN INYECTABLE</t>
  </si>
  <si>
    <t>HG-185</t>
  </si>
  <si>
    <t>COD IGSS 196 PROPOFOL EMULSIÓN INYECTABLE 10 MG/ML VIAL O AMPOLLA 50 ML P 1212</t>
  </si>
  <si>
    <t>25/1/2022</t>
  </si>
  <si>
    <t>27/1/2022</t>
  </si>
  <si>
    <t>HG-186</t>
  </si>
  <si>
    <t>HG-187</t>
  </si>
  <si>
    <t>HG-188</t>
  </si>
  <si>
    <t>COD IGSS 196 PROPOFOL EMULSIÓN INYECTABLE 10 MG/ML VIAL O AMPOLLA 50 ML P 1213</t>
  </si>
  <si>
    <t>HG-189</t>
  </si>
  <si>
    <t>HG-190</t>
  </si>
  <si>
    <t>MSPAS NO. 2022-ROO-CD-8166 (ADQUISICION DE PROPOFOL 10MG/1ML; EMULSION INYECTABLE; VIA DE ADMINISTRACION: INTRAVENOSO; JERINGA PRELLENADA; 50 MILILITRO)</t>
  </si>
  <si>
    <t>HG-191</t>
  </si>
  <si>
    <t>COD IGSS 196 PROPOFOL EMULSIÓN INYECTABLE 10 MG/ML VIAL O AMPOLLA 50 ML P 1210</t>
  </si>
  <si>
    <t>PROPOFOL NEOETHICALS 10MG/ML EMULSION INYECTABLE</t>
  </si>
  <si>
    <t>HG-192</t>
  </si>
  <si>
    <t>HG-193</t>
  </si>
  <si>
    <t>HG-194</t>
  </si>
  <si>
    <t>COD IGSS 196 PROPOFOL EMULSIÓN INYECTABLE 10 MG/ML VIAL O AMPOLLA 50 ML P 1214</t>
  </si>
  <si>
    <t>HG-195</t>
  </si>
  <si>
    <t>HG-196</t>
  </si>
  <si>
    <t>HG-197</t>
  </si>
  <si>
    <t>COD IGSS 196 PROPOFOL EMULSIÓN INYECTABLE 10 MG/ML VIAL O AMPOLLA 50 ML P 1215</t>
  </si>
  <si>
    <t>HG-198</t>
  </si>
  <si>
    <t>HG-199</t>
  </si>
  <si>
    <t>4/8/2021</t>
  </si>
  <si>
    <t>6/8/2021</t>
  </si>
  <si>
    <t>HG-200</t>
  </si>
  <si>
    <t>PROPOFOL EMULSIÓN INYECTABLE 10 MG/ML VIAL O AMPOLLA 50 ML: CÓDIGO IGSS: 196;</t>
  </si>
  <si>
    <t>13/1/2022</t>
  </si>
  <si>
    <t>17/1/2022</t>
  </si>
  <si>
    <t>HG-201</t>
  </si>
  <si>
    <t>HG-202</t>
  </si>
  <si>
    <t>HG-203</t>
  </si>
  <si>
    <t>PROPOFOL EMULSIÓN INYECTABLE 10 MG/ML VIAL O AMPOLLA 50 ML. CODIGO: 196 SIAF-222-2022</t>
  </si>
  <si>
    <t>14/1/2022</t>
  </si>
  <si>
    <t>18/1/2022</t>
  </si>
  <si>
    <t>22339655</t>
  </si>
  <si>
    <t>SERVICIO DE COMERCIO INTERNACIONAL, SOCIEDAD ANONIMA</t>
  </si>
  <si>
    <t>PROPOFOL GRAY(</t>
  </si>
  <si>
    <t>HG-204</t>
  </si>
  <si>
    <t>HG-205</t>
  </si>
  <si>
    <t>HG-206</t>
  </si>
  <si>
    <t>B. BRAUNGARANTÍA: 18 MESES</t>
  </si>
  <si>
    <t>HG-207</t>
  </si>
  <si>
    <t>COD IGSS 196 PROPOFOL EMULSIÓN INYECTABLE 10 MG/ML VIAL O AMPOLLA 50 ML P 1211</t>
  </si>
  <si>
    <t>HG-208</t>
  </si>
  <si>
    <t>PROPOFOL GRAY</t>
  </si>
  <si>
    <t>HG-209</t>
  </si>
  <si>
    <t>HG-210</t>
  </si>
  <si>
    <t>HG-211</t>
  </si>
  <si>
    <t>COMPRA DE 461 VIALES DE 50 MLS. DE PROPOFOL PARA EL HOSPITAL REGIONAL DE OCCIDENTE</t>
  </si>
  <si>
    <t>16/2/2022</t>
  </si>
  <si>
    <t>18/2/2022</t>
  </si>
  <si>
    <t>HG-212</t>
  </si>
  <si>
    <t>CODIGO IGSS 196, PROPOFOL EMULSIÓN INYECTABLE 10 MG/ML VIAL O AMPOLLA 50 ML P1273</t>
  </si>
  <si>
    <t>24/1/2022</t>
  </si>
  <si>
    <t>26/1/2022</t>
  </si>
  <si>
    <t>HG-213</t>
  </si>
  <si>
    <t>EVENTO NO. 627-2022, CÓDIGO IGSS 196 PROPOFOL, EMULSIÓN INYECTABLE 10 MG/ML VIAL O AMPOLLA 50 ML</t>
  </si>
  <si>
    <t>21/2/2022</t>
  </si>
  <si>
    <t>23/2/2022</t>
  </si>
  <si>
    <t>74070061</t>
  </si>
  <si>
    <t>SEVEN PHARMA GUATEMALA, SOCIEDAD ANÓNIMA</t>
  </si>
  <si>
    <t>PROPOFOL SEVEN PHARMA 10 MG / ML EMULSION INYECTABLE</t>
  </si>
  <si>
    <t>HG-214</t>
  </si>
  <si>
    <t>HG-215</t>
  </si>
  <si>
    <t>HG-216</t>
  </si>
  <si>
    <t>EVENTO NO. 575-2022, CÓDIGO IGSS 196 PROPOFOL, EMULSIÓN INYECTABLE 10 MG/ML VIAL O AMPOLLA 50 ML</t>
  </si>
  <si>
    <t>HG-217</t>
  </si>
  <si>
    <t>B. BRUN</t>
  </si>
  <si>
    <t>HG-218</t>
  </si>
  <si>
    <t>ADQUISICIÓN DE 595 VIAL 50 MILILITRO PROPOFOL CONCENTRACIÓN: 10MG/1ML; FORMA FARMACÉUTICA: EMULSIÓN INYECTABLE; VÍA DE ADMINISTRACIÓN: INTRAVENOSA. PARA LA ATENCIÓN A PACIENTES INFECTADOS DE COVID-19.</t>
  </si>
  <si>
    <t>25/2/2022</t>
  </si>
  <si>
    <t>PROPRANOLOL NEOETHICALS 40 MG TABLETA</t>
  </si>
  <si>
    <t>HG-219</t>
  </si>
  <si>
    <t>HG-220</t>
  </si>
  <si>
    <t>COD IGSS 196 PROPOFOL EMULSIÓN INYECTABLE 10 MG/ML VIAL O AMPOLLA 50 ML P-1216</t>
  </si>
  <si>
    <t>8/3/2022</t>
  </si>
  <si>
    <t>10/3/2022</t>
  </si>
  <si>
    <t>HG-221</t>
  </si>
  <si>
    <t>HG-222</t>
  </si>
  <si>
    <t>COD IGSS 196 PROPOFOL EMULSIÓN INYECTABLE 10 MG/ML VIAL O AMPOLLA 50 ML P-1217</t>
  </si>
  <si>
    <t>HG-223</t>
  </si>
  <si>
    <t>HG-224</t>
  </si>
  <si>
    <t>COD IGSS 196 PROPOFOL EMULSIÓN INYECTABLE 10 MG/ML VIAL O AMPOLLA 50 ML P-1218</t>
  </si>
  <si>
    <t>HG-225</t>
  </si>
  <si>
    <t>HG-226</t>
  </si>
  <si>
    <t>CODIGO 196 PROPOFOL EMULSION INYECTABLE 10MG/ML VIAL O AMPOLLA 50 ML. SIAF 283/2022</t>
  </si>
  <si>
    <t>1/3/2022</t>
  </si>
  <si>
    <t>3/3/2022</t>
  </si>
  <si>
    <t>HG-227</t>
  </si>
  <si>
    <t>HG-228</t>
  </si>
  <si>
    <t>21/3/2022</t>
  </si>
  <si>
    <t>HG-229</t>
  </si>
  <si>
    <t>HG-230</t>
  </si>
  <si>
    <t>20/5/2022</t>
  </si>
  <si>
    <t>HG-231</t>
  </si>
  <si>
    <t>HG-232</t>
  </si>
  <si>
    <t>HG-233</t>
  </si>
  <si>
    <t>110 - PROPOFOL, EMULSIÓN INYECTABLE 10 MG/ML VIAL O AMPOLLA 50 ML C-196</t>
  </si>
  <si>
    <t>11/5/2022</t>
  </si>
  <si>
    <t>16/5/2022</t>
  </si>
  <si>
    <t>PROPOFOL EMULSIÓN INYECTABLE 10 MG/ML</t>
  </si>
  <si>
    <t>VIAL O AMPOLLA 50 ML</t>
  </si>
  <si>
    <t>DIPRIVAN 1% EMULSION INYECTABLE 10 MG/ML VIAL O AMPOLLA 50 ML</t>
  </si>
  <si>
    <t>HG-234</t>
  </si>
  <si>
    <t>HG-235</t>
  </si>
  <si>
    <t>COMPRA DE PROPOFOL VIAL DE 50 MLS. PARA EL HOSPITAL REGIONAL DE OCCIDENTE</t>
  </si>
  <si>
    <t>10/5/2022</t>
  </si>
  <si>
    <t>12/5/2022</t>
  </si>
  <si>
    <t>HG-236</t>
  </si>
  <si>
    <t>EVENTO NO. 2388-2021. COMPRA DE MEDICAMENTOS. CODIGO IGSS 944196 CODIGO PPR 1250-41772. PROPOFOL, EMULSIÓN INYECTABLE 10 MG/ML VIAL O AMPOLLA 50 ML</t>
  </si>
  <si>
    <t>HG-237</t>
  </si>
  <si>
    <t>PROPOFOL; CONCENTRACIÓN: 10MG/1ML; FORMA FARMACÉUTICA: EMULSIÓN INYECTABLE; VÍA DE ADMINISTRACIÓN: INTRAVENOSA; JERINGA PRELLENADA; 50 MILILITRO PARA EL HOSPITAL GENERAL SAN JUAN DE DIOS</t>
  </si>
  <si>
    <t>HG-238</t>
  </si>
  <si>
    <t>CODIGO IGSS 196 PROPOFOL EMULSIÓN INYECTABLE 10 MG/ML VIAL O AMPOLLA 50 ML P5552</t>
  </si>
  <si>
    <t>26/5/2022</t>
  </si>
  <si>
    <t>30/5/2022</t>
  </si>
  <si>
    <t>PROPOFOL NEOETHICALS 10 MG/ML EMULSIÓN INYECTABLE ( VIAL DE 50ML)</t>
  </si>
  <si>
    <t>HG-239</t>
  </si>
  <si>
    <t>HG-240</t>
  </si>
  <si>
    <t>HG-241</t>
  </si>
  <si>
    <t>CODIGO 196 PROPOFOL EMULSION INYECTABLE 10 MG/ML VIAL O AMPOLLA 50 ML</t>
  </si>
  <si>
    <t>14/11/2022</t>
  </si>
  <si>
    <t>HG-242</t>
  </si>
  <si>
    <t>PROPOFOL ASMOH 10 MG / ML EMULSIÓN INYECTABLE, CAJA X 1 VIAL DE 50ML DE EMULSIÓN INYECTABLE.</t>
  </si>
  <si>
    <t>HG-243</t>
  </si>
  <si>
    <t>75675285</t>
  </si>
  <si>
    <t>CORPORACION BAYCO, SOCIEDAD ANONIMA</t>
  </si>
  <si>
    <t>PROPOFOL VIJAYASUDHA 10 MG/ ML EMULSION INYECTABLE</t>
  </si>
  <si>
    <t>HG-244</t>
  </si>
  <si>
    <t>HG-245</t>
  </si>
  <si>
    <t>41296184</t>
  </si>
  <si>
    <t>FACETA SOCIEDAD ANONIMA</t>
  </si>
  <si>
    <t>HG-246</t>
  </si>
  <si>
    <t>HG-247</t>
  </si>
  <si>
    <t>DIPRIVAN 1% EMULSION INYECTABLE 10 MG/ML VIAL O AMPOLLA 50 ML- PRESENTACION: CAJA DE 1 JERINGA</t>
  </si>
  <si>
    <t>HG-248</t>
  </si>
  <si>
    <t>HG-249</t>
  </si>
  <si>
    <t>HG-250</t>
  </si>
  <si>
    <t>HG-251</t>
  </si>
  <si>
    <t>HG-252</t>
  </si>
  <si>
    <t>COD IGSS 196 PROPOFOL EMULSIÓN INYECTABLE 10 MG/ML VIAL O AMPOLLA 50 ML P-1219</t>
  </si>
  <si>
    <t>23/3/2022</t>
  </si>
  <si>
    <t>25/3/2022</t>
  </si>
  <si>
    <t>HG-253</t>
  </si>
  <si>
    <t>HG-254</t>
  </si>
  <si>
    <t>HG-255</t>
  </si>
  <si>
    <t>COD IGSS 196 PROPOFOL EMULSIÓN INYECTABLE 10 MG/ML VIAL O AMPOLLA 50 ML P-1220</t>
  </si>
  <si>
    <t>HG-256</t>
  </si>
  <si>
    <t>HG-257</t>
  </si>
  <si>
    <t>HG-258</t>
  </si>
  <si>
    <t>PROPOFOL VIJAYASUDHA 10 MG/ML EMULSION INYECTABLE</t>
  </si>
  <si>
    <t>HG-259</t>
  </si>
  <si>
    <t>HG-260</t>
  </si>
  <si>
    <t>63621320</t>
  </si>
  <si>
    <t>LCJ, SOCIEDAD ANONIMA</t>
  </si>
  <si>
    <t>PROPOFOL, SWASTHYA 10MG/ML. EMULSIÓN INYECTABLE</t>
  </si>
  <si>
    <t>HG-261</t>
  </si>
  <si>
    <t>HG-262</t>
  </si>
  <si>
    <t>DIPRIVAN 1% INYECTABLE 20ML</t>
  </si>
  <si>
    <t>HG-263</t>
  </si>
  <si>
    <t>PROPOFOL EMULSIÓN INYECTABLE 10 MG/ML VIAL O AMPOLLA 50 ML. CODIGO: 196 SIAF-1883-2022</t>
  </si>
  <si>
    <t>13/6/2022</t>
  </si>
  <si>
    <t>15/6/2022</t>
  </si>
  <si>
    <t>HG-264</t>
  </si>
  <si>
    <t>PROPOFOL NEOETHICALS 10 MG/ML EMULSIÓN INYECTABLE - (50ML)</t>
  </si>
  <si>
    <t>HG-265</t>
  </si>
  <si>
    <t>HG-266</t>
  </si>
  <si>
    <t>HG-267</t>
  </si>
  <si>
    <t>HG-268</t>
  </si>
  <si>
    <t>CODIGO 196 PROPOFOL EMULSION INYECTABLE 10MG/ML VIAL O AMPOLLA 50 ML</t>
  </si>
  <si>
    <t>6/7/2022</t>
  </si>
  <si>
    <t>107832135</t>
  </si>
  <si>
    <t>BIOKAL, SOCIEDAD ANÓNIMA</t>
  </si>
  <si>
    <t>PROPOFOL GENETEK</t>
  </si>
  <si>
    <t>HG-269</t>
  </si>
  <si>
    <t>HG-270</t>
  </si>
  <si>
    <t>PROPOFOL ASMOH 10 MG/ ML EMULSIÓN INYECTABLE.</t>
  </si>
  <si>
    <t>HG-271</t>
  </si>
  <si>
    <t>HG-272</t>
  </si>
  <si>
    <t>HG-273</t>
  </si>
  <si>
    <t>HG-274</t>
  </si>
  <si>
    <t>20/7/2022</t>
  </si>
  <si>
    <t>22/7/2022</t>
  </si>
  <si>
    <t>HG-275</t>
  </si>
  <si>
    <t>HG-276</t>
  </si>
  <si>
    <t>HG-277</t>
  </si>
  <si>
    <t>HG-278</t>
  </si>
  <si>
    <t>HG-279</t>
  </si>
  <si>
    <t>HG-280</t>
  </si>
  <si>
    <t>PROPOFOL EMULSIÓN INYECTABLE 10 MG/ML VIAL O AMPOLLA 50 ML; CÓDIGO IGSS: 196;</t>
  </si>
  <si>
    <t>1/8/2022</t>
  </si>
  <si>
    <t>3/8/2022</t>
  </si>
  <si>
    <t>HG-281</t>
  </si>
  <si>
    <t>30/8/2022</t>
  </si>
  <si>
    <t>1/9/2022</t>
  </si>
  <si>
    <t>PROPOFOL GENETEK 10MG/ML</t>
  </si>
  <si>
    <t>HG-282</t>
  </si>
  <si>
    <t>HG-283</t>
  </si>
  <si>
    <t>PROPOFOL VIJAYASUDHA 10 MG/ML EMULSIÓN INYECTABLE</t>
  </si>
  <si>
    <t>HG-284</t>
  </si>
  <si>
    <t>PROPOFOL ASMOH 10 MG / 50ML EMULSIÓN INYECTABLE VIAL</t>
  </si>
  <si>
    <t>HG-285</t>
  </si>
  <si>
    <t>HG-286</t>
  </si>
  <si>
    <t>HG-287</t>
  </si>
  <si>
    <t>100 - PROPOFOL EMULSIÓN INYECTABLE 10 MG/ML VIAL O AMPOLLA 50 ML C-196</t>
  </si>
  <si>
    <t>28/7/2022</t>
  </si>
  <si>
    <t>PROPOFOL EMULSIÓN</t>
  </si>
  <si>
    <t>EMULSIÓN INYECTABLE 10 MG/ML VIAL O AMPOLLA 50 ML</t>
  </si>
  <si>
    <t>HG-288</t>
  </si>
  <si>
    <t>HG-289</t>
  </si>
  <si>
    <t>HG-290</t>
  </si>
  <si>
    <t>HG-291</t>
  </si>
  <si>
    <t>HG-292</t>
  </si>
  <si>
    <t>HG-293</t>
  </si>
  <si>
    <t>COMPRA DE PROPOFOL VIAL 50 MLS. PARA EL HOSPITAL REGIONAL DE OCCIDENTE</t>
  </si>
  <si>
    <t>9/9/2022</t>
  </si>
  <si>
    <t>13/9/2022</t>
  </si>
  <si>
    <t>PROPOFOL ASMOH 10 MG / ML EMULSIÓN INYECTABLE 50ML</t>
  </si>
  <si>
    <t>HG-294</t>
  </si>
  <si>
    <t>HG-295</t>
  </si>
  <si>
    <t>12/10/2022</t>
  </si>
  <si>
    <t>14/10/2022</t>
  </si>
  <si>
    <t>HG-296</t>
  </si>
  <si>
    <t>HG-297</t>
  </si>
  <si>
    <t>HG-298</t>
  </si>
  <si>
    <t>HG-299</t>
  </si>
  <si>
    <t>478-056</t>
  </si>
  <si>
    <t>ADQUISICION DE PRODUCTOS ANESTESICOS Y SEDANTES PARA EL HOSPTIAL NACIONAL NICOLASA CRUZ DE JALAPA.</t>
  </si>
  <si>
    <t>18/1/2016</t>
  </si>
  <si>
    <t>BUPIVACAINA CLORHIDRATO SIN EPINEFRINA SIN PRESERVANTES 0.05% VIAL 10ML.</t>
  </si>
  <si>
    <t>BUPIVACAINA CLORHIDRATO SIN EPINEFRINA SIN PRESERVANTES 0.05% VIAL 10ML</t>
  </si>
  <si>
    <t>VIAL</t>
  </si>
  <si>
    <t>BUPIVACAINA 0.5%</t>
  </si>
  <si>
    <t>HG-300</t>
  </si>
  <si>
    <t>266-006-001</t>
  </si>
  <si>
    <t>ADQUISICION DE PRODUCTOS MEDICINALES Y FARMACEUTICOS PARA EL HOSPITAL DEPARTAMENTAL DE SOLOLA.</t>
  </si>
  <si>
    <t>BUPIVACAINA CLORHIDRATO SIN EPINEFRINA SIN PRESERVANTES FORMA FARMACÉUTICA: SOLUCIÓN INYECTABLE; CONCENTRACIÓN: 0.5%; VÍA DE ADMINISTRACIÓN: INTRAVENOSA; AMPOLLA DE 10 ML</t>
  </si>
  <si>
    <t>0___00000000</t>
  </si>
  <si>
    <t>BUVACAINA 0.5%</t>
  </si>
  <si>
    <t>HG-301</t>
  </si>
  <si>
    <t>892 BUPIVACAÍNA CLORHIDRATO SIN PRESERVANTE, SOLUCIÓN INYECTABLE 0.5% AMPOLLA DE 10 ML</t>
  </si>
  <si>
    <t>BUPIVACAÍNA CLORHIDRATO SIN PRESERVANTE, SOLUCIÓN INYECTABLE 0.5% AMPOLLA DE 10 ML</t>
  </si>
  <si>
    <t>SOLUCIÓN INYECTABLE 0.5% AMPOLLA DE 10 ML</t>
  </si>
  <si>
    <t>BUVACAINA</t>
  </si>
  <si>
    <t>HG-302</t>
  </si>
  <si>
    <t>EVENTO 66-16, CODIGO 892</t>
  </si>
  <si>
    <t>7/1/2016</t>
  </si>
  <si>
    <t>11/1/2016</t>
  </si>
  <si>
    <t>HG-303</t>
  </si>
  <si>
    <t>COMPRA DE DISTINTOS INSUMOS PARA ABASTECER LA BODEGA DE MEDICAMENTOS PARA EL HOSPITAL REGIONAL DE OCCIDENTE, QUETZALTENANGO.</t>
  </si>
  <si>
    <t>19/4/2016</t>
  </si>
  <si>
    <t>21/4/2016</t>
  </si>
  <si>
    <t>BUPIVACAINA CLORHIDRATO VIAL 0.5% 10 ML</t>
  </si>
  <si>
    <t>HG-304</t>
  </si>
  <si>
    <t>ADQUISICIÓN DE ENALAPRIL, SUCCINILCOLINA, DIMENHIDRINATO, HIDRALAZINA, BUPIVACAINA, CLORHEXIDINA, EFEDRINA, PENICILINA CRISTALINA, CALCIO GLUCONATO, PARA EL HOSPITAL DEPARTAMENTAL DE SOLOLÁ.</t>
  </si>
  <si>
    <t>4/3/2016</t>
  </si>
  <si>
    <t>8/3/2016</t>
  </si>
  <si>
    <t>BUPIVACAINA CLORHIDRATO SIN EPINEFRINA SIN PRESERVANTES FORMA FARMACÉUTICA: SOLUCIÓN INYECTABLE; CONCENTRACIÓN: 0.5%; VÍA DE ADMINISTRACIÓN: INTRAVENOSA; VIAL 10 ML</t>
  </si>
  <si>
    <t>HG-305</t>
  </si>
  <si>
    <t>"BUPIVACAÍNA CLORHIDRATO SIN PRESERVANTE,SOLUCIÓN INYECTABLE 0.5%,AMPOLLA DE 10 ML"</t>
  </si>
  <si>
    <t>5/4/2016</t>
  </si>
  <si>
    <t>11/4/2016</t>
  </si>
  <si>
    <t>"BUPIVACAÍNA CLORHIDRATO SIN PRESERVANTE,SOLUCIÓN INYECTABLE 0.5% AMPOLLA DE 10 ML"</t>
  </si>
  <si>
    <t>HG-306</t>
  </si>
  <si>
    <t>141 - BUPIVACAÍNA CLORHIDRATO SIN PRESERVANTE, SOLUCIÓN INYECTABLE 0.5% AMPOLLA DE 10 ML. C-892</t>
  </si>
  <si>
    <t>20/2/2018</t>
  </si>
  <si>
    <t>22/2/2018</t>
  </si>
  <si>
    <t>BUPIVACAÍNA CLORHIDRATO SIN PRESERVANTE</t>
  </si>
  <si>
    <t>HG-307</t>
  </si>
  <si>
    <t>105 - BUPIVACAINA CLORHIDRATO SIN PRESERVANTE, SOLUCIÓN INYECTABLE 0.5%, AMPOLLA DE 10ML. C-892</t>
  </si>
  <si>
    <t>23/5/2016</t>
  </si>
  <si>
    <t>25/5/2016</t>
  </si>
  <si>
    <t>BUPIVACAINA CLORHIDRATO SIN PRESERVANTE</t>
  </si>
  <si>
    <t>SOLUCIÓN INYECTABLE 0.5%, AMPOLLA DE 10ML</t>
  </si>
  <si>
    <t>HG-308</t>
  </si>
  <si>
    <t>COMPRA DE VARIOS MEDICAMENTOS PARA HOSPITAL REGIONAL DE OCCIDENTE</t>
  </si>
  <si>
    <t>27/5/2016</t>
  </si>
  <si>
    <t>31/5/2016</t>
  </si>
  <si>
    <t>HG-309</t>
  </si>
  <si>
    <t>11367121</t>
  </si>
  <si>
    <t>RIVERA,ZUÑIGA,,JUAN,HERMEZ</t>
  </si>
  <si>
    <t>GEERICO VIAL 20ML</t>
  </si>
  <si>
    <t>HG-310</t>
  </si>
  <si>
    <t>COMPRA DE MEDICAMENTOS PARA EL HOSPITAL REGIONAL DE OCCIDENTE QUETZALTENANGO</t>
  </si>
  <si>
    <t>13/5/2016</t>
  </si>
  <si>
    <t>17/5/2016</t>
  </si>
  <si>
    <t>BUPIVACAINA CLORHIDRATO VIAL 0.5% 10ML</t>
  </si>
  <si>
    <t>HG-311</t>
  </si>
  <si>
    <t>29/8/2016</t>
  </si>
  <si>
    <t>2/9/2016</t>
  </si>
  <si>
    <t>"BUPIVACAÍNA CLORHIDRATO SIN PRESERVANTE,SOLUCIÓN INYECTABLE 0.5%AMPOLLA DE 10 ML"</t>
  </si>
  <si>
    <t>HG-312</t>
  </si>
  <si>
    <t>ADQUISICIÓN DE PRODUCTOS MEDICINALES Y FARMACEUTICOS, ( 24 INSUMOS )</t>
  </si>
  <si>
    <t>22/7/2016</t>
  </si>
  <si>
    <t>26/7/2016</t>
  </si>
  <si>
    <t>BUPIVACAÍNA CLORHIDRATO SIN EPINEFRINA SIN PRESERVANTES. USO: ANESTÉSICO LOCAL; CONCENTRACIÓN: 0.5%; 10ML.</t>
  </si>
  <si>
    <t>HG-313</t>
  </si>
  <si>
    <t>CÓDIGO 892 - BUPIVACAÍNA CLORHIDRATO SIN PRESERVANTE</t>
  </si>
  <si>
    <t>28/7/2016</t>
  </si>
  <si>
    <t>1/8/2016</t>
  </si>
  <si>
    <t>HG-314</t>
  </si>
  <si>
    <t>24125814</t>
  </si>
  <si>
    <t>DROGUERIA PISA DE GUATEMALA SOCIEDAD ANONIMA</t>
  </si>
  <si>
    <t>HG-315</t>
  </si>
  <si>
    <t>490 - BUPIVACAÍNA CLORHIDRATO SIN PRESERVANTE, SOLUCIÓN INYECTABLE 0.5% AMPOLLA DE 10ML. C-892</t>
  </si>
  <si>
    <t>5/9/2016</t>
  </si>
  <si>
    <t>7/9/2016</t>
  </si>
  <si>
    <t>SOLUCIÓN INYECTABLE 0.5% AMPOLLA DE 10ML</t>
  </si>
  <si>
    <t>HG-316</t>
  </si>
  <si>
    <t>COMPRA DE BUPIVACAINA CLORHIDRATO-BUPIVACAINA PESADA-CITICOLINA AMP-CARBOPLATINO VIAL PARA EL HOSPITAL REGIONAL DE OCCIDENTE</t>
  </si>
  <si>
    <t>27/9/2016</t>
  </si>
  <si>
    <t>29/9/2016</t>
  </si>
  <si>
    <t>EN CASO DE QUE EL OFERENTE NO CUENTE CON LA TOTALIDAD DEL INSUMO DEBERÁ INFORMAR DE FORMA INMEDIATA A LA UNIDAD DE EVENTOS Y ADQUISICIONES AL TELÉFONO: 7767-6032 CON EL ENCARGADO(A) DE LA COMPRA, PARA INICIAR CON EL PROCESO DE ACTA DE NEGOCIACIÓN Y PAGO DE FIANZA POR PARTE DEL PROVEEDOR</t>
  </si>
  <si>
    <t>HG-317</t>
  </si>
  <si>
    <t>CÓDIGO 892 - BUPIVACAINA CLORHIDRATO SIN PRESERVANTES SOLUCION INYECTABLE 0.5% DE 10 ML</t>
  </si>
  <si>
    <t>12/9/2016</t>
  </si>
  <si>
    <t>19/9/2016</t>
  </si>
  <si>
    <t>BUVACAINAIVA INCLUIDO</t>
  </si>
  <si>
    <t>HG-318</t>
  </si>
  <si>
    <t>ADQUISICIÓN DE ANALGÉSICOS, ANTI INFLAMATORIOS, ANESTÉSICOS, SEDANTES Y OTROS.</t>
  </si>
  <si>
    <t>12/10/2016</t>
  </si>
  <si>
    <t>14/10/2016</t>
  </si>
  <si>
    <t>BUPIVACAINA CLORHIDRATO SIN EPINEFRINA SIN PRESERVANTES, SOLUCION INYECTABLE, 0.50%, AMPOLLA 10ML.</t>
  </si>
  <si>
    <t>HG-319</t>
  </si>
  <si>
    <t>DIPIRONA, ALOPURINOL TABLETA, LIDOCAINA AEROSOL, LIDOCAINA 2%, BUPIVACAINA SIEN EPINEFRINA SIN PRESERVANTE</t>
  </si>
  <si>
    <t>18/10/2016</t>
  </si>
  <si>
    <t>BUPIVACAINA CLORHIDRATO SOLUCIÓN INYECTABLE 0.5% SIN EPINEFRINA, SIN PRESERVANTES, VIAL 10 ML</t>
  </si>
  <si>
    <t>HG-320</t>
  </si>
  <si>
    <t>22/11/2016</t>
  </si>
  <si>
    <t>24/11/2016</t>
  </si>
  <si>
    <t>HG-321</t>
  </si>
  <si>
    <t>VARIOS PRODUCTOS MEDICINALES Y FARMACÉUTICOS "URGENTES"</t>
  </si>
  <si>
    <t>BUPIVACAINA CLORHIDRATO SIN EPINEFRINA SIN PRESERVANTES. SOLUCIÓN INYECTABLE, 0.50%, 10 ML</t>
  </si>
  <si>
    <t>HG-322</t>
  </si>
  <si>
    <t>ADQUISICION EMERGENTE DE PRODUCTOS MEDICINALES Y FARMACEUTICOS PARA EL HOSPITAL DEPARTAMENTAL DE TOTONICAPAN</t>
  </si>
  <si>
    <t>BUPIVACAINA CLORHIDRATO SIN EPINEFRINA SIN PRESERVANTES CONCENTRACIÓN: 0.5%, FORMA FARMACÉUTICA: SOLUCIÓN INYECTABLE, VÍA DE ADMINISTRACIÓN: INTRAVENOSA</t>
  </si>
  <si>
    <t>AMPOLLA - 10 MILILITRO(ML)</t>
  </si>
  <si>
    <t>BUVACAINA 10ML</t>
  </si>
  <si>
    <t>HG-323</t>
  </si>
  <si>
    <t>9/1/2017</t>
  </si>
  <si>
    <t>13/1/2017</t>
  </si>
  <si>
    <t>HG-324</t>
  </si>
  <si>
    <t>ADQUISICIÓN DE MAGNESIO SULFATO, DEXTROSA, BUPIVACAINA, VITAMINA K, HARTMAN; PARA EL HOSPITAL DEPARTAMENTAL DE TOTONICAPÁN</t>
  </si>
  <si>
    <t>8/2/2017</t>
  </si>
  <si>
    <t>10/2/2017</t>
  </si>
  <si>
    <t>BUPIVACAINA CLORHIDRATO SIN EPINEFRINA SIN PRESERVANTES, CONCENTRACIÓN: 0.5%, FORMA FARMACÉUTICA: SOLUCIÓN INYECTABLE, VÍA DE ADMINISTRACIÓN: INTRAVENOSA, AMPOLLA 10ML</t>
  </si>
  <si>
    <t>000000000000</t>
  </si>
  <si>
    <t>AMPOLLA - 10ML</t>
  </si>
  <si>
    <t>HG-325</t>
  </si>
  <si>
    <t>ADQUISICIÓN DE BUDESONIDA, AMIKACINA SULFATO, ATRACURIO, BUPIVACAINA PESADA, BUPIVACAINA SIN EPINEFRINA, PARA EL HOSPITAL REGIONAL DE ZACAPA</t>
  </si>
  <si>
    <t>22/2/2017</t>
  </si>
  <si>
    <t>24/2/2017</t>
  </si>
  <si>
    <t>BUPIVACAINA CLORHIDRATO SIN EPINEFRINA SIN PERSEVANTES ,CONCENTRACION:0.5% FORMA FARMACÉUTICA: SOLUCIÓN INYECTABLE, VÍA DE ADMINISTRACIÓN INTRAVENOSA;10 MILILITRO</t>
  </si>
  <si>
    <t>HG-326</t>
  </si>
  <si>
    <t>110 - BUPIVACAÍNA CLORHIDRATO SIN PRESERVANTE, SOLUCIÓN INYECTABLE 0.5% AMPOLLA DE 10ML. C-892</t>
  </si>
  <si>
    <t>24/10/2016</t>
  </si>
  <si>
    <t>26/10/2016</t>
  </si>
  <si>
    <t>HG-327</t>
  </si>
  <si>
    <t>PRODUCTOS MEDICINALES Y FARMACEUTICOS</t>
  </si>
  <si>
    <t>30/1/2017</t>
  </si>
  <si>
    <t>2/2/2017</t>
  </si>
  <si>
    <t>BUPIVACAINA CLORHIDRATO SIN EPINEFRINA SIN PRESERVANTES, SOLUCIÓN INYECTABLE, 0.50% 10 ML</t>
  </si>
  <si>
    <t>HG-328</t>
  </si>
  <si>
    <t>ADQUISICION DE PRODUCTOS MEDICINALES</t>
  </si>
  <si>
    <t>20/1/2017</t>
  </si>
  <si>
    <t>24/1/2017</t>
  </si>
  <si>
    <t>BUPIVACAINA CLORHIDRATO, 0.5% S/EPINEFRINA, S/PRESERVANTES 10ML</t>
  </si>
  <si>
    <t>HG-329</t>
  </si>
  <si>
    <t>BUPIVACAINA CLORHIDRATO SOLUCIÓN INYECTABLE 0.5% S/E S/P VIAL 10 ML Y FENTANYL CITRATO SOLUCIÓN INYECTABLE 0.05 MG/ML AMPOLLA 2 ML</t>
  </si>
  <si>
    <t>26/4/2017</t>
  </si>
  <si>
    <t>28/4/2017</t>
  </si>
  <si>
    <t>BUPIVACAINA CLORHIDRATO SOLUCIÓN INYECTABLE 0.5% SIN EPINEFRINA, SIN PRESERVANTES VIAL 10 ML</t>
  </si>
  <si>
    <t>HG-330</t>
  </si>
  <si>
    <t>24/4/2017</t>
  </si>
  <si>
    <t>HG-331</t>
  </si>
  <si>
    <t>21/3/2017</t>
  </si>
  <si>
    <t>24/3/2017</t>
  </si>
  <si>
    <t>HG-332</t>
  </si>
  <si>
    <t>9/2/2017</t>
  </si>
  <si>
    <t>13/2/2017</t>
  </si>
  <si>
    <t>HG-333</t>
  </si>
  <si>
    <t>COMPRA DIRECTA MSPAS NO. 2017-HSS-CD-C028, ADQUISICION DE PRODUCTO MEDICINALES Y FARMACEUTICOS PARA EL HOSPITAL DISTRITAL SAYAXCHE PETEN.</t>
  </si>
  <si>
    <t>6/6/2017</t>
  </si>
  <si>
    <t>8/6/2017</t>
  </si>
  <si>
    <t>BUPIVACAINA CLORHIDRATO SIN EPINEFRINA SIN PRESERVANTES, VIAL/AMPOLLA 10ML, 0.5%</t>
  </si>
  <si>
    <t>HG-334</t>
  </si>
  <si>
    <t>EVENTO NO. 929-2017, CODIGO 892, COMPRA DE MEDICAMENTOS</t>
  </si>
  <si>
    <t>2/6/2017</t>
  </si>
  <si>
    <t>BUPIVACAÍNA CLORHIDRATO SIN PRESERVANTE SOLUCIÓN INYECTABLE 0.5% AMPOLLA DE 10 ML</t>
  </si>
  <si>
    <t>HG-335</t>
  </si>
  <si>
    <t>BUPIVACAINA CLORHIDRATO SIN EPINEFRINA Y SIN PRESERVANTES , 0.5 %, SOLUCIÓN INYECTABLE, VIAL 10 ML, ACETAMINOFÉN 500 MG TABLETA Y MORFINA SULFATO SOLUCIÓN INYECTABLE 10MG/ML AMPOLLA DE 1 ML</t>
  </si>
  <si>
    <t>11/7/2017</t>
  </si>
  <si>
    <t>13/7/2017</t>
  </si>
  <si>
    <t>BUPIVACAINA CLORHIDRATO SIN EPINEFRINA Y SIN PRESERVANTES , 0.5 %, SOLUCIÓN INYECTABLE, VIAL 10 ML</t>
  </si>
  <si>
    <t>HG-336</t>
  </si>
  <si>
    <t>ADQUISICIÓN DE ESTREPTOQUINASA, LIDOCAINA, BUPIVACAINA, CEFOTAXIMA, MEDIO DE CONTRASTE, ONDASETRON, PARA EL HOSPITAL REGIONAL DE ZACAPA</t>
  </si>
  <si>
    <t>12/6/2017</t>
  </si>
  <si>
    <t>14/6/2017</t>
  </si>
  <si>
    <t>BUPIVACAINA CLORHIDRATO SIN EPINEFRINA SIN PRESERVANTES,CONCENTRACION:0.5%FORMA FARMACÉUTICA: SOLUCIÓN INYECTABLE, VÍA DE ADMINISTRACIÓN INTRAVENOSA;10MILILITROS</t>
  </si>
  <si>
    <t>HG-337</t>
  </si>
  <si>
    <t>21/7/2017</t>
  </si>
  <si>
    <t>26/7/2017</t>
  </si>
  <si>
    <t>HG-338</t>
  </si>
  <si>
    <t>ADQUISICIÓN DE PRODUCTOS MEDICINALES Y FARMACÉUTICOS (14 INSUMOS) CLORFENIRAMINA AMPOLLA SEVOFLURANO FRASCO, ATRACURIO AMPOLLA, METRONIDAZOL TABLETAS, SULFADIAZINA DE PLATA TARRO ETC</t>
  </si>
  <si>
    <t>18/9/2017</t>
  </si>
  <si>
    <t>20/9/2017</t>
  </si>
  <si>
    <t>BUPIVACAINA AMPOLLA</t>
  </si>
  <si>
    <t>BUPIVACAINA CLORHIDRATO SIN EPINEFRINA SIN PRESERVANTES; CONCENTRACIÓN: 0.5%; USO: ANESTÉSICO LOCAL;10ML</t>
  </si>
  <si>
    <t>2937913</t>
  </si>
  <si>
    <t>SOLIS,GONZÁLEZ,,JORGE,ALFREDO</t>
  </si>
  <si>
    <t>HG-339</t>
  </si>
  <si>
    <t>45334544</t>
  </si>
  <si>
    <t>LAVSA, SOCIEDAD ANONIMA</t>
  </si>
  <si>
    <t>HG-340</t>
  </si>
  <si>
    <t>HG-341</t>
  </si>
  <si>
    <t>30/8/2017</t>
  </si>
  <si>
    <t>1/9/2017</t>
  </si>
  <si>
    <t>HG-342</t>
  </si>
  <si>
    <t>EVENTO NO. 1195, CODIGO 892, COMPRA DE MEDICAMENTO</t>
  </si>
  <si>
    <t>17/7/2017</t>
  </si>
  <si>
    <t>19/7/2017</t>
  </si>
  <si>
    <t>HG-343</t>
  </si>
  <si>
    <t>LIDOCAINA, BUPIVACAINA CLORHIDRATO, ACETAMINOFEN TABLETA, FENOBARBITAL AMPOLLA Y FENOBARBITAL TABLETA</t>
  </si>
  <si>
    <t>6/10/2017</t>
  </si>
  <si>
    <t>10/10/2017</t>
  </si>
  <si>
    <t>HG-344</t>
  </si>
  <si>
    <t>ADQUISICIÓN DE MEDICAMENTOS VARIOS, PARA EL HOSPITAL REGIONAL DE ZACAPA</t>
  </si>
  <si>
    <t>27/9/2017</t>
  </si>
  <si>
    <t>29/9/2017</t>
  </si>
  <si>
    <t>BUPIVACAINA CLORHIDRATO SIN EPINEFRINA</t>
  </si>
  <si>
    <t>CONCENTRACION:0.5%FORMA FARMACÉUTICA: SOLUCIÓN INYECTABLE, VÍA DE ADMINISTRACIÓN:INTRAVENOSA,10 MILILITROS</t>
  </si>
  <si>
    <t>HG-345</t>
  </si>
  <si>
    <t>CÓDIGO 892 BUPIVACAÍNA CLORHIDRATO SIN PRESERVANTE, SOLUCIÓN INYECTABLE 0.5% AMPOLLA DE 10.</t>
  </si>
  <si>
    <t>26/10/2017</t>
  </si>
  <si>
    <t>30/10/2017</t>
  </si>
  <si>
    <t>BUPIVACAINA</t>
  </si>
  <si>
    <t>HG-346</t>
  </si>
  <si>
    <t>BUDESONIDA; CONCENTRACIÓN: 0.5 MG/ML; FORMA FARMACÉUTICA: SOLUCIÓN P/ NEBULIZAR; VÍA DE ADMINISTRACIÓN: NASAL; AMPOLLA; 2 MILILITRO,BUPIVACAINA CLORHIDRATO SIN EPINEFRINA SIN PRESERVANTES; CONCENTRACIÓN: 0.5%; FORMA FARMACÉUTICA: SOL. INYECTABLE; VÍA DE ADMINISTRACIÓN: INTRAVENOSA; VIAL; 10 M</t>
  </si>
  <si>
    <t>8/2/2018</t>
  </si>
  <si>
    <t>12/2/2018</t>
  </si>
  <si>
    <t>BUPIVACAINA CLORHIDRATO SIN EPINEFRINA SIN PRESERVANTES</t>
  </si>
  <si>
    <t>CONCENTRACIÓN: 0.5%; FORMA FARMACÉUTICA: SOLUCIÓN INYECTABLE; VÍA DE ADMINISTRACIÓN: INTRAVENOSA;</t>
  </si>
  <si>
    <t>HG-347</t>
  </si>
  <si>
    <t>ADQUISICION DE FENTANILO, BUPIVACAINA, CAPTOPRIL, CLARITROCIMICINA, PARA EL HOSPITAL DE SAN BENITO</t>
  </si>
  <si>
    <t>23/4/2018</t>
  </si>
  <si>
    <t>25/4/2018</t>
  </si>
  <si>
    <t>BUPIVACAINA CLORHIDRATO SIN EPINEFRINA SIN PRESERVANTES, SOLUCION INYECTABLE, 0.50%, VIAL/AMPOLLA 10 ML</t>
  </si>
  <si>
    <t>HG-348</t>
  </si>
  <si>
    <t>ADQUISICIÓN DE BUPIVACAINA CLORHIDRATO SIN EPINEFRINA SIN PRESERVANTE 0.5% AMPOLLA DE 10 ML, HIDROCORTISONA VIAL DE 500 MG Y VASELINA SÓLIDA BLANCA ENVASE DE UNA LIBRA, PARA USO EN EL HOSPITAL DE LA AMISTAD JAPÓN GUATEMALA.</t>
  </si>
  <si>
    <t>2/5/2018</t>
  </si>
  <si>
    <t>4/5/2018</t>
  </si>
  <si>
    <t>HG-349</t>
  </si>
  <si>
    <t>BUPIVACAÍNA CLORHIDRATO SIN PRESERVANTE,SOLUCIÓN INYECTABLE 0.5% AMPOLLA DE 10 ML</t>
  </si>
  <si>
    <t>8/6/2018</t>
  </si>
  <si>
    <t>12/6/2018</t>
  </si>
  <si>
    <t>BUPIVACAÍNA CLORHIDRATO SIN PRESERVANTESOLUCIÓN INYECTABLE 0.5% AMPOLLA DE 10 ML</t>
  </si>
  <si>
    <t>HG-350</t>
  </si>
  <si>
    <t>BUPIVACAÍNA CLORHIDRATO SIN PRESERVANTE SOLUCIÓN INYECTABLE 0.5% AMPOLLA 10 ML</t>
  </si>
  <si>
    <t>25/10/2019</t>
  </si>
  <si>
    <t>HG-351</t>
  </si>
  <si>
    <t>16/11/2018</t>
  </si>
  <si>
    <t>20/11/2018</t>
  </si>
  <si>
    <t>HG-352</t>
  </si>
  <si>
    <t>ADQUISICIÓN DE AMOXICILINA TABLETA/CAPSULA 500 MG, ANFOTERICINA B VIAL/AMPOLLA 50MG, BUPIVACAINA CLORHIDRATO SIN EPINEFRINA SIN PRESERVANTES 0.50% VIAL/AMPOLLA 10 ML Y NEOSTIGMINA METILSULFATO 0.5MG/ML VIAL/AMPOLLA, PARA USO EN EL HOSPITAL DE LA AMISTAD JAPÓN GUATEMALA.</t>
  </si>
  <si>
    <t>18/2/2019</t>
  </si>
  <si>
    <t>20/2/2019</t>
  </si>
  <si>
    <t>HG-353</t>
  </si>
  <si>
    <t>BUPIVACAINA CLORHIDRATO SIN EPINEFRINA SIN PRESERVANTES; CONCENTRACIÓN: 0.5%; FORMA FARMACÉUTICA: SOLUCIÓN INYECTABLE; VÍA DE ADMINISTRACIÓN: INTRAVENOSA; VIAL; 10 MILILITRO</t>
  </si>
  <si>
    <t>19/2/2020</t>
  </si>
  <si>
    <t>HG-354</t>
  </si>
  <si>
    <t>CODIGO IGSS 892,EVENTO 283/2019,BUPIVACAINA CLORHIDRATO SIN PRESERVANTE SOLUCION INYECTABLE 0.5% AMPOLLA 10 ML</t>
  </si>
  <si>
    <t>22/2/2019</t>
  </si>
  <si>
    <t>BUPIVACAINA CLORHIDRATO SIN PRESERVANTE SOLUCION INYECTABLE 0.5% AMPOLLA 10 ML</t>
  </si>
  <si>
    <t>VER ANEXO</t>
  </si>
  <si>
    <t>HG-355</t>
  </si>
  <si>
    <t>CÓDIGO 892 BUPIVACAÍNA CLORHIDRATO SIN PRESERVANTE, SOLUCIÓN INYECTABLE 0.5% AMPOLLA DE 10 ML</t>
  </si>
  <si>
    <t>4/9/2018</t>
  </si>
  <si>
    <t>6/9/2018</t>
  </si>
  <si>
    <t>HG-356</t>
  </si>
  <si>
    <t>26/4/2019</t>
  </si>
  <si>
    <t>1/5/2019</t>
  </si>
  <si>
    <t>HG-357</t>
  </si>
  <si>
    <t>ADQUISICION DE OCTREOTIDA, BUPIVACAINA, DEXTROSA AL 5%, FLUOXETINA, PARA EL HOSPITAL DE SAN BENITO.</t>
  </si>
  <si>
    <t>5/12/2018</t>
  </si>
  <si>
    <t>7/12/2018</t>
  </si>
  <si>
    <t>BUPIVACAINA CLORHIDRATO SIN EPINEFRINA SIN PRESERVANTES, SOLUCION INYECTABLE 0.50%, VIAL/AMPOLLA 10ML</t>
  </si>
  <si>
    <t>HG-358</t>
  </si>
  <si>
    <t>19/11/2019</t>
  </si>
  <si>
    <t>21/11/2019</t>
  </si>
  <si>
    <t>HG-359</t>
  </si>
  <si>
    <t>CODIGO 892 BUPIVACAÍNA CLORHIDRATO SIN PRESERVANTE SOLUCIÓN INYECTABLE 0.5% AMPOLLA 10 ML</t>
  </si>
  <si>
    <t>14/3/2019</t>
  </si>
  <si>
    <t>19/3/2019</t>
  </si>
  <si>
    <t>SOLUCIÓN INYECTABLE 0.5% AMPOLLA 10 ML</t>
  </si>
  <si>
    <t>HG-360</t>
  </si>
  <si>
    <t>COD. 892 - BUPIVACAÍNA CLORHIDRATO SIN PRESERVANTE, SOLUCIÓN INYECTABLE 0.5% AMPOLLA 10 ML</t>
  </si>
  <si>
    <t>22/5/2019</t>
  </si>
  <si>
    <t>24/5/2019</t>
  </si>
  <si>
    <t>HG-361</t>
  </si>
  <si>
    <t>HG-362</t>
  </si>
  <si>
    <t>ADQUISICION DE CLORURO DE SODIO, ALCOHOL ISOPROPILICO, ACIDO POLIACRILICO, DIGOXINA, PARA EL HOSPITAL DE SAN BENITO.</t>
  </si>
  <si>
    <t>9/1/2019</t>
  </si>
  <si>
    <t>11/1/2019</t>
  </si>
  <si>
    <t>HG-363</t>
  </si>
  <si>
    <t>BUPIVACAINA CLORHIDRATO SIN EPINEFRINA SIN PRESERVANTES; CONCENTRACIÓN: 0.5%; FORMA FARMACÉUTICA: SOLUCIÓN INYECTABLE; VÍA DE ADMINISTRACIÓN: INTRAVENOSA; VIAL; 10 MILILITRO,PARA EL HOSPITAL GENERAL SAN JUAN DE DIOS</t>
  </si>
  <si>
    <t>24/9/2018</t>
  </si>
  <si>
    <t>26/9/2018</t>
  </si>
  <si>
    <t>HG-364</t>
  </si>
  <si>
    <t>27/5/2019</t>
  </si>
  <si>
    <t>HG-365</t>
  </si>
  <si>
    <t>ADQUISICIÓN DE BUPIVACAINA CLORHIDRATO SIN EPINEFRINA SIN PRESERVANTES 0.50% VIAL/AMPOLLA 10 ML, LEVOFLOXACINA 5MG/ML VIAL/AMPOLLA 100 ML, NIFEDIPINA 20 MG TABLETA Y ROCIVERINA SOLUCIÓN INYECTABLE 10MG/ML VIAL/AMPOLLA 2 ML, PARA USO EN EL HOSPITAL DE LA AMISTAD JAPÓN GUATEMALA.</t>
  </si>
  <si>
    <t>28/5/2019</t>
  </si>
  <si>
    <t>30/5/2019</t>
  </si>
  <si>
    <t>HG-366</t>
  </si>
  <si>
    <t>EVENTO NO. 2012/2018, CODIGO 892, BUPIVACAÍNA CLORHIDRATO SIN PRESERVANTE, SOLUCIÓN INYECTABLE 0.5% AMPOLLA DE 10 ML</t>
  </si>
  <si>
    <t>10/10/2018</t>
  </si>
  <si>
    <t>HG-367</t>
  </si>
  <si>
    <t>HMA-CD-144 ADQUISICION DE MEDICAMENTO PARA EL HOSPITAL DE MAZATENANGO, SUCH</t>
  </si>
  <si>
    <t>11/9/2019</t>
  </si>
  <si>
    <t>13/9/2019</t>
  </si>
  <si>
    <t>SIN PRESERVANTES, SOLUCION INYECTABLE, 0.50%, VIAL/AMPOLLA 10 ML</t>
  </si>
  <si>
    <t>HG-368</t>
  </si>
  <si>
    <t>COD. 892 - BUPIVACAINA CLORHIDRATO SIN PRESERVANTE, SOLUCIÒN INYECTABLE 0.5% AMPOLLA 10 ML</t>
  </si>
  <si>
    <t>19/9/2019</t>
  </si>
  <si>
    <t>HG-369</t>
  </si>
  <si>
    <t>BUPIVACAINA CLORHIDRATO SIN EPINEFRINA SIN PRESERVANTES; CONCENTRACIÓN: 0.5%; FORMA FARMACÉUTICA: SOLUCIÓN INYECTABLE; VÍA DE ADMINISTRACIÓN: INTRAVENOSA; VIAL; PARA HOSPITAL GENERAL SAN JUAN DE DIOS</t>
  </si>
  <si>
    <t>HG-370</t>
  </si>
  <si>
    <t>27/9/2019</t>
  </si>
  <si>
    <t>1/10/2019</t>
  </si>
  <si>
    <t>HG-371</t>
  </si>
  <si>
    <t>ADQUISICION DE MEDICAMENTOS, PARA EL HOSPITAL DE SAN BENITO.</t>
  </si>
  <si>
    <t>29/10/2018</t>
  </si>
  <si>
    <t>31/10/2018</t>
  </si>
  <si>
    <t>HG-372</t>
  </si>
  <si>
    <t>ADQUISICIÓN DE BUPIVACAINA CLORHIDRATO SIN EPINEFRINA SIN PRESERVANTES 0.50% VIAL/AMPOLLA 10 ML, CIPROFLOXACINA 200/100 MG/ML FRASCO, CLORHEXIDINA GLUCONATO 4% GALÓN Y HIERRO SACARATO O CITRATO 100 MG AMPOLLA 5 ML, PARA USO EN EL HOSPITAL DE LA AMISTAD JAPÓN GUATEMALA.</t>
  </si>
  <si>
    <t>3/6/2020</t>
  </si>
  <si>
    <t>5/6/2020</t>
  </si>
  <si>
    <t>HG-373</t>
  </si>
  <si>
    <t>CÓDIGO 892 BUPIVACAÍNA CLORHIDRATO SIN PRESERVANTE, SOLUCIÓN INYECTABLE 0.5% AMPOLLA DE 10</t>
  </si>
  <si>
    <t>21/9/2017</t>
  </si>
  <si>
    <t>25/9/2017</t>
  </si>
  <si>
    <t>HG-374</t>
  </si>
  <si>
    <t>CODIGO 892. BUPIVACAÍNA CLORHIDRATO SIN PRESERVANTE, SOLUCIÓN INYECTABLE 0.5% AMPOLLA DE 10 ML</t>
  </si>
  <si>
    <t>6/9/2017</t>
  </si>
  <si>
    <t>8/9/2017</t>
  </si>
  <si>
    <t>HG-375</t>
  </si>
  <si>
    <t>5/10/2017</t>
  </si>
  <si>
    <t>9/10/2017</t>
  </si>
  <si>
    <t>HG-376</t>
  </si>
  <si>
    <t>EVENTO NO. 1471-2017, CODIGO 892, COMPRA DE MEDICAMENTOS</t>
  </si>
  <si>
    <t>26/9/2017</t>
  </si>
  <si>
    <t>28/9/2017</t>
  </si>
  <si>
    <t>HG-377</t>
  </si>
  <si>
    <t>14/9/2017</t>
  </si>
  <si>
    <t>HG-378</t>
  </si>
  <si>
    <t>23/10/2017</t>
  </si>
  <si>
    <t>25/10/2017</t>
  </si>
  <si>
    <t>HG-379</t>
  </si>
  <si>
    <t>23/6/2020</t>
  </si>
  <si>
    <t>26/6/2020</t>
  </si>
  <si>
    <t>HG-380</t>
  </si>
  <si>
    <t>EVENTO NO. 2005-2017,CODIGO 892,COMPRA DE MEDICAMENTOS</t>
  </si>
  <si>
    <t>23/11/2017</t>
  </si>
  <si>
    <t>27/11/2017</t>
  </si>
  <si>
    <t>HG-381</t>
  </si>
  <si>
    <t>EVENTO 1876/2018,CODIGO 892,COMPRA DE MEDICAMENTOS</t>
  </si>
  <si>
    <t>1/10/2018</t>
  </si>
  <si>
    <t>3/10/2018</t>
  </si>
  <si>
    <t>BUPIVACAINA CLORHIDRATO SIN PRESERVANTE SOLUCION INYECTABLE 0.5% AMPOLLA DE 10 ML</t>
  </si>
  <si>
    <t>HG-382</t>
  </si>
  <si>
    <t>26/10/2018</t>
  </si>
  <si>
    <t>HG-383</t>
  </si>
  <si>
    <t>EVENTO 1860/2018,CODIGO 892,COMPRA DE MEDICAMENTOS</t>
  </si>
  <si>
    <t>27/9/2018</t>
  </si>
  <si>
    <t>BUPIVACAINA CLORHIDRATO SIN PRESERVANTE, SOLUCION INYECTABLE 0.5% AMPOLLA 10 ML</t>
  </si>
  <si>
    <t>HG-384</t>
  </si>
  <si>
    <t>15/11/2018</t>
  </si>
  <si>
    <t>HG-385</t>
  </si>
  <si>
    <t>8/2/2019</t>
  </si>
  <si>
    <t>HG-386</t>
  </si>
  <si>
    <t>BUPIVACAÍNA CLORHIDRATO SIN,PRESERVANTE SOLUCIÓN INYECTABLE 0.5% AMPOLLA 10 ML</t>
  </si>
  <si>
    <t>BUPIVACAÍNA CLORHIDRATO SINPRESERVANTE SOLUCIÓN INYECTABLE 0.5% AMPOLLA 10 ML</t>
  </si>
  <si>
    <t>HG-387</t>
  </si>
  <si>
    <t>19/2/2019</t>
  </si>
  <si>
    <t>21/2/2019</t>
  </si>
  <si>
    <t>HG-388</t>
  </si>
  <si>
    <t>100 - BUPIVACAÍNA CLORHIDRATO SIN PRESERVANTE, SOLUCIÓN INYECTABLE 0.5%, AMPOLLA DE 10ML. C-892</t>
  </si>
  <si>
    <t>5/2/2016</t>
  </si>
  <si>
    <t>10/2/2016</t>
  </si>
  <si>
    <t>HG-389</t>
  </si>
  <si>
    <t>1/3/2019</t>
  </si>
  <si>
    <t>5/3/2019</t>
  </si>
  <si>
    <t>HG-390</t>
  </si>
  <si>
    <t>12/8/2016</t>
  </si>
  <si>
    <t>17/8/2016</t>
  </si>
  <si>
    <t>HG-391</t>
  </si>
  <si>
    <t>490 - BUPIVACAÍNA CLORHIDRATO SIN PRESERVANTE, SOLUCIÓN INYECTABLE 0.5%, AMPOLLA DE 10ML. C-892</t>
  </si>
  <si>
    <t>22/8/2016</t>
  </si>
  <si>
    <t>24/8/2016</t>
  </si>
  <si>
    <t>HG-392</t>
  </si>
  <si>
    <t>29/5/2019</t>
  </si>
  <si>
    <t>31/5/2019</t>
  </si>
  <si>
    <t>HG-393</t>
  </si>
  <si>
    <t>10/3/2021</t>
  </si>
  <si>
    <t>12/3/2021</t>
  </si>
  <si>
    <t>BUVACAINA(LAB. PISA/MÉXICO)INCLUYE IVA</t>
  </si>
  <si>
    <t>HG-394</t>
  </si>
  <si>
    <t>HG-395</t>
  </si>
  <si>
    <t>20/3/2017</t>
  </si>
  <si>
    <t>22/3/2017</t>
  </si>
  <si>
    <t>AMPOLLA 10 ML</t>
  </si>
  <si>
    <t>HG-396</t>
  </si>
  <si>
    <t>BUPIVACAINA CLORHIDRATO SIN EPINEFRINA SIN PRESERVANTES; CONCENTRACIÓN: 0.5%; FORMA FARMACÉUTICA: SOLUCIÓN INYECTABLE; VÍA DE ADMINISTRACIÓN: INTRAVENOSA; VIAL; 10 MILILITRO,PARÁ EL HOSPITAL GENERAL S</t>
  </si>
  <si>
    <t>1/6/2021</t>
  </si>
  <si>
    <t>3/6/2021</t>
  </si>
  <si>
    <t>CONCENTRACIÓN: 0.5%; FORMA FARMACÉUTICA: SOLUCIÓN INYECTABLE; VÍA DE ADMINISTRACIÓN: INTRAVENOSA</t>
  </si>
  <si>
    <t>HG-397</t>
  </si>
  <si>
    <t>18/5/2017</t>
  </si>
  <si>
    <t>HG-398</t>
  </si>
  <si>
    <t>13/6/2017</t>
  </si>
  <si>
    <t>15/6/2017</t>
  </si>
  <si>
    <t>HG-399</t>
  </si>
  <si>
    <t>1/6/2017</t>
  </si>
  <si>
    <t>HG-400</t>
  </si>
  <si>
    <t>ADQUISICION DE MEDICAMENTOS VARIOS</t>
  </si>
  <si>
    <t>18/5/2022</t>
  </si>
  <si>
    <t>BUPIVACAINA 0.5% INY. 10ML. AMPOLLA</t>
  </si>
  <si>
    <t>HG-401</t>
  </si>
  <si>
    <t>ADQUISICIÓN DE ALBENDAZOL, AMOXICILINA + ACIDO CLAVULANICO, BUPIVACAINA, CAPTOPRIL, ERGONOVINA, ESPIRONALACTONA, FENITOÍNA SÓDICA, FERROSO SULFATO, LIDOCAÍNA DENTAL, METOCLOPRAMIDA CLORHIDRATO, METRONIDAZOL, OXIDO DE ZINC.</t>
  </si>
  <si>
    <t>26689596</t>
  </si>
  <si>
    <t>PS PHARMACEUTICAL, SOCIEDAD ANONIMA</t>
  </si>
  <si>
    <t>BUPIVACAINA CLORHIDRATO SIN EPINEFRINA SIN PRESERVANTES 0.5% AMPOLLA 10 ML</t>
  </si>
  <si>
    <t>HG-402</t>
  </si>
  <si>
    <t>BUPIVACAINA CLORHIDRATO SIN PRESERVANTE, SOLUCION INYECTABLE 0.5%, AMPOLLAS 10-20ML</t>
  </si>
  <si>
    <t>25/11/2022</t>
  </si>
  <si>
    <t>BUPIVACAÍNA CLORHIDRATO (SIN PRESERVANTE)</t>
  </si>
  <si>
    <t>CONCENTRACIÓN: 0.5%; FORMA FARMACÉUTICA: SOLUCIÓN INYECTABLE;</t>
  </si>
  <si>
    <t>AMPOLLA - 20 MILILITRO(ML)</t>
  </si>
  <si>
    <t>BUVACAINA 10 ML</t>
  </si>
  <si>
    <t>HG-403</t>
  </si>
  <si>
    <t>24/10/2022</t>
  </si>
  <si>
    <t>26/10/2022</t>
  </si>
  <si>
    <t>HG-404</t>
  </si>
  <si>
    <t>ADQUISICIÓN DE MEDICAMENTOS TERCER CUATRIMESTRE 3</t>
  </si>
  <si>
    <t>7/9/2022</t>
  </si>
  <si>
    <t>HG-405</t>
  </si>
  <si>
    <t>BUPIVACAINA CLORHIDRATO SIN EPINEFRINA SIN PRESERVANTES 0.5% VIAL 10 ML</t>
  </si>
  <si>
    <t>HG-406</t>
  </si>
  <si>
    <t>EVENTO NO. 3082-2022, CÓDIGO IGSS 892, BUPIVACAÍNA CLORHIDRATO SIN PRESERVANTE SOLUCIÓN INYECTABLE 0.5% AMPOLLA 10 - 20 ML</t>
  </si>
  <si>
    <t>5/9/2022</t>
  </si>
  <si>
    <t>HG-407</t>
  </si>
  <si>
    <t>BUPIVACAÍNA CLORHIDRATO SIN PRESERVANTE SOLUCIÓN INYECTABLE 0.5%, AMPOLLA 10-20ML</t>
  </si>
  <si>
    <t>20/9/2022</t>
  </si>
  <si>
    <t>HG-408</t>
  </si>
  <si>
    <t>BUPIVACAÍNA CLORHIDRATO SIN PRESERVANTE SOLUCIÓN INYECTABLE 0.5%, AMPOLLA 10-20ML ...</t>
  </si>
  <si>
    <t>10/10/2022</t>
  </si>
  <si>
    <t>13/10/2022</t>
  </si>
  <si>
    <t>HG-409</t>
  </si>
  <si>
    <t>ADQUISICIÓN DE HIDRALAZINA, LIDOCAINA CON Y SIN EPINEFRINA, AMINOFILINA, BUPIVACAINA Y BICARBONATO DE SODIO</t>
  </si>
  <si>
    <t>3/10/2022</t>
  </si>
  <si>
    <t>5/10/2022</t>
  </si>
  <si>
    <t>CONCENTRACIÓN: 0.5%; USO: ANESTÉSICO LOCAL;</t>
  </si>
  <si>
    <t>HG-410</t>
  </si>
  <si>
    <t>Bupivacaína clorhidrato sin preservante Solución Inyectable 0.5%, ampolla 10-20ml; Código IGSS: 892;</t>
  </si>
  <si>
    <t>23/11/2022</t>
  </si>
  <si>
    <t>Bupivacaína clorhidrato (sin preservante)</t>
  </si>
  <si>
    <t>Concentración: 0.5%; Forma farmacéutica: Solución inyectable;</t>
  </si>
  <si>
    <t>Ampolla - 20 Mililitro(ml)</t>
  </si>
  <si>
    <t>HG-411</t>
  </si>
  <si>
    <t>ADQUISICION DE MEDICAMENTOS VARIOS PAQUETE 11 PARA EL HOSPITAL NACIONAL MALACATAN.</t>
  </si>
  <si>
    <t>HG-412</t>
  </si>
  <si>
    <t>ADQUISICION DE  ANTIBIOTICOS,  SOLUCIONES INTRAVENOSAS , ANTIHISTANIMICOS,  ENTRE OTROS PARA EL HOSPITAL NACIONAL NICOLASA CRUZ   JALAPA</t>
  </si>
  <si>
    <t>Bupivacaina clorhidrato sin epinefrina sin preservantes</t>
  </si>
  <si>
    <t>Concentración: 0.5%; Forma farmacéutica: Solución inyectable; Vía de administración: Intravenosa;</t>
  </si>
  <si>
    <t>Ampolla - 10 Mililitro(ml)</t>
  </si>
  <si>
    <t>HG-413</t>
  </si>
  <si>
    <t>479-001</t>
  </si>
  <si>
    <t>MSPAS NO. 2016-HBC-CD-06, ADQUISICIÓN DE PRODUCTOS MEDICINALES Y FARMACÉUTICOS PARA EL HOSPITAL FRAY BARTOLOMÉ DE LAS CASAS, ALTA VERAPAZ</t>
  </si>
  <si>
    <t>11/2/2016</t>
  </si>
  <si>
    <t>BUPIVACAINA PESADA; CONCENTRACIÓN: 0.5%; USO: ANESTÉSICO LOCAL; 04 MILILITRO</t>
  </si>
  <si>
    <t>HG-414</t>
  </si>
  <si>
    <t>HG-415</t>
  </si>
  <si>
    <t>BUPIVACAINA PESADA 0.5% AMPOLLA 4ML.</t>
  </si>
  <si>
    <t>BUPIVACAINA PESADA 0.5% AMPOLLA 4ML</t>
  </si>
  <si>
    <t>HG-416</t>
  </si>
  <si>
    <t>HG-417</t>
  </si>
  <si>
    <t>HG-418</t>
  </si>
  <si>
    <t>479-056</t>
  </si>
  <si>
    <t>COMPRA DE BUPIVACAINA, EFEDRINA, LIDOCAINA, OXITOCINA, PROPOFOL.</t>
  </si>
  <si>
    <t>29/1/2016</t>
  </si>
  <si>
    <t>2/2/2016</t>
  </si>
  <si>
    <t>BUPIVACAINA CLORHIDRATO 0.5% (HIPERBÁRICA O PESADA); VÍAL 4ML</t>
  </si>
  <si>
    <t>TENER EN EXISTENCIA PARA SU INMEDIATO DESPACHO</t>
  </si>
  <si>
    <t>VIALES</t>
  </si>
  <si>
    <t>HG-419</t>
  </si>
  <si>
    <t>HG-420</t>
  </si>
  <si>
    <t>18/2/2016</t>
  </si>
  <si>
    <t>19/2/2016</t>
  </si>
  <si>
    <t>BUPIVACAINA PESADA 0.5 MG 4 ML VIAL</t>
  </si>
  <si>
    <t>HG-421</t>
  </si>
  <si>
    <t>MARCA: BUPIVACAINA</t>
  </si>
  <si>
    <t>HG-422</t>
  </si>
  <si>
    <t>ADQUISICION DE ANESTESICOS MSPAS NO. 2016-HJO-CD-01</t>
  </si>
  <si>
    <t>9/2/2016</t>
  </si>
  <si>
    <t>BUPIVACAINA PESADA VIAL AMPOLLA 4ML 0.5%</t>
  </si>
  <si>
    <t>MARCA BUVACAINA</t>
  </si>
  <si>
    <t>HG-423</t>
  </si>
  <si>
    <t>HG-424</t>
  </si>
  <si>
    <t>ADQUISICIÓN DE MEDICAMENTOS TRAZADORES URGENTES PARA EL HOSPITAL NACIONAL MALACATAN TALES COMO: BUPIVACAINA PESADA, INSULINA DE ACCIÓN INTERMEDIA (NPH), DIMENHIDRINATO Y AMIKACINA</t>
  </si>
  <si>
    <t>22/2/2016</t>
  </si>
  <si>
    <t>25/2/2016</t>
  </si>
  <si>
    <t>BUPIVACAINA PESADA</t>
  </si>
  <si>
    <t>PESADA, CONCENTRACIÓN 0.5% AMPOLLA DE 4ML</t>
  </si>
  <si>
    <t>HG-425</t>
  </si>
  <si>
    <t>PAILL</t>
  </si>
  <si>
    <t>HG-426</t>
  </si>
  <si>
    <t>HG-427</t>
  </si>
  <si>
    <t>BUPIVACAINA PESADA SOLUCIÓN INYECTABLE 0.5% AMPOLLA 4 ML.,BUPIVACAINA CLORHIDRATO SOLUCIÓN INYECTABLE 0.5% S/E S/P VIAL 20 ML</t>
  </si>
  <si>
    <t>26/1/2016</t>
  </si>
  <si>
    <t>28/1/2016</t>
  </si>
  <si>
    <t>BUPIVACAINA PESADA SOLUCIÓN INYECTABLE 0.5% AMPOLLA 4 ML. (SOLICITAR ESTUDIOS DE EFICACIA Y SEGURIDAD)</t>
  </si>
  <si>
    <t>HG-428</t>
  </si>
  <si>
    <t>ADQUISICIÓN DE PRODUCTOS MEDICINALES Y FARMACÉUTICOS PARA LA DIRECCIÓN DE ÁREA DE SALUD DE ALTA VERAPAZ.</t>
  </si>
  <si>
    <t>23/2/2016</t>
  </si>
  <si>
    <t>BUPIVACAÍNA PESADA 0.5%</t>
  </si>
  <si>
    <t>(5MG/ML) VIAL/AMPOLLA 4 ML</t>
  </si>
  <si>
    <t>HG-429</t>
  </si>
  <si>
    <t>HG-430</t>
  </si>
  <si>
    <t>HG-431</t>
  </si>
  <si>
    <t>MSPAS 2016-ROO-CD-914 (BUPIVACAINA Y ANTITOXINA TETANICA)</t>
  </si>
  <si>
    <t>1/4/2016</t>
  </si>
  <si>
    <t>BUPIVACAINA CLORHIDRATO SOLUCION INYECTABLE AL 0.5% (HIPERBARINA O PESADA) VIAL O AMPOLLA DE 4ML.</t>
  </si>
  <si>
    <t>BUPIVACAINA CLORHIDRATO SOLUCION INYECTABLE AL 0.5% (HIPERBARINA O PESADA) VIAL O AMPOLLA DE 4ML</t>
  </si>
  <si>
    <t>HG-432</t>
  </si>
  <si>
    <t>HG-433</t>
  </si>
  <si>
    <t>ADQUISICIÓN DE MEDICAMENTOS, PARA EL HOSPITAL NACIONAL DE ORTOPEDIA Y REHABILITACIÓN,"DOCTOR JORGE VON AHN",MSPAS 2016-ORT-CD-007</t>
  </si>
  <si>
    <t>11/3/2016</t>
  </si>
  <si>
    <t>15/3/2016</t>
  </si>
  <si>
    <t>BUPIVACAINA PESADA, FORMA FARMACÉUTICA: SOLUCIÓN INYECTABLE; CONCENTRACIÓN 0.5%, VIA DE ADMINISTRACIÓN, EPIDURAL AMPOLLA O ÁMPULA 4ML. COD. 30106</t>
  </si>
  <si>
    <t>HG-434</t>
  </si>
  <si>
    <t>PUVACAINA</t>
  </si>
  <si>
    <t>HG-435</t>
  </si>
  <si>
    <t>COMPRA DE RANITIDINA Y BUPIVACAINA PARA ABASTECER LA BODEGA DE MEDICAMENTOS PARA EL HOSPITAL REGIONAL DE OCCIDENTE, QUETZALTENANGO.</t>
  </si>
  <si>
    <t>12/4/2016</t>
  </si>
  <si>
    <t>14/4/2016</t>
  </si>
  <si>
    <t>BUPIVACAINA PESADA 0.5% AMP4ML</t>
  </si>
  <si>
    <t>HG-436</t>
  </si>
  <si>
    <t>HG-437</t>
  </si>
  <si>
    <t>MSPAS NO. 2018 HMA-CD-34 ADQUISICION DE BUPIVACAÍNA CLORHIDRATO (HIPERBÁRICA O PESADA) 0.5% AMP 4ML Y ERITROMICINA OFTALMICA 10MG/ML FCO. 5ML GOTERO</t>
  </si>
  <si>
    <t>BUPIVACAÍNA CLORHIDRATO (HIPERBÁRICA O PESADA) 0.5% AMP 4ML</t>
  </si>
  <si>
    <t>(HIPERBÁRICA O PESADA) 0.5% AMP 4ML</t>
  </si>
  <si>
    <t>HG-438</t>
  </si>
  <si>
    <t>SUMINISTROS DE PRODUCTOS FARMACUETICOS PARE EL HSOPITAL DE NEBAJ QUICHE</t>
  </si>
  <si>
    <t>10/5/2016</t>
  </si>
  <si>
    <t>12/5/2016</t>
  </si>
  <si>
    <t>BUPIVACAINA PESADA 0.5% (BUPIVACAINA HCL + DEXTROSA ANHIDRA) AMPOLLA DE 4 ML</t>
  </si>
  <si>
    <t>PAIL</t>
  </si>
  <si>
    <t>HG-439</t>
  </si>
  <si>
    <t>HG-440</t>
  </si>
  <si>
    <t>HG-441</t>
  </si>
  <si>
    <t>ADQUISICIÓN DE MEDICAMENTOS PARA EL HOSPITAL NACIONAL DE SALAMÁ</t>
  </si>
  <si>
    <t>6/5/2016</t>
  </si>
  <si>
    <t>BUPIVACAINA PESADA,VIAL/AMPOLLA 4ML,0.5%</t>
  </si>
  <si>
    <t>HG-442</t>
  </si>
  <si>
    <t>GENRICO</t>
  </si>
  <si>
    <t>HG-443</t>
  </si>
  <si>
    <t>HG-444</t>
  </si>
  <si>
    <t>HG-445</t>
  </si>
  <si>
    <t>ADQUISICIÓN DE MORFINA, CLORANFENICOL, FERROSO SULFATO, MIDAZOLAM, SALBUTAMOL, CIPROFLOXACINA, BUPIVACAINA, MAGNESIO SULFATO, PARA EL HOSPITAL DEPARTAMENTAL DE SOLOLÁ</t>
  </si>
  <si>
    <t>BUPIVACAINA PESADA , SOLUCION INYECTABLE, 0.50%, VIAL/AMPOLLA 4 ML</t>
  </si>
  <si>
    <t>HG-446</t>
  </si>
  <si>
    <t>HG-447</t>
  </si>
  <si>
    <t>COMPRA DE MEDICAMENTOS PARA EL HOSPITAL NACIONAL DE SAN MARCOS "DR. MOISES VILLAGRAN MAZARIEGOS".</t>
  </si>
  <si>
    <t>18/5/2016</t>
  </si>
  <si>
    <t>20/5/2016</t>
  </si>
  <si>
    <t>HG-448</t>
  </si>
  <si>
    <t>HG-449</t>
  </si>
  <si>
    <t>ADQUISICION DE MEDICAMENTOS PARA EL HOSPITAL DE JALAPA</t>
  </si>
  <si>
    <t>29/6/2016</t>
  </si>
  <si>
    <t>4/7/2016</t>
  </si>
  <si>
    <t>BUPIVACAINA PESADA, SOLUCION INYECTABLE , 0.50% AMPOLLA 4ML.</t>
  </si>
  <si>
    <t>BUPIVACAINA PESADA, SOLUCION INYECTABLE , 0.50% AMPOLLA 4ML</t>
  </si>
  <si>
    <t>HG-450</t>
  </si>
  <si>
    <t>HG-451</t>
  </si>
  <si>
    <t>ADQUISICION DE MEDICAMENTOS, PARA LA DIRECCION DE AREA DE SALUD DE IZABAL.</t>
  </si>
  <si>
    <t>7/7/2016</t>
  </si>
  <si>
    <t>11/7/2016</t>
  </si>
  <si>
    <t>BUPIVACAINA PESADA 0.5% 5MG/4ML</t>
  </si>
  <si>
    <t>HG-452</t>
  </si>
  <si>
    <t>HG-453</t>
  </si>
  <si>
    <t>HG-454</t>
  </si>
  <si>
    <t>ADQUISICION DE MEDICAMENTOS PARA LA DIRECCIÓN DE AREA DE SALUD DE HUEHUETENANGO</t>
  </si>
  <si>
    <t>24/6/2016</t>
  </si>
  <si>
    <t>28/6/2016</t>
  </si>
  <si>
    <t>BUPIVACAINA PESADA 0.5% (5MG/ML) AMPOLLA DE 4 ML</t>
  </si>
  <si>
    <t>BUPIVAVAINA</t>
  </si>
  <si>
    <t>HG-455</t>
  </si>
  <si>
    <t>HG-456</t>
  </si>
  <si>
    <t>HG-457</t>
  </si>
  <si>
    <t>MSPAS NO. 2016-HJO-CD-09 ADQUISICION DE MEDICAMENTOS VARIOS</t>
  </si>
  <si>
    <t>14/7/2016</t>
  </si>
  <si>
    <t>BUPIVACAINA PESADA, VIAL/AMPOLLA 4ML, 0.5%</t>
  </si>
  <si>
    <t>HG-458</t>
  </si>
  <si>
    <t>HG-459</t>
  </si>
  <si>
    <t>HG-460</t>
  </si>
  <si>
    <t>MSPAS NO. 2016-HMA-CD 89 ADQUISICIÓN DE PRODUCTOS MEDICINALES Y FARMACEUTICOS.</t>
  </si>
  <si>
    <t>30/5/2016</t>
  </si>
  <si>
    <t>1/6/2016</t>
  </si>
  <si>
    <t>HG-461</t>
  </si>
  <si>
    <t>BUVACAINA 0.5% PESADA</t>
  </si>
  <si>
    <t>HG-462</t>
  </si>
  <si>
    <t>COMPRA DE DIRERENTES MEDICAMENTOS PARA USO EN PACIENTES INTERNOS DEL HOSPITAL NACIONAL DE COATEPEQUE</t>
  </si>
  <si>
    <t>16/5/2016</t>
  </si>
  <si>
    <t>BUPIVACAINA PESADA 0.5% (5MG/ML) VIAL , 4ML IT</t>
  </si>
  <si>
    <t>HG-463</t>
  </si>
  <si>
    <t>BUPIVACAINA CLORHIDRATO SOLUCIÓN INYECTABLE 0.5% S/E S/P VIAL 20 ML,BUPIVACAINA PESADA SOLUCIÓN INYECTABLE 0.5% AMPOLLA 4 ML. (PRESENTAR ESTUDIOS DE EFICACIA Y SEGURIDAD)</t>
  </si>
  <si>
    <t>2/6/2016</t>
  </si>
  <si>
    <t>BUPIVACAINA PESADA SOLUCIÓN INYECTABLE 0.5% AMPOLLA 4 ML. (PRESENTAR ESTUDIOS DE EFICACIA Y SEGURIDAD)</t>
  </si>
  <si>
    <t>HG-464</t>
  </si>
  <si>
    <t>VARIOS PRODUCTOS MEDICINALES Y FARMACÉUTICOS</t>
  </si>
  <si>
    <t>1/9/2016</t>
  </si>
  <si>
    <t>6/9/2016</t>
  </si>
  <si>
    <t>BUPIVACAINA PESADA, SOLUCION INYECTABLE, 0.50% 4 ML</t>
  </si>
  <si>
    <t>HG-465</t>
  </si>
  <si>
    <t>HG-466</t>
  </si>
  <si>
    <t>HG-467</t>
  </si>
  <si>
    <t>MSPAS NO. 2016-HBC-CD-22, ADQUISICIÓN DE PRODUCTOS MEDICINALES Y FARMACÉUTICOS PARA EL HOSPITAL FRAY BARTOLOME DE LAS CASAS, ALTA VERAPAZ.</t>
  </si>
  <si>
    <t>10/8/2016</t>
  </si>
  <si>
    <t>HG-468</t>
  </si>
  <si>
    <t>HG-469</t>
  </si>
  <si>
    <t>HG-470</t>
  </si>
  <si>
    <t>ADQUISICIÓN DE CLORANFENICOL, CIPROFLOXACINA, BUPIVACAINA, PARA EL HOSPITAL DEPARTAMENTAL DE SOLOLÁ</t>
  </si>
  <si>
    <t>3/6/2016</t>
  </si>
  <si>
    <t>7/6/2016</t>
  </si>
  <si>
    <t>HG-471</t>
  </si>
  <si>
    <t>HG-472</t>
  </si>
  <si>
    <t>ADQUISICION DE BUPIVACAINA CLORHIDRATO AL 0.5% (HIPERBARICA O PESADA), MSPAS NO. 2016-ROO-CD-2298</t>
  </si>
  <si>
    <t>3/8/2016</t>
  </si>
  <si>
    <t>BUPIVACAINA CLORHIDRATO SOLUCION INYECTABLE AL 0.5% (HIPERBARICA O PESADA) VIAL O AMPOLLA DE 4ML.</t>
  </si>
  <si>
    <t>BUPIVACAINA CLORHIDRATO SOLUCION INYECTABLE AL 0.5% (HIPERBARICA O PESADA) VIAL O AMPOLLA DE 4ML</t>
  </si>
  <si>
    <t>HG-473</t>
  </si>
  <si>
    <t>HG-474</t>
  </si>
  <si>
    <t>SUMINISTRO DE PRODUCTOS MEDICINALES Y FARMACEUTICOS PARA EL HOSPITAL,DE NEBAJ QUICHE.</t>
  </si>
  <si>
    <t>14/9/2016</t>
  </si>
  <si>
    <t>BUPIVACAINA PESADA, SOLUCIÓN INYECTABLE, 0.50%, VIAL/AMPOLLA 4ML</t>
  </si>
  <si>
    <t>HG-475</t>
  </si>
  <si>
    <t>HG-476</t>
  </si>
  <si>
    <t>HG-477</t>
  </si>
  <si>
    <t>ADQUISICIÓN DE PRODUCTOS MEDICINALES Y FARMACEUTICOS</t>
  </si>
  <si>
    <t>BUPIVACAINA PESADA 0.5 MG 4 ML AMPOLLA</t>
  </si>
  <si>
    <t>HG-478</t>
  </si>
  <si>
    <t>HG-479</t>
  </si>
  <si>
    <t>ADQUISICION DE MEDICAMENTOS DERIVADOS DEL NITROIMIDAZOL, SUPLEMENTOS MINERALES, XANTINAS, BARBITURICOS, PARA EL HOSPITAL DE SAN BENITO</t>
  </si>
  <si>
    <t>19/8/2016</t>
  </si>
  <si>
    <t>BUPIVACAINA PESADA, SOLUCION INYECTABLE, 0.50% VIAL/AMPOLLA 4ML</t>
  </si>
  <si>
    <t>HG-480</t>
  </si>
  <si>
    <t>HG-481</t>
  </si>
  <si>
    <t>HG-482</t>
  </si>
  <si>
    <t>ADQUISICIÓN DE MIDAZOLAM, BUPIVACAINA PESADA, ENALAPRIL, PARA EL HOSPITAL DEPARTAMENTAL DE SOLOLÁ</t>
  </si>
  <si>
    <t>9/9/2016</t>
  </si>
  <si>
    <t>BUPIVACAINA PESADA CONCENTRACIÓN: 0.5%; USO: ANESTÉSICO LOCAL; AMPOLLA 4 ML</t>
  </si>
  <si>
    <t>HG-483</t>
  </si>
  <si>
    <t>HG-484</t>
  </si>
  <si>
    <t>ADQUISICIÓN DE CEFTRIAXONA VIAL DE 1 GRAMO, HARTMAN BOLSA DE 500 ML, ACICLOVIR VIAL DE 250 MG Y BUPIVACAINA PESADA 0.5% AMPOLLA DE 20MG/4ML PARA USO DEL HOSPITAL DE LA AMISTAD JAPÓN GUATEMALA.</t>
  </si>
  <si>
    <t>BUPIVACAINA PESADA 0.5% AMPOLLA DE 20MG/4ML</t>
  </si>
  <si>
    <t>HG-485</t>
  </si>
  <si>
    <t>HG-486</t>
  </si>
  <si>
    <t>HG-487</t>
  </si>
  <si>
    <t>BUPIVACAINA PESADA 0.5% AMP 4ML</t>
  </si>
  <si>
    <t>CONDICIONES DE OFERTA:,EN CASO DE QUE EL OFERENTE NO CUENTE CON LA TOTALIDAD DEL INSUMO DEBERÁ INFORMAR DE FORMA INMEDIATA A LA UNIDAD DE EVENTOS Y ADQUISICIONES AL TELÉFONO: 7767-6032 CON EL ENCARGADO(A) DE LA COMPRA, PARA INICIAR CON EL PROCESO DE ACTA DE NEGOCIACIÓN Y PAGO DE FIANZA POR PARTE DEL PROVEEDOR.,. FECHA DE ENTREGA: SE REQUIERE QUE EL PRODUCTO TOTAL ADJUDICADO SE ENTREGUE EN UN PLAZO DE NO MAYOR DE DOS (2) DÍAS, POSTERIORES A LA RECEPCIÓN DEL DOCUMENTO DENOMINADO "ORDEN DE COMPRA". O EN DOS ENTREGAS PARCIALES EN UN MÁXIMO DE 15 DÍAS HACIENDO LA PRIMERA ENTREGA CON NOTA DE ENVIÓ. EN CASO DE QUE EL PROVEEDOR NO EFECTUÉ LA ENTREGA DEL MEDICAMENTO DENTRO DEL PLAZO ESTABLECIDO ANTERIORMENTE, SE LEVANTARA ACTA POR INCUMPLIMIENTO PUBLICÁNDOLO EN EL PORTAL DE GUATECOMPRAS Y SE PROCEDERÁ A ADJUDICAR AL SIGUIENTE OFERENTE</t>
  </si>
  <si>
    <t>HG-488</t>
  </si>
  <si>
    <t>HG-489</t>
  </si>
  <si>
    <t>ADQUISICION DE PRODUCTOS MEDICINALES Y FARMACÉUTICOS PARA EL HOSPITAL DE BARILLAS, HUEHUETENANGO</t>
  </si>
  <si>
    <t>25/10/2016</t>
  </si>
  <si>
    <t>27/10/2016</t>
  </si>
  <si>
    <t>HG-490</t>
  </si>
  <si>
    <t>HG-491</t>
  </si>
  <si>
    <t>HG-492</t>
  </si>
  <si>
    <t>HG-493</t>
  </si>
  <si>
    <t>BUPIVACAINA PESADA 0.50% VIAL/AMPOLLA 4 ML</t>
  </si>
  <si>
    <t>HG-494</t>
  </si>
  <si>
    <t>ADQUISICIÓN DE ANESTÉSICOS Y MEDICAMENTOS VARIOS PARA LA DIRECCIÓN DE AREA DE SALUD DE HUEHUETENANGO</t>
  </si>
  <si>
    <t>BUPIROP</t>
  </si>
  <si>
    <t>HG-495</t>
  </si>
  <si>
    <t>HG-496</t>
  </si>
  <si>
    <t>BUPIVACAINA PESADA, SOLUCION INYECTABLE, 0.50% AMPOLLA 4ML.</t>
  </si>
  <si>
    <t>HG-497</t>
  </si>
  <si>
    <t>HG-498</t>
  </si>
  <si>
    <t>HG-499</t>
  </si>
  <si>
    <t>ADQUISICIÓN MEDICAMENTOSPARA LA DIRECCIÓN DE ÁREA DE SALUD DE SAN MARCOS MSPAS NO. 2016-SMA-CD0110</t>
  </si>
  <si>
    <t>BUPIVACAINA PESADA 0.5%, USO ANESTÉSICO LOCAL, AMPOLLA DE 3ML</t>
  </si>
  <si>
    <t>PAILL, PRESENTACION EN AMPOLLA DE 4 ML</t>
  </si>
  <si>
    <t>HG-500</t>
  </si>
  <si>
    <t>BUPIVACAINA PESADA SOLUCIÓN INYECTABLE 0.5% AMPOLLA 4 ML, DIAZEPAM SOLUCIÓN INYECTABLE 5 MG/ML AMPOLLA 2ML (10 MG), FENOBARBITAL SÓDICO SOLUCIÓN INYECTABLE 100MG/ML AMPOLLA 1-2 ML.,Y AZATIOPRINA TAB</t>
  </si>
  <si>
    <t>HG-501</t>
  </si>
  <si>
    <t>ADQUISICIÓN DE ANALGÉSICOS PARA EL HOSPITAL NACIONAL DE SALAMÁ.</t>
  </si>
  <si>
    <t>12/1/2017</t>
  </si>
  <si>
    <t>16/1/2017</t>
  </si>
  <si>
    <t>BUPIVACAINA PESADA, SOLUCIÓN INYECTABLE, 0.50%, VIAL/AMPOLLA 4 ML</t>
  </si>
  <si>
    <t>HG-502</t>
  </si>
  <si>
    <t>HG-503</t>
  </si>
  <si>
    <t>HG-504</t>
  </si>
  <si>
    <t>PL PRODUCTO CON IVA INCLUIDO</t>
  </si>
  <si>
    <t>HG-505</t>
  </si>
  <si>
    <t>ADQUISICION DE MEDICAMENTOS PARA EL HOSPITAL DE SAN BENITO</t>
  </si>
  <si>
    <t>10/1/2017</t>
  </si>
  <si>
    <t>BUPIVACAINA PESADA, SOLUCIÓN INYECTABLE 0.50% VIAL/AMPOLLA 4 ML</t>
  </si>
  <si>
    <t>HG-506</t>
  </si>
  <si>
    <t>HG-507</t>
  </si>
  <si>
    <t>HG-508</t>
  </si>
  <si>
    <t>PL, PRODUCTO CON IVA INCLUIDO</t>
  </si>
  <si>
    <t>HG-509</t>
  </si>
  <si>
    <t>BUPIVACAINA PESADA, SOLUCIÓN INYECTABLE 0.50%, 4ML</t>
  </si>
  <si>
    <t>HG-510</t>
  </si>
  <si>
    <t>ADQUISICIÓN DE PRODUCTOS MEDICINALES Y FARMACÉUTICOS PARA EL HOSPITAL REGIONAL DE CUILAPA, SANTA ROSA</t>
  </si>
  <si>
    <t>18/1/2017</t>
  </si>
  <si>
    <t>BUPIVACAINA PESADA SOLUCIÓN INYECTABLE 0.50% AMPOLLA 4 ML</t>
  </si>
  <si>
    <t>HG-511</t>
  </si>
  <si>
    <t>HG-512</t>
  </si>
  <si>
    <t>HG-513</t>
  </si>
  <si>
    <t>BUPIVACAINA PESADA; CONCENTRACIÓN: 0.5%; USO: ANESTÉSICO LOCAL; AMPOLLA 4 ML</t>
  </si>
  <si>
    <t>HG-514</t>
  </si>
  <si>
    <t>ROPSON</t>
  </si>
  <si>
    <t>HG-515</t>
  </si>
  <si>
    <t>HG-516</t>
  </si>
  <si>
    <t>HG-517</t>
  </si>
  <si>
    <t>PL, PRECIO CON IVA INCLUIDO</t>
  </si>
  <si>
    <t>HG-518</t>
  </si>
  <si>
    <t>LIDOCAÍNA CLORHIDRATO 2% CON EPINEFRINA 1:200,000 L, LIDOCAINA CLORHIDRATO 2% SIN EPINEFRINA AL 2 % (SIN PRESERVANTES) VIAL Y BUPIVACAINA CLORHIDRATO SOLUCIÓN INYECTABLE 0.5% S/E S/P VIAL 10 ML</t>
  </si>
  <si>
    <t>14/2/2017</t>
  </si>
  <si>
    <t>16/2/2017</t>
  </si>
  <si>
    <t>HG-519</t>
  </si>
  <si>
    <t>HG-520</t>
  </si>
  <si>
    <t>LEVOTIROXINA SÓDICA 100 MCG TABLETA, BUPIVACAINA PESADA SOLUCIÓN INYECTABLE 0.5% AMP. 4 ML, LIDOCAÍNA CLORHIDRATO 2% SOLUCIÓN INYECTABLE S/ EPINEFRINA Y FENOBARBITAL SÓDICO SOL. INYECTABLE 100MG</t>
  </si>
  <si>
    <t>27/3/2017</t>
  </si>
  <si>
    <t>29/3/2017</t>
  </si>
  <si>
    <t>BUVACAINA PESADA</t>
  </si>
  <si>
    <t>HG-521</t>
  </si>
  <si>
    <t>ADQUISICION DE AZITROMICINA TABLETA 500MG TABLETA Y BUPIVACAINA PESADA 0.5% (5MG/ML) AMPOLLA DE 4 ML PARA LA DIRECCIÓN DE AREA DE SALUD DE HUEHUETENANGO</t>
  </si>
  <si>
    <t>3/3/2017</t>
  </si>
  <si>
    <t>7/3/2017</t>
  </si>
  <si>
    <t>HG-522</t>
  </si>
  <si>
    <t>HG-523</t>
  </si>
  <si>
    <t>ADQUISICION DE BUPIVACAINA CLORHIDRATO, MSPAS NO. 2017-ROO-CD-1094</t>
  </si>
  <si>
    <t>19/4/2017</t>
  </si>
  <si>
    <t>21/4/2017</t>
  </si>
  <si>
    <t>BUPIVACAINA CLORHIDRATO SOLUCION INYECTABLE AL 0.5% (HIPERBARICA O PESADA) VIAL O AMPOLLA 4ML</t>
  </si>
  <si>
    <t>HG-524</t>
  </si>
  <si>
    <t>HG-525</t>
  </si>
  <si>
    <t>ADQUISICION DE MEDICAMENTOS MSPAS NO. 2017-HJO-CD-07</t>
  </si>
  <si>
    <t>4/5/2017</t>
  </si>
  <si>
    <t>BUPIVACAINA PESADA , VIAL/AMPOLLA 4ML, 0.5%</t>
  </si>
  <si>
    <t>HG-526</t>
  </si>
  <si>
    <t>41204727</t>
  </si>
  <si>
    <t>MENDOZA,MARTIN,,BRENDA,JUDITH</t>
  </si>
  <si>
    <t>HG-527</t>
  </si>
  <si>
    <t>HG-528</t>
  </si>
  <si>
    <t>HG-529</t>
  </si>
  <si>
    <t>BUPIVACAINA PESADA PL, PRODUCTO CON IVA INCLUIDO</t>
  </si>
  <si>
    <t>HG-530</t>
  </si>
  <si>
    <t>ADQUISICION DE PRODUCTOS MEDICINALES PARA EL HOSPITAL DE NEBAJ.</t>
  </si>
  <si>
    <t>22/5/2017</t>
  </si>
  <si>
    <t>HG-531</t>
  </si>
  <si>
    <t>HG-532</t>
  </si>
  <si>
    <t>HG-533</t>
  </si>
  <si>
    <t>COMPRA DIRECTA DE PRODUCTOS ANTIINFECCIOSOS SISTEMA NERVIOSO PARA LA DIRECCIÓN DE ÁREA DE SALUD DE IXCAN.</t>
  </si>
  <si>
    <t>BUPIVACAINA PESADA 0.5% VIAL 4ML</t>
  </si>
  <si>
    <t>HG-534</t>
  </si>
  <si>
    <t>HG-535</t>
  </si>
  <si>
    <t>GENERICA</t>
  </si>
  <si>
    <t>HG-536</t>
  </si>
  <si>
    <t>COMPRA DIRECTA. MSPAS NO. 2017-HMA-CD 56 ADQUISICIÓN DE MEDICAMENTOS PARA EL HOSPITAL DE MAZATENANGO</t>
  </si>
  <si>
    <t>31/5/2017</t>
  </si>
  <si>
    <t>BUPIVACAÍNA CLORHIDRATO (HIPERBÁRICA O PESADA 0.5% AMP. 4 ML</t>
  </si>
  <si>
    <t>HG-537</t>
  </si>
  <si>
    <t>HG-538</t>
  </si>
  <si>
    <t>HG-539</t>
  </si>
  <si>
    <t>ADQUISICIÓN DE BUPIVACAINA PESADA, ALBENDAZOL, DEXTROSA HIPERTÓNICA, DIMENHIDRINATO, METFORMINA, MORFINA, TIMEROSAL TINTURA Y TRAMADOL, PARA USO EN EL HOSPITAL DE LA AMISTAD JAPÓN GUATEMALA.</t>
  </si>
  <si>
    <t>25/5/2017</t>
  </si>
  <si>
    <t>29/5/2017</t>
  </si>
  <si>
    <t>HG-540</t>
  </si>
  <si>
    <t>HG-541</t>
  </si>
  <si>
    <t>HG-542</t>
  </si>
  <si>
    <t>ADQUISICIÓN DE ENALAPRIL HIDRALAZINA Y OTROS MEDICAMENTOS</t>
  </si>
  <si>
    <t>BUPIVACAINA PESADA CONCENTRACIÓN: 0.5%; USO ANESTESICO LOCAL; AMPOLLA, 4 MILILITRO</t>
  </si>
  <si>
    <t>HG-543</t>
  </si>
  <si>
    <t>HG-544</t>
  </si>
  <si>
    <t>HG-545</t>
  </si>
  <si>
    <t>ALOPURINOL 300 MG TABLETA Y BUPIVACAINA PESADA, 0.5 %, SOLUCIÓN INYECTABLE, AMPOLLA 4 ML (PRESENTAR ESTUDIOS DE EFICACIA Y SEGURIDAD) O FIANZA DE CALIDAD.</t>
  </si>
  <si>
    <t>BUPIVACAINA PESADA, 0.5 %, SOLUCIÓN INYECTABLE, AMPOLLA 4 ML (PRESENTAR ESTUDIOS DE EFICACIA Y SEGURIDAD) O FIANZA DE CALIDAD.</t>
  </si>
  <si>
    <t>HG-546</t>
  </si>
  <si>
    <t>ADQUISICIÓN DE PRODUCTOS MEDICINALES Y FARMACÉUTICOS, PARA EL HOSPITAL REGIONAL DE CUILAPA, SANTA ROSA</t>
  </si>
  <si>
    <t>19/6/2017</t>
  </si>
  <si>
    <t>21/6/2017</t>
  </si>
  <si>
    <t>BUPIVACAINA PESADA 0.5MG 4ML VIAL</t>
  </si>
  <si>
    <t>HG-547</t>
  </si>
  <si>
    <t>HG-548</t>
  </si>
  <si>
    <t>HG-549</t>
  </si>
  <si>
    <t>MIDAZOLAM, BUPIVACAINA, SURFACTANTE NATURAL, CLORURO DE SODIO, HIDROXIDO DE ALUMINIO Y MAGNESIO, FENITOINA, INDOMETACINA, METILERGONOVINA, VITAMINA K1, MORFINA PARA EL HOSPITAL DEPARTAMENTAL DE SOLOLA</t>
  </si>
  <si>
    <t>17/5/2017</t>
  </si>
  <si>
    <t>BUPIVACAINA CLORHIDRATO CONCENTRACIÓN: 0.5% (HIPERBÁRICA O PESADA); FORMA FARMACÉUTICA: SOLUCIÓN INYECTABLE; AMPOLLA 4 ML</t>
  </si>
  <si>
    <t>HG-550</t>
  </si>
  <si>
    <t>HG-551</t>
  </si>
  <si>
    <t>HG-552</t>
  </si>
  <si>
    <t>COMPRA DIRECTA MSPAS 2017-HBC-CD-25, ADQUISICIÓN DE PRODUCTOS MEDICINALES Y FARMACEUTICOS PARA EL HOSPITAL FRAY BARTOLOMÉ DE LAS CASAS, ALTA VERAPAZ</t>
  </si>
  <si>
    <t>15/8/2017</t>
  </si>
  <si>
    <t>17/8/2017</t>
  </si>
  <si>
    <t>BUPIVACAINA PESADA; CONCENTRACIÓN: 0.5%; USO: ANESTÉSICO LOCAL; 04 MILILITRO; AMPOLLA</t>
  </si>
  <si>
    <t>HG-553</t>
  </si>
  <si>
    <t>ADQUISICIÓN DE BUPIVACAINA PESADA 0.5% AMPOLLA DE 4ML, PARA USO EN EL HOSPITAL DE LA AMISTAD JAPÓN GUATEMALA.</t>
  </si>
  <si>
    <t>BUPIVACAINA PESADA 0.5% AMPOLLA DE 4ML</t>
  </si>
  <si>
    <t>BUPIVACAINA PESADA PL PRODUCTO CON IVA INCLUIDO</t>
  </si>
  <si>
    <t>HG-554</t>
  </si>
  <si>
    <t>HG-555</t>
  </si>
  <si>
    <t>COMPRA DE MEDICAMENTOS</t>
  </si>
  <si>
    <t>16/6/2017</t>
  </si>
  <si>
    <t>20/6/2017</t>
  </si>
  <si>
    <t>BUPIVACAINA PESADA 0.5% (5MG/ML) AMPOLLA 4 ML IT</t>
  </si>
  <si>
    <t>HG-556</t>
  </si>
  <si>
    <t>HG-557</t>
  </si>
  <si>
    <t>ADQUISICIÓN DE PRODUCTOS MEDICINALES Y FARMACEUTICOS, PARA EL HOSPITAL DEPARTAMENTAL DE SOLOLÁ</t>
  </si>
  <si>
    <t>11/10/2017</t>
  </si>
  <si>
    <t>HG-558</t>
  </si>
  <si>
    <t>HG-559</t>
  </si>
  <si>
    <t>ADQUISICION DE LIDOCAINA CLORHIDRATO, PENICILINA G SODICA, FOSFOMICINA, LIDOCAINA DENTAL Y BUPIVACAINA PESADA, PARA EL HOSPITAL DE SAN BENITO.</t>
  </si>
  <si>
    <t>31/8/2017</t>
  </si>
  <si>
    <t>4/9/2017</t>
  </si>
  <si>
    <t>BUPIVACAINA PESADA, SOLUCION INYECTABLE, 0.50%, VIAL/AMPOLLA 4ML</t>
  </si>
  <si>
    <t>BUPIVACAINA PESADA PL, PRODUCTO CON IVA ICNLUIDO</t>
  </si>
  <si>
    <t>HG-560</t>
  </si>
  <si>
    <t>HG-561</t>
  </si>
  <si>
    <t>HG-562</t>
  </si>
  <si>
    <t>COMPRA DE ALCOHOL ISOPROPILICO, BUPIVACAINA, FENOBARBITAL, INSULINA CRISTALINA, OXITOCINA, TRAMADOL, PARA EL HOSPITAL NACIONAL DE SAN MARCOS "DR. MOISES VILLAGRAN MAZARIEGOS".</t>
  </si>
  <si>
    <t>BUPIVACAINA PESADA , SOLUCIÓN INYECTABLE, 0.50%, AMPOLLA 4 ML</t>
  </si>
  <si>
    <t>TENER EN EXISTENCIA PARA SU DESPACHO INMEDIATO</t>
  </si>
  <si>
    <t>AMPOLLAS</t>
  </si>
  <si>
    <t>HG-563</t>
  </si>
  <si>
    <t>ADQUISICIÓN DE PRODUCTOS MEDICINALES Y FARMACEUTICOS, PARA EL HOSPITAL REGIONAL DE CUILAPA, SANTA ROSA</t>
  </si>
  <si>
    <t>3/10/2017</t>
  </si>
  <si>
    <t>359815</t>
  </si>
  <si>
    <t>DROGUERIA COLON SOCIEDAD ANONIMA</t>
  </si>
  <si>
    <t>BUPIVACAINA PESADA PL</t>
  </si>
  <si>
    <t>HG-564</t>
  </si>
  <si>
    <t>HG-565</t>
  </si>
  <si>
    <t>HG-566</t>
  </si>
  <si>
    <t>ADQUISICIÓN DE ANTIBIÓTICOS HOSPITAL NACIONAL DE SALAMÁ.</t>
  </si>
  <si>
    <t>23/8/2017</t>
  </si>
  <si>
    <t>28/8/2017</t>
  </si>
  <si>
    <t>HG-567</t>
  </si>
  <si>
    <t>HG-568</t>
  </si>
  <si>
    <t>SUMINISTRO DE MEDICAMENTOS VARIOS. MSPAS NO. 2017-HJO-CD-13</t>
  </si>
  <si>
    <t>HG-569</t>
  </si>
  <si>
    <t>HG-570</t>
  </si>
  <si>
    <t>HG-571</t>
  </si>
  <si>
    <t>HG-572</t>
  </si>
  <si>
    <t>INMUNOGLOBULINA HUMANA ANTITETÁNICA, 250 UI, SOLUCIÓN INYECTABLE, INTRAMUSCULAR, JERINGA PRELLENADA Y BUPIVACAINA PESADA, 0.5 %, SOLUCIÓN INYECTABLE, AMPOLLA 4 ML (SOLICITAR ESTUDIOS DE EFICACIA Y SEGURIDAD) O FIANZA DE CALIDAD.</t>
  </si>
  <si>
    <t>BUPIVACAINA PESADA, 0.5 %, SOLUCIÓN INYECTABLE, AMPOLLA 4 ML (SOLICITAR ESTUDIOS DE EFICACIA Y SEGURIDAD) O FIANZA DE CALIDAD.</t>
  </si>
  <si>
    <t>HG-573</t>
  </si>
  <si>
    <t>ADQUISICIÓN DE PRODUCTOS MEDICINALES Y FARMACEUTICOS PARA LA DIRECCIÓN DE ÁREA DE SALUD DE ALTA VERAPAZ</t>
  </si>
  <si>
    <t>5/9/2017</t>
  </si>
  <si>
    <t>7/9/2017</t>
  </si>
  <si>
    <t>BUPIVACAINA PESADA 0.50%, SOLUCION INYECTABLE VIAL/AMPOLLA 4 ML</t>
  </si>
  <si>
    <t>HG-574</t>
  </si>
  <si>
    <t>HG-575</t>
  </si>
  <si>
    <t>HG-576</t>
  </si>
  <si>
    <t>HG-577</t>
  </si>
  <si>
    <t>MSPAS NO. 2017 HMA-CD-127 ADQUISICION DE MEDICAMENTOS.</t>
  </si>
  <si>
    <t>12/9/2017</t>
  </si>
  <si>
    <t>BUPIVACAINA CLORHIDRATO (HIPERBARICA O PESADA) 0.5% AMP 4ML</t>
  </si>
  <si>
    <t>HG-578</t>
  </si>
  <si>
    <t>HG-579</t>
  </si>
  <si>
    <t>HG-580</t>
  </si>
  <si>
    <t>HG-581</t>
  </si>
  <si>
    <t>ADQUISICIÒN DE PRODUCTOS FARMACEUTICOS Y MEDICINALES PARA LOS SERVICIOS DE SALUD DE LA DIRECCIÓN DE ÁREA DE SALUD DE HUEHUETENANGO</t>
  </si>
  <si>
    <t>12/10/2017</t>
  </si>
  <si>
    <t>16/10/2017</t>
  </si>
  <si>
    <t>BUPIVACAINA PESADA 0.5% (5MG/ML) AMPOLLA 4 ML</t>
  </si>
  <si>
    <t>HG-582</t>
  </si>
  <si>
    <t>ADQUISICIÓN DE AGUA ESTERIL, BUDESONIDA, BUPIVACAINA Y DEXAMETASONA, PARA EL HOSPITAL DEPARTAMENTAL DE SOLOLÁ</t>
  </si>
  <si>
    <t>HG-583</t>
  </si>
  <si>
    <t>HG-584</t>
  </si>
  <si>
    <t>ADQUISICIÓN DE MEDICAMENTOS, PARA EL HOSPITAL NACIONAL DE ORTOPEDIA Y REHABILITACIÓN ¿DOCTOR JORGE VON AHN¿ MSPAS 2017-ORT-CD-036</t>
  </si>
  <si>
    <t>18/10/2017</t>
  </si>
  <si>
    <t>24/10/2017</t>
  </si>
  <si>
    <t>BUPIVACAINA PESADA, FORMA FARMACÉUTICA: SOLUCIÓN INYECTABLE, CONCENTRACIÓN: 0.5%, VÍA DE ADMINISTRACIÓN: EPIDURAL. AMPOLLA O ÁMPULA 4ML CODIGO 30106</t>
  </si>
  <si>
    <t>HG-585</t>
  </si>
  <si>
    <t>ADQUISICIÓN DE PRODUCTOS MEDICINALES Y FARMACÉUTICOS (BUPIVACAINA PESADA)</t>
  </si>
  <si>
    <t>BUPIVACAINA PESADA; CONCENTRACIÓN: 0.5%; USO: ANESTÉSICO LOCAL; 4ML.</t>
  </si>
  <si>
    <t>BUPIVACAINA PESADA; CONCENTRACIÓN: 0.5%; USO: ANESTÉSICO LOCAL; 4ML</t>
  </si>
  <si>
    <t>BUPIVACAINA PESADA PL, PRODUCTO CON IVA INCLUIDO,31-07-19 SALVADOR</t>
  </si>
  <si>
    <t>HG-586</t>
  </si>
  <si>
    <t>HG-587</t>
  </si>
  <si>
    <t>ADQUISICIÓN DE BUPIVACAINA CLORHIDRATO CONCENTRACIÓN: 0.5% (HIPERBÁRICA O PESADA), FORMA FARMACÉUTICA: SOLUCIÓN INYECTABLE, AMPOLLA 4 ML Y OTROS INSUMOS.</t>
  </si>
  <si>
    <t>2/11/2017</t>
  </si>
  <si>
    <t>6/11/2017</t>
  </si>
  <si>
    <t>BUPIVACAINA CLORHIDRATO CONCENTRACIÓN: 0.5% (HIPERBÁRICA O PESADA), FORMA FARMACÉUTICA: SOLUCIÓN INYECTABLE, AMPOLLA 4 ML</t>
  </si>
  <si>
    <t>HG-588</t>
  </si>
  <si>
    <t>ADQUISICIÓN DE SOLUCIÓN PEDIÁTRICA NO. 1 CONCENTRACIÓN: DEXTROSA 3.33G Y NACL 0.3 G, FORMA FARMACÉUTICA: SOLUCIÓN MASIVA PARENTERAL, VÍA DE ADMINISTRACIÓN: INTRAVENOSO, BOLSA 250ML Y OTROS INSUMOS</t>
  </si>
  <si>
    <t>HG-589</t>
  </si>
  <si>
    <t>MSPAS 2017-HBC-CD-31, ADQUISICIÓN DE PRODUCTOS MEDICINALES Y FARMACÉUTICOS PARA EL HOSPITAL FRAY BARTOLOMÉ DE LAS CASAS, ALTA VERAPAZ</t>
  </si>
  <si>
    <t>2/10/2017</t>
  </si>
  <si>
    <t>HG-590</t>
  </si>
  <si>
    <t>HG-591</t>
  </si>
  <si>
    <t>HG-592</t>
  </si>
  <si>
    <t>SUMINISTRO DE MEDICAMENTOS MSPAS NO. 2017-HJO-CD-19</t>
  </si>
  <si>
    <t>HG-593</t>
  </si>
  <si>
    <t>ADQUISICIÓN DE MEDICAMENTOS. PARA LA DIRECCIÓN DE ÁREA DE SALUD DE JUTIAPA.</t>
  </si>
  <si>
    <t>27/10/2017</t>
  </si>
  <si>
    <t>BUPIVACAINA CLORHIDRATO (PESADA) 0.5% ANESTÉSICO LOCAL, AMPOLLA DE 4ML.</t>
  </si>
  <si>
    <t>BUPIVACAINA CLORHIDRATO (PESADA) 0.5% ANESTÉSICO LOCAL, AMPOLLA DE 4ML</t>
  </si>
  <si>
    <t>HG-594</t>
  </si>
  <si>
    <t>HG-595</t>
  </si>
  <si>
    <t>HG-596</t>
  </si>
  <si>
    <t>ADQUISICION DE MISOPROSTOL, DEXTROSA 250ML, ACEITE MINERAL, ANFOTERICINA B, BUPIVACAINA PESADA, ACICLOVIR, CLOTRIMAZOL 2%, DOXICICLINA, FLUCONAZOL, ITRACONAZOL, NISTATINA, PIRIDOXINA, TRIMETROPRIM, PARA EL HOSPITAL DE SAN BENITO.</t>
  </si>
  <si>
    <t>12/1/2018</t>
  </si>
  <si>
    <t>17/1/2018</t>
  </si>
  <si>
    <t>SOLUCION INYECTABLE 0.50% VIAL AMPOLLA 4 ML</t>
  </si>
  <si>
    <t>HG-597</t>
  </si>
  <si>
    <t>ETICO</t>
  </si>
  <si>
    <t>HG-598</t>
  </si>
  <si>
    <t>HG-599</t>
  </si>
  <si>
    <t>HG-600</t>
  </si>
  <si>
    <t>ADQUISICION DE SACHAROMYCES Y BUPIVACAINA PESADA</t>
  </si>
  <si>
    <t>29/11/2017</t>
  </si>
  <si>
    <t>1/12/2017</t>
  </si>
  <si>
    <t>BUPIVACAINA PESADA 0.5% (5MG/ML) VIAL, 4 ML IT</t>
  </si>
  <si>
    <t>HG-601</t>
  </si>
  <si>
    <t>ADQUISICIÓN DE BUPIVACAINA Y LIDOCAINA</t>
  </si>
  <si>
    <t>21/2/2018</t>
  </si>
  <si>
    <t>26/2/2018</t>
  </si>
  <si>
    <t>BUPIVACAINA PESADA CONCENTRACIÓN: 0.5%; USO: ANESTÉSICO LOCAL;, AMPOLLA, 4 MILILITRO</t>
  </si>
  <si>
    <t>HG-602</t>
  </si>
  <si>
    <t>SUMINISTRO DE MEDICAMENTOS. MSPAS NO. 2018-HJO-CD-03</t>
  </si>
  <si>
    <t>1/3/2018</t>
  </si>
  <si>
    <t>5/3/2018</t>
  </si>
  <si>
    <t>HG-603</t>
  </si>
  <si>
    <t>HG-604</t>
  </si>
  <si>
    <t>ADQUISICION DE BUPIVACAINA PESADA, CALCIO GLUCONATO, DOPAMINA, PARA EL HOSPITAL DE SAN BENITO.</t>
  </si>
  <si>
    <t>8/5/2018</t>
  </si>
  <si>
    <t>BUVACAINA (LAB. PISA)PRODUCTO CON IVA</t>
  </si>
  <si>
    <t>HG-605</t>
  </si>
  <si>
    <t>HG-606</t>
  </si>
  <si>
    <t>ADQUISICIÓN DE BUPIVACAINA PESADA 0.5% AMPOLLA 4 ML, LIDOCAINA CLORHIDRATO CON EPINEFRINA, SIN PRESERVANTE 2% VIAL 50 ML, MISOPROSTOL 200 MCG TABLETA Y NIMODIPINA 30 MG TABLETA, PARA USO EN EL HOSPITAL DE LA AMISTAD JAPÓN GUATEMALA.</t>
  </si>
  <si>
    <t>9/6/2020</t>
  </si>
  <si>
    <t>11/6/2020</t>
  </si>
  <si>
    <t>AMPOLLA - 4 MILILITRO(ML)</t>
  </si>
  <si>
    <t>HG-607</t>
  </si>
  <si>
    <t>SUMINISTRO DE MEDICAMENTOS MSPAS NO. 2017-HJO-CD-18</t>
  </si>
  <si>
    <t>HG-608</t>
  </si>
  <si>
    <t>MSPAS NO. 2020-ROO-CD-2410 (ADQUISICION DE BUPIVACAINA PESADA 0.5% 0.50% SOLUCION INYECTABLE. VIAL O AMPOLLA 4)</t>
  </si>
  <si>
    <t>6/7/2020</t>
  </si>
  <si>
    <t>8/7/2020</t>
  </si>
  <si>
    <t>VIAL - 4 MILILITRO(ML)</t>
  </si>
  <si>
    <t>HG-609</t>
  </si>
  <si>
    <t>MSPAS NO. 2021-ROO-CD-1592 (ADQUISICION DE BUPIVACAINA PESADA 0.5% 0.50% SOLUCION INYECTABLE. VIAL O AMPOLLA 4ML)</t>
  </si>
  <si>
    <t>14/4/2021</t>
  </si>
  <si>
    <t>16/4/2021</t>
  </si>
  <si>
    <t>BUPITROY</t>
  </si>
  <si>
    <t>HG-610</t>
  </si>
  <si>
    <t>MSPAS NO. 2016-HES-CD010 ADQUISICIÓN DE BUPIVACAÍNA PESADA.</t>
  </si>
  <si>
    <t>27/1/2016</t>
  </si>
  <si>
    <t>1/2/2016</t>
  </si>
  <si>
    <t>BUPIVACAINA PESADA 0.5%, USO LOCAL, AMPOLLA 4ML.</t>
  </si>
  <si>
    <t>HG-611</t>
  </si>
  <si>
    <t>HG-612</t>
  </si>
  <si>
    <t>MSPAS NO. 2021-ROO-CD-1457 (ADQUISICION DE BUPIVACAINA PESADA 0.5% 0.50% SOLUCION INYECTABLE. VIAL O AMPOLLA 4ML)</t>
  </si>
  <si>
    <t>6/4/2021</t>
  </si>
  <si>
    <t>8/4/2021</t>
  </si>
  <si>
    <t>CONCENTRACIÓN: 0.5%; USO: ANESTÉSICO LOCAL</t>
  </si>
  <si>
    <t>BUVACAINA PESA</t>
  </si>
  <si>
    <t>HG-613</t>
  </si>
  <si>
    <t>MSPAS NO. 2021-ROO-CD-1065 (ADQUISICION DE BUPIVACAINA PESADA 0.5% 0.50% SOLUCION INYECTABLE. VIAL O AMPOLLA 4ML)</t>
  </si>
  <si>
    <t>11/3/2021</t>
  </si>
  <si>
    <t>HG-614</t>
  </si>
  <si>
    <t>BUVACAINA PESADA(LAB. PISA/MÉXICO)INCLUYE IVAENTREGA A 45 DÍAS</t>
  </si>
  <si>
    <t>HG-615</t>
  </si>
  <si>
    <t>NO. 2022 HMA-CD-171 ADQUISICIÓN DE VASELINA, MORFINA, EFEDRINA, HIDROXIDO, SOLUCIÓN NO2. DEXTROSA COLORURO DE SODIO , ANTITOXINA, ATRACURIO BESILATO, SEVOFLURANO, BUPIVACAINA, GLUTAMINA + LACTOBASILUS, CEFEXIMA PARA EL HOSPITAL DE MAZATENANGO.</t>
  </si>
  <si>
    <t>BUPIVACAINA CLORHIDRATO</t>
  </si>
  <si>
    <t>CONCENTRACIÓN: 0.5% (HIPERBÁRICA O PESADA); FORMA FARMACÉUTICA: SOLUCIÓN INYECTABLE;</t>
  </si>
  <si>
    <t>BUPIVACAINA CLORHIDRATO 0.5% AMPOLLA 4 ML</t>
  </si>
  <si>
    <t>HG-616</t>
  </si>
  <si>
    <t>ADQUISICIÓN DE LIDOCAINA CLORHIDRATO CON EPINEFRINA, BUPIVACAINA, CLOTRIMAZOL, INDOMETACINA PARA USO EN EL HOSPITAL DE LA AMISTAD JAPÓN GUATEMALA. PERTENECE AL TERCER CUATRIMESTRE DEL PRESENTE AÑO.</t>
  </si>
  <si>
    <t>7/11/2022</t>
  </si>
  <si>
    <t>9/11/2022</t>
  </si>
  <si>
    <t>BUPIVACAINA PESADA 0.5% AMPOLLA 4 ML</t>
  </si>
  <si>
    <t>HG-617</t>
  </si>
  <si>
    <t>HG-618</t>
  </si>
  <si>
    <t>ADQUISICIÓN DE MEDICAMENTOS EN GENERAL PARA EL HOSPITAL DE EL PROGRESO</t>
  </si>
  <si>
    <t>8/11/2022</t>
  </si>
  <si>
    <t>10/11/2022</t>
  </si>
  <si>
    <t>HG-619</t>
  </si>
  <si>
    <t>MSPAS 2022-HBC-CD-123, ADQUISICION DE MEDICAMENTOS</t>
  </si>
  <si>
    <t>HG-620</t>
  </si>
  <si>
    <t>ADQUISICIÓN DE MEDICAMENTOS, PARA LA DIRECCIÓN DE ÁREA DE SALUD DE HUEHUETENANGO.</t>
  </si>
  <si>
    <t>45997845</t>
  </si>
  <si>
    <t>IMPORTADORA MEDICA, SOCIEDAD ANONIMA</t>
  </si>
  <si>
    <t>BUPIVACAINA PESADA 4ML (INCLUYE IVA)</t>
  </si>
  <si>
    <t>HG-621</t>
  </si>
  <si>
    <t>COMPRA DE BUPIVACAINA PESADA AMPOLLA PARA EL HOSPITAL DE POPTÚN.</t>
  </si>
  <si>
    <t>29/6/2022</t>
  </si>
  <si>
    <t>HG-622</t>
  </si>
  <si>
    <t>ADQUISICIÓN DE ACETAMINOFEN, BUPIVACAINA, CEFIXIMA, CLORANFENICOL, DICLOFENACO, FENOBARBITAL, HIDROXIDO DE ALUMINIO, LIDOCAINA DENTAL, METILPREDNISOLONA, METRONIDAZOL, MIDAZOLAM, NISTATINA, PROPOFOL Y VITAMINA K PARA ABASTECER A LOS DIFERENTES DISTRITOS DE SALUD DE LA DIRECCION DE AREA DE SALUD DE IZABAL DURANTE EL SEGUNDO CUATRIMESTRE DEL AÑO 2022</t>
  </si>
  <si>
    <t>9/6/2022</t>
  </si>
  <si>
    <t>BUPIVACAINA PESADA 0.5% AMPOLLA - 4 MILILITRO ML</t>
  </si>
  <si>
    <t>HG-623</t>
  </si>
  <si>
    <t>ADQUISICIÓN DE MEDICAMENTOS PARA EL HOSPITAL DEPARTAMENTAL DE SOLOLÁ</t>
  </si>
  <si>
    <t>21/6/2022</t>
  </si>
  <si>
    <t>23/6/2022</t>
  </si>
  <si>
    <t>HG-624</t>
  </si>
  <si>
    <t>HMA-CD-307 BM, DOBUTAMINA, CEFTRIAXONA, SEVOFLURANO, BUPIVACAINA, OXITOCINA, ISOFLURANO, LIDOCAINA, VECURONIO, ACETAMINOFEN. DE BODEGA DE MEDICAMENTOS PARA EL HOSPITAL DE MAZATENANGO.</t>
  </si>
  <si>
    <t>12/9/2022</t>
  </si>
  <si>
    <t>14/9/2022</t>
  </si>
  <si>
    <t>BUPIVACAINA 0.5% AMPOLLA 4 ML</t>
  </si>
  <si>
    <t>HG-625</t>
  </si>
  <si>
    <t>ADQUISICIÓN DE ENALAPRIL 1.25MG/1ML VIAL 2ML Y BUPIVACAINA 0.5% HIPERBARICA O PESADA AMPOLLA 4ML.</t>
  </si>
  <si>
    <t>4/10/2022</t>
  </si>
  <si>
    <t>6/10/2022</t>
  </si>
  <si>
    <t>HG-626</t>
  </si>
  <si>
    <t>107244853</t>
  </si>
  <si>
    <t>AVIS PHARMA, SOCIEDAD ANONIMA</t>
  </si>
  <si>
    <t>CAINA-G</t>
  </si>
  <si>
    <t>HG-627</t>
  </si>
  <si>
    <t>BUPIROP 0.5% PESADO</t>
  </si>
  <si>
    <t>HG-628</t>
  </si>
  <si>
    <t>HG-629</t>
  </si>
  <si>
    <t>ADQUISICIÓN DE PRODUCTOS MEDICINALES Y FARMACEUTICOS, CORRESPONDIENTE SOL. DE PEDIDO NO. 846-2022</t>
  </si>
  <si>
    <t>17/10/2022</t>
  </si>
  <si>
    <t>HG-630</t>
  </si>
  <si>
    <t>COMPRA DIRECTA MSPAS NO 2016-HCH-CD014 ADQUISICIÓN DE PRODUCTOS MEDICINALES Y FARMACEUTICOS PARA EL HOSPITAL NACIONAL DE CHIMALTENANGO</t>
  </si>
  <si>
    <t>29/2/2016</t>
  </si>
  <si>
    <t>LIDOCAÍNA CLORHIDRATO CON EPINEFRINA AL 2% Y 1:100,000 50ML, VIAL.</t>
  </si>
  <si>
    <t>LIDOCAÍNA CLORHIDRATO CON EPINEFRINA AL 2% Y 1:100,000 50ML, VIAL</t>
  </si>
  <si>
    <t>PISACAINA</t>
  </si>
  <si>
    <t>HG-631</t>
  </si>
  <si>
    <t>ADQUISICION DE MIDAZOLAM TABLETA, LIDOCAINA CLORHIDRATO, ESTREPTOQUINASA, INSULINA NPH HUMANA Y VITAMINA B1, MSPAS NO. 2016-ROO-CD-0606</t>
  </si>
  <si>
    <t>LIDOCAINA CLORHIDRATO CON EPINEFRINA SOLUCION INYECTABLE 2% Y 1:100,000 VIAL 50ML COTIZAR POR VIAL</t>
  </si>
  <si>
    <t>HG-632</t>
  </si>
  <si>
    <t>HG-633</t>
  </si>
  <si>
    <t>ADQUISICIÓN DE BROMHEXINA, ENALAPRIL, NIFEDIPINA, OFLOXACINA, LOSARTAN, DOPAMINA, IOPAMIRON, LIDOCAÍNA CON EPINEFRINA Y TRIMETOPRIM PARA USO DEL HOSPITAL DE LA AMISTAD JAPÓN GUATEMALA.</t>
  </si>
  <si>
    <t>10/3/2016</t>
  </si>
  <si>
    <t>LIDOCAÍNA CON EPINEFRINA</t>
  </si>
  <si>
    <t>LIDOCAÍNA CLORHIDRATO CON EPINEFRINA AL 2% 1:100,000 VIAL DE 50 ML</t>
  </si>
  <si>
    <t>77190513</t>
  </si>
  <si>
    <t>CENTRINO PHARMA, SOCIEDAD ANONIMA</t>
  </si>
  <si>
    <t>HG-634</t>
  </si>
  <si>
    <t>HG-635</t>
  </si>
  <si>
    <t>HG-636</t>
  </si>
  <si>
    <t>ADQUISICION DE LIDOCAINA CLORHIDRATO CON EPINEFRINA, DIAZEPAM SOLUCION INYECTABLE 5MG/ML Y COMPLEJO B, MSPAS NO. 2016-ROO-CD-1732</t>
  </si>
  <si>
    <t>15/6/2016</t>
  </si>
  <si>
    <t>17/6/2016</t>
  </si>
  <si>
    <t>HG-637</t>
  </si>
  <si>
    <t>ANESTESIN CON EPINEFRINA 50 ML</t>
  </si>
  <si>
    <t>HG-638</t>
  </si>
  <si>
    <t>HG-639</t>
  </si>
  <si>
    <t>ADQUISICIÓN DE MEDICAMENTOS ANESTÉSICOS Y RESUCITACIÓN PARA EL HOSPITAL DE EL PROGRESO.</t>
  </si>
  <si>
    <t>13/9/2016</t>
  </si>
  <si>
    <t>16/9/2016</t>
  </si>
  <si>
    <t>LIDOCAINA CLORHIDRATO CON EPINEFRINA; CONCENTRACIÓN: 2% Y 1:100,000, FORMA FARMACÉUTICA: SOLUCIÓN INYECTABLE</t>
  </si>
  <si>
    <t>VIAL 50 MILILITRO</t>
  </si>
  <si>
    <t>HG-640</t>
  </si>
  <si>
    <t>ADQUISICION DE PRODUCTOS MEDICINALES Y FARMACEUTICOS PARA DIFERENTES SERVICIOS DEL HOSPITAL DEPARTAMENTAL DE TOTONICAPÁN</t>
  </si>
  <si>
    <t>LIDOCAINA CLORHIDRATO CON EPINEFRINA, CONCENTRACIÓN: 2% Y 1:100,000; FORMA FARMACÉUTICA: SOLUCIÓN INYECTABLE;</t>
  </si>
  <si>
    <t>VIAL 50ML</t>
  </si>
  <si>
    <t>HG-641</t>
  </si>
  <si>
    <t>HG-642</t>
  </si>
  <si>
    <t>ANESTESIN SIN EPINEFRINALABORATORIO BONIN, S.A</t>
  </si>
  <si>
    <t>HG-643</t>
  </si>
  <si>
    <t>HG-644</t>
  </si>
  <si>
    <t>ANESTESIN CON EPINEFRINALAB. BONINPRODUCTO CON VIA</t>
  </si>
  <si>
    <t>HG-645</t>
  </si>
  <si>
    <t>ADQUISICION DE LIDOCAINA, ENALAPRIL, INMUNOGLOBULINA ANTI-RHO Y PREDNISONA, MSPAS NO. 2016-ROO-CD-3865</t>
  </si>
  <si>
    <t>8/12/2016</t>
  </si>
  <si>
    <t>12/12/2016</t>
  </si>
  <si>
    <t>LIDOCAINA CLORHIDRATO CON EPINEFRINA SOLUCION INYECTABLE 2% Y 1:100,000 VIAL 50ML. COTIZAR POR VIAL</t>
  </si>
  <si>
    <t>ANESTESINLAB. BONINPRODUCTO CON IVA</t>
  </si>
  <si>
    <t>HG-646</t>
  </si>
  <si>
    <t>HG-647</t>
  </si>
  <si>
    <t>1204076</t>
  </si>
  <si>
    <t>DROGUERIA REFASA , SOCIEDAD ANONIMA</t>
  </si>
  <si>
    <t>HG-648</t>
  </si>
  <si>
    <t>HG-649</t>
  </si>
  <si>
    <t>ANESTESIN CON EPINEFRINA 2% 1:100,000 VIAL 50 ML SOLUCION INYECTABLE</t>
  </si>
  <si>
    <t>HG-650</t>
  </si>
  <si>
    <t>ADQUISICIÓN DE TRAMADOL, ANFOTERICINA "B", LIDOCAINA CON EPINEFRINA, AZITROMICINA, AMLODIPINA, BETAMETASONA, DICLOFENACO, ESTREPTOQUINASA PARA EL HOSPITAL REGIONAL DE ZACAPA</t>
  </si>
  <si>
    <t>3/2/2017</t>
  </si>
  <si>
    <t>7/2/2017</t>
  </si>
  <si>
    <t>LIDOCAÍNA CLORHIDRATO CON EPINEFRINA:SI CON SERVANTES:NO,CONCENTRACION:2% Y 1:100,000 FORMA FARMACÉUTICA SOLUCIÓN INYECTABLE VÍA DE ADMINISTRACIÓN:INTRAVENOSA,50MILILITROS(ML)</t>
  </si>
  <si>
    <t>HG-651</t>
  </si>
  <si>
    <t>LIDOCAINA</t>
  </si>
  <si>
    <t>HG-652</t>
  </si>
  <si>
    <t>ADQUISICIÓN DE MEDICAMENTOS PARA EL HOSPITAL DE EL PROGRESO</t>
  </si>
  <si>
    <t>7/4/2017</t>
  </si>
  <si>
    <t>11/4/2017</t>
  </si>
  <si>
    <t>LIOCAINA CLORHIDRATO CON EPINEFRINA</t>
  </si>
  <si>
    <t>HG-653</t>
  </si>
  <si>
    <t>5686792</t>
  </si>
  <si>
    <t>RESCO, SOCIEDAD ANONIMA</t>
  </si>
  <si>
    <t>ANESTESIN CON EPINEFRINA 2% 50 ML VIAL</t>
  </si>
  <si>
    <t>HG-654</t>
  </si>
  <si>
    <t>HG-655</t>
  </si>
  <si>
    <t>ANESTASIN CON EPINEFRINA VIAL 50ML</t>
  </si>
  <si>
    <t>HG-656</t>
  </si>
  <si>
    <t>COMPRA DIRECTA MSPAS NO. 2017-HCH-CD095 ADQUISICIÓN DE MEDICAMENTOS PARA EL HOSPITAL NACIONAL DE CHIMALTENANGO</t>
  </si>
  <si>
    <t>14/7/2017</t>
  </si>
  <si>
    <t>18/7/2017</t>
  </si>
  <si>
    <t>LIDOCAÍNA CLORHIDRATO CON EPINEFRINA AL 2% Y 1:100,000 50 ML, VIAL</t>
  </si>
  <si>
    <t>HG-657</t>
  </si>
  <si>
    <t>HG-658</t>
  </si>
  <si>
    <t>HG-659</t>
  </si>
  <si>
    <t>ANESTESIN CON EPINEFRINA 50ML</t>
  </si>
  <si>
    <t>HG-660</t>
  </si>
  <si>
    <t>ADQUISICION DE LIDOCAINA CLORHIDRATO, NITROGLICERINA Y METOTREXATO, MSPAS NO. 2017-ROO-CD-1361</t>
  </si>
  <si>
    <t>8/5/2017</t>
  </si>
  <si>
    <t>10/5/2017</t>
  </si>
  <si>
    <t>ANESTINLAB. BONINPRODUCTO CON IVA</t>
  </si>
  <si>
    <t>HG-661</t>
  </si>
  <si>
    <t>HG-662</t>
  </si>
  <si>
    <t>ADQUISICIÓN DE MEDICAMENTOS, PARA EL HOSPITAL DE SAN BENITO.</t>
  </si>
  <si>
    <t>LIDOCAÍNA CLORHIDRATO CON EPINEFRINA</t>
  </si>
  <si>
    <t>CONCENTRACIÓN: 2% Y 1:100,000; FORMA FARMACÉUTICA: SOLUCIÓN INYECTABLE;</t>
  </si>
  <si>
    <t>HG-663</t>
  </si>
  <si>
    <t>ADQUISICIÓN DE ANESTÉSICOS, VITAMINAS ANTIHIPERTENSIVOS, DIURÉTICOS E INSULINAS PARA EL HOSPITAL DE EL PROGRESO</t>
  </si>
  <si>
    <t>VIAL 50 ML</t>
  </si>
  <si>
    <t>PISACAINA 2%</t>
  </si>
  <si>
    <t>HG-664</t>
  </si>
  <si>
    <t>ANESTECIN</t>
  </si>
  <si>
    <t>HG-665</t>
  </si>
  <si>
    <t>ADQUISICIÓN DE ACICLOVIR, AZITROMICINA, BETAMETASONA, DIAZEPAM, HALOPERIDOL, MEDIO DE CONTRASTE, LIDOCAINA CLORHIDRADO CON EPINEFRINA, NEOSTIGMINA, PIPERACILINA PARA EL HOSPITAL REGIONAL DE ZACAPA</t>
  </si>
  <si>
    <t>17/10/2017</t>
  </si>
  <si>
    <t>19/10/2017</t>
  </si>
  <si>
    <t>CONCENTRACIÓN 2%Y 1:100,000 FORMA FARMACÉUTICA SOLUCIÓN INYECTABLE VÍA DE ADMINISTRACIÓN: INTRAMUSCULAR 50 MILILITROS</t>
  </si>
  <si>
    <t>HG-666</t>
  </si>
  <si>
    <t>HG-667</t>
  </si>
  <si>
    <t>ADQUISICIÓN DE PRODUCTOS MEDICINALES Y FARMACEUTICOS.</t>
  </si>
  <si>
    <t>10/11/2017</t>
  </si>
  <si>
    <t>15/11/2017</t>
  </si>
  <si>
    <t>LIDOCAINA CLORHIDRATO CON EPINEFRINA CONCENTRACIÓN: 2% Y 1:100,000; FORMA FARMACÉUTICA: SOLUCIÓN INYECTABLE; 50 MILILITRO</t>
  </si>
  <si>
    <t>HG-668</t>
  </si>
  <si>
    <t>HG-669</t>
  </si>
  <si>
    <t>HG-670</t>
  </si>
  <si>
    <t>HG-671</t>
  </si>
  <si>
    <t>ADQUISICIÓN DE BUDESONIDA, DOBUTAMINA, ENALAPRIL VIAL, INSULINA CRISTALINA, FLUCONAZOL, LIDOCAINA CON EPINEFRINA, VANCOMICINA,PARA EL HOSPITAL REGIONAL DE ZACAPA</t>
  </si>
  <si>
    <t>28/2/2018</t>
  </si>
  <si>
    <t>LIDOCAÍNA CLORHIDRATO</t>
  </si>
  <si>
    <t>CON EPINEFRINA: SI; CONCENTRACIÓN: 2% Y 1:100,000; FORMA FARMACÉUTICA: SOLUCIÓN INYECTABLE; VÍA DE ADMINISTRACIÓN: INTRAMUSCULAR;</t>
  </si>
  <si>
    <t>HG-672</t>
  </si>
  <si>
    <t>CD-40 ADQUISICIÓN DE PRODUCTOS MEDICINALES Y FARMACEUTICOS PARA EL HOSPITAL DE RETALHULEU.</t>
  </si>
  <si>
    <t>25/6/2018</t>
  </si>
  <si>
    <t>27/6/2018</t>
  </si>
  <si>
    <t>LIDOCAINA CLORHIDRATO CON EPINEFRINA CONCENTRACIÓN: 2% Y 1:100,000, FORMA FARMACÉUTICA: SOLUCIÓN INYECTABLE</t>
  </si>
  <si>
    <t>FAVOR DE LEER LAS BASES ANEXAS, PARA CUMPLIR CON LOS DOCUMENTOS QUE SE DEBEN ADJUNTAR COMO FUNDAMENTALES</t>
  </si>
  <si>
    <t>ANESTESIN CON EPINEFRINA VIAL 50ML</t>
  </si>
  <si>
    <t>HG-673</t>
  </si>
  <si>
    <t>PISACAINA(LAB. PISA)PRODUCTO CON IVA</t>
  </si>
  <si>
    <t>HG-674</t>
  </si>
  <si>
    <t>ADQUISICION DE LIDOCAINA CLORHIDRATO CON EPINEFRINA, MSPAS NO. 2018-ROO-CD-1687</t>
  </si>
  <si>
    <t>17/5/2018</t>
  </si>
  <si>
    <t>21/5/2018</t>
  </si>
  <si>
    <t>HG-675</t>
  </si>
  <si>
    <t>ADQUISICION DE LIDOCAINA, ACIDO VALPROICO Y METILPREDNISOLONA</t>
  </si>
  <si>
    <t>19/6/2018</t>
  </si>
  <si>
    <t>LIDOCAINA CLORHIDRATO CON EPINEFRINA</t>
  </si>
  <si>
    <t>PISACAINA 2% (LAB. PISA) CON IVA</t>
  </si>
  <si>
    <t>HG-676</t>
  </si>
  <si>
    <t>ADQUISICIÓN DE FENOBARBITAL, VITAMINA A Y OTROS</t>
  </si>
  <si>
    <t>1/4/2019</t>
  </si>
  <si>
    <t>3/4/2019</t>
  </si>
  <si>
    <t>LIDOCAINA CLORHIDRATO CON EPINEFRINA CONCENTRACION 2% Y 1:100,000; FORMA FARMACEUTICA SOLUCION INYECTABLE; VIAL 50 MILILITRO</t>
  </si>
  <si>
    <t>HG-677</t>
  </si>
  <si>
    <t>PISACAINAPISAPRODUCTO CON IVA</t>
  </si>
  <si>
    <t>HG-678</t>
  </si>
  <si>
    <t>COMPRA DIRECTA MSPAS NO. 2019-HCH-CD177 ADQUISICIÓN DE MEDICAMENTOS (FUROSEMIDA. CONCENTRACIÓN: 20MG; HIDRALAZINA CLORHIDRATO. CONCENTRACIÓN: 20MG) PARA EL HOSPITAL NACIONAL DE CHIMALTENANGO</t>
  </si>
  <si>
    <t>9/7/2019</t>
  </si>
  <si>
    <t>11/7/2019</t>
  </si>
  <si>
    <t>HG-679</t>
  </si>
  <si>
    <t>HG-680</t>
  </si>
  <si>
    <t>COMPRA DIRECTA MSPAS NO. 2019-HCH-CD040 ADQUISICIÓN DE MEDICAMENTOS (BICARBONATO DE SODIO; BUPIVACAINA CLORHIDRATO SIN EPINEFRINA; CEFOTAXIMA. CONCENTRACIÓN: 1G) PARA EL HOSPITAL NACIONAL DE CHIMALTENANGO</t>
  </si>
  <si>
    <t>7/2/2019</t>
  </si>
  <si>
    <t>11/2/2019</t>
  </si>
  <si>
    <t>PISACAINA 2%(LAB. PISA)INCLUYE IVA</t>
  </si>
  <si>
    <t>HG-681</t>
  </si>
  <si>
    <t>MSPAS NO. 2019-HNEVN-CD016 ADQUISICIÓN DE DICLOFENACO, COMPLEJO B, EPINEFRINA, DOBUTAMINA, DOPAMINA, LIDOCAINA Y OTROS MEDICAMENTOS PARA EL HOSPITAL NACIONAL ESPECIALIZADO DE VILLA NUEVA</t>
  </si>
  <si>
    <t>12/2/2019</t>
  </si>
  <si>
    <t>HG-682</t>
  </si>
  <si>
    <t>ADQUISICION DE MEDICAMENTOS</t>
  </si>
  <si>
    <t>17/2/2020</t>
  </si>
  <si>
    <t>HG-683</t>
  </si>
  <si>
    <t>MSPAS NO. 2019-ROO-CD-2964 (ADQUISICION DE LIDOCAINA CLORHIDRATO CON EPINEFRINA, MERCAPTOPURINA TABLETA Y LACTULOSA)</t>
  </si>
  <si>
    <t>29/7/2019</t>
  </si>
  <si>
    <t>31/7/2019</t>
  </si>
  <si>
    <t>PISACAINA (LAB.PISA)INCLUYE IVA</t>
  </si>
  <si>
    <t>HG-684</t>
  </si>
  <si>
    <t>HG-685</t>
  </si>
  <si>
    <t>ANESTESIN SIMPLE PRECIO CON IVA DE BONIN PRESENTACION DE 50 ML</t>
  </si>
  <si>
    <t>HG-686</t>
  </si>
  <si>
    <t>MSPAS NO. 2018-ROO-CD-5222 (ADQUISICION DE LIDOCAINA CLORHIDRATO CON EPINEFRINA)</t>
  </si>
  <si>
    <t>27/11/2018</t>
  </si>
  <si>
    <t>29/11/2018</t>
  </si>
  <si>
    <t>HG-687</t>
  </si>
  <si>
    <t>ADQUISICIÓN DE PRODUCTOS FARMACÉUTICAS</t>
  </si>
  <si>
    <t>HG-688</t>
  </si>
  <si>
    <t>ADQUISICIÓN DE AMPICILINA 1 G VIAL, EFEDRINA 50MG/1ML AMPOLLA, LIDOCAINA CLORHIDRATO CON EPINEFRINA 2% 1:100,000 VIAL 50 ML Y PENICILINA G BENZATINICA 2400000 UI VIAL, PARA USO EN EL HOSPITAL DE LA AMISTAD JAPÓN GUATEMALA.</t>
  </si>
  <si>
    <t>31/10/2019</t>
  </si>
  <si>
    <t>PISACAINA (LAB. PISA)INCLUYE IVA</t>
  </si>
  <si>
    <t>HG-689</t>
  </si>
  <si>
    <t>HG-690</t>
  </si>
  <si>
    <t>POR ADQUISICION DE DOBUTAMINA, DOPAMINA Y LIDOCAINA CLORHIDRATO.</t>
  </si>
  <si>
    <t>26/2/2020</t>
  </si>
  <si>
    <t>HG-691</t>
  </si>
  <si>
    <t>HG-692</t>
  </si>
  <si>
    <t>COMPRA DIRECTA MSPAS NO. 2020-HCH-CD051 ADQUISICIÓN DE MEDICAMENTOS (CLORURO DE SODIO CONCENTRACIÓN: 0.90; ATENOLOL. CONCENTRACIÓN: 100MG;) PARA EL HOSPITAL NACIONAL DE CHIMALTENANGO</t>
  </si>
  <si>
    <t>24/2/2020</t>
  </si>
  <si>
    <t>PISACAINA CON EPINEFRINA(LAB. PISA/MÉXICO)INCLUYE IVA</t>
  </si>
  <si>
    <t>HG-693</t>
  </si>
  <si>
    <t>HG-694</t>
  </si>
  <si>
    <t>ADQUISICIÓN DE DEXTROSA Y LIDOCAINA PARA EL HOSPITAL REGIONAL DE ZACAPA</t>
  </si>
  <si>
    <t>2/3/2020</t>
  </si>
  <si>
    <t>4/3/2020</t>
  </si>
  <si>
    <t>PISACAINA (LAB. PISA/MEXICO)INCLUYE IVA</t>
  </si>
  <si>
    <t>HG-695</t>
  </si>
  <si>
    <t>HG-696</t>
  </si>
  <si>
    <t>ANESTIN(LAB. BONIN/GUATEMALA)INCLUYE IVA</t>
  </si>
  <si>
    <t>HG-697</t>
  </si>
  <si>
    <t>ADQUISICIÓN DE MISOPROSTOL, SEVOFLURANO, CLONAZEPAM, LIDOCAINA, ACEITE MINERAL, PARA EL HOSPITAL DE SAN BENITO.</t>
  </si>
  <si>
    <t>14/3/2022</t>
  </si>
  <si>
    <t>LIDOCAINA CLORHIDRATO 2%</t>
  </si>
  <si>
    <t>HG-698</t>
  </si>
  <si>
    <t>ADQUISICIÓN DE MEDICAMENTOS NO. 8</t>
  </si>
  <si>
    <t>19/9/2018</t>
  </si>
  <si>
    <t>HG-699</t>
  </si>
  <si>
    <t>MSPAS NO. 2019-ROO-CD-1781 (ADQUISICION DE LIDOCAINA Y FLUCONAZOL)</t>
  </si>
  <si>
    <t>HG-700</t>
  </si>
  <si>
    <t>PISACAINA(LAB.PISA)INCLUYE IVA</t>
  </si>
  <si>
    <t>HG-701</t>
  </si>
  <si>
    <t>COMPRA DE VIALES PARA EL HOSPITAL REGIONAL DE ZACAPA</t>
  </si>
  <si>
    <t>10/1/2019</t>
  </si>
  <si>
    <t>14/1/2019</t>
  </si>
  <si>
    <t>PISACAINALIDOCAINA CON EPINEFRINAPISACON IVA</t>
  </si>
  <si>
    <t>HG-702</t>
  </si>
  <si>
    <t>CD-8 ADQUISICIÓN DE PRODUCTOS MEDICINALES Y FARMACEUTICOS PARA EL HOSPITAL DE RETALHULEU.</t>
  </si>
  <si>
    <t>21/1/2019</t>
  </si>
  <si>
    <t>ANESTESIN CON EPINEFRINA</t>
  </si>
  <si>
    <t>HG-703</t>
  </si>
  <si>
    <t>10/9/2019</t>
  </si>
  <si>
    <t>PISACAINA(LAB. PISA)INCLUYE IVA</t>
  </si>
  <si>
    <t>HG-704</t>
  </si>
  <si>
    <t>MSPAS NO. 2019-HES-CD130 ADQUISICIÓN DE CLINDAMICINA, AZITROMICINA, LIDOCAÍNA CLORHIDRATO.</t>
  </si>
  <si>
    <t>26/3/2019</t>
  </si>
  <si>
    <t>28/3/2019</t>
  </si>
  <si>
    <t>HG-705</t>
  </si>
  <si>
    <t>HG-706</t>
  </si>
  <si>
    <t>HG-707</t>
  </si>
  <si>
    <t>MSPAS NO. 2020-ROO-CD-1599 (ADQUISICION DE LIDOCAINA CLORHIDRATO CON EPINEFRINA, LOPERAMIDA CLORHIDRATO Y MESNA SOLUCION INYECTABLE)</t>
  </si>
  <si>
    <t>28/4/2020</t>
  </si>
  <si>
    <t>106069225</t>
  </si>
  <si>
    <t>ORION MEDICAL DE GUATEMALA, SOCIEDAD ANONIMA</t>
  </si>
  <si>
    <t>HG-708</t>
  </si>
  <si>
    <t>HG-709</t>
  </si>
  <si>
    <t>CD- 158 ENALAPRIL, CARBOPROST LIDOCAINA ,ACIDO VALPROICO, GELATINA BICARBONATO PARA EL HOSPITAL DE MAZATENANGO.</t>
  </si>
  <si>
    <t>13/5/2020</t>
  </si>
  <si>
    <t>15/5/2020</t>
  </si>
  <si>
    <t>HG-710</t>
  </si>
  <si>
    <t>HG-711</t>
  </si>
  <si>
    <t>ADQUISICIÓN DE KETAMINA, SURFACTANTE Y MEDICAMENTOS EN GENERAL PARA EL HOSPITAL DE EL PROGRESO.</t>
  </si>
  <si>
    <t>ANESTISIN</t>
  </si>
  <si>
    <t>HG-712</t>
  </si>
  <si>
    <t>COMPRA DIRECTA MSPAS NO. 2021-HCH-CD298 ADQUISICIÓN DE MEDICAMENTOS (VASELINA SÓLIDA BLANCA (PETROLATO); ÁCIDO FÓLICO. CONCENTRACIÓN: 5MG; AMINOFILINA (TEOFILINA ETILENDIAMINA). CONCENTRACIÓN: 25MG/ML) PARA EL HOSPITAL NACIONAL DE CHIMALTENANGO</t>
  </si>
  <si>
    <t>HG-713</t>
  </si>
  <si>
    <t>POR ADQUISICION DE IMIPENEM+CILASTATINA, BROMURO DE IPRATROPIO Y LIDOCAINA CLORHIDRATO.</t>
  </si>
  <si>
    <t>15/11/2021</t>
  </si>
  <si>
    <t>17/11/2021</t>
  </si>
  <si>
    <t>HG-714</t>
  </si>
  <si>
    <t>ADQUISICIÓN DE LIDOCAINA, GLUCONATO, DICLOXACILINA, DEXTROSA, ACEITE MINERAL, TIMEROSAL, CEFALOTINA, PARA EL HOSPITAL DE SAN BENITO.</t>
  </si>
  <si>
    <t>12/11/2021</t>
  </si>
  <si>
    <t>16/11/2021</t>
  </si>
  <si>
    <t>HG-715</t>
  </si>
  <si>
    <t>ADQUISICION DE PROPOFOL, MIDAZOLAM, LIDOCAINA, PARA EL HOSPITAL REGIONAL DE ZACAPA</t>
  </si>
  <si>
    <t>17/9/2020</t>
  </si>
  <si>
    <t>21/9/2020</t>
  </si>
  <si>
    <t>HG-716</t>
  </si>
  <si>
    <t>HG-717</t>
  </si>
  <si>
    <t>MSPAS NO. 2021-ROO-CD-2495 (ADQUISICION DE LIDOCAINA CLORHIDRATO CON EPINEFRINA SOLUCION INYECTABLE 2% Y 1:100,000 VIAL 50ML)</t>
  </si>
  <si>
    <t>24/5/2021</t>
  </si>
  <si>
    <t>26/5/2021</t>
  </si>
  <si>
    <t>HG-718</t>
  </si>
  <si>
    <t>COMPRA DE PRODUCTOS FARMACÉUTICOS PARA EL HOSPITAL DE NEBAJ</t>
  </si>
  <si>
    <t>29/5/2020</t>
  </si>
  <si>
    <t>2/6/2020</t>
  </si>
  <si>
    <t>HG-719</t>
  </si>
  <si>
    <t>ADQUISICIÓN ANFOTERICINA B, GENTAMICINA, BUPIVACAINA PESADA, HEPARINA SODICA, LIDOCAINA, DIGOXINA, PARA EL HOSPITAL DE SAN BENITO.</t>
  </si>
  <si>
    <t>HG-720</t>
  </si>
  <si>
    <t>HG-721</t>
  </si>
  <si>
    <t>COMPRA DIRECTA MSPAS NO. 2021-HCH-CD029 ADQUISICIÓN DE MEDICAMENTOS (AGUA ESTÉRIL (AGUA TRIDESTILADA); CLORFENIRAMINA MALEATO. CONCENTRACIÓN: 10MG/1ML; CLORURO DE SODIO CONCENTRACIÓN: 0.90% ) PARA EL HOSPITAL NACIONAL DE CHIMALTENANGO</t>
  </si>
  <si>
    <t>22/1/2021</t>
  </si>
  <si>
    <t>26/1/2021</t>
  </si>
  <si>
    <t>PISACAINA 1:200,000PISAPRODUCTO CON IVA</t>
  </si>
  <si>
    <t>HG-722</t>
  </si>
  <si>
    <t>HG-723</t>
  </si>
  <si>
    <t>ADQUISICION DE BROMURO DE IPATROPIO, LIDOCAINA CON EPINEFRINA, MAGNESIO 50%, BUPIVACAINA PESADA, BUPIVACAINA CON EPINEFRINA, GEL CONDUCTOR, PARA EL HOSPITAL DE SAN BENITO.</t>
  </si>
  <si>
    <t>7/10/2020</t>
  </si>
  <si>
    <t>9/10/2020</t>
  </si>
  <si>
    <t>HG-724</t>
  </si>
  <si>
    <t>MSPAS NO. 2021-HAM-CD222 ADQUISICIÓN DE LIDOCAINA CON EPINEFRINA Y COMPLEJO B</t>
  </si>
  <si>
    <t>8/6/2021</t>
  </si>
  <si>
    <t>HG-725</t>
  </si>
  <si>
    <t>HG-726</t>
  </si>
  <si>
    <t>HG-727</t>
  </si>
  <si>
    <t>ADQUISICIÓN LIDOCAINA CLORHIDRATO CON EPINEFRINA, ATORVASTATINA 20MG Y FLUCONAZOL 150MG PARA EL HOSPITAL PARQUE DE LA INDUSTRIA.</t>
  </si>
  <si>
    <t>PROCEDIMIENTOS REGULADOS POR EL ARTÍCULO 44 LCE (CASOS DE EXCEPCIÓN)</t>
  </si>
  <si>
    <t>30/9/2020</t>
  </si>
  <si>
    <t>CONCENTRACIÓN: 2% Y 1:100,000; FORMA FARMACÉUTICA: SOLUCIÓN INYECTABLE</t>
  </si>
  <si>
    <t>HG-728</t>
  </si>
  <si>
    <t>HG-729</t>
  </si>
  <si>
    <t>ADQUISICION DE LIDOCAINA CLORHIDRATO CON EPINEFRINA, MSPAS NO. 2018-ROO-CD-0291</t>
  </si>
  <si>
    <t>HG-730</t>
  </si>
  <si>
    <t>ADQUISICIÓN DE GENTAMICINA, HIDRALAZINA, LIDOCAINA CON EPINEFRINA Y OFLOXACINA PARA USO EN EL HOSPITAL DE LA AMISTAD JAPÓN GUATEMALA.</t>
  </si>
  <si>
    <t>29/10/2020</t>
  </si>
  <si>
    <t>3/11/2020</t>
  </si>
  <si>
    <t>HG-731</t>
  </si>
  <si>
    <t>HG-732</t>
  </si>
  <si>
    <t>HG-733</t>
  </si>
  <si>
    <t>MSPAS NO. 2022-HAM-CD040 ADQUISICION DE ESTREPTOQUINASA, ETAMSILATO, FENOBARBITAL Y OTROS</t>
  </si>
  <si>
    <t>HG-734</t>
  </si>
  <si>
    <t>LIDOCAÍNA CLORHIDRATOSOLUCIÓN INYECTABLE 20 MG/ML (2%) VIAL 50 ML</t>
  </si>
  <si>
    <t>31/1/2022</t>
  </si>
  <si>
    <t>2/2/2022</t>
  </si>
  <si>
    <t>CON EPINEFRINA: SI; CONCENTRACIÓN: 2% Y 1:100,000; FORMA FARMACÉUTICA: SOLUCIÓN INYECTABLE; VÍA DE ADMINISTRACIÓN: INTRAMUSCULAR</t>
  </si>
  <si>
    <t>HG-735</t>
  </si>
  <si>
    <t>ADQUISICION DE LIDOCAÍNA CLORHIDRATO CON EPINEFRINA SOLUCIÓN INYECTABLE 2% Y 1:100,000 VIAL 50ML COTIZAR POR VIAL, MSPAS NO. 2022-ROO-CD-0552</t>
  </si>
  <si>
    <t>4/2/2022</t>
  </si>
  <si>
    <t>HG-736</t>
  </si>
  <si>
    <t>POR ADQUISICION DE ALBENDAZOL, CAFEZOLINA SODICA, CLOPIDROGEL Y OTROS</t>
  </si>
  <si>
    <t>VIJOCAINA</t>
  </si>
  <si>
    <t>HG-737</t>
  </si>
  <si>
    <t>MSPAS NO. 2022-HAM-CD309 ADQUISICIÓN DE ACEITE MINERAL, GENTAMICINA, LIDOCAINAS</t>
  </si>
  <si>
    <t>LIDOCAINA CON EPINEFRINA</t>
  </si>
  <si>
    <t>HG-738</t>
  </si>
  <si>
    <t>ROXICAÍNA 2% EPINEFRINA</t>
  </si>
  <si>
    <t>HG-739</t>
  </si>
  <si>
    <t>HG-740</t>
  </si>
  <si>
    <t>ADQUISICION DE INSUMOS MEDICINALES,   PARA EL HOSPITAL REGIONAL DE ZACAPA</t>
  </si>
  <si>
    <t>31/5/2022</t>
  </si>
  <si>
    <t>2/6/2022</t>
  </si>
  <si>
    <t>HG-741</t>
  </si>
  <si>
    <t>6/6/2022</t>
  </si>
  <si>
    <t>HG-742</t>
  </si>
  <si>
    <t>PISACAINA CON EPINEFRINA</t>
  </si>
  <si>
    <t>HG-743</t>
  </si>
  <si>
    <t>POR ADQUISICION DE VARIEDAD DE MEDICAMENTOS</t>
  </si>
  <si>
    <t>HG-744</t>
  </si>
  <si>
    <t>ADQUISICIÓN DE LIDOCAINA CON EPINEFRINA, OLOPATADINA, ENALAPRIL, CLORURO DE POTASIO, ACIDO POLIACRILICO, PARA EL HOSPITAL DE SAN BENITO.</t>
  </si>
  <si>
    <t>6/9/2022</t>
  </si>
  <si>
    <t>8/9/2022</t>
  </si>
  <si>
    <t>HG-745</t>
  </si>
  <si>
    <t>HMA-CD-295 BM, KETAMINA, LIDOCAINA, FENITOINA, INDOMETACINA, SOLUCION NO. 2(DEXTROSA Y CLORURO DE SODIO) DE BODEGA DE MEDICAMENTOS PARA EL HOSPITAL DE MAZATENANGO.</t>
  </si>
  <si>
    <t>HG-746</t>
  </si>
  <si>
    <t>70905940</t>
  </si>
  <si>
    <t>ORELLANA,DUARTE,,EDGAR,ROBERTO</t>
  </si>
  <si>
    <t>LIDOCAÍNA CLORHIDRATO CON EPINEFRINA VIAL - 50 MILILITRO</t>
  </si>
  <si>
    <t>HG-747</t>
  </si>
  <si>
    <t>POR ADQUISICION DE ACIDO FÓLICO, HIERRO SACAROSA Y OTROS MEDICAMENTOS</t>
  </si>
  <si>
    <t>ROXICAINA 2% EPINEFRINA</t>
  </si>
  <si>
    <t>HG-748</t>
  </si>
  <si>
    <t>HG-749</t>
  </si>
  <si>
    <t>PISACAINA CON EPINEFRINA (1:200000)</t>
  </si>
  <si>
    <t>HG-750</t>
  </si>
  <si>
    <t>ADQUISICIÓN DE ANTIBIÓTICOS Y ANESTÉSICOS</t>
  </si>
  <si>
    <t>9/3/2016</t>
  </si>
  <si>
    <t>LIDOCAÍNA CLORHIDRATO SIN EPINEFRINA, CON PRESERVANTE (SIMPLE),VIAL 50ML,2%</t>
  </si>
  <si>
    <t>HG-751</t>
  </si>
  <si>
    <t>HG-752</t>
  </si>
  <si>
    <t>ADQUISICIÓN DE FORMALDEHIDO, GENTAMICINA, CALCIO GLUCONATO, INDOMETACINA, PENICILINA G SODICA, PREDNISONA, SOLUCION NO.1, SOLUCION NO.2, LIDOCAINA CLORHIDRATO, PARA EL HOSPITAL DEPARTAMENTAL DE SOLOLA</t>
  </si>
  <si>
    <t>24/5/2016</t>
  </si>
  <si>
    <t>26/5/2016</t>
  </si>
  <si>
    <t>LIDOCAINA CLORHIDRATO SIN EPINEFRINA, CON PRESERVANTE (SIMPLE), SOLUCION INYECTABLE, 2%, VIAL/AMPOLLA 50 ML</t>
  </si>
  <si>
    <t>HG-753</t>
  </si>
  <si>
    <t>HG-754</t>
  </si>
  <si>
    <t>LIDOCAÍNA CLORHIDRATO 2% SOLUCIÓN INYECTABLE SIN EPINEFRINA CON PRESERVANTES VIAL DE 50 ML,HOSPITAL GENERAL SAN JUAN DE DIOS</t>
  </si>
  <si>
    <t>23/6/2016</t>
  </si>
  <si>
    <t>27/6/2016</t>
  </si>
  <si>
    <t>LIDOCAÍNA CLORHIDRATO 2% SOLUCIÓN INYECTABLE SIN EPINEFRINA CON PRESERVANTES VIAL DE 50 ML</t>
  </si>
  <si>
    <t>VIAL DE 50ML</t>
  </si>
  <si>
    <t>CAPLIN POINT NEOETHICALSEXENTO DE IVA</t>
  </si>
  <si>
    <t>HG-755</t>
  </si>
  <si>
    <t>ANESTESIN SIMPLE 2% / CON PRESERVANTES</t>
  </si>
  <si>
    <t>HG-756</t>
  </si>
  <si>
    <t>ANESTESIN SIN EPINEFRINA 2% 50 ML</t>
  </si>
  <si>
    <t>HG-757</t>
  </si>
  <si>
    <t>ANESTESIN SIMPLELAB. BONIN/GUATEMALAPRODUCTO INCLUYE IVA</t>
  </si>
  <si>
    <t>HG-758</t>
  </si>
  <si>
    <t>CLORURO DE SODIO 0.9% CON ADAPTADOR PARA VIAL. MINIBAG PLUS BOLSA DE 100 ML. Y LIDOCAÍNA CLORHIDRATO 2% SOLUCIÓN INYECTABLE SIN EPINEFRINA CON PRESERVANTES VIAL DE 50 ML</t>
  </si>
  <si>
    <t>21/6/2016</t>
  </si>
  <si>
    <t>ANESTESIN BONIN / CON PRESERVANTES</t>
  </si>
  <si>
    <t>HG-759</t>
  </si>
  <si>
    <t>LIDOCAINA (ANESTESIN)LABORATORIO BONINPRODUCTO INCLUYE IVA</t>
  </si>
  <si>
    <t>HG-760</t>
  </si>
  <si>
    <t>LIDOCAINA CLORHIDRATO 2% SIN EPINEFRINA SOLUCIÓN AL 2 % (SIN PRESERVANTES) VIAL 10-20 ML Y LIDOCAÍNA CLORHIDRATO 2% SOLUCIÓN INYECTABLE SIN EPINEFRINA CON PRESERVANTES VIAL DE 50 ML</t>
  </si>
  <si>
    <t>HG-761</t>
  </si>
  <si>
    <t>LIDOCAÍNA 10% EN AEROSOL Y LIDOCAÍNA 2% SOL. INYECTABLE SIN EPINEFRINA CON PRESERVANTES VIAL DE 50 ML, LIDOCAÍNA 2% CON EPINEFRINA 1:200,000 Y LIDOCAINA 2% SIN EPINEFRINA</t>
  </si>
  <si>
    <t>20/9/2016</t>
  </si>
  <si>
    <t>22/9/2016</t>
  </si>
  <si>
    <t>ANESTESIN SIN EPINEFRINA</t>
  </si>
  <si>
    <t>HG-762</t>
  </si>
  <si>
    <t>ANESTESINLABORATORIO BONINPRODUCTO INCLUYE IVA</t>
  </si>
  <si>
    <t>HG-763</t>
  </si>
  <si>
    <t>HG-764</t>
  </si>
  <si>
    <t>HG-765</t>
  </si>
  <si>
    <t>HG-766</t>
  </si>
  <si>
    <t>ANESTESIN SIN EPINEFRINA 2% FRASCO 50ML</t>
  </si>
  <si>
    <t>HG-767</t>
  </si>
  <si>
    <t>ADQUISICIÓN DE MEDICAMENTOS DIURÉTICOS</t>
  </si>
  <si>
    <t>LIDOCAÍNA CLORHIDRATO SIN EPINEFRINA, CON PRESERVANTE (SIMPLE), SOLUCIÓN INYECTABLE, 2%, VIAL/AMPOLLA 50 ML</t>
  </si>
  <si>
    <t>HG-768</t>
  </si>
  <si>
    <t>HG-769</t>
  </si>
  <si>
    <t>HG-770</t>
  </si>
  <si>
    <t>ANESTESIN SIN EPINEFRINA 50ML</t>
  </si>
  <si>
    <t>HG-771</t>
  </si>
  <si>
    <t>AZATIOPRINA 50 MG TABLETA, LIDOCAÍNA CLORHIDRATO 2% SOLUCIÓN INYECTABLE SIN EPINEFRINA CON PRESERVANTES VIAL DE 50 ML Y TETRACAÍNA SOL. OFTALMICA 0,5% FRASCO CON GOTERO DE 10 ML</t>
  </si>
  <si>
    <t>14/11/2016</t>
  </si>
  <si>
    <t>16/11/2016</t>
  </si>
  <si>
    <t>HG-772</t>
  </si>
  <si>
    <t>ANESTESIN SIN EPINEFRINA 2% VIAL 50ML</t>
  </si>
  <si>
    <t>HG-773</t>
  </si>
  <si>
    <t>ANESTESIN 2% SIMPLE, ** CON PRESERVANTES</t>
  </si>
  <si>
    <t>HG-774</t>
  </si>
  <si>
    <t>HG-775</t>
  </si>
  <si>
    <t>ASPARAGINASA (COLASPASA) POLVO LIOFILIZADO 10,000 UI VIAL (SOLICITAR ESTUDIOS DE EFICACIA Y SEGURIDAD) Y LIDOCAÍNA CLORHIDRATO 2% SOLUCIÓN INYECTABLE SIN EPINEFRINA CON PRESERVANTES VIAL DE 50 ML</t>
  </si>
  <si>
    <t>25/4/2017</t>
  </si>
  <si>
    <t>27/4/2017</t>
  </si>
  <si>
    <t>HG-776</t>
  </si>
  <si>
    <t>ADQUISICION DE CLOTRIMAZOL OVULO 500 MG Y LIDOCAINA CLORHIDRATO SIN EPINEFRINA PARA LA DIRECCION DE AREA DE SALUD GUATEMALA NOR ORIENTE.</t>
  </si>
  <si>
    <t>3/5/2017</t>
  </si>
  <si>
    <t>LIDOCAÍNA CLORHIDRATO SIN EPINEFRINA, CON PRESERVANTE (SIMPLE)</t>
  </si>
  <si>
    <t>USO: ANESTÉSICO LOCAL; CONCENTRACIÓN: 2%; PRESENTACIÓN: VIAL; VÍA DE ADMINISTRACIÓN: IV/SC; VIAL 50 ML</t>
  </si>
  <si>
    <t>ANESTESIN SIN EPINEFRINA VIAL 50ML</t>
  </si>
  <si>
    <t>HG-777</t>
  </si>
  <si>
    <t>HG-778</t>
  </si>
  <si>
    <t>HG-779</t>
  </si>
  <si>
    <t>HG-780</t>
  </si>
  <si>
    <t>HG-781</t>
  </si>
  <si>
    <t>LIDOCAÍNA CLORHIDRATO SIN EPINEFRINA CON PRESERVANTES, 2%, SOLUCIÓN INYECTABLE, VIAL 50 ML</t>
  </si>
  <si>
    <t>HG-782</t>
  </si>
  <si>
    <t>ANESTESIN 2% SIN EPINEFRINA "CON PRESERVANTES"</t>
  </si>
  <si>
    <t>HG-783</t>
  </si>
  <si>
    <t>HG-784</t>
  </si>
  <si>
    <t>ADQUISICIÓN DE CEFALOSPORINAS PARA EL HOSPITAL NACIONAL DE SALAMÁ.</t>
  </si>
  <si>
    <t>31/1/2018</t>
  </si>
  <si>
    <t>6/2/2018</t>
  </si>
  <si>
    <t>LIDOCAÍNA CLORHIDRATO SIN EPINEFRINA, CON PRESERVANTE (SIMPLE), SOLUCION INYECTABLE, 2%, VIAL/AMPOLLA 50 ML.</t>
  </si>
  <si>
    <t>LIDOCAÍNA CLORHIDRATO SIN EPINEFRINA, CON PRESERVANTE (SIMPLE), SOLUCION INYECTABLE, 2%, VIAL/AMPOLLA 50 ML</t>
  </si>
  <si>
    <t>HG-785</t>
  </si>
  <si>
    <t>LIDOCAÍNA CLORHIDRATO SIN EPINEFRINA, CON PRESERVANTE (SIMPLE); CONCENTRACIÓN: 2%; USO: ANESTÉSICO LOCAL; VIAL; 50 MILILITRO</t>
  </si>
  <si>
    <t>15/5/2018</t>
  </si>
  <si>
    <t>CONCENTRACIÓN: 2%; USO: ANESTÉSICO LOCAL;</t>
  </si>
  <si>
    <t>HG-786</t>
  </si>
  <si>
    <t>HG-787</t>
  </si>
  <si>
    <t>HG-788</t>
  </si>
  <si>
    <t>HG-789</t>
  </si>
  <si>
    <t>ADQUISICION DE PRODUCTOS MEDICINALES Y FARMACEUTICOS, PARA LA UNIDAD NACIONAL DE ATENCIÓN AL ENFERMO RENAL CRÓNICO -UNAERC-, IDENTIFICADA COMO UNAERC/CD066/2018</t>
  </si>
  <si>
    <t>UNIDAD NACIONAL DE ATENCION AL ENFERMO RENAL CRONICO UNAERC</t>
  </si>
  <si>
    <t>17/9/2018</t>
  </si>
  <si>
    <t>LIDOCAINA AL 2% SIN EPINEFRINA, DE 50ML 20MG/ML CON PRESERVANTES</t>
  </si>
  <si>
    <t>DESCRITAS EN LAS BASES DE COMPRA DIRECTA</t>
  </si>
  <si>
    <t>ANESTESIN SIMPLE CON IVAPRESENTACIÓN: LIDOCAINA CLORHIDRATO SOLUCIÓN INYECTABLE 20MG/ML(2%)VIAL50ML</t>
  </si>
  <si>
    <t>HG-790</t>
  </si>
  <si>
    <t>ADQUISICIÓN DE LIDOCAINA CLORHIDRATO SIN EPINEFRINA, CON PRESERVANTES (SIMPLE) SOLUCIÓN INYECTABLE 2% VIAL/AMPOLLA 50ML Y DICLOFENACO SODICO SOLUCIÓN INYECTABLE 25MG/ML VIAL/AMPOLLA 3ML, PARA ABASTECER A LOS DIFERENTES CENTROS Y PUESTOS DE SALUD DE LA DIRECCIÓN DE ÁREA DE SALUD DE IZABAL DURANTE EL</t>
  </si>
  <si>
    <t>15/3/2019</t>
  </si>
  <si>
    <t>HG-791</t>
  </si>
  <si>
    <t>HG-792</t>
  </si>
  <si>
    <t>ANESTESIN SIMPLE PRECIO CON IVA</t>
  </si>
  <si>
    <t>HG-793</t>
  </si>
  <si>
    <t>LIDOCAÍNA CLORHIDRATO SIN EPINEFRINA, CON PRESERVANTE (SIMPLE); CONCENTRACIÓN: 2%; USO: ANESTÉSICO LOCAL; VIAL; 50 MILILITRO PARA HOSPITAL GENERAL SAN JUAN DE DIOS</t>
  </si>
  <si>
    <t>30/1/2019</t>
  </si>
  <si>
    <t>ANESTESIN SIMPLECON IVA</t>
  </si>
  <si>
    <t>HG-794</t>
  </si>
  <si>
    <t>HG-795</t>
  </si>
  <si>
    <t>HG-796</t>
  </si>
  <si>
    <t>13/6/2019</t>
  </si>
  <si>
    <t>17/6/2019</t>
  </si>
  <si>
    <t>ANESTESIN SIMPLE CON IVA INCLUIDO</t>
  </si>
  <si>
    <t>HG-797</t>
  </si>
  <si>
    <t>HG-798</t>
  </si>
  <si>
    <t>HG-799</t>
  </si>
  <si>
    <t>ANESTESIN SIMPLE(LAB. BONIN)INCLUYE IVA</t>
  </si>
  <si>
    <t>HG-800</t>
  </si>
  <si>
    <t>HG-801</t>
  </si>
  <si>
    <t>HG-802</t>
  </si>
  <si>
    <t>HG-803</t>
  </si>
  <si>
    <t>LIDOCAÍNA CLORHIDRATO SIN EPINEFRINA, CON PRESERVANTE (SIMPLE); CONCENTRACIÓN: 2%; USO: ANESTÉSICO LOCAL; VIAL; 50 MILILITRO...</t>
  </si>
  <si>
    <t>HG-804</t>
  </si>
  <si>
    <t>LIDOCAÍNA CLORHIDRATO SIN EPINEFRINA, CON PRESERVANTE (SIMPLE); CONCENTRACIÓN: 2%; USO: ANESTÉSICO LOCAL; VIAL; 50 MILILITRO,PARÁ EL HOSPITAL GENERAL SAN JUAN DE DIOS</t>
  </si>
  <si>
    <t>LIDOCAINA 2% SIN EPINEFRINA (PRESERVANTES)</t>
  </si>
  <si>
    <t>HG-805</t>
  </si>
  <si>
    <t>ANESTESIN SIMPLE</t>
  </si>
  <si>
    <t>HG-806</t>
  </si>
  <si>
    <t>ADQUISICIÓN DE FLUMAZENIL VIAL/AMPOLLA, HIDRALAZINA VIAL/AMPOLLA, HIDROXIDO DE ALUMINIO, LIDOCAINASIN EPINEFRINA CON PRESERVANTES, LIDOCAINA DENTAL, LOSARTAN 50MG, METRONIDAZOL OVULOS Y SUSPENSION PARA ABASTECER A LOS DIFERENTES CENTROS DE SALUD DE LA DIRECCIÓN DE ÁREA DE SALUD DE IZABAL DURANTE EL SEGUNDO CUATRIMESTRE DEL AÑO 2020</t>
  </si>
  <si>
    <t>3/8/2020</t>
  </si>
  <si>
    <t>5/8/2020</t>
  </si>
  <si>
    <t>HG-807</t>
  </si>
  <si>
    <t>HG-808</t>
  </si>
  <si>
    <t>BUPIVACAINA CLORHIDRATO SOLUCIÓN INYECTABLE 0.5% S/E S/P VIAL 20 ML, LIDOCAÍNA CLORHIDRATO 2% SOLUCIÓN INYECTABLE SIN EPINEFRINA CON PRESERVANTES VIAL DE 50 ML Y ESTREPTOQUINASA POLVO LIOFILIZADO 1</t>
  </si>
  <si>
    <t>8/6/2016</t>
  </si>
  <si>
    <t>10/6/2016</t>
  </si>
  <si>
    <t>ANESTESIN SIMPLE BONIN, CON PRESERVANTES</t>
  </si>
  <si>
    <t>HG-809</t>
  </si>
  <si>
    <t>1/7/2020</t>
  </si>
  <si>
    <t>3/7/2020</t>
  </si>
  <si>
    <t>CONCENTRACIÓN: 2%; USO: ANESTÉSICO LOCAL</t>
  </si>
  <si>
    <t>HG-810</t>
  </si>
  <si>
    <t>HG-811</t>
  </si>
  <si>
    <t>HG-812</t>
  </si>
  <si>
    <t>ANESTESIN BONIN</t>
  </si>
  <si>
    <t>HG-813</t>
  </si>
  <si>
    <t>LIDOCAÍNA CLORHIDRATO SIN EPINEFRINA, CON PRESERVANTE (SIMPLE); CONCENTRACIÓN: 2%; USO: ANESTÉSICO LOCAL; VIAL; 50 MILILITRO / CENTRO DE COSTO HOSPITAL SANTA BARBARA</t>
  </si>
  <si>
    <t>82062781</t>
  </si>
  <si>
    <t>SURTIDORA INTEGRAL MADI, SOCIEDAD ANONIMA</t>
  </si>
  <si>
    <t>HG-814</t>
  </si>
  <si>
    <t>HG-815</t>
  </si>
  <si>
    <t>480-013</t>
  </si>
  <si>
    <t>ADQUISICIÓN DE PRODUCTOS MEDICINALES Y FARMACEUTICOS: LIDOCAINA CLORHIDRATO, LIDOCAINA DENTAL, LORATADINA, METOCARBAMOL, METOCLOPRAMIDA Y METRONIDAZOL PARA LA DIRECCION DE AREA DE SALUD DE ESCUINTLA</t>
  </si>
  <si>
    <t>5/7/2016</t>
  </si>
  <si>
    <t>LIDOCAINA DENTAL SIN EPINEFRINA</t>
  </si>
  <si>
    <t>LIDOCAINA DENTAL SIN EPINEFRINA, SOLUCION INYECTABLE, 2%, CARTUCHO 1.8 ML</t>
  </si>
  <si>
    <t>VIAL/AMPOLLA</t>
  </si>
  <si>
    <t>HG-816</t>
  </si>
  <si>
    <t>HG-817</t>
  </si>
  <si>
    <t>4482328</t>
  </si>
  <si>
    <t>DEPOSITO DENTAL DENTECO, SOCIEDAD ANONIMA</t>
  </si>
  <si>
    <t>ALPHACAINA DFLLIDOCAINA CON EPINEFRINA AL 2% INYECTABLE</t>
  </si>
  <si>
    <t>HG-818</t>
  </si>
  <si>
    <t>MSPAS 2016-GUA-CD-81,ADQUISICIÓN DE PRODUCTOS MEDICINALES Y FARMACÉUTICOS</t>
  </si>
  <si>
    <t>LIDOCAÌNA DENTAL SIN EPINEFRINA SOLUCIÒN INYECTABLE 2%, CARTUCHO 1.8</t>
  </si>
  <si>
    <t>LIDOCAÌNA DENTAL SIN EPINEFRINA SOLUCIÒN INYECTABLE 2%, CARTUCHO</t>
  </si>
  <si>
    <t>CARTUCHO</t>
  </si>
  <si>
    <t>8362653</t>
  </si>
  <si>
    <t>IMPORTADORA Y EXPORTADORA GIL SOCIEDAD ANONIMA</t>
  </si>
  <si>
    <t>NEW STETIC</t>
  </si>
  <si>
    <t>HG-819</t>
  </si>
  <si>
    <t>ADQUISICIÓN DE PRODUCTOS MEDICINALES Y FARMACEUTICOS: SALBUTAMOL Y LIDOCAINA PARA LA DIRECCIÓN DE ÁREA DE SALUD DE ESCUINTLA</t>
  </si>
  <si>
    <t>21/11/2017</t>
  </si>
  <si>
    <t>LIDOCAINA DENTAL SIN EPINEFRINA, SOLUCION INYECTABLE, 2% CARTUCHO 1.80 ML</t>
  </si>
  <si>
    <t>2475546K</t>
  </si>
  <si>
    <t>SUPLIDORA HOSPITALARIA, SOCIEDAD ANONIMA.</t>
  </si>
  <si>
    <t>LIDOCAINA DENTAL</t>
  </si>
  <si>
    <t>HG-820</t>
  </si>
  <si>
    <t>ALPHACAINA DFL</t>
  </si>
  <si>
    <t>HG-821</t>
  </si>
  <si>
    <t>481-013</t>
  </si>
  <si>
    <t>ADQUISICÍÓN DE PRODUCTOS MEDICINALES Y FARMACÉUTICOS PARA LA DIRECCIÓN DE ÁREA DE SALUD DE ALTA VERAPAZ.</t>
  </si>
  <si>
    <t>LIDOCAÍNA DENTAL CON EPINEFRINA 2% Y 1:100,000 CARTUCHO 1.8 ML.</t>
  </si>
  <si>
    <t>14940558</t>
  </si>
  <si>
    <t>ALUMBRA, SOCIEDAD ANONIMA</t>
  </si>
  <si>
    <t>YUHAN</t>
  </si>
  <si>
    <t>HG-822</t>
  </si>
  <si>
    <t>HG-823</t>
  </si>
  <si>
    <t>MSPAS NO. 2016-HBC-CD-16, ADQUISICIÓN DE PRODUCTOS MEDICINALES Y FARMACÉUTICOS PARA EL HOSPITAL FRAY BARTOLOMÉ DE LAS CASAS, ALTA VERAPAZ.</t>
  </si>
  <si>
    <t>16/6/2016</t>
  </si>
  <si>
    <t>20/6/2016</t>
  </si>
  <si>
    <t>LIDOCAÍNA DENTAL; FORMA FARMACÉUTICA: LÍQUIDO INYECTABLE; CONCENTRACIÓN: 2% Y 1:100,000; VÍA DE ADMINISTRACIÓN: PERIODONTAL; CON EPINEFRINA: SI; 1.8 MILILITRO</t>
  </si>
  <si>
    <t>HG-824</t>
  </si>
  <si>
    <t>HG-825</t>
  </si>
  <si>
    <t>MSPAS NO. 2016-HES-CD164 ADQUISICIÓN DE LIDOCAÍNA DENTAL.</t>
  </si>
  <si>
    <t>LIDOCAÍNA DENTAL CON EPINEFRINA: SI, CONCENTRACIÓN: 2% Y 1:100,000, FORMA FARMACÉUTICA: LÍQUIDO INYECTABLE, VÍA DE ADMINISTRACIÓN: PERÍODONTAL CARTUCHO 1.8ML.</t>
  </si>
  <si>
    <t>CARTUCHO 1.8ML</t>
  </si>
  <si>
    <t>HG-826</t>
  </si>
  <si>
    <t>DFL</t>
  </si>
  <si>
    <t>HG-827</t>
  </si>
  <si>
    <t>ADQUISICION DE LIDOCAINA CLORHIDRATO AL 2% CON EPINEFRINA, MSPAS NO. 2016-ROO-CD-1441</t>
  </si>
  <si>
    <t>19/5/2016</t>
  </si>
  <si>
    <t>LIDOCAINA CLORHIDRATO AL 2% CON EPINEFRINA 1:100,000 ANESTESIA DENTAL CARTUCHO DE VIDRIO 1.8ML. COTIZAR POR CARTUCHO</t>
  </si>
  <si>
    <t>HG-828</t>
  </si>
  <si>
    <t>HG-829</t>
  </si>
  <si>
    <t>HG-830</t>
  </si>
  <si>
    <t>ADQUISICION EMERGENTE DE MEDICAMENTOS PARA EL HOSPITAL DEPARTAMENTAL DE TOTONICAPAN</t>
  </si>
  <si>
    <t>19/10/2016</t>
  </si>
  <si>
    <t>LIDOCAINA CLORHIDRATO CON EPINEFRINA, CONCENTRACIÓN: 2% Y 1:100,000, FORMA FARMACÉUTICA: SOLUCIÓN INYECTABLE; CARTUCHO DENTAL DE VIDRIO - 1.8 MILILITRO(ML)</t>
  </si>
  <si>
    <t>CARTUCHO DENTAL DE VIDRIO - 1.8 MILILITRO(ML)</t>
  </si>
  <si>
    <t>HG-831</t>
  </si>
  <si>
    <t>LIDOCAÍNA DENTAL CON EPINEFRINA , SOLUCIÓN INYECTABLE, 2% Y 1:100,000, CARTUCHO 1.8 ML</t>
  </si>
  <si>
    <t>HG-832</t>
  </si>
  <si>
    <t>ALPHACAINA</t>
  </si>
  <si>
    <t>HG-833</t>
  </si>
  <si>
    <t>ADQUISICION DE LIDOCAINA CLORHIDRATO AL 2% CON EPINEFRINA, MSPAS NO. 2016-ROO-CD-3862</t>
  </si>
  <si>
    <t>FDL</t>
  </si>
  <si>
    <t>HG-834</t>
  </si>
  <si>
    <t>HG-835</t>
  </si>
  <si>
    <t>6/2/2017</t>
  </si>
  <si>
    <t>LIDOCAINA DENTAL CON EPINEFRINA, SOLUCIÓN 2%, 1:100,000 CARTUCHO 1.8 ML</t>
  </si>
  <si>
    <t>HG-836</t>
  </si>
  <si>
    <t>HG-837</t>
  </si>
  <si>
    <t>ADQUISICION DE LIDOCAINA CLORHIDRATO AL 2% CON EPINEFRINA, CEMENTO EUGENOL TEMPREX LIQUIDO, ADHESIVO DENTINARIO LIQUIDO Y BENZOCAINA CONCENTRACION 20%, MSPAS NO. 2017-ROO-CD-2299</t>
  </si>
  <si>
    <t>25/7/2017</t>
  </si>
  <si>
    <t>HG-838</t>
  </si>
  <si>
    <t>HG-839</t>
  </si>
  <si>
    <t>ADQUISICION DE PRODUCTOS MEDICINALES Y FARMACEUTICOS 7,,POR IMPLEMENTACION DEL MODELO INCLUYENTE EN SALUD (MIS) PARA LA DIRECCIÓN DE ÁREA DE SALUD DE CHIQUIMULA</t>
  </si>
  <si>
    <t>LIDOCAINA DENTAL CON EPINEFRINA, SOLUCION INYECTABLE 2% 1:100,000 CARTUCHO DE 1.8ML</t>
  </si>
  <si>
    <t>HG-840</t>
  </si>
  <si>
    <t>COMPRA DE DOBUTAMINA, EPINEFRINA, FENITOINA, FUROSEMIDA ,GENTAMICINA, INSULINA, LIDOCAINA, PARA EL HOSPITAL NACIONAL DE SAN MARCOS, " DR. MOISES VILLAGRAN MAZARIEGOS".</t>
  </si>
  <si>
    <t>11/5/2017</t>
  </si>
  <si>
    <t>15/5/2017</t>
  </si>
  <si>
    <t>LIDOCAINA DENTAL CON EPINEFRINA , SOLUCION INYECTABLE, 2% Y 1:100,000, CARTUCHO 1.8 ML</t>
  </si>
  <si>
    <t>TENER EN EXISTENCIA PARA DESPACHAR EN UN PLAZO DE CINCO DÍAS</t>
  </si>
  <si>
    <t>ALPHACAINE</t>
  </si>
  <si>
    <t>HG-841</t>
  </si>
  <si>
    <t>HG-842</t>
  </si>
  <si>
    <t>ADQUISICIÓN DE PRODUCTOS MEDICINALES Y FARMACÉUTICOS PARA EL HOSPITAL NACIONAL DE SAN MARCOS, "DR. MOISÉS VILLAGRAN MAZARIEGOS".</t>
  </si>
  <si>
    <t>CARTUCHOS</t>
  </si>
  <si>
    <t>HG-843</t>
  </si>
  <si>
    <t>HG-844</t>
  </si>
  <si>
    <t>ADQUISICIÓN DE ANESTÉSICOS LOCALES PARA EL HOSPITAL NACIONAL DE SALAMÁ</t>
  </si>
  <si>
    <t>7/8/2017</t>
  </si>
  <si>
    <t>10/8/2017</t>
  </si>
  <si>
    <t>LIDOCAINA DENTAL CON EPINEFRINA, SOLUCIÓN INYECTABLE, 2% Y 1:100,000, CARTUCHO 1.8 ML</t>
  </si>
  <si>
    <t>HG-845</t>
  </si>
  <si>
    <t>MSPAS NO.2017-HIB-CD-30 COMPRA DE MEDICAMENTOS TRAZADORES II PARTE PARA EL III CUATRIMESTRE</t>
  </si>
  <si>
    <t>11/9/2017</t>
  </si>
  <si>
    <t>LIDOCAÍNA DENTAL CON EPINEFRINA , SOLUCIÓN INYECTABLE, 2% Y 1:100,000</t>
  </si>
  <si>
    <t>CARTUCHO 1.8 ML</t>
  </si>
  <si>
    <t>HG-846</t>
  </si>
  <si>
    <t>ADQUISICIÓN DE LIDOCAINA DENTAL CON EPINEFRINA 2% Y 1:100,000, SOLUCION INYECTABLE, CARTUCHO DE 1.8 ML, PARA LA DIRECCIÓN DE ÁREA DE SALUD DE ALTA VERAPAZ</t>
  </si>
  <si>
    <t>LIDOCAINA DENTAL CON EPINEFRINA 2% Y 1:100,000, SOLUCION INYECTABLE, CARTUCHO DE 1.8 ML</t>
  </si>
  <si>
    <t>HG-847</t>
  </si>
  <si>
    <t>HG-848</t>
  </si>
  <si>
    <t>S/M</t>
  </si>
  <si>
    <t>HG-849</t>
  </si>
  <si>
    <t>HG-850</t>
  </si>
  <si>
    <t>MSPAS NO. 2017-RET-CD071. ADQUISICIÓN DE PRODUCTOS MEDICINALES Y FARMACÉUTICOS PARA EL ÁREA DE SALUD RETALHULEU. (COMPRA DIRECTA POR INSUMOS).</t>
  </si>
  <si>
    <t>3/11/2017</t>
  </si>
  <si>
    <t>8/11/2017</t>
  </si>
  <si>
    <t>LIDOCAÍNA DENTAL CON EPINEFRINA 2% Y 1:100,000, SOLUCION INYECTABLE, CARTUCHO DENTAL DE VIDRIO DE 1.8ML, PERIODO DE VIDA ÚTIL DE 24 MESES</t>
  </si>
  <si>
    <t>HG-851</t>
  </si>
  <si>
    <t>HG-852</t>
  </si>
  <si>
    <t>HG-853</t>
  </si>
  <si>
    <t>HG-854</t>
  </si>
  <si>
    <t>6/12/2017</t>
  </si>
  <si>
    <t>8/12/2017</t>
  </si>
  <si>
    <t>LIDOCAÍNA DENTAL CON EPINEFRINA, SOLUCIÓN INYECTABLE, 2% Y 1:100,000, CARTUCHO 1.8 ML.</t>
  </si>
  <si>
    <t>LIDOCAÍNA DENTAL CON EPINEFRINA, SOLUCIÓN INYECTABLE, 2% Y 1:100,000, CARTUCHO 1.8 ML</t>
  </si>
  <si>
    <t>HG-855</t>
  </si>
  <si>
    <t>HG-856</t>
  </si>
  <si>
    <t>HG-857</t>
  </si>
  <si>
    <t>ADQUISICION DE MEDICAMENTOS, PARA EL HOSPITAL DE SAN BENITO</t>
  </si>
  <si>
    <t>3/1/2018</t>
  </si>
  <si>
    <t>5/1/2018</t>
  </si>
  <si>
    <t>LIDOCAINA DENTAL CON EPINEFRINA</t>
  </si>
  <si>
    <t>LIDOCAINA DENTAL CON EPINEFRINA, SOLUCION INYECTABLE, 2% Y 1:100,000, CARTUCHO 1.8 ML</t>
  </si>
  <si>
    <t>HG-858</t>
  </si>
  <si>
    <t>HG-859</t>
  </si>
  <si>
    <t>ADQUISICIÓN DE LIDOCAINA CLORHIDRATO CON EPINEFRINA, METOCLOPRAMIDA CLORHIDRATO, HIDROCORTISONA SUCCINATO</t>
  </si>
  <si>
    <t>14/2/2018</t>
  </si>
  <si>
    <t>LIDOCAINA CLORHIDRATO CON EPINEFRINA, CONCENTRACIÓN: 2%/1:1000000. FORMA FARMACEUTICA: SOLUCIÓN INYECTABLE, CARTUCHO DENTAL DE VIDRIO. 1.8 ML</t>
  </si>
  <si>
    <t>HG-860</t>
  </si>
  <si>
    <t>ADQUISICION DICLOXACILINA SODICA, CLINDAMICINA, FENITOINA SODICA, PARA EL HOSPITAL DE SAN BENITO</t>
  </si>
  <si>
    <t>HG-861</t>
  </si>
  <si>
    <t>HG-862</t>
  </si>
  <si>
    <t>HG-863</t>
  </si>
  <si>
    <t>COMPRA DE FENTANILO CITRATO, HIDRALAZINA, INDOMETACINA, METAMISOL SODICO, NEOSTIGMINA, TRAMADOL, PARA EL HOSPITAL NACIONAL DE SAN MARCOS, "DR. MOISES VILLAGRAN MAZARIEGOS".</t>
  </si>
  <si>
    <t>23/5/2018</t>
  </si>
  <si>
    <t>SOLUCIÓN INYECTABLE, 2% Y 1:100,000, CARTUCHO 1.8 ML</t>
  </si>
  <si>
    <t>HG-864</t>
  </si>
  <si>
    <t>MSPAS NO. 2019-ROO-CD-2722 (ADQUISICION DE LIDOCAINA CARTUCHO Y LIDOCAINA CLORHIDRATO)</t>
  </si>
  <si>
    <t>15/7/2019</t>
  </si>
  <si>
    <t>HG-865</t>
  </si>
  <si>
    <t>ADQUISICION DE CLORURO DE POTASIO, DIAZEPAM, CLORURO DE SODIO 20%, EFEDRINA, CIPROFLOXACINA, LIDOCAINA DENTAL, PARA EL HOSPITAL DE SAN BENITO.</t>
  </si>
  <si>
    <t>24/7/2019</t>
  </si>
  <si>
    <t>26/7/2019</t>
  </si>
  <si>
    <t>HG-866</t>
  </si>
  <si>
    <t>LA DIRECCIÓN DE ÁREA DE SALUD DE JALAPA REALIZA EVENTO DE COMPRA DIRECTA POR ADQUISICIÓN DE MEDICAMENTOS, PARA LOS DISTRITOS DE SALUD DE LA DIRECCIÓN DE ÁREA DE SALUD DE JALAPA.MSPAS-JAL-2020-CD-29</t>
  </si>
  <si>
    <t>5/3/2020</t>
  </si>
  <si>
    <t>LIDOCAÍNA DENTAL</t>
  </si>
  <si>
    <t>CON EPINEFRINA: SI; CONCENTRACIÓN: 2% Y 1:100,000; FORMA FARMACÉUTICA: LÍQUIDO INYECTABLE; VÍA DE ADMINISTRACIÓN: PERÍODONTAL;</t>
  </si>
  <si>
    <t>CARTUCHO - 1.8 MILILITRO(ML)</t>
  </si>
  <si>
    <t>LIDOCAINA DENTAL 2% Y 1:100,000 CARTUCHO 1.8 ML</t>
  </si>
  <si>
    <t>HG-867</t>
  </si>
  <si>
    <t>ADQUISICION DE LIDOCAINA DENTAL CON EPINEFRINA, ERITROMICINA COLIRIO, CLORHEXIDINA GLUCONATO + CETRIMIDA, LIDOCAINA CLORHIDRATO CON EPINEFRINA, PARA EL HOSPITAL DE SAN BENITO.</t>
  </si>
  <si>
    <t>ZEYCO</t>
  </si>
  <si>
    <t>HG-868</t>
  </si>
  <si>
    <t>ADQUISICION DE HIDRALAZINA, LOVERSOL, LIDOCAINA DENTAL, PENICILINA G SODICA, PARA EL HOSPITAL DE SAN BENITO.</t>
  </si>
  <si>
    <t>HG-869</t>
  </si>
  <si>
    <t>MARCA DFL</t>
  </si>
  <si>
    <t>HG-870</t>
  </si>
  <si>
    <t>MSPAS NO. 2019-ROO-CD-0901 (ADQUISICION DE LIDOCAINA )</t>
  </si>
  <si>
    <t>HG-871</t>
  </si>
  <si>
    <t>HG-872</t>
  </si>
  <si>
    <t>8054681</t>
  </si>
  <si>
    <t>IMPORTADORA MEDICA FARMACEUTICA ODONTOLOGICA HOSPITALARIA SOCIEDAD ANONIMA</t>
  </si>
  <si>
    <t>HG-873</t>
  </si>
  <si>
    <t>HG-874</t>
  </si>
  <si>
    <t>COMPRA DE CEFOTAXIMA, CLORHEXIDINA, GENTAMICINA, HIDRALAZINA, JABON YODADO, LIDOCAINA, MANITOL, PIPERACILINA PARA EL HOSPITAL NACIONAL DE SAN MARCOS, "DR. MOISÉS VILLAGRAN MAZARIEGOS"</t>
  </si>
  <si>
    <t>79254632</t>
  </si>
  <si>
    <t>MAXIPHARMA, SOCIEDAD ANONIMA</t>
  </si>
  <si>
    <t>HG-875</t>
  </si>
  <si>
    <t>HG-876</t>
  </si>
  <si>
    <t>HG-877</t>
  </si>
  <si>
    <t>COMPRA DE CLORURO DE SODIO, DICLOXACILINA SODICA, DINOPROSTONA, ENALAPRIL, FLUCONAZOL, HIDRALAZINA, HIDROXIDO, LIDOCAINA DENTAL, TIMEROSAL, PARA EL HOSPITAL NACIONAL DE SAN MARCOS, "DR. MOISÉS VILLAGRAN MAZARIEGOS"</t>
  </si>
  <si>
    <t>HG-878</t>
  </si>
  <si>
    <t>HG-879</t>
  </si>
  <si>
    <t>HG-880</t>
  </si>
  <si>
    <t>HG-881</t>
  </si>
  <si>
    <t>HG-882</t>
  </si>
  <si>
    <t>ADQUISICIÓN DE MEDICAMENTOS.</t>
  </si>
  <si>
    <t>HG-883</t>
  </si>
  <si>
    <t>NEW STETICS</t>
  </si>
  <si>
    <t>HG-884</t>
  </si>
  <si>
    <t>HG-885</t>
  </si>
  <si>
    <t>HG-886</t>
  </si>
  <si>
    <t>MSPAS NO. 2018-ROO-CD-4593 (ADQUISICION DE LIDOCAINA, JUEGO PARA RESTAURACION, MATERIAL PARA IMPRECION)</t>
  </si>
  <si>
    <t>23/10/2018</t>
  </si>
  <si>
    <t>25/10/2018</t>
  </si>
  <si>
    <t>HG-887</t>
  </si>
  <si>
    <t>ADQUISICION DE DICLOXACILINA, CLORANFENICOL UNGÜENTO, FILIFERINA, TROPICAMIDA + FENILEFRINA, FLUCONAZOL, LIDOCAINA DENTAL, CLORURO DE SODIO + DEXTROSA, PARA EL HOSPITAL DE SAN BENITO.</t>
  </si>
  <si>
    <t>8/10/2019</t>
  </si>
  <si>
    <t>10/10/2019</t>
  </si>
  <si>
    <t>HG-888</t>
  </si>
  <si>
    <t>ADQUISICION DE CLORANFENICOL UNGÜENTO, TROPICAMIDA + FENILEFRINA, LIDOCAINA DENTAL, CLONAZEPAM, OLOPATADINA, PARA EL HOSPITAL DE SAN BENITO.</t>
  </si>
  <si>
    <t>14/10/2019</t>
  </si>
  <si>
    <t>16/10/2019</t>
  </si>
  <si>
    <t>4323459</t>
  </si>
  <si>
    <t>FARMEN, SOCIEDAD ANONIMA</t>
  </si>
  <si>
    <t>ODDONTO LIDO</t>
  </si>
  <si>
    <t>HG-889</t>
  </si>
  <si>
    <t>HG-890</t>
  </si>
  <si>
    <t>ZEYCO FD</t>
  </si>
  <si>
    <t>HG-891</t>
  </si>
  <si>
    <t>LIDOCAINA CLORHIDRATO CON EPINEFRINA FORMA FARMACEUTICA PARA EL DEPARTAMENTO DE ESTOMATOLOGIA DEL HOSPITAL GENERAL SAN JUAN DE DIOS.</t>
  </si>
  <si>
    <t>3/2/2016</t>
  </si>
  <si>
    <t>LIDOCAÍNA CLORHIDRATO CON EPINEFRINA:FORMA FARMACÉUTICA: SOLUCIÓN INYECTABLE; CONCENTRACIÓN: 2%/1:100,000;</t>
  </si>
  <si>
    <t>LIDOCAÍNA CLORHIDRATO CON EPINEFRINA:FORMA FARMACÉUTICA: SOLUCIÓN INYECTABLE; CONCENTRACIÓN: 2%/</t>
  </si>
  <si>
    <t>CARTUCHO DENTAL DE VIDRIO 1.8 ML</t>
  </si>
  <si>
    <t>LIDOCAINA DENTAL, 1.8 ML CARTUCHO</t>
  </si>
  <si>
    <t>HG-892</t>
  </si>
  <si>
    <t>ADQUISICION DE LIDOCAÍNA DENTAL, PARA LA DIRECCIÓN DE ÁREA DE SALUD GUATEMALA NOR ORIENTE</t>
  </si>
  <si>
    <t>28/2/2022</t>
  </si>
  <si>
    <t>CON EPINEFRINA: SI; CONCENTRACIÓN: 2% Y 1:100,000; FORMA FARMACÉUTICA: LÍQUIDO INYECTABLE; VÍA DE ADMINISTRACIÓN: PERÍODONTAL</t>
  </si>
  <si>
    <t>HG-893</t>
  </si>
  <si>
    <t>ADQUISICIÓN DE IMIPENEN+CILASTATINA, LACTULOSA, LIDOCAINA DENTAL, NALOXONA CLORHIDRATO  PARA USO EN EL HOSPITAL DE LA AMISTAD JAPÓN GUATEMALA. PERTENECE AL TERCER CUATRIMESTRE DEL PRESENTE AÑO.</t>
  </si>
  <si>
    <t>4/11/2022</t>
  </si>
  <si>
    <t>113241232</t>
  </si>
  <si>
    <t>RODRÍGUEZ,DELGADO,,RONALD,ALEJANDRO</t>
  </si>
  <si>
    <t>LIDOCAÍNA DENTAL CARTUCHO 1.8 ML</t>
  </si>
  <si>
    <t>HG-894</t>
  </si>
  <si>
    <t>LIDOCAÍNA DENTAL 2% Y 1:100,000 CARTUCHO DE 1.8 ML</t>
  </si>
  <si>
    <t>HG-895</t>
  </si>
  <si>
    <t>ADQUISICIÓN DE CLINDAMICINA CLORHIDRATO, DICLOXACILINA SODICA, EPINEFRINA, LIDOCAINA DENTAL CON EPINEFRINA PARA USO EN EL HOSPITAL DE LA AMISTAD JAPÓN GUATEMALA. PERTENECE AL SEGUNDO CUATRIMESTRE DEL PRESENTE AÑO.</t>
  </si>
  <si>
    <t>LIDOCAÍNA DENTAL 2% Y 1:100,000 CARTUCHO - 1.8 MILILITRO(ML)</t>
  </si>
  <si>
    <t>HG-896</t>
  </si>
  <si>
    <t>LIDOCAÍNA DENTAL 2% Y 1:100,000 CARTUCHO - 1.8 MILILITRO ML</t>
  </si>
  <si>
    <t>HG-897</t>
  </si>
  <si>
    <t>LIDOCAÍNA DENTAL 2% Y 1:100,000 ARTUCHO - 1.8 MILILITRO(ML</t>
  </si>
  <si>
    <t>HG-898</t>
  </si>
  <si>
    <t>CD-263 ADQUISICION DE MEDICAMENTOS VARIOS PARA EL HOSPITAL DE RETALHULEU</t>
  </si>
  <si>
    <t>19/9/2022</t>
  </si>
  <si>
    <t>21/9/2022</t>
  </si>
  <si>
    <t>HG-899</t>
  </si>
  <si>
    <t>ADQUISICIÓN DE SUEROS ANTIOFÍDICOS, ANTIBIOTICOS, ANESTÈSICOS ANTIMICÒTICOS Y ANTIMICROBIANOS, PARA ABASTECER LAS ENFERMERÍAS DE LAS BRIGADAS, SERVICIOS Y DEPENDENCIAS MILITARES DEL EJÉRCITO DE GUATEMALA</t>
  </si>
  <si>
    <t>27/9/2022</t>
  </si>
  <si>
    <t>29/9/2022</t>
  </si>
  <si>
    <t>LIDOCAÍNA DENTAL 2% Y 1:100,000 CARTUCHO - 1.8 ML</t>
  </si>
  <si>
    <t>HG-900</t>
  </si>
  <si>
    <t>266-012-056</t>
  </si>
  <si>
    <t>MSPAS NO. 2021-ROO-CD-3301 (ADQUISICION DE LIDOCAINA CLORHIDRATO SIN EPINEFRINA, SIN PRESERVANTE (SIMPLE) 2% SOLUCION INYECTABLE AMPOLLA 10-20ML COTIZAR POR MILILITRO)</t>
  </si>
  <si>
    <t>8/7/2021</t>
  </si>
  <si>
    <t>12/7/2021</t>
  </si>
  <si>
    <t>LIDOCAÍNA CLORHIDRATO SIN EPINEFRINA, SIN PRESERVANTE (SIMPLE)</t>
  </si>
  <si>
    <t>CONCENTRACIÓN: 2%; FORMA FARMACÉUTICA: LÍQUIDO INYECTABLE; VÍA DE ADMINISTRACIÓN: INTRAVENOSA;</t>
  </si>
  <si>
    <t>HG-901</t>
  </si>
  <si>
    <t>HG-902</t>
  </si>
  <si>
    <t>LIDOCAÍNA CLORHIDRATO SIN EPINEFRINA, SIN PRESERVANTE, SOLUCIÓN INYECTABLE 2%, VIAL O AMPOLLA 10 ML - 20 ML</t>
  </si>
  <si>
    <t>VIAL - 20 MILILITRO(ML)</t>
  </si>
  <si>
    <t>Precio modificado.</t>
  </si>
  <si>
    <t>HG-903</t>
  </si>
  <si>
    <t>LIDOCAÍNA CLORHIDRATO SIN EPINEFRINA, SIN PRESERVANTE SOLUCIÓN INYECTABLE 2%,VIAL O AMPOLLA 10 ML - 20 ML</t>
  </si>
  <si>
    <t>17/8/2021</t>
  </si>
  <si>
    <t>19/8/2021</t>
  </si>
  <si>
    <t>HG-904</t>
  </si>
  <si>
    <t>LIDOCAINA CLORHIDRATO SIN EPINEFRINA, SIN PERSERVANTES SOLUCION INYECTABLE 2%, VIAL O AMPOLLA 10 ML ¿ 20 ML</t>
  </si>
  <si>
    <t>11/11/2021</t>
  </si>
  <si>
    <t>HG-905</t>
  </si>
  <si>
    <t>266-012-001</t>
  </si>
  <si>
    <t>CODIGO. 872 LIDOCAÍNA CLORHIDRATO SIN EPINEFRINA, SIN PRESERVANTE SOLUCIÓN INYECTABLE 2%,VIAL O AMPOLLA 10 ML - 20 ML</t>
  </si>
  <si>
    <t>LIDOCAÍNA CLORHIDRATO SIN EPINEFRINA Y SIN PRESERVANTE (SIMPLE)</t>
  </si>
  <si>
    <t>CONCENTRACIÓN: 2%; FORMA FARMACÉUTICA: SOLUCIÓN INYECTABLE; VÍA DE ADMINNISTRACIÓN: INTRAMUSCULAR;</t>
  </si>
  <si>
    <t>HG-906</t>
  </si>
  <si>
    <t>CODIGO 872 LIDOCAINA CLORHIDRATO SIN EPINEFRINA, SIN PRESERVANTE, SOLUCIÓN INYECTABLE 2%, VIAL O AMPOLLA 10 ML. - 20 ML.</t>
  </si>
  <si>
    <t>28/5/2021</t>
  </si>
  <si>
    <t>HG-907</t>
  </si>
  <si>
    <t>7/6/2021</t>
  </si>
  <si>
    <t>HG-908</t>
  </si>
  <si>
    <t>COD IGSS LIDOCAÍNA CLORHIDRATO SIN EPINEFRINA,SIN PRESERVANTE SOLUCIÓN INYECTABLE 2%,VIAL O AMPOLLA 10 ML - 20 ML</t>
  </si>
  <si>
    <t>10/7/2020</t>
  </si>
  <si>
    <t>LIDOCAINA CLORHIDRATO SIN EPINEFRINA Y SIN PRESERVANTE (SIMPLE)</t>
  </si>
  <si>
    <t>HG-909</t>
  </si>
  <si>
    <t>150. LIDOCAÍNA CLORHIDRATO SIN EPINEFRINA, SIN PRESERVANTE SOLUCIÓN INYECTABLE 2%, VIAL O AMPOLLA 10 ML- 20 ML. CODIGO IGSS 872. P. 1317/2021</t>
  </si>
  <si>
    <t>12/4/2021</t>
  </si>
  <si>
    <t>HG-910</t>
  </si>
  <si>
    <t>HG-911</t>
  </si>
  <si>
    <t>EVENTO NO. 1302-2021 COMPRA DE MEDICAMENTOS, CÓDIGO IGSS 872, CODIGO PPR 7146-39843, LIDOCAÍNA CLORHIDRATO SIN EPINEFRINA, SIN PRESERVANTE, SOLUCIÓN INYECTABLE 2%,VIAL O AMPOLLA 10 ML - 20 ML</t>
  </si>
  <si>
    <t>10/6/2021</t>
  </si>
  <si>
    <t>14/6/2021</t>
  </si>
  <si>
    <t>HG-912</t>
  </si>
  <si>
    <t>PEDIDO 1043 CODIGO 872 LIDOCAÍNA CLORHIDRATO SIN EPINEFRINA, SIN PRESERVANTE SOLUCIÓN INYECTABLE 2%,VIAL O AMPOLLA 10 ML - 20 ML</t>
  </si>
  <si>
    <t>8/1/2020</t>
  </si>
  <si>
    <t>CONCENTRACIÓN: 2%; FORMA FARMACÉUTICA: SOLUCIÓN INYECTABLE; VÍA DE ADMINNISTRACIÓN: INTRAMUSCULAR</t>
  </si>
  <si>
    <t>4823516</t>
  </si>
  <si>
    <t>LABORATORIOS VIZCAINO SOCIEDAD ANONIMA</t>
  </si>
  <si>
    <t>HG-913</t>
  </si>
  <si>
    <t>HG-914</t>
  </si>
  <si>
    <t>HG-915</t>
  </si>
  <si>
    <t>HG-916</t>
  </si>
  <si>
    <t>PEDIDO NO. 433/2020, COD 872. LIDOCAÍNA CLORHIDRATO SIN EPINEFRINA, SIN PRESERVANTE, SOLUCIÓN INYECTABLE 2%, VIAL O AMPOLLA 10 ML - 20 ML</t>
  </si>
  <si>
    <t>CONCENTRACIÓN: 2%; FORMA FARMACÉUTICA: LÍQUIDO INYECTABLE; VÍA DE ADMINISTRACIÓN: INTRAVENOSA</t>
  </si>
  <si>
    <t>HG-917</t>
  </si>
  <si>
    <t>HG-918</t>
  </si>
  <si>
    <t>HG-919</t>
  </si>
  <si>
    <t>HG-920</t>
  </si>
  <si>
    <t>PEDIDO NO. 1208/2020, CODIGO IGSS 872, LIDOCAÍNA CLORHIDRATO SIN EPINEFRINA, SIN PRESERVANTE SOLUCIÓN INYECTABLE</t>
  </si>
  <si>
    <t>2/7/2020</t>
  </si>
  <si>
    <t>HG-921</t>
  </si>
  <si>
    <t>4751124</t>
  </si>
  <si>
    <t>BODEGA FARMACEUTICA SOCIEDAD ANONIMA</t>
  </si>
  <si>
    <t>HG-922</t>
  </si>
  <si>
    <t>CÓDIGO 872, LIDOCAINA CLORHIDRATO SIN EPINEFRINA , SIN PRESERVANTE SOLUCIÓN INYECTABLE 2% VIAL O AMPOLLA 10ML ¿ 20ML</t>
  </si>
  <si>
    <t>HG-923</t>
  </si>
  <si>
    <t>HG-924</t>
  </si>
  <si>
    <t>HG-925</t>
  </si>
  <si>
    <t>PEDIDO NO. 605/2021, CODIGO IGSS: 872, LIDOCAÍNA CLORHIDRATO SIN EPINEFRINA, SIN PRESERVANTE SOLUCIÓN INYECTABLE 2%,VIAL O AMPOLLA 10 ML - 20 ML</t>
  </si>
  <si>
    <t>13/4/2021</t>
  </si>
  <si>
    <t>HG-926</t>
  </si>
  <si>
    <t>LIDOCAÍNA CLORHIDRATO SIN EPINEFRINA, SIN PRESERVANTE SOLUCIÓN INYECTABLE 2%,VIAL O AMPOLLA 10 ML - 20 ML. CON UN TOTAL DE 10 UNIDADES. CON CÓDIGO DE IGSS 872.</t>
  </si>
  <si>
    <t>24/6/2021</t>
  </si>
  <si>
    <t>HG-927</t>
  </si>
  <si>
    <t>ADQUISICIÓN DE MANITOL, LIDOCAÍNA CLORHIDRATO SIN EPINEFRINA, MAGNESIO SULFATO Y PROPOFOL PARA USO EN EL HOSPITAL DE LA AMISTAD JAPÓN GUATEMALA.</t>
  </si>
  <si>
    <t>3/12/2020</t>
  </si>
  <si>
    <t>7/12/2020</t>
  </si>
  <si>
    <t>HG-928</t>
  </si>
  <si>
    <t>COD. IGSS 872 LIDOCAÍNA CLORHIDRATO SIN EPINEFRINA, SIN PRESERVANTE SOLUCIÓN INYECTABLE 2%,VIAL O AMPOLLA 10 ML - 20 ML</t>
  </si>
  <si>
    <t>6/5/2021</t>
  </si>
  <si>
    <t>10/5/2021</t>
  </si>
  <si>
    <t>HG-929</t>
  </si>
  <si>
    <t>ADQUISICIÓN DE PRODUCTOS MEDICINALES Y FARMACEUTICOS: LIDOCAINA SIMPLE PARA LA DIRECCIÓN DE ÁREA DE SALUD DE ESCUINTLA.</t>
  </si>
  <si>
    <t>HG-930</t>
  </si>
  <si>
    <t>PEDIDO 476/2021. CODIGO IGSS 872, LIDOCAÍNA CLORHIDRATO SIN EPINEFRINA, SIN PRESERVANTE SOLUCIÓN INYECTABLE 2%,VIAL O AMPOLLA 10 ML - 20 ML</t>
  </si>
  <si>
    <t>HG-931</t>
  </si>
  <si>
    <t>EVENTO 2665-2021 CÓDIGO IGSS 872 CÓDIGO PPR 7146-39843 LIDOCAÍNA CLORHIDRATO SIN EPINEFRINA, SIN PRESERVANTE, SOLUCIÓN INYECTABLE 2%,,VIAL O AMPOLLA 10 ML - 20 ML</t>
  </si>
  <si>
    <t>22/11/2021</t>
  </si>
  <si>
    <t>24/11/2021</t>
  </si>
  <si>
    <t>HG-932</t>
  </si>
  <si>
    <t>HG-933</t>
  </si>
  <si>
    <t>CODIGO IGSS 872, LIDOCAÍNA CLORHIDRATO SIN EPINEFRINA, SIN PRESERVANTE SOLUCIÓN INYECTABLE 2%,VIAL O AMPOLLA 10 ML - 20 ML. P-896</t>
  </si>
  <si>
    <t>HG-934</t>
  </si>
  <si>
    <t>PEDIDO 355/2022. CÓDIGO: 872, LIDOCAINA CLORHIDRATO SIN EPINEFRINA, SIN PRESERVANTE, SOLUCIÓN INYECTABLE 2%, VIAL O AMPOLLA 10 ML. - 20 ML.</t>
  </si>
  <si>
    <t>HG-935</t>
  </si>
  <si>
    <t>CÓDIGO IGSS 872, LIDOCAÍNA CLORHIDRATO SIN EPINEFRINA, SIN PRESERVANTE, SOLUCIÓN INYECTABLE 2%, VIAL O AMPOLLA 10 ML - 20 ML. SOLICITUD: 60/2022.</t>
  </si>
  <si>
    <t>28/1/2022</t>
  </si>
  <si>
    <t>HG-936</t>
  </si>
  <si>
    <t>2/3/2022</t>
  </si>
  <si>
    <t>HG-937</t>
  </si>
  <si>
    <t>HG-938</t>
  </si>
  <si>
    <t>EVENTO NO.1370-2022, CÓDIGO IGSS 872 LIDOCAÍNA CLORHIDRATO SIN EPINEFRINA, SIN PRESERVANTE, SOLUCIÓN INYECTABLE 2%,VIAL O AMPOLLA 10 ML - 20 ML</t>
  </si>
  <si>
    <t>9/5/2022</t>
  </si>
  <si>
    <t>HG-939</t>
  </si>
  <si>
    <t>9/3/2022</t>
  </si>
  <si>
    <t>HG-940</t>
  </si>
  <si>
    <t>ADQUISICIÓN DE PRODUCTOS MEDICINALES Y FARMACÉUTICOS RENLGON 266 ( 1 INSUMO) LIDOCAÍNA CLORHIDRATO SIN EPINEFRINA, SIN PRESERVANTE (SIMPLE) CONCENTRACIÓN: 2%; FORMA FARMACÉUTICA: LÍQUIDO INYECTABLE; VÍA DE ADMINISTRACIÓN: INTRAVENOSA; VIAL 20ML</t>
  </si>
  <si>
    <t>HG-941</t>
  </si>
  <si>
    <t>HG-942</t>
  </si>
  <si>
    <t>LIDOCAÍNA CLORHIDRATO SIN EPINEFRINA, SOLUCIÓN INYECTABLE 2%,VIAL O AMPOLLA 10 ML - 20 ML SIN PRESERVANTE</t>
  </si>
  <si>
    <t>25/5/2022</t>
  </si>
  <si>
    <t>HG-943</t>
  </si>
  <si>
    <t>MSPAS NO. 2022-ROO-CD-3345 (ADQUISICION DE LIDOCAINA CLORHIDRATO SIN EPINEFRINA, SIN PRESERVANTES (SIMPLE) 2%; LIQUIDO INYECTABLE; VIA DE ADMINISTRACION: INTRAVENOSA; VIAL; 20 MILILITRO)</t>
  </si>
  <si>
    <t>HG-944</t>
  </si>
  <si>
    <t>LIDOCAÍNA CLORHIDRATO SIN EPINEFRINA, SIN PRESERVANTE SOLUCIÓN INYECTABLE 2%,VIAL O AMPOLLA 10 ML - 20 M</t>
  </si>
  <si>
    <t>17/5/2021</t>
  </si>
  <si>
    <t>19/5/2021</t>
  </si>
  <si>
    <t>HG-945</t>
  </si>
  <si>
    <t>ADQUISICIÓN DE MEDICAMENTOS PARA LOS CENTROS DE SALUD DE SAN JORGE Y TECULUTAN, ZACAPA, SERVICIO DE SALUD DE LA DIRECCIÓN DE AREA DE SALUD DE ZACAPA.</t>
  </si>
  <si>
    <t>28/4/2022</t>
  </si>
  <si>
    <t>2/5/2022</t>
  </si>
  <si>
    <t>HG-946</t>
  </si>
  <si>
    <t>HG-947</t>
  </si>
  <si>
    <t>CÓDIGO 872 LIDOCAÍNA CLORHIDRATO SIN EPINEFRINA SIN EPINEFRINA, SIN PRESERVANTE, SOLUCIÓN INYECTABLE 2%,VIAL O AMPOLLA 10 ML - 20 ML</t>
  </si>
  <si>
    <t>4/5/2022</t>
  </si>
  <si>
    <t>HG-948</t>
  </si>
  <si>
    <t>HG-949</t>
  </si>
  <si>
    <t>21/11/2022</t>
  </si>
  <si>
    <t>HG-950</t>
  </si>
  <si>
    <t>HG-951</t>
  </si>
  <si>
    <t>11/11/2022</t>
  </si>
  <si>
    <t>HG-952</t>
  </si>
  <si>
    <t>HG-953</t>
  </si>
  <si>
    <t>HG-954</t>
  </si>
  <si>
    <t>MSPAS NO. 2022-HES-CD645 ADQUISICIÓN DE LIDOCAÍNA CLORHIDRATO SIN EPINEFRINA, SIN PRESERVANTES, (SIMPLE); PARA EL HOSPITAL DE ESCUINTLA.</t>
  </si>
  <si>
    <t>15/11/2022</t>
  </si>
  <si>
    <t>HG-955</t>
  </si>
  <si>
    <t>MSPAS NO. 2022-RET-CD020. ADQUISICIÓN DE MEDICAMENTOS (COMPRA DIRECTA POR INSUMO), PARA LA DIRECCIÓN DE ÁREA DE SALUD DE RETALHULEU.</t>
  </si>
  <si>
    <t>5/4/2022</t>
  </si>
  <si>
    <t>7/4/2022</t>
  </si>
  <si>
    <t>HG-956</t>
  </si>
  <si>
    <t>HG-957</t>
  </si>
  <si>
    <t>LIDOCAÍNA CLORHIDRATO SIN EPINEFRINA, SIN PRESERVANTE SOLUCIÓN INYECTABLE 2%,VIAL O AMPOLLA 10 ML - 20 ML; CÓDIGO IGSS: 872;</t>
  </si>
  <si>
    <t>HG-958</t>
  </si>
  <si>
    <t>24/6/2022</t>
  </si>
  <si>
    <t>28/6/2022</t>
  </si>
  <si>
    <t>HG-959</t>
  </si>
  <si>
    <t>PEDIDO NO. 9163/2022; LIDOCAINA CLORHIDRATO SIN EPINEFRINA, SIN PRESERVANTE, SOLUCION INYECTABLE 2%, VIAL O AMPOLLA 10 ML-20 ML; CODIGO IGSS: 872</t>
  </si>
  <si>
    <t>1/7/2022</t>
  </si>
  <si>
    <t>HG-960</t>
  </si>
  <si>
    <t>EVENTO NO. 679-2022 PARA LA ADQUISICION DE LIDOCAÍNA CLORHIDRATO SIN EPINEFRINA, SIN PRESERVANTE SOLUCIÓN INYECTABLE 2%,VIAL O AMPOLLA 10 ML - 20 ML CODIGO IGSS 872</t>
  </si>
  <si>
    <t>13/7/2022</t>
  </si>
  <si>
    <t>15/7/2022</t>
  </si>
  <si>
    <t>HG-961</t>
  </si>
  <si>
    <t>COD 872 LIDOCAÍNA CLORHIDRATO SIN EPINEFRINA, SIN PRESERVANTE SOLUCIÓN INYECTABLE 2%,VIAL O AMPOLLA 10 ML - 20 ML</t>
  </si>
  <si>
    <t>4/8/2022</t>
  </si>
  <si>
    <t>8/8/2022</t>
  </si>
  <si>
    <t>HG-962</t>
  </si>
  <si>
    <t>HG-963</t>
  </si>
  <si>
    <t>HG-964</t>
  </si>
  <si>
    <t>ADQUISICIÓN DE PRODUCTOS MEDICINALES Y FARMACEUTICOS DE LIDOCAINA SIN EPINEFRINA PARA LA DIRECCIÓN DE ÁREA DE SALUD DE ESCUINTLA.</t>
  </si>
  <si>
    <t>7/7/2022</t>
  </si>
  <si>
    <t>HG-965</t>
  </si>
  <si>
    <t>HG-966</t>
  </si>
  <si>
    <t>HG-967</t>
  </si>
  <si>
    <t>HG-968</t>
  </si>
  <si>
    <t>PEDIDO 3237/2022 CODIGO IGSS 872 LIDOCAINA CLORHIDRATO SIN EPINEFRINA, SIN PRESERVANTE, SOLUCIÓN INYECTABLE 2% VIAL O AMPOLLA 10 ML -20 ML AMPARO 01200-2016-00064</t>
  </si>
  <si>
    <t>HG-969</t>
  </si>
  <si>
    <t>2/8/2022</t>
  </si>
  <si>
    <t>HG-970</t>
  </si>
  <si>
    <t>HG-971</t>
  </si>
  <si>
    <t>HG-972</t>
  </si>
  <si>
    <t>ADQUISICIÓN DE LIDOCAÍNA CLORHIDRATO SIN EPINEFRINA Y SIN PRESERVANTE (SIMPLE) CONCENTRACIÓN 2% SOLUCIÓN INYECTABLE VIAL 20 ML. PARA LA DIRECCIÓN DE ÁREA DE SALUD DE SACATEPÉQUEZ.</t>
  </si>
  <si>
    <t>HG-973</t>
  </si>
  <si>
    <t>HG-974</t>
  </si>
  <si>
    <t>HG-975</t>
  </si>
  <si>
    <t>HG-976</t>
  </si>
  <si>
    <t>HG-977</t>
  </si>
  <si>
    <t>CODIGO 872 PEDIDO 2151/2022 LIDOCAINA CLORHIDRATO SIN EPINEFRINA, SIN PRESERVANTE, SOLUCIÓN INYECTABLE 2%, VIAL O AMPOLLA 10 ML. - 20 ML.</t>
  </si>
  <si>
    <t>23/9/2022</t>
  </si>
  <si>
    <t>HG-978</t>
  </si>
  <si>
    <t>LIDOCAÍNA CLORHIDRATO SIN EPINEFRINA, SIN PRESERVANTE SOLUCIÓN INYECTABLE 2%,VIAL O AMPOLLA 10 ML - 20 ML..</t>
  </si>
  <si>
    <t>HG-979</t>
  </si>
  <si>
    <t>HG-980</t>
  </si>
  <si>
    <t>HG-981</t>
  </si>
  <si>
    <t>HG-982</t>
  </si>
  <si>
    <t>7/10/2022</t>
  </si>
  <si>
    <t>11/10/2022</t>
  </si>
  <si>
    <t>HG-983</t>
  </si>
  <si>
    <t>HG-984</t>
  </si>
  <si>
    <t>CODIGO 872 PEDIDO 3261/2022 LIDOCAINA CLORHIDRATO SIN EPINEFRINA, SIN PRESERVANTE, SOLUCIÓN INYECTABLE 2%, VIAL O AMPOLLA 10 ML. - 20 ML.</t>
  </si>
  <si>
    <t>28/11/2022</t>
  </si>
  <si>
    <t>Lidocaína clorhidrato sin epinefrina y sin preservante (simple)</t>
  </si>
  <si>
    <t>Concentración: 2%;  Forma farmacéutica: Solución inyectable;  Vía de adminnistración: Intramuscular;</t>
  </si>
  <si>
    <t>HG-985</t>
  </si>
  <si>
    <t>HG-986</t>
  </si>
  <si>
    <t>HG-987</t>
  </si>
  <si>
    <t>ADQUISICIÓN DE CARBAMAZEPINA COMPRIMIDO Y PROPRANOLOL CLORHIDRATO TABLETA, PARA EL PROGRAMA DE ACCESIBILIDAD DE MEDICAMENTOS -PROAM-</t>
  </si>
  <si>
    <t>15/2/2016</t>
  </si>
  <si>
    <t>CARBAMAZEPINA 200 MG COMPRIMIDO (BLISTER)</t>
  </si>
  <si>
    <t>DEL GRUPO DE LOS ANTIEPILÉPTICO</t>
  </si>
  <si>
    <t>TABLETA</t>
  </si>
  <si>
    <t>28583566</t>
  </si>
  <si>
    <t>FARMAPROYECTOS, SOCIEDAD ANONIMA.</t>
  </si>
  <si>
    <t>MARCA SELECTPHARMA, CARBAMAZEPINA 200 MG TABLETAS CAJA X</t>
  </si>
  <si>
    <t>HG-988</t>
  </si>
  <si>
    <t>ADQUISICIÓN DE VITAMINA K1, INDOMETACINA, TRIMETOPRIM SULFAMETOXAZOL, CARBAMAZEPINA, IOPAMIDOL Y ADENOSINA PARA USO DEL HOSPITAL DE LA AMISTAD JAPÓN GUATEMALA.</t>
  </si>
  <si>
    <t>30/8/2016</t>
  </si>
  <si>
    <t>CARBAMAZEPINA TABLETA DE 200 MG</t>
  </si>
  <si>
    <t>CARBAMAZEPINA SELECTPHARMA</t>
  </si>
  <si>
    <t>HG-989</t>
  </si>
  <si>
    <t>ADQUISICIÓN DE FOSFOMICINA, PIPERACILINA+TAZOBACTAM, CARBAMAZEPINA, CEFEPIMA, ALPRAZOLAM Y GEL PARA ULTRASONOGRAMA, PARA EL HOSPITAL DEPARTAMENTAL DE SOLOLÁ</t>
  </si>
  <si>
    <t>CARBAMAZEPINA CONCENTRACIÓN: 200 MG; FORMA FARMACÉUTICA: TABLETA; VÍA DE ADMINISTRACIÓN: ORAL;</t>
  </si>
  <si>
    <t>CARBAMAZEPINA SELECTPHARMA LAMFER/GUATEMALA PRODUCTO GENERICO EXENTO DE IVA</t>
  </si>
  <si>
    <t>HG-990</t>
  </si>
  <si>
    <t>483-046</t>
  </si>
  <si>
    <t>ADQUISICIÓN DE ACIDO FOLICO, CARBAMAZEPINA 200MG, CARBOXIMETILCELULOSA GOTERO, HIDROCLOROTIAZIDA/AMILORIDE TABLETAS Y METRONIDAZOL OVULO, PARA EL PROGRAMA DE ACCESIBILIDAD DE MEDICAMENTOS -PROAM-</t>
  </si>
  <si>
    <t>CONCENTRACION 200MG BLISTER</t>
  </si>
  <si>
    <t>CARBAMAZEPINA SELECTPHARMA 200 MG TABLETAS RECUBIERTAS / ENTREGA INMEDIATA</t>
  </si>
  <si>
    <t>HG-991</t>
  </si>
  <si>
    <t>HG-992</t>
  </si>
  <si>
    <t>ADQUISICIÓN DE MEDICAMENTOS, PARA EL HOSPITAL NACIONAL DE ORTOPEDIA Y REHABILITACIÓN "DOCTOR JORGE VON AHN" MSPAS 2016-ORT-CD-038</t>
  </si>
  <si>
    <t>30/11/2016</t>
  </si>
  <si>
    <t>5/12/2016</t>
  </si>
  <si>
    <t>CARBAMAZEPINA, CONCENTRACIÓN: 200MG, PRESENTACIÓN: TABLETA, VÍA DE ADMINISTRACIÓN: ORAL. (CODIGO247)</t>
  </si>
  <si>
    <t>CARBAMAZEPINA SELECPHARMA/PRODUCTO GENERICO EXENTO DE IVA</t>
  </si>
  <si>
    <t>HG-993</t>
  </si>
  <si>
    <t>ADQUISICIÓN DE CARBAMAZEPINA 200 MG COMPRIMIDO (BLISTER) Y DIMENHIDRINATO 50 MG TABLETA COMPRIMIDA (BLISTER), PARA EL PROGRAMA DE ACCESIBILIDAD DE MEDICAMENTOS -PROAM-</t>
  </si>
  <si>
    <t>17/3/2017</t>
  </si>
  <si>
    <t>CARBAMAZEPINAWEXFORDEXENTO DE IVA</t>
  </si>
  <si>
    <t>HG-994</t>
  </si>
  <si>
    <t>HG-995</t>
  </si>
  <si>
    <t>CARBAMAZEPINA SELECTPHARMA (PRODUCTO GENERICO EXENTO DE IVA)</t>
  </si>
  <si>
    <t>HG-996</t>
  </si>
  <si>
    <t>CARBAMAZEPINA 200 MG TABLETA, HALOPERIDOL 5 MG/ML AMPOLLA 1 ML. Y HALOPERIDOL 5MG TABLETA</t>
  </si>
  <si>
    <t>CARBAMAZEPINA 200 MG TABLETA</t>
  </si>
  <si>
    <t>HG-997</t>
  </si>
  <si>
    <t>HG-998</t>
  </si>
  <si>
    <t>ADQUISICIÓN DE LOSARTAN POTASICO,CARBAMAZEPINA, ACICLOVIR,BROMHEXINA JARABE,AMIODARONA. PARA USO EN EL HOSPITAL DE LA AMISTAD JAPÓN GUATEMALA. CUBRE EL SEGUNDO CUATRIMESTRE</t>
  </si>
  <si>
    <t>17/7/2019</t>
  </si>
  <si>
    <t>CONCENTRACIÓN: 200 MG; FORMA FARMACÉUTICA: TABLETA; VÍA DE ADMINISTRACIÓN: ORAL;</t>
  </si>
  <si>
    <t>UNIDAD - 1 UNIDAD</t>
  </si>
  <si>
    <t>CARBAMAZEPINA NEOETHICALS 200 MG TABLETA</t>
  </si>
  <si>
    <t>HG-999</t>
  </si>
  <si>
    <t>A) ALBENDAZOL B) ALBENDAZOL 200MG/5ML C) CARBAMAZEPINA D) COLCHICINA; PARÁ EL HOSPITAL GENERAL SAN JUAN DE DIOS.</t>
  </si>
  <si>
    <t>9/9/2021</t>
  </si>
  <si>
    <t>CARBAMAZEPINA NEOETHICALS 200 MG TABLETAS / GENÉRICO</t>
  </si>
  <si>
    <t>HG-1000</t>
  </si>
  <si>
    <t>COMPRA DIRECTA MSPAS NO. 2021-MEN-CD115 COMPRA DE CARBAMAZEPINA 200 MG. TABLETA PARA EL HOSPITAL DE SALUD MENTAL "DR. FEDERICO MORA"</t>
  </si>
  <si>
    <t>24/9/2021</t>
  </si>
  <si>
    <t>79462995</t>
  </si>
  <si>
    <t>CORPORACION UMED, SOCIEDAD ANONIMA</t>
  </si>
  <si>
    <t>CARBAMAZEPINA UMEDICA 200MG TABLETA "PRODUCTO GENÉRICO EXENTO DE IVA"</t>
  </si>
  <si>
    <t>HG-1001</t>
  </si>
  <si>
    <t>COMPRA DIRECTA MSPAS NO. 2021-MEN-CD54 COMPRA DE CARBAMAZEPINA 200 MG. TABLETA PARA EL HOSPITAL DE SALUD MENTAL "DR. FEDERICO MORA"</t>
  </si>
  <si>
    <t>20/4/2021</t>
  </si>
  <si>
    <t>CARBAMAZEPINA UMEDICA 200MG TABLETA "PRODUCTO GENERICO EXENTO DE IVA"</t>
  </si>
  <si>
    <t>HG-1002</t>
  </si>
  <si>
    <t>COMPRA DIRECTA MSPAS NO. 2021-MEN-CD46 COMPRA DE CARBAMAZEPINA 200 MG. TABLETA PARA EL HOSPITAL DE SALUD MENTAL "DR. FEDERICO MORA".</t>
  </si>
  <si>
    <t>25/3/2021</t>
  </si>
  <si>
    <t>89421469</t>
  </si>
  <si>
    <t>ERETZ SOCIEDAD ANONIMA</t>
  </si>
  <si>
    <t>CARBAMAZEPINA TABLETA 200MG</t>
  </si>
  <si>
    <t>HG-1003</t>
  </si>
  <si>
    <t>ADQUISICION DE MEDICAMENTOS PARA EL HOGAR DE ANCIANOS FRAY RODRIGO DE LA CRUZ, ANTIGUA GUATEMALA, SACATEPEQUEZ. MSPAS NO. 2022-HRO-CD-24.</t>
  </si>
  <si>
    <t>CARBAMAZEPINA SELECTPHARMA 200 MG TABLETAS RECUBIERTAS FECHA DE VENCIMIENTO: JULIO 2024</t>
  </si>
  <si>
    <t>HG-1004</t>
  </si>
  <si>
    <t>ADQUISICIÓN DE MEDICAMENTOS</t>
  </si>
  <si>
    <t>4/4/2022</t>
  </si>
  <si>
    <t>CARBAMAZEPINA SELECTPHARMA 200 MG TABLETAS RECUBIERTAS</t>
  </si>
  <si>
    <t>HG-1005</t>
  </si>
  <si>
    <t>COMPRA DIRECTA MSPAS NO. 2022-MEN-CD266 COMPRA DE CARBAMAZEPINA 200 MG. TABLETA PARA EL HOSPITAL DE SALUD MENTAL "DR. FEDERICO MORA".</t>
  </si>
  <si>
    <t>HG-1006</t>
  </si>
  <si>
    <t>ADQUISICIÓN DE CARBAMAZEPINA CONCENTRACION:200MG,PROPINOXATO CONCENTRACION: 5MG/ML, SIMETICONA CONCENTRACION: 40MG,CLORURO DE SODIO CONCENTRACION 20% (1G/5ML),LOSARTAN CONCENTRACION:100 MG, PARA USO EN EL HOSPITAL DE LA AMISTAD JAPÓN GUATEMALA. PERTENECE AL PRIMER CUATRIMESTRE DEL PRESENTE AÑO.</t>
  </si>
  <si>
    <t>HG-1007</t>
  </si>
  <si>
    <t>ADQUISICIÓN DE MEDICAMENTOS PARA SALUD MENTAL.</t>
  </si>
  <si>
    <t>7/6/2022</t>
  </si>
  <si>
    <t>CARBAMAZEPINA UMEDICA 200 MG TABLETAS</t>
  </si>
  <si>
    <t>HG-1008</t>
  </si>
  <si>
    <t>HG-1009</t>
  </si>
  <si>
    <t>ADQUISICIÓN DE MEDICAMENTOS PARA LA ATENCIÓN MEDICA DE LOS NIÑOS, NIÑAS Y ADOLESCENTES QUE SE ENCUENTRAN EN LAS DIFERENTES DIRECCIONES, DEPARTAMENTOS Y CENTROS DE LA SECRETARÍA DE BIENESTAR SOCIAL DE LA PRESIDENCIA DE LA REPÚBLICA.</t>
  </si>
  <si>
    <t>SECRETARÍA DE BIENESTAR SOCIAL DE LA PRESIDENCIA DE LA REPÚBLICA</t>
  </si>
  <si>
    <t>16/6/2022</t>
  </si>
  <si>
    <t>HG-1010</t>
  </si>
  <si>
    <t>ADQUISICION DE CARBAMAZEPINA 200 MG TABLETA ORAL; PARA EL PROGRAMA DE ACCESIBILIDAD DE MEDICAMENTOS -PROAM-</t>
  </si>
  <si>
    <t>24/8/2022</t>
  </si>
  <si>
    <t>26/8/2022</t>
  </si>
  <si>
    <t>CARBAMAZEPINA UMEDICA 200 MG TABLETAS *GENÉRICO*</t>
  </si>
  <si>
    <t>HG-1011</t>
  </si>
  <si>
    <t>HG-1012</t>
  </si>
  <si>
    <t>CARBAMAZEPINA; CONCENTRACIÓN: 200 MG; FORMA FARMACÉUTICA: TABLETA; VÍA DE ADMINISTRACIÓN: ORAL; PARA EL HOSPITAL GENERAL SAN JUAN DE DIOS.</t>
  </si>
  <si>
    <t>HG-1013</t>
  </si>
  <si>
    <t>HG-1014</t>
  </si>
  <si>
    <t>ADQUISICION DE MEDICAMENTOS PARA CAP Y CAIMI PARA LA DIRECCION DE AREA DE SALUD DE QUETZALTENANGO</t>
  </si>
  <si>
    <t>1/12/2022</t>
  </si>
  <si>
    <t>Carbamazepina</t>
  </si>
  <si>
    <t>Concentración: 200 mg; Forma farmacéutica: Tableta; Vía de administración: Oral;</t>
  </si>
  <si>
    <t>Unidad - 1 Unidad</t>
  </si>
  <si>
    <t>CARBAMAZEPINA NEOETHICALS 200 MG TABLETAS</t>
  </si>
  <si>
    <t>HG-1015</t>
  </si>
  <si>
    <t>HG-1016</t>
  </si>
  <si>
    <t>HG-1017</t>
  </si>
  <si>
    <t>CARBAMAZEPINA, COMPRIMIDO LIBERACIÓN PROLONGADA 400 MG</t>
  </si>
  <si>
    <t>CARBAMAZEPINA UMEDICA 200MG TABLETAS</t>
  </si>
  <si>
    <t>HG-1018</t>
  </si>
  <si>
    <t>32158- CARBAMAZEPINA, COMPRIMIDO LIBERACIÓN PROLONGADA 400 MG. C-852</t>
  </si>
  <si>
    <t>3/5/2018</t>
  </si>
  <si>
    <t>COMPRIMIDO LIBERACIÓN PROLONGADA 400 MG. C</t>
  </si>
  <si>
    <t>COMPRIMIDO</t>
  </si>
  <si>
    <t>TEGRETOL CR 400 MG X 1 COMPRIMIDO</t>
  </si>
  <si>
    <t>HG-1019</t>
  </si>
  <si>
    <t>24/5/2018</t>
  </si>
  <si>
    <t>COMPRIMIDO LIBERACIÓN PROLONGADA 400 MG</t>
  </si>
  <si>
    <t>TEGRETOL CR 400 MG X 1 TABLETA</t>
  </si>
  <si>
    <t>HG-1020</t>
  </si>
  <si>
    <t>484-046</t>
  </si>
  <si>
    <t>CARBAMAZEPINA TABLETA 400 MG</t>
  </si>
  <si>
    <t>5/7/2021</t>
  </si>
  <si>
    <t>CONCENTRACIÓN: 400MG; FORMA FARMACÉUTICA: TABLETA; VÍA DE ADMINISTRACIÓN: ORAL;</t>
  </si>
  <si>
    <t>TEGRETOL CR 400 MG COMPRIMIDOS RECUBIERTOS DE ACCION PROLONGADA - PRESENTACION: CAJA DE 30 TABLETAS</t>
  </si>
  <si>
    <t>HG-1021</t>
  </si>
  <si>
    <t>PEDIDO NO 4515/2019 CÓDIGO IGSS 852 CARBAMAZEPINA, TABLETA 400 MG.</t>
  </si>
  <si>
    <t>7/11/2019</t>
  </si>
  <si>
    <t>11/11/2019</t>
  </si>
  <si>
    <t>CARBAMAZEPINA, TABLETA 400 MG.</t>
  </si>
  <si>
    <t>CARBAMAZEPINA, TABLETA 400 MG</t>
  </si>
  <si>
    <t>TEGRETOL CR 400 MG COMPRIMIDOS RECUBIERTOS DE ACCION PROLONGADA</t>
  </si>
  <si>
    <t>HG-1022</t>
  </si>
  <si>
    <t>2,500 CARBAMAZEPINA TABLETA DE LIBERACIÓN PROLONGADA 400 MG</t>
  </si>
  <si>
    <t>TEGRETOL CR 400 MG COMPRIMIDOS RECUBIERTOS DE ACCION PROLONGADA- PRESENTACION: CAJA DE 30 TABLETAS</t>
  </si>
  <si>
    <t>HG-1023</t>
  </si>
  <si>
    <t>EVENTO 840-19 CODIGO 46916-852 CARBAMAZEPINA, TABLETA 400 MG</t>
  </si>
  <si>
    <t>30/4/2019</t>
  </si>
  <si>
    <t>HG-1024</t>
  </si>
  <si>
    <t>CARBAMAZEPINA TABLETA DE LIBERACIÓN PROLONGADA 400 MG</t>
  </si>
  <si>
    <t>TEGRETOL CR 400 MG COMPRIMIDO</t>
  </si>
  <si>
    <t>HG-1025</t>
  </si>
  <si>
    <t>16/9/2019</t>
  </si>
  <si>
    <t>18/9/2019</t>
  </si>
  <si>
    <t>TABLETA 400 MG</t>
  </si>
  <si>
    <t>HG-1026</t>
  </si>
  <si>
    <t>31/1/2020</t>
  </si>
  <si>
    <t>4/2/2020</t>
  </si>
  <si>
    <t>CONCENTRACIÓN: 400 MG; FORMA FARMACÉUTICA: TABLETA; VÍA DE ADMINISTRACIÓN: ORAL;</t>
  </si>
  <si>
    <t>HG-1027</t>
  </si>
  <si>
    <t>ADQUISICIÓN DE CARBAMAZEPINA TABLETA 400 MG, PARA USO EN DIFERENTES SERVICIOS DE ESTE HOSPITAL.</t>
  </si>
  <si>
    <t>2/9/2021</t>
  </si>
  <si>
    <t>6/9/2021</t>
  </si>
  <si>
    <t>HG-1028</t>
  </si>
  <si>
    <t>CÓDIGO IGSS, 852 - CARBAMAZEPINA, TABLETA 400 MG</t>
  </si>
  <si>
    <t>852 - CARBAMAZEPINA, TABLETA 400 MG</t>
  </si>
  <si>
    <t>NO APLICA</t>
  </si>
  <si>
    <t>HG-1029</t>
  </si>
  <si>
    <t>3/9/2021</t>
  </si>
  <si>
    <t>8/9/2021</t>
  </si>
  <si>
    <t>HG-1030</t>
  </si>
  <si>
    <t>CARBAMAZEPINA TABLETA 400 MG; CÓDIGO IGSS: 852;</t>
  </si>
  <si>
    <t>HG-1031</t>
  </si>
  <si>
    <t>CÓDIGO IGSS, 852 CARBAMAZEPINA, TABLETA 400 MG</t>
  </si>
  <si>
    <t>7/9/2021</t>
  </si>
  <si>
    <t>HG-1032</t>
  </si>
  <si>
    <t>CÓDIGO IGSS 852 CARBAMAZEPINA, TABLETA 400 MG.</t>
  </si>
  <si>
    <t>HG-1033</t>
  </si>
  <si>
    <t>CARBAMAZEPINA, TABLETA 400 MG CODIGO 852</t>
  </si>
  <si>
    <t>CONCENTRACIÓN: 400MG; FORMA FARMACÉUTICA: COMPRIMIDO LIBERACIÓN PROLONGADA; VÍA DE ADMINISTRACIÓN: ORAL;</t>
  </si>
  <si>
    <t>TEGRETOL CR 400 MG COMPRIMIDOS RECUBIERTOS DE ACCION PROLONGADA- PRESENTACION:CAJA DE 30 TABLETAS</t>
  </si>
  <si>
    <t>HG-1034</t>
  </si>
  <si>
    <t>POR COMPRA DE CARBAMAZEPINA TABLETA DE 400MG PARA EL IGSS CONSULTORIO, SALAMÁ, BAJA VERAPAZ.</t>
  </si>
  <si>
    <t>9/7/2021</t>
  </si>
  <si>
    <t>13/7/2021</t>
  </si>
  <si>
    <t>HG-1035</t>
  </si>
  <si>
    <t>F-818/2021 C-852 CARBAMAZEPINA TABLETA 400 MG</t>
  </si>
  <si>
    <t>7/7/2021</t>
  </si>
  <si>
    <t>HG-1036</t>
  </si>
  <si>
    <t>PEDIDO 2787/2021 CODIGO IGSS 852 CARBAMAZEPINA TABLETA 400 MG AMPARO NO. 01200-2016-00064</t>
  </si>
  <si>
    <t>HG-1037</t>
  </si>
  <si>
    <t>CARBAMAZEPINA TABLETA 400 MG. CODIGO IGSS 852. SIAF-01 2528-2021. EVENTO NO. 822-2021.</t>
  </si>
  <si>
    <t>HG-1038</t>
  </si>
  <si>
    <t>25895508</t>
  </si>
  <si>
    <t>NORVANDA HEALTHCARE, SOCIEDAD ANONIMA</t>
  </si>
  <si>
    <t>TEGRETOL CR 400 MG COMPRIMIDO RECUBIERTO DE ACCIÓN PROLONGADA</t>
  </si>
  <si>
    <t>HG-1039</t>
  </si>
  <si>
    <t>ADQUISICIÓN DE CARBAMAZEPINA TABLETA 400MG ORAL</t>
  </si>
  <si>
    <t>CONCENTRACIÓN: 400MG; FORMA FARMACÉUTICA: TABLETA DE LIBERACIÓN PROLONGADA; VÍA DE ADMINISTRACIÓN: ORAL;</t>
  </si>
  <si>
    <t>BLÍSTER - 1 UNIDAD</t>
  </si>
  <si>
    <t>HG-1040</t>
  </si>
  <si>
    <t>CARBAMAZEPINA TABLETA 400 MG CODIGO IGSS 852</t>
  </si>
  <si>
    <t>TEGRETOL CR 400 MG COMPRIMIDOS RECUBIERTOS DE ACCION PROLONGADA - PRESENTACION:CAJA DE 30 TABLETAS</t>
  </si>
  <si>
    <t>HG-1041</t>
  </si>
  <si>
    <t>CÓDIGO IGSS 852 CARBAMAZEPINA, TABLETA 400 MG</t>
  </si>
  <si>
    <t>HG-1042</t>
  </si>
  <si>
    <t>CÓDIGO IGSS 852, CARBAMAZEPINA TABLETA 400 MG. SOLICITUD: 1878/2021.</t>
  </si>
  <si>
    <t>10/9/2021</t>
  </si>
  <si>
    <t>HG-1043</t>
  </si>
  <si>
    <t>F-1098/2021 C-852 CARBAMAZEPINA TABLETA 400 MG</t>
  </si>
  <si>
    <t>14/9/2021</t>
  </si>
  <si>
    <t>HG-1044</t>
  </si>
  <si>
    <t>CÓDIGO IGSS: 852 CARBAMAZEPINA, TABLETA 400 MG, PARA PACIENTES DE LAS DEPENDENCIAS QUE INTEGRAN LA UE135 HOSPITAL DE CHIMALTENANGO</t>
  </si>
  <si>
    <t>CAJA - 30 UNIDADES</t>
  </si>
  <si>
    <t>HG-1045</t>
  </si>
  <si>
    <t>EVENTO 78/2021 CÓDIGO IGSS 852 CARBAMAZEPINA TABLETA 400MG PARA LA UNIDAD MÉDICA DEL IGSS CONSULTORIO GUASTATOYA , EL PROGRESO</t>
  </si>
  <si>
    <t>CARBAMAZEPINA TABLETA 400MG</t>
  </si>
  <si>
    <t>VER BASES DEL EVENTO</t>
  </si>
  <si>
    <t>HG-1046</t>
  </si>
  <si>
    <t>PEDIDO NO. 9659/2021, CARBAMAZEPINA, TABLETA 400 MG. CÓDIGO IGSS 852.</t>
  </si>
  <si>
    <t>HG-1047</t>
  </si>
  <si>
    <t>PEDIDO NO. 9660/2021, CARBAMAZEPINA, TABLETA 400 MG. CÓDIGO IGSS 852.</t>
  </si>
  <si>
    <t>HG-1048</t>
  </si>
  <si>
    <t>33600 - CARBAMAZEPINA, TABLETA 400 MG C-852</t>
  </si>
  <si>
    <t>3/8/2021</t>
  </si>
  <si>
    <t>HG-1049</t>
  </si>
  <si>
    <t>EVENTO 1698-2021, PEDIDO 29637 CÓDIGO IGSS 852, CÓDIGO PPR 248-346 CARBAMAZEPINA, TABLETA 400 MG</t>
  </si>
  <si>
    <t>HG-1050</t>
  </si>
  <si>
    <t>CODIGO 852 CARBAMAZEPINA TABLETA 400 MG. ALCANCE A SEGUNDA PROGRAMACIÒN CUATRIMESTRAL 2021</t>
  </si>
  <si>
    <t>21/7/2021</t>
  </si>
  <si>
    <t>HG-1051</t>
  </si>
  <si>
    <t>TEGRETOL CR 400 MG. COMPRIMIDO RECUBIERTO DE ACCIÓN PROLONGADA</t>
  </si>
  <si>
    <t>HG-1052</t>
  </si>
  <si>
    <t>CODIGO 852 PEDIDO 1652/2021 CARBAMAZEPINA, TABLETA 400 MG.</t>
  </si>
  <si>
    <t>HG-1053</t>
  </si>
  <si>
    <t>CARBAMAZEPINA CONCENTRACIÓN 400MG FORMA FARMACÉUTICA TABLETA VÍA DE ADMINISTRACIÓN ORAL</t>
  </si>
  <si>
    <t>HG-1054</t>
  </si>
  <si>
    <t>CODIGO 852 PEDIDO 1653/2021 CARBAMAZEPINA, TABLETA 400 MG.</t>
  </si>
  <si>
    <t>HG-1055</t>
  </si>
  <si>
    <t>CODIGO 852 PEDIDO 1654/2021 CARBAMAZEPINA, TABLETA 400 MG.</t>
  </si>
  <si>
    <t>HG-1056</t>
  </si>
  <si>
    <t>CODIGO 852 PEDIDO 1655/2021 CARBAMAZEPINA, TABLETA 400 MG.</t>
  </si>
  <si>
    <t>HG-1057</t>
  </si>
  <si>
    <t>CODIGO 852 PEDIDO 1656/2021 CARBAMAZEPINA, TABLETA 400 MG.</t>
  </si>
  <si>
    <t>HG-1058</t>
  </si>
  <si>
    <t>CODIGO 852 PEDIDO 1657/2021 CARBAMAZEPINA, TABLETA 400 MG.</t>
  </si>
  <si>
    <t>HG-1059</t>
  </si>
  <si>
    <t>CODIGO 852 PEDIDO 1658/2021 CARBAMAZEPINA, TABLETA 400 MG.</t>
  </si>
  <si>
    <t>HG-1060</t>
  </si>
  <si>
    <t>CODIGO 852 PEDIDO 1659/2021 CARBAMAZEPINA, TABLETA 400 MG.</t>
  </si>
  <si>
    <t>HG-1061</t>
  </si>
  <si>
    <t>CARBAMAZEPINA TABLETA 400 MG CANTIDAD 47,340 PEDIDO 2127/2021 CODIGO IGSS 852</t>
  </si>
  <si>
    <t>HG-1062</t>
  </si>
  <si>
    <t>COMPRA DEL CODIGO 852 CARBAMAZEPINA TABLETA 400 MG, REQUERIDO POR IGSS CONSULTORIO JUTIAPA, SIAF NO. 1649/2021</t>
  </si>
  <si>
    <t>HG-1063</t>
  </si>
  <si>
    <t>COMPRA DEL CODIGO 852 CARBAMAZEPINA TABLETA 400 MG, REQUERIDO POR IGSS CONSULTORIO JUTIAPA, SIAF NO. 1650/2021</t>
  </si>
  <si>
    <t>HG-1064</t>
  </si>
  <si>
    <t>COMPRA DEL CODIGO 852 CARBAMAZEPINA TABLETA 400 MG, REQUERIDO POR IGSS CONSULTORIO JUTIAPA, SIAF NO. 1651/2021</t>
  </si>
  <si>
    <t>HG-1065</t>
  </si>
  <si>
    <t>COMPRA DEL CODIGO 852 CARBAMAZEPINA TABLETA 400 MG, REQUERIDO POR IGSS CONSULTORIO JUTIAPA 17,200 UNIDADES, UIA ASUNCION MITA 3,500 UNIDADES Y UIA MOYUTA 3,100 UNIDADES</t>
  </si>
  <si>
    <t>HG-1066</t>
  </si>
  <si>
    <t>PEDIDO NO. 9844/2021, CARBAMAZEPINA, TABLETA 400 MG. CÓDIGO IGSS 852.</t>
  </si>
  <si>
    <t>HG-1067</t>
  </si>
  <si>
    <t>HG-1068</t>
  </si>
  <si>
    <t>ADQUISICIÓN DE CARBAMAZEPINA TABLETA 400MG, PARA USO EN DIFERENTES SERVICIOS DE ESTE HOSPITAL.</t>
  </si>
  <si>
    <t>HG-1069</t>
  </si>
  <si>
    <t>CARBAMAZEPINA CONCENTRACIÓN: 400MG; FORMA FARMACÉUTICA: TABLETA; VÍA DE ADMINISTRACIÓN: ORAL;</t>
  </si>
  <si>
    <t>9/8/2021</t>
  </si>
  <si>
    <t>HG-1070</t>
  </si>
  <si>
    <t>CARBAMAZEPINA TABLETA 400 MG.</t>
  </si>
  <si>
    <t>13/8/2021</t>
  </si>
  <si>
    <t>TEGRETOL CR 400MG COMPRIMIDS RECUBIERTOS DE ACCION PROLONGADA-ENTREGA 2 SEMANS DESPUES DE RECIBIR OC</t>
  </si>
  <si>
    <t>HG-1071</t>
  </si>
  <si>
    <t>CODIGO 852 CARBAMAZEPINA TABLETA 400 MG. PEDIDO NO. 1035/2021</t>
  </si>
  <si>
    <t>20/8/2021</t>
  </si>
  <si>
    <t>24/8/2021</t>
  </si>
  <si>
    <t>HG-1072</t>
  </si>
  <si>
    <t>4/11/2021</t>
  </si>
  <si>
    <t>8/11/2021</t>
  </si>
  <si>
    <t>TEGRETOL CR 400MG COMPRIMIDOS RECUBIERTOS D ACCION PROLONGADA-ENTREGA 4 SEMANAS DESPUES D RECIBIR OC</t>
  </si>
  <si>
    <t>HG-1073</t>
  </si>
  <si>
    <t>CÓDIGO IGSS: 852 CARBAMAZEPINA, TABLETA 400 MG</t>
  </si>
  <si>
    <t>TEGRETOL CR400 MG COMPRIMIDOS RECUBIERTOS D ACCION PROLONGADA-ENTREGA 4 SEMANAS DESPUES D RECIBIR OC</t>
  </si>
  <si>
    <t>HG-1074</t>
  </si>
  <si>
    <t>CARBAMAZEPINA. TABLETA 400 MG.</t>
  </si>
  <si>
    <t>27/8/2021</t>
  </si>
  <si>
    <t>31/8/2021</t>
  </si>
  <si>
    <t>HG-1075</t>
  </si>
  <si>
    <t>CODIGO 852 CARBAMAZEPINA TABLETA 400 MG</t>
  </si>
  <si>
    <t>HG-1076</t>
  </si>
  <si>
    <t>26/8/2021</t>
  </si>
  <si>
    <t>TEGRETOL CR 400MG COMPRIMIDOS RECUBIERTOS ACCION PROLONGADA-ENTREGA 4 SEMANAS DESPUES DE RECIBIR OC</t>
  </si>
  <si>
    <t>HG-1077</t>
  </si>
  <si>
    <t>TEGRETOL CR 400MG COMPRIMIDOS RECUBIERTOS DE ACCION PROLONGADA-ENTREGA 4 SEMANS DESPUES D RECIBIR OC</t>
  </si>
  <si>
    <t>HG-1078</t>
  </si>
  <si>
    <t>19/11/2021</t>
  </si>
  <si>
    <t>TEGRETOL CR400MG COMPRIMIDOS RECUBIERTOS DE ACCION PROLONGADA-ENTREGA 4 SEMANAS DESPUES D RECIBIR OC</t>
  </si>
  <si>
    <t>HG-1079</t>
  </si>
  <si>
    <t>47,000 CARBAMAZEPINA, TABLETA 400 MG - CÓDIGO IGSS 852, P.4250/2021</t>
  </si>
  <si>
    <t>9/11/2021</t>
  </si>
  <si>
    <t>HG-1080</t>
  </si>
  <si>
    <t>TEGRETOL CR 400MG COMPRIMIDOS RECUBIERTOS DE ACCION PROLONGADA-ENTREGA 5 SEMANS DESPUES DE RECIBR OC</t>
  </si>
  <si>
    <t>HG-1081</t>
  </si>
  <si>
    <t>PEDIDO 1734, CODIGO IGSS 852, CARBAMAZEPINA, TABLETA 400 MG</t>
  </si>
  <si>
    <t>10/11/2021</t>
  </si>
  <si>
    <t>HG-1082</t>
  </si>
  <si>
    <t>PEDIDO 513/2021. CARBAMAZAPINA TABLETA 400 MG. CODIGO IGSS: 852.</t>
  </si>
  <si>
    <t>18/11/2021</t>
  </si>
  <si>
    <t>HG-1083</t>
  </si>
  <si>
    <t>47000 CARBAMAZEPINA, TABLETA 400 MG, CODIGO IGSS 852, PEDIDO 4589/2021</t>
  </si>
  <si>
    <t>25/11/2021</t>
  </si>
  <si>
    <t>29/11/2021</t>
  </si>
  <si>
    <t>HG-1084</t>
  </si>
  <si>
    <t>COD-IGSS. 852 CARBAMAZEPINA TABLETA DE LIBERACION PROLONGADA 400 MG P 350</t>
  </si>
  <si>
    <t>3/12/2021</t>
  </si>
  <si>
    <t>7/12/2021</t>
  </si>
  <si>
    <t>HG-1085</t>
  </si>
  <si>
    <t>COD-IGSS. 852 CARBAMAZEPINA TABLETA DE LIBERACION PROLONGADA 400 MG P 352</t>
  </si>
  <si>
    <t>HG-1086</t>
  </si>
  <si>
    <t>COD-IGSS. 852 CARBAMAZEPINA TABLETA DE LIBERACION PROLONGADA 400 MG P 351</t>
  </si>
  <si>
    <t>HG-1087</t>
  </si>
  <si>
    <t>47000 CARBAMAZEPINA, TABLETA 400 MG, PEDIDO 4709/2021, CODIGO IGSS 852.</t>
  </si>
  <si>
    <t>8/12/2021</t>
  </si>
  <si>
    <t>10/12/2021</t>
  </si>
  <si>
    <t>HG-1088</t>
  </si>
  <si>
    <t>PEDIDO 513/2021. CARBAMAZEPINA TABLETA 400 MG. CODIGO IGSS: 852.</t>
  </si>
  <si>
    <t>HG-1089</t>
  </si>
  <si>
    <t>EVENTO NO.253-2021 CARBAMAZEPINA TABLETA 400 MG. CODIGO IGSS NO.852</t>
  </si>
  <si>
    <t>TEGRETOL CR 400MG COMPRIMIDOS RECUBIERTOS DE ACCION PROLONGADA-ENTREGA 4 SEMANS DESPUS DE RECIBIR OC</t>
  </si>
  <si>
    <t>HG-1090</t>
  </si>
  <si>
    <t>HG-1091</t>
  </si>
  <si>
    <t>EVENTO 92/2021 CÓDIGO IGSS 852 CARBAMAZEPINA TABLETA 400MG PARA LA UNIDAD MÉDICA DEL IGSS ANEXO DEL CONSULTORIO GUASTATOYA EN EL MUNICIPIO DE SANARATE, EL PROGRESO</t>
  </si>
  <si>
    <t>HG-1092</t>
  </si>
  <si>
    <t>HG-1093</t>
  </si>
  <si>
    <t>CÓDIGO 852 CARBAMAZEPINA TABLETA 400 MG</t>
  </si>
  <si>
    <t>TEGRETOL CR 400MG COMPRIMIDOS RECUBIERTOS DE ACCION PROLONGADA-ENTREGA 4SEMANS DESPUES DE RECIBIR OC</t>
  </si>
  <si>
    <t>HG-1094</t>
  </si>
  <si>
    <t>HG-1095</t>
  </si>
  <si>
    <t>CODIGO 852 CARBAMAZEPINA, TABLETA 400 MG</t>
  </si>
  <si>
    <t>HG-1096</t>
  </si>
  <si>
    <t>HG-1097</t>
  </si>
  <si>
    <t>CARBAMAZEPINA TABLETA 400 MG CANTIDAD 47580 PEDIDO 1222/2021 CODIGO IGSS 852</t>
  </si>
  <si>
    <t>HG-1098</t>
  </si>
  <si>
    <t>VALPROATO SODICO, TABLETA O CAPSULA 500 MG</t>
  </si>
  <si>
    <t>VALPAKINE 500 MG COMPRIMIDOS CON CUBIERTA ENTERICA (COMPRIMIDO RECUBIERTO GASTRORRESISTENTE)</t>
  </si>
  <si>
    <t>HG-1099</t>
  </si>
  <si>
    <t>EVENTO 63/2021 CÓDIGO IGSS 852 CARBAMAZEPINA TABLETA 400MG PARA LA UNIDAD MÉDICA DEL IGSS ANEXO DEL CONSULTORIO GUASTATOYA EN SANARATE, EL PROGRESO</t>
  </si>
  <si>
    <t>HG-1100</t>
  </si>
  <si>
    <t>CODIGO 852 PEDIDO 1348/2021 CARBAMAZEPINA, TABLETA 400 MG.</t>
  </si>
  <si>
    <t>HG-1101</t>
  </si>
  <si>
    <t>CODIGO 852 PEDIDO 1349/2021 CARBAMAZEPINA, TABLETA 400 MG.</t>
  </si>
  <si>
    <t>HG-1102</t>
  </si>
  <si>
    <t>CODIGO 852 PEDIDO 1350/2021 CARBAMAZEPINA, TABLETA 400 MG.</t>
  </si>
  <si>
    <t>HG-1103</t>
  </si>
  <si>
    <t>CODIGO 852 PEDIDO 1351/2021 CARBAMAZEPINA, TABLETA 400 MG.</t>
  </si>
  <si>
    <t>HG-1104</t>
  </si>
  <si>
    <t>CODIGO 852 PEDIDO 1352/2021 CARBAMAZEPINA, TABLETA 400 MG.</t>
  </si>
  <si>
    <t>HG-1105</t>
  </si>
  <si>
    <t>CARBAMAZEPINA TABLETA 400 MG CANTIDAD 47,580 PEDIDO 1367/2021 CODIGO IGSS 852</t>
  </si>
  <si>
    <t>9/6/2021</t>
  </si>
  <si>
    <t>HG-1106</t>
  </si>
  <si>
    <t>EVENTO NO.144-2021 CARBAMAZEPINA TABLETA 400 MG. CODIGO IGSS NO.852</t>
  </si>
  <si>
    <t>HG-1107</t>
  </si>
  <si>
    <t>CÓDIGO IGSS 852 CARBAMAZEPINA TABLETA 400 MG., PARA LAS FARMACIAS Y BODEGAS DEL HOSPITAL COBÁN 14,800; UIA SAN PEDRO CARCHA 510; UIA FRAY BARTOLOMÉ DE LAS CASAS 300;. CANTIDAD TOTAL 15,610.</t>
  </si>
  <si>
    <t>29/5/2021</t>
  </si>
  <si>
    <t>HG-1108</t>
  </si>
  <si>
    <t>CARBAMAZEPINA TABLETA 400 MG. CODIGO IGSS 852. SIAF-01 2528-2021. EVENTO NO. 1216-2021.</t>
  </si>
  <si>
    <t>HG-1109</t>
  </si>
  <si>
    <t>COD. IGSS 852 CARBAMAZEPINA TABLETA 400 MG</t>
  </si>
  <si>
    <t>HG-1110</t>
  </si>
  <si>
    <t>F-693/2021 C-852 CARBAMAZEPINA TABLETA 400 MG.</t>
  </si>
  <si>
    <t>HG-1111</t>
  </si>
  <si>
    <t>31/5/2021</t>
  </si>
  <si>
    <t>HG-1112</t>
  </si>
  <si>
    <t>CODIGO 852 PEDIDO 1347/2021 CARBAMAZEPINA, TABLETA 400 MG.</t>
  </si>
  <si>
    <t>HG-1113</t>
  </si>
  <si>
    <t>PEDIDO NO. 13416/2021, CARBAMAZEPINA, TABLETA 400 MG. CÓDIGO IGSS 852.</t>
  </si>
  <si>
    <t>25/9/2021</t>
  </si>
  <si>
    <t>HG-1114</t>
  </si>
  <si>
    <t>1/10/2021</t>
  </si>
  <si>
    <t>TEGRETOL CR400MG COMPRIMIDOS RECUBIERTOS DE ACCION PROLONGADA-ENTREGA 5 SEMANS DESPUES DE RECIBIR OC</t>
  </si>
  <si>
    <t>HG-1115</t>
  </si>
  <si>
    <t>CARBAMAZEPINA TABLETA 400 MG-COD IGSS 852-</t>
  </si>
  <si>
    <t>HG-1116</t>
  </si>
  <si>
    <t>CARBAMAZEPINA TABLETA DE LIBERACIÓN PROLONGADA 400 MG.</t>
  </si>
  <si>
    <t>3/11/2022</t>
  </si>
  <si>
    <t>TEGRETOL CR 400 MG COMPRIMIDO ENTREGA: 30 DIAS HABILES DESPUES DE RECIBIR LA ORDEN DE COMPRA</t>
  </si>
  <si>
    <t>HG-1117</t>
  </si>
  <si>
    <t>TEGRETOL CR 400 MG COMPRIMIDOTIEMPO ENTREGA: 20 DIAS HABILES DESPUES DE RECIBIR LA O/C</t>
  </si>
  <si>
    <t>HG-1118</t>
  </si>
  <si>
    <t>47600 - CARBAMAZEPINA, TABLETA 400 MG - PEDIDO NO. 4005/2021</t>
  </si>
  <si>
    <t>9/10/2021</t>
  </si>
  <si>
    <t>TEGRETOL CR400MG COMPRIMIDOS RECUBIERTOS DE ACCION PROLONGADA</t>
  </si>
  <si>
    <t>HG-1119</t>
  </si>
  <si>
    <t>ADQUSICION DEL CODIGO 852. CARBAMAZEPINA TABLETA 400 MG</t>
  </si>
  <si>
    <t>TEGRETOL CR 400 MG COMPRIMIDOPRESENTACION: CAJA CON 30 COMPRIMIDOSENTREGA: 20 DIAS HABILES</t>
  </si>
  <si>
    <t>HG-1120</t>
  </si>
  <si>
    <t>EVENTO NO. 2466-2021. CÓDIGO IGSS 852. CÓDIGO PPR 248-346. CARBAMAZEPINA, TABLETA 400 MG</t>
  </si>
  <si>
    <t>HG-1121</t>
  </si>
  <si>
    <t>15/10/2021</t>
  </si>
  <si>
    <t>TEGRETOL CR 400 MG COMPRIMIDOPRESENTACION: CAJA DE 30 COMPRIMIDOS</t>
  </si>
  <si>
    <t>HG-1122</t>
  </si>
  <si>
    <t>EVENTO NO. 2473-2021. CÓDIGO IGSS 852. CÓDIGO PPR 248-346. CARBAMAZEPINA, TABLETA 400 MG</t>
  </si>
  <si>
    <t>HG-1123</t>
  </si>
  <si>
    <t>47,610 CARBAMAZEPINA, TABLETA 400 MG CODIGO IGSS 852</t>
  </si>
  <si>
    <t>13/4/2020</t>
  </si>
  <si>
    <t>15/4/2020</t>
  </si>
  <si>
    <t>CONCENTRACIÓN: 400MG; FORMA FARMACÉUTICA: TABLETA; VÍA DE ADMINISTRACIÓN: ORAL</t>
  </si>
  <si>
    <t>HG-1124</t>
  </si>
  <si>
    <t>EVENTO 36/2018 CÓDIGO 852 CARBAMAZEPINA COMPRIMIDO LIBERACIÓN PROLONGADA 400MG PARA LA UNIDAD DEL IGSS CONSULTORIO GUASTATOYA, EL PROGRESO</t>
  </si>
  <si>
    <t>26/4/2018</t>
  </si>
  <si>
    <t>30/4/2018</t>
  </si>
  <si>
    <t>CONCENTRACIÓN: 400MG; FORMA FARMACÉUTICA: COMPRIMIDO LIBERACIÓN PROLONGADA; VÍA DE ADMINISTRACIÓN: ORAL</t>
  </si>
  <si>
    <t>HG-1125</t>
  </si>
  <si>
    <t>CÓDIGO 852 CARBAMAZEPINA, COMPRIMIDO LIBERACIÓN PROLONGADA 400 MG</t>
  </si>
  <si>
    <t>25/5/2018</t>
  </si>
  <si>
    <t>29/5/2018</t>
  </si>
  <si>
    <t>HG-1126</t>
  </si>
  <si>
    <t>TEGRETOL CR 400 MG COMPRIMIDO RECUBIERTO DE ACCION PROLONGADA, PRODUCTO ORIGINAL, NO EXENTO DE IVA</t>
  </si>
  <si>
    <t>HG-1127</t>
  </si>
  <si>
    <t>CARBAMAZEPINA TABLETA 400 MG, PEDIDO 2275/2021</t>
  </si>
  <si>
    <t>19/10/2021</t>
  </si>
  <si>
    <t>22/10/2021</t>
  </si>
  <si>
    <t>HG-1128</t>
  </si>
  <si>
    <t>CARBAMAZEPINA TABLETA 400 MG, PEDIDO 2276/2021</t>
  </si>
  <si>
    <t>HG-1129</t>
  </si>
  <si>
    <t>CARBAMAZEPINA TABLETA 400 MG, PEDIDO 2277/2021</t>
  </si>
  <si>
    <t>HG-1130</t>
  </si>
  <si>
    <t>CARBAMAZEPINA TABLETA 400 MG PEDIDO 2278/2021</t>
  </si>
  <si>
    <t>HG-1131</t>
  </si>
  <si>
    <t>CARBAMAZEPINA TABLETA 400 MG PEDIDO 554/2021 Y 991/2021</t>
  </si>
  <si>
    <t>HG-1132</t>
  </si>
  <si>
    <t>PEDIDO NO. 579/2021, CODIGO IGSS: 852, CARBAMAZEPINA TABLETA 400 MG</t>
  </si>
  <si>
    <t>HG-1133</t>
  </si>
  <si>
    <t>HG-1134</t>
  </si>
  <si>
    <t>EVENTO 103/2021 CÓDIGO IGSS 852 CARBAMAZEPINA TABLETA 400MG PARA LA UNIDAD MÉDICA DEL IGSS CONSULTORIO GUASTATOYA , EL PROGRESO</t>
  </si>
  <si>
    <t>21/10/2021</t>
  </si>
  <si>
    <t>26/10/2021</t>
  </si>
  <si>
    <t>HG-1135</t>
  </si>
  <si>
    <t>HG-1136</t>
  </si>
  <si>
    <t>HG-1137</t>
  </si>
  <si>
    <t>47,619. CARBAMAZEPINA TABLETA 400MG. CODIGO IGSS 852. P. 1316/2021</t>
  </si>
  <si>
    <t>HG-1138</t>
  </si>
  <si>
    <t>HG-1139</t>
  </si>
  <si>
    <t>20140- CARBAMAZEPINA, TABLETA 400 MG, C-852</t>
  </si>
  <si>
    <t>HG-1140</t>
  </si>
  <si>
    <t>HG-1141</t>
  </si>
  <si>
    <t>HG-1142</t>
  </si>
  <si>
    <t>HG-1143</t>
  </si>
  <si>
    <t>COD. IGSS 852 CARBAMAZEPINA TABLETA 400 MG.</t>
  </si>
  <si>
    <t>8/3/2019</t>
  </si>
  <si>
    <t>12/3/2019</t>
  </si>
  <si>
    <t>MEDICAMENTO</t>
  </si>
  <si>
    <t>HG-1144</t>
  </si>
  <si>
    <t>PEDIDO 570/2019, CODIGO 852 CARBAMAZEPINA TABLETA 400MG.</t>
  </si>
  <si>
    <t>CARBAMAZEPINA TABLETA 400MG.</t>
  </si>
  <si>
    <t>VER BASES ADJUNTAS</t>
  </si>
  <si>
    <t>HG-1145</t>
  </si>
  <si>
    <t>HG-1146</t>
  </si>
  <si>
    <t>F- 744 C-852 CARBAMAZEPINA, TABLETA 400 MG</t>
  </si>
  <si>
    <t>HG-1147</t>
  </si>
  <si>
    <t>16/6/2021</t>
  </si>
  <si>
    <t>HG-1148</t>
  </si>
  <si>
    <t>HG-1149</t>
  </si>
  <si>
    <t>EVENTO NO. 1286-2021, COMPRA DE MEDICAMENTOS, CÓDIGO IGSS 852, CODIGO PPR 248-346, CARBAMAZEPINA, TABLETA 400 MG</t>
  </si>
  <si>
    <t>11/6/2021</t>
  </si>
  <si>
    <t>HG-1150</t>
  </si>
  <si>
    <t>ADQUISICION DE CARBAMAZEPINA 400MG COMPRIMIDO LIBERACIÓN PROLONGADA; PARA EL PROGRAMA DE ACCESIBILIDAD DE MEDICAMENTOS -PROAM-</t>
  </si>
  <si>
    <t>25/10/2021</t>
  </si>
  <si>
    <t>HG-1151</t>
  </si>
  <si>
    <t>HG-1152</t>
  </si>
  <si>
    <t>CARBAMAZEPINA TABLETA DE LIBERACIÓN MODIFICADA PROLONGADA 400 MG., CÓDIGO IGSS 852, CANTIDAD 47,340, PEDIDO 1574/2022</t>
  </si>
  <si>
    <t>TEGRETOL CR 400 MG COMPRIMIDO- TIEMPO DE ENTRGA: 30 DIAS HABILES DESPUES DE RECIBIR LA O/C</t>
  </si>
  <si>
    <t>HG-1153</t>
  </si>
  <si>
    <t>CÓDIGO IGSS 852, CARBAMAZEPINA TABLETA 400 MG. SOLICITUD: 1025/2021.</t>
  </si>
  <si>
    <t>HG-1154</t>
  </si>
  <si>
    <t>CARBAMAZEPINA, TABLETA 400MG</t>
  </si>
  <si>
    <t>HG-1155</t>
  </si>
  <si>
    <t>4,000 CARBAMAZEPINA TABLETA 400 MG</t>
  </si>
  <si>
    <t>HG-1156</t>
  </si>
  <si>
    <t>28/10/2021</t>
  </si>
  <si>
    <t>HG-1157</t>
  </si>
  <si>
    <t>11230 - CARBAMAZEPINA, TABLETA 400 MG C-852</t>
  </si>
  <si>
    <t>HG-1158</t>
  </si>
  <si>
    <t>HG-1159</t>
  </si>
  <si>
    <t>CÓDIGO IGSS 852, CARBAMAZEPINA TABLETA 400 MG. SOLICITUD: 1026/2021.</t>
  </si>
  <si>
    <t>HG-1160</t>
  </si>
  <si>
    <t>HG-1161</t>
  </si>
  <si>
    <t>PEDIDO 969, CODIGO IGSS 852, CARBAMAZEPINA - TABLETA 400 MG</t>
  </si>
  <si>
    <t>15/5/2019</t>
  </si>
  <si>
    <t>20/5/2019</t>
  </si>
  <si>
    <t>CARBAMAZEPINA - TABLETA 400 MG</t>
  </si>
  <si>
    <t>HG-1162</t>
  </si>
  <si>
    <t>HG-1163</t>
  </si>
  <si>
    <t>CODIGO 852 CARBAMAZEPINA, TABLETA 400 MG.</t>
  </si>
  <si>
    <t>TEGRETOL 400MG COMPRIMIDO</t>
  </si>
  <si>
    <t>HG-1164</t>
  </si>
  <si>
    <t>COD. 852 - CARBAMAZEPINA, TABLETA 400 MG</t>
  </si>
  <si>
    <t>HG-1165</t>
  </si>
  <si>
    <t>3/6/2019</t>
  </si>
  <si>
    <t>TABLETAS</t>
  </si>
  <si>
    <t>HG-1166</t>
  </si>
  <si>
    <t>HG-1167</t>
  </si>
  <si>
    <t>CODIGO IGSS 852 CARBAMAZEPINA TABLETA 400 MG... PEDIDO 1769/2019.</t>
  </si>
  <si>
    <t>14/11/2019</t>
  </si>
  <si>
    <t>HG-1168</t>
  </si>
  <si>
    <t>HG-1169</t>
  </si>
  <si>
    <t>F-101 C-852 - CARBAMAZEPINA TABLETA 400 MG</t>
  </si>
  <si>
    <t>CONCENTRACIÓN: 400 MG; FORMA FARMACÉUTICA: TABLETA; VÍA DE ADMINISTRACIÓN: ORAL</t>
  </si>
  <si>
    <t>HG-1170</t>
  </si>
  <si>
    <t>CÓDIGO IGSS 852 CÓDIGO PPR NO. 248-346 CARBAMAZEPINA, TABLETA 400 MG. PARA PACIENTES DE LAS DIFERENTES DEPENDENCIAS QUE INTEGRAN LA UNIDAD EJECUTORA 135, HOSPITAL CHIMALTENANGO</t>
  </si>
  <si>
    <t>HG-1171</t>
  </si>
  <si>
    <t>COD. 852 CARBAMAZEPINA TABLETA 400 MG</t>
  </si>
  <si>
    <t>29/8/2019</t>
  </si>
  <si>
    <t>HG-1172</t>
  </si>
  <si>
    <t>248-346 CARBAMAZEPINA TABLETA 400 MG</t>
  </si>
  <si>
    <t>6/5/2019</t>
  </si>
  <si>
    <t>8/5/2019</t>
  </si>
  <si>
    <t>HG-1173</t>
  </si>
  <si>
    <t>PEDIDO 571, CÓDIGO IGSS 852 CARBAMAZEPINA, TABLETA 400 MG</t>
  </si>
  <si>
    <t>12/2/2020</t>
  </si>
  <si>
    <t>HG-1174</t>
  </si>
  <si>
    <t>CODIGO 852 CARBAMAZEPINA TABLETA DE LIBERACION PROLONGADA 400 MG</t>
  </si>
  <si>
    <t>2/11/2022</t>
  </si>
  <si>
    <t>HG-1175</t>
  </si>
  <si>
    <t>852-633 CARBAMAZEPINA TABLETA 400 MG</t>
  </si>
  <si>
    <t>CONCENTRACIÓN: 400MG; FORMA FARMACÉUTICA: TABLETA DE LIBERACIÓN PROLONGADA; VÍA DE ADMINISTRACIÓN: ORAL</t>
  </si>
  <si>
    <t>HG-1176</t>
  </si>
  <si>
    <t>EVENTO NO. 539/2020, CODIGO IGGS 852, CARBAMAZEPINA, TABLETA 400 MG</t>
  </si>
  <si>
    <t>10/2/2020</t>
  </si>
  <si>
    <t>HG-1177</t>
  </si>
  <si>
    <t>PEDIDO NO. 10405/2019 CARBAMAZEPINA TABLETA 400 MG CODIGO IGSS 852</t>
  </si>
  <si>
    <t>18/12/2019</t>
  </si>
  <si>
    <t>20/12/2019</t>
  </si>
  <si>
    <t>HG-1178</t>
  </si>
  <si>
    <t>F-1400 C-852; CARBAMAZEPINA, TABLETA 400 MG.</t>
  </si>
  <si>
    <t>F-1400 C-852; CARBAMAZEPINA, TABLETA 400 MG</t>
  </si>
  <si>
    <t>HG-1179</t>
  </si>
  <si>
    <t>PEDIDO 2713, CÓDIGO 852, CARBAMAZEPINA TABLETA 400 MG</t>
  </si>
  <si>
    <t>5/11/2019</t>
  </si>
  <si>
    <t>SEGÚN OFICIO CIRCULAR NO. 2465/2017 DANDO CUMPLIMIENTO A INSTRUCCIONES EMITIDAS POR LA JUNTA DIRECTICA EN LOS PUNTOS VIGÉSIMOQUINTO, VIGÉSIMOSEXTO Y VIGÉSIMOSEPTIMO DE LA SESIÓN ORDINARIA M-33-04-17 CELEBRADA EL 25 DE ABRIL DEL PRESENTE AÑO</t>
  </si>
  <si>
    <t>HG-1180</t>
  </si>
  <si>
    <t>2/1/2020</t>
  </si>
  <si>
    <t>HG-1181</t>
  </si>
  <si>
    <t>CODIGO IGSS 852 CARBAMAZEPINA TABLETA 400 MG... PEDIDO 120/2020</t>
  </si>
  <si>
    <t>6/1/2020</t>
  </si>
  <si>
    <t>HG-1182</t>
  </si>
  <si>
    <t>EVENTO 2230-2019,CÓDIGO PPR: 46916,CÓDIGO IGSS: 852,CARBAMAZEPINA, TABLETA 400 MG</t>
  </si>
  <si>
    <t>VER ANEXOS ADJUNTOS</t>
  </si>
  <si>
    <t>HG-1183</t>
  </si>
  <si>
    <t>EVENTO 2265/2019;,PEDIDO: 5240,CODIGO PPR: 46916 CODIGO IGSS: 852,NOMBRE: CARBAMAZEPINA, TABLETA 400MG</t>
  </si>
  <si>
    <t>13/11/2019</t>
  </si>
  <si>
    <t>HG-1184</t>
  </si>
  <si>
    <t>18/6/2021</t>
  </si>
  <si>
    <t>22/6/2021</t>
  </si>
  <si>
    <t>HG-1185</t>
  </si>
  <si>
    <t>HG-1186</t>
  </si>
  <si>
    <t>CARBAMAZEPINA TABLETA 400 MG CANTIDAD 47,580 PEDIDO 1449/2021 CODIGO IGSS 852</t>
  </si>
  <si>
    <t>17/6/2021</t>
  </si>
  <si>
    <t>HG-1187</t>
  </si>
  <si>
    <t>HG-1188</t>
  </si>
  <si>
    <t>PEDIDO NO. 4460/2022; CARBAMAZEPINA, TABLETA DE LIBERACION PROLONGADA 400 MG; CODIGO IGSS: 852</t>
  </si>
  <si>
    <t>HG-1189</t>
  </si>
  <si>
    <t>EVENTO NO. 1355-2021, COMPRA DE MEDICAMENTOS, CÓDIGO IGSS 852, CODIGO PPR 248-346, CARBAMAZEPINA, TABLETA 400 MG</t>
  </si>
  <si>
    <t>HG-1190</t>
  </si>
  <si>
    <t>HG-1191</t>
  </si>
  <si>
    <t>CARBAMAZEPINA TABLETA 400 MG CANTIDAD 47,580 PEDIDO 1508/2021 CODIGO IGSS 852</t>
  </si>
  <si>
    <t>HG-1192</t>
  </si>
  <si>
    <t>HG-1193</t>
  </si>
  <si>
    <t>EVENTO 70/2021 CÓDIGO IGSS 852 CARBAMAZEPINA TABLETA 400MG PARA LA UNIDAD MÉDICA DEL IGSS CONSULTORIO GUASTATOYA , EL PROGRESO</t>
  </si>
  <si>
    <t>HG-1194</t>
  </si>
  <si>
    <t>15/6/2021</t>
  </si>
  <si>
    <t>HG-1195</t>
  </si>
  <si>
    <t>11220- CARBAMAZEPINA, TABLETA 400 MG , C-852</t>
  </si>
  <si>
    <t>HG-1196</t>
  </si>
  <si>
    <t>HG-1197</t>
  </si>
  <si>
    <t>PEDIDO 248/2021. CARBAMAZEPINA TABLETA 400 MG. CODIGO IGSS: 852.</t>
  </si>
  <si>
    <t>HG-1198</t>
  </si>
  <si>
    <t>23/9/2019</t>
  </si>
  <si>
    <t>HG-1199</t>
  </si>
  <si>
    <t>20/9/2019</t>
  </si>
  <si>
    <t>25/9/2019</t>
  </si>
  <si>
    <t>HG-1200</t>
  </si>
  <si>
    <t>EVENTO 69/2021 CÓDIGO IGSS 852 CARBAMAZEPINA TABLETA 400MG PARA LA UNIDAD MÉDICA DEL IGSS CONSULTORIO GUASTATOYA , EL PROGRESO</t>
  </si>
  <si>
    <t>HG-1201</t>
  </si>
  <si>
    <t>PEDIDO 1995/2019 CÓDIGO 852, CARBAMAZEPINA, TABLETA 400 MG</t>
  </si>
  <si>
    <t>18/10/2019</t>
  </si>
  <si>
    <t>HG-1202</t>
  </si>
  <si>
    <t>CODIGO 852 CARBAMAZEPINA TABLETA 400 MG.</t>
  </si>
  <si>
    <t>HG-1203</t>
  </si>
  <si>
    <t>CARBAMAZEPINA TABLETA 400 MG, CANTIDAD 58890, PEDIDO 150/2020, CODIGO IGSS 852.</t>
  </si>
  <si>
    <t>17/1/2020</t>
  </si>
  <si>
    <t>21/1/2020</t>
  </si>
  <si>
    <t>HG-1204</t>
  </si>
  <si>
    <t>COD IGSS 852 CARBAMAZEPINA TABLETA 400 MG</t>
  </si>
  <si>
    <t>24/6/2020</t>
  </si>
  <si>
    <t>HG-1205</t>
  </si>
  <si>
    <t>PEDIDO NO. 8847/2020, CARBAMAZEPINA, TABLETA 400 MG, CODIGO IGSS 852</t>
  </si>
  <si>
    <t>6/8/2020</t>
  </si>
  <si>
    <t>HG-1206</t>
  </si>
  <si>
    <t>4/5/2020</t>
  </si>
  <si>
    <t>6/5/2020</t>
  </si>
  <si>
    <t>HG-1207</t>
  </si>
  <si>
    <t>PEDIDO 431/2020 CARBAMAZEPINA, TABLETA 400 MG. CODIGO 852</t>
  </si>
  <si>
    <t>HG-1208</t>
  </si>
  <si>
    <t>HG-1209</t>
  </si>
  <si>
    <t>EVENTO NO.48-2020 CARBAMAZEPINA TABLETA 400 MG. CODIGO IGSS NO.852</t>
  </si>
  <si>
    <t>20/2/2020</t>
  </si>
  <si>
    <t>HG-1210</t>
  </si>
  <si>
    <t>PEDIDO NO. 1110/2020, CODIGO IGSS 852, CARBAMAZEPINA TABLETA 400 MG</t>
  </si>
  <si>
    <t>25/5/2020</t>
  </si>
  <si>
    <t>HG-1211</t>
  </si>
  <si>
    <t>F-919 C-852 CARBAMAZEPINA TABLETA 400 MG</t>
  </si>
  <si>
    <t>1/6/2020</t>
  </si>
  <si>
    <t>HG-1212</t>
  </si>
  <si>
    <t>CODIGO 852 PEDIDO 1906/2020 CARBAMAZEPINA, TABLETA 400 MG.</t>
  </si>
  <si>
    <t>4/6/2020</t>
  </si>
  <si>
    <t>HG-1213</t>
  </si>
  <si>
    <t>PEDIDO 55 CODIGO 852 CARBAMAZEPINA TABLETA 400 MG</t>
  </si>
  <si>
    <t>12/3/2020</t>
  </si>
  <si>
    <t>16/3/2020</t>
  </si>
  <si>
    <t>HG-1214</t>
  </si>
  <si>
    <t>PEDIDO 56 CODIGO 852 CARBAMAZEPINA TABLETA 400 MG</t>
  </si>
  <si>
    <t>HG-1215</t>
  </si>
  <si>
    <t>PEDIDO: 1397/2020. CODIGO 852 CARBAMAZEPINA, TABLETA 400 MG.</t>
  </si>
  <si>
    <t>31/3/2020</t>
  </si>
  <si>
    <t>2/4/2020</t>
  </si>
  <si>
    <t>HG-1216</t>
  </si>
  <si>
    <t>CARBAMAZEPINA, TABLETA 400 MG, CODIGO IGSS 852</t>
  </si>
  <si>
    <t>HG-1217</t>
  </si>
  <si>
    <t>PEDIDO NO. 4484/2020. COD 852. CARBAMAZEPINA TABLETA 400 MG.</t>
  </si>
  <si>
    <t>14/4/2020</t>
  </si>
  <si>
    <t>HG-1218</t>
  </si>
  <si>
    <t>HG-1219</t>
  </si>
  <si>
    <t>PEDIDO 1422, CODIGO IGSS 852, CARBAMAZEPINA, TABLETA 400 MG</t>
  </si>
  <si>
    <t>18/5/2020</t>
  </si>
  <si>
    <t>22/5/2020</t>
  </si>
  <si>
    <t>HG-1220</t>
  </si>
  <si>
    <t>HG-1221</t>
  </si>
  <si>
    <t>HG-1222</t>
  </si>
  <si>
    <t>CARBAMAZEPINA TABLETA 400 MG CANTIDAD 93800 PEDIDO 986/2021 CODIGO IGSS 852</t>
  </si>
  <si>
    <t>TEGRETOL CR 400 MG COMPRIMIDOS RECUBIERTOS DE ACCION PROLONGADA -PRESENTACION: CAJA DE 30 TABLETAS</t>
  </si>
  <si>
    <t>HG-1223</t>
  </si>
  <si>
    <t>HG-1224</t>
  </si>
  <si>
    <t>HG-1225</t>
  </si>
  <si>
    <t>HG-1226</t>
  </si>
  <si>
    <t>EVENTO 1990-2020 CODIGO IGSS 852 CODIGO PPR 248 CARBAMAZEPINA, TABLETA 400 MG</t>
  </si>
  <si>
    <t>13/8/2020</t>
  </si>
  <si>
    <t>18/8/2020</t>
  </si>
  <si>
    <t>HG-1227</t>
  </si>
  <si>
    <t>F-1823 C-852 CARBAMAZEPINA TABLETA 400 MG</t>
  </si>
  <si>
    <t>11/11/2020</t>
  </si>
  <si>
    <t>13/11/2020</t>
  </si>
  <si>
    <t>HG-1228</t>
  </si>
  <si>
    <t>COD. IGSS 852 CARBAMAZEPINA TABLETA 400 MG. P-350</t>
  </si>
  <si>
    <t>HG-1229</t>
  </si>
  <si>
    <t>EVENTO 61/2021 CÓDIGO IGSS 852 CARBAMAZEPINA TABLETA 400MG PARA LA UNIDAD MÉDICA DEL IGSS ANEXO DEL CONSULTORIO GUASTATOYA EN SANARATE, EL PROGRESO</t>
  </si>
  <si>
    <t>18/5/2021</t>
  </si>
  <si>
    <t>20/5/2021</t>
  </si>
  <si>
    <t>HG-1230</t>
  </si>
  <si>
    <t>CARBAMAZEPINA TABLETA DE LIBERACION PROLONGADA 400 MG</t>
  </si>
  <si>
    <t>HG-1231</t>
  </si>
  <si>
    <t>HG-1232</t>
  </si>
  <si>
    <t>18/8/2021</t>
  </si>
  <si>
    <t>HG-1233</t>
  </si>
  <si>
    <t>PEDIDO NO. 6819/2021, CARBAMAZEPINA, TABLETA 400 MG. CÓDIGO IGSS 852.</t>
  </si>
  <si>
    <t>HG-1234</t>
  </si>
  <si>
    <t>COD. IGSS 852 CARBAMAZEPINA TABLETA 400 MG. P-351</t>
  </si>
  <si>
    <t>25/8/2021</t>
  </si>
  <si>
    <t>HG-1235</t>
  </si>
  <si>
    <t>COD. IGSS 852 CARBAMAZEPINA TABLETA 400 MG. P-352</t>
  </si>
  <si>
    <t>HG-1236</t>
  </si>
  <si>
    <t>COD. IGSS 852 CARBAMAZEPINA TABLETA 400 MG. P-316</t>
  </si>
  <si>
    <t>HG-1237</t>
  </si>
  <si>
    <t>COD-IGSS. 852 CARBAMAZEPINA TABLETA DE LIBERACION PROLONGADA 400 MG P 316</t>
  </si>
  <si>
    <t>HG-1238</t>
  </si>
  <si>
    <t>23/11/2021</t>
  </si>
  <si>
    <t>HG-1239</t>
  </si>
  <si>
    <t>HG-1240</t>
  </si>
  <si>
    <t>HG-1241</t>
  </si>
  <si>
    <t>HG-1242</t>
  </si>
  <si>
    <t>HG-1243</t>
  </si>
  <si>
    <t>HG-1244</t>
  </si>
  <si>
    <t>HG-1245</t>
  </si>
  <si>
    <t>HG-1246</t>
  </si>
  <si>
    <t>HG-1247</t>
  </si>
  <si>
    <t>HG-1248</t>
  </si>
  <si>
    <t>HG-1249</t>
  </si>
  <si>
    <t>TEGRETOL CR400MG COMPRIMIDOS RECUBIERTOS DE ACCION PROLONGADA-ENTREGA 4 SEMANS DESPUES DE RECIBIR OC</t>
  </si>
  <si>
    <t>HG-1250</t>
  </si>
  <si>
    <t>HG-1251</t>
  </si>
  <si>
    <t>HG-1252</t>
  </si>
  <si>
    <t>HG-1253</t>
  </si>
  <si>
    <t>CARBAMAZEPINA TABLETA 400 MG, PEDIDO 2275/2021 CONSULTORIO JUTIAPA</t>
  </si>
  <si>
    <t>HG-1254</t>
  </si>
  <si>
    <t>EVENTO NO. 275-2022, CÓDIGO IGSS 852 CARBAMAZEPINA, TABLETA DE LIBERACIÓN PROLONGADA 400 MG</t>
  </si>
  <si>
    <t>TEGRETOL CR 400 MG COMPRIMIDOPRESENTACION CAJA CON 30 COMPRIMIDOS</t>
  </si>
  <si>
    <t>HG-1255</t>
  </si>
  <si>
    <t>EVENTO NO. 276-2022, CÓDIGO IGSS 852 CARBAMAZEPINA, TABLETA DE LIBERACIÓN PROLONGADA 400 MG</t>
  </si>
  <si>
    <t>TEGRETOL CR 400 MG COMPRIMIDOPRESENTACION: CAJA CON 30 COMPRIMIDOS</t>
  </si>
  <si>
    <t>HG-1256</t>
  </si>
  <si>
    <t>CARBAMAZEPINA TABLETA 400 MG. CODIGO IGSS 852. SIAF-01 2528-2021. EVENTO NO. 787-2021.</t>
  </si>
  <si>
    <t>HG-1257</t>
  </si>
  <si>
    <t>HG-1258</t>
  </si>
  <si>
    <t>COD. IGSS 852 CARBAMAZEPINA TABLETA DE LIBERACIÓN PROLONGADA 400 MG</t>
  </si>
  <si>
    <t>TEGRETOL CR 400 MG COMPRIMIDO PRESENTACION: CAJA DE 30 COMPRIMIDOS</t>
  </si>
  <si>
    <t>HG-1259</t>
  </si>
  <si>
    <t>20/1/2022</t>
  </si>
  <si>
    <t>HG-1260</t>
  </si>
  <si>
    <t>TEGRETOL CR 400 MG COMPRIMIDOS RECUBIERTOS DE ACCION PROLONGADA -VPRESENTACION: CAJA DE 30 TABLETAS</t>
  </si>
  <si>
    <t>HG-1261</t>
  </si>
  <si>
    <t>TEGRETOL CR 400 MG COMPRIMIDOS RECUBIERTOS DE ACCION PROLONGADAPRESENTACION: CAJA DE 30 TABLETAS</t>
  </si>
  <si>
    <t>HG-1262</t>
  </si>
  <si>
    <t>42,000 CARBAMAZEPINA, TABLETA 400 MG - CÓDIGO IGSS 852, P.343/2022</t>
  </si>
  <si>
    <t>HG-1263</t>
  </si>
  <si>
    <t>PEDIDO 139/2022, CODIGO IGSS 852, CARBAMAZEPINA TABLETA DE LIBERACIÓN PROLONGADA 400 MG</t>
  </si>
  <si>
    <t>TEGRETOL CR400 MG COMPRIMIDOS RECUBIERTOS DE ACCION PROLONGADA</t>
  </si>
  <si>
    <t>HG-1264</t>
  </si>
  <si>
    <t>35000-CARBAMAZEPINA TABLETA DEL LIBERACION PROLONGADA 400 MG C-852</t>
  </si>
  <si>
    <t>3/2/2022</t>
  </si>
  <si>
    <t>7/2/2022</t>
  </si>
  <si>
    <t>TABLETA DEL LIBERACION PROLONGADA 400 MG</t>
  </si>
  <si>
    <t>HG-1265</t>
  </si>
  <si>
    <t>HG-1266</t>
  </si>
  <si>
    <t>CARBAMAZEPINA TABLETA DE LIBERACIÓN PROLONGADA 400 MG PARA LA UIA ASUNCION MITA JUTIAPA</t>
  </si>
  <si>
    <t>HG-1267</t>
  </si>
  <si>
    <t>POR COMPRA DE CARBAMAZEPINA TABLETA DE LIBERACIÓN PROLONGADA 400 MG PARA EL CONSULTORIO JUTIAPA</t>
  </si>
  <si>
    <t>HG-1268</t>
  </si>
  <si>
    <t>PEDIDO 363/2022 CODIGO 852 CARBAMAZEPINA, TABLETA DE LIBERACIÓN PROLONGADA 400 MG.</t>
  </si>
  <si>
    <t>15/2/2022</t>
  </si>
  <si>
    <t>HG-1269</t>
  </si>
  <si>
    <t>PEDIDO 364/2022. CÓDIGO: 852 CARBAMAZEPINA, TABLETA DE LIBERACIÓN PROLONGADA 400 MG.</t>
  </si>
  <si>
    <t>HG-1270</t>
  </si>
  <si>
    <t>CARBAMAZEPINA TABLETA DE LIBERACIÓN PROLONGADA 400 MG PARA EL CONSULTORIO JUTIAPA</t>
  </si>
  <si>
    <t>TEGRETOL CR 400MG CAJA 30 COMPRIMIDOS</t>
  </si>
  <si>
    <t>HG-1271</t>
  </si>
  <si>
    <t>CARBAMAZEPINA TABLETA DE LIBERACIÓN PROLONGADA 400 MG PARA CONSULTORIO JUTIAPA</t>
  </si>
  <si>
    <t>TEGRETOL CR 400MG CAJA 30 COMPRIMIDOSTIEMPO ENTREGA 30 DIAS HABILES DESPUES DE RECIBIR ORDEN COMPRA</t>
  </si>
  <si>
    <t>HG-1272</t>
  </si>
  <si>
    <t>17/2/2022</t>
  </si>
  <si>
    <t>TEGRETOL CR 400 MG COMPRIMIDOTIEMPO DE ENTREGA 30 DIAS HABILES DESPUES DE RECIBIR LA OC</t>
  </si>
  <si>
    <t>HG-1273</t>
  </si>
  <si>
    <t>CÓDIGO IGSS 852, CARBAMAZEPINA TABLETA DE LIBERACIÓN PROLONGADA 400 MG. SOLICITUD: 73/2022.</t>
  </si>
  <si>
    <t>HG-1274</t>
  </si>
  <si>
    <t>TEGRETOL CR 400MG CAJA 30 COMPRIMIDOSTIEMPO DE ENTREGA 30 DIAS DESPUÉS DE RECIBIR ORDEN DE COMPRA</t>
  </si>
  <si>
    <t>HG-1275</t>
  </si>
  <si>
    <t>PEDIDO 266/2022, CODIGO IGSS 852, CARBAMAZEPINA TABLETA DE LIBERACIÓN PROLONGADA 400MG</t>
  </si>
  <si>
    <t>HG-1276</t>
  </si>
  <si>
    <t>ADQUISICIÓN DE CARBAMAZEPINA TABLETA, PARA USO EN DIFERENTES SERVICIOS DE ESTE HOSPITAL.</t>
  </si>
  <si>
    <t>HG-1277</t>
  </si>
  <si>
    <t>HG-1278</t>
  </si>
  <si>
    <t>CARBAMAZEPINA, TABLETA DE LIBERACIÓN PROLONGADA 400MG</t>
  </si>
  <si>
    <t>HG-1279</t>
  </si>
  <si>
    <t>EVENTO 22/2022 CÓDIGO IGSS 852 CARBAMAZEPINA TABLETA DE LIBERACIÓN PROLONGADA 400MG PARA LA UNIDAD MÉDICA DEL IGSS CONSULTORIO GUASTATOYA, EL PROGRESO</t>
  </si>
  <si>
    <t>HG-1280</t>
  </si>
  <si>
    <t>PEDIDO NO. 2408/2022 , CARBAMAZEPINA , TABLETA DE LIBERACIÓN PROLONGADA 400 MG , CÓDIGO IGSS 852</t>
  </si>
  <si>
    <t>1/2/2022</t>
  </si>
  <si>
    <t>HG-1281</t>
  </si>
  <si>
    <t>PEDIDO NO. 2409/2022 , CARBAMAZEPINA , TABLETA DE LIBERACIÓN PROLONGADA 400 MG , CÓDIGO IGSS 852</t>
  </si>
  <si>
    <t>29/1/2022</t>
  </si>
  <si>
    <t>HG-1282</t>
  </si>
  <si>
    <t>35010 - CARBAMAZEPINA TABLETA DE LIBERACION PROLONGADA 400 MG C-852</t>
  </si>
  <si>
    <t>HG-1283</t>
  </si>
  <si>
    <t>PEDIDO 204/2022 CÓDIGO IGSS 852 CARBAMAZEPINA, TABLETA DE LIBERACIÓN PROLONGADA 400 MG</t>
  </si>
  <si>
    <t>TEGRETOL CR400 MG COMPRIMIDOS RECUBIERTOS D ACCION PROLONGADA</t>
  </si>
  <si>
    <t>HG-1284</t>
  </si>
  <si>
    <t>CÓDIGO IGSS: 852 CARBAMAZEPINA, CONCENTRACION 400 MG, FORMA FARMACEUTICA: TABLETA; VIA DE ADMINISTRACION; ORAL; UNIDAD/1 UNIDADES(ES), PARA PACIENTES DE LAS DEPENDENCIAS QUE INTEGRAN LA UE135 HOSPITAL DE CHIMALTENANGO</t>
  </si>
  <si>
    <t>HG-1285</t>
  </si>
  <si>
    <t>ADQUISICIÓN CÓDIGO IGSS 852, CARBAMAZEPINA TABLETA 400 MG.</t>
  </si>
  <si>
    <t>22/4/2021</t>
  </si>
  <si>
    <t>HG-1286</t>
  </si>
  <si>
    <t>HG-1287</t>
  </si>
  <si>
    <t>CARBAMAZEPINA TABLETA DE LIBERACION PROLONGADA 400 MG CANTIDAD 47,400 PEDIDO 173/2022 CODIGO IGSS 852</t>
  </si>
  <si>
    <t>HG-1288</t>
  </si>
  <si>
    <t>14/2/2022</t>
  </si>
  <si>
    <t>TEGRETOL CR 400 MG COMPRIMIDOPRESENTACION: CAJA CON 30 COMPRIMIDOSENTREGA: 30 DIAS HABILES</t>
  </si>
  <si>
    <t>HG-1289</t>
  </si>
  <si>
    <t>CODIGO IGSS 852, CARBAMAZEPINA TABLETA DE LIBERACIÓN PROLONGADA 400 MG</t>
  </si>
  <si>
    <t>HG-1290</t>
  </si>
  <si>
    <t>HG-1291</t>
  </si>
  <si>
    <t>F-0135/2022 C-852 CARBAMAZEPINA, TABLETA DE LIBERACION PROLONGADA 400 MG</t>
  </si>
  <si>
    <t>HG-1292</t>
  </si>
  <si>
    <t>CARBAMAZEPINA TABLETA DE LIBERACIÓN PROLONGADA 400 MG(CÓDIGO PPR 246-168062)</t>
  </si>
  <si>
    <t>HG-1293</t>
  </si>
  <si>
    <t>HG-1294</t>
  </si>
  <si>
    <t>CARBAMAZEPINA TABLETA 400 MG. CODIGO IGSS 852 SIAF-225-2022</t>
  </si>
  <si>
    <t>HG-1295</t>
  </si>
  <si>
    <t>SIAF 46/2022 Y 397/2022 CARBAMAZEPINA TABLETA DE LIBERACIÓN PROLONGADA 400 MG PARA UIA MOYUTA Y CONSULTORIO JUTIAPA</t>
  </si>
  <si>
    <t>TEGRETOL 400 MG COMPRIMIDO</t>
  </si>
  <si>
    <t>HG-1296</t>
  </si>
  <si>
    <t>EVENTO 06/2022 CÓDIGO IGSS 852 CARBAMAZEPINA TABLETA DE LIBERACIÓN PROLONGADA 400MG PARA LA UNIDAD MÉDICA DEL IGSS ANEXO DEL CONSULTORIO GUASTATOYA EN EL MUNICIPIO DE SANARATE, EL PROGRESO</t>
  </si>
  <si>
    <t>HG-1297</t>
  </si>
  <si>
    <t>HG-1298</t>
  </si>
  <si>
    <t>PEDIDO 204/2022 CÓDIGO IGSS 852 CARBAMAZEPINA TABLETA 400 MG</t>
  </si>
  <si>
    <t>12/1/2022</t>
  </si>
  <si>
    <t>HG-1299</t>
  </si>
  <si>
    <t>21/4/2021</t>
  </si>
  <si>
    <t>23/4/2021</t>
  </si>
  <si>
    <t>HG-1300</t>
  </si>
  <si>
    <t>HG-1301</t>
  </si>
  <si>
    <t>PEDIDO 138, CÓDIGO IGSS 852 CARBAMAZEPINA, TABLETA DE LIBERACIÓN PROLONGADA 400 MG</t>
  </si>
  <si>
    <t>HG-1302</t>
  </si>
  <si>
    <t>PEDIDO 139, CÓDIGO IGSS 852 CARBAMAZEPINA, TABLETA DE LIBERACIÓN PROLONGADA 400 MG</t>
  </si>
  <si>
    <t>HG-1303</t>
  </si>
  <si>
    <t>HG-1304</t>
  </si>
  <si>
    <t>ADQUISICIÓN CÓDIGO IGSS 852, CARBAMAZEPINA TABLETA 400 MG</t>
  </si>
  <si>
    <t>TEGRETOL CR 400 MG COMPRIMIDOPRESENTACION: CAJA CON 30 COMPRIMIDOSTIEMPO ENTREGA 30 DIAS HABILES</t>
  </si>
  <si>
    <t>HG-1305</t>
  </si>
  <si>
    <t>EVENTO NO. 898-2021, COMPRA DE MEDICAMENTOS, CÓDIGO IGSS 852, CODIGO PPR 248-346, CARBAMAZEPINA, TABLETA 400 MG</t>
  </si>
  <si>
    <t>HG-1306</t>
  </si>
  <si>
    <t>HG-1307</t>
  </si>
  <si>
    <t>CÓDIGO IGSS 852 CARBAMAZEPINA TABLETA DE LIBERACIÓN PROLONGADA 400 MG, PARA LOS CENTROS DE COSTO DE ALTA VERAPAZ. CANTIDAD 11,310</t>
  </si>
  <si>
    <t>HG-1308</t>
  </si>
  <si>
    <t>ADQUSICION DE CARBAMAZEPINA TABLETA CONCENTRACION 400 MG.</t>
  </si>
  <si>
    <t>HG-1309</t>
  </si>
  <si>
    <t>CÓDIGO IGSS: 852 CARBAMAZEPINA; CONCENTRACIÓN; 400 MG; FORMA FARMACÉUTICA; TABLETA; VÍA DE ADMINISTRACIÓN; ORAL; UNIDAD/1UNIDAD(ES). PARA PACIENTES DE LAS DEPENDENCIAS QUE INTEGRAN LA UE 135 IGSS HOSPITAL DE CHIMALTENANGO</t>
  </si>
  <si>
    <t>HG-1310</t>
  </si>
  <si>
    <t>HG-1311</t>
  </si>
  <si>
    <t>HG-1312</t>
  </si>
  <si>
    <t>CARBAMAZEPINA TABLETA DE LIBERACIÓN PROLONGADA 400 MG-COD IGSS 852-</t>
  </si>
  <si>
    <t>HG-1313</t>
  </si>
  <si>
    <t>35010 CARBAMAZEPINA TABLETA DE LIBERACION PROLONGADA 400 MG C-852</t>
  </si>
  <si>
    <t>24/2/2022</t>
  </si>
  <si>
    <t>HG-1314</t>
  </si>
  <si>
    <t>CARBAMAZEPINA TABLETA 400 MG CÓDIGO: 852 SIAF 367-2022</t>
  </si>
  <si>
    <t>HG-1315</t>
  </si>
  <si>
    <t>COD IGSS 852 CARBAMAZEPINA TABLETA DE LIBERACIÓN PROLONGADA 400 MG P 30</t>
  </si>
  <si>
    <t>HG-1316</t>
  </si>
  <si>
    <t>EVENTO 28/2022 CÓDIGO IGSS 852 CARBAMAZEPINA TABLETA DE LIBERACIÓN PROLONGADA 400MG PARA LA UNIDAD MÉDICA DEL IGSS CONSULTORIO GUASTATOYA, EL PROGRESO</t>
  </si>
  <si>
    <t>TEGRETOL CR 400MG CAJA CON 30 COMPRIMIDOS</t>
  </si>
  <si>
    <t>HG-1317</t>
  </si>
  <si>
    <t>CARBAMAZEPINA TABLETA 400 MG CÓDIGO: 852 SIAF 301.</t>
  </si>
  <si>
    <t>HG-1318</t>
  </si>
  <si>
    <t>CARBAMAZEPINA TABLETA DE LIBERACION PROLONGADA 400MG</t>
  </si>
  <si>
    <t>HG-1319</t>
  </si>
  <si>
    <t>COMPRA DE 18000 UNIDADES DE CARBAMAZEPINA TABLETA DE LIBERACIÓN PROLONGADA 400 MG</t>
  </si>
  <si>
    <t>HG-1320</t>
  </si>
  <si>
    <t>7/3/2022</t>
  </si>
  <si>
    <t>HG-1321</t>
  </si>
  <si>
    <t>CARBAMAZEPINATABLETA DE LIBERACIÓN PROLONGADA 400 MG</t>
  </si>
  <si>
    <t>TEGRETOL CR 400MG COMPRIMIDO</t>
  </si>
  <si>
    <t>HG-1322</t>
  </si>
  <si>
    <t>TEGRETOL CR 400 MG COMPRIMIDO RECUBIERTO DE ACCION PROLONGADA</t>
  </si>
  <si>
    <t>HG-1323</t>
  </si>
  <si>
    <t>CODIGO 852 PEDIDO 1036/2022 CARBAMAZEPINA, TABLETA DE LIBERACIÓN PROLONGADA 400 MG.</t>
  </si>
  <si>
    <t>6/5/2022</t>
  </si>
  <si>
    <t>HG-1324</t>
  </si>
  <si>
    <t>CODIGO 852 PEDIDO 1037/2022 CARBAMAZEPINA, TABLETA DE LIBERACIÓN PROLONGADA 400 MG.</t>
  </si>
  <si>
    <t>HG-1325</t>
  </si>
  <si>
    <t>CODIGO 852 PEDIDO 1038/2022 CARBAMAZEPINA, TABLETA DE LIBERACIÓN PROLONGADA 400 MG.</t>
  </si>
  <si>
    <t>HG-1326</t>
  </si>
  <si>
    <t>CODIGO 852 PEDIDO 1039/2022 CARBAMAZEPINA, TABLETA DE LIBERACIÓN PROLONGADA 400 MG.</t>
  </si>
  <si>
    <t>HG-1327</t>
  </si>
  <si>
    <t>CODIGO 852 CARBAMAZEPINA, COMPRIMIDO LIBERACIÒN PROLONGADA 400 MG. EN BASE A OFICIO CIRCULAR 2465-2017</t>
  </si>
  <si>
    <t>27/7/2017</t>
  </si>
  <si>
    <t>31/7/2017</t>
  </si>
  <si>
    <t>CARBAMAZEPINA, COMPRIMIDO LIBERACIÒN PROLONGADA 400 MG.</t>
  </si>
  <si>
    <t>HG-1328</t>
  </si>
  <si>
    <t>HG-1329</t>
  </si>
  <si>
    <t>27/4/2021</t>
  </si>
  <si>
    <t>29/4/2021</t>
  </si>
  <si>
    <t>HG-1330</t>
  </si>
  <si>
    <t>HG-1331</t>
  </si>
  <si>
    <t>CODIGO 852 PEDIDO 1040/2022 CARBAMAZEPINA, TABLETA DE LIBERACIÓN PROLONGADA 400 MG.</t>
  </si>
  <si>
    <t>HG-1332</t>
  </si>
  <si>
    <t>CÓDIGO IGSS 852, CARBAMAZEPINA TABLETA DE LIBERACIÓN PROLONGADA 400 MG. SOLICITUD: 684/2022.</t>
  </si>
  <si>
    <t>HG-1333</t>
  </si>
  <si>
    <t>CÓDIGO IGSS 852, CARBAMAZEPINA TABLETA DE LIBERACIÓN PROLONGADA 400 MG. SOLICITUD: 685/2022.</t>
  </si>
  <si>
    <t>TEGRETOL CR 400MG COMPRIMIDO RECUBIERTO DE ACCION PROLONGADA</t>
  </si>
  <si>
    <t>HG-1334</t>
  </si>
  <si>
    <t>CÓDIGO IGSS 852, CARBAMAZEPINA TABLETA DE LIBERACIÓN PROLONGADA 400 MG. SOLICITUD: 686/2022.</t>
  </si>
  <si>
    <t>HG-1335</t>
  </si>
  <si>
    <t>CODIGO IGSS: 852 - CARBAMAZEPINA TABLETA DE LIBERACIÓN PROLONGADA 400 MG</t>
  </si>
  <si>
    <t>HG-1336</t>
  </si>
  <si>
    <t>CARBAMAZEPINA TABLETA DE LIBERACION PROLONGADA 400 MG 400 MG CÓDIGO: 852 SIAF 1714</t>
  </si>
  <si>
    <t>HG-1337</t>
  </si>
  <si>
    <t>TEGRETOL CR 400 MG COMPRIMIDOTIEMPO DE ENTREGA 30 DIAS HABILES DESPUES DE RECIBIR ORDEN DE COMPRA</t>
  </si>
  <si>
    <t>HG-1338</t>
  </si>
  <si>
    <t>HG-1339</t>
  </si>
  <si>
    <t>HG-1340</t>
  </si>
  <si>
    <t>CODIGO 852 CARBAMAZEPINA TABLETA DE LIBERACIÓN PROLONGADA 400 MG SIAF 370/2022</t>
  </si>
  <si>
    <t>HG-1341</t>
  </si>
  <si>
    <t>F-0526/2022 C-852 CARBAMAZEPINA, TABLETA 400 MG</t>
  </si>
  <si>
    <t>TEGRETOL CR 400 MG COMPRIMIDOS TIEMPO DE ENTREGA 30 DIAS HABILES DESPUES DE RECIBIR ORDEN DE COMPRA</t>
  </si>
  <si>
    <t>HG-1342</t>
  </si>
  <si>
    <t>CÓDIGO IGSS: 852 CARBAMAZEPINA, CONCENTRACION 400 MG, FORMA FARMACEUTICA: TABLETA DE LIBERACION PROLONGADA; VIA DE ADMINISTRACION; ORAL; UNIDAD/1 UNIDADES(ES); PARA PACIENTES DE LAS DEPENDENCIAS QUE INTEGRAN LA UE135 HOSPITAL DE CHIMALTENANGO</t>
  </si>
  <si>
    <t>TEGRETOL CR 400 MG COMPRIMIDOS RECUBIERTOS DE ACCION PROLONGADA- PRESENTACION: CAJA DE 30 COMPRIMIDO</t>
  </si>
  <si>
    <t>HG-1343</t>
  </si>
  <si>
    <t>CODIGO IGSS 852 - CARBAMAZEPINA, TABLETA 400 MG</t>
  </si>
  <si>
    <t>HG-1344</t>
  </si>
  <si>
    <t>TEGRETOL CR 400 MG COMPRIMIDO RECUBIERTO CON ACCIÓN PROLONGADA</t>
  </si>
  <si>
    <t>HG-1345</t>
  </si>
  <si>
    <t>EVENTO 69/2022 CÓDIGO IGSS 852 CARBAMAZEPINA TABLETA DE LIBERACIÓN PROLONGADA 400MG PARA LA UNIDAD MÉDICA DEL IGSS CONSULTORIO GUASTATOYA, EL PROGRESO</t>
  </si>
  <si>
    <t>HG-1346</t>
  </si>
  <si>
    <t>18,000 CARBAMAZEPINA TABLETA DE LIBERACIÓN PROLONGADA 400 MG - CÓDIGO IGSS 852, P.2523/2022</t>
  </si>
  <si>
    <t>TEGRETOL CR 400 MG COMPRIMIDO TIEMPO DE ENTREGA 30 DIAS HABILES DESPUES DE RECIBIR ORDEN DE COMPRA</t>
  </si>
  <si>
    <t>HG-1347</t>
  </si>
  <si>
    <t>HG-1348</t>
  </si>
  <si>
    <t>CARBAMAZEPINA CONCENTRACIÓN: 400 MG; FORMA FARMACÉUTICA: TABLETA; VÍA DE ADMINISTRACIÓN ORAL; UNIDAD</t>
  </si>
  <si>
    <t>HG-1349</t>
  </si>
  <si>
    <t>CODIGO 852 CARBAMAZEPINA TABLETA DE LIBERACIÓN PROLONGADA 400 MG SIAF 614/2022</t>
  </si>
  <si>
    <t>HG-1350</t>
  </si>
  <si>
    <t>CODIGO 852 CARBAMAZEPINA TABLETA DE LIBERACIÓN PROLONGADA 400 MG (SIAF 615/2022)</t>
  </si>
  <si>
    <t>HG-1351</t>
  </si>
  <si>
    <t>HG-1352</t>
  </si>
  <si>
    <t>HG-1353</t>
  </si>
  <si>
    <t>HG-1354</t>
  </si>
  <si>
    <t>F-380/2021 C-852 CARBAMAZEPINA TABLETA 400 MG</t>
  </si>
  <si>
    <t>HG-1355</t>
  </si>
  <si>
    <t>HG-1356</t>
  </si>
  <si>
    <t>TEGRETOL CR 400 MG COMPRIMIDOS RECUBIERTOS DE ACCION PROLONGADA- PRESENTACION CAJA DE 30 TABLETAS</t>
  </si>
  <si>
    <t>HG-1357</t>
  </si>
  <si>
    <t>EVENTO NO. 367-2022 CARBAMAZEPINA TABLETA DE LIBERACIÓN PROLONGADA 400 MG. CÓDIGO IGSS 852</t>
  </si>
  <si>
    <t>TEGRETOL CR 400 MG COMPRIMIDO CAJA CON 30 COMPRIMIDOS RECUBIERTOS</t>
  </si>
  <si>
    <t>HG-1358</t>
  </si>
  <si>
    <t>HG-1359</t>
  </si>
  <si>
    <t>CODIGO IGSS 852 CARBAMAZEPINA TABLETA 400 MG</t>
  </si>
  <si>
    <t>HG-1360</t>
  </si>
  <si>
    <t>HG-1361</t>
  </si>
  <si>
    <t>HG-1362</t>
  </si>
  <si>
    <t>PEDIDO 220/2022. CARBAMAZEPINA, TABLETA DE LIBERACION PROLONGADA 400 MG. CODIGO IGSS: 852.</t>
  </si>
  <si>
    <t>HG-1363</t>
  </si>
  <si>
    <t>EVENTO NO. 1799-2022, CÓDIGO IGSS 852 CARBAMAZEPINA, TABLETA DE LIBERACIÓN PROLONGADA 400 MG</t>
  </si>
  <si>
    <t>27/5/2022</t>
  </si>
  <si>
    <t>TEGRETOL CR 400 MG COMPRIMIDOS RECUBIERTOS DE ACCION PROLONGADA - PRESENTACION: CAJA DE 30 COMPRIMID</t>
  </si>
  <si>
    <t>HG-1364</t>
  </si>
  <si>
    <t>EVENTO NO. 1800-2022, CÓDIGO IGSS 852 CARBAMAZEPINA, TABLETA DE LIBERACIÓN PROLONGADA 400 MG</t>
  </si>
  <si>
    <t>HG-1365</t>
  </si>
  <si>
    <t>EVENTO 103/2022 CÓDIGO IGSS 852 CARBAMAZEPINA TABLETA DE LIBERACIÓN PROLONGADA 400MG PARA LA UNIDAD MÉDICA DEL IGSS CONSULTORIO GUASTATOYA, EL PROGRESO</t>
  </si>
  <si>
    <t>24/5/2022</t>
  </si>
  <si>
    <t>HG-1366</t>
  </si>
  <si>
    <t>HG-1367</t>
  </si>
  <si>
    <t>11/5/2021</t>
  </si>
  <si>
    <t>13/5/2021</t>
  </si>
  <si>
    <t>HG-1368</t>
  </si>
  <si>
    <t>HG-1369</t>
  </si>
  <si>
    <t>HG-1370</t>
  </si>
  <si>
    <t>HG-1371</t>
  </si>
  <si>
    <t>CODIGO IGSS 852; CARBAMAZEPINA TABLETA 400 MG</t>
  </si>
  <si>
    <t>HG-1372</t>
  </si>
  <si>
    <t>HG-1373</t>
  </si>
  <si>
    <t>12/5/2021</t>
  </si>
  <si>
    <t>HG-1374</t>
  </si>
  <si>
    <t>HG-1375</t>
  </si>
  <si>
    <t>COMPRA DEL CODIGO 852 CARBAMAZEPINA TABLETA 400 MG, PARA IGSS CONSULTORIO 38,700 UNIDADES, UIA ASUNCION MITA 4,500 UNIDADES Y UIA MOYUTA 4,440 UNIDADES</t>
  </si>
  <si>
    <t>14/5/2021</t>
  </si>
  <si>
    <t>HG-1376</t>
  </si>
  <si>
    <t>HG-1377</t>
  </si>
  <si>
    <t>HG-1378</t>
  </si>
  <si>
    <t>HG-1379</t>
  </si>
  <si>
    <t>TEGRETOL CR 400 MG COMPRIMIDOS RECUBIERTOS DE ACCION PROLONGADA- PRESENTACIOM: CAJA DE 30 COMPRIMIDO</t>
  </si>
  <si>
    <t>HG-1380</t>
  </si>
  <si>
    <t>ADQUISICIÓN DE CARBAMAZEPINA TABLETA 400 MG.</t>
  </si>
  <si>
    <t>HG-1381</t>
  </si>
  <si>
    <t>40,000 CARBAMAZEPINA, TABLETA 400 MG, P.1624/2021.</t>
  </si>
  <si>
    <t>HG-1382</t>
  </si>
  <si>
    <t>CÓDIGO IGSS: 852 CARBAMAZEPINA; CONCENTRACIÓN; 400 MG; FORMA FARMACÉUTICA; TABLETA; VÍA DE ADMINISTRACIÓN; ORAL; UNIDAD/1UNIDAD(ES); PARA PACIENTES DE LAS DEPENDENCIAS QUE INTEGRAN LA UE 135 IGSS HOSPITAL DE CHIMALTENANGO</t>
  </si>
  <si>
    <t>HG-1383</t>
  </si>
  <si>
    <t>CARBAMAZEPINA, TABLETA 100 MG</t>
  </si>
  <si>
    <t>HG-1384</t>
  </si>
  <si>
    <t>HG-1385</t>
  </si>
  <si>
    <t>CODIGO 852 PEDIDO 1035/2021 CARBAMAZEPINA, TABLETA 400 MG.</t>
  </si>
  <si>
    <t>HG-1386</t>
  </si>
  <si>
    <t>HG-1387</t>
  </si>
  <si>
    <t>HG-1388</t>
  </si>
  <si>
    <t>TEGRETOL CR 400 MG COMPRIMIDOS RECUBIERTOS DE ACCION PROLONGADA- PRESENTACION CAJA DE 30 COMPRIMIDOS</t>
  </si>
  <si>
    <t>HG-1389</t>
  </si>
  <si>
    <t>TEGRETOL CR 400 MG COMPRIMIDOS ENTREGA: 30 DIAS HABILES DESPUES DE RECIBIR LA ORDEN DE COMPRA</t>
  </si>
  <si>
    <t>HG-1390</t>
  </si>
  <si>
    <t>EVENTO 216/2022 CÓDIGO IGSS 852 CARBAMAZEPINA TABLETA DE LIBERACIÓN PROLONGADA 400MG PARA LA UNIDAD MÉDICA DEL IGSS CONSULTORIO GUASTATOYA, EL PROGRESO</t>
  </si>
  <si>
    <t>29/11/2022</t>
  </si>
  <si>
    <t>TEGRETOL CR 400 MG COMPRIMIDOS RECUBIERTOS DE ACCION PROLONGADA- PRESENTACION: CAJA 30 COMPRIMIDOS</t>
  </si>
  <si>
    <t>HG-1391</t>
  </si>
  <si>
    <t>CARBAMAZEPINA TABLETA DE LIBERACIÓN PROLONGADA 400 MG/ CODIGO 852/ PEDIDO 2409</t>
  </si>
  <si>
    <t>17/11/2022</t>
  </si>
  <si>
    <t>HG-1392</t>
  </si>
  <si>
    <t>CARBAMAZEPINA TABLETA DE LIBERACION PROLONGADA 400 MG CANTIDAD 47,580 PEDIDO 3897/2022 CODIGO IGSS 852</t>
  </si>
  <si>
    <t>HG-1393</t>
  </si>
  <si>
    <t>ADQUISICIÓN DE CARBAMAZEPINA TABLETA DE LIBERACIÓN PROLONGADA</t>
  </si>
  <si>
    <t>HG-1394</t>
  </si>
  <si>
    <t>CODIGO 852 PEDIDO 2313/2022 CARBAMAZEPINA, TABLETA DE LIBERACIÓN PROLONGADA 400 MG.</t>
  </si>
  <si>
    <t>HG-1395</t>
  </si>
  <si>
    <t>PEDIDO NO.14456/2022; CÓDIGO IGSS 852; CARBAMAZEPINA, TABLETA DE LIBERACIÓN PROLONGADA 400 MG.</t>
  </si>
  <si>
    <t>5/11/2022</t>
  </si>
  <si>
    <t>HG-1396</t>
  </si>
  <si>
    <t>CODIGO 852 PEDIDO 2314/2022 CARBAMAZEPINA, TABLETA DE LIBERACIÓN PROLONGADA 400 MG.</t>
  </si>
  <si>
    <t>HG-1397</t>
  </si>
  <si>
    <t>CODIGO 852 PEDIDO 2311/2022 CARBAMAZEPINA, TABLETA DE LIBERACIÓN PROLONGADA 400 MG.</t>
  </si>
  <si>
    <t>HG-1398</t>
  </si>
  <si>
    <t>COD 852 CARBAMAZEPINA TABLETA DE LIBERACIÓN PROLONGADA 400 MG</t>
  </si>
  <si>
    <t>HG-1399</t>
  </si>
  <si>
    <t>CODIGO 852 PEDIDO 2312/2022 CARBAMAZEPINA, TABLETA DE LIBERACIÓN PROLONGADA 400 MG.</t>
  </si>
  <si>
    <t>HG-1400</t>
  </si>
  <si>
    <t>HG-1401</t>
  </si>
  <si>
    <t>CODIGO 852 CARBAMAZEPINA TABLETA DE LIBERACIÓN PROLONGADA 400 MG SIAF 508/2022</t>
  </si>
  <si>
    <t>29/4/2022</t>
  </si>
  <si>
    <t>HG-1402</t>
  </si>
  <si>
    <t>CARBAMAZEPINA TABLETA DE LIBERACIÓN PROLONGADA 400 MG-COD 852- AMPARO 01200-2016-00064</t>
  </si>
  <si>
    <t>HG-1403</t>
  </si>
  <si>
    <t>CARBAMAZEPINA TABLETA DE LIBERACIÓN PROLONGADA 400 MG-COD IGSS 852- AMPARO 01200-2016-00064</t>
  </si>
  <si>
    <t>HG-1404</t>
  </si>
  <si>
    <t>CARBAMAZEPINA TABLETA DE LIBERACIÓN PROLONGADA 400 MG-CODIGO IGSS 852- AMPARO 01200-2016-00064</t>
  </si>
  <si>
    <t>HG-1405</t>
  </si>
  <si>
    <t>EVENTO NO. 4172-2022, CÓDIGO IGSS 852, CARBAMAZEPINA, TABLETA DE LIBERACION PROLONGADA 400 MG.</t>
  </si>
  <si>
    <t>HG-1406</t>
  </si>
  <si>
    <t>EVENTO NO. 4173-2022, CÓDIGO IGSS 852, CARBAMAZEPINA, TABLETA DE LIBERACION PROLONGADA 400 MG.</t>
  </si>
  <si>
    <t>HG-1407</t>
  </si>
  <si>
    <t>TEGRETOL CR 400 MG COMPRIMIDOS RECUBIERTOS DE ACCION PROLONGADA- ENTREGA 6 SEMANAS -CAJA 30 TABLETAS</t>
  </si>
  <si>
    <t>HG-1408</t>
  </si>
  <si>
    <t>CODIGO 852 CARBAMAZEPINA TABLETA DE LIBERACIÓN PROLONGADA 400 MG. PEDIDO NO. 1052/2022</t>
  </si>
  <si>
    <t>HG-1409</t>
  </si>
  <si>
    <t>TEGRETOL CR 400 MG COMPRIMIDOS RECUBIERTOS DE ACCION PROLONGADA- PRESENTACION&gt; CAJA DE 30 TABLETAS</t>
  </si>
  <si>
    <t>HG-1410</t>
  </si>
  <si>
    <t>CARBAMAZEPINA, TABLETA DE LIBERACION PROLONGADA 400 MG</t>
  </si>
  <si>
    <t>HG-1411</t>
  </si>
  <si>
    <t>HG-1412</t>
  </si>
  <si>
    <t>HG-1413</t>
  </si>
  <si>
    <t>HG-1414</t>
  </si>
  <si>
    <t>CARBAMAZEPINA CONCENTRACIÓN: 400MG; FORMA FARMACÉUTICA: TABLETA; VÍA DE ADMINISTRACIÓN: ORAL; UNIDAD/1 UNIDAD(ES); CÓDIGO IGSS 852; CÓDIGO PPR 248;</t>
  </si>
  <si>
    <t>HG-1415</t>
  </si>
  <si>
    <t>PEDIDO NO. 4461/2022; CARBAMAZEPINA, TABLETA DE LIBERACION PROLONGADA 400 MG; CODIGO IGSS: 852</t>
  </si>
  <si>
    <t>HG-1416</t>
  </si>
  <si>
    <t>COD IGSS 852 CARBAMAZEPINA TABLETA DE LIBERACIÓN PROLONGADA 400 MG P 47</t>
  </si>
  <si>
    <t>HG-1417</t>
  </si>
  <si>
    <t>COD IGSS 852 CARBAMAZEPINA TABLETA DE LIBERACIÓN PROLONGADA 400 MG P 48</t>
  </si>
  <si>
    <t>HG-1418</t>
  </si>
  <si>
    <t>EVENTO 191/2022 CÓDIGO IGSS 852 CARBAMAZEPINA TABLETA DE LIBERACIÓN PROLONGADA 400MG PARA LA UNIDAD MÉDICA DEL IGSS ANEXO DEL CONSULTORIO GUASTATOYA EN EL MUNICIPIO DE SANARATE, EL PROGRESO</t>
  </si>
  <si>
    <t>HG-1419</t>
  </si>
  <si>
    <t>HG-1420</t>
  </si>
  <si>
    <t>HG-1421</t>
  </si>
  <si>
    <t>47,619 CARBAMAZEPINA TABLETA DE LIBERACIÓN PROLONGADA 400 MG - CÓDIGO IGSS 852, P.4656/2022</t>
  </si>
  <si>
    <t>TEGRETOL CR 400 MG COMPRIMIDO PRESENTACIÓN: CAJA CON 30 COMPRIMIDOS RECUBIERTOS</t>
  </si>
  <si>
    <t>HG-1422</t>
  </si>
  <si>
    <t>HG-1423</t>
  </si>
  <si>
    <t>CARBAMAZEPINA TABLETA DE LIBERACIÓN PROLONGADA 400 MG, CANTIDAD 47,000, CÓDIGO IGSS 852, PEDIDO 888/2022</t>
  </si>
  <si>
    <t>22/2/2022</t>
  </si>
  <si>
    <t>HG-1424</t>
  </si>
  <si>
    <t>CARBAMAZEPINA TABLETA DE LIBERACION PROLONGADA 400 MG 400 MG CÓDIGO: 852 SIAF 1839</t>
  </si>
  <si>
    <t>11/4/2022</t>
  </si>
  <si>
    <t>18/4/2022</t>
  </si>
  <si>
    <t>HG-1425</t>
  </si>
  <si>
    <t>HG-1426</t>
  </si>
  <si>
    <t>COD.IGSS 852 CARBAMAZEPINA TABLETA DE LIBERACIÓN PROLONGADA 400 MG</t>
  </si>
  <si>
    <t>HG-1427</t>
  </si>
  <si>
    <t>CARBAMAZEPINA TABLETA DE LIBERACION PROLONGADA 400 MG CANTIDAD 47,310 PEDIDO 1976/2022 CODIGO 852</t>
  </si>
  <si>
    <t>HG-1428</t>
  </si>
  <si>
    <t>HG-1429</t>
  </si>
  <si>
    <t>CODIGO 852 CARBAMAZEPINA TABLETA DE LIBERACIÓN PROLONGADA 400 MG (SIAF 640/2022)</t>
  </si>
  <si>
    <t>HG-1430</t>
  </si>
  <si>
    <t>PEDIDO 1745/2022 CÓDIGO IGSS 852 CARBAMAZEPINA, TABLETA DE LIBERACIÓN PROLONGADA 400 MG AMPARO NO. 01200-2016-00064</t>
  </si>
  <si>
    <t>HG-1431</t>
  </si>
  <si>
    <t>CARBAMAZEPINA TABLETA DE LIBERACIÓN PROLONGADA 400 MG; CÓDIGO IGSS: 852;</t>
  </si>
  <si>
    <t>HG-1432</t>
  </si>
  <si>
    <t>42,000 CARBAMAZEPINA, TABLETA 400 MG - CÓDIGO IGSS 852, P.828/2022</t>
  </si>
  <si>
    <t>TEGRETOL CR 400 MG COMPRIMIDO PRESENTACION: CAJA CON 30 COMPRIMIDOS</t>
  </si>
  <si>
    <t>HG-1433</t>
  </si>
  <si>
    <t>14/6/2022</t>
  </si>
  <si>
    <t>HG-1434</t>
  </si>
  <si>
    <t>PEDIDO 2881/2022 CÓDIGO IGSS 852 CARBAMAZEPINA, TABLETA DE LIBERACION PROLONGADA 400 MG AMPARO NO. 01200-2016-00064</t>
  </si>
  <si>
    <t>22/6/2022</t>
  </si>
  <si>
    <t>HG-1435</t>
  </si>
  <si>
    <t>PEDIDO 2879/2022 CÓDIGO IGSS 852 CARBAMAZEPINA, TABLETA DE LIBERACION PROLONGADA 400 MG AMPARO NO. 01200-2016-00064</t>
  </si>
  <si>
    <t>HG-1436</t>
  </si>
  <si>
    <t>HG-1437</t>
  </si>
  <si>
    <t>EVENTO 122/2022 CÓDIGO IGSS 852 CARBAMAZEPINA TABLETA DE LIBERACIÓN PROLONGADA 400MG PARA LA UNIDAD MÉDICA DEL IGSS ANEXO DEL CONSULTORIO GUASTATOYA EN EL MUNICIPIO DE SANARATE, EL PROGRESO</t>
  </si>
  <si>
    <t>10/6/2022</t>
  </si>
  <si>
    <t>HG-1438</t>
  </si>
  <si>
    <t>CODIGO 852 PEDIDO 1041/2022 CARBAMAZEPINA, TABLETA DE LIBERACIÓN PROLONGADA 400 MG.</t>
  </si>
  <si>
    <t>HG-1439</t>
  </si>
  <si>
    <t>CODIGO 852 PEDIDO 1042/2022 CARBAMAZEPINA, TABLETA DE LIBERACIÓN PROLONGADA 400 MG.</t>
  </si>
  <si>
    <t>HG-1440</t>
  </si>
  <si>
    <t>CODIGO 852 PEDIDO 1043/2022 CARBAMAZEPINA, TABLETA DE LIBERACIÓN PROLONGADA 400 MG.</t>
  </si>
  <si>
    <t>HG-1441</t>
  </si>
  <si>
    <t>CODIGO 852 PEDIDO 1044/2022 CARBAMAZEPINA, TABLETA DE LIBERACIÓN PROLONGADA 400 MG.</t>
  </si>
  <si>
    <t>HG-1442</t>
  </si>
  <si>
    <t>CODIGO 852 PEDIDO 1045/2022 CARBAMAZEPINA, TABLETA DE LIBERACIÓN PROLONGADA 400 MG.</t>
  </si>
  <si>
    <t>HG-1443</t>
  </si>
  <si>
    <t>PEDIDO 2914/2022 CÓDIGO IGSS 852 CARBAMAZEPINA, TABLETA DE LIBERACION PROLONGADA 400 MG AMPARO NO. 01200-2016-00064</t>
  </si>
  <si>
    <t>18/6/2022</t>
  </si>
  <si>
    <t>HG-1444</t>
  </si>
  <si>
    <t>PEDIDO 2880/2022 CÓDIGO IGSS 852 CARBAMAZEPINA, TABLETA DE LIBERACION PROLONGADA 400 MG AMPARO NO. 01200-2016-00064</t>
  </si>
  <si>
    <t>HG-1445</t>
  </si>
  <si>
    <t>PEDIDO 2824/2022 CÓDIGO IGSS 852 CARBAMAZEPINA, TABLETA DE LIBERACION PROLONGADA 400 MG AMPARO NO. 01200-2016-00064</t>
  </si>
  <si>
    <t>HG-1446</t>
  </si>
  <si>
    <t>PEDIDO 2825/2022 CÓDIGO IGSS 852 CARBAMAZEPINA, TABLETA DE LIBERACION PROLONGADA 400 MG AMPARO NO. 01200-2016-00064</t>
  </si>
  <si>
    <t>HG-1447</t>
  </si>
  <si>
    <t>HG-1448</t>
  </si>
  <si>
    <t>CARBAMAZEPINA TABLETA DE LIBERACION PROLONGADA 400 MG. CANTIDAD 47,580 PEDIDO 2196/2022 CODIGO IGSS 852</t>
  </si>
  <si>
    <t>27/6/2022</t>
  </si>
  <si>
    <t>30/6/2022</t>
  </si>
  <si>
    <t>HG-1449</t>
  </si>
  <si>
    <t>TEGRETOL CR 400 MG COMPRIMIDO  ENTREGA: 30 DIAS HABILES DESPUES DE RECIBIR LA ORDEN DE COMPRA</t>
  </si>
  <si>
    <t>HG-1450</t>
  </si>
  <si>
    <t>900 CARBAMAZEPINA TABLETA DE LIBERACIÓN PROLONGADA 400 MG. CODIGO IGSS 852</t>
  </si>
  <si>
    <t>HG-1451</t>
  </si>
  <si>
    <t>CARBAMAZEPINA, TABLETA DE LIBERACION PROLONGADA 400 MG CODIGO IGSS 852</t>
  </si>
  <si>
    <t>HG-1452</t>
  </si>
  <si>
    <t>CARBAMAZEPINA TABLETA DE LIBERACION PROLONGADA 400 MG 400 MG CÓDIGO: 852 PEDIDO 4151</t>
  </si>
  <si>
    <t>HG-1453</t>
  </si>
  <si>
    <t>CARBAMAZEPINA TABLETA DE LIBERACION PROLONGADA 400 MG 400 MG CÓDIGO: 852 PEDIDO 4150</t>
  </si>
  <si>
    <t>HG-1454</t>
  </si>
  <si>
    <t>HG-1455</t>
  </si>
  <si>
    <t>CÓDIGO 852 CARBAMAZEPINA TABLETA DE LIBERACIÓN PROLONGADA 400 MG</t>
  </si>
  <si>
    <t>18/7/2022</t>
  </si>
  <si>
    <t>HG-1456</t>
  </si>
  <si>
    <t>26/7/2022</t>
  </si>
  <si>
    <t>HG-1457</t>
  </si>
  <si>
    <t>CODIGO 852 PEDIDO 1724/2022 CARBAMAZEPINA, TABLETA DE LIBERACIÓN PROLONGADA 400 MG.</t>
  </si>
  <si>
    <t>HG-1458</t>
  </si>
  <si>
    <t>CODIGO 852 PEDIDO 1725/2022 CARBAMAZEPINA, TABLETA DE LIBERACIÓN PROLONGADA 400 MG.</t>
  </si>
  <si>
    <t>HG-1459</t>
  </si>
  <si>
    <t>CODIGO 852 PEDIDO 1726/2022 CARBAMAZEPINA, TABLETA DE LIBERACIÓN PROLONGADA 400 MG.</t>
  </si>
  <si>
    <t>HG-1460</t>
  </si>
  <si>
    <t>POR COMPRA DE CARBAMAZEPINA TABLETA DE LIBERACIÓN PROLONGADA 400 MG</t>
  </si>
  <si>
    <t>HG-1461</t>
  </si>
  <si>
    <t>CARBAMAZEPINA, TABLETA DE LIBERACIÓN PROLONGADA 400 MG</t>
  </si>
  <si>
    <t>11/7/2022</t>
  </si>
  <si>
    <t>HG-1462</t>
  </si>
  <si>
    <t>HG-1463</t>
  </si>
  <si>
    <t>HG-1464</t>
  </si>
  <si>
    <t>5/8/2022</t>
  </si>
  <si>
    <t>HG-1465</t>
  </si>
  <si>
    <t>COD IGSS 852 CARBAMAZEPINA TABLETA DE LIBERACIÓN PROLONGADA 400 MG MED.688/2022</t>
  </si>
  <si>
    <t>HG-1466</t>
  </si>
  <si>
    <t>COD IGSS 852 CARBAMAZEPINA TABLETA DE LIBERACIÓN PROLONGADA 400 MG P-687</t>
  </si>
  <si>
    <t>HG-1467</t>
  </si>
  <si>
    <t>ADQUISICIÓN DE CARBAMAZEPINA CONCENTRACIÓN 400MG</t>
  </si>
  <si>
    <t>10/8/2022</t>
  </si>
  <si>
    <t>16/8/2022</t>
  </si>
  <si>
    <t>TEGRETOL CR 400 MG COMPRIMIDOS RECUBIERTOS DE ACCION PROLONGADA-PRESENTACION: CAJA DE 30 COMPRIMIDOS</t>
  </si>
  <si>
    <t>HG-1468</t>
  </si>
  <si>
    <t>CÓDIGO IGSS 852, CARBAMAZEPINA TABLETA DE LIBERACIÓN PROLONGADA 400 MG. SOLICITUD: 1240/2022.</t>
  </si>
  <si>
    <t>HG-1469</t>
  </si>
  <si>
    <t>CÓDIGO IGSS 852, CARBAMAZEPINA TABLETA DE LIBERACIÓN PROLONGADA 400 MG. SOLICITUD: 1241/2022.</t>
  </si>
  <si>
    <t>HG-1470</t>
  </si>
  <si>
    <t>29/8/2022</t>
  </si>
  <si>
    <t>HG-1471</t>
  </si>
  <si>
    <t>PEDIDO 3777/2022 CÓDIGO IGSS 852 CARBAMAZEPINA, TABLETA DE LIBERACION PROLONGADA 400 MG AMPARO NO. 01200-2016-00064</t>
  </si>
  <si>
    <t>20/8/2022</t>
  </si>
  <si>
    <t>HG-1472</t>
  </si>
  <si>
    <t>PEDIDO 3779/2022 CÓDIGO IGSS 852 CARBAMAZEPINA, TABLETA DE LIBERACION PROLONGADA 400 MG AMPARO NO. 01200-2016-00064</t>
  </si>
  <si>
    <t>HG-1473</t>
  </si>
  <si>
    <t>EVENTO 132/2022 CÓDIGO IGSS 852 CARBAMAZEPINA TABLETA DE LIBERACIÓN PROLONGADA 400MG PARA LA UNIDAD MÉDICA DEL IGSS CONSULTORIO GUASTATOYA, EL PROGRESO</t>
  </si>
  <si>
    <t>HG-1474</t>
  </si>
  <si>
    <t>CARBAMAZEPINA TABLETA DE LIBERACIÓN PROLONGADA 400 MG. CODIGO IGSS 852</t>
  </si>
  <si>
    <t>TEGRETOL CR 400 MG COMPRIMIDO RECUBIERTO DE ACCION PROLONGADA.  CAJA CON 30 COMPRIMIDOS</t>
  </si>
  <si>
    <t>HG-1475</t>
  </si>
  <si>
    <t>TEGRETOL CR 400 MG COMPRIMIDO ENTREGA: 30 DIAS HABILES DESPUES DE RECIBIR ORDEN DE COMPRA</t>
  </si>
  <si>
    <t>HG-1476</t>
  </si>
  <si>
    <t>HG-1477</t>
  </si>
  <si>
    <t>CODIGO IGSS 852 CARBAMAZEPINA, TABLETA DE LIBERACIÓN PROLONGADA 400 MG</t>
  </si>
  <si>
    <t>HG-1478</t>
  </si>
  <si>
    <t>F-1308/2022  C-852  CARBAMAZEPINA, TABLETA DE LIBERACION PROLONGADA 400 MG</t>
  </si>
  <si>
    <t>HG-1479</t>
  </si>
  <si>
    <t>COMPRA DE MEDICAMENTO CARBAMAZEPINA TABLETA DE LIBERACIÓN PROLONGADA 400 MG CÓDIGO 852 PARA USO EXCLUSIVO DE IGSS HOSPITAL COBÁN Y CENTROS DE COSTO DE ALTA VERAPAZ, CANTIDAD 9,310</t>
  </si>
  <si>
    <t>16/9/2022</t>
  </si>
  <si>
    <t>TEGRETOL CR 400 MG COMPRIMIDOS RECUBIERTOS DE ACCION PROLONGADA - PRESENTACION: CAJA 30 COMPRIMIDOS</t>
  </si>
  <si>
    <t>HG-1480</t>
  </si>
  <si>
    <t>HG-1481</t>
  </si>
  <si>
    <t>20,280 - CARBAMAZEPINA TABLETA DE LIBERACIÓN PROLONGADA 400 MG C-852</t>
  </si>
  <si>
    <t>HG-1482</t>
  </si>
  <si>
    <t>CARBAMAZEPINA TABLETA DE LIBERACIÓN PROLONGADA 400 MG..</t>
  </si>
  <si>
    <t>TEGRETOL CR - PRESENTACION: CAJA DE 30 COMPRIMIDOS - ENTREGA 6 SEMANAS</t>
  </si>
  <si>
    <t>HG-1483</t>
  </si>
  <si>
    <t>CODIGO IGSS 852 CARBAMAZEPINA, TABLETA DE LIBERACION PROLONGADA 400 MG</t>
  </si>
  <si>
    <t>HG-1484</t>
  </si>
  <si>
    <t>CÓDIGO IGSS 852; CARBAMAZEPINA TABLETA DE LIBERACIÓN PROLONGADA 400 MG, PARA PACIENTES DE LAS DEPENDENCIAS QUE INTEGRAN LA UE135 HOSPITAL DE CHIMALTENANGO</t>
  </si>
  <si>
    <t>HG-1485</t>
  </si>
  <si>
    <t>COD IGSS 852 CARBAMAZEPINA TABLETA DE LIBERACIÓN PROLONGADA 400 MG P-1174 (EVENTO M. 48)</t>
  </si>
  <si>
    <t>HG-1486</t>
  </si>
  <si>
    <t>COD IGSS 852 CARBAMAZEPINA TABLETA DE LIBERACIÓN PROLONGADA 400 MG P-1175 (EVENTO M. 49)</t>
  </si>
  <si>
    <t>HG-1487</t>
  </si>
  <si>
    <t>COD IGSS 852 CARBAMAZEPINA TABLETA DE LIBERACIÓN PROLONGADA 400 MG P-1176 (EVENTO M. 50)</t>
  </si>
  <si>
    <t>HG-1488</t>
  </si>
  <si>
    <t>PEDIDO 2517, CÓDIGO IGSS 852, CARBAMAZEPINA, TABLETA DE LIBERACIÓN PROLONGADA 400 MG</t>
  </si>
  <si>
    <t>HG-1489</t>
  </si>
  <si>
    <t>CARBAMAZEPINA TABLETA DE LIBERACIÓN PROLONGADA 400 MG CANTIDAD 47,310 PEDIDO 2909/2022 CODIGO IGSS 852</t>
  </si>
  <si>
    <t>HG-1490</t>
  </si>
  <si>
    <t>47,619 CARBAMAZEPINA TABLETA DE LIBERACIÓN PROLONGADA 400 MG - CÓDIGO IGSS 852, P.4026/2022</t>
  </si>
  <si>
    <t>TEGRETOL CR 400 MG COMPRIMIDO RECUBIERTO DE ACCION PROLONGADA CAJA CON 30 COMPRIMIDOS RECUBIERTOS</t>
  </si>
  <si>
    <t>HG-1491</t>
  </si>
  <si>
    <t>HG-1492</t>
  </si>
  <si>
    <t>1000 CARBAMAZEPINA TABLETA DE LIBERACIÓN PROLONGADA 400 MG. CODIGO IGSS 852</t>
  </si>
  <si>
    <t>HG-1493</t>
  </si>
  <si>
    <t>HG-1494</t>
  </si>
  <si>
    <t>CARBAMAZEPINA TABLETA DE LIBERACION PROLONGADA 400 MG CÓDIGO: 852 SIAF 6339-2022</t>
  </si>
  <si>
    <t>HG-1495</t>
  </si>
  <si>
    <t>CARBAMAZEPINA TABLETA DE LIBERACION PROLONGADA 400 MG CÓDIGO: 852 SIAF 6341-2022</t>
  </si>
  <si>
    <t>HG-1496</t>
  </si>
  <si>
    <t>CARBAMAZEPINA TABLETA DE LIBERACION PROLONGADA 400 MG CÓDIGO: 852 PEDIDO 6340-2022</t>
  </si>
  <si>
    <t>HG-1497</t>
  </si>
  <si>
    <t>CARBAMAZEPINA TABLETA DE LIBERACION PROLONGADA 400 MG CÓDIGO: 852 SIAF 6342-2022</t>
  </si>
  <si>
    <t>HG-1498</t>
  </si>
  <si>
    <t>CARBAMAZEPINA TABLETA DE LIBERACION PROLONGADA 400 MG CÓDIGO: 852 SIAF 6343-2022</t>
  </si>
  <si>
    <t>HG-1499</t>
  </si>
  <si>
    <t>CARBAMAZEPINA TABLETA DE LIBERACION PROLONGADA 400 MG CÓDIGO: 852 SIAF 6344-2022</t>
  </si>
  <si>
    <t>TEGRETOL CR 400 MG COMPRIMIDO RECUBIERTO DE ACCION PROLONGADA PRESENTACION: CAJA CON 30 COMPRIMIDOS</t>
  </si>
  <si>
    <t>HG-1500</t>
  </si>
  <si>
    <t>HG-1501</t>
  </si>
  <si>
    <t>CARBAMAZEPINA CONCENTRACIÓN 400MG FORMA FARMACEUTICA TABLETA VIA DE ADMINISTRACIÓN ORAL</t>
  </si>
  <si>
    <t>TEGRETOL CR 400 MG COMPRIMIDO RECUBIERTO PRESENTACIÓN: CAJA CON 30 COMPRIMIDOS RECUBIERTOS</t>
  </si>
  <si>
    <t>HG-1502</t>
  </si>
  <si>
    <t>POR COMPRA DE CARBAMAZEPINA TABLETA 400 MG PARA UIA MOYUTA Y UIA ASUNCION MITA JUTIAPA</t>
  </si>
  <si>
    <t>HG-1503</t>
  </si>
  <si>
    <t>CÓDIGO IGSS 852, CARBAMAZEPINA TABLETA DE LIBERACIÓN PROLONGADA 400 MG. SOLICITUD: 2100/2022.</t>
  </si>
  <si>
    <t>HG-1504</t>
  </si>
  <si>
    <t>HG-1505</t>
  </si>
  <si>
    <t>EVENTO NO. 935-2022 CARBAMAZEPINA TABLETA DE LIBERACIÓN PROLONGADA 400 MG. CÓDIGO IGSS 852</t>
  </si>
  <si>
    <t>TEGRETOL CR 400 MG COMPRIMIDOS RECUBIERTOS- PRESENTACION CAJA DE 30 COMPRIMIDOS</t>
  </si>
  <si>
    <t>HG-1506</t>
  </si>
  <si>
    <t>PEDIDO 417/2022. CARBAMAZEPINA, TABLETA DE LIBERACION PROLONGADA 400 MG. CODIGO IGSS: 852.</t>
  </si>
  <si>
    <t>HG-1507</t>
  </si>
  <si>
    <t>TEGRETOL CR 400 MG - PRESENTACION: CAJA DE 30 COMPRIMIDOS - ENTREGA 6 SEMANAS</t>
  </si>
  <si>
    <t>HG-1508</t>
  </si>
  <si>
    <t>CODIGO IGSS: 852 CARBAMAZEPINA TABLETA DE LIBERACIÓN PROLONGADA 400 MG</t>
  </si>
  <si>
    <t>HG-1509</t>
  </si>
  <si>
    <t>CÓDIGO IGSS 852, CARBAMAZEPINA TABLETA DE LIBERACIÓN PROLONGADA 400 MG. SOLICITUD: 2101/2022.</t>
  </si>
  <si>
    <t>18/10/2022</t>
  </si>
  <si>
    <t>HG-1510</t>
  </si>
  <si>
    <t>CÓDIGO IGSS 852, CARBAMAZEPINA TABLETA DE LIBERACIÓN PROLONGADA 400 MG. SOLICITUD: 2102/2022.</t>
  </si>
  <si>
    <t>HG-1511</t>
  </si>
  <si>
    <t>TEGRETOL CR 400 MG COMPRIMIDOS RECUBIERTOS - PRESENTACION CAJA DE 30 COMPRIMIDOS</t>
  </si>
  <si>
    <t>HG-1512</t>
  </si>
  <si>
    <t>ADQUISICIÓN DE CARBAMAZEPINA TABLETA 400 MG, PARA USO EN EL SERVICIO DE PACIENTES DE CONSULTA EXTERNA DE ESTE HOSPITAL.</t>
  </si>
  <si>
    <t>30/11/2022</t>
  </si>
  <si>
    <t>2/12/2022</t>
  </si>
  <si>
    <t>Concentración: 400mg; Forma farmacéutica: Tableta de liberación prolongada; Vía de administración: Oral;</t>
  </si>
  <si>
    <t>HG-1513</t>
  </si>
  <si>
    <t>PEDIDOS 184/2016,CANTIDAD 18,500,CODIGO 848,FENITOINA SODICO, CAPSULA O TABLETA 100 MG</t>
  </si>
  <si>
    <t>14/1/2016</t>
  </si>
  <si>
    <t>21/1/2016</t>
  </si>
  <si>
    <t>FENITOINA SODICO</t>
  </si>
  <si>
    <t>CAPSULA O TABLETA 100 MG</t>
  </si>
  <si>
    <t>FENITOINA SODICA CAPSULA, EXENTO DE IVA</t>
  </si>
  <si>
    <t>HG-1514</t>
  </si>
  <si>
    <t>79065473</t>
  </si>
  <si>
    <t>GRUPO PSI GUATEMALA, SOCIEDA ANONIMA</t>
  </si>
  <si>
    <t>PRODUCTO GENERICO, EXENTO DE I.V.A</t>
  </si>
  <si>
    <t>HG-1515</t>
  </si>
  <si>
    <t>326895</t>
  </si>
  <si>
    <t>INDUSTRIA FARMACEUTICA SOCIEDAD ANONIMA</t>
  </si>
  <si>
    <t>FENITOINA SÓDICA INFASA 100 MG. CAPSULA, GENÉRICA EXENTA DE IVA. FABRICADO POR INFASA / GUATEMALA</t>
  </si>
  <si>
    <t>HG-1516</t>
  </si>
  <si>
    <t>CODIGO 848 FENITOINA SODICA, CAPSULA O TABLETA 100 MG.</t>
  </si>
  <si>
    <t>17/2/2016</t>
  </si>
  <si>
    <t>HG-1517</t>
  </si>
  <si>
    <t>FENITOÍNA SÓDICA, CÁPSULA O TABLETA 100 MG</t>
  </si>
  <si>
    <t>FENITOINA SÓDICA INFASA 100 MG. CAPSULA, GENÉRICO EXENTO DE IVA. FABRICADO POR INFASA / GUATEMALA</t>
  </si>
  <si>
    <t>HG-1518</t>
  </si>
  <si>
    <t>FENITOINA SODICA CAPSULA O TABLETA 100 MG, -COD IGSS 848-</t>
  </si>
  <si>
    <t>3/3/2016</t>
  </si>
  <si>
    <t>FENITOINA SODICA</t>
  </si>
  <si>
    <t>CAPSULAS O TABLETAS</t>
  </si>
  <si>
    <t>79327133</t>
  </si>
  <si>
    <t>DROGUERIA SERPRIMED SOCIEDAD ANONIMA</t>
  </si>
  <si>
    <t>LEBEC</t>
  </si>
  <si>
    <t>HG-1519</t>
  </si>
  <si>
    <t>HG-1520</t>
  </si>
  <si>
    <t>FENITOINA SÓDICA INFASA 100 MG. CAPSULA, GENÉRICO EXENTO DE IVA. FABRICADO POR INFASA/ GUATEMALA</t>
  </si>
  <si>
    <t>HG-1521</t>
  </si>
  <si>
    <t>PRODUCTO GENERICO, LAB. FABRICANTE: MEDOPHARM PAIS: ORIGEN</t>
  </si>
  <si>
    <t>HG-1522</t>
  </si>
  <si>
    <t>EVENTO 143-16,, CODIGO 848</t>
  </si>
  <si>
    <t>12/2/2016</t>
  </si>
  <si>
    <t>FENITOÍNA SÓDICA,CÁPSULA O TABLETA 100 MG</t>
  </si>
  <si>
    <t>CAPSULA O TABLETA</t>
  </si>
  <si>
    <t>FENITOINA SÓDICA INFASA 100 MG. CAPSULA, GENÉRICO, EXENTO DE IVA. FABRICADO POR INFASA / GUATEMALA</t>
  </si>
  <si>
    <t>HG-1523</t>
  </si>
  <si>
    <t>COD. 848 FENITOINA SODICA CAPSULA O TABLETA 100 MG.</t>
  </si>
  <si>
    <t>FENITOINA SODICA CAPSULA O TABLETA 100 MG.</t>
  </si>
  <si>
    <t>FENITOINA SÓDICA INFASA 100 MG. CAPSULA GENÉRICO, EXENTO DE IVA. FABRICADO POR INFASA / GUATEMALA</t>
  </si>
  <si>
    <t>HG-1524</t>
  </si>
  <si>
    <t>PRODUCTO GENERICO, EXENTO DE I.V.A. ( MEDOPHARM)</t>
  </si>
  <si>
    <t>HG-1525</t>
  </si>
  <si>
    <t>EVENTO 785-2016, FENITOINA SODICA CAPSULA O TABLETA DE 100 MG.</t>
  </si>
  <si>
    <t>FENITOINA SODICA CAPSULA O TABLETA DE 100 MG.</t>
  </si>
  <si>
    <t>HG-1526</t>
  </si>
  <si>
    <t>CÁPSULA O TABLETA</t>
  </si>
  <si>
    <t>HG-1527</t>
  </si>
  <si>
    <t>HG-1528</t>
  </si>
  <si>
    <t>HG-1529</t>
  </si>
  <si>
    <t>26/2/2016</t>
  </si>
  <si>
    <t>FENITOINA SÓDICA INFASA 100 MG. CAPSULA GENÉRICO EXENTO DE IVA</t>
  </si>
  <si>
    <t>HG-1530</t>
  </si>
  <si>
    <t>COD. 848 FENITOÍNA SÓDICA, CÁPSULA O TABLETA 100 MG. PRIMERA PROGRAMACION CUATRIMESTRAL 2016. ANEXAR INSCRIPCION DE GUATECOMPRAS, REGISTRO SANITARIO VIGENTE Y COTIZACION</t>
  </si>
  <si>
    <t>FENITOINA SODICA INFASA 100 MG. CAPSULA, GENÉRICO, EXENTO DE IVA. FABRICADO POR INFASA / GUATEMALA</t>
  </si>
  <si>
    <t>HG-1531</t>
  </si>
  <si>
    <t>HG-1532</t>
  </si>
  <si>
    <t>8/2/2016</t>
  </si>
  <si>
    <t>FENITOÍNA SÓDICA</t>
  </si>
  <si>
    <t>CÁPSULA O TABLETA 100 MG</t>
  </si>
  <si>
    <t>CAPSULA</t>
  </si>
  <si>
    <t>HG-1533</t>
  </si>
  <si>
    <t>COD. 848 FENITOÍNA SÓDICA CÁPSULA O TABLETA 100 MG. ENTREGA INMEDIATA, SE LEVANTARA ACTA DE INCUMPLIMIENTO AFECTANDOLE COMPRAS FUTURAS, SI NO TIENE ACREDITAMIENTO EN CUENTA CON EL IGSS NO COTIZAR.</t>
  </si>
  <si>
    <t>20/1/2016</t>
  </si>
  <si>
    <t>25/1/2016</t>
  </si>
  <si>
    <t>PRESENTAR OFERTA POR MEDIO ELECTRÓNICO Y ADJUNTAR ARCHIVO QUE CONTENGA OFERTA EN HOJA MEMBRETADA FIRMADA Y SELLADA POR PERSONA AUTORIZADA POR LA ENTIDAD, ENTREGA DE PRODUCTO EN IGSS HOSPITAL SANTA LUCIA COTZ</t>
  </si>
  <si>
    <t>HG-1534</t>
  </si>
  <si>
    <t>FENITOINA SODICA, CAPSULA O TABLETA 100 MG. 12,750 UNIDADES. SEGÚN SIAF 01 NO. 175/2016. CÓDIGO IGSS 848.</t>
  </si>
  <si>
    <t>HG-1535</t>
  </si>
  <si>
    <t>CODIGO IGSS 848 FENITOÍNA SÓDICA, CÁPSULA O TABLETA 100 MG</t>
  </si>
  <si>
    <t>FENITOINA SÓDICA INFASA 100 MG. CAPSULA, GENÉRICO, EXENTO DE IVA FABRICADO POR INFASA / GUATEMALA</t>
  </si>
  <si>
    <t>HG-1536</t>
  </si>
  <si>
    <t>HG-1537</t>
  </si>
  <si>
    <t>MSPAS NO. 2016-HMA-CD40 ADQUISICIÓN DE PRODUCTOS MEDICINALES Y FARMACEUTICOS.</t>
  </si>
  <si>
    <t>FENITOINA 100MG CAPSULA</t>
  </si>
  <si>
    <t>CAPSULAS</t>
  </si>
  <si>
    <t>HG-1538</t>
  </si>
  <si>
    <t>FENITOINA</t>
  </si>
  <si>
    <t>HG-1539</t>
  </si>
  <si>
    <t>ADQUISICION DE AMPICILINA, ATROPINA SULFATO, FENITOINA SODICA, CINCO-FLUOROURACILO Y ACETAZOLAMIDA, MSPAS NO. 2016-ROO-CD-1183</t>
  </si>
  <si>
    <t>22/4/2016</t>
  </si>
  <si>
    <t>26/4/2016</t>
  </si>
  <si>
    <t>FENITOINA SODICA, CAPSULA O TABLETA 100MG. BLISTER. COTIZAR POR CAPSULA O TABLETA</t>
  </si>
  <si>
    <t>HG-1540</t>
  </si>
  <si>
    <t>FENITOINA INFASA 100 MG. CAPSULA GENÉRICO, EXENTO DE IVA. FABRICADO POR INFASA / GUATEMALA</t>
  </si>
  <si>
    <t>HG-1541</t>
  </si>
  <si>
    <t>HG-1542</t>
  </si>
  <si>
    <t>FENITOINA SODICA SELECTPHARMA</t>
  </si>
  <si>
    <t>HG-1543</t>
  </si>
  <si>
    <t>FENITOINA SÓDICA INFASA 100 MG. CAPSULA, GENÉRICO EXENTO DE IVA FABRICADO POR INFASA /GUATEMALA</t>
  </si>
  <si>
    <t>HG-1544</t>
  </si>
  <si>
    <t>TRIMETOPRIM SULFAMETOXAZOL TABLETA, FLUCONAZOL 200MG, HIDROXIUREA CAPSULA 500MG Y DIFENILHIDANTOINATO SÓDICO (FENITOINA ) CAPSULA, ITRACONAZOL CAPSULAS DE 100MG.</t>
  </si>
  <si>
    <t>DIFENILHIDANTOINATO SÓDICO (FENITOINA ) 100MG CAPSULA</t>
  </si>
  <si>
    <t>GENERICO, EXENTO DE IVA</t>
  </si>
  <si>
    <t>HG-1545</t>
  </si>
  <si>
    <t>C.848 FENITOINA SÓDICA, CAPSULA O TABLETA 100MG.</t>
  </si>
  <si>
    <t>13/4/2016</t>
  </si>
  <si>
    <t>15/4/2016</t>
  </si>
  <si>
    <t>FENITOINA SÓDICA</t>
  </si>
  <si>
    <t>CAPSULA O TABLETA 100MG</t>
  </si>
  <si>
    <t>TABLETA O CAPSULA</t>
  </si>
  <si>
    <t>FENITOINA SODICA SELECTPHARMA 100 MG CAPSULA PRODUCTO EXENTO DE IVA, PRODUCTO NO PAGA IVA</t>
  </si>
  <si>
    <t>HG-1546</t>
  </si>
  <si>
    <t>COMPRA DIRECTA MSPAS NO 2016-HCH-CD024 ADQUISICIÓN DE PRODUCTOS MEDICINALES Y FARMACEUTICOS PARA EL HOSPITAL NACIONAL DE CHIMALTENANGO</t>
  </si>
  <si>
    <t>7/3/2016</t>
  </si>
  <si>
    <t>FENITOINA SÓDICA, 100MG, CAPSULA O TABLETA.</t>
  </si>
  <si>
    <t>FENITOINA SÓDICA, 100MG, CAPSULA O TABLETA</t>
  </si>
  <si>
    <t>HG-1547</t>
  </si>
  <si>
    <t>LISTADO 1341-2016 FENITOINA SODICA CAPSULA O TABLETA 100 MG CODIGO 848</t>
  </si>
  <si>
    <t>17/3/2016</t>
  </si>
  <si>
    <t>FENITOINA SODICA CAPSULA O TABLETA 100 MG</t>
  </si>
  <si>
    <t>FENITOINA SODICA 100 MG. CAPSULA, GENÉRICO, EXENTO DE IVA FABRICADO POR INFASA / GUATEMALA</t>
  </si>
  <si>
    <t>HG-1548</t>
  </si>
  <si>
    <t>ADQUISICION DE MEDICAMENTOS, PARA LA DIRECCIÓN DE AREA DE SALUD DE QUICHÉ.</t>
  </si>
  <si>
    <t>18/3/2016</t>
  </si>
  <si>
    <t>22/3/2016</t>
  </si>
  <si>
    <t>FENITOINA SODICA (DIFENILHIDANTOINA SÓDICA ) 100 MG CAPSULA</t>
  </si>
  <si>
    <t>HG-1549</t>
  </si>
  <si>
    <t>19/2/2018</t>
  </si>
  <si>
    <t>FENITOINA SODICA SELECTPHARMA 100 MG CAPSULA/PRODUCTO GENERICO</t>
  </si>
  <si>
    <t>HG-1550</t>
  </si>
  <si>
    <t>CODIGO 848-FENITOÍNA SÓDICA, CÁPSULA O TABLETA 100 MG</t>
  </si>
  <si>
    <t>HG-1551</t>
  </si>
  <si>
    <t>18/4/2016</t>
  </si>
  <si>
    <t>FENITOINA SÓDICA INFASA 100 MG. CAPSULA, GENÉRICO, EXENTO DE IVA. FABRICADO POR INFASA/ GUATEMALA</t>
  </si>
  <si>
    <t>HG-1552</t>
  </si>
  <si>
    <t>9/6/2016</t>
  </si>
  <si>
    <t>13/6/2016</t>
  </si>
  <si>
    <t>HG-1553</t>
  </si>
  <si>
    <t>HG-1554</t>
  </si>
  <si>
    <t>LISTADO 1863-2016 FENITOINA SODICA CAPSULA O TABLETA 100 MG CODIGO 848</t>
  </si>
  <si>
    <t>29/4/2016</t>
  </si>
  <si>
    <t>4/5/2016</t>
  </si>
  <si>
    <t>HG-1555</t>
  </si>
  <si>
    <t>EVENTO 1010/2016, FENITOÍNA SÓDICA, CAPSULA O TABLETA 100 MG</t>
  </si>
  <si>
    <t>FENITOÍNA SÓDICA, CAPSULA O TABLETA 100 MG</t>
  </si>
  <si>
    <t>HG-1556</t>
  </si>
  <si>
    <t>P-1375, C-848, FENITOINA SÓDICA, CÁPSULA O TABLETA 100 MG</t>
  </si>
  <si>
    <t>FENITOINA SÓDICA, CÁPSULA O TABLETA 100 MG</t>
  </si>
  <si>
    <t>HG-1557</t>
  </si>
  <si>
    <t>COD. 848 FENITOÍNA SÓDICA, CÁPSULA O TABLETA 100 MG. ENTREGA INMEDIATA, SE LEVANTARA ACTA DE INCUMPLIMIENTO AFECTANDOLE COMPRAS FUTURAS, SI NO TIENE ACREDITAMIENTO EN CUENTA CON EL IGSS NO COTIZAR</t>
  </si>
  <si>
    <t>9/5/2016</t>
  </si>
  <si>
    <t>11/5/2016</t>
  </si>
  <si>
    <t>PRESENTAR OFERTA POR MEDIO ELECTRÓNICO Y ADJUNTAR ARCHIVO QUE CONTENGA OFERTA EN HOJA MEMBRETADA FIRMADA Y SELLADA POR PERSONA AUTORIZADA POR LA ENTIDAD, ENTREGA DE PRODUCTO EN IGSS HOSPITAL SANTA LUCIA COTZ . AL MOMENTO DE ENTREGAR EL PRODUCTO EN BODEGA SE SOLICITA ADJUNTAR COPIA DE REGISTRO SANITARIO Y ESTAR AUTORIZADO COMO DISTRIBUIDOR O REPRESENTANTE EN EL PAIS. ADJUNTAR RTU ACTUALIZADO</t>
  </si>
  <si>
    <t>FENITOINA SÓDICA INFASA 100 MG. CAPSULA, GENÉRICO, EXENTO DE IVA. FABRICADO POR INFASA /GUATEMALA</t>
  </si>
  <si>
    <t>HG-1558</t>
  </si>
  <si>
    <t>COD. 848 FENITOÍNA SÓDICA, CÁPSULA O TABLETA 100 MG. ANEXAR INSCRIPCION DE GUATECOMPRAS, REGISTRO SANITARIO VIGENTE Y COTIZACION, SEGUNDA PROGRAMACION CUATRIMESTRAL 2016.</t>
  </si>
  <si>
    <t>HG-1559</t>
  </si>
  <si>
    <t>FENITOINA SODICA, CAPSULA O TABLETA 100 MG. COD. IGSS 848.</t>
  </si>
  <si>
    <t>HG-1560</t>
  </si>
  <si>
    <t>COD. 848 FENITOÍNA SÓDICA CÁPSULA O TABLETA 100 MG.</t>
  </si>
  <si>
    <t>FENITOÍNA SÓDICA CÁPSULA O TABLETA 100 MG.</t>
  </si>
  <si>
    <t>FENITOINA SÓDICA INFASA 100 MG. CAPSULA GENÉRICO, EXENTO DE IVA FABRICADO POR INFASA / GUATEMALA</t>
  </si>
  <si>
    <t>HG-1561</t>
  </si>
  <si>
    <t>HG-1562</t>
  </si>
  <si>
    <t>PEDIDO 1079/2016,CANTIDAD 19,600,CODIGO 848,FENITOINA SODICA, CAPSULA O TABLETA 100 MG</t>
  </si>
  <si>
    <t>FENITOINA / GENERICO, EXENTO DE IVA</t>
  </si>
  <si>
    <t>HG-1563</t>
  </si>
  <si>
    <t>HG-1564</t>
  </si>
  <si>
    <t>FENITOINA SÓDICA INFASA 100 MG. TABLETA, GENÉRICO, EXENTO DE IVA. FABRICADO POR INFASA / GUATEMALA</t>
  </si>
  <si>
    <t>HG-1565</t>
  </si>
  <si>
    <t>FENITOINA SÓDICA INFASA 100 MG. CAPSULA, GENÉRICO EXENTO DE IVA</t>
  </si>
  <si>
    <t>HG-1566</t>
  </si>
  <si>
    <t>EVENTO 714-16, CODIGO 848</t>
  </si>
  <si>
    <t>FENITOINA SÓDICA INFASA 100 MG. CAPSULA, GENÉRICO, EXENTO DE IVA. FABRICADO POR INFASA</t>
  </si>
  <si>
    <t>HG-1567</t>
  </si>
  <si>
    <t>HG-1568</t>
  </si>
  <si>
    <t>6,700 - FENITOÍNA SÓDICA, CÁPSULA O TABLETA 100MG. C-848</t>
  </si>
  <si>
    <t>CÁPSULA O TABLETA 100MG</t>
  </si>
  <si>
    <t>FENITOINA SÓDICA INFASA 100 MG. CAPSULA, GENÉRICO, EXENTO DE IVA</t>
  </si>
  <si>
    <t>HG-1569</t>
  </si>
  <si>
    <t>HG-1570</t>
  </si>
  <si>
    <t>HG-1571</t>
  </si>
  <si>
    <t>PEDIDO 1079 CODIGO 848 FENITOINA SODICA CAPSULA O TABLETA 100 MG,CANTIDAD 19600 .,VER ANEXOS</t>
  </si>
  <si>
    <t>6/7/2016</t>
  </si>
  <si>
    <t>HG-1572</t>
  </si>
  <si>
    <t>HG-1573</t>
  </si>
  <si>
    <t>PRODUCTOS MEDICINALES "URGENTES"</t>
  </si>
  <si>
    <t>FENITOINA SODICA (DIFENILHIDANTOINA SÓDICA) 100 MG</t>
  </si>
  <si>
    <t>CÁPSULA</t>
  </si>
  <si>
    <t>HG-1574</t>
  </si>
  <si>
    <t>HG-1575</t>
  </si>
  <si>
    <t>PRODUCTO GENERICO, EXENTO DE I.V.A. (LEBEC)</t>
  </si>
  <si>
    <t>HG-1576</t>
  </si>
  <si>
    <t>EVENTO 2933/2016 FENITOINA SODICA CAPSULA O TABLETA DE 100 MG</t>
  </si>
  <si>
    <t>6/6/2016</t>
  </si>
  <si>
    <t>FENITOINA SODICA CAPSULA O TABLETA DE 100 MG</t>
  </si>
  <si>
    <t>HG-1577</t>
  </si>
  <si>
    <t>18/7/2016</t>
  </si>
  <si>
    <t>HG-1578</t>
  </si>
  <si>
    <t>MEDOPHARM/INDIA</t>
  </si>
  <si>
    <t>HG-1579</t>
  </si>
  <si>
    <t>LISTADO 3509-2016 FENITOINA SODICA CAPSULA O TABLETA 100 MG CODIGO 848</t>
  </si>
  <si>
    <t>HG-1580</t>
  </si>
  <si>
    <t>COD. 848 FENITOINA SODICA CAPSULA O TABLETA 100 MG. SEGUN BYFHE NO. 359/16 ANEXAR INSCRIPCION DE GUATECOMPRAS, REGISTRO SANITARIO O CONTRASEÑA Y COTIZACION.</t>
  </si>
  <si>
    <t>HG-1581</t>
  </si>
  <si>
    <t>P-1775 C-848 FENITOINA SODICA, CAPSULA O TABLETA 100 MG</t>
  </si>
  <si>
    <t>8/9/2016</t>
  </si>
  <si>
    <t>FENITOINA SÓDICA INFASA 100 MG. CAPSULA. GENÉRICO, EXENTO DE IVA. FABRICADO POR INFASA / GUATEMALA</t>
  </si>
  <si>
    <t>HG-1582</t>
  </si>
  <si>
    <t>PEDIDO 1958 CODIGO 848 FENITOINA SODICA , CAPSULA O TABLETA 100 MG,CANTIDAD 19800</t>
  </si>
  <si>
    <t>31/8/2016</t>
  </si>
  <si>
    <t>HG-1583</t>
  </si>
  <si>
    <t>FENITOINA SODICA 100MG / GENERICO, EXENTO DE IVA</t>
  </si>
  <si>
    <t>HG-1584</t>
  </si>
  <si>
    <t>HG-1585</t>
  </si>
  <si>
    <t>18/8/2016</t>
  </si>
  <si>
    <t>FENITOINA SÓDICA INFASA 100 MG. TABLETA, GENÉRICO, EXENTO DE IVA</t>
  </si>
  <si>
    <t>HG-1586</t>
  </si>
  <si>
    <t>COD. 848 FENITOÍNA SÓDICA, CÁPSULA O TABLETA 100 MG. TERCERA PROGRAMACION CUATRIMESTRAL 2016.</t>
  </si>
  <si>
    <t>HG-1587</t>
  </si>
  <si>
    <t>HG-1588</t>
  </si>
  <si>
    <t>HG-1589</t>
  </si>
  <si>
    <t>ADQUISICION DE VARIOS MEDICAMENTOS PARA LA DIRECCION DE AREA DE SALUD DE QUETZALTENANGO</t>
  </si>
  <si>
    <t>26/8/2016</t>
  </si>
  <si>
    <t>FENITOINA SODICA 100 MG CAPSULA</t>
  </si>
  <si>
    <t>HG-1590</t>
  </si>
  <si>
    <t>HG-1591</t>
  </si>
  <si>
    <t>HG-1592</t>
  </si>
  <si>
    <t>HG-1593</t>
  </si>
  <si>
    <t>HG-1594</t>
  </si>
  <si>
    <t>EVENTO 1256/2016, FENITOÍNA SÓDICA, CAPSULA O TABLETA 100 MG</t>
  </si>
  <si>
    <t>HG-1595</t>
  </si>
  <si>
    <t>CÓDIGO 848 - FENITOÍNA SÓDICA</t>
  </si>
  <si>
    <t>11/8/2016</t>
  </si>
  <si>
    <t>16/8/2016</t>
  </si>
  <si>
    <t>HG-1596</t>
  </si>
  <si>
    <t>HG-1597</t>
  </si>
  <si>
    <t>EVENTO 1050-16, CODIGO 848</t>
  </si>
  <si>
    <t>23/8/2016</t>
  </si>
  <si>
    <t>25/8/2016</t>
  </si>
  <si>
    <t>HG-1598</t>
  </si>
  <si>
    <t>HG-1599</t>
  </si>
  <si>
    <t>HG-1600</t>
  </si>
  <si>
    <t>ADQUISICION DE PRODUCTOS MEDICINALES Y FARMACEUTICOS PARA EL HOSPITAL,DE NEBAJ QUICHE.</t>
  </si>
  <si>
    <t>FENITOINA SODICA (DIFENILHIDANTOINA SODICA), CAPSULA, 100MG BLISTER</t>
  </si>
  <si>
    <t>HG-1601</t>
  </si>
  <si>
    <t>HG-1602</t>
  </si>
  <si>
    <t>CODIGO IGSS 848, FENITOÍNA SÓDICA, CÁPSULA O TABLETA 100 MG</t>
  </si>
  <si>
    <t>26/9/2016</t>
  </si>
  <si>
    <t>28/9/2016</t>
  </si>
  <si>
    <t>8237034</t>
  </si>
  <si>
    <t>CORPORATIVA FARMACEUTICA CORFASA SOCIEDAD ANONIMA</t>
  </si>
  <si>
    <t>FENITOINA SÓDICA, INDUSTRIAS BIOQUIMICAS 100 MG CAPSULAS</t>
  </si>
  <si>
    <t>HG-1603</t>
  </si>
  <si>
    <t>HG-1604</t>
  </si>
  <si>
    <t>COD 848 FENITOINA SODICA CAPSULA O TABLETA 100 MG. CANTIDAD 23,000 PEDIDO 702/2016</t>
  </si>
  <si>
    <t>HG-1605</t>
  </si>
  <si>
    <t>21/9/2016</t>
  </si>
  <si>
    <t>23/9/2016</t>
  </si>
  <si>
    <t>HG-1606</t>
  </si>
  <si>
    <t>HG-1607</t>
  </si>
  <si>
    <t>HG-1608</t>
  </si>
  <si>
    <t>HG-1609</t>
  </si>
  <si>
    <t>COMPRA DIRECTA. MSPAS NO. 2016-HMA-CD 130 ADQUISICIÓN DE MATERIAL MEDICO QUIRURGICO DESCARTABLE</t>
  </si>
  <si>
    <t>FENITOINA 100 MG CAPSULA</t>
  </si>
  <si>
    <t>HG-1610</t>
  </si>
  <si>
    <t>FENITOINA SODICA CAPSULA O TABLETA 100MG</t>
  </si>
  <si>
    <t>ANEXO ARCHIVO EN PDF</t>
  </si>
  <si>
    <t>HG-1611</t>
  </si>
  <si>
    <t>COD. 848 FENITOÍNA SÓDICA CÁPSULA O TABLETA 100 MG. ENTREGA INMEDIATA, SE LEVANTARA ACTA DE INCUMPLIMIENTO AFECTANDOLE COMPRAS FUTURAS, SI NO TIENE ACREDITAMIENTO EN CUENTA CON EL IGSS NO COTIZAR. PRESENTAR OFERTA POR MEDIO ELECTRÓNICO Y ADJUNTAR ARCHIVO QUE CONTENGA OFERTA EN HOJA MEMBRETADA FIRMADA Y SELLADA POR PERSONA AUTORIZADA POR LA ENTIDAD, ENTREGA DE PRODUCTO EN IGSS HOSPITAL SANTA LUCIA COTZ . AL MOMENTO DE ENTREGAR EL PRODUCTO EN BODEGA SE SOLICITA ADJUNTAR COPIA DE REGISTRO SANITARIO Y ESTAR AUTORIZADO COMO DISTRIBUIDOR O REPRESENTANTE EN EL PAIS. ADJUNTAR RTU ACTUALIZADO</t>
  </si>
  <si>
    <t>HG-1612</t>
  </si>
  <si>
    <t>MSPAS NO. 2016-MEN-CD122. COMPRA DE SUMINISTRO DE FENITOINA SODICA (DIFENILHIDATOINA SODICA) CAPSULA, 100 MG BLISTER,PARA EL HOSPITAL DE SALUD MENTAL "DR FEDERICO MORA".</t>
  </si>
  <si>
    <t>21/10/2016</t>
  </si>
  <si>
    <t>FENITOINA SODICA (DIFENILHIDANTOINA SODICA), CAPSULA, 100 MG BLISTER</t>
  </si>
  <si>
    <t>FENITOINA SODICA INDUSTRIAS BIOQUIMICAS 100 MG CAPSULASPRODUCTO GENERICO EXENTO DE IVA</t>
  </si>
  <si>
    <t>HG-1613</t>
  </si>
  <si>
    <t>848-FENITOÍNA SÓDICA, CÁPSULA O TABLETA 100 MG.</t>
  </si>
  <si>
    <t>848-FENITOÍNA SÓDICA, CÁPSULA O TABLETA 100 MG</t>
  </si>
  <si>
    <t>FENITOINA SODICA INDUSTRIAS BIOQUIMICAS 100MG CAPSULAS</t>
  </si>
  <si>
    <t>HG-1614</t>
  </si>
  <si>
    <t>9,990 - FENITOÍNA SÓDICA, CÁPSULA O TABLETA 100MG. C-848</t>
  </si>
  <si>
    <t>27/8/2016</t>
  </si>
  <si>
    <t>HG-1615</t>
  </si>
  <si>
    <t>HG-1616</t>
  </si>
  <si>
    <t>HG-1617</t>
  </si>
  <si>
    <t>21/11/2016</t>
  </si>
  <si>
    <t>23/11/2016</t>
  </si>
  <si>
    <t>HG-1618</t>
  </si>
  <si>
    <t>13/10/2016</t>
  </si>
  <si>
    <t>17/10/2016</t>
  </si>
  <si>
    <t>HG-1619</t>
  </si>
  <si>
    <t>HG-1620</t>
  </si>
  <si>
    <t>FENITOINA SODICA INFASA 100 MG., CAPSULA</t>
  </si>
  <si>
    <t>HG-1621</t>
  </si>
  <si>
    <t>PRODUCTO GENERICO, EXENTO DE IVAFENITOINA SODICA, CAPSULA O TABLETA 500 MG</t>
  </si>
  <si>
    <t>HG-1622</t>
  </si>
  <si>
    <t>ADQUISICION DE MEDICAMENTOS PAQUETE 1. PARA LA DIRECCION DE AREA DE SALUD GUATEMALA NOR OCCIDENTE</t>
  </si>
  <si>
    <t>28/11/2016</t>
  </si>
  <si>
    <t>FENITOINA SODICA (DIFENILHIDANTOINA SODICA) CAPSULA 100 MG</t>
  </si>
  <si>
    <t>HG-1623</t>
  </si>
  <si>
    <t>HG-1624</t>
  </si>
  <si>
    <t>HG-1625</t>
  </si>
  <si>
    <t>PRODUCTO GENERICO EXENTO DE IVAFENITOINA SODICA CAPSULA O TABLETA 100 MG</t>
  </si>
  <si>
    <t>HG-1626</t>
  </si>
  <si>
    <t>BASES PARA OFERTAR EVENTO NO. 1071, FENITOINA SODICA, CAPSULA O TABLETA 100MG. CODIGO 848.</t>
  </si>
  <si>
    <t>9/11/2016</t>
  </si>
  <si>
    <t>11/11/2016</t>
  </si>
  <si>
    <t>FENITOINA SODICA, CAPSULA O TABLETA 100MG. CODIGO 848.</t>
  </si>
  <si>
    <t>ENTREGA INMEDIATA FENITOINA SODICA INDUSTRIAS BIOQUIMICAS 100MG CAPSULAS PAIS FABRICANTE GUATEMALA</t>
  </si>
  <si>
    <t>HG-1627</t>
  </si>
  <si>
    <t>LISTADO NO. 90-2017 CODIGO 848 FENITOÍNA SÓDICA, CÁPSULA O TABLETA 100 MG</t>
  </si>
  <si>
    <t>FENITOINA SODICA, INDUSTRIAS BIOQUIMICAS 100 MG, CAPSULAS. PRODUCTO GENÉRICO</t>
  </si>
  <si>
    <t>HG-1628</t>
  </si>
  <si>
    <t>PEDIDO 74/2017,CANTIDAD 27,100,CODIGO 848,FENITOINA SODICA, CAPSULA O TABLETA 100 MG</t>
  </si>
  <si>
    <t>HG-1629</t>
  </si>
  <si>
    <t>HG-1630</t>
  </si>
  <si>
    <t>FENITOINA SODICA SELECTPHARMA 100 MG CAPSULA</t>
  </si>
  <si>
    <t>HG-1631</t>
  </si>
  <si>
    <t>FENITOINA SODICA INDUSTRIAS BIOQUIMICAS 100MG CAPSULAS ENTREGA: INMEDIATA</t>
  </si>
  <si>
    <t>HG-1632</t>
  </si>
  <si>
    <t>HG-1633</t>
  </si>
  <si>
    <t>FENITOINA SÓDICA INFASA 100 MG. CAPSULA</t>
  </si>
  <si>
    <t>HG-1634</t>
  </si>
  <si>
    <t>11/1/2017</t>
  </si>
  <si>
    <t>HG-1635</t>
  </si>
  <si>
    <t>HG-1636</t>
  </si>
  <si>
    <t>HG-1637</t>
  </si>
  <si>
    <t>PRODUCTO GENERICO, EXENTO DE IVAFENITOINA SODICA, CAPSULA O TABLETA 100 MG</t>
  </si>
  <si>
    <t>HG-1638</t>
  </si>
  <si>
    <t>P-115 C-848 FENITOÍNA SODICA, CAPSULA O TABLETA 100 MG.</t>
  </si>
  <si>
    <t>P-115 C-848 FENITOÍNA SODICA, CAPSULA O TABLETA 100 MG</t>
  </si>
  <si>
    <t>HG-1639</t>
  </si>
  <si>
    <t>FENITOINA SODICA, INDUSTRIAS BIOQUIMICAS 100 MG CAPSULAS</t>
  </si>
  <si>
    <t>HG-1640</t>
  </si>
  <si>
    <t>17/1/2017</t>
  </si>
  <si>
    <t>HG-1641</t>
  </si>
  <si>
    <t>COD. 848 FENITOÍNA SÓDICA, CÁPSULA O TABLETA 100 MG. SA-06 125/2017 EN TRAMITE. ANEXAR REGISTRO SANITARIO VIGENTE, COTIZACION E INSCRIPCION DE GUATECOMPRAS, PRIMERA PROGRAMACION CUATRIMESTRAL 2017.</t>
  </si>
  <si>
    <t>23/1/2017</t>
  </si>
  <si>
    <t>25/1/2017</t>
  </si>
  <si>
    <t>HG-1642</t>
  </si>
  <si>
    <t>HG-1643</t>
  </si>
  <si>
    <t>EVENTO NO. 61-2017, CODIGO 848, COMPRA DE MEDICAMENTOS</t>
  </si>
  <si>
    <t>6/1/2017</t>
  </si>
  <si>
    <t>FENITOÍNA SÓDICA CÁPSULA O TABLETA 100 MG</t>
  </si>
  <si>
    <t>HG-1644</t>
  </si>
  <si>
    <t>HG-1645</t>
  </si>
  <si>
    <t>HG-1646</t>
  </si>
  <si>
    <t>HG-1647</t>
  </si>
  <si>
    <t>DIFENILHIDANTOINATO SÓDICO (FENITOINA) 100 MG CÁPSULA Y DIFENILHIDANTOÍNATO SÓDICO SOLUCIÓN INYECTABLE (FENITOÍNA) 50MG/ML VIAL MULTIDOSIS (250 MG).</t>
  </si>
  <si>
    <t>DIFENILHIDANTOINATO SÓDICO (FENITOINA) 100 MG CÁPSULA</t>
  </si>
  <si>
    <t>HG-1648</t>
  </si>
  <si>
    <t>HG-1649</t>
  </si>
  <si>
    <t>FENITOINA 100MG / GENERICO, EXENTO DE IVA</t>
  </si>
  <si>
    <t>HG-1650</t>
  </si>
  <si>
    <t>CÓDIGO: 848 FENITOINA SODICA, CAPSULA O TABLETA 100 MG</t>
  </si>
  <si>
    <t>HG-1651</t>
  </si>
  <si>
    <t>HG-1652</t>
  </si>
  <si>
    <t>HG-1653</t>
  </si>
  <si>
    <t>CODIGO 848 FENITOÍNA SÓDICA, CÁPSULA O TABLETA 100 MG.</t>
  </si>
  <si>
    <t>23/2/2017</t>
  </si>
  <si>
    <t>28/2/2017</t>
  </si>
  <si>
    <t>FENITOÍNA SÓDICA, CÁPSULA O TABLETA 100 MG.</t>
  </si>
  <si>
    <t>HG-1654</t>
  </si>
  <si>
    <t>HG-1655</t>
  </si>
  <si>
    <t>HG-1656</t>
  </si>
  <si>
    <t>HG-1657</t>
  </si>
  <si>
    <t>GENERICOLAB. INFASA</t>
  </si>
  <si>
    <t>HG-1658</t>
  </si>
  <si>
    <t>HG-1659</t>
  </si>
  <si>
    <t>EVENTO 650/2017 FENITOINA SODICA CAPSULA O TABLETA DE 100 MG</t>
  </si>
  <si>
    <t>FENITOINA SODICA INDUSTRIAS BIOQUIMICAS 100 MG CAPSULAS ETIQUETADO "IGSS PROHIBIDA SU VENTA"</t>
  </si>
  <si>
    <t>HG-1660</t>
  </si>
  <si>
    <t>FENITOINA SODICA INFASA 100 MG. CAPSULA</t>
  </si>
  <si>
    <t>HG-1661</t>
  </si>
  <si>
    <t>ADQUISICIÓN DE PRODUCTOS MEDICINALES Y FARMACEUTICOS CD-012, PARA LOS TRES DISTRITOS DE LA DIRECCIÓN DE ÁREA DE SALUD IXIL</t>
  </si>
  <si>
    <t>FENITOINA SODICA (DIFENILHIDANTOINA SODICA) , CAPSULA, 100 MG, BLISTER</t>
  </si>
  <si>
    <t>HG-1662</t>
  </si>
  <si>
    <t>HG-1663</t>
  </si>
  <si>
    <t>HG-1664</t>
  </si>
  <si>
    <t>HG-1665</t>
  </si>
  <si>
    <t>HG-1666</t>
  </si>
  <si>
    <t>HG-1667</t>
  </si>
  <si>
    <t>FENITOÍNA SÓDICA, INDUSTRIAS BIOQUIMICAS 100 MG, CAPSULAS. MEDICAMENTO GENÉRICO</t>
  </si>
  <si>
    <t>HG-1668</t>
  </si>
  <si>
    <t>19/1/2017</t>
  </si>
  <si>
    <t>HG-1669</t>
  </si>
  <si>
    <t>FENITOINA SODICA INDUSTRIAS BIOQUIMICAS 100MG CAPSULAS/GUATEMALA/ MEDICAMENTO GENÉRICO EXENTO DE IVA</t>
  </si>
  <si>
    <t>HG-1670</t>
  </si>
  <si>
    <t>ADQUISICION DE FENITOINA, PREDNISONA, SALBUTAMOL Y DICLOFENACO, PARA LA DIRECCION DE AREA DE SALUD GUATEMALA NOR OCCIDENTE</t>
  </si>
  <si>
    <t>16/12/2016</t>
  </si>
  <si>
    <t>20/12/2016</t>
  </si>
  <si>
    <t>HG-1671</t>
  </si>
  <si>
    <t>HG-1672</t>
  </si>
  <si>
    <t>HG-1673</t>
  </si>
  <si>
    <t>FENITOINA SODICA, INDUSTRIAS BIOQUIMICAS 100 MG CAPSULAS. PROVEEDOR ACTUALIZADO ANTE LAS SAT</t>
  </si>
  <si>
    <t>HG-1674</t>
  </si>
  <si>
    <t>HG-1675</t>
  </si>
  <si>
    <t>25/11/2016</t>
  </si>
  <si>
    <t>29/11/2016</t>
  </si>
  <si>
    <t>HG-1676</t>
  </si>
  <si>
    <t>HG-1677</t>
  </si>
  <si>
    <t>HG-1678</t>
  </si>
  <si>
    <t>FENITOINA SODICA INDUSTRIAS BIOQUIMICAS 100MG CAPSULA</t>
  </si>
  <si>
    <t>HG-1679</t>
  </si>
  <si>
    <t>MSPAS NO. 2017-HMA-CD 06 ADQUISICIÓN DE MEDICAMENTOS PARA EL HOSPITAL DE MAZATENANGO.</t>
  </si>
  <si>
    <t>FENITOINA 100 MG CÁPSULA</t>
  </si>
  <si>
    <t>HG-1680</t>
  </si>
  <si>
    <t>HG-1681</t>
  </si>
  <si>
    <t>LISTADO NO. 2486-2017 CODIGO 848 FENITOÍNA SÓDICA, CÁPSULA O TABLETA 100 MG</t>
  </si>
  <si>
    <t>25/3/2017</t>
  </si>
  <si>
    <t>28/3/2017</t>
  </si>
  <si>
    <t>HG-1682</t>
  </si>
  <si>
    <t>26/1/2017</t>
  </si>
  <si>
    <t>HG-1683</t>
  </si>
  <si>
    <t>EVENTO NO. 138 FENITOÍNA SÓDICA, CÁPSULA O TABLETA 100 MG</t>
  </si>
  <si>
    <t>FENITOÍNA SÓDICA, INDUSTRIAS BIOQUIMICAS 100 MG CAPSULAS</t>
  </si>
  <si>
    <t>HG-1684</t>
  </si>
  <si>
    <t>HG-1685</t>
  </si>
  <si>
    <t>HG-1686</t>
  </si>
  <si>
    <t>HG-1687</t>
  </si>
  <si>
    <t>BASES PARA OFERTAR EVENTO NO. 226, FENITOINA SODICA, CAPSULA O TABLETA 100MG. CODIGO IGSS 848.</t>
  </si>
  <si>
    <t>FENITOINA SODICA, CAPSULA O TABLETA 100MG. CODIGO IGSS 848.</t>
  </si>
  <si>
    <t>FENITOINA SODICA INDUSTRIAS BIOQUIMICAS 100MG CAPSULASPRECEDENCIA: GUATEMALA</t>
  </si>
  <si>
    <t>HG-1688</t>
  </si>
  <si>
    <t>ADQUISICIÓN DE PRODUCTOS MEDICINALES Y FARMACÉUTICOS CD-104, PARA USO DE LOS TRES DISTRITOS DE LA DIRECCIÓN DE ÁREA DE SALUD IXIL</t>
  </si>
  <si>
    <t>7/12/2016</t>
  </si>
  <si>
    <t>FENITOINA SÓDICA (DIFENILHIDANTOINA SÓDICA), CAPSULA, 100 MG, BLÍSTER.</t>
  </si>
  <si>
    <t>FENITOINA SÓDICA (DIFENILHIDANTOINA SÓDICA), CAPSULA, 100 MG, BLÍSTER</t>
  </si>
  <si>
    <t>HG-1689</t>
  </si>
  <si>
    <t>5/4/2017</t>
  </si>
  <si>
    <t>PRODUCTO GENERICO</t>
  </si>
  <si>
    <t>HG-1690</t>
  </si>
  <si>
    <t>HG-1691</t>
  </si>
  <si>
    <t>HG-1692</t>
  </si>
  <si>
    <t>5,050 - FENITOÍNA SÓDICA, CÁPSULA O TABLETA 100 MG. C-848</t>
  </si>
  <si>
    <t>15/2/2017</t>
  </si>
  <si>
    <t>HG-1693</t>
  </si>
  <si>
    <t>HG-1694</t>
  </si>
  <si>
    <t>HG-1695</t>
  </si>
  <si>
    <t>FENITOINA SÓDICA INFASA 100 MG. TABLETA</t>
  </si>
  <si>
    <t>HG-1696</t>
  </si>
  <si>
    <t>HG-1697</t>
  </si>
  <si>
    <t>FENITOINA SODICA INDUSTRIAS BIOQUIMICAS 100 MG CAPSULAS</t>
  </si>
  <si>
    <t>HG-1698</t>
  </si>
  <si>
    <t>HG-1699</t>
  </si>
  <si>
    <t>HG-1700</t>
  </si>
  <si>
    <t>HG-1701</t>
  </si>
  <si>
    <t>1/3/2017</t>
  </si>
  <si>
    <t>HG-1702</t>
  </si>
  <si>
    <t>HG-1703</t>
  </si>
  <si>
    <t>HG-1704</t>
  </si>
  <si>
    <t>HG-1705</t>
  </si>
  <si>
    <t>ADQUISICIÓN DE CODIGO 848, FENITOINA SODICA CAPSULA O TABLETA 100 MG</t>
  </si>
  <si>
    <t>HG-1706</t>
  </si>
  <si>
    <t>FENITOINA SODICA, INDUSTRIAS BIOQUIMICAS 100 MG CAPSULAS.LOTE:</t>
  </si>
  <si>
    <t>HG-1707</t>
  </si>
  <si>
    <t>HG-1708</t>
  </si>
  <si>
    <t>MSPAS NO. 2017-MEN-CD28.,COMPRA DE SUMINISTRO DE FENITOINA SODICA (DIFENILHIDANTOINA SODICA) CAPSULA 100 MG BLISTER,PARA EL HOSPITAL DE SALUD MENTAL "DR FEDERICO MORA".</t>
  </si>
  <si>
    <t>FENITOINA SODICA (DIFENILHIDANTOINA SODICA) CAPSULA 100 MG BLISTER</t>
  </si>
  <si>
    <t>HG-1709</t>
  </si>
  <si>
    <t>ADQUISICION DE SEVOFLURANO, INSULINA, FENITOINA, METRONIDAZOL, DICLOXACILINA, NISTATINA, PREDNISONA, PENICILINA, HEPARINA, AGUA OXIGENADA, AMOXICILINA + ACIDO CLABULANICO PARA EL HOSPITAL DE USPANTAN</t>
  </si>
  <si>
    <t>FENITOINA SÓDICA (DIFENILHIDANTOINA SÓDICA), CAPSULA, 100 MG.</t>
  </si>
  <si>
    <t>HG-1710</t>
  </si>
  <si>
    <t>EVENTO NO. 577-2017, CODIGO 848, COMPRA DE MEDICAMENTOS, FENITOÍNA SÓDICA CÁPSULA O TABLETA 100 MG</t>
  </si>
  <si>
    <t>HG-1711</t>
  </si>
  <si>
    <t>HG-1712</t>
  </si>
  <si>
    <t>HG-1713</t>
  </si>
  <si>
    <t>HG-1714</t>
  </si>
  <si>
    <t>FENITOINA SODICA CAPSULA SELECTPHARMAPRODUCTO EXENTO DE IVA</t>
  </si>
  <si>
    <t>HG-1715</t>
  </si>
  <si>
    <t>HG-1716</t>
  </si>
  <si>
    <t>COMPRA DIRECTA MSPAS NO. 2017-HCH-CD036 ADQUISICION DE MEDICAMENTOS PARA EL HOSPITAL NACIONAL DE CHIMALTENANGO</t>
  </si>
  <si>
    <t>8/3/2017</t>
  </si>
  <si>
    <t>10/3/2017</t>
  </si>
  <si>
    <t>FENITOINA SÓDICA 100MG, CAPSULA O TABLETA.</t>
  </si>
  <si>
    <t>FENITOINA SÓDICA 100MG, CAPSULA O TABLETA</t>
  </si>
  <si>
    <t>TABLETAS O CAPSULA</t>
  </si>
  <si>
    <t>HG-1717</t>
  </si>
  <si>
    <t>FENITOINA SODICA SELECTPHARMA (PRODUCTO GENERICO)</t>
  </si>
  <si>
    <t>HG-1718</t>
  </si>
  <si>
    <t>HG-1719</t>
  </si>
  <si>
    <t>17/4/2017</t>
  </si>
  <si>
    <t>20/4/2017</t>
  </si>
  <si>
    <t>MEDICAMENTO GENERICO: FENITOINA SODICA INDUSTRIAS BIOQUIMICAS 100MG CAPSULAS</t>
  </si>
  <si>
    <t>HG-1720</t>
  </si>
  <si>
    <t>HG-1721</t>
  </si>
  <si>
    <t>HG-1722</t>
  </si>
  <si>
    <t>PRODUCTO GENERICO EXENTO DE IVA</t>
  </si>
  <si>
    <t>HG-1723</t>
  </si>
  <si>
    <t>HG-1724</t>
  </si>
  <si>
    <t>HG-1725</t>
  </si>
  <si>
    <t>HG-1726</t>
  </si>
  <si>
    <t>HG-1727</t>
  </si>
  <si>
    <t>HG-1728</t>
  </si>
  <si>
    <t>HG-1729</t>
  </si>
  <si>
    <t>HG-1730</t>
  </si>
  <si>
    <t>HG-1731</t>
  </si>
  <si>
    <t>HG-1732</t>
  </si>
  <si>
    <t>HG-1733</t>
  </si>
  <si>
    <t>HG-1734</t>
  </si>
  <si>
    <t>CODIGO 848 FENITOINA SÒDICA, CÀPSULA O TABLETA 100 MG.</t>
  </si>
  <si>
    <t>23/3/2017</t>
  </si>
  <si>
    <t>FENITOINA SÒDICA, CÀPSULA O TABLETA 100 MG.</t>
  </si>
  <si>
    <t>HG-1735</t>
  </si>
  <si>
    <t>HG-1736</t>
  </si>
  <si>
    <t>HG-1737</t>
  </si>
  <si>
    <t>EVENTO 2374/2017 CODIGO IGSS 848 FENITOINA SODICA CAPSULA O TABLETA DE 100 MG. SEGÚN AMPARO NO. 01200-2016-00064.</t>
  </si>
  <si>
    <t>30/3/2017</t>
  </si>
  <si>
    <t>3/4/2017</t>
  </si>
  <si>
    <t>SEGÚN AMPARO NO.</t>
  </si>
  <si>
    <t>HG-1738</t>
  </si>
  <si>
    <t>HG-1739</t>
  </si>
  <si>
    <t>FENITOINA SODICA, INDUSTRIAS BIOQUIMICAS 100 MG CAPSULAS. MEDICAMENTO ETIQUETADO</t>
  </si>
  <si>
    <t>HG-1740</t>
  </si>
  <si>
    <t>POR ADQUISICION DE FENTANILO, CALCIO GLUCONATO, FENITOÍNA SÓDICA, NIOSTUGMINA E IBUPROFENO PARA EL HOSPITAL REGIONAL DE EL QUICHÉ.</t>
  </si>
  <si>
    <t>FENITOÍNA SÓDICA. CONCENTRACIÓN: 100MG, FORMA FARMACÉUTICA: TABLETA, VÍA DE ADMINISTRACIÓN: ORAL</t>
  </si>
  <si>
    <t>HG-1741</t>
  </si>
  <si>
    <t>EVENTO NO. 3608/17 CODIGO IGSS 848 FENITOINA SODICA CAPSULA O TABLETA DE 100 MG.</t>
  </si>
  <si>
    <t>FENITOINA SODICA INDUSTRIAS BIOQUIMICAS 100MG CAPSULAS "IGSS PROHIBIDA SU VENTA"</t>
  </si>
  <si>
    <t>HG-1742</t>
  </si>
  <si>
    <t>HG-1743</t>
  </si>
  <si>
    <t>CODIGO 848 FENITOÍNA SÓDICA, CÁPSULA O TABLETA 100 MG, SA-06 NO. 125/2017 EN TRÁMITE, SEGUNDA PROGRAMACION/2017</t>
  </si>
  <si>
    <t>20/5/2017</t>
  </si>
  <si>
    <t>23/5/2017</t>
  </si>
  <si>
    <t>CODIGO 848 FENITOÍNA SÓDICA, CÁPSULA O TABLETA 100 MG</t>
  </si>
  <si>
    <t>HG-1744</t>
  </si>
  <si>
    <t>FENITOINA SODICA SELECTPHARMA 100 MG CAPSULA/ PRODUCTO GENERICO EXENTO DE IVA</t>
  </si>
  <si>
    <t>HG-1745</t>
  </si>
  <si>
    <t>ADQUISICION DE FENITOINA SODICA, FENOBARBITAL SODICO, EFEDRINA AMPOLLA Y HALOPERIDOL, MSPAS NO. 2017-ROO-CD-0871</t>
  </si>
  <si>
    <t>31/3/2017</t>
  </si>
  <si>
    <t>HG-1746</t>
  </si>
  <si>
    <t>HG-1747</t>
  </si>
  <si>
    <t>HG-1748</t>
  </si>
  <si>
    <t>HG-1749</t>
  </si>
  <si>
    <t>HG-1750</t>
  </si>
  <si>
    <t>PRESENTAR OFERTA POR MEDIO ELECTRÓNICO Y ADJUNTAR ARCHIVO QUE CONTENGA OFERTA EN HOJA MEMBRETADA FIRMADA Y SELLADA POR PERSONA AUTORIZADA POR LA ENTIDAD, ENTREGA DE PRODUCTO EN IGSS HOSPITAL SANTA LUCIA COTZ . AL MOMENTO DE ENTREGAR EL PRODUCTO EN BODEGA SE SOLICITA ADJUNTAR COPIA DE REGISTRO SANITARIO Y ESTAR AUTORIZADO COMO DISTRIBUIDOR O REPRESENTANTE EN EL PAIS. ADJUNTAR RTU ACTUALIZADO. ADJUNTAR DECLARACION JURADA</t>
  </si>
  <si>
    <t>HG-1751</t>
  </si>
  <si>
    <t>FENITOINA SODICA INDUSTRIAS BIOQUIMICAS 100MG CAPSULAS MEDICAMENTO GENERICO EXENTO DE IVA</t>
  </si>
  <si>
    <t>HG-1752</t>
  </si>
  <si>
    <t>PEDIDO 1203 CÓDIGO 848 EVENTO NO. 840 FENITOÍNA SÓDICA, CAPSULA O TABLETA 100 MG</t>
  </si>
  <si>
    <t>5/5/2017</t>
  </si>
  <si>
    <t>HG-1753</t>
  </si>
  <si>
    <t>HG-1754</t>
  </si>
  <si>
    <t>FENITOINA SODICA SELECTPHARMA 100 MG CAPSULA / PRODUCTO GENERICO EXENTO DE IVA</t>
  </si>
  <si>
    <t>HG-1755</t>
  </si>
  <si>
    <t>CODIGO 848 FENITOÍNA SÓDICA, CÁPSULA O TABLETA 100 MG,,SEGÚN AMPARO NUMERO 01200-2016-00064</t>
  </si>
  <si>
    <t>FENITOINA SODICA INDUSTRIAS BIOQUIMICAS 100MG CAPSULASSE ADJUNTA DOCUMENTACION REQUERIDA</t>
  </si>
  <si>
    <t>HG-1756</t>
  </si>
  <si>
    <t>HG-1757</t>
  </si>
  <si>
    <t>HG-1758</t>
  </si>
  <si>
    <t>24/5/2017</t>
  </si>
  <si>
    <t>26/5/2017</t>
  </si>
  <si>
    <t>HG-1759</t>
  </si>
  <si>
    <t>HG-1760</t>
  </si>
  <si>
    <t>EVENTO NO. 4643/17 CODIGO IGSS 848 FENITOINA SODICA CAPSULA O TABLETA DE 100 MG.</t>
  </si>
  <si>
    <t>6/7/2017</t>
  </si>
  <si>
    <t>10/7/2017</t>
  </si>
  <si>
    <t>HG-1761</t>
  </si>
  <si>
    <t>FENITOINA SODICA SELECTPHARMA 100 MG CAPSULA/PRODUCTO GENERICO EXENTO DE IVA/IGSS PROHIBIDA SU VENTA</t>
  </si>
  <si>
    <t>HG-1762</t>
  </si>
  <si>
    <t>HG-1763</t>
  </si>
  <si>
    <t>PEDIDO 1386/2017,CANTIDAD 18,450,CODIGO 848,FENITOINA SODICA, CAPSULA O TABLETA 100 MG</t>
  </si>
  <si>
    <t>9/5/2017</t>
  </si>
  <si>
    <t>HG-1764</t>
  </si>
  <si>
    <t>91116538</t>
  </si>
  <si>
    <t>DROGUERIA TN COSMOS SOCIEDAD ANONIMA</t>
  </si>
  <si>
    <t>HG-1765</t>
  </si>
  <si>
    <t>HG-1766</t>
  </si>
  <si>
    <t>3 DIAS HABILES</t>
  </si>
  <si>
    <t>HG-1767</t>
  </si>
  <si>
    <t>HG-1768</t>
  </si>
  <si>
    <t>HG-1769</t>
  </si>
  <si>
    <t>LISTADO NO. 3919-2017 CODIGO 848 FENITOÍNA SÓDICA, CÁPSULA O TABLETA 100 MG</t>
  </si>
  <si>
    <t>10/6/2017</t>
  </si>
  <si>
    <t>HG-1770</t>
  </si>
  <si>
    <t>HG-1771</t>
  </si>
  <si>
    <t>HG-1772</t>
  </si>
  <si>
    <t>9/8/2017</t>
  </si>
  <si>
    <t>FENITOINA SODICA SELECTPHARMA 100 MG CAPSULA/PRODUCTO GENERICO EXENTO DE IVA</t>
  </si>
  <si>
    <t>HG-1773</t>
  </si>
  <si>
    <t>HG-1774</t>
  </si>
  <si>
    <t>HG-1775</t>
  </si>
  <si>
    <t>HG-1776</t>
  </si>
  <si>
    <t>FENITOINA SÓDICA INFASA 100 MG</t>
  </si>
  <si>
    <t>HG-1777</t>
  </si>
  <si>
    <t>HG-1778</t>
  </si>
  <si>
    <t>HG-1779</t>
  </si>
  <si>
    <t>HG-1780</t>
  </si>
  <si>
    <t>28/7/2017</t>
  </si>
  <si>
    <t>HG-1781</t>
  </si>
  <si>
    <t>HG-1782</t>
  </si>
  <si>
    <t>9,140-FENITOINA SODICA CAPSULA O TABLETA 100 MG-C-848</t>
  </si>
  <si>
    <t>12/5/2017</t>
  </si>
  <si>
    <t>9,140-FENITOINA SODICA CAPSULA O TABLETA 100 MG-C</t>
  </si>
  <si>
    <t>HG-1783</t>
  </si>
  <si>
    <t>HG-1784</t>
  </si>
  <si>
    <t>HG-1785</t>
  </si>
  <si>
    <t>ADQUISICIÓN CÓDIGO 224, FENITOÍNA SÓDICA CÁPSULA O TABLETA DE 100 MG.</t>
  </si>
  <si>
    <t>FENITOÍNA SÓDICA CÁPSULA O TABLETA DE 100 MG.</t>
  </si>
  <si>
    <t>FENITOÍNA SÓDICA CÁPSULA O TABLETA DE 100 MG</t>
  </si>
  <si>
    <t>FENITOINA SODICA INDUSTRIAS BIOQUIMICAS 100MG CAPSULASLOTE:</t>
  </si>
  <si>
    <t>HG-1786</t>
  </si>
  <si>
    <t>HG-1787</t>
  </si>
  <si>
    <t>HG-1788</t>
  </si>
  <si>
    <t>ADQUISICIÓN DE COMPLEJO B LÍQUIDO INYECTABLE, INTRAMUSCULAR, VIAL 10 ML, GENTAMICINA SULFATO, SOLUCIÓN INYECTABLE, 40MG/1ML, INTRAMUSCULAR, INTRAVENOSA, AMPOLLA 2 ML Y OTROS INSUMOS</t>
  </si>
  <si>
    <t>23/6/2017</t>
  </si>
  <si>
    <t>FENITOÍNA SÓDICA (DIFENILHIDANTOINA) CONCENTRACIÓN: 100MG, FORMA FARMACÉUTICA: CÁPSULA, VÍA DE ADMINISTRACIÓN: ORAL, UNIDAD</t>
  </si>
  <si>
    <t>HG-1789</t>
  </si>
  <si>
    <t>HG-1790</t>
  </si>
  <si>
    <t>FENITOÍNA SÓDICA (DIFENILHIDANTOINA SÓDICA) 100 MG CÁPSULA</t>
  </si>
  <si>
    <t>PRODUCTO GENERICO EXENTO DE IVAFENITOINA SODICA TABLETA 100 MG</t>
  </si>
  <si>
    <t>HG-1791</t>
  </si>
  <si>
    <t>HG-1792</t>
  </si>
  <si>
    <t>HG-1793</t>
  </si>
  <si>
    <t>HG-1794</t>
  </si>
  <si>
    <t>5,970 - FENITOÍNA SÓDICA, CÁPSULA O TABLETA 100 MG. C-848</t>
  </si>
  <si>
    <t>4/10/2017</t>
  </si>
  <si>
    <t>HG-1795</t>
  </si>
  <si>
    <t>HG-1796</t>
  </si>
  <si>
    <t>HG-1797</t>
  </si>
  <si>
    <t>HG-1798</t>
  </si>
  <si>
    <t>PRODUCTO GENERICO FENITOINA SODICA TABLETA 100 MG</t>
  </si>
  <si>
    <t>HG-1799</t>
  </si>
  <si>
    <t>HG-1800</t>
  </si>
  <si>
    <t>EVENTO NO. 1236, CODIGO 848, COMPRA DE MEDICAMENTO</t>
  </si>
  <si>
    <t>25/8/2017</t>
  </si>
  <si>
    <t>HG-1801</t>
  </si>
  <si>
    <t>HG-1802</t>
  </si>
  <si>
    <t>HG-1803</t>
  </si>
  <si>
    <t>HG-1804</t>
  </si>
  <si>
    <t>HG-1805</t>
  </si>
  <si>
    <t>HG-1806</t>
  </si>
  <si>
    <t>EVENTO NO. 5920/17 CODIGO IGSS 848 FENITOINA SODICA CAPSULA O TABLETA DE 100 MG.</t>
  </si>
  <si>
    <t>29/8/2017</t>
  </si>
  <si>
    <t>HG-1807</t>
  </si>
  <si>
    <t>HG-1808</t>
  </si>
  <si>
    <t>HG-1809</t>
  </si>
  <si>
    <t>JOSPICE 2017-CD-FARM-28. ADQUISICIÓN DE FENITOINA Y TINIDAZOL.</t>
  </si>
  <si>
    <t>ASOCIACIÓN HOSPICIO DE SAN JOSÉ</t>
  </si>
  <si>
    <t>FENITOINA SODICA CAPSULA 100MG.</t>
  </si>
  <si>
    <t>HG-1810</t>
  </si>
  <si>
    <t>HG-1811</t>
  </si>
  <si>
    <t>FENITOINA SODICA SELECTPHARMA 100 MG CAPSULA/GENERICO</t>
  </si>
  <si>
    <t>HG-1812</t>
  </si>
  <si>
    <t>HG-1813</t>
  </si>
  <si>
    <t>PRODUCTO GENERICO EXENTO DE IVAFABRICANTE: MEDOPHARM PRIVATE / INDIA</t>
  </si>
  <si>
    <t>HG-1814</t>
  </si>
  <si>
    <t>HG-1815</t>
  </si>
  <si>
    <t>HG-1816</t>
  </si>
  <si>
    <t>HG-1817</t>
  </si>
  <si>
    <t>HG-1818</t>
  </si>
  <si>
    <t>HG-1819</t>
  </si>
  <si>
    <t>HG-1820</t>
  </si>
  <si>
    <t>ADQUISION DE VARIOS MEDICAMENTOS PARA LA DIRECCION DE AREA DE SALUD GUATEMALA NOR OCCIDENTE</t>
  </si>
  <si>
    <t>FENITOINA SODICA TABLETA 100MG</t>
  </si>
  <si>
    <t>266 0000 0000</t>
  </si>
  <si>
    <t>HG-1821</t>
  </si>
  <si>
    <t>HG-1822</t>
  </si>
  <si>
    <t>HG-1823</t>
  </si>
  <si>
    <t>BASES PARA OFERTAR EVENTO NO. 583/2017_FENITOINA SODICA, CAPSULA O TABLETA 100MG, CODIGO IGSS 848.</t>
  </si>
  <si>
    <t>24/7/2017</t>
  </si>
  <si>
    <t>FENITOINA SODICA, CAPSULA O TABLETA 100MG, CODIGO IGSS 848.</t>
  </si>
  <si>
    <t>HG-1824</t>
  </si>
  <si>
    <t>HG-1825</t>
  </si>
  <si>
    <t>13/10/2017</t>
  </si>
  <si>
    <t>HG-1826</t>
  </si>
  <si>
    <t>CÓDIGO 848 FENITOÍNA SÓDICA CÁPSULA O TABLETA 100 MG. CANTIDAD 1,264.</t>
  </si>
  <si>
    <t>CÓDIGO 848 FENITOÍNA SÓDICA</t>
  </si>
  <si>
    <t>HG-1827</t>
  </si>
  <si>
    <t>FENITOINA SODICA INDUSTRIAS BIOQUIMICAS 100MG CAPSULAS PRECIO SIN IVA</t>
  </si>
  <si>
    <t>HG-1828</t>
  </si>
  <si>
    <t>HG-1829</t>
  </si>
  <si>
    <t>HG-1830</t>
  </si>
  <si>
    <t>PEDIDO 2294,CODIGO 848,FENITOINA SODICA CAPSULA O TABLETA 100 MG,CANTIDAD 21600</t>
  </si>
  <si>
    <t>HG-1831</t>
  </si>
  <si>
    <t>HG-1832</t>
  </si>
  <si>
    <t>HG-1833</t>
  </si>
  <si>
    <t>HG-1834</t>
  </si>
  <si>
    <t>HG-1835</t>
  </si>
  <si>
    <t>PEDIDO 3457 EVENTO NO. 1957A-2017 CÓDIGO 848 FENITOÍNA SÓDICA, CAPSULA O TABLETA 100 MG</t>
  </si>
  <si>
    <t>HG-1836</t>
  </si>
  <si>
    <t>PRODUCTO GENERICO FENITOINA SODICA TABLETA 100MG</t>
  </si>
  <si>
    <t>HG-1837</t>
  </si>
  <si>
    <t>HG-1838</t>
  </si>
  <si>
    <t>HG-1839</t>
  </si>
  <si>
    <t>COD. 848 FENITOÍNA SÓDICA CAPSULA O TABLETA 100 MG. ENTREGA INMEDIATA, SE LEVANTARA ACTA DE INCUMPLIMIENTO AFECTANDOLE COMPRAS FUTURAS, SI NO TIENE ACREDITAMIENTO EN CUENTA CON EL IGSS NO COTIZAR. PRESENTAR OFERTA POR MEDIO ELECTRÓNICO Y ADJUNTAR ARCHIVO QUE CONTENGA OFERTA EN HOJA MEMBRETADA FIR</t>
  </si>
  <si>
    <t>COD. 848 FENITOÍNA SÓDICA CAPSULA O TABLETA 100 MG. ENTREGA INMEDIATA, SE LEVANTARA ACTA DE INCUMPLIMIENTO AFECTANDOLE COMPRAS FUTURAS, SI NO TIENE ACREDITAMIENTO EN CUENTA CON EL IGSS NO COTIZAR. PRESENTAR OFERTA POR MEDIO ELECTRÓNICO Y ADJUNTAR</t>
  </si>
  <si>
    <t>COD. 848 FENITOÍNA SÓDICA CAPSULA O TABLETA 100 MG. ENTREGA INMEDIATA, SE LEVANTARA ACTA DE INCUMPLIMIENTO AFECTANDOLE COMPRAS FUTURAS, SI NO TIENE ACREDITAMIENTO EN CUENTA CON EL IGSS NO COTIZAR. PRESENTAR OFERTA POR MEDIO ELECTRÓNICO Y ADJUNTAR ARCHIVO QUE CONTENGA OFERTA EN HOJA MEMBRETADA FIRMADA Y SELLADA POR PERSONA AUTORIZADA POR LA ENTIDAD, ENTREGA DE PRODUCTO EN IGSS HOSPITAL SANTA LUCIA COTZ</t>
  </si>
  <si>
    <t>HG-1840</t>
  </si>
  <si>
    <t>FENITOÍNA SÓDICA CÁPSULA O TABLETA 100 MG-COD IGSS 848-</t>
  </si>
  <si>
    <t>CÁPSULAS O TABLETAS</t>
  </si>
  <si>
    <t>FENITOINA SODICA SELECTPHARMA 100 MG CAPSULA / PRODUCTO GENERICO / LAMFER/GUATEMALA</t>
  </si>
  <si>
    <t>HG-1841</t>
  </si>
  <si>
    <t>FENITOINA SODICA INDUSTRIAS BIOQUIMICAS 100MG CAPSULAS FAB: INDUSTRIAS BIOQUIMICAS, S.A/GUATEMALA</t>
  </si>
  <si>
    <t>HG-1842</t>
  </si>
  <si>
    <t>HG-1843</t>
  </si>
  <si>
    <t>HG-1844</t>
  </si>
  <si>
    <t>FENITOÍNA SÓDICA, CÁPSULA O TABLETA 100 MG CODIGO IGSS</t>
  </si>
  <si>
    <t>HG-1845</t>
  </si>
  <si>
    <t>HG-1846</t>
  </si>
  <si>
    <t>GENERICO (INFASA)</t>
  </si>
  <si>
    <t>HG-1847</t>
  </si>
  <si>
    <t>FENITOINA SODICA SELECTPHARMA 100 MG CAPSULA /PRODUCTO GENERICO EXENTO DE IVA</t>
  </si>
  <si>
    <t>HG-1848</t>
  </si>
  <si>
    <t>HG-1849</t>
  </si>
  <si>
    <t>HG-1850</t>
  </si>
  <si>
    <t>FENITOINA SODICA, CAPSULA O TABLETA 100 MG.</t>
  </si>
  <si>
    <t>22/9/2017</t>
  </si>
  <si>
    <t>FENITOINA SODICA, CAPSULA O TABLETA 100 MG</t>
  </si>
  <si>
    <t>HG-1851</t>
  </si>
  <si>
    <t>HG-1852</t>
  </si>
  <si>
    <t>HG-1853</t>
  </si>
  <si>
    <t>HG-1854</t>
  </si>
  <si>
    <t>FENITOINA SODICA INDUSTRIAS BIOQUIMICAS 100MG CAPSULAS MEDICAMENTO SIN IVA Q</t>
  </si>
  <si>
    <t>HG-1855</t>
  </si>
  <si>
    <t>HG-1856</t>
  </si>
  <si>
    <t>19/9/2017</t>
  </si>
  <si>
    <t>HG-1857</t>
  </si>
  <si>
    <t>HG-1858</t>
  </si>
  <si>
    <t>HG-1859</t>
  </si>
  <si>
    <t>FENITOINA SODICA (DIFENILHIDANTOINA SODICA) 100 MG, CAPSULA</t>
  </si>
  <si>
    <t>HG-1860</t>
  </si>
  <si>
    <t>HG-1861</t>
  </si>
  <si>
    <t>LISTADO 5411-2017 CODIGO 848 GUATECOMPRAS.</t>
  </si>
  <si>
    <t>HG-1862</t>
  </si>
  <si>
    <t>HG-1863</t>
  </si>
  <si>
    <t>HG-1864</t>
  </si>
  <si>
    <t>FENITOINA SÓDICA, CAPSULA O TABLETA 100 MG</t>
  </si>
  <si>
    <t>HG-1865</t>
  </si>
  <si>
    <t>HG-1866</t>
  </si>
  <si>
    <t>HG-1867</t>
  </si>
  <si>
    <t>HG-1868</t>
  </si>
  <si>
    <t>COD. 848 FENITOINA SODICA CAPSULA O TABLETA 100 MG. ANEXAR REGISTRO SANITARIO VIGENTE, COTIZACION E INSCRIPCION DE GUATECOMPRAS, TERCERA PROGRAMACION CUATRIMESTRAL 2017.</t>
  </si>
  <si>
    <t>HG-1869</t>
  </si>
  <si>
    <t>HG-1870</t>
  </si>
  <si>
    <t>HG-1871</t>
  </si>
  <si>
    <t>HG-1872</t>
  </si>
  <si>
    <t>PRODUCTO GENERICOFENITOINA SODICA TABLETA 100 MG</t>
  </si>
  <si>
    <t>HG-1873</t>
  </si>
  <si>
    <t>HG-1874</t>
  </si>
  <si>
    <t>F-2385 C-848 FENITOINA SODICA CAPSULA O TABLETA 100 MG</t>
  </si>
  <si>
    <t>13/11/2017</t>
  </si>
  <si>
    <t>HG-1875</t>
  </si>
  <si>
    <t>HG-1876</t>
  </si>
  <si>
    <t>HG-1877</t>
  </si>
  <si>
    <t>HG-1878</t>
  </si>
  <si>
    <t>BASES PARA OFERTAR EVENTO NO.916/2017_FENITOÍNA SÓDICA, CÁPSULA O TABLETA 100 MG_CODIGO IGSS 848.</t>
  </si>
  <si>
    <t>FENITOÍNA SÓDICA, CÁPSULA O TABLETA 100 MG_CODIGO IGSS 848.</t>
  </si>
  <si>
    <t>PRODUCTO GENERICO EXENTO DE IVAFENITOINA SODICA TABLETA 100MG</t>
  </si>
  <si>
    <t>HG-1879</t>
  </si>
  <si>
    <t>HG-1880</t>
  </si>
  <si>
    <t>HG-1881</t>
  </si>
  <si>
    <t>HG-1882</t>
  </si>
  <si>
    <t>FENITOÍNA SÓDICA, CÁPSULA O TABLETA 100 MG (AMPARO 01200-2016-00064)</t>
  </si>
  <si>
    <t>14/11/2017</t>
  </si>
  <si>
    <t>16/11/2017</t>
  </si>
  <si>
    <t>HG-1883</t>
  </si>
  <si>
    <t>HG-1884</t>
  </si>
  <si>
    <t>HG-1885</t>
  </si>
  <si>
    <t>ADQUISICIÓN CÓDIGO 848, FENITOÍNA SÓDICA CÁPSULA O TABLETA 100 MG.</t>
  </si>
  <si>
    <t>FENITOINA SODICA INDUSTRIAS BIOQUIMICAS 100MG CAPSULAS LOTE:</t>
  </si>
  <si>
    <t>HG-1886</t>
  </si>
  <si>
    <t>HG-1887</t>
  </si>
  <si>
    <t>HG-1888</t>
  </si>
  <si>
    <t>HG-1889</t>
  </si>
  <si>
    <t>ADQUISICIÓN DE ATRACURIO BESILATO AMPOLLA, NEOSTIGMINA AMPOLLA, SUCCINILCOLINA VIAL Y OTROS</t>
  </si>
  <si>
    <t>FENITOINA SÓDICA FORMA FARMACEUTICA: CÁPSULA ; CONCENTRACIÓN: 100MG; VIA DE ADMINISTRACIÓN: ORAL; BLISTER 1 UNIDAD (ES)</t>
  </si>
  <si>
    <t>HG-1890</t>
  </si>
  <si>
    <t>ADQUISICION DE VARIOS MEDICAMENTOS, PARA LA DIRECCIÓN DE AREA DE SALUD DE QUICHÉ.</t>
  </si>
  <si>
    <t>17/11/2017</t>
  </si>
  <si>
    <t>FENITOINA SÓDICA( DIFENILHIDANTOINA SÓDICA) 100MG.</t>
  </si>
  <si>
    <t>FENITOINA SÓDICA( DIFENILHIDANTOINA SÓDICA) 100MG</t>
  </si>
  <si>
    <t>HG-1891</t>
  </si>
  <si>
    <t>HG-1892</t>
  </si>
  <si>
    <t>HG-1893</t>
  </si>
  <si>
    <t>HG-1894</t>
  </si>
  <si>
    <t>HG-1895</t>
  </si>
  <si>
    <t>HG-1896</t>
  </si>
  <si>
    <t>23/1/2018</t>
  </si>
  <si>
    <t>25/1/2018</t>
  </si>
  <si>
    <t>HG-1897</t>
  </si>
  <si>
    <t>FENIDAN (FENITOINA SÓDICA 100 MG.) CAPSULA</t>
  </si>
  <si>
    <t>HG-1898</t>
  </si>
  <si>
    <t>HG-1899</t>
  </si>
  <si>
    <t>24/1/2018</t>
  </si>
  <si>
    <t>26/1/2018</t>
  </si>
  <si>
    <t>HG-1900</t>
  </si>
  <si>
    <t>HG-1901</t>
  </si>
  <si>
    <t>ADQUISICIÓN DE MEDICAMENTOS CD-007, REQUERIDOS POR LA DIRECCIÓN DE ÁREA DE SALUD IXIL Y SUS TRES DITRITOS</t>
  </si>
  <si>
    <t>19/1/2018</t>
  </si>
  <si>
    <t>CONCENTRACIÓN: 100MG; FORMA FARMACÉUTICA: TABLETA; VÍA DE ADMINISTRACIÓN: ORAL;</t>
  </si>
  <si>
    <t>HG-1902</t>
  </si>
  <si>
    <t>F-0082 C-848, FENITOINA SODICA, CÁPSULA O TABLETA 100 MG, SEGÚN OFICIO UPZ5-BOD-008/2018</t>
  </si>
  <si>
    <t>15/1/2018</t>
  </si>
  <si>
    <t>F-0082 C-848, FENITOINA SODICA, CÁPSULA O TABLETA 100 MG, SEGÚN OFICIO UPZ5-BOD-008/</t>
  </si>
  <si>
    <t>HG-1903</t>
  </si>
  <si>
    <t>HG-1904</t>
  </si>
  <si>
    <t>HG-1905</t>
  </si>
  <si>
    <t>HG-1906</t>
  </si>
  <si>
    <t>HG-1907</t>
  </si>
  <si>
    <t>HG-1908</t>
  </si>
  <si>
    <t>HG-1909</t>
  </si>
  <si>
    <t>PEDIDO 57,CODIGO 848,FENITOINA SODICA CAPSULA O TABLETA 100 MG,CANTIDAD 13790</t>
  </si>
  <si>
    <t>HG-1910</t>
  </si>
  <si>
    <t>HG-1911</t>
  </si>
  <si>
    <t>GENERICO EXENTO DE IVA</t>
  </si>
  <si>
    <t>HG-1912</t>
  </si>
  <si>
    <t>HG-1913</t>
  </si>
  <si>
    <t>HG-1914</t>
  </si>
  <si>
    <t>HG-1915</t>
  </si>
  <si>
    <t>EVENTO NO. 7300/17 CODIGO IGSS 848 FENITOINA SODICA CAPSULA O TABLETA DE 100 MG.</t>
  </si>
  <si>
    <t>22/11/2017</t>
  </si>
  <si>
    <t>HG-1916</t>
  </si>
  <si>
    <t>HG-1917</t>
  </si>
  <si>
    <t>HG-1918</t>
  </si>
  <si>
    <t>24/11/2017</t>
  </si>
  <si>
    <t>HG-1919</t>
  </si>
  <si>
    <t>HG-1920</t>
  </si>
  <si>
    <t>HG-1921</t>
  </si>
  <si>
    <t>COD. 848 FENITOÍNA SÓDICA, CÁPSULA O TABLETA 100 MG.</t>
  </si>
  <si>
    <t>3/7/2018</t>
  </si>
  <si>
    <t>5/7/2018</t>
  </si>
  <si>
    <t>HG-1922</t>
  </si>
  <si>
    <t>FENITOÍNA SÓDICA (DIFENILHIDANTOINA SÓDICA) 100 MG CÁPSULA PO</t>
  </si>
  <si>
    <t>HG-1923</t>
  </si>
  <si>
    <t>HG-1924</t>
  </si>
  <si>
    <t>HG-1925</t>
  </si>
  <si>
    <t>HG-1926</t>
  </si>
  <si>
    <t>HG-1927</t>
  </si>
  <si>
    <t>14/5/2018</t>
  </si>
  <si>
    <t>16/5/2018</t>
  </si>
  <si>
    <t>HG-1928</t>
  </si>
  <si>
    <t>HG-1929</t>
  </si>
  <si>
    <t>HG-1930</t>
  </si>
  <si>
    <t>HG-1931</t>
  </si>
  <si>
    <t>5/2/2018</t>
  </si>
  <si>
    <t>7/2/2018</t>
  </si>
  <si>
    <t>HG-1932</t>
  </si>
  <si>
    <t>HG-1933</t>
  </si>
  <si>
    <t>FENITOÍNA SÓDICA, CÁPSULA O TABLETA 100 MG (COD. 848)</t>
  </si>
  <si>
    <t>HG-1934</t>
  </si>
  <si>
    <t>HG-1935</t>
  </si>
  <si>
    <t>HG-1936</t>
  </si>
  <si>
    <t>HG-1937</t>
  </si>
  <si>
    <t>29/12/2017</t>
  </si>
  <si>
    <t>HG-1938</t>
  </si>
  <si>
    <t>HG-1939</t>
  </si>
  <si>
    <t>HG-1940</t>
  </si>
  <si>
    <t>HG-1941</t>
  </si>
  <si>
    <t>HG-1942</t>
  </si>
  <si>
    <t>FENITOÍNA SÓDICA, CAPSULA O TABLETA 100 MG,PEDIDO 1139,CODIGO 848,CANTIDAD 17,100</t>
  </si>
  <si>
    <t>HG-1943</t>
  </si>
  <si>
    <t>HG-1944</t>
  </si>
  <si>
    <t>HG-1945</t>
  </si>
  <si>
    <t>HG-1946</t>
  </si>
  <si>
    <t>HG-1947</t>
  </si>
  <si>
    <t>HG-1948</t>
  </si>
  <si>
    <t>HG-1949</t>
  </si>
  <si>
    <t>HG-1950</t>
  </si>
  <si>
    <t>HG-1951</t>
  </si>
  <si>
    <t>29/1/2018</t>
  </si>
  <si>
    <t>HG-1952</t>
  </si>
  <si>
    <t>HG-1953</t>
  </si>
  <si>
    <t>HG-1954</t>
  </si>
  <si>
    <t>CD-3 ADQUISICIÓN DE PRODUCTOS MEDICINALES Y FARMACEUTICOS PARA EL HOSPITAL DE RETALHULEU.</t>
  </si>
  <si>
    <t>FENITOINA SÓDICA CONCENTRACIÓN: 100MG, FORMA FARMACÉUTICA: TABLETA, VÍA DE ADMINISTRACIÓN: ORAL</t>
  </si>
  <si>
    <t>VER BASES ANEXAS</t>
  </si>
  <si>
    <t>BLISTER 1 UNIDAD</t>
  </si>
  <si>
    <t>HG-1955</t>
  </si>
  <si>
    <t>12,840 - FENITOÍNA SÓDICA, CÁPSULA O TABLETA 100 MG. C-848</t>
  </si>
  <si>
    <t>HG-1956</t>
  </si>
  <si>
    <t>HG-1957</t>
  </si>
  <si>
    <t>HG-1958</t>
  </si>
  <si>
    <t>HG-1959</t>
  </si>
  <si>
    <t>HG-1960</t>
  </si>
  <si>
    <t>HG-1961</t>
  </si>
  <si>
    <t>EVENTO NO. 107-2018 FENITOÍNA SÓDICA, CÁPSULA O TABLETA 100 MG CODIGO IGSS 848</t>
  </si>
  <si>
    <t>8/1/2018</t>
  </si>
  <si>
    <t>10/1/2018</t>
  </si>
  <si>
    <t>HG-1962</t>
  </si>
  <si>
    <t>HG-1963</t>
  </si>
  <si>
    <t>HG-1964</t>
  </si>
  <si>
    <t>HG-1965</t>
  </si>
  <si>
    <t>ADQUISICIÓN DE AMBROXOL, ATENOLOL, ATRACURIO, DICLOFENACO, DOPANIMA, FENITOINA, FERNOBARBITAL, FENTANILO, LIDOCAINA SIMPLE, LIDOCAINA PESADA, MEPERIDINA, MIDAZOLAM, MORFINA</t>
  </si>
  <si>
    <t>FENITOÍNA SÓDICA (DIFENILHIDANTOINA)</t>
  </si>
  <si>
    <t>CONCENTRACIÓN: 100MG; FORMA FARMACÉUTICA: CÁPSULA; VÍA DE ADMINISTRACIÓN: ORAL;</t>
  </si>
  <si>
    <t>HG-1966</t>
  </si>
  <si>
    <t>HG-1967</t>
  </si>
  <si>
    <t>CODIGO 848 FENITOINA SODICA CAPSULA O TABLETA 100 MG PRIMERA PROGRAMACION CUATRIMESTRAL. 2018</t>
  </si>
  <si>
    <t>CODIGO 848 FENITOINA SODICA CAPSULA O TABLETA 100 MG</t>
  </si>
  <si>
    <t>HG-1968</t>
  </si>
  <si>
    <t>HG-1969</t>
  </si>
  <si>
    <t>MSPAS 2018-GUA-CD-09,ADQUISICIÓN DE PRODUCTOS MEDICO FARMACEUTICO</t>
  </si>
  <si>
    <t>12/3/2018</t>
  </si>
  <si>
    <t>14/3/2018</t>
  </si>
  <si>
    <t>HG-1970</t>
  </si>
  <si>
    <t>FENIDAN 100 MG. (FENITOINA SÓDICA 100 MG.) CAPSULA</t>
  </si>
  <si>
    <t>HG-1971</t>
  </si>
  <si>
    <t>HG-1972</t>
  </si>
  <si>
    <t>FENITOÍNA SÓDICA CAPSULA O TABLETA 100 MG.</t>
  </si>
  <si>
    <t>10/3/2018</t>
  </si>
  <si>
    <t>13/3/2018</t>
  </si>
  <si>
    <t>PROVEEDOR ACTUALIZADO ANTE LA SAT. PRECIO SEGUN CALIDAD Y MARCA</t>
  </si>
  <si>
    <t>HG-1973</t>
  </si>
  <si>
    <t>HG-1974</t>
  </si>
  <si>
    <t>HG-1975</t>
  </si>
  <si>
    <t>23/2/2018</t>
  </si>
  <si>
    <t>27/2/2018</t>
  </si>
  <si>
    <t>HG-1976</t>
  </si>
  <si>
    <t>HG-1977</t>
  </si>
  <si>
    <t>HG-1978</t>
  </si>
  <si>
    <t>9/2/2018</t>
  </si>
  <si>
    <t>13/2/2018</t>
  </si>
  <si>
    <t>HG-1979</t>
  </si>
  <si>
    <t>HG-1980</t>
  </si>
  <si>
    <t>HG-1981</t>
  </si>
  <si>
    <t>HG-1982</t>
  </si>
  <si>
    <t>HG-1983</t>
  </si>
  <si>
    <t>HG-1984</t>
  </si>
  <si>
    <t>HG-1985</t>
  </si>
  <si>
    <t>HG-1986</t>
  </si>
  <si>
    <t>HG-1987</t>
  </si>
  <si>
    <t>HG-1988</t>
  </si>
  <si>
    <t>HG-1989</t>
  </si>
  <si>
    <t>HG-1990</t>
  </si>
  <si>
    <t>CÓDIGOS INSTITUCIONALES IGSS, PARA LAS ADQUISICION DE PRODUCTOS MEDICINALES Y FARMACEUTICOS.</t>
  </si>
  <si>
    <t>CÓDIGO IGSS 848</t>
  </si>
  <si>
    <t>CÁPSULA O COMPRIMIDO</t>
  </si>
  <si>
    <t>HG-1991</t>
  </si>
  <si>
    <t>HG-1992</t>
  </si>
  <si>
    <t>HG-1993</t>
  </si>
  <si>
    <t>HG-1994</t>
  </si>
  <si>
    <t>EVENTO NO. 437-2018, CODIGO 848, FENITOÍNA SÓDICA,CÁPSULA O TABLETA 100 MG</t>
  </si>
  <si>
    <t>HG-1995</t>
  </si>
  <si>
    <t>HG-1996</t>
  </si>
  <si>
    <t>HG-1997</t>
  </si>
  <si>
    <t>HG-1998</t>
  </si>
  <si>
    <t>HG-1999</t>
  </si>
  <si>
    <t>HG-2000</t>
  </si>
  <si>
    <t>COD. 848 FENITOÍNA SÓDICA CAPSULA O TABLETA 100 MG</t>
  </si>
  <si>
    <t>2/3/2018</t>
  </si>
  <si>
    <t>FENITOÍNA SÓDICA CAPSULA O TABLETA 100 MG</t>
  </si>
  <si>
    <t>HG-2001</t>
  </si>
  <si>
    <t>HG-2002</t>
  </si>
  <si>
    <t>HG-2003</t>
  </si>
  <si>
    <t>HG-2004</t>
  </si>
  <si>
    <t>HG-2005</t>
  </si>
  <si>
    <t>HG-2006</t>
  </si>
  <si>
    <t>HG-2007</t>
  </si>
  <si>
    <t>HG-2008</t>
  </si>
  <si>
    <t>HG-2009</t>
  </si>
  <si>
    <t>HG-2010</t>
  </si>
  <si>
    <t>21/3/2018</t>
  </si>
  <si>
    <t>23/3/2018</t>
  </si>
  <si>
    <t>HG-2011</t>
  </si>
  <si>
    <t>HG-2012</t>
  </si>
  <si>
    <t>CÓDIGO 848 FENITOÍNA SÓDICA CÁPSULA O TABLETA 100 MG. CANTIDAD 1,000.</t>
  </si>
  <si>
    <t>20/3/2018</t>
  </si>
  <si>
    <t>22/3/2018</t>
  </si>
  <si>
    <t>HG-2013</t>
  </si>
  <si>
    <t>HG-2014</t>
  </si>
  <si>
    <t>FENITOÍNA SÓDICA,CÁPSULA O TABLETA 100 MG CODIGO IGSS 848</t>
  </si>
  <si>
    <t>19/3/2018</t>
  </si>
  <si>
    <t>HG-2015</t>
  </si>
  <si>
    <t>FENITOINA SODICA SELECTPHARMA 100 MG CAPSULA / PRODUCTO GENÉRICO</t>
  </si>
  <si>
    <t>HG-2016</t>
  </si>
  <si>
    <t>HG-2017</t>
  </si>
  <si>
    <t>6/4/2018</t>
  </si>
  <si>
    <t>10/4/2018</t>
  </si>
  <si>
    <t>HG-2018</t>
  </si>
  <si>
    <t>HG-2019</t>
  </si>
  <si>
    <t>HG-2020</t>
  </si>
  <si>
    <t>HG-2021</t>
  </si>
  <si>
    <t>CODIGO IGSS 848 - FENITOINA SODICA, CAPSULA O TABLETA 100MG; PEDIDO 190-2018</t>
  </si>
  <si>
    <t>CODIGO IGSS 848 - FENITOINA SODICA, CAPSULA O TABLETA 100MG</t>
  </si>
  <si>
    <t>HG-2022</t>
  </si>
  <si>
    <t>HG-2023</t>
  </si>
  <si>
    <t>HG-2024</t>
  </si>
  <si>
    <t>HG-2025</t>
  </si>
  <si>
    <t>HG-2026</t>
  </si>
  <si>
    <t>HG-2027</t>
  </si>
  <si>
    <t>HG-2028</t>
  </si>
  <si>
    <t>CODIGO 848 FENITOINA SODICA CAPSULA O TABLETA 100 MG.</t>
  </si>
  <si>
    <t>12/4/2018</t>
  </si>
  <si>
    <t>HG-2029</t>
  </si>
  <si>
    <t>HG-2030</t>
  </si>
  <si>
    <t>HG-2031</t>
  </si>
  <si>
    <t>4,600 FENITOÍNA SÓDICA CAPSULA O TABLETA 100 MG</t>
  </si>
  <si>
    <t>4/4/2018</t>
  </si>
  <si>
    <t>CAPSULA 100 MG</t>
  </si>
  <si>
    <t>HG-2032</t>
  </si>
  <si>
    <t>HG-2033</t>
  </si>
  <si>
    <t>HG-2034</t>
  </si>
  <si>
    <t>HG-2035</t>
  </si>
  <si>
    <t>FENITOINA SODICA INDUSTRIASBIOQUIMICAS 100 MG CAPSULAS</t>
  </si>
  <si>
    <t>HG-2036</t>
  </si>
  <si>
    <t>EVENTO NO. 1299/2018, CODIGO 848, FENITOÍNA SÓDICA,CÁPSULA O TABLETA 100 MG</t>
  </si>
  <si>
    <t>25/7/2018</t>
  </si>
  <si>
    <t>27/7/2018</t>
  </si>
  <si>
    <t>HG-2037</t>
  </si>
  <si>
    <t>HG-2038</t>
  </si>
  <si>
    <t>HG-2039</t>
  </si>
  <si>
    <t>GENERICO, EXENTO DE IVA DEGUN DECRETO 16/</t>
  </si>
  <si>
    <t>HG-2040</t>
  </si>
  <si>
    <t>ADQUISICION DE SUERO ANTIOFIDICO POLIVALENTE Y OTROS MEDICAMENTOS, PARA LA DIRECCIÓN DE AREA DE SALUD DE QUICHÉ.</t>
  </si>
  <si>
    <t>17/4/2018</t>
  </si>
  <si>
    <t>HG-2041</t>
  </si>
  <si>
    <t>PEDIDO 125, CODIGO 848, FENITOÍNA SÓDICA, CÁPSULA O TABLETA 100 MG</t>
  </si>
  <si>
    <t>19/4/2018</t>
  </si>
  <si>
    <t>HG-2042</t>
  </si>
  <si>
    <t>HG-2043</t>
  </si>
  <si>
    <t>HG-2044</t>
  </si>
  <si>
    <t>24/7/2018</t>
  </si>
  <si>
    <t>26/7/2018</t>
  </si>
  <si>
    <t>GENERICO EXENTO DE IVA SEGÚN DECRETO</t>
  </si>
  <si>
    <t>HG-2045</t>
  </si>
  <si>
    <t>HG-2046</t>
  </si>
  <si>
    <t>HG-2047</t>
  </si>
  <si>
    <t>HG-2048</t>
  </si>
  <si>
    <t>HG-2049</t>
  </si>
  <si>
    <t>24/4/2018</t>
  </si>
  <si>
    <t>HG-2050</t>
  </si>
  <si>
    <t>HG-2051</t>
  </si>
  <si>
    <t>HG-2052</t>
  </si>
  <si>
    <t>848 FENITOÍNA SÓDICA, CÁPSULA,O TABLETA 100 MG</t>
  </si>
  <si>
    <t>9/4/2018</t>
  </si>
  <si>
    <t>11/4/2018</t>
  </si>
  <si>
    <t>848 FENITOÍNA SÓDICA, CÁPSULA O TABLETA 100 MG</t>
  </si>
  <si>
    <t>HG-2053</t>
  </si>
  <si>
    <t>HG-2054</t>
  </si>
  <si>
    <t>HG-2055</t>
  </si>
  <si>
    <t>HG-2056</t>
  </si>
  <si>
    <t>HG-2057</t>
  </si>
  <si>
    <t>HG-2058</t>
  </si>
  <si>
    <t>HG-2059</t>
  </si>
  <si>
    <t>14/4/2018</t>
  </si>
  <si>
    <t>HG-2060</t>
  </si>
  <si>
    <t>HG-2061</t>
  </si>
  <si>
    <t>HG-2062</t>
  </si>
  <si>
    <t>HG-2063</t>
  </si>
  <si>
    <t>HG-2064</t>
  </si>
  <si>
    <t>PEDIDO 1451, CODIGO 848, FENITOÍNA SÓDICA, CÁPSULA O TABLETA 100 MG</t>
  </si>
  <si>
    <t>28/4/2018</t>
  </si>
  <si>
    <t>HG-2065</t>
  </si>
  <si>
    <t>5/5/2018</t>
  </si>
  <si>
    <t>HG-2066</t>
  </si>
  <si>
    <t>HG-2067</t>
  </si>
  <si>
    <t>HG-2068</t>
  </si>
  <si>
    <t>HG-2069</t>
  </si>
  <si>
    <t>HG-2070</t>
  </si>
  <si>
    <t>ADQUISICION DE ACETAMINOFÉN 120MG/ 5ML, DICLOFENACO POTÁSICO 50 MG; DICLOFENACO SÓDICO 75MG; FENOBARBITAL 100MG; HIDRALAZINA CLORHIDRATO 20MG; LORATADINA 10 MG; FENITOÍNA SÓDICA 100 MG CAPSULA, FENITOÍNA SÓDICA 50MG/1ML; PARA LA DIRECCION DE AREA DE SALUD GUATEMALA NOR ORIENTE.</t>
  </si>
  <si>
    <t>18/4/2018</t>
  </si>
  <si>
    <t>20/4/2018</t>
  </si>
  <si>
    <t>HG-2071</t>
  </si>
  <si>
    <t>F-0826 C-848, FENITOINA SODICA, CÁPSULA O TABLETA 100 MG, SEGÚN OFICIO UPZ5-BOD-146/2018</t>
  </si>
  <si>
    <t>11/5/2018</t>
  </si>
  <si>
    <t>F-0826 C-848, FENITOINA SODICA, CÁPSULA O TABLETA 100 MG, SEGÚN OFICIO UPZ5-BOD-146/</t>
  </si>
  <si>
    <t>HG-2072</t>
  </si>
  <si>
    <t>7/5/2018</t>
  </si>
  <si>
    <t>9/5/2018</t>
  </si>
  <si>
    <t>HG-2073</t>
  </si>
  <si>
    <t>HG-2074</t>
  </si>
  <si>
    <t>ADQUISICIÓN DE MEDICAMENTOS CD-034, REQUERIDOS POR LA DIRECCIÓN DE ÁREA DE SALUD IXIL Y SUS TRES DITRITOS</t>
  </si>
  <si>
    <t>HG-2075</t>
  </si>
  <si>
    <t>HG-2076</t>
  </si>
  <si>
    <t>HG-2077</t>
  </si>
  <si>
    <t>GENERICOS</t>
  </si>
  <si>
    <t>HG-2078</t>
  </si>
  <si>
    <t>COD. 848 FENITOINA SODICA CAPSULA O TABLETA 100 MG. SEGUNDA PROGRAMACION CUATRIMESTRAL 2018.</t>
  </si>
  <si>
    <t>10/5/2018</t>
  </si>
  <si>
    <t>HG-2079</t>
  </si>
  <si>
    <t>HG-2080</t>
  </si>
  <si>
    <t>EFEDRINA, FENITOINA VIAL Y FENITOINA CAPSULA</t>
  </si>
  <si>
    <t>5/6/2018</t>
  </si>
  <si>
    <t>7/6/2018</t>
  </si>
  <si>
    <t>HG-2081</t>
  </si>
  <si>
    <t>HG-2082</t>
  </si>
  <si>
    <t>HG-2083</t>
  </si>
  <si>
    <t>CODIGO 848 FENITOINA SÓDICA, CÁPSULA O TABLETA 100 MG.</t>
  </si>
  <si>
    <t>FENITOINA SÓDICA, CÁPSULA O TABLETA 100 MG.</t>
  </si>
  <si>
    <t>HG-2084</t>
  </si>
  <si>
    <t>HG-2085</t>
  </si>
  <si>
    <t>HG-2086</t>
  </si>
  <si>
    <t>4,250-FENITOÍNA SÓDICA, CÁPSULA O TABLETA 100 MG-C-848</t>
  </si>
  <si>
    <t>20/5/2018</t>
  </si>
  <si>
    <t>HG-2087</t>
  </si>
  <si>
    <t>HG-2088</t>
  </si>
  <si>
    <t>HG-2089</t>
  </si>
  <si>
    <t>HG-2090</t>
  </si>
  <si>
    <t>ADQUISICION DE FENITOINA SODICA, CLORFENIRAMINA MALEATO, ADENOSINA E INDOMETACINA, MSPAS NO. 2018-ROO-CD-1787</t>
  </si>
  <si>
    <t>28/5/2018</t>
  </si>
  <si>
    <t>30/5/2018</t>
  </si>
  <si>
    <t>HG-2091</t>
  </si>
  <si>
    <t>HG-2092</t>
  </si>
  <si>
    <t>HG-2093</t>
  </si>
  <si>
    <t>HG-2094</t>
  </si>
  <si>
    <t>CÓDIGO 848 FENITOÍNA SÓDICA, CÁPSULA O TABLETA 100 MG</t>
  </si>
  <si>
    <t>1/6/2018</t>
  </si>
  <si>
    <t>HG-2095</t>
  </si>
  <si>
    <t>HG-2096</t>
  </si>
  <si>
    <t>HG-2097</t>
  </si>
  <si>
    <t>HG-2098</t>
  </si>
  <si>
    <t>FENITOÍNA SÓDICACÁPSULA O TABLETA 100 MG</t>
  </si>
  <si>
    <t>FENITOINA SODICA INDUSTRIAS BIOQUIMICAS 100 MGA CAPSULAS</t>
  </si>
  <si>
    <t>HG-2099</t>
  </si>
  <si>
    <t>PEDIDO 4038-2018, FENITOÍNA SÓDICA, CÁPSULA O TABLETA 100 MG. CÓDIGO IGSS 848</t>
  </si>
  <si>
    <t>HG-2100</t>
  </si>
  <si>
    <t>HG-2101</t>
  </si>
  <si>
    <t>HG-2102</t>
  </si>
  <si>
    <t>HG-2103</t>
  </si>
  <si>
    <t>11/6/2018</t>
  </si>
  <si>
    <t>HG-2104</t>
  </si>
  <si>
    <t>CÓDIGO 848 FENITOÍNA SÓDICA CÁPSULA O TABLETA 100 MG. CANTIDAD 2,000.</t>
  </si>
  <si>
    <t>HG-2105</t>
  </si>
  <si>
    <t>EVENTO 4563/2018 CODIGO IGSS 848 FENITOÍNA SÓDICA, CÁPSULA O TABLETA 100 MG</t>
  </si>
  <si>
    <t>13/6/2018</t>
  </si>
  <si>
    <t>HG-2106</t>
  </si>
  <si>
    <t>BASES PARA EVENTO 899. CÓDIGO IGSS 848. FENITOÍNA SÓDICA, CÁPSULA O TABLETA 100 MG.</t>
  </si>
  <si>
    <t>31/5/2018</t>
  </si>
  <si>
    <t>HG-2107</t>
  </si>
  <si>
    <t>COMPRA DIRECTA MSPAS NO. 2018-MEN-CD36.,COMPRA DE SUMINISTRO DE MEDICAMENTOS,PARA EL HOSPITAL DE SALUD MENTAL "DR. FEDERICO MORA".</t>
  </si>
  <si>
    <t>20/6/2018</t>
  </si>
  <si>
    <t>FENITOÍNA SÓDICA (DIFENILHIDANTOINA): CONCENTRACIÓN: 100MG; FORMA FARMACÉUTICA: CÁPSULA; VÍA DE ADMINISTRACIÓN: ORAL;</t>
  </si>
  <si>
    <t>EL PRECIO DEBE INCLUIR IVA.,INDICAR MARCA</t>
  </si>
  <si>
    <t>HG-2108</t>
  </si>
  <si>
    <t>14/6/2018</t>
  </si>
  <si>
    <t>HG-2109</t>
  </si>
  <si>
    <t>9/11/2018</t>
  </si>
  <si>
    <t>14/11/2018</t>
  </si>
  <si>
    <t>HG-2110</t>
  </si>
  <si>
    <t>FENITOÍNA SÓDICA CAPSULA O TABLETA 100 MG (AMPARO 01200-2016-00064)</t>
  </si>
  <si>
    <t>6/11/2018</t>
  </si>
  <si>
    <t>CAPSULA O COMPRIMIDO</t>
  </si>
  <si>
    <t>HG-2111</t>
  </si>
  <si>
    <t>HG-2112</t>
  </si>
  <si>
    <t>PEDIDO1582, CODIGO 848, FENITOINA SODICA TABLETA O CAPSULA 100 MG,CANTIDAD 20200</t>
  </si>
  <si>
    <t>16/7/2019</t>
  </si>
  <si>
    <t>TABLETA O CAPSULA 100 MG</t>
  </si>
  <si>
    <t>320811</t>
  </si>
  <si>
    <t>COMPAÑIA FARMACEUTICA LANQUETIN, SOCIEDAD ANONIMA</t>
  </si>
  <si>
    <t>DILANTIN 100 MG. CAPSULASPFIZER</t>
  </si>
  <si>
    <t>HG-2113</t>
  </si>
  <si>
    <t>HG-2114</t>
  </si>
  <si>
    <t>FENIDAN</t>
  </si>
  <si>
    <t>HG-2115</t>
  </si>
  <si>
    <t>HIDANTIN PRECIO CON IVA DE LABORATORIO BONIN</t>
  </si>
  <si>
    <t>HG-2116</t>
  </si>
  <si>
    <t>HG-2117</t>
  </si>
  <si>
    <t>FENITOÍNA SÓDICA CAPSULA O TABLETA 100 MG ( *AMPARO 01200-2016-00064*).</t>
  </si>
  <si>
    <t>3/7/2019</t>
  </si>
  <si>
    <t>5/7/2019</t>
  </si>
  <si>
    <t>HG-2118</t>
  </si>
  <si>
    <t>HG-2119</t>
  </si>
  <si>
    <t>HG-2120</t>
  </si>
  <si>
    <t>HIDANTIN PRECIO CON IVA</t>
  </si>
  <si>
    <t>HG-2121</t>
  </si>
  <si>
    <t>CÓDIGO: 848 FENITOÍNA SÓDICA CAPSULA O TABLETA 100 MG</t>
  </si>
  <si>
    <t>18/7/2019</t>
  </si>
  <si>
    <t>HG-2122</t>
  </si>
  <si>
    <t>HG-2123</t>
  </si>
  <si>
    <t>HG-2124</t>
  </si>
  <si>
    <t>HG-2125</t>
  </si>
  <si>
    <t>848 FENITOÍNA CÁPSULA O TABLETA 100 MG</t>
  </si>
  <si>
    <t>13/8/2018</t>
  </si>
  <si>
    <t>16/8/2018</t>
  </si>
  <si>
    <t>HG-2126</t>
  </si>
  <si>
    <t>HG-2127</t>
  </si>
  <si>
    <t>6/7/2019</t>
  </si>
  <si>
    <t>HG-2128</t>
  </si>
  <si>
    <t>GENÉRICO INFASA</t>
  </si>
  <si>
    <t>HG-2129</t>
  </si>
  <si>
    <t>HG-2130</t>
  </si>
  <si>
    <t>DILANTIN 100 MG CÁPSULA</t>
  </si>
  <si>
    <t>HG-2131</t>
  </si>
  <si>
    <t>633 FENITOÍNA SÓDICA, CONCENTRACIÓN: 100 MG; FORMA FARMACÉUTICA: CÁPSULA; VÍA DE ADMINISTRACIÓN: ORAL</t>
  </si>
  <si>
    <t>HG-2132</t>
  </si>
  <si>
    <t>9/2/2019</t>
  </si>
  <si>
    <t>HG-2133</t>
  </si>
  <si>
    <t>HG-2134</t>
  </si>
  <si>
    <t>HG-2135</t>
  </si>
  <si>
    <t>PEDIDO 199-2019 FENITOINA SODICA TABLETA O CAPSULA 100 MG. CODIGO IGSS 848</t>
  </si>
  <si>
    <t>6/2/2019</t>
  </si>
  <si>
    <t>FENITOINA SODICA TABLETA O CAPSULA 100 MG.</t>
  </si>
  <si>
    <t>FENITOINA SODICA TABLETA O CAPSULA 100 MG</t>
  </si>
  <si>
    <t>HG-2136</t>
  </si>
  <si>
    <t>FENITOÍNA SÓDICA TABLETA O CÁPSULA 100 MG</t>
  </si>
  <si>
    <t>HG-2137</t>
  </si>
  <si>
    <t>14/2/2019</t>
  </si>
  <si>
    <t>PEDIDO 31/</t>
  </si>
  <si>
    <t>HG-2138</t>
  </si>
  <si>
    <t>F-157, C-848: FENITOINA SODICA, TABLETA O CAPSULA 100 MG.</t>
  </si>
  <si>
    <t>F-157, C-848: FENITOINA SODICA, TABLETA O CAPSULA 100 MG</t>
  </si>
  <si>
    <t>HG-2139</t>
  </si>
  <si>
    <t>25/7/2019</t>
  </si>
  <si>
    <t>HG-2140</t>
  </si>
  <si>
    <t>HG-2141</t>
  </si>
  <si>
    <t>HG-2142</t>
  </si>
  <si>
    <t>HG-2143</t>
  </si>
  <si>
    <t>3000 FENITOÍNA SÓDICA TABLETA O CÁPSULA 100 MG</t>
  </si>
  <si>
    <t>FENITOÍNA SÓDICA TABLETA O CÁPSULA 100 MG.</t>
  </si>
  <si>
    <t>HG-2144</t>
  </si>
  <si>
    <t>FENITOÍNA SÓDICA TABLETA O CÁPSULA 100 MG. (FENIDAN CÁPSULA)</t>
  </si>
  <si>
    <t>HG-2145</t>
  </si>
  <si>
    <t>MSPAS NO. 2019-ROO-CD-2969 (ADQUISICION DE FENITOINA, FLUCONAZOL, FUROSEMIDA, HIERRO SACARATO)</t>
  </si>
  <si>
    <t>HG-2146</t>
  </si>
  <si>
    <t>HG-2147</t>
  </si>
  <si>
    <t>HIDANTIN PRECIO CON IVA DE BONIN</t>
  </si>
  <si>
    <t>HG-2148</t>
  </si>
  <si>
    <t>FENITOINA NEOETHICALS 100 MG TABLETA</t>
  </si>
  <si>
    <t>HG-2149</t>
  </si>
  <si>
    <t>HG-2150</t>
  </si>
  <si>
    <t>3,500 FENITOÍNA SÓDICA TABLETA O CÁPSULA 100 MG</t>
  </si>
  <si>
    <t>30/7/2019</t>
  </si>
  <si>
    <t>HG-2151</t>
  </si>
  <si>
    <t>COMPRA DIRECTA MSPAS NO. 2019-MEN-CD52.,COMPRA DE SUMINISTRO DE FENITOINA SODICA 100 MG, PRESENTACION CAPSULA,PARA EL HOSPITAL DE SALUD MENTAL "DR. FEDERICO MORA".</t>
  </si>
  <si>
    <t>9/4/2019</t>
  </si>
  <si>
    <t>12/4/2019</t>
  </si>
  <si>
    <t>FENITOÍNA SÓDICA (DIFENILHIDANTOINA); CONCENTRACIÓN: 100MG; FORMA FARMACÉUTICA: CÁPSULA; VÍA DE ADMINISTRACIÓN: ORAL;</t>
  </si>
  <si>
    <t>EL PRECIO DEBE INCLUIR IVA.,DEBE INDICAR MARCA</t>
  </si>
  <si>
    <t>DILANTIN 100 MG. CAPSULAS</t>
  </si>
  <si>
    <t>HG-2152</t>
  </si>
  <si>
    <t>9,274 - FENITOÍNA SÓDICA, TABLETA O CÁPSULA 100 MG. C-848</t>
  </si>
  <si>
    <t>15/2/2019</t>
  </si>
  <si>
    <t>TABLETA O CÁPSULA 100 MG</t>
  </si>
  <si>
    <t>HG-2153</t>
  </si>
  <si>
    <t>ADQUISICIÓN DE DICLOXACILINA, FENITOÍNA Y TRIMETROPRIMA, PARA DISTRIBUCIÓN EN LOS DISTRITOS DE LA DIRECCIÓN DE ÁREA DE SALUD GUATEMALA NOR OCCIDENTE.</t>
  </si>
  <si>
    <t>5/8/2019</t>
  </si>
  <si>
    <t>HG-2154</t>
  </si>
  <si>
    <t>24/11/2018</t>
  </si>
  <si>
    <t>28/11/2018</t>
  </si>
  <si>
    <t>HG-2155</t>
  </si>
  <si>
    <t>CÓDIGO: 848 FENITOÍNA SÓDICA CÁPSULA O TABLETA 100 MG.</t>
  </si>
  <si>
    <t>21/11/2018</t>
  </si>
  <si>
    <t>23/11/2018</t>
  </si>
  <si>
    <t>HG-2156</t>
  </si>
  <si>
    <t>PEDIDO 867, CODIGO 848, FENITOÍNA SÓDICA, TABLETA O CÁPSULA 100 MG</t>
  </si>
  <si>
    <t>16/4/2019</t>
  </si>
  <si>
    <t>23/4/2019</t>
  </si>
  <si>
    <t>FENITOÍNA SÓDICA, TABLETA O CÁPSULA 100 MG</t>
  </si>
  <si>
    <t>HG-2157</t>
  </si>
  <si>
    <t>FENITOÍNA SÓDICA CAPSULA O TABLETA 100 MG ( AMPARO 01200-2016-00064 )</t>
  </si>
  <si>
    <t>15/4/2019</t>
  </si>
  <si>
    <t>22/4/2019</t>
  </si>
  <si>
    <t>HG-2158</t>
  </si>
  <si>
    <t>HG-2159</t>
  </si>
  <si>
    <t>HG-2160</t>
  </si>
  <si>
    <t>HG-2161</t>
  </si>
  <si>
    <t>6/11/2019</t>
  </si>
  <si>
    <t>HG-2162</t>
  </si>
  <si>
    <t>HG-2163</t>
  </si>
  <si>
    <t>CÓDIGO 848 FENITOÍNA SÓDICA TABLETA O CÁPSULA 100 MG. CANTIDAD 1,000.</t>
  </si>
  <si>
    <t>CÓDIGO 848 FENITOÍNA SÓDICA TABLETA O CÁPSULA 100 MG.</t>
  </si>
  <si>
    <t>CÓDIGO 848 FENITOÍNA SÓDICA TABLETA O CÁPSULA 100 MG</t>
  </si>
  <si>
    <t>HG-2164</t>
  </si>
  <si>
    <t>CODIGO IGSS 848,EVENTO 281/2019,FENITOINA SODICA TABLETA O CAPSULA 100 MG</t>
  </si>
  <si>
    <t>HG-2165</t>
  </si>
  <si>
    <t>HG-2166</t>
  </si>
  <si>
    <t>HG-2167</t>
  </si>
  <si>
    <t>3,500 FENITOÍNA SÓDICA, CÁPSULA O TABLETA 100 MG</t>
  </si>
  <si>
    <t>28/8/2018</t>
  </si>
  <si>
    <t>30/8/2018</t>
  </si>
  <si>
    <t>HG-2168</t>
  </si>
  <si>
    <t>PEDIDO 44/2019,CANTIDAD 23,900,CODIGO 848 CODIGO PPR 633,FENITOINA SODICA, TABLETA O CAPSULA 100 MG</t>
  </si>
  <si>
    <t>25/2/2019</t>
  </si>
  <si>
    <t>28/2/2019</t>
  </si>
  <si>
    <t>HG-2169</t>
  </si>
  <si>
    <t>HG-2170</t>
  </si>
  <si>
    <t>HG-2171</t>
  </si>
  <si>
    <t>HG-2172</t>
  </si>
  <si>
    <t>FENITOÍNA SÓDICA CAPSULA O TABLETA 100 MG (AMPARO 01200-2016-00064).</t>
  </si>
  <si>
    <t>HG-2173</t>
  </si>
  <si>
    <t>HG-2174</t>
  </si>
  <si>
    <t>HG-2175</t>
  </si>
  <si>
    <t>COD. 848 FENITOÍNA SÓDICA CAPSULA O TABLETA 100 MG.</t>
  </si>
  <si>
    <t>5/9/2018</t>
  </si>
  <si>
    <t>7/9/2018</t>
  </si>
  <si>
    <t>HG-2176</t>
  </si>
  <si>
    <t>HG-2177</t>
  </si>
  <si>
    <t>EVENTO 1718/2019,CODIGO IGSS 848,FENITOINA SODICA TABLETA O CAPSULA 100 MG</t>
  </si>
  <si>
    <t>9/8/2019</t>
  </si>
  <si>
    <t>14/8/2019</t>
  </si>
  <si>
    <t>HG-2178</t>
  </si>
  <si>
    <t>FENITOINA NEOETHICALS 100MG TABLETAS</t>
  </si>
  <si>
    <t>HG-2179</t>
  </si>
  <si>
    <t>HG-2180</t>
  </si>
  <si>
    <t>HG-2181</t>
  </si>
  <si>
    <t>HG-2182</t>
  </si>
  <si>
    <t>11/9/2018</t>
  </si>
  <si>
    <t>HG-2183</t>
  </si>
  <si>
    <t>60 CLORURO DE SODIO, SOLUCIÓN MASIVA PARENTERAL 0.9%, FRASCVO O BOLSA 500 ML, INDAPAMIDA, 1,000 TABLETA DE LIBERACIÓN MODIFICAD 1.5 MG, 785 TOPIRAMATO, TABLETA 100 MG, 90 IMIPRAMIDA CLORHIDRATO, TABLETA DE 25 MG, 210 LAMOTRIGINA, TABLETA 25 MG, 3,000 CLONAZEPAM, TABLETA 2 MG, 3,000 FENITOÍNA SÓDICA</t>
  </si>
  <si>
    <t>25/4/2019</t>
  </si>
  <si>
    <t>29/4/2019</t>
  </si>
  <si>
    <t>HG-2184</t>
  </si>
  <si>
    <t>FENITOINA SÓDICA CAPSULA O TABLETA 100 MG</t>
  </si>
  <si>
    <t>7/5/2019</t>
  </si>
  <si>
    <t>HG-2185</t>
  </si>
  <si>
    <t>HG-2186</t>
  </si>
  <si>
    <t>HG-2187</t>
  </si>
  <si>
    <t>HG-2188</t>
  </si>
  <si>
    <t>FENITOÍNA SÓDICA CAPSULA O TABLETA 100 MG ( AMPARO 01200-2016-00064 ).</t>
  </si>
  <si>
    <t>HG-2189</t>
  </si>
  <si>
    <t>HG-2190</t>
  </si>
  <si>
    <t>HG-2191</t>
  </si>
  <si>
    <t>13/9/2018</t>
  </si>
  <si>
    <t>HG-2192</t>
  </si>
  <si>
    <t>ADQUISICIÓN DE VANCOMICINA, FENITOINA Y OTROS</t>
  </si>
  <si>
    <t>FENITOINA SÓDICA FORMA FARMACÉUTICA: CÁPSULA; CONCENTRACIÓN: 100 MG; VÍA DE ADMINISTRACIÓN: ORAL</t>
  </si>
  <si>
    <t>DILANTIN 100 MG CÁPSULAS</t>
  </si>
  <si>
    <t>HG-2193</t>
  </si>
  <si>
    <t>HG-2194</t>
  </si>
  <si>
    <t>HG-2195</t>
  </si>
  <si>
    <t>HG-2196</t>
  </si>
  <si>
    <t>HG-2197</t>
  </si>
  <si>
    <t>HG-2198</t>
  </si>
  <si>
    <t>EVENTO: 3002/2019 CODIGO IGSS: 848 CODIGO PPR: 633 FENITOINA SODICA,TABLETA O CAPSULA 100 MG.</t>
  </si>
  <si>
    <t>2/5/2019</t>
  </si>
  <si>
    <t>FENITOINA SODICA,TABLETA O CAPSULA 100 MG.</t>
  </si>
  <si>
    <t>FENITOINA SODICA,TABLETA O CAPSULA 100 MG.G</t>
  </si>
  <si>
    <t>HG-2199</t>
  </si>
  <si>
    <t>ADQUISICIÓN DE FENITOÍNA SÓDICA PARA USO EN LA DIRECCIÓN DE PROTECCIÓN ESPECIAL RESIDENCIAL HOGAR SEGURO VIRGEN DE LA ASUNCIÓN A CARGO DE LA SECRETARÍA DE BIENESTAR SOCIAL DE LA PRESIDENCIA DE LA REPÚBLICA</t>
  </si>
  <si>
    <t>FENITOINA SÓDICA; CONCENTRACIÓN: 100MG; FORMA FARMACÉUTICA: CÁPSULA; VÍA DE ADMINISTRACIÓN: ORAL;</t>
  </si>
  <si>
    <t>CAJA - 100 UNIDAD</t>
  </si>
  <si>
    <t>DILANTIN 100 MG. FRASCO 100 CAPSULAS</t>
  </si>
  <si>
    <t>HG-2200</t>
  </si>
  <si>
    <t>7/3/2019</t>
  </si>
  <si>
    <t>HG-2201</t>
  </si>
  <si>
    <t>HG-2202</t>
  </si>
  <si>
    <t>HG-2203</t>
  </si>
  <si>
    <t>6/3/2019</t>
  </si>
  <si>
    <t>HG-2204</t>
  </si>
  <si>
    <t>HG-2205</t>
  </si>
  <si>
    <t>HG-2206</t>
  </si>
  <si>
    <t>HG-2207</t>
  </si>
  <si>
    <t>HG-2208</t>
  </si>
  <si>
    <t>CODIGO 848 FENITOINA SÓDICA TABLETA O CÁPSULA 100 MG.</t>
  </si>
  <si>
    <t>FENITOINA SÓDICA TABLETA O CÁPSULA 100 MG.</t>
  </si>
  <si>
    <t>HG-2209</t>
  </si>
  <si>
    <t>HG-2210</t>
  </si>
  <si>
    <t>FENITOINA SODICA TABLETA O CAPSULA 100 MG. REPROGRAMACION SEGUN ACTA NO. 12-2019 DE COMITE TERAPEUTICO LOCAL.</t>
  </si>
  <si>
    <t>19/8/2019</t>
  </si>
  <si>
    <t>21/8/2019</t>
  </si>
  <si>
    <t>EPAMIN 100 MG. CAPSULASPFIZER FRASCO DE 100 CAPSULAS</t>
  </si>
  <si>
    <t>HG-2211</t>
  </si>
  <si>
    <t>COMPRA DIRECTA MSPAS NO. 2020-MEN-CD40COMPRA DE FENITOINA SODICA 100 MG CAPSULA / TABLETA PARA EL HOSPITAL DE SALUD MENTAL "DR. FEDERICO MORA"</t>
  </si>
  <si>
    <t>18/3/2020</t>
  </si>
  <si>
    <t>FENITOINA NEOETHICALS 100MG TABLETAS // GENERICO EXENTO DE IVA</t>
  </si>
  <si>
    <t>HG-2212</t>
  </si>
  <si>
    <t>HG-2213</t>
  </si>
  <si>
    <t>CÓDIGO IGSS 848. FENITOÍNA SÓDICA, TABLETA O CÁPSULA 100 MG.</t>
  </si>
  <si>
    <t>FENITOÍNA SÓDICA, TABLETA O CÁPSULA 100 MG.</t>
  </si>
  <si>
    <t>HG-2214</t>
  </si>
  <si>
    <t>37847-41752 FENITOÍNA SÓDICA TABLETA O CAPSULA 100 MG</t>
  </si>
  <si>
    <t>HG-2215</t>
  </si>
  <si>
    <t>ADQUISICION DE CLINDAMICINA CLORHIDRATO 300MG CÁPSULA, CARBOXIMETIL CELULOSA 0.5% GOTERO 15 ML Y FENITOÍNA SÓDICA (DIFENILHIDANTOINA) 100MG CÁPSULA; PARA EL PROGRAMA DE ACCESIBILIDAD DE MEDICAMENTOS -PROAM-</t>
  </si>
  <si>
    <t>13/5/2019</t>
  </si>
  <si>
    <t>BLÍSTER - 10 UNIDADES</t>
  </si>
  <si>
    <t>HG-2216</t>
  </si>
  <si>
    <t>FENITOINA SÓDICA TABLETA O CAPSULA 100 MG. SEGUNDA PROGRAMACIÓN CUATRIMESTRAL 2019.</t>
  </si>
  <si>
    <t>EPAMIN 100 MG. CAPSULAS</t>
  </si>
  <si>
    <t>HG-2217</t>
  </si>
  <si>
    <t>HG-2218</t>
  </si>
  <si>
    <t>COMPRA DE 9770 FENITOÍNA SÓDICA, CÁPSULA O TABLETA 100 MG C-848</t>
  </si>
  <si>
    <t>14/9/2018</t>
  </si>
  <si>
    <t>HG-2219</t>
  </si>
  <si>
    <t>EVENTO 6654/2018. CODIGO IGSS 848. FENITOÍNA SÓDICA, CÁPSULA O TABLETA 100 MG.</t>
  </si>
  <si>
    <t>HG-2220</t>
  </si>
  <si>
    <t>PEDIDO 897,CODIGO 848,FENITOINA SODICA TABLETA O CAPSULA 100 MG,CANTIDAD 10230</t>
  </si>
  <si>
    <t>HG-2221</t>
  </si>
  <si>
    <t>HG-2222</t>
  </si>
  <si>
    <t>HG-2223</t>
  </si>
  <si>
    <t>HG-2224</t>
  </si>
  <si>
    <t>HG-2225</t>
  </si>
  <si>
    <t>HG-2226</t>
  </si>
  <si>
    <t>COD. 848 - FENITOÍNA SÓDICA, TABLETA O CÁPSULA 100 MG</t>
  </si>
  <si>
    <t>20/3/2019</t>
  </si>
  <si>
    <t>22/3/2019</t>
  </si>
  <si>
    <t>TABLETA O CÁPSULA</t>
  </si>
  <si>
    <t>HIDANTIN PRECIO CON IVA Y EL PRODUCTO NO ES GENERICO</t>
  </si>
  <si>
    <t>HG-2227</t>
  </si>
  <si>
    <t>HG-2228</t>
  </si>
  <si>
    <t>HG-2229</t>
  </si>
  <si>
    <t>17/5/2019</t>
  </si>
  <si>
    <t>HG-2230</t>
  </si>
  <si>
    <t>EVENTO 2501/2019; CODIGO PPR 37559, CODIGO IGSS 848; FENITOINA SODICA, TABLETA O CAPSULA 100MG</t>
  </si>
  <si>
    <t>29/11/2019</t>
  </si>
  <si>
    <t>3/12/2019</t>
  </si>
  <si>
    <t>HG-2231</t>
  </si>
  <si>
    <t>FENITOÍNA SÓDICA CAPSULA O TABLETA 100 MG (AMPARO 01200-2016-00064 )</t>
  </si>
  <si>
    <t>16/5/2019</t>
  </si>
  <si>
    <t>HG-2232</t>
  </si>
  <si>
    <t>HG-2233</t>
  </si>
  <si>
    <t>HG-2234</t>
  </si>
  <si>
    <t>HG-2235</t>
  </si>
  <si>
    <t>HG-2236</t>
  </si>
  <si>
    <t>HG-2237</t>
  </si>
  <si>
    <t>MSPAS NO. 2019 HMA-CD-55 ADQUISICION DE MEDICAMENTOS PARA EL HOSPITAL DE MAZATENANGO</t>
  </si>
  <si>
    <t>FENITOINA SODICA (DIFENILHIDANTOINA SODICA) , CAPSULA, 100MG, BLISTER</t>
  </si>
  <si>
    <t>HG-2238</t>
  </si>
  <si>
    <t>HG-2239</t>
  </si>
  <si>
    <t>HG-2240</t>
  </si>
  <si>
    <t>F- 743 C-848 FENITOINA SÓDICA, TABLETA O CÁPSULA 100 MG</t>
  </si>
  <si>
    <t>HG-2241</t>
  </si>
  <si>
    <t>HG-2242</t>
  </si>
  <si>
    <t>HG-2243</t>
  </si>
  <si>
    <t>HG-2244</t>
  </si>
  <si>
    <t>HG-2245</t>
  </si>
  <si>
    <t>COD. PPR 633 FENITOÍNA SÓDICA (DIFENILHIDANTOINA) CONCENTRACIÓN: 100MG; FORMA FARMACÉUTICA: CÁPSULA; VÍA DE ADMINISTRACIÓN: ORAL;UNIDAD (1 UNIDAD(ES)/ COD. IGSS 848 FENITOÍNA SÓDICA TABLETA O CÁPSULA 100MG</t>
  </si>
  <si>
    <t>HG-2246</t>
  </si>
  <si>
    <t>HG-2247</t>
  </si>
  <si>
    <t>EVENTO 6167 COD 848. FENITOINA SODICA,TABLETA O CAPSULA 100 MG.</t>
  </si>
  <si>
    <t>HG-2248</t>
  </si>
  <si>
    <t>HG-2249</t>
  </si>
  <si>
    <t>30/8/2019</t>
  </si>
  <si>
    <t>HG-2250</t>
  </si>
  <si>
    <t>FENITOÍNA SÓDICA TABLETA O CÁPSULA 100 MG PEDIDO 2003/2019 CODIGO 848 CANTIDAD 12000</t>
  </si>
  <si>
    <t>HG-2251</t>
  </si>
  <si>
    <t>HG-2252</t>
  </si>
  <si>
    <t>HG-2253</t>
  </si>
  <si>
    <t>ADQUISICIÓN DE MEDICAMENTOS V</t>
  </si>
  <si>
    <t>6/9/2019</t>
  </si>
  <si>
    <t>HG-2254</t>
  </si>
  <si>
    <t>HG-2255</t>
  </si>
  <si>
    <t>HG-2256</t>
  </si>
  <si>
    <t>FENITOINA SODICA TABLETA O CAPSULA 100 MG. TERCERA PROGRAMACION CUATRIMESTRAL 2019.</t>
  </si>
  <si>
    <t>DILANTIN 100 MG. CAPSULASPFIZERFRASCO X 100 CAPSULAS</t>
  </si>
  <si>
    <t>HG-2257</t>
  </si>
  <si>
    <t>PEDIDO 30/2020 CODIGO IGSS 848 FENITOÍNA SÓDICA TABLETA O CÁPSULA 100 MG,AMPARO NO. 01200-2016-00064</t>
  </si>
  <si>
    <t>HG-2258</t>
  </si>
  <si>
    <t>PEDIDO 31/2020 CODIGO IGSS 848 FENITOÍNA SÓDICA TABLETA O CÁPSULA 100 MG,AMPARO NO. 01200-2016-00064</t>
  </si>
  <si>
    <t>HG-2259</t>
  </si>
  <si>
    <t>HG-2260</t>
  </si>
  <si>
    <t>HG-2261</t>
  </si>
  <si>
    <t>PEDIDO 2135,CANTIDAD 848,FENITOINA SODICA CAPSULA O TABLETA 100 MG,CANTIDAD 15900</t>
  </si>
  <si>
    <t>HG-2262</t>
  </si>
  <si>
    <t>HG-2263</t>
  </si>
  <si>
    <t>HG-2264</t>
  </si>
  <si>
    <t>HG-2265</t>
  </si>
  <si>
    <t>15/1/2020</t>
  </si>
  <si>
    <t>HG-2266</t>
  </si>
  <si>
    <t>FENITOINA SODICA TABLETA O CAPSULA 100 MG, CANTIDAD 7000, PEDIDO 176/2020, CODIGO IGSS 848.</t>
  </si>
  <si>
    <t>HG-2267</t>
  </si>
  <si>
    <t>MSPAS NO. 2018-ROO-CD-0122 (ADQUISICION DE FENITOINA E HIDRALAZINA)</t>
  </si>
  <si>
    <t>23/1/2019</t>
  </si>
  <si>
    <t>HG-2268</t>
  </si>
  <si>
    <t>HG-2269</t>
  </si>
  <si>
    <t>21/3/2019</t>
  </si>
  <si>
    <t>HG-2270</t>
  </si>
  <si>
    <t>HG-2271</t>
  </si>
  <si>
    <t>HG-2272</t>
  </si>
  <si>
    <t>HG-2273</t>
  </si>
  <si>
    <t>HG-2274</t>
  </si>
  <si>
    <t>24/1/2019</t>
  </si>
  <si>
    <t>28/1/2019</t>
  </si>
  <si>
    <t>HG-2275</t>
  </si>
  <si>
    <t>HG-2276</t>
  </si>
  <si>
    <t>COD. IGSS 848 FENITOÍNA SÓDICA TABLETA O CÁPSULA 100 MG.</t>
  </si>
  <si>
    <t>COD. IGSS 848 FENITOÍNA SÓDICA TABLETA O CÁPSULA 100 MG</t>
  </si>
  <si>
    <t>HG-2277</t>
  </si>
  <si>
    <t>HG-2278</t>
  </si>
  <si>
    <t>HG-2279</t>
  </si>
  <si>
    <t>HMA-CD-138 ADQUISICION DE MEDICAMENTO PARA EL HOSPITAL DE MAZATENANGO, SUCH</t>
  </si>
  <si>
    <t>(DIFENILHIDANTOINA SODICA) , CAPSULA, 100MG, BLISTER</t>
  </si>
  <si>
    <t>FENITOINA(LAB. BONIN)INCLUYE IVA</t>
  </si>
  <si>
    <t>HG-2280</t>
  </si>
  <si>
    <t>HG-2281</t>
  </si>
  <si>
    <t>HG-2282</t>
  </si>
  <si>
    <t>FENITOINA SÓDICA TABLETA O CAPSULA 100 MG</t>
  </si>
  <si>
    <t>HG-2283</t>
  </si>
  <si>
    <t>HG-2284</t>
  </si>
  <si>
    <t>HG-2285</t>
  </si>
  <si>
    <t>HG-2286</t>
  </si>
  <si>
    <t>HIDANTIN(LAB. BONIN)INCLUYE IVA</t>
  </si>
  <si>
    <t>HG-2287</t>
  </si>
  <si>
    <t>PEDIDO NO. 8855/2019 FENITOÍNA SÓDICA TABLETA O CÁPSULA 100 MG CODIGO IGSS 848</t>
  </si>
  <si>
    <t>FENITOÍNA SÓDICA TABLETA O CÁPSULA 100 MG CODIGO IGSS 848</t>
  </si>
  <si>
    <t>FENITOÍNA SÓDICA TABLETA O CÁPSULA 100 MG CODIGO IGSS</t>
  </si>
  <si>
    <t>HG-2288</t>
  </si>
  <si>
    <t>HG-2289</t>
  </si>
  <si>
    <t>CÓDIGO 848 FENITOÍNA SÓDICA, CÁPSULA O TABLETA 100 MG. CANTIDAD 1,000.</t>
  </si>
  <si>
    <t>CÓDIGO 848 FENITOÍNA SÓDICA, CÁPSULA O TABLETA 100 MG.</t>
  </si>
  <si>
    <t>HG-2290</t>
  </si>
  <si>
    <t>8330 - FENITOÍNA SÓDICA, TABLETA O CÁPSULA 100 MG C-848</t>
  </si>
  <si>
    <t>23/1/2020</t>
  </si>
  <si>
    <t>HG-2291</t>
  </si>
  <si>
    <t>FENITOÍNA SÓDICA (DIFENILHIDANTOINA) CONCENTRACIÓN: 100MG; FORMA FARMACÉUTICA: CÁPSULA; VÍA DE ADMINISTRACIÓN: ORAL; UNIDAD 1 UNIDAD(ES)</t>
  </si>
  <si>
    <t>27/1/2020</t>
  </si>
  <si>
    <t>HG-2292</t>
  </si>
  <si>
    <t>PEDIDO 450/2020. CÓDIGO: 848 FENITOÍNA SÓDICA TABLETA O CÁPSULA 100MG</t>
  </si>
  <si>
    <t>29/1/2020</t>
  </si>
  <si>
    <t>HG-2293</t>
  </si>
  <si>
    <t>ADQUISICIÓN DE MEDICAMENTOS, CD-059, REQUERIDOS POR LA DIRECCIÓN DE ÁREA DE SALUD IXIL Y SUS TRES DISTRITOS.</t>
  </si>
  <si>
    <t>GENÉRICO INFASA / CÁPSULA</t>
  </si>
  <si>
    <t>HG-2294</t>
  </si>
  <si>
    <t>ADQUISICIÓN DE MEDICAMENTOS, REQUERIDOS POR LA DIRECCIÓN DE ÁREA DE SALUD IXIL Y SUS TRES DITRITOS</t>
  </si>
  <si>
    <t>23/4/2020</t>
  </si>
  <si>
    <t>GENÉRICO INFASA (TABLETA- UNIDAD)</t>
  </si>
  <si>
    <t>HG-2295</t>
  </si>
  <si>
    <t>8800-FENITOÍNA SÓDICA, TABLETA O CÁPSULA 100 MG COD. 848</t>
  </si>
  <si>
    <t>4/6/2019</t>
  </si>
  <si>
    <t>COD.</t>
  </si>
  <si>
    <t>HG-2296</t>
  </si>
  <si>
    <t>PEDIDO NO. 3643-2019 FENITOÍNA SÓDICA TABLETA O CÁPSULA 100 MG CODIGO IGSS 848</t>
  </si>
  <si>
    <t>HG-2297</t>
  </si>
  <si>
    <t>FENITOÍNA SÓDICA TABLETA O CÁPSULA 100 MG CODIGO IGSS. 848</t>
  </si>
  <si>
    <t>FENITOÍNA SÓDICA TABLETA O CÁPSULA 100 MG CODIGO IGSS.</t>
  </si>
  <si>
    <t>HG-2298</t>
  </si>
  <si>
    <t>5/6/2019</t>
  </si>
  <si>
    <t>EPAMIN 100 MG. CAPSULAS PFIZER</t>
  </si>
  <si>
    <t>HG-2299</t>
  </si>
  <si>
    <t>CODIGO IGSS 848, FENITOÍNA SÓDICA, TABLETA O CÁPSULA 100 MG</t>
  </si>
  <si>
    <t>HG-2300</t>
  </si>
  <si>
    <t>8/5/2020</t>
  </si>
  <si>
    <t>HG-2301</t>
  </si>
  <si>
    <t>8800 FENITOÍNA SÓDICA, TABLETA O CÁPSULA 100 MG COD. 848</t>
  </si>
  <si>
    <t>HG-2302</t>
  </si>
  <si>
    <t>6/6/2019</t>
  </si>
  <si>
    <t>HG-2303</t>
  </si>
  <si>
    <t>HG-2304</t>
  </si>
  <si>
    <t>HG-2305</t>
  </si>
  <si>
    <t>EVENTO NO. 2028/2018, CODIGO 848, FENITOÍNA SÓDICA,CÁPSULA O TABLETA 100 MG</t>
  </si>
  <si>
    <t>17/10/2018</t>
  </si>
  <si>
    <t>19/10/2018</t>
  </si>
  <si>
    <t>HG-2306</t>
  </si>
  <si>
    <t>HG-2307</t>
  </si>
  <si>
    <t>HG-2308</t>
  </si>
  <si>
    <t>5/5/2020</t>
  </si>
  <si>
    <t>7/5/2020</t>
  </si>
  <si>
    <t>FENITOINA NEOETHICALS 100MG TABLETAS // GENERICO</t>
  </si>
  <si>
    <t>HG-2309</t>
  </si>
  <si>
    <t>HG-2310</t>
  </si>
  <si>
    <t>HG-2311</t>
  </si>
  <si>
    <t>MSPAS NO. 2018-ROO-CD-0204 (ADQUISICION DE FENITOINA)</t>
  </si>
  <si>
    <t>HG-2312</t>
  </si>
  <si>
    <t>HG-2313</t>
  </si>
  <si>
    <t>HG-2314</t>
  </si>
  <si>
    <t>HG-2315</t>
  </si>
  <si>
    <t>HG-2316</t>
  </si>
  <si>
    <t>30/1/2020</t>
  </si>
  <si>
    <t>3/2/2020</t>
  </si>
  <si>
    <t>HG-2317</t>
  </si>
  <si>
    <t>21/9/2019</t>
  </si>
  <si>
    <t>24/9/2019</t>
  </si>
  <si>
    <t>HG-2318</t>
  </si>
  <si>
    <t>HG-2319</t>
  </si>
  <si>
    <t>12,500 FENITOÍNA SÓDICA, TABLETA O CÁPSULA 100 MG.</t>
  </si>
  <si>
    <t>10/6/2019</t>
  </si>
  <si>
    <t>HG-2320</t>
  </si>
  <si>
    <t>DILANTIN 100 MG. FRASCO X 100 CAPSULASPFIZER</t>
  </si>
  <si>
    <t>HG-2321</t>
  </si>
  <si>
    <t>HG-2322</t>
  </si>
  <si>
    <t>11/6/2019</t>
  </si>
  <si>
    <t>HG-2323</t>
  </si>
  <si>
    <t>HG-2324</t>
  </si>
  <si>
    <t>HG-2325</t>
  </si>
  <si>
    <t>HG-2326</t>
  </si>
  <si>
    <t>FENITOINA PRECIO CON IVA</t>
  </si>
  <si>
    <t>HG-2327</t>
  </si>
  <si>
    <t>HG-2328</t>
  </si>
  <si>
    <t>HG-2329</t>
  </si>
  <si>
    <t>HG-2330</t>
  </si>
  <si>
    <t>8,800 - FENITOÍNA SÓDICA, TABLETA O CÁPSULA 100 MG. C-848</t>
  </si>
  <si>
    <t>HG-2331</t>
  </si>
  <si>
    <t>HG-2332</t>
  </si>
  <si>
    <t>HG-2333</t>
  </si>
  <si>
    <t>HG-2334</t>
  </si>
  <si>
    <t>HG-2335</t>
  </si>
  <si>
    <t>HG-2336</t>
  </si>
  <si>
    <t>HG-2337</t>
  </si>
  <si>
    <t>HG-2338</t>
  </si>
  <si>
    <t>HG-2339</t>
  </si>
  <si>
    <t>FENITOÍNA SÓDICA (DIFENILHIDANTOINA); CONCENTRACIÓN: 100MG; FORMA FARMACÉUTICA: CÁPSULA; VÍA DE ADMINISTRACIÓN: ORAL; UNIDAD; 1 UNIDAD(ES)</t>
  </si>
  <si>
    <t>DILANTIN 100 MG. CAPSULASFRASCO X 100 PFIZER</t>
  </si>
  <si>
    <t>HG-2340</t>
  </si>
  <si>
    <t>HG-2341</t>
  </si>
  <si>
    <t>1,600 FENITOÍNA SÓDICA, TABLETA O CÁPSULA 100 MG. CÓDIGO IGSS 848</t>
  </si>
  <si>
    <t>100 MG</t>
  </si>
  <si>
    <t>HG-2342</t>
  </si>
  <si>
    <t>19/5/2020</t>
  </si>
  <si>
    <t>HG-2343</t>
  </si>
  <si>
    <t>3,000 FENITOÍNA SÓDICA TABLETA O CÁPSULA 100 MG</t>
  </si>
  <si>
    <t>HG-2344</t>
  </si>
  <si>
    <t>500 FENITOÍNA SÓDICA, TABLETA O CÁPSULA 100 MG. CÓDIGO IGSS 848</t>
  </si>
  <si>
    <t>11/10/2019</t>
  </si>
  <si>
    <t>HG-2345</t>
  </si>
  <si>
    <t>HG-2346</t>
  </si>
  <si>
    <t>15/10/2019</t>
  </si>
  <si>
    <t>HG-2347</t>
  </si>
  <si>
    <t>HG-2348</t>
  </si>
  <si>
    <t>HG-2349</t>
  </si>
  <si>
    <t>INFASA (GENÉRICO)</t>
  </si>
  <si>
    <t>HG-2350</t>
  </si>
  <si>
    <t>HG-2351</t>
  </si>
  <si>
    <t>PEDIDO 3098, CODIGO 848, FENITOÍNA SÓDICA, CÁPSULA O TABLETA 100 MG</t>
  </si>
  <si>
    <t>2/11/2018</t>
  </si>
  <si>
    <t>HG-2352</t>
  </si>
  <si>
    <t>MSPAS NO. 2019-MEN-CD100 COMPRA DE SUMINISTRO DE FENITOINA SODICA 100 MG, FORMA FARMACEUTICA CAPSULA PARA EL HOSPITAL DE SALUD MENTAL "DR. FEDERICO MORA".</t>
  </si>
  <si>
    <t>FENITOINA SODICA;</t>
  </si>
  <si>
    <t>HG-2353</t>
  </si>
  <si>
    <t>ADQUISICIÓN DE FENITOÍNA SÓDICA (DIFENILHIDANTOINA) 100MG CÁPSULA Y OXIMETAZOLINA CLORHIDRATO 0.05 % SOLUCIÓN NASAL; PARA EL PROGRAMA DE ACCESIBILIDAD DE MEDICAMENTOS -PROAM-</t>
  </si>
  <si>
    <t>17/10/2019</t>
  </si>
  <si>
    <t>DILANTIN 100 MG. CAPSULASPFIZERFRASCO 100 CAPSULAS</t>
  </si>
  <si>
    <t>HG-2354</t>
  </si>
  <si>
    <t>COMPRA DIRECTA MSPAS NO. 2021-MEN-CD25 COMPRA DE FENITOINA SODICA 100 MG TABLETA PARA EL HOSPITAL DE SALUD MENTAL "DR. FEDERICO MORA".</t>
  </si>
  <si>
    <t>27/1/2021</t>
  </si>
  <si>
    <t>29/1/2021</t>
  </si>
  <si>
    <t>FENITOINA NEOETHICALS 100MG TABLETAS - GENERICO</t>
  </si>
  <si>
    <t>HG-2355</t>
  </si>
  <si>
    <t>FENIDAN CÁPSULA</t>
  </si>
  <si>
    <t>HG-2356</t>
  </si>
  <si>
    <t>HG-2357</t>
  </si>
  <si>
    <t>HG-2358</t>
  </si>
  <si>
    <t>CODIGO 848 FENITOÍNA SÓDICA CAPSULA O TABLETA 100 MG</t>
  </si>
  <si>
    <t>HG-2359</t>
  </si>
  <si>
    <t>PRODUCTO GENERICO FENITOINA SODICA TABLETA 100 MG / PAIS DE FABRICACION INDIA</t>
  </si>
  <si>
    <t>HG-2360</t>
  </si>
  <si>
    <t>HG-2361</t>
  </si>
  <si>
    <t>FENITOINA SODICA INDUSTRIAS BIOQUIMICAS 100MG CAPSULASPAIS DE ORIGEN: GUATEMALAMEDICAMENTOGENERICO</t>
  </si>
  <si>
    <t>HG-2362</t>
  </si>
  <si>
    <t>PEDIDO 3457 EVENTO NO. 1957-2017 CÓDIGO 848 FENITOÍNA SÓDICA, CAPSULA O TABLETA 100 MG</t>
  </si>
  <si>
    <t>HG-2363</t>
  </si>
  <si>
    <t>HG-2364</t>
  </si>
  <si>
    <t>HG-2365</t>
  </si>
  <si>
    <t>FENITOINA SODICA INDUSTRIAS BIOQUIMICAS 100MG CAPSULAS GENERICO EXENTO DE IVA</t>
  </si>
  <si>
    <t>HG-2366</t>
  </si>
  <si>
    <t>HG-2367</t>
  </si>
  <si>
    <t>5.970 - FENITOÍNA SÓDICA, CÁPSULA O TABLETA 100 MG. C-848</t>
  </si>
  <si>
    <t>HG-2368</t>
  </si>
  <si>
    <t>HG-2369</t>
  </si>
  <si>
    <t>HG-2370</t>
  </si>
  <si>
    <t>HG-2371</t>
  </si>
  <si>
    <t>ADQUISICIÓN CÓDIGO 848, FENITOINA SÓDICA CÁPSULA O TABLETA 100 MG.</t>
  </si>
  <si>
    <t>16/7/2018</t>
  </si>
  <si>
    <t>18/7/2018</t>
  </si>
  <si>
    <t>FENITOINA SÓDICA CÁPSULA O TABLETA 100 MG.</t>
  </si>
  <si>
    <t>FENITOINA SÓDICA CÁPSULA O TABLETA 100 MG</t>
  </si>
  <si>
    <t>HG-2372</t>
  </si>
  <si>
    <t>HG-2373</t>
  </si>
  <si>
    <t>ADQUISICIÓN DE MEDICAMENTOS VL</t>
  </si>
  <si>
    <t>25/6/2020</t>
  </si>
  <si>
    <t>HG-2374</t>
  </si>
  <si>
    <t>31/7/2018</t>
  </si>
  <si>
    <t>HG-2375</t>
  </si>
  <si>
    <t>PEDIDO 2135,CODIGO 848,FENITOINA SODICA, CAPSULA O TABLETA 100 MG,CANTIDAD 15900</t>
  </si>
  <si>
    <t>10/9/2018</t>
  </si>
  <si>
    <t>12/9/2018</t>
  </si>
  <si>
    <t>HG-2376</t>
  </si>
  <si>
    <t>HG-2377</t>
  </si>
  <si>
    <t>FENITOÍNA SÓDICA, CÁPSULA O TABLETA 100 MG (COD: 848)</t>
  </si>
  <si>
    <t>HG-2378</t>
  </si>
  <si>
    <t>HG-2379</t>
  </si>
  <si>
    <t>28/11/2017</t>
  </si>
  <si>
    <t>30/11/2017</t>
  </si>
  <si>
    <t>HG-2380</t>
  </si>
  <si>
    <t>FENITOINA SODICA INDUSTRIAS BIOQUIMICAS 100MG CAPSULAS PRECIO EXENTO DE IVA</t>
  </si>
  <si>
    <t>HG-2381</t>
  </si>
  <si>
    <t>HG-2382</t>
  </si>
  <si>
    <t>HG-2383</t>
  </si>
  <si>
    <t>HG-2384</t>
  </si>
  <si>
    <t>9/1/2018</t>
  </si>
  <si>
    <t>HG-2385</t>
  </si>
  <si>
    <t>HG-2386</t>
  </si>
  <si>
    <t>FENITOINA SÓDICA SELECTPHARMA 100 MG CAPSULA / PRODUCTO GENÉRICO</t>
  </si>
  <si>
    <t>HG-2387</t>
  </si>
  <si>
    <t>HG-2388</t>
  </si>
  <si>
    <t>HG-2389</t>
  </si>
  <si>
    <t>HG-2390</t>
  </si>
  <si>
    <t>HG-2391</t>
  </si>
  <si>
    <t>HG-2392</t>
  </si>
  <si>
    <t>HG-2393</t>
  </si>
  <si>
    <t>6/3/2018</t>
  </si>
  <si>
    <t>8/3/2018</t>
  </si>
  <si>
    <t>HG-2394</t>
  </si>
  <si>
    <t>HG-2395</t>
  </si>
  <si>
    <t>HG-2396</t>
  </si>
  <si>
    <t>HG-2397</t>
  </si>
  <si>
    <t>HG-2398</t>
  </si>
  <si>
    <t>HG-2399</t>
  </si>
  <si>
    <t>FENITOINA SODICA INDUSTRIAS BIOQUIMICAS 100MG CAPSULAS MEDICAMENTO GENERICO</t>
  </si>
  <si>
    <t>HG-2400</t>
  </si>
  <si>
    <t>16/4/2018</t>
  </si>
  <si>
    <t>HG-2401</t>
  </si>
  <si>
    <t>HG-2402</t>
  </si>
  <si>
    <t>HG-2403</t>
  </si>
  <si>
    <t>HG-2404</t>
  </si>
  <si>
    <t>HG-2405</t>
  </si>
  <si>
    <t>HG-2406</t>
  </si>
  <si>
    <t>PEDIDO 2397, CODIGO 848, FENITOÍNA SÓDICA, CÁPSULA O TABLETA 100 MG</t>
  </si>
  <si>
    <t>HG-2407</t>
  </si>
  <si>
    <t>18/10/2018</t>
  </si>
  <si>
    <t>HG-2408</t>
  </si>
  <si>
    <t>FENITOINA SODICA INDUSTRIASBIOQUIMICAS 100MG CAPSULAS MEDICAMENTO GENERICO</t>
  </si>
  <si>
    <t>HG-2409</t>
  </si>
  <si>
    <t>HG-2410</t>
  </si>
  <si>
    <t>HG-2411</t>
  </si>
  <si>
    <t>CODIGO: 848 FENITOINA SODICA CAPSULA O TABLETA 100 MG</t>
  </si>
  <si>
    <t>HG-2412</t>
  </si>
  <si>
    <t>29/9/2018</t>
  </si>
  <si>
    <t>HG-2413</t>
  </si>
  <si>
    <t>PEDIDO 210/</t>
  </si>
  <si>
    <t>HG-2414</t>
  </si>
  <si>
    <t>HG-2415</t>
  </si>
  <si>
    <t>CAPSULA/TABLETA</t>
  </si>
  <si>
    <t>HG-2416</t>
  </si>
  <si>
    <t>HG-2417</t>
  </si>
  <si>
    <t>HG-2418</t>
  </si>
  <si>
    <t>HG-2419</t>
  </si>
  <si>
    <t>HG-2420</t>
  </si>
  <si>
    <t>HG-2421</t>
  </si>
  <si>
    <t>HG-2422</t>
  </si>
  <si>
    <t>CAPSULA O TABLETA|</t>
  </si>
  <si>
    <t>HG-2423</t>
  </si>
  <si>
    <t>SI ES GENERICO ESPECIFICARLO</t>
  </si>
  <si>
    <t>HG-2424</t>
  </si>
  <si>
    <t>HG-2425</t>
  </si>
  <si>
    <t>26/11/2018</t>
  </si>
  <si>
    <t>HG-2426</t>
  </si>
  <si>
    <t>FENITOÍNA SÓDICA TABLETA O CÁPSULA 100 MG-COD IGSS 848-</t>
  </si>
  <si>
    <t>TABLETAS O CÁPSULAS</t>
  </si>
  <si>
    <t>HG-2427</t>
  </si>
  <si>
    <t>HG-2428</t>
  </si>
  <si>
    <t>PEDIDO 60, CODIGO 848, FENITOÍNA SÓDICA, CÁPSULA O TABLETA 100 MG</t>
  </si>
  <si>
    <t>HG-2429</t>
  </si>
  <si>
    <t>EVENTO: 656/2019 CODIGO IGSS: 848 CODIGO PPR: 633 FENITOINA SODICA,TABLETA O CAPSULA 100 MG.</t>
  </si>
  <si>
    <t>HG-2430</t>
  </si>
  <si>
    <t>FENITOINA SÓDICA, TABLETA O CÁPSULA 100 MG,PEDIDO 44/2019,CODIGO 848 PEDIDO PPR 633,CANTIDAD 23,900</t>
  </si>
  <si>
    <t>HG-2431</t>
  </si>
  <si>
    <t>HG-2432</t>
  </si>
  <si>
    <t>HG-2433</t>
  </si>
  <si>
    <t>HG-2434</t>
  </si>
  <si>
    <t>HG-2435</t>
  </si>
  <si>
    <t>CÓDIGO 848 FENITOÍNA SÓDICA, TABLETA O CÁPSULA 100 MG</t>
  </si>
  <si>
    <t>13/2/2019</t>
  </si>
  <si>
    <t>HG-2436</t>
  </si>
  <si>
    <t>HG-2437</t>
  </si>
  <si>
    <t>CODIGO 848 FENITOINA SÓDICA, TABLETA O CÁPSULA 100 MG.</t>
  </si>
  <si>
    <t>11/12/2018</t>
  </si>
  <si>
    <t>HG-2438</t>
  </si>
  <si>
    <t>HG-2439</t>
  </si>
  <si>
    <t>FENITOINA SÓDICA, TABLETA O CÁPSULA 100 MG,PEDIDO 44/2019,CODIGO 848 CODIGO PPR 633,CANTIDAD 23,900</t>
  </si>
  <si>
    <t>HG-2440</t>
  </si>
  <si>
    <t>HG-2441</t>
  </si>
  <si>
    <t>HG-2442</t>
  </si>
  <si>
    <t>89145267</t>
  </si>
  <si>
    <t>CORPORACION GRUPO TACSA, SOCIEDAD ANONIMA</t>
  </si>
  <si>
    <t>FENITONINA</t>
  </si>
  <si>
    <t>HG-2443</t>
  </si>
  <si>
    <t>HG-2444</t>
  </si>
  <si>
    <t>HG-2445</t>
  </si>
  <si>
    <t>GENÉRICO. EXENTO DE IVA</t>
  </si>
  <si>
    <t>HG-2446</t>
  </si>
  <si>
    <t>VER PROFORMA DE COTIZACION</t>
  </si>
  <si>
    <t>HG-2447</t>
  </si>
  <si>
    <t>HG-2448</t>
  </si>
  <si>
    <t>HG-2449</t>
  </si>
  <si>
    <t>26/2/2019</t>
  </si>
  <si>
    <t>HG-2450</t>
  </si>
  <si>
    <t>HG-2451</t>
  </si>
  <si>
    <t>HG-2452</t>
  </si>
  <si>
    <t>HG-2453</t>
  </si>
  <si>
    <t>HG-2454</t>
  </si>
  <si>
    <t>HG-2455</t>
  </si>
  <si>
    <t>22,000 FENITOÍNA SÓDICA, CÁPSULA O TABLETA 100 MG</t>
  </si>
  <si>
    <t>HG-2456</t>
  </si>
  <si>
    <t>HG-2457</t>
  </si>
  <si>
    <t>HG-2458</t>
  </si>
  <si>
    <t>HG-2459</t>
  </si>
  <si>
    <t>5/4/2019</t>
  </si>
  <si>
    <t>HG-2460</t>
  </si>
  <si>
    <t>HG-2461</t>
  </si>
  <si>
    <t>24/4/2019</t>
  </si>
  <si>
    <t>HG-2462</t>
  </si>
  <si>
    <t>HG-2463</t>
  </si>
  <si>
    <t>HG-2464</t>
  </si>
  <si>
    <t>485-046</t>
  </si>
  <si>
    <t>ADQUISICION DE OXIMETAZOLINA CLORHIDRATO FRASCO GOTERO, ROCIVERINA AMPOLLA, CAPTOPRIL TABLETA Y FENITOINA SÓDICA CÁPSULA; PARA EL PROGRAMA DE ACCESIBILIDAD DE MEDICAMENTOS -PROAM-</t>
  </si>
  <si>
    <t>10/11/2020</t>
  </si>
  <si>
    <t>12/11/2020</t>
  </si>
  <si>
    <t>GENERICO - FENITOINA NEOETHICALS 100 MG TABLETAS RECUBIERTAS</t>
  </si>
  <si>
    <t>HG-2465</t>
  </si>
  <si>
    <t>20/7/2016</t>
  </si>
  <si>
    <t>HG-2466</t>
  </si>
  <si>
    <t>HG-2467</t>
  </si>
  <si>
    <t>HG-2468</t>
  </si>
  <si>
    <t>HG-2469</t>
  </si>
  <si>
    <t>HG-2470</t>
  </si>
  <si>
    <t>PRODUCTO GENERICO EXENTO DE I.V.A</t>
  </si>
  <si>
    <t>HG-2471</t>
  </si>
  <si>
    <t>HG-2472</t>
  </si>
  <si>
    <t>HG-2473</t>
  </si>
  <si>
    <t>HG-2474</t>
  </si>
  <si>
    <t>HG-2475</t>
  </si>
  <si>
    <t>HG-2476</t>
  </si>
  <si>
    <t>HG-2477</t>
  </si>
  <si>
    <t>HG-2478</t>
  </si>
  <si>
    <t>ADQUISICIÓN DEL CODIGO 848 FENITOÍNA SÓDICA TABLETA O CÁPSULA 100 MG, REQUERIDO UIA ASUNCION MITA Y MOYUTA, JUTIAPA</t>
  </si>
  <si>
    <t>HG-2479</t>
  </si>
  <si>
    <t>HG-2480</t>
  </si>
  <si>
    <t>5/8/2016</t>
  </si>
  <si>
    <t>HG-2481</t>
  </si>
  <si>
    <t>HG-2482</t>
  </si>
  <si>
    <t>HG-2483</t>
  </si>
  <si>
    <t>HG-2484</t>
  </si>
  <si>
    <t>HG-2485</t>
  </si>
  <si>
    <t>HG-2486</t>
  </si>
  <si>
    <t>HG-2487</t>
  </si>
  <si>
    <t>HG-2488</t>
  </si>
  <si>
    <t>HG-2489</t>
  </si>
  <si>
    <t>DILANTIN 100 MG. CAPSULAS( FRASCO X 100 CAPSULAS )</t>
  </si>
  <si>
    <t>HG-2490</t>
  </si>
  <si>
    <t>HIDANTI PRECIO CON IVA</t>
  </si>
  <si>
    <t>HG-2491</t>
  </si>
  <si>
    <t>HG-2492</t>
  </si>
  <si>
    <t>25/6/2019</t>
  </si>
  <si>
    <t>27/6/2019</t>
  </si>
  <si>
    <t>FENITOINA SODICA, TABLETA O CAPSULA 1OO MG</t>
  </si>
  <si>
    <t>HG-2493</t>
  </si>
  <si>
    <t>PEDIDO NO 4732/2019 CODIGO IGSS 848 FENITOÍNA SÓDICA CAPSULA O TABLETA 100 MG ( *AMPARO 01200-2016-00064*).</t>
  </si>
  <si>
    <t>15/11/2019</t>
  </si>
  <si>
    <t>HG-2494</t>
  </si>
  <si>
    <t>HG-2495</t>
  </si>
  <si>
    <t>HG-2496</t>
  </si>
  <si>
    <t>F-100 C- 848 - FENITOINA SODICA TABLETA O CAPSULA 100 MG</t>
  </si>
  <si>
    <t>CONCENTRACIÓN: 100MG; FORMA FARMACÉUTICA: CÁPSULA; VÍA DE ADMINISTRACIÓN: ORAL</t>
  </si>
  <si>
    <t>HG-2497</t>
  </si>
  <si>
    <t>FENITOINA SODICA (DIFENILHIDANTOINA) CONCENTRACION 100MG, FORMA FARMACEUTICA CAPSULA VIA DE ADMINISTRACION ORAL.</t>
  </si>
  <si>
    <t>NUMERO DE PEDIDO 735/2019, CODIGO 954, CANTIDAD 34,400 Y DESCRIPCION FENITOINA SODICA (DIFENILHIDANTOINA) CONCENTRACION 100MG, FORMA FARMACEUTICA CAPSULA VIA DE ADMINISTRACION ORAL.</t>
  </si>
  <si>
    <t>NUMERO DE PEDIDO 735/2019, CODIGO 954, CANTIDAD 34,400 Y DESCRIPCION FENITOINA SODICA (DIFENILHIDANTOINA) CONCENTRACION 100MG, FORMA FARMACEUTICA CAPSULA VIA DE ADMINISTRACION ORAL</t>
  </si>
  <si>
    <t>HG-2498</t>
  </si>
  <si>
    <t>PEDIDO 2026, CÓDIGO IGSS 848 FENITOÍNA SÓDICA, TABLETA O CÁPSULA 100 MG</t>
  </si>
  <si>
    <t>HG-2499</t>
  </si>
  <si>
    <t>4/11/2019</t>
  </si>
  <si>
    <t>HG-2500</t>
  </si>
  <si>
    <t>PEDIDO 2726, CODIGO 848, FENITOÍNA SÓDICA, CÁPSULA O TABLETA 100 MG</t>
  </si>
  <si>
    <t>HG-2501</t>
  </si>
  <si>
    <t>HG-2502</t>
  </si>
  <si>
    <t>HG-2503</t>
  </si>
  <si>
    <t>HG-2504</t>
  </si>
  <si>
    <t>HG-2505</t>
  </si>
  <si>
    <t>CAPLIN POINT NEOETHICALSEXENTOD E IVA</t>
  </si>
  <si>
    <t>HG-2506</t>
  </si>
  <si>
    <t>EVENTO 1534/2019,CODIGO IGSS 848,FENITOINA SODICA TABLETA O CAPSULA 100 MG</t>
  </si>
  <si>
    <t>1/8/2019</t>
  </si>
  <si>
    <t>HG-2507</t>
  </si>
  <si>
    <t>HG-2508</t>
  </si>
  <si>
    <t>HG-2509</t>
  </si>
  <si>
    <t>HG-2510</t>
  </si>
  <si>
    <t>21/10/2019</t>
  </si>
  <si>
    <t>HG-2511</t>
  </si>
  <si>
    <t>7/10/2019</t>
  </si>
  <si>
    <t>9/10/2019</t>
  </si>
  <si>
    <t>HG-2512</t>
  </si>
  <si>
    <t>FENITOÍNA SÓDICA (DIFENILHIDANTOINA); CONCENTRACIÓN: 100MG; FORMA FARMACÉUTICA: CÁPSULA; VÍA DE ADMINISTRACIÓN: ORAL; UNIDAD; 1 UNIDAD(ES)..</t>
  </si>
  <si>
    <t>26/3/2021</t>
  </si>
  <si>
    <t>30/3/2021</t>
  </si>
  <si>
    <t>HG-2513</t>
  </si>
  <si>
    <t>CÓDIGO IGSS 848 FENITOÍNA SÓDICA TABLETA O CÁPSULA 100 MG</t>
  </si>
  <si>
    <t>HG-2514</t>
  </si>
  <si>
    <t>HG-2515</t>
  </si>
  <si>
    <t>MSPAS NO. 2017-MEN-CD05. COMPRA DE SUMINISTRO DE BIPERIDENO CLORHIDRATO 2 MG TABLETA, FENITOINA SODICA (DIFENILHIDANTOINA SODICA) CAPSULA 100 MG BLISTER,PARA EL HOSPITAL DE SALUD MENTAL "DR FEDERICO</t>
  </si>
  <si>
    <t>FENITOINA SODICA INDUSTRIAS BIOQUIMICAS 100MG CAPSULAS/ MEDICAMENTO GENERICO EXENTO DE IVA</t>
  </si>
  <si>
    <t>HG-2516</t>
  </si>
  <si>
    <t>HG-2517</t>
  </si>
  <si>
    <t>5050 FENITOINA SODICA CAPSULA O TABLETA 100 MG CODIGO 848</t>
  </si>
  <si>
    <t>SODICA CAPSULA O TABLETA 100 MG</t>
  </si>
  <si>
    <t>HG-2518</t>
  </si>
  <si>
    <t>HG-2519</t>
  </si>
  <si>
    <t>HG-2520</t>
  </si>
  <si>
    <t>HG-2521</t>
  </si>
  <si>
    <t>HG-2522</t>
  </si>
  <si>
    <t>HG-2523</t>
  </si>
  <si>
    <t>FENITOINA SODICA, INDUSTRIAS BIOQUIMICAS 100 MG CAPSULAS. MEDICAMENTO GENERICO</t>
  </si>
  <si>
    <t>HG-2524</t>
  </si>
  <si>
    <t>HG-2525</t>
  </si>
  <si>
    <t>HG-2526</t>
  </si>
  <si>
    <t>CÓDIGO 848 FENITOÍNA SÓDICA CÁPSULA O TABLETA 100 MG. CANTIDAD 200.</t>
  </si>
  <si>
    <t>FENITOINA SODICA, INDUSTRIAS BIOQUIMICAS 100 MG CAPSULAS. MEDICAMENTO GENÉRICO EXENTO DE IVA</t>
  </si>
  <si>
    <t>HG-2527</t>
  </si>
  <si>
    <t>COD. 848 FENITOÍNA SÓDICA CAPSULA O TABLETA 100 MG. ENTREGA INMEDIATA, SE LEVANTARA ACTA DE INCUMPLIMIENTO AFECTANDOLE COMPRAS FUTURAS, SI NO TIENE ACREDITAMIENTO EN CUENTA CON EL IGSS NO COTIZAR.</t>
  </si>
  <si>
    <t>11/8/2017</t>
  </si>
  <si>
    <t>HG-2528</t>
  </si>
  <si>
    <t>MSPAS NO. 2022-ROO-CD-3421 (ADQUISICION DE FENITOINA SODICA 100MG; TABLETA, HIDRALAZINA CLORHIDRATO 20MG; SOLUCION INYECTABLE; AMPOLLA; 1 MILILITRO Y COMPLEJO B TIAMINA 50MG, PIRIDOXINA 50 MG Y CIANOCOBALINA 250MCG/ML; SOLUCION INYECTABLE; VIAL; 10 MILILITRO)</t>
  </si>
  <si>
    <t>HIDANTIN TABLETA MASTICABLE</t>
  </si>
  <si>
    <t>HG-2529</t>
  </si>
  <si>
    <t>ADQUISICION DE FENITOINA SÓDICA 100MG CÁPSULA BLÍSTER; PARA EL PROGRAMA DE ACCESIBILIDAD DE MEDICAMENTOS -PROAM-</t>
  </si>
  <si>
    <t>GENÉRICO INFASA (TABLETA)</t>
  </si>
  <si>
    <t>HG-2530</t>
  </si>
  <si>
    <t>FENITOINA NEOETHICALS 100 MG TABLETAS RECUBIERTAS</t>
  </si>
  <si>
    <t>HG-2531</t>
  </si>
  <si>
    <t>ADQUISICIÓN DE MEDICAMENTOS, PARA USO EN EL SERVICIO DE RECIEN NACIDOS DE ESTE HOSPITAL.</t>
  </si>
  <si>
    <t>FENITOÍNA SÓDICA (DIFENILHIDANTOINA) 100 CAPSULA</t>
  </si>
  <si>
    <t>HG-2532</t>
  </si>
  <si>
    <t>ADQUISICIÓN DE MEDICAMENTOS, CD-057, REQUERIDO POR LA DIRECCIÓN DE ÁREA DE SALUD IXIL, PARA LOS TRES DISTRITOS.</t>
  </si>
  <si>
    <t>HIDANTIN TABLETAS MASTICABLES</t>
  </si>
  <si>
    <t>HG-2533</t>
  </si>
  <si>
    <t>ADQUISICIÓN DE PRODUCTOS MEDICINALES</t>
  </si>
  <si>
    <t>FENITOINA 100 MG TABLETA</t>
  </si>
  <si>
    <t>HG-2534</t>
  </si>
  <si>
    <t>MSPAS NO. 2022-ROO-CD-5740(ADQUISICION DE FENITOINA SODICA 100MG; TABLETA)</t>
  </si>
  <si>
    <t>29/7/2022</t>
  </si>
  <si>
    <t>HG-2535</t>
  </si>
  <si>
    <t>PEDIDO NO. 10150/2022 , FENITOÍNA SÓDICA , TABLETA O CÁPSULA 100 MG , CÓDIGO IGSS 848</t>
  </si>
  <si>
    <t>22/8/2022</t>
  </si>
  <si>
    <t>FENITOINA NEOETHICALS 100MG TABLETAS RECUBIERTAS</t>
  </si>
  <si>
    <t>HG-2536</t>
  </si>
  <si>
    <t>CÓDIGO IGSS 848 - FENITOÍNA SÓDICA, TABLETA O CÁPSULA 100 MG</t>
  </si>
  <si>
    <t>848</t>
  </si>
  <si>
    <t>HG-2537</t>
  </si>
  <si>
    <t>PEDIDO 3775/2022 CÓDIGO IGSS 848 FENITOÍNA SÓDICA, TABLETA O CÁPSULA 100 MG AMPARO NO. 01200-2016-00064</t>
  </si>
  <si>
    <t>HG-2538</t>
  </si>
  <si>
    <t>CODIGO IGSS: 848 - FENITOÍNA SÓDICA, TABLETA O CÁPSULA 100 MG</t>
  </si>
  <si>
    <t>25/8/2022</t>
  </si>
  <si>
    <t>CODIGO IGSS: 848</t>
  </si>
  <si>
    <t>HG-2539</t>
  </si>
  <si>
    <t>COD IGSS 848 FENITOÍNA SÓDICA TABLETA O CÁPSULA 100MG. P-941</t>
  </si>
  <si>
    <t>HG-2540</t>
  </si>
  <si>
    <t>HG-2541</t>
  </si>
  <si>
    <t>COMPRA DE MEDICAMENTO FENITOÍNA SÓDICA TABLETA O CÁPSULA 100 MG CÓDIGO 848, PARA HOSPITAL IGSS COBÁN A.V. CANTIDAD 9,500 UNIDADES</t>
  </si>
  <si>
    <t>HG-2542</t>
  </si>
  <si>
    <t>MSPAS NO. 2022-HNEVN-CD-484 ADQUISICIÓN FENITOÍNA SÓDICA, PASTA LASSAR Y INSULINA NPH HUMANA PARA EL HOSPITAL NACIONAL ESPECIALIZADO DE VILLA NUEVA</t>
  </si>
  <si>
    <t>HG-2543</t>
  </si>
  <si>
    <t>7500 - FENITOÍNA SÓDICA TABLETA O CÁPSULA 100 MG C-848</t>
  </si>
  <si>
    <t>HG-2544</t>
  </si>
  <si>
    <t>CODIGO 848 FENITOÍNA SÓDICA, TABLETA O CÁPSULA 100 MG</t>
  </si>
  <si>
    <t>HG-2545</t>
  </si>
  <si>
    <t>F-1415 C-848 FENITOINA SODICA, TABLETA O CAPSULA 100 MG</t>
  </si>
  <si>
    <t>HG-2546</t>
  </si>
  <si>
    <t>ADQUISICIÓN DE ACICLOVIR 400MG, ALBENDAZOL 200MG/5ML, AMPICILINA 1G, CALAMINA 5%, CLINDAMICINA 150MG/ML, DICLOXACILINA 125MG/5ML, FENITOÍNA SÓDICA 100MG, FUROSEMIDA 40MG Y NISTATINA 100000UI/ML, PARA DISTRIBUIR A LOS SERVICIOS DE LA DIRECCIÓN DE ÁREA DE SALUD GUATEMALA NOR OCCIDENTE</t>
  </si>
  <si>
    <t>HG-2547</t>
  </si>
  <si>
    <t>FENITOINA SODICA TABLETA O CAPSULA 100 MG CANTIDAD 2,000 PEDIDO 2908/2022 CODIGO IGSS 848</t>
  </si>
  <si>
    <t>HG-2548</t>
  </si>
  <si>
    <t>PEDIDO 2327, CÓDIGO IGSS 848 FENITOÍNA SÓDICA, TABLETA O CÁPSULA 100 MG</t>
  </si>
  <si>
    <t>HG-2549</t>
  </si>
  <si>
    <t>EVENTO NO. 3242-2022, CÓDIGO IGSS: 848; FENITOÍNA SÓDICA, TABLETA O CÁPSULA 100 MG</t>
  </si>
  <si>
    <t>HG-2550</t>
  </si>
  <si>
    <t>24/9/2022</t>
  </si>
  <si>
    <t>HG-2551</t>
  </si>
  <si>
    <t>CÓDIGO IGSS 848, FENITOÍNA SÓDICA, TABLETA O CÁPSULA 100 MG. SOLICITUD: 2099/2022.</t>
  </si>
  <si>
    <t>HG-2552</t>
  </si>
  <si>
    <t>CÓDIGO 848 FENITOINA SÓDICA, TABLETA O CAPSULA 100 MG</t>
  </si>
  <si>
    <t>HG-2553</t>
  </si>
  <si>
    <t>FENITOINA SODICA, TABLETA O CAPSULA 100 MG</t>
  </si>
  <si>
    <t>19/10/2022</t>
  </si>
  <si>
    <t>HG-2554</t>
  </si>
  <si>
    <t>486-056</t>
  </si>
  <si>
    <t>1/3/2016</t>
  </si>
  <si>
    <t>2/3/2016</t>
  </si>
  <si>
    <t>FENITOÍNA 250 MG/5 ML, SOLUCIÓN INYECTABLE, VIAL DE 5 ML</t>
  </si>
  <si>
    <t>FENITOINA SODICA VIJOSA</t>
  </si>
  <si>
    <t>HG-2555</t>
  </si>
  <si>
    <t>PAILL, PRODUCTO CON IVA INCLUIDO</t>
  </si>
  <si>
    <t>HG-2556</t>
  </si>
  <si>
    <t>486-001</t>
  </si>
  <si>
    <t>COMPRA DE VARIOS MEDICAMENTOS PARA ABASTECER LA BODEGA DE MEDICAMENTOS PARA EL HOSPITAL REGIONAL DE OCCIDENTE, QUETZALTENANGO.</t>
  </si>
  <si>
    <t>24/2/2016</t>
  </si>
  <si>
    <t>DIFENILHIDANTOINATO DE SODIO AMP. 250 MG/5ML</t>
  </si>
  <si>
    <t>HG-2557</t>
  </si>
  <si>
    <t>COMPRA DIRECTA MSPAS NO 2016-HCH-CD002 ADQUISICIÓN URGENTE DE PRODUCTOS MEDICINALES Y FARMACEUTICOS PARA EL HOSPITAL NACIONAL DE CHIMALTENANGO</t>
  </si>
  <si>
    <t>22/1/2016</t>
  </si>
  <si>
    <t>FENITOINA SÓDICA, SOLUCIÓN INYECTABLE 50MG/ML, 5ML (250MG/5ML) VIAL O AMPOLLA</t>
  </si>
  <si>
    <t>VIAL O AMPOLLA</t>
  </si>
  <si>
    <t>HG-2558</t>
  </si>
  <si>
    <t>DIFENILHIDANTOINA 250MG/5ML VIAL</t>
  </si>
  <si>
    <t>FENITOINA SÓDICA VIJOSA AMPOLLA 5ML</t>
  </si>
  <si>
    <t>HG-2559</t>
  </si>
  <si>
    <t>ADQUISICION DE MEDICAMENTOS AMIDAS, ANTIDOTOS PARA EL HOSPITAL DE SAN BENITO</t>
  </si>
  <si>
    <t>DIFENILHIDANTOINA (FENITOINA SODICA) VIAL/AMPOLLA 250MG/1ML</t>
  </si>
  <si>
    <t>FENITOINA SÓDICA VIJOSA</t>
  </si>
  <si>
    <t>HG-2560</t>
  </si>
  <si>
    <t>COMPRA DIRECTA MSPAS NO 2016-HCH-CD035 ADQUISICIÓN DE PRODUCTOS MEDICINALES Y FARMACEUTICOS PARA EL HOSPITAL NACIONAL DE CHIMALTENANGO</t>
  </si>
  <si>
    <t>FENITOINA SÓDICA, SOLUCIÓN INYECTABLE 50MG/ML, 5ML (250MG/5ML) VIAL O AMPOLLA.</t>
  </si>
  <si>
    <t>HG-2561</t>
  </si>
  <si>
    <t>COMPRA DE DIFENILHIDANTOINATO DE SODIO PARA ABASTECER LA BODEGA DE MEDICAMENTOS PARA EL HOSPITAL REGIONAL DE OCCIDENTE, QUETZALTENANGO.</t>
  </si>
  <si>
    <t>HG-2562</t>
  </si>
  <si>
    <t>COMPRA DE VARIOS MEDICAMENTOS PARA HRO</t>
  </si>
  <si>
    <t>8/7/2016</t>
  </si>
  <si>
    <t>12/7/2016</t>
  </si>
  <si>
    <t>DIFENILHIDANTOINATO DE SODIO AMPOLLA 250MG/5ML</t>
  </si>
  <si>
    <t>HG-2563</t>
  </si>
  <si>
    <t>DIFENILHIDANTOINATO SÓDICO SOLUCIÓN INYECTABLE (FENITOINA) 50 MG/ML AMPOLLA DE 250MG,,¡¡¡ENTREGA INMEDIATA!!! ¡¡¡ENTREGA INMEDIATA!!!!</t>
  </si>
  <si>
    <t>13/7/2016</t>
  </si>
  <si>
    <t>15/7/2016</t>
  </si>
  <si>
    <t>DIFENILHIDANTOINATO SÓDICO SOLUCIÓN INYECTABLE (FENITOINA) 50 MG/ML AMPOLLA DE 250MG</t>
  </si>
  <si>
    <t>HG-2564</t>
  </si>
  <si>
    <t>HG-2565</t>
  </si>
  <si>
    <t>COMPRA DIRECTA MSPAS NO. 2016-HCH-CD098 ADQUISICION DE MEDICAMENTOS PARA EL HOSPITAL NACIONAL DE CHIMALTENANGO</t>
  </si>
  <si>
    <t>8/8/2016</t>
  </si>
  <si>
    <t>FENITOINA SÓDICA, SOLUCIÓN INYECTABLE 50MG/ML, 5ML, (250MG/5ML) VIAL O AMPOLLA.</t>
  </si>
  <si>
    <t>FENITOINA SÓDICA, SOLUCIÓN INYECTABLE 50MG/ML, 5ML, (250MG/5ML) VIAL O AMPOLLA</t>
  </si>
  <si>
    <t>HG-2566</t>
  </si>
  <si>
    <t>HG-2567</t>
  </si>
  <si>
    <t>DIFENILHIDANTOINA 250MG/5ML AMPOLLA</t>
  </si>
  <si>
    <t>HG-2568</t>
  </si>
  <si>
    <t>ADQUISICIÓN DE (6 INSUMOS) ACEITE MINERAL AL 100% GALON, GLIBENCLAMIDA 5MG TABLETA, SULFATO DE ZINC 20MG TABLETA, FENITOINA SODICA 50MG/1ML AMPOLLA, FUROSEMIDA 10MG/ML AMPOLLA, FORMALDEHIDO (FORMOL) G</t>
  </si>
  <si>
    <t>FENITOINA SODICA AMPOLLA</t>
  </si>
  <si>
    <t>FENITOÍNA SÓDICA. CONCENTRACIÓN: 50MG/1ML; FORMA FARMACÉUTICA: SOLUCIÓN INYECTABLE; VÍA DE ADMINISTRACIÓN: INTRAVENOSA;</t>
  </si>
  <si>
    <t>FENITOINA SODICA VIJOSA (PRESENTACIÓN 250MG/5ML)</t>
  </si>
  <si>
    <t>HG-2569</t>
  </si>
  <si>
    <t>COMPRA DE DIFENILHIDANTOINATO DE SODIO AMP--DIPIRONA SODICA AMPOLLA--EPINEFRINA AMPOLLA PARA EL HOSPITAL REGIONAL DE OCCIDENTE</t>
  </si>
  <si>
    <t>7/11/2016</t>
  </si>
  <si>
    <t>DIFENILHIDANTOINATO DE SODIO AMP. 250MG/5ML</t>
  </si>
  <si>
    <t>FECHA DE ENTREGA:,. SE REQUIERE QUE EL PRODUCTO TOTAL ADJUDICADO SE ENTREGUE EN UN PLAZO DE NO MAYOR DE DOS (2) DÍAS, POSTERIORES A LA RECEPCIÓN DEL DOCUMENTO DENOMINADO "ORDEN DE COMPRA", DE NO SER POSIBLE UNA SOLA ENTREGA, SE ACEPTARÁN DOS ENTREGAS PARCIALES LAS QUE DEBERÁN HACERSE EFECTIVAS LA PRIMERA DENTRO DE LOS DOS DÍAS HÁBILES MENCIONADOS Y CON NOTA DE ENVIO, Y LA SEGUNDA ENTREGA EN UN LAPSO NO MAYOR DE QUINCE DÍAS FACTURANDO LA TOTALIDAD DE LA COMPRA HASTA ESE MOMENTO.,. DE DESPACHAR DE FORMA PARCIAL (EN COMPRAS MAYORES DE Q.30,000.00) EL OFERENTE DEBERÁ ESTAR DISPUESTO A SUSCRIBIR ACTA DE NEGOCIACIÓN Y A ADQUIRIR UNA FIANZA DE CUMPLIMIENTO PARA QUE SE LE PUEDA ADJUDICAR. POR TAL MOTIVO, SI ESE FUERA EL CASO, LA EMPRESA INTERESADA SE COMUNICARÁ DE FORMA INMEDIATA AL TELÉFONO 7767-6032 CON EL ENCARGADO DE LA COMPRA</t>
  </si>
  <si>
    <t>HG-2570</t>
  </si>
  <si>
    <t>DIFENILHIDANTOÍNATO SÓDICO SOLUCIÓN INYECTABLE (FENITOÍNA) 50MG/ML VIAL MULTIDOSIS (250 MG).</t>
  </si>
  <si>
    <t>4/11/2016</t>
  </si>
  <si>
    <t>8/11/2016</t>
  </si>
  <si>
    <t>VIAL MULTIDOSIS</t>
  </si>
  <si>
    <t>HG-2571</t>
  </si>
  <si>
    <t>HG-2572</t>
  </si>
  <si>
    <t>6/12/2016</t>
  </si>
  <si>
    <t>DIFENILHIDANTOINA 250 MG/5ML VIAL</t>
  </si>
  <si>
    <t>FENITOINA SODICA(PRESENTACIÓN AMPOLLA 5ML)</t>
  </si>
  <si>
    <t>HG-2573</t>
  </si>
  <si>
    <t>HG-2574</t>
  </si>
  <si>
    <t>FENITOINA PLPRODUCTO CON IVA INCLUIDO</t>
  </si>
  <si>
    <t>HG-2575</t>
  </si>
  <si>
    <t>HG-2576</t>
  </si>
  <si>
    <t>FENITOINA, PLPRODUCTO CON IVA INCLUIDO</t>
  </si>
  <si>
    <t>HG-2577</t>
  </si>
  <si>
    <t>HG-2578</t>
  </si>
  <si>
    <t>INSULINA CRISTALINA, INMUNGLOBULINA ANTI D, BUDESONIDA AMPOLLA Y DIFENILHIDANTOÍNATO SÓDICO SOLUCIÓN INYECTABLE (FENITOÍNA)</t>
  </si>
  <si>
    <t>21/8/2017</t>
  </si>
  <si>
    <t>FENITOINA PL, PRODUCTO CON IVA INCLUIDO</t>
  </si>
  <si>
    <t>HG-2579</t>
  </si>
  <si>
    <t>ADQUISICIÓN DE MEDICAMENTOS, PARA EL HOSPITAL REGIONAL DE CUILAPA, SANTA ROSA</t>
  </si>
  <si>
    <t>FENITOINA SODICA (PRESENTACION AMPOLLA 5ML)</t>
  </si>
  <si>
    <t>HG-2580</t>
  </si>
  <si>
    <t>DIFENILHIDATOINATO SÓDICO SOLUCIÓN INYECTABL E (FENITOINA) 50 MG/ML VIAL MULTIDOSIS (250MG)</t>
  </si>
  <si>
    <t>FENITOINA SODICA VIJOSA ( PRESENTACIÓN AMPOLLA)</t>
  </si>
  <si>
    <t>HG-2581</t>
  </si>
  <si>
    <t>487-056</t>
  </si>
  <si>
    <t>ADQUISICIÓN DE ÁCIDO VALPROICO, BETAMETASONA Y MISOPROSTOL.</t>
  </si>
  <si>
    <t>ÁCIDO VALPROICO, POLVO PARA INYECCIÓN, 500 MG, VIAL/AMPOLLA 5 ML.</t>
  </si>
  <si>
    <t>ÁCIDO VALPROICO, POLVO PARA INYECCIÓN, 500 MG, VIAL/AMPOLLA 5 ML</t>
  </si>
  <si>
    <t>DEPAKENE 250MG/ 5ML 120ML</t>
  </si>
  <si>
    <t>HG-2582</t>
  </si>
  <si>
    <t>ADQUISICIÓN DE MEDICAMENTOS DESIERTOS, PARA EL HOSPITAL NACIONAL DE SALAMÁ.</t>
  </si>
  <si>
    <t>ÁCIDO VALÓRICO, POLVO PARA INYECCIÓN, 500 MG, VIAL/AMPOLLA 5 ML</t>
  </si>
  <si>
    <t>HG-2583</t>
  </si>
  <si>
    <t>ADQUISICIÓN DE 1623 ACIDO VALPROICO 500 MG VIAL 5ML</t>
  </si>
  <si>
    <t>9/8/2018</t>
  </si>
  <si>
    <t>15/8/2018</t>
  </si>
  <si>
    <t>CONCENTRACIÓN: 500MG; FORMA FARMACÉUTICA: LÍQUIDO INYECTABLE; VÍA DE ADMINISTRACIÓN: INTRAMUSCULAR/INTRAVENOSO;</t>
  </si>
  <si>
    <t>VIAL - 5 MILILITRO(ML)</t>
  </si>
  <si>
    <t>DEPACON 500 MG/ 5ML VIAL</t>
  </si>
  <si>
    <t>HG-2584</t>
  </si>
  <si>
    <t>HMA-CD-83 ADQUISICION DE MEDICAMENTOS PARA EL HOSPITAL DE MAZATENANGO.</t>
  </si>
  <si>
    <t>12/7/2019</t>
  </si>
  <si>
    <t>POLVO PARA SOLUCIÓN INYECTABLE, 500MG, VIAL/AMPOLLA 5 ML</t>
  </si>
  <si>
    <t>574260</t>
  </si>
  <si>
    <t>CORPORACION AMICELCO, SOCIEDAD ANONIMA</t>
  </si>
  <si>
    <t>DEPACON</t>
  </si>
  <si>
    <t>HG-2585</t>
  </si>
  <si>
    <t>MSPAS NO. 2019-INF-CD-008 COMPRA ÁCIDO VALPROICO, PARA EL HOSPITAL INFANTIL DE INFECTOLOGIA Y REHABILITACIÓN</t>
  </si>
  <si>
    <t>DEPACON VIAL 5ML</t>
  </si>
  <si>
    <t>HG-2586</t>
  </si>
  <si>
    <t>ÁCIDO VALPROICO; CONCENTRACIÓN: 500MG; FORMA FARMACÉUTICA: SOLUCIÓN INYECTABLE; VÍA DE ADMINISTRACIÓN: INTRAMUSCULAR, INTRAVENOSO; VIAL 5 MILILITRO.</t>
  </si>
  <si>
    <t>18/2/2020</t>
  </si>
  <si>
    <t>CONCENTRACIÓN: 500MG; FORMA FARMACÉUTICA: SOLUCIÓN INYECTABLE; VÍA DE ADMINISTRACIÓN: INTRAMUSCULAR, INTRAVENOSO;</t>
  </si>
  <si>
    <t>DEPACON 500 MG/5ML SOLUCION INYECTABLE</t>
  </si>
  <si>
    <t>HG-2587</t>
  </si>
  <si>
    <t>ADQUISICIÓN DE PRODUCTOS MEDICINALES Y FARMACÉUTICOS PARA EL HOSPITAL DE BARILLAS</t>
  </si>
  <si>
    <t>HG-2588</t>
  </si>
  <si>
    <t>ADQUISICIÓN DE PRODUCTOS MEDICINALES Y FARMACÉUTICOS (ACIDO VALPROICO)</t>
  </si>
  <si>
    <t>22/7/2019</t>
  </si>
  <si>
    <t>DEPACON VIAL 5 ML</t>
  </si>
  <si>
    <t>HG-2589</t>
  </si>
  <si>
    <t>ADQUISICIÓN DE ÁCIDO VALPROICO</t>
  </si>
  <si>
    <t>HG-2590</t>
  </si>
  <si>
    <t>ADQUISICIÓN DE PRODUCTOS MEDICINALES Y FARMACÉUTICOS (ÁCIDO VALPROICO, CLORURO DE SODIO 1,000 ML., IMIPENEM + CILASTATINA)</t>
  </si>
  <si>
    <t>HG-2591</t>
  </si>
  <si>
    <t>ADQUISICION DE ACIDO VALPROICO 500 MG.</t>
  </si>
  <si>
    <t>26/8/2019</t>
  </si>
  <si>
    <t>HG-2592</t>
  </si>
  <si>
    <t>MSPAS NO. 2019 HMA-CD39 ADQUISICION DE ÁCIDO VALPROICO, POLVO PARA SOLUCION INYECTABLE, 500MG VIAL/AMPOLLA 5ML</t>
  </si>
  <si>
    <t>ÁCIDO VALPROICO, POLVO PARA SOLUCION INYECTABLE, 500MG VIAL/AMPOLLA 5ML</t>
  </si>
  <si>
    <t>HG-2593</t>
  </si>
  <si>
    <t>ADQUISICIÓN DE ACIDO VALPROICO</t>
  </si>
  <si>
    <t>7/1/2019</t>
  </si>
  <si>
    <t>DEPACON 500MG / 5ML VIAL</t>
  </si>
  <si>
    <t>HG-2594</t>
  </si>
  <si>
    <t>COMPRA DIRECTA MSPAS NO. 2019-HCH-CD004 ADQUISICIÓN DE MEDICAMENTOS ( ÁCIDO VALPROICO. CONCENTRACIÓN: 500MG; AMPOLLA. 5MILILITROS; CEFAZOLINA. CONCENTRACIÓN: 1G; METFORMINA. CONCENTRACIÓN: 850 MG) PARA EL HOSPITAL NACIONAL DE CHIMALTENANGO</t>
  </si>
  <si>
    <t>HG-2595</t>
  </si>
  <si>
    <t>ÁCIDO VALPROICO, SOLUCIÓN INYECTABLE 100 MG/ML VIAL O AMPOLLA 2 ML</t>
  </si>
  <si>
    <t>16/4/2020</t>
  </si>
  <si>
    <t>CONCENTRACIÓN: 100 MG/ML; FORMA FARMACÉUTICA: SOLUCIÓN INYECTABLE; VÍA DE ADMINISTRACIÓN: INTRAMUSCULAR/INTRAVENOSO;</t>
  </si>
  <si>
    <t>VIAL - 1 UNIDAD</t>
  </si>
  <si>
    <t>DEPACON 500MG/5ML VIAL</t>
  </si>
  <si>
    <t>HG-2596</t>
  </si>
  <si>
    <t>ACIDO VALPROICO PARA EL HOSPITAL REGIONAL DE ZACAPA</t>
  </si>
  <si>
    <t>HG-2597</t>
  </si>
  <si>
    <t>ADQUISICIÓN DE ÁCIDO VALPROICO, SEGÚN SOLICITUD DE PEDIDO NO. 008-2019</t>
  </si>
  <si>
    <t>HG-2598</t>
  </si>
  <si>
    <t>COMPRA DE 1100 ACIDO VALPROICO 500MG VIAL 5ML Y 1100 AMLODIPINA 10MG TABLETA</t>
  </si>
  <si>
    <t>HG-2599</t>
  </si>
  <si>
    <t>COMPRA DE CLORURO DE POTASIO, CLORURO DE SODIO, DEXTROSA, DOBUTAMINA, FUROSEMIDA, HEPARINA, ACIDO TRANEXAMICO, RANITIDINA, CLINDAMICINA, PARA EL HOSPITAL NACIONAL DE SAN MARCOS "DR. MOISÉS VILLAGRAN MAZARIEGOS"</t>
  </si>
  <si>
    <t>ACIDO VALPROICO</t>
  </si>
  <si>
    <t>POLVO PARA SOLUCIÓN INYECTABLE, 500MG, VIAL 5 ML</t>
  </si>
  <si>
    <t>HG-2600</t>
  </si>
  <si>
    <t>CONCENTRACIÓN: 500MG/5ML; FORMA FARMACÉUTICA: JARABE; VÍA DE ADMINISTRACIÓN: ORAL;</t>
  </si>
  <si>
    <t>HG-2601</t>
  </si>
  <si>
    <t>MSPAS NO. 2019-INF-CD-103 COMPRA DE ÁCIDO VALPROICO PARA PACIENTE PARA EL HOSPITAL INFANTIL DE INFECTOLOGIA Y REHABILITACIÓN</t>
  </si>
  <si>
    <t>HG-2602</t>
  </si>
  <si>
    <t>COMPRA DE ACIDO VALPROICO VIAL, PARA EL HOSPITAL REGIONAL DE OCCIDENTE</t>
  </si>
  <si>
    <t>ÁCIDO VALPROICO CONCENTRACIÓN: 100 MG/ML, FORMA FARMACÉUTICA: SOLUCIÓN INYECTABLE, VÍA DE ADMINISTRACIÓN: INTRAMUSCULAR/INTRAVENOSO</t>
  </si>
  <si>
    <t>HG-2603</t>
  </si>
  <si>
    <t>ÁCIDO VALPROICO; CONCENTRACIÓN: 500MG; FORMA FARMACÉUTICA: LÍQUIDO INYECTABLE; VÍA DE ADMINISTRACIÓN: INTRAMUSCULAR/INTRAVENOSO; VIAL; 5 MILILITRO</t>
  </si>
  <si>
    <t>3/10/2019</t>
  </si>
  <si>
    <t>HG-2604</t>
  </si>
  <si>
    <t>HMA-CD-166 ADQUISICION DE ACIDO VALPROICO, PARA EL SERVICIO DE FARMACIA INTERNA, PARA EL HOSPITAL DE MAZATENANGO.</t>
  </si>
  <si>
    <t>POLVO PARA SOLUCIÓN INYECTABLE, 500MG, VIA/AMPOLLA 5 ML</t>
  </si>
  <si>
    <t>HG-2605</t>
  </si>
  <si>
    <t>HG-2606</t>
  </si>
  <si>
    <t>26/9/2019</t>
  </si>
  <si>
    <t>HG-2607</t>
  </si>
  <si>
    <t>HG-2608</t>
  </si>
  <si>
    <t>26/6/2019</t>
  </si>
  <si>
    <t>28/6/2019</t>
  </si>
  <si>
    <t>ACIDO VALPROICO FORMA FARMACÉUTICA: LÍQUIDO INYECTABLE; CONCENTRACIÓN: 500MG; VÍA DE ADMINISTRACIÓN: INTRAMUSCULAR/INTRAVENOSO;, AMPOLLA, 5 MILILITRO</t>
  </si>
  <si>
    <t>HG-2609</t>
  </si>
  <si>
    <t>MSPAS NO. 2018-ROO-CD-3598 (ADQUISICION DE ACIDO VALPROICO SOLUCION INYECTABLE 100MG/ML)</t>
  </si>
  <si>
    <t>3/9/2018</t>
  </si>
  <si>
    <t>ACIDO VALPROICO SOLUCION INYECTABLE 100MG/ML. VIAL COTIZAR POR VIAL</t>
  </si>
  <si>
    <t>HG-2610</t>
  </si>
  <si>
    <t>21/8/2018</t>
  </si>
  <si>
    <t>CONCENTRACIÓN: 500MG; FORMA FARMACÉUTICA: LÍQUIDO INYECTABLE; VÍA DE ADMINISTRACIÓN: INTRAMUSCULAR/INTRAVENOSO</t>
  </si>
  <si>
    <t>HG-2611</t>
  </si>
  <si>
    <t>30/11/2018</t>
  </si>
  <si>
    <t>HG-2612</t>
  </si>
  <si>
    <t>MSPAS NO. 2019 HMA-CD32 ADQUISICION DE ÁCIDO VALPROICO, POLVO PARA SOLUCION INYECTABLE, 500MG VIAL/AMPOLLA 5ML</t>
  </si>
  <si>
    <t>HG-2613</t>
  </si>
  <si>
    <t>ADQUISICIÓN DE ÁCIDO VALPROICO POLVO PARA INYECCIÓN IV, 500 MG, VIAL/AMPOLLA 5 ML</t>
  </si>
  <si>
    <t>25/3/2019</t>
  </si>
  <si>
    <t>ACIDO VALPROICO, POLVO PARA INYECCIÓN IV, 500 MG, VIAL/AMPOLLA 5 ML</t>
  </si>
  <si>
    <t>HG-2614</t>
  </si>
  <si>
    <t>HG-2615</t>
  </si>
  <si>
    <t>ADQUISICIÓN PRODUCTOS MEDICINALES Y FARMACÉUTICOS, SEGÚN SOLICITUD DE PEDIDO NO. 008-2019</t>
  </si>
  <si>
    <t>HG-2616</t>
  </si>
  <si>
    <t>HG-2617</t>
  </si>
  <si>
    <t>HG-2618</t>
  </si>
  <si>
    <t>ÁCIDO VALPROICO; CONCENTRACIÓN: 500MG; FORMA FARMACÉUTICA: LÍQUIDO INYECTABLE; VÍA DE ADMINISTRACIÓN: INTRAMUSCULAR/INTRAVENOSO; VIAL; 5 MILILITRO,PARA HOSPITAL GENERAL SAN JUAN DE DIOS</t>
  </si>
  <si>
    <t>HG-2619</t>
  </si>
  <si>
    <t>HG-2620</t>
  </si>
  <si>
    <t>13/8/2019</t>
  </si>
  <si>
    <t>HG-2621</t>
  </si>
  <si>
    <t>HG-2622</t>
  </si>
  <si>
    <t>ACIDO VALPROICO JARABE 250 MG/5ML/120ML</t>
  </si>
  <si>
    <t>HG-2623</t>
  </si>
  <si>
    <t>HG-2624</t>
  </si>
  <si>
    <t>HG-2625</t>
  </si>
  <si>
    <t>ADQUISICIÓN DE MEDICAMENTOS VIII</t>
  </si>
  <si>
    <t>CONCENTRACIÓN: 250MG/5ML; FORMA FARMACÉUTICA: SUSPENSIÓN; VÍA DE ADMINISTRACIÓN: ORAL;</t>
  </si>
  <si>
    <t>FRASCO - 120 MILILITRO(ML)</t>
  </si>
  <si>
    <t>HG-2626</t>
  </si>
  <si>
    <t>ÁCIDO VALPROICO FORMA FARMACÉUTICA: SUSPENSIÓN; CONCENTRACIÓN: 250MG/5ML; VÍA DE ADMINISTRACIÓN: ORAL; FRASCO DE 120 MILILITROS</t>
  </si>
  <si>
    <t>HG-2627</t>
  </si>
  <si>
    <t>HG-2628</t>
  </si>
  <si>
    <t>DEPAKENE 250MG/ 5ML 120MLABBOTT LABORATORIES DE MEXICO S.A. DE C.V./MEXICO</t>
  </si>
  <si>
    <t>HG-2629</t>
  </si>
  <si>
    <t>HG-2630</t>
  </si>
  <si>
    <t>ÁCIDO VALPROICO, (VALPROATO), JARABE O SUSPENSIÓN 250 MG/5 ML FRASCO 120 ML - 200 ML</t>
  </si>
  <si>
    <t>QUALIPHARM, PRODUCTO EXENTO DE IVA</t>
  </si>
  <si>
    <t>HG-2631</t>
  </si>
  <si>
    <t>HG-2632</t>
  </si>
  <si>
    <t>HG-2633</t>
  </si>
  <si>
    <t>HG-2634</t>
  </si>
  <si>
    <t>104 - ÁCIDO VALPROICO (VALPROATO), JARABE O SUSPENSIÓN 250MG/5ML, FRASCO 120ML - 200ML.. C-890</t>
  </si>
  <si>
    <t>ÁCIDO VALPROICO (VALPROATO)</t>
  </si>
  <si>
    <t>JARABE O SUSPENSIÓN 250MG/5ML, FRASCO 120ML - 200ML</t>
  </si>
  <si>
    <t>HG-2635</t>
  </si>
  <si>
    <t>ÁCIDO VALPROICO, (VALPROATO),JARABE O SUSPENSIÓN 250 MG/5 ML FRASCO 120 ML - 200 ML</t>
  </si>
  <si>
    <t>HG-2636</t>
  </si>
  <si>
    <t>HG-2637</t>
  </si>
  <si>
    <t>COD. 890 ÁCIDO VALPROICO, (VALPROATO) JARABE O SUSPENSIÓN 250 MG/5 ML FRASCO 120 ML - 200 ML</t>
  </si>
  <si>
    <t>ÁCIDO VALPROICO, (VALPROATO) JARABE O SUSPENSIÓN 250 MG/5 ML FRASCO 120 ML - 200 ML</t>
  </si>
  <si>
    <t>HG-2638</t>
  </si>
  <si>
    <t>VALPROKEN LABORATORIO FABRICANTE: ARSAL S.A. DE C.V./EL SALVADOR</t>
  </si>
  <si>
    <t>HG-2639</t>
  </si>
  <si>
    <t>EVENTO 61-16, CODIGO 890</t>
  </si>
  <si>
    <t>HG-2640</t>
  </si>
  <si>
    <t>HG-2641</t>
  </si>
  <si>
    <t>HG-2642</t>
  </si>
  <si>
    <t>COMPRA DE MEDICAMENTOS PARA PACIENTES DEL HOSPITAL.</t>
  </si>
  <si>
    <t>ÁCIDO VALPROICO (VALPROATO SÓDICO) 250MG/5ML FRASCO</t>
  </si>
  <si>
    <t>HG-2643</t>
  </si>
  <si>
    <t>HG-2644</t>
  </si>
  <si>
    <t>HG-2645</t>
  </si>
  <si>
    <t>ADQUISICIÓN DE OXIDO DE ZINC, NEOSTIGMINA, SULFATO DE ZINC, VITAMINA K1, DOPAMINA, ENOXAPARINA, EPINEFRINA , ACIDO VALPROICO, PEROXIDO DE HIDROGENO, VANCOMICINA, PARA HOSPITAL DEPARTAMENTAL DE SOLOLA</t>
  </si>
  <si>
    <t>ACIDO VALPROICO, SUSPENSION ORAL, 250MG/5ML, FRASCO 120 ML</t>
  </si>
  <si>
    <t>VALPROICO</t>
  </si>
  <si>
    <t>HG-2646</t>
  </si>
  <si>
    <t>HG-2647</t>
  </si>
  <si>
    <t>HG-2648</t>
  </si>
  <si>
    <t>HG-2649</t>
  </si>
  <si>
    <t>HG-2650</t>
  </si>
  <si>
    <t>DEPAKENE 250MG/5ML JARABE 120ML</t>
  </si>
  <si>
    <t>HG-2651</t>
  </si>
  <si>
    <t>COD. 890 ACIDO VALPROICO, (VALPROATO) JARABE O SUSPENSION 250 MG/5ML FRASCO 120ML-20OML. ENTREGA INMEDIATA.</t>
  </si>
  <si>
    <t>ACIDO VALPROICO, (VALPROATO) JARABE O SUSPENSION 250 MG/5ML FRASCO 120ML-20OML.</t>
  </si>
  <si>
    <t>HG-2652</t>
  </si>
  <si>
    <t>HG-2653</t>
  </si>
  <si>
    <t>COMPRA DIRECTA MSPAS NO. 2016-HBE-CD-116 ADQUISICIÓN DE PRODUCTOS MEDICINALES Y FARMACÉUTICOS (ANALGÉSICOS)</t>
  </si>
  <si>
    <t>ÁCIDO VALPROICO FORMA FARMACÉUTICA: SUSPENSIÓN; CONCENTRACIÓN: 250MG/5ML; VÍA DE ADMINISTRACIÓN: ORAL; (FRASCO 120 ML).</t>
  </si>
  <si>
    <t>ÁCIDO VALPROICO FORMA FARMACÉUTICA: SUSPENSIÓN; CONCENTRACIÓN: 250MG/5ML; VÍA DE ADMINISTRACIÓN: ORAL; (FRASCO 120 ML)</t>
  </si>
  <si>
    <t>HG-2654</t>
  </si>
  <si>
    <t>HG-2655</t>
  </si>
  <si>
    <t>156 - ÁCIDO VALPROICO (VALPROATO), JARABE O SUSPENSIÓN 250MG/5ML, FRASCO 120ML - 200ML. C-890</t>
  </si>
  <si>
    <t>HG-2656</t>
  </si>
  <si>
    <t>HG-2657</t>
  </si>
  <si>
    <t>250 - ÁCIDO VALPROICO (VALPROATO), JARABE O SUSPENSIÓN 250MG/5ML, FRASCO 120ML - 200ML. C-890</t>
  </si>
  <si>
    <t>HG-2658</t>
  </si>
  <si>
    <t>HG-2659</t>
  </si>
  <si>
    <t>15292355</t>
  </si>
  <si>
    <t>TONGO,PIZARRO,,EMERITO</t>
  </si>
  <si>
    <t>HG-2660</t>
  </si>
  <si>
    <t>COMPRA MEDICAMENTOS PARA USO EN LOS DIFERENTES SERVICIOS DEL HOSPITAL NACIONAL DE COATEPEQUE</t>
  </si>
  <si>
    <t>19/7/2016</t>
  </si>
  <si>
    <t>21/7/2016</t>
  </si>
  <si>
    <t>HG-2661</t>
  </si>
  <si>
    <t>HG-2662</t>
  </si>
  <si>
    <t>HG-2663</t>
  </si>
  <si>
    <t>ACIDO VALPROICO 250MG/5ML SUSPENSION FRASCO DE 120ML</t>
  </si>
  <si>
    <t>HG-2664</t>
  </si>
  <si>
    <t>HG-2665</t>
  </si>
  <si>
    <t>MSPAS NO. 2016-INF-CD-081, COMPRA DIRECTA DE AGUA ESTÉRIL, CIPROFLOXACINA SEVOFLURANO Y DEXTROSA AL 30% PARA USO DEL HOSPITAL INFANTIL DE INFECTOLOGIA Y REHABILITACION.</t>
  </si>
  <si>
    <t>3/10/2016</t>
  </si>
  <si>
    <t>ACIDO VALPROICO, SUSPENSION ORAL, 250 MG/5 ML. FRASCO 120 ML</t>
  </si>
  <si>
    <t>DEBE DE CUMPLIR CON LOS REQUISITOS DE LA USP U OTRA NORMA INTERNACIONAL EQUIVALENTE</t>
  </si>
  <si>
    <t>HG-2666</t>
  </si>
  <si>
    <t>HG-2667</t>
  </si>
  <si>
    <t>HG-2668</t>
  </si>
  <si>
    <t>ACIDO VALPROICO 250MG/5ML SUSPENSION FRASCO 120 ML</t>
  </si>
  <si>
    <t>HG-2669</t>
  </si>
  <si>
    <t>HG-2670</t>
  </si>
  <si>
    <t>HG-2671</t>
  </si>
  <si>
    <t>BASES PARA OFERTAR EVENTO NO. 1075, ÁCIDO VALPROICO, (VALPROATO), JARABE O SUSPENSIÓN 250 MG/5 ML, FRASCO 120 ML - 200 ML. CODIGO IGSS 890.</t>
  </si>
  <si>
    <t>10/11/2016</t>
  </si>
  <si>
    <t>ÁCIDO VALPROICO, (VALPROATO), JARABE O SUSPENSIÓN 250 MG/5 ML, FRASCO 120 ML - 200 ML. CODIGO IGSS 890.</t>
  </si>
  <si>
    <t>HG-2672</t>
  </si>
  <si>
    <t>HG-2673</t>
  </si>
  <si>
    <t>30/9/2016</t>
  </si>
  <si>
    <t>4/10/2016</t>
  </si>
  <si>
    <t>HG-2674</t>
  </si>
  <si>
    <t>HG-2675</t>
  </si>
  <si>
    <t>HG-2676</t>
  </si>
  <si>
    <t>MSPAS NO. 2017-HES-CD047 ADQUISICIÓN DE ÁCIDO VALPROICO.</t>
  </si>
  <si>
    <t>ÁCIDO VALPROICO CONCENTRACIÓN: 250MG/5ML, FORMA FARMACÉUTICA: SUSPENSIÓN, VÍA DE ADMINISTRACIÓN: ORAL.</t>
  </si>
  <si>
    <t>FRASCO 120ML</t>
  </si>
  <si>
    <t>HG-2677</t>
  </si>
  <si>
    <t>HG-2678</t>
  </si>
  <si>
    <t>HG-2679</t>
  </si>
  <si>
    <t>HG-2680</t>
  </si>
  <si>
    <t>ADQUISICIÓN DE PRODUCTOS MEDICINALES Y FARMACÉUTICOS</t>
  </si>
  <si>
    <t>ACIDO VALPROICO: CONCENTRACION: 250MG/5ML; FORMA FARMACEUTICA: SUSPENSION; VIAL DE ADMINISTRACION: ORAL; 120 MILILITROS</t>
  </si>
  <si>
    <t>HG-2681</t>
  </si>
  <si>
    <t>HG-2682</t>
  </si>
  <si>
    <t>EVENTO NO. 06-2017, CODIGO 890, COMPRA DE MEDICAMENTOS</t>
  </si>
  <si>
    <t>4/1/2017</t>
  </si>
  <si>
    <t>HG-2683</t>
  </si>
  <si>
    <t>HG-2684</t>
  </si>
  <si>
    <t>BASES PARA OFERTAR EVENTO NO. 230, ÁCIDO VALPROICO, (VALPROATO), JARABE O SUSPENSIÓN 250 MG/ 5 ML FRASCO 120 ML - 200 ML. CODIGO IGSS 890.</t>
  </si>
  <si>
    <t>ÁCIDO VALPROICO, (VALPROATO), JARABE O SUSPENSIÓN 250 MG/ 5 ML FRASCO 120 ML - 200 ML. CODIGO IGSS 890.</t>
  </si>
  <si>
    <t>HG-2685</t>
  </si>
  <si>
    <t>HG-2686</t>
  </si>
  <si>
    <t>COD. 890 ACIDO VALPROICO, (VALPROATO) JARABE O SUSPENSION 250 MG/5ML FRASCO 120ML - 200ML.</t>
  </si>
  <si>
    <t>1/2/2017</t>
  </si>
  <si>
    <t>ACIDO VALPROICO, (VALPROATO) JARABE O SUSPENSION 250 MG/5ML FRASCO 120ML - 200ML.</t>
  </si>
  <si>
    <t>HG-2687</t>
  </si>
  <si>
    <t>HG-2688</t>
  </si>
  <si>
    <t>COMPRA DE MEDICAMENTOS PARA USO EN LOS DIFERENTES SERVICIOS DE ESTE HOSPITAL</t>
  </si>
  <si>
    <t>HG-2689</t>
  </si>
  <si>
    <t>HG-2690</t>
  </si>
  <si>
    <t>HG-2691</t>
  </si>
  <si>
    <t>JOSPICE 2017-CD-FARM-11. ADQUISICIÓN DE MEDICAMENTOS VARIOS.</t>
  </si>
  <si>
    <t>ACIDO VALPROICO JARABE 120ML 250/5ML</t>
  </si>
  <si>
    <t>HG-2692</t>
  </si>
  <si>
    <t>EVENTO NO. 762-2017, CODIGO 890, COMPRA DE MEDICAMENTOS</t>
  </si>
  <si>
    <t>HG-2693</t>
  </si>
  <si>
    <t>HG-2694</t>
  </si>
  <si>
    <t>MSPAS NO. 2017-INF-CD-039 COMPRA DIRECTA DE GENTAMICINA, CEFOTAXIMA, BROMURO DE VENCURONIO Y OTROS MEDICAMENTOS. PARA EL HOSPITAL INFANTIL DE INFECTOLOGIA Y REHABILITACION.</t>
  </si>
  <si>
    <t>ACIDO VALPROICO, SUSPENSION ORAL 250MG/5ML, FRASCO DE 120 ML.</t>
  </si>
  <si>
    <t>HG-2695</t>
  </si>
  <si>
    <t>HG-2696</t>
  </si>
  <si>
    <t>29/6/2017</t>
  </si>
  <si>
    <t>ÁCIDO VALPROICO, SOLUCIÓN ORAL (JARABE</t>
  </si>
  <si>
    <t>FORMA FARMACÉUTICA: SOLUCIÓN ORAL (JARABE); VÍA DE ADMINISTRACIÓN: ORAL; CONCENTRACIÓN: 250MG/</t>
  </si>
  <si>
    <t>FRASCO - 120 MILILITRO (ML)</t>
  </si>
  <si>
    <t>HG-2697</t>
  </si>
  <si>
    <t>HG-2698</t>
  </si>
  <si>
    <t>HG-2699</t>
  </si>
  <si>
    <t>HG-2700</t>
  </si>
  <si>
    <t>HG-2701</t>
  </si>
  <si>
    <t>ACIDO VALPRÓICO 250MG/5ML SUSPENCIÓN FRASCO DE 120ML</t>
  </si>
  <si>
    <t>HG-2702</t>
  </si>
  <si>
    <t>JOSPICE 2017-CD-FARM-22. ADQUISICIÓN DE MEDICAMENTOS E INSUMOS.</t>
  </si>
  <si>
    <t>4/8/2017</t>
  </si>
  <si>
    <t>HG-2703</t>
  </si>
  <si>
    <t>ACIDO VALPROICOQUALIPHARMEXENTO DE IVA</t>
  </si>
  <si>
    <t>HG-2704</t>
  </si>
  <si>
    <t>HG-2705</t>
  </si>
  <si>
    <t>DEPAKENE 250MG/ 5ML 120MLENTREGA INMEDIATA</t>
  </si>
  <si>
    <t>HG-2706</t>
  </si>
  <si>
    <t>HG-2707</t>
  </si>
  <si>
    <t>ADQUISICIÓN DE ACIDO VALPROICO, CIPROFLOXACINA, DIAZEPAN, ENALAPRIL Y OMEPRAZOL, PARA EL HOSPITAL REGIONAL DE CUILAPA, SANTA ROSA</t>
  </si>
  <si>
    <t>ACIDO VALPROICO 250MG/5ML SUSPENSIÓN FRASCO DE 120ML</t>
  </si>
  <si>
    <t>ACIDO VALPROICO(LAB. QUALIPHARM)PRODUCTO EXENTO DE IVA</t>
  </si>
  <si>
    <t>HG-2708</t>
  </si>
  <si>
    <t>HG-2709</t>
  </si>
  <si>
    <t>HG-2710</t>
  </si>
  <si>
    <t>MSPAS 2017-GUA-CD-112,ADQUISICIÓN DE MEDICAMENTOS FARMACEUTICOS</t>
  </si>
  <si>
    <t>ACIDO VALPROICO 250MG/5ML FRASCO 120 ML JARABE</t>
  </si>
  <si>
    <t>330 FRASCO ACIDO VALPROICO 250MG/5ML FRASCO 120 ML JARABE</t>
  </si>
  <si>
    <t>HG-2711</t>
  </si>
  <si>
    <t>HG-2712</t>
  </si>
  <si>
    <t>HG-2713</t>
  </si>
  <si>
    <t>MSPAS NO.2017-HIB-CD-29, COMPRA DE MEDICAMENTOS TRAZADORES I PARTE PARA EL III CUATRIMESTRE</t>
  </si>
  <si>
    <t>ÁCIDO VALPROICO, JARABE, 250MG/5ML</t>
  </si>
  <si>
    <t>FCO 120 ML</t>
  </si>
  <si>
    <t>HG-2714</t>
  </si>
  <si>
    <t>HG-2715</t>
  </si>
  <si>
    <t>ADQUISICIÓN DE MEDICAMENTOS PARA EL HOSPITAL NACIONAL DE COATEPEQUE.</t>
  </si>
  <si>
    <t>HG-2716</t>
  </si>
  <si>
    <t>HG-2717</t>
  </si>
  <si>
    <t>ACIDO VALPROIDCO(LAB. QUALIPHARM)PRODUCTO EXENTO DE IVA</t>
  </si>
  <si>
    <t>HG-2718</t>
  </si>
  <si>
    <t>HG-2719</t>
  </si>
  <si>
    <t>MSPAS NO. 2017-HES-CD374 ADQUISICIÓN DE DOBUTAMIN, EFEDRINA, ACEITE MINERAL, ACIDO VALPROICO.</t>
  </si>
  <si>
    <t>HG-2720</t>
  </si>
  <si>
    <t>HG-2721</t>
  </si>
  <si>
    <t>HG-2722</t>
  </si>
  <si>
    <t>MSPAS NO.2018-HIB-CD-05: ACIDO VALPROICO, JARABE, 250MG/5ML.</t>
  </si>
  <si>
    <t>CONCENTRACIÓN: 250 MG/5; FORMA FARMACÉUTICA: SOLUCIÓN ORAL (JARABE); VÍA DE ADMINISTRACIÓN: ORAL;</t>
  </si>
  <si>
    <t>HG-2723</t>
  </si>
  <si>
    <t>ACIDO VALPROICO(LAB. QUALIPHARM)INCLUYE IVA</t>
  </si>
  <si>
    <t>HG-2724</t>
  </si>
  <si>
    <t>HG-2725</t>
  </si>
  <si>
    <t>ADQUISICIÓN DE MEDICAMENTOS PARA USO EN LOS DIFERENTES SERVICIOS DE ESTE HOSPITAL</t>
  </si>
  <si>
    <t>ÁCIDO VALPROICO 250MG/5ML. FRASCO 120ML.</t>
  </si>
  <si>
    <t>ÁCIDO VALPROICO 250MG/5ML. FRASCO 120ML</t>
  </si>
  <si>
    <t>HG-2726</t>
  </si>
  <si>
    <t>HG-2727</t>
  </si>
  <si>
    <t>HG-2728</t>
  </si>
  <si>
    <t>HG-2729</t>
  </si>
  <si>
    <t>HG-2730</t>
  </si>
  <si>
    <t>ADQUISICIÓN DE PEROXIDO DE HIDROGENO, ACETAMINOFEN, ACIDO FOLICO, AMIKACINA, ATROPINA, AMINOFILINA, ACIDO VALPROICO, ATRACURIO BESILATO, ALIMENTACION PARENTERAL, BROMEXINA, BUDESONIDA, PUPIVACAINA, CLORFENIRAMINA, PARA EL HOSPITAL DEPARTAMENTAL DE SOLOLÁ</t>
  </si>
  <si>
    <t>7/3/2018</t>
  </si>
  <si>
    <t>HG-2731</t>
  </si>
  <si>
    <t>HG-2732</t>
  </si>
  <si>
    <t>HG-2733</t>
  </si>
  <si>
    <t>HG-2734</t>
  </si>
  <si>
    <t>MSPAS NO. 2018-HES-CD122 ADQUISICIÓN DE ACIDO VALPROICO, MEPERIDINA CLORHIDRATO, DIAZEPAM.</t>
  </si>
  <si>
    <t>HG-2735</t>
  </si>
  <si>
    <t>HG-2736</t>
  </si>
  <si>
    <t>HG-2737</t>
  </si>
  <si>
    <t>HG-2738</t>
  </si>
  <si>
    <t>15/2/2018</t>
  </si>
  <si>
    <t>HG-2739</t>
  </si>
  <si>
    <t>HG-2740</t>
  </si>
  <si>
    <t>MSPAS NO. 2018-INF-CD-063 COMPRA DIRECTA DE MEDICAMENTOS DECIERTOS DEL EVENTO MSPAS. NO. 2018-INF-C001 PARA EL HOSPITAL INFANTIL DE INFECTOLOGIA Y REHABILITACIÓN</t>
  </si>
  <si>
    <t>20/7/2018</t>
  </si>
  <si>
    <t>DEPAKENE JARABE O SUSPENSION 250MG/5ML FCO. 120-200ML</t>
  </si>
  <si>
    <t>HG-2741</t>
  </si>
  <si>
    <t>HG-2742</t>
  </si>
  <si>
    <t>MSPAS NO. 2018-INF-CD-016 COMPRA DIRECTA AMINOACIDOS SIN ELECTROLITOS, SEVOFLUTANO, CLORURO DE POTACIO 10% Y OTROS MEDICAMENTOS, PARA EL HOSPITAL INFANTIL DE INFECTOLOGIA Y REHABILITACIÓN</t>
  </si>
  <si>
    <t>2/4/2018</t>
  </si>
  <si>
    <t>HG-2743</t>
  </si>
  <si>
    <t>HG-2744</t>
  </si>
  <si>
    <t>HG-2745</t>
  </si>
  <si>
    <t>HG-2746</t>
  </si>
  <si>
    <t>P-F-754 C-890, ACIDO VALPROICO, (VALPROATO) JARABE O SUSPENSION 250 MG/5ML FRASCO 120 ML</t>
  </si>
  <si>
    <t>HG-2747</t>
  </si>
  <si>
    <t>HG-2748</t>
  </si>
  <si>
    <t>CODIGO IGSS 890 ÁCIDO VALPROICO (VALPROATO) JARABE O SUSPENSIÓN O SOLUCIÓN ORAL DE 250 MG/5 ML FRASCO 120 ML - 200 ML</t>
  </si>
  <si>
    <t>1/7/2021</t>
  </si>
  <si>
    <t>VALCERATMEDPHARMA</t>
  </si>
  <si>
    <t>HG-2749</t>
  </si>
  <si>
    <t>HG-2750</t>
  </si>
  <si>
    <t>DEPAKENE 250 MG/5 ML JARABE - PRESENTACION: CAJA DE 1 FRASCO</t>
  </si>
  <si>
    <t>HG-2751</t>
  </si>
  <si>
    <t>PEDIDO NO. 437/2020, ÁCIDO VALPROICO (VALPROATO) JARABE O SUSPENSIÓN O SOLUCIÓN ORAL DE 250 MG/5 ML FRASCO 120 ML - 200 ML, CODIGO IGSS 890.</t>
  </si>
  <si>
    <t>DEPAKENE 250 MG/5 ML JARABE</t>
  </si>
  <si>
    <t>HG-2752</t>
  </si>
  <si>
    <t>HG-2753</t>
  </si>
  <si>
    <t>MSPAS NO. 2019-ROO-CD-2728 (ADQUISICION DE ACIDO VALPROICO)</t>
  </si>
  <si>
    <t>ACIDO VALPROICO 250MG/5ML. JARABE FRASCO 120ML COTIZAR POR FRASCO</t>
  </si>
  <si>
    <t>HG-2754</t>
  </si>
  <si>
    <t>DEPAKENE JARABE 120 ML</t>
  </si>
  <si>
    <t>HG-2755</t>
  </si>
  <si>
    <t>MSPAS NO. 2022-INF-CD-155 COMPRA DIRECTA DE ADENOSINA, FUROSEMIDA Y VARIOS PARA USO DEL HOSPITAL INFANTIL DE INFECTOLOGIA Y REHABILITACION.</t>
  </si>
  <si>
    <t>HG-2756</t>
  </si>
  <si>
    <t>HG-2757</t>
  </si>
  <si>
    <t>COD. IGSS 890 ÁCIDO VALPROICO (VALPROATO) JARABE O SUSPENSIÓN O SOLUCIÓN ORAL DE 250 MG/5 ML FRASCO 120 ML - 200 ML</t>
  </si>
  <si>
    <t>ÁCIDO VALPROICO (VALPROATO) JARABE O SUSPENSIÓN O SOLUCIÓN ORAL DE 250 MG/5 ML FRASCO 120 ML - 200 ML</t>
  </si>
  <si>
    <t>HG-2758</t>
  </si>
  <si>
    <t>HG-2759</t>
  </si>
  <si>
    <t>VALCERAT 250 MG/ ML JARABE(LAB. LAMFER PARA MED PHARMA/GUATEMALA)INCLUYE IVA, ENTREGA A 30 DÍAS</t>
  </si>
  <si>
    <t>HG-2760</t>
  </si>
  <si>
    <t>HG-2761</t>
  </si>
  <si>
    <t>HG-2762</t>
  </si>
  <si>
    <t>F-1100/2021 C-890 ACIDO VALPROICO (VALPROATO) JARABE O SUSPENSION O SOLUCION ORAL DE 250 MG/5 ML FRASCO 120 ML -200 ML</t>
  </si>
  <si>
    <t>HG-2763</t>
  </si>
  <si>
    <t>HG-2764</t>
  </si>
  <si>
    <t>PEDIDO NO. 9848/2021; CODIGO IGSS 890; ÁCIDO VALPROICO (VALPROATO) JARABE O SUSPENSIÓN O SOLUCIÓN ORAL DE 250 MG/5 ML FRASCO 120 ML - 200 ML</t>
  </si>
  <si>
    <t>HG-2765</t>
  </si>
  <si>
    <t>HG-2766</t>
  </si>
  <si>
    <t>VALCERAT(LAB. LAMFER PARA MED PHARMA/GUATEMALA)</t>
  </si>
  <si>
    <t>HG-2767</t>
  </si>
  <si>
    <t>ADQUISICION DE LOPERAMIDA CLORHIDRATO 2 MG CÁPSULA Y ÁCIDO VALPROICO 250MG/5ML SUSPENSIÓN FRASCO 120 ML; PARA EL PROGRAMA DE ACCESIBILIDAD DE MEDICAMENTOS -PROAM-</t>
  </si>
  <si>
    <t>29/10/2021</t>
  </si>
  <si>
    <t>3/11/2021</t>
  </si>
  <si>
    <t>HG-2768</t>
  </si>
  <si>
    <t>CODIGO 890 ACIDO VALPROICO (VALPROATO) JARABE O SUSPENSION O SOLUCION ORAL DE 250 M/5ML FRASCO 120 ML-200 ML</t>
  </si>
  <si>
    <t>HG-2769</t>
  </si>
  <si>
    <t>DEPAKENE 250 MG/5 ML JARABE- PRESENTACION: CAJA DE 1 FRASCO</t>
  </si>
  <si>
    <t>HG-2770</t>
  </si>
  <si>
    <t>ADQUISICIÓN DE MEDICAMENTOS VARIOS PARA USO DEL DEPARTAMENTO ENFOQUE DE GÉNERO, DEPARTAMENTO CON CAPACIDADES DIFERENTES SEVERA Y PROFUNDA, PROGRAMA TRATA DE PERSONA COATEPEQUE Y DIRECCIÓN HOGAR SEGURO VIRGEN DE LA ASUNCIÓN A CARGO DE LA SECRETARÍA DE BIENESTAR SOCIAL DE LA PRESIDENCIA.</t>
  </si>
  <si>
    <t>VALCERATMEDPHARMAPRODUCTO CON IVA</t>
  </si>
  <si>
    <t>HG-2771</t>
  </si>
  <si>
    <t>DEPAKENE 250MG/5ML JARABE -PRESENTACION: CAJA DE 1 FRASCO - ENTREGA 4 SEMANAS DESPUES DE RECIBIR OC</t>
  </si>
  <si>
    <t>HG-2772</t>
  </si>
  <si>
    <t>COMPRA DE 60 UNIDADES DE ÁCIDO VALPROICO (VALPROATO) JARABE O SUSPENSIÓN O SOLUCIÓN ORAL DE 250 MG/5 MLFRASCO 120 ML - 200 ML</t>
  </si>
  <si>
    <t>DEPAKENE 250 MG/5 ML JARABE- ENTREGA 3 SEMANAS DESPUES DE RECIBIR LA OC</t>
  </si>
  <si>
    <t>HG-2773</t>
  </si>
  <si>
    <t>VALCERAT(LAB. LAMFER PARA MED PHARMA/GUATEMALA)INCLUYE IVA</t>
  </si>
  <si>
    <t>HG-2774</t>
  </si>
  <si>
    <t>ADQUISICION DEL CODIGO 890. ÁCIDO VALPROICO (VALPROATO) JARABE O SUSPENSION O SOLUCION ORAL DE 250 MG/5ML FRASCO 120 ML- 200 ML</t>
  </si>
  <si>
    <t>HG-2775</t>
  </si>
  <si>
    <t>DEPAKENE 250 MG/5 ML JARABE - ENTREGA: 4 SEMANAS DESPUES DE RECIBIR LA ORDEN DE COMPRA</t>
  </si>
  <si>
    <t>HG-2776</t>
  </si>
  <si>
    <t>HG-2777</t>
  </si>
  <si>
    <t>HG-2778</t>
  </si>
  <si>
    <t>ACIDO VALPROICO ( VALPROATO) JARABE O SUSPENSION O SOLUCION ORAL DE 250 MG/5 ML FRASCO 120 ML -200ML</t>
  </si>
  <si>
    <t>19/1/2021</t>
  </si>
  <si>
    <t>HG-2779</t>
  </si>
  <si>
    <t>ÁCIDO VALPROICO (VALPROATO) JARABE O SUSPENSIÓN O SOLUCION ORAL DE 250 MG/5 ML FRASCO 120 ML ¿ 200 ML</t>
  </si>
  <si>
    <t>DEPAKENE 250MG/5 ML JARABE- ENTREGA: 3 SEMANAS DESPUES DE RECIBIR OC-PRESENTACION CAJA DE 1 FRASCO</t>
  </si>
  <si>
    <t>HG-2780</t>
  </si>
  <si>
    <t>HG-2781</t>
  </si>
  <si>
    <t>VALCERAT JARABE(LAB. LAMFER PARA MED PHARMA/GUATEMALA)INCLUYE IVA</t>
  </si>
  <si>
    <t>HG-2782</t>
  </si>
  <si>
    <t>ACIDO VALPROICO (VALPROATO) JARABE O SUSPENSION O SOLUCION ORAL DE 250 MG/5 ML FRASCO 120 ML ¿ 200 ML</t>
  </si>
  <si>
    <t>HG-2783</t>
  </si>
  <si>
    <t>HG-2784</t>
  </si>
  <si>
    <t>ACIDO VALPROICO (VALPROATO), JARABE O SUSPENSION 250 MG/5 ML, FRASCO 120 - 200 ML. (CÓDIGO PPR 37849-41760)</t>
  </si>
  <si>
    <t>HG-2785</t>
  </si>
  <si>
    <t>HG-2786</t>
  </si>
  <si>
    <t>HG-2787</t>
  </si>
  <si>
    <t>HG-2788</t>
  </si>
  <si>
    <t>ÁCIDO VALPROICO CONCENTRACIÓN: 250MG/5ML; FORMA FARMACÉUTICA: SUSPENSIÓN; VÍA DE ADMINISTRACIÓN: ORAL;</t>
  </si>
  <si>
    <t>22/5/2021</t>
  </si>
  <si>
    <t>HG-2789</t>
  </si>
  <si>
    <t>DEPAKENE 250 MG/5 ML JARABE - PRESENTACION: CAJA DE 1 FRASCO- ENTREGA INMEDIATA</t>
  </si>
  <si>
    <t>HG-2790</t>
  </si>
  <si>
    <t>75 ÁCIDO VALPROICO (VALPROATO) JARABE O SUSPENSIÓN O SOLUCIÓN ORAL DE 250 MG/5 ML FRASCO 120 ML - 200 ML</t>
  </si>
  <si>
    <t>HG-2791</t>
  </si>
  <si>
    <t>HG-2792</t>
  </si>
  <si>
    <t>ÁCIDO VALPROICO (VALPROATO) JARABE O SUSPENSIÓN O SOLUCIÓN ORAL DE 250 MG/5 ML FRASCO 120 ML - 200 ML; CÓDIGO IGSS: 890;</t>
  </si>
  <si>
    <t>8/6/2020</t>
  </si>
  <si>
    <t>HG-2793</t>
  </si>
  <si>
    <t>HG-2794</t>
  </si>
  <si>
    <t>COD. 890 ÁCIDO VALPROICO (VALPROATO), JARABE O SUSPENSIÓN 250 MG/5 ML FRASCO 120 ML - 200 ML.</t>
  </si>
  <si>
    <t>ÁCIDO VALPROICO (VALPROATO), JARABE O SUSPENSIÓN 250 MG/5 ML FRASCO 120 ML - 200 ML.</t>
  </si>
  <si>
    <t>INDICAR PRESENTACION DEL PRODUCTO</t>
  </si>
  <si>
    <t>HG-2795</t>
  </si>
  <si>
    <t>HG-2796</t>
  </si>
  <si>
    <t>ÁCIDO VALPROICO (VALPROATO) JARABE O SUSPENSIÓN O SOLUCIÓN ORAL DE 250 MG/5 MLFRASCO 120 ML - 200 ML</t>
  </si>
  <si>
    <t>HG-2797</t>
  </si>
  <si>
    <t>HG-2798</t>
  </si>
  <si>
    <t>HG-2799</t>
  </si>
  <si>
    <t>ACIDO VALPROICO (VALPROATO) JARABE O SUSPENSION O SOLUCION ORAL DE 250 MG 5 ML SIAF 2827-2021 COD 890 EVENTO 1258-2021</t>
  </si>
  <si>
    <t>HG-2800</t>
  </si>
  <si>
    <t>HG-2801</t>
  </si>
  <si>
    <t>PEDIDO NO. 13417/2021; ACIDO VALPROICO (VALPROATO) JARABE O SUSPENSION O SOLUCION ORAL DE 250 MG/5 ML FRASCO 120 ML - 200 ML; CODIGO IGSS: 890</t>
  </si>
  <si>
    <t>HG-2802</t>
  </si>
  <si>
    <t>HG-2803</t>
  </si>
  <si>
    <t>HG-2804</t>
  </si>
  <si>
    <t>PEDIDO 1568, CODIGO IGSS 890, ÁCIDO VALPROICO (VALPROATO), JARABE O SUSPENSIÓN O SOLUCIÓN ORAL DE 250 MG/5 ML FRASCO 120 ML - 200 ML ¿ AMPARO NO. 152-2011</t>
  </si>
  <si>
    <t>HG-2805</t>
  </si>
  <si>
    <t>HG-2806</t>
  </si>
  <si>
    <t>ACIDO VALPROICO (VALPROATO) JARABE O SUSPENSION O SOLUCION ORAL DE 250 MG/5ML FRASCO 120 ML ¿ 200 ML</t>
  </si>
  <si>
    <t>26/10/2020</t>
  </si>
  <si>
    <t>28/10/2020</t>
  </si>
  <si>
    <t>HG-2807</t>
  </si>
  <si>
    <t>HG-2808</t>
  </si>
  <si>
    <t>ADQUISICIÓN DE VARIOS MEDICAMENTOS, PARA USO EN DIFERENTES SERVICIOS DE ESTE HOSPITAL.</t>
  </si>
  <si>
    <t>HG-2809</t>
  </si>
  <si>
    <t>DEPAKENE 250MG/ 5ML FRASCO 120ML</t>
  </si>
  <si>
    <t>HG-2810</t>
  </si>
  <si>
    <t>100 ÁCIDO VALPROICO (VALPROATO) JARABE O SUSPENSIÓN O SOLUCIÓN ORAL DE 250 MG/5 ML FRASCO 120 ML - 200 ML</t>
  </si>
  <si>
    <t>HG-2811</t>
  </si>
  <si>
    <t>5/11/2018</t>
  </si>
  <si>
    <t>HG-2812</t>
  </si>
  <si>
    <t>ACIDO VALPROICO JARABE O SUSPENSIÓN O SOLUCIÓN ORAL DE 250 MG/5ML FRASCO 120 ML ¿ 200 ML</t>
  </si>
  <si>
    <t>HG-2813</t>
  </si>
  <si>
    <t>ACIDO VALPROICO (VALPROATO) JARABE O SUSPENSION O SOLUCION ORAL DE 250 MG/5 ML FRASCO 120 ML - 200 M</t>
  </si>
  <si>
    <t>HG-2814</t>
  </si>
  <si>
    <t>DEPAKENE 250 MG/5 ML JARABE- PRESENTACION: CAJA DE 1 FRASCO - ENTREGA INMEDIATA</t>
  </si>
  <si>
    <t>HG-2815</t>
  </si>
  <si>
    <t>9/4/2021</t>
  </si>
  <si>
    <t>HG-2816</t>
  </si>
  <si>
    <t>HG-2817</t>
  </si>
  <si>
    <t>ADQUISICION DE ACICLOVIR 400MG, TABLETA; ACIDO VALPROICO 250MG/5ML, ORAL FRASCO 120ML; ACIDO VALPROICO 500MG TABLETA; IRBESARTAN 150MG TABLETA, MSPAS NO. 2021-ROO-CD-5886</t>
  </si>
  <si>
    <t>HG-2818</t>
  </si>
  <si>
    <t>PEDIDO NO. 6823/2021 ÁCIDO VALPROICO (VALPROATO) JARABE O SUSPENSIÓN O SOLUCIÓN ORAL DE 250 MG/5 ML FRASCO 120 ML - 200 ML CODIGO IGSS 890</t>
  </si>
  <si>
    <t>HG-2819</t>
  </si>
  <si>
    <t>HG-2820</t>
  </si>
  <si>
    <t>HG-2821</t>
  </si>
  <si>
    <t>ÁCIDO VALPROICO (VALPROATO), JARABE O SUSPENSIÓN O SOLUCIÓN ORAL DE 250 MG/ 5 ML FRASCO 120 ML ¿ 200 ML</t>
  </si>
  <si>
    <t>HG-2822</t>
  </si>
  <si>
    <t>COD. 890 ACIDO VALPROICO, (VALPROATO) JARABE O SUSPENSION 250 MG/5ML FRASCO 120ML-20OML.</t>
  </si>
  <si>
    <t>HG-2823</t>
  </si>
  <si>
    <t>HG-2824</t>
  </si>
  <si>
    <t>COD. 890 - ÁCIDO VALPROICO (VALPROATO), JARABE O SUSPENSIÓN O SOLUCIÓN ORAL DE 250 MG/5 ML FRASCO 120 ML - 200 ML</t>
  </si>
  <si>
    <t>HG-2825</t>
  </si>
  <si>
    <t>HG-2826</t>
  </si>
  <si>
    <t>EVENTO 223/2020CODIGO PPR 37849CODIGO IGSS 890ACIDO VALPROICO (VALPROATO) JARABE O SUSPENSION O SOLUCION ORAL DE 250 MG/5ML FRASCO 120ML-200ML</t>
  </si>
  <si>
    <t>CONCENTRACIÓN: 250 MG/5; FORMA FARMACÉUTICA: SOLUCIÓN ORAL (JARABE); VÍA DE ADMINISTRACIÓN: ORAL</t>
  </si>
  <si>
    <t>HG-2827</t>
  </si>
  <si>
    <t>HG-2828</t>
  </si>
  <si>
    <t>F-106 C-890 - ACIDO VALPROICO (VALPROATO) JARABE O SUSPENSION O SOLUCION ORAL DE 250 MG/ 5 ML FRASCO 120 ML - 200 ML</t>
  </si>
  <si>
    <t>CONCENTRACIÓN: 250MG/5ML; FORMA FARMACÉUTICA: SUSPENSIÓN; VÍA DE ADMINISTRACIÓN: ORAL</t>
  </si>
  <si>
    <t>HG-2829</t>
  </si>
  <si>
    <t>HG-2830</t>
  </si>
  <si>
    <t>EVENTO 2398/2019; CODIGO PPR 37849; CODIGO IGSS 890; ÁCIDO VALPROICO, (VALPROATO), JARABE O SUSPENSION 250 MG/5 ML FRASCO 120ML - 200ML.</t>
  </si>
  <si>
    <t>HG-2831</t>
  </si>
  <si>
    <t>HG-2832</t>
  </si>
  <si>
    <t>PEDIDO 10409-2019 ACIDO VALPROICO (VALPROATO), JARABE O SUSPENSION O SOLUCION ORAL DE 250 MG/5ML FRASCO 120 ML-200 ML. CODIGO IGSS 890</t>
  </si>
  <si>
    <t>19/12/2019</t>
  </si>
  <si>
    <t>23/12/2019</t>
  </si>
  <si>
    <t>HG-2833</t>
  </si>
  <si>
    <t>F-0018/2021 C-890 ACIDO VALPROICO (VALPROATO) JARABE O SUSPENSION O SOLUCION ORAL DE 250 MG/5 ML FRASCO 120 ML-200 ML</t>
  </si>
  <si>
    <t>HG-2834</t>
  </si>
  <si>
    <t>HG-2835</t>
  </si>
  <si>
    <t>EVENTO NO. 08-2021, COMPRA DE MEDICAMENTOS, CÓDIGO IGSS 890, CÓDIGO PPR 37849-41760, ACIDO VALPROICO (VALPROATO), JARABE O SUSPENSIÓN O SOLUCIÓN ORAL DE 250 MG/5 ML FRASCO 120 ML - 200 ML</t>
  </si>
  <si>
    <t>HG-2836</t>
  </si>
  <si>
    <t>HG-2837</t>
  </si>
  <si>
    <t>COD. IGSS 890 ÁCIDO VALPROICO (VALPROATO) JARABE O SUSPENSIÓN O SOLUCIÓN ORAL DE 250 MG/5 ML FRASCO 120 ML - 200 ML.</t>
  </si>
  <si>
    <t>HG-2838</t>
  </si>
  <si>
    <t>HG-2839</t>
  </si>
  <si>
    <t>PEDIDO 69, CODIGO IGSS 890, ÁCIDO VALPROICO (VALPROATO), JARABE O SUSPENSIÓN O SOLUCIÓN ORAL DE 250 MG/5 ML FRASCO 120 ML - 200 ML</t>
  </si>
  <si>
    <t>7/1/2021</t>
  </si>
  <si>
    <t>HG-2840</t>
  </si>
  <si>
    <t>HG-2841</t>
  </si>
  <si>
    <t>ADQUISICIÓN CÓDIGO IGSS 890, ÁCIDO VALPROICO (VALPROATO) JARABE O SUSPENSION O SOLUCION ORAL DE 250 MG/5ML FRASCO 120 ML- 200 ML.</t>
  </si>
  <si>
    <t>HG-2842</t>
  </si>
  <si>
    <t>HG-2843</t>
  </si>
  <si>
    <t>VALCERATMEDPHAMRA</t>
  </si>
  <si>
    <t>HG-2844</t>
  </si>
  <si>
    <t>HG-2845</t>
  </si>
  <si>
    <t>HG-2846</t>
  </si>
  <si>
    <t>ÀCIDO VALPROICO (VALPROATO) JARABE O SUSPENSIÒN O SOLUCIÒN ORAL DE 250 MG / 5 ML FRASCO 120 ML 200 ML</t>
  </si>
  <si>
    <t>HG-2847</t>
  </si>
  <si>
    <t>HG-2848</t>
  </si>
  <si>
    <t>EVENTO 1932/2019,CODIGO PPR 37849,CODIGO IGSS 890,ACIDO VALPROICO (VALPROATO) JARABE O SUSPENSION O SOLUCION ORAL DE 250 MG/5 ML FRASCO 120ML-200ML</t>
  </si>
  <si>
    <t>ACIDO VALPROICO (VALPROATO) JARABE O SUSPENSION O SOLUCION ORAL DE 250 MG/5 ML FRASCO 120ML-200ML</t>
  </si>
  <si>
    <t>HG-2849</t>
  </si>
  <si>
    <t>HG-2850</t>
  </si>
  <si>
    <t>40 ÁCIDO VALPROICO (VALPROATO) JARABE O SUSPENSIÓN O SOLUCIÓN ORAL DE 250 MG/5 ML FRASCO 120 ML - 200 ML</t>
  </si>
  <si>
    <t>HG-2851</t>
  </si>
  <si>
    <t>HG-2852</t>
  </si>
  <si>
    <t>PEDIDO NO. 8851/2020 ÁCIDO VALPROICO (VALPROATO) JARABE O SUSPENSIÓN O SOLUCIÓN ORAL DE 250 MG/5 ML FRASCO 120 ML - 200 ML CODIGO IGSS 880</t>
  </si>
  <si>
    <t>29/7/2020</t>
  </si>
  <si>
    <t>31/7/2020</t>
  </si>
  <si>
    <t>HG-2853</t>
  </si>
  <si>
    <t>HG-2854</t>
  </si>
  <si>
    <t>PEDIDO NO. 4487/2020, ACIDO VALPROICO (VALPROATO), JARABE O SUSPENSION O SOLUCION ORAL DE 250 MG/5 ML FRASCO 120 ML - 200 ML, CODIGO IGSS 890</t>
  </si>
  <si>
    <t>HG-2855</t>
  </si>
  <si>
    <t>HG-2856</t>
  </si>
  <si>
    <t>EVENTO NO. 738/2020, CODIGO IGGS 890, ÁCIDO VALPROICO (VALPROATO), JARABE O SUSPENSIÓN O SOLUCIÓN ORAL DE 250 MG/5 ML FRASCO 120 ML - 200 ML</t>
  </si>
  <si>
    <t>HG-2857</t>
  </si>
  <si>
    <t>PEDIDO NO. 707/2021; CÓDIGO IGSS 890; ÁCIDO VALPROICO (VALPROATO), JARABE O SUSPENSIÓN O SOLUCIÓN ORAL DE 250 MG/5 ML FRASCO 120 ML - 200 ML.</t>
  </si>
  <si>
    <t>HG-2858</t>
  </si>
  <si>
    <t>PEDIDO 1425, CODIGO IGSS 890, ÁCIDO VALPROICO (VALPROATO), JARABE O SUSPENSIÓN O SOLUCIÓN ORAL DE 250 MG/5 ML FRASCO 120 ML - 200 ML</t>
  </si>
  <si>
    <t>21/5/2020</t>
  </si>
  <si>
    <t>HG-2859</t>
  </si>
  <si>
    <t>HG-2860</t>
  </si>
  <si>
    <t>HG-2861</t>
  </si>
  <si>
    <t>DEPAKENE 250MG/5ML TIEMPO DE ENTREGA 20 DIAS HABILES DESPUES DE RECIBIR ORDEN DE COMPRA</t>
  </si>
  <si>
    <t>HG-2862</t>
  </si>
  <si>
    <t>PEDIDO NO. 11514/2020; CÓDIGO: 890; ÁCIDO VALPROICO (VALPROATO) JARABE O SUSPENSIÓN O SOLUCIÓN ORAL DE 250 MG/5 ML FRASCO 120 ML - 200 ML,FRASCO 120 ML - 200 ML</t>
  </si>
  <si>
    <t>13/10/2020</t>
  </si>
  <si>
    <t>HG-2863</t>
  </si>
  <si>
    <t>HG-2864</t>
  </si>
  <si>
    <t>4/11/2020</t>
  </si>
  <si>
    <t>DEPAKENE 250 MG/5 ML JARABE - PRESENTACION: CAJA DE 1 FRASCO - ENTREGA INMEDIATA</t>
  </si>
  <si>
    <t>HG-2865</t>
  </si>
  <si>
    <t>HG-2866</t>
  </si>
  <si>
    <t>EVENTO 1991-2020 CODIGO IGSS 890 CODIGO PPR 37849 ACIDO VALPROICO ( VALPROATO), JARABE O SUSPENSIÓN O SOLUCION ORAL DE 250MG/5ML FRASCO 120 ML -200 ML</t>
  </si>
  <si>
    <t>HG-2867</t>
  </si>
  <si>
    <t>HG-2868</t>
  </si>
  <si>
    <t>ACIDO VALPROICO (VALPROATO) JARBE O SUSPENSION O SOLUCION ORAL DE 250 MG/5ML FRASCO 120 ML-200 ML.</t>
  </si>
  <si>
    <t>HG-2869</t>
  </si>
  <si>
    <t>ADQUISICION CODIGO IGSS 890, ÁCIDO VALPROICO (VALPROATO)JARABE O SUSPENSION O SOLUCION ORAL DE 250 MG/5 ML FRASCO 120 ML ¿ 200 ML.</t>
  </si>
  <si>
    <t>HG-2870</t>
  </si>
  <si>
    <t>HG-2871</t>
  </si>
  <si>
    <t>ADQUISICION DE ÁCIDO VALPROICO 250 MG/5 SOLUCIÓN ORAL (JARABE) FRASCO 120 MILILITRO; PARA EL PROGRAMA DE ACCESIBILIDAD DE MEDICAMENTOS -PROAM-</t>
  </si>
  <si>
    <t>DEPAKENE 250 MG/5 ML JARABE - ENTREGA 5 SEMANAS DESPUES DE RECIBIR LA ORDEN DE COMPRA</t>
  </si>
  <si>
    <t>HG-2872</t>
  </si>
  <si>
    <t>EVENTO NO.123-2021 ACIDO VALPROICO (VALPROATO) JARABE O SUSPENSIÓN O SOLUCIÓN ORAL DE 250 MG/5ML FRASCO 120 ML ¿ 200 ML. CODIGO IGSS NO.890</t>
  </si>
  <si>
    <t>HG-2873</t>
  </si>
  <si>
    <t>HG-2874</t>
  </si>
  <si>
    <t>HG-2875</t>
  </si>
  <si>
    <t>HG-2876</t>
  </si>
  <si>
    <t>HG-2877</t>
  </si>
  <si>
    <t>PEDIDO 528/2021, CODIGO IGSS 890, ÁCIDO VALPROICO (VALPROATO) JARABE O SUSPENSIÓN O SOLUCIÓN ORAL DE 250 MG/5 MLFRASCO 120 ML - 200 ML</t>
  </si>
  <si>
    <t>VALCERAT (LAB. LAMFER PARA MED PHARMA/GUATEMALA)INCLUYE IVA</t>
  </si>
  <si>
    <t>HG-2878</t>
  </si>
  <si>
    <t>HG-2879</t>
  </si>
  <si>
    <t>HG-2880</t>
  </si>
  <si>
    <t>ADQUISICIÓN CÓDIGO IGSS 890, ÁCIDO VALPROICO ( VALPROATO) JARABE O SUSPENSION O SOLUCION ORAL DE 250 MG/5ML FRASCO 120 ML - 200 ML</t>
  </si>
  <si>
    <t>DEPAKENE 250 MG/5ML JARABE - PRESENTACION: CAJA DE 1 FRASCO- ENTREGA 4 SEMANAS DESPUES DE RECIBIR OC</t>
  </si>
  <si>
    <t>HG-2881</t>
  </si>
  <si>
    <t>ACIDO VALPROICO (VALPROATO) JARABE O SUSPENSION O SOLUCION ORAL DE 250 MG 5 ML</t>
  </si>
  <si>
    <t>HG-2882</t>
  </si>
  <si>
    <t>HG-2883</t>
  </si>
  <si>
    <t>PEDIDO 528/2021, CODIGO IGSS 890, ÁCIDO VALPROICO (VALPROATO) JARABE O SUSPENSIÓN O SOLUCIÓN ORAL DE 250 MG/5 ML FRASCO 120 ML - 200 ML</t>
  </si>
  <si>
    <t>HG-2884</t>
  </si>
  <si>
    <t>PEDIDO NO. 2411/2022; ACIDO VALPROICO (VALPROATO) JARABE O SUSPENSION O SOLUCION ORAL DE 250 MG/5 ML FRASCO 120 ML - 200 ML; CODIGO IGSS: 890</t>
  </si>
  <si>
    <t>HG-2885</t>
  </si>
  <si>
    <t>HG-2886</t>
  </si>
  <si>
    <t>EVENTO NO. 298-2022, CÓDIGO IGSS 890 ACIDO VALPROICO (VALPROATO), JARABE O SUSPENSION O SOLUCION ORAL DE 250 MG/5 ML FRASCO 120 ML - 200 ML</t>
  </si>
  <si>
    <t>HG-2887</t>
  </si>
  <si>
    <t>HG-2888</t>
  </si>
  <si>
    <t>ÁCIDO VALPROICO (VALPROATO) JARABE O SUSPENSIÓN O SOLUCIÓN ORAL DE 250 MG/5 ML FRASCO 120 ML - 200 ML (CÓDIGO PPR 37849-41760)</t>
  </si>
  <si>
    <t>HG-2889</t>
  </si>
  <si>
    <t>HG-2890</t>
  </si>
  <si>
    <t>HG-2891</t>
  </si>
  <si>
    <t>ADQUISICIÓN DE ACIDO VALPROICO JARABE FRASCO 120 ML., PARA USO EN DIFERENTES SERVICIOS DE ESTE HOSPITAL.</t>
  </si>
  <si>
    <t>HG-2892</t>
  </si>
  <si>
    <t>HG-2893</t>
  </si>
  <si>
    <t>PEDIDO 140, CÓDIGO IGSS 890, ÁCIDO VALPROICO (VALPROATO), JARABE O SUSPENSIÓN O SOLUCIÓN ORAL DE 250 MG/5 ML FRASCO 120 ML - 200 ML</t>
  </si>
  <si>
    <t>HG-2894</t>
  </si>
  <si>
    <t>HG-2895</t>
  </si>
  <si>
    <t>F-0079/2022 C-890 ACIDO VALPROICO (VALPROATO), JARABE O SUSPENSION O SOLUCION ORAL DE 250 MG/5 ML FRASCO 120 ML - 200 ML</t>
  </si>
  <si>
    <t>HG-2896</t>
  </si>
  <si>
    <t>HG-2897</t>
  </si>
  <si>
    <t>COD IGSS 890, ÁCIDO VALPROICO (VALPROATO) JARABE O SUSPENSIÓN O SOLUCIÓN ORAL DE 250 MG/5 ML FRASCO 120 ML - 200 ML. P-898</t>
  </si>
  <si>
    <t>HG-2898</t>
  </si>
  <si>
    <t>HG-2899</t>
  </si>
  <si>
    <t>HG-2900</t>
  </si>
  <si>
    <t>ÁCIDO VALPROICO (VALPROATO) JARABE O SUSPENSIÓN O SOLUCIÓN ORAL DE 250 MG/5 ML FRASCO 120 ML - 200 ML CODIGO IGSS 890</t>
  </si>
  <si>
    <t>DEPAKENE 250MG/ 5ML JARABE</t>
  </si>
  <si>
    <t>HG-2901</t>
  </si>
  <si>
    <t>ÁCIDO VALPROICO (VALPROATO) JARABE O SUSPENSIÓN O SOLUCIÓN ORAL DE 250 MG/5 ML FRASCO 120 ML - 200ML</t>
  </si>
  <si>
    <t>DEPAKENE 250MG/ 5ML FRASCO 120MLTIEMPO DE ENTREGA 20 DIAS HABILES DESPUES DE RECIBIR LA OC</t>
  </si>
  <si>
    <t>HG-2902</t>
  </si>
  <si>
    <t>CÓDIGO 890 ÁCIDO VALPROICO (VALPROATO) JARABE O SUSPENSIÓN O SOLUCIÓN ORAL DE 250 MG/5 ML FRASCO 120 ML - 200 ML</t>
  </si>
  <si>
    <t>DEPAKENE 250MG/ 5ML JARABETIEMPO DE ENTREGA 20 DIAS HABILES DESPUES DE RECIBIR ORDEN DE COMPRA</t>
  </si>
  <si>
    <t>HG-2903</t>
  </si>
  <si>
    <t>HG-2904</t>
  </si>
  <si>
    <t>140 ÁCIDO VALPROICO (VALPROATO) JARABE O SUSPENSIÓN O SOLUCIÓN ORAL DE 250 MG/5 ML FRASCO 120 ML - 200 M</t>
  </si>
  <si>
    <t>DEPAKENE 250MG/5ML JARABETIEMPO DE ENTREGA 20 DIAS HABILES DESPUES DE RECIBIR ORDEN DE COMPRA</t>
  </si>
  <si>
    <t>HG-2905</t>
  </si>
  <si>
    <t>HG-2906</t>
  </si>
  <si>
    <t>ACIDO VALPROICO (VALPROATO) JARABE O SUSPENSION O SOLUCION ORAL DE 250 MG/5 ML FRASCO 120 ML - 200 ML</t>
  </si>
  <si>
    <t>HG-2907</t>
  </si>
  <si>
    <t>ÁCIDO VALPROICO (VALPROATO)JARABE O SUSPENSIÓN O SOLUCIÓN ORAL DE 250 MG/5 ML FRASCO 120 ML - 200 ML</t>
  </si>
  <si>
    <t>HG-2908</t>
  </si>
  <si>
    <t>DEPAKENE 250 MG/5 ML JARABETIEMPO DE ENTREGA 20 DIAS HABILES DESPUES DE RECIBIR ORDEN DE COMPRA</t>
  </si>
  <si>
    <t>HG-2909</t>
  </si>
  <si>
    <t>HG-2910</t>
  </si>
  <si>
    <t>ACIDO VALPROICO (VALPROATO), JARABE O SUSPENSION O SOLUCION ORAL DE 250 MG / 5 ML FRASCO 120 ML ¿ 200 ML</t>
  </si>
  <si>
    <t>HG-2911</t>
  </si>
  <si>
    <t>HG-2912</t>
  </si>
  <si>
    <t>HG-2913</t>
  </si>
  <si>
    <t>HG-2914</t>
  </si>
  <si>
    <t>HG-2915</t>
  </si>
  <si>
    <t>HG-2916</t>
  </si>
  <si>
    <t>MSPAS NO. 2022-ROO-CD-3194 (ADQUISICION DE ACIDO VALPROICO 250MG/5ML; SUSPENSION; VIA DE ADMINISTRACION: ORAL FRASCO; 120 MILILITRO)</t>
  </si>
  <si>
    <t>HG-2917</t>
  </si>
  <si>
    <t>HG-2918</t>
  </si>
  <si>
    <t>ADQUISICIÓN DE ACIDO VALPROICO JARABE FRASCO 120 ML, PARA USO EN DIFERENTES SERVICIOS DE ESTE HOSPITAL.</t>
  </si>
  <si>
    <t>HG-2919</t>
  </si>
  <si>
    <t>DEPAKENE 250 MG/5 ML JARABE- PRESENTACION: CAJA DE 1 FRASCO- ENTREGA 6 SEMANS</t>
  </si>
  <si>
    <t>HG-2920</t>
  </si>
  <si>
    <t>HG-2921</t>
  </si>
  <si>
    <t>F-448/2021 C-890 ÁCIDO VALPROICO (VALPROATO) JARABE O SUSPENSIÓN O SOLUCIÓN ORAL DE 250 MG/5ML FRASCO 120 ML-200 ML.</t>
  </si>
  <si>
    <t>HG-2922</t>
  </si>
  <si>
    <t>HG-2923</t>
  </si>
  <si>
    <t>ACIDO VALPROICO (VALPROATO), JARABE O SUSPENSION 250 MG/5 ML, FRASCO 120 - 200 ML.</t>
  </si>
  <si>
    <t>HG-2924</t>
  </si>
  <si>
    <t>HG-2925</t>
  </si>
  <si>
    <t>MSPAS NO. 2022-INF-CD-072 COMPRA DIRECTA DE METOCLOPRAMIDA, CLINDAMICINA, RANITIDINA Y VARIOS PARA USO DEL CENTRO HOSPITALARIO INFANTIL DE INFECTOLOGIA Y REHABILITACION.</t>
  </si>
  <si>
    <t>HG-2926</t>
  </si>
  <si>
    <t>ACIDO VALPROICO (VALPROATO) JARABE O SUSPENSION O SOLUCION ORAL DE 250 MG/5 ML FRASCO 120 ML- 200 ML</t>
  </si>
  <si>
    <t>29/10/2022</t>
  </si>
  <si>
    <t>HG-2927</t>
  </si>
  <si>
    <t>F-1884/2022 C-890 ÁCIDO VALPROICO (VALPROATO), JARABE O SUSPENSIÓN O SOLUCIÓN ORAL DE 250 MG/5 ML FRASCO 120 ML - 200 ML.</t>
  </si>
  <si>
    <t>HG-2928</t>
  </si>
  <si>
    <t>HG-2929</t>
  </si>
  <si>
    <t>HG-2930</t>
  </si>
  <si>
    <t>PEDIDO NO. 4463/2022; ACIDO VALPROICO (VALPROATO), JARABE O SUSPENSION O SOLUCION ORAL DE 250 MG/5 ML FRASCO 120 ML-200 ML; CODIGO IGSS: 890</t>
  </si>
  <si>
    <t>HG-2931</t>
  </si>
  <si>
    <t>HG-2932</t>
  </si>
  <si>
    <t>CODIGO 890 ACIDO VALPROICO (VALPROATO) JARABE O SUSPENSION O SOLUCION ORAL DE 250 MG/ 5 ML FRASCO 120 ML- 200 ML</t>
  </si>
  <si>
    <t>HG-2933</t>
  </si>
  <si>
    <t>F-0447/2022 C-890 ACIDO VALPROICO (VALPROATO), JARABE O SUSPENSION O SOLUCION ORAL DE 250MG/5 ML FRASCO 120 ML - 200 ML.</t>
  </si>
  <si>
    <t>HG-2934</t>
  </si>
  <si>
    <t>DEPAKENE 250MG/5ML FRASCO 120ML</t>
  </si>
  <si>
    <t>HG-2935</t>
  </si>
  <si>
    <t>ÁCIDO VALPROICO (VALPROATO) JARABE O SUSPENSIÓN O SOLUCIÓN ORAL DE 250MG/ 5 ML FRASCO 120 ML - 200 ML</t>
  </si>
  <si>
    <t>21/4/2022</t>
  </si>
  <si>
    <t>HG-2936</t>
  </si>
  <si>
    <t>DEPAKENE 250 MG/5 ML JARABE- PRESENTACION: CAJA DE 1 FRASCO- ENTREGA 20 DIAS HABILES</t>
  </si>
  <si>
    <t>HG-2937</t>
  </si>
  <si>
    <t>28/10/2022</t>
  </si>
  <si>
    <t>HG-2938</t>
  </si>
  <si>
    <t>9/2/2022</t>
  </si>
  <si>
    <t>DEPAKENE 250MG/5ML FRASCO 120ML TIEMPO DE ENTREGA 20 DIAS HÁBILES DESPUÉS DE RECIBIR ORDEN DE COMPRA</t>
  </si>
  <si>
    <t>HG-2939</t>
  </si>
  <si>
    <t>COD. IGSS 890, ÁCIDO VALPROICO (VALPROATO) JARABE O SUSPENSIÓN O SOLUCIÓN ORAL DE 250 MG/5 ML FRASCO 120 ML - 200 ML P-280</t>
  </si>
  <si>
    <t>HG-2940</t>
  </si>
  <si>
    <t>HG-2941</t>
  </si>
  <si>
    <t>DEPAKENE 250 MG/5 ML JARABE- PRESENTACION: CAJA DE 1 FRASCO - ENTREGA 6 SEMANAS</t>
  </si>
  <si>
    <t>HG-2942</t>
  </si>
  <si>
    <t>ADQUISICION DE MEDICAMENTOS PAQUETE II</t>
  </si>
  <si>
    <t>HG-2943</t>
  </si>
  <si>
    <t>HG-2944</t>
  </si>
  <si>
    <t>HG-2945</t>
  </si>
  <si>
    <t>MSPAS 2022-HBC-CD-034, ADQUISICIÓN DE MEDICAMENTOS</t>
  </si>
  <si>
    <t>HG-2946</t>
  </si>
  <si>
    <t>HG-2947</t>
  </si>
  <si>
    <t>HG-2948</t>
  </si>
  <si>
    <t>MSPAS NO. 2022-HAM-CD345 ADQUISICIÓN DE VASELINA, PASTA LASAR, HEPARINA, AMPICILINA Y MAS</t>
  </si>
  <si>
    <t>8/6/2022</t>
  </si>
  <si>
    <t>DEPAKENE 250 MG/5 ML JARABE - PRESENTACION: CAJA DE 1 FRASCO- ENTREGA 8 SEMANAS</t>
  </si>
  <si>
    <t>HG-2949</t>
  </si>
  <si>
    <t>MSPAS NO. 2022-INF-CD-097 COMPRA DIRECTA DE BUDESONIDA, ALBUMINA HUMANA Y VARIOS PARA USO DEL HOSPITAL INFANTIL DE INFECTOLOGIA Y REHABILITACION.</t>
  </si>
  <si>
    <t>HG-2950</t>
  </si>
  <si>
    <t>HG-2951</t>
  </si>
  <si>
    <t>F-970/2022 C-890 ACIDO VALPROICO (VALPROATO), JARABE O SUSPENSIÓN O SOLUCIÓN ORAL DE 250 MG/5ML FRASCO 120 ML- 200 ML.</t>
  </si>
  <si>
    <t>HG-2952</t>
  </si>
  <si>
    <t>DEPAKENE 250MG/ 5ML FRASCO 120ML ENTREGA: 30 DIAS HABILES DESPUES DE RECIBIR LA ORDEN DE COMPRA</t>
  </si>
  <si>
    <t>HG-2953</t>
  </si>
  <si>
    <t>HG-2954</t>
  </si>
  <si>
    <t>DEPAKENE 250 MG/5 ML JARABE- PRESENTACION: CAJA DE 1 FRASCO- ENTREGA 8 SEMANAS</t>
  </si>
  <si>
    <t>HG-2955</t>
  </si>
  <si>
    <t>HG-2956</t>
  </si>
  <si>
    <t>PEDIDO 1452/2022, CODIGO IGSS 890, ÁCIDO VALPROICO (VALPROATO), JARABE O SUSPENSIÓN O SOLUCIÓN ORAL DE 250 MG/5 ML FRASCO 120 ML - 200 ML *AMPARO NO.152-2011*</t>
  </si>
  <si>
    <t>HG-2957</t>
  </si>
  <si>
    <t>HG-2958</t>
  </si>
  <si>
    <t>EVENTO NO. 669-2022 PARA LA ADQUISICION DE ÁCIDO VALPROICO (VALPROATO) JARABE O SUSPENSIÓN O SOLUCIÓN ORAL DE 250 MG/5 ML FRASCO 120 ML - 200 ML CODIGO IGSS 890</t>
  </si>
  <si>
    <t>HG-2959</t>
  </si>
  <si>
    <t>HG-2960</t>
  </si>
  <si>
    <t>HG-2961</t>
  </si>
  <si>
    <t>HG-2962</t>
  </si>
  <si>
    <t>ADQUISICION DE ÁCIDO VALPROICO 250MG/5ML SUSPENSIÓN ORAL; 120 MILILITRO; PARA EL PROGRAMA DE ACCESIBILIDAD DE MEDICAMENTOS -PROAM-</t>
  </si>
  <si>
    <t>HG-2963</t>
  </si>
  <si>
    <t>COMPRA DE MEDICAMENTO ACIDO VALPROICO (VALPROATO) JARABE Ó SUPENSIÓN O SOLUCIÓN ORAL DE 250 MG/5ML FRASCO 120 ML-200ML CÓDIGO 890, CANTIDAD 116</t>
  </si>
  <si>
    <t>HG-2964</t>
  </si>
  <si>
    <t>EVENTO NO. 3252-2022, CÓDIGO IGSS: 890 ÁCIDO VALPROICO (VALPROATO), JARABE O SUSPENSION O SOLUCION ORAL DE 250 MG/5 ML FRASCO 120 ML - 200 ML</t>
  </si>
  <si>
    <t>62879073</t>
  </si>
  <si>
    <t>INVERSIONES SALOM, SOCIEDAD ANONIMA</t>
  </si>
  <si>
    <t>HG-2965</t>
  </si>
  <si>
    <t>HG-2966</t>
  </si>
  <si>
    <t>ADQUISICION DE PRODUCTOS MEDICINALES Y FARMACÉUTICOS, PARA EL HOSPITAL DEPARTAMENTAL DE SOLOLÁ</t>
  </si>
  <si>
    <t>HG-2967</t>
  </si>
  <si>
    <t>HG-2968</t>
  </si>
  <si>
    <t>HG-2969</t>
  </si>
  <si>
    <t>MSPAS No. 2022-ROO-CD-9212 (ADQUISICION DE ACIDO VALPROICO 250MG/5ML; SUSPENSION; VIA DE ADMINISTRACION: ORAL FRASCO; 120 MILILITRO)</t>
  </si>
  <si>
    <t>Ácido valproico</t>
  </si>
  <si>
    <t>Concentración: 250mg/5ml; Forma farmacéutica: Suspensión; Vía de administración: Oral;</t>
  </si>
  <si>
    <t>Frasco - 120 Mililitro(ml)</t>
  </si>
  <si>
    <t>HG-2970</t>
  </si>
  <si>
    <t>HG-2971</t>
  </si>
  <si>
    <t>CÓDIGO 890 ÁCIDO VALPROICO (VALPROATO) JARABE O SUSPENSIÓN O SOLUCIÓN ORAL DE 250 MG/5 ML FRASCO 120 ML - 200 ML.</t>
  </si>
  <si>
    <t>HG-2972</t>
  </si>
  <si>
    <t>ADQUISICION DE ACIDO VALPROICO, AMPICILINA, AMPICILINA + SULBACTAM, PARA EL HOSPITAL DE SAN BENITO.</t>
  </si>
  <si>
    <t>ACIDO VALPROICO, TABLETA, 500MG, TABLETA</t>
  </si>
  <si>
    <t>VALPAKINE 500 MG X 1 COMPRIMIDO</t>
  </si>
  <si>
    <t>HG-2973</t>
  </si>
  <si>
    <t>854 ACIDO VALPROICO CÁPSULA O COMPRIMIDO 500 MG</t>
  </si>
  <si>
    <t>HG-2974</t>
  </si>
  <si>
    <t>MSPAS NO. 2019-ROO-CD-2982 (ADQUISICION DE AMPICILINA CAPSULA, ACICLOVIR, ACIDO VALPROICO, CLORFENIRAMINA, ACIDO ZOLEDRONICO Y ERITROMICINA)</t>
  </si>
  <si>
    <t>ACIDO VALPROICO CAPSULA O TABLETA DE 500MG BLISTER COTIZAR POR CAPSULA O TABLETA</t>
  </si>
  <si>
    <t>HG-2975</t>
  </si>
  <si>
    <t>ADQUISICION DE DEXTROSA AL 5%, METRONIDAZOL, ACIDO VALPROICO, CIPROFLOXACINA, CAPTOPRIL, PARA EL HOSPITAL DE SAN BENITO.</t>
  </si>
  <si>
    <t>4/12/2018</t>
  </si>
  <si>
    <t>HG-2976</t>
  </si>
  <si>
    <t>ADQUISICION DE ACIDO VALPROICO, PARA EL HOSPITAL DE SAN BENITO.</t>
  </si>
  <si>
    <t>ACIDO VALPROICO, TABLETA, 500 MG, TABLETA</t>
  </si>
  <si>
    <t>HG-2977</t>
  </si>
  <si>
    <t>ADQUISICION DE CEFOTAXIMA, CLORURO DE SODIO, ACIDO VALPROICO, CAPTOPRIL, CLONAZEPAM, PARA EL HOSPITAL DE SAN BENITO.</t>
  </si>
  <si>
    <t>8/1/2019</t>
  </si>
  <si>
    <t>HG-2978</t>
  </si>
  <si>
    <t>MSPAS NO. 2018-ROO-CD-4166 (ADQUISICION DE ETAMBUTOL, AZITROMICINA, ATROPINA, ACIDO VALPORICO, EFEDRINA, ALOPURINOL)</t>
  </si>
  <si>
    <t>HG-2979</t>
  </si>
  <si>
    <t>ADQUISICION DE ACIDO VALPROICO CAPSULA O TABLETA DE 500MG, MSPAS NO. 2018-ROO-CD-1105</t>
  </si>
  <si>
    <t>HG-2980</t>
  </si>
  <si>
    <t>053-001</t>
  </si>
  <si>
    <t>FENOBARBITAL SOLUCION INYECTABLE 200MG/2ML AMPOLLA.</t>
  </si>
  <si>
    <t>FENOBARBITAL SOLUCION INYECTABLE 200MG/2ML AMPOLLA</t>
  </si>
  <si>
    <t>HG-2981</t>
  </si>
  <si>
    <t>FENOBARBITAL, SOLUCION INYECTABLE 200MG/2ML AMPOLLA</t>
  </si>
  <si>
    <t>HG-2982</t>
  </si>
  <si>
    <t>ADQUISICION DE ANESTESICOS, ANTIBIOTICOS Y ESTUPEFACIENTES</t>
  </si>
  <si>
    <t>FENOBARBITAL SODICO, 200MG/2ML AMPOLLA SOLUCION INYECTABLE IM O IV DILUIDO</t>
  </si>
  <si>
    <t>HG-2983</t>
  </si>
  <si>
    <t>HG-2984</t>
  </si>
  <si>
    <t>ADQUISICION DE MATERIAL MEDICINALES Y FARMACEUTICOS</t>
  </si>
  <si>
    <t>FENOBARBITAL 200MG/2ML AMPOLLA</t>
  </si>
  <si>
    <t>HG-2985</t>
  </si>
  <si>
    <t>FENOBARBITAL PRECIO CON IVA:</t>
  </si>
  <si>
    <t>HG-2986</t>
  </si>
  <si>
    <t>HG-2987</t>
  </si>
  <si>
    <t>FENOBARBITAL(LAB. BONIN)INCLUYE IVA</t>
  </si>
  <si>
    <t>HG-2988</t>
  </si>
  <si>
    <t>ADQUISICIÓN DE ALPRAZOLAM, DIAZEPAM, EFEDRINA, FENOBARBITAL, FENTANILO, MORFINA Y DE MEPERIDINA, PARA EL HOSPITAL DEPARTAMENTAL DE SOLOLÁ</t>
  </si>
  <si>
    <t>CONCENTRACIÓN: 200MG/2ML; FORMA FARMACÉUTICA: SOLUCIÓN INYECTABLE; VÍA DE ADMINISTRACIÓN: INTRAVENOSA; VÍA DE ADMINISTRACIÓN: INTRAMUSCULAR;</t>
  </si>
  <si>
    <t>AMPOLLA - 1 UNIDAD</t>
  </si>
  <si>
    <t>FENOBARBITAL AMPOLLA 200MG/2ML</t>
  </si>
  <si>
    <t>HG-2989</t>
  </si>
  <si>
    <t>HG-2990</t>
  </si>
  <si>
    <t>HG-2991</t>
  </si>
  <si>
    <t>FENOBARBITALBONINPRODUCTO CON IVA</t>
  </si>
  <si>
    <t>HG-2992</t>
  </si>
  <si>
    <t>ADQUISICION DE ESTUPEFACIENTES, PSICOTROPICOS Y MEDICAMENTOS DE USO GENERAL PARA EL HOSPITAL DEPARTAMENTAL DE TOTONICAPÁN</t>
  </si>
  <si>
    <t>8/4/2016</t>
  </si>
  <si>
    <t>FENOBARBITAL, FORMA FARMACÉUTICA: SOLUCIÓN INYECTABLE; CONCENTRACIÓN: 200MG/2ML; VÍA DE ADMINISTRACIÓN: INTRAMUSCULAR, INTRAVENOSA;</t>
  </si>
  <si>
    <t>FENOBARBITAL AMPOLLA</t>
  </si>
  <si>
    <t>HG-2993</t>
  </si>
  <si>
    <t>HG-2994</t>
  </si>
  <si>
    <t>HG-2995</t>
  </si>
  <si>
    <t>HG-2996</t>
  </si>
  <si>
    <t>COMPRA DE VARIOS MEDICAMENTOS PARA HOSPITAL REGIONAL DE OCCIDENTE QUETZALTENANGO</t>
  </si>
  <si>
    <t>16/3/2016</t>
  </si>
  <si>
    <t>HG-2997</t>
  </si>
  <si>
    <t>FENOBARBITAL AMPOLLA 200 MG</t>
  </si>
  <si>
    <t>HG-2998</t>
  </si>
  <si>
    <t>HG-2999</t>
  </si>
  <si>
    <t>ADQUISICION DE EFEDRINA AMPOLLA, FENOBARBITAL AMPOLLA Y LANZOPRAZOL TABLETA PARA LA DIRECCION DE AREA DE SALUD DE HUEHUETENANGO</t>
  </si>
  <si>
    <t>14/3/2016</t>
  </si>
  <si>
    <t>FENOBARBITAL 200MG/2ML AMPOLLA/VIAL DE 2 ML</t>
  </si>
  <si>
    <t>FENOBARBITAL LAB. BONINPRODUCTO CON IVA</t>
  </si>
  <si>
    <t>HG-3000</t>
  </si>
  <si>
    <t>HG-3001</t>
  </si>
  <si>
    <t>FENOBARBITAL 200MG/2ML</t>
  </si>
  <si>
    <t>HG-3002</t>
  </si>
  <si>
    <t>FENOBARBITAL BONIN</t>
  </si>
  <si>
    <t>HG-3003</t>
  </si>
  <si>
    <t>FENOBARBITALLAB. BONINPRODUCTO CON IVA</t>
  </si>
  <si>
    <t>HG-3004</t>
  </si>
  <si>
    <t>HG-3005</t>
  </si>
  <si>
    <t>HG-3006</t>
  </si>
  <si>
    <t>MSPAS NO. 2016-HMA-CD82 ADQUISICIÓN DE PRODUCTOS MEDICINALES Y FARMACEUTICOS.</t>
  </si>
  <si>
    <t>FENOBARBITAL 200MG AMP</t>
  </si>
  <si>
    <t>FENOBARBITAL AMP BONIN</t>
  </si>
  <si>
    <t>HG-3007</t>
  </si>
  <si>
    <t>HG-3008</t>
  </si>
  <si>
    <t>HG-3009</t>
  </si>
  <si>
    <t>HG-3010</t>
  </si>
  <si>
    <t>FENOBARBITALBONIN PRODUCTO CON IVA</t>
  </si>
  <si>
    <t>HG-3011</t>
  </si>
  <si>
    <t>ADQUISICION DE PRODUCTOS FARMACEUTICOS PARA LA DIRECCIÓN DE AREA DE SALUD DE HUEHUETENANGO</t>
  </si>
  <si>
    <t>HG-3012</t>
  </si>
  <si>
    <t>HG-3013</t>
  </si>
  <si>
    <t>ADQUISICIÓN DE ANTIEPILEPTICOS Y ANTIPIRETICOS PARA EL HOSPITAL DE EL PROGRESO</t>
  </si>
  <si>
    <t>FENOBARBITAL CONCENTRACIÓN: 200MG/2ML, FORMA FARMACÉUTICA: SOLUCIÓN INYECTABLE, VÍA DE ADMINISTRACIÓN: INTRAVENOSA, VÍA DE ADMINISTRACIÓN: INTRAMUSCULAR</t>
  </si>
  <si>
    <t>HG-3014</t>
  </si>
  <si>
    <t>FENOBARBITAL SOLUCIÓN INYECTABLE</t>
  </si>
  <si>
    <t>HG-3015</t>
  </si>
  <si>
    <t>HG-3016</t>
  </si>
  <si>
    <t>HG-3017</t>
  </si>
  <si>
    <t>ADQUISICIÓN DE MEDICAMENTOS CLASIFICADOS POR GRUPO TERAPÉUTICO PARA: EL SISTEMA NERVIOSO, CARDIOVASCULAR, Y PARA EL SISTEMA RESPIRATORIO Y SISTEMA GENITOURINARIO URGENTES.</t>
  </si>
  <si>
    <t>FORMA FARMACÉUTICA: SOLUCIÓN INYECTABLE; CONCENTRACIÓN: 200MG/2ML; VÍA DE ADMINISTRACIÓN: INTRAMUSCULAR, INTRAVENOSA;</t>
  </si>
  <si>
    <t>HG-3018</t>
  </si>
  <si>
    <t>HG-3019</t>
  </si>
  <si>
    <t>HG-3020</t>
  </si>
  <si>
    <t>FENOBARBITAL SOLUCIÓN INYECTABLE 200MG/2ML</t>
  </si>
  <si>
    <t>HG-3021</t>
  </si>
  <si>
    <t>HG-3022</t>
  </si>
  <si>
    <t>COMPRA DE MEDICAMENTOS PARA HOSPITAL REGIONAL DE OCCIDENTE</t>
  </si>
  <si>
    <t>HG-3023</t>
  </si>
  <si>
    <t>HG-3024</t>
  </si>
  <si>
    <t>HG-3025</t>
  </si>
  <si>
    <t>HG-3026</t>
  </si>
  <si>
    <t>27/7/2016</t>
  </si>
  <si>
    <t>29/7/2016</t>
  </si>
  <si>
    <t>FENOBARBITAL 200 MG/2ML AMPOLLA</t>
  </si>
  <si>
    <t>HG-3027</t>
  </si>
  <si>
    <t>HG-3028</t>
  </si>
  <si>
    <t>HG-3029</t>
  </si>
  <si>
    <t>HG-3030</t>
  </si>
  <si>
    <t>HG-3031</t>
  </si>
  <si>
    <t>ADQUISICION DE BUDESONIDA, AMPOLLAS Y VIALES PARA EL HOSPITAL REGIONAL DE ZACAPA</t>
  </si>
  <si>
    <t>22/6/2016</t>
  </si>
  <si>
    <t>FENOBARBITAL CONCENTRACIÓN: 200MG/2ML VÍA DE ADMINISTRACIÓN INTRAMUSCULAR, VÍA DE ADMINISTRACIÓN: INTRAVENOSA, FORMA FARMACÉUTICA: SOLUCIÓN INYECTABLE</t>
  </si>
  <si>
    <t>HG-3032</t>
  </si>
  <si>
    <t>HG-3033</t>
  </si>
  <si>
    <t>HG-3034</t>
  </si>
  <si>
    <t>ADQUISICIÓN DE CEFOTAXIMA, DEXAMETASONA, DIMENHIDRINATO, EFEDRINA, FENOBARBITAL, INDOMETACINA, PENICILINA CRISTALINA, PREDNISONA, RISPERIDONA, PARA EL HOSPITAL DEPARTAMENTAL DE SOLOLA</t>
  </si>
  <si>
    <t>FENOBARBITAL FORMA FARMACÉUTICA: SOLUCIÓN INYECTABLE; CONCENTRACIÓN: 200MG/2ML; VÍA DE ADMINISTRACIÓN: INTRAMUSCULAR, INTRAVENOSA; AMPOLLA 2 ML</t>
  </si>
  <si>
    <t>FENOBARBITAL AMPOLLALABORATORIO BONIN, S.A</t>
  </si>
  <si>
    <t>HG-3035</t>
  </si>
  <si>
    <t>HG-3036</t>
  </si>
  <si>
    <t>HG-3037</t>
  </si>
  <si>
    <t>ADQUICISION DE DIMENHIDRINATO Y OTROS MEDICAMENTOS PARA EL HOSPITAL REGIONAL DE ZACAPA</t>
  </si>
  <si>
    <t>FENOBARBITAL SOLUCION INYECTABLE</t>
  </si>
  <si>
    <t>HG-3038</t>
  </si>
  <si>
    <t>HG-3039</t>
  </si>
  <si>
    <t>ADQUISICION DE MEDICAMENTOS PARA CAIMI Y CAPS DE LA DIRECCION DE AREA DE SALUD DE QUETZALTENANGO</t>
  </si>
  <si>
    <t>HG-3040</t>
  </si>
  <si>
    <t>HG-3041</t>
  </si>
  <si>
    <t>HG-3042</t>
  </si>
  <si>
    <t>HG-3043</t>
  </si>
  <si>
    <t>HG-3044</t>
  </si>
  <si>
    <t>HG-3045</t>
  </si>
  <si>
    <t>FENOBARBITAL,CONCENTRACIÓN: 200MG/2ML, FORMA FARMACÉUTICA: SOLUCIÓN INYECTABLE, VÍA DE ADMINISTRACIÓN: INTRAVENOSA, VÍA DE ADMINISTRACIÓN: INTRAMUSCULAR; AMPOLLA - 1 UNIDAD</t>
  </si>
  <si>
    <t>HG-3046</t>
  </si>
  <si>
    <t>HG-3047</t>
  </si>
  <si>
    <t>HG-3048</t>
  </si>
  <si>
    <t>HG-3049</t>
  </si>
  <si>
    <t>COMPRA DE CLORURO DE SODIO-DOBUTAMINA-ENALAPRIL-FENOBARBITAL-FLUMAZENIL PARA EL HOSPITAL REGIONAL DE OCCIDENTE</t>
  </si>
  <si>
    <t>CONDICIONES DE OFERTA:,EN CASO DE QUE EL OFERENTE NO CUENTE CON LA TOTALIDAD DEL INSUMO DEBERÁ INFORMAR DE FORMA INMEDIATA A LA UNIDAD DE EVENTOS Y ADQUISICIONES AL TELÉFONO: 7767-6032 CON EL ENCARGADO(A) DE LA COMPRA, PARA INICIAR CON EL PROCESO DE ACTA DE NEGOCIACIÓN Y PAGO DE FIANZA POR PARTE DEL PROVEEDOR.,FECHA DE ENTREGA: SE REQUIERE QUE EL PRODUCTO TOTAL ADJUDICADO SE ENTREGUE EN UN PLAZO DE NO MAYOR DE DOS (2) DÍAS, POSTERIORES A LA RECEPCIÓN DEL DOCUMENTO DENOMINADO "ORDEN DE COMPRA". O EN DOS ENTREGAS PARCIALES EN UN MÁXIMO DE 15 DÍAS HACIENDO LA PRIMERA ENTREGA CON NOTA DE ENVIÓ. EN CASO DE QUE EL PROVEEDOR NO EFECTUÉ LA ENTREGA DEL MEDICAMENTO DENTRO DEL PLAZO ESTABLECIDO ANTERIORMENTE, SE LEVANTARA ACTA POR INCUMPLIMIENTO PUBLICÁNDOLO EN EL PORTAL DE GUATECOMPRAS Y SE PROCEDERÁ A ADJUDICAR AL SIGUIENTE OFERENTE</t>
  </si>
  <si>
    <t>FENOBARBITAL (PRESENTACIÓN AMPOLLA 2ML)</t>
  </si>
  <si>
    <t>HG-3050</t>
  </si>
  <si>
    <t>HG-3051</t>
  </si>
  <si>
    <t>FENOBARBITAL 200 MG /2ML AMPOLLA</t>
  </si>
  <si>
    <t>HG-3052</t>
  </si>
  <si>
    <t>HG-3053</t>
  </si>
  <si>
    <t>HG-3054</t>
  </si>
  <si>
    <t>HG-3055</t>
  </si>
  <si>
    <t>HG-3056</t>
  </si>
  <si>
    <t>AMPOLLA / VIAL</t>
  </si>
  <si>
    <t>HG-3057</t>
  </si>
  <si>
    <t>HG-3058</t>
  </si>
  <si>
    <t>HG-3059</t>
  </si>
  <si>
    <t>HG-3060</t>
  </si>
  <si>
    <t>HG-3061</t>
  </si>
  <si>
    <t>ADQUISICION DE MEDICAMENTOS TRAZADORES E INDISPENSABLES.</t>
  </si>
  <si>
    <t>FENOBARBITAL FORMA FARMACÉUTICA: SOLUCIÓN INYECTABLE;</t>
  </si>
  <si>
    <t>SOLUCIÓN INYECTABLE; CONCENTRACIÓN: 200MG/2ML; VÍA DE ADMINISTRACIÓN: INTRAMUSCULAR, INTRAVENOSA;</t>
  </si>
  <si>
    <t>AMPOLLA 1ML</t>
  </si>
  <si>
    <t>FENOBARBITAL AMPOLLA 200 MG /2 ML</t>
  </si>
  <si>
    <t>HG-3062</t>
  </si>
  <si>
    <t>HG-3063</t>
  </si>
  <si>
    <t>HG-3064</t>
  </si>
  <si>
    <t>ADQUISICIÓN DE MEDICAMENTOS PARA EL HOSPITAL DE EL PROGRESO.</t>
  </si>
  <si>
    <t>6/10/2016</t>
  </si>
  <si>
    <t>10/10/2016</t>
  </si>
  <si>
    <t>FENOBARBITAL; CONCENTRACIÓN: 200MG/2ML, FORMA FARMACÉUTICA: SOLUCIÓN INYECTABLE, VÍA DE ADMINISTRACIÓN: INTRAVENOSA, VÍA DE ADMINISTRACIÓN: INTRAMUSCULAR</t>
  </si>
  <si>
    <t>AMPOLLA 1 UNIDAD(ES)</t>
  </si>
  <si>
    <t>HG-3065</t>
  </si>
  <si>
    <t>HG-3066</t>
  </si>
  <si>
    <t>HG-3067</t>
  </si>
  <si>
    <t>HG-3068</t>
  </si>
  <si>
    <t>ADQUISICIÓN DE FELIFERINA, DEXAMETASONA, ACICLOVIR, ETAMSILATO, FENOBARBITAL , FENITOINA SODICA, LIDOCAÍNA, DEXTROSA Y ESPIRONOLACTONA PARA EL HOSPITAL DEPARTAMENTAL DE TOTONICAPÁN</t>
  </si>
  <si>
    <t>17/2/2017</t>
  </si>
  <si>
    <t>FENOBARBITAL ,CONCENTRACIÓN: 200MG/2ML, FORMA FARMACÉUTICA: SOLUCIÓN INYECTABLE, VÍA DE ADMINISTRACIÓN: INTRAVENOSA, VÍA DE ADMINISTRACIÓN: INTRAMUSCULAR</t>
  </si>
  <si>
    <t>HG-3069</t>
  </si>
  <si>
    <t>HG-3070</t>
  </si>
  <si>
    <t>ADQUISICIÓN DE ATENOLOL, GENTAMICINA 20MG/ML, DEXTROSA, ENALAPRIL, ALBENDAZOL, FENOBARBITAL, ATROPINA, GENTAMICINA 40MG/1ML, PARA EL HOSPITAL DEPARTAMENTAL DE SOLOLÁ</t>
  </si>
  <si>
    <t>HG-3071</t>
  </si>
  <si>
    <t>HG-3072</t>
  </si>
  <si>
    <t>HG-3073</t>
  </si>
  <si>
    <t>MSPAS NO. 2017-HMA-CD 09 ADQUISICIÓN DE MEDICAMENTOS PARA EL HOSPITAL DE MAZATENANGO.</t>
  </si>
  <si>
    <t>HG-3074</t>
  </si>
  <si>
    <t>HG-3075</t>
  </si>
  <si>
    <t>HG-3076</t>
  </si>
  <si>
    <t>HG-3077</t>
  </si>
  <si>
    <t>HG-3078</t>
  </si>
  <si>
    <t>ADQUISICION DE INSUMOS MEDICINALES PARA LA DIRECCION DE AREA DE SALUD DE HUEHUETENANGO</t>
  </si>
  <si>
    <t>FENOBARBITAL 200 MG/2ML AMPOLLA DE 2 ML</t>
  </si>
  <si>
    <t>HG-3079</t>
  </si>
  <si>
    <t>HG-3080</t>
  </si>
  <si>
    <t>HG-3081</t>
  </si>
  <si>
    <t>HG-3082</t>
  </si>
  <si>
    <t>FENOBARBITAL 200MG/2ML, AMPOLLA.</t>
  </si>
  <si>
    <t>FENOBARBITAL 200MG/2ML, AMPOLLA</t>
  </si>
  <si>
    <t>HG-3083</t>
  </si>
  <si>
    <t>HG-3084</t>
  </si>
  <si>
    <t>HG-3085</t>
  </si>
  <si>
    <t>HG-3086</t>
  </si>
  <si>
    <t>MSPAS 2017-GUA-CD-45,ADQUISICIÓN DE PRODUCTOS MEDICINALES Y FARMACÉUTICOS</t>
  </si>
  <si>
    <t>7/6/2017</t>
  </si>
  <si>
    <t>FENOBARBITAL AMPOLLA 200/2 MG/ML</t>
  </si>
  <si>
    <t>HG-3087</t>
  </si>
  <si>
    <t>HG-3088</t>
  </si>
  <si>
    <t>HG-3089</t>
  </si>
  <si>
    <t>POR ADQUISICION DE SUERO ANTIOFIDICO Y CEFOTAXIMA PARA HOSPITAL REGIONAL DE EL QUICHÉ.</t>
  </si>
  <si>
    <t>3/8/2017</t>
  </si>
  <si>
    <t>8/8/2017</t>
  </si>
  <si>
    <t>FENOBARBITAL. CONCENTRACIÓN: 200MG/2ML, FORMA FARMACÉUTICA: SOLUCIÓN INYECTABLE, VÍA DE ADMINISTRACIÓN: INTRAVENOSA, VÍA DE ADMINISTRACIÓN: INTRAMUSCULAR</t>
  </si>
  <si>
    <t>HG-3090</t>
  </si>
  <si>
    <t>HG-3091</t>
  </si>
  <si>
    <t>HG-3092</t>
  </si>
  <si>
    <t>COMPRA DIRECTA. MSPAS NO. 2017-HMA-CD 87 ADQUISICIÓN DE MEDICAMENTOS PARA EL HOSPITAL DE MAZATENANGO</t>
  </si>
  <si>
    <t>2/8/2017</t>
  </si>
  <si>
    <t>HG-3093</t>
  </si>
  <si>
    <t>HG-3094</t>
  </si>
  <si>
    <t>HG-3095</t>
  </si>
  <si>
    <t>HG-3096</t>
  </si>
  <si>
    <t>ADQUISICIÒN DE MEDICAMENTOS VARIOS PARA LOS SERVICIOS DE SALUD DE LA DIRECCIÓN DE ÁREA DE SALUD DE HUEHUETENANGO POR LA IMPLEMENTACIÓN DEL MODELO INCLUYENTE EN SALUD -MIS-</t>
  </si>
  <si>
    <t>FENOBARBITAL 200MG/2ML AMPOLLA DE 2 ML</t>
  </si>
  <si>
    <t>HG-3097</t>
  </si>
  <si>
    <t>HG-3098</t>
  </si>
  <si>
    <t>HG-3099</t>
  </si>
  <si>
    <t>HG-3100</t>
  </si>
  <si>
    <t>ADQUISICIÓN DE MEDICAMENTOS UTERO INHIBIDORES, NEBULIZACIONES, ANTIEPILEPTICOS,PARA EL HOSPITAL DE EL PROGRESO</t>
  </si>
  <si>
    <t>HG-3101</t>
  </si>
  <si>
    <t>BONIN(PRESENTACION AMPOLLA 2ML)</t>
  </si>
  <si>
    <t>HG-3102</t>
  </si>
  <si>
    <t>HG-3103</t>
  </si>
  <si>
    <t>HG-3104</t>
  </si>
  <si>
    <t>POR ADQUISICION DE ERTAPENEM, PIPERACILINA+TAZOBACTAM Y EFEDRINA PARA HOSPITAL REGIONAL DE EL QUICHÉ.</t>
  </si>
  <si>
    <t>20/10/2017</t>
  </si>
  <si>
    <t>HG-3105</t>
  </si>
  <si>
    <t>HG-3106</t>
  </si>
  <si>
    <t>HG-3107</t>
  </si>
  <si>
    <t>ADQUISICION DE ANALGESICOS, ANTIINFLAMATORIOS, ANESTESICOS, SEDANTES Y OTROS.</t>
  </si>
  <si>
    <t>HG-3108</t>
  </si>
  <si>
    <t>HG-3109</t>
  </si>
  <si>
    <t>MSPAS NO. 2017 HMA-CD-124 ADQUISICION DE MEDICAMENTOS.</t>
  </si>
  <si>
    <t>HG-3110</t>
  </si>
  <si>
    <t>HG-3111</t>
  </si>
  <si>
    <t>HG-3112</t>
  </si>
  <si>
    <t>HG-3113</t>
  </si>
  <si>
    <t>HG-3114</t>
  </si>
  <si>
    <t>HG-3115</t>
  </si>
  <si>
    <t>HG-3116</t>
  </si>
  <si>
    <t>HG-3117</t>
  </si>
  <si>
    <t>ADQUISICIÓN DE DOPAMINA, VASELINA SOLIDA, FENTANILO CITRATO, METOCLOPRAMIDA CLORHIDRATO, HIDROXIDO DE ALUMINIO Y FENOBARBITAL.</t>
  </si>
  <si>
    <t>18/5/2018</t>
  </si>
  <si>
    <t>HG-3118</t>
  </si>
  <si>
    <t>HG-3119</t>
  </si>
  <si>
    <t>HG-3120</t>
  </si>
  <si>
    <t>HG-3121</t>
  </si>
  <si>
    <t>FENOBABRITAL SOLUCION INYECTABLE 100MG/ML AMPOLLA 2ML</t>
  </si>
  <si>
    <t>HG-3122</t>
  </si>
  <si>
    <t>HG-3123</t>
  </si>
  <si>
    <t>37048120</t>
  </si>
  <si>
    <t>LILET, SOCIEDAD ANONIMA</t>
  </si>
  <si>
    <t>FENOBARITAL/BONIN</t>
  </si>
  <si>
    <t>HG-3124</t>
  </si>
  <si>
    <t>HG-3125</t>
  </si>
  <si>
    <t>HG-3126</t>
  </si>
  <si>
    <t>ADQUISICION DE PRODUCTOS VARIOS DE MEDICAMENTOS</t>
  </si>
  <si>
    <t>HG-3127</t>
  </si>
  <si>
    <t>HG-3128</t>
  </si>
  <si>
    <t>HG-3129</t>
  </si>
  <si>
    <t>FENOBARBITAL SOLUCION INYECTABLE 100MG/ML AMPOLLA 2ML</t>
  </si>
  <si>
    <t>HG-3130</t>
  </si>
  <si>
    <t>HG-3131</t>
  </si>
  <si>
    <t>POR ADQUISICION DE AMIODARONA, VITAMINA B1 Y ACICLOVIR PARA HOSPITAL REGIONAL DE EL QUICHÉ.</t>
  </si>
  <si>
    <t>HG-3132</t>
  </si>
  <si>
    <t>HG-3133</t>
  </si>
  <si>
    <t>HG-3134</t>
  </si>
  <si>
    <t>HG-3135</t>
  </si>
  <si>
    <t>ADQUISICIÓN DE ENALAPRILATO, EPINEFRINA, ALPRAZOLAM, DIAZEPAM, EFEDRINA, FENOBARBITAL, TIMEROSAL, DEXTROSA Y CLORURO DE SODIO, DIMENHIDRINATO, VECURONIO BROMURO, PARA EL HOSPITAL DEPARTAMENTAL DE SOLOLÁ</t>
  </si>
  <si>
    <t>27/4/2018</t>
  </si>
  <si>
    <t>HG-3136</t>
  </si>
  <si>
    <t>HG-3137</t>
  </si>
  <si>
    <t>HG-3138</t>
  </si>
  <si>
    <t>ADQUISICIÓN DE MEDICAMENTOS ANTINEOPLASICOS, RELAJANTE MUSCULAR, ANTIBACTERIANOS</t>
  </si>
  <si>
    <t>HG-3139</t>
  </si>
  <si>
    <t>HG-3140</t>
  </si>
  <si>
    <t>ADQUISICIÓN DE MEDICAMENTOS ANESTÉSICO LOCAL, ANTIPIRÉTICOS, ANTICONVULSIVOS Y ANTI ARRÍTMICOS</t>
  </si>
  <si>
    <t>HG-3141</t>
  </si>
  <si>
    <t>HG-3142</t>
  </si>
  <si>
    <t>14/2/2020</t>
  </si>
  <si>
    <t>HG-3143</t>
  </si>
  <si>
    <t>ADQUISICIÓN DE MEDICAMENTOS LV</t>
  </si>
  <si>
    <t>FENOBARBITAL (LAB. BONIN/GUATEMALA)IVA INCLUIDO</t>
  </si>
  <si>
    <t>HG-3144</t>
  </si>
  <si>
    <t>HG-3145</t>
  </si>
  <si>
    <t>FENOBARBITAL (LAB. BONIN/GUATEMALA)INCLUYE IVA</t>
  </si>
  <si>
    <t>HG-3146</t>
  </si>
  <si>
    <t>ADQUISICIÓN DE MEDICAMENTOS EN GENERAL PARA EL HOSPITAL DE EL PROGRESO.</t>
  </si>
  <si>
    <t>HG-3147</t>
  </si>
  <si>
    <t>HG-3148</t>
  </si>
  <si>
    <t>HG-3149</t>
  </si>
  <si>
    <t>MSPAS 2,020 GUA-CD-004ADQUISICIÓN DE INSUMOS MÉDICO FARMACEUTICO</t>
  </si>
  <si>
    <t>CONCENTRACIÓN: 200MG/1ML; FORMA FARMACÉUTICA: SOLUCIÓN INYECTABLE; VÍA DE ADMINISTRACIÓN: INTRAVENOSA/INTRAMUSCULAR;</t>
  </si>
  <si>
    <t>HG-3150</t>
  </si>
  <si>
    <t>HG-3151</t>
  </si>
  <si>
    <t>ADQUISICIÓN DE MEDICAMENTOS VARIOS TALES COMO: CARBETOCINA AMPOLLA, DIAZEPAM AMPOLLA, LIDOCAINA CLORHIDRATO SIN EPINEFRINA, BICARBONATO DE SODIO VIAL, PENICILINA BENZATINICA VIAL, CLORURO DE SODIO, FENOBARBITAL AMPOLLA, GENTAMICINA SULFATO AMPOLLA Y PRENATALES CAPSULA.</t>
  </si>
  <si>
    <t>HG-3152</t>
  </si>
  <si>
    <t>FENOBARBITAL BONIN(LAB. BONIN/GUATEMALA)INCLUYE IVA</t>
  </si>
  <si>
    <t>HG-3153</t>
  </si>
  <si>
    <t>HG-3154</t>
  </si>
  <si>
    <t>HG-3155</t>
  </si>
  <si>
    <t>HG-3156</t>
  </si>
  <si>
    <t>ADQUISICIÓN DE MEDICAMENTOS VARIOS I, PARA LA DIRECCIÓN DE ÁREA DE SALUD DE SACATEPÉQUEZ.</t>
  </si>
  <si>
    <t>6/3/2020</t>
  </si>
  <si>
    <t>HG-3157</t>
  </si>
  <si>
    <t>ADQUISICIÓN DE MEDICAMENTOS 2 PARA EL HOSPITAL DE BARILLAS, HUEHUETENANGO</t>
  </si>
  <si>
    <t>HG-3158</t>
  </si>
  <si>
    <t>HG-3159</t>
  </si>
  <si>
    <t>HG-3160</t>
  </si>
  <si>
    <t>ADQUISICIÓN DE MEDICAMENTOS, PARA EL HOSPITAL DEPARTAMENTAL DE SOLOLÁ</t>
  </si>
  <si>
    <t>HG-3161</t>
  </si>
  <si>
    <t>HG-3162</t>
  </si>
  <si>
    <t>HG-3163</t>
  </si>
  <si>
    <t>POR ADQUISICION DE VANCOMICINA, FENOBARBITAL, ACETAMINOFEN, NOREPINEFRINA Y ALCOHOL ETÍLICO.</t>
  </si>
  <si>
    <t>HG-3164</t>
  </si>
  <si>
    <t>HG-3165</t>
  </si>
  <si>
    <t>HG-3166</t>
  </si>
  <si>
    <t>HG-3167</t>
  </si>
  <si>
    <t>ADQUISICION DE MEDICAMENTOS 5 PARA EL HOSPITAL DE BARILLAS, HUEHUETENANGO</t>
  </si>
  <si>
    <t>17/3/2020</t>
  </si>
  <si>
    <t>19/3/2020</t>
  </si>
  <si>
    <t>HG-3168</t>
  </si>
  <si>
    <t>FENOBARBITAL(LAB. BONIN/GUATEMALA)INCLUYE IVA</t>
  </si>
  <si>
    <t>HG-3169</t>
  </si>
  <si>
    <t>HG-3170</t>
  </si>
  <si>
    <t>HG-3171</t>
  </si>
  <si>
    <t>HG-3172</t>
  </si>
  <si>
    <t>ADQUISICIÓN DE MEDICAMENTOS EN GENERAL, GÁSTRICOS Y ANTIHEMETICOS PARA EL HOSPITAL DE EL PROGRESO</t>
  </si>
  <si>
    <t>HG-3173</t>
  </si>
  <si>
    <t>FENOBARBITALLAB. BONIN CON IVA</t>
  </si>
  <si>
    <t>HG-3174</t>
  </si>
  <si>
    <t>HG-3175</t>
  </si>
  <si>
    <t>POR ADQUISICION DE ACIDO VALPROICO, ACIDO TRANEXAMICO Y ACETONA.</t>
  </si>
  <si>
    <t>FENOBARBITAL BONIN(LAB. WELLCO/GUATEMALA)INCLUYE IVA</t>
  </si>
  <si>
    <t>HG-3176</t>
  </si>
  <si>
    <t>HG-3177</t>
  </si>
  <si>
    <t>ADQUISICIÓN DE PRODUCTOS MEDICINALES Y FARMACÉUTICOS NO. 10 PARA EL HOSPITAL DE BARILLAS</t>
  </si>
  <si>
    <t>5/12/2019</t>
  </si>
  <si>
    <t>BONIN (CONCENTRACIÓN: 200 MG/2ML)</t>
  </si>
  <si>
    <t>HG-3178</t>
  </si>
  <si>
    <t>FENOBARBITAL BONIN(LAB. BONIN/GUATEMALA)INCLUYE IVACONCENTRACIÓN: 200 MG/2ML</t>
  </si>
  <si>
    <t>HG-3179</t>
  </si>
  <si>
    <t>HG-3180</t>
  </si>
  <si>
    <t>HG-3181</t>
  </si>
  <si>
    <t>HG-3182</t>
  </si>
  <si>
    <t>ADQUISICIÓN DE MEDICAMENTOS VLL</t>
  </si>
  <si>
    <t>HG-3183</t>
  </si>
  <si>
    <t>HG-3184</t>
  </si>
  <si>
    <t>ADQUISICIÓN DE CLORDIAZEPOXIDO TABLETA, FENOBARBITAL TABLETA Y AMPOLLA, NIFEDIPINA CÁPSULA/TABLETA, VASELINA Y DEXTROSA Y CLORURO DE SODIO PARA LOS DIFERENTES SERVICIOS DEL HOSPITAL DEPARTAMENTAL DE TOTONICAPÁN.</t>
  </si>
  <si>
    <t>12/5/2020</t>
  </si>
  <si>
    <t>HG-3185</t>
  </si>
  <si>
    <t>HG-3186</t>
  </si>
  <si>
    <t>ADQUISICIÓN DE ESTUPEFACIENTES Y PSICOTRÓPICOS</t>
  </si>
  <si>
    <t>4/2/2019</t>
  </si>
  <si>
    <t>HG-3187</t>
  </si>
  <si>
    <t>HG-3188</t>
  </si>
  <si>
    <t>ADQUISICIÓN DE MEDICAMENTO EN GENERAL Y DE SOLUCIONES PARENTERALES PARA EL HOSPITAL DE EL PROGRESO</t>
  </si>
  <si>
    <t>HG-3189</t>
  </si>
  <si>
    <t>HG-3190</t>
  </si>
  <si>
    <t>ADQUISICIÓN DE MEDICAMENTOS TERCER CUATRIMESTRE III</t>
  </si>
  <si>
    <t>HG-3191</t>
  </si>
  <si>
    <t>HG-3192</t>
  </si>
  <si>
    <t>ADQUISICION DE CARBETOCINA, FENOBARBITAL, FENTANILO CITRATO Y DE OXITOCINA, PARA EL HOSPITAL DEPARTAMENTAL DE SOLOLÁ</t>
  </si>
  <si>
    <t>BONIN AMPOLLA</t>
  </si>
  <si>
    <t>HG-3193</t>
  </si>
  <si>
    <t>HG-3194</t>
  </si>
  <si>
    <t>HG-3195</t>
  </si>
  <si>
    <t>HG-3196</t>
  </si>
  <si>
    <t>ADQUISICIÓN DE MEDICAMENTOS LLL</t>
  </si>
  <si>
    <t>HG-3197</t>
  </si>
  <si>
    <t>HG-3198</t>
  </si>
  <si>
    <t>HG-3199</t>
  </si>
  <si>
    <t>MSPAS 2,020 GUA-CD-205ADQUISICIÓN DE MISOPROSTOL, OXITOCINA, SALBUTAMOL INHALADOR, DIFENILHIDATOINA, FENOBARBITAL 100MG, HIDROCLOROTIAZIDA, FENOBARBITAL AMPOLLA.</t>
  </si>
  <si>
    <t>29/9/2020</t>
  </si>
  <si>
    <t>1/10/2020</t>
  </si>
  <si>
    <t>BONIN 200MG/2ML</t>
  </si>
  <si>
    <t>HG-3200</t>
  </si>
  <si>
    <t>HG-3201</t>
  </si>
  <si>
    <t>ADQUISICIÓN DE ANTIBIÓTICOS Y OTROS MEDICAMENTOS; PARA EL HOSPITAL DE EL PROGRESO.</t>
  </si>
  <si>
    <t>HG-3202</t>
  </si>
  <si>
    <t>HG-3203</t>
  </si>
  <si>
    <t>HG-3204</t>
  </si>
  <si>
    <t>ADQUISICIÓN DE EPINEFRINA CLORHIDRATO, ERGONOVINA DE MALEATO, ESPIRONOLACTONA, FLUMAZENIL, FUROSEMIDA, GEL CONDUCTOR, FENOBARBITAL, FERROSO SULFATO, GLUTARALDEHIDO, DIPIRONA HIDRALAZINA, CLORURO DE SODIO, DICLOXACILINA, HIDROXIDO DE ALUMINIO + MAGNESIO</t>
  </si>
  <si>
    <t>HG-3205</t>
  </si>
  <si>
    <t>HG-3206</t>
  </si>
  <si>
    <t>HG-3207</t>
  </si>
  <si>
    <t>MSPAS 2,020 GUA-CD-108ADQUISICIÓN DIMENHIDRINATO 50MG, FENITOINA, FENOBARBITAL AMPOLLA, FENOBARBITAL 100MG</t>
  </si>
  <si>
    <t>HG-3208</t>
  </si>
  <si>
    <t>16/6/2020</t>
  </si>
  <si>
    <t>18/6/2020</t>
  </si>
  <si>
    <t>HG-3209</t>
  </si>
  <si>
    <t>HG-3210</t>
  </si>
  <si>
    <t>POR COMPRA DE DIGOXINA, FENOBARBITAL, COMPLEJO B Y FOSFOMICINA.</t>
  </si>
  <si>
    <t>HG-3211</t>
  </si>
  <si>
    <t>HG-3212</t>
  </si>
  <si>
    <t>POR COMPRA DE: FENOBARBITAL, CONCENTRACIÓN: 200MG/2ML FORMA FARMACÉUTICA: SOLUCIÓN INYECTABLE, VÍA DE ADMINISTRACIÓN: INTRAVENOSA / INTRAMUSCULAR PARA E HOSPITAL TEMPORAL COVID-19 DECRETO 12-2020.</t>
  </si>
  <si>
    <t>CONCENTRACIÓN: 200MG/2ML; FORMA FARMACÉUTICA: SOLUCIÓN INYECTABLE; VÍA DE ADMINISTRACIÓN: INTRAVENOSA; VÍA DE ADMINISTRACIÓN: INTRAMUSCULAR</t>
  </si>
  <si>
    <t>HG-3213</t>
  </si>
  <si>
    <t>MSPAS 2,020 GUA-CD-133ADQUISICIÓN DE FENOBARBITAL AMPOLLA, FUROSEMIDA, DICLOXACILINA SUSPENSION</t>
  </si>
  <si>
    <t>HG-3214</t>
  </si>
  <si>
    <t>HG-3215</t>
  </si>
  <si>
    <t>HG-3216</t>
  </si>
  <si>
    <t>ADQUISICIÓN DE MEDICAMENTOS ANTICONVULSIVANTES Y OTROS PARA EL HOSPITAL DE EL PROGRESO.</t>
  </si>
  <si>
    <t>HG-3217</t>
  </si>
  <si>
    <t>HG-3218</t>
  </si>
  <si>
    <t>HG-3219</t>
  </si>
  <si>
    <t>HG-3220</t>
  </si>
  <si>
    <t>HG-3221</t>
  </si>
  <si>
    <t>ADQUISICIÓN DE FENOBARBITAL SOLUCIÓN INYECTABLE 200 MG. / ML. AMPOLLA 2 ML. PARA LA DIRECCIÓN DE ÁREA DE SALUD DE SACATEPÉQUEZ.</t>
  </si>
  <si>
    <t>18/10/2021</t>
  </si>
  <si>
    <t>HG-3222</t>
  </si>
  <si>
    <t>19/11/2020</t>
  </si>
  <si>
    <t>23/11/2020</t>
  </si>
  <si>
    <t>HG-3223</t>
  </si>
  <si>
    <t>HG-3224</t>
  </si>
  <si>
    <t>ADQUISICION DE FENOBARBITAL 200MG/2ML AMPOLLA 1ML. PARA EL HOSPITAL NACIONAL MALACATAN</t>
  </si>
  <si>
    <t>HG-3225</t>
  </si>
  <si>
    <t>HG-3226</t>
  </si>
  <si>
    <t>COMPRA DE 720 AMPOLLAS DE FENOBARBITAL 200MG/2ML; SOLUCIÓN INYECTABLE; VÍA DE ADMINISTRACIÓN: INTRAVENOSA E INTRAMUSCULAR PARA USO DEL HOSPITAL TEMPORAL COVID-19 DE QUETZALTENANGO, POR ESTADO DE CALAMIDAD PÚBLICA SEGÚN DECRETO GUBERNATIVO 12-2020.</t>
  </si>
  <si>
    <t>22/4/2020</t>
  </si>
  <si>
    <t>HG-3227</t>
  </si>
  <si>
    <t>HG-3228</t>
  </si>
  <si>
    <t>ADQUISICION DE: EPINEFRINA CLORHIDRATO 1MG/1ML Y FENOBARBITAL 200MH/2ML PARA EL HOSPITAL NACIONAL MALACATAN</t>
  </si>
  <si>
    <t>HG-3229</t>
  </si>
  <si>
    <t>HG-3230</t>
  </si>
  <si>
    <t>COMPRA DIRECTA MSPAS NO. 2022-HSS-CD-C035, ADQUISICION DE CLORURO DE PORTASION AMPOLLA 10ML, MEROPENEM 500MG VIAL ENALAPRIL TABLETA, DIPIRONA (METAMIZOL SODICA) AMPOLLA, ERITROMICINA SUSPENSION FRASCO, PARA EL HOSPITAL DISTRITAL SAYAXCHE PETEN</t>
  </si>
  <si>
    <t>HG-3231</t>
  </si>
  <si>
    <t>ADQUISICION DE MEDICAMENTOS PARA EL HOSPITAL NACIONAL NICOLASA CRUZ JALAPA</t>
  </si>
  <si>
    <t>HG-3232</t>
  </si>
  <si>
    <t>ADQUISICIÓN DE MEDICAMENTOS ANTICONVULSIVANTES PARA EL HOSPITAL DE EL PROGRESO</t>
  </si>
  <si>
    <t>20/6/2022</t>
  </si>
  <si>
    <t>HG-3233</t>
  </si>
  <si>
    <t>HG-3234</t>
  </si>
  <si>
    <t>HG-3235</t>
  </si>
  <si>
    <t>HG-3236</t>
  </si>
  <si>
    <t>HG-3237</t>
  </si>
  <si>
    <t>HG-3238</t>
  </si>
  <si>
    <t>ADQUISICIÓN DE MEDICAMENTOS II</t>
  </si>
  <si>
    <t>HG-3239</t>
  </si>
  <si>
    <t>HG-3240</t>
  </si>
  <si>
    <t>ADQUISICIÓN DE DEXTROSA HIPERTONICA AL 10%, ENOXAPARINA DE 60MG (6,000UI), ESPIRONOLACTONA DE 100MG Y FENOBARBITAL DE 200MG/2ML</t>
  </si>
  <si>
    <t>23/8/2022</t>
  </si>
  <si>
    <t>HG-3241</t>
  </si>
  <si>
    <t>ADQUISICION DE BUDESONIDA Y OTROS,  PARA EL HOSPITAL REGIONAL DE ZACAPA</t>
  </si>
  <si>
    <t>HG-3242</t>
  </si>
  <si>
    <t>HG-3243</t>
  </si>
  <si>
    <t>ADQUISICION DE MEDICAMENTOS VARIOS PAQUETE 10 PARA EL HOSPITAL NACIONAL MALACATAN.</t>
  </si>
  <si>
    <t>HG-3244</t>
  </si>
  <si>
    <t>HG-3245</t>
  </si>
  <si>
    <t>ADQUISICION DE PRODUCTOS MEDICINALES Y FARMACEUTICOS, PARA EL HOSPITAL DE MELCHOR DE MENCOS.</t>
  </si>
  <si>
    <t>HG-3246</t>
  </si>
  <si>
    <t>HG-3247</t>
  </si>
  <si>
    <t>ADQUISICIÓN PRODUCTOS MEDICINALES Y FARMACÉUTICOS DE LOS GRUPOS FARMACOLÓGICOS ANTICONVULSIVO, DIURÉTICO, ANTIHIPERTENSIVO, SOLUCIÓN ELECTROLÍTICA, LUBRICANTE, ANESTÉSICO, HIPOGLUCÉMICO, ANTIBIÓTICO.</t>
  </si>
  <si>
    <t>FENOBARBITAL FORMA FARMACÉUTICA: TABLETA; CONCENTRACIÓN: 100MG; VÍA DE ADMINISTRACIÓN: ORAL.</t>
  </si>
  <si>
    <t>FENOBARBITAL FORMA FARMACÉUTICA: TABLETA; CONCENTRACIÓN: 100MG; VÍA DE ADMINISTRACIÓN: ORAL</t>
  </si>
  <si>
    <t>HG-3248</t>
  </si>
  <si>
    <t>HG-3249</t>
  </si>
  <si>
    <t>HG-3250</t>
  </si>
  <si>
    <t>HG-3251</t>
  </si>
  <si>
    <t>HG-3252</t>
  </si>
  <si>
    <t>FENOBARBITAL TABLETA 100MG</t>
  </si>
  <si>
    <t>HG-3253</t>
  </si>
  <si>
    <t>PEDIDO 183/2016,CANTIDAD 1,900,CODIGO 839,FENOBARBITAL, TABLETA 100 MG</t>
  </si>
  <si>
    <t>FENOBARBITAL, TABLETA 100 MG</t>
  </si>
  <si>
    <t>TABLETA 100 MG</t>
  </si>
  <si>
    <t>HG-3254</t>
  </si>
  <si>
    <t>CÓDIGO: 839 FENOBARBITAL, TABLETA 100 MG.</t>
  </si>
  <si>
    <t>HG-3255</t>
  </si>
  <si>
    <t>HG-3256</t>
  </si>
  <si>
    <t>HG-3257</t>
  </si>
  <si>
    <t>HG-3258</t>
  </si>
  <si>
    <t>FENOBARBITAL TABLETA 100 MG</t>
  </si>
  <si>
    <t>HG-3259</t>
  </si>
  <si>
    <t>HG-3260</t>
  </si>
  <si>
    <t>COD. 839 FENOBARBITAL TABLETA 100 MG.</t>
  </si>
  <si>
    <t>FENOBARBITAL TABLETA 100 MG.</t>
  </si>
  <si>
    <t>65869354</t>
  </si>
  <si>
    <t>LADI SOCIEDAD ANONIMA</t>
  </si>
  <si>
    <t>FENOBARBITAL LAPRIN 100 MG. COMPRIMIDOS EXENTO IVA</t>
  </si>
  <si>
    <t>HG-3261</t>
  </si>
  <si>
    <t>HG-3262</t>
  </si>
  <si>
    <t>FENOBARBITAL TABLETA 100MGBONIN</t>
  </si>
  <si>
    <t>HG-3263</t>
  </si>
  <si>
    <t>HG-3264</t>
  </si>
  <si>
    <t>FENOBARBITAL LABORATORIO FABRICANTE: BONIN/GUATEMALA</t>
  </si>
  <si>
    <t>HG-3265</t>
  </si>
  <si>
    <t>FENOBARBITAL 100 MG</t>
  </si>
  <si>
    <t>HG-3266</t>
  </si>
  <si>
    <t>FENOBARBITAL 100 MG LABORATORIOS LAPRIN</t>
  </si>
  <si>
    <t>HG-3267</t>
  </si>
  <si>
    <t>HG-3268</t>
  </si>
  <si>
    <t>FENONBARBITALLAB. BONINPRODUCTO CON IVA</t>
  </si>
  <si>
    <t>HG-3269</t>
  </si>
  <si>
    <t>HG-3270</t>
  </si>
  <si>
    <t>HG-3271</t>
  </si>
  <si>
    <t>100 MG. TABLETA</t>
  </si>
  <si>
    <t>HG-3272</t>
  </si>
  <si>
    <t>HG-3273</t>
  </si>
  <si>
    <t>HG-3274</t>
  </si>
  <si>
    <t>HG-3275</t>
  </si>
  <si>
    <t>ADQUISICIÓN DE MEDICAMENTOS PARA ENFERMEDAD DE SALUD REPRODUCTIVA DE LA DIRECCIÓN DE ÁREA DE SALUD DE JUTIAPA</t>
  </si>
  <si>
    <t>4/2/2016</t>
  </si>
  <si>
    <t>FENOBARBITAL 100MG TABLETA</t>
  </si>
  <si>
    <t>HG-3276</t>
  </si>
  <si>
    <t>HG-3277</t>
  </si>
  <si>
    <t>193 - FENOBARBITAL, TABLETA 100MG. C-839</t>
  </si>
  <si>
    <t>TABLETA 100MG</t>
  </si>
  <si>
    <t>HG-3278</t>
  </si>
  <si>
    <t>21/3/2016</t>
  </si>
  <si>
    <t>28/3/2016</t>
  </si>
  <si>
    <t>HG-3279</t>
  </si>
  <si>
    <t>HG-3280</t>
  </si>
  <si>
    <t>HG-3281</t>
  </si>
  <si>
    <t>HG-3282</t>
  </si>
  <si>
    <t>HG-3283</t>
  </si>
  <si>
    <t>FENOBARBITAL LAPRIN COMPRIMIDOS EXENTO IVA</t>
  </si>
  <si>
    <t>HG-3284</t>
  </si>
  <si>
    <t>HG-3285</t>
  </si>
  <si>
    <t>HG-3286</t>
  </si>
  <si>
    <t>HG-3287</t>
  </si>
  <si>
    <t>HG-3288</t>
  </si>
  <si>
    <t>HG-3289</t>
  </si>
  <si>
    <t>ADQUISICION DE CLORANFENICOL OFTALMICO GOTERO, CLORANFENIRAMINA AMPOLLA Y FENOBARBITAL TABLETA PARA LA DIRECCIÓN DE AREA DE SALUD DE HUEHUETENANGO</t>
  </si>
  <si>
    <t>FENOBARBITAL 100 MG TABLETA</t>
  </si>
  <si>
    <t>HG-3290</t>
  </si>
  <si>
    <t>HG-3291</t>
  </si>
  <si>
    <t>HG-3292</t>
  </si>
  <si>
    <t>HG-3293</t>
  </si>
  <si>
    <t>HG-3294</t>
  </si>
  <si>
    <t>HG-3295</t>
  </si>
  <si>
    <t>HG-3296</t>
  </si>
  <si>
    <t>HG-3297</t>
  </si>
  <si>
    <t>HG-3298</t>
  </si>
  <si>
    <t>HG-3299</t>
  </si>
  <si>
    <t>HG-3300</t>
  </si>
  <si>
    <t>HG-3301</t>
  </si>
  <si>
    <t>HG-3302</t>
  </si>
  <si>
    <t>HG-3303</t>
  </si>
  <si>
    <t>ADQUISICION DE CLARITROMICINA 500 MG TABLETA BLÍSTER Y FENOBARBITAL 100MG TABLETA BLÍSTER PARA LA DIRECCION DE AREA DE SALUD DE SANTA ROSA</t>
  </si>
  <si>
    <t>FENOBARBITAL 100MG TABLETA BLÍSTER</t>
  </si>
  <si>
    <t>HG-3304</t>
  </si>
  <si>
    <t>HG-3305</t>
  </si>
  <si>
    <t>1,840 - FENOBARBITAL, TABLETA 100MG. C-839</t>
  </si>
  <si>
    <t>HG-3306</t>
  </si>
  <si>
    <t>HG-3307</t>
  </si>
  <si>
    <t>HG-3308</t>
  </si>
  <si>
    <t>HG-3309</t>
  </si>
  <si>
    <t>HG-3310</t>
  </si>
  <si>
    <t>HG-3311</t>
  </si>
  <si>
    <t>FENOBARBITALLAB. BONIN PRODUCTO CON IVA</t>
  </si>
  <si>
    <t>HG-3312</t>
  </si>
  <si>
    <t>HG-3313</t>
  </si>
  <si>
    <t>COMPRA DIRECTA DE PRODUCTOS MEDICINALES Y FARMACÉUTICOS PARA LA DIRECCIÓN DE ÁREA DE SALUD DE IXCAN.</t>
  </si>
  <si>
    <t>FENOBARBITAL, TABLETA, 100 MG</t>
  </si>
  <si>
    <t>HG-3314</t>
  </si>
  <si>
    <t>HG-3315</t>
  </si>
  <si>
    <t>HG-3316</t>
  </si>
  <si>
    <t>HG-3317</t>
  </si>
  <si>
    <t>COD. 839 FENOBARBITAL TABLETA 100 MG. ENTREGA INMEDIATA.</t>
  </si>
  <si>
    <t>FENOBARIBITALLAB. BONINPRODUCTO CON IVA</t>
  </si>
  <si>
    <t>HG-3318</t>
  </si>
  <si>
    <t>HG-3319</t>
  </si>
  <si>
    <t>2/8/2016</t>
  </si>
  <si>
    <t>4/8/2016</t>
  </si>
  <si>
    <t>HG-3320</t>
  </si>
  <si>
    <t>HG-3321</t>
  </si>
  <si>
    <t>HG-3322</t>
  </si>
  <si>
    <t>HG-3323</t>
  </si>
  <si>
    <t>HG-3324</t>
  </si>
  <si>
    <t>HG-3325</t>
  </si>
  <si>
    <t>MSPAS NO. 2016-HMA-CD81 ADQUISICIÓN DE PRODUCTOS MEDICINALES Y FARMACEUTICOS.</t>
  </si>
  <si>
    <t>FENOBARBITAL 100MG TAB</t>
  </si>
  <si>
    <t>HG-3326</t>
  </si>
  <si>
    <t>HG-3327</t>
  </si>
  <si>
    <t>HG-3328</t>
  </si>
  <si>
    <t>HG-3329</t>
  </si>
  <si>
    <t>ADQUISICIÓN DE FENOBARBITAL TABLETA, TRIMETOPRIM SULFAMETOXAZOL, METFORMINA, SEVOFLURANO LIQUINO VOLATIL. PARA LA DIRECCIÓN DE ÁREA DE SALUD DE JUTIAPA.</t>
  </si>
  <si>
    <t>FENOBARBITAL TABLETA 100MG.</t>
  </si>
  <si>
    <t>HG-3330</t>
  </si>
  <si>
    <t>HG-3331</t>
  </si>
  <si>
    <t>HG-3332</t>
  </si>
  <si>
    <t>HG-3333</t>
  </si>
  <si>
    <t>HG-3334</t>
  </si>
  <si>
    <t>HG-3335</t>
  </si>
  <si>
    <t>ADQUISICIÓN DE PRODUCTOS MEDICINALES Y FARMACEUTICOS: FENOBARBITAL, FLORURUO DE SODIO, FUROSEMIDA, IBUPROFENO Y JABON NEUTRO DE AZUFRE PARA LA DIRECCION DE AREA DE SALUD DE ESCUINTLA.</t>
  </si>
  <si>
    <t>FENOBARBITAL, TABLETA, 100MG</t>
  </si>
  <si>
    <t>HG-3336</t>
  </si>
  <si>
    <t>HG-3337</t>
  </si>
  <si>
    <t>HG-3338</t>
  </si>
  <si>
    <t>HG-3339</t>
  </si>
  <si>
    <t>HG-3340</t>
  </si>
  <si>
    <t>HG-3341</t>
  </si>
  <si>
    <t>ADQUISICIÓN DE PRODUCTOS MEDICINALES Y FARMACÉUTICOS PARA LA DIRECCIÓN DE ÁREA DE SALUD DE ALTA VERAPAZ</t>
  </si>
  <si>
    <t>100MG</t>
  </si>
  <si>
    <t>HG-3342</t>
  </si>
  <si>
    <t>HG-3343</t>
  </si>
  <si>
    <t>HG-3344</t>
  </si>
  <si>
    <t>HG-3345</t>
  </si>
  <si>
    <t>HG-3346</t>
  </si>
  <si>
    <t>HG-3347</t>
  </si>
  <si>
    <t>HG-3348</t>
  </si>
  <si>
    <t>FENOBARBITAL TABLETA</t>
  </si>
  <si>
    <t>HG-3349</t>
  </si>
  <si>
    <t>HG-3350</t>
  </si>
  <si>
    <t>HG-3351</t>
  </si>
  <si>
    <t>HG-3352</t>
  </si>
  <si>
    <t>HG-3353</t>
  </si>
  <si>
    <t>23/7/2016</t>
  </si>
  <si>
    <t>FENOBARBITAL 100MG</t>
  </si>
  <si>
    <t>HG-3354</t>
  </si>
  <si>
    <t>HG-3355</t>
  </si>
  <si>
    <t>HG-3356</t>
  </si>
  <si>
    <t>1,246 - FENOBARBITAL, TABLETA 100MG. C-839</t>
  </si>
  <si>
    <t>HG-3357</t>
  </si>
  <si>
    <t>HG-3358</t>
  </si>
  <si>
    <t>HG-3359</t>
  </si>
  <si>
    <t>HG-3360</t>
  </si>
  <si>
    <t>HG-3361</t>
  </si>
  <si>
    <t>HG-3362</t>
  </si>
  <si>
    <t>PEDIDO 1772 CODIGO 839 FENOBARBITAL TABLETA 100 MG,CANTIDAD 2000</t>
  </si>
  <si>
    <t>HG-3363</t>
  </si>
  <si>
    <t>HG-3364</t>
  </si>
  <si>
    <t>HG-3365</t>
  </si>
  <si>
    <t>HG-3366</t>
  </si>
  <si>
    <t>HG-3367</t>
  </si>
  <si>
    <t>HG-3368</t>
  </si>
  <si>
    <t>HG-3369</t>
  </si>
  <si>
    <t>HG-3370</t>
  </si>
  <si>
    <t>HG-3371</t>
  </si>
  <si>
    <t>HG-3372</t>
  </si>
  <si>
    <t>HG-3373</t>
  </si>
  <si>
    <t>HG-3374</t>
  </si>
  <si>
    <t>HG-3375</t>
  </si>
  <si>
    <t>FENOBARBITALLAB. LAMFER PARA SELECTPHARMAPRODUCTO CON IVA</t>
  </si>
  <si>
    <t>HG-3376</t>
  </si>
  <si>
    <t>ADQUISICION DE FENOBARBITAL TABLETA 100MG. Y LIDOCAINA CLORHIDRATO (SIMPLE) VIAL 2% 50ML. PARA LA DIRECCION DE AREA DE SALUD DE JUTIAPA.</t>
  </si>
  <si>
    <t>HG-3377</t>
  </si>
  <si>
    <t>HG-3378</t>
  </si>
  <si>
    <t>ADQUISICIÓN DE PRODUCTOS MEDICINALES Y FARMACEUTICOS PARA LOS CENTROS DE COSTO DE LA DIRECCIÓN DE ÁREA DE SALUD DE PETÉN NORTE</t>
  </si>
  <si>
    <t>HG-3379</t>
  </si>
  <si>
    <t>HG-3380</t>
  </si>
  <si>
    <t>HG-3381</t>
  </si>
  <si>
    <t>HG-3382</t>
  </si>
  <si>
    <t>HG-3383</t>
  </si>
  <si>
    <t>HG-3384</t>
  </si>
  <si>
    <t>HG-3385</t>
  </si>
  <si>
    <t>FENOBARBITAL TABLETALABORATORIOS BONIN, S.A</t>
  </si>
  <si>
    <t>HG-3386</t>
  </si>
  <si>
    <t>HG-3387</t>
  </si>
  <si>
    <t>COMPRA DE MEDICAMENTOS VARIOS PARA USO EN LOS DIFERENTES SERVICIOS DEL HOSPITAL NACIONAL DE COATEPEQUE</t>
  </si>
  <si>
    <t>FENOBARBITAL 100 MG TABLETA PO</t>
  </si>
  <si>
    <t>HG-3388</t>
  </si>
  <si>
    <t>HG-3389</t>
  </si>
  <si>
    <t>FENOBARBITAL 100 MG BONIN</t>
  </si>
  <si>
    <t>HG-3390</t>
  </si>
  <si>
    <t>HG-3391</t>
  </si>
  <si>
    <t>HG-3392</t>
  </si>
  <si>
    <t>COMPRA DIRECTA. MSPAS NO. 2016-HMA-CD 132 ADQUISICIÓN DE MEDICAMENTOS</t>
  </si>
  <si>
    <t>HG-3393</t>
  </si>
  <si>
    <t>HG-3394</t>
  </si>
  <si>
    <t>HG-3395</t>
  </si>
  <si>
    <t>HG-3396</t>
  </si>
  <si>
    <t>PEDIDO 1957 CODIGO 839 FENOBARBITAL TABLETA 100 MG,CANTIDAD 5330</t>
  </si>
  <si>
    <t>HG-3397</t>
  </si>
  <si>
    <t>HG-3398</t>
  </si>
  <si>
    <t>HG-3399</t>
  </si>
  <si>
    <t>HG-3400</t>
  </si>
  <si>
    <t>HG-3401</t>
  </si>
  <si>
    <t>ADQUISICIÓN DE CLOTRIMAZOL CREMA TOPICA 1% TUBO 20MG Y FENOBARBITAL 0.1 GRAMOS TABLETA 100MG; PARA LA DIRECCION DE ÁREA DE SALUD DE BAJA VERAPAZ.</t>
  </si>
  <si>
    <t>FENOBARBITAL 0.1 GRAMOS TABLETA 100MG</t>
  </si>
  <si>
    <t>HG-3402</t>
  </si>
  <si>
    <t>HG-3403</t>
  </si>
  <si>
    <t>ADQUISICION DE PRODUCTOS MEDICINALES Y FARMACÉUTICOS 2 PARA EL HOSPITAL DE BARILLAS, HUEHUETENANGO</t>
  </si>
  <si>
    <t>FERROSO FUMARATO, TABLETA, 300 MG, BLISTER</t>
  </si>
  <si>
    <t>FENOBARBITAL , SOLUCION INYECTABLE, 100MG/ML, VIAL/AMPOLLA 2 ML</t>
  </si>
  <si>
    <t>HG-3404</t>
  </si>
  <si>
    <t>ADQUISICION DE FENOBARBITAL, CLOROQUINA, CLORFENIRAMINA, LANZOPRAZOL, METOCARBAMOL Y METRONIDAZOL, PARA LA DIRECCION DE ÁREA DE SALUD DE BAJA VERAPAZ.</t>
  </si>
  <si>
    <t>FENOBARBITAL 100MG. TABLETA</t>
  </si>
  <si>
    <t>HG-3405</t>
  </si>
  <si>
    <t>HG-3406</t>
  </si>
  <si>
    <t>HG-3407</t>
  </si>
  <si>
    <t>FENOBARBITAL 100MG / BONIN</t>
  </si>
  <si>
    <t>HG-3408</t>
  </si>
  <si>
    <t>HG-3409</t>
  </si>
  <si>
    <t>HG-3410</t>
  </si>
  <si>
    <t>HG-3411</t>
  </si>
  <si>
    <t>ADQUISICIÓN DE PRODUCTOS MEDICINALES Y FARMACEUTICOS, PARA EL AREA DE SALUD DE ZACAPA</t>
  </si>
  <si>
    <t>HG-3412</t>
  </si>
  <si>
    <t>HG-3413</t>
  </si>
  <si>
    <t>FENOBARBITAL 100MG BONIN</t>
  </si>
  <si>
    <t>HG-3414</t>
  </si>
  <si>
    <t>HG-3415</t>
  </si>
  <si>
    <t>7/10/2016</t>
  </si>
  <si>
    <t>11/10/2016</t>
  </si>
  <si>
    <t>HG-3416</t>
  </si>
  <si>
    <t>HG-3417</t>
  </si>
  <si>
    <t>HG-3418</t>
  </si>
  <si>
    <t>HG-3419</t>
  </si>
  <si>
    <t>HG-3420</t>
  </si>
  <si>
    <t>ADQUISICION DE BROMHEXINA JARABE Y FENOBARBITAL TABLETA PARA LA DIRECCION DE ÁREA DE SALUD DE BAJA VERAPAZ.</t>
  </si>
  <si>
    <t>HG-3421</t>
  </si>
  <si>
    <t>HG-3422</t>
  </si>
  <si>
    <t>HG-3423</t>
  </si>
  <si>
    <t>HG-3424</t>
  </si>
  <si>
    <t>HG-3425</t>
  </si>
  <si>
    <t>COMPRA DE BICARBONATO DE SODIO, FENITOINA SODICA, INSULINA CRISTALINA HUMANA, OMEPRAZOL, PARA EL HOSPITAL NACIONAL DE SAN MARCOS, "DR. MOISES VILLAGRAN MAZARIEGOS".</t>
  </si>
  <si>
    <t>FENOBARBITAL , TABLETA, 100 MG, BLISTER</t>
  </si>
  <si>
    <t>GENERICO BONIN</t>
  </si>
  <si>
    <t>HG-3426</t>
  </si>
  <si>
    <t>HG-3427</t>
  </si>
  <si>
    <t>HG-3428</t>
  </si>
  <si>
    <t>HG-3429</t>
  </si>
  <si>
    <t>ADQUISICIÓN DE PRODUCTOS MEDICINALES Y FARMACÉUTICOS PARA EL HOSPITAL REGIONAL DE CUILAPA SANTA ROSA</t>
  </si>
  <si>
    <t>HG-3430</t>
  </si>
  <si>
    <t>HG-3431</t>
  </si>
  <si>
    <t>HG-3432</t>
  </si>
  <si>
    <t>HG-3433</t>
  </si>
  <si>
    <t>HG-3434</t>
  </si>
  <si>
    <t>HG-3435</t>
  </si>
  <si>
    <t>HG-3436</t>
  </si>
  <si>
    <t>HG-3437</t>
  </si>
  <si>
    <t>HG-3438</t>
  </si>
  <si>
    <t>HG-3439</t>
  </si>
  <si>
    <t>HG-3440</t>
  </si>
  <si>
    <t>HG-3441</t>
  </si>
  <si>
    <t>HG-3442</t>
  </si>
  <si>
    <t>HG-3443</t>
  </si>
  <si>
    <t>HG-3444</t>
  </si>
  <si>
    <t>FENOBARBITAL FORMA FARMACEUTICA TABLETA CONCENTRACION 100MG VIA DE ADMINISTRACION ORAL UNIDAD</t>
  </si>
  <si>
    <t>HG-3445</t>
  </si>
  <si>
    <t>HG-3446</t>
  </si>
  <si>
    <t>HG-3447</t>
  </si>
  <si>
    <t>HG-3448</t>
  </si>
  <si>
    <t>HG-3449</t>
  </si>
  <si>
    <t>HG-3450</t>
  </si>
  <si>
    <t>HG-3451</t>
  </si>
  <si>
    <t>HG-3452</t>
  </si>
  <si>
    <t>HG-3453</t>
  </si>
  <si>
    <t>HG-3454</t>
  </si>
  <si>
    <t>HG-3455</t>
  </si>
  <si>
    <t>HG-3456</t>
  </si>
  <si>
    <t>HG-3457</t>
  </si>
  <si>
    <t>HG-3458</t>
  </si>
  <si>
    <t>ADQUISICION DE TRIMETROPRIM Y FENOBARBITAL PARA LA DIRECCION DE AREA DE SALUD GUATEMALA NOR OCCIDENTE</t>
  </si>
  <si>
    <t>15/3/2017</t>
  </si>
  <si>
    <t>HG-3459</t>
  </si>
  <si>
    <t>FENOBABITAL TABLETA 100MG (BONIN)</t>
  </si>
  <si>
    <t>HG-3460</t>
  </si>
  <si>
    <t>HG-3461</t>
  </si>
  <si>
    <t>HG-3462</t>
  </si>
  <si>
    <t>HG-3463</t>
  </si>
  <si>
    <t>ADQUISICION DE PRODUCTOS MEDICINALES Y FARMACEUTICOS HOSPITAL REGIONAL DE CUILAPA, SANTA ROSA</t>
  </si>
  <si>
    <t>14/3/2017</t>
  </si>
  <si>
    <t>HG-3464</t>
  </si>
  <si>
    <t>HG-3465</t>
  </si>
  <si>
    <t>HG-3466</t>
  </si>
  <si>
    <t>HG-3467</t>
  </si>
  <si>
    <t>HG-3468</t>
  </si>
  <si>
    <t>HG-3469</t>
  </si>
  <si>
    <t>HG-3470</t>
  </si>
  <si>
    <t>FENOBARBITAL BONINPRODUCTO CON IVA</t>
  </si>
  <si>
    <t>HG-3471</t>
  </si>
  <si>
    <t>COMPRA DE CEFALOTINA, CLORFENIRAMINA, CLORHEXIDINA, CLORURO DE SODIO, FENOBARBITAL, PARA EL HOSPITAL NACIONAL DE SAN MARCOS, DR. MOISES VILLAGRAN MAZARIEGOS".</t>
  </si>
  <si>
    <t>HG-3472</t>
  </si>
  <si>
    <t>HG-3473</t>
  </si>
  <si>
    <t>HG-3474</t>
  </si>
  <si>
    <t>FENOBARBITAL(LAB. LAMFER PARA SELECTPHARMA)INCLUYE IVA</t>
  </si>
  <si>
    <t>HG-3475</t>
  </si>
  <si>
    <t>540 FENOBARBITAL TABLETA 100 MG CODIGO 839</t>
  </si>
  <si>
    <t>HG-3476</t>
  </si>
  <si>
    <t>HG-3477</t>
  </si>
  <si>
    <t>HG-3478</t>
  </si>
  <si>
    <t>HG-3479</t>
  </si>
  <si>
    <t>HG-3480</t>
  </si>
  <si>
    <t>HG-3481</t>
  </si>
  <si>
    <t>EVENTO NO. 224-2017, CODIGO 839, COMPRA DE MEDICAMENTOS</t>
  </si>
  <si>
    <t>31/1/2017</t>
  </si>
  <si>
    <t>HG-3482</t>
  </si>
  <si>
    <t>HG-3483</t>
  </si>
  <si>
    <t>HG-3484</t>
  </si>
  <si>
    <t>EVENTO NO. 562, CODIGO 839, COMPRA DE MEDICAMENTO</t>
  </si>
  <si>
    <t>HG-3485</t>
  </si>
  <si>
    <t>HG-3486</t>
  </si>
  <si>
    <t>HG-3487</t>
  </si>
  <si>
    <t>HG-3488</t>
  </si>
  <si>
    <t>HG-3489</t>
  </si>
  <si>
    <t>HG-3490</t>
  </si>
  <si>
    <t>HG-3491</t>
  </si>
  <si>
    <t>HG-3492</t>
  </si>
  <si>
    <t>HG-3493</t>
  </si>
  <si>
    <t>HG-3494</t>
  </si>
  <si>
    <t>HG-3495</t>
  </si>
  <si>
    <t>HG-3496</t>
  </si>
  <si>
    <t>ADQUISICIÓN DE PRODUCTOS MEDICINALES Y FARMACEUTICOS PARA LA DIRECCIÓN DE ÁREA DE SALUD DE ALTA VERAPAZ-.</t>
  </si>
  <si>
    <t>FENOBARBITAL , TABLETA, 100 MG</t>
  </si>
  <si>
    <t>HG-3497</t>
  </si>
  <si>
    <t>HG-3498</t>
  </si>
  <si>
    <t>HG-3499</t>
  </si>
  <si>
    <t>HG-3500</t>
  </si>
  <si>
    <t>FENOBARBITAL 100 MG TAB</t>
  </si>
  <si>
    <t>HG-3501</t>
  </si>
  <si>
    <t>HG-3502</t>
  </si>
  <si>
    <t>HG-3503</t>
  </si>
  <si>
    <t>HG-3504</t>
  </si>
  <si>
    <t>HG-3505</t>
  </si>
  <si>
    <t>ADQUISICIÓN DE AMIODARONA, CLORHEXIDINA GLUCONATO, FENOBARBITAL, HALOPERIDOL, NISTATINA, RANITIDINA Y SALBUTAMOL, PARA USO DEL HOSPITAL DE LA AMISTAD JAPÓN GUATEMALA.</t>
  </si>
  <si>
    <t>FENOBARBITAL TABLETA/CAPSULA DE 100MG</t>
  </si>
  <si>
    <t>TABLETA/CAPSULA</t>
  </si>
  <si>
    <t>HG-3506</t>
  </si>
  <si>
    <t>HG-3507</t>
  </si>
  <si>
    <t>HG-3508</t>
  </si>
  <si>
    <t>FENOBARBITALLAB. BONINEXENTO DE IVA</t>
  </si>
  <si>
    <t>HG-3509</t>
  </si>
  <si>
    <t>HG-3510</t>
  </si>
  <si>
    <t>ADQUISICIÓN DE PRODUCTOS MEDICINALES, FARMACEUTICOS Y ALCOHOL ETILICO AL 95%, PARA LOS CENTROS DE COSTO DE LA DIRECCIÓN DE ÁREA DE SALUD DE PETÉN NORTE</t>
  </si>
  <si>
    <t>HG-3511</t>
  </si>
  <si>
    <t>HG-3512</t>
  </si>
  <si>
    <t>HG-3513</t>
  </si>
  <si>
    <t>HG-3514</t>
  </si>
  <si>
    <t>HG-3515</t>
  </si>
  <si>
    <t>HG-3516</t>
  </si>
  <si>
    <t>HG-3517</t>
  </si>
  <si>
    <t>HG-3518</t>
  </si>
  <si>
    <t>HG-3519</t>
  </si>
  <si>
    <t>HG-3520</t>
  </si>
  <si>
    <t>HG-3521</t>
  </si>
  <si>
    <t>HG-3522</t>
  </si>
  <si>
    <t>HG-3523</t>
  </si>
  <si>
    <t>HG-3524</t>
  </si>
  <si>
    <t>HG-3525</t>
  </si>
  <si>
    <t>ADQUISICION PRODUCTOS MEDICINALES Y FARMACEUTICOS</t>
  </si>
  <si>
    <t>9/3/2017</t>
  </si>
  <si>
    <t>FENOBARBITAL 100MG TABLETA BLISTER</t>
  </si>
  <si>
    <t>HG-3526</t>
  </si>
  <si>
    <t>HG-3527</t>
  </si>
  <si>
    <t>HG-3528</t>
  </si>
  <si>
    <t>FENOBARBITAL LAPRIN/EUROFARMA</t>
  </si>
  <si>
    <t>HG-3529</t>
  </si>
  <si>
    <t>HG-3530</t>
  </si>
  <si>
    <t>HG-3531</t>
  </si>
  <si>
    <t>HG-3532</t>
  </si>
  <si>
    <t>ADQUISICIÓN DE FENOBARBITAL TABLETA 100MG Y FLUCONAZOL CAPSULA 200MG.</t>
  </si>
  <si>
    <t>27/2/2017</t>
  </si>
  <si>
    <t>2/3/2017</t>
  </si>
  <si>
    <t>HG-3533</t>
  </si>
  <si>
    <t>HG-3534</t>
  </si>
  <si>
    <t>HG-3535</t>
  </si>
  <si>
    <t>HG-3536</t>
  </si>
  <si>
    <t>HG-3537</t>
  </si>
  <si>
    <t>HG-3538</t>
  </si>
  <si>
    <t>COMPRA DE MEDICAMENTOS PARA USO EN EL SERVICIOS DEL HOSPITAL</t>
  </si>
  <si>
    <t>LAPRIN</t>
  </si>
  <si>
    <t>HG-3539</t>
  </si>
  <si>
    <t>HG-3540</t>
  </si>
  <si>
    <t>HG-3541</t>
  </si>
  <si>
    <t>HG-3542</t>
  </si>
  <si>
    <t>HG-3543</t>
  </si>
  <si>
    <t>COMPRA DIRECTA DE HORMONAS SEXUALES, SISTEMA NERVIOSO, APARATO RESPIRATORIO PARA LA DIRECCIÓN DE ÁREA DE SALUD DE IXCAN.</t>
  </si>
  <si>
    <t>HG-3544</t>
  </si>
  <si>
    <t>HG-3545</t>
  </si>
  <si>
    <t>HG-3546</t>
  </si>
  <si>
    <t>HG-3547</t>
  </si>
  <si>
    <t>HG-3548</t>
  </si>
  <si>
    <t>HG-3549</t>
  </si>
  <si>
    <t>HG-3550</t>
  </si>
  <si>
    <t>HG-3551</t>
  </si>
  <si>
    <t>HG-3552</t>
  </si>
  <si>
    <t>FENOBARBITAL 100 MG 1 COMPRIMIDO UNIDAD</t>
  </si>
  <si>
    <t>HG-3553</t>
  </si>
  <si>
    <t>HG-3554</t>
  </si>
  <si>
    <t>ADQUISICIÓN DE MEDICAMENTOS, PARA EL AREA DE SALUD DE ZACAPA</t>
  </si>
  <si>
    <t>2/5/2017</t>
  </si>
  <si>
    <t>HG-3555</t>
  </si>
  <si>
    <t>HG-3556</t>
  </si>
  <si>
    <t>HG-3557</t>
  </si>
  <si>
    <t>HG-3558</t>
  </si>
  <si>
    <t>HG-3559</t>
  </si>
  <si>
    <t>LA DAS JALAPA REALIZA COMPRA DIRECTA POR PRODUCTO MEDICINAL (ACETAMINOFEN 500MG, FENOBARBITAL 100MG, METRONIDAZOL SUSPENSIÓN, OXITOCINA 10UI/ML AMPOLLA) PARA LOS SERVICIOS DE SALUD. MSPAS-2017-CD-53</t>
  </si>
  <si>
    <t>30/5/2017</t>
  </si>
  <si>
    <t>HG-3560</t>
  </si>
  <si>
    <t>HG-3561</t>
  </si>
  <si>
    <t>HG-3562</t>
  </si>
  <si>
    <t>HG-3563</t>
  </si>
  <si>
    <t>ADQUISICIÓN DE BUDESONIDA, FENOBARBITAL, FLUMAZENIL, HIDROXIDO DE ALUMINIO + MAGNESIO + SIMETICONA E IBUPROFENO PARA EL HOSPITAL DE LA AMISTAD JAPÓN GUATEMALA.</t>
  </si>
  <si>
    <t>HG-3564</t>
  </si>
  <si>
    <t>HG-3565</t>
  </si>
  <si>
    <t>HG-3566</t>
  </si>
  <si>
    <t>HG-3567</t>
  </si>
  <si>
    <t>COMPRA DE EMERGENCIA PARA ENTREGA INMEDIATA DE PRODUCTOS MEDICINALES Y FARMACEUTICAS 2 PARA EL HOSPITAL NACIONAL DE SAN PEDRO NECTA.</t>
  </si>
  <si>
    <t>28/6/2017</t>
  </si>
  <si>
    <t>FENOBARBITAL , TABLETA.-</t>
  </si>
  <si>
    <t>FENOBARBITAL , TABLETA, 100 MG, BLÍSTER</t>
  </si>
  <si>
    <t>HG-3568</t>
  </si>
  <si>
    <t>HG-3569</t>
  </si>
  <si>
    <t>HG-3570</t>
  </si>
  <si>
    <t>COMPRA DE OXITOCINA SINTETICA Y FENOBARBITAL TABLETA</t>
  </si>
  <si>
    <t>4/7/2017</t>
  </si>
  <si>
    <t>HG-3571</t>
  </si>
  <si>
    <t>HG-3572</t>
  </si>
  <si>
    <t>ADQUISICIÓN DE MEDICAMENTOS VARIOS PARA LA DIRECCIÓN DE AREA DE SALUD DE HUEHUETENANGO</t>
  </si>
  <si>
    <t>HG-3573</t>
  </si>
  <si>
    <t>HG-3574</t>
  </si>
  <si>
    <t>FENOBARBITAL LABORATORIO BONINPRODUCTO CON IVA</t>
  </si>
  <si>
    <t>HG-3575</t>
  </si>
  <si>
    <t>HG-3576</t>
  </si>
  <si>
    <t>ADQUISICIÓN DE INSULINA VITAMINA K, ETAMSILATO Y OTROS</t>
  </si>
  <si>
    <t>FENOBARBITAL FORMA FARMACÉUTICA: TABLETA; CONCENTRACIÓN: 100MG; VÍA DE ADMINISTRACIÓN: ORAL;, UNIDAD, 1 UNIDAD(ES)</t>
  </si>
  <si>
    <t>HG-3577</t>
  </si>
  <si>
    <t>HG-3578</t>
  </si>
  <si>
    <t>HG-3579</t>
  </si>
  <si>
    <t>HG-3580</t>
  </si>
  <si>
    <t>HG-3581</t>
  </si>
  <si>
    <t>EVENTO NO. 1168-2017, CODIGO 839, COMPRA DE MEDICAMENTOS</t>
  </si>
  <si>
    <t>HG-3582</t>
  </si>
  <si>
    <t>HG-3583</t>
  </si>
  <si>
    <t>HG-3584</t>
  </si>
  <si>
    <t>HG-3585</t>
  </si>
  <si>
    <t>HG-3586</t>
  </si>
  <si>
    <t>ADQUISICION DE DEXTROSA METFORMINA,DICLOXACILINA,CLORFENIRAMINA,CIPROFLOXACINA,FENOBARBITAL TAB.SALES,METRONIDAZOL OV.HIDROCORTISONA CREMA, PENICILINA 1.2 PARA LA DIRECCION DE AREA</t>
  </si>
  <si>
    <t>FENOBARBITAL CAPSULA 100MG</t>
  </si>
  <si>
    <t>HG-3587</t>
  </si>
  <si>
    <t>HG-3588</t>
  </si>
  <si>
    <t>HG-3589</t>
  </si>
  <si>
    <t>ADQUISICION DE CLOTRIMAZOL CREMA, FENOBARBITAL Y LANZOPRAZOL TABLETA, PARA LA DIRECCION DE AREA DE SALUD DE BAJA VERAPAZ.</t>
  </si>
  <si>
    <t>FENOBARBITAL 0.1%</t>
  </si>
  <si>
    <t>HG-3590</t>
  </si>
  <si>
    <t>PEDIDO 1385/2017,CANTIDAD 4200,CODIGO 839,FENOBARBITAL, TABLETA 100 MG</t>
  </si>
  <si>
    <t>HG-3591</t>
  </si>
  <si>
    <t>HG-3592</t>
  </si>
  <si>
    <t>HG-3593</t>
  </si>
  <si>
    <t>FENOBARBITAL 100 MG 1 COMPRIMIDO UNIDAD- LAPRIN</t>
  </si>
  <si>
    <t>HG-3594</t>
  </si>
  <si>
    <t>ADQUISICIÓN DE PRODUCTOS MEDICINALES Y FARMACEUTICOS, PARA LA DIRECCIÓN DE ÁREA DE SALUD DE ALTA VERAPAZ</t>
  </si>
  <si>
    <t>FENOBARBITAL 100 MG, TABLETA</t>
  </si>
  <si>
    <t>HG-3595</t>
  </si>
  <si>
    <t>HG-3596</t>
  </si>
  <si>
    <t>HG-3597</t>
  </si>
  <si>
    <t>ADQUISICION DE FENOBARBITALTABLETA DE 100MG, LANZOPRAZOL TABLETA COMPRIMIDA 30MG Y AMOXIXILINA SUSPENSION CONCENTRACION 250MG/5ML FRASCO DE 120ML. PARA LA DIRECCION DE AREA DE SALUD DE JUTIAPA</t>
  </si>
  <si>
    <t>FENOBARBITAL FORMA FARMACEUTICA TABLETA CONCENTRACION 100MG VIA DE ADMINISTRACION ORAL</t>
  </si>
  <si>
    <t>HG-3598</t>
  </si>
  <si>
    <t>HG-3599</t>
  </si>
  <si>
    <t>HG-3600</t>
  </si>
  <si>
    <t>HG-3601</t>
  </si>
  <si>
    <t>HG-3602</t>
  </si>
  <si>
    <t>1/8/2017</t>
  </si>
  <si>
    <t>HG-3603</t>
  </si>
  <si>
    <t>HG-3604</t>
  </si>
  <si>
    <t>HG-3605</t>
  </si>
  <si>
    <t>HG-3606</t>
  </si>
  <si>
    <t>HG-3607</t>
  </si>
  <si>
    <t>FENOBARBITAL 100MG TAB.</t>
  </si>
  <si>
    <t>HG-3608</t>
  </si>
  <si>
    <t>HG-3609</t>
  </si>
  <si>
    <t>HG-3610</t>
  </si>
  <si>
    <t>HG-3611</t>
  </si>
  <si>
    <t>ADQUISICIÓN DE PRODUCTOS MEDICINALES PARA EL HOSPITAL NACIONAL DE SAN MARCOS, "DR. MOISÉS VILLAGRAN MAZARIEGOS".</t>
  </si>
  <si>
    <t>TENER EN EXISTENCIA PARA SU PRONTO DESPACHO</t>
  </si>
  <si>
    <t>HG-3612</t>
  </si>
  <si>
    <t>HG-3613</t>
  </si>
  <si>
    <t>FENOBARBITAL TABLETA 100MG/ LABORATORIOS BONIN</t>
  </si>
  <si>
    <t>HG-3614</t>
  </si>
  <si>
    <t>HG-3615</t>
  </si>
  <si>
    <t>2,310 - FENOBARBITAL, TABLETA 100 MG. C-839</t>
  </si>
  <si>
    <t>HG-3616</t>
  </si>
  <si>
    <t>HG-3617</t>
  </si>
  <si>
    <t>HG-3618</t>
  </si>
  <si>
    <t>HG-3619</t>
  </si>
  <si>
    <t>HG-3620</t>
  </si>
  <si>
    <t>HG-3621</t>
  </si>
  <si>
    <t>HG-3622</t>
  </si>
  <si>
    <t>HG-3623</t>
  </si>
  <si>
    <t>HG-3624</t>
  </si>
  <si>
    <t>FENOBARBITAL SÓDICO, 100 MG, TABLETA VÍA DE ADMINISTRACIÓN ORAL</t>
  </si>
  <si>
    <t>FENOBARBITAL(LAB. BONIN)PRODUCTO CON IVA</t>
  </si>
  <si>
    <t>HG-3625</t>
  </si>
  <si>
    <t>HG-3626</t>
  </si>
  <si>
    <t>HG-3627</t>
  </si>
  <si>
    <t>HG-3628</t>
  </si>
  <si>
    <t>HG-3629</t>
  </si>
  <si>
    <t>DEXTROSA HIPERTÓNICA 30%, SOLUCIÓN INYECTABLE BOLSA/FRASCO DE 250ML, LACTATO DE RINGER (SOLN. HARTMAN) SOLUCIÓN INYECTABLE BOLSA/FRASCO DE 500ML Y FENOBARBITAL SÓDICO 100 MG TABLETA</t>
  </si>
  <si>
    <t>FENOBARBITAL SÓDICO 100 MG TABLETA</t>
  </si>
  <si>
    <t>HG-3630</t>
  </si>
  <si>
    <t>HG-3631</t>
  </si>
  <si>
    <t>HG-3632</t>
  </si>
  <si>
    <t>HG-3633</t>
  </si>
  <si>
    <t>HG-3634</t>
  </si>
  <si>
    <t>HG-3635</t>
  </si>
  <si>
    <t>HG-3636</t>
  </si>
  <si>
    <t>HG-3637</t>
  </si>
  <si>
    <t>HG-3638</t>
  </si>
  <si>
    <t>HG-3639</t>
  </si>
  <si>
    <t>HG-3640</t>
  </si>
  <si>
    <t>HG-3641</t>
  </si>
  <si>
    <t>HG-3642</t>
  </si>
  <si>
    <t>HG-3643</t>
  </si>
  <si>
    <t>HG-3644</t>
  </si>
  <si>
    <t>HG-3645</t>
  </si>
  <si>
    <t>HG-3646</t>
  </si>
  <si>
    <t>HG-3647</t>
  </si>
  <si>
    <t>HG-3648</t>
  </si>
  <si>
    <t>HG-3649</t>
  </si>
  <si>
    <t>ADQUISICIÓN DE PRODUCTOS MEDICINALES Y FARMACEUTICOS: FENOBARBITAL Y METFORMINA PARA LA DIRECCIÓN DE ÁREA DE SALUD DE ESCUINTLA</t>
  </si>
  <si>
    <t>HG-3650</t>
  </si>
  <si>
    <t>HG-3651</t>
  </si>
  <si>
    <t>HG-3652</t>
  </si>
  <si>
    <t>HG-3653</t>
  </si>
  <si>
    <t>HG-3654</t>
  </si>
  <si>
    <t>HG-3655</t>
  </si>
  <si>
    <t>HG-3656</t>
  </si>
  <si>
    <t>HG-3657</t>
  </si>
  <si>
    <t>HG-3658</t>
  </si>
  <si>
    <t>HG-3659</t>
  </si>
  <si>
    <t>ADQUISICION DE PRODUCTOS MEDICOS FARMACEUTICOS. PARA LA DIRECCION DE AREA DE SALUD DE IZABAL</t>
  </si>
  <si>
    <t>20/11/2017</t>
  </si>
  <si>
    <t>FENOBARBIAL 100MG</t>
  </si>
  <si>
    <t>HG-3660</t>
  </si>
  <si>
    <t>HG-3661</t>
  </si>
  <si>
    <t>HG-3662</t>
  </si>
  <si>
    <t>HG-3663</t>
  </si>
  <si>
    <t>HG-3664</t>
  </si>
  <si>
    <t>HG-3665</t>
  </si>
  <si>
    <t>BONIN PRODUCTO GENERICO</t>
  </si>
  <si>
    <t>HG-3666</t>
  </si>
  <si>
    <t>4/12/2017</t>
  </si>
  <si>
    <t>HG-3667</t>
  </si>
  <si>
    <t>HG-3668</t>
  </si>
  <si>
    <t>HG-3669</t>
  </si>
  <si>
    <t>HG-3670</t>
  </si>
  <si>
    <t>CODIGO 839 FENOBARBITAL, TABLETA 100 MG</t>
  </si>
  <si>
    <t>HG-3671</t>
  </si>
  <si>
    <t>HG-3672</t>
  </si>
  <si>
    <t>HG-3673</t>
  </si>
  <si>
    <t>ADQUISICIÓN DE FENOBARBITAL TABLETA 100MG. PARA LA DIRECCIÓN DE ÁREA DE SALUD DE JUTIAPA.</t>
  </si>
  <si>
    <t>5/12/2017</t>
  </si>
  <si>
    <t>HG-3674</t>
  </si>
  <si>
    <t>HG-3675</t>
  </si>
  <si>
    <t>HG-3676</t>
  </si>
  <si>
    <t>HG-3677</t>
  </si>
  <si>
    <t>HG-3678</t>
  </si>
  <si>
    <t>HG-3679</t>
  </si>
  <si>
    <t>HG-3680</t>
  </si>
  <si>
    <t>HG-3681</t>
  </si>
  <si>
    <t>HG-3682</t>
  </si>
  <si>
    <t>HG-3683</t>
  </si>
  <si>
    <t>FENOBARBITAL, TABLETA 100 MG (COD: 839)</t>
  </si>
  <si>
    <t>HG-3684</t>
  </si>
  <si>
    <t>HG-3685</t>
  </si>
  <si>
    <t>HG-3686</t>
  </si>
  <si>
    <t>5974488</t>
  </si>
  <si>
    <t>DROGUERIA AMERICANA SOCIEDAD ANONIMA</t>
  </si>
  <si>
    <t>FENOBARBITAL EUROFARMA</t>
  </si>
  <si>
    <t>HG-3687</t>
  </si>
  <si>
    <t>HG-3688</t>
  </si>
  <si>
    <t>HG-3689</t>
  </si>
  <si>
    <t>FENOBARBITAL BONIN TABLETA 100MG</t>
  </si>
  <si>
    <t>HG-3690</t>
  </si>
  <si>
    <t>HG-3691</t>
  </si>
  <si>
    <t>HG-3692</t>
  </si>
  <si>
    <t>HG-3693</t>
  </si>
  <si>
    <t>HG-3694</t>
  </si>
  <si>
    <t>HG-3695</t>
  </si>
  <si>
    <t>FENOBARBITAL(LAB. BONIN, S.A.)PRODUCTO CON IVA</t>
  </si>
  <si>
    <t>HG-3696</t>
  </si>
  <si>
    <t>FENOBARBITAL EUROFARMA 100 MG COMPRIMIDO</t>
  </si>
  <si>
    <t>HG-3697</t>
  </si>
  <si>
    <t>FENOBARBITAL, TABLETA 100 MG (AMPARO 01200-2016-00064)</t>
  </si>
  <si>
    <t>HG-3698</t>
  </si>
  <si>
    <t>HG-3699</t>
  </si>
  <si>
    <t>HG-3700</t>
  </si>
  <si>
    <t>HG-3701</t>
  </si>
  <si>
    <t>FENOBARBITAL (LAB. BONIN) CON IVA</t>
  </si>
  <si>
    <t>HG-3702</t>
  </si>
  <si>
    <t>CODIGO: 839 FENOBARBITAL TABLETA 100 MG</t>
  </si>
  <si>
    <t>7/8/2018</t>
  </si>
  <si>
    <t>HG-3703</t>
  </si>
  <si>
    <t>HG-3704</t>
  </si>
  <si>
    <t>FENOBARBITALLAB. BONINCON IVA</t>
  </si>
  <si>
    <t>HG-3705</t>
  </si>
  <si>
    <t>COMPRA DE EMERGENCIA PARA ENTREGA INMEDIATA DE PRODUCTOS MEDICINALES Y FARMACÉUTICOS PARA EL HOSPITAL NACIONAL DE SAN PEDRO NECTA.</t>
  </si>
  <si>
    <t>FENOBARBITAL DE 100MG.</t>
  </si>
  <si>
    <t>FENOBARBITAL DE 100MG</t>
  </si>
  <si>
    <t>HG-3706</t>
  </si>
  <si>
    <t>FENOBARBITAL (LAB. BONIN)INCLUYE IVA</t>
  </si>
  <si>
    <t>HG-3707</t>
  </si>
  <si>
    <t>FENOBARBITAL TABLETA 100 MG PEDIDO 2002/2019 CODIGO 839 CANTIDAD 2400</t>
  </si>
  <si>
    <t>HG-3708</t>
  </si>
  <si>
    <t>1,400 TABLETAS FENOBARBITAL, TABLETA 100 MG. CODIGO 839</t>
  </si>
  <si>
    <t>HG-3709</t>
  </si>
  <si>
    <t>HG-3710</t>
  </si>
  <si>
    <t>FENOBARBITAL(LAB. BONIN)EXENTO DE IVA</t>
  </si>
  <si>
    <t>HG-3711</t>
  </si>
  <si>
    <t>HG-3712</t>
  </si>
  <si>
    <t>PEDIDO NO 3817/2019 CODIGO IGSS 839 FENOBARBITAL, TABLETA 100MG (AMPARO NO. 01200-2016-00064)</t>
  </si>
  <si>
    <t>FENOBARBITAL, TABLETA 100M</t>
  </si>
  <si>
    <t>HG-3713</t>
  </si>
  <si>
    <t>HG-3714</t>
  </si>
  <si>
    <t>23/10/2019</t>
  </si>
  <si>
    <t>HG-3715</t>
  </si>
  <si>
    <t>FENOBARBITAL(LAB.BONIN)INCLUYE IVA</t>
  </si>
  <si>
    <t>HG-3716</t>
  </si>
  <si>
    <t>FENOBARBITAL,TABLETA 100 MG</t>
  </si>
  <si>
    <t>19/7/2018</t>
  </si>
  <si>
    <t>23/7/2018</t>
  </si>
  <si>
    <t>FENOBARBITALTABLETA 100 MG</t>
  </si>
  <si>
    <t>HG-3717</t>
  </si>
  <si>
    <t>HG-3718</t>
  </si>
  <si>
    <t>HG-3719</t>
  </si>
  <si>
    <t>HG-3720</t>
  </si>
  <si>
    <t>HG-3721</t>
  </si>
  <si>
    <t>HG-3722</t>
  </si>
  <si>
    <t>13/9/2017</t>
  </si>
  <si>
    <t>HG-3723</t>
  </si>
  <si>
    <t>HG-3724</t>
  </si>
  <si>
    <t>HG-3725</t>
  </si>
  <si>
    <t>HG-3726</t>
  </si>
  <si>
    <t>HG-3727</t>
  </si>
  <si>
    <t>PEDIDO 2293,CODIGO 839,FENOBARBITAL TABLETA 100 MG,CANTIDAD 2000</t>
  </si>
  <si>
    <t>HG-3728</t>
  </si>
  <si>
    <t>FENOBARBITAL/BONIN</t>
  </si>
  <si>
    <t>HG-3729</t>
  </si>
  <si>
    <t>HG-3730</t>
  </si>
  <si>
    <t>HG-3731</t>
  </si>
  <si>
    <t>HG-3732</t>
  </si>
  <si>
    <t>HG-3733</t>
  </si>
  <si>
    <t>FENOBARBITAL TABLETA 100 MG (COD: 839)</t>
  </si>
  <si>
    <t>HG-3734</t>
  </si>
  <si>
    <t>HG-3735</t>
  </si>
  <si>
    <t>HG-3736</t>
  </si>
  <si>
    <t>31/8/2018</t>
  </si>
  <si>
    <t>HG-3737</t>
  </si>
  <si>
    <t>FENOBARBITALLAB. BONININCLUYE IVA</t>
  </si>
  <si>
    <t>HG-3738</t>
  </si>
  <si>
    <t>HG-3739</t>
  </si>
  <si>
    <t>HG-3740</t>
  </si>
  <si>
    <t>HG-3741</t>
  </si>
  <si>
    <t>HG-3742</t>
  </si>
  <si>
    <t>HG-3743</t>
  </si>
  <si>
    <t>HG-3744</t>
  </si>
  <si>
    <t>HG-3745</t>
  </si>
  <si>
    <t>EVENTO NO 1825-2017,CODIGO 839,COMPRA DE MEDICAMENTOS</t>
  </si>
  <si>
    <t>9/11/2017</t>
  </si>
  <si>
    <t>HG-3746</t>
  </si>
  <si>
    <t>HG-3747</t>
  </si>
  <si>
    <t>HG-3748</t>
  </si>
  <si>
    <t>HG-3749</t>
  </si>
  <si>
    <t>HG-3750</t>
  </si>
  <si>
    <t>HG-3751</t>
  </si>
  <si>
    <t>HG-3752</t>
  </si>
  <si>
    <t>HG-3753</t>
  </si>
  <si>
    <t>HG-3754</t>
  </si>
  <si>
    <t>HG-3755</t>
  </si>
  <si>
    <t>HG-3756</t>
  </si>
  <si>
    <t>HG-3757</t>
  </si>
  <si>
    <t>PEDIDO 183 CODIGO 839,DESCRIPCION: FENOBARBITAL TABLETA 100 MG,CANTIDAD 1900</t>
  </si>
  <si>
    <t>HG-3758</t>
  </si>
  <si>
    <t>FENOBARBITAL LAPRIN 100 MG. COMPRIMIDOS</t>
  </si>
  <si>
    <t>HG-3759</t>
  </si>
  <si>
    <t>HG-3760</t>
  </si>
  <si>
    <t>HG-3761</t>
  </si>
  <si>
    <t>HG-3762</t>
  </si>
  <si>
    <t>HG-3763</t>
  </si>
  <si>
    <t>FENOBARBITAL SÓDICO , SOLUCIÓN INYECTABLE 100 MG/ML VIAL O AMPOLLA 2 ML</t>
  </si>
  <si>
    <t>IRBESARTÁN, TABLETA DE 150 MG</t>
  </si>
  <si>
    <t>FONOBARBITAL 100MG/ML</t>
  </si>
  <si>
    <t>HG-3764</t>
  </si>
  <si>
    <t>3,226 - FENOBARBITAL, TABLETA 100MG. C-839</t>
  </si>
  <si>
    <t>4/6/2016</t>
  </si>
  <si>
    <t>HG-3765</t>
  </si>
  <si>
    <t>HG-3766</t>
  </si>
  <si>
    <t>HG-3767</t>
  </si>
  <si>
    <t>HG-3768</t>
  </si>
  <si>
    <t>HG-3769</t>
  </si>
  <si>
    <t>HG-3770</t>
  </si>
  <si>
    <t>HG-3771</t>
  </si>
  <si>
    <t>HG-3772</t>
  </si>
  <si>
    <t>HG-3773</t>
  </si>
  <si>
    <t>HG-3774</t>
  </si>
  <si>
    <t>HG-3775</t>
  </si>
  <si>
    <t>HG-3776</t>
  </si>
  <si>
    <t>FENOBARBITALBONIN/GUATEMALAPRECIO INCLUYE IVA</t>
  </si>
  <si>
    <t>HG-3777</t>
  </si>
  <si>
    <t>HG-3778</t>
  </si>
  <si>
    <t>COD. IGSS 839 FENOBARBITAL TABLETA 100 MG.</t>
  </si>
  <si>
    <t>2/7/2019</t>
  </si>
  <si>
    <t>HG-3779</t>
  </si>
  <si>
    <t>PEDIDO NO 4731/2019 CÓDIGO IGSS 839 FENOBARBITAL, TABLETA 100 MG (AMPARO NO. 01200-2016-00064)</t>
  </si>
  <si>
    <t>HG-3780</t>
  </si>
  <si>
    <t>HG-3781</t>
  </si>
  <si>
    <t>EVENTO 2188-2019,CÓDIGO PPR: 635,CÓDIGO IGSS: 839,FENOBARBITAL, TABLETA 100MG</t>
  </si>
  <si>
    <t>FENOBARBITAL, TABLETA 100MG</t>
  </si>
  <si>
    <t>VER ANEXOS</t>
  </si>
  <si>
    <t>HG-3782</t>
  </si>
  <si>
    <t>HG-3783</t>
  </si>
  <si>
    <t>HG-3784</t>
  </si>
  <si>
    <t>ADQUISICION DE GABAPENTINA E HIDROCORTISONA PARA LA DIRECCION DE AREA DE SALUD DE SACATEPEQUEZ</t>
  </si>
  <si>
    <t>GABAPENTINA 300 MG TABLETA</t>
  </si>
  <si>
    <t>40878422</t>
  </si>
  <si>
    <t>FUTURA, SOCIEDAD ANONIMA</t>
  </si>
  <si>
    <t>GABAPENTINA 400 MG TABLETA</t>
  </si>
  <si>
    <t>HG-3785</t>
  </si>
  <si>
    <t>ADQUISICIÓN DE GABAPENTINA TABLETA DE 400 MG, PARA USO DEL HOSPITAL DE LA AMISTAD JAPÓN GUATEMALA.</t>
  </si>
  <si>
    <t>31/10/2016</t>
  </si>
  <si>
    <t>GABAPENTINA TABLETA DE 400 MG</t>
  </si>
  <si>
    <t>HG-3786</t>
  </si>
  <si>
    <t>GABEX 400 MG CAPSULAS</t>
  </si>
  <si>
    <t>HG-3787</t>
  </si>
  <si>
    <t>ADQUISICIÓN DE PRODUCTOS MEDICINALES Y FARMACÉUTICOS `PARA EL HOSPITAL REGIONAL DE CUILAPA SANTA ROSA</t>
  </si>
  <si>
    <t>3/11/2016</t>
  </si>
  <si>
    <t>5854229</t>
  </si>
  <si>
    <t>LABORATORIOS Y DROGUERIA PHARMADEL SOCIEDAD ANONIMA</t>
  </si>
  <si>
    <t>GABAPENTINA 400 MG</t>
  </si>
  <si>
    <t>HG-3788</t>
  </si>
  <si>
    <t>HG-3789</t>
  </si>
  <si>
    <t>HG-3790</t>
  </si>
  <si>
    <t>HG-3791</t>
  </si>
  <si>
    <t>GABEX 400 MG CAPSULAS / PRECIO INCLUYE IVA</t>
  </si>
  <si>
    <t>HG-3792</t>
  </si>
  <si>
    <t>COMPRA DE MEDICAMENTO PARA JORNADAS MÉDICAS</t>
  </si>
  <si>
    <t>ASOCIACIÓN NACIONAL DE LA CRUZ ROJA GUATEMALTECA</t>
  </si>
  <si>
    <t>GABAPENTINA 400MG TABLETA</t>
  </si>
  <si>
    <t>HG-3793</t>
  </si>
  <si>
    <t>ADQUISICION DE MEDICAMENTOS, PARA PACIENTES INTERNOS DE EL HOGAR DE ANCIANOS FRAY RODRIGO DE LA CRUZ</t>
  </si>
  <si>
    <t>GABAPENTINA 400 MG.</t>
  </si>
  <si>
    <t>CONCENT.400MG.,FARMA FARMA. CAPSULA, VIA DE ADMO ORAL</t>
  </si>
  <si>
    <t>266 0301 0000</t>
  </si>
  <si>
    <t>HG-3794</t>
  </si>
  <si>
    <t>GABAPENTINA DE 400MG GUATEMALA</t>
  </si>
  <si>
    <t>HG-3795</t>
  </si>
  <si>
    <t>HG-3796</t>
  </si>
  <si>
    <t>ADQUISICIÓN DE CALCIO GLUCONATO, CEFALOTINA SÓDICA, COMPLEJO B, DIGOXINA, FLUCONAZOL, GABAPENTINA, LIDOCAINA DENTAL Y MORFINA CLORHIDRATO PARA USO DEL HOSPITAL DE LA AMISTAD JAPÓN GUATEMALA.</t>
  </si>
  <si>
    <t>76991229</t>
  </si>
  <si>
    <t>QADIRA, SOCIEDAD ANONIMA</t>
  </si>
  <si>
    <t>GABAPENTINA TABLETA DE 400 MG.EXENTO DE IVA</t>
  </si>
  <si>
    <t>HG-3797</t>
  </si>
  <si>
    <t>HG-3798</t>
  </si>
  <si>
    <t>HG-3799</t>
  </si>
  <si>
    <t>ADQUISICIÓN DE GABAPENTINA 400MG, PARA USO DE PACIENTS Y BENEFICIARIOS DE LA SUBDIRECCION GENERAL DE SALUD POLICIAL.</t>
  </si>
  <si>
    <t>MINISTERIO DE GOBERNACIÓN</t>
  </si>
  <si>
    <t>GABEX 400, 400 MG CAPSULA C/IVA</t>
  </si>
  <si>
    <t>HG-3800</t>
  </si>
  <si>
    <t>GABAPENTINA 400 MGEXENTO DE IVA</t>
  </si>
  <si>
    <t>HG-3801</t>
  </si>
  <si>
    <t>HG-3802</t>
  </si>
  <si>
    <t>26952394</t>
  </si>
  <si>
    <t>KER, SOCIEDAD ANONIMA</t>
  </si>
  <si>
    <t>GABIN GABAPENTINA 400 MG *CON IVA</t>
  </si>
  <si>
    <t>HG-3803</t>
  </si>
  <si>
    <t>PENTIDOL</t>
  </si>
  <si>
    <t>HG-3804</t>
  </si>
  <si>
    <t>ADQUISICIÓN DE MEDICAMENTOS PARA LOS DIFERENTES CENTROS PENALES, A CARGO DE LA DIRECCIÓN GENERAL DEL SISTEMA PENITENCIARIO. (DGSP 08-2017-DC-JM)</t>
  </si>
  <si>
    <t>GABEX (GABAPENTINA)</t>
  </si>
  <si>
    <t>GABEX (GABAPENTINA) 400 MG CÁPSULA</t>
  </si>
  <si>
    <t>GABEX 400, 400 MG CAPSULA/CON IVA</t>
  </si>
  <si>
    <t>HG-3805</t>
  </si>
  <si>
    <t>HG-3806</t>
  </si>
  <si>
    <t>ADQUISICIÓN DE AMIODARONA, AMLODIPINA, CIPROFLOXACINA, DOPAMINA, ENOXAPARINA, METILERGONOVINA, GABAPENTINA, INDOMETACINA Y LIDOCAINA SIN PRESERVANTE PARA USO DE HOSPITAL DE LA AMISTAD JAPÓN GUATEMALA.</t>
  </si>
  <si>
    <t>GABAPENTINA 400 MG TABLETAS RECUBIERTAS SIMPLES.EXENTO DE IVA</t>
  </si>
  <si>
    <t>HG-3807</t>
  </si>
  <si>
    <t>HG-3808</t>
  </si>
  <si>
    <t>HG-3809</t>
  </si>
  <si>
    <t>HG-3810</t>
  </si>
  <si>
    <t>GABEX 400, 400 MG CAPSULAS / PRODUCTO CON IVA</t>
  </si>
  <si>
    <t>HG-3811</t>
  </si>
  <si>
    <t>GABAPENTINA 400MG TABLETAEXENTO DE IVA</t>
  </si>
  <si>
    <t>HG-3812</t>
  </si>
  <si>
    <t>HG-3813</t>
  </si>
  <si>
    <t>ADQUISICIÓN DE GABAPENTINA CAPSULA DE 400MG, HALOPERIDOL 5MG/ML AMPOLLA DE 1ML, IBUPROFENO TABLETA DE 400MG, LACTATO DE RINGER BOLSA DE 500ML Y NEOSTIGMINA AMPOLLA DE 0.5MG/1ML PARA USO EN EL HOSPITAL DE LA AMISTAD JAPÓN GUATEMALA.</t>
  </si>
  <si>
    <t>GABAPENTINA CAPSULA DE 400 MG</t>
  </si>
  <si>
    <t>GABAPENTINAEXENTO DE IVA</t>
  </si>
  <si>
    <t>HG-3814</t>
  </si>
  <si>
    <t>HG-3815</t>
  </si>
  <si>
    <t>GABEX 400, 400 MG CAPSULAS</t>
  </si>
  <si>
    <t>HG-3816</t>
  </si>
  <si>
    <t>ADQUISICIÓN DE ALBENDAZOL, VITAMINA K1, FUROSEMIDA, ATROPINA, LIDOCAINA, PENICILINA, GABAPENTINA, DIAZEPAM, TINIDAZOL Y DIMENHIDRINATO PARA LOS DISTRITOS DE LA DIRECCIÓN DE ÁREA DE SALUD GUATEMALA NOR ORIENTE.</t>
  </si>
  <si>
    <t>GABAPENTINA TABLETA/CAPSULA 400MG</t>
  </si>
  <si>
    <t>FORMA FARMACÉUTICA: CÁPSULA; CONCENTRACIÓN: 400MG; VÍA DE ADMINISTRACIÓN: ORAL;</t>
  </si>
  <si>
    <t>HG-3817</t>
  </si>
  <si>
    <t>HG-3818</t>
  </si>
  <si>
    <t>PENTIDOL PRDUCTO ELABORADO EN EUROPA CON ESTUDIOS DE BIOEQUIVALENCIA</t>
  </si>
  <si>
    <t>HG-3819</t>
  </si>
  <si>
    <t>HG-3820</t>
  </si>
  <si>
    <t>HG-3821</t>
  </si>
  <si>
    <t>HG-3822</t>
  </si>
  <si>
    <t>HG-3823</t>
  </si>
  <si>
    <t>ADQUISICIÓN DE MEDICAMENTO, PARA USO DE LOS PACIENTES Y BENEFICIARIOS QUE ASISTEN A LA SUBDIRECCION GENERAL DE SALUD POLICIAL.</t>
  </si>
  <si>
    <t>10/7/2018</t>
  </si>
  <si>
    <t>12/7/2018</t>
  </si>
  <si>
    <t>CONCENTRACIÓN: 400MG; FORMA FARMACÉUTICA: CÁPSULA; VÍA DE ADMINISTRACIÓN: ORAL;</t>
  </si>
  <si>
    <t>PENTIDOL 400MG</t>
  </si>
  <si>
    <t>HG-3824</t>
  </si>
  <si>
    <t>ADQUISICIÓN DE DICLOFENACO SÓDICO 75MG AMPOLLA DE 3 MILILITRO Y GABAPENTINA CAPSULA DE 400 MG, PARA USO EN EL HOSPITAL DE LA AMISTAD JAPÓN GUATEMALA.</t>
  </si>
  <si>
    <t>HG-3825</t>
  </si>
  <si>
    <t>GABEX 400, 400 MG CAPSULAS/PRODUCTO GENERICO</t>
  </si>
  <si>
    <t>HG-3826</t>
  </si>
  <si>
    <t>HG-3827</t>
  </si>
  <si>
    <t>HG-3828</t>
  </si>
  <si>
    <t>GABAPENTINA INFASA 400 MG. CAPSULA</t>
  </si>
  <si>
    <t>HG-3829</t>
  </si>
  <si>
    <t>ADQUISICIÓN DE CALAMINA; DIMENHIDRINATO; RANITIDINA; TRIMETOPRIMA + SULFAMETOXAZOL; CLORHEXIDINA GLUCONATO (JABÓN EN ESPUMA); CLORURO DE SODIO: 0.9%; GABAPENTINA: 400MG; CÁPSULA.. PARA LOS DISTRITOS DE LA DIRECCION DE AREA DE SALUD GUATEMALA NOR ORIENTE.</t>
  </si>
  <si>
    <t>21/6/2018</t>
  </si>
  <si>
    <t>26/6/2018</t>
  </si>
  <si>
    <t>GABAPENTINA 400MG TABLETAS RECUBIERTAS SIMPLES.EXENTO DE IVA</t>
  </si>
  <si>
    <t>HG-3830</t>
  </si>
  <si>
    <t>ADQUISICIÓN DE MEDICAMENTOS, PARA STOCK DE LA CLÍNICA MÉDICA DE LOS REGISTROS DEL MINISTERIO DE ECONOMÍA, UBICADA EN 7ª. AVENIDA 7-61 ZONA 4, TERCER NIVEL, EDIFICIO DEL REGISTRO MERCANTIL</t>
  </si>
  <si>
    <t>MINISTERIO DE ECONOMIA</t>
  </si>
  <si>
    <t>FECHA DE VENCIMIENTO: 2 AÑO DE VIGENCIA POSTERIOR A LA COMPRA; CONCENTRACIÓN: 400MG; FORMA FARMACÉUTICA: CÁPSULA; VÍA DE ADMINISTRACIÓN: ORAL; PRESENTACIÓN: UNIDAD; (VER ESPECIFICACIONES TÉCNICAS PUBLICADAS, INDICAR SI CUMPLE O NO CUMPLE)</t>
  </si>
  <si>
    <t>HG-3831</t>
  </si>
  <si>
    <t>HG-3832</t>
  </si>
  <si>
    <t>ADQUISICIÓN DE PRODUCTOS MEDICINALES Y FARMACÉUTICOS, PARA LA DIRECCIÓN DE ÁREA DE SALUD DE ALTA VERAPAZ</t>
  </si>
  <si>
    <t>CONCENTRACIÓN: 300MG; FORMA FARMACÉUTICA: CÁPSULA; VÍA DE ADMINISTRACIÓN: ORAL;</t>
  </si>
  <si>
    <t>GABAPENTINA 400 MG TABLETAS RECUBIERTAS SIMPLES. EXENTO DE IVA</t>
  </si>
  <si>
    <t>HG-3833</t>
  </si>
  <si>
    <t>ADQUISICION DE GABAPENTINA 300MG UNIDAD, LIDOCAÍNA CLORHIDRATO CON EPINEFRINA 2%/1:100,000 1.8 ML., METRONIDAZOL + NISTATINA 500 MG + 100,000 ÓVULO, METRONIDAZOL 500 MG TABLETA PARA USO EN LOS DISTRITOS DE SALUD DE DIRECCION DE AREA DE SALUD GUATEMALA NOR ORIENTE MSPAS NO. 2020-GNR-CD010.</t>
  </si>
  <si>
    <t>HG-3834</t>
  </si>
  <si>
    <t>ADQUISICIÓN DE GABAPENTINA Y METFORMINA TABLETA, PARA LA DIRECCIÓN DE ÁREA DE SALUD DE QUICHÉ.</t>
  </si>
  <si>
    <t>27/2/2019</t>
  </si>
  <si>
    <t>CONCENTRACIÓN: 300MG; FORMA FARMACÉUTICA: TABLETA; VÍA DE ADMINISTRACIÓN: ORAL;</t>
  </si>
  <si>
    <t>HG-3835</t>
  </si>
  <si>
    <t>ADQUISICIÓN DE GABAPENTINA 300 MG, HIDROCORTISONA CREMA 1% TUBO, HIDROCORTISONA 0.25% CREMA TUBO DE 15 GRAMOS, SALBUTAMOL LÍQUIDO PARA NEBULIZAR 5MG/1ML, CLORFENIRAMINA MALEATO 10MG/1ML AMPOLLA PARA LOS DISTRITOS DE SALUD DE LA DIRECCIÓN DE ÁREA DE SALUD GUATEMALA NOR ORIENTE</t>
  </si>
  <si>
    <t>CONCENTRACIÓN: 300 MG; FORMA FARMACÉUTICA: TABLETA; VÍA DE ADMINISTRACIÓN: ORAL;</t>
  </si>
  <si>
    <t>HG-3836</t>
  </si>
  <si>
    <t>ADQUISICIÓN DE TINIDAZOL, METFORMINA, GABAPENTINA, HIDROCLOROTIAZIDA, DIAZEPAM, ALBENDAZOL, Y CEFTRIAXONA</t>
  </si>
  <si>
    <t>7/8/2019</t>
  </si>
  <si>
    <t>GABAPENTINA SYNMEDIC 400 MG TABLETAS RECUBIERTAS SIMPLES EXENTO DE IVA</t>
  </si>
  <si>
    <t>HG-3837</t>
  </si>
  <si>
    <t>ADQUISICION DE GABAPENTINA 400MG</t>
  </si>
  <si>
    <t>13/3/2020</t>
  </si>
  <si>
    <t>GABAPENTINA CAPSULA 400MG</t>
  </si>
  <si>
    <t>HG-3838</t>
  </si>
  <si>
    <t>HG-3839</t>
  </si>
  <si>
    <t>HG-3840</t>
  </si>
  <si>
    <t>JOSPICE 2019-CD-FARM-23. ADQUISICIÓN DE GABAPENTINA TABLETA RANURADA 600MG.</t>
  </si>
  <si>
    <t>10/12/2019</t>
  </si>
  <si>
    <t>12/12/2019</t>
  </si>
  <si>
    <t>GABAPENTINA TABLETA RANURADA 600MG</t>
  </si>
  <si>
    <t>TABLETA RANURADA QUE CONTENGA 600MG DE GABAPENTINA</t>
  </si>
  <si>
    <t>HG-3841</t>
  </si>
  <si>
    <t>ADQUISICIÓN DE CLORANFENICOL UNGÜENTO OFTALMICO, 1% TUBO/ TARRO 5 G, CLORFENIRAMINA MALEATO AMPOLLA 10MG/1ML, GABAPENTINA 400MG TABLETA/CAPSULA, LACTULOSA JARABE 10 G/15 ML, FRASCO 240 ML, PARA USO EN EL HOSPITAL DE LA AMISTAD JAPÓN GUATEMALA.</t>
  </si>
  <si>
    <t>GABILEP 400 MG, EUROFARMA</t>
  </si>
  <si>
    <t>HG-3842</t>
  </si>
  <si>
    <t>GABEX 400, 400 MG CAPSULAS /EXENTO DE IVA</t>
  </si>
  <si>
    <t>HG-3843</t>
  </si>
  <si>
    <t>ADQUISICIÓN DE MEDICAMENTOS VLLL</t>
  </si>
  <si>
    <t>HG-3844</t>
  </si>
  <si>
    <t>HG-3845</t>
  </si>
  <si>
    <t>GABEX 400, 400 MG CAPSULAS/INCLUYE IVA</t>
  </si>
  <si>
    <t>HG-3846</t>
  </si>
  <si>
    <t>ADQUISICION DE GABAPENTINA 400MG CAPSULA, PARA PERSONAL POLICIAL Y SUS BENEFICIARIOS DE ESTA SUBDIRECCION GENERAL DE SALUD POLICIAL</t>
  </si>
  <si>
    <t>HG-3847</t>
  </si>
  <si>
    <t>GABAPENTINA 400 MG CÁPSULA. EXENTO DE IVA</t>
  </si>
  <si>
    <t>HG-3848</t>
  </si>
  <si>
    <t>ADQUISICIÓN DE DEXTROSA HIPERTÓNICA 30% BOLSA/FRASCO 250 ML, DIAZEPAM 5MG/ML AMPOLLA 2 ML, GABAPENTINA CÁPSULA 400 MG Y LEVOFLOXACINA TABLETA 500 MG, PARA USO EN EL HOSPITAL DE LA AMISTAD JAPÓN GUATEMALA.</t>
  </si>
  <si>
    <t>28/1/2020</t>
  </si>
  <si>
    <t>GABOTON 400MG</t>
  </si>
  <si>
    <t>HG-3849</t>
  </si>
  <si>
    <t>HG-3850</t>
  </si>
  <si>
    <t>HG-3851</t>
  </si>
  <si>
    <t>ADQUISICIÓN KETAMINA, HIDROCORTISONA, GABAPENTINA, PARA USO EN EL HOSPITAL DE LA AMISTAD JAPÓN GUATEMALA. PERTENECE AL TERCER CUATRIMESTRE DEL PRESENTE AÑO. MSPAS 2021-HPB-CD-370</t>
  </si>
  <si>
    <t>HG-3852</t>
  </si>
  <si>
    <t>GABAPENTINA NEOETHICALS 400 MG CAPSULA / GENÉRICO</t>
  </si>
  <si>
    <t>HG-3853</t>
  </si>
  <si>
    <t>ADQUISICIÓN DE MEDICAMENTOS L</t>
  </si>
  <si>
    <t>GABIN 400MG</t>
  </si>
  <si>
    <t>HG-3854</t>
  </si>
  <si>
    <t>GABAPENTINA 400MG</t>
  </si>
  <si>
    <t>HG-3855</t>
  </si>
  <si>
    <t>HG-3856</t>
  </si>
  <si>
    <t>HG-3857</t>
  </si>
  <si>
    <t>ADQUISICIÓN DE ATENOLOL, EFEDRINA, GABAPENTINA Y OFLOXACINA PARA USO EN EL HOSPITAL DE LA AMISTAD JAPÓN GUATEMALA.</t>
  </si>
  <si>
    <t>28/1/2021</t>
  </si>
  <si>
    <t>GABAPENTINA NEOETHICALS 400 MG CAPSULAS</t>
  </si>
  <si>
    <t>HG-3858</t>
  </si>
  <si>
    <t>GABEX 400, 400 MG CAPSULAS/EXENTO DE IVA</t>
  </si>
  <si>
    <t>HG-3859</t>
  </si>
  <si>
    <t>HG-3860</t>
  </si>
  <si>
    <t>HG-3861</t>
  </si>
  <si>
    <t>HG-3862</t>
  </si>
  <si>
    <t>HG-3863</t>
  </si>
  <si>
    <t>HG-3864</t>
  </si>
  <si>
    <t>ADQUISICIÓN DE ATROPINA SULFATO 0.5MG/1ML AMPOLLA 2 ML, DIAZEPAM 5MG/ML AMPOLLA 2 ML, DICLOXACILINA 500 MG VIAL Y GABAPENTINA 400 MG CÁPSULA, PARA USO EN EL HOSPITAL DE LA AMISTAD JAPÓN GUATEMALA.</t>
  </si>
  <si>
    <t>HG-3865</t>
  </si>
  <si>
    <t>HG-3866</t>
  </si>
  <si>
    <t>ADQUISICION DE IBUPROFENO DE 600MG Y GABAPENTINA DE 400MG QUE SERA PARA USO DE PACIENTES Y BENEFICIARIOS DE LA SUBDIRECCION GENERAL DE SALUD POLICIAL.</t>
  </si>
  <si>
    <t>18/2/2021</t>
  </si>
  <si>
    <t>22/2/2021</t>
  </si>
  <si>
    <t>HG-3867</t>
  </si>
  <si>
    <t>HG-3868</t>
  </si>
  <si>
    <t>GADEL 400MG CAPSULA</t>
  </si>
  <si>
    <t>HG-3869</t>
  </si>
  <si>
    <t>ADQUISICIÓN DIMENHIDRINATO, ÁCIDO TRANEXÁMICO Y GABAPENTINA PARA USO EN EL HOSPITAL DE LA AMISTAD JAPÓN GUATEMALA.</t>
  </si>
  <si>
    <t>HG-3870</t>
  </si>
  <si>
    <t>HG-3871</t>
  </si>
  <si>
    <t>ADQUISICIÓN DE GABAPENTINA 400 MG. TABLETA / CÁPSULA PARA LA DIRECCIÓN DE ÁREA DE SALUD DE SACATEPÉQUEZ.</t>
  </si>
  <si>
    <t>HG-3872</t>
  </si>
  <si>
    <t>HG-3873</t>
  </si>
  <si>
    <t>18,448 CAPSULAS DE GABAPENTINA 400 MG.</t>
  </si>
  <si>
    <t>UNIDAD NACIONAL DE ONCOLOGIA PEDIATRICA</t>
  </si>
  <si>
    <t>GABAPENTINA DE 400 MG.</t>
  </si>
  <si>
    <t>GABAPENTINA DE 400 MG</t>
  </si>
  <si>
    <t>HG-3874</t>
  </si>
  <si>
    <t>33682070</t>
  </si>
  <si>
    <t>AVANCES TERAPEUTICOS, SOCIEDAD ANONIMA</t>
  </si>
  <si>
    <t>HG-3875</t>
  </si>
  <si>
    <t>ADQUISICIÓN DE FENOBARBITAL, PERÓXIDO DE HIDRÓGENO 3%, GABAPENTINA Y KETAMINA, PARA USO EN EL HOSPITAL DE LA AMISTAD JAPÓN GUATEMALA.</t>
  </si>
  <si>
    <t>25/11/2020</t>
  </si>
  <si>
    <t>27/11/2020</t>
  </si>
  <si>
    <t>HG-3876</t>
  </si>
  <si>
    <t>HG-3877</t>
  </si>
  <si>
    <t>ADQUISICION DE GABAPENTINA 300MG TABLETA; PARA EL PROGRAMA DE ACCESIBILIDAD DE MEDICAMENTOS -PROAM-</t>
  </si>
  <si>
    <t>CONCENTRACIÓN: 300MG; FORMA FARMACÉUTICA: TABLETA; VÍA DE ADMINISTRACIÓN: ORAL</t>
  </si>
  <si>
    <t>104277823</t>
  </si>
  <si>
    <t>REHFARMA, SOCIEDAD ANONIMA</t>
  </si>
  <si>
    <t>GABAPENTINA FLAMINGO 400MG CÁPSULAS</t>
  </si>
  <si>
    <t>HG-3878</t>
  </si>
  <si>
    <t>ADQUISICION DE DIMENHIDRINATO 25MG Y GABAPENTINA 300MG, PARA LA DIRECCIÓN DE AREA DE SALUD DE QUICHÉ.</t>
  </si>
  <si>
    <t>4/3/2022</t>
  </si>
  <si>
    <t>104670908</t>
  </si>
  <si>
    <t>PARA FARMACIAS, SOCIEDAD ANONIMA</t>
  </si>
  <si>
    <t>GABAPENTINA FLAMINGO 400MG CAPSULA</t>
  </si>
  <si>
    <t>HG-3879</t>
  </si>
  <si>
    <t>ADQUISICION DE GABAPENTINA CONCENTRACION 400MG FORMA FARMACEUTICA CAPSULA; QUE SERA PARA USO DE PERSONAL POLICIAL Y BENEFICIARIOS DE LA SUBDIRECCION GENERAL DE SALUD POLICIAL.</t>
  </si>
  <si>
    <t>GABAPENTINA FLAMINGO 400 MG CAPSULAS</t>
  </si>
  <si>
    <t>HG-3880</t>
  </si>
  <si>
    <t>HG-3881</t>
  </si>
  <si>
    <t>56631626</t>
  </si>
  <si>
    <t>ORGANIZACION DE FARMACIAS DE LABOR SOCIAL DE GUATEMALA , SOCIEDAD ANONIMA</t>
  </si>
  <si>
    <t>HG-3882</t>
  </si>
  <si>
    <t>104521090</t>
  </si>
  <si>
    <t>PHARTEK GMBH, SOCIEDAD ANONIMA</t>
  </si>
  <si>
    <t>GADEL 400MG</t>
  </si>
  <si>
    <t>HG-3883</t>
  </si>
  <si>
    <t>HG-3884</t>
  </si>
  <si>
    <t>HG-3885</t>
  </si>
  <si>
    <t>ADQUISICIÓN DE MEDICAMENTOS III</t>
  </si>
  <si>
    <t>HG-3886</t>
  </si>
  <si>
    <t>ADQUISICIÓN DE CLOPIDOGREL, GABAPENTINA, GENTAMICINA, OCTREOTIDA Y POLIGELINA PARA USO EN EL HOSPITAL DE LA AMISTAD JAPÓN GUATEMALA. PERTENECE AL PRIMER CUATRIMESTRE DEL PRESENTE AÑO.</t>
  </si>
  <si>
    <t>HG-3887</t>
  </si>
  <si>
    <t>ADQUISICIÓN DE MEDICAMENTOS, PARA EL HOSPITAL NACIONAL DE ORTOPEDIA Y REHABILITACIÓN DR. JORGE VON AHN, MSPAS 2022-ORT-CD-047</t>
  </si>
  <si>
    <t>GABAPENTINA TABLETA 400MG</t>
  </si>
  <si>
    <t>HG-3888</t>
  </si>
  <si>
    <t>HG-3889</t>
  </si>
  <si>
    <t>ADQUISICIÓN DE MEDICAMENTOS, PARA EL HOSPITAL NACIONAL DE ORTOPEDIA Y REHABILITACIÓN DR. JORGE VON AHN, MSPAS 2022-ORT-CD-013</t>
  </si>
  <si>
    <t>HG-3890</t>
  </si>
  <si>
    <t>HG-3891</t>
  </si>
  <si>
    <t>ADQUISICIÓN DE GABAPENTINA CONCENTRACIÓN 400 MG. CÁPSULA PARA LA DIRECCIÓN DE ÁREA DE SALUD DE SACATEPÉQUEZ.</t>
  </si>
  <si>
    <t>HG-3892</t>
  </si>
  <si>
    <t>HG-3893</t>
  </si>
  <si>
    <t>ADQUISICIÓN DE MEDICAMENTO</t>
  </si>
  <si>
    <t>HG-3894</t>
  </si>
  <si>
    <t>HG-3895</t>
  </si>
  <si>
    <t>Gabapentina; Concentración: 400mg; Forma farmacéutica: Cápsula; Vía de administración: Oral; para el Hospital General San Juan de Dios.</t>
  </si>
  <si>
    <t>Gabapentina</t>
  </si>
  <si>
    <t>Concentración: 400mg; Forma farmacéutica: Cápsula; Vía de administración: Oral;</t>
  </si>
  <si>
    <t>GABEX 400, 400 MG CÁPSULAS</t>
  </si>
  <si>
    <t>HG-3896</t>
  </si>
  <si>
    <t>GABAPENTINA  Neoethicals 400 mg CAPSULA</t>
  </si>
  <si>
    <t>HG-3897</t>
  </si>
  <si>
    <t>GABAPENTINA Flamingo 400 mg Capsulas</t>
  </si>
  <si>
    <t>HG-3898</t>
  </si>
  <si>
    <t>ADQUISICION DE GABAPENTINA 400 MG TABLETA;            PARA EL PROGRAMA DE ACCESIBILIDAD DE MEDICAMENTOS -PROAM-</t>
  </si>
  <si>
    <t>Concentración: 400mg; Forma farmacéutica: Tableta; Vía de administración: Oral;</t>
  </si>
  <si>
    <t>Blíster - 1 Unidad</t>
  </si>
  <si>
    <t>HG-3899</t>
  </si>
  <si>
    <t>HG-3900</t>
  </si>
  <si>
    <t>HG-3901</t>
  </si>
  <si>
    <t>LAMOTRIGINA, TABLETA 100 MG</t>
  </si>
  <si>
    <t>LAMICTAL 100MG X 1 TABLETA</t>
  </si>
  <si>
    <t>HG-3902</t>
  </si>
  <si>
    <t>MED PHARMA (LUXXES)</t>
  </si>
  <si>
    <t>HG-3903</t>
  </si>
  <si>
    <t>HG-3904</t>
  </si>
  <si>
    <t>PROTALGINE</t>
  </si>
  <si>
    <t>HG-3905</t>
  </si>
  <si>
    <t>CODIGO IGSS 836 LAMOTRIGINA, TABLETA 100 MG</t>
  </si>
  <si>
    <t>HG-3906</t>
  </si>
  <si>
    <t>HG-3907</t>
  </si>
  <si>
    <t>PEDIDO 182/2016,CANTIDAD 1380,CODIGO 836,LAMOTRIGINA, TABLETA 100 MG</t>
  </si>
  <si>
    <t>LUXXES MED PHARMA, S.A.FABRICANTE: LABORATORIOS LAMFERNO EXENTO DE IVA</t>
  </si>
  <si>
    <t>HG-3908</t>
  </si>
  <si>
    <t>HG-3909</t>
  </si>
  <si>
    <t>LAMOTRIGINA TABLETA 100 MG</t>
  </si>
  <si>
    <t>HG-3910</t>
  </si>
  <si>
    <t>EVENTO 19-16, CODIGO 836</t>
  </si>
  <si>
    <t>5/1/2016</t>
  </si>
  <si>
    <t>8/1/2016</t>
  </si>
  <si>
    <t>LAMOTRIGINA,TABLETA 100 MG</t>
  </si>
  <si>
    <t>HG-3911</t>
  </si>
  <si>
    <t>C. 836 LAMOTRIGINA, TABLETA 100 MG.</t>
  </si>
  <si>
    <t>12/1/2016</t>
  </si>
  <si>
    <t>HG-3912</t>
  </si>
  <si>
    <t>HG-3913</t>
  </si>
  <si>
    <t>COD. 836 LAMOTRIGINA TABLETA 100 MG.</t>
  </si>
  <si>
    <t>LAMOTRIGINA TABLETA 100 MG.</t>
  </si>
  <si>
    <t>HG-3914</t>
  </si>
  <si>
    <t>HG-3915</t>
  </si>
  <si>
    <t>HG-3916</t>
  </si>
  <si>
    <t>COD. 836 LAMOTRIGINA, TABLETA 100 MG. PRIMERA PROGRAMACION CUATRIMESTRAL 2016. ANEXAR INSCRIPCION DE GUATECOMPRAS, REGISTRO SANITARIO VIGENTE Y COTIZACION.</t>
  </si>
  <si>
    <t>HG-3917</t>
  </si>
  <si>
    <t>HG-3918</t>
  </si>
  <si>
    <t>LUXXES MED PHARMA, S.A</t>
  </si>
  <si>
    <t>HG-3919</t>
  </si>
  <si>
    <t>LAMOTRIGINA, TABLETA 100 MG.</t>
  </si>
  <si>
    <t>HG-3920</t>
  </si>
  <si>
    <t>LUXXES LAMOTRIGINAPRECIO INCLUYE IVA</t>
  </si>
  <si>
    <t>HG-3921</t>
  </si>
  <si>
    <t>HG-3922</t>
  </si>
  <si>
    <t>HG-3923</t>
  </si>
  <si>
    <t>HG-3924</t>
  </si>
  <si>
    <t>HG-3925</t>
  </si>
  <si>
    <t>HG-3926</t>
  </si>
  <si>
    <t>COD. 836 LAMOTRIGINA TABLETA 100 MG ENTREGA INMEDIATA, SE LEVANTARA ACTA DE INCUMPLIMIENTO AFECTANDOLE COMPRAS FUTURAS, SI NO TIENE ACREDITAMIENTO EN CUENTA CON EL IGSS NO COTIZAR. PRESENTAR OFERTA</t>
  </si>
  <si>
    <t>COD. 836 LAMOTRIGINA TABLETA 100 MG ENTREGA INMEDIATA, SE LEVANTARA ACTA DE INCUMPLIMIENTO AFECTANDOLE COMPRAS FUTURAS, SI NO TIENE ACREDITAMIENTO EN CUENTA CON EL IGSS NO COTIZAR. PRESENTAR OFERTA POR MEDIO ELECTRÓNICO Y ADJUNTAR ARCHIVO QUE</t>
  </si>
  <si>
    <t>COD. 836 LAMOTRIGINA TABLETA 100 MG ENTREGA INMEDIATA, SE LEVANTARA ACTA DE INCUMPLIMIENTO AFECTANDOLE COMPRAS FUTURAS, SI NO TIENE ACREDITAMIENTO EN CUENTA CON EL IGSS NO COTIZAR. PRESENTAR OFERTA POR MEDIO ELECTRÓNICO Y ADJUNTAR ARCHIVO QUE CONTENGA OFERTA EN HOJA MEMBRETADA FIRMADA Y SELLADA POR PERSONA AUTORIZADA POR LA ENTIDAD, ENTREGA DE PRODUCTO EN IGSS HOSPITAL SANTA LUCIA COTZ</t>
  </si>
  <si>
    <t>HG-3927</t>
  </si>
  <si>
    <t>HG-3928</t>
  </si>
  <si>
    <t>LUXXES MED PHARMA, S.A.FABRICADO POR LABORATORIOS LAMFERNO EXENTO DE IVA</t>
  </si>
  <si>
    <t>HG-3929</t>
  </si>
  <si>
    <t>LAMOTRIGINA TABLETA 100MG CODIGO IGSS 836</t>
  </si>
  <si>
    <t>31/3/2016</t>
  </si>
  <si>
    <t>4/4/2016</t>
  </si>
  <si>
    <t>LAMOTRIGINA TABLETA 100MG CODIGO IGSS</t>
  </si>
  <si>
    <t>LAMOTRIGINA TABLETA 100MG</t>
  </si>
  <si>
    <t>HG-3930</t>
  </si>
  <si>
    <t>LAMICTAL 100MG TABLETA</t>
  </si>
  <si>
    <t>HG-3931</t>
  </si>
  <si>
    <t>TRIMOLEP 100MG TABLETA</t>
  </si>
  <si>
    <t>HG-3932</t>
  </si>
  <si>
    <t>LUXXESLAB. LAMFER PARA MEDPHARMAPRODUCTO CON IVA</t>
  </si>
  <si>
    <t>HG-3933</t>
  </si>
  <si>
    <t>LUXXESMEDPHARMAPRODUCTO CON IVA</t>
  </si>
  <si>
    <t>HG-3934</t>
  </si>
  <si>
    <t>LAMOTRIGINA NEOETHICALS 100MG TABLETAS</t>
  </si>
  <si>
    <t>HG-3935</t>
  </si>
  <si>
    <t>LAMOTRIGINA, TABLETA 100 MGEXENTO DE IVA</t>
  </si>
  <si>
    <t>HG-3936</t>
  </si>
  <si>
    <t>CLARUS</t>
  </si>
  <si>
    <t>HG-3937</t>
  </si>
  <si>
    <t>20/4/2016</t>
  </si>
  <si>
    <t>HG-3938</t>
  </si>
  <si>
    <t>LAMOTRIX 100 MG</t>
  </si>
  <si>
    <t>HG-3939</t>
  </si>
  <si>
    <t>HG-3940</t>
  </si>
  <si>
    <t>COD. 836 LAMOTRIGINA, TABLETA 100 MG. SEGUNDA PROGRAMACION CUATRIMESTRAL 2016, ANEXAR INSCRIPCION DE GUATECOMPRAS, REGISTRO SANITARIO VIGENTE Y COTIZACION.</t>
  </si>
  <si>
    <t>28/4/2016</t>
  </si>
  <si>
    <t>3/5/2016</t>
  </si>
  <si>
    <t>HG-3941</t>
  </si>
  <si>
    <t>PROTALGINE 100MG</t>
  </si>
  <si>
    <t>HG-3942</t>
  </si>
  <si>
    <t>LUXXES 100MG TABLETASMED PHARMA</t>
  </si>
  <si>
    <t>HG-3943</t>
  </si>
  <si>
    <t>HG-3944</t>
  </si>
  <si>
    <t>HG-3945</t>
  </si>
  <si>
    <t>HG-3946</t>
  </si>
  <si>
    <t>P-954 C-836 LAMOTRIGINA, TABLETA 100 MG</t>
  </si>
  <si>
    <t>HG-3947</t>
  </si>
  <si>
    <t>TRIMOLEP 100MG</t>
  </si>
  <si>
    <t>HG-3948</t>
  </si>
  <si>
    <t>HG-3949</t>
  </si>
  <si>
    <t>HG-3950</t>
  </si>
  <si>
    <t>CODIGO 836 LAMOTRIGINA, TABLETA 100 MG.</t>
  </si>
  <si>
    <t>HG-3951</t>
  </si>
  <si>
    <t>HG-3952</t>
  </si>
  <si>
    <t>HG-3953</t>
  </si>
  <si>
    <t>HG-3954</t>
  </si>
  <si>
    <t>HG-3955</t>
  </si>
  <si>
    <t>HG-3956</t>
  </si>
  <si>
    <t>HG-3957</t>
  </si>
  <si>
    <t>COD. 836 LAMOTRIGINA TABLETA 100 MG. SEGUN ACTA NO. 08/2016 DE COMITE TERAPEUTICO LOCAL. ANEXAR INSCRIPCION DE GUATECOMPRAS, REGISTRO SANITARIO VIGENTE Y COTIZACION. SEGUNDA PROGRAMACION 2016.</t>
  </si>
  <si>
    <t>LUXXESLAB. LAMFERPRODUCTO CON IVA</t>
  </si>
  <si>
    <t>HG-3958</t>
  </si>
  <si>
    <t>HG-3959</t>
  </si>
  <si>
    <t>HG-3960</t>
  </si>
  <si>
    <t>HG-3961</t>
  </si>
  <si>
    <t>HG-3962</t>
  </si>
  <si>
    <t>HG-3963</t>
  </si>
  <si>
    <t>HG-3964</t>
  </si>
  <si>
    <t>LUXXES LAB. LAMFER PARA MEDPHARMAPRODUCTO CON IVA</t>
  </si>
  <si>
    <t>HG-3965</t>
  </si>
  <si>
    <t>C.836 LAMOTRIGINA TABLETA 100MG.</t>
  </si>
  <si>
    <t>HG-3966</t>
  </si>
  <si>
    <t>HG-3967</t>
  </si>
  <si>
    <t>HG-3968</t>
  </si>
  <si>
    <t>HG-3969</t>
  </si>
  <si>
    <t>HG-3970</t>
  </si>
  <si>
    <t>492-046</t>
  </si>
  <si>
    <t>LAMOTRIGINA 100MG. TABLETA RECUBIERTA DE LIBERACIÓN PROLONGADA</t>
  </si>
  <si>
    <t>ASOCIACIÓN OBRAS SOCIALES DEL SANTO HERMANO PEDRO, F.F.</t>
  </si>
  <si>
    <t>LAMOTRIGINA 100MG. TABLETA RECUBIERTA DE LIBERACION PROLONGADA</t>
  </si>
  <si>
    <t>CAJA</t>
  </si>
  <si>
    <t>LAMOTRIGINALAB. LAMFER PARA MEDPHARMAPRODUCTO CON IVA</t>
  </si>
  <si>
    <t>HG-3971</t>
  </si>
  <si>
    <t>HG-3972</t>
  </si>
  <si>
    <t>HG-3973</t>
  </si>
  <si>
    <t>HG-3974</t>
  </si>
  <si>
    <t>HG-3975</t>
  </si>
  <si>
    <t>HG-3976</t>
  </si>
  <si>
    <t>LAMOTRIGINA 100MG</t>
  </si>
  <si>
    <t>HG-3977</t>
  </si>
  <si>
    <t>PEDIDO 1956 CODIGO 836 LAMOTRIGINA TABLETA 100 MG,CANTIDAD 1400</t>
  </si>
  <si>
    <t>LAMOTRIGINALAB. LAMFER P/MEDPHARMA</t>
  </si>
  <si>
    <t>HG-3978</t>
  </si>
  <si>
    <t>HG-3979</t>
  </si>
  <si>
    <t>HG-3980</t>
  </si>
  <si>
    <t>HG-3981</t>
  </si>
  <si>
    <t>HG-3982</t>
  </si>
  <si>
    <t>HG-3983</t>
  </si>
  <si>
    <t>P-1772 C-836 LAMOTRIGINA, TABLETA 100 MG</t>
  </si>
  <si>
    <t>20/8/2016</t>
  </si>
  <si>
    <t>HG-3984</t>
  </si>
  <si>
    <t>HG-3985</t>
  </si>
  <si>
    <t>HG-3986</t>
  </si>
  <si>
    <t>P-1373, C-836; LAMOTRIGINA, TABLETA 100 MG.</t>
  </si>
  <si>
    <t>P-1373, C-836; LAMOTRIGINA, TABLETA 100 MG</t>
  </si>
  <si>
    <t>UNIDADES</t>
  </si>
  <si>
    <t>HG-3987</t>
  </si>
  <si>
    <t>HG-3988</t>
  </si>
  <si>
    <t>LAMOTRIGINALAB. LAMFER PARA SELECTPHARMAPRODUCTO CON IVA</t>
  </si>
  <si>
    <t>HG-3989</t>
  </si>
  <si>
    <t>HG-3990</t>
  </si>
  <si>
    <t>HG-3991</t>
  </si>
  <si>
    <t>HG-3992</t>
  </si>
  <si>
    <t>COD. 836 LAMOTRIGINA TABLETA 100 MG. ENTREGA INMEDIATA, SE LEVANTARA ACTA DE INCUMPLIMIENTO AFECTANDOLE COMPRAS FUTURAS, SI NO TIENE ACREDITAMIENTO EN CUENTA CON EL IGSS NO COTIZAR.</t>
  </si>
  <si>
    <t>COD. 836 LAMOTRIGINA TABLETA 100 MG. ENTREGA INMEDIATA, SE LEVANTARA ACTA DE INCUMPLIMIENTO AFECTANDOLE COMPRAS FUTURAS, SI NO TIENE ACREDITAMIENTO EN CUENTA CON EL IGSS NO COTIZAR. PRESENTAR OFERTA POR MEDIO ELECTRÓNICO Y ADJUNTAR ARCHIVO QUE CONTENGA OFERTA EN HOJA MEMBRETADA FIRMADA Y SELLADA POR PERSONA AUTORIZADA POR LA ENTIDAD, ENTREGA DE PRODUCTO EN IGSS HOSPITAL SANTA LUCIA COTZ . AL MOMENTO DE ENTREGAR EL PRODUCTO EN BODEGA SE SOLICITA ADJUNTAR COPIA DE REGISTRO SANITARIO Y ESTAR AUTORIZADO COMO DISTRIBUIDOR O REPRESENTANTE EN EL PAIS. ADJUNTAR RTU ACTUALIZADO</t>
  </si>
  <si>
    <t>HG-3993</t>
  </si>
  <si>
    <t>LAMOTRIGINALAB. LAMFER P/SELECTPHARMAPRODUCTO CON IVA</t>
  </si>
  <si>
    <t>HG-3994</t>
  </si>
  <si>
    <t>CÓDIGO 836 LAMOTRIGINA</t>
  </si>
  <si>
    <t>HG-3995</t>
  </si>
  <si>
    <t>LUXXESMEDPHARMAPRODUCTOCON IVA</t>
  </si>
  <si>
    <t>HG-3996</t>
  </si>
  <si>
    <t>HG-3997</t>
  </si>
  <si>
    <t>HG-3998</t>
  </si>
  <si>
    <t>MSPAS NO. 2016-MEN-CD75. COMPRA DE MEDICAMENTOS VARIOS,PARA EL HOSPITAL DE SALUD MENTAL "DR FEDERICO MORA".</t>
  </si>
  <si>
    <t>LAMOTRIGINA, TABLETA 100 MG BLISTER</t>
  </si>
  <si>
    <t>HG-3999</t>
  </si>
  <si>
    <t>HG-4000</t>
  </si>
  <si>
    <t>HG-4001</t>
  </si>
  <si>
    <t>HG-4002</t>
  </si>
  <si>
    <t>COD. 836 LAMOTRIGINA TABLETA 100 MG. TERCERA PROGRAMACION CUATRIMESTRAL 2016.</t>
  </si>
  <si>
    <t>5/10/2016</t>
  </si>
  <si>
    <t>HG-4003</t>
  </si>
  <si>
    <t>HG-4004</t>
  </si>
  <si>
    <t>HG-4005</t>
  </si>
  <si>
    <t>EVENTO 1267, CODIGO 836</t>
  </si>
  <si>
    <t>HG-4006</t>
  </si>
  <si>
    <t>HG-4007</t>
  </si>
  <si>
    <t>PRODUCTOS MEDICINALES</t>
  </si>
  <si>
    <t>LAMOTRIGINA 100 MG TABLETA</t>
  </si>
  <si>
    <t>HG-4008</t>
  </si>
  <si>
    <t>60 - LAMOTRIGINA, TABLETA 100MG. C-836</t>
  </si>
  <si>
    <t>HG-4009</t>
  </si>
  <si>
    <t>HG-4010</t>
  </si>
  <si>
    <t>PEDIDO 2645 CODIGO 836 LAMOTRIGINA TABLETA 100 MG,CANTIDAD 1320</t>
  </si>
  <si>
    <t>HG-4011</t>
  </si>
  <si>
    <t>HG-4012</t>
  </si>
  <si>
    <t>HG-4013</t>
  </si>
  <si>
    <t>CODIGO IGSS 836, LAMOTRIGINA, TABLETA 100 MG</t>
  </si>
  <si>
    <t>HG-4014</t>
  </si>
  <si>
    <t>HG-4015</t>
  </si>
  <si>
    <t>HG-4016</t>
  </si>
  <si>
    <t>HG-4017</t>
  </si>
  <si>
    <t>MSPAS NO. 2016-MEN-CD128. COMPRA DE SUMINISTRO DE LAMOTRIGINA TABLETA 100 MG BLISTER,PARA EL HOSPITAL DE SALUD MENTAL "DR FEDERICO MORA".</t>
  </si>
  <si>
    <t>15/11/2016</t>
  </si>
  <si>
    <t>17/11/2016</t>
  </si>
  <si>
    <t>LAMOTRIGINA, TABLETA, 100 MG, BLISTER.</t>
  </si>
  <si>
    <t>LAMOTRIGINA, TABLETA, 100 MG, BLISTER</t>
  </si>
  <si>
    <t>HG-4018</t>
  </si>
  <si>
    <t>HG-4019</t>
  </si>
  <si>
    <t>LUXXES MEDPHARMAPRODUCTO CON IVA</t>
  </si>
  <si>
    <t>HG-4020</t>
  </si>
  <si>
    <t>COD. 836 LAMOTRIGINA, TABLETA 100 MG. SA-06 120/2017 EN TRAMITE. ANEXAR REGISTRO SANITARIO VIGENTE, COTIZACION E INSCRIPCION DE GUATECOMPRAS, PRIMERA PROGRAMACION CUATRIMESTRAL 2017.</t>
  </si>
  <si>
    <t>LAMOTRIGINA, TABLETA 100 MG.EXENTO DE IVA</t>
  </si>
  <si>
    <t>HG-4021</t>
  </si>
  <si>
    <t>HG-4022</t>
  </si>
  <si>
    <t>LAMOTRIGINALAB. LAMFER P/MEDPHARMA, S.A.PRODUCTO CON IVA</t>
  </si>
  <si>
    <t>HG-4023</t>
  </si>
  <si>
    <t>CÓDIGO: 836 LAMOTRIGINA, TABLETA 100 MG</t>
  </si>
  <si>
    <t>27/1/2017</t>
  </si>
  <si>
    <t>HG-4024</t>
  </si>
  <si>
    <t>HG-4025</t>
  </si>
  <si>
    <t>HG-4026</t>
  </si>
  <si>
    <t>LAMOTRIGINA TABLETA 100 MG.-COD IGSS 836-</t>
  </si>
  <si>
    <t>21/2/2017</t>
  </si>
  <si>
    <t>LAMOTRIGINATABLETA 100 MGFABRICNATE: XL LABORATORIES PVT. LTDAPAIS DE ORIGEN: INDIA</t>
  </si>
  <si>
    <t>HG-4027</t>
  </si>
  <si>
    <t>QUETIAPINA FUMARATO, QUALIPHARM GUATEMALA</t>
  </si>
  <si>
    <t>HG-4028</t>
  </si>
  <si>
    <t>HG-4029</t>
  </si>
  <si>
    <t>LAMOTRIGINA, TABLETA 100 MG.EXCENTO DE IVA</t>
  </si>
  <si>
    <t>HG-4030</t>
  </si>
  <si>
    <t>HG-4031</t>
  </si>
  <si>
    <t>HG-4032</t>
  </si>
  <si>
    <t>LUXXESLAB. LAMFER P/MEDPHARMA, S.A.PRODUCTO CON IVA</t>
  </si>
  <si>
    <t>HG-4033</t>
  </si>
  <si>
    <t>HG-4034</t>
  </si>
  <si>
    <t>P-113 C-836 LAMOTRIGINA, TABLETA 100 MG.</t>
  </si>
  <si>
    <t>P-113 C-836 LAMOTRIGINA, TABLETA 100 MG</t>
  </si>
  <si>
    <t>HG-4035</t>
  </si>
  <si>
    <t>LAMOTRIGINALUXXESLAB. LAMFER P/MEDPHARMA, S.A</t>
  </si>
  <si>
    <t>HG-4036</t>
  </si>
  <si>
    <t>HG-4037</t>
  </si>
  <si>
    <t>360 LAMOTRIGINA TABLETA 100 MG CODIGO 836</t>
  </si>
  <si>
    <t>HG-4038</t>
  </si>
  <si>
    <t>LAMOTRIGINA TABLETA 100 MG.EXENTO DE IVA</t>
  </si>
  <si>
    <t>HG-4039</t>
  </si>
  <si>
    <t>HG-4040</t>
  </si>
  <si>
    <t>LAMICTAL 100MG X 1 TABLETAENTREGA 3 DIAS DESPUES DE RECIBIR LA ORDEN DE COMPRA</t>
  </si>
  <si>
    <t>HG-4041</t>
  </si>
  <si>
    <t>EVENTO NO. 554, CODIGO 836, COMPRA DE MEDICAMENTO</t>
  </si>
  <si>
    <t>LAMOTRIGINA TABLETA 100 MGEXENTO DE IVA</t>
  </si>
  <si>
    <t>HG-4042</t>
  </si>
  <si>
    <t>HG-4043</t>
  </si>
  <si>
    <t>HG-4044</t>
  </si>
  <si>
    <t>HG-4045</t>
  </si>
  <si>
    <t>HG-4046</t>
  </si>
  <si>
    <t>HG-4047</t>
  </si>
  <si>
    <t>HG-4048</t>
  </si>
  <si>
    <t>HG-4049</t>
  </si>
  <si>
    <t>CODIGO IGSS 836, LAMOTRIGINA, TABLETA 100 MG (EN ATENCIÓN A OFICIO CIRCULAR NO. 3325 Y AMPARO NO. 01200-2016-00064 DE LA SALA QUINTA DE LA CORTE DE APELACIONES DE TRABAJO Y PREVISION SOCIAL).</t>
  </si>
  <si>
    <t>CODIGO IGSS 836, LAMOTRIGINA, TABLETA 100 MG (EN ATENCIÓN A OFICIO CIRCULAR NO. 3325 Y AMPARO NO. 01200-2016-00064 DE LA SALA QUINTA DE LA CORTE DE APELACIONES DE TRABAJO Y PREVISION SOCIAL)</t>
  </si>
  <si>
    <t>CODIGO IGSS 836, LAMOTRIGINA, TABLETA 100 MG EXENTO DE IVA</t>
  </si>
  <si>
    <t>HG-4050</t>
  </si>
  <si>
    <t>HG-4051</t>
  </si>
  <si>
    <t>P-642 C-836, LAMOTRIGINA, TABLETA 100 MG. (COMPRAS DIRECTAS SUPERVISADAS SEGÚN AMPARO NO. 01200-2016-00064, DE LA SALA QUINTA DE LA CORTE DE APELACIONES DE TRABAJO Y PREVISIÓN SOCIAL)</t>
  </si>
  <si>
    <t>HG-4052</t>
  </si>
  <si>
    <t>HG-4053</t>
  </si>
  <si>
    <t>EVENTO NO. 95-2017, CODIGO 836, COMPRA DE MEDICAMENTOS</t>
  </si>
  <si>
    <t>HG-4054</t>
  </si>
  <si>
    <t>HG-4055</t>
  </si>
  <si>
    <t>HG-4056</t>
  </si>
  <si>
    <t>HG-4057</t>
  </si>
  <si>
    <t>HG-4058</t>
  </si>
  <si>
    <t>4/4/2017</t>
  </si>
  <si>
    <t>6/4/2017</t>
  </si>
  <si>
    <t>HG-4059</t>
  </si>
  <si>
    <t>HG-4060</t>
  </si>
  <si>
    <t>CODIGO 836 LAMOTRIGINA, TABLETA 100 MG, SA-06 120/2017 EN TRÁMITE, SEGUNDA PROGRAMACION/2017</t>
  </si>
  <si>
    <t>836 LAMOTRIGINA, TABLETA 100 MG</t>
  </si>
  <si>
    <t>LAMOTRIGINAMEDPHARMAPRECIO INCLUYE IVA</t>
  </si>
  <si>
    <t>HG-4061</t>
  </si>
  <si>
    <t>CODIGO 836 LAMOTRIGINA, TABLETA 100 MG, SEGÚN AMPARO NUMERO 01200-2016-00064</t>
  </si>
  <si>
    <t>CODIGO 836 LAMOTRIGINA, TABLETA 100 MG</t>
  </si>
  <si>
    <t>HG-4062</t>
  </si>
  <si>
    <t>LAMOTRIGINA, TABLETA 100MGEXENTO DE IVA</t>
  </si>
  <si>
    <t>HG-4063</t>
  </si>
  <si>
    <t>HG-4064</t>
  </si>
  <si>
    <t>LAMOTRIGINAMEDPHARMAEXENTO DE IVA</t>
  </si>
  <si>
    <t>HG-4065</t>
  </si>
  <si>
    <t>9/6/2017</t>
  </si>
  <si>
    <t>HG-4066</t>
  </si>
  <si>
    <t>CLARUS 100 MG COMPRIMIDO</t>
  </si>
  <si>
    <t>HG-4067</t>
  </si>
  <si>
    <t>P-F-1192 C-836 LAMOTRIGINA, TABLETA 100 MG. SEGUN AMPARO DE LA SALA QUINTA DE LA CORTE DE APELACIONES DE TRABAJO Y PREVISION SOCIAL NO. 01200-2016-00064</t>
  </si>
  <si>
    <t>P-F-1192 C-836 LAMOTRIGINA, TABLETA 100 MG. SEGUN AMPARO DE LA SALA QUINTA DE LA CORTE DE APELACIONES DE TRABAJO Y PREVISION SOCIAL NO.</t>
  </si>
  <si>
    <t>LUXXESSMEDPHARMAPRODUCTO CON IVA</t>
  </si>
  <si>
    <t>HG-4068</t>
  </si>
  <si>
    <t>HG-4069</t>
  </si>
  <si>
    <t>MSPAS NO. 2017-MEN-CD51. COMPRA DE SUMINISTRO DE LAMOTRIGINA 100 MG TABLETA, BLISTER, VIA DE ADMINISTRACION: ORAL/ORAL Y MASTICABLE,PARA EL HOSPITAL DE SALUD MENTAL "DR FEDERICO MORA".</t>
  </si>
  <si>
    <t>20/7/2017</t>
  </si>
  <si>
    <t>LAMOTRIGINA 100 MG TABLETA , BLISTER, VIA DE ADMINISTRACION: ORAL/ORAL Y MASTICABLE</t>
  </si>
  <si>
    <t>LUXXES(LAB. LAMFER PARA MEDPHARMA)PRODUCTO EXENTO DE IVA</t>
  </si>
  <si>
    <t>HG-4070</t>
  </si>
  <si>
    <t>LAMOTRIGINA 100 MG TABLETAPRODUCTO GENÉRICO EXENTO DE IVA</t>
  </si>
  <si>
    <t>HG-4071</t>
  </si>
  <si>
    <t>HG-4072</t>
  </si>
  <si>
    <t>LAMOTRIGINA 100 MGEXENTO DE IVA</t>
  </si>
  <si>
    <t>HG-4073</t>
  </si>
  <si>
    <t>PEDIDO 1384/2017,CANTIDAD 1390,CODIGO 836,LAMOTRIGINA, TABLETA 100 MG</t>
  </si>
  <si>
    <t>LAMOTRIGINAMEDPHARMAPRODUCTO CON IVA</t>
  </si>
  <si>
    <t>HG-4074</t>
  </si>
  <si>
    <t>LAMOTRIGINA TABLETA 100 MG EXENTO DE IVA</t>
  </si>
  <si>
    <t>HG-4075</t>
  </si>
  <si>
    <t>HG-4076</t>
  </si>
  <si>
    <t>LAMOTRIGINA, TABLETA 100 MG EXENTO DE IVACUMPLE CON LA DESCRIPCIÓN DEL LISTADO BÁSICO VIGENTE</t>
  </si>
  <si>
    <t>HG-4077</t>
  </si>
  <si>
    <t>EVENTO NO. 1117, CODIGO 836, COMPRA DE MEDICAMENTO</t>
  </si>
  <si>
    <t>22/6/2017</t>
  </si>
  <si>
    <t>HG-4078</t>
  </si>
  <si>
    <t>HG-4079</t>
  </si>
  <si>
    <t>HG-4080</t>
  </si>
  <si>
    <t>LUXXES(LAB. LAMFER PARA MEDPHARMA)PRODUCTO CON IVA</t>
  </si>
  <si>
    <t>HG-4081</t>
  </si>
  <si>
    <t>HG-4082</t>
  </si>
  <si>
    <t>PEDIDO 2292,CODIGO 836,LAMOTRIGINA TABLETA 100 MG,CANTIDAD 389</t>
  </si>
  <si>
    <t>HG-4083</t>
  </si>
  <si>
    <t>LAMOTRIGINAEXENTO DE IVA</t>
  </si>
  <si>
    <t>HG-4084</t>
  </si>
  <si>
    <t>HG-4085</t>
  </si>
  <si>
    <t>HG-4086</t>
  </si>
  <si>
    <t>HG-4087</t>
  </si>
  <si>
    <t>HG-4088</t>
  </si>
  <si>
    <t>P-1741 C-836 LAMOTRIGINA, TABLETA 100 MG</t>
  </si>
  <si>
    <t>22/8/2017</t>
  </si>
  <si>
    <t>24/8/2017</t>
  </si>
  <si>
    <t>HG-4089</t>
  </si>
  <si>
    <t>HG-4090</t>
  </si>
  <si>
    <t>COD. 836 LAMOTRIGINA TABLETA 100 MG. ENTREGA INMEDIATA, SE LEVANTARA ACTA DE INCUMPLIMIENTO AFECTANDOLE COMPRAS FUTURAS, SI NO TIENE ACREDITAMIENTO EN CUENTA CON EL IGSS NO COTIZAR. PRESENTAR OFERTA POR MEDIO ELECTRÓNICO Y ADJUNTAR ARCHIVO QUE CONTENGA OFERTA EN HOJA MEMBRETADA FIRMADA Y SELLADA</t>
  </si>
  <si>
    <t>COD. 836 LAMOTRIGINA TABLETA 100 MG. ENTREGA INMEDIATA, SE LEVANTARA ACTA DE INCUMPLIMIENTO AFECTANDOLE COMPRAS FUTURAS, SI NO TIENE ACREDITAMIENTO EN CUENTA CON EL IGSS NO COTIZAR. PRESENTAR OFERTA POR MEDIO ELECTRÓNICO Y ADJUNTAR ARCHIVO QUE CON</t>
  </si>
  <si>
    <t>COD. 836 LAMOTRIGINA TABLETA 100 MG. ENTREGA INMEDIATA, SE LEVANTARA ACTA DE INCUMPLIMIENTO AFECTANDOLE COMPRAS FUTURAS, SI NO TIENE ACREDITAMIENTO EN CUENTA CON EL IGSS NO COTIZAR. PRESENTAR OFERTA POR MEDIO ELECTRÓNICO Y ADJUNTAR ARCHIVO QUE CONTENGA OFERTA EN HOJA MEMBRETADA FIRMADA Y SELLADA POR PERSONA AUTORIZADA POR LA ENTIDAD, ENTREGA DE PRODUCTO EN IGSS HOSPITAL SANTA LUCIA COTZ</t>
  </si>
  <si>
    <t>HG-4091</t>
  </si>
  <si>
    <t>HG-4092</t>
  </si>
  <si>
    <t>HG-4093</t>
  </si>
  <si>
    <t>HG-4094</t>
  </si>
  <si>
    <t>HG-4095</t>
  </si>
  <si>
    <t>F-2304 C-836 LAMOTRIGINA TABLETA 100 MG</t>
  </si>
  <si>
    <t>HG-4096</t>
  </si>
  <si>
    <t>HG-4097</t>
  </si>
  <si>
    <t>HG-4098</t>
  </si>
  <si>
    <t>LAMOTRIGINA, TABLETA 100 MG (AMPARO 01200-2016-00064)</t>
  </si>
  <si>
    <t>HG-4099</t>
  </si>
  <si>
    <t>HG-4100</t>
  </si>
  <si>
    <t>HG-4101</t>
  </si>
  <si>
    <t>CLARUS 100 MG</t>
  </si>
  <si>
    <t>HG-4102</t>
  </si>
  <si>
    <t>HG-4103</t>
  </si>
  <si>
    <t>HG-4104</t>
  </si>
  <si>
    <t>HG-4105</t>
  </si>
  <si>
    <t>MSPAS NO. 2017-MEN-CD80,COMPRA DE SUMINISTRO DE LAMOTRIGINA TABLETA 100 MG BLISTER, VIA DE ADMINISTRACION ORAL / ORAL Y MASTICABLE,PARA EL HOSPITAL DE SALUD MENTAL "DR. FEDERICO MORA".</t>
  </si>
  <si>
    <t>LAMOTRIGINA TABLETA 100 MG BLISTER, VIA DE ADMINISTRACION ORAL/ORAL Y MASTICABLE.</t>
  </si>
  <si>
    <t>LAMOTRIGINA TABLETA 100 MG BLISTER, VIA DE ADMINISTRACION ORAL/ORAL Y MASTICABLE</t>
  </si>
  <si>
    <t>LAMOTRIGINA TABLETA 100 MG BLISTER, VIA DE ADMINISTRACION ORAL/ORAL Y MASTICABLEEXENTO DE IVA</t>
  </si>
  <si>
    <t>HG-4106</t>
  </si>
  <si>
    <t>HG-4107</t>
  </si>
  <si>
    <t>HG-4108</t>
  </si>
  <si>
    <t>HG-4109</t>
  </si>
  <si>
    <t>HG-4110</t>
  </si>
  <si>
    <t>CODIGO 836, LAMOTRIGINA TABLETA 100 MG, PARA HOSPITAL IGSS ESCUINTLA</t>
  </si>
  <si>
    <t>CODIGO 836, LAMOTRIGINA TABLETA 100 MG</t>
  </si>
  <si>
    <t>HG-4111</t>
  </si>
  <si>
    <t>LUXXES(LAB. LAMFER PARA MEDPHARMA)INCLUYE IVA</t>
  </si>
  <si>
    <t>HG-4112</t>
  </si>
  <si>
    <t>HG-4113</t>
  </si>
  <si>
    <t>HG-4114</t>
  </si>
  <si>
    <t>LAMOTRIGINA TABLETA 100 MG. EXENTO DE IVA</t>
  </si>
  <si>
    <t>HG-4115</t>
  </si>
  <si>
    <t>HG-4116</t>
  </si>
  <si>
    <t>CODIGO 836. LAMOTRIGINA, TABLETA 100 MG</t>
  </si>
  <si>
    <t>16/2/2018</t>
  </si>
  <si>
    <t>HG-4117</t>
  </si>
  <si>
    <t>LAMOTRIGINA NEOETHICALS 100 MG TABLETAS</t>
  </si>
  <si>
    <t>HG-4118</t>
  </si>
  <si>
    <t>22/1/2018</t>
  </si>
  <si>
    <t>HG-4119</t>
  </si>
  <si>
    <t>HG-4120</t>
  </si>
  <si>
    <t>HG-4121</t>
  </si>
  <si>
    <t>HG-4122</t>
  </si>
  <si>
    <t>HG-4123</t>
  </si>
  <si>
    <t>HG-4124</t>
  </si>
  <si>
    <t>240 -LAMOTRIGINA, TABLETA 100 MG. C-836</t>
  </si>
  <si>
    <t>HG-4125</t>
  </si>
  <si>
    <t>HG-4126</t>
  </si>
  <si>
    <t>LAMOTRIGINA TABLETA DE 100MGEXENTO DE IVA</t>
  </si>
  <si>
    <t>HG-4127</t>
  </si>
  <si>
    <t>EVENTO NO. 149-2018,LAMOTRIGINA TABLETA 100 MG CODIGO IGSS 836</t>
  </si>
  <si>
    <t>LAMOTRIGINA TABLETA 100 MG, CODIGO IGSS 836</t>
  </si>
  <si>
    <t>LAMOTRIGINA TABLETA 100 MG, CODIGO IGSS</t>
  </si>
  <si>
    <t>LAMOTRIGINATABLETA 100 MG</t>
  </si>
  <si>
    <t>HG-4128</t>
  </si>
  <si>
    <t>HG-4129</t>
  </si>
  <si>
    <t>HG-4130</t>
  </si>
  <si>
    <t>HG-4131</t>
  </si>
  <si>
    <t>CÓDIGO 837 LAMOTRIGINA, TABLETA 25 MG. PEDIDO 189</t>
  </si>
  <si>
    <t>CÓDIGO 837 LAMOTRIGINA, TABLETA 25 MG.</t>
  </si>
  <si>
    <t>CÓDIGO 837 LAMOTRIGINA, TABLETA 25 MG</t>
  </si>
  <si>
    <t>LAMOTRIGINA 100 MG TABLETAS.EXENTO DE IVA</t>
  </si>
  <si>
    <t>HG-4132</t>
  </si>
  <si>
    <t>HG-4133</t>
  </si>
  <si>
    <t>HG-4134</t>
  </si>
  <si>
    <t>21/7/2018</t>
  </si>
  <si>
    <t>HG-4135</t>
  </si>
  <si>
    <t>HG-4136</t>
  </si>
  <si>
    <t>CLARUS 100 MG COMPRIMIDOS</t>
  </si>
  <si>
    <t>HG-4137</t>
  </si>
  <si>
    <t>HG-4138</t>
  </si>
  <si>
    <t>HG-4139</t>
  </si>
  <si>
    <t>COD. 836 LAMOTRIGINA TABLETA 100 MG</t>
  </si>
  <si>
    <t>HG-4140</t>
  </si>
  <si>
    <t>HG-4141</t>
  </si>
  <si>
    <t>LAMOTRIGINA, TABLETA 100 MG CODIGO IGSS 836</t>
  </si>
  <si>
    <t>LAMOTRIGINA, TABLETA 100 MG CODIGO IGSS</t>
  </si>
  <si>
    <t>HG-4142</t>
  </si>
  <si>
    <t>HG-4143</t>
  </si>
  <si>
    <t>PEDIDO 2463/2021, CODIGO IGSS: 836 LAMOTRIGINA, TABLETA MASTICABLE O DISPERSABLE 100 MG AMPARO NO. 01200-2016-00064</t>
  </si>
  <si>
    <t>CONCENTRACIÓN: 100 MG; FORMA FARMACÉUTICA: TABLETA; VÍA DE ADMINISTRACIÓN: ORAL;</t>
  </si>
  <si>
    <t>LUXXESMEDPHARMA</t>
  </si>
  <si>
    <t>HG-4144</t>
  </si>
  <si>
    <t>HG-4145</t>
  </si>
  <si>
    <t>HG-4146</t>
  </si>
  <si>
    <t>HG-4147</t>
  </si>
  <si>
    <t>LAMOTRIGINA TABLETA, TABLETA MASTICABLE O DISPERSABLE 100 MG</t>
  </si>
  <si>
    <t>LUXXES MED PHARMA PRODUCTO CON IVA</t>
  </si>
  <si>
    <t>HG-4148</t>
  </si>
  <si>
    <t>PED. 722 COD. 836 LAMOTRIGINA, TABLETA 100 MG.</t>
  </si>
  <si>
    <t>LAMOTRIGINA QADIRA TABLETA 100 MG. EXENTO DE IVA</t>
  </si>
  <si>
    <t>HG-4149</t>
  </si>
  <si>
    <t>PEDIDO: 1274/2020. CODIGO 836 LAMOTRIGINA, TABLETA 100 MG.</t>
  </si>
  <si>
    <t>LAMOTRIGINA QADIRA 100 MG. EXENTO DE IVA</t>
  </si>
  <si>
    <t>HG-4150</t>
  </si>
  <si>
    <t>CAPLIN POINT // GENERICO</t>
  </si>
  <si>
    <t>HG-4151</t>
  </si>
  <si>
    <t>PEDIDO NO. 4483/2020, COD 836. LAMOTRIGINA TABLETA, TABLETA MASTICABLE O DISPERSABLE 100 MG.</t>
  </si>
  <si>
    <t>HG-4152</t>
  </si>
  <si>
    <t>HG-4153</t>
  </si>
  <si>
    <t>CÓDIGO 836 LAMOTRIGINA, TABLETA 100 MG</t>
  </si>
  <si>
    <t>HG-4154</t>
  </si>
  <si>
    <t>CÓDIGO IGSS 836, LAMOTRIGINA TABLETA MASTICABLE O DISPERSABLE 100 MG</t>
  </si>
  <si>
    <t>21/4/2020</t>
  </si>
  <si>
    <t>HG-4155</t>
  </si>
  <si>
    <t>HG-4156</t>
  </si>
  <si>
    <t>CÓDIGO IGSS 836 , CODIGO PPR 902, EVENTO NO. 1169-2020, COMPRA DE MEDICAMENTOS, LAMOTRIGINA, TABLETA 100 MG</t>
  </si>
  <si>
    <t>HG-4157</t>
  </si>
  <si>
    <t>11/5/2020</t>
  </si>
  <si>
    <t>HG-4158</t>
  </si>
  <si>
    <t>HG-4159</t>
  </si>
  <si>
    <t>LAMOTRIGINA, TABLETA, TABLETA MASTICABLE O DISPERSABLE 100 MG</t>
  </si>
  <si>
    <t>LAMOTRIGINA NEOETHICALS 100MG TABLETAS // GENERICO</t>
  </si>
  <si>
    <t>HG-4160</t>
  </si>
  <si>
    <t>HG-4161</t>
  </si>
  <si>
    <t>LAMOTRIGINA TABLETA</t>
  </si>
  <si>
    <t>TABLETA MASTICABLE O DISPERSABLE 100 MG</t>
  </si>
  <si>
    <t>LUXXES(LAB. LAMFER)PRODUCTO CON IVA</t>
  </si>
  <si>
    <t>HG-4162</t>
  </si>
  <si>
    <t>EVENTO 2115-2020 CODIGO IGSS 836 CODIGO PPR 902 LAMOTRIGINA, TABLETA 100 MG</t>
  </si>
  <si>
    <t>4/9/2020</t>
  </si>
  <si>
    <t>8/9/2020</t>
  </si>
  <si>
    <t>HG-4163</t>
  </si>
  <si>
    <t>HG-4164</t>
  </si>
  <si>
    <t>HG-4165</t>
  </si>
  <si>
    <t>TABLETA, TABLETA MASTICABLE O DISPERSABLE 100 MG</t>
  </si>
  <si>
    <t>31/8/2020</t>
  </si>
  <si>
    <t>2/9/2020</t>
  </si>
  <si>
    <t>HG-4166</t>
  </si>
  <si>
    <t>HG-4167</t>
  </si>
  <si>
    <t>PEDIDO 1814, CÓDIGO IGSS 836 LAMOTRIGINA, TABLETA, TABLETA MASTICABLE O DISPERSABLE 100 MG</t>
  </si>
  <si>
    <t>LUXXES 100 MG TABLETAS MASTICABLES</t>
  </si>
  <si>
    <t>HG-4168</t>
  </si>
  <si>
    <t>EVENTO NO. 01-2021, COMPRA DE MEDICAMENTOS, CÓDIGO IGSS 836, CODIGO PPR 902-77862, LAMOTRIGINA, TABLETA 100 MG</t>
  </si>
  <si>
    <t>HG-4169</t>
  </si>
  <si>
    <t>HG-4170</t>
  </si>
  <si>
    <t>LAMOTRIGINA TABLETA 100 MG.MEDICAMENTO GENÉRICO EXENTO DE IVA</t>
  </si>
  <si>
    <t>HG-4171</t>
  </si>
  <si>
    <t>PEDIDO 1170, CODIGO IGSS 836, LAMOTRIGINA, TABLETA 100 MG</t>
  </si>
  <si>
    <t>HG-4172</t>
  </si>
  <si>
    <t>HG-4173</t>
  </si>
  <si>
    <t>90 - LAMOTRIGINA, TABLETA MASTICABLE O DISPERSABLE 100 MG C-836</t>
  </si>
  <si>
    <t>11/1/2021</t>
  </si>
  <si>
    <t>14/1/2021</t>
  </si>
  <si>
    <t>HG-4174</t>
  </si>
  <si>
    <t>HG-4175</t>
  </si>
  <si>
    <t>HG-4176</t>
  </si>
  <si>
    <t>LAMOTRIGINA TABLETA, TABLETA MASTICABLE O DISPERSABLE 100MG</t>
  </si>
  <si>
    <t>16/9/2020</t>
  </si>
  <si>
    <t>18/9/2020</t>
  </si>
  <si>
    <t>HG-4177</t>
  </si>
  <si>
    <t>HG-4178</t>
  </si>
  <si>
    <t>LAMOTRIGINA TABLETA 100 MG; CÓDIGO IGSS: 836;</t>
  </si>
  <si>
    <t>11/9/2020</t>
  </si>
  <si>
    <t>HG-4179</t>
  </si>
  <si>
    <t>HG-4180</t>
  </si>
  <si>
    <t>HG-4181</t>
  </si>
  <si>
    <t>COMPRA DE 600 UNIDADES DE LAMOTRIGINA TABLETA, TABLETA MASTICABLE O DISPERSABLE 100 MG</t>
  </si>
  <si>
    <t>4/7/2021</t>
  </si>
  <si>
    <t>6/7/2021</t>
  </si>
  <si>
    <t>HG-4182</t>
  </si>
  <si>
    <t>HG-4183</t>
  </si>
  <si>
    <t>HG-4184</t>
  </si>
  <si>
    <t>F-0442/2021; C-836: LAMOTRIGINA TABLETA 100 MG</t>
  </si>
  <si>
    <t>HG-4185</t>
  </si>
  <si>
    <t>HG-4186</t>
  </si>
  <si>
    <t>HG-4187</t>
  </si>
  <si>
    <t>HG-4188</t>
  </si>
  <si>
    <t>LAMOTRIGINA NEOETHICALS 100MG TABLETAS / GENÉRICO</t>
  </si>
  <si>
    <t>HG-4189</t>
  </si>
  <si>
    <t>PEDIDO 2463/2021, CÓDIGO IGSS 836 LAMOTRIGINA, TABLETA MASTICABLE O DISPERSABLE 100 MG AMPARO NO. 01200-2016-00064</t>
  </si>
  <si>
    <t>HG-4190</t>
  </si>
  <si>
    <t>LUXXES 100 MGLAB: LAMFER/GUATEMALAINCLUYE IVA</t>
  </si>
  <si>
    <t>HG-4191</t>
  </si>
  <si>
    <t>LUXXES 100 MGLAB: LAMFER/GUATEMALA INCLUYE IVA</t>
  </si>
  <si>
    <t>HG-4192</t>
  </si>
  <si>
    <t>HG-4193</t>
  </si>
  <si>
    <t>EVENTO 1697-2021, PEDIDO 29635 CÓDIGO IGSS 836, CÓDIGO PPR 902-77862 LAMOTRIGINA, TABLETA 100 MG</t>
  </si>
  <si>
    <t>HG-4194</t>
  </si>
  <si>
    <t>LUXXES(LAB. LAMFER PARA MED PHARMA/GUATEMALA)</t>
  </si>
  <si>
    <t>HG-4195</t>
  </si>
  <si>
    <t>PEDIDO 2786/2021, CÓDIGO IGSS 836 LAMOTRIGINA, TABLETA MASTICABLE O DISPERSABLE 100 MG AMPARO NO. 01200-2016-00064</t>
  </si>
  <si>
    <t>HG-4196</t>
  </si>
  <si>
    <t>HG-4197</t>
  </si>
  <si>
    <t>LUXXES 100 MG(LAB. LAMFER PARA MED PHARMA/GUATEMALA)INCLUYE IVA</t>
  </si>
  <si>
    <t>HG-4198</t>
  </si>
  <si>
    <t>HG-4199</t>
  </si>
  <si>
    <t>HG-4200</t>
  </si>
  <si>
    <t>HG-4201</t>
  </si>
  <si>
    <t>CODIGO 836 PEDIDO 1730/2021 LAMOTRIGINA, TABLETA 100 MG.</t>
  </si>
  <si>
    <t>HG-4202</t>
  </si>
  <si>
    <t>LUXXES MEDPHARMA</t>
  </si>
  <si>
    <t>HG-4203</t>
  </si>
  <si>
    <t>LAMOTRIGINA TABLETA 100 MG CANTIDAD 4,890 PEDIDO 2123/2021 CODIGO IGSS 836</t>
  </si>
  <si>
    <t>LUXXES 100 MG TABLETAS(LAB. LAMFER PARA MED PHARMA/GUATEMALA)</t>
  </si>
  <si>
    <t>HG-4204</t>
  </si>
  <si>
    <t>HG-4205</t>
  </si>
  <si>
    <t>EVENTO 1625-2021 PEDIDO-29634, CÓDIGO IGSS-836, CÓDIGO PPR 902-77862, LAMOTRIGINA, TABLETA 100 MG</t>
  </si>
  <si>
    <t>HG-4206</t>
  </si>
  <si>
    <t>HG-4207</t>
  </si>
  <si>
    <t>PEDIDO NO. 9840/2021; CODIGO IGSS 836; LAMOTRIGINA TABLETA, TABLETA MASTICABLE O DISPERSABLE 100 MG</t>
  </si>
  <si>
    <t>LUXXES 100 MG(LAB. LAMFER PARA MED PHARMA/GUATEMALA)</t>
  </si>
  <si>
    <t>HG-4208</t>
  </si>
  <si>
    <t>HG-4209</t>
  </si>
  <si>
    <t>CÓDIGO 836 LAMOTRIGINA TABLETA MASTICABLE O DISPERSABLE 100 MG</t>
  </si>
  <si>
    <t>LAMOTRIGINA CAPLIN POINT 100MG TABLETAS /GENÉRICO</t>
  </si>
  <si>
    <t>HG-4210</t>
  </si>
  <si>
    <t>HG-4211</t>
  </si>
  <si>
    <t>HG-4212</t>
  </si>
  <si>
    <t>ADQUISICIÓN DE CLORPROMAZINA, HALOPERIDOL, RISPERIDONA, FLUOFENAZINA, CARBONATO DE LITIO, LAMOTRIGINA, SERTRALINA, PARA EL HOSPITAL DE SAN BENITO.</t>
  </si>
  <si>
    <t>23/8/2021</t>
  </si>
  <si>
    <t>HG-4213</t>
  </si>
  <si>
    <t>HG-4214</t>
  </si>
  <si>
    <t>LAMOTRIGINA CAPLIN POINT 100MG TABLETAS / GENÉRICO</t>
  </si>
  <si>
    <t>HG-4215</t>
  </si>
  <si>
    <t>HG-4216</t>
  </si>
  <si>
    <t>HG-4217</t>
  </si>
  <si>
    <t>HG-4218</t>
  </si>
  <si>
    <t>ADQUISICIÓN DE MEDICAMENTOS PARA USO DEL DEPARTAMENTO ENFOQUE DE GÉNERO, DEPARTAMENTO CON CAPACIDADES DIFERENTES SEVERA Y PROFUNDA, PROGRAMA TRATA DE PERSONA COATEPEQUE Y DIRECCIÓN HOGAR SEGURO VIRGEN DE LA ASUNCIÓN A CARGO DE LA SECRETARÍA DE BIENESTAR SOCIAL DE LA PRESIDENCIA.</t>
  </si>
  <si>
    <t>HG-4219</t>
  </si>
  <si>
    <t>CODIGO IGSS 836; LAMOTRIGINA TABLETA 100 MG</t>
  </si>
  <si>
    <t>HG-4220</t>
  </si>
  <si>
    <t>HG-4221</t>
  </si>
  <si>
    <t>HG-4222</t>
  </si>
  <si>
    <t>HG-4223</t>
  </si>
  <si>
    <t>HG-4224</t>
  </si>
  <si>
    <t>HG-4225</t>
  </si>
  <si>
    <t>18/1/2021</t>
  </si>
  <si>
    <t>HG-4226</t>
  </si>
  <si>
    <t>HG-4227</t>
  </si>
  <si>
    <t>HG-4228</t>
  </si>
  <si>
    <t>F-0041/2020 C-836 LAMOTRIGINA TABLETA 100 MG</t>
  </si>
  <si>
    <t>HG-4229</t>
  </si>
  <si>
    <t>HG-4230</t>
  </si>
  <si>
    <t>PEDIDO 121/2021, CODIGO IGSS: 836 LAMOTRIGINA, TABLETA MASTICABLE O DISPERSABLE 100 MG AMPARO NO. 01200-2016-00064</t>
  </si>
  <si>
    <t>HG-4231</t>
  </si>
  <si>
    <t>HG-4232</t>
  </si>
  <si>
    <t>HG-4233</t>
  </si>
  <si>
    <t>HG-4234</t>
  </si>
  <si>
    <t>HG-4235</t>
  </si>
  <si>
    <t>CÓDIGO 836 - LAMOTRIGINA TABLETA 100 MG, PARA USO DE IGSS, HOSPITAL COBÁN A.V.</t>
  </si>
  <si>
    <t>HG-4236</t>
  </si>
  <si>
    <t>14/5/2020</t>
  </si>
  <si>
    <t>LAMOTRIGINA QADIRA TABLETAS 100 MG. EXENTO DE IVA</t>
  </si>
  <si>
    <t>HG-4237</t>
  </si>
  <si>
    <t>F-916 C-836 LAMOTRIGINA TABLETA 100 MG</t>
  </si>
  <si>
    <t>HG-4238</t>
  </si>
  <si>
    <t>HG-4239</t>
  </si>
  <si>
    <t>LAMOTRIGINA TABLETA 100 MG CANTIDAD 2000 PEDIDO 1067/2020 CODIGO IGSS 836</t>
  </si>
  <si>
    <t>LAMOTRIGANA QADIRA TABLETAS 100MG</t>
  </si>
  <si>
    <t>HG-4240</t>
  </si>
  <si>
    <t>HG-4241</t>
  </si>
  <si>
    <t>HG-4242</t>
  </si>
  <si>
    <t>HG-4243</t>
  </si>
  <si>
    <t>HG-4244</t>
  </si>
  <si>
    <t>CÓDIGO IGSS 836, LAMOTRIGINA TABLETA, TABLETA MASTICABLE O DISPERSABLE 100 MG. SOLICITUD: 1909/2021.</t>
  </si>
  <si>
    <t>HG-4245</t>
  </si>
  <si>
    <t>LUXXES 100 MG LAB: LAMFER INCLUYE IVA</t>
  </si>
  <si>
    <t>HG-4246</t>
  </si>
  <si>
    <t>CÓDIGO 836 LAMOTRIGINA TABLETA, TABLETA MASTICABLE O DISPERSABLE 100 MG</t>
  </si>
  <si>
    <t>HG-4247</t>
  </si>
  <si>
    <t>HG-4248</t>
  </si>
  <si>
    <t>LAMOTRIGINA TABLETA 100 MG; CANTIDAD 2300; PEDIDO NO. 1859; CODIGO IGSS 836.</t>
  </si>
  <si>
    <t>HG-4249</t>
  </si>
  <si>
    <t>HG-4250</t>
  </si>
  <si>
    <t>HG-4251</t>
  </si>
  <si>
    <t>PEDIDO 2992/2020 CODIGO 836 LAMOTRIGINA, TABLETA 100 MG.</t>
  </si>
  <si>
    <t>23/9/2020</t>
  </si>
  <si>
    <t>25/9/2020</t>
  </si>
  <si>
    <t>HG-4252</t>
  </si>
  <si>
    <t>COMPRA DIRECTA MSPAS NO. 2021-MEN-CD70 COMPRA DE LAMOTRIGINA 100 MG. TABLETA PARA EL HOSPITAL DE SALUD MENTAL "DR. FEDERICO MORA"</t>
  </si>
  <si>
    <t>HG-4253</t>
  </si>
  <si>
    <t>LUXXES(LAB. LAMFER PARA MED PHARMA/GUATEMALA)ENTREGA A 30 DÍAS A PARTIR DE NOTIFICADA LA ORDEN</t>
  </si>
  <si>
    <t>HG-4254</t>
  </si>
  <si>
    <t>HG-4255</t>
  </si>
  <si>
    <t>F-1666/2020 C-836 LAMOTRIGINA TABLETA 100 MG</t>
  </si>
  <si>
    <t>22/9/2020</t>
  </si>
  <si>
    <t>HG-4256</t>
  </si>
  <si>
    <t>HG-4257</t>
  </si>
  <si>
    <t>HG-4258</t>
  </si>
  <si>
    <t>400 LAMOTRIGINA TABLETA, TABLETA MASTICABLE O DISPERSABLE 100 MG</t>
  </si>
  <si>
    <t>HG-4259</t>
  </si>
  <si>
    <t>HG-4260</t>
  </si>
  <si>
    <t>HG-4261</t>
  </si>
  <si>
    <t>LUXXESLAB.. LAMFER PARA MEDPHARMA/GUATEMALA)INCLUYE IVA</t>
  </si>
  <si>
    <t>HG-4262</t>
  </si>
  <si>
    <t>HG-4263</t>
  </si>
  <si>
    <t>HG-4264</t>
  </si>
  <si>
    <t>HG-4265</t>
  </si>
  <si>
    <t>HG-4266</t>
  </si>
  <si>
    <t>COD. IGSS 836 LAMOTRIGINA TABLETA MASTICABLE O DISPERSABLE 100 MG</t>
  </si>
  <si>
    <t>HG-4267</t>
  </si>
  <si>
    <t>HG-4268</t>
  </si>
  <si>
    <t>HG-4269</t>
  </si>
  <si>
    <t>HG-4270</t>
  </si>
  <si>
    <t>HG-4271</t>
  </si>
  <si>
    <t>HG-4272</t>
  </si>
  <si>
    <t>PEDIDO 2159/2020, CODIGO IGSS: 836 LAMOTRIGINA, TABLETA 100 MG.</t>
  </si>
  <si>
    <t>HG-4273</t>
  </si>
  <si>
    <t>HG-4274</t>
  </si>
  <si>
    <t>HG-4275</t>
  </si>
  <si>
    <t>HG-4276</t>
  </si>
  <si>
    <t>HG-4277</t>
  </si>
  <si>
    <t>HG-4278</t>
  </si>
  <si>
    <t>LAMOTRIGINA TABLETA 100 MGMEDICAMENTO GENERICO EXENTO DE IVA</t>
  </si>
  <si>
    <t>HG-4279</t>
  </si>
  <si>
    <t>COD IGSS 836 LAMOTRIGINA TABLETA, TABLETA MASTICABLE O DISPERSABLE 100 MG</t>
  </si>
  <si>
    <t>HG-4280</t>
  </si>
  <si>
    <t>HG-4281</t>
  </si>
  <si>
    <t>HG-4282</t>
  </si>
  <si>
    <t>HG-4283</t>
  </si>
  <si>
    <t>HG-4284</t>
  </si>
  <si>
    <t>LAMOTRIGINA TABLETA, TABLETA MASTICABLE O DISPERSABLE 100 MG. CODIGO IGSS 836. SIAF-01 1181-2020. EVENTO NO. 607-2020.</t>
  </si>
  <si>
    <t>HG-4285</t>
  </si>
  <si>
    <t>HG-4286</t>
  </si>
  <si>
    <t>NO. DE PEDIDO: 987CODIGO: 836CANTIDAD: 1450DESCRPCION: LAMOTRIGINA, TABLETA 100 MG</t>
  </si>
  <si>
    <t>NO. DE PEDIDO: 987,CODIGO: 836,CANTIDAD: 1450,DESCRPCION: LAMOTRIGINA, TABLETA 100 MG</t>
  </si>
  <si>
    <t>HG-4287</t>
  </si>
  <si>
    <t>HG-4288</t>
  </si>
  <si>
    <t>HG-4289</t>
  </si>
  <si>
    <t>2/10/2020</t>
  </si>
  <si>
    <t>6/10/2020</t>
  </si>
  <si>
    <t>HG-4290</t>
  </si>
  <si>
    <t>HG-4291</t>
  </si>
  <si>
    <t>HG-4292</t>
  </si>
  <si>
    <t>CÓDIGO 836 LAMOTRIGINA TABLETA 100 MG. CANTIDAD 467.</t>
  </si>
  <si>
    <t>LAMOTRIGINA TABLETA 100MGEXENTO DE IVA</t>
  </si>
  <si>
    <t>HG-4293</t>
  </si>
  <si>
    <t>HG-4294</t>
  </si>
  <si>
    <t>LAMOTRIGINA TABLETA, TABLETA MASTICABLE O DISPERSABLE 100 MG EVENTO: 112-2021 SIAF-737-2021</t>
  </si>
  <si>
    <t>HG-4295</t>
  </si>
  <si>
    <t>HG-4296</t>
  </si>
  <si>
    <t>HG-4297</t>
  </si>
  <si>
    <t>HG-4298</t>
  </si>
  <si>
    <t>COD. IGSS 836 LAMOTRIGINA TABLETA, TABLETA MASTICABLE O DISPERSABLE 100 MG.</t>
  </si>
  <si>
    <t>HG-4299</t>
  </si>
  <si>
    <t>HG-4300</t>
  </si>
  <si>
    <t>HG-4301</t>
  </si>
  <si>
    <t>ADQUICISION CODIGO IGSS 836, LAMOTRIGINA TABLETA, TABLETA MASTICABLE O DISPERSABLE 100 MG.</t>
  </si>
  <si>
    <t>HG-4302</t>
  </si>
  <si>
    <t>HG-4303</t>
  </si>
  <si>
    <t>270 - LAMOTRIGINA, TABLETA MASTICABLE O DISPERSABLE 100 MG C-836</t>
  </si>
  <si>
    <t>HG-4304</t>
  </si>
  <si>
    <t>HG-4305</t>
  </si>
  <si>
    <t>HG-4306</t>
  </si>
  <si>
    <t>HG-4307</t>
  </si>
  <si>
    <t>HG-4308</t>
  </si>
  <si>
    <t>HG-4309</t>
  </si>
  <si>
    <t>HG-4310</t>
  </si>
  <si>
    <t>HG-4311</t>
  </si>
  <si>
    <t>HG-4312</t>
  </si>
  <si>
    <t>PEDIDO: 2001/2020. CÓDIGO: 836. LAMOTRIGINA TABLETA 100 MG</t>
  </si>
  <si>
    <t>HG-4313</t>
  </si>
  <si>
    <t>HG-4314</t>
  </si>
  <si>
    <t>8700 LAMOTRIGINA, TABLETA MASTICABLE O DISPERSABLE 100 MG</t>
  </si>
  <si>
    <t>LUXXES 100 MG LAB:LAMFERINCLUYE IVA</t>
  </si>
  <si>
    <t>HG-4315</t>
  </si>
  <si>
    <t>CÓDIGO IGSS 836, LAMOTRIGINA TABLETA MASTICABLE O DISPERSABLE 100 MG. PEDIDO: 2151/2020.</t>
  </si>
  <si>
    <t>8/10/2020</t>
  </si>
  <si>
    <t>HG-4316</t>
  </si>
  <si>
    <t>HG-4317</t>
  </si>
  <si>
    <t>HG-4318</t>
  </si>
  <si>
    <t>LAMOTRIGINA TABLETA MASTICABLE O DISPERSABLE 100 MG. CODIGO INSTITUCIONAL 836. PARA LA UNIDAD DEL IGSS CONSULTORIO SALAMA BAJA VERAPAZ</t>
  </si>
  <si>
    <t>15/10/2020</t>
  </si>
  <si>
    <t>19/10/2020</t>
  </si>
  <si>
    <t>HG-4319</t>
  </si>
  <si>
    <t>HG-4320</t>
  </si>
  <si>
    <t>HG-4321</t>
  </si>
  <si>
    <t>HG-4322</t>
  </si>
  <si>
    <t>HG-4323</t>
  </si>
  <si>
    <t>HG-4324</t>
  </si>
  <si>
    <t>HG-4325</t>
  </si>
  <si>
    <t>HG-4326</t>
  </si>
  <si>
    <t>PEDIDO 609, CODIGO 836, LAMOTRIGINA, TABLETA 100 MG</t>
  </si>
  <si>
    <t>11/1/2018</t>
  </si>
  <si>
    <t>HG-4327</t>
  </si>
  <si>
    <t>HG-4328</t>
  </si>
  <si>
    <t>HG-4329</t>
  </si>
  <si>
    <t>PEDIDO NO. 11505/2020, LAMOTRIGINA, TABLETA, TABLETA MASTICABLE O DISPERSABLE 100 MG, CODIGO IGSS 836</t>
  </si>
  <si>
    <t>HG-4330</t>
  </si>
  <si>
    <t>HG-4331</t>
  </si>
  <si>
    <t>HG-4332</t>
  </si>
  <si>
    <t>180 - LAMOTRIGINA, TABLETA MASTICABLE O DISPERSABLE 25 MG C-837</t>
  </si>
  <si>
    <t>TABLETA MASTICABLE O DISPERSABLE 25 MG</t>
  </si>
  <si>
    <t>LAMOTRIGINA TABLETA 100 MG. EXDENTO DE IVA</t>
  </si>
  <si>
    <t>HG-4333</t>
  </si>
  <si>
    <t>COMPRA DIRECTA MSPAS NO. 2020-MEN-CD115 COMPRA DE LAMOTRIGINA 100 MG. TABLETA PARA EL HOSPITAL DE SALUD MENTAL "DR. FEDERICO MORA".</t>
  </si>
  <si>
    <t>30/10/2020</t>
  </si>
  <si>
    <t>HG-4334</t>
  </si>
  <si>
    <t>HG-4335</t>
  </si>
  <si>
    <t>HG-4336</t>
  </si>
  <si>
    <t>LAMOTRIGINA TABLETA 100 MG-COD IGSS 836-</t>
  </si>
  <si>
    <t>LAMOTRIGINA TABLETA DE 100 MGEXENTO DE IVA</t>
  </si>
  <si>
    <t>HG-4337</t>
  </si>
  <si>
    <t>HG-4338</t>
  </si>
  <si>
    <t>HG-4339</t>
  </si>
  <si>
    <t>HG-4340</t>
  </si>
  <si>
    <t>EVENTO NO. 149-2018 LAMOTRIGINA, TABLETA 100 MG CODIGO IGSS 836</t>
  </si>
  <si>
    <t>1/2/2018</t>
  </si>
  <si>
    <t>HG-4341</t>
  </si>
  <si>
    <t>HG-4342</t>
  </si>
  <si>
    <t>HG-4343</t>
  </si>
  <si>
    <t>9/3/2018</t>
  </si>
  <si>
    <t>HG-4344</t>
  </si>
  <si>
    <t>HG-4345</t>
  </si>
  <si>
    <t>HG-4346</t>
  </si>
  <si>
    <t>HG-4347</t>
  </si>
  <si>
    <t>PEDIDO 1904, CODIGO 836, LAMOTRIGINA, TABLETA 100 MG</t>
  </si>
  <si>
    <t>HG-4348</t>
  </si>
  <si>
    <t>HG-4349</t>
  </si>
  <si>
    <t>HG-4350</t>
  </si>
  <si>
    <t>HG-4351</t>
  </si>
  <si>
    <t>GENÉRICO CAPLIN POINT NEOETHICALS/EXENTO DE IVA</t>
  </si>
  <si>
    <t>HG-4352</t>
  </si>
  <si>
    <t>HG-4353</t>
  </si>
  <si>
    <t>HG-4354</t>
  </si>
  <si>
    <t>HG-4355</t>
  </si>
  <si>
    <t>PEDIDO NO. 4036-2018, LAMOTRIGINA, TABLETA 100 MG. CÓDIGO IGSS 836</t>
  </si>
  <si>
    <t>HG-4356</t>
  </si>
  <si>
    <t>HG-4357</t>
  </si>
  <si>
    <t>HG-4358</t>
  </si>
  <si>
    <t>1000 LAMOTRIGINA, TABLETA 100 MG</t>
  </si>
  <si>
    <t>HG-4359</t>
  </si>
  <si>
    <t>LAMOTRIGINA, TABLETA 100 MG, EXENTO DE IVA</t>
  </si>
  <si>
    <t>HG-4360</t>
  </si>
  <si>
    <t>PEDIDO 3156/2020, CODIGO IGSS: 836 LAMOTRIGINA, TABLETA 100 MG.</t>
  </si>
  <si>
    <t>22/7/2020</t>
  </si>
  <si>
    <t>24/7/2020</t>
  </si>
  <si>
    <t>HG-4361</t>
  </si>
  <si>
    <t>HG-4362</t>
  </si>
  <si>
    <t>5/11/2020</t>
  </si>
  <si>
    <t>9/11/2020</t>
  </si>
  <si>
    <t>HG-4363</t>
  </si>
  <si>
    <t>HG-4364</t>
  </si>
  <si>
    <t>HG-4365</t>
  </si>
  <si>
    <t>LAMOTRIGINA TABLETA, TABLETA MASTICABLE O DISPERSABLE 100 MG.</t>
  </si>
  <si>
    <t>LUXXES 100 MG</t>
  </si>
  <si>
    <t>HG-4366</t>
  </si>
  <si>
    <t>270- LAMOTRIGINA, TABLETA MASTICABLE O DISPERSABLE 100 MG, C-836</t>
  </si>
  <si>
    <t>HG-4367</t>
  </si>
  <si>
    <t>HG-4368</t>
  </si>
  <si>
    <t>HG-4369</t>
  </si>
  <si>
    <t>HG-4370</t>
  </si>
  <si>
    <t>HG-4371</t>
  </si>
  <si>
    <t>PEDIDO: 2350/2020. CÓDIGO: 836. LAMOTRIGINA TABLETA 100 MG</t>
  </si>
  <si>
    <t>28/7/2020</t>
  </si>
  <si>
    <t>30/7/2020</t>
  </si>
  <si>
    <t>HG-4372</t>
  </si>
  <si>
    <t>HG-4373</t>
  </si>
  <si>
    <t>HG-4374</t>
  </si>
  <si>
    <t>PEDIDO 3317, CÓDIGO 836, LAMOTRIGINA, TABLETA 100 MG</t>
  </si>
  <si>
    <t>7/11/2018</t>
  </si>
  <si>
    <t>HG-4375</t>
  </si>
  <si>
    <t>LAMOTRIGINA, TABLETA MASTICABLE O DISPERSABLE 100 MG</t>
  </si>
  <si>
    <t>HG-4376</t>
  </si>
  <si>
    <t>HG-4377</t>
  </si>
  <si>
    <t>HG-4378</t>
  </si>
  <si>
    <t>PEDIDO NO. 8846/2020, CÓDIGO 836; LAMOTRIGINA, TABLETA, TABLETA MASTICABLE O DISPERSABLE 100 MG.</t>
  </si>
  <si>
    <t>1/8/2020</t>
  </si>
  <si>
    <t>4/8/2020</t>
  </si>
  <si>
    <t>HG-4379</t>
  </si>
  <si>
    <t>HG-4380</t>
  </si>
  <si>
    <t>COD. PPR 902 LAMOTRIGINA CONCENTRACIÓN: 100 MG; FORMA FARMACÉUTICA: TABLETA; VÍA DE ADMINISTRACIÓN: ORAL; PRESENTACIÓN: UNIDAD (1 UNIDAD(ES)/ COD. IGSS 836 LAMOTRIGINA TABLETA 100 MG.</t>
  </si>
  <si>
    <t>HG-4381</t>
  </si>
  <si>
    <t>HG-4382</t>
  </si>
  <si>
    <t>HG-4383</t>
  </si>
  <si>
    <t>HG-4384</t>
  </si>
  <si>
    <t>HG-4385</t>
  </si>
  <si>
    <t>COD. IGSS 836 LAMOTRIGINA TABLETA 100 MG</t>
  </si>
  <si>
    <t>HG-4386</t>
  </si>
  <si>
    <t>HG-4387</t>
  </si>
  <si>
    <t>HG-4388</t>
  </si>
  <si>
    <t>HG-4389</t>
  </si>
  <si>
    <t>P-428, C-836: LAMOTRIGINA, TABLETA 100 MG.</t>
  </si>
  <si>
    <t>P-428, C-836: LAMOTRIGINA, TABLETA 100 MG</t>
  </si>
  <si>
    <t>HG-4390</t>
  </si>
  <si>
    <t>LAMOTRIGINA (LAB. MED PHARMA)(INCLUYE IVA)</t>
  </si>
  <si>
    <t>HG-4391</t>
  </si>
  <si>
    <t>F- 741 C-836 LAMOTRIGINA, TABLETA 100 MG</t>
  </si>
  <si>
    <t>LAMOTRIGINA, TABLETA 100 MG. GENÉRICO EXENTO DE IVA</t>
  </si>
  <si>
    <t>HG-4392</t>
  </si>
  <si>
    <t>HG-4393</t>
  </si>
  <si>
    <t>HG-4394</t>
  </si>
  <si>
    <t>HG-4395</t>
  </si>
  <si>
    <t>EVENTO 711-16, CODIGO 836</t>
  </si>
  <si>
    <t>HG-4396</t>
  </si>
  <si>
    <t>HG-4397</t>
  </si>
  <si>
    <t>PEDIDO NO. 6815/2021 LAMOTRIGINA TABLETA, TABLETA MASTICABLE O DISPERSABLE 100 MG CODIGO IGSS 836</t>
  </si>
  <si>
    <t>LUXXES 100 MGLAB:LAMFER/GUATEMALA INCLUYE IVA</t>
  </si>
  <si>
    <t>HG-4398</t>
  </si>
  <si>
    <t>HG-4399</t>
  </si>
  <si>
    <t>PEDIDO 1867/2021, CODIGO IGSS: 836 LAMOTRIGINA, TABLETA MASTICABLE O DISPERSABLE 100 MG AMPARO NO. 01200-2016-00064</t>
  </si>
  <si>
    <t>HG-4400</t>
  </si>
  <si>
    <t>HG-4401</t>
  </si>
  <si>
    <t>HG-4402</t>
  </si>
  <si>
    <t>HG-4403</t>
  </si>
  <si>
    <t>HG-4404</t>
  </si>
  <si>
    <t>HG-4405</t>
  </si>
  <si>
    <t>13/6/2021</t>
  </si>
  <si>
    <t>HG-4406</t>
  </si>
  <si>
    <t>HG-4407</t>
  </si>
  <si>
    <t>HG-4408</t>
  </si>
  <si>
    <t>24/6/2019</t>
  </si>
  <si>
    <t>HG-4409</t>
  </si>
  <si>
    <t>HG-4410</t>
  </si>
  <si>
    <t>HG-4411</t>
  </si>
  <si>
    <t>EVENTO 800-16, CODIGO 836</t>
  </si>
  <si>
    <t>HG-4412</t>
  </si>
  <si>
    <t>HG-4413</t>
  </si>
  <si>
    <t>CÓDIGO IGSS 836. LAMOTRIGINA, TABLETA 100 MG.</t>
  </si>
  <si>
    <t>HG-4414</t>
  </si>
  <si>
    <t>HG-4415</t>
  </si>
  <si>
    <t>COD. 836 LAMOTRIGINA, TABLETA 100 MG. TERCERA PROGRAMACION CUATRIMESTRAL 2016.</t>
  </si>
  <si>
    <t>HG-4416</t>
  </si>
  <si>
    <t>HG-4417</t>
  </si>
  <si>
    <t>HG-4418</t>
  </si>
  <si>
    <t>COD. IGSS 836 LAMOTRIGINA TABLETA 100 MG.</t>
  </si>
  <si>
    <t>HG-4419</t>
  </si>
  <si>
    <t>COD. IGSS 836 LAMOTRIGINA TABLETA, TABLETA MASTICABLE O DISPERSABLE 100 MG. (COTIZAR TABLETA O DISPERSABLE)</t>
  </si>
  <si>
    <t>17/11/2020</t>
  </si>
  <si>
    <t>HG-4420</t>
  </si>
  <si>
    <t>HG-4421</t>
  </si>
  <si>
    <t>HG-4422</t>
  </si>
  <si>
    <t>PEDIDO 3156/2020, CODIGO IGSS: 836 LAMOTRIGINA, TABLETA MASTICABLE O DISPERSABLE 100 MG</t>
  </si>
  <si>
    <t>19/8/2020</t>
  </si>
  <si>
    <t>21/8/2020</t>
  </si>
  <si>
    <t>HG-4423</t>
  </si>
  <si>
    <t>HG-4424</t>
  </si>
  <si>
    <t>CONCENTRACIÓN: 100 MG; FORMA FARMACÉUTICA: TABLETA; VÍA DE ADMINISTRACIÓN: ORAL</t>
  </si>
  <si>
    <t>HG-4425</t>
  </si>
  <si>
    <t>EVENTO 222/2020CODIGO PPR 902CODIGO IGSS 836LAMOTRIGINA TABLETA 100 MG</t>
  </si>
  <si>
    <t>HG-4426</t>
  </si>
  <si>
    <t>COD. 836 - LAMOTRIGINA, TABLETA 100 MG</t>
  </si>
  <si>
    <t>HG-4427</t>
  </si>
  <si>
    <t>HG-4428</t>
  </si>
  <si>
    <t>F-97 C- 836 - LAMOTRIGINA TABLETA 100 MG</t>
  </si>
  <si>
    <t>HG-4429</t>
  </si>
  <si>
    <t>836 LAMOTRIGINA, TABLETA 100 MG.</t>
  </si>
  <si>
    <t>LAMOTRIGINA QADIRA TABLETA 100 MG. PRODUCTO BIOEQUIVALENTE. EXENTO DE IVA</t>
  </si>
  <si>
    <t>HG-4430</t>
  </si>
  <si>
    <t>LAMOTRIGINA, TABLETA DE 100 MG.</t>
  </si>
  <si>
    <t>28/8/2019</t>
  </si>
  <si>
    <t>NO DE PEDIDO: 727,CODIGO IGSS: 836,CANTIDAD: 3050,DESCRIPCION: LAMOTRIGINA, TABLETA DE 100 MG</t>
  </si>
  <si>
    <t>LUXXES(LAB. LAMFER)INCLUYE IVA</t>
  </si>
  <si>
    <t>HG-4431</t>
  </si>
  <si>
    <t>HG-4432</t>
  </si>
  <si>
    <t>HG-4433</t>
  </si>
  <si>
    <t>ADQUISICIÓN CÓDIGO IGSS 836, LAMOTRIGINA TABLETA, TABLETA MASTICABLE O DISPERSABLE 100 MG.</t>
  </si>
  <si>
    <t>6/2/2020</t>
  </si>
  <si>
    <t>HG-4434</t>
  </si>
  <si>
    <t>PEDIDO 2711, CODIGO 836, LAMOTRIGINA, TABLETA 100 MG</t>
  </si>
  <si>
    <t>HG-4435</t>
  </si>
  <si>
    <t>F-1911 C-836; LAMOTRIGINA, TABLETA 100 MG</t>
  </si>
  <si>
    <t>HG-4436</t>
  </si>
  <si>
    <t>PEDIDO NO. 427/2020, LAMOTRIGINA TABLETA, TABLETA MASTICABLE O DISPERSABLE 100 MG, CODIGO IGSS 836</t>
  </si>
  <si>
    <t>HG-4437</t>
  </si>
  <si>
    <t>PEDIDO NO. 10402/2019, LAMOTRIGINA TABLETA, TABLETA MASTICABLE O DISPERSABLE 100 MG, CODIGO IGSS 836</t>
  </si>
  <si>
    <t>HG-4438</t>
  </si>
  <si>
    <t>PEDIDO 19, CÓDIGO IGSS 836 LAMOTRIGINA, TABLETA 100 MG</t>
  </si>
  <si>
    <t>HG-4439</t>
  </si>
  <si>
    <t>HG-4440</t>
  </si>
  <si>
    <t>LAMOTRIGINA TABLETA 100 MG CANTIDAD 6,000 PEDIDO 1447/2021 CODIGO IGSS 836</t>
  </si>
  <si>
    <t>HG-4441</t>
  </si>
  <si>
    <t>HG-4442</t>
  </si>
  <si>
    <t>HG-4443</t>
  </si>
  <si>
    <t>LUXXESMEDPHARMACON IVA</t>
  </si>
  <si>
    <t>HG-4444</t>
  </si>
  <si>
    <t>HG-4445</t>
  </si>
  <si>
    <t>EVENTO 1110-16, CODIGO 836</t>
  </si>
  <si>
    <t>HG-4446</t>
  </si>
  <si>
    <t>HG-4447</t>
  </si>
  <si>
    <t>HG-4448</t>
  </si>
  <si>
    <t>HG-4449</t>
  </si>
  <si>
    <t>HG-4450</t>
  </si>
  <si>
    <t>LAMOTRIGINA TABLETA, TABLETA MASTICABLE O DISPERSABLE 100 MG EVENTO: 747-2021 SIAF-2193-2021 COD 836</t>
  </si>
  <si>
    <t>HG-4451</t>
  </si>
  <si>
    <t>HG-4452</t>
  </si>
  <si>
    <t>HG-4453</t>
  </si>
  <si>
    <t>ADQUISICIÓN DE QUETIAPINA FUMARATO, CARBONATO DE LITIO, CARBAMAZEPINA Y OTROS MEDICAMENTOS</t>
  </si>
  <si>
    <t>HG-4454</t>
  </si>
  <si>
    <t>LAMOTRIGINA TABLETA, TABLETA MASTICABLE O DISPERSABLE 100 MG. CODIGO IGSS 836. SIAF-01 2793-2020. EVENTO NO. 1463-2020.</t>
  </si>
  <si>
    <t>21/11/2020</t>
  </si>
  <si>
    <t>24/11/2020</t>
  </si>
  <si>
    <t>HG-4455</t>
  </si>
  <si>
    <t>HG-4456</t>
  </si>
  <si>
    <t>HG-4457</t>
  </si>
  <si>
    <t>LAMOTRIGINA CONCENTRACIÓN 100MG FORMA FARMACÉUTICA TABLETA VÍA DE ADMINISTRACIÓN ORAL</t>
  </si>
  <si>
    <t>HG-4458</t>
  </si>
  <si>
    <t>HG-4459</t>
  </si>
  <si>
    <t>HG-4460</t>
  </si>
  <si>
    <t>HG-4461</t>
  </si>
  <si>
    <t>HG-4462</t>
  </si>
  <si>
    <t>HG-4463</t>
  </si>
  <si>
    <t>EVENTO 10709/2020 CÓDIGO IGSS 836 LAMOTRIGINA TABLETA 100 MG</t>
  </si>
  <si>
    <t>2/12/2020</t>
  </si>
  <si>
    <t>4/12/2020</t>
  </si>
  <si>
    <t>HG-4464</t>
  </si>
  <si>
    <t>HG-4465</t>
  </si>
  <si>
    <t>HG-4466</t>
  </si>
  <si>
    <t>LAMOTRIGINA TABLETA 100 MG; PEDIDO NO. 2239/2020; CANTIDAD 8400; CÓDIGO IGSS 836.</t>
  </si>
  <si>
    <t>26/11/2020</t>
  </si>
  <si>
    <t>HG-4467</t>
  </si>
  <si>
    <t>HG-4468</t>
  </si>
  <si>
    <t>HG-4469</t>
  </si>
  <si>
    <t>PEDIDO 2645 CODIGO IGSS 836 LAMOTRIGINA, TABLETA 100 MG</t>
  </si>
  <si>
    <t>HG-4470</t>
  </si>
  <si>
    <t>HG-4471</t>
  </si>
  <si>
    <t>HG-4472</t>
  </si>
  <si>
    <t>PEDIDO 1996, CÓDIGO IGSS 836, LAMOTRIGINA, TABLETA 100 MG</t>
  </si>
  <si>
    <t>HG-4473</t>
  </si>
  <si>
    <t>HG-4474</t>
  </si>
  <si>
    <t>HG-4475</t>
  </si>
  <si>
    <t>PEDIDO 1994/2019 CÓDIGO 836 LAMOTRIGINA, TABLETA 100 MG</t>
  </si>
  <si>
    <t>HG-4476</t>
  </si>
  <si>
    <t>HG-4477</t>
  </si>
  <si>
    <t>4/10/2019</t>
  </si>
  <si>
    <t>HG-4478</t>
  </si>
  <si>
    <t>HG-4479</t>
  </si>
  <si>
    <t>LAMOTRIGINA TABLETA TABLETA DE 100 MG</t>
  </si>
  <si>
    <t>HG-4480</t>
  </si>
  <si>
    <t>PEDIDO 35 CODIGO 836 LAMOTRIGINA TABLETA, TABLETA MASTICABLE O DISPERSABLE 100 MG</t>
  </si>
  <si>
    <t>HG-4481</t>
  </si>
  <si>
    <t>CÓDIGO IGSS 763, CODIGO PPR 1422, EVENTO NO. 1165-2020, COMPRA DE MEDICAMENTOS, TOPIRAMATO, TABLETA 100 MG</t>
  </si>
  <si>
    <t>TOPIRAMATO</t>
  </si>
  <si>
    <t>CONCENTRACIÓN: 100MG; FORMA FARMACÉUTICA: TABLETA; VÍA DE ADMINISTRACIÓN: ORAL</t>
  </si>
  <si>
    <t>HG-4482</t>
  </si>
  <si>
    <t>PEDIDO 1997, CÓDIGO IGSS 837 LAMOTRIGINA, TABLETA 25 MG</t>
  </si>
  <si>
    <t>16/10/2020</t>
  </si>
  <si>
    <t>CONCENTRACIÓN: 25 MG; FORMA FARMACÉUTICA: TABLETA; VÍA DE ADMINISTRACIÓN: ORAL</t>
  </si>
  <si>
    <t>HG-4483</t>
  </si>
  <si>
    <t>PEDIDO 535, CODIGO IGSS 836, LAMOTRIGINA, TABLETA 100 MG</t>
  </si>
  <si>
    <t>HG-4484</t>
  </si>
  <si>
    <t>HG-4485</t>
  </si>
  <si>
    <t>HG-4486</t>
  </si>
  <si>
    <t>60 - LAMOTRIGINA, TABLETA MASTICABLE O DISPERSABLE 100 MG C-836</t>
  </si>
  <si>
    <t>HG-4487</t>
  </si>
  <si>
    <t>22/10/2020</t>
  </si>
  <si>
    <t>HG-4488</t>
  </si>
  <si>
    <t>HG-4489</t>
  </si>
  <si>
    <t>PEDIDO NO. 2897/2021, LAMOTRIGINA, TABLETA, TABLETA MASTICABLE O DISPERSABLE 100 MG, CODIGO IGSS 836</t>
  </si>
  <si>
    <t>24/2/2021</t>
  </si>
  <si>
    <t>HG-4490</t>
  </si>
  <si>
    <t>HG-4491</t>
  </si>
  <si>
    <t>HG-4492</t>
  </si>
  <si>
    <t>CÓDIGO IGSS 836 LAMOTRIGINA TABLETA 100 MG P. 976</t>
  </si>
  <si>
    <t>23/2/2021</t>
  </si>
  <si>
    <t>25/2/2021</t>
  </si>
  <si>
    <t>HG-4493</t>
  </si>
  <si>
    <t>HG-4494</t>
  </si>
  <si>
    <t>HG-4495</t>
  </si>
  <si>
    <t>HG-4496</t>
  </si>
  <si>
    <t>HG-4497</t>
  </si>
  <si>
    <t>HG-4498</t>
  </si>
  <si>
    <t>HG-4499</t>
  </si>
  <si>
    <t>LUXXES(LAB. LAMFER PARA MEDPHARMA/GUATEMALA)INCLUYE IVA</t>
  </si>
  <si>
    <t>HG-4500</t>
  </si>
  <si>
    <t>HG-4501</t>
  </si>
  <si>
    <t>HG-4502</t>
  </si>
  <si>
    <t>6/11/2020</t>
  </si>
  <si>
    <t>HG-4503</t>
  </si>
  <si>
    <t>HG-4504</t>
  </si>
  <si>
    <t>HG-4505</t>
  </si>
  <si>
    <t>16/3/2021</t>
  </si>
  <si>
    <t>HG-4506</t>
  </si>
  <si>
    <t>HG-4507</t>
  </si>
  <si>
    <t>HG-4508</t>
  </si>
  <si>
    <t>HG-4509</t>
  </si>
  <si>
    <t>ADQUISICION CODIGO IGSS 836, LAMOTRIGINA TABLETA, TABLETA MASTICABLE O DISPERSABLE 100 MG.</t>
  </si>
  <si>
    <t>1/3/2021</t>
  </si>
  <si>
    <t>HG-4510</t>
  </si>
  <si>
    <t>HG-4511</t>
  </si>
  <si>
    <t>HG-4512</t>
  </si>
  <si>
    <t>HG-4513</t>
  </si>
  <si>
    <t>HG-4514</t>
  </si>
  <si>
    <t>HG-4515</t>
  </si>
  <si>
    <t>HG-4516</t>
  </si>
  <si>
    <t>HG-4517</t>
  </si>
  <si>
    <t>HG-4518</t>
  </si>
  <si>
    <t>HG-4519</t>
  </si>
  <si>
    <t>HG-4520</t>
  </si>
  <si>
    <t>HG-4521</t>
  </si>
  <si>
    <t>F-1094/2021; C-836; LAMOTRIGINA TABLETA 100 MG</t>
  </si>
  <si>
    <t>HG-4522</t>
  </si>
  <si>
    <t>HG-4523</t>
  </si>
  <si>
    <t>EVENTO 1856-2021, PEDIDO 29635 CÓDIGO IGSS 836, CÓDIGO PPR 902-77862 LAMOTRIGINA, TABLETA 100 MG</t>
  </si>
  <si>
    <t>11/8/2021</t>
  </si>
  <si>
    <t>HG-4524</t>
  </si>
  <si>
    <t>HG-4525</t>
  </si>
  <si>
    <t>HG-4526</t>
  </si>
  <si>
    <t>LAMOTRIGINA TABLETA, TABLETA MASTICABLE O DISPERSABLE 100 MG SIAF-2909-2021 COD 836 EVENTO: 1172-2021</t>
  </si>
  <si>
    <t>HG-4527</t>
  </si>
  <si>
    <t>HG-4528</t>
  </si>
  <si>
    <t>HG-4529</t>
  </si>
  <si>
    <t>PEDIDO 526/2021, CODIGO IGSS 836, LAMOTRIGINA TABLETA, TABLETA MASTICABLE O DISPERSABLE 100 MG</t>
  </si>
  <si>
    <t>HG-4530</t>
  </si>
  <si>
    <t>HG-4531</t>
  </si>
  <si>
    <t>HG-4532</t>
  </si>
  <si>
    <t>HG-4533</t>
  </si>
  <si>
    <t>5/4/2021</t>
  </si>
  <si>
    <t>7/4/2021</t>
  </si>
  <si>
    <t>HG-4534</t>
  </si>
  <si>
    <t>HG-4535</t>
  </si>
  <si>
    <t>HG-4536</t>
  </si>
  <si>
    <t>PEDIDO NO. 13139/2021; LAMOTRIGINA, TABLETA MASTICABLE O DISPERSABLE 100 MG; CODIGO IGSS: 836</t>
  </si>
  <si>
    <t>HG-4537</t>
  </si>
  <si>
    <t>CÓDIGO IGSS 836, LAMOTRIGINA TABLETA, TABLETA MASTICABLE O DISPERSABLE 100 MG. SOLICITUD: 943/2021.</t>
  </si>
  <si>
    <t>HG-4538</t>
  </si>
  <si>
    <t>HG-4539</t>
  </si>
  <si>
    <t>HG-4540</t>
  </si>
  <si>
    <t>HG-4541</t>
  </si>
  <si>
    <t>EVENTO NO.98-2022 LAMOTRIGINA TABLETA MASTICABLE O DISPERSABLE 100 MG. CODIGO IGSS NO.836</t>
  </si>
  <si>
    <t>HG-4542</t>
  </si>
  <si>
    <t>CODIGO 836 PEDIDO 334/2022 LAMOTRIGINA TABLETA MASTICABLE O DISPERSABLE 100 MG.</t>
  </si>
  <si>
    <t>LUXXESMEDPHARMAPRODUCTO CON VIA</t>
  </si>
  <si>
    <t>HG-4543</t>
  </si>
  <si>
    <t>PEDIDO 788/2022 CODIGO IGSS 836, LAMOTRIGINA, TABLETA MASTICABLE O DISPERSABLE 100 MG. AMPARO NO. 01200-2016-00064.</t>
  </si>
  <si>
    <t>12/2/2022</t>
  </si>
  <si>
    <t>HG-4544</t>
  </si>
  <si>
    <t>HG-4545</t>
  </si>
  <si>
    <t>60-LAMOTRIGINA TABLETA, TABLETA MASTICABLE O DISPERSABLE 100 MG COD. 836</t>
  </si>
  <si>
    <t>HG-4546</t>
  </si>
  <si>
    <t>9,600 LAMOTRIGINA, TABLETA 100 MG - CÓDIGO IGSS 836, P.768/2022</t>
  </si>
  <si>
    <t>HG-4547</t>
  </si>
  <si>
    <t>LAMOTRIGINA, TABLETA, TABLETA MASTICABLE O DISPERSABLE 100 MG.</t>
  </si>
  <si>
    <t>HG-4548</t>
  </si>
  <si>
    <t>MSPAS NO. 2017-MEN-CD39. COMPRA DE SUMINISTRO DE LAMOTRIGINA 100 MG TABLETA BLISTER PARA EL HOSPITAL DE SALUD MENTAL,"DR FEDERICO MORA".</t>
  </si>
  <si>
    <t>LAMOTRIGINA 100 MG TABLETA BLISTER</t>
  </si>
  <si>
    <t>LAMOTRIGINA 100 MG TABLETA BLISTEREXENTO DE IVA</t>
  </si>
  <si>
    <t>HG-4549</t>
  </si>
  <si>
    <t>HG-4550</t>
  </si>
  <si>
    <t>HG-4551</t>
  </si>
  <si>
    <t>CODIGO 836 LAMOTRIGINA TABLETA, TABLETA MASTICABLE O DISPERSABLE 100 MG. SIAF 89/2022</t>
  </si>
  <si>
    <t>HG-4552</t>
  </si>
  <si>
    <t>F-0042/2022 C-836 LAMOTRIGINA, TABLETA MASTICABLE O DISPERSABLE 100 MG</t>
  </si>
  <si>
    <t>HG-4553</t>
  </si>
  <si>
    <t>LUXXESMEDHARMAPRODUCTO CON IVA</t>
  </si>
  <si>
    <t>HG-4554</t>
  </si>
  <si>
    <t>LAMOTRIGINA TABLETA, TABLETA MASTICABLE O DISPERSABLE 100 MG; CÓDIGO IGSS: 836;</t>
  </si>
  <si>
    <t>HG-4555</t>
  </si>
  <si>
    <t>HG-4556</t>
  </si>
  <si>
    <t>EVENTO NO. 858-2021, COMPRA DE MEDICAMENTOS, CÓDIGO IGSS 836 , CODIGO PPR 902-77862,LAMOTRIGINA, TABLETA 100 MG</t>
  </si>
  <si>
    <t>HG-4557</t>
  </si>
  <si>
    <t>HG-4558</t>
  </si>
  <si>
    <t>HG-4559</t>
  </si>
  <si>
    <t>LUXXES(LAB,. LAMFER PARA MED PHARMA/GUATEMALA)</t>
  </si>
  <si>
    <t>HG-4560</t>
  </si>
  <si>
    <t>LAMOTRIGINA TABLETA, TABLETA MASTICABLE O DISPERSABLE 100 MG CODIGO IGSS 836</t>
  </si>
  <si>
    <t>HG-4561</t>
  </si>
  <si>
    <t>LAMOTRIGINA TABLETA 100 MG, CANTIDAD 19,600, CÓDIGO IGSS 836, PEDIDO 887/2022</t>
  </si>
  <si>
    <t>LUXXES 100 MGMEDPHARMAPRODUCTO CON IVA</t>
  </si>
  <si>
    <t>HG-4562</t>
  </si>
  <si>
    <t>HG-4563</t>
  </si>
  <si>
    <t>HG-4564</t>
  </si>
  <si>
    <t>PEDIDO 72/2022. LAMOTRIGINA, TABLETA MASTICABLE O DISPERSABLE 100 MG. CODIGO IGSS: 836.</t>
  </si>
  <si>
    <t>11/3/2022</t>
  </si>
  <si>
    <t>LUXXES 100 MG TABLETAS MASTICABLESLAB. (LAMFER/GUATEMALA)PRODUCTO CON IVA</t>
  </si>
  <si>
    <t>HG-4565</t>
  </si>
  <si>
    <t>LAMOTRIGINA TABLETA 100 MG CANTIDAD 7000 PEDIDO 981/2021 CODIGO IGSS 836</t>
  </si>
  <si>
    <t>HG-4566</t>
  </si>
  <si>
    <t>HG-4567</t>
  </si>
  <si>
    <t>HG-4568</t>
  </si>
  <si>
    <t>CÓDIGO IGSS 836, LAMOTRIGINA TABLETA, TABLETA MASTICABLE O DISPERSABLE 100 MG. SOLICITUD: 132/2022.</t>
  </si>
  <si>
    <t>LUXXES 100 MG TABLETAS MASTICABLESMEDPHARMAPRODUCTO CON IVA</t>
  </si>
  <si>
    <t>HG-4569</t>
  </si>
  <si>
    <t>CODIGO IGSS 836, LAMOTRIGINA TABLETA, TABLETA MASTICABLE O DISPERSABLE 100 MG</t>
  </si>
  <si>
    <t>HG-4570</t>
  </si>
  <si>
    <t>PEDIDO NO. 1391/2022, LAMOTRIGINA, TABLETA, TABLETA MASTICABLE O DISPERSABLE 100 MG, CODIGO IGSS 836</t>
  </si>
  <si>
    <t>HG-4571</t>
  </si>
  <si>
    <t>LAMOTRIGINATABLETA, TABLETA MASTICABLE O DISPERSABLE 100 MG</t>
  </si>
  <si>
    <t>HG-4572</t>
  </si>
  <si>
    <t>PEDIDO NO. 3907/2022, LAMOTRIGINA, TABLETA, TABLETA MASTICABLE O DISPERSABLE 100 MG, CODIGO IGSS 836</t>
  </si>
  <si>
    <t>LUXXES 100 MG TABLETA MASTICABLEMEDPHARMAPRODUCTO CON IVA</t>
  </si>
  <si>
    <t>HG-4573</t>
  </si>
  <si>
    <t>HG-4574</t>
  </si>
  <si>
    <t>HG-4575</t>
  </si>
  <si>
    <t>LAMOTRIGINA TABLETA, TABLETA MASTICABLE O DISPERSABLE 100 MG PARA UIA ASUNCION MITA Y CONSULTORIO JUTIAPA</t>
  </si>
  <si>
    <t>HG-4576</t>
  </si>
  <si>
    <t>4/5/2021</t>
  </si>
  <si>
    <t>HG-4577</t>
  </si>
  <si>
    <t>HG-4578</t>
  </si>
  <si>
    <t>HG-4579</t>
  </si>
  <si>
    <t>HG-4580</t>
  </si>
  <si>
    <t>270 - LAMOTRIGINA, TABLETA MASTICABLE O DISPERSABLE 25 MG C-837</t>
  </si>
  <si>
    <t>HG-4581</t>
  </si>
  <si>
    <t>CODIGO 836 LAMOTRIGINA TABLETA. TABLETA MASTICABLE O DISPERSABLE 100 MG. SIAF 315/2022</t>
  </si>
  <si>
    <t>HG-4582</t>
  </si>
  <si>
    <t>LUXXES MEDPHARMA PRODUCTO CON IVA</t>
  </si>
  <si>
    <t>HG-4583</t>
  </si>
  <si>
    <t>HG-4584</t>
  </si>
  <si>
    <t>PEDIDO 770, CÓDIGO IGSS 836, LAMOTRIGINA, TABLETA, TABLETA MASTICABLE O DISPERSABLE 100 MG</t>
  </si>
  <si>
    <t>HG-4585</t>
  </si>
  <si>
    <t>EVENTO NO. 1806-2022, CÓDIGO IGSS 836 LAMOTRIGINA, TABLETA 100 MG</t>
  </si>
  <si>
    <t>HG-4586</t>
  </si>
  <si>
    <t>HG-4587</t>
  </si>
  <si>
    <t>HG-4588</t>
  </si>
  <si>
    <t>HG-4589</t>
  </si>
  <si>
    <t>HG-4590</t>
  </si>
  <si>
    <t>LUXXES 100 MGLAB: LAMFER/GUATEMALA.INCLUYE IVA</t>
  </si>
  <si>
    <t>HG-4591</t>
  </si>
  <si>
    <t>HG-4592</t>
  </si>
  <si>
    <t>F-0442/2021; C-836; LAMOTRIGINA TABLETA 100 MG</t>
  </si>
  <si>
    <t>HG-4593</t>
  </si>
  <si>
    <t>HG-4594</t>
  </si>
  <si>
    <t>HG-4595</t>
  </si>
  <si>
    <t>HG-4596</t>
  </si>
  <si>
    <t>HG-4597</t>
  </si>
  <si>
    <t>HG-4598</t>
  </si>
  <si>
    <t>HG-4599</t>
  </si>
  <si>
    <t>HG-4600</t>
  </si>
  <si>
    <t>HG-4601</t>
  </si>
  <si>
    <t>CODIGO 836 PEDIDO 936/2021 LAMOTRIGINA, TABLETA 100 MG.</t>
  </si>
  <si>
    <t>HG-4602</t>
  </si>
  <si>
    <t>HG-4603</t>
  </si>
  <si>
    <t>HG-4604</t>
  </si>
  <si>
    <t>HG-4605</t>
  </si>
  <si>
    <t>60-LAMOTRIGINA TABLETA, TABLETA MASTICABLE O DISPERSABLE 100 MG-COD. 836</t>
  </si>
  <si>
    <t>HG-4606</t>
  </si>
  <si>
    <t>LAMOGIN 100</t>
  </si>
  <si>
    <t>HG-4607</t>
  </si>
  <si>
    <t>F-1880/2022  C-836  LAMOTRIGINA, TABLETA MASTICABLE O DISPERSABLE  100 MG</t>
  </si>
  <si>
    <t>CONCENTRACIÓN: 100MG; FORMA FARMACÉUTICA: TABLETA MASTICABLE; VÍA DE ADMINISTRACIÓN: ORAL;</t>
  </si>
  <si>
    <t>HG-4608</t>
  </si>
  <si>
    <t>HG-4609</t>
  </si>
  <si>
    <t>HG-4610</t>
  </si>
  <si>
    <t>180 - LAMOTRIGINA TABLETA, TABLETA MASTICABLE O DISPERSABLE 100 MG C-836</t>
  </si>
  <si>
    <t>HG-4611</t>
  </si>
  <si>
    <t>HG-4612</t>
  </si>
  <si>
    <t>COD IGSS 836 LAMOTRIGINA TABLETA, TABLETA MASTICABLE O DISPERSABLE 100 MG. P-1180 Y 1400 (EVENTO M.573)</t>
  </si>
  <si>
    <t>HG-4613</t>
  </si>
  <si>
    <t>45 LAMOTRIGINA TABLETA, TABLETA MASTICABLE O DISPERSABLE 100 MG C-836</t>
  </si>
  <si>
    <t>70331189</t>
  </si>
  <si>
    <t>BECO FARMA, SOCIEDAD ANONIMA</t>
  </si>
  <si>
    <t>TRIMOLEP 100 MG TABLETAS DISPERSABLE</t>
  </si>
  <si>
    <t>HG-4614</t>
  </si>
  <si>
    <t>20/4/2022</t>
  </si>
  <si>
    <t>HG-4615</t>
  </si>
  <si>
    <t>HG-4616</t>
  </si>
  <si>
    <t>CODIGO 836 LAMOTRIGINA TABLETA, TABLETA MASTICABLE O DISPERSABLE 100 MG</t>
  </si>
  <si>
    <t>HG-4617</t>
  </si>
  <si>
    <t>HG-4618</t>
  </si>
  <si>
    <t>CODIGO IGSS 836, LAMOTRIGINA TABLETA, TABLETA MASTICABLE O DISPERSABLE 100 MG. P-1206</t>
  </si>
  <si>
    <t>TRIMOLEP ORODISPERSABLE 100MG TABLETA DISPERSABLE</t>
  </si>
  <si>
    <t>HG-4619</t>
  </si>
  <si>
    <t>120 - LAMOTRIGINA TABLETA, TABLETA MASTICABLE O DISPERSABLE 100 MG  C-836</t>
  </si>
  <si>
    <t>HG-4620</t>
  </si>
  <si>
    <t>HG-4621</t>
  </si>
  <si>
    <t>HG-4622</t>
  </si>
  <si>
    <t>COTIZACIÓN MSPAS NO. 2022-MEN-C02 ADQUISICIÓN DE LAMOTRIGINA 100MG. PARA EL HOSPITAL DE SALUD MENTAL "DR. FEDERICO MORA".</t>
  </si>
  <si>
    <t>6/4/2022</t>
  </si>
  <si>
    <t>LUXXES 100 MG TABLETAS MASTICABLES (LABORATORIOS LAMFER/GUATEMALA) INCLUYE IVA</t>
  </si>
  <si>
    <t>HG-4623</t>
  </si>
  <si>
    <t>60 LAMOTRIGINA TABLETA, TABLETA MASTICABLE O DISPERSABLE 100 MG C-836</t>
  </si>
  <si>
    <t>HG-4624</t>
  </si>
  <si>
    <t>HG-4625</t>
  </si>
  <si>
    <t>HG-4626</t>
  </si>
  <si>
    <t>LUXXES  MEDPHARMA PRODUCTO CON IVA</t>
  </si>
  <si>
    <t>HG-4627</t>
  </si>
  <si>
    <t>EVENTO NO.  616-2022 CÓDIGO IGSS 836 LAMOTRIGINA, TABLETA 100 MG</t>
  </si>
  <si>
    <t>HG-4628</t>
  </si>
  <si>
    <t>PEDIDO 2675/2022 CODIGO IGSS 836, LAMOTRIGINA, TABLETA MASTICABLE O DISPERSABLE 100 MG. AMPARO NO. 01200-2016-00064.</t>
  </si>
  <si>
    <t>HG-4629</t>
  </si>
  <si>
    <t>HG-4630</t>
  </si>
  <si>
    <t>ADQUISICIÓN CÓDIGO IGSS 836, LAMOTRIGINA TABLETA, TABLETA MASTICABLE O DISPERSABLE 100 MG</t>
  </si>
  <si>
    <t>HG-4631</t>
  </si>
  <si>
    <t>PEDIDO 1311, CÓDIGO IGSS 836 LAMOTRIGINA, TABLETA, TABLETA MASTICABLE O DISPERSABLE 100 MG</t>
  </si>
  <si>
    <t>HG-4632</t>
  </si>
  <si>
    <t>60 - LAMOTRIGINA TABLETA, TABLETA MASTICABLE O DISPERSABLE 100 MG C-836</t>
  </si>
  <si>
    <t>HG-4633</t>
  </si>
  <si>
    <t>HG-4634</t>
  </si>
  <si>
    <t>BLÍSTER - 30 UNIDADES</t>
  </si>
  <si>
    <t>HG-4635</t>
  </si>
  <si>
    <t>LAMOTRIGINA TABLETA 100 MG. CANTIDAD 11,700 PEDIDO 2067/2022 CODIGO IGSS 836</t>
  </si>
  <si>
    <t>HG-4636</t>
  </si>
  <si>
    <t>CÓDIGO IGSS 836, LAMOTRIGINA TABLETA, TABLETA MASTICABLE O DISPERSABLE 100 MG. SOLICITUD: 1233/2022.</t>
  </si>
  <si>
    <t>HG-4637</t>
  </si>
  <si>
    <t>CODIGO 836 LAMOTRIGINA TABLETA, TABLETA MASTICABLE O DISPERSABLE 100 MG. PEDIDO NO. 1432/2022</t>
  </si>
  <si>
    <t>HG-4638</t>
  </si>
  <si>
    <t>HG-4639</t>
  </si>
  <si>
    <t>LAMOTRIGINA TABLETA MASTICABLE O DISPERSABLE 100 MG</t>
  </si>
  <si>
    <t>HG-4640</t>
  </si>
  <si>
    <t>F-1125/2022 836 LAMOTRIGINA TABLETA, TABLETA MASTICABLE O DISPERSABLE 100 MG</t>
  </si>
  <si>
    <t>HG-4641</t>
  </si>
  <si>
    <t>ADQUISICIÓN DE LAMOTRIGINA Y DEXTROSA AL 10% DE 500ML, PARA EL HOSPITAL DE SAN BENITO.</t>
  </si>
  <si>
    <t>HG-4642</t>
  </si>
  <si>
    <t>PEDIDO NO. 10149/2022 , LAMOTRIGINA, TABLETA, TABLETA MASTICABLE O DISPERSABLE 100 MG , CÓDIGO IGSS 836</t>
  </si>
  <si>
    <t>HG-4643</t>
  </si>
  <si>
    <t>HG-4644</t>
  </si>
  <si>
    <t>120 - LAMOTRIGINA TABLETA, TABLETA MASTICABLE O DISPERSABLE 100 MG C-836</t>
  </si>
  <si>
    <t>HG-4645</t>
  </si>
  <si>
    <t>HG-4646</t>
  </si>
  <si>
    <t>LAMOTRIGINA 100</t>
  </si>
  <si>
    <t>HG-4647</t>
  </si>
  <si>
    <t>CÓDIGO IGSS 836 LAMOTRIGINA, TABLETA, TABLETA MASTICABLE O DISPERSABLE 100 MG, PARA PACIENTES DE LAS DEPENDENCIAS QUE INTEGRAN LA UE135 HOSPITAL DE CHIMALTENANGO</t>
  </si>
  <si>
    <t>19/8/2022</t>
  </si>
  <si>
    <t>HG-4648</t>
  </si>
  <si>
    <t>HG-4649</t>
  </si>
  <si>
    <t>HG-4650</t>
  </si>
  <si>
    <t>HG-4651</t>
  </si>
  <si>
    <t>HG-4652</t>
  </si>
  <si>
    <t>CODIGO 836 LAMOTRIGINA TABLETA, TABLETA MASTICABLE O DISPESABLE 100 MG</t>
  </si>
  <si>
    <t>HG-4653</t>
  </si>
  <si>
    <t>12,900 LAMOTRIGINA TABLETA MASTICABLE O DISPERSABLE 100 MG - CÓDIGO IGSS 836, P.3689/2022</t>
  </si>
  <si>
    <t>HG-4654</t>
  </si>
  <si>
    <t>HG-4655</t>
  </si>
  <si>
    <t>HG-4656</t>
  </si>
  <si>
    <t>HG-4657</t>
  </si>
  <si>
    <t>EVENTO NO. 872-2022  LAMOTRIGINA TABLETA MASTICABLE O DISPERSABLE 100 MG CODIGO IGSS 836</t>
  </si>
  <si>
    <t>HG-4658</t>
  </si>
  <si>
    <t>HG-4659</t>
  </si>
  <si>
    <t>HG-4660</t>
  </si>
  <si>
    <t>HG-4661</t>
  </si>
  <si>
    <t>HG-4662</t>
  </si>
  <si>
    <t>PEDIDO NO. 4458/2022; LAMOTRIGINA, TABLETA MASTICABLE O DISPERSABLE 100 MG; CODIGO IGSS: 836</t>
  </si>
  <si>
    <t>HG-4663</t>
  </si>
  <si>
    <t>HG-4664</t>
  </si>
  <si>
    <t>COMPRA DE MEDICAMENTO LAMOTRIGINA TABLETA, TABLETA MASTICABLE O DISPERSABLE 100 MG PARA HOSPITAL IGSS COBÁN Y CENTROS DE COSTO DE ALTA VERAPAZ CANTIDAD 4500 UNIDADES</t>
  </si>
  <si>
    <t>HG-4665</t>
  </si>
  <si>
    <t>HG-4666</t>
  </si>
  <si>
    <t>HG-4667</t>
  </si>
  <si>
    <t>F-1413 C-836 LAMOTRIGINA, TABLETA 100 MG</t>
  </si>
  <si>
    <t>HG-4668</t>
  </si>
  <si>
    <t>HG-4669</t>
  </si>
  <si>
    <t>LAMOTRIGINA, TABLETA 100MG, CODIGO 836, PARA EL IGSS DE SAN BENITO, PETEN</t>
  </si>
  <si>
    <t>HG-4670</t>
  </si>
  <si>
    <t>HG-4671</t>
  </si>
  <si>
    <t>HG-4672</t>
  </si>
  <si>
    <t>HG-4673</t>
  </si>
  <si>
    <t>HG-4674</t>
  </si>
  <si>
    <t>LAMOTRIGINA TABLETA 100 MG. CANTIDAD 11,800 PEDIDO 3512/2022 CODIGO IGSS 836</t>
  </si>
  <si>
    <t>HG-4675</t>
  </si>
  <si>
    <t>CÓDIGO IGSS 836, LAMOTRIGINA TABLETA, TABLETA MASTICABLE O DISPERSABLE 100 MG. SOLICITUD: 2098/2022.</t>
  </si>
  <si>
    <t>HG-4676</t>
  </si>
  <si>
    <t>CODIGO 836 PEDIDO 2272/2022 LAMOTRIGINA, TABLETA MASTICABLE O DISPERSABLE 100 MG.</t>
  </si>
  <si>
    <t>HG-4677</t>
  </si>
  <si>
    <t>HG-4678</t>
  </si>
  <si>
    <t>HG-4679</t>
  </si>
  <si>
    <t>PEDIDO NO. 12137/2022, LAMOTRIGINA, TABLETA, TABLETA MASTICABLE O DISPERSABLE 100 MG, CODIGO IGSS 836.</t>
  </si>
  <si>
    <t>HG-4680</t>
  </si>
  <si>
    <t>Lamotrigina Tableta, Tableta masticable o dispersable 100 mg; Código IGSS: 836;</t>
  </si>
  <si>
    <t>Lamotrigina</t>
  </si>
  <si>
    <t>Concentración: 100 mg; Forma farmacéutica: Tableta; Vía de administración: Oral;</t>
  </si>
  <si>
    <t>HG-4681</t>
  </si>
  <si>
    <t>HG-4682</t>
  </si>
  <si>
    <t>HG-4683</t>
  </si>
  <si>
    <t>HG-4684</t>
  </si>
  <si>
    <t>HG-4685</t>
  </si>
  <si>
    <t>493-048</t>
  </si>
  <si>
    <t>ADQUISICIÓN DE CLORPROMAZINA, HALOPERIDOL, RISPERIDONA, FLUOFENAZINA, CARBONATO DE LITIO, LAMOTRIGINA, SERTALINA, PARA EL HOSPITAL DE SAN BENITO.</t>
  </si>
  <si>
    <t>CARBONATO DE LITIO ASMOH 300 MG COMPRIMIDOS</t>
  </si>
  <si>
    <t>HG-4686</t>
  </si>
  <si>
    <t>HG-4687</t>
  </si>
  <si>
    <t>ADQUISICIÓN DE PRODUCTOS MEDICINALES Y FARMACEUITICOS</t>
  </si>
  <si>
    <t>CARBONATO DE LITIO FORMA FARMACÉUTICA: TABLETA; CONCENTRACIÓN: 300 MG VIA DE ADMINISTRACIÓN: ORAL;</t>
  </si>
  <si>
    <t>HG-4688</t>
  </si>
  <si>
    <t>MSPAS NO. 2016-MEN-CD25.COMPRA DE MEDICAMENTOS VARIOS</t>
  </si>
  <si>
    <t>CARBONATO DE LITIO TABLETA 300 MG BLISTER.</t>
  </si>
  <si>
    <t>CARBONATO DE LITIO TABLETA 300 MG BLISTER</t>
  </si>
  <si>
    <t>HG-4689</t>
  </si>
  <si>
    <t>MSPAS NO. 2016-MEN-CD87.COMPRA DE SUMINISTRO DE CARBONATO DE LITIO TABLETA / CAPSULA 300 MG BLISTER,PARA EL HOSPITAL DE SALUD MENTAL "DR FEDERICO MORA".</t>
  </si>
  <si>
    <t>CARBONATO DE LITIO TABLETA / CAPSULA 300 MG BLISTER</t>
  </si>
  <si>
    <t>HG-4690</t>
  </si>
  <si>
    <t>ADQUISICION DE PRODUCTOS FARMACEUTICOS Y MEDICINALES</t>
  </si>
  <si>
    <t>15/8/2016</t>
  </si>
  <si>
    <t>CARBONATO DE LITIO FORMA FARMACÉUTICA: TABLETA; CONCENTRACIÓN: 300 MG; VÍA DE ADMINISTRACIÓN: ORAL;</t>
  </si>
  <si>
    <t>HG-4691</t>
  </si>
  <si>
    <t>ADQUISICIÓN DE OLANZAPINA; 10 MG. Y CARBONATO DE LITIO; 300 MG.</t>
  </si>
  <si>
    <t>CARBONATO DE LITIO CONCENTRACIÓN: 300 MG, FORMA FARMACÉUTICA: TABLETA, VÍA DE ADMINISTRACIÓN: ORAL</t>
  </si>
  <si>
    <t>CARBONATO DE LITIOLAB. QUALIPHARM PRODUCTO CON IVA</t>
  </si>
  <si>
    <t>HG-4692</t>
  </si>
  <si>
    <t>HG-4693</t>
  </si>
  <si>
    <t>MSPAS NO. 2017-MEN-CD09. COMPRA DE SUMINISTRO DE CARBONATO DE LITIO TABLETA / CAPSULA 300 MG BLISTER,PARA EL HOSPITAL DE SALUD MENTAL "DR FEDERICO MORA".</t>
  </si>
  <si>
    <t>HG-4694</t>
  </si>
  <si>
    <t>COMPRA DE SUMINISTRO DE CARBONATO DE LITIO TABLETA / CAPSULA 300 MG BLISTER,PARA EL HOSPITAL DE SALUD MENTAL "DR FEDERICO MORA".</t>
  </si>
  <si>
    <t>26/6/2017</t>
  </si>
  <si>
    <t>HG-4695</t>
  </si>
  <si>
    <t>COMPRA DIRECTA,MSPAS NO. 2017-MEN-CD72,COMPRA DE SUMINISTRO DE CARBONATO DE LITIO TABLETA / CAPSULA, 300 MG, BLISTER,PARA EL HOSPITAL DE SALUD MENTAL "DR. FEDERICO MORA".</t>
  </si>
  <si>
    <t>CARBONATO DE LITIO, TABLETA / CAPSULA, 300 MG BILSTER.</t>
  </si>
  <si>
    <t>CARBONATO DE LITIO, TABLETA / CAPSULA, 300 MG BILSTER</t>
  </si>
  <si>
    <t>LITIOCAR 300MG TABLETA CON IVA</t>
  </si>
  <si>
    <t>HG-4696</t>
  </si>
  <si>
    <t>HG-4697</t>
  </si>
  <si>
    <t>ADQUISICIÓN DE ACIDO VALPROICO, ALIMENTACION PARENTERAL, AMINOACIDOS CRISTALINOS, CARBONATO, COMPLEJO B, FLUOXETINA, PENICILINA BENZATINICA,,PARA EL HOSPITAL REGIONAL DE ZACAPA</t>
  </si>
  <si>
    <t>CONCENTRACIÓN: 300 MG; FORMA FARMACÉUTICA: CÁPSULA; VÍA DE ADMINISTRACIÓN: ORAL;</t>
  </si>
  <si>
    <t>LITIOCAR CON IVA</t>
  </si>
  <si>
    <t>HG-4698</t>
  </si>
  <si>
    <t>HG-4699</t>
  </si>
  <si>
    <t>ADQUSICION DE CARBONATO DE LITIO DE 300 MG.</t>
  </si>
  <si>
    <t>CONCENTRACIÓN: 300 MG; FORMA FARMACÉUTICA: COMPRIMIDO; VÍA DE ADMINISTRACIÓN: ORAL;</t>
  </si>
  <si>
    <t>HG-4700</t>
  </si>
  <si>
    <t>HG-4701</t>
  </si>
  <si>
    <t>120-LITIO CARBONATO, CÁPSULA O TABLETA 300 MG-COD. 833</t>
  </si>
  <si>
    <t>LITIO CARBONATO,</t>
  </si>
  <si>
    <t>CÁPSULA O TABLETA 300 MG</t>
  </si>
  <si>
    <t>HG-4702</t>
  </si>
  <si>
    <t>ADQUISICIÓN DEL MEDICAMENTO LITIO CARBONATO, CÁPSULA O TABLETA 300 MG, CÓDIGO IGSS 833 PARA EL CENTRO DE ATENCIÓN INTEGRAL DE SALUD MENTAL</t>
  </si>
  <si>
    <t>22/6/2020</t>
  </si>
  <si>
    <t>LITIOCAR(LAB. QUIMIFAR S.A.)INCLUYE IVA</t>
  </si>
  <si>
    <t>HG-4703</t>
  </si>
  <si>
    <t>LITHOCARB 300 MG CÁPSULAS</t>
  </si>
  <si>
    <t>HG-4704</t>
  </si>
  <si>
    <t>840 LITIO CARBONATO, CÁPSULA O TABLETA 300 MG C-833</t>
  </si>
  <si>
    <t>HG-4705</t>
  </si>
  <si>
    <t>LITIO CARBONATO CAPSULA O TABLETA 300 MG.</t>
  </si>
  <si>
    <t>HG-4706</t>
  </si>
  <si>
    <t>ADQUISICIÓN DEL MEDICAMENTO LITIO CARBONATO, CÁPSULA O TABLETA 300 MG CÓDIGO IGSS 833 REQUERIDO POR EL CENTRO DE ATENCIÓN INTEGRAL DE SALUD MENTAL</t>
  </si>
  <si>
    <t>9/12/2020</t>
  </si>
  <si>
    <t>HG-4707</t>
  </si>
  <si>
    <t>HG-4708</t>
  </si>
  <si>
    <t>LITIO CARBONATO, CAPSULA O TABLETA 300 MG</t>
  </si>
  <si>
    <t>HG-4709</t>
  </si>
  <si>
    <t>COMPRA DIRECTA MSPAS NO. 2020-MEN-CD91 COMPRA DE CARBONATO DE LITIO 300 MG. COMPRIMIDO PARA EL HOSPITAL DE SALUD MENTAL "DR. FEDERICO MORA".</t>
  </si>
  <si>
    <t>14/9/2020</t>
  </si>
  <si>
    <t>LITIOCAR(LAB. QUIMIFAR S.A. DE C.V./HONDURAS)INCLUYE IVA</t>
  </si>
  <si>
    <t>HG-4710</t>
  </si>
  <si>
    <t>HG-4711</t>
  </si>
  <si>
    <t>CODIGO 833 LITIO CARBONATO, CÁPSULA O TABLETA 300 MG</t>
  </si>
  <si>
    <t>HG-4712</t>
  </si>
  <si>
    <t>HG-4713</t>
  </si>
  <si>
    <t>ADQUISICIÓN DE CARBONATO DE LITIO TABLETA 300MG ORAL</t>
  </si>
  <si>
    <t>HG-4714</t>
  </si>
  <si>
    <t>LITHOCARB 300 MG CÁPSULAS (FRASCO)</t>
  </si>
  <si>
    <t>HG-4715</t>
  </si>
  <si>
    <t>HG-4716</t>
  </si>
  <si>
    <t>120- LITIO CARBONATO, CÁPSULA O TABLETA 300 MG, C-833</t>
  </si>
  <si>
    <t>LITIO CARBONATO</t>
  </si>
  <si>
    <t>HG-4717</t>
  </si>
  <si>
    <t>120 - LITIO CARBONATO, CÁPSULA O TABLETA 300 MG C-833</t>
  </si>
  <si>
    <t>HG-4718</t>
  </si>
  <si>
    <t>HG-4719</t>
  </si>
  <si>
    <t>HG-4720</t>
  </si>
  <si>
    <t>CARBONATO</t>
  </si>
  <si>
    <t>HG-4721</t>
  </si>
  <si>
    <t>360-LITIO CARBONATO, CÁPSULA O TABLETA 300 MG- COD. 833</t>
  </si>
  <si>
    <t>HG-4722</t>
  </si>
  <si>
    <t>COMPRA DIRECTA MSPAS NO. 2021-MEN-CD15 COMPRA DE CARBONATO DE LITIO 300 MG. PARA EL HOSPITAL DE SALUD MENTAL "DR. FEDERICO MORA".</t>
  </si>
  <si>
    <t>HG-4723</t>
  </si>
  <si>
    <t>CARBONATO DE LITIO ASMOH 300MG COMPRIMIDOS</t>
  </si>
  <si>
    <t>HG-4724</t>
  </si>
  <si>
    <t>HG-4725</t>
  </si>
  <si>
    <t>LITIOCAR 300MGLAB. QUIMIFAR, S.A./HONDURASCON IVA</t>
  </si>
  <si>
    <t>HG-4726</t>
  </si>
  <si>
    <t>480 - LITIO CARBONATO, CÁPSULA O TABLETA 300 MG C-833</t>
  </si>
  <si>
    <t>HG-4727</t>
  </si>
  <si>
    <t>LITIO CARBONATO, CAPSULA O TABLETA 300 MG.</t>
  </si>
  <si>
    <t>LITIOCAR (LAB. QUIMIFAR, S.A. DE C.V./HONDURAS)INCLUYE IVA</t>
  </si>
  <si>
    <t>HG-4728</t>
  </si>
  <si>
    <t>HG-4729</t>
  </si>
  <si>
    <t>240 - LITIO CARBONATO, CÁPSULA O TABLETA 300 MG C-833</t>
  </si>
  <si>
    <t>HG-4730</t>
  </si>
  <si>
    <t>ADQUISICION DE ANFOTERICINA B PARA EL HOSPITAL REGIONAL DE ZACAPA</t>
  </si>
  <si>
    <t>HG-4731</t>
  </si>
  <si>
    <t>HG-4732</t>
  </si>
  <si>
    <t>LITIOCAR 300MG(LAB. QUIMIFAR S.A. DE C.V./HONDURAS)INCLUYE IVA</t>
  </si>
  <si>
    <t>HG-4733</t>
  </si>
  <si>
    <t>HG-4734</t>
  </si>
  <si>
    <t>COTIZACIÓN MSPAS NO. 2021-MEN-C03. ADQUISICIÓN DE CARBONATO DE LITIO 300MG. PARA EL HOSPITAL DE SALUD MENTAL "DR. FEDERICO MORA".</t>
  </si>
  <si>
    <t>HG-4735</t>
  </si>
  <si>
    <t>HG-4736</t>
  </si>
  <si>
    <t>HG-4737</t>
  </si>
  <si>
    <t>480-LITIO CARBONATO, CÁPSULA O TABLETA 300 MG- COD. 833</t>
  </si>
  <si>
    <t>HG-4738</t>
  </si>
  <si>
    <t>EVENTO 198/2020 LITIO CARBONATO CAPSULA O TABLETA 300 MG. CODIGO 833.</t>
  </si>
  <si>
    <t>30/6/2020</t>
  </si>
  <si>
    <t>HG-4739</t>
  </si>
  <si>
    <t>HG-4740</t>
  </si>
  <si>
    <t>HG-4741</t>
  </si>
  <si>
    <t>HG-4742</t>
  </si>
  <si>
    <t>HG-4743</t>
  </si>
  <si>
    <t>MSPAS NO. 2017-MEN-CD01.COMPRA DE SUMINISTRO DE CARBONATO DE LITIO TABLETA / CAPSULA 300 MG BLISTER,PARA EL HOSPITAL DE SALUD MENTAL "DR FEDERICO MORA".</t>
  </si>
  <si>
    <t>CARBONATO DE LITIO, TABLETA/CAPSULA, 300 MG BLISTER.</t>
  </si>
  <si>
    <t>CARBONATO DE LITIO, TABLETA/CAPSULA, 300 MG BLISTER</t>
  </si>
  <si>
    <t>HG-4744</t>
  </si>
  <si>
    <t>CLOPIDOGREL TABLETA 75 MG</t>
  </si>
  <si>
    <t>CLOPIDOGREL</t>
  </si>
  <si>
    <t>CONCENTRACIÓN: 75 MG; FORMA FARMACÉUTICA: TABLETA; VÍA DE ADMINISTRACIÓN: ORAL</t>
  </si>
  <si>
    <t>HG-4745</t>
  </si>
  <si>
    <t>CODIGO 833 LITIO CARBONATO, CÁPSULA O TABLETA 300 MG.</t>
  </si>
  <si>
    <t>CONCENTRACIÓN: 300 MG; FORMA FARMACÉUTICA: CÁPSULA; VÍA DE ADMINISTRACIÓN: ORAL</t>
  </si>
  <si>
    <t>HG-4746</t>
  </si>
  <si>
    <t>HG-4747</t>
  </si>
  <si>
    <t>CONCENTRACIÓN: 300 MG; FORMA FARMACÉUTICA: COMPRIMIDO; VÍA DE ADMINISTRACIÓN: ORAL</t>
  </si>
  <si>
    <t>HG-4748</t>
  </si>
  <si>
    <t>HG-4749</t>
  </si>
  <si>
    <t>HG-4750</t>
  </si>
  <si>
    <t>1080-LITIO CARBONATO CÁPSULA O TABLETA 300 MG COD. 833</t>
  </si>
  <si>
    <t>HG-4751</t>
  </si>
  <si>
    <t>360 - LITIO CARBONATO CÁPSULA O TABLETA 300 MG C-833</t>
  </si>
  <si>
    <t>HG-4752</t>
  </si>
  <si>
    <t>600 LITIO CARBONATO, CÁPSULA O TABLETA 300 MG C-833</t>
  </si>
  <si>
    <t>HG-4753</t>
  </si>
  <si>
    <t>LITIO CARBONATO, CASULA O TABLETA 300 MG.</t>
  </si>
  <si>
    <t>HG-4754</t>
  </si>
  <si>
    <t>HG-4755</t>
  </si>
  <si>
    <t>HG-4756</t>
  </si>
  <si>
    <t>ADQUSICION DE CARBONATO DE LITIO TABLETA CONCENTRACION 300 MG.</t>
  </si>
  <si>
    <t>CONCENTRACIÓN: 300 MG; FORMA FARMACÉUTICA: TABLETA; VÍA DE ADMINISTRACIÓN: ORAL</t>
  </si>
  <si>
    <t>HG-4757</t>
  </si>
  <si>
    <t>HG-4758</t>
  </si>
  <si>
    <t>HG-4759</t>
  </si>
  <si>
    <t>240-LITIO CARBONATO, CÁPSULA O TABLETA 300 MG COD. 833</t>
  </si>
  <si>
    <t>HG-4760</t>
  </si>
  <si>
    <t>360 LITIO CARBONATO, CÁPSULA O TABLETA 300 MG C-833</t>
  </si>
  <si>
    <t>HG-4761</t>
  </si>
  <si>
    <t>120 LITIO CARBONATO, CÁPSULA O TABLETA 300 MG C-833</t>
  </si>
  <si>
    <t>HG-4762</t>
  </si>
  <si>
    <t>COMPRA DIRECTA MSPAS NO. 2022-MEN-CD113 COMPRA DE CARBONATO DE LITIO 300 MG. TABLETA PARA EL HOSPITAL DE SALUD MENTAL "DR. FEDERICO MORA".</t>
  </si>
  <si>
    <t>CARBONATO DE LITIO ASMOH 300 MG COMPRIMIDOS.</t>
  </si>
  <si>
    <t>HG-4763</t>
  </si>
  <si>
    <t>HG-4764</t>
  </si>
  <si>
    <t>HG-4765</t>
  </si>
  <si>
    <t>HG-4766</t>
  </si>
  <si>
    <t>HG-4767</t>
  </si>
  <si>
    <t>360 - LITIO CARBONATO, CÁPSULA O TABLETA 300 MG C-833</t>
  </si>
  <si>
    <t>HG-4768</t>
  </si>
  <si>
    <t>HG-4769</t>
  </si>
  <si>
    <t>LITHOCARB 300 MG CÁPSULAS (FRASCO 1X100)</t>
  </si>
  <si>
    <t>HG-4770</t>
  </si>
  <si>
    <t>HG-4771</t>
  </si>
  <si>
    <t>HG-4772</t>
  </si>
  <si>
    <t>COTIZACIÓN MSPAS NO. 2022-MEN-C03 ADQUISICIÓN DE CARBONATO DE LITIO 300MG. (CAPSULA) Y RISPERIDONA 2MG. (TABLETA) PARA EL HOSPITAL DE SALUD MENTAL "DR. FEDERICO MORA".</t>
  </si>
  <si>
    <t>HG-4773</t>
  </si>
  <si>
    <t>HG-4774</t>
  </si>
  <si>
    <t>17/6/2022</t>
  </si>
  <si>
    <t>HG-4775</t>
  </si>
  <si>
    <t>HG-4776</t>
  </si>
  <si>
    <t>HG-4777</t>
  </si>
  <si>
    <t>240 - LITIO CARBONATO CÁPSULA O TABLETA 300 MG C-833</t>
  </si>
  <si>
    <t>HG-4778</t>
  </si>
  <si>
    <t>ADQUISICIÓN DE CARBONATO DE LITIO CONCENTRACIÓN 300MG</t>
  </si>
  <si>
    <t>HG-4779</t>
  </si>
  <si>
    <t>HG-4780</t>
  </si>
  <si>
    <t>1,320 - LITIO CARBONATO CÁPSULA O TABLETA 300 MG C-833</t>
  </si>
  <si>
    <t>HG-4781</t>
  </si>
  <si>
    <t>HG-4782</t>
  </si>
  <si>
    <t>HG-4783</t>
  </si>
  <si>
    <t>HG-4784</t>
  </si>
  <si>
    <t>HG-4785</t>
  </si>
  <si>
    <t>HG-4786</t>
  </si>
  <si>
    <t>100 - LITIO CARBONATO CÁPSULA O TABLETA 300 MG C-833</t>
  </si>
  <si>
    <t>HG-4787</t>
  </si>
  <si>
    <t>1080 - LITIO CARBONATO, CÁPSULA O TABLETA 300 MG C-833</t>
  </si>
  <si>
    <t>HG-4788</t>
  </si>
  <si>
    <t>494-048</t>
  </si>
  <si>
    <t>SERTRALINA HIDROCLORURO</t>
  </si>
  <si>
    <t>CONCENTRACIÓN: 50MG; PRESENTACIÓN: TABLETA; VÍA DE ADMINISTRACIÓN: ORAL;</t>
  </si>
  <si>
    <t>INSERTEC</t>
  </si>
  <si>
    <t>HG-4789</t>
  </si>
  <si>
    <t>ADQUISICIÓN DE 1,500 TABLETAS Y 20 CAJAS DE SERTRALINA HIDROCLORURO PARA DIFERENTES UNIDADES SOLICITANTES A CARGO DE LA SECRETARÍA DE BIENESTAR SOCIAL DE LA PRESIDENCIA DE LA REPÚBLICA</t>
  </si>
  <si>
    <t>SEROLUX PRECIO POR COMPRIMIDO 4.01PRECIO POR CAJA DE 30 COMP.</t>
  </si>
  <si>
    <t>HG-4790</t>
  </si>
  <si>
    <t>HG-4791</t>
  </si>
  <si>
    <t>HG-4792</t>
  </si>
  <si>
    <t>SEROLUX VEN. DEL PRODUCTO 10/</t>
  </si>
  <si>
    <t>HG-4793</t>
  </si>
  <si>
    <t>HG-4794</t>
  </si>
  <si>
    <t>HG-4795</t>
  </si>
  <si>
    <t>COMPRA DIRECTA MSPAS NO. 2021-MEN-CD69 COMPRA DE SERTRALINA 50 MG. TABLETA PARA EL HOSPITAL DE SALUD MENTAL "DR. FEDERICO MORA".</t>
  </si>
  <si>
    <t>CONCENTRACIÓN: 50MG; PRESENTACIÓN: TABLETA; VÍA DE ADMINISTRACIÓN: ORAL</t>
  </si>
  <si>
    <t>SERTRALINA TABLETAS 50MG MK</t>
  </si>
  <si>
    <t>HG-4796</t>
  </si>
  <si>
    <t>POSITIV 50 MG TABLETAS RECUBIERTAS</t>
  </si>
  <si>
    <t>HG-4797</t>
  </si>
  <si>
    <t>SEROLUX 50MG TABLETAS RECUBIERTAS</t>
  </si>
  <si>
    <t>HG-4798</t>
  </si>
  <si>
    <t>INSERTEC 50</t>
  </si>
  <si>
    <t>HG-4799</t>
  </si>
  <si>
    <t>HG-4800</t>
  </si>
  <si>
    <t>HG-4801</t>
  </si>
  <si>
    <t>ADQUISICIÓN DE METILDOPA, SERTRALINA Y RISPERIDONA</t>
  </si>
  <si>
    <t>HG-4802</t>
  </si>
  <si>
    <t>HG-4803</t>
  </si>
  <si>
    <t>SERTRALINA HIDROCLORURO 50 MG TABLETA</t>
  </si>
  <si>
    <t>HG-4804</t>
  </si>
  <si>
    <t>MSPAS NO. 2016-MEN-CD27. COMPRA DE MEDICAMENTOS.</t>
  </si>
  <si>
    <t>SERTRALINA 50 MG TABLETA.</t>
  </si>
  <si>
    <t>SERTRALINA 50 MG TABLETA</t>
  </si>
  <si>
    <t>SERTRALINA</t>
  </si>
  <si>
    <t>HG-4805</t>
  </si>
  <si>
    <t>HG-4806</t>
  </si>
  <si>
    <t>POSITIV 50 MG TABLETAS RECUBIERTAS/INCLUYE IVA</t>
  </si>
  <si>
    <t>HG-4807</t>
  </si>
  <si>
    <t>HG-4808</t>
  </si>
  <si>
    <t>HG-4809</t>
  </si>
  <si>
    <t>ADQUISICIÓN DE AMOXICILINA Y SERTRALINA HIDROCLORURO PARA LAS NIÑAS, NIÑOS Y ADOLESCENTES QUE SE ENCUENTRAN EN LAS DIFERENTES DIRECCIONES Y DEPARTAMENTOS A CARGO DE LA SECRETARÍA DE BIENESTAR SOCIAL DE LA PRESIDENCIA.</t>
  </si>
  <si>
    <t>HG-4810</t>
  </si>
  <si>
    <t>MSPAS NO. 2016-MEN-CD43.COMPRA DE MEDICAMENTOS.,PARA EL HOSPITAL DE SALUD MENTAL "DR FEDERICO MORA".</t>
  </si>
  <si>
    <t>SERTRALINA HIDROCLORURO TABLETA 50 MG BLISTER</t>
  </si>
  <si>
    <t>HG-4811</t>
  </si>
  <si>
    <t>ADQUISICIÓN DE SERTRALINA HICLORURO PARA DIFERENTES UNIDADES SOLICITANTES A CARGO DE LA SECRETARÍA DE BIENESTAR SOCIAL DE LA PRESIDENCIA DE LA REPÚBLICA</t>
  </si>
  <si>
    <t>21/7/2020</t>
  </si>
  <si>
    <t>HG-4812</t>
  </si>
  <si>
    <t>SEROLUX 50MG</t>
  </si>
  <si>
    <t>HG-4813</t>
  </si>
  <si>
    <t>495-001</t>
  </si>
  <si>
    <t>CD-03 ADQUISICION DE PRODUCTOS MEDICINALES Y FARMACEUTICOS PARA EL HOSPITAL DE RETALHULEU.</t>
  </si>
  <si>
    <t>20/2/2017</t>
  </si>
  <si>
    <t>NALOXONA: CONCENTRACIÓN: 0.4MG/1ML; FORMA FARMACÉUTICA: SOLUCIÓN INYECTABLE; VÍA DE ADMINISTRACIÓN: INTRAVENOSA;</t>
  </si>
  <si>
    <t>AMPOLLA 1 UNIDAD</t>
  </si>
  <si>
    <t>NALOXONA</t>
  </si>
  <si>
    <t>HG-4814</t>
  </si>
  <si>
    <t>NALOXONA CLORHIDRATO, SOLUCIÓN INYECTABLE 0.4 MG/ML VIAL O AMPOLLA 1 ML; CÓDIGO IGSS: 1706;</t>
  </si>
  <si>
    <t>20/3/2020</t>
  </si>
  <si>
    <t>NALOXONA CLORHIDRATO</t>
  </si>
  <si>
    <t>CONCENTRACIÓN: 0.4MG/ML; FORMA FARMACÉUTICA: SOLUCIÓN INYECTABLE; VÍA DE ADMINISTRACIÓN: INTRAMUSCULAR;</t>
  </si>
  <si>
    <t>AMPOLLA - 1 MILILITRO(ML)</t>
  </si>
  <si>
    <t>HG-4815</t>
  </si>
  <si>
    <t>CÓDIGO 1706 NALOXONA CLORHIDRATO, SOLUCIÓN INYECTABLE 0.4 MG/ML VIAL O AMPOLLA 1 ML</t>
  </si>
  <si>
    <t>HG-4816</t>
  </si>
  <si>
    <t>ADQUISICION DE MEDICAMENTOS 8 PARA EL HOSPITAL DE BARILLAS, HUEHUETENANGO</t>
  </si>
  <si>
    <t>CONCENTRACIÓN: 0.4MG/1ML; FORMA FARMACÉUTICA: SOLUCIÓN INYECTABLE; VÍA DE ADMINISTRACIÓN: INTRAVENOSA;</t>
  </si>
  <si>
    <t>HG-4817</t>
  </si>
  <si>
    <t>HG-4818</t>
  </si>
  <si>
    <t>COMPRA DE MAGNESIO SULFATO, MORFINA, NISTATINA, NOREPINEFRINA, TIMEROSAL, TRAMADOL, VITAMINA B1, VITAMINA K1, PARA EL HOSPITAL NACIONAL DE SAN MARCOS "DR. MOISÉS VILLAGRÁN MAZARIEGOS</t>
  </si>
  <si>
    <t>HG-4819</t>
  </si>
  <si>
    <t>HG-4820</t>
  </si>
  <si>
    <t>ADQUISICIÓN DE AGUA ESTERIL, METRONIDAZOL, NALAXONA, AMIODARONA CLORHIDRATO, ERITROPOYETINA HUMANARECOMBINANTE.</t>
  </si>
  <si>
    <t>HG-4821</t>
  </si>
  <si>
    <t>PEDIDO 549 CÓDIGO IGSS: 1706 NALOXONA CLORHIDRATO SOLUCIÓN INYECTABLE 0.4MG/ML VIAL O AMPOLLA 1 ML</t>
  </si>
  <si>
    <t>HG-4822</t>
  </si>
  <si>
    <t>ADQUISICION DE EPINEFRINA, HARTMAN, SODIO CLORURO + DEXTROSA, LÍPIDOS, PARA EL HOSPITAL DEPARTAMENTAL DE SOLOLÁ</t>
  </si>
  <si>
    <t>HG-4823</t>
  </si>
  <si>
    <t>EVENTO 1613-2021 PEDIDO-29657, CÓDIGO IGSS- 1706, CÓDIGO PPR 1085-1233 NALOXONA CLORHIDRATO, SOLUCIÓN INYECTABLE 0.4 MG/ML VIAL O AMPOLLA 1 ML</t>
  </si>
  <si>
    <t>HG-4824</t>
  </si>
  <si>
    <t>ADQUISICIÓN DE ÁCIDO FÓLICO 5MG TABLETA; BUDESONIDA 200 MCG /INHALACIÓN SUSPENSIÓN ADMINISTRACIÓN: BUCAL; DEXAMETASONA 4MG/1ML INTRA MUSCULAR; ATROPINA SULFATO 0.5 MG/1ML INTRAMUSCULAR/INTRAVENOSA; NALOXONA 0.4MG/1ML INTRAVENOSA; ACETAMINOFÉN 1G INTRAVENOSA PARA EL HOSPITAL GENERAL TIPO I DE TECPÁN GUATEMALA</t>
  </si>
  <si>
    <t>5/8/2021</t>
  </si>
  <si>
    <t>HG-4825</t>
  </si>
  <si>
    <t>ADQUISICION DE MAGNESIO SULFATO, HIDROXIDO DE ALUMINIO, NALOXONA, INSULINA CRISTALINA HUMANA, PREDNISOLONA, SOLUCION HARTMAN, FENTANILO, RITODRINA .</t>
  </si>
  <si>
    <t>HG-4826</t>
  </si>
  <si>
    <t>NALOXONA CLORHIDRATO,SOLUCIÓN INYECTABLE 0.4 MG/ML VIAL O AMPOLLA 1 ML</t>
  </si>
  <si>
    <t>HG-4827</t>
  </si>
  <si>
    <t>MSPAS 2021-HBC-CD-054, ADQUISICIÓN DE MEDICAMENTOS</t>
  </si>
  <si>
    <t>HG-4828</t>
  </si>
  <si>
    <t>HG-4829</t>
  </si>
  <si>
    <t>MSPAS NO. 2021-HBC-CD-097, ADQUISICIÓN DE MEDICAMENTOS</t>
  </si>
  <si>
    <t>HG-4830</t>
  </si>
  <si>
    <t>NALOXONA; CONCENTRACIÓN: 0.4MG/1ML; FORMA FARMACÉUTICA: SOLUCIÓN INYECTABLE; VÍA DE ADMINISTRACIÓN: INTRAVENOSA; AMPOLLA; 1 UNIDAD(ES),PARÁ EL HOSPITAL GENERAL SAN JUAN DE DIOS</t>
  </si>
  <si>
    <t>HG-4831</t>
  </si>
  <si>
    <t>ADQUISICIÓN DE MEDICAMENTOS ANTICONVULSIVOS, ANESTÉSICOS Y ANALGÉSICOS PARA EL HOSPITAL DE EL PROGRESO.</t>
  </si>
  <si>
    <t>HG-4832</t>
  </si>
  <si>
    <t>ADQUISICION DE BROMURO DE IPATROPIO Y OTROS, PARA EL HOSPITAL REGIONAL DE ZACAPA</t>
  </si>
  <si>
    <t>HG-4833</t>
  </si>
  <si>
    <t>ADQUISICIÓN DE AZITROMICINA, METRONIZADOL, FLUMAZENIL, MEPERIDINA, BUPIVACAINA, LIDOCAINA, DIAZEPAM, NALOXONA Y PANCURIO BROMURO.</t>
  </si>
  <si>
    <t>HG-4834</t>
  </si>
  <si>
    <t>NALOXONA CLORHIDRATO SOLUCIÓN INYECTABLE 0.4 MG/ML VIAL O AMPOLLA 1 ML; CODIGO IGSS;1706</t>
  </si>
  <si>
    <t>HG-4835</t>
  </si>
  <si>
    <t>COMPRA DIRECTA MSPAS NO. 2021-HCH-CD453 ADQUISICIÓN DE MEDICAMENTOS (SULFATO DE MAGNESIO. CONCENTRACIÓN: 50%; METOCLOPRAMIDA CLORHIDRATO. CONCENTRACIÓN: 5MG/ 1ML; NALOXONA CLORHIDRATO. CONCENTRACIÓN: 0.4MG/ML ) PARA EL HOSPITAL NACIONAL DE CHIMALTENANGO</t>
  </si>
  <si>
    <t>HG-4836</t>
  </si>
  <si>
    <t>HG-4837</t>
  </si>
  <si>
    <t>ADQUISICIÓN DE CLINDAMICINA, DEXTROSA HIPERTÓNICA, METRONIDAZOL, NALOXONA, NIFEDIPINA, NIMODIPINA Y NITROGLICERINA PARA USO EN EL HOSPITAL DE LA AMISTAD JAPÓN GUATEMALA. PERTENECE AL PRIMER CUATRIMESTRE DEL PRESENTE AÑO.</t>
  </si>
  <si>
    <t>HG-4838</t>
  </si>
  <si>
    <t>MSPAS NO. 2021-INF-CD-068 COMPRA DE FOSFATO MONOBASICO, HEPARINA SODICA, ACEITE MINERAL, SALES DE REHIDRATACION Y OTROS INSUMOS, PARA EL HOSPITAL INFANTIL DE INFECTOLOGÍA Y REHABILITACIÓN.</t>
  </si>
  <si>
    <t>HG-4839</t>
  </si>
  <si>
    <t>CONCENTRACIÓN: 0.4MG/ML; FORMA FARMACÉUTICA: SOLUCIÓN INYECTABLE; VÍA DE ADMINISTRACIÓN: INTRAMUSCULAR</t>
  </si>
  <si>
    <t>HG-4840</t>
  </si>
  <si>
    <t>MSPAS NO. 2021-ROO-CD-3061 (ADQUISICION DE NALOXONA 0.4MG/1ML SOLUCION INYECTABLE. AMPOLLA 1ML COTIZAR POR AMPOLLA)</t>
  </si>
  <si>
    <t>HG-4841</t>
  </si>
  <si>
    <t>HG-4842</t>
  </si>
  <si>
    <t>HG-4843</t>
  </si>
  <si>
    <t>ADQUISICION DE DOBUTAMINA, BICARBONATO DE SODIO, BUPIVACAINA, FÓRMULA ESPECIALIZADA, NALOXONA, PARA EL HOSPITAL DE SAN BENITO</t>
  </si>
  <si>
    <t>HG-4844</t>
  </si>
  <si>
    <t>HG-4845</t>
  </si>
  <si>
    <t>CD-42 ADQUISICION DE MEDICAMENTOS VARIOS PÁRA EL HOSPITAL DE RETALHULEU</t>
  </si>
  <si>
    <t>CONCENTRACIÓN: 0.4MG/1ML; FORMA FARMACÉUTICA: SOLUCIÓN INYECTABLE; VÍA DE ADMINISTRACIÓN: INTRAVENOSA</t>
  </si>
  <si>
    <t>HG-4846</t>
  </si>
  <si>
    <t>CD-66 ADQUISICION DE MEDICAMENTOS VARIOS PARA EL HOSPITAL DE RETALHULEU</t>
  </si>
  <si>
    <t>HG-4847</t>
  </si>
  <si>
    <t>MSPAS NO. 2022-HAM-CD170 ADQUISICIÓN DE CLORFENIRAMINA, METOCLOPRAMIDA, NALOXONA</t>
  </si>
  <si>
    <t>HG-4848</t>
  </si>
  <si>
    <t>HG-4849</t>
  </si>
  <si>
    <t>EVENTO NO. 879-2021, COMPRA DE MEDICAMENTOS, CÓDIGO IGSS 1706, CODIGO PPR 1085-1706, NALOXONA CLORHIDRATO, SOLUCIÓN INYECTABLE 0.4 MG/ML VIAL O AMPOLLA 1 ML</t>
  </si>
  <si>
    <t>HG-4850</t>
  </si>
  <si>
    <t>HG-4851</t>
  </si>
  <si>
    <t>NALOXONA CLORHIDRATO SOLUCION INYECTABLE 0.4 MG/ML VIAL O AMPOLLA 1ML</t>
  </si>
  <si>
    <t>HG-4852</t>
  </si>
  <si>
    <t>NO. 2022 HMA-CD-134 ADQUISICIÓN DEXTROSA, IPATROPIO BROMURIO, NALAXONA PARA EL HOSPITAL DE MAZATENANGO.</t>
  </si>
  <si>
    <t>HG-4853</t>
  </si>
  <si>
    <t>NALOXONA; CONCENTRACIÓN: 0.4MG/1ML; FORMA FARMACÉUTICA: SOLUCIÓN INYECTABLE; VÍA DE ADMINISTRACIÓN: INTRAVENOSA; PARA EL HOSPITAL GENERAL SAN JUAN DE DIOS.</t>
  </si>
  <si>
    <t>1/4/2022</t>
  </si>
  <si>
    <t>HG-4854</t>
  </si>
  <si>
    <t>ADQUISICION DE NALOXONA, FLUMAZENILO, ALOPURINOL, MSPAS NO. 2022-ROO-CD-2393</t>
  </si>
  <si>
    <t>HG-4855</t>
  </si>
  <si>
    <t>MSPAS NO. 2022-ROO-CD-2698 (ADQUISICION DE NALOXONA 0.4MG/1ML SOLUCION INYECTABLE: VIA DE ADMINISTACION: INTRAVENOSA; AMPOLLA)</t>
  </si>
  <si>
    <t>HG-4856</t>
  </si>
  <si>
    <t>ADQUISICION DE LIDOCAINA PESADA, NALOXONA CLORHIDRATO, ISOFLURANO , CARBON ACTIVADO, FENITONA SODICA, HIERRO SACAROSA, ALBUMINA HUMANA PARA EL HOSPITAL NACIONAL NICOLASA CRUZ JALAPA.</t>
  </si>
  <si>
    <t>NALOXONA CLORHIDRATO 0.4MG/ML SOLUCIÓN INYECTABLE AMPOLLA 1 ML</t>
  </si>
  <si>
    <t>HG-4857</t>
  </si>
  <si>
    <t>COMPRA DIRECTA MSPAS NO. 2022-HAM-CD537 ADQUISICION DE ACIDO FOLICO, NALOXONA, NIFEDIPINA, TIMEROSAL</t>
  </si>
  <si>
    <t>NALOXONA 0.4MG/1ML AMPOLLA</t>
  </si>
  <si>
    <t>HG-4858</t>
  </si>
  <si>
    <t>HG-4859</t>
  </si>
  <si>
    <t>NALOXONA 0.4MG/1ML SOLUCION INYECTABLE AMPOLLA 1ML</t>
  </si>
  <si>
    <t>HG-4860</t>
  </si>
  <si>
    <t>MSPAS 2022-HBC-CD-125, ADQUISICION DE MEDICAMENTOS</t>
  </si>
  <si>
    <t>HG-4861</t>
  </si>
  <si>
    <t>NALOXONA 0.4MG/1ML SOLUCIÓN INYECTABLE AMPOLLA</t>
  </si>
  <si>
    <t>HG-4862</t>
  </si>
  <si>
    <t>ADQUISICION DE MEDICAMENTOS SEGUN SOLICITUD DE PEDIDO 27-2022 PARA EL HOSPITAL NACIONAL NICOLASA CRUZ JALAPA</t>
  </si>
  <si>
    <t>HG-4863</t>
  </si>
  <si>
    <t>NALOXONA 0.4MG/1ML SOLUCIÓN INYECTABLE AMPOLLA 1 ML</t>
  </si>
  <si>
    <t>HG-4864</t>
  </si>
  <si>
    <t>ADQUISICIÓN DE MEDICAMENTOS PRIMER CUATRIMESTRE 9</t>
  </si>
  <si>
    <t>HG-4865</t>
  </si>
  <si>
    <t>ADQUISICIÓN DE MEDICAMENTOS ANTIBACTERIANO ANTIINFLAMATORIO, SISTEMA INMUNITARIO, MICRONUTRIENTES, PARA EL HOSPITAL DE SAN BENITO.</t>
  </si>
  <si>
    <t>HG-4866</t>
  </si>
  <si>
    <t>HG-4867</t>
  </si>
  <si>
    <t>ADQUISICION DE MEDICAMENTOS VARIOS PAQUETE 1 PARA EL HOSPITAL NACIONAL MALACATAN.</t>
  </si>
  <si>
    <t>NALOXONA CLORHIDRATO 0.4MG/ML AMPOLLA 1ML</t>
  </si>
  <si>
    <t>HG-4868</t>
  </si>
  <si>
    <t>ADQUISICIÓN DE ALIMENTACIÓN PARENTERAL CONCENTRACIÓN: 1,000KCL; NALOXONA 0.4MG/1ML; FENITOINA SÓDICA 50MG/ML PARA EL HOSPITAL GENERAL TIPO I DE TECPÁN GUATEMALA</t>
  </si>
  <si>
    <t>HG-4869</t>
  </si>
  <si>
    <t>ADQUISICIÓN DE PIPERAZINA CITRATO 76MG/ML; CLOTRIMAZOL 1% TUBO 50G Y NALOXONA CLORHIDRATO 0.4MG/ML AMPOLLA, CORRESPONDIENTE SOL. DE PEDIDO NO. 554-2022</t>
  </si>
  <si>
    <t>HG-4870</t>
  </si>
  <si>
    <t>ADQUISICIÓN DE MEDICAMENTOS NO. 21, PARA EL HOSPITAL DE BARILLAS, HUEHUETENANGO.</t>
  </si>
  <si>
    <t>HG-4871</t>
  </si>
  <si>
    <t>NALOXONA 0.4MG/1ML AMPOLLA 1ML</t>
  </si>
  <si>
    <t>HG-4872</t>
  </si>
  <si>
    <t>NALOXONA CLORHIDRATO SOLUCIÓN INYECTABLE 0.4 MG/ML VIAL O AMPOLLA 1 ML; CÓDIGO IGSS: 1706;</t>
  </si>
  <si>
    <t>NALOXONA CLORHIDRATO 0.4MG/ML AMPOLLA 1 ML</t>
  </si>
  <si>
    <t>HG-4873</t>
  </si>
  <si>
    <t>ADQUISICIÓN DE ESTREPTOQUINASA, CIPROFLOXACINA+DEXAMETASONA, TETRACAINA, PODOFILINA, TRIMETOPRIMA+SULFAMETOXAZOL, TIGECICLINA, NALOXONA, PARA EL HOSPITAL DE SAN BENITO.</t>
  </si>
  <si>
    <t>HG-4874</t>
  </si>
  <si>
    <t>ADQUISICIÓN DE MEDICAMENTOS TERCER CUATRIMESTRE 2</t>
  </si>
  <si>
    <t>HG-4875</t>
  </si>
  <si>
    <t>HG-4876</t>
  </si>
  <si>
    <t>NALOXONA CLORHIDRATO, SOLUCION INYECTABLE 0.4 MG/ML VIAL O AMPOLLA 1 ML</t>
  </si>
  <si>
    <t>NALOXONA CLORHIDRATO : 0.4MG/ML AMPOLLA - 1ML</t>
  </si>
  <si>
    <t>HG-4877</t>
  </si>
  <si>
    <t>COMPRA DE PRODUCTOS MEDICINALES PARA EL HOSPITAL DE NEBAJ</t>
  </si>
  <si>
    <t>NALOXONA 0.4MG/1ML SOLUCION INYECTABLE</t>
  </si>
  <si>
    <t>HG-4878</t>
  </si>
  <si>
    <t>CD-264 ADQUISICION DE MEDICAMENTOS VARIOS PARA EL HOSPITAL DE RETALHULEU</t>
  </si>
  <si>
    <t>HG-4879</t>
  </si>
  <si>
    <t>ADQUISICIÓN DE MEDICAMENTOS NO. 27, PARA EL HOSPITAL DE BARILLAS, HUEHUETENANGO.</t>
  </si>
  <si>
    <t>NALOXONA 0.4MG/1ML SOLUCIÓN INYECTABLE</t>
  </si>
  <si>
    <t>HG-4880</t>
  </si>
  <si>
    <t>COMPRA DE AMIKACINA SULFATO, GENTAMICINA SULFATO, DEXTROSA HIPERTONICA, NALOXONA CLORHIDRATO, BUDESONIDA SUSPENSION PARA INHALACION, PARA EL HOSPITAL NACIONAL DE SAN MARCOS "DR. MOISÉS VILLAGRÁN MAZARIEGOS".</t>
  </si>
  <si>
    <t>HG-4881</t>
  </si>
  <si>
    <t>MSPAS NO. 2022-HES-CD542 ADQUISICIÓN DE NALOXONA 0.4MG/1ML; PARA EL HOSPITAL DE ESCUINTLA.</t>
  </si>
  <si>
    <t>HG-4882</t>
  </si>
  <si>
    <t>HG-4883</t>
  </si>
  <si>
    <t>ADQUISICIÓN DE MEDICAMENTOS NO. 29, PARA EL HOSPITAL DE BARILLAS, HUEHUETENANGO.</t>
  </si>
  <si>
    <t>HG-4884</t>
  </si>
  <si>
    <t>COMPRA DIRECTA MSPAS NO. 2022-HCH-CD490 ADQUISICIÓN DE MEDICAMENTOS (LEVETIRACETAM CONCENTRACIÓN: 100MG/ML; AMINOFILINA (TEOFILINA ETILENDIAMINA). CONCENTRACIÓN: 25MG/ML) PARA EL HOSPITAL NACIONAL DE CHIMALTENANGO</t>
  </si>
  <si>
    <t>NALOXONA CLORHIDRATO 0.4MG/ML SOLUCIÓN INYECTABLE AMOPOLLA 1 ML</t>
  </si>
  <si>
    <t>HG-4885</t>
  </si>
  <si>
    <t>HG-4886</t>
  </si>
  <si>
    <t>HG-4887</t>
  </si>
  <si>
    <t>HG-4888</t>
  </si>
  <si>
    <t>HG-4889</t>
  </si>
  <si>
    <t>HG-4890</t>
  </si>
  <si>
    <t>HG-4891</t>
  </si>
  <si>
    <t>HG-4892</t>
  </si>
  <si>
    <t>HG-4893</t>
  </si>
  <si>
    <t>HG-4894</t>
  </si>
  <si>
    <t>HG-4895</t>
  </si>
  <si>
    <t>HG-4896</t>
  </si>
  <si>
    <t>HG-4897</t>
  </si>
  <si>
    <t>HG-4898</t>
  </si>
  <si>
    <t>HG-4899</t>
  </si>
  <si>
    <t>HG-4900</t>
  </si>
  <si>
    <t>HG-4901</t>
  </si>
  <si>
    <t>HG-4902</t>
  </si>
  <si>
    <t>HG-4903</t>
  </si>
  <si>
    <t>HG-4904</t>
  </si>
  <si>
    <t>HG-4905</t>
  </si>
  <si>
    <t>HG-4906</t>
  </si>
  <si>
    <t>496-001</t>
  </si>
  <si>
    <t>MSPAS NO. 2022-ROO-CD-5458 (ADQUISICION DE FLUMAZENILO 0.5MG, ENALAPRIL 10MG; ALPRAZOLAM 0.5MG, ATORVASTATINA 40MG)</t>
  </si>
  <si>
    <t>FLUMAZENILO</t>
  </si>
  <si>
    <t>CONCENTRACIÓN: 0,5 MG; FORMA FARMACÉUTICA: LÍQUIDO INYECTABLE; VÍA DE ADMINISTRACIÓN: INTRAMUSCULAR/INTRAVENOSA;</t>
  </si>
  <si>
    <t>AMPOLLA - 5 MILILITRO(ML)</t>
  </si>
  <si>
    <t>FLUMAZENIL VIJOSA</t>
  </si>
  <si>
    <t>HG-4907</t>
  </si>
  <si>
    <t>HG-4908</t>
  </si>
  <si>
    <t>CD-259 ADQUISICION DE MEDICAMENTOS VARIOS PARA EL HOSPITAL DE RETALHULEU</t>
  </si>
  <si>
    <t>HG-4909</t>
  </si>
  <si>
    <t>HG-4910</t>
  </si>
  <si>
    <t>FLUMAZENIL</t>
  </si>
  <si>
    <t>HG-4911</t>
  </si>
  <si>
    <t>ADQUISICIÓN DE PRODUCTOS MEDICINALES Y FARMACÉUTICOS (FLUMAZENILO)</t>
  </si>
  <si>
    <t>HG-4912</t>
  </si>
  <si>
    <t>HG-4913</t>
  </si>
  <si>
    <t>MSPAS NO. 2022-ROO-CD-5471(ADQUISICION DE DEFERASIROX COMPRIMIDO DISPERSABLE 250 MG BLISTER, COTIZAR POR COMPRIMIDO DISPERSABLE)</t>
  </si>
  <si>
    <t>DEFERASIROX</t>
  </si>
  <si>
    <t>CONCENTRACIÓN: 250MG; FORMA FARMACÉUTICA: COMPRIMIDO; VÍA DE ADMINISTRACIÓN: ORAL;</t>
  </si>
  <si>
    <t>89120426</t>
  </si>
  <si>
    <t>AVIV FARMACEUTICA, SOCIEDAD ANONIMA</t>
  </si>
  <si>
    <t>XIROET</t>
  </si>
  <si>
    <t>HG-4914</t>
  </si>
  <si>
    <t>MSPAS NO. 2022-ROO-CD-7657 (ADQUISICION DE DEFERASIROX COMPRIMIDO DISPERSABLE 250 MG BLISTER, COTIZAR POR COMPRIMIDO DISPERSABLE)</t>
  </si>
  <si>
    <t>HG-4915</t>
  </si>
  <si>
    <t>PEDIDO No. 15055/2022, CÓDIGO IGSS 10523; DEFERASIROX, TABLETA DISPERSABLE 250 MG</t>
  </si>
  <si>
    <t>Deferasirox</t>
  </si>
  <si>
    <t>Concentración: 250mg; Forma farmacéutica: Comprimido; Vía de administración: Oral;</t>
  </si>
  <si>
    <t>HG-4916</t>
  </si>
  <si>
    <t>F-856/2022  C-824  BIPERIDENO CLORHIDRATO, TABLETA 2 MG</t>
  </si>
  <si>
    <t>BIPERIDENO CLORHIDRATO</t>
  </si>
  <si>
    <t>CONCENTRACIÓN: 2 MG; FORMA FARMACÉUTICA: TABLETA; VÍA DE ADMINISTRACIÓN: ORAL;</t>
  </si>
  <si>
    <t>BIPERIDENO 2 MG TABLETAS PHARMEDIC / PRODUCTO CON IVA</t>
  </si>
  <si>
    <t>HG-4917</t>
  </si>
  <si>
    <t>KINEX 2MG TABLETA</t>
  </si>
  <si>
    <t>HG-4918</t>
  </si>
  <si>
    <t>BIPERIDENO CLORHIDRATO TABLETA 2 MG</t>
  </si>
  <si>
    <t>HG-4919</t>
  </si>
  <si>
    <t>CÓDIGO 824 BIPERIDENO CLORHIDRATO TABLETA 2 MG</t>
  </si>
  <si>
    <t>BIPERIDENO 2 MG TABLETAS PHARMEDIC/INCLUYE IVA</t>
  </si>
  <si>
    <t>HG-4920</t>
  </si>
  <si>
    <t>KINEX 2MG TABLETAS</t>
  </si>
  <si>
    <t>HG-4921</t>
  </si>
  <si>
    <t>BIPERIDENO CLORHIDRATO TABLETA 2 MG; CÓDIGO IGSS: 824;</t>
  </si>
  <si>
    <t>HG-4922</t>
  </si>
  <si>
    <t>PEDIDO 2646/2022 CÓDIGO IGSS 824 BIPERIDENO CLORHIDRATO TABLETA 2 MG AMPARO NO. 01200-2016-00064</t>
  </si>
  <si>
    <t>HG-4923</t>
  </si>
  <si>
    <t>CODIGO 824 PEDIDO 1678/2022 BIPERIDENO CLORHIDRATO TABLETA 2 MG.</t>
  </si>
  <si>
    <t>HG-4924</t>
  </si>
  <si>
    <t>HG-4925</t>
  </si>
  <si>
    <t>PEDIDO 1382/2022, CODIGO IGSS 824, BIPERIDENO CLORHIDRATO, TABLETA 2 MG</t>
  </si>
  <si>
    <t>HG-4926</t>
  </si>
  <si>
    <t>BIPERIDENO CLORHIDRATO TABLETA 2 MG.</t>
  </si>
  <si>
    <t>HG-4927</t>
  </si>
  <si>
    <t>BIPERIDENO CLORHIDRATO MED PHARMA 2 MG TABLETAS</t>
  </si>
  <si>
    <t>HG-4928</t>
  </si>
  <si>
    <t>HG-4929</t>
  </si>
  <si>
    <t>BIPARK</t>
  </si>
  <si>
    <t>HG-4930</t>
  </si>
  <si>
    <t>BIPERIDENO CLORHIDRATO TABLETA 2 MG. CANTIDAD 3,800 PEDIDO 2188/2022 CODIGO IGSS 824</t>
  </si>
  <si>
    <t>HG-4931</t>
  </si>
  <si>
    <t>HG-4932</t>
  </si>
  <si>
    <t>PEDIDO 331/2022. BIPERIDENO CLORHIDRATO, TABLETA 2 MG. CODIGO IGSS: 824.</t>
  </si>
  <si>
    <t>HG-4933</t>
  </si>
  <si>
    <t>HG-4934</t>
  </si>
  <si>
    <t>HG-4935</t>
  </si>
  <si>
    <t>BIPERIDENO CLORHIDRATO TABLETA 2 MG. CANTIDAD 1100 PEDIDO 1568/2022 CODIGO IGSS 824</t>
  </si>
  <si>
    <t>HG-4936</t>
  </si>
  <si>
    <t>HG-4937</t>
  </si>
  <si>
    <t>HG-4938</t>
  </si>
  <si>
    <t>HG-4939</t>
  </si>
  <si>
    <t>PEDIDO 3773/2022 CÓDIGO IGSS 824 BIPERIDENO CLORHIDRATO TABLETA 2 MG AMPARO NO. 01200-2016-00064</t>
  </si>
  <si>
    <t>HG-4940</t>
  </si>
  <si>
    <t>HG-4941</t>
  </si>
  <si>
    <t>CODIGO IGSS 824 BIPERIDENO CLORHIDRATO, TABLETA 2 MG</t>
  </si>
  <si>
    <t>46129359</t>
  </si>
  <si>
    <t>GRUPO FARMACEUTICO CARINSA, SOCIEDAD ANONIMA</t>
  </si>
  <si>
    <t>BIPERIDENO MK 2 MG TABLETAS</t>
  </si>
  <si>
    <t>HG-4942</t>
  </si>
  <si>
    <t>HG-4943</t>
  </si>
  <si>
    <t>HG-4944</t>
  </si>
  <si>
    <t>BIPERIDENO MED PHARMA 2 MG TABLETAS</t>
  </si>
  <si>
    <t>HG-4945</t>
  </si>
  <si>
    <t>HG-4946</t>
  </si>
  <si>
    <t>HG-4947</t>
  </si>
  <si>
    <t>HG-4948</t>
  </si>
  <si>
    <t>HG-4949</t>
  </si>
  <si>
    <t>BIPERIDENO CLORHIDRATO TABLETA 2 MG (CÓDIGO PPR 207-56242)</t>
  </si>
  <si>
    <t>15/9/2022</t>
  </si>
  <si>
    <t>HG-4950</t>
  </si>
  <si>
    <t>HG-4951</t>
  </si>
  <si>
    <t>HG-4952</t>
  </si>
  <si>
    <t>HG-4953</t>
  </si>
  <si>
    <t>HG-4954</t>
  </si>
  <si>
    <t>HG-4955</t>
  </si>
  <si>
    <t>2,450 - BIPERIDENO CLORHIDRATO TABLETA 2 MG C-824</t>
  </si>
  <si>
    <t>BIPERIDENO MED PHARMA 2MG TABLETAS</t>
  </si>
  <si>
    <t>HG-4956</t>
  </si>
  <si>
    <t>BIPERIDENO 2 MG TABLETAS PHARMEDIC / PRODUCTO INCLUYE IVA</t>
  </si>
  <si>
    <t>HG-4957</t>
  </si>
  <si>
    <t>HG-4958</t>
  </si>
  <si>
    <t>F-1305/2022  C-824  BIPERIDENO CLORHIDRATO, TABLETA 2 MG</t>
  </si>
  <si>
    <t>HG-4959</t>
  </si>
  <si>
    <t>HG-4960</t>
  </si>
  <si>
    <t>HG-4961</t>
  </si>
  <si>
    <t>ADQUISICIÓN CÓDIGO IGSS, BIPERIDENO CLORHIDRATO TABLETA 2 MG</t>
  </si>
  <si>
    <t>HG-4962</t>
  </si>
  <si>
    <t>HG-4963</t>
  </si>
  <si>
    <t>HG-4964</t>
  </si>
  <si>
    <t>HG-4965</t>
  </si>
  <si>
    <t>HG-4966</t>
  </si>
  <si>
    <t>COMPRA DE MEDICAMENTO BIPERIDENO CLORHIDRATO TABLETA 2 MG PARA HOSPITAL COBÁN Y CENTROS DE COSTO DE ALTA VERAPAZ CANTIDAD 4,400</t>
  </si>
  <si>
    <t>HG-4967</t>
  </si>
  <si>
    <t>HG-4968</t>
  </si>
  <si>
    <t>HG-4969</t>
  </si>
  <si>
    <t>BIPERIDENO CLORHIDRATO TABLETA 2 MG PEDIDO 2906/2022 CANTIDAD 3,000 CÓDIGO IGSS 824</t>
  </si>
  <si>
    <t>HG-4970</t>
  </si>
  <si>
    <t>HG-4971</t>
  </si>
  <si>
    <t>HG-4972</t>
  </si>
  <si>
    <t>PEDIDO 2325, CÓDIGO IGSS 824 BIPERIDENO CLORHIDRATO, TABLETA 2 MG</t>
  </si>
  <si>
    <t>HG-4973</t>
  </si>
  <si>
    <t>HG-4974</t>
  </si>
  <si>
    <t>HG-4975</t>
  </si>
  <si>
    <t>EVENTO NO. 3240-2022, CÓDIGO IGSS: 824; BIPERIDENO CLORHIDRATO, TABLETA 2 MG</t>
  </si>
  <si>
    <t>HG-4976</t>
  </si>
  <si>
    <t>HG-4977</t>
  </si>
  <si>
    <t>HG-4978</t>
  </si>
  <si>
    <t>CÓDIGO IGSS 824, BIPERIDENO CLORHIDRATO, TABLETA 2 MG. SOLICITUD: 2096/2022.</t>
  </si>
  <si>
    <t>HG-4979</t>
  </si>
  <si>
    <t>HG-4980</t>
  </si>
  <si>
    <t>BIPERIDENO 2 MG TABLETAS PHARMEDIC</t>
  </si>
  <si>
    <t>HG-4981</t>
  </si>
  <si>
    <t>CODIGO IGSS: 824 BIPERIDENO CLORHIDRATO  TABLETA 2 MG</t>
  </si>
  <si>
    <t>HG-4982</t>
  </si>
  <si>
    <t>HG-4983</t>
  </si>
  <si>
    <t>HG-4984</t>
  </si>
  <si>
    <t>CODIGO IGSS 824 Biperideno clorhidrato Tableta 2 mg</t>
  </si>
  <si>
    <t>Biperideno clorhidrato</t>
  </si>
  <si>
    <t>Concentración: 2 mg; Forma farmacéutica: Tableta; Vía de administración: Oral;</t>
  </si>
  <si>
    <t>BIPERIDENO CLORHIDRATO Med Pharma 2 mg Tabletas</t>
  </si>
  <si>
    <t>HG-4985</t>
  </si>
  <si>
    <t>AGUA ESTÉRIL (AGUA TRIDESTILADA)</t>
  </si>
  <si>
    <t>FORMA FARMACÉUTICA: SOLUCIÓN INYECTABLE; VÍA DE ADMINISTRACIÓN: N/A;</t>
  </si>
  <si>
    <t>FRASCO - 1000 MILILITRO(ML)</t>
  </si>
  <si>
    <t>HG-4986</t>
  </si>
  <si>
    <t>AGUA ESTERIL</t>
  </si>
  <si>
    <t>HG-4987</t>
  </si>
  <si>
    <t>ADQUISICION DE FORMOL, CEFADROXILO, ACIDO FOLICO, FUROSEMIDA, HIDROCORTISONA, AMINOFILILNA, AGUA ESTERIL, ERGONOVINA, ALCOHOL, AMPICILINA, SURFACTANTE, AZITROMICINA, CLORANFENICOL, CIPROFLOXACINA, PROPINOXATO, DIPIRONA, ALBENDAZOL, BROMURO Y VITAMINA K1 PARA EL HOSPITAL DE USPANTAN</t>
  </si>
  <si>
    <t>HG-4988</t>
  </si>
  <si>
    <t>501-004</t>
  </si>
  <si>
    <t>ADQUISICIÓN DE MEDICAMENTOS NO. 24, PARA EL HOSPITAL DE BARILLAS, HUEHUETENANGO.</t>
  </si>
  <si>
    <t>BOLSA - 1000 MILILITRO(ML)</t>
  </si>
  <si>
    <t>HG-4989</t>
  </si>
  <si>
    <t>ADQUISICIÓN DE MEDICAMENTOS BÁSICOS PARA EL HOSPITAL DE EL PROGRESO</t>
  </si>
  <si>
    <t>CONCENTRACIÓN: S/C; FORMA FARMACÉUTICA: SOLUCIÓN; USO: DIVERSOS;</t>
  </si>
  <si>
    <t>ENVASE - 1 LITRO(LT)</t>
  </si>
  <si>
    <t>HG-4990</t>
  </si>
  <si>
    <t>ADQUISICIÓN DE AGUA ESTÉRIL FRASCO 1000ML Y DEXTROSA Y CLORURO DE SODIO CONCENTRACION 5%/0.90% BOLSA 1000ML</t>
  </si>
  <si>
    <t>HG-4991</t>
  </si>
  <si>
    <t>Solución salina (cloruro de sodio); Adaptador de: 5 Mililitro(s); Concentración: 0.90%; Tipo de sistema: Cerrado de aspiración; para el Hospital General San Juan de Dios..</t>
  </si>
  <si>
    <t>Solución salina (cloruro de sodio)</t>
  </si>
  <si>
    <t>Adaptador de: 5 Mililitro(s); Concentración: 0.90%; Tipo de sistema: Cerrado de aspiración; Uso: Nebulizar; Vía de administración: Inhalatoria;</t>
  </si>
  <si>
    <t>Ampolla - 5 Mililitro(ml)</t>
  </si>
  <si>
    <t>CLORURO DE SODIO MED PHARMA 0.9% SIN PRESERVANTES SOLUCIÓN PARA NEBULIZAR</t>
  </si>
  <si>
    <t>HG-4992</t>
  </si>
  <si>
    <t>Solución salina (cloruro de sodio); Adaptador de: 5 Mililitro(s); Concentración: 0.90%; Tipo de sistema: Cerrado de aspiración; para el Hospital General San Juan de Dios.</t>
  </si>
  <si>
    <t>HG-4993</t>
  </si>
  <si>
    <t>ADQUISICIÓN DE MEDICAMENTOS NO. 19, PARA EL HOSPITAL DE BARILLAS, HUEHUETENANGO.</t>
  </si>
  <si>
    <t>AMINOÁCIDOS SIN ELECTROLITOS PARA PACIENTE PEDIÁTRICO</t>
  </si>
  <si>
    <t>AMINOVEN INFANT 250 ML</t>
  </si>
  <si>
    <t>Modificado</t>
  </si>
  <si>
    <t>HG-4994</t>
  </si>
  <si>
    <t>ADQUISICION DE AMINOACIDOS SIN ELECTROLITOS PARA PACIENTE PEDIATRICO Y EMULSION PARA PERFUSION PARA PACIENTE ADULTO, NIÑOS Y PREMATUROS.</t>
  </si>
  <si>
    <t>HG-4995</t>
  </si>
  <si>
    <t>180 AMINOÁCIDOS AL 10% SIN ELECTROLITOS, FRASCO DE 500 ML</t>
  </si>
  <si>
    <t>9/12/2022</t>
  </si>
  <si>
    <t>AMINOVEN FRESENIUS KABI</t>
  </si>
  <si>
    <t>HG-4996</t>
  </si>
  <si>
    <t>MSPAS NO. 2021-ROO-C135, ADQUISICIÓN DE AMINOACIDOS PARA PACIENTE HEPATICO ADULTO, PARA FARMACIA DEL HOSPITAL ROOSEVELT</t>
  </si>
  <si>
    <t>Aminoácidos para paciente hepático</t>
  </si>
  <si>
    <t>Concentración: 10%;  Forma farmacéutica: Solución inyectable;  Vía de administración: Intravenosa;</t>
  </si>
  <si>
    <t>Envase - 500 Mililitro(ml)</t>
  </si>
  <si>
    <t>HG-4997</t>
  </si>
  <si>
    <t>MSPAS No. 2021-ROO-C135, ADQUISICIÓN DE AMINOACIDOS  PARA PACIENTE HEPATICO ADULTO, PARA FARMACIA DEL HOSPITAL ROOSEVELT</t>
  </si>
  <si>
    <t>AMINOÁCIDOS PARA PACIENTE HEPÁTICO</t>
  </si>
  <si>
    <t>CONCENTRACIÓN: 10%; FORMA FARMACÉUTICA: SOLUCIÓN INYECTABLE; VÍA DE ADMINISTRACIÓN: INTRAVENOSA</t>
  </si>
  <si>
    <t>ENVASE - 500 MILILITRO(ML)</t>
  </si>
  <si>
    <t>HG-4998</t>
  </si>
  <si>
    <t>HG-4999</t>
  </si>
  <si>
    <t>POR ADQUISICION DE AMINOACIDOS; FORMOL; MULTIVITAMINAS; Y OTROS MEDICAMENTOS</t>
  </si>
  <si>
    <t>AMINOVEN INFANT 10% FRESENIUS</t>
  </si>
  <si>
    <t>HG-5000</t>
  </si>
  <si>
    <t>MSPAS NO. 2022-ROO-CD-4783 (ADQUISICION DE AMINOACIDOS SIN ELECTROLITOS, SIN ACIDO GLUTAMINICO PARA PACIENTE PEDIATRICO NEONATO 10%, VIA DE ADMINISTRACION: INTREVENOSA; FRASCO; 250 MILILITRO)</t>
  </si>
  <si>
    <t>AMINOVEN INFANT</t>
  </si>
  <si>
    <t>HG-5001</t>
  </si>
  <si>
    <t>MSPAS NO. 2022-ROO-CD-4646 (ADQUISICION DE AMINOACIDOS SIN ELECTROLITOS, SIN ACIDO GLUTAMINICO PARA PACIENTE PEDIATRICO NEONATO 10%, VIA DE ADMINISTRACION: INTREVENOSA; FRASCO; 250 MILILITRO)</t>
  </si>
  <si>
    <t>HG-5002</t>
  </si>
  <si>
    <t>POR ADQUISICION DE AMINOACIDOS SIN ELECTROLITOS Y ASPARTATO DE ARGININA</t>
  </si>
  <si>
    <t>HG-5003</t>
  </si>
  <si>
    <t>COMPRA DE AMINOACIDOS SIN ELECTROLITOS Y SIN ACIDO GLUTAMÍNICO PARA EL HOSPITAL REGIONAL DE OCCIDENTE</t>
  </si>
  <si>
    <t>HG-5004</t>
  </si>
  <si>
    <t>MSPAS NO. 2022-ROO-CD-6603 (ADQUISICION DE AMINOACIDOS SIN ELECTROLITOS, SIN ACIDO GLUTAMINICO PARA PACIENTE PEDIATRICO NEONATO 10%, VIA DE ADMINISTRACION: INTREVENOSA; FRASCO; 250 MILILITRO)</t>
  </si>
  <si>
    <t>HG-5005</t>
  </si>
  <si>
    <t>MSPAS NO. 2022-INF-CD- 136 COMPRA DIRECTA DE AMINOÁCIDOS SIN ELECTROLITOS SIN ACIDO GLUTAMINICO PARA USO DEL HOSPITAL INFANTIL DE INFECTOLOGIA Y REHABILITACION.</t>
  </si>
  <si>
    <t>HG-5006</t>
  </si>
  <si>
    <t>ADQUISICIÓN DE AMINOACIDOS SIN ELECTROLITOS PEDIATRICO NEONATO CONCENTRACION 10% FRASCO 250ML Y EPINEFRINA RACEMICA CONCENTRACION 2.25% VIAL 0.5ML</t>
  </si>
  <si>
    <t>HG-5007</t>
  </si>
  <si>
    <t>POR ADQUISICION DE AMINOÁCIDOS CON Y SIN ELECTROLITOS &amp; PERÓXIDO DE HIDRÓGENO.</t>
  </si>
  <si>
    <t>AMINOVEN INFANT 10% 250 ML</t>
  </si>
  <si>
    <t>HG-5008</t>
  </si>
  <si>
    <t>508-001</t>
  </si>
  <si>
    <t>MSPAS NO. 2022-ROO-CD-4059 (ADQUISICION DE MAGNESIO SULFATO 10% SOLUCION INYECTABLE AMPOLLA 10ML COTIZAR POR AMPOLLA)</t>
  </si>
  <si>
    <t>MAGNESIO SULFATO</t>
  </si>
  <si>
    <t>CONCENTRACIÓN: 10%; FORMA FARMACÉUTICA: AMPOLLA; VÍA DE ADMINISTRACIÓN: INTRAMUSCULAR / INTRAVENOSA;</t>
  </si>
  <si>
    <t>HG-5009</t>
  </si>
  <si>
    <t>SULFATO DE MAGNESIO AL 10% (INCLUYE IVA)</t>
  </si>
  <si>
    <t>HG-5010</t>
  </si>
  <si>
    <t>ADQUISICIÓN DE MEDICAMENTOS NO. 18, PARA EL HOSPITAL DE BARILLAS, HUEHUETENANGO.</t>
  </si>
  <si>
    <t>MAGNESIO SULFATO (INCLUYE IVA)</t>
  </si>
  <si>
    <t>HG-5011</t>
  </si>
  <si>
    <t>MAGNESIO SULFATO 10% AMPOLLA 10ML</t>
  </si>
  <si>
    <t>HG-5012</t>
  </si>
  <si>
    <t>ADQUISICIÓN DE MEDICAMENTOS NO. 3 CORRESPONDIENTE AL TERCER CUATRIMESTRE 2022</t>
  </si>
  <si>
    <t>MAGNESIO SULFATO 10%; FORMA AMPOLLA 10 ML</t>
  </si>
  <si>
    <t>HG-5013</t>
  </si>
  <si>
    <t>56899734</t>
  </si>
  <si>
    <t>MIRANDA,ORTÍZ,,ERICK,JOSUÉ</t>
  </si>
  <si>
    <t>SULFATO DE MAGNESIO (GENERICO)</t>
  </si>
  <si>
    <t>HG-5014</t>
  </si>
  <si>
    <t>ADQUISICIÓN DE MEDICAMENTOS NO. 26, PARA EL HOSPITAL DE BARILLAS, HUEHUETENANGO.</t>
  </si>
  <si>
    <t>HG-5015</t>
  </si>
  <si>
    <t>DEXTROSA ISOTÓNICA</t>
  </si>
  <si>
    <t>CONCENTRACIÓN: 5%; FORMA FARMACÉUTICA: SOLUCIÓN; VÍA DE ADMINISTRACIÓN: INTRAVENOSA;</t>
  </si>
  <si>
    <t>4556984</t>
  </si>
  <si>
    <t>COMPAÑIA DE EQUIPO MEDICO-HOSPITALARIO, SOCIEDAD ANONIMA</t>
  </si>
  <si>
    <t>GENERICO/DELMED</t>
  </si>
  <si>
    <t>HG-5016</t>
  </si>
  <si>
    <t>SOL. DX 5 250 ML</t>
  </si>
  <si>
    <t>HG-5017</t>
  </si>
  <si>
    <t>BONIN FRASCO</t>
  </si>
  <si>
    <t>HG-5018</t>
  </si>
  <si>
    <t>510-004</t>
  </si>
  <si>
    <t>POR ADQUISICION DE CLINDAMICINA; DEXTROSA AL 10 Y AL 5%; ENTRE OTROS</t>
  </si>
  <si>
    <t>BOLSA - 250 MILILITRO(ML)</t>
  </si>
  <si>
    <t>HG-5019</t>
  </si>
  <si>
    <t>HG-5020</t>
  </si>
  <si>
    <t>MSPAS NO. 2022-HAM-CD359 ADQUISICIÓN DE ATROPINA, BUDESONIDA, DEXTROSA AL 5% 250, 500</t>
  </si>
  <si>
    <t>HG-5021</t>
  </si>
  <si>
    <t>HG-5022</t>
  </si>
  <si>
    <t>DEXTROSA ISOTÓNICA; CONCENTRACIÓN: 5%; FORMA FARMACÉUTICA: SOLUCIÓN; VÍA DE ADMINISTRACIÓN: INTRAVENOSA; PARA EL HOSPITAL GENERAL SAN JUAN DE DIOS*</t>
  </si>
  <si>
    <t>DELMED GENERICO</t>
  </si>
  <si>
    <t>HG-5023</t>
  </si>
  <si>
    <t>COD IGSS 717 DEXTROSA ISOTÓNICA SOLUCIÓN MASIVA PARENTERAL 5%, FRASCO O BOLSA 250 ML P-682</t>
  </si>
  <si>
    <t>HG-5024</t>
  </si>
  <si>
    <t>ADQUISICIÓN DE PRODUCTOS MEDICINALES Y FARMACEUTICOS, CORRESPONDIENTE SOL. DE PEDIDO NO. 548-2022</t>
  </si>
  <si>
    <t>HG-5025</t>
  </si>
  <si>
    <t>HG-5026</t>
  </si>
  <si>
    <t>101339976</t>
  </si>
  <si>
    <t>DROGUERIA Y LABORATORIO FARMASOLUCIONES, SOCIEDAD ANONIMA</t>
  </si>
  <si>
    <t>DEXTROSA ISOTÓNICA 5% SOLUCIÓN, 500 ML</t>
  </si>
  <si>
    <t>HG-5027</t>
  </si>
  <si>
    <t>ADQUISICIÓN DE POLIGELINA, CLORURO DE SODIO CONCENTRACION 20%, DEXTROSA HIPERTONICA 10% Y DEXTROSA ISOTONICA 5%, PARA USO EN EL HOSPITAL DE LA AMISTAD JAPÓN GUATEMALA. PERTENECE AL SEGUNDO CUATRIMESTRE DEL PRESENTE AÑO.</t>
  </si>
  <si>
    <t>HG-5028</t>
  </si>
  <si>
    <t>HG-5029</t>
  </si>
  <si>
    <t>HG-5030</t>
  </si>
  <si>
    <t>SOL. DX 5 250</t>
  </si>
  <si>
    <t>HG-5031</t>
  </si>
  <si>
    <t>HG-5032</t>
  </si>
  <si>
    <t>HG-5033</t>
  </si>
  <si>
    <t>HG-5034</t>
  </si>
  <si>
    <t>HG-5035</t>
  </si>
  <si>
    <t>DEXTROSA ISOTÓNICA 5% BOTE DE 250 ML</t>
  </si>
  <si>
    <t>HG-5036</t>
  </si>
  <si>
    <t>ADQUISICIÓN DE PRODUCTOS MEDICINALES Y FARMACEUTICOS, CORRESPONDIENTE SOL. DE PEDIDO NO. 916-2022</t>
  </si>
  <si>
    <t>HG-5037</t>
  </si>
  <si>
    <t>DEXTROSA 5%</t>
  </si>
  <si>
    <t>HG-5038</t>
  </si>
  <si>
    <t>HG-5039</t>
  </si>
  <si>
    <t>HG-5040</t>
  </si>
  <si>
    <t>DEXTROSA ISOTÓNICA; CONCENTRACIÓN: 5%; FORMA FARMACÉUTICA: SOLUCIÓN; VÍA DE ADMINISTRACIÓN: INTRAVENOSA; PARA EL HOSPITAL GENERAL SAN JUAN DE DIOS.</t>
  </si>
  <si>
    <t>GENERICO / DELMED</t>
  </si>
  <si>
    <t>HG-5041</t>
  </si>
  <si>
    <t>HG-5042</t>
  </si>
  <si>
    <t>511-004</t>
  </si>
  <si>
    <t>ADQUISICIÓN DE SOLUCIÓN PEDIÁTRICA NO. 1, DEXTROSA HIPERTÓNICA 10%, DEXTROSA ISOTÓNICA 5%, ADENOSINA Y COMPLEJO B</t>
  </si>
  <si>
    <t>18/8/2022</t>
  </si>
  <si>
    <t>BOLSA - 500 MILILITRO(ML)</t>
  </si>
  <si>
    <t>HG-5043</t>
  </si>
  <si>
    <t>HG-5044</t>
  </si>
  <si>
    <t>ADQUISICIÓN DE AMPICILINA+SULBACTAM, DEXTROSA, CLORFENIRAMINA, INSULINA, MEPERIDINA, VATAMINA K1, PARA EL HOSPITAL DE SAN BENITO.</t>
  </si>
  <si>
    <t>HG-5045</t>
  </si>
  <si>
    <t>ADQUISICIÓN DE MEDICAMENTOS IV</t>
  </si>
  <si>
    <t>HG-5046</t>
  </si>
  <si>
    <t>HG-5047</t>
  </si>
  <si>
    <t>HG-5048</t>
  </si>
  <si>
    <t>BONIN PRESENTACIÓN: FRASCO</t>
  </si>
  <si>
    <t>HG-5049</t>
  </si>
  <si>
    <t>HG-5050</t>
  </si>
  <si>
    <t>HG-5051</t>
  </si>
  <si>
    <t>ADQUISICION DE VARIOS MEDICAMENTOS PARA CAPS Y CAIMI DE LA DIRECCION DE AREA DE SALUD DE QUETZALTENANGO</t>
  </si>
  <si>
    <t>HG-5052</t>
  </si>
  <si>
    <t>DEXTROSA ISOTÓNICA 5%, BOTE DE 500 ML</t>
  </si>
  <si>
    <t>HG-5053</t>
  </si>
  <si>
    <t>DEXTROSA ISOTONICA 5% BOTE 500 ML</t>
  </si>
  <si>
    <t>HG-5054</t>
  </si>
  <si>
    <t>DEXTROSA SOLUCIÓN MASIVA PARENTERAL 5%, FRASCO O BOLSA 500 ML</t>
  </si>
  <si>
    <t>FRASCO - 500 MILILITRO(ML)</t>
  </si>
  <si>
    <t>HG-5055</t>
  </si>
  <si>
    <t>SOL. DX-5 500 ML</t>
  </si>
  <si>
    <t>HG-5056</t>
  </si>
  <si>
    <t>CÓDIGO 718, DEXTROSA ISOTÓNICA, SOLUCIÓN MASIVA PARENTERAL 5% FRASCO O BOLSA 500 ML</t>
  </si>
  <si>
    <t>HG-5057</t>
  </si>
  <si>
    <t>MSPAS NO. 2022-HES-CD348 ADQUISICIÓN DE DEXTROSA ISOTÓNICA CONCENTRACIÓN 5%, PARA EL HOSPITAL DE ESCUINTLA.</t>
  </si>
  <si>
    <t>HG-5058</t>
  </si>
  <si>
    <t>DEXTROS ISÓTONICA 5% BOTE 500 ML</t>
  </si>
  <si>
    <t>HG-5059</t>
  </si>
  <si>
    <t>PEDIDO 1484/2022, CODIGO IGSS 718, DEXTROSA, SOLUCIÓN MASIVA PARENTERAL 5%, FRASCO O BOLSA 500 ML</t>
  </si>
  <si>
    <t>HG-5060</t>
  </si>
  <si>
    <t>SOL. DX - 5 500 ML</t>
  </si>
  <si>
    <t>HG-5061</t>
  </si>
  <si>
    <t>COMPRA DIRECTA MSPAS NO. 2022-HCH-CD348 ADQUISICIÓN DE MEDICAMENTOS (BUDESONIDA SUSPENSIÓN PARA INHALACIÓN. CONCENTRACIÓN: 0.5MG/1ML; DEXTROSA ISOTÓNICA. CONCENTRACIÓN: 5%) PARA EL HOSPITAL NACIONAL DE CHIMALTENANGO</t>
  </si>
  <si>
    <t>SOL. DX-5 500 ML FRASCO FLEXOVAL</t>
  </si>
  <si>
    <t>HG-5062</t>
  </si>
  <si>
    <t>HG-5063</t>
  </si>
  <si>
    <t>ADQUISICIÓN DE MEDICAMENTOS NO. 20, PARA EL HOSPITAL DE BARILLAS, HUEHUETENANGO.</t>
  </si>
  <si>
    <t>HG-5064</t>
  </si>
  <si>
    <t>COD IGSS 718 DEXTROSA ISOTÓNICA SOLUCIÓN MASIVA PARENTERAL 5%, FRASCO O BOLSA 500 ML. P- 914</t>
  </si>
  <si>
    <t>HG-5065</t>
  </si>
  <si>
    <t>HG-5066</t>
  </si>
  <si>
    <t>CÓDIGO 718 DEXTROSA ISOTÓNICA SOLUCIÓN MASIVA PARENTERAL 5%, FRASCO O BOLSA 500 ML</t>
  </si>
  <si>
    <t>HG-5067</t>
  </si>
  <si>
    <t>HG-5068</t>
  </si>
  <si>
    <t>HG-5069</t>
  </si>
  <si>
    <t>ADQUISICIÓN DE MEDICAMENTOS NO. 4 CORRESPONDIENTE AL TERCER CUATRIMESTRE 2022</t>
  </si>
  <si>
    <t>HG-5070</t>
  </si>
  <si>
    <t>HG-5071</t>
  </si>
  <si>
    <t>ADQUISICIÓN DE MEDICAMENTOS NO. 25, PARA EL HOSPITAL DE BARILLAS, HUEHUETENANGO.</t>
  </si>
  <si>
    <t>HG-5072</t>
  </si>
  <si>
    <t>ADQUISICION DE MEDICAMENTOS II</t>
  </si>
  <si>
    <t>HG-5073</t>
  </si>
  <si>
    <t>FRASCO BONIN</t>
  </si>
  <si>
    <t>HG-5074</t>
  </si>
  <si>
    <t>COMPRA DIRECTA MSPAS NO. 2022-HAM-CD440 ADQUISICIÓN DE VASELINA, VITAMINA K, FENITOINA, SUERO ORAL</t>
  </si>
  <si>
    <t>HG-5075</t>
  </si>
  <si>
    <t>MSPAS NO. 2022-HES-CD559 ADQUISICIÓN DE DEXTROSA ISOTONICA, CONCENTRACIÓN 5%; PARA EL HOSPITAL DE ESCUINTLA.</t>
  </si>
  <si>
    <t>HG-5076</t>
  </si>
  <si>
    <t>HG-5077</t>
  </si>
  <si>
    <t>COMPRA DIRECTA MSPAS NO. 2022-HSS-CD-C063, ADQUISICION DE PRODUCTO PIPERACILINA Y TAZOBACTAM, SALES DE REHIDRATACION, METRONIDAZOL VIAL, DESTROSA ISOTONICA BOLSA 500 5%, SUERO ANTIOFIDICO, PARA EL HOSPITAL DISTRITAL SAYAXCHE PETEN.</t>
  </si>
  <si>
    <t>HG-5078</t>
  </si>
  <si>
    <t>HG-5079</t>
  </si>
  <si>
    <t>DEXTROSA ISOTÓNICA 5% BOTE 500 ML</t>
  </si>
  <si>
    <t>HG-5080</t>
  </si>
  <si>
    <t>DEXTROSA ISOTÓNICA 5% BOLSA 500 ML</t>
  </si>
  <si>
    <t>HG-5081</t>
  </si>
  <si>
    <t>DEXTROSA (GENERICO)</t>
  </si>
  <si>
    <t>HG-5082</t>
  </si>
  <si>
    <t>PEDIDO 1813, CÓDIGO IGSS 718 DEXTROSA ISOTÓNICA, SOLUCIÓN MASIVA PARENTERAL 5%, FRASCO O BOLSA 500 ML</t>
  </si>
  <si>
    <t>HG-5083</t>
  </si>
  <si>
    <t>DEXTROSA ISOTÓNICA CONCENTRACIÓN: 5%; FORMA FARMACÉUTICA: SOLUCIÓN; VÍA DE ADMINISTRACIÓN: INTRAVENOSA; (CODIGO PPR 7156-7502)</t>
  </si>
  <si>
    <t>HG-5084</t>
  </si>
  <si>
    <t>DEXTROSA ISOTONICA SOLUCION MASIVA PARENTERAL 5%,FRASCO O BOLSA 500 ML</t>
  </si>
  <si>
    <t>HG-5085</t>
  </si>
  <si>
    <t>DEXTROSA ISOTÓNICA,SOLUCIÓN MASIVA PARENTERAL 5%, FRASCO O BOLSA 500 ML</t>
  </si>
  <si>
    <t>HG-5086</t>
  </si>
  <si>
    <t>HG-5087</t>
  </si>
  <si>
    <t>ADQUISICIÓN DE PRODUCTOS MEDICINALES Y FARMACEUTICOS, CORRESPONDIENTE SOL. DE PEDIDO NO. 853-2022</t>
  </si>
  <si>
    <t>HG-5088</t>
  </si>
  <si>
    <t>HG-5089</t>
  </si>
  <si>
    <t>DEXTROSA ISOTÓNICA 5% 500 MILILITRO BOLSA</t>
  </si>
  <si>
    <t>HG-5090</t>
  </si>
  <si>
    <t>ADQUISICIÓN DE DEXTROSA ISOTÓNICA 5%, ERITROPOYETINA HUMANA RECOMBINANTE Y ADENOSINA 3MG/1ML</t>
  </si>
  <si>
    <t>HG-5091</t>
  </si>
  <si>
    <t>MSPAS No. 2022-ROO-CD-9210 (ADQUISICION DE DEXTROSA ISOTONICA SOLUCION MASIVA PARENTERAL 5% VIA DE ADMINISTRACION: INTRAVENOSA; BOLSA; 500 MILILITRO)</t>
  </si>
  <si>
    <t>Dextrosa isotónica</t>
  </si>
  <si>
    <t>Concentración: 5%; Forma farmacéutica: Solución; Vía de administración: Intravenosa;</t>
  </si>
  <si>
    <t>Bolsa - 500 Mililitro(ml)</t>
  </si>
  <si>
    <t>HG-5092</t>
  </si>
  <si>
    <t>26521881</t>
  </si>
  <si>
    <t>DROGUERIA AVANCES MEDICOS, SOCIEDAD ANONIMA</t>
  </si>
  <si>
    <t>FINLAY</t>
  </si>
  <si>
    <t>HG-5093</t>
  </si>
  <si>
    <t>HG-5094</t>
  </si>
  <si>
    <t>Dextrosa isotónica, solución masiva parenteral 5%, frasco o bolsa 500 ml</t>
  </si>
  <si>
    <t>SOL. DX-5 500 ml</t>
  </si>
  <si>
    <t>HG-5095</t>
  </si>
  <si>
    <t>HG-5096</t>
  </si>
  <si>
    <t>SOLUCION DX-5 500 ML</t>
  </si>
  <si>
    <t>HG-5097</t>
  </si>
  <si>
    <t>HG-5098</t>
  </si>
  <si>
    <t>DX-5 500 ML</t>
  </si>
  <si>
    <t>HG-5099</t>
  </si>
  <si>
    <t>512-004</t>
  </si>
  <si>
    <t>DEXTROSA ISOTÓNICA SOLUCIÓN MASIVA PARENTERAL 5%, FRASCO O BOLSA 250 ML</t>
  </si>
  <si>
    <t>GENERICO/DELMED/(BOLSA - 250 MILILITRO(ML)</t>
  </si>
  <si>
    <t>HG-5100</t>
  </si>
  <si>
    <t>BONIN (SE COTIZA FRASCO DE 250 ML.) SEGÚN LO SOLICITADO EN LAS BASES DE ESTE EVENTO.</t>
  </si>
  <si>
    <t>HG-5101</t>
  </si>
  <si>
    <t>POR ADQUISICION DE MISOPROSTOL, CARBOXIMETILCISTEINA Y DEXTROSA ISOTONICA</t>
  </si>
  <si>
    <t>CONCENTRACIÓN: 5%; FORMA FARMACÉUTICA: SOLUCIÓN INYECTABLE; VÍA DE ADMINISTRACIÓN: INTRAVENOSA;</t>
  </si>
  <si>
    <t>HG-5102</t>
  </si>
  <si>
    <t>COMPRA DE CODIGO 719 DEXTROSA PARA ABASTECER AL IGSS HOSPITAL COBAN A.V.</t>
  </si>
  <si>
    <t>HG-5103</t>
  </si>
  <si>
    <t>CODIGO IGSS 719 DEXTROSA ISOTÓNICA SOLUCIÓN MASIVA PARENTERAL 5%, FRASCO O BOLSA 1,000 ML .MED 795/2022</t>
  </si>
  <si>
    <t>SOL. DX-5 1000 ML</t>
  </si>
  <si>
    <t>HG-5104</t>
  </si>
  <si>
    <t>HG-5105</t>
  </si>
  <si>
    <t>ADQUISICION DE MEDICAMENTOS PARA EL HOSPITAL DE USPANTAN</t>
  </si>
  <si>
    <t>HG-5106</t>
  </si>
  <si>
    <t>HG-5107</t>
  </si>
  <si>
    <t>96312688</t>
  </si>
  <si>
    <t>FARMACOS CORPORATIVOS, SOCIEDAD ANONIMA</t>
  </si>
  <si>
    <t>HG-5108</t>
  </si>
  <si>
    <t>DEXTROSA ISOTÓNICA 5%, BOTE DE 1000 ML</t>
  </si>
  <si>
    <t>HG-5109</t>
  </si>
  <si>
    <t>DEXTROSA ISOTÓNICA: CONCENTRACIÓN: 5%; FORMA FARMACÉUTICA: SOLUCIÓN INYECTABLE; VÍA DE ADMINISTRACIÓN: INTRAVENOSA; PARA EL HOSPITAL GENERAL SAN JUAN DE DIOS</t>
  </si>
  <si>
    <t>HG-5110</t>
  </si>
  <si>
    <t>DELMED</t>
  </si>
  <si>
    <t>HG-5111</t>
  </si>
  <si>
    <t>HG-5112</t>
  </si>
  <si>
    <t>DEXTROSA ISOTÓNICA 5%, BOTE 1000 ML</t>
  </si>
  <si>
    <t>HG-5113</t>
  </si>
  <si>
    <t>HG-5114</t>
  </si>
  <si>
    <t>SOL. DX-5 1000 ML FRASCO FLEXOVAL</t>
  </si>
  <si>
    <t>HG-5115</t>
  </si>
  <si>
    <t>COMPRA DE AMINOFILINA, AMIODARONA, CLINDAMICINA, DEXTROSA, FLUCONASOL, METOCLOPRAMIDA, VIATAMINA K1, NEOSTIGMINA, ESTREPTOQUINASA, PARA EL HOSPITAL NACIONAL DE SAN MARCOS "DR. MOISÉS VILLAGRÁN MAZARIE</t>
  </si>
  <si>
    <t>HG-5116</t>
  </si>
  <si>
    <t>HG-5117</t>
  </si>
  <si>
    <t>CODIGO IGSS 719 DEXTROSA ISOTÓNICA SOLUCIÓN MASIVA PARENTERAL 5%, FRASCO O BOLSA 1,000 ML. P-915</t>
  </si>
  <si>
    <t>HG-5118</t>
  </si>
  <si>
    <t>ADQUISICION DE ALOPURINOL, VERAPAMILO, LABETALOL, CARVEDILOL, ACIDO TRANEXAMICO, VANCOMICINA, FUROSEMIDA, DEXTROSA, SULFATO FERROSO, DEXKETOPROFENO, DIMENHIDRINATO, CLORFENIRAMINA, ATROPINA Y CARBETOCINA PARA EL HOSPITAL DE USPANTAN</t>
  </si>
  <si>
    <t>HG-5119</t>
  </si>
  <si>
    <t>HG-5120</t>
  </si>
  <si>
    <t>HG-5121</t>
  </si>
  <si>
    <t>HG-5122</t>
  </si>
  <si>
    <t>HG-5123</t>
  </si>
  <si>
    <t>HG-5124</t>
  </si>
  <si>
    <t>COMPRA DE MEDICAMENTO DEXTROSA ISOTÓNICA SOLUCIÓN MASIVA PARENTERAL 5%, FRASCO O BOLSA 1,000 ML PARA HOSPITAL COBÁN A.V. CANTIDAD 22</t>
  </si>
  <si>
    <t>HG-5125</t>
  </si>
  <si>
    <t>HG-5126</t>
  </si>
  <si>
    <t>HMA-CD-305 BM, CLORURO DE SODIO, DEXTROSA, EPINEFRINA CLORHIDRATO, DEXTROSA, SUERO ANTIOFIDICO, METRONIDAZOL, ENALAPRIL DE BODEGA DE MEDICAMENTOS PARA EL HOSPITAL DE MAZATENANGO.</t>
  </si>
  <si>
    <t>HG-5127</t>
  </si>
  <si>
    <t>DEXTROSA ISOTÓNICA 5% INCLUYE IVA</t>
  </si>
  <si>
    <t>HG-5128</t>
  </si>
  <si>
    <t>DEXTROSA ISOTÓNICA 5% BOLSA 1,000 ML</t>
  </si>
  <si>
    <t>HG-5129</t>
  </si>
  <si>
    <t>COMPRA DE ACEITE MINERAL, ACICLOVIR, CALCIO GLUCONATO, FLUMAZENIL, LEVONORGESTREL, LEVOFLOXACINA, PARA EL HOSPITAL NACIONAL DE SAN MARCOS "DR. MOISÉS VILLAGRÁN MAZARIEGOS"</t>
  </si>
  <si>
    <t>HG-5130</t>
  </si>
  <si>
    <t>HG-5131</t>
  </si>
  <si>
    <t>ADQUISICIÓN DE AMBROXOL, CEFADROXILO, DEXTROSA ISOTONICA, DEXTROSA HIPERTONICA, PARA LA DIRECCIÓN DE ÁREA DE SALUD GUATEMALA NOR ORIENTE.</t>
  </si>
  <si>
    <t>HG-5132</t>
  </si>
  <si>
    <t>HG-5133</t>
  </si>
  <si>
    <t>77443446</t>
  </si>
  <si>
    <t>RIVAS,CHAGUACEDA,,LUIS,FERNANDO</t>
  </si>
  <si>
    <t>HG-5134</t>
  </si>
  <si>
    <t>HG-5135</t>
  </si>
  <si>
    <t>12114790</t>
  </si>
  <si>
    <t>GONZALEZ,MORALES,MARROQUIN,ALEJANDRA,MARIA</t>
  </si>
  <si>
    <t>HG-5136</t>
  </si>
  <si>
    <t>ADQUISICIÓN DE PRODUCTOS MEDICINALES Y FARMACEUTICOS, CORRESPONDIENTE SOL. DE PEDIDO NO. 848-2022</t>
  </si>
  <si>
    <t>HG-5137</t>
  </si>
  <si>
    <t>HG-5138</t>
  </si>
  <si>
    <t>HG-5139</t>
  </si>
  <si>
    <t>514-004</t>
  </si>
  <si>
    <t>DEXTROSA HIPERTÓNICA</t>
  </si>
  <si>
    <t>CONCENTRACIÓN: 10%; FORMA FARMACÉUTICA: LÍQUIDO INYECTABLE; VÍA DE ADMINISTRACIÓN: INTRAVENOSA;</t>
  </si>
  <si>
    <t>HG-5140</t>
  </si>
  <si>
    <t>DEXTROSA 10%</t>
  </si>
  <si>
    <t>HG-5141</t>
  </si>
  <si>
    <t>COMPRA DE DEXTROSA HIPERTÓNICA AL 10% PARA EL HOSPITAL REGIONAL DE OCCIDENTE</t>
  </si>
  <si>
    <t>DEXTROSA 10% (GENERICO)</t>
  </si>
  <si>
    <t>HG-5142</t>
  </si>
  <si>
    <t>HG-5143</t>
  </si>
  <si>
    <t>DEXTROSA (GENERICA)</t>
  </si>
  <si>
    <t>HG-5144</t>
  </si>
  <si>
    <t>COMPRA DIRECTA MSPAS NO. 2022-HSS-CD-C064, ADQUISICION DE PRODUCTO HIDROXIDO DE ALUMINIO, CEFAZOLINA VIAL, METRONIDAZOL TALBETA, HIDROCORTISONA VIAL, PARA EL HOSPITAL DISTRITAL SAYAXCHE PETEN.</t>
  </si>
  <si>
    <t>CONCENTRACIÓN: 10%; FORMA FARMACÉUTICA: SOLUCIÓN INYECTABLE; VÍA DE ADMINISTRACIÓN: INTRAVENOSA;</t>
  </si>
  <si>
    <t>HG-5145</t>
  </si>
  <si>
    <t>ADQUISICION DE AMINOFILINA Y DEXTROSA AL 10%</t>
  </si>
  <si>
    <t>HG-5146</t>
  </si>
  <si>
    <t>HG-5147</t>
  </si>
  <si>
    <t>516-016</t>
  </si>
  <si>
    <t>ADQUISICIÓN DE DEXTROSA HIPERTÓNICA CONCENTRACIÓN: 30%, DEXAMETASONA FOSFATO SÓDICO CONCENTRACIÓN: 4 MG/ML.</t>
  </si>
  <si>
    <t>CONCENTRACIÓN: 30%; FORMA FARMACÉUTICA: SOLUCIÓN MASIVA PARENTERAL;</t>
  </si>
  <si>
    <t>HG-5148</t>
  </si>
  <si>
    <t>DEXTROSA SOLUCIÓN MASIVA PARENTERAL 30%, FRASCO O BOLSA 250 ML</t>
  </si>
  <si>
    <t>HG-5149</t>
  </si>
  <si>
    <t>EVENTO NO. 1944-2022, CÓDIGO IGSS 723, DEXTROSA HIPERTÓNICA SOLUCIÓN MASIVA PARENTERAL 30%, FRASCO O BOLSA 250 ML</t>
  </si>
  <si>
    <t>HG-5150</t>
  </si>
  <si>
    <t>516-004</t>
  </si>
  <si>
    <t>ADQUISICIÓN DE MEDICAMENTOS NO. 14, PARA EL HOSPITAL DE BARILLAS, HUEHUETENANGO.</t>
  </si>
  <si>
    <t>CONCENTRACIÓN: 30%; FORMA FARMACÉUTICA: SOLUCIÓN INYECTABLE; VÍA DE ADMINISTRACIÓN: INTRAVENOSA;</t>
  </si>
  <si>
    <t>HG-5151</t>
  </si>
  <si>
    <t>DEXTROSA HIPERTÓNICA SOLUCIÓN MASIVA PARENTERAL 30%, FRASCO O BOLSA 250 ML; CÓDIGO IGSS: 723;</t>
  </si>
  <si>
    <t>HG-5152</t>
  </si>
  <si>
    <t>DEXTROSA SOLUCION MASIVA PARENTERAL 30%, FRASCO O BOLSA 250 ML</t>
  </si>
  <si>
    <t>HG-5153</t>
  </si>
  <si>
    <t>DEXTROSA HIPERTÓNICA; CONCENTRACIÓN: 30%; FORMA FARMACÉUTICA: SOLUCIÓN INYECTABLE; VÍA DE ADMINISTRACIÓN: INTRAVENOSA; PARA EL HOSPITAL GENERAL SAN JUAN DE DIOS.</t>
  </si>
  <si>
    <t>HG-5154</t>
  </si>
  <si>
    <t>ADQUISICIÓN DE PRODUCTOS MEDICINALES Y FARMACEUTICOS, CORRESPONDIENTE SOL. DE PEDIDO NO. 558-2022</t>
  </si>
  <si>
    <t>HG-5155</t>
  </si>
  <si>
    <t>2022 HMA-CD-261 BM ADQUISICIÓN DE ACIDO VALPROICO, DEXTROSA, CLORURO DE POTASIO PRIMARIO PARA EL HOSPITAL DE MAZATENANGO.</t>
  </si>
  <si>
    <t>HG-5156</t>
  </si>
  <si>
    <t>HG-5157</t>
  </si>
  <si>
    <t>DEXTROSA HIPERTONICA SOLUCION MASIVA PARENTERAL 30%, FRASCO O BOLSA 250 ML COD 723 SIAF 4301</t>
  </si>
  <si>
    <t>HG-5158</t>
  </si>
  <si>
    <t>HG-5159</t>
  </si>
  <si>
    <t>ADQUISICION DE CLORURO DE SODIO+DEXTROS, DEXTROSA 30% Y POLIGELINA 3.5%.</t>
  </si>
  <si>
    <t>DEXTROSA 30%</t>
  </si>
  <si>
    <t>HG-5160</t>
  </si>
  <si>
    <t>COMPRA DIRECTA MSPAS NO. 2022-HCH-CD343 ADQUISICIÓN DE MEDICAMENTOS (DEXTROSA HIPERTÓNICA. CONCENTRACIÓN: 30%; DOBUTAMINA. CONCENTRACIÓN: 12.5/1 MG/ML) PARA EL HOSPITAL NACIONAL DE CHIMALTENANGO</t>
  </si>
  <si>
    <t>HG-5161</t>
  </si>
  <si>
    <t>ADQUISICIÓN DE MEDICAMENTOS SEGUNDO CUATRIMESTRE 6</t>
  </si>
  <si>
    <t>DEXTROSA HIPERTONICA 30% FRASCO 250 ML / GENERICO</t>
  </si>
  <si>
    <t>HG-5162</t>
  </si>
  <si>
    <t>ADQUISICIÓN DE BUPIVACAINA PESADA, CLINDAMICINA, CLORURO DE SODIO, DEXTROSA HIPERTÓNICA, PARA EL HOSPITAL DEPARTAMENTAL DE SOLOLÁ</t>
  </si>
  <si>
    <t>HG-5163</t>
  </si>
  <si>
    <t>ADQUISICIÓN DE DEXTROSA Y CLINDAMICINA, PARA EL HOSPITAL DE SAN BENITO.</t>
  </si>
  <si>
    <t>HG-5164</t>
  </si>
  <si>
    <t>ADQUISICION DE MEDICAMENTOS PAQUETE XV</t>
  </si>
  <si>
    <t>HG-5165</t>
  </si>
  <si>
    <t>MSPAS NO. 2022-HNEVN-CD-483 ADQUISICIÓN DE CEFAZOLINA, CEFTAZIDIMA, BISOPROLOL Y DEXTROSA HIPERTÓNICA PARA EL HOSPITAL NACIONAL ESPECIALIZADO DE VILLA NUEVA</t>
  </si>
  <si>
    <t>HG-5166</t>
  </si>
  <si>
    <t>COD 723 DEXTROSA HIPERTÓNICA SOLUCIÓN MASIVA PARENTERAL 30%, FRASCO O BOLSA 250 ML</t>
  </si>
  <si>
    <t>HG-5167</t>
  </si>
  <si>
    <t>HMA-CD-300 BM, ACIDO FOLICO, ERITROPOYETINA HUMANA, CEFOTAXIMA, CLORURO DE POTASIO, DEXTROSA, PREDNISONA, ACIDO ACETILSALICILICO, DE BODEGA DE MEDICAMENTOS PARA EL HOSPITAL DE MAZATENANGO</t>
  </si>
  <si>
    <t>HG-5168</t>
  </si>
  <si>
    <t>DEXTROSA HIPERTONICA</t>
  </si>
  <si>
    <t>HG-5169</t>
  </si>
  <si>
    <t>ADQUISICION DE INSUMOS,  PARA EL HOSPITAL REGIONAL DE ZACAPA</t>
  </si>
  <si>
    <t>HG-5170</t>
  </si>
  <si>
    <t>HG-5171</t>
  </si>
  <si>
    <t>83382011</t>
  </si>
  <si>
    <t>GRUPO DE INVERSIONES MONTERROSO GONZALEZ, SOCIEDAD ANONIMA</t>
  </si>
  <si>
    <t>HG-5172</t>
  </si>
  <si>
    <t>HG-5173</t>
  </si>
  <si>
    <t>HG-5174</t>
  </si>
  <si>
    <t>DEXTROSA HIPERTÓNICA SOLUCIÓN MASIVA PARENTERAL 30%, FRASCO O BOLSA 250 ML</t>
  </si>
  <si>
    <t>HG-5175</t>
  </si>
  <si>
    <t>ADQUISICIÓN DE DEXTROSA HIPERTÓNICA 30%, MORFINA 10MG/1ML, SEVOFLURANO 100%</t>
  </si>
  <si>
    <t>HG-5176</t>
  </si>
  <si>
    <t>MSPAS 2022-HBC-CD-105, ADQUISICIÓN DE MEDICAMENTOS</t>
  </si>
  <si>
    <t>HG-5177</t>
  </si>
  <si>
    <t>HG-5178</t>
  </si>
  <si>
    <t>HG-5179</t>
  </si>
  <si>
    <t xml:space="preserve">517-016 </t>
  </si>
  <si>
    <t>MSPAS 2016-ROO-CD-0800 (DEXTROSA AL 50% DE 500 ML. DE SOLUCION)</t>
  </si>
  <si>
    <t>DEXTROSA AL 50% DE 500 ML. DE SOLUCION</t>
  </si>
  <si>
    <t>FRASCO/BOLSA</t>
  </si>
  <si>
    <t>HG-5180</t>
  </si>
  <si>
    <t>62359193</t>
  </si>
  <si>
    <t>ALFA FARMACEUTICA SOCIEDAD ANONIMA</t>
  </si>
  <si>
    <t>GENERICO FRYCIA</t>
  </si>
  <si>
    <t>HG-5181</t>
  </si>
  <si>
    <t>SOLUCION DX</t>
  </si>
  <si>
    <t>HG-5182</t>
  </si>
  <si>
    <t>ADQUISICION DE DEXTROSA AL 50% DE 500ML, MSPAS NO. 2018-ROO-CD-2446</t>
  </si>
  <si>
    <t>28/6/2018</t>
  </si>
  <si>
    <t>DEXTROSA AL 50% DE 500 ML DE SOLUCION</t>
  </si>
  <si>
    <t>FCO./BOLSA</t>
  </si>
  <si>
    <t>HG-5183</t>
  </si>
  <si>
    <t>SOLUCION DX-50 (LAB. PISA) CON IVA</t>
  </si>
  <si>
    <t>HG-5184</t>
  </si>
  <si>
    <t>COMPRA DE DEXTROSA, AMINOACIDOS NEONATALES, LEVOCARNITINA, LARGININA, SUPLEMENTE DE CARBOHIDRATOS, SUPLEMENTO DE GLUTAMINA PARA EL HOSPITAL NACIONAL DE SAN MARCOS, "DR. MOISÉS VILLAGRAN MAZARIEGOS"</t>
  </si>
  <si>
    <t>CONCENTRACIÓN: 50%; FORMA FARMACÉUTICA: SOLUCIÓN MASIVA PARENTERAL;</t>
  </si>
  <si>
    <t>HG-5185</t>
  </si>
  <si>
    <t>HG-5186</t>
  </si>
  <si>
    <t>517-004</t>
  </si>
  <si>
    <t>ADQUISICIÓN DE PRODUCTOS MEDICINALES Y FARMACÉUTICOS, PARA EL HOSPITAL NACIONAL ESPECIALIZADO DE VILLA NUEVA</t>
  </si>
  <si>
    <t>HG-5187</t>
  </si>
  <si>
    <t>MSPAS NO. 2019-ROO-CD-0461 (ADQUISICIÓN DE DEXTROSA AL 50% DE 500ML)</t>
  </si>
  <si>
    <t>DEXTROSA AL 50% DE (500 ML DE SOLUCION)</t>
  </si>
  <si>
    <t>HG-5188</t>
  </si>
  <si>
    <t>SOLUCIÓN DX-50LAB. PISA.PRECIO CON IVA</t>
  </si>
  <si>
    <t>HG-5189</t>
  </si>
  <si>
    <t>COMPRA DE ACIDO VALPROICO, FLUCONAZOL, BETAMETASONA, DEXTROSA 50%, DOPAMINA PARA EL HOSPITAL NACIONAL DE SAN MARCOS, ¿DR. MOISÉS VILLAGRAN MAZARIEGOS¿.</t>
  </si>
  <si>
    <t>CONCENTRACIÓN: 50%; FORMA FARMACÉUTICA: SOLUCIÓN INYECTABLE; VÍA DE ADMINISTRACIÓN: INTRAVENOSA;</t>
  </si>
  <si>
    <t>SOLUCIÓN DX-50(LAB. PISA/MÉXICO)INCLUYE IVA</t>
  </si>
  <si>
    <t>HG-5190</t>
  </si>
  <si>
    <t>MSPAS NO. 2020-INF-CD-026 COMPRA DE SOLUCIÓN SALINA, DEXTROSA ISOTÓNICA, DEXTROSA HIPERTONICA, SODIO CLORURO + DEXTROSA Y OTROS INSUMOS PARA EL HOSPITAL INFANTIL DE INFECTOLOGÍA Y REHABILITACIÓN.</t>
  </si>
  <si>
    <t>10/3/2020</t>
  </si>
  <si>
    <t>HG-5191</t>
  </si>
  <si>
    <t>HG-5192</t>
  </si>
  <si>
    <t>MSPAS NO. 2019-INF-CD-089 COMPRA DE LIDOCAINA CLORHIDRATO, BICARBONATO DE SODIO, DEXTROSA HIPERTONICA, AGUA ESTÉRIL Y FUROSEMIDA PARA EL HOSPITAL INFANTIL DE INFECTOLOGIA Y REHABILITACIÓN.</t>
  </si>
  <si>
    <t>SOLUCIÓN DX-50(LAB. PISA)INCLUYE IVA</t>
  </si>
  <si>
    <t>HG-5193</t>
  </si>
  <si>
    <t>MSPAS NO. 2020-ROO-CD-0060 (ADQUISICION DE DEXTROSA AL 50% DE (500 ML. DE SOLUCION))</t>
  </si>
  <si>
    <t>DEXTROSA</t>
  </si>
  <si>
    <t>CONCENTRACIÓN: 50%; FORMA FARMACÉUTICA: SOLUCIÓN INYECTABLE; USO: SOLUCIÓN PARA DIÁLISIS PERITONEAL; VÍA DE ADMINISTRACIÓN: INTRAVENOSA;</t>
  </si>
  <si>
    <t>HG-5194</t>
  </si>
  <si>
    <t>SOLUCION DX(LAB. PISA)INCLUYE IVA</t>
  </si>
  <si>
    <t>HG-5195</t>
  </si>
  <si>
    <t>MSPAS NO. 2018-INF-CD-091 COMPRA DIRECTA DOBUTAMINA Y DEXTROSA, PARA EL HOSPITAL INFANTIL DE INFECTOLOGIA Y REHABILITACIÓN</t>
  </si>
  <si>
    <t>SOLUCION DX-50(LAB. PISA)INCLUYE IVA</t>
  </si>
  <si>
    <t>HG-5196</t>
  </si>
  <si>
    <t>ADQUISICIÓN DE CLORURO DE SODIO (FI SIOLÓGICO), DEXTROSA CONCENTRACIÓN: 50%, FLUORURO SÓDICO, HARTMAN RINGER LACTATO; BOLSA 250 ML, HARTMAN RINGER LACTATO; BOLSA 500 ML Y SODIO CLORURO + DEXTROSA (SOLUCIÓN MIXTA) PARA LOS DIFERENTES SERVICIOS DEL HOSPITAL DEPARTAMENTAL DE TOTONICAPÁN.</t>
  </si>
  <si>
    <t>HG-5197</t>
  </si>
  <si>
    <t>COMPRA DE ACETAMINOFEN (PARACETAMOL) SOLUCIÓN INYECTABLE,; ACETAMINOFEN (PARACETAMOL), SOLUCIÓN ORAL, DEXTROSA, GLUTARALDEHIDO, INSULINA CRISTALINA HUMANA, PROPINOXATO + CLONIXINATO DE LISINA, PARA EL HOSPITAL NACIONAL DE SAN MARCOS, "DR. MOISÉS VILLAGRAN MAZARIEGOS"</t>
  </si>
  <si>
    <t>SOLUCIÓN INYECTABLE, 50%, BOLSA/FRASCO 500 ML</t>
  </si>
  <si>
    <t>HG-5198</t>
  </si>
  <si>
    <t>HG-5199</t>
  </si>
  <si>
    <t>COMPRA DE DEXKETOPROFENO, DEXTROSA HIPERTONICA, DICLOFENACO, DOPAMINA, EFEDRINA, PARA EL HOSPITAL NACIONAL DE SAN MARCOS "DR. MOISÉS VILLAGRÁN MAZARIEGOS".</t>
  </si>
  <si>
    <t>HG-5200</t>
  </si>
  <si>
    <t>HG-5201</t>
  </si>
  <si>
    <t>SOL. DX-50% INY. FCO 500 ML</t>
  </si>
  <si>
    <t>HG-5202</t>
  </si>
  <si>
    <t>COMPRA DE ACIDO VALPROICO, DEXTROSA, PROPOFOL, OXITOCINA, PARA EL HOSPITAL NACIONAL DE SAN MARCOS, "DR. MOISÉS VILLAGRAN MAZARIEGOS"</t>
  </si>
  <si>
    <t>HG-5203</t>
  </si>
  <si>
    <t>HG-5204</t>
  </si>
  <si>
    <t>COMPRA DE DEXTROSA HIPERTÓNICA CONCENTRACIÓN: 50%; FORMA FARMACÉUTICA: SOLUCIÓN INYECTABLE; VÍA DE ADMINISTRACIÓN: INTRAVENOSA PARA EL HOSPITAL REGIONAL DE OCCIDENTE</t>
  </si>
  <si>
    <t>DX-50 500ML</t>
  </si>
  <si>
    <t>HG-5205</t>
  </si>
  <si>
    <t>HG-5206</t>
  </si>
  <si>
    <t>COMPRA DE DEXTROSA, AMINOACIDOS, VITAMINAS, LEVOCARNITINA, OLIGOELEMENTOS, L ARGININA, PARA PREPARACION DE FORMULAS PARENTERALES PARA EL HOSPITAL NACIONAL DE SAN MARCOS, "DR. MOISÉS VILLAGRAN MAZARIEGOS"</t>
  </si>
  <si>
    <t>HG-5207</t>
  </si>
  <si>
    <t>HG-5208</t>
  </si>
  <si>
    <t>ADQUISICION DE DEXTROSA AL 50% DE 500ML, MSPAS NO. 2018-ROO-CD-2332</t>
  </si>
  <si>
    <t>FCO/BOLSA</t>
  </si>
  <si>
    <t>HG-5209</t>
  </si>
  <si>
    <t>HG-5210</t>
  </si>
  <si>
    <t>COMPRA DE PROPOFOL, AMINOFILINA, ATRACURIO BESILATO, BUPIVACAINA, CLORANFENICOL, DEXTROSA HIPERTONICA, MAGNESIO SULFATO, MORFINA, TIMEROSAL,PARA EL HOSPITAL NACIONAL DE SAN MARCOS "DR. MOISÉS VILLAGRÁN MAZARIEGOS".</t>
  </si>
  <si>
    <t>HG-5211</t>
  </si>
  <si>
    <t>SOLUCIÓN DX-50 500ML</t>
  </si>
  <si>
    <t>HG-5212</t>
  </si>
  <si>
    <t>MSPAS NO. 2021-ROO-CD-0605 (ADQUISICION DE DEXTROSA AL 50% DE (500 ML DE SOLUCION))</t>
  </si>
  <si>
    <t>19/2/2021</t>
  </si>
  <si>
    <t>SOLUCION DX-50PISAFRASCO FLEXOVALPRODUCO CON IVA</t>
  </si>
  <si>
    <t>HG-5213</t>
  </si>
  <si>
    <t>COMPRA DE DEXTROSA HIPERTÓNICA CONCENTRACIÓN: 50%; FORMA FARMACÉUTICA: SOLUCIÓN INYECTABLE; VÍA DE ADMINISTRACIÓN: INTRAVENOSA PARA EL HOSPITAL REGIONAL DE OCCIDENTE-</t>
  </si>
  <si>
    <t>SOLUCIÓN DX-50% 500ML</t>
  </si>
  <si>
    <t>HG-5214</t>
  </si>
  <si>
    <t>MSPAS NO. 2019-ROO-CD-0321 (ADQUISICION DE DEXTROSA AL 50% )</t>
  </si>
  <si>
    <t>HG-5215</t>
  </si>
  <si>
    <t>MSPAS NO. 2019-ROO-CD-0415 (ADQUISICIÓN DE DEXTROSA AL 50% DE 500ML)</t>
  </si>
  <si>
    <t>HG-5216</t>
  </si>
  <si>
    <t>ADQUISICION DE DEXTROSA AL 50% DE (500 ML. DE SOLUCION); COMPRA DIRECTA NO. MSPAS 2018-ROO-CD-0171</t>
  </si>
  <si>
    <t>DEXTROSA AL 50% DE (500 ML. DE SOLUCION)</t>
  </si>
  <si>
    <t>HG-5217</t>
  </si>
  <si>
    <t>MSPAS NO. 2021-INF-CD-185 COMPRA DE CLORURO DE POTASIO, CLONAZEPAM, DEXTROSA HIPERTONICA Y OTROS INSUMOS, PARA EL HOSPITAL INFANTIL DE INFECTOLOGÍA Y REHABILITACIÓN.</t>
  </si>
  <si>
    <t>HG-5218</t>
  </si>
  <si>
    <t>COMPRA DE DEXTROSA HIPERTÓNICA CONCENTRACIÓN: 50%; FORMA FARMACÉUTICA: SOLUCIÓN INYECTABLE; VÍA DE ADMINISTRACIÓN: INTRAVENOSA; PARA EL HOSPITAL REGIONAL DE OCCIDENTE, A TRAVES DEL DECRETO GUBERNATIVO, EMERGENCIA COVID-19, ESTADO DE EXCEPCIÓN 5-2020</t>
  </si>
  <si>
    <t>SOLUCIÓN DX-50 (LAB. PISA/MÉXICO)INCLUYE IVA</t>
  </si>
  <si>
    <t>HG-5219</t>
  </si>
  <si>
    <t>HG-5220</t>
  </si>
  <si>
    <t>MSPAS NO. 2020-HES-EXCD40 ADQUISICIÓN DE DEXTROSA HIPERTÓNICA 50%, PARA EL HOSPITAL DE ESCUINTLA.</t>
  </si>
  <si>
    <t>SOLUCION DX 50PISAFRASCO FLEXOVALPRODUCTO CON IVA</t>
  </si>
  <si>
    <t>HG-5221</t>
  </si>
  <si>
    <t>HG-5222</t>
  </si>
  <si>
    <t>COMPRA DE DEXTROSA HIPERTÓNICA AL 50% PARA EL HOSPITAL REGIONAL DE OCCIDENTE</t>
  </si>
  <si>
    <t>HG-5223</t>
  </si>
  <si>
    <t>SOL. DX-50</t>
  </si>
  <si>
    <t>HG-5224</t>
  </si>
  <si>
    <t>MSPAS NO. 2022-ROO-CD-7029 (ADQUISICION DE DEXTROSA HIPERTONICA 50%; SOLUCION MASIVA PARENTERAL; FRASCO; 500 MILILITRO)</t>
  </si>
  <si>
    <t>SOLUCION DX-50 500ML</t>
  </si>
  <si>
    <t>HG-5225</t>
  </si>
  <si>
    <t>DEXTROSA , CONCENTRACIÓN: 50%, FORMA FARMACÉUTICA: SOLUCIÓN INYECTABLE, USO: SOLUCIÓN PARA DIÁLISIS PERITONEAL, VÍA DE ADMINISTRACIÓN: INTRAVENOSA, BOLSA 500ML</t>
  </si>
  <si>
    <t> </t>
  </si>
  <si>
    <t>BOLSA 500ML</t>
  </si>
  <si>
    <t>HG-5226</t>
  </si>
  <si>
    <t>HG-5227</t>
  </si>
  <si>
    <t>COMPRA DE GENTAMICINA, DEXTROSA, SUCCINILCOLINA, PARA EL HOSPITAL NACIONAL DE SAN MARCOS, DR. MOISÉS VILLAGRAN MAZARIEGOS.</t>
  </si>
  <si>
    <t>DEXTROSA HIPERTONICA AL 50% DE 500CC</t>
  </si>
  <si>
    <t>DEXTROSA HIPERTONICA AL 50 % FRASCO DE 500 CC</t>
  </si>
  <si>
    <t>HG-5228</t>
  </si>
  <si>
    <t>HG-5229</t>
  </si>
  <si>
    <t>300 DEXTROSA AL 50%. FRASCO 500 ML</t>
  </si>
  <si>
    <t>DEXTROSA AL 50%. FRASCO 500 ML</t>
  </si>
  <si>
    <t>HG-5230</t>
  </si>
  <si>
    <t>HG-5231</t>
  </si>
  <si>
    <t>COMPRA DE AMINOACIDOS SIN ELECTROLITOS, MULTIVITAMINAS PARA ADULTO, DEXTROSA HIPERTONICA, PARA EL HOSPITAL NACIONAL DE SAN MARCOS, "DR. MOISES VILLAGRAN MAZARIEGOS"</t>
  </si>
  <si>
    <t>DEXTROSA HIPERTONICA AL 50% FRASCO DE 500 CC</t>
  </si>
  <si>
    <t>TENER EN EXISTENCIA PARA COTIZAR Y DESPACHAR INMEDITAMENTE</t>
  </si>
  <si>
    <t>HG-5232</t>
  </si>
  <si>
    <t>SOLUCION DX-50 DE 500ML</t>
  </si>
  <si>
    <t>HG-5233</t>
  </si>
  <si>
    <t>HG-5234</t>
  </si>
  <si>
    <t>HG-5235</t>
  </si>
  <si>
    <t>HG-5236</t>
  </si>
  <si>
    <t>HG-5237</t>
  </si>
  <si>
    <t>COMPRA DE AMINOÁCIDOS NEONATALES CRISTALINOS SIN ELECTROLITOS, DEXTROSA AL 50%, PARA EL HOSPITAL NACIONAL DE SAN MARCOS "DR. MOISÉS VILLAGRÁN MAZARIEGOS"</t>
  </si>
  <si>
    <t>DEXTROSA AL 50%</t>
  </si>
  <si>
    <t>FRASCO DE 500 CC</t>
  </si>
  <si>
    <t>HG-5238</t>
  </si>
  <si>
    <t>HG-5239</t>
  </si>
  <si>
    <t>HG-5240</t>
  </si>
  <si>
    <t>HG-5241</t>
  </si>
  <si>
    <t>COMPRA DE AMINOACIDOS NEONATALES, DEXTROSA AL 50%, LIPIDOS, VITAMINAS MÚLTIPLES, PARA SOLUCIÓN INYECTABLE PARA EL HOSPITAL NACIONAL DE SAN MARCOS, "DR. MOISÉS VILLAGRAN MAZARIEGOS"</t>
  </si>
  <si>
    <t>EN ENVASE DE 500CC</t>
  </si>
  <si>
    <t>ENVASE</t>
  </si>
  <si>
    <t>HG-5242</t>
  </si>
  <si>
    <t>HG-5243</t>
  </si>
  <si>
    <t>HG-5244</t>
  </si>
  <si>
    <t>HG-5245</t>
  </si>
  <si>
    <t>HG-5246</t>
  </si>
  <si>
    <t>HG-5247</t>
  </si>
  <si>
    <t>HG-5248</t>
  </si>
  <si>
    <t>HG-5249</t>
  </si>
  <si>
    <t>HG-5250</t>
  </si>
  <si>
    <t>HG-5251</t>
  </si>
  <si>
    <t>HG-5252</t>
  </si>
  <si>
    <t>HG-5253</t>
  </si>
  <si>
    <t>518-016</t>
  </si>
  <si>
    <t>ADQUISICIÓN DE PRODUCTOS MEDICINALES Y FARMACÉUTICOS (AMINOÁCIDOS, LÍPIDOS, OLIGOELEMENTOS)</t>
  </si>
  <si>
    <t>LÍPIDOS</t>
  </si>
  <si>
    <t>CONCENTRACIÓN: 20% MCT/LCT; FORMA FARMACÉUTICA: EMULSIÓN; VÍA DE ADMINISTRACIÓN: INTRAVENOSA;</t>
  </si>
  <si>
    <t>HG-5254</t>
  </si>
  <si>
    <t>MSPAS NO. 2019-HES-CD389 ADQUISICIÓN DE LÍPIDOS, OLIGOELEMENTOS.</t>
  </si>
  <si>
    <t>22/10/2019</t>
  </si>
  <si>
    <t>HG-5255</t>
  </si>
  <si>
    <t>MSPAS NO. 2019-INF-CD-011 COMPRA LIPIDOS Y TOXINA BOTULINICA, PARA EL HOSPITAL INFANTIL DE INFECTOLOGIA Y REHABILITACIÓN.</t>
  </si>
  <si>
    <t>HG-5256</t>
  </si>
  <si>
    <t>MSPAS NO. 2021-INF-CD-118 COMPRA DE AMINOACIDOS SIN ELECTROLITOS, LIPIDOS, PARA EL HOSPITAL INFANTIL DE INFECTOLOGÍA Y REHABILITACIÓN.</t>
  </si>
  <si>
    <t>HG-5257</t>
  </si>
  <si>
    <t>LIPOVENOS 20% 500 ML</t>
  </si>
  <si>
    <t>HG-5258</t>
  </si>
  <si>
    <t>HG-5259</t>
  </si>
  <si>
    <t>LÍPIDOS: CONCENTRACIÓN: 20% MCT/LCT; FORMA FARMACÉUTICA: EMULSIÓN; VÍA DE ADMINISTRACIÓN: INTRAVENOSA;,PARA EL HOSPITAL GENERAL SAN JUAN DE DIOS</t>
  </si>
  <si>
    <t>HG-5260</t>
  </si>
  <si>
    <t>LIPOVENOES</t>
  </si>
  <si>
    <t>HG-5261</t>
  </si>
  <si>
    <t>MSPAS NO. 2021-ROO-CD-3546 (ADQUISICION DE LIPIDOS 20% MCT/LCT EMULSION FRASCO O BOLSA DE 500ML)</t>
  </si>
  <si>
    <t>22/7/2021</t>
  </si>
  <si>
    <t>CONCENTRACIÓN: 20% MCT/LCT; FORMA FARMACÉUTICA: EMULSIÓN; VÍA DE ADMINISTRACIÓN: ORAL;</t>
  </si>
  <si>
    <t>LIPOVENOES 500 ML</t>
  </si>
  <si>
    <t>HG-5262</t>
  </si>
  <si>
    <t>HG-5263</t>
  </si>
  <si>
    <t>COMPRA DIRECTA MSPAS NO. 2020-HCH-CD225 ADQUISICIÓN DE MEDICAMENTOS (LÍPIDOS. CONCENTRACIÓN: 20% MCT/LCT; ALIMENTACIÓN PARENTERAL. CONCENTRACIÓN: 1,000KCL - 1,440ML; ATENOLOL. CONCENTRACIÓN: 100MG) PARA EL HOSPITAL NACIONAL DE CHIMALTENANGO</t>
  </si>
  <si>
    <t>B. BRAUN FRASCO 500ML</t>
  </si>
  <si>
    <t>HG-5264</t>
  </si>
  <si>
    <t>ADQUISICION DE DEXTROSA, LIPIDOS, OXITOCINA TRIMETOPRIMA Y OTROS INSUMOS DE FARMACIA</t>
  </si>
  <si>
    <t>HG-5265</t>
  </si>
  <si>
    <t>LÍPIDOS: CONCENTRACIÓN: 20% MCT/LCT; FORMA FARMACÉUTICA: EMULSIÓN; VÍA DE ADMINISTRACIÓN: INTRAVENOSA, PARA EL HOSPITAL GENERAL SAN JUAN DE DIOS.</t>
  </si>
  <si>
    <t>HG-5266</t>
  </si>
  <si>
    <t>ADQUISICION DE MEDICAMENTOS, PARA EL HOSPITAL DEPARTAMENTAL DE SOLOLÁ</t>
  </si>
  <si>
    <t>HG-5267</t>
  </si>
  <si>
    <t>LÍPIDOS; CONCENTRACIÓN: 20% MCT/LCT; FORMA FARMACÉUTICA: EMULSIÓN; VÍA DE ADMINISTRACIÓN: INTRAVENOSA; FRASCO; 500 MILILITRO</t>
  </si>
  <si>
    <t>HG-5268</t>
  </si>
  <si>
    <t>27/2/2020</t>
  </si>
  <si>
    <t>CONCENTRACIÓN: 20% MCT/LCT; FORMA FARMACÉUTICA: EMULSIÓN; VÍA DE ADMINISTRACIÓN: INTRAVENOSA</t>
  </si>
  <si>
    <t>HG-5269</t>
  </si>
  <si>
    <t>ADQUISICIÓN DE HIDROXIETIL- ALMIDÓN Y LÍPIDOS CONCENTRACIÓN: 20% MCT/LCT; PARA EL HOSPITAL DEPARTAMENTAL DE TOTONICAPÁN.</t>
  </si>
  <si>
    <t>CONCENTRACIÓN: 20% MCT/LCT; FORMA FARMACÉUTICA: EMULSIÓN; VÍA DE ADMINISTRACIÓN: ORAL</t>
  </si>
  <si>
    <t>LIPOVENOES 500ML</t>
  </si>
  <si>
    <t>HG-5270</t>
  </si>
  <si>
    <t>MSPAS NO. 2021-ROO-CD-1451 (ADQUISICION DE LIPIDOS 20% MCT/LCT EMULSION FRASCO O BOLSA DE 500ML)</t>
  </si>
  <si>
    <t>HG-5271</t>
  </si>
  <si>
    <t>MSPAS NO. 2022-ROO-CD-0177 (ADQUISICION DE LIPIDOS 20% MCT/LCT; EMULSION; VIA DE ADMIBNISTRACION: INTRAVENOSA; FRASCO; 500 MILILITRO)</t>
  </si>
  <si>
    <t>HG-5272</t>
  </si>
  <si>
    <t>HG-5273</t>
  </si>
  <si>
    <t>ADQUISICIÓN DE MEDICAMENTOS NO. 10, PARA EL HOSPITAL DE BARILLAS, HUEHUETENANGO.</t>
  </si>
  <si>
    <t>HG-5274</t>
  </si>
  <si>
    <t>MSPAS NO. 2022-ROO-CD-2923 (ADQUISICION DE LIPIDOS 20% MCT/LCT; EMULSION; VIA DE ADMIBNISTRACION: INTRAVENOSA; FRASCO; 500 MILILITRO)</t>
  </si>
  <si>
    <t>HG-5275</t>
  </si>
  <si>
    <t>LÍPIDOS: CONCENTRACIÓN: 20% MCT/LCT; FORMA FARMACÉUTICA: EMULSIÓN; VÍA DE ADMINISTRACIÓN: INTRAVENOSA; PARA EL HOSPITAL GENERAL SAN JUAN DE DIOS</t>
  </si>
  <si>
    <t>HG-5276</t>
  </si>
  <si>
    <t>HG-5277</t>
  </si>
  <si>
    <t>HG-5278</t>
  </si>
  <si>
    <t>HG-5279</t>
  </si>
  <si>
    <t>HG-5280</t>
  </si>
  <si>
    <t>HG-5281</t>
  </si>
  <si>
    <t>HG-5282</t>
  </si>
  <si>
    <t>HG-5283</t>
  </si>
  <si>
    <t>LIPIDOS CONCENTRACION 20%</t>
  </si>
  <si>
    <t>MCT/LCT FRASCO DE 500ML PARA NUTRICION PARENTERAL</t>
  </si>
  <si>
    <t>HG-5284</t>
  </si>
  <si>
    <t>HG-5285</t>
  </si>
  <si>
    <t>HG-5286</t>
  </si>
  <si>
    <t>HG-5287</t>
  </si>
  <si>
    <t>HG-5288</t>
  </si>
  <si>
    <t>HG-5289</t>
  </si>
  <si>
    <t>HG-5290</t>
  </si>
  <si>
    <t>HG-5291</t>
  </si>
  <si>
    <t>HG-5292</t>
  </si>
  <si>
    <t>CODIGO 450 NUTRIMENTOS LÌPIDOS, TCL/TCM, SOLUCIÓN INYECTABLE 20% RELACIÓN 50:50, FRASCO 500 ML</t>
  </si>
  <si>
    <t>NUTRIMENTOS LÍPIDOS</t>
  </si>
  <si>
    <t>CONCENTRACIÓN: 20%, RELACIÓN 50:50 CON TCL/TCM; FORMA FARMACÉUTICA: SOLUCIÓN INYECTABLE; VÍA DE ADMINISTRACIÓN: INTRAVENOSA;</t>
  </si>
  <si>
    <t>LIPOVENOES 20% 500ML MCT/LCT</t>
  </si>
  <si>
    <t>HG-5293</t>
  </si>
  <si>
    <t>HG-5294</t>
  </si>
  <si>
    <t>HG-5295</t>
  </si>
  <si>
    <t>HG-5296</t>
  </si>
  <si>
    <t>HG-5297</t>
  </si>
  <si>
    <t>HG-5298</t>
  </si>
  <si>
    <t>HG-5299</t>
  </si>
  <si>
    <t>HG-5300</t>
  </si>
  <si>
    <t>HG-5301</t>
  </si>
  <si>
    <t>HG-5302</t>
  </si>
  <si>
    <t>HG-5303</t>
  </si>
  <si>
    <t>HG-5304</t>
  </si>
  <si>
    <t>519-016</t>
  </si>
  <si>
    <t>ADQUISICIÓN DE EMULSIÓN PARA PERFUSIÓN</t>
  </si>
  <si>
    <t>18/3/2019</t>
  </si>
  <si>
    <t>EMULSIÓN PARA PERFUSIÓN PARA ADULTOS, NIÑOS Y PREMATUROS DE BAJO PESO AL NACER</t>
  </si>
  <si>
    <t>CONCENTRACIÓN: 20% MCT/LCT/OMEGA 3/ACEITE DE OLIVA; FORMA FARMACÉUTICA: LÍQUIDO INYECTABLE; VÍA DE ADMINISTRACIÓN: PARENTERAL;</t>
  </si>
  <si>
    <t>2.66E+10</t>
  </si>
  <si>
    <t>SMOFLIPID 20% EMULSIÓN PARA INFUSIÓN</t>
  </si>
  <si>
    <t>HG-5305</t>
  </si>
  <si>
    <t>ADQUISICION DE EMULSION PARA PERFUSION PARA ADULTOS</t>
  </si>
  <si>
    <t>26/5/2020</t>
  </si>
  <si>
    <t>28/5/2020</t>
  </si>
  <si>
    <t>SMOFLIPID</t>
  </si>
  <si>
    <t>HG-5306</t>
  </si>
  <si>
    <t>ADQUISICIÓN DE EMULSIÓN PARA PERFUSIÓN PARA ADULTOS</t>
  </si>
  <si>
    <t>SMOFLIPID FRASCO 500ML</t>
  </si>
  <si>
    <t>HG-5307</t>
  </si>
  <si>
    <t>ADQUISICION DE EMULSION PARA PERFUSION, PARA EL HOSPITAL REGIONAL DE ZACAPA</t>
  </si>
  <si>
    <t>SMOFLIPID 500ML</t>
  </si>
  <si>
    <t>HG-5308</t>
  </si>
  <si>
    <t>ADQUISICIÓN DE EMULSIÓN PARA PERFUSIÓN, CONCENTRACIÓN 20%; PARA EL HOSPITAL GENERAL SAN JUAN DE DIOS</t>
  </si>
  <si>
    <t>11/12/2019</t>
  </si>
  <si>
    <t>24/1/2020</t>
  </si>
  <si>
    <t>HG-5309</t>
  </si>
  <si>
    <t>COMPRA DE EMULSION PARA PERFUSION PARA ADULTOS, DEL HOSPITAL REGIONAL DE OCCIDENTE</t>
  </si>
  <si>
    <t>23/7/2020</t>
  </si>
  <si>
    <t>CONCENTRACIÓN: 20% MCT/LCT/OMEGA 3/ACEITE DE OLIVA; FORMA FARMACÉUTICA: LÍQUIDO INYECTABLE; VÍA DE ADMINISTRACIÓN: PARENTERAL</t>
  </si>
  <si>
    <t>HG-5310</t>
  </si>
  <si>
    <t>ADQUISICIÓN DE EMULSIÓN PARA ADULTOS, NIÑOS Y PREMATUROS, PARA USO EN DIFERENTES SERVICIOS DE ESTE HOSPITAL.</t>
  </si>
  <si>
    <t>SMOFLIPID LAB. FRESENIUS KABI</t>
  </si>
  <si>
    <t>HG-5311</t>
  </si>
  <si>
    <t>ADQUISICIÓN DE PRODUCTOS MEDICINALES Y FARMACÉUTICOS (EMULSIÓN PARA PERFUSIÓN)</t>
  </si>
  <si>
    <t>SMOFLIPID 500 ML</t>
  </si>
  <si>
    <t>HG-5312</t>
  </si>
  <si>
    <t>MSPAS NO. 2022-ROO-CD-5775 (ADQUISICION DE EMULSION PARA PERFUSION PARA ADULTOS, NIÑOS Y PREMATUROS DE BAJO PESO AL NACER 20% ADMINISTRACION PARENTERAL; ENVASE 500 MILILITRO)</t>
  </si>
  <si>
    <t>SMIFLIPID 500 ML</t>
  </si>
  <si>
    <t>HG-5313</t>
  </si>
  <si>
    <t>ADQUISICIÓN DE EMULSIÓN PARA PERFUSIÓN 20% MCT/LCT/OMEGA, LÍPIDOS 20% MCT/LCT Y NITROPUSIATO DE SODIO 5MG/1ML</t>
  </si>
  <si>
    <t>HG-5314</t>
  </si>
  <si>
    <t>HG-5315</t>
  </si>
  <si>
    <t>ADQUISICIÓN DE EMULSIÓN PARA PERFUSIÓN PARA ADULTO, NIÑOS Y PREMATUROS DE BAJO PESO AL NACER, PARA USO EN EL SERVICIO DE NUTRICIÓN DE ESTE HOSPITAL.</t>
  </si>
  <si>
    <t>HG-5316</t>
  </si>
  <si>
    <t>ADQUISICIÓN DE PRODUCTOS MEDICINALES Y FARMACÉUTICOS (VARIOS)</t>
  </si>
  <si>
    <t>HG-5317</t>
  </si>
  <si>
    <t>ADQUISICIÓN DE EMULSIÓN PARA PERFUSIÓN PARA ADULTOS, NIÑOS Y PREMATUROS, PARA EL HOSPITAL GENERAL SAN JUAN DE DIOS.</t>
  </si>
  <si>
    <t>17/7/2020</t>
  </si>
  <si>
    <t>HG-5318</t>
  </si>
  <si>
    <t>COMPRA DIRECTA MSPAS NO. 2020-HCH-CD250 ADQUISICIÓN DE MEDICAMENTOS (AGUA ESTÉRIL (AGUA TRIDESTILADA); EMULSIÓN PARA PERFUSIÓN PARA ADULTOS, NIÑOS Y PREMATUROS DE BAJO PESO AL NACER CONCENTRACIÓN: 20% MCT/LCT/OMEGA 3/ACEITE DE OLIVA) PARA EL HOSPITAL NACIONAL DE CHIMALTENANGO</t>
  </si>
  <si>
    <t>HG-5319</t>
  </si>
  <si>
    <t>ADQUISICIÓN DE EMULSIÓN PARA PERFUSÍON PARA ADULTOS NIÑOS Y PREMATUROS DE BAJO PESO AL NACER, FENITOINA SÓDICA Y MANITOL.</t>
  </si>
  <si>
    <t>HG-5320</t>
  </si>
  <si>
    <t>ADQUISICIÓN EMULSIÓN</t>
  </si>
  <si>
    <t>SMOFLIPIDFRASCO 500ML</t>
  </si>
  <si>
    <t>HG-5321</t>
  </si>
  <si>
    <t>ADQUISICIÓN DE EMULSIÓN PARA PERFUSIÓN PARA ADULTOS, NIÑOS Y PREMATUROS DE BAJO PESO AL NACER, PARA EL HOSPITAL GENERAL SAN JUAN DE DIOS</t>
  </si>
  <si>
    <t>HG-5322</t>
  </si>
  <si>
    <t>COMPRA DE EMULSIÓN PARA PERFUSION PARA ADULTOS, DEL HOSPITAL REGIONAL DE OCCIDENTE</t>
  </si>
  <si>
    <t>EMULSIÓN PARA PERFUSIÓN PARA ADULTOS, NIÑOS Y PREMATUROS DE BAJO PESO AL NACER CONCENTRACIÓN: 20% MCT/LCT/OMEGA 3/ACEITE DE OLIVA, FORMA FARMACÉUTICA: LÍQUIDO INYECTABLE, VÍA DE ADMINISTRACIÓN: PARENTERAL</t>
  </si>
  <si>
    <t>FRASCO 500ML</t>
  </si>
  <si>
    <t>SMOFLIPIDNO ES GENERICO</t>
  </si>
  <si>
    <t>HG-5323</t>
  </si>
  <si>
    <t>EMULSIÓN PARA PERFUSIÓN PARA ADULTOS, NIÑOS Y PREMATUROS DE BAJO PESO AL NACER; CONCENTRACIÓN: 20% MCT/LCT/OMEGA 3/ACEITE DE OLIVA; FORMA FARMACÉUTICA: LÍQUIDO INYECTABLE; VÍA DE ADMINISTRACIÓN: PARENTERAL; ENVASE 500 MILILITRO</t>
  </si>
  <si>
    <t>HG-5324</t>
  </si>
  <si>
    <t>MSPAS NO. 2021-ROO-CD-6011 (ADQUISICION DE EMULSION PARA PERFUSION PARA ADULTOS, NIÑOS Y PREMATUROS DE BAJO PESO AL NACER 20% MCT/LCT/OMEGA 3/ACEITE DE OLIVA; LIQUIDO INYECTABLE; VIA DE ADMINISTRACION: PARENTERAL; ENVASE; 500MILILITRO)</t>
  </si>
  <si>
    <t>5/11/2021</t>
  </si>
  <si>
    <t>HG-5325</t>
  </si>
  <si>
    <t>ADQUSICION DE EMULSIONES PARA PERFUSION</t>
  </si>
  <si>
    <t>HG-5326</t>
  </si>
  <si>
    <t>ADQUISICIÓN DE EMULSION PARA PERFUSION ADULTOS, NIÑOS Y PREMATUROS, PARA EL HOSPITAL DEPARTAMENTAL DE TOTONICAPAN</t>
  </si>
  <si>
    <t>21/10/2020</t>
  </si>
  <si>
    <t>HG-5327</t>
  </si>
  <si>
    <t>COMPRA DE EMULSIÓN PARA PERFUSIÓN PARA ADULTOS, NIÑOS Y PREMATUROS DE BAJO PESO AL NACER CONCENTRACIÓN: 20% MCT/LCT/OMEGA 3/ACEITE DE OLIVA; FORMA FARMACÉUTICA: LÍQUIDO INYECTABLE; VÍA DE ADMINISTRACIÓN: PARENTERAL PARA EL HOSPITAL REGIONAL DE OCCIDENTE</t>
  </si>
  <si>
    <t>HG-5328</t>
  </si>
  <si>
    <t>MSPAS NO. 2021-HES-CD451 ADQUISICIÓN DE EMULSIÓN PARA PERFUSIÓN 20% ENVASE DE 500 MILILITROS PARA EL HOSPITAL DE ESCUINTLA.</t>
  </si>
  <si>
    <t>HG-5329</t>
  </si>
  <si>
    <t>ADQUISICIÓN DE EMULSIÓN PARA PERFUSIÓN PARA ADULTOS, NIÑOS Y PREMATUROS DE BAJO PESO AL NACER, PARA EL HOSPITAL DEPARTAMENTAL DE TOTONICAPÁN.</t>
  </si>
  <si>
    <t>HG-5330</t>
  </si>
  <si>
    <t>EMULSIÓN PARA PERFUSIÓN PARA ADULTOS, NIÑOS Y PREMATUROS DE BAJO PESO AL NACER: CONCENTRACIÓN: 20% MCT/LCT/OMEGA 3/ACEITE DE OLIVA; PARA EL HOSPITAL GENERAL SAN JUAN DE DIOS.</t>
  </si>
  <si>
    <t>HG-5331</t>
  </si>
  <si>
    <t>ADQUISICION DE EMULSION PARA PERFUSION,  PARA EL HOSPITAL REGIONAL DE ZACAPA</t>
  </si>
  <si>
    <t>HG-5332</t>
  </si>
  <si>
    <t>HG-5333</t>
  </si>
  <si>
    <t>ADQUISICIÓN DE EMULSIÓN PARA PERFUSIÓN PARA ADULTOS, NIÑOS Y PREMATUROS, PARA EL HOSPITAL GENERAL SAN JUAN DE DIOS</t>
  </si>
  <si>
    <t>22/12/2020</t>
  </si>
  <si>
    <t>HG-5334</t>
  </si>
  <si>
    <t>ADQUISICIÓN DE EMULSIÓN PARA PERFUSIÓN PARA ADULTOS, NIÑOS Y PREMATUROS DE BAJO PESO, PARA EL HOSPITAL GENERAL SAN JUAN DE DIOS</t>
  </si>
  <si>
    <t>HG-5335</t>
  </si>
  <si>
    <t>MSPAS NO. 2021-INF-CD-005 COMPRA DE EMULSION PARA PERFUSION PARA ADULTOS, NIÑOS, Y PREMATUROS DE BAJO PESO AL NACER, AMINOACIDOS SIN ELECTROLITOS, SIN ACIDO GLUTAMINICO PARA PACIENTE PEDIATRICO NEONATO, AMINOACIDOS PARA PACIENTE HEPATICO, PARA EL HOSPITAL INFANTIL DE INFECTOLOGÍA Y REHABILITACIÓN.</t>
  </si>
  <si>
    <t>4/3/2021</t>
  </si>
  <si>
    <t>HG-5336</t>
  </si>
  <si>
    <t>COMPRA DE EMULSION PARA PERFUSION PARA ADULTOS</t>
  </si>
  <si>
    <t>27/10/2020</t>
  </si>
  <si>
    <t>SMOFLIPIDFCO. 500 ML</t>
  </si>
  <si>
    <t>HG-5337</t>
  </si>
  <si>
    <t>MSPAS NO. 2022-ROO-CD-0894 (ADQUISICION DE EMULSION PARA PERFUSION PARA ADULTOS, NIÑOS Y PREMATUROS DE BAJO PESO AL NACER 20% MCT/LCT/OMEGA 3/ACEITE DE OLIVA; LIQUIDO INYECTABLE; VIA DE ADMINISTRACION: PARENTERAL; ENVASE; 500MILILITRO)</t>
  </si>
  <si>
    <t>SMOFLIPID 20% EMULSION PARA INFUSION</t>
  </si>
  <si>
    <t>HG-5338</t>
  </si>
  <si>
    <t>COMPRA DE 138 ENVASES DE 500 MLS DE EMULSION PARA PERFUSION ADULTOS, NIÑOS Y PREMATUROS PARA EL HOSPITAL REGIONAL DE OCCIDENTE</t>
  </si>
  <si>
    <t>HG-5339</t>
  </si>
  <si>
    <t>ADQUISICIÓN DE EMULSIÓN DE PERFUSIÓN PARA ADULTOS, NIÑOS Y PREMATUROS DE BAJO PESO AL NACER</t>
  </si>
  <si>
    <t>HG-5340</t>
  </si>
  <si>
    <t>HG-5341</t>
  </si>
  <si>
    <t>MSPAS NO. 2022-HNEVN-CD-71 ADQUISICIÓN DE EMULSIÓN Y AMIODARONA PARA EL HOSPITAL NACIONAL ESPECIALIZADO DE VILLA NUEVA</t>
  </si>
  <si>
    <t>HG-5342</t>
  </si>
  <si>
    <t>HG-5343</t>
  </si>
  <si>
    <t>ADQUISICION DE DICLOXACILINA SODICA Y EMULSION PARA PERFUSION PARA ADULTOS SEGÚN DESCRIPCION EN BASES</t>
  </si>
  <si>
    <t>HG-5344</t>
  </si>
  <si>
    <t>COMPRA DE EMULSIÓN PARA PERFUSIÓN PARA ADULTOS, NIÑOS, DEL HOSPITAL REGIONAL DE OCCIDENTE</t>
  </si>
  <si>
    <t>ENVASE 500 ML</t>
  </si>
  <si>
    <t>HG-5345</t>
  </si>
  <si>
    <t>HG-5346</t>
  </si>
  <si>
    <t>COMPRA DE EMULSIÓN PARA PERFUSIÓN PARA ADULTOS, NIÑOS Y PREMATUROS DE BAJO PESO AL NACER. 20% MCT/LCT/OMEGA 3/ACEITE DE OLIVA; LÍQUIDO INYECTABLE PARENTERAL PARA EL HOSPITAL REGIONAL DE OCCIDENTE</t>
  </si>
  <si>
    <t>HG-5347</t>
  </si>
  <si>
    <t>COMPRA DE EMULSIÓN PARA PERFUSIÓN PARA ADULTOS, NIÑOS Y PREMATUROS DE BAJO PESO AL NACER, PARA EL HOSPITAL REGIONAL DE OCCIDENTE.</t>
  </si>
  <si>
    <t>HG-5348</t>
  </si>
  <si>
    <t>ADQUISICION DE ENULSION PARA PERFUSION, PARA EL HOSPITAL REGIONAL DE ZACAPA</t>
  </si>
  <si>
    <t>HG-5349</t>
  </si>
  <si>
    <t>COMPRA DIRECTA MSPAS NO. 2021-HCH-CD286 ADQUISICIÓN DE MEDICAMENTOS (KETOROLACO TROMETAMINA. CONCENTRACIÓN: 30MG/1ML; EMULSIÓN PARA PERFUSIÓN PARA ADULTOS, NIÑOS Y PREMATUROS DE BAJO PESO AL NACER) PARA EL HOSPITAL NACIONAL DE CHIMALTENANGO</t>
  </si>
  <si>
    <t>HG-5350</t>
  </si>
  <si>
    <t>ADQUISICIÓN DE PRODUCTOS MEDICINALES Y FARMACÉUTICOS (EMULSIÓN)</t>
  </si>
  <si>
    <t>HG-5351</t>
  </si>
  <si>
    <t>MSPAS NO. 2021-ROO-CD-7021 (ADQUISICION DE EMULSION PARA PERFUSION PARA ADULTOS, NIÑOS Y PREMATUROS DE BAJO PESO AL NACER 20% MCT/LCT/OMEGA 3/ACEITE DE OLIVA; LIQUIDO INYECTABLE; VIA DE ADMINISTRACION</t>
  </si>
  <si>
    <t>17/12/2021</t>
  </si>
  <si>
    <t>21/12/2021</t>
  </si>
  <si>
    <t>Emulsión para perfusión para adultos, niños y prematuros de bajo peso al nacer</t>
  </si>
  <si>
    <t>Concentración: 20% mct/lct/omega 3/aceite de oliva;  Forma farmacéutica: Líquido inyectable;  Vía de administración: Parenteral;</t>
  </si>
  <si>
    <t>HG-5352</t>
  </si>
  <si>
    <t>EMULSIÓN PARA PERFUSIÓN PARA ADULTOS, NIÑOS Y PREMATUROS DE BAJO PESO AL NACER; CONCENTRACIÓN: 20% MCT/LCT/OMEGA 3/ACEITE DE OLIVA; FORMA FARMACÉUTICA: LÍQUIDO INYECTABLE; VÍA DE ADMINISTRACIÓN: PARENTERAL; ENVASE 500 MILILITRO PARA HOSPITAL GENERAL SAN JUAN DE DIOS</t>
  </si>
  <si>
    <t>HG-5353</t>
  </si>
  <si>
    <t>EMULSIÓN PARA PERFUSIÓN PARA ADULTOS, NIÑOS Y PREMATUROS DE BAJO PESO AL NACER; CONCENTRACIÓN: 20% MCT/LCT/OMEGA 3/ACEITE DE OLIVA; FORMA FARMACÉUTICA: LÍQUIDO INYECTABLE; VÍA DE ADMINISTRACIÓN: PARENTERAL; ENVASE 500 MILILIT PARA HOSPITAL GENERAL SAN JUAN DE DIOS</t>
  </si>
  <si>
    <t>HG-5354</t>
  </si>
  <si>
    <t>EMULSIÓN PARA PERFUSIÓN PARA ADULTOS, NIÑOS Y PREMATUROS DE BAJO PESO AL NACER; CONCENTRACIÓN: 20% MCT/LCT/OMEGA 3/ACEITE DE OLIVA; FORMA FARMACÉUTICA: LÍQUIDO INYECTABLE; VÍA DE ADMINISTRACIÓN: PARENTERAL; ENVASE 500 MILILI PARA HOSPITAL GENERAL SAN JUAN DE DIOS</t>
  </si>
  <si>
    <t>HG-5355</t>
  </si>
  <si>
    <t>EMULSIÓN PARA PERFUSIÓN PARA ADULTOS, NIÑOS Y PREMATUROS DE BAJO PESO AL NACER; CONCENTRACIÓN: 20% MCT/LCT/OMEGA 3/ACEITE DE OLIVA; FORMA FARMACÉUTICA: LÍQUIDO INYECTABLE; VÍA DE ADMINISTRACIÓN: PARENTERAL; ENVASE 500 MILI PARA HOSPITAL GENERAL SAN JUAN DE DIOS</t>
  </si>
  <si>
    <t>HG-5356</t>
  </si>
  <si>
    <t>COMPRA DE EMULSIÓN PARA PERFUSIÓN PARA ADULTOS, DEL HOSPITAL REGIONAL DE OCCIDENTE</t>
  </si>
  <si>
    <t>SMOFLIPID 20%</t>
  </si>
  <si>
    <t>HG-5357</t>
  </si>
  <si>
    <t>ADQUISICIÓN DE EMULSION PARA PERFUSION ADULTOS, NIÑOS Y PREMATUROS, PARA EL HOSPITAL REGIONAL DE ZACAPA (HOSPITAL TEMPORAL COVID-19 ZACAPA</t>
  </si>
  <si>
    <t>17/8/2020</t>
  </si>
  <si>
    <t>HG-5358</t>
  </si>
  <si>
    <t>COMPRA DE EMULSIÓN PARA PERFUSIÓN PARA ADULTOS, NIÑOS Y PREMATUROS DE BAJO PESO AL NACER CONCENTRACIÓN: 20% MCT/LCT/OMEGA 3/ACEITE DE OLIVA; FORMA FARMACÉUTICA: PARA EL HOSPITAL REGIONAL DE OCCIDENTE</t>
  </si>
  <si>
    <t>HG-5359</t>
  </si>
  <si>
    <t>MSPAS NO. 2021-ROO-CD-3929 (ADQUISICION DE EMULSION PARA INFUSION AL 20% DE ACEITE DE OLIVA, ACEITE DE PESCADO, ACEITE DE SOJA Y TRIGLICERIDOS DE CADENA MEDIA, FRASCO CON 250-500ML. COTIZAR POR ML)</t>
  </si>
  <si>
    <t>HG-5360</t>
  </si>
  <si>
    <t>MSPAS NO. 2022-ROO-CD-5326(ADQUISICION DE EMULSION PARA PERFUSION PARA ADULTOS, NIÑOS Y PREMATUROS DE BAJO PESO AL NACER 20% ADMINISTRACION PARENTERAL; ENVASE 500 MILILITRO)</t>
  </si>
  <si>
    <t>HG-5361</t>
  </si>
  <si>
    <t>ADQUISICIÓN DE EMULSIÓN PARA PERFUSIÓN PARA ADULTOS, NIÑOS Y PREMATUROS DE BAJO PESO AL NACER</t>
  </si>
  <si>
    <t>HG-5362</t>
  </si>
  <si>
    <t>COMPRA DE EMULSIÓN PARA PERFUSIÓN (MCT, LCT, OMEGA 3 Y ACEITE DE OLIVA) PARA EL HOSPITAL REGIONAL DE OCCIDENTE</t>
  </si>
  <si>
    <t>HG-5363</t>
  </si>
  <si>
    <t>COMPRA DE EMULSIÓN PARA PERFUSIÓN PARA ADULTOS, NIÑOS Y PREMATUROS DE BAJO PESO AL NACER PARA EL HOSPITAL REGIONAL DE OCCIDENTE QUETZALTENANGO</t>
  </si>
  <si>
    <t>EMULSIÓN PARA PERFUSIÓN PARA ADULTOS, NIÑOS Y PREMATUROS DE BAJO PESO AL NACER. FORMA FARMACÉUTICA: LÍQUIDO INYECTABLE, CONCENTRACIÓN: 20% MCT/LCT/OMEGA 3/ACEITE DE OLIVA, VÍA DE ADMINISTRACIÓN: PARENTERAL</t>
  </si>
  <si>
    <t>HG-5364</t>
  </si>
  <si>
    <t>EMULSIÓN</t>
  </si>
  <si>
    <t>19/6/2019</t>
  </si>
  <si>
    <t>21/6/2019</t>
  </si>
  <si>
    <t>HG-5365</t>
  </si>
  <si>
    <t>EMULSIÓN PARA PERFUSIÓN PARA ADULTOS, NIÑOS Y PREMATUROS DE BAJO PESO AL NACER; CONCENTRACIÓN: 20% MCT/LCT/OMEGA 3/ACEITE DE OLIVA; FORMA FARMACÉUTICA: LÍQUIDO INYECTABLE; VÍA DE ADMINISTRACIÓN: PARENTERAL; ENVASE 500ML PARA HOSPITAL GENERAL SAN JUAN DE DIOS</t>
  </si>
  <si>
    <t>HG-5366</t>
  </si>
  <si>
    <t>24/10/2019</t>
  </si>
  <si>
    <t>HG-5367</t>
  </si>
  <si>
    <t>ADQUISICIÓN DE LÍQUIDO INYECTABLE DE EMULSIÓN PARA PERFUSIÓN PARA ADULTOS, NIÑOS Y PREMATUROS DE BAJO PESO, PARA EL HOSPITAL GENERAL SAN JUAN DE DIOS</t>
  </si>
  <si>
    <t>SMOFLIPID/500 ML</t>
  </si>
  <si>
    <t>HG-5368</t>
  </si>
  <si>
    <t>MSPAS NO. 2022-ROO-CD-3428 (ADQUISICION DE EMULSION PARA PERFUSION PARA ADULTOS, NIÑOS Y PREMATUROS DE BAJO PESO AL NACER 20% MCT/LCT/OMEGA 3/ACEITE DE OLIVA; LIQUIDO INYECTABLE; VIA DE ADMINISTRACION</t>
  </si>
  <si>
    <t>HG-5369</t>
  </si>
  <si>
    <t>COMPRA DIRECTA MSPAS NO. 2020-HCH-CD278 ADQUISICIÓN DE MEDICAMENTOS (ÁCIDO VALPROICO. CONCENTRACIÓN: 500MG; FLUMAZENIL. CONCENTRACIÓN: 0.1 MG/ML; INMUNOGLOBULINA HUMANA. CONCENTRACIÓN: 1 G;) PARA EL HOSPITAL NACIONAL DE CHIMALTENANGO</t>
  </si>
  <si>
    <t>21/12/2020</t>
  </si>
  <si>
    <t>23/12/2020</t>
  </si>
  <si>
    <t>HG-5370</t>
  </si>
  <si>
    <t>MSPAS NO. 2021-ROO-CD-2004 (ADQUISICION DE EMULSION PARA INFUSION AL 20% DE ACEITE DE OLIVA, ACEITE DE PESCADO, ACEITE DE SOJA Y TRIGLICERIDOS DE CADENA MEDIA, FRASCO CON 250-500ML. COTIZAR POR ML)</t>
  </si>
  <si>
    <t>3/5/2021</t>
  </si>
  <si>
    <t>HG-5371</t>
  </si>
  <si>
    <t>MSPAS NO. 2021-INF-CD-100 COMPRA DE EMULSION PARA PERFUSION PARA ADULTOS, NIÑOS Y PREMATUROS DE BAJO PESO AL NACER, OLIGOELEMENTOS (SALES MINERALES EN TRAZA), PARA EL HOSPITAL INFANTIL DE INFECTOLOGÍA Y REHABILITACIÓN.</t>
  </si>
  <si>
    <t>HG-5372</t>
  </si>
  <si>
    <t>COMPRA DE EMULSIÓN</t>
  </si>
  <si>
    <t>HG-5373</t>
  </si>
  <si>
    <t>ADQUISICIÓN DE MEDICAMENTOS I</t>
  </si>
  <si>
    <t>HG-5374</t>
  </si>
  <si>
    <t>ADQUISICIÓN DE PRODUCTOS MEDICINALES Y FARMACÉUTICOS (EMULSIÓN PARA PERFUSIÓN PARA ADULTOS, NIÑOS Y PREMATUROS DE BAJO PESO AL NACER)</t>
  </si>
  <si>
    <t>HG-5375</t>
  </si>
  <si>
    <t>ADQUISICION DE AMINOACIDOS, PARA EL HOSPITAL REGIONAL DE ZACAPA</t>
  </si>
  <si>
    <t>24/3/2022</t>
  </si>
  <si>
    <t>28/3/2022</t>
  </si>
  <si>
    <t>HG-5376</t>
  </si>
  <si>
    <t>HG-5377</t>
  </si>
  <si>
    <t>MSPAS No. 2021-ROO-CD-7021 (ADQUISICION DE EMULSION PARA PERFUSION PARA ADULTOS, NIÑOS Y PREMATUROS DE BAJO PESO AL NACER 20% MCT/LCT/OMEGA 3/ACEITE DE OLIVA; LIQUIDO INYECTABLE; VIA DE ADMINISTRACION</t>
  </si>
  <si>
    <t>HG-5378</t>
  </si>
  <si>
    <t>HG-5379</t>
  </si>
  <si>
    <t>HG-5380</t>
  </si>
  <si>
    <t>SMOFLIPID 500 ML / FRESENIUS KABI</t>
  </si>
  <si>
    <t>HG-5381</t>
  </si>
  <si>
    <t>SMOFLIPID 20% 500 ML</t>
  </si>
  <si>
    <t>HG-5382</t>
  </si>
  <si>
    <t>ADQUISICIÓN DE EMULSION PARA PERFUSION PARA ADULTOS, NIÑOS Y PREMATUROS DE BAJO PESO AL NACER.</t>
  </si>
  <si>
    <t>HG-5383</t>
  </si>
  <si>
    <t>MSPAS No. 2022-ROO-CD-9202 (ADQUISICION DE EMULSION PARA PERFUSION PARA ADULTOS, NIÑOS Y PREMATUROS DE BAJO PESO AL NACER 20% MCT/LCT/OMEGA 3/ACEITE DE OLIVA; LIQUIDO INYECTABLE; VIA DE ADMINISTRACION: PARENTERAL; ENVASE; 500MILILITRO)</t>
  </si>
  <si>
    <t>HG-5384</t>
  </si>
  <si>
    <t>MSPAS No. 2022-ROO-CD-9429 (ADQUISICION DE EMULSION PARA PERFUSION PARA ADULTOS, NIÑOS Y PREMATUROS DE BAJO PESO AL NACER 20% ADMINISTRACION PARENTERAL; ENVASE 500 MILILITRO)</t>
  </si>
  <si>
    <t>HG-5385</t>
  </si>
  <si>
    <t>HG-5386</t>
  </si>
  <si>
    <t>EMULSIÓN PARA PERFUSIÓN PARA ADULTOS, NIÑOS Y PREMATUROS DE BAJO PESO AL NACER; PARA EL HOSPITAL GENERAL SAN JUAN DE DIOS.</t>
  </si>
  <si>
    <t>HG-5387</t>
  </si>
  <si>
    <t>HG-5388</t>
  </si>
  <si>
    <t>520-056</t>
  </si>
  <si>
    <t>OLIGOELEMENTOS (SALES MINERALES EN TRAZA)</t>
  </si>
  <si>
    <t>FORMA FARMACÉUTICA: SOLUCIÓN INYECTABLE;</t>
  </si>
  <si>
    <t>HG-5389</t>
  </si>
  <si>
    <t>RACEFUSIN</t>
  </si>
  <si>
    <t>HG-5390</t>
  </si>
  <si>
    <t>COMPRA DIRECTA MSPAS NO. 2019-HCH-CD012 ADQUISICIÓN DE MEDICAMENTOS (AMINOÁCIDOS CRISTALINOS SIN ELECTROLITOS. CONCENTRACIÓN: 10%, BEMIPARINA. CONCENTRACIÓN: 2,500 UI; OLIGOELEMENTOS (SALES MINERALES EN TRAZA), VIAL. 10 MILILLITRO(ML).) PARA EL HOSPITAL NACIONAL DE CHIMALTENANGO</t>
  </si>
  <si>
    <t>16/1/2019</t>
  </si>
  <si>
    <t>HG-5391</t>
  </si>
  <si>
    <t>SALES MINERALES EN TRAZA-SOLUCION INYECTABLE, VIAL O AMPOLLA 5ML-10ML</t>
  </si>
  <si>
    <t>HG-5392</t>
  </si>
  <si>
    <t>TRACEFUSIN</t>
  </si>
  <si>
    <t>HG-5393</t>
  </si>
  <si>
    <t>TRACEFUSIN(LAB. PISA/MÉXICO)INCLUYE IVA</t>
  </si>
  <si>
    <t>HG-5394</t>
  </si>
  <si>
    <t>HG-5395</t>
  </si>
  <si>
    <t>520-001</t>
  </si>
  <si>
    <t>CÓDIGO 438 SALES MINERALES EN TRAZA, SOLUCIÓN INYECTABLE, VIAL O AMPOLLA 5 ML 10 ML</t>
  </si>
  <si>
    <t>HG-5396</t>
  </si>
  <si>
    <t>ADQUISICIÓN DE METOCLOPRAMIDA, ESTREPTOQUINASA, OLIGOLEMENTOS, DEXTROSA HIPERTONICA AL 30%. DESIERTOS DEL NOG:14969114</t>
  </si>
  <si>
    <t>TRACEFUSIN(LAB. PISA S.A. DE C.V./MÈXICO)</t>
  </si>
  <si>
    <t>HG-5397</t>
  </si>
  <si>
    <t>TRACEFUSIN(LAB. PISA S.A. DE C.V./MÉXICO)</t>
  </si>
  <si>
    <t>HG-5398</t>
  </si>
  <si>
    <t>COMPRA DE AMINOACIDOS, VITAMINAS MULTIPLES, LIPIDOS, OLIGOELEMENTOS, LEVOCARNITINA, SUPLEMENTO DE GLUTAMINA PARA EL HOSPITAL NACIONAL DE SAN MARCOS "DR. MOISÉS VILLAGRÁN MAZARIEGOS".</t>
  </si>
  <si>
    <t>16/8/2021</t>
  </si>
  <si>
    <t>HG-5399</t>
  </si>
  <si>
    <t>ADQUISICION DE CARBETOCINA , PARA EL HOSPITAL REGIONAL DE ZACAPA</t>
  </si>
  <si>
    <t>HG-5400</t>
  </si>
  <si>
    <t>SALES MINERALES EN TRAZA SOLUCIÓN INYECTABLE, VIAL O AMPOLLA 5 ML - 10 ML</t>
  </si>
  <si>
    <t>HG-5401</t>
  </si>
  <si>
    <t>HG-5402</t>
  </si>
  <si>
    <t>HG-5403</t>
  </si>
  <si>
    <t>ADQUISICIÓN DE MEDICAMENTOS LL</t>
  </si>
  <si>
    <t>HG-5404</t>
  </si>
  <si>
    <t>CÓDIGO 438 SALES MINERALES EN TRAZA, SOLUCIÓN INYECTABLE, VIAL O AMPOLLA 5 ML ¿ 10 ML</t>
  </si>
  <si>
    <t>HG-5405</t>
  </si>
  <si>
    <t>COMPRA DE AMINOACIDOS CRISTALINOS, VITAMINAS MULTIPLES, LIPIDOS, OLIGOELEMENTOS, PARA EL HOSPITAL NACIONAL DE SAN MARCOS, DR. MOISES VILLAGRAN MAZARIEGOS.</t>
  </si>
  <si>
    <t>HG-5406</t>
  </si>
  <si>
    <t>HG-5407</t>
  </si>
  <si>
    <t>HG-5408</t>
  </si>
  <si>
    <t>COMPRA DE LIPIDOS, OLIGOELEMENTOS, ZINC, AMINOACIDOS, LEVOCAMITINA, SUPLEMENTO, GLUTAMINA PARA EL HOSPITAL NACIONAL DE SAN MARCOS "DR. MOISES VILLAGRAN MAZARIEGOS".</t>
  </si>
  <si>
    <t>HG-5409</t>
  </si>
  <si>
    <t>CODIGO IGSS 438, SALES MINERALES EN TRAZA SOLUCIÓN INYECTABLE, VIAL O AMPOLLA 5 ML - 10 ML</t>
  </si>
  <si>
    <t>HG-5410</t>
  </si>
  <si>
    <t>EVENTO NO. 1319-2021, COMPRA DE MEDICAMENTOS, CODIGO IGSS 438 CÓDIGO PPR 37822-47716 SALES MINERALES EN TRAZASOLUCIÓN INYECTABLE, VIAL O AMPOLLA 5 ML - 10 ML</t>
  </si>
  <si>
    <t>HG-5411</t>
  </si>
  <si>
    <t>FORMA FARMACÉUTICA: SOLUCIÓN INYECTABLE</t>
  </si>
  <si>
    <t>HG-5412</t>
  </si>
  <si>
    <t>HG-5413</t>
  </si>
  <si>
    <t>18/3/2021</t>
  </si>
  <si>
    <t>HG-5414</t>
  </si>
  <si>
    <t>EVENTO NO. 291-2022, CÓDIGO IGSS 438 SALES MINERALES EN TRAZA, SOLUCIÓN INYECTABLE, VIAL O AMPOLLA 5 ML - 10 ML</t>
  </si>
  <si>
    <t>HG-5415</t>
  </si>
  <si>
    <t>HG-5416</t>
  </si>
  <si>
    <t>ADQUISICION DE AMINOACIDOS, INSULINA, OLIGOELEMENTOS, PARA EL HOSPITAL REGIONAL DE ZACAPA</t>
  </si>
  <si>
    <t>HG-5417</t>
  </si>
  <si>
    <t>ADQUISICIÓN DE OLIGOELEMENTOS, DEXTROSA Y CLORURO DE SODIO Y CIPROFLOXACINA</t>
  </si>
  <si>
    <t>HG-5418</t>
  </si>
  <si>
    <t>SALES MINERALES EN TRAZA SOLUCIÓN INYECTABLE, VIAL O AMPOLLA 5 ML - 10 ML; CÓDIGO IGSS: 438;</t>
  </si>
  <si>
    <t>HG-5419</t>
  </si>
  <si>
    <t>ADQUISICION DE FRASCOS Y AMPOLLAS, PARA EL HOSPITAL REGIONAL DE ZACAPA</t>
  </si>
  <si>
    <t>HG-5420</t>
  </si>
  <si>
    <t>HG-5421</t>
  </si>
  <si>
    <t>ADQUISICION DE NITROGLICERINA, OLIGOELEMENTOS, ENALAPRIL VIAL  PARA EL HOSPITAL REGIONAL DE ZACAPA</t>
  </si>
  <si>
    <t>HG-5422</t>
  </si>
  <si>
    <t>HG-5423</t>
  </si>
  <si>
    <t>HG-5424</t>
  </si>
  <si>
    <t>SALES MINERALES EN TRAZA SOLUCIÓN INYECTABLE, VIAL O AMPOLLA 5 ML - 10 ML. CODIGO IGSS: 438</t>
  </si>
  <si>
    <t>HG-5425</t>
  </si>
  <si>
    <t>HG-5426</t>
  </si>
  <si>
    <t>HG-5427</t>
  </si>
  <si>
    <t>MSPAS NO. 2022-INF-CD-098 COMPRA DIRECTA DE FOSFATO MONOBASICO DE SODIO, LIDOCAINA CLORHIDRATO Y VARIOS PARA USO DEL CENTRO HOSPITALARIO INFANTIL DE INFECTOLOGIA Y REHABILITACION.</t>
  </si>
  <si>
    <t>HG-5428</t>
  </si>
  <si>
    <t>COMPRA DE AMINOACIDOS ESPECIALIZADOS, GLUTAMINA, LEVOCARNITINA, SUPLEMENTO DE CARBOHIDRATOS, OLIGOELEMENTOS, SULFATO FERROSO PARA EL HOSPITAL NACIONAL DE SAN MARCOS</t>
  </si>
  <si>
    <t>HG-5429</t>
  </si>
  <si>
    <t>COMPRA DIRECTA MSPAS NO. 2022-HCH-CD423 ADQUISICIÓN DE MEDICAMENTOS (VITAMINA K1 (FITOMENADIONA). CONCENTRACIÓN: 10MG/1ML; LACTULOSA CONCENTRACIÓN: 10 G/15ML; FLUMAZENIL. CONCENTRACIÓN: 0.1 MG/ML) PARA EL HOSPITAL NACIONAL DE CHIMALTENANGO</t>
  </si>
  <si>
    <t>HG-5430</t>
  </si>
  <si>
    <t>HG-5431</t>
  </si>
  <si>
    <t>EVENTO NO. 3235-2022, CÓDIGO IGSS: 438; SALES MINERALES EN TRAZA, SOLUCIÓN INYECTABLE, VIAL O AMPOLLA 5 ML - 10 ML</t>
  </si>
  <si>
    <t>HG-5432</t>
  </si>
  <si>
    <t>COMPRA DE AMINOÁCIDOS, LEVOCARNITINA, OLIGOELEMENTOS, VITAMINAS MÚLTIPLES, PARA EL HOSPITAL NACIONAL DE SAN MARCOS, "DR. MOISÉS VILLAGRAN MAZARIEGOS"</t>
  </si>
  <si>
    <t>HG-5433</t>
  </si>
  <si>
    <t>HG-5434</t>
  </si>
  <si>
    <t>OLIGOELEMENTOS, ELEMENTOS TRAZA</t>
  </si>
  <si>
    <t>CONCENTRACIÓN: 20.16 MG; USO: VITAMINAS LIPOSOLUBLES;</t>
  </si>
  <si>
    <t>HG-5435</t>
  </si>
  <si>
    <t>TRASEFUSIN</t>
  </si>
  <si>
    <t>HG-5436</t>
  </si>
  <si>
    <t>ADQUISICIÓN DE MEDICAMENTOS ANALGÉSICOS, ALIMENTACIÓN PARENTERAL E HIPERTENSIVO ARTERIAL</t>
  </si>
  <si>
    <t>HG-5437</t>
  </si>
  <si>
    <t>2/8/2018</t>
  </si>
  <si>
    <t>6/8/2018</t>
  </si>
  <si>
    <t>HG-5438</t>
  </si>
  <si>
    <t>HG-5439</t>
  </si>
  <si>
    <t>8/7/2019</t>
  </si>
  <si>
    <t>10/7/2019</t>
  </si>
  <si>
    <t>INTRACARE, SOCIEDAD ANONIMA</t>
  </si>
  <si>
    <t>HG-5440</t>
  </si>
  <si>
    <t>ADQUISICIÓN DE PRODUCTOS MEDICINALES Y FARMACÉUTICOS (OLIGOELEMENTOS, GLUTAMINA + MALTODEXTRINA)</t>
  </si>
  <si>
    <t>30/10/2019</t>
  </si>
  <si>
    <t>HG-5441</t>
  </si>
  <si>
    <t>HG-5442</t>
  </si>
  <si>
    <t>ADQUISICIÓN DE CLORURO DE SODIO AMPOLLA 10ML, BEMIPARINA, AMINOÁCIDOS Y OTROS MEDICAMENTOS</t>
  </si>
  <si>
    <t>HG-5443</t>
  </si>
  <si>
    <t>OLIGOELEMENTOS; CONCENTRACIÓN: 20.16 MG; FORMA FARMACEUTICA: SOLUCIÓN INYECTABLE; VÍA DE ADMINISTRACIÓN: INTRAVENOSA; AMPOLLA; 10 MILILITRO</t>
  </si>
  <si>
    <t>OLIGOELEMENTOS</t>
  </si>
  <si>
    <t>CONCENTRACIÓN: 20.16 MG; FORMA FARMACEUTICA: SOLUCIÓN INYECTABLE; VÍA DE ADMINISTRACIÓN: INTRAVENOSA;</t>
  </si>
  <si>
    <t>HG-5444</t>
  </si>
  <si>
    <t>15/8/2019</t>
  </si>
  <si>
    <t>TRACEFUSIN, FRASCO VIAL 20ML</t>
  </si>
  <si>
    <t>HG-5445</t>
  </si>
  <si>
    <t>HG-5446</t>
  </si>
  <si>
    <t>HG-5447</t>
  </si>
  <si>
    <t>HG-5448</t>
  </si>
  <si>
    <t>HG-5449</t>
  </si>
  <si>
    <t>HG-5450</t>
  </si>
  <si>
    <t>HG-5451</t>
  </si>
  <si>
    <t>COMPRA DE AMINOACIDOS, OLIGOELEMENTOS, VITAMINAS MULTIPLES PARA INFUSION ADULTA, SUPLEMENTO DE FIBRA, PROBIOTICOS, PARA EL HOSPITAL NACIONAL DE SAN MARCOS "DR. MOISES VILLAGRAN MAZARIEGOS"</t>
  </si>
  <si>
    <t>(SALES MINERALES EN TRAZA), 10 ML PARA USO INTRAVENOSO</t>
  </si>
  <si>
    <t>HG-5452</t>
  </si>
  <si>
    <t>HG-5453</t>
  </si>
  <si>
    <t>HG-5454</t>
  </si>
  <si>
    <t>HG-5455</t>
  </si>
  <si>
    <t>HG-5456</t>
  </si>
  <si>
    <t>HG-5457</t>
  </si>
  <si>
    <t>HG-5458</t>
  </si>
  <si>
    <t>TRACEFUSIN9LAB. PISA/MEXICO)INCLUYE IVA</t>
  </si>
  <si>
    <t>HG-5459</t>
  </si>
  <si>
    <t>HG-5460</t>
  </si>
  <si>
    <t>HG-5461</t>
  </si>
  <si>
    <t>HG-5462</t>
  </si>
  <si>
    <t>HG-5463</t>
  </si>
  <si>
    <t>TRACEFUSIN(LAB. PISA/GUATEMALA)INCLUYE IVA</t>
  </si>
  <si>
    <t>HG-5464</t>
  </si>
  <si>
    <t>HG-5465</t>
  </si>
  <si>
    <t>HG-5466</t>
  </si>
  <si>
    <t>HG-5467</t>
  </si>
  <si>
    <t>TRACEFUSIN(LAB. PISA S.A. DE C.V./MÉXICO)VIAL DE 20 ML</t>
  </si>
  <si>
    <t>HG-5468</t>
  </si>
  <si>
    <t>HG-5469</t>
  </si>
  <si>
    <t>HG-5470</t>
  </si>
  <si>
    <t>HG-5471</t>
  </si>
  <si>
    <t>HG-5472</t>
  </si>
  <si>
    <t>HG-5473</t>
  </si>
  <si>
    <t>HG-5474</t>
  </si>
  <si>
    <t>ADQUISICIÓN DE DORNASA ALFA, LACTULOSA, SIMETICONA Y OTROS MEDICAMENTOS</t>
  </si>
  <si>
    <t>HG-5475</t>
  </si>
  <si>
    <t>HG-5476</t>
  </si>
  <si>
    <t>HG-5477</t>
  </si>
  <si>
    <t>HG-5478</t>
  </si>
  <si>
    <t>HG-5479</t>
  </si>
  <si>
    <t>HG-5480</t>
  </si>
  <si>
    <t>COMPRA DE OXITOCINA, VITAMINAS MÚLTIPLES, OLIGOELEMENTOS, PARA EL HOSPITAL NACIONAL DE SAN MARCOS, "DR. MOISÉS VILLAGRAN MAZARIEGOS"</t>
  </si>
  <si>
    <t>HG-5481</t>
  </si>
  <si>
    <t>TRACEFUSIN(LAB. PISA/MÉXICO)INCLUYE IVAVIAL 20 ML</t>
  </si>
  <si>
    <t>HG-5482</t>
  </si>
  <si>
    <t>20/7/2020</t>
  </si>
  <si>
    <t>TRACEFUSINPISAVIAL 20 MLPRODUCTO CON IVA</t>
  </si>
  <si>
    <t>HG-5483</t>
  </si>
  <si>
    <t>HG-5484</t>
  </si>
  <si>
    <t>HG-5485</t>
  </si>
  <si>
    <t>HG-5486</t>
  </si>
  <si>
    <t>HG-5487</t>
  </si>
  <si>
    <t>OLIGOELEMENTOS; CONCENTRACIÓN: 20.16 MG; FORMA FARMACÉUTICA: SOLUCIÓN INYECTABLE; VÍA DE ADMINISTRACIÓN: INTRAVENOSA; AMPOLLA; 10 MILILITRO</t>
  </si>
  <si>
    <t>CONCENTRACIÓN: 20.16 MG; FORMA FARMACEUTICA: SOLUCIÓN INYECTABLE; VÍA DE ADMINISTRACIÓN: INTRAVENOSA</t>
  </si>
  <si>
    <t>HG-5488</t>
  </si>
  <si>
    <t>HG-5489</t>
  </si>
  <si>
    <t>HG-5490</t>
  </si>
  <si>
    <t>HG-5491</t>
  </si>
  <si>
    <t>HG-5492</t>
  </si>
  <si>
    <t>TRACEFUSIN FRASCO VIAL DE 20ML</t>
  </si>
  <si>
    <t>HG-5493</t>
  </si>
  <si>
    <t>HG-5494</t>
  </si>
  <si>
    <t>HG-5495</t>
  </si>
  <si>
    <t>SALES MINERALES EN TRAZA SOLUCIÓN INYECTABLE, VIAL O AMPOLLA 5 ML - 10 ML. CÓDIGO IGSS 438</t>
  </si>
  <si>
    <t>HG-5496</t>
  </si>
  <si>
    <t>HG-5497</t>
  </si>
  <si>
    <t>MSPAS NO. 2021-HES-CD96 ADQUISICIÓN DE LEVOFLOXACINA CONCENTRACION 500MG/100ML, HALOPERIDOL CONCENTRACION 5MG/ML, BROMURO DE IPRATROPIO CONCENTRACION 0.75MG/ML, MULTIVITAMINAS PARA INFUSIÓN PEDIÁTRICO Y OLIGOELEMENTOS CONCENTRACION 20.16 MG.</t>
  </si>
  <si>
    <t>9/3/2021</t>
  </si>
  <si>
    <t>HG-5498</t>
  </si>
  <si>
    <t>HG-5499</t>
  </si>
  <si>
    <t>HG-5500</t>
  </si>
  <si>
    <t>OLIGOELEMENTOS; CONCENTRACIÓN: 20.16 MG; FORMA FARMACEUTICA: SOLUCIÓN INYECTABLE; VÍA DE ADMINISTRACIÓN: INTRAVENOSA; AMPOLLA; 10 MILILITRO PARA EL HOSPITAL GENERAL SAN JUAN DE DIOS.</t>
  </si>
  <si>
    <t>HG-5501</t>
  </si>
  <si>
    <t>HG-5502</t>
  </si>
  <si>
    <t>HG-5503</t>
  </si>
  <si>
    <t>OLIGOELEMENTOS: CONCENTRACIÓN: 20.16 MG; FORMA FARMACEUTICA: SOLUCIÓN INYECTABLE; VÍA DE ADMINISTRACIÓN: INTRAVENOSA; PRESENTACIÓN: AMPOLLA/10 MILILITRO PARA EL HOSPITAL GENERAL SAN JUAN DE DIOS.</t>
  </si>
  <si>
    <t>HG-5504</t>
  </si>
  <si>
    <t>HG-5505</t>
  </si>
  <si>
    <t>HG-5506</t>
  </si>
  <si>
    <t>HG-5507</t>
  </si>
  <si>
    <t>HG-5508</t>
  </si>
  <si>
    <t>OLIGOELEMENTOS: CONCENTRACIÓN: 20.16 MG; FORMA FARMACEUTICA: SOLUCIÓN INYECTABLE; VÍA DE ADMINISTRACIÓN: INTRAVENOSA; PARA EL HOSPITAL GENERAL SAN JUAN DE DIOS</t>
  </si>
  <si>
    <t>HG-5509</t>
  </si>
  <si>
    <t>HG-5510</t>
  </si>
  <si>
    <t>HG-5511</t>
  </si>
  <si>
    <t>HG-5512</t>
  </si>
  <si>
    <t>HG-5513</t>
  </si>
  <si>
    <t>HG-5514</t>
  </si>
  <si>
    <t>HG-5515</t>
  </si>
  <si>
    <t>HG-5516</t>
  </si>
  <si>
    <t>ADQUISICIÓN DE DIFERENTES MEDICAMENTOS, PARA USO EN DIFERENTES SERVICIOS DE ESTE HOSPITAL.</t>
  </si>
  <si>
    <t>HG-5517</t>
  </si>
  <si>
    <t>HG-5518</t>
  </si>
  <si>
    <t>HG-5519</t>
  </si>
  <si>
    <t>HG-5520</t>
  </si>
  <si>
    <t>HG-5521</t>
  </si>
  <si>
    <t>HG-5522</t>
  </si>
  <si>
    <t>HG-5523</t>
  </si>
  <si>
    <t>HG-5524</t>
  </si>
  <si>
    <t>521-023</t>
  </si>
  <si>
    <t>CLORURO DE POTASIO 10%, 20MEQ/10ML, 2MEQ/1ML, AMPOLLA 10ML SOLUICON INYECTABLE IV</t>
  </si>
  <si>
    <t>CLORURO DE POTASIO VIJOSA</t>
  </si>
  <si>
    <t>HG-5525</t>
  </si>
  <si>
    <t>COMPRA DIRECTA CLORURO DE POTASIO BICARBONATO DE SODIO, DOBUTAMINA Y OTROS MEDICAMENTOS PARA EL HOSPITAL INFANTIL DE INFECTOLOGIA Y REHABILITACION</t>
  </si>
  <si>
    <t>6/3/2017</t>
  </si>
  <si>
    <t>CLORURO DE POTASIO, SOLUCION INYECTABLE AL 15% (2MEQ/ML), VIAL/AMP 10 ML</t>
  </si>
  <si>
    <t>AMPOLLA/VIAL</t>
  </si>
  <si>
    <t>HG-5526</t>
  </si>
  <si>
    <t>COMPRA DE BUPIVACAINA, CALCIO GLUCONATO, CLORURO DE POTASIO, HIDRALAZINA, PARA EL HOSPITAL NACIONAL DE SAN MARCOS "DR. MOISÉS VILLAGRÁN MAZARIEGOS"</t>
  </si>
  <si>
    <t>CLORURO DE POTASIO</t>
  </si>
  <si>
    <t>CONCENTRACIÓN: 15% (20MEQ/10ML); FORMA FARMACÉUTICA: SOLUCIÓN INYECTABLE; VÍA DE ADMINISTRACIÓN: INTRAVENOSA;</t>
  </si>
  <si>
    <t>HG-5527</t>
  </si>
  <si>
    <t>ADQUISICION DE MEDICAMENTOS PARA SEDACIÓN DE ANESTESIA Y PACIENTES CON INFECCIÓN</t>
  </si>
  <si>
    <t>CLORURO DE POTASIO, CONCENTRACIÓN: 10% (20MEQ/10ML); VÍA DE ADMINISTRACIÓN: IV; FORMA FARMACÉUTICA: SOLUCIÓN INYECTABLE</t>
  </si>
  <si>
    <t>AMPOLLA DE 10 MILILITROS</t>
  </si>
  <si>
    <t>HG-5528</t>
  </si>
  <si>
    <t>ADQUISICIÓN DE CLORURO DE POTASIO, CLORANFENICOL, CLORHEXIDINA GLUCONATO, CLORURO DE SODIO, CEFOTAXIMA, CEFEPIMA, CARBAMAZEPINA, DOBUTAMINA, DOMPAMINA, DEXTROSA HIPERTONICA Y DEXAMETASONA, PARA EL HOSPITAL DEPARTAMENTAL DE SOLOLÁ</t>
  </si>
  <si>
    <t>CONCENTRACIÓN: 10% (20MEQ/10ML); FORMA FARMACÉUTICA: SOLUCIÓN INYECTABLE; VÍA DE ADMINISTRACIÓN: IV;</t>
  </si>
  <si>
    <t>HG-5529</t>
  </si>
  <si>
    <t>MSPAS NO. 2018-HES-CD087 ADQUISICIÓN DE VANCOMICINA, CLORURO DE POTASIO, DOPAMINA.</t>
  </si>
  <si>
    <t>HG-5530</t>
  </si>
  <si>
    <t>COMPRA DIRECTA MSPAS NO. 2018-HSS-CD-C006, ADQUISICION DE PRODUCTO MEDICINALES Y FARMACEUTICOS SISTEMA MUSCULAR, PARA EL HOSPITAL DISTRITAL SAYAXCHE PETEN.</t>
  </si>
  <si>
    <t>HG-5531</t>
  </si>
  <si>
    <t>MSPAS NO. 2016-HES-CD305 ADQUISICIÓN DE CLORURO DE POTASIO, PARA EL HOSPITAL DE ESCUINTLA.</t>
  </si>
  <si>
    <t>CLORURO DE POTASIO CONCENTRACIÓN: 10% (20MEQ/10ML), FORMA FARMACÉUTICA: SOLUCIÓN INYECTABLE, VÍA DE ADMINISTRACIÓN: IV</t>
  </si>
  <si>
    <t>AMPOLLA 10ML</t>
  </si>
  <si>
    <t>HG-5532</t>
  </si>
  <si>
    <t>LABORATORIO RUIPHARMA SOCIEDAD ANONIMA</t>
  </si>
  <si>
    <t>RUIPHARMA GENERICO</t>
  </si>
  <si>
    <t>HG-5533</t>
  </si>
  <si>
    <t>1068381K</t>
  </si>
  <si>
    <t>SOLARES,GONZÁLEZ,,NEYLÍ,MELINA</t>
  </si>
  <si>
    <t>HG-5534</t>
  </si>
  <si>
    <t>ADQUISICIÓN DE SOLUCIONES PARENTERALES Y ADITIVOS, ANALGESICOS Y ANESTESICOS PARA EL HOSPITAL DE EL PROGRESO.</t>
  </si>
  <si>
    <t>CLORURO DE POTASIO; CONCENTRACIÓN: 10% (20MEQ/10ML), FORMA FARMACÉUTICA: SOLUCIÓN INYECTABLE, VÍA DE ADMINISTRACIÓN: IV</t>
  </si>
  <si>
    <t>AMPOLLA 10 MILILITRO</t>
  </si>
  <si>
    <t>HG-5535</t>
  </si>
  <si>
    <t>CLORURO DE POTASIO CONCENTRACIÓN: 10% (20MEQ/10ML); FORMA FARMACÉUTICA: SOLUCIÓN INYECTABLE; VÍA DE ADMINISTRACIÓN: IV;</t>
  </si>
  <si>
    <t>HG-5536</t>
  </si>
  <si>
    <t>MSPAS NO. 2017-HES-CD008 ADQUISICIÓN DE CLORURO DE POTASIO.</t>
  </si>
  <si>
    <t>CLORURO DE POTASIO CONCENTRACIÓN: 10% (20MEQ/10ML), FORMA FARMACÉUTICA: SOLUCIÓN INYECTABLE, VÍA DE ADMINISTRACIÓN: IV.</t>
  </si>
  <si>
    <t>HG-5537</t>
  </si>
  <si>
    <t>HG-5538</t>
  </si>
  <si>
    <t>ADQUISICIÓN DE VANCOMICINA, ATENOLOL, ENOXAPARINA, CLORURO DE POTASIO, AMIKACINA SULFATO, MULTIVITAMÍNICO PARA NIÑOS Y CLORURO DE SODIO PARA EL HOSPITAL DEPARTAMENTAL DE TOTONICAPÁN</t>
  </si>
  <si>
    <t>CLORURO DE POTASIO, CONCENTRACIÓN: 10% (20MEQ/10ML), FORMA FARMACÉUTICA: SOLUCIÓN INYECTABLE, VÍA DE ADMINISTRACIÓN: IV, AMPOLLA 10 ML</t>
  </si>
  <si>
    <t>CLORURO DE POTASIO PLPRODUCTO CON IVA INCLUIDO</t>
  </si>
  <si>
    <t>HG-5539</t>
  </si>
  <si>
    <t>CLORURO DE PÒTASIO VIJOSA</t>
  </si>
  <si>
    <t>HG-5540</t>
  </si>
  <si>
    <t>ADQUISICIÓN DE AGUA ESTÉRIL, PENICILINA, AMIKACINA Y OTROS PARA EL HOSPITAL DE EL PROGRESO</t>
  </si>
  <si>
    <t>HG-5541</t>
  </si>
  <si>
    <t>ADQUISICIÓN PRODUCTOS MEDICINALES Y FARMACÉUTICOS SOLICITUD DE PEDIDO NO. 049-2017</t>
  </si>
  <si>
    <t>CLORURO DE POTASIO: CONCENTRACIÓN: 10% (20MEQ/10ML); VÍA DE ADMINISTRACIÓN: IV; FORMA FARMACÉUTICA: SOLUCIÓN INYECTABLE; ;</t>
  </si>
  <si>
    <t>AMPOLLAS 10 MILILITRO</t>
  </si>
  <si>
    <t>HG-5542</t>
  </si>
  <si>
    <t>CLORURO DE POTASIO, PLPRODUCTO CON IVA INCLUIDO</t>
  </si>
  <si>
    <t>HG-5543</t>
  </si>
  <si>
    <t>POR ADQUISICION DE CLORURO DE POTASIO Y OMEPRAZOL PARA EL HOSPITAL REGIONAL DE EL QUICHÉ.</t>
  </si>
  <si>
    <t>CLORURO DE POTASIO. CONCENTRACIÓN: 10% (20MEQ/10ML). FORMA FARMACÉUTICA: SOLUCIÓN INYECTABLE, VÍA DE ADMINISTRACIÓN: IV.</t>
  </si>
  <si>
    <t>CLORURO DE POTASIO. CONCENTRACIÓN: 10% (20MEQ/10ML). FORMA FARMACÉUTICA: SOLUCIÓN INYECTABLE, VÍA DE ADMINISTRACIÓN: IV</t>
  </si>
  <si>
    <t>CLORURO DE POTASIO PL, PRODUCTO CON IVA INCLUIDO</t>
  </si>
  <si>
    <t>HG-5544</t>
  </si>
  <si>
    <t>HG-5545</t>
  </si>
  <si>
    <t>POR ADQUISICION DE CIPROFLOXACINA Y ESTREPTOQUINASA PARA EL HOSPITAL REGIONAL DE EL QUICHÉ.</t>
  </si>
  <si>
    <t>CLORURO DE POTASIO. CONCENTRACIÓN: 10% (20MEG/10ML), FORMA FARMACÉUTICA: SOLUCIÓN INYECTABLE: VÍA DE ADMINISTRACIÓN: IV</t>
  </si>
  <si>
    <t>HG-5546</t>
  </si>
  <si>
    <t>COMPRA DE CLORURO DE POTASIO AMPOLLA PARA EL HOSPITAL REGIONAL DE OCCIDENTE QUETZALTENANGO</t>
  </si>
  <si>
    <t>CLORURO DE POTASIO. CONCENTRACIÓN: 10% (20MEQ/10ML), FORMA FARMACÉUTICA: SOLUCIÓN INYECTABLE, VÍA DE ADMINISTRACIÓN: IV</t>
  </si>
  <si>
    <t>HG-5547</t>
  </si>
  <si>
    <t>HG-5548</t>
  </si>
  <si>
    <t>POR ADQUISICION DE MISOPROSTOL Y MIDAZOLAM PARA HOSPITAL REGIONAL DE EL QUICHÉ.</t>
  </si>
  <si>
    <t>CLORURO DE POTASIO. CONCENTRACIÓN: 10% (20MEQ/10ML), FORMA FARMACÉUTICA: SOLUCIÓN INYECTABLE, VÍA DE ADMINISTRACIÓN: IV.</t>
  </si>
  <si>
    <t>HG-5549</t>
  </si>
  <si>
    <t>CD- 10 ADQUISICION DE MEDICAMENTOS VARIOS PARA EL HOSPITAL DE RETALHULEU</t>
  </si>
  <si>
    <t>CONCENTRACIÓN: 10% (20MEQ/10ML); FORMA FARMACÉUTICA: SOLUCIÓN INYECTABLE; VÍA DE ADMINISTRACIÓN: INTRAVENOSA;</t>
  </si>
  <si>
    <t>HG-5550</t>
  </si>
  <si>
    <t>AMPOLLA - 10 MILILITRO</t>
  </si>
  <si>
    <t>HG-5551</t>
  </si>
  <si>
    <t>HG-5552</t>
  </si>
  <si>
    <t>FERNANDEZ,DE LEON,,ERWIN,ROBERTO</t>
  </si>
  <si>
    <t>HG-5553</t>
  </si>
  <si>
    <t>HG-5554</t>
  </si>
  <si>
    <t>ADQUISICIÓN DE PRODUCTOS MEDICINALES Y FARMACÉUTICOS SOLICITUD DE PEDIDO 301-2017</t>
  </si>
  <si>
    <t>HG-5555</t>
  </si>
  <si>
    <t>CD-48 ADQUISICION DE PRODUCTOS MEDICINALES Y FARMACEUTICOS PARA EL HOSPITAL DE RETALHULEU</t>
  </si>
  <si>
    <t>7/11/2017</t>
  </si>
  <si>
    <t>HG-5556</t>
  </si>
  <si>
    <t>HG-5557</t>
  </si>
  <si>
    <t>COMPRA DE CIPROFLOXACINA, CLORHEXIDINA, CLORURO DE POTASIO, DOBUTAMINA, FLUMAZENIL, FUROSEMIDA, FENOBARBITAL, INDOMETACINA, INMUNOGLOBULINA, PARA EL HOSPITAL NACIONAL DE SAN MARCOS, "DR. MOISÉS VILLAGRAN MAZARIEGOS"</t>
  </si>
  <si>
    <t>HG-5558</t>
  </si>
  <si>
    <t>HG-5559</t>
  </si>
  <si>
    <t>COMPRA DIRECTA MSPAS NO. 2018-HCH-CD015 ADQUISICIÓN DE MEDICAMENTOS PARA EL HOSPITAL NACIONAL DE CHIMALTENANGO</t>
  </si>
  <si>
    <t>HG-5560</t>
  </si>
  <si>
    <t>HG-5561</t>
  </si>
  <si>
    <t>ADQUISICIÓN DE PRODUCTOS MEDICINALES Y FARMACÉUTICOS (OTROS)</t>
  </si>
  <si>
    <t>HG-5562</t>
  </si>
  <si>
    <t>HG-5563</t>
  </si>
  <si>
    <t>CLORURO DE POTASIO, 10 % (20 MEQ/10 ML), SOLUCCIÓN INYECTABLE VÍA DE ADMINISTRACIÓN INTRAVENOSA, AMPOLLA 10 ML</t>
  </si>
  <si>
    <t>HG-5564</t>
  </si>
  <si>
    <t>HG-5565</t>
  </si>
  <si>
    <t>COMPRA DE ACEITE MINERAL, AMIKACINA SULFATO, CEFALOTINA, CLORURO DE POTASIO, EFEDRINA, GENTAMICINA, METRONIDAZOL, PERÓXIDO DE HIDRÓGENO, PARA EL HOSPITAL NACIONAL DE SAN MARCOS, "DR. MOISÉS VILLAGRAN MAZARIEGOS".</t>
  </si>
  <si>
    <t>HG-5566</t>
  </si>
  <si>
    <t>CD-6 ADQUISICIÓN DE PRODUCTOS MEDICINALES Y FARMACEUTICOS PARA EL HOSPITAL DE RETALHULEU.</t>
  </si>
  <si>
    <t>HG-5567</t>
  </si>
  <si>
    <t>CLORURO DE POTASIO; CONCENTRACIÓN: 10% (20MEQ/10ML); FORMA FARMACÉUTICA: SOLUCIÓN INYECTABLE; VÍA DE ADMINISTRACIÓN: IV; AMPOLLA; 10 MILILITRO</t>
  </si>
  <si>
    <t>HG-5568</t>
  </si>
  <si>
    <t>HG-5569</t>
  </si>
  <si>
    <t>ADQUISICIÓN DE PRODUCTOS MEDICINALES Y FARMACÉUTICOS, SOLICITUD DE PEDIDO 044-2018</t>
  </si>
  <si>
    <t>HG-5570</t>
  </si>
  <si>
    <t>ADQUISICIÓN DE CLORURO DE POTASIO, CONCENTRACIÓN 10% (20MEQ/10ML) AMPOLLA DE 10 MILILITRO, PARA USO EN EL HOSPITAL DE LA AMISTAD JAPÓN GUATEMALA.</t>
  </si>
  <si>
    <t>HG-5571</t>
  </si>
  <si>
    <t>POR ADQUISICION DE CLORURO DE POTASIO Y OXITOCINA SINTETICA PARA HOSPITAL REGIONAL DE EL QUICHÉ.</t>
  </si>
  <si>
    <t>AMPOLLA - 10 MILILITRO(ML</t>
  </si>
  <si>
    <t>HG-5572</t>
  </si>
  <si>
    <t>HG-5573</t>
  </si>
  <si>
    <t>COMPRA DE CLORURO DE POTASIO PARA EL HOSPITAL REGIONAL DE OCCIDENTE QUETZALTENANGO</t>
  </si>
  <si>
    <t>CLORURO DE POTASIO: CONCENTRACIÓN: 10% (20MEQ/10ML), FORMA FARMACÉUTICA: SOLUCIÓN INYECTABLE, VÍA DE ADMINISTRACIÓN: IV</t>
  </si>
  <si>
    <t>HG-5574</t>
  </si>
  <si>
    <t>15/3/2018</t>
  </si>
  <si>
    <t>HG-5575</t>
  </si>
  <si>
    <t>HG-5576</t>
  </si>
  <si>
    <t>HG-5577</t>
  </si>
  <si>
    <t>ADQUISICIÓN DE LIDOCAINA SIN EPINEFRINA, CLORURO DE POTASIO, OXITOCINA SINTETICA,,PARA EL HOSPITAL REGIONAL DE ZACAPA</t>
  </si>
  <si>
    <t>16/3/2018</t>
  </si>
  <si>
    <t>HG-5578</t>
  </si>
  <si>
    <t>HG-5579</t>
  </si>
  <si>
    <t>COMPRA DE CLORURO DE POTASIO, AGUA ESTERIL Y ACIDO VALPROICO</t>
  </si>
  <si>
    <t>5/4/2018</t>
  </si>
  <si>
    <t>HG-5580</t>
  </si>
  <si>
    <t>HG-5581</t>
  </si>
  <si>
    <t>MSPAS 2018-HBC-CD-27, ADQUISICIÓN DE PRODUCTOS MEDICINALES Y FARMACEUTICOS PARA EL HOSPITAL FRAY BARTOLOMÉ DE LAS CASAS, ALTA VERAPAZ</t>
  </si>
  <si>
    <t>HG-5582</t>
  </si>
  <si>
    <t>ADQUISICIÓN DE MEDICAMENTOS PARA LOS DIFERENTES SERVICIOS DEL HOSPITAL NACIONAL DE COATEPEQUE</t>
  </si>
  <si>
    <t>26/3/2018</t>
  </si>
  <si>
    <t>HG-5583</t>
  </si>
  <si>
    <t>HG-5584</t>
  </si>
  <si>
    <t>HG-5585</t>
  </si>
  <si>
    <t>HG-5586</t>
  </si>
  <si>
    <t>ADQUISICIÓN DE CIPROFLOXACINA, CLORUDO DE POTACIO, CEFOTAXIMA, CEFEPIMA, VITAMINA K1, VANCOMICINA, PARA EL HOSPITAL DEPARTAMENTAL DE SOLOLÁ</t>
  </si>
  <si>
    <t>HG-5587</t>
  </si>
  <si>
    <t>COMPRA DIRECTA MSPAS NO. 2018-HCH-CD090 ADQUISICIÓN DE MEDICAMENTOS, (DEXTROSA HIPERTÓNICA 30%, LANSOPRAZOL 30MG., CLORFERAMINA MALEATO 2MG/5ML) PARA EL HOSPITAL NACIONAL DE CHIMALTENANGO</t>
  </si>
  <si>
    <t>HG-5588</t>
  </si>
  <si>
    <t>MSPAS NO. 2018-HES-CD254 ADQUISICIÓN DE CEFAZOLINA, CLORURO DE POTASIO.</t>
  </si>
  <si>
    <t>HG-5589</t>
  </si>
  <si>
    <t>HG-5590</t>
  </si>
  <si>
    <t>ADQUISICIÓN DE MEDICAMENTOS PARA USO EN EL HOSPITAL NACIONAL DE COATEPEQUE.</t>
  </si>
  <si>
    <t>HG-5591</t>
  </si>
  <si>
    <t>HG-5592</t>
  </si>
  <si>
    <t>ADQUISICIÓN DE PRODUCTOS MEDICINALES Y FARMACÉUTICOS PARA EL HOSPITAL DE MELCHOR DE MENCOS.</t>
  </si>
  <si>
    <t>29/6/2018</t>
  </si>
  <si>
    <t>HG-5593</t>
  </si>
  <si>
    <t>HG-5594</t>
  </si>
  <si>
    <t>HG-5595</t>
  </si>
  <si>
    <t>ADQUISICIÓN DE AMPICILINA VIAL 1 G, CLORURO DE POTASIO 10% (20MEQ/10ML) AMPOLLA 10 ML, DINOPROSTONA JERINGA PRELLENADA DE 0.5 MILIGRAMOS, EFEDRINA AMPOLLA DE 50MG/1ML Y ENOXAPARINA JERINGA PRELLENADA DE 60 MG (6,000 UI), PARA USO EN EL HOSPITAL DE LA AMISTAD JAPÓN GUATEMALA.</t>
  </si>
  <si>
    <t>HG-5596</t>
  </si>
  <si>
    <t>CLORURO DE POTASIO; CONCENTRACIÓN: 10% (20MEQ/10ML); FORMA FARMACÉUTICA: SOLUCIÓN INYECTABLE; VÍA DE ADMINISTRACIÓN: IV; AMPOLLA; 10 MILILITRO,ISOFLURANO; CONCENTRACIÓN: 100%; FORMA FARMACÉUTICA: LÍQUIDO VOLÁTIL; VÍA DE ADMINISTRACIÓN: NASAL; FRASCO; 100 MILILITRO</t>
  </si>
  <si>
    <t>HG-5597</t>
  </si>
  <si>
    <t>HG-5598</t>
  </si>
  <si>
    <t>HG-5599</t>
  </si>
  <si>
    <t>ADQUISICIÓN DE OMEPRAZOL, HIERRO AMINOQUELADO, TINIDAZOL Y CLORURO DE POTASIO, PARA EL HOSPITAL DE COBAN</t>
  </si>
  <si>
    <t>18/6/2018</t>
  </si>
  <si>
    <t>HG-5600</t>
  </si>
  <si>
    <t>HG-5601</t>
  </si>
  <si>
    <t>ADQUISICIÓN DE CARBETOCINA, CEFTRIAXONA, CLORURO DE POTASIO, CLORURO DE SODIO+DEXTROSA, CLORURO DE SODIO, CLOSTEBOL ACETATO+ NEOMICINA SULFATO, DEXAMETASONA Y GETAMICINA. MSPAS NO. 2018-HJA-CD-55</t>
  </si>
  <si>
    <t>22/6/2018</t>
  </si>
  <si>
    <t>HG-5602</t>
  </si>
  <si>
    <t>MSPAS 2018-HBC-CD-24, ADQUISICIÓN DE PRODUCTOS MEDICINALES Y FARMACEUTICOS PARA EL HOSPITAL FRAY BARTOLOMÉ DE LAS CASAS, ALTA VERAPAZ</t>
  </si>
  <si>
    <t>HG-5603</t>
  </si>
  <si>
    <t>CLORURO DE POTASIO; CONCENTRACIÓN: 10% (20MEQ/10ML); FORMA FARMACÉUTICA: SOLUCIÓN INYECTABLE; VÍA DE ADMINISTRACIÓN: IV; AMPOLLA; 10 MILILITRO,PARA EL HOSPITAL GENERAL SAN JUAN DE DIOS</t>
  </si>
  <si>
    <t>HG-5604</t>
  </si>
  <si>
    <t>CLORURO DE POTASIO PL</t>
  </si>
  <si>
    <t>HG-5605</t>
  </si>
  <si>
    <t>HG-5606</t>
  </si>
  <si>
    <t>CD-46 ADQUISICIÓN DE PRODUCTOS MEDICINALES Y FARMACEUTICOS PARA EL HOSPITAL DE RETALHULEU.</t>
  </si>
  <si>
    <t>20/8/2018</t>
  </si>
  <si>
    <t>HG-5607</t>
  </si>
  <si>
    <t>HG-5608</t>
  </si>
  <si>
    <t>HG-5609</t>
  </si>
  <si>
    <t>COMPRA DIRECTA MSPAS NO. 2018-HCH-CD190 ADQUISICION DE MEDICAMENTOS (CLORURO DE POTASIO. CONCENTRACIÓN: 10% (20MEQ/10ML); AMPOLLA. 10 MILILITRO; METILPREDNISOLONA SUCCINATO. CONCENTRACIÓN: 1 G) PARA EL HOSPITAL NACIONAL DE CHIMALTENANGO</t>
  </si>
  <si>
    <t>HG-5610</t>
  </si>
  <si>
    <t>HG-5611</t>
  </si>
  <si>
    <t>HG-5612</t>
  </si>
  <si>
    <t>ADQUISICION DE HIDROCORTISONA, CLORURO DE POTASIO, MULTIVITAMINICO, RANITIDINA, ALBENDAZOL, CLORURO DE SODIO, ATENOLOL, DEXTROSA, BENZOATO DE BENCILO, CAPTOPRIL, TINIDAZOL, COMPLEJO B, HARTMAN, LIDOCAINA Y ANTIOFIDICO PARA EL HOSPITAL DE USPANTAN</t>
  </si>
  <si>
    <t>28/10/2019</t>
  </si>
  <si>
    <t>HG-5613</t>
  </si>
  <si>
    <t>HG-5614</t>
  </si>
  <si>
    <t>ADQUISICIÓN DE PRODUCTOS MEDICINALES Y FARMACÉUTICOS NO. 7 PARA EL HOSPITAL DE BARILLAS</t>
  </si>
  <si>
    <t>HG-5615</t>
  </si>
  <si>
    <t>ADQUISICIÓN DE PRODUCTOS MEDICINALES Y FARMACÉUTICOS (COMPLEJO B, LACTULOSA, CLORURO DE POTASIO)</t>
  </si>
  <si>
    <t>HG-5616</t>
  </si>
  <si>
    <t>HG-5617</t>
  </si>
  <si>
    <t>ADQUISICION DE PRODUCTOS MEDICINALES Y FARMACEUTICOS, PARA LA DIRECCIÓN DE ÁREA DE SALUD DE ALTA VERAPAZ.</t>
  </si>
  <si>
    <t>HG-5618</t>
  </si>
  <si>
    <t>HG-5619</t>
  </si>
  <si>
    <t>HG-5620</t>
  </si>
  <si>
    <t>ADQUISICIÓN DE CLORURO DE POTASIO 10% (20MEQ/10ML) AMPOLLA 10 ML, DIMENHIDRINATO 50MG/2ML AMPOLLA, LOPERAMIDA TABLETA 2 MILIGRAMOS Y NIFEDIPINA TABLETA 20 MG, PARA USO EN EL HOSPITAL DE LA AMISTAD JAPÓN GUATEMALA.</t>
  </si>
  <si>
    <t>HG-5621</t>
  </si>
  <si>
    <t>HG-5622</t>
  </si>
  <si>
    <t>HG-5623</t>
  </si>
  <si>
    <t>POR ADQUISICION DE FILIFERINA, CLORURO DE POTASIO Y GENTAMICINA SULFATO.</t>
  </si>
  <si>
    <t>HG-5624</t>
  </si>
  <si>
    <t>HG-5625</t>
  </si>
  <si>
    <t>23/8/2018</t>
  </si>
  <si>
    <t>HG-5626</t>
  </si>
  <si>
    <t>HG-5627</t>
  </si>
  <si>
    <t>HG-5628</t>
  </si>
  <si>
    <t>COMPRA DE MEDICAMENTOS PARA EL HOSPITAL DE NEBAJ</t>
  </si>
  <si>
    <t>HG-5629</t>
  </si>
  <si>
    <t>HG-5630</t>
  </si>
  <si>
    <t>ADQUISICIÓN DE MEDICAMENTOS NO. 1 DEL TERCER CUATRIMESTRE 2018 DEL HOSPITAL DE ESPECIALIDADES RODOLFO ROBLES.</t>
  </si>
  <si>
    <t>HG-5631</t>
  </si>
  <si>
    <t>ADQUISICIÓN DE BUDESONIDA, ACICLOVIR, CLORURO DE POTASIO Y ESPIRONOLACTONA</t>
  </si>
  <si>
    <t>HG-5632</t>
  </si>
  <si>
    <t>HG-5633</t>
  </si>
  <si>
    <t>HG-5634</t>
  </si>
  <si>
    <t>COMPRA DE ALCOHOL ISOPROPILICO, BETAMETASONA, CLORURO DE POTASIO, COMPLEJO B, HEPARINA SODICA, GENTAMICINA SULFATO, DEXTROSA, PARA EL HOSPITAL NACIONAL DE SAN MARCOS, ¿DR. MOISÉS VILLAGRAN MAZARIEGOS¿.</t>
  </si>
  <si>
    <t>HG-5635</t>
  </si>
  <si>
    <t>ADQUISICION DE CLORURO, BENZOATO, PEROXIDO, DIMENHIDRINATO, AMOXICILINA, EFEDRINA, CLORHEXIDINA, METRONIDAZOL, MULTIVITAMINAS, GENTAMICINA, Y RANITIDINA PARA EL HOSPITAL DE USPANTAN</t>
  </si>
  <si>
    <t>HG-5636</t>
  </si>
  <si>
    <t>HG-5637</t>
  </si>
  <si>
    <t>HG-5638</t>
  </si>
  <si>
    <t>HG-5639</t>
  </si>
  <si>
    <t>CLORURO DE POTASIO; CONCENTRACIÓN: 10% (20MEQ/10ML); FORMA FARMACÉUTICA: SOLUCIÓN INYECTABLE; VÍA DE ADMINISTRACIÓN: IV; AMPOLLA; 10 MILILITRO,PARA HOSPITAL GENERAL SAN JUAN DE DIOS</t>
  </si>
  <si>
    <t>4/3/2019</t>
  </si>
  <si>
    <t>MARCA: PL</t>
  </si>
  <si>
    <t>HG-5640</t>
  </si>
  <si>
    <t>HG-5641</t>
  </si>
  <si>
    <t>CD 42 ADQUISICIÓN DE PRODUCTOS MEDICINALES, FARMACÉUTICOS Y AFINES PARA EL HOSPITAL DE RETALHULEU.</t>
  </si>
  <si>
    <t>HG-5642</t>
  </si>
  <si>
    <t>HG-5643</t>
  </si>
  <si>
    <t>MSPAS NO. 2018-HES-CD399 ADQUISICIÓN DE GLUCONATO DE CLORHEXIDINA, CLORURO DE POTASIO, FUROSEMIDA.</t>
  </si>
  <si>
    <t>HG-5644</t>
  </si>
  <si>
    <t>ADQUISICIÓN ANTISÉPTICOS, SOLUCIONES PARENTERALES Y ADITIVO PARA EL HOSPITAL DE EL PROGRESO</t>
  </si>
  <si>
    <t>HG-5645</t>
  </si>
  <si>
    <t>COMPRA DE BICARBONATO, CLORURO DE SODIO, METRONIDAZOL, MEROPENEM, CARBETOCINA, DICLOXACILINA, DIPIRONA, PARA EL HOSPITAL NACIONAL DE SAN MARCOS ¿DR. MOISES VILLAGRAN MAZARIEGOS¿</t>
  </si>
  <si>
    <t>HG-5646</t>
  </si>
  <si>
    <t>HG-5647</t>
  </si>
  <si>
    <t>ADQUISICIÓN DE TRIMETOPRIMA + SULFAMETOXAZOL 160MG + 800MG TABLETA, CLORURO DE POTASIO 10% (2MEQ/ML) VIAL/AMPOLLA 10 ML, FENOBARBITAL 100 MG TABLETA Y LACTULOSA 10G/15ML FRASCO/JARABE DE 240 ML, PARA USO EN EL HOSPITAL DE LA AMISTAD JAPÓN GUATEMALA.</t>
  </si>
  <si>
    <t>HG-5648</t>
  </si>
  <si>
    <t>HG-5649</t>
  </si>
  <si>
    <t>HG-5650</t>
  </si>
  <si>
    <t>ADQUISICIÓN DE CEFTRIAXONA POLVO LIOFILIZADO 1G VIAL/AMPOLLA,CLORURO DE POTASIO AMPOLLA, CLORURO DE SODIO + DEXTROSA SOLUCIÓN MIXTA DE 500ML Y 1000ML PARA ABASTECER A LOS DIFERENTES DISTRITOS DE SALUD DE LA DIRECCIÓN DE ÁREA DE SALUD DE IZABAL DURANTE EL SEGUNDO Y TERCER CUATRIMESTRE DEL AÑO 2019</t>
  </si>
  <si>
    <t>HG-5651</t>
  </si>
  <si>
    <t>HG-5652</t>
  </si>
  <si>
    <t>ADQUISICIÓN DE PRODUCTOS MEDICINALES Y FARMACÉUTICOS, SEGÚN SOLICITUD DE PEDIDO NO. 627-2019</t>
  </si>
  <si>
    <t>9/12/2019</t>
  </si>
  <si>
    <t>HG-5653</t>
  </si>
  <si>
    <t>HG-5654</t>
  </si>
  <si>
    <t>ADQUISICION DE MEDICAMENTOS SEGÚN DICTAMEN TÉCNICO NUMERO 04-2019</t>
  </si>
  <si>
    <t>HG-5655</t>
  </si>
  <si>
    <t>HG-5656</t>
  </si>
  <si>
    <t>HG-5657</t>
  </si>
  <si>
    <t>CD-7 ADQUISICIÓN DE PRODUCTOS MEDICINALES Y FARMACEUTICOS PARA EL HOSPITAL DE RETALHULEU.</t>
  </si>
  <si>
    <t>HG-5658</t>
  </si>
  <si>
    <t>HG-5659</t>
  </si>
  <si>
    <t>CD-60 ADQUISICIÓN DE PRODUCTOS MEDICINALES Y FARMACEUTICOS PARA EL HOSPITAL DE RETALHULEU.</t>
  </si>
  <si>
    <t>HG-5660</t>
  </si>
  <si>
    <t>HG-5661</t>
  </si>
  <si>
    <t>CD- 22 MEDICAMENTO PARA EL SERVICIO DE FARMACIA INTERNA, PARA EL HOSPITAL DE MAZATENANGO.</t>
  </si>
  <si>
    <t>HG-5662</t>
  </si>
  <si>
    <t>HG-5663</t>
  </si>
  <si>
    <t>HG-5664</t>
  </si>
  <si>
    <t>ADQUISICION DE PRODUCTOS MEDICINALES Y FARMACÉUTICOS 6 PARA EL HOSPITAL DE BARILLAS</t>
  </si>
  <si>
    <t>HG-5665</t>
  </si>
  <si>
    <t>HG-5666</t>
  </si>
  <si>
    <t>ADQUISICION DE METRONIDAZOL, SUCCINICOLINA CLORURO, SUERO ANTIOFIDICO, DIMENHIDRINATO, CLORURO DE POTASIO PARA EL HOSPITAL NACIONAL NICOLASA CRUZ JALAPA</t>
  </si>
  <si>
    <t>HG-5667</t>
  </si>
  <si>
    <t>CD-04 ADQUISICIÓN DE PRODUCTOS MEDICINALES, FARMACÉUTICOS Y AFINES PARA EL HOSPITAL DE RETALHULEU</t>
  </si>
  <si>
    <t>HG-5668</t>
  </si>
  <si>
    <t>HG-5669</t>
  </si>
  <si>
    <t>CD-156 ADQUISICIÓN DE CLORURO DE SODIO, GLUCONATO DE CLORHEXIDINA, DOBUTAMINA, HIDROCORTISONA, DIPIRONA, CLORURO DE POTASIO, VASELINA SOLIDA, PARA USO DE FARMACIA INTERNA, PARA EL HOSPITAL DE MAZATENANGO.</t>
  </si>
  <si>
    <t>20/5/2020</t>
  </si>
  <si>
    <t>HG-5670</t>
  </si>
  <si>
    <t>HG-5671</t>
  </si>
  <si>
    <t>HG-5672</t>
  </si>
  <si>
    <t>ADQUISICION DE METILPREDNISOLONA, DEXTROSA, GEL CONDUCTOR, BUPIVACAINA, FENTANILO, CLORURO, LIDOCAINA, CLORANFENICOL, METOCLOPRAMIDA, SULFATO FERROSO, METRONIDAZOL, JABON YODADO, HIDROCORTIZONA, ALBENDAZOL, TINIDAZOL, DIAZEPAM, HEPARINA, FORMALDEHIDO, GLIBENCLAMIDA, FENOBARBITAL, DICLOXACICLINA, OMEPRAZOL PARA EL HOSPITAL DE USPANTAN</t>
  </si>
  <si>
    <t>7/9/2020</t>
  </si>
  <si>
    <t>HG-5673</t>
  </si>
  <si>
    <t>HG-5674</t>
  </si>
  <si>
    <t>CD- 319 ADQUISICIÓN DE FUROSEMIDA, HIDRALAZINA, ROCIVERINA, CLORHEXIDINA, LIDOCAINA, CARBETOCINA, GLUCONATO DE CLORHEXIDINA, EFEDRINA, FENOBARBITAL, CLORURO DE POTASIO, PEROXIDO DE HIDROGENO , PARA EL SERVICIO DE FARMACIA INTERNA, PARA EL HOSPITAL DE MAZATENANGO.</t>
  </si>
  <si>
    <t>10/9/2020</t>
  </si>
  <si>
    <t>HG-5675</t>
  </si>
  <si>
    <t>HG-5676</t>
  </si>
  <si>
    <t>HG-5677</t>
  </si>
  <si>
    <t>ADQUISICION DE SURFACTANTE VIAL, BENZOATO DE BENCILO FRASCO, CLORURO DE POTASIO AMPOLLA</t>
  </si>
  <si>
    <t>HG-5678</t>
  </si>
  <si>
    <t>HG-5679</t>
  </si>
  <si>
    <t>ADQUISICIÓN DE AGUA ESTERIL, MANITOL, MORFINA, NIMODIPINA Y MAS</t>
  </si>
  <si>
    <t>HG-5680</t>
  </si>
  <si>
    <t>MSPAS NO. 2019-INF-CD-108 COMPRA DE GLUCONATO DE CLORHEXIDINA, METILPREDNISOLONA SUCCINATO, CLINDAMICINA FOSFATO, CLORURO DE POTASIO, MEROPENEM Y FENTANIL CITRATO PARA EL HOSPITAL INFANTIL DE INFECTOLOGIA Y REHABILITACIÓN.</t>
  </si>
  <si>
    <t>HG-5681</t>
  </si>
  <si>
    <t>HG-5682</t>
  </si>
  <si>
    <t>ADQUISICIÓN DE SODIO CLORURO,HIDRALAZINA CLORHIDRATO, AMIKACINA SULFATO, BENZOATO DE BENCILO, CLORURO DE POTASIO, FENTANILO CITRATO, CLORURO DE SODIO, AZITROMICINA, MANITOL.</t>
  </si>
  <si>
    <t>HG-5683</t>
  </si>
  <si>
    <t>HG-5684</t>
  </si>
  <si>
    <t>HG-5685</t>
  </si>
  <si>
    <t>CD- 111 ADQUISICIÓN DE PRODUCTOS MEDICINALES, FARMACÉUTICOS Y AFINES PARA EL HOSPITAL DE RETALHULEU.</t>
  </si>
  <si>
    <t>HG-5686</t>
  </si>
  <si>
    <t>HG-5687</t>
  </si>
  <si>
    <t>HG-5688</t>
  </si>
  <si>
    <t>HG-5689</t>
  </si>
  <si>
    <t>HG-5690</t>
  </si>
  <si>
    <t>CLORURO DE POTASIO: CONCENTRACIÓN: 10% (20MEQ/10ML); FORMA FARMACÉUTICA: SOLUCIÓN INYECTABLE; VÍA DE ADMINISTRACIÓN: IV; AMPOLLA / 10 MILILITRO</t>
  </si>
  <si>
    <t>HG-5691</t>
  </si>
  <si>
    <t>ADQUISICIÓN DE AMINOÁCIDOS CON ELECTROLITOS, CLORURO DE POTASIO, DEXAMETASONA FOSFATO SÓDICO, DIAZEPAM, VITAMINA K1 (FITOMENADIONA), CLORURO DE SODIO, MORFINA Y DEXTROSA.</t>
  </si>
  <si>
    <t>HG-5692</t>
  </si>
  <si>
    <t>ADQUISICION DE CLORURO DE SODIO, FORMALDEHIDO, NIFEDIPINA, INDOMETACINA, DEXTROSA, ALBUMINA, AZITROMICINA, CLORFENIRAMINA, FLUMAZENIL, CLORURO DE POTASIO, ACIDO ACETILSALICILICO Y DEXAMETASONA PARA EL HOSPITAL DE USPANTAN</t>
  </si>
  <si>
    <t>HG-5693</t>
  </si>
  <si>
    <t>MSPAS NO. 2021-HES-CD276 ADQUISICIÓN DE CLORURO DE POTASIO AMPOLLA DE 10 ML, PARA EL HOSPITAL DE ESCUINTLA.</t>
  </si>
  <si>
    <t>HG-5694</t>
  </si>
  <si>
    <t>MSPAS 2021-HBC-CD-056, ADQUISICIÓN DE MEDICAMENTOS</t>
  </si>
  <si>
    <t>BONIN AMPOLLA 10% 5ML</t>
  </si>
  <si>
    <t>HG-5695</t>
  </si>
  <si>
    <t>HG-5696</t>
  </si>
  <si>
    <t>CD-06 ADQUISICION DE MEDICAMENTOS VARIOS PARA EL HOSPITAL DE RETALHULEU</t>
  </si>
  <si>
    <t>HG-5697</t>
  </si>
  <si>
    <t>CD- 06 ADQUISICIÓN DE LACTOBACILLUS REUTERI PROTECTIS LACTULOSA, CIPROFLOXACINA,DOPAMINA, PEROXIDO, HALOPERIDOL, AMPICILINA, DIGOXINA , PARA EL HOSPITAL DE MAZATENANGO.</t>
  </si>
  <si>
    <t>HG-5698</t>
  </si>
  <si>
    <t>ADQUISICIÓN DE CLORURO DE POTASIO AMPOLLA 10ML, PARA USO EN DIFERENTES SERVICIOS DE ESTE HOSPITAL.</t>
  </si>
  <si>
    <t>HG-5699</t>
  </si>
  <si>
    <t>HG-5700</t>
  </si>
  <si>
    <t>ADQUISICIÓN DE PRODUCTOS MEDICINALES Y FARMACÉUTICOS NO. 11 PARA EL HOSPITAL DE BARILLAS</t>
  </si>
  <si>
    <t>HG-5701</t>
  </si>
  <si>
    <t>ADQUISICIÓN DE CLORURO DE POTASIO, CLORURO DE SODIO, DEXTROSA HIPERTONICA 10% Y 30%, PARA USO EN EL HOSPITAL DE LA AMISTAD JAPÓN GUATEMALA. PERTENECE AL PRIMER CUATRIMESTRE DEL PRESENTE AÑO.</t>
  </si>
  <si>
    <t>HG-5702</t>
  </si>
  <si>
    <t>COMPRA DE ACIDO ACETILSALICILICO, AZITROMICINA, HALOPERIDOL, ERGONOVINA, KETAMINA, BETAMETASONA, CLORURO, PARA EL HOSPITAL NACIONAL DE SAN MARCOS "DR. MOISÉS VILLAGRÁN MAZARIEGOS".</t>
  </si>
  <si>
    <t>HG-5703</t>
  </si>
  <si>
    <t>HG-5704</t>
  </si>
  <si>
    <t>HG-5705</t>
  </si>
  <si>
    <t>CD-84 ADQUISICIÓN DE MEDICAMENTOS VARIOS</t>
  </si>
  <si>
    <t>HG-5706</t>
  </si>
  <si>
    <t>5/10/2020</t>
  </si>
  <si>
    <t>HG-5707</t>
  </si>
  <si>
    <t>HG-5708</t>
  </si>
  <si>
    <t>HG-5709</t>
  </si>
  <si>
    <t>HG-5710</t>
  </si>
  <si>
    <t>ADQUISICIÓN DE SOLUCIÓN NO. 1 Y CLORURO DE POTASIO, PARA USO EN DIFERENTES SERVICIOS DE ESTE HOSPITAL.</t>
  </si>
  <si>
    <t>HG-5711</t>
  </si>
  <si>
    <t>ADQUISICION DE CLINDAMICINA FOSFATO, CLORHEXIDINA GLUCONATO, CLORURO DE POTASIO, SODIO CLORURO + DEXTROSA, CLORURO DE SODIO, CLOSTEBOL NEOMICINA, CLOTRIMAZOL, COMPLEJO B, HIERRO SACAROSA.</t>
  </si>
  <si>
    <t>HG-5712</t>
  </si>
  <si>
    <t>CONCENTRACIÓN: 10% (20MEQ/10ML); FORMA FARMACÉUTICA: SOLUCIÓN INYECTABLE; VÍA DE ADMINISTRACIÓN: IV</t>
  </si>
  <si>
    <t>HG-5713</t>
  </si>
  <si>
    <t>HG-5714</t>
  </si>
  <si>
    <t>ADQUISICIÓN DE CLORURO DE POTASIO 10% AMPOLLA 10 ML.</t>
  </si>
  <si>
    <t>HG-5715</t>
  </si>
  <si>
    <t>HG-5716</t>
  </si>
  <si>
    <t>ADQUISICIÓN DE MEDICAMENTOS PRIMER CUATRIMESTRE II</t>
  </si>
  <si>
    <t>HG-5717</t>
  </si>
  <si>
    <t>ADQUISICIÓN DE MEDICAMENTOS PRIMER CUATRIMESTRE III</t>
  </si>
  <si>
    <t>HG-5718</t>
  </si>
  <si>
    <t>ADQUISICIÓN DE MEDICAMENTOS AÑO 2021, PARA EL HOGAR DE ANCIANOS FRAY RODRIGO DE LA CRUZ MSPAS NO. 2021-HRO-CD014.</t>
  </si>
  <si>
    <t>HG-5719</t>
  </si>
  <si>
    <t>COD. 733 CLORURO POTASICO SOLUCION INYECTABLE 100 MG/ML (10%), AMPOLLA 5 ML - 10 ML. TERCERA PROGRAMACION CUATRIMESTRAL 2018.</t>
  </si>
  <si>
    <t>HG-5720</t>
  </si>
  <si>
    <t>HG-5721</t>
  </si>
  <si>
    <t>COMPRA DIRECTA MSPAS NO. 2021-HCH-CD215 ADQUISICIÓN DE MEDICAMENTOS (AMBROXOL. CONCENTRACIÓN: 15MG/5ML; BUDESONIDA SUSPENSIÓN PARA INHALACIÓN. CONCENTRACIÓN: 0.5MG/1ML) PARA EL HOSPITAL NACIONAL DE CHIMALTENANGO</t>
  </si>
  <si>
    <t>CLORURO DE POTASIO SELECTPHARMA(LAB. LAMFER PARA SELECTPHARMA/GUATEMALA)</t>
  </si>
  <si>
    <t>HG-5722</t>
  </si>
  <si>
    <t>HG-5723</t>
  </si>
  <si>
    <t>COMPRA DE FORMULA PARA LACTANTE, A BASE DE LECHE DE SOYA, SIN DISACARIDOS, SIN LACTOSA, CLORURO DE POTASIO Y MORFINA, PARA EL HOSPITAL NACIONAL DE SAN MARCOS "DR. MOISÉS VILLAGRÁN MAZARIEGOS".</t>
  </si>
  <si>
    <t>16/11/2020</t>
  </si>
  <si>
    <t>HG-5724</t>
  </si>
  <si>
    <t>ADQUISICIÓN DE CIPROFLOXACINA, CLORURO DE POTASIO, CLORURO DE SODIO Y DIPIRONA PARA USO EN EL HOSPITAL DE LA AMISTAD JAPÓN GUATEMALA.</t>
  </si>
  <si>
    <t>30/11/2020</t>
  </si>
  <si>
    <t>HG-5725</t>
  </si>
  <si>
    <t>MSPAS NO. 2021-ROO-CD-3065 (ADQUISICION DE CLORURO DE POTASIO 15% (2MEQ/ML) SOLUCION INYECTABLE AMPOLLA 10ML. COTIZAR POR AMPOLLA)</t>
  </si>
  <si>
    <t>HG-5726</t>
  </si>
  <si>
    <t>CLORURO DE POTASIOSELECTPHARMA 15%</t>
  </si>
  <si>
    <t>HG-5727</t>
  </si>
  <si>
    <t>ADQUISICIÓN DE 85,050 CLORURO DE POTASIO AMPOLLA 10ML POR ESTADO DE CALAMIDAD PÚBLICA SEGÚN DECRETO GUBERNATIVO 5-2020, PARA TOMAR CONTROL REFERENTE AL COVID-19. (CORONAVIRUS).</t>
  </si>
  <si>
    <t>30/3/2020</t>
  </si>
  <si>
    <t>HG-5728</t>
  </si>
  <si>
    <t>MSPAS NO. 2018-HES-CDCP003 ADQUISICIÓN DE DEXTROSA Y CLORURO DE SODIO, CLORURO DE POTASIO.</t>
  </si>
  <si>
    <t>HG-5729</t>
  </si>
  <si>
    <t>HG-5730</t>
  </si>
  <si>
    <t>ADQUISICIÓN DE BICARBONATO DE SODIO, CLORURO DE POTASIO Y BEMIPARINA PARA EL HOSPITAL DE LA AMISTAD JAPÓN GUATEMALA.</t>
  </si>
  <si>
    <t>HG-5731</t>
  </si>
  <si>
    <t>HG-5732</t>
  </si>
  <si>
    <t>ADQUISICIÓN DE PRODUCTOS MEDICINALES Y FARMACÉUTICOS (BUDESONIDA, CLORURO DE POTASIO)</t>
  </si>
  <si>
    <t>HG-5733</t>
  </si>
  <si>
    <t>ADQUISICIÓN DE MEDICAMENTOS NO. 01, PARA EL HOSPITAL DE BARILLAS, HUEHUETENANGO.</t>
  </si>
  <si>
    <t>CONCENTRACIÓN: 10% (20MEQ/10ML); FORMA FARMACÉUTICA: SOLUCIÓN INYECTABLE; VÍA DE ADMINISTRACIÓN: INTRAVENOSA</t>
  </si>
  <si>
    <t>HG-5734</t>
  </si>
  <si>
    <t>COMPRA DE 11000 AMPOLLAS DE CLORURO DE POTASIO PARA EL HOSPITAL REGIONAL DE OCCIDENTE</t>
  </si>
  <si>
    <t>HG-5735</t>
  </si>
  <si>
    <t>ADQUISICIÓN DE PRODUCTOS MEDICINALES Y FARMACÉUTICOS (CLORURO DE POTASIO)</t>
  </si>
  <si>
    <t>HG-5736</t>
  </si>
  <si>
    <t>MSPAS NO. 2022-HAM-CD224 ADQUISICION DE CEFEPIMA VIAL, CLORURO DE POTASIO AMPOLLA</t>
  </si>
  <si>
    <t>29/3/2022</t>
  </si>
  <si>
    <t>31/3/2022</t>
  </si>
  <si>
    <t>HG-5737</t>
  </si>
  <si>
    <t>COMPRA DE CLORURO DE POTASIO PARA EL HOSPITAL REGIONAL DE OCCIDENTE</t>
  </si>
  <si>
    <t>HG-5738</t>
  </si>
  <si>
    <t>ADQUISICIÓN DE CLORURO DE POTASIO AMPOLLA 10 ML, PARA USO EN DIFERENTES SERVICIOS DE ESTE HOSPITAL.</t>
  </si>
  <si>
    <t>HG-5739</t>
  </si>
  <si>
    <t>ADQUISICIÓN DE CLORURO DE POTASIO</t>
  </si>
  <si>
    <t>8/4/2022</t>
  </si>
  <si>
    <t>CONCENTRACIÓN: 15% (20MEQ/10ML); FORMA FARMACÉUTICA: SOLUCIÓN INYECTABLE; VÍA DE ADMINISTRACIÓN: INTRAVENOSA</t>
  </si>
  <si>
    <t>HG-5740</t>
  </si>
  <si>
    <t>ADQUISICION DE ALIMENTACIÓN PARENTERAL, CLORURO DE POTASIO, CLORURO DE SODIO Y DOBUTAMINA PARA EL HOSPITAL DEPARTAMENTAL DE SOLOLÁ</t>
  </si>
  <si>
    <t>HG-5741</t>
  </si>
  <si>
    <t>ADQUISICIÓN DE MEDICAMENTOS NO. 4 CORRESPONDIENTE AL SEGUNDO CUATRIMESTRE 2022</t>
  </si>
  <si>
    <t>HG-5742</t>
  </si>
  <si>
    <t>MSPAS 2021-HBC-CD-029, ADQUISICIÓN DE MEDICAMENTOS PARA EL HOSPITAL FRAY BARTOLOMÉ DE LAS CASAS</t>
  </si>
  <si>
    <t>HG-5743</t>
  </si>
  <si>
    <t>ÉTICO</t>
  </si>
  <si>
    <t>HG-5744</t>
  </si>
  <si>
    <t>ADQUISICIÓN DE CLORURO DE POTASIO 15% AMPOLLA 10 ML</t>
  </si>
  <si>
    <t>HG-5745</t>
  </si>
  <si>
    <t>COMPRA DE ACIDO TRANEXAMICO, AMINOFILINA, FENITOINA, PROPINOXATO, CLORURO, FENOBARBITAL, PARA EL  HOSPITAL NACIONAL DE SAN MARCOS "DR. MOISÉS VILLAGRÁN MAZARIEGOS"</t>
  </si>
  <si>
    <t>HG-5746</t>
  </si>
  <si>
    <t>CLORURO DE POTASIO; CONCENTRACIÓN: 10% (20MEQ/10ML); FORMA FARMACÉUTICA: SOLUCIÓN INYECTABLE; VÍA DE ADMINISTRACIÓN: INTRAVENOSA; PARA EL HOSPITAL GENERAL SAN JUAN DE DIOS.</t>
  </si>
  <si>
    <t>HG-5747</t>
  </si>
  <si>
    <t>CLORURO DE POTASIO SELECTPHARMA 10% SOLUCIÓN INYECTABLE</t>
  </si>
  <si>
    <t>HG-5748</t>
  </si>
  <si>
    <t>ADQUISICIÓN DE CLORURO DE POTASIO, ESPIRONOLACTONA, ETAMSILATO Y FUROSEMIDA PARA USO EN EL HOSPITAL DE LA AMISTAD JAPÓN GUATEMALA. CUBRE EL TERCER CUATRIMESTRE DEL PRESENTE AÑO.</t>
  </si>
  <si>
    <t>HG-5749</t>
  </si>
  <si>
    <t>CLORURO POTASICO,SOLUCIÓN INYECTABLE 100 MG/ML (10%), AMPOLLA 5 ML -10 ML</t>
  </si>
  <si>
    <t>CLORURO POTÁSICO</t>
  </si>
  <si>
    <t>CONCENTRACIÓN: 100 MG/ML; FORMA FARMACÉUTICA: SOLUCIÓN INYECTABLE; VÍA DE ADMINISTRACIÓN: INTRAVENOSA;</t>
  </si>
  <si>
    <t>HG-5750</t>
  </si>
  <si>
    <t>HG-5751</t>
  </si>
  <si>
    <t>HG-5752</t>
  </si>
  <si>
    <t>COMPRA DE CLORURO DE POTASIO EN AMPOLLAS PARA EL HOSPITAL REGIONAL DE OCCIDENTE</t>
  </si>
  <si>
    <t>HG-5753</t>
  </si>
  <si>
    <t>HG-5754</t>
  </si>
  <si>
    <t>HG-5755</t>
  </si>
  <si>
    <t>CLORURO DE POTASIO (INCLUYE IVA)</t>
  </si>
  <si>
    <t>HG-5756</t>
  </si>
  <si>
    <t>COMPRA DE CLORURO DE POTASIO EN AMPOLLAS DE 10 MLS PARA EL HOSPITAL REGIONAL DE OCCIDENTE</t>
  </si>
  <si>
    <t>HG-5757</t>
  </si>
  <si>
    <t>HG-5758</t>
  </si>
  <si>
    <t>HG-5759</t>
  </si>
  <si>
    <t>HG-5760</t>
  </si>
  <si>
    <t>HG-5761</t>
  </si>
  <si>
    <t>HG-5762</t>
  </si>
  <si>
    <t>ADQUISICIÓN DE CLORURO DE POTASIO 10% (20MEQ/10ML) AMPOLLA 10ML, CORRESPONDIENTE SOL. DE PEDIDO NO. 020-2022</t>
  </si>
  <si>
    <t>HG-5763</t>
  </si>
  <si>
    <t>ADQUISICION DE CLORURO DE POTASIO 10% AMPOLLA, BUDESONIDA 200MCG/INHALACION (SPRAY), FOSFOMICINA 1G. VIAL, ACETAMINOFEN(PARACETAMOL) VIAL.</t>
  </si>
  <si>
    <t>HG-5764</t>
  </si>
  <si>
    <t>2022 HMA-CD-63 ADQUISICIÓNÁCIDO VALPROICO, ALOPURINOL, AMBROXO, ANDENOSINA, AMINOFILINA, CLORURO DE POTASIO, CLORURO DE SODIO, BUPIVACAINA, BODEGA DE FARMACIA PARA EL HOSPITAL DE MAZATENANGO.</t>
  </si>
  <si>
    <t>HG-5765</t>
  </si>
  <si>
    <t>ADQUISICIÓN DE CLORURO DE POTASIO 10%</t>
  </si>
  <si>
    <t>HG-5766</t>
  </si>
  <si>
    <t>HG-5767</t>
  </si>
  <si>
    <t>HG-5768</t>
  </si>
  <si>
    <t>ADQUISICIÓN DE CARBETOCINA, CLORURO DE POTASIO, MAGNESIO SULFATO Y METRODINAZOL</t>
  </si>
  <si>
    <t>HG-5769</t>
  </si>
  <si>
    <t>COMPRA DIRECTA MSPAS NO. 2022-HCH-CD040 ADQUISICIÓN DE MEDICAMENTOS (CLORURO DE POTASIO. CONCENTRACIÓN: 10% (20MEQ/10ML); FLUMAZENIL. CONCENTRACIÓN: 0.1 MG/ML) PARA EL HOSPITAL NACIONAL DE CHIMALTENANGO</t>
  </si>
  <si>
    <t>HG-5770</t>
  </si>
  <si>
    <t>ADQUISICION DE SEVOFLURANO 100% FRASCO 250 MILILITROS,  PARA EL HOSPITAL REGIONAL DE ZACAPA</t>
  </si>
  <si>
    <t>HG-5771</t>
  </si>
  <si>
    <t>MSPAS 2022-HBC-CD-025, ADQUISICIÓN DE MEDICAMENTOS</t>
  </si>
  <si>
    <t>HG-5772</t>
  </si>
  <si>
    <t>COMPRA DIRECTA MSPAS NO. 2022-HCH-CD300 ADQUISICIÓN DE MEDICAMENTOS (CLORURO DE POTASIO. CONCENTRACIÓN: 15% (20MEQ/10ML) PARA EL HOSPITAL NACIONAL DE CHIMALTENANGO</t>
  </si>
  <si>
    <t>HG-5773</t>
  </si>
  <si>
    <t>HG-5774</t>
  </si>
  <si>
    <t>HG-5775</t>
  </si>
  <si>
    <t>CLORURO DE POTASIO (GENERICO)</t>
  </si>
  <si>
    <t>HG-5776</t>
  </si>
  <si>
    <t>ADQUISICIÓN DE CLORURO DE POTASIO CONCENTRACIÓN: 10% (20MEQ/10ML) Y CLORURO DE SODIO CONCENTRACIÓN: 0.90%, PARA EL HOSPITAL DEPARTAMENTAL DE TOTONICAPÁN.</t>
  </si>
  <si>
    <t>HG-5777</t>
  </si>
  <si>
    <t>HG-5778</t>
  </si>
  <si>
    <t>ADQUISICION DE LACTOBACILIUS REUTERI PROTECTIS  PARA EL HOSPITAL REGIONAL DE ZACAPA</t>
  </si>
  <si>
    <t>CLORURO DE POTASIO GENÉRICO</t>
  </si>
  <si>
    <t>HG-5779</t>
  </si>
  <si>
    <t>HG-5780</t>
  </si>
  <si>
    <t>ADQUISICIÓN DE MEDICAMENTOS, PARA EL HOSPITAL NACIONAL DE ORTOPEDIA Y REHABILITACIÓN DR. JORGE VON AHN, MSPAS 2022-ORT-CD-020</t>
  </si>
  <si>
    <t>HG-5781</t>
  </si>
  <si>
    <t>MSPAS NO. 2022-HES-CD290 ADQUISICIÓN DE CLORURO DE POTASIO AMPOLLA DE 10 ML, PARA EL HOSPITAL DE ESCUINTLA</t>
  </si>
  <si>
    <t>HG-5782</t>
  </si>
  <si>
    <t>HG-5783</t>
  </si>
  <si>
    <t>MSPAS NO. 2022-INF-CD-093 COMPRA DIRECTA DE CLORURO DE POTASIO PARA USO DEL CENTRO HOSPITALARIO INFANTIL DE INFECTOLOGIA Y REHABILITACION.</t>
  </si>
  <si>
    <t>HG-5784</t>
  </si>
  <si>
    <t>MSPAS NO. 2022-HES-CD346 ADQUISICIÓN DE CLORURO DE POTASIO, AMPOLLA DE 10 ML; PARA EL HOSPITAL DE ESCUINTLA</t>
  </si>
  <si>
    <t>HG-5785</t>
  </si>
  <si>
    <t>HG-5786</t>
  </si>
  <si>
    <t>CLORURO DE POTASIO 10% AMPOLLA 10 ML</t>
  </si>
  <si>
    <t>HG-5787</t>
  </si>
  <si>
    <t>MSPAS NO. 2022-ROO-CD-4130 (ADQUISICION DE CLORURO DE POTASIO 15% (20MEQ/10ML); SOLUCION INYECTABLE, VIA DE ADMINISTRACION: INTRAVENOSA; AMPOLLA; 10 MILILITRO)</t>
  </si>
  <si>
    <t>HG-5788</t>
  </si>
  <si>
    <t>CLORURO POTÁSICO SOLUCIÓN INYECTABLE 100 MG/ML A 200MG/ML (10% A 20%), AMPOLLA 5-10 ML</t>
  </si>
  <si>
    <t>3/7/2022</t>
  </si>
  <si>
    <t>HG-5789</t>
  </si>
  <si>
    <t>HG-5790</t>
  </si>
  <si>
    <t>ADQUISICIÓN DE CLORURO DE POTASIO AMPOLLA 10ML</t>
  </si>
  <si>
    <t>HG-5791</t>
  </si>
  <si>
    <t>ADQUISICION DE MEDICAMENTOS VARIOS PAQUETE 4 PARA EL HOSPITAL NACIONAL MALACATAN.</t>
  </si>
  <si>
    <t>HG-5792</t>
  </si>
  <si>
    <t>HG-5793</t>
  </si>
  <si>
    <t>ADQUISICION DE MULTIVITAMINAS PARA INFUSION PEDIATRICO  PARA EL HOSPITAL REGIONAL DE ZACAPA</t>
  </si>
  <si>
    <t>HG-5794</t>
  </si>
  <si>
    <t>MSPAS 2022-HBC-CD-080, ADQUISICIÓN DE MEDICAMENTOS</t>
  </si>
  <si>
    <t>HG-5795</t>
  </si>
  <si>
    <t>HG-5796</t>
  </si>
  <si>
    <t>HG-5797</t>
  </si>
  <si>
    <t>ADQUISICION DE CEFAZOLINA, GLIBENCLAMIDA, LIDOCAINA, METILPREDNISOLONA, INSULINA, SOLUCION MIXTA, CLOTRIMAZOL, NOREPINEFRINA, CLOMPLEJO B, HIDROXIDO DE ALUMINIO, ACETAMINOFEN, CLORURO Y CIPROFLOXACINA PARA EL HOSPITAL DE USPANTAN</t>
  </si>
  <si>
    <t>HG-5798</t>
  </si>
  <si>
    <t>HG-5799</t>
  </si>
  <si>
    <t>HG-5800</t>
  </si>
  <si>
    <t>HG-5801</t>
  </si>
  <si>
    <t>HG-5802</t>
  </si>
  <si>
    <t>HG-5803</t>
  </si>
  <si>
    <t>MSPAS NO. 2022-ROO-CD-6596 (ADQUISICION DE CLORURO DE POTASIO 15% (20MEQ/10ML); SOLUCION INYECTABLE, VIA DE ADMINISTRACION: INTRAVENOSA; AMPOLLA; 10 MILILITRO)</t>
  </si>
  <si>
    <t>HG-5804</t>
  </si>
  <si>
    <t>HG-5805</t>
  </si>
  <si>
    <t>HG-5806</t>
  </si>
  <si>
    <t>COMPRA DE CLORURO DE POTASIO, BUPIVACAINA, FUROSEMIDA, KETAMINA. PARA EL HOSPITAL NACIONAL DE SAN MARCOS "DR. MOISÉS VILLAGRÁN MAZARIEGOS"</t>
  </si>
  <si>
    <t>HG-5807</t>
  </si>
  <si>
    <t>HG-5808</t>
  </si>
  <si>
    <t>HG-5809</t>
  </si>
  <si>
    <t>COMPRA DIRECTA MSPAS NO. 2022-HSS-CD-C060, ADQUISICION DE PRODUCTO MULTIVITAMINAS, BUPIVACAINA, FENITOINA, INSULINA, CALCIO GLUCONATO, KETAMINA, DICLOFENACO, CLORURO, FLUMAZENIL, OXITOCINA, ACIDO FOLICO, EFEDRINA, PARA EL HOSPITAL DISTRITAL SAYAXCHE PETEN.</t>
  </si>
  <si>
    <t>HG-5810</t>
  </si>
  <si>
    <t>CP (GENERICO)</t>
  </si>
  <si>
    <t>HG-5811</t>
  </si>
  <si>
    <t>CD-247 ADQUISICION DE MEDICAMENTOS VARIOS PARA EL HOSPITAL DE RETALHULEU</t>
  </si>
  <si>
    <t>HG-5812</t>
  </si>
  <si>
    <t>HG-5813</t>
  </si>
  <si>
    <t>HG-5814</t>
  </si>
  <si>
    <t>HG-5815</t>
  </si>
  <si>
    <t>COMPRA DIRECTA MSPAS NO. 2022-HAM-CD439 ADQUISICIÓN DE CALCIO GLUCONATO, CLORURO DE POTASIO, POLIGELINA Y MAS</t>
  </si>
  <si>
    <t>HG-5816</t>
  </si>
  <si>
    <t>HG-5817</t>
  </si>
  <si>
    <t>HG-5818</t>
  </si>
  <si>
    <t>HG-5819</t>
  </si>
  <si>
    <t>HG-5820</t>
  </si>
  <si>
    <t>HG-5821</t>
  </si>
  <si>
    <t>HG-5822</t>
  </si>
  <si>
    <t>HG-5823</t>
  </si>
  <si>
    <t>POR ADQUISICION DE CLORURO DE POTASIO 15% Y LEVETIRACETAM 100MG/ML</t>
  </si>
  <si>
    <t>HG-5824</t>
  </si>
  <si>
    <t>HG-5825</t>
  </si>
  <si>
    <t>ADQUISICIÓN DE CLINDAMICINA FOSFATO 150MG/ML Y CLORURO DE POTASIO 15%</t>
  </si>
  <si>
    <t>HG-5826</t>
  </si>
  <si>
    <t>MSPAS No. 2022-ROO-CD-9204 (ADQUISICION DE CLORURO DE POTASIO 15% (20MEQ/10ML); SOLUCION INYECTABLE, VIA DE ADMINISTRACION: INTRAVENOSA; AMPOLLA; 10 MILILITRO)</t>
  </si>
  <si>
    <t>Cloruro de potasio</t>
  </si>
  <si>
    <t>Concentración: 15% (20meq/10ml);  Forma farmacéutica: Solución inyectable;  Vía de administración: Intravenosa;</t>
  </si>
  <si>
    <t>HG-5827</t>
  </si>
  <si>
    <t>MSPAS No. 2022-HNEVN-CD-703 ADQUISICIÓN DE CLORURO DE POTASIO, PARA EL HOSPITAL NACIONAL ESPECIALIZADO DE VILLA NUEVA</t>
  </si>
  <si>
    <t>Concentración: 10% (20meq/10ml);  Forma farmacéutica: Solución inyectable;  Vía de administración: Intravenosa;</t>
  </si>
  <si>
    <t>CLORURO DE POTASIO Selectpharma 10% Solución inyectable</t>
  </si>
  <si>
    <t>HG-5828</t>
  </si>
  <si>
    <t>HG-5829</t>
  </si>
  <si>
    <t>HG-5830</t>
  </si>
  <si>
    <t>HG-5831</t>
  </si>
  <si>
    <t>Cloruro de potasio 20eq/10ml ampolla</t>
  </si>
  <si>
    <t>HG-5832</t>
  </si>
  <si>
    <t>ADQUISICIÓN DE ANTIBIÓTICOS Y ANTIPARASITARIOS Y OTROS MEDICAMENTOS PARA EL HOSPITAL DE EL PROGRESO</t>
  </si>
  <si>
    <t>CONCENTRACIÓN: 7.5% (75MG/1ML); FORMA FARMACÉUTICA: SOLUCIÓN INYECTABLE; VÍA DE ADMINISTRACIÓN: INTRAVENOSA;</t>
  </si>
  <si>
    <t>BICARBONATO DE SODIO VIJOSA</t>
  </si>
  <si>
    <t>HG-5833</t>
  </si>
  <si>
    <t>BICARNAT</t>
  </si>
  <si>
    <t>HG-5834</t>
  </si>
  <si>
    <t>HG-5835</t>
  </si>
  <si>
    <t>COMPRA DIRECTA MSPAS NO. 2022-HCH-CD052 ADQUISICIÓN DE MEDICAMENTOS (ACEITE MINERAL. CONCENTRACIÓN: 100%; AMIKACINA SULFATO. CONCENTRACIÓN: 250MG / 1ML) PARA EL HOSPITAL NACIONAL DE CHIMALTENANGO</t>
  </si>
  <si>
    <t>BICARNAT (LAB. PISA S.A. DE C.V./MÉXICO) INCLUYE IVA</t>
  </si>
  <si>
    <t>HG-5836</t>
  </si>
  <si>
    <t>COMPRA DE ATRACURIO BESILATO, BETAMETASONA, BROMHEXINA, BUDESONIDA, BUPIVACAINA, CLORANFENICOL, CLORURO DE SODIO, PARA EL HOSPITAL NACIONAL DE SAN MARCOS "DR. MOISÉS VILLAGRÁN MAZARIEGOS".</t>
  </si>
  <si>
    <t>HG-5837</t>
  </si>
  <si>
    <t>HG-5838</t>
  </si>
  <si>
    <t>HG-5839</t>
  </si>
  <si>
    <t>BICARNATPISAPRODUCTO CON IVA</t>
  </si>
  <si>
    <t>HG-5840</t>
  </si>
  <si>
    <t>HG-5841</t>
  </si>
  <si>
    <t>HG-5842</t>
  </si>
  <si>
    <t>MSPAS NO. 2021-ROO-CD-3296 (ADQUISICION DE BICARBONATO DE SODIO SOLUCION INYECTABLE 75MG/ML (7.5%), VIAL 50 ML COTIZAR POR VIAL)</t>
  </si>
  <si>
    <t>HG-5843</t>
  </si>
  <si>
    <t>HG-5844</t>
  </si>
  <si>
    <t>BICARBONATO DE SODIO: CONCENTRACIÓN: 7.5% (75MG/1ML); FORMA FARMACÉUTICA: SOLUCIÓN INYECTABLE; VÍA DE ADMINISTRACIÓN: INTRAVENOSA, PARA EL HOSPITAL GENERAL SAN JUAN DE DIOS.</t>
  </si>
  <si>
    <t>HG-5845</t>
  </si>
  <si>
    <t>MSPAS NO. 2021-HAM-CD272 ADQUISICIÓN DE AMIODARONA, BEMIPARINA, CEFTRIAXONA, BICARBONATO</t>
  </si>
  <si>
    <t>HG-5846</t>
  </si>
  <si>
    <t>HG-5847</t>
  </si>
  <si>
    <t>ADQUISICION DE ANTIOFIDICO, BICARBONATO DE SODIO, PEROXIDO, ACIDO FOLICO, FERROSO SULFATO, MORFINA, METFORMINA, KETOCONAZOL, CIPROFLOXACINA, AMPICILINA, CLORURO DE SODIO, GENTAMICINA, HIDROXIDO DE ALUMINIO, METOCLOPRAMIDA, AZITROMICINA, ACETAMINOFEN, VITAMINA K1, DOPAMINA, BENZOATO DE BENCILO Y DICLOXACILINA PARA EL HOSPITAL DE USPANTAN</t>
  </si>
  <si>
    <t>HG-5848</t>
  </si>
  <si>
    <t>HG-5849</t>
  </si>
  <si>
    <t>BICARBONATO</t>
  </si>
  <si>
    <t>HG-5850</t>
  </si>
  <si>
    <t>MSPAS 2021-HBC-CD-055, ADQUISICIÓN DE MEDICAMENTOS</t>
  </si>
  <si>
    <t>HG-5851</t>
  </si>
  <si>
    <t>ADQUISICION DE ATRACURIO BESILATO, BICARBONATO DE SODIO, BUDESONIDA, CAPTOPRIL, CARBON ACTIVADO, CLOSTEBOL NEOMICINA, CLORIMAZOL, DICLOXACILINA, FERROSO SULFATO, KETAMINA, METRONIDAZOL.</t>
  </si>
  <si>
    <t>HG-5852</t>
  </si>
  <si>
    <t>ADQUISICIÓN DE PENICILINA CRISTALINA, BICARBONATO DE SODIO, CARBAMAZEPINA Y CLORFENIRAMINA MALEATO PARA USO EN EL HOSPITAL DE LA AMISTAD JAPÓN GUATEMALA.</t>
  </si>
  <si>
    <t>HG-5853</t>
  </si>
  <si>
    <t>HG-5854</t>
  </si>
  <si>
    <t>ADQUISICIÓN DE CEFTRIAXONA, LACTULOSA, BICARBONATO DE SODIO Y TRIMETOPRIMA, SEGÚN SOLICITUD DE PEDIDO 565-2020</t>
  </si>
  <si>
    <t>HG-5855</t>
  </si>
  <si>
    <t>ADQUSICION DE MEDICAMENTOS</t>
  </si>
  <si>
    <t>HG-5856</t>
  </si>
  <si>
    <t>CD-04 ADQUISICION DE MEDICAMENTOS PARA EL HOSPITAL DE RETALHULEU</t>
  </si>
  <si>
    <t>HG-5857</t>
  </si>
  <si>
    <t>HG-5858</t>
  </si>
  <si>
    <t>HG-5859</t>
  </si>
  <si>
    <t>BICARBONATO DE SODIO, SOLUCION INYECTABLE 75 MG/ ML ( 7.5%), VIAL 50 ML</t>
  </si>
  <si>
    <t>BICAR-NAT(LAB. PISA/MÉXICO)INCLUYE IVA</t>
  </si>
  <si>
    <t>HG-5860</t>
  </si>
  <si>
    <t>ADQUISICIÓN DE PRODUCTOS MEDICINALES PARA EL HOSPITAL DE NEBAJ</t>
  </si>
  <si>
    <t>HG-5861</t>
  </si>
  <si>
    <t>HG-5862</t>
  </si>
  <si>
    <t>BICAR NATLAB. PISA/MÉXICOINCLUYE IVA</t>
  </si>
  <si>
    <t>HG-5863</t>
  </si>
  <si>
    <t>POR ADQUISICION DE ACIDO ACETICO, METFORMINA, METILPREDNISOLONA Y DICLOFENACO SODICO.</t>
  </si>
  <si>
    <t>HG-5864</t>
  </si>
  <si>
    <t>HG-5865</t>
  </si>
  <si>
    <t>ADQUISICION DE BEMIPARINA, BENZOATO DE BENCILO, BICARBONATO DE SODIO, BUPIVACAINA CLORHIDRATO SIN EPINEFRINA, CAPTOPRIL, CARBETOCINA, CARBON ACTIVADO, CEFADROXILO, CEFOTAXIMA, CEFTRIAXONA, CIPROFLOXACINA Y CLINDAMICINA.</t>
  </si>
  <si>
    <t>HG-5866</t>
  </si>
  <si>
    <t>HG-5867</t>
  </si>
  <si>
    <t>HG-5868</t>
  </si>
  <si>
    <t>BICARBONATO DE SODIO; CONCENTRACIÓN: 7.5% (75MG/1ML); FORMA FARMACÉUTICA: SOLUCIÓN INYECTABLE; VÍA DE ADMINISTRACIÓN: INTRAVENOSA; VIAL; 50 MILILITRO</t>
  </si>
  <si>
    <t>HG-5869</t>
  </si>
  <si>
    <t>CD-249 CLOFENIRAMINA MALEATO, EFEDRINA, DEXTROSA, FENITOINA, ATORVASTATINA, ALFACALCIDOL, ERITROPOYETINA, FENTANILO, ACIDO ASCORBICO, METILPREDNISOLONA, ROCIVERINA, BICARBONATO DE SODIO, AMIODARONA, PARA EL HOSPITAL DE MAZATENANGO</t>
  </si>
  <si>
    <t>HG-5870</t>
  </si>
  <si>
    <t>HG-5871</t>
  </si>
  <si>
    <t>HG-5872</t>
  </si>
  <si>
    <t>HG-5873</t>
  </si>
  <si>
    <t>ADQUISICION DE MEDICAMENTOS 1 PARA EL HOSPITAL DE BARILLAS, HUEHUETENANGO</t>
  </si>
  <si>
    <t>HG-5874</t>
  </si>
  <si>
    <t>HG-5875</t>
  </si>
  <si>
    <t>HG-5876</t>
  </si>
  <si>
    <t>HG-5877</t>
  </si>
  <si>
    <t>ADQUISICIÓN DE FENTANILO CITRATO; BETAMETASONA FOSFATO + BETAMETASONA ACETATO; BICARBONATO DE SODIO; INSULINA CRISTALINA HUMANA; METILPREDNISOLONA SUCCINATO PARA EL HOSPITAL GENERAL TIPO I DE TECPÁN GUATEMALA</t>
  </si>
  <si>
    <t>HG-5878</t>
  </si>
  <si>
    <t>MSPAS NO. 2021-HBC-CD-01, ADQUISICION DE MEDICAMENTOS, PARA EL HOSPITAL FRAY BARTOLOMÉ DE LAS CASAS</t>
  </si>
  <si>
    <t>HG-5879</t>
  </si>
  <si>
    <t>HG-5880</t>
  </si>
  <si>
    <t>HG-5881</t>
  </si>
  <si>
    <t>ADUISICIÓN DE BICARBONATO DE SODIO CONCENTRACIÓN 7.5% (75MG / 1ML) FORMA FARMACEUTICA SOLUCIÓN INYECTABLE VIA DE ADMINISTRACIÓN INTRAVENOSA PARA LA ATENCIÓN A PACIENTES INFECTADOS CON COVID-19.</t>
  </si>
  <si>
    <t>BICAR-NAT</t>
  </si>
  <si>
    <t>HG-5882</t>
  </si>
  <si>
    <t>HG-5883</t>
  </si>
  <si>
    <t>HG-5884</t>
  </si>
  <si>
    <t>ADQUISICION DE METRONIDAZOL, CLOTRIMAZOL, CLOSTEBOL, BEMIPARINA, CLORURO DE SODIO AL 090%, DICLOXACILINA SODICA, BICARBONATO, CAPTOPRIL, DEXTROSA, ACIDO FOLICO, AZITROMICINA, DEXTROSA HIPERTONICA AL 10%.</t>
  </si>
  <si>
    <t>HG-5885</t>
  </si>
  <si>
    <t>HG-5886</t>
  </si>
  <si>
    <t>ADQUISICIÓN DE BICARBONATO DE SODIO, INDOMETACINA Y SALBUTAMOL PARA USO EN EL HOSPITAL DE LA AMISTAD JAPÓN GUATEMALA.</t>
  </si>
  <si>
    <t>28/6/2021</t>
  </si>
  <si>
    <t>HG-5887</t>
  </si>
  <si>
    <t>BICAR-NAT 7.5%</t>
  </si>
  <si>
    <t>HG-5888</t>
  </si>
  <si>
    <t>HG-5889</t>
  </si>
  <si>
    <t>HG-5890</t>
  </si>
  <si>
    <t>ADQUISICIÓN DE ACIDO VALPROICO, CEFEPIMA, AMINOFILINA, SULFADIAZINA, BICARBONATO, CALCIO GLUCONATO, GEL CONDUCTOR Y MANITOL, PARA EL HOSPITAL DE SAN BENITO.</t>
  </si>
  <si>
    <t>HG-5891</t>
  </si>
  <si>
    <t>COD. IGSS 713 BICARBONATO DE SODIO SOLUCIÓN INYECTABLE 75 MG/ML (7.5%), VIAL 50 ML.</t>
  </si>
  <si>
    <t>CONCENTRACIÓN: 7.5% (75MG/1ML); FORMA FARMACÉUTICA: SOLUCIÓN INYECTABLE; VÍA DE ADMINISTRACIÓN: INTRAVENOSA</t>
  </si>
  <si>
    <t>HG-5892</t>
  </si>
  <si>
    <t>BICARBONATO DE SODIO CONCENTRACIÓN: 7.5% (75MG/1ML); FORMA FARMACÉUTICA: SOLUCIÓN INYECTABLE; VÍA DE ADMINISTRACIÓN: INTRAVENOSA;</t>
  </si>
  <si>
    <t>HG-5893</t>
  </si>
  <si>
    <t>HG-5894</t>
  </si>
  <si>
    <t>HG-5895</t>
  </si>
  <si>
    <t>COD. IGSS 713 BICARBONATO DE SODIO SOLUCION INYECTABLE 75 MG/ML (7.5%), VIAL 50 ML PEDIDO 620/2021</t>
  </si>
  <si>
    <t>HG-5896</t>
  </si>
  <si>
    <t>POR ADQUISICION DE AMPICILINA Y BICARBONATO DE SODIO</t>
  </si>
  <si>
    <t>BICARNAT(LAB. PISA S.A. DE C.V./MÉXICO)INCLUYE IVA</t>
  </si>
  <si>
    <t>HG-5897</t>
  </si>
  <si>
    <t>MSPAS NO. 2022-HAM-CD221 ADQUISICION DE BICARBONATO VIAL 50 MILILITRO</t>
  </si>
  <si>
    <t>30/3/2022</t>
  </si>
  <si>
    <t>HG-5898</t>
  </si>
  <si>
    <t>CD-129 ADQUISICIÓN DE MEDICAMENTOS VARIOS PARA EL HOSPITAL DE RETALHULEU</t>
  </si>
  <si>
    <t>HG-5899</t>
  </si>
  <si>
    <t>HG-5900</t>
  </si>
  <si>
    <t>COMPRA DE BICARBONATO DE SODIO, DEXKETOPROFENO TROMETAMOL, LIDOCAINA CLORHIDRATO SIN EPINEFRINA, PARA EL HOSPITAL NACIONAL DE SAN MARCOS "DR. MOISÉS VILLAGRÁN MAZARIEGOS"</t>
  </si>
  <si>
    <t>HG-5901</t>
  </si>
  <si>
    <t>ADQUISICIÓN DE MEDICAMENTOS I PARA EL HOSPITAL DE NEBAJ</t>
  </si>
  <si>
    <t>HG-5902</t>
  </si>
  <si>
    <t>HG-5903</t>
  </si>
  <si>
    <t>HG-5904</t>
  </si>
  <si>
    <t>COMPRA DE BICARBONATO PARA EL HOSPITAL REGIONAL DE OCCIDENTE</t>
  </si>
  <si>
    <t>HG-5905</t>
  </si>
  <si>
    <t>HG-5906</t>
  </si>
  <si>
    <t>2022 HMA-CD-195 ADQUISICIÓN DE HIDROCORTISONA, VITAMINA K1, NIFEPIDINA, BICARBONATO, NOREPINEFRINA, FENITOINA SÓDICA  PARA EL HOSPITAL DE MAZATENANGO</t>
  </si>
  <si>
    <t>HG-5907</t>
  </si>
  <si>
    <t>BICARBONATO DE SODIO 7.5% (75MG/1ML) VIAL 50 ML</t>
  </si>
  <si>
    <t>HG-5908</t>
  </si>
  <si>
    <t>ADQUISICIÓN DE METILPREDNISOLONA, BICARBONATO DE SODIO, CLORURO DE SODIO (AMPOLLA), COMPLEJO B Y DIAZEPAM, PARA USO EN EL HOSPITAL DE LA AMISTAD JAPÓN GUATEMALA. CUBRE EL TERCER CUATRIMESTRE DEL PRESENTE AÑO.</t>
  </si>
  <si>
    <t>HG-5909</t>
  </si>
  <si>
    <t>BICARBONATO DE SODIO; CONCENTRACIÓN: 7.5% (75MG/1ML); FORMA FARMACÉUTICA: SOLUCIÓN INYECTABLE; PARA EL HOSPITAL GENERAL SAN JUAN DE DIOS / CENTRO DE COSTO SANTA BÁRBARA.</t>
  </si>
  <si>
    <t>HG-5910</t>
  </si>
  <si>
    <t>HG-5911</t>
  </si>
  <si>
    <t>BICARBONATO DE SODIO; CONCENTRACIÓN: 7.5% (75MG/1ML); FORMA FARMACÉUTICA: SOLUCIÓN INYECTABLE; VÍA DE ADMINISTRACIÓN: INTRAVENOSA; PARA EL HOSPITAL GENERAL SAN JUAN DE DIOS.</t>
  </si>
  <si>
    <t>HG-5912</t>
  </si>
  <si>
    <t>HG-5913</t>
  </si>
  <si>
    <t>ADQUISICIÓN DE ACETAMINOFÉN (PARACETAMOL) 1G; AZITROMICINA 500 MG; LOSARTÁN POTÁSICO; LOSARTÁN POTÁSICO PARA EL HOSPITAL GENERAL TIPO I DE TECPÁN GUATEMALA</t>
  </si>
  <si>
    <t>BICARNAT 7%</t>
  </si>
  <si>
    <t>HG-5914</t>
  </si>
  <si>
    <t>HG-5915</t>
  </si>
  <si>
    <t>ADQUISICIÓN DE KETAMINA, LOPERAMIDA, BICARBONATO DE SODIO, NOREPINEFRINA PARA USO EN EL HOSPITAL DE LA AMISTAD JAPÓN GUATEMALA. PERTENECE AL SEGUNDO CUATRIMESTRE DEL PRESENTE AÑO.</t>
  </si>
  <si>
    <t>HG-5916</t>
  </si>
  <si>
    <t>ADQUISICIÓN DE BICARBONATO DE SODIO 7.5% (75MG/1ML) VIAL 50ML, CORRESPONDIENTE SOL. DE PEDIDO NO. 035-2022</t>
  </si>
  <si>
    <t>HG-5917</t>
  </si>
  <si>
    <t>HG-5918</t>
  </si>
  <si>
    <t>ADQUISICIÓN DE CLORURO DE SODIO Y BICARBONATO DE SODIO PARA LA ATENCIÓN DE PACIENTES INFECTADOS DE COVID-19 SOLICITADO POR EL HOSPITAL TEMPORAL PARQUE DE LA INDUSTRIA.</t>
  </si>
  <si>
    <t>HG-5919</t>
  </si>
  <si>
    <t>ADQUISICION DE BICARBONATO DE SODIO 7.5% (75MG/1ML) VIAL 50ML Y LABETALOL 5MG/ML IV AMPOLLA 4ML.</t>
  </si>
  <si>
    <t>HG-5920</t>
  </si>
  <si>
    <t>HG-5921</t>
  </si>
  <si>
    <t>HG-5922</t>
  </si>
  <si>
    <t>MSPAS NO. 2022-INF-CD-082 COMPRA DIRECTA DE BICARBONATO Y DOPAMINA PARA USO DEL CENTRO HOSPITAL INFANTIL DE INFECTOLOGIA Y REHABILITACION.</t>
  </si>
  <si>
    <t>HG-5923</t>
  </si>
  <si>
    <t>HG-5924</t>
  </si>
  <si>
    <t>POR ADQUISICION DE AMINOFILINA, CAPTOPRIL Y OTROS MEDICAMENTOS</t>
  </si>
  <si>
    <t>HG-5925</t>
  </si>
  <si>
    <t>HG-5926</t>
  </si>
  <si>
    <t>MSPAS NO. 2022-HNEVN-CD-100 ADQUISICIÓN DE BICARBONATO DE SODIO, HIDROCLOROTIAZIDA Y PIPERACILINA+TAZOBACTAM PARA EL HOSPITAL NACIONAL ESPECIALIZADO DE VILLA NUEVA</t>
  </si>
  <si>
    <t>HG-5927</t>
  </si>
  <si>
    <t>ADQUISICIÓN DE DEXTROSA HIPERTONICA 30%, BICARBONATO DE SODIO, Y DIPIRONA AMP 2ML, PARA EL HOSPITAL DE SAN BENITO</t>
  </si>
  <si>
    <t>HG-5928</t>
  </si>
  <si>
    <t>HG-5929</t>
  </si>
  <si>
    <t>BICARBONATO DE SODIO SOLUCIÓN INYECTABLE 75 MG/ML (7.5%), VIAL 50 ML; CÓDIGO IGSS: 713;</t>
  </si>
  <si>
    <t>HG-5930</t>
  </si>
  <si>
    <t>HG-5931</t>
  </si>
  <si>
    <t>HG-5932</t>
  </si>
  <si>
    <t>ADQUISICIÓN DE MEDICAMENTOS SEGUNDO CUATRIMESTRE 5</t>
  </si>
  <si>
    <t>HG-5933</t>
  </si>
  <si>
    <t>HG-5934</t>
  </si>
  <si>
    <t>BICABONATO DE SODIO VIJOSA</t>
  </si>
  <si>
    <t>HG-5935</t>
  </si>
  <si>
    <t>HG-5936</t>
  </si>
  <si>
    <t>MSPAS NO. 2022-ROO-CD-5460 (ADQUISICION DE BICARBONATO DE SODIO 7.5% (75MG/1ML); SOLUCION INYECTABLE; VIA DE ADMINISTRACION: INTRAVENOSA; VIAL; 50 MILILITRO)</t>
  </si>
  <si>
    <t>HG-5937</t>
  </si>
  <si>
    <t>HG-5938</t>
  </si>
  <si>
    <t>ADQUISICION DE MEDICAMENTOS VARIOS PAQUETE 2 PARA EL HOSPITAL NACIONAL MALACATAN.</t>
  </si>
  <si>
    <t>HG-5939</t>
  </si>
  <si>
    <t>HG-5940</t>
  </si>
  <si>
    <t>CD-266 ADQUISICION DE MEDICAMENTOS VARIOS PARA EL HOSPITAL DE RETALHULEU</t>
  </si>
  <si>
    <t>HG-5941</t>
  </si>
  <si>
    <t>HG-5942</t>
  </si>
  <si>
    <t>COMPRA DE BICARBONATO DE SODIO, BUPIVACAINA PESADA, DEXTROSA HIPERTONICA, PARA EL HOSPITAL NACIONAL DE SAN MARCOS "DR. MOISÉS VILLAGRÁN MAZARIEGOS"</t>
  </si>
  <si>
    <t>HG-5943</t>
  </si>
  <si>
    <t>COMPRA DE BICARBONATO DE SODIO VIAL DE 50 MLS. (7%) PARA EL HOSPITAL REGIONAL DE OCCIDENTE</t>
  </si>
  <si>
    <t>HG-5944</t>
  </si>
  <si>
    <t>POR ADQUISICION DE PARACETAMOL; ACIDO TRANEXAMICO; AMIKACINA Y DEMAS MEDICAMENTOS.</t>
  </si>
  <si>
    <t>HG-5945</t>
  </si>
  <si>
    <t>HG-5946</t>
  </si>
  <si>
    <t>ADQUISICION DE MEDICAMENTOS I</t>
  </si>
  <si>
    <t>HG-5947</t>
  </si>
  <si>
    <t>HG-5948</t>
  </si>
  <si>
    <t>MSPAS 2022-HBC-CD-107, ADQUISICIÓN DE MEDICAMENTOS</t>
  </si>
  <si>
    <t>HG-5949</t>
  </si>
  <si>
    <t>HG-5950</t>
  </si>
  <si>
    <t>CODIGO IGSS: 713 BICARBONATO DE SODIO SOLUCIÓN INYECTABLE 75 MG/ML (7.5%), VIAL 50 ML</t>
  </si>
  <si>
    <t>HG-5951</t>
  </si>
  <si>
    <t>HG-5952</t>
  </si>
  <si>
    <t>BICARNAT 7.5 %</t>
  </si>
  <si>
    <t>HG-5953</t>
  </si>
  <si>
    <t>Bicarbonato de sodio Solución inyectable 75 mg/ml (7.5%), vial 50 ml</t>
  </si>
  <si>
    <t>Bicarbonato de sodio</t>
  </si>
  <si>
    <t>Concentración: 7.5% (75mg/1ml); Forma farmacéutica: Solución inyectable; Vía de administración: Intravenosa;</t>
  </si>
  <si>
    <t>Vial - 50 Mililitro(ml)</t>
  </si>
  <si>
    <t>BICARNAT - INCLUYE IVA-</t>
  </si>
  <si>
    <t>HG-5954</t>
  </si>
  <si>
    <t>25 - BICARBONATO DE SODIO SOLUCION INYECTABLE 75 MG/ML (7.5%), VIAL 50 ML C-713</t>
  </si>
  <si>
    <t>HG-5955</t>
  </si>
  <si>
    <t>ADQUISICION DE  MEDICAMENTOS, PARA EL HOSPITAL NACIONAL NICOLASA CRUZ JALAPA.</t>
  </si>
  <si>
    <t>HG-5956</t>
  </si>
  <si>
    <t>ADQUISICION DE PRODUCTOS MEDICINALES Y FARMACEUTICOS PARA LA DIRECCION DE AREA DE SALUD DE SANTA ROSA</t>
  </si>
  <si>
    <t>6/4/2016</t>
  </si>
  <si>
    <t>BICARBONATO DE SODIO 7,5% (75MG/1ML) VIAL 50 ML</t>
  </si>
  <si>
    <t>HG-5957</t>
  </si>
  <si>
    <t>BICARBONATO DE SODIO 7.5% VIAL DE 50ML</t>
  </si>
  <si>
    <t>HG-5958</t>
  </si>
  <si>
    <t>HG-5959</t>
  </si>
  <si>
    <t>HG-5960</t>
  </si>
  <si>
    <t>ADQUISICION DE SALBUTAMOL LIQUIDO, BICARBONATO DE SODIO, IPRATROPIUM, NOREPINEFRINA, TINTURA DE BENJUI, PARA EL HOSPITAL DE SAN BENITO</t>
  </si>
  <si>
    <t>BICARBONATO DE SODIO, VIAL 50ML, 7.5% (75MG/1ML)</t>
  </si>
  <si>
    <t>HG-5961</t>
  </si>
  <si>
    <t>COMPRA DE ESTREPTOQUINASA, OMEPRAZOL, BICARBONATO DE SODIO, AGUA ESTERIL, LIDOCAINA CLORHIDRATO SIN EPINEFRINA, CEFEPIMA POLVO1GR, PARA EL HOSPITAL NACIONAL DE SAN MARCOS "DR. MOISES VILLAGRAN MAZARIE</t>
  </si>
  <si>
    <t>BICARBONATO DE SODIO, SOLUCION INYECTABLE, 7.50%, VIAL/AMPOLLA 50 ML</t>
  </si>
  <si>
    <t>HG-5962</t>
  </si>
  <si>
    <t>BICARNAT LABORATORIO PSA</t>
  </si>
  <si>
    <t>HG-5963</t>
  </si>
  <si>
    <t>HG-5964</t>
  </si>
  <si>
    <t>ADQUISICIÓN DE MEDICAMENTOS TRAZADORES, PARA EL HOSPITAL NACIONAL DE SALAMÁ.</t>
  </si>
  <si>
    <t>HG-5965</t>
  </si>
  <si>
    <t>HG-5966</t>
  </si>
  <si>
    <t>COMPRA DE PROPOFOL, SIMETICONA, BICARBONATO, GENTAMICINA, LIDOCAINA, CEFEPIMA PARA EL HOSPITAL NACIONAL DE SAN MARCOS, "DR. MOISES VILLAGRAN MAZARIEGOS"</t>
  </si>
  <si>
    <t>TENER EN EXISTENCIA PARA DESPACHAR INMEDIATAMENTE</t>
  </si>
  <si>
    <t>HG-5967</t>
  </si>
  <si>
    <t>HG-5968</t>
  </si>
  <si>
    <t>BICARNAT LABORATORIO PISA</t>
  </si>
  <si>
    <t>HG-5969</t>
  </si>
  <si>
    <t>BICAR- NAT 7.5%</t>
  </si>
  <si>
    <t>HG-5970</t>
  </si>
  <si>
    <t>HG-5971</t>
  </si>
  <si>
    <t>ADQUISICIÓN DE MEDICAMENTOS PARA EL ABASTECIMIENTO DEL HOSPITAL DE SAN BENITO</t>
  </si>
  <si>
    <t>HG-5972</t>
  </si>
  <si>
    <t>HG-5973</t>
  </si>
  <si>
    <t>HG-5974</t>
  </si>
  <si>
    <t>PRODUCTOS MEDICINALES Y FARMACEUTICOS PARA EL HOSPITAL,DE NEBAJ QUICHE.</t>
  </si>
  <si>
    <t>BICARBONATO DE SODIO, CONCENTRACION 7.5% (75MG/1ML, FORMA FARMACEUTICA, SOLUCION INYECTABLE, VIA DE ADMINISTRACION INTRAVENOSA, VIAL DE 50ML</t>
  </si>
  <si>
    <t>BICAR NAT</t>
  </si>
  <si>
    <t>HG-5975</t>
  </si>
  <si>
    <t>HG-5976</t>
  </si>
  <si>
    <t>HG-5977</t>
  </si>
  <si>
    <t>HG-5978</t>
  </si>
  <si>
    <t>BICARBONATO DE SODIO, SOLUCION INYECTABLE 7.50%, VIAL/AMP 50 ML</t>
  </si>
  <si>
    <t>HG-5979</t>
  </si>
  <si>
    <t>HG-5980</t>
  </si>
  <si>
    <t>HG-5981</t>
  </si>
  <si>
    <t>ADQUISICIÓN DE CLOTRIMAZOL Y OTROS MEDICAMENTOS</t>
  </si>
  <si>
    <t>BICARBONATO DE SODIO 7,5% (75MG/1ML) VIAL 50ML</t>
  </si>
  <si>
    <t>HG-5982</t>
  </si>
  <si>
    <t>HG-5983</t>
  </si>
  <si>
    <t>ADQUISICIÓN DE DIFENILHIDANTOINA SÓDICA, METRONIDAZOL, IPATROPIO BROMURO, BICARBONATO DE SODIO, PARA EL HOSPITAL DE SAN BENITO</t>
  </si>
  <si>
    <t>HG-5984</t>
  </si>
  <si>
    <t>HG-5985</t>
  </si>
  <si>
    <t>HG-5986</t>
  </si>
  <si>
    <t>ADQUISICIÓN DE MEDICAMENTOS VARIOS PARA EL HOSPITAL REGIONAL DE ZACAPA</t>
  </si>
  <si>
    <t>BICARBONATO DE SODIO CONCENTRACION:7.5% (75MG/1ML) FORMA FARMACÉUTICA: SOLUCIÓN INYECTABLE,VIA DE ADMINISTRACIÓN INTRAVENOSA,50 MILILITROS (ML)</t>
  </si>
  <si>
    <t>HG-5987</t>
  </si>
  <si>
    <t>HG-5988</t>
  </si>
  <si>
    <t>HG-5989</t>
  </si>
  <si>
    <t>ADQUISICION DE PRODUCTOS MEDICINALES Y FARMACÉUTICOS 9 PARA EL HOSPITAL DE BARILLAS</t>
  </si>
  <si>
    <t>BICARBONATO DE SODIO, SOLUCIÓN INYECTABLE, 7.50%, VIAL/AMPOLLA 50 ML</t>
  </si>
  <si>
    <t>HG-5990</t>
  </si>
  <si>
    <t>HG-5991</t>
  </si>
  <si>
    <t>HG-5992</t>
  </si>
  <si>
    <t>ADQUISICIÓN DE MEDICAMENTOS, PARA EL HOSPITAL NACIONAL DE SALAMÁ.</t>
  </si>
  <si>
    <t>HG-5993</t>
  </si>
  <si>
    <t>BASES PARA OFERTAR EVENTO 1096. CÓDIGO IGSS 713. BICARBONATO DE SODIO, SOLUCIÓN INYECTABLE 75 MG/ML (7.5%), VIAL 50 ML.</t>
  </si>
  <si>
    <t>BICARBONATO DE SODIO, SOLUCIÓN INYECTABLE 75 MG/ML (7.5), VIAL 50 ML.</t>
  </si>
  <si>
    <t>BICARBONATO DE SODIO, SOLUCIÓN INYECTABLE 75 MG/ML (7.5), VIAL 50 ML</t>
  </si>
  <si>
    <t>HG-5994</t>
  </si>
  <si>
    <t>ADQUISICION DE BICARBONATO DE SODIO SOLUCION INYECTABLE 75MG/ML (7.5%), MSPAS NO. 2018-ROO-CD-2261</t>
  </si>
  <si>
    <t>BICARBONATO DE SODIO SOLUCION INYECTABLE 75MG/ML (7.5%), VIAL 50ML COTIZAR POR VIAL</t>
  </si>
  <si>
    <t>HG-5995</t>
  </si>
  <si>
    <t>HG-5996</t>
  </si>
  <si>
    <t>HG-5997</t>
  </si>
  <si>
    <t>BICARBONATO DE SODIO, SOLUCIÓN INYECTABLE 75 MG/ML (7.5%), VIAL 50 ML</t>
  </si>
  <si>
    <t>HG-5998</t>
  </si>
  <si>
    <t>HG-5999</t>
  </si>
  <si>
    <t>ADQUISICIÓN DE ACEITE MINERAL AMINOFILINA Y OTROS</t>
  </si>
  <si>
    <t>BICARBONATO DE SODIO FORMA FARMACÉUTICA: SOLUCIÓN INYECTABLE; CONCENTRACIÓN: 7.5% (75MG/1ML); VÍA DE ADMINISTRACIÓN: INTRAVENOSA;, VIAL, 50 MILILITRO</t>
  </si>
  <si>
    <t>HG-6000</t>
  </si>
  <si>
    <t>HG-6001</t>
  </si>
  <si>
    <t>EVENTO 3286/2018 CODIGO IGSS 713 BICARBONATO DE SODIO, SOLUCIÓN INYECTABLE 75 MG/ML (7.5%), VIAL 50 ML</t>
  </si>
  <si>
    <t>HG-6002</t>
  </si>
  <si>
    <t>FABRICANTE VIJOSA</t>
  </si>
  <si>
    <t>HG-6003</t>
  </si>
  <si>
    <t>HG-6004</t>
  </si>
  <si>
    <t>HG-6005</t>
  </si>
  <si>
    <t>HG-6006</t>
  </si>
  <si>
    <t>BICARBONATO DE SODIO, SOLUCION INYECTABLE 75 MG/ML (7.5%), VIAL 50 ML</t>
  </si>
  <si>
    <t>CUMPLIR CON LAS BASES ESPECIFICADAS EN DOCUMENTO ADJUNTO</t>
  </si>
  <si>
    <t>HG-6007</t>
  </si>
  <si>
    <t>BICARBONATO DE SODIO,,SOLUCIÓN INYECTABLE 75 MG/ML (7.5%), VIAL 50 ML.</t>
  </si>
  <si>
    <t>BICARBONATO DE SODIO,SOLUCIÓN INYECTABLE 75 MG/ML (7.5%), VIAL 50 ML.</t>
  </si>
  <si>
    <t>BICARBONATO DE SODIO,,SOLUCIÓN INYECTABLE 75 MG/ML (7.5%), VIAL 50 ML</t>
  </si>
  <si>
    <t>HG-6008</t>
  </si>
  <si>
    <t>5,500 BICARBONATO SODIO 7,5% VIAL 50ML</t>
  </si>
  <si>
    <t>27/8/2018</t>
  </si>
  <si>
    <t>BICARBONATO SODIO 7,5% VIAL 50ML</t>
  </si>
  <si>
    <t>HG-6009</t>
  </si>
  <si>
    <t>HG-6010</t>
  </si>
  <si>
    <t>HG-6011</t>
  </si>
  <si>
    <t>COD. 713 - BICARBONATO DE SODIO, SOLUCIÒN INYECTABLE 75 MG/ML (7.5%), VIAL 50 ML</t>
  </si>
  <si>
    <t>HG-6012</t>
  </si>
  <si>
    <t>HG-6013</t>
  </si>
  <si>
    <t>MSPAS NO. 2019-ROO-CD-2984 (ADQUISICION DE BICARBONATO DE SODIO)</t>
  </si>
  <si>
    <t>BICARBONATO DE SODIO SOLUCION INYECTABLE 75MG/ML (7.5%), VIAL 50 ML. COTIZAR POR VIAL</t>
  </si>
  <si>
    <t>HG-6014</t>
  </si>
  <si>
    <t>3,000 VIALES DE BICARBONATO DE SODIO 7.5% VIAL 50MÑL (44.6MEQ/50ML) SOLUCIÓN INYECTABLE DEBE CUMPLIR CON LOS REQUERIMIENTOS DE SODIUM BICARBONATE SEGÚN USP U OTRA NORMA INTERNACIONAL HOMOLOGA</t>
  </si>
  <si>
    <t>BICARBONATO DE SODIO 7.5% VIAL 50MÑL (44.6MEQ/50ML) SOLUCIÓN INYECTABLE DEBE CUMPLIR CON LOS REQUERIMIENTOS DE SODIUM BICARBONATE SEGÚN USP U OTRA NORMA INTERNACIONAL HOMOLOGA</t>
  </si>
  <si>
    <t>HG-6015</t>
  </si>
  <si>
    <t>HG-6016</t>
  </si>
  <si>
    <t>HG-6017</t>
  </si>
  <si>
    <t>HG-6018</t>
  </si>
  <si>
    <t>BICARBONATO DE SODIO SOL. INYECTABLE. 75 MG/ML (7.5%), VIAL 50 ML</t>
  </si>
  <si>
    <t>HG-6019</t>
  </si>
  <si>
    <t>HG-6020</t>
  </si>
  <si>
    <t>HG-6021</t>
  </si>
  <si>
    <t>HG-6022</t>
  </si>
  <si>
    <t>CÓDIGO IGSS 713. BICARBONATO DE SODIO, SOLUCIÓN INYECTABLE 75 MG/ML (7.5%), VIAL 50 ML.</t>
  </si>
  <si>
    <t>HG-6023</t>
  </si>
  <si>
    <t>CÓDIGO IGSS 713,CODIGO PPR 204,EVENTO NO. 1049-2019,COMPRA DE MEDICAMENTOS,BICARBONATO DE SODIO, SOLUCIÓN INYECTABLE 75 MG/ML (7.5%), VIAL 50 ML</t>
  </si>
  <si>
    <t>HG-6024</t>
  </si>
  <si>
    <t>HG-6025</t>
  </si>
  <si>
    <t>MSPAS NO. 2019 HMA-CD-59 ADQUISICION DE MEDICAMENTOS PARA EL HOSPITAL DE MAZATENANGO</t>
  </si>
  <si>
    <t>HG-6026</t>
  </si>
  <si>
    <t>HG-6027</t>
  </si>
  <si>
    <t>HG-6028</t>
  </si>
  <si>
    <t>HG-6029</t>
  </si>
  <si>
    <t>HG-6030</t>
  </si>
  <si>
    <t>BICARBONATO DE SODIO SOLUCION INYECTABLE 75 MG/ML (7.5%), VIAL 50 ML. TERCERA PROGRAMACION CUATRIMESTRAL 2019.</t>
  </si>
  <si>
    <t>BICARBONATO DE SODIO SOLUCION INYECTABLE 75 MG/ML (7.5%), VIAL 50 ML</t>
  </si>
  <si>
    <t>HG-6031</t>
  </si>
  <si>
    <t>COD. 713 - BICARBONATO DE SODIO, SOLUCIÓN INYECTABLE 75 MG/ML (7.5%), VIAL 50 ML</t>
  </si>
  <si>
    <t>HG-6032</t>
  </si>
  <si>
    <t>HG-6033</t>
  </si>
  <si>
    <t>MSPAS NO. 2018-ROO-CD-0059 (ADQUISICION DE BICARBONATO DE SODIO)</t>
  </si>
  <si>
    <t>HG-6034</t>
  </si>
  <si>
    <t>HG-6035</t>
  </si>
  <si>
    <t>HG-6036</t>
  </si>
  <si>
    <t>BICARBONATO DE SODIO SOL. INYEC. 75 MG/ML. (7.5%), VIAL 50 ML</t>
  </si>
  <si>
    <t>HG-6037</t>
  </si>
  <si>
    <t>HG-6038</t>
  </si>
  <si>
    <t>ADQUISICIÓN DE ANTIBIÓTICOS.</t>
  </si>
  <si>
    <t>HG-6039</t>
  </si>
  <si>
    <t>ADQUISICIÓN DE HARTMAN 1000 ML BOLSA/FRASCO 1000 ML Y OTROS MEDICAMENTOS.</t>
  </si>
  <si>
    <t>HG-6040</t>
  </si>
  <si>
    <t>HG-6041</t>
  </si>
  <si>
    <t>COMPRA DE EMERGENCIA PARA ENTREGA INMEDIATA DE PRODUCTOS MEDICINALES Y FARMACEUTICOS PARA EL HOSPITAL NACIONAL DE SAN PEDRO NECTA.</t>
  </si>
  <si>
    <t>BICARBONATO DE SODIO CONCENTRACIÓN: 7.5% (75MG/1ML).-</t>
  </si>
  <si>
    <t>BICARBONATO DE SODIO CONCENTRACIÓN: 7.5% (75MG/1ML); FORMA FARMACÉUTICA: SOLUCIÓN INYECTABLE; VÍA DE ADMINISTRACIÓN: INTRAVENOSA; 50 MILILITRO</t>
  </si>
  <si>
    <t>HG-6042</t>
  </si>
  <si>
    <t>1,000 BICARBONATO SODIO 7,5%. VIAL 50 ML</t>
  </si>
  <si>
    <t>BICARBONATO SODIO 7,5%. VIAL 50 ML</t>
  </si>
  <si>
    <t>HG-6043</t>
  </si>
  <si>
    <t>2,500 BICARBONATO SODIO 7,5%. VIAL 50 ML</t>
  </si>
  <si>
    <t>HG-6044</t>
  </si>
  <si>
    <t>ADQUISICION DE CLORHEXIDINA GLUCONATO, KIT DE HEMODILISIS, FORMULA ESPECIALIZADA PARA PACIENTE SEPTICO, CLORURO DE SODIO 20%, BICARBONATO DE SODIO, DIAZEPAM, PARA EL HOSPITAL DE SAN BENITO.</t>
  </si>
  <si>
    <t>VIAL / AMPOLLA</t>
  </si>
  <si>
    <t>HG-6045</t>
  </si>
  <si>
    <t>HG-6046</t>
  </si>
  <si>
    <t>HG-6047</t>
  </si>
  <si>
    <t>ADQUISICIÓN DE DIGOXINA, BICARBONATO DE SODIO Y PASTA LASSAR</t>
  </si>
  <si>
    <t>HG-6048</t>
  </si>
  <si>
    <t>HG-6049</t>
  </si>
  <si>
    <t>HG-6050</t>
  </si>
  <si>
    <t>BASES PARA OFERTAR EVENTO. 872. CÓDIGO IGSS 713. BICARBONATO DE SODIO, SOLUCIÓN INYECTABLE 75 MG/ML (7.5%), VIAL 50 ML.</t>
  </si>
  <si>
    <t>HG-6051</t>
  </si>
  <si>
    <t>HG-6052</t>
  </si>
  <si>
    <t>BICARBONATO DE SODIO,SOLUCIÓN INYECTABLE 75 MG/ML (7.5%), VIAL 50 ML</t>
  </si>
  <si>
    <t>23/9/2017</t>
  </si>
  <si>
    <t>BICARBONATO DE SODIOSOLUCIÓN INYECTABLE 75 MG/ML (7.5%), VIAL 50 ML</t>
  </si>
  <si>
    <t>HG-6053</t>
  </si>
  <si>
    <t>EVENTO 6429/2017 CODIGO IGSS 713 BICARBONATO DE SODIO SOLUCION INYECTABLE 75 MG/ML (7.5%) VIAL 50 ML.</t>
  </si>
  <si>
    <t>BICARBONATO DE SODIO SOLUCION INYECTABLE 75 MG/ML (7.5%) VIAL 50 ML.</t>
  </si>
  <si>
    <t>HG-6054</t>
  </si>
  <si>
    <t>HG-6055</t>
  </si>
  <si>
    <t>BICAR-NAT ETIQUETADO IGSS PROHIBIDA SU VENTA</t>
  </si>
  <si>
    <t>HG-6056</t>
  </si>
  <si>
    <t>CÓDIGO 713 BICARBONATO DE SODIO, SOLUCIÓN INYECTABLE 75 MG/ML (7.5%), VIAL 50 ML</t>
  </si>
  <si>
    <t>HG-6057</t>
  </si>
  <si>
    <t>HG-6058</t>
  </si>
  <si>
    <t>EVENTO 1589/2017 CODIGO 713 COMPRA DE MEDICAMENTOS</t>
  </si>
  <si>
    <t>BICARBONATO DE SODIO SOLUCION INYECTABLE 75MG/ML (7.5%) VIAL 50 ML</t>
  </si>
  <si>
    <t>HG-6059</t>
  </si>
  <si>
    <t>HG-6060</t>
  </si>
  <si>
    <t>HG-6061</t>
  </si>
  <si>
    <t>CÓDIGO IGSS 713 BICARBONATO DE SODIO, SOLUCIÓN INYECTABLE 75 MG/ML (7.5%), VIAL 50 ML</t>
  </si>
  <si>
    <t>27/7/2020</t>
  </si>
  <si>
    <t>HG-6062</t>
  </si>
  <si>
    <t>BICARBONATO DE SODIO,SOLUCIÓN INYECTABLE 75 MG/ML (7.5%), VIAL 50 ML (PUBLICACIÓN CON BASE EN INSTRUCCIONES DE LAS AUTORIDADES SUPERIORES DE LA INSTITUCIÓN, SEGÚN OFICIO CIRCULAR NO.166-2017)</t>
  </si>
  <si>
    <t>28/12/2017</t>
  </si>
  <si>
    <t>HG-6063</t>
  </si>
  <si>
    <t>HG-6064</t>
  </si>
  <si>
    <t>HG-6065</t>
  </si>
  <si>
    <t>CODIGO 713,EVENTO NO. 46-2018,COMPRA DE MEDICAMENTOS</t>
  </si>
  <si>
    <t>HG-6066</t>
  </si>
  <si>
    <t>HG-6067</t>
  </si>
  <si>
    <t>EVENTO 160/2018 CÓDIGO IGSS 713. BICARBONATO DE SODIO, SOLUCIÓN INYECTABLE 75 MG/ML (7.5%), VIAL 50 ML</t>
  </si>
  <si>
    <t>HG-6068</t>
  </si>
  <si>
    <t>HG-6069</t>
  </si>
  <si>
    <t>HG-6070</t>
  </si>
  <si>
    <t>HG-6071</t>
  </si>
  <si>
    <t>HG-6072</t>
  </si>
  <si>
    <t>HG-6073</t>
  </si>
  <si>
    <t>CODIGO 713 - BICARBONATO DE SODIO, SOLUCIÓN INYECTABLE 75 MG/ML (7.5%), VIAL 50 ML</t>
  </si>
  <si>
    <t>HG-6074</t>
  </si>
  <si>
    <t>HG-6075</t>
  </si>
  <si>
    <t>BICARBONATO DE SODIO SOLUCION INYECTABLE 75 MG/ML (7.5%), VIAL 50 M</t>
  </si>
  <si>
    <t>30/1/2018</t>
  </si>
  <si>
    <t>HG-6076</t>
  </si>
  <si>
    <t>VIIJOSA</t>
  </si>
  <si>
    <t>HG-6077</t>
  </si>
  <si>
    <t>3,000 VIALES DE BICARBONATO DE SODIO 7.5% VIAL 50ML (44.6MEQ/50ML) SOLUCIÓN INYECTABLE, DEBE CUMPLIR CON LOS REQUERIMIENTOS DE SODIUM BICARBONATE SEGÚN USP U OTRA NORMA INTERNACIONAL HOMOLOGA</t>
  </si>
  <si>
    <t>BICARBONATO DE SODIO 7.5% VIAL 50ML (44.6MEQ/50ML) SOLUCIÓN INYECTABLE, DEBE CUMPLIR CON LOS REQUERIMIENTOS DE SODIUM BICARBONATE SEGÚN USP U OTRA NORMA INTERNACIONAL HOMOLOGA</t>
  </si>
  <si>
    <t>HG-6078</t>
  </si>
  <si>
    <t>CÓDIGO 713,EVENTO NO. 1915,COMPRA DE MEDICAMENTOS</t>
  </si>
  <si>
    <t>HG-6079</t>
  </si>
  <si>
    <t>HG-6080</t>
  </si>
  <si>
    <t>EVENTO 7476/2018 CODIGO IGSS 713 BICARBONATO DE SODIO, SOLUCIÓN INYECTABLE 75 MG/ML (7.5%), VIAL 50 ML</t>
  </si>
  <si>
    <t>5/10/2018</t>
  </si>
  <si>
    <t>HG-6081</t>
  </si>
  <si>
    <t>HG-6082</t>
  </si>
  <si>
    <t>SODIO BICARBONATO 75 MG/ML (7.5&amp;) SOLUCIÓN INYECTABLE, VIAL 50ML</t>
  </si>
  <si>
    <t>HG-6083</t>
  </si>
  <si>
    <t>CÓDIGO IGSS 713,CODIGO PPR 204,EVENTO NO. 1026-2019,COMPRA DE MEDICAMENTOS,BICARBONATO DE SODIO, SOLUCIÓN INYECTABLE 75 MG/ML (7.5%), VIAL 50 ML</t>
  </si>
  <si>
    <t>HG-6084</t>
  </si>
  <si>
    <t>HG-6085</t>
  </si>
  <si>
    <t>SODIO BICARBONATO 75 MG/ML (7.5%) SOLUCIÓN INYECTABLE, VIAL 50ML</t>
  </si>
  <si>
    <t>16/2/2016</t>
  </si>
  <si>
    <t>HG-6086</t>
  </si>
  <si>
    <t>HG-6087</t>
  </si>
  <si>
    <t>BICARBONATO DE SODIO SOLUCIÓN INYECTABLE 75 MG/ML (7.5%), VIAL 50 ML-COD IGSS 713-</t>
  </si>
  <si>
    <t>27/3/2019</t>
  </si>
  <si>
    <t>BICARBONATO DE SODIO SOLUCIÓN INYECTABLE 75 MG/ML (7.5%), VIAL 50 ML</t>
  </si>
  <si>
    <t>HG-6088</t>
  </si>
  <si>
    <t>CÓDIGO IGSS 713,CODIGO PPR 204,EVENTO NO. 1000-2019,COMPRA DE MEDICAMENTOS,BICARBONATO DE SODIO, SOLUCIÓN INYECTABLE 75 MG/ML (7.5%), VIAL 50 ML</t>
  </si>
  <si>
    <t>HG-6089</t>
  </si>
  <si>
    <t>HG-6090</t>
  </si>
  <si>
    <t>HG-6091</t>
  </si>
  <si>
    <t>HG-6092</t>
  </si>
  <si>
    <t>HG-6093</t>
  </si>
  <si>
    <t>COD. 712 - BICARBONATO DE SODIO, SOLUCIÒN INYECTABLE 75 MG/ML (7.5%), VIAL 50 ML</t>
  </si>
  <si>
    <t>HG-6094</t>
  </si>
  <si>
    <t>HG-6095</t>
  </si>
  <si>
    <t>HG-6096</t>
  </si>
  <si>
    <t>HG-6097</t>
  </si>
  <si>
    <t>4,000 BICARBONATO SODIO 7,5%. VIAL 50 ML</t>
  </si>
  <si>
    <t>HG-6098</t>
  </si>
  <si>
    <t>ADQUISICIÓN DE ANESTÉSICOS, PARA EL HOSPITAL NACIONAL DE SALAMÁ</t>
  </si>
  <si>
    <t>BICARBONATO DE SODIO,VIAL 50ML.,7.5% (75MG/1ML)</t>
  </si>
  <si>
    <t>BICARBONATO SODIO</t>
  </si>
  <si>
    <t>HG-6099</t>
  </si>
  <si>
    <t>HG-6100</t>
  </si>
  <si>
    <t>HG-6101</t>
  </si>
  <si>
    <t>BICARBONATO DE SODIO 50ML</t>
  </si>
  <si>
    <t>HG-6102</t>
  </si>
  <si>
    <t>C.713 BICARBONATO DE SODIO, SOLUCIÓN INYECTABLE 75 MG/ML (7.5%), VIAL 50 ML</t>
  </si>
  <si>
    <t>SOLUCIÓN INYECTABLE 75 MG/ML (7.5%), VIAL 50 ML</t>
  </si>
  <si>
    <t>HG-6103</t>
  </si>
  <si>
    <t>CIPROBAC</t>
  </si>
  <si>
    <t>HG-6104</t>
  </si>
  <si>
    <t>HG-6105</t>
  </si>
  <si>
    <t>HG-6106</t>
  </si>
  <si>
    <t>HG-6107</t>
  </si>
  <si>
    <t>HG-6108</t>
  </si>
  <si>
    <t>HG-6109</t>
  </si>
  <si>
    <t>HG-6110</t>
  </si>
  <si>
    <t>2,000 BICARBONATO SODIO 7,5%. VIAL 50 ML</t>
  </si>
  <si>
    <t>HG-6111</t>
  </si>
  <si>
    <t>HG-6112</t>
  </si>
  <si>
    <t>4,250 BICARBONATO SODIO 7,5%. VIAL 50 ML</t>
  </si>
  <si>
    <t>9/8/2022</t>
  </si>
  <si>
    <t>12/8/2022</t>
  </si>
  <si>
    <t>HG-6113</t>
  </si>
  <si>
    <t>HG-6114</t>
  </si>
  <si>
    <t>112-016</t>
  </si>
  <si>
    <t>CLORURO DE SODIO CONCENTRACIÓN: 0.9%; 250 MILILITRO.</t>
  </si>
  <si>
    <t>CLORURO DE SODIO CONCENTRACIÓN: 0.9%; FORMA FARMACÉUTICA: SOLUCIÓN MASIVA PARENTERAL; VÍA DE ADMINISTRACIÓN: INTRAVENOSO; 250 MILILITRO</t>
  </si>
  <si>
    <t>BOLSA/FRASCO</t>
  </si>
  <si>
    <t>SOLUCIÓN CS(LAB. PISA)INCLUYE IVA</t>
  </si>
  <si>
    <t>HG-6115</t>
  </si>
  <si>
    <t>BONIN SE ENTREGA FRASCO</t>
  </si>
  <si>
    <t>HG-6116</t>
  </si>
  <si>
    <t>MSPAS NO.2018-ROO-C195, ADQUISICIÓN DE CLORURO DE SODIO SOLUCION MASIVA PARENTERAL 0.9%, PARA EL HOSPITAL ROOSEVELT</t>
  </si>
  <si>
    <t>CLORURO DE SODIO SOLUCION MASIVA PARENTERAL 0.9%, FRASCO O BOLSA 250 ML COTIZAR POR FRASCO O BOLSA</t>
  </si>
  <si>
    <t>HG-6117</t>
  </si>
  <si>
    <t>HG-6118</t>
  </si>
  <si>
    <t>HG-6119</t>
  </si>
  <si>
    <t>GENÉRICO EXENTO DE IVA</t>
  </si>
  <si>
    <t>HG-6120</t>
  </si>
  <si>
    <t>MSPAS NO. 2019-ROO-CD-0903 (ADQUISICION DE CLORURO DE 250ML)</t>
  </si>
  <si>
    <t>CLORURO DE SODIO SOLUCION MASIVA PARENTERAL 0.9%, FRASCO O BOLSA 250ML COTIZAR POR FRASCO O BOLSA</t>
  </si>
  <si>
    <t>HG-6121</t>
  </si>
  <si>
    <t>HG-6122</t>
  </si>
  <si>
    <t>HG-6123</t>
  </si>
  <si>
    <t>112-004</t>
  </si>
  <si>
    <t>CLORURO DE SODIO DE 250 MILILITRO</t>
  </si>
  <si>
    <t>35341483</t>
  </si>
  <si>
    <t>DROGUERIA BIOTHICAL, SOCIEDAD ANONIMA</t>
  </si>
  <si>
    <t>HG-6124</t>
  </si>
  <si>
    <t>HG-6125</t>
  </si>
  <si>
    <t>HG-6126</t>
  </si>
  <si>
    <t>HG-6127</t>
  </si>
  <si>
    <t>HG-6128</t>
  </si>
  <si>
    <t>12,120 BOLSAS DE CLORURO DE SODIO AL 0.9% EN BOLSA DE 250ML SE REQUIEREN DOS ENTREGAS UNA INMEDIATA POR 6,060 UNIDADES Y EL RESTO EN MAYO</t>
  </si>
  <si>
    <t>CLORURO DE SODIO AL 0.9% EN BOLSA DE 250ML</t>
  </si>
  <si>
    <t>SOLUCION CS(LAB. PISA)INCLUYE IVA</t>
  </si>
  <si>
    <t>HG-6129</t>
  </si>
  <si>
    <t>HG-6130</t>
  </si>
  <si>
    <t>HG-6131</t>
  </si>
  <si>
    <t>HG-6132</t>
  </si>
  <si>
    <t>2,550 BOLSAS DE CLORURO DE SODIO AL 0.9% DE 250 ML.,-1,800 BOLSAS DE DEXTROSA AL 5% DE 250 ML.</t>
  </si>
  <si>
    <t>BOLSAS DE CLORURO DE SODIO AL 0.9% DE 250 ML.</t>
  </si>
  <si>
    <t>BOLSAS DE CLORURO DE SODIO AL 0.9% DE 250 ML</t>
  </si>
  <si>
    <t>HG-6133</t>
  </si>
  <si>
    <t>HG-6134</t>
  </si>
  <si>
    <t>COMPRA DE EMERGENCIA PARA ENTREGA INMEDIATA DE PRODUCTOS MEDICINALES Y FARMACEUTICAS PARA EL HOSPITAL NACIONAL DE SAN PEDRO NECTA</t>
  </si>
  <si>
    <t>13/7/2018</t>
  </si>
  <si>
    <t>CLORURO DE SODIO, SOLUCIÓN INYECTABLE, 0.90%, BOLSA/FRASCO 250 ML.</t>
  </si>
  <si>
    <t>CLORURO DE SODIO, SOLUCIÓN INYECTABLE, 0.90%, BOLSA/FRASCO 250 ML</t>
  </si>
  <si>
    <t>HG-6135</t>
  </si>
  <si>
    <t>CLORURO DE SODIO</t>
  </si>
  <si>
    <t>HG-6136</t>
  </si>
  <si>
    <t>SOL. CS (LAB. PISA) CON IVA</t>
  </si>
  <si>
    <t>HG-6137</t>
  </si>
  <si>
    <t>HG-6138</t>
  </si>
  <si>
    <t>HG-6139</t>
  </si>
  <si>
    <t>HG-6140</t>
  </si>
  <si>
    <t>HG-6141</t>
  </si>
  <si>
    <t>MSPAS NO. 2018-ROO-CD-4782 (ADQUISICION DE CLORURO DE SODIO SOLUCION MASIVA 0.9% 250ML)</t>
  </si>
  <si>
    <t>CLORURO DE SODIO SOLUCION MASIVA PARENTERAL 0.9% , FRASCO O BOLSA 250ML. COTIZAR POR FRASCO O BOLSA</t>
  </si>
  <si>
    <t>SOLUCION CSPISAPRODUCTO CON IVA</t>
  </si>
  <si>
    <t>HG-6142</t>
  </si>
  <si>
    <t>4,000 CLORURO DE SODIO SOLUCIÒN AL 0.9% 250 ML</t>
  </si>
  <si>
    <t>CLORURO DE SODIO SOLUCIÒN AL 0.9% 250 ML</t>
  </si>
  <si>
    <t>HG-6143</t>
  </si>
  <si>
    <t>HG-6144</t>
  </si>
  <si>
    <t>HG-6145</t>
  </si>
  <si>
    <t>HG-6146</t>
  </si>
  <si>
    <t>ADQUISICIÓN DE CLORURO DE SODIO ISOTÓNICO AL 0.90%</t>
  </si>
  <si>
    <t>ASOCIACION LIGA NACIONAL CONTRA EL CANCER</t>
  </si>
  <si>
    <t>SALINO 250 CC 0.90%</t>
  </si>
  <si>
    <t>CLORURO DE SODIO ISOTÓNICO, SOLUCIÓN MASIVA PERENTERAL 0.9% FRASCO PLÁSTICO 250 ML</t>
  </si>
  <si>
    <t>FRASCO 250 ML</t>
  </si>
  <si>
    <t>SOLUCION CSLAB. PISAINCLUYE IVA</t>
  </si>
  <si>
    <t>HG-6147</t>
  </si>
  <si>
    <t>HG-6148</t>
  </si>
  <si>
    <t>ADQUISICIÓN DE DIEZ MIL (10,000) BOLSAS DE 250 ML DE SOLUCION SALINA (CLORURO DE SODIO) DE 0.9% PARA EL CENTRO MÉDICO MILITAR.</t>
  </si>
  <si>
    <t>ADQUISICIÓN DE DIEZ MIL (10,000) BOLSAS DE 250 ML DE SOLUCION SALINA (CLORURO DE SODIO) DE 0.9% PARA EL CENTRO MÉDICO MILITAR</t>
  </si>
  <si>
    <t>SOLUCIÓN SALINA (CLORURO DE SODIO) DE 0.9%.,FORMA FARMACÉUTICA: SOLUCIÓN INYECTABLE.,VÍA DE ADMINISTRACIÓN: INTRAVENOSA.,UNIDAD DE MEDIDA: BOLSA DE 250ML.,VIGENCIA DEL PRODUCTO: NO MENOR A DOCE (12) MESES.,CARACTERÍSTICAS DEL EMPAQUE: NÚMERO DE LOTE, FECHA DE VENCIMIENTO Y NO. DE REGISTRO SANITARIO VISIBLE EN EMPAQUE PRIMARIO Y/O SECUNDARIO SEGÚN CORRESPONDA.,DEBE CUMPLIR CON EL REGLAMENTO TÉCNICO CENTRO AMERICANO DE ETIQUETADO DE PRODUCTOS FARMACÉUTICOS PARA USO HUMANO. RTCA 11.01.02:04,,DEBEN PRESENTAR CARTA DONDE SE COMPROMETEN A REALIZAR EL CAMBIO DEL MEDICAMENTO SI ESTE LLEGASE A VENCER, EMITIENDO NOTA DE CRÉDITO O CAMBIO FÍSICO, CERTIFICADO DE CALIDAD Y REGISTRO SANITARIO VIGENTE EMITIDO POR EL MINISTERIO DE SALUD PÚBLICA Y ASISTENCIA SOCIAL</t>
  </si>
  <si>
    <t>BOLSA 250ML</t>
  </si>
  <si>
    <t>HG-6149</t>
  </si>
  <si>
    <t>HG-6150</t>
  </si>
  <si>
    <t>MSPAS NO. 2018-ROO-CD-5569 (ADQUISICION DE CLORURO DE SODIO SOLUCION MASIVA 0.9% 250ML)</t>
  </si>
  <si>
    <t>17/12/2018</t>
  </si>
  <si>
    <t>19/12/2018</t>
  </si>
  <si>
    <t>SOLUCION CSPISACON IVA</t>
  </si>
  <si>
    <t>HG-6151</t>
  </si>
  <si>
    <t>HG-6152</t>
  </si>
  <si>
    <t>HG-6153</t>
  </si>
  <si>
    <t>HG-6154</t>
  </si>
  <si>
    <t>HG-6155</t>
  </si>
  <si>
    <t>HG-6156</t>
  </si>
  <si>
    <t>HG-6157</t>
  </si>
  <si>
    <t>HG-6158</t>
  </si>
  <si>
    <t>HG-6159</t>
  </si>
  <si>
    <t>HG-6160</t>
  </si>
  <si>
    <t>ADQUISICIÓN DE CLORURO DE SODIO AL 0.90%</t>
  </si>
  <si>
    <t>30/10/2018</t>
  </si>
  <si>
    <t>CLORURO DE SODIO ISOTÓNICO, SOLUCIÓN MASIVA PARENTERAL 0.9%, FRASCO PLÁSTICO O BOLSA 250 ML</t>
  </si>
  <si>
    <t>HG-6161</t>
  </si>
  <si>
    <t>ADQUISICION DE CLORURO DE SODIO SOLUCION MASIVA 0.9% 250ML, MSPAS NO. 2018-ROO-CD-2831</t>
  </si>
  <si>
    <t>HG-6162</t>
  </si>
  <si>
    <t>HG-6163</t>
  </si>
  <si>
    <t>ADQUISICION DE CLORURO DE SODIO SOLUCION MASIVA 0.9% 250ML, MSPAS NO. 2018-ROO-CD-2776</t>
  </si>
  <si>
    <t>HG-6164</t>
  </si>
  <si>
    <t>HG-6165</t>
  </si>
  <si>
    <t>HG-6166</t>
  </si>
  <si>
    <t>HG-6167</t>
  </si>
  <si>
    <t>ADQUISICION DE CLORURO DE SODIO SOLUCION MASIVA 0.9% 250ML, MSPAS NO. 2018-ROO-CD-3005</t>
  </si>
  <si>
    <t>HG-6168</t>
  </si>
  <si>
    <t>SOLUCION CS(LAB. PISA)PRODUCTO CON IVA</t>
  </si>
  <si>
    <t>HG-6169</t>
  </si>
  <si>
    <t>ADQUISICION DE CLORURO DE SODIO SOLUCION MASIVA 0.9% 250ML, MSPAS NO. 2018-ROO-CD-3427</t>
  </si>
  <si>
    <t>HG-6170</t>
  </si>
  <si>
    <t>HG-6171</t>
  </si>
  <si>
    <t>ADQUISICION DE CLORURO DE SODIO SOLUCION MASIVA 0.9% 250ML, MSPAS NO. 2018-ROO-CD-3223</t>
  </si>
  <si>
    <t>8/8/2018</t>
  </si>
  <si>
    <t>10/8/2018</t>
  </si>
  <si>
    <t>HG-6172</t>
  </si>
  <si>
    <t>SOLUCION CSLAB. PISACON IVA</t>
  </si>
  <si>
    <t>HG-6173</t>
  </si>
  <si>
    <t>ADQUISICION DE CLORURO DE SODIO SOLUCION MASIVA 0.9% 250ML, MSPAS NO. 2018-ROO-CD-3270</t>
  </si>
  <si>
    <t>14/8/2018</t>
  </si>
  <si>
    <t>HG-6174</t>
  </si>
  <si>
    <t>HG-6175</t>
  </si>
  <si>
    <t>MSPAS NO. 2018-ROO-CD-3594 (ADQUISICION DE CLORURO DE SODIO SOLUCION MASIVA 0.9% 250ML)</t>
  </si>
  <si>
    <t>HG-6176</t>
  </si>
  <si>
    <t>ADQUISICION DE CLORURO DE SODIO SOLUCION MASIVA 0.9% 250ML, MSPAS NO. 2018-ROO-CD-3523</t>
  </si>
  <si>
    <t>29/8/2018</t>
  </si>
  <si>
    <t>BIOGALENIC/DELMED</t>
  </si>
  <si>
    <t>HG-6177</t>
  </si>
  <si>
    <t>HG-6178</t>
  </si>
  <si>
    <t>HG-6179</t>
  </si>
  <si>
    <t>ADQUISICION DE CLORURO DE SODIO SOLUCION MASIVA 0.9% 250ML, MSPAS NO. 2018-ROO-CD-3336</t>
  </si>
  <si>
    <t>22/8/2018</t>
  </si>
  <si>
    <t>SOLUCION ISOTONICA CLORURO DE SODIOCON IVA</t>
  </si>
  <si>
    <t>HG-6180</t>
  </si>
  <si>
    <t>HG-6181</t>
  </si>
  <si>
    <t>ADQUISICION DE CLORURO DE SODIO SOLUCION MASIVA 0.9% 250ML, MSPAS NO. 2018-ROO-CD-3091</t>
  </si>
  <si>
    <t>1/8/2018</t>
  </si>
  <si>
    <t>3/8/2018</t>
  </si>
  <si>
    <t>HG-6182</t>
  </si>
  <si>
    <t>MSPAS NO. 2018-ROO-CD-3765 (ADQUISICION DE CLORURO DE SODIO SOLUCION MASIVA 0.9% 250ML)</t>
  </si>
  <si>
    <t>HG-6183</t>
  </si>
  <si>
    <t>HG-6184</t>
  </si>
  <si>
    <t>MSPAS NO. 2018-ROO-CD-4399 (ADQUISICION DE CLORURO DE SODIO SOLUCION MASIVA 0.9% 250ML)</t>
  </si>
  <si>
    <t>HG-6185</t>
  </si>
  <si>
    <t>HG-6186</t>
  </si>
  <si>
    <t>ADQUISICION DE CLORURO DE SODIO SOLUCION MASIVA 0.9% 250ML, MSPAS NO. 2018-ROO-CD-3833</t>
  </si>
  <si>
    <t>HG-6187</t>
  </si>
  <si>
    <t>MSPAS NO. 2018-ROO-CD-4155 (ADQUISICION DE CLORURO DE SODIO SOLUCION MASIVA 0.9% 250ML)</t>
  </si>
  <si>
    <t>HG-6188</t>
  </si>
  <si>
    <t>COMPRA DE CLORURO DE SODIO SOLUCIÓN INYECTABLE, PARA EL HOSPITAL NACIONAL DE SAN MARCOS, DR. MOISÉS VILLAGRAN MAZARIEGOS</t>
  </si>
  <si>
    <t>CLORURO DE SODIO, SOLUCIÓN INYECTABLE, 0.90%, BOLSA 250 ML</t>
  </si>
  <si>
    <t>BOLSA 250 ML</t>
  </si>
  <si>
    <t>HG-6189</t>
  </si>
  <si>
    <t>COMPRA DE CLORURO DE SODIO SOLUCIÓN INYECTABLE, PARA EL HOSPITAL NACIONAL DE SAN MARCOS, ¿DR. MOISÉS VILLAGRAN MAZARIEGOS¿</t>
  </si>
  <si>
    <t>HG-6190</t>
  </si>
  <si>
    <t>HG-6191</t>
  </si>
  <si>
    <t>MSPAS NO. 2018-ROO-CD-4317 (ADQUISICION DE CLORURO DE SODIO SOLUCION MASIVA 0.9% 250ML)</t>
  </si>
  <si>
    <t>HG-6192</t>
  </si>
  <si>
    <t>HG-6193</t>
  </si>
  <si>
    <t>MSPAS NO. 2018-ROO-CD-4730 (ADQUISICION DE CLORURO DE SODIO SOLUCION MASIVA 0.9% 250ML)</t>
  </si>
  <si>
    <t>HG-6194</t>
  </si>
  <si>
    <t>MSPAS NO. 2018-ROO-CD-5409 (ADQUISICION DE CLORURO DE SODIO SOLUCION MASIVA 0.9% 250ML)</t>
  </si>
  <si>
    <t>3/12/2018</t>
  </si>
  <si>
    <t>HG-6195</t>
  </si>
  <si>
    <t>8,008 CLORURO DE SODIO SOLUCIÒN AL 0.9% 250 ML.</t>
  </si>
  <si>
    <t>8/12/2020</t>
  </si>
  <si>
    <t>CLORURO DE SODIO SOLUCIÒN AL 0.9% 250 ML.</t>
  </si>
  <si>
    <t>HG-6196</t>
  </si>
  <si>
    <t>HG-6197</t>
  </si>
  <si>
    <t>SOLUCIÓN ISOTÓNICA DE CLORURO DE SODIO 0.9%LAB. BONIN/GUATEMALAINCLUYE IVA</t>
  </si>
  <si>
    <t>HG-6198</t>
  </si>
  <si>
    <t>HG-6199</t>
  </si>
  <si>
    <t>5,000 CLORURO DE SODIO SOLUCIÒN AL 0.9% 250 ML</t>
  </si>
  <si>
    <t>HG-6200</t>
  </si>
  <si>
    <t>HG-6201</t>
  </si>
  <si>
    <t>10,200 CLORURO DE SODIO SOLUCIÒN AL 0.9% 250 ML</t>
  </si>
  <si>
    <t>SOL. CS 250 ML</t>
  </si>
  <si>
    <t>HG-6202</t>
  </si>
  <si>
    <t>HG-6203</t>
  </si>
  <si>
    <t>HG-6204</t>
  </si>
  <si>
    <t>10,000 CLORURO DE SODIO SOLUCIÓN AL 0.9% 250 ML</t>
  </si>
  <si>
    <t>CLORURO DE SODIO SOLUCIÓN AL 0.9% 250 ML</t>
  </si>
  <si>
    <t>SOLUCION CS 250 ML</t>
  </si>
  <si>
    <t>HG-6205</t>
  </si>
  <si>
    <t>HG-6206</t>
  </si>
  <si>
    <t>HG-6207</t>
  </si>
  <si>
    <t>CLORURO DE SODIO SOLUCIÓN AL 0.9% 250 ML --- BONIN</t>
  </si>
  <si>
    <t>HG-6208</t>
  </si>
  <si>
    <t>MSPAS NO. 2019-ROO-CD-3259 (ADQUISICIÓN DE CLORURO DE SODIO 0.45% 1000ML.)</t>
  </si>
  <si>
    <t>CLORURO DE SODIO 0.45% 1000ML.</t>
  </si>
  <si>
    <t>CLORURO DE SODIO 0.45% 1000ML</t>
  </si>
  <si>
    <t>HG-6209</t>
  </si>
  <si>
    <t>MSPAS NO. 2019-ROO-CD-0625 (ADQUISICIÓN DE CLORURO DE SODIO 0.45% 1000ML.)</t>
  </si>
  <si>
    <t>HG-6210</t>
  </si>
  <si>
    <t>ADQUISICIÓN DE CLORURO DE POTASIO, CLORURO DE SODIO, DEXAMETASONA, HIDRALAZINA, METRONIDAZOL, PROSTAGLANDINA SEVOFLURANO, PARA EL HOSPITAL REGIONAL DE ZACAPA</t>
  </si>
  <si>
    <t>CLORURO DE SODIO CONCENTRACION:0.45% FORMA FARMACÉUTICA: LIQUIDO VÍA DE ADMINISTRACIÓN INTRAVENOSA,1000MILILITROS(ML)</t>
  </si>
  <si>
    <t>HG-6211</t>
  </si>
  <si>
    <t>ADQUISICION DE CLORURO DE SODIO 0.45% 1000ML, MSPAS NO. 2017-ROO-CD-4400</t>
  </si>
  <si>
    <t>7/12/2017</t>
  </si>
  <si>
    <t>11/12/2017</t>
  </si>
  <si>
    <t>HG-6212</t>
  </si>
  <si>
    <t>MSPAS NO. 2019-ROO-CD-0416 (ADQUISICIÓN DE CLORURO DE SODIO 0.45% 1000ML.)</t>
  </si>
  <si>
    <t>GENERICP</t>
  </si>
  <si>
    <t>HG-6213</t>
  </si>
  <si>
    <t>PEDIDO 451 CÓDIGO 726 DEXTROSA Y CLORURO DE SODIO, SOLUCIÓN MASIVA PARENTERAL 5% Y 0.9%, FRASCO O BOLSA 1000 ML.</t>
  </si>
  <si>
    <t>17/8/2018</t>
  </si>
  <si>
    <t>PEDIDO 451 CÓDIGO 726 DEXTROSA Y CLORURO DE SODIO, SOLUCIÓN MASIVA PARENTERAL 5% Y 0.9%, FRASCO O BOLSA 1000 ML</t>
  </si>
  <si>
    <t>SUERO MIXTO CON IVA</t>
  </si>
  <si>
    <t>HG-6214</t>
  </si>
  <si>
    <t>MSPAS NO. 2019-ROO-CD-0227 (ADQUISICION DE CLORURO DE SODIO 0.45% 1000ML.)</t>
  </si>
  <si>
    <t>HG-6215</t>
  </si>
  <si>
    <t>MSPAS NO. 2019-ROO-CD-0307 (ADQUISICION DE CLORURO DE SODIO 0.45% 1000ML.)</t>
  </si>
  <si>
    <t>HG-6216</t>
  </si>
  <si>
    <t>MSPAS NO. 2019-ROO-CD-0760 (ADQUISICIÓN DE CLORURO DE SODIO 0.45% 1000ML.)</t>
  </si>
  <si>
    <t>HG-6217</t>
  </si>
  <si>
    <t>MSPAS NO. 2019-ROO-CD-0656 (ADQUISICIÓN DE CLORURO DE SODIO 0.45% 1000ML.)</t>
  </si>
  <si>
    <t>HG-6218</t>
  </si>
  <si>
    <t>COMPRA DE DIVERSOS MEDICAMENTOS PARA HOSPITAL REGIONAL DE OCCIDENTE</t>
  </si>
  <si>
    <t>CLORURO DE SODIO 0.45% 1000 ML</t>
  </si>
  <si>
    <t>HG-6219</t>
  </si>
  <si>
    <t>ADQUISICIÓN DE RITODRINA, FORMALDEHIDO, BETAMETASONA FOSFATO, CLORURO DE SODIO, DINOPROSTONA, CEFEPIMA. PARA EL HOSPITAL REGIONAL DE ZACAPA</t>
  </si>
  <si>
    <t>CLORURO DE SODIO CONCENTRACION:0.45% FORMA FARMACÉUTICA LIQUIDO INYECTABLE, VÍA DE ADMINISTRACIÓN:INTRAVENOSA,1000 MILILITROS(ML)</t>
  </si>
  <si>
    <t>BOLSAS</t>
  </si>
  <si>
    <t>HG-6220</t>
  </si>
  <si>
    <t>MSPAS NO. 2019-ROO-CD-0453 (ADQUISICIÓN DE CLORURO DE SODIO 0.45% 1000ML.)</t>
  </si>
  <si>
    <t>HG-6221</t>
  </si>
  <si>
    <t>524-029</t>
  </si>
  <si>
    <t>CLORURO DE SODIO 0.9% CON ADAPTADOR PARA VIAL. MINIBAG PLUS BOLSA DE 100 ML.,HOSPITAL GENERAL SAN JUAN DE DIOS</t>
  </si>
  <si>
    <t>CLORURO DE SODIO 0.9% CON ADAPTADOR PARA VIAL. MINIBAG PLUS BOLSA DE 100 ML.</t>
  </si>
  <si>
    <t>CLORURO DE SODIO 0.9% CON ADAPTADOR PARA VIAL. MINIBAG PLUS BOLSA DE 100 ML</t>
  </si>
  <si>
    <t>HG-6222</t>
  </si>
  <si>
    <t>CLORURO DE SODIO 0.9% CON ADAPTADOR PARA VIAL MINIBAG PLUS BOLSA DE 100ML.</t>
  </si>
  <si>
    <t>BOLSA 100ML</t>
  </si>
  <si>
    <t>HG-6223</t>
  </si>
  <si>
    <t>HG-6224</t>
  </si>
  <si>
    <t>SOLUCION CS</t>
  </si>
  <si>
    <t>HG-6225</t>
  </si>
  <si>
    <t>HG-6226</t>
  </si>
  <si>
    <t>HG-6227</t>
  </si>
  <si>
    <t>METRONIDAZOL 125MG/5ML SUSPENSIÓN FCO.120ML, OSELTAMIVIR 75MG CÁPSULA/TABLETA, RIFAMPICINA 300MG CAPSULA/TABLETA, SULFATO/FUMARATO FERROSO 300MG TABLETA Y CLORURO DE SODIO 0.9% CON ADAPTADOR P/VIAL</t>
  </si>
  <si>
    <t>HG-6228</t>
  </si>
  <si>
    <t>CLORURO DE SODIO CON ADAPTADOR PARA VIAL, 0.9 %, MINIBAG PLUS, BOLSA 100 ML</t>
  </si>
  <si>
    <t>HG-6229</t>
  </si>
  <si>
    <t>MSPAS NO. 2019-ROO-CD-0312 (ADQUISICION DE CLORURO DE SODIO CON ADAPTADOR)</t>
  </si>
  <si>
    <t>CLORURO DE SODIO AL 0.9% BOLSAS CON ADAPTADOR, VIAL DE 100 ML</t>
  </si>
  <si>
    <t>MINIBAG PLUS</t>
  </si>
  <si>
    <t>HG-6230</t>
  </si>
  <si>
    <t>525-004</t>
  </si>
  <si>
    <t>COMPRA DE PROPOFOL, SIMETICONA, SOLUCIÓN NO. 1, SOLUCIÓN NO. 2, MAGNESIO SULFATO, TIMEROSAL, PARA EL HOSPITAL NACIONAL DE SAN MARCOS, "DR. MOISES VILLAGRAN MAZARIEGOS"</t>
  </si>
  <si>
    <t>SOLUCION NO.1 (DEXTROSA Y CLORURO DE SODIO) , SOLUCION INYECTABLE, 3.333G + 0.3G, BOLSA 250 ML</t>
  </si>
  <si>
    <t>SOLUCION NO. 1LAB. BONINPRODUCT CON IVA</t>
  </si>
  <si>
    <t>HG-6231</t>
  </si>
  <si>
    <t>HG-6232</t>
  </si>
  <si>
    <t>ADQUISICIÓN DE DIPIRONA, LIDOCAINA SIN EPINEFRINA, LIDOCAINA DENTAL, ACETAMINOFEN DE FRASCO, CEFTRIAXONA, METFORMINA, NIFEDIPINA Y SOLUCION NO. 1 PARA ABASTECER A LOS DIFERENTES CENTROS Y PUESTOS DE SALUD DE LA DIRECCIÓN DE ÁREA DE SALUD DE IZABAL DURANTE EL PRIMER CUATRIMESTRE DEL AÑO 2020</t>
  </si>
  <si>
    <t>DEXTROSA Y CLORURO DE SODIO</t>
  </si>
  <si>
    <t>CONCENTRACIÓN: 3.333G + 0.3G; FORMA FARMACÉUTICA: SOLUCIÓN INYECTABLE; VÍA DE ADMINISTRACIÓN: INTRAVENOSA;</t>
  </si>
  <si>
    <t>HG-6233</t>
  </si>
  <si>
    <t>HG-6234</t>
  </si>
  <si>
    <t>ADQUISICIÓN DE MEDICAMENTOS 7 PARA EL HOSPITAL DE BARILLAS, HUEHUETENANGO</t>
  </si>
  <si>
    <t>18/4/2020</t>
  </si>
  <si>
    <t>HG-6235</t>
  </si>
  <si>
    <t>ADQUISICIÓN DE DEXTROSA HIPERTÓNICA, DEXTROSA Y CLORURO DE SODIO CONCENTRACIÓN: 3.333G + 0.3G, PARA EL HOSPITAL DEPARTAMENTAL DE TOTONICAPÁN.</t>
  </si>
  <si>
    <t>CONCENTRACIÓN: 3.333G + 0.3G; FORMA FARMACÉUTICA: SOLUCIÓN INYECTABLE; VÍA DE ADMINISTRACIÓN: INTRAVENOSA</t>
  </si>
  <si>
    <t>HG-6236</t>
  </si>
  <si>
    <t>ADQUISICIÓN DE AMOXICILINA SUSPENSIÓN, BENZOATO, CALAMINA, DEXTROSA Y CLORURO, DOXICICLINA, INSULINA, LORATADINA, SALBUTAMOL Y TRIMETOPRIMA + SULFAMETOXAZOL PARA ABASTECER A LOS DIFERENTES DISTRITOS DE SALUD DE LA DIRECCION DE AREA DE SALUD DE IZABAL DURANTE EL SEGUNDO CUATRIMESTRE DEL AÑO 2022</t>
  </si>
  <si>
    <t>HG-6237</t>
  </si>
  <si>
    <t>HG-6238</t>
  </si>
  <si>
    <t>ADQUISICIÓN DE GENTAMICINA, PENICILINA CRISTALINA, CALCIO GLUCONATO, METILERGONOVINA, RISPERIDONA Y DEXTROSA Y CLORURO DE SODIO, PARA EL HOSPITAL DEPARTAMENTAL DE SOLOLÁ</t>
  </si>
  <si>
    <t>2/5/2016</t>
  </si>
  <si>
    <t>DEXTROSA Y CLORURO DE SODIO FORMA FARMACÉUTICA: SOLUCIÓN INYECTABLE; CONCENTRACIÓN: 3.333G + 0.3G; VÍA DE ADMINISTRACIÓN: INTRAVENOSA; BOLSA 250 ML</t>
  </si>
  <si>
    <t>HG-6239</t>
  </si>
  <si>
    <t>ADQUISICION DE MEDICAMENTOS PARA ABASTECIMIENTO DE LOS SERVICIOS DEL HOSPITAL DEPARTAMENTAL DE TOTONICAPÁN.</t>
  </si>
  <si>
    <t>DEXTROSA Y CLORURO DE SODIO, USO: SOLUCIÓN PARENTERAL, CONCENTRACIÓN: 3.333G + 0.3G (SOLUCIÓN NO. 1)</t>
  </si>
  <si>
    <t>FRASCO 250ML</t>
  </si>
  <si>
    <t>CLORURO DE SODIO GLUCOSA LABORATORIO BONINPRODUCTO INCLUYE IVA</t>
  </si>
  <si>
    <t>HG-6240</t>
  </si>
  <si>
    <t>COMPRA DE MEDICAMENTOS VARIOS PARA USO EN PACIENTES DEL HOSPITAL NACIONAL DE COATEPEQUE</t>
  </si>
  <si>
    <t>SOLUCIÓN NO.1 (DEXTROSA Y CLORURO DE SODIO) 3.333G+0.3G BOLSA 250ML IV</t>
  </si>
  <si>
    <t>HG-6241</t>
  </si>
  <si>
    <t>HG-6242</t>
  </si>
  <si>
    <t>HG-6243</t>
  </si>
  <si>
    <t>SOLUCION NO. 1LAB. BONINPRODUCTO CON IVA</t>
  </si>
  <si>
    <t>HG-6244</t>
  </si>
  <si>
    <t>CEFOTAXIMA, METOCLOPRAMIDA, AMINOFILINA, FERROSO SULFATO, FORMALDEHIDO, DEXTROSA Y CLORURO DE SODIO, DIMENHIDRINATO, FLUCONAZOL, SALES DE REHIDRATACION ORAL, PARA EL HOSPITAL DEPARTAMENTAL DE SOLOLA</t>
  </si>
  <si>
    <t>SOLUCION 1LAB. BONINPRODUCTO CON IVA</t>
  </si>
  <si>
    <t>HG-6245</t>
  </si>
  <si>
    <t>ADQUISICION DE PRODUCTOS MEDICINALES Y FARMACÉUTICOS 2 PARA EL HOSPITAL DE BARILLAS</t>
  </si>
  <si>
    <t>SOLUCIÓN NO.1 (DEXTROSA Y CLORURO DE SODIO) , SOLUCIÓN INYECTABLE, 3.333G + 0.3G, BOLSA 250 ML</t>
  </si>
  <si>
    <t>HG-6246</t>
  </si>
  <si>
    <t>SOLUCION UNO BONINLAB. BONINPRODUCTO CON IVA</t>
  </si>
  <si>
    <t>HG-6247</t>
  </si>
  <si>
    <t>HG-6248</t>
  </si>
  <si>
    <t>HG-6249</t>
  </si>
  <si>
    <t>HG-6250</t>
  </si>
  <si>
    <t>HG-6251</t>
  </si>
  <si>
    <t>SOLUCIÓN NO</t>
  </si>
  <si>
    <t>HG-6252</t>
  </si>
  <si>
    <t>ADQUISICIÓN DE MEDICAMENTOS PARA EL ABASTECIMIENTO DEL HOSPITAL DEPARTAMENTAL DE TOTONICAPÁN</t>
  </si>
  <si>
    <t>DEXTROSA Y CLORURO DE SODIO CONCENTRACIÓN: 3.333G + 0.3G; FORMA FARMACÉUTICA: SOLUCIÓN INYECTABLE; VÍA DE ADMINISTRACIÓN: INTRAVENOSA;</t>
  </si>
  <si>
    <t>HG-6253</t>
  </si>
  <si>
    <t>HG-6254</t>
  </si>
  <si>
    <t>SOLUCIÓN NO.1 BOLSA DE 250ML.-</t>
  </si>
  <si>
    <t>HG-6255</t>
  </si>
  <si>
    <t>FRASCO 250 ML BONIN</t>
  </si>
  <si>
    <t>HG-6256</t>
  </si>
  <si>
    <t>ADQUISICIÓN SOLUCION NO. 1, BICARBONATO DE SODIO Y METOCLOPRAMIDA, PARA LA DIRECCIÓN DE ÁREA DE SALUD DE SAN MARCOS</t>
  </si>
  <si>
    <t>2/2/2018</t>
  </si>
  <si>
    <t>HG-6257</t>
  </si>
  <si>
    <t>ADQUISICIÓN DE MEDICAMENTOS PARA LOS DIFERENTES SERVICIOS DEL HOSPITAL DEPARTAMENTAL DE TOTONICAPÁN</t>
  </si>
  <si>
    <t>CONCENTRACIÓN: 3.333G + 0.3G; USO: SOLUCIÓN PARENTERAL;</t>
  </si>
  <si>
    <t>HG-6258</t>
  </si>
  <si>
    <t>HG-6259</t>
  </si>
  <si>
    <t>ADQUISICIÓN DE SODIO DIATRIZOATO+MEGLUMINA DIATRIZOATO, IOVERSOL, DEXTROSA Y CLORURO DE SODIO, BEMIPARINA, ALPRAZOLAM, LIDOCAINA CLORHIDRATO, HIDROCORTISONA Y GEL CONDUCTOR, PARA EL HOSPITAL DEPARTAMENTAL DE SOLOLÁ</t>
  </si>
  <si>
    <t>HG-6260</t>
  </si>
  <si>
    <t>HG-6261</t>
  </si>
  <si>
    <t>HG-6262</t>
  </si>
  <si>
    <t>HG-6263</t>
  </si>
  <si>
    <t>ADQUISICIÓN DE MEDICAMENTOS, PARA LA DIRECCIÓN DE ÁREA DE SALUD DE SAN MARCOS.</t>
  </si>
  <si>
    <t>CONCENTRACIÓN: 2.5G + 0.45G; USO: SOLUCIÓN PARENTERAL;</t>
  </si>
  <si>
    <t>ACULIFE</t>
  </si>
  <si>
    <t>HG-6264</t>
  </si>
  <si>
    <t>HG-6265</t>
  </si>
  <si>
    <t>HADALABS, SOCIEDAD ANONIMA.</t>
  </si>
  <si>
    <t>NO SE COTIZA</t>
  </si>
  <si>
    <t>HG-6266</t>
  </si>
  <si>
    <t>HG-6267</t>
  </si>
  <si>
    <t>26 - SOLUCIÓN PEDIÁTRICA NO. 2, SOLUCIÓN MASIVA PARENTERAL, DEXTROSA 2.5G Y NACI 0.45G, FRASCO O BOLSA 250ML. C-736</t>
  </si>
  <si>
    <t>SOLUCIÓN PEDIÁTRICA NO. 2</t>
  </si>
  <si>
    <t>SOLUCIÓN MASIVA PARENTERAL, DEXTROSA 2.5G Y NACI 0.45G, FRASCO O BOLSA 250ML</t>
  </si>
  <si>
    <t>FRASCO O BOLSA</t>
  </si>
  <si>
    <t>HG-6268</t>
  </si>
  <si>
    <t>192 - SOLUCIÓN PEDIÁTRICA NO. 2, SOLUCIÓN MASIVA PARENTERAL, DEXTROSA 2.5G Y NACI 0.45G, FRASCO O BOLSA 250ML. C-736</t>
  </si>
  <si>
    <t>SOLUCION DOS BONINPRODUCTO INCLUYE IVA</t>
  </si>
  <si>
    <t>HG-6269</t>
  </si>
  <si>
    <t>HG-6270</t>
  </si>
  <si>
    <t>SOLUCION PEDIATRICA NO.2 SOLUCION MASIVA PARENTERAL, DEXTROSA 2.5G Y NACI 0.45G, FRASCO O BOLSA 250ML</t>
  </si>
  <si>
    <t>SOLUCION DOSBONIN</t>
  </si>
  <si>
    <t>HG-6271</t>
  </si>
  <si>
    <t>548-SOLUCION PEDIATRICA NO. 2, SOLUCION MASIVA PARENTERAL, DEXTROSA 2.5G Y NACI 0.45G, FRASCO O BOLSA 250 ML-C-736</t>
  </si>
  <si>
    <t>548-SOLUCION PEDIATRICA NO. 2, SOLUCION MASIVA PARENTERAL, DEXTROSA 2.5G Y NACI 0.45G, FRASCO O BOLSA 250 ML-C</t>
  </si>
  <si>
    <t>HG-6272</t>
  </si>
  <si>
    <t>SOLUCION DOS</t>
  </si>
  <si>
    <t>HG-6273</t>
  </si>
  <si>
    <t>ADQUISICIÓN DE FENITOINA SÓDICA, FORMALDEHIDO, LIDOCAINA, DEXTROSA Y CLORURO DE SODIO, KETAMINA, COMPLEJO B, TIMEROSAL Y DE PIPERACILINA+TAZOBACTAM, PARA EL HOSPITAL DEPARTAMENTAL DE SOLOLÁ</t>
  </si>
  <si>
    <t>CONCENTRACIÓN: 2.5G + 0.45G; FORMA FARMACÉUTICA: SOLUCIÓN INYECTABLE; VÍA DE ADMINISTRACIÓN: INTRAVENOSA;</t>
  </si>
  <si>
    <t>SOLUCION DX-CS</t>
  </si>
  <si>
    <t>HG-6274</t>
  </si>
  <si>
    <t>HG-6275</t>
  </si>
  <si>
    <t>HG-6276</t>
  </si>
  <si>
    <t>526-004</t>
  </si>
  <si>
    <t>COMPRA DE DICLOFENACO, ENALAPRIL, FOSFOMICINA, NEOSTIGMINA, SOLUCIÓN NO. 2, TIMEROSAL, PARA EL HOSPITAL NACIONAL DE SAN MARCOS, "DR. MOISES VILLAGRAN MAZARIEGOS"</t>
  </si>
  <si>
    <t>SOLUCION NO.2 (DEXTROSA Y CLORURO DE SODIO)</t>
  </si>
  <si>
    <t>SOLUCIÓN INYECTABLE, 2.5G + 0.45G, BOLSA 250 ML</t>
  </si>
  <si>
    <t>SOLUCION DOSCON IVA</t>
  </si>
  <si>
    <t>HG-6277</t>
  </si>
  <si>
    <t>HG-6278</t>
  </si>
  <si>
    <t>COMPRA DE MANITOL, METILPREDNISOLONA, METOCLOPRAMIDA, OMEPRAZOL, SOLUCIÓN NO. 2 PARA EL HOSPITAL NACIONAL DE SAN MARCOS, ¿DR. MOISÉS VILLAGRAN MAZARIEGOS¿</t>
  </si>
  <si>
    <t>SOLUCIÓN INYECTABLE, 2.5G + 0.45G, BOLSA/FRASCO 250 ML</t>
  </si>
  <si>
    <t>42224799</t>
  </si>
  <si>
    <t>SOLUCION DOS BONIN CON IVA FRASCO</t>
  </si>
  <si>
    <t>HG-6279</t>
  </si>
  <si>
    <t>HG-6280</t>
  </si>
  <si>
    <t>SOLUCION DOS(LAB. BONIN)INCLUYE IVA</t>
  </si>
  <si>
    <t>HG-6281</t>
  </si>
  <si>
    <t>HG-6282</t>
  </si>
  <si>
    <t>COMPRA DE SOLUCIÓN NO. 2 (DEXTROSA Y CLORURO DE SODIO) PARA EL HOSPITAL NACIONAL DE SAN MARCOS, "DR. MOISÉS VILLAGRAN MAZARIEGOS"</t>
  </si>
  <si>
    <t>SOLUCIÓN NO.2 (DEXTROSA Y CLORURO DE SODIO)</t>
  </si>
  <si>
    <t>HG-6283</t>
  </si>
  <si>
    <t>HG-6284</t>
  </si>
  <si>
    <t>SOLUCION DOS BONINCON IVA INCLUIDO</t>
  </si>
  <si>
    <t>HG-6285</t>
  </si>
  <si>
    <t>SOLUCION DOS FRASCO CON IVA</t>
  </si>
  <si>
    <t>HG-6286</t>
  </si>
  <si>
    <t>124 - SOLUCIÓN PEDIATRICA NO. 2, SOLUCIÓN MASIVA PARENTERAL, DEXTROSA 2.5G Y NACI 0.45G, FRASCO O BOLSA 250ML. C-736</t>
  </si>
  <si>
    <t>SOLUCIÓN PEDIATRICA NO. 2</t>
  </si>
  <si>
    <t>HG-6287</t>
  </si>
  <si>
    <t>SOLUCIÓN PEDIÁTRICA NO. 2SOLUCIÓN MASIVA PARENTERAL, DEXTROSA 2.5 G Y NACL 0.45 G, FRASCO O BOLSA 250 ML</t>
  </si>
  <si>
    <t>SOLUCIÓN PEDIÁTRICA</t>
  </si>
  <si>
    <t>CONCENTRACIÓN: DEXTROSA 2.5G E HIDRÓXIDO DE SODIO Y ÁCIDO CLORHÍDRICO 0.45G; FORMA FARMACÉUTICA: SOLUCIÓN MASIVA PARENTERAL; VÍA DE ADMINISTRACIÓN: INTRAVENOSO</t>
  </si>
  <si>
    <t>SOLUCION DOS BONIN</t>
  </si>
  <si>
    <t>HG-6288</t>
  </si>
  <si>
    <t>SOLUCIÓN PEDIÁTRICA NO. 2 SOLUCIÓN MASIVA PARENTERAL, DEXTROSA 2.5 G Y NACL 0.45 G, FRASCO O BOLSA 250 ML</t>
  </si>
  <si>
    <t>CONCENTRACIÓN: DEXTROSA 2.5G E HIDRÓXIDO DE SODIO Y ÁCIDO CLORHÍDRICO 0.45G; FORMA FARMACÉUTICA: SOLUCIÓN MASIVA PARENTERAL; VÍA DE ADMINISTRACIÓN: INTRAVENOSO;</t>
  </si>
  <si>
    <t>HG-6289</t>
  </si>
  <si>
    <t>ADQUISICIÓN DE DEXTROSA, PARA LA DIRECCIÓN DE ÁREA DE SALUD DE SAN MARCOS.</t>
  </si>
  <si>
    <t>HG-6290</t>
  </si>
  <si>
    <t>SOLUCIÓN NO.2 (DEXTROSA Y CLORURO DE SODIO) 2.5G+0.45G BOLSA 250ML IV</t>
  </si>
  <si>
    <t>HG-6291</t>
  </si>
  <si>
    <t>SOLUCION NO.2 (DEXTROSA Y CLORURO DE SODIO), SOLUCION INYECTABLE, 2.5G + 0.45G, BOLSA 250 ML</t>
  </si>
  <si>
    <t>HG-6292</t>
  </si>
  <si>
    <t>SOLUCION NO. 2 LAB. BONINPRODUCTO CON IVA</t>
  </si>
  <si>
    <t>HG-6293</t>
  </si>
  <si>
    <t>COMPRA DE ATRACURIO , DOPAMINA, PENICILINA, SOLUCION NO. 2 DE 250ML, ACICLOVIR PARA EL HOSPITAL NACIONAL DE SAN MARCOS, "DR. MOISES VILLAGRAN MAZARIEGOS"</t>
  </si>
  <si>
    <t>DESPACHAR EN UN TIEMPO DE CINCO DÍAS HÁBILES DE RECIBIDA LA ORDEN</t>
  </si>
  <si>
    <t>HG-6294</t>
  </si>
  <si>
    <t>SOLUCION DOSLABORATORIO BONINPRODUCTO INCLUYE IVA</t>
  </si>
  <si>
    <t>HG-6295</t>
  </si>
  <si>
    <t>HG-6296</t>
  </si>
  <si>
    <t>COMPRA DE OXITOCINA SINTETICA, PROPOFOL, SEVOFLURANO, SOLUCION NO. 2 (DEXTROSA Y CLORURO DE SODIO) PARA EL HOSPITAL NACIONAL DE SAN MARCOS, DR. MOISES VILLAGRAN MAZARIEGOS.</t>
  </si>
  <si>
    <t>HG-6297</t>
  </si>
  <si>
    <t>HG-6298</t>
  </si>
  <si>
    <t>SOLUCIÓN NO.2 (DEXTROSA Y CLORURO DE SODIO), SOLUCIÓN INYECTABLE, 2.5G + 0.45G, BOLSA 250 ML</t>
  </si>
  <si>
    <t>HG-6299</t>
  </si>
  <si>
    <t>HG-6300</t>
  </si>
  <si>
    <t>SOLUCION DOS BONINLAB. BONINPRODUCTO CON IVA</t>
  </si>
  <si>
    <t>HG-6301</t>
  </si>
  <si>
    <t>SOLUCIÓN NO.2 250 ML</t>
  </si>
  <si>
    <t>HG-6302</t>
  </si>
  <si>
    <t>ADQUISICIÓN DE MEDICAMENTOS VARIOS, PARA LA DIRECCIÓN DE ÁREA DE SALUD DE IZABAL</t>
  </si>
  <si>
    <t>SOLUCION NO. 2 (DEXTROSA Y CLORURO DE SODIO) 250ML</t>
  </si>
  <si>
    <t>SOLCUION DOS BONINLAB. BONINCON IVA</t>
  </si>
  <si>
    <t>HG-6303</t>
  </si>
  <si>
    <t>HG-6304</t>
  </si>
  <si>
    <t>COMPRA DE PENICILINA G SODICA, (DEXTROSA Y CLORURO DE SODIO ) SOLUCIÓN NO. 02, VANCOMICINA CLORHIDRATO, PARA EL HOSPITAL NACIONAL DE SAN MARCOS, "DR. MOISES VILLAGRAN MAZARIEGOS".</t>
  </si>
  <si>
    <t>SOLUCION NO. 2 (DEXTROSA Y CLORURO DE SODIO) SOLUCION INYECTABLE 2.5 GR + 0.45G DE 250ML</t>
  </si>
  <si>
    <t>TENER EN EXISTENCIA PARA COTIZAR Y DESPACHAR INMEDIATAMENTE</t>
  </si>
  <si>
    <t>SOLUCION DOS CON IVA</t>
  </si>
  <si>
    <t>HG-6305</t>
  </si>
  <si>
    <t>HG-6306</t>
  </si>
  <si>
    <t>DEXTROSA AL 30%, DEXTROSA AL 10%, LACTATO DE RINGER 500MG Y SOLUCIÓN PEDIÁTRICA NO.2,PARA EL HOSPITAL GENERAL SAN JUAN DE DIOS</t>
  </si>
  <si>
    <t>SOLUCIÓN PEDIÁTRICA NO. 2, DEXTROSA 2.5 G Y CLORURO DE SODIO 0.45 G, SOLUCIÓN MASIVA PARENTERAL INTRAVENOSA, BOLSA 250 ML</t>
  </si>
  <si>
    <t>HG-6307</t>
  </si>
  <si>
    <t>HG-6308</t>
  </si>
  <si>
    <t>HG-6309</t>
  </si>
  <si>
    <t>HG-6310</t>
  </si>
  <si>
    <t>HG-6311</t>
  </si>
  <si>
    <t>HG-6312</t>
  </si>
  <si>
    <t>HG-6313</t>
  </si>
  <si>
    <t>HG-6314</t>
  </si>
  <si>
    <t>HG-6315</t>
  </si>
  <si>
    <t>HG-6316</t>
  </si>
  <si>
    <t>HG-6317</t>
  </si>
  <si>
    <t>HG-6318</t>
  </si>
  <si>
    <t>HG-6319</t>
  </si>
  <si>
    <t>HG-6320</t>
  </si>
  <si>
    <t>HG-6321</t>
  </si>
  <si>
    <t>COMPRA DE SOLUCION NO. 2 DE 250ML (DEXTROSA Y CLORURO DE SODIO), PENICILINA CRISTALINA.</t>
  </si>
  <si>
    <t>SOL. NO.2 250ML (DEXTROSA Y CLORURO DE SODIO),BOLSA/FRASCO 250ML,2.5GR+0.45GR</t>
  </si>
  <si>
    <t>HG-6322</t>
  </si>
  <si>
    <t>HG-6323</t>
  </si>
  <si>
    <t>527-004</t>
  </si>
  <si>
    <t>MSPAS NO. 2019-HES-CD292 ADQUISICIÓN DE DEXTROSA Y CLORURO DE SODIO BOLSA 500ML.</t>
  </si>
  <si>
    <t>SOLUCION MIXTA FRASCO LAB. BONIN CON IVA</t>
  </si>
  <si>
    <t>HG-6324</t>
  </si>
  <si>
    <t>MSPAS NO. 2018-HES-CD472 ADQUISICIÓN DE DEXTROSA Y CLORURO DE SODIO.</t>
  </si>
  <si>
    <t>HG-6325</t>
  </si>
  <si>
    <t>HG-6326</t>
  </si>
  <si>
    <t>MSPAS NO. 2018-HES-CD184 ADQUISICIÓN DE SOLUCIÓN 2.</t>
  </si>
  <si>
    <t>CONCENTRACIÓN: 2.5G + 0.45G; USO: SOLUCIÓN PARENTERAL</t>
  </si>
  <si>
    <t>HG-6327</t>
  </si>
  <si>
    <t>FLEXOVAL SOL DX-CSPISAPRODUCTO CON IVA</t>
  </si>
  <si>
    <t>HG-6328</t>
  </si>
  <si>
    <t>ADQUISICIÒN DE ANTIBIÓTICOS Y SOLUCIONES PARA LA DIRECCION DE AREA DE SALUD DE SACATEPEQUEZ PARA LA ATENCION DEL ESTADO DE CALAMIDAD DECLARADO MEDIANTE DECRETO GUBERNATIVO NO.1-2018, RATIFICADO Y MODIFICADO POR EL DECRETO NO.14-2,018 DEL CONGRESO DE LA REPUBLICA DE GUATEMALA.</t>
  </si>
  <si>
    <t>HG-6329</t>
  </si>
  <si>
    <t>SOL. DX-CS (LAB. PISA) CON IVA</t>
  </si>
  <si>
    <t>HG-6330</t>
  </si>
  <si>
    <t>HG-6331</t>
  </si>
  <si>
    <t>ADQUISICION DE CLORURO DE SODIO 250 MILILITROS Y OTROS,   PARA EL HOSPITAL REGIONAL DE ZACAPA</t>
  </si>
  <si>
    <t>CONCENTRACIÓN: 5% / 0.90%; FORMA FARMACÉUTICA: SOLUCIÓN MASIVA PARENTERAL; VÍA DE ADMINISTRACIÓN: INTRAVENOSO;</t>
  </si>
  <si>
    <t>HG-6332</t>
  </si>
  <si>
    <t>CLORURO DE SODIO + DEXTROSA (SOLUCIÓN MIXTA) , SOLUCIÓN INYECTABLE, 0.90% + 5%, FRASCO 500 ML</t>
  </si>
  <si>
    <t>HG-6333</t>
  </si>
  <si>
    <t>HG-6334</t>
  </si>
  <si>
    <t>MSPAS NO. 2022-ROO-CD-8455 (ADQUISICION DE DEXTROSA Y CLORURO DE SODIO 5%/0.90%; SOLUCION MASIVA PARENTERAL; VIA DE ADMINISTRACION: INTRAVENOSO; BOLSA; 500 MILILITRO)</t>
  </si>
  <si>
    <t>HG-6335</t>
  </si>
  <si>
    <t>SOL. DX -CS 500 ML</t>
  </si>
  <si>
    <t>HG-6336</t>
  </si>
  <si>
    <t>HG-6337</t>
  </si>
  <si>
    <t>MSPAS NO. 2017-RET-CD006. ADQUISICIÓN DE PRODUCTOS MEDICINALES Y FARMACÉUTICOS PARA EL ÁREA DE SALUD RETALHULEU. (COMPRA DIRECTA POR INSUMOS).</t>
  </si>
  <si>
    <t>CLORURO DE SODIO + DEXTROSA (SOLUCION MIXTA) 0.90% + 5%, SOLUCION INYECTABLE FRASCO 500 ML</t>
  </si>
  <si>
    <t>GENERICO, PRODUCTO EXENTO DE IVA</t>
  </si>
  <si>
    <t>HG-6338</t>
  </si>
  <si>
    <t>SOLUCION MIXTA</t>
  </si>
  <si>
    <t>HG-6339</t>
  </si>
  <si>
    <t>DEXTROSA Y CLORURO DE SODIO,SOLUCIÓN MASIVA PARENTERAL 5% Y 0.9%, FRASCO O BOLSA 500 ML(PUBLICACIÓN SEGUN INSTRUCCIONES DE AUTORIDADES DE LA INSTITUCIÓN, CIRCULAR NO.2465/17)</t>
  </si>
  <si>
    <t>DEXTROSA Y CLORURO DE SODIO,SOLUCIÓN MASIVA PARENTERAL 5% Y 0.9%, FRASCO O BOLSA 500 ML</t>
  </si>
  <si>
    <t>HG-6340</t>
  </si>
  <si>
    <t>GENERICO EXTENTO DE IVA</t>
  </si>
  <si>
    <t>HG-6341</t>
  </si>
  <si>
    <t>HG-6342</t>
  </si>
  <si>
    <t>HG-6343</t>
  </si>
  <si>
    <t>COMPRA DE EMERGENCIA PARA ENTREGA INMEDIATA DE PRODUCTOS MEDICINALES Y FARMACEUTICAS 3 PARA EL HOSPITAL NACIONAL DE SAN PEDRO NECTA.</t>
  </si>
  <si>
    <t>CLORURO DE SODIO + DEXTROSA (SOLUCIÓN MIXTA) , SOLUCIÓN INYECTABLE, 0.90% + 5%, FRASCO 500 ML.-</t>
  </si>
  <si>
    <t>GENÉRICO, EXENTO DE IVA</t>
  </si>
  <si>
    <t>HG-6344</t>
  </si>
  <si>
    <t>BONIN PRESENTACION FRASCO</t>
  </si>
  <si>
    <t>HG-6345</t>
  </si>
  <si>
    <t>DEXTROSA Y CLORURO DE SODIO,SOLUCIÓN MASIVA PARENTERAL 5% Y 0.9%, FRASCO O BOLSA 500 ML (PUBLICACIÓN CON INSTRUCCIONES DE LAS AUTORIDADES SUPERIORES DE LA INSTITUCIÓN, SEGÚN OFICIO CIRCULAR NO166-2017</t>
  </si>
  <si>
    <t>PRODUCTO GENÉRICO EXENTO DE IVA</t>
  </si>
  <si>
    <t>HG-6346</t>
  </si>
  <si>
    <t>GENERICO BAXTER</t>
  </si>
  <si>
    <t>HG-6347</t>
  </si>
  <si>
    <t>PEDIDO 3366, CODIGO 725, EVENTO 2319A/2017, DEXTROSA Y CLORURO DE SODIO, SOLUCIÓN MASIVA PARENTERAL 5% Y 0.9%, FRASCO O BOLSA 500 ML</t>
  </si>
  <si>
    <t>DEXTROSA Y CLORURO DE SODIO, SOLUCIÓN MASIVA PARENTERAL 5% Y 0.9%, FRASCO O BOLSA 500 ML</t>
  </si>
  <si>
    <t>HG-6348</t>
  </si>
  <si>
    <t>HG-6349</t>
  </si>
  <si>
    <t>EVENTO 6146/2017 CODIGO IGSS 725 DEXTROSA Y CLORURO DE SODIO SOLUCION MASIVA PARENTERAL 5% Y 0.9%, FRASCO O BOLSA 500 ML.</t>
  </si>
  <si>
    <t>DEXTROSA Y CLORURO DE SODIO SOLUCION MASIVA PARENTERAL 5% Y 0.9%, FRASCO O BOLSA 500 ML.</t>
  </si>
  <si>
    <t>HG-6350</t>
  </si>
  <si>
    <t>GENÉRICO, PRODUCTO EXENTO DE IVA</t>
  </si>
  <si>
    <t>HG-6351</t>
  </si>
  <si>
    <t>GENERICO CUMPLE CON ETIQUETADO</t>
  </si>
  <si>
    <t>HG-6352</t>
  </si>
  <si>
    <t>COMPRA DE PRODUCTOS MEDICINALES, FARMACEUTICOS Y ANTITUBERCULOSOS CORRESPONDIENTE AL TERCER CUATRIMESTRE DEL AÑO 2017.</t>
  </si>
  <si>
    <t>CLORURO DE SODIO+DEXTROSA (SOLUCIÓN MIXTA) SOL. INYECTABLE 0.90%+5. BOLSA 500ML</t>
  </si>
  <si>
    <t>VER ESPECIFICACIONES ADJUNTAS</t>
  </si>
  <si>
    <t>GENÉRICO PRODUCTO EXENTO DE IVA</t>
  </si>
  <si>
    <t>HG-6353</t>
  </si>
  <si>
    <t>HG-6354</t>
  </si>
  <si>
    <t>HG-6355</t>
  </si>
  <si>
    <t>CODIGO 725,EVENTO 311-2018,COMPRA DE MEDICAMENTOS</t>
  </si>
  <si>
    <t>SOLUCION DX-SC</t>
  </si>
  <si>
    <t>HG-6356</t>
  </si>
  <si>
    <t>HG-6357</t>
  </si>
  <si>
    <t>HG-6358</t>
  </si>
  <si>
    <t>HG-6359</t>
  </si>
  <si>
    <t>EVENTO NO. 7256/17 CODIGO IGSS 725 DEXTROSA Y CLORURO DE SODIO SOLUCION MASIVA PARENTERAL 5% Y 0.9% FRASCO O BOLSA 500 ML.</t>
  </si>
  <si>
    <t>DEXTROSA Y CLORURO DE SODIO SOLUCION MASIVA PARENTERAL 5% Y 0.9% FRASCO O BOLSA 500 ML.</t>
  </si>
  <si>
    <t>HG-6360</t>
  </si>
  <si>
    <t>GENERICOCUMPLE CON ETIQUETADO</t>
  </si>
  <si>
    <t>HG-6361</t>
  </si>
  <si>
    <t>MSPAS NO. 2017-HES-CD429 ADQUISICIÓN DE TRIMETOPRIN, PIPERACILINA MAS TAZOBACTAM, FUROSEMIDA, DOPAMINA, SOLUCION NO. 2.</t>
  </si>
  <si>
    <t>DEXTROSA Y CLORURO DE SODIO CONCENTRACIÓN: 2.5G + 0.45G, USO: SOLUCIÓN PARENTERAL.</t>
  </si>
  <si>
    <t>BOLSA O FRASCO 500ML</t>
  </si>
  <si>
    <t>HG-6362</t>
  </si>
  <si>
    <t>CODIGO 725. DEXTROSA Y CLORURO DE SODIO, SOLUCIÓN MASIVA PARENTERAL 5% Y 0.9%, FRASCO O BOLSA 500 ML</t>
  </si>
  <si>
    <t>SOLUCIÓN MASIVA PARENTERAL 5% Y 0.9%, FRASCO O BOLSA 500 ML</t>
  </si>
  <si>
    <t>HG-6363</t>
  </si>
  <si>
    <t>HG-6364</t>
  </si>
  <si>
    <t>CÓDIGO 725 DEXTROSA Y CLORURO DE SODIO SOLUCIÓN MASIVA PARENTERAL 5% Y 0.9%, FRASCO O BOLSA 500 ML. CANTIDAD 12.</t>
  </si>
  <si>
    <t>9/7/2018</t>
  </si>
  <si>
    <t>11/7/2018</t>
  </si>
  <si>
    <t>CÓDIGO 725 DEXTROSA Y CLORURO DE SODIO</t>
  </si>
  <si>
    <t>SOLUCION DX-CS(LAB. PISA)INCLUYE IVA</t>
  </si>
  <si>
    <t>HG-6365</t>
  </si>
  <si>
    <t>ADQUISICION DE DEXTROSA Y CLORURO DE SODIO, MSPAS NO. 2018-ROO-CD-2553</t>
  </si>
  <si>
    <t>DEXTROSA Y CLORURO DE SODIO SOLUCION MASIVA PARENTERAL 5% Y 0.9% FRASCO O BOLSA DE 500ML. COTIZAR POR FRASCO O BOLSA</t>
  </si>
  <si>
    <t>HG-6366</t>
  </si>
  <si>
    <t>HG-6367</t>
  </si>
  <si>
    <t>HG-6368</t>
  </si>
  <si>
    <t>CLORURO DE SODIO.</t>
  </si>
  <si>
    <t>HG-6369</t>
  </si>
  <si>
    <t>HG-6370</t>
  </si>
  <si>
    <t>HG-6371</t>
  </si>
  <si>
    <t>SOLUCION DX-CS 5%-0.9%(LAB. PISA)INCLUYE IVA</t>
  </si>
  <si>
    <t>HG-6372</t>
  </si>
  <si>
    <t>HG-6373</t>
  </si>
  <si>
    <t>CÓDIGO 725,EVENTO NO. 580,COMPRA DE MEDICAMENTOS</t>
  </si>
  <si>
    <t>HG-6374</t>
  </si>
  <si>
    <t>GENÉRICO *PRODUCTO EXENTO DE IVA</t>
  </si>
  <si>
    <t>HG-6375</t>
  </si>
  <si>
    <t>HG-6376</t>
  </si>
  <si>
    <t>HG-6377</t>
  </si>
  <si>
    <t>EVENTO 3098/2018 CODIGO IGSS 725 DEXTROSA Y CLORURO DE SODIO, SOLUCIÓN MASIVA PARENTERAL 5% Y 0.9%, FRASCO O BOLSA 500 ML</t>
  </si>
  <si>
    <t>HG-6378</t>
  </si>
  <si>
    <t>HG-6379</t>
  </si>
  <si>
    <t>HG-6380</t>
  </si>
  <si>
    <t>SODIO CLORURO + DEXTROSA (SOLUCIÓN MIXTA)</t>
  </si>
  <si>
    <t>CONCENTRACIÓN: DEXTROSA 5%+ CLORURO DE SODIO0.9%; FORMA FARMACÉUTICA: SOLUCIÓN INYECTABLE; VÍA DE ADMINISTRACIÓN: INTRAVENOSA;</t>
  </si>
  <si>
    <t>HG-6381</t>
  </si>
  <si>
    <t>HG-6382</t>
  </si>
  <si>
    <t>MSPAS NO. 2018-INF-CD-040 COMPRA DIRECTA SOLUCIÓN MIXTA Y CLORURO DE SODIO 0.90% BOLSA DE 500ML, PARA EL HOSPITAL INFANTIL DE INFECTOLOGIA Y REHABILITACIÓN</t>
  </si>
  <si>
    <t>HG-6383</t>
  </si>
  <si>
    <t>HG-6384</t>
  </si>
  <si>
    <t>HG-6385</t>
  </si>
  <si>
    <t>HG-6386</t>
  </si>
  <si>
    <t>ADQUISICIÓN DE CLORURO DE SODIO, DEXTROSA ISOTÓNICA, KETOROLACO, SODIO CLORURO+DEXTROSA, ISOFLURANO, PARA EL HOSPITAL DEPARTAMENTAL DE SOLOLÁ</t>
  </si>
  <si>
    <t>HG-6387</t>
  </si>
  <si>
    <t>SOLUCION DX-CSPISAPRODUCTO CON IVA</t>
  </si>
  <si>
    <t>HG-6388</t>
  </si>
  <si>
    <t>HG-6389</t>
  </si>
  <si>
    <t>ADQUISICIÓN DE SODIO CLORURO + DEXTROSA, CLORURO DE SODIO, AZITROMICINA, FOSFOMICINA, PARA EL HOSPITAL DEPARTAMENTAL DE SOLOLÁ</t>
  </si>
  <si>
    <t>HG-6390</t>
  </si>
  <si>
    <t>HG-6391</t>
  </si>
  <si>
    <t>SOLUCION DX CSPISA PRODUCTO CON IVA</t>
  </si>
  <si>
    <t>HG-6392</t>
  </si>
  <si>
    <t>ADQUISICIÓN DE DEXTROSA, HATMAN, SODIO CLORURO Y OTROS</t>
  </si>
  <si>
    <t>SODIO CLORURO DEXTROSA (SOLUCIÓN MIXTA) FORMA FARMACÉUTICA: SOLUCIÓN INYECTABLE; CONCENTRACIÓN: DEXTROSA 5% CLORURO DE SODIO0.9%; VÍA DE ADMINISTRACIÓN: INTRAVENOSA;, BOLSA, 500 MILILITRO</t>
  </si>
  <si>
    <t>BOLSA/ FRASCO</t>
  </si>
  <si>
    <t>SOLUCION DX-CS(LAB. PISA)PRODUCTO CON IVA</t>
  </si>
  <si>
    <t>HG-6393</t>
  </si>
  <si>
    <t>HG-6394</t>
  </si>
  <si>
    <t>HG-6395</t>
  </si>
  <si>
    <t>SOLUCIONES SALINAS VARIAS</t>
  </si>
  <si>
    <t>HG-6396</t>
  </si>
  <si>
    <t>HG-6397</t>
  </si>
  <si>
    <t>HG-6398</t>
  </si>
  <si>
    <t>SOL. DX-CS INY (LAB. PISA) CON IVA</t>
  </si>
  <si>
    <t>HG-6399</t>
  </si>
  <si>
    <t>HG-6400</t>
  </si>
  <si>
    <t>MSPAS NO. 2018-HES-CD290 ADQUISICIÓN DE DEXTROSA Y CLORURO DE SODIO.</t>
  </si>
  <si>
    <t>HG-6401</t>
  </si>
  <si>
    <t>HG-6402</t>
  </si>
  <si>
    <t>HG-6403</t>
  </si>
  <si>
    <t>HG-6404</t>
  </si>
  <si>
    <t>HG-6405</t>
  </si>
  <si>
    <t>PEDIDO 2579/2021 CÓDIGO IGSS 725 DEXTROSA Y CLORURO DE SODIO SOLUCIÓN MASIVA PARENTERAL 5% Y 0.9%, FRASCO O BOLSA 500 ML</t>
  </si>
  <si>
    <t>HG-6406</t>
  </si>
  <si>
    <t>HG-6407</t>
  </si>
  <si>
    <t>HG-6408</t>
  </si>
  <si>
    <t>ADQUISICION DE BENZOATO DE BENCILO 25%, SOLUCIÓN TÓPICA, FRASCO 120ML, CLORURO DE SODIO+DEXTROSA (SOLUCIÓN MIXTA) 0.90% + 5%, SOLUCIÓN INYECTABLE FRASCO 500 ML Y COMPELO B, SOLUCIÓN INYECTABLE VIAL/AMPOLLA 10 ML, PARA LA DIRECCIÓN DE ÁREA DE SALUD DE ALTA VERAPAZ.</t>
  </si>
  <si>
    <t>SUERO MIXTO BONIN(LAB. BONIN/GUATEMALA)INCLUYE IVA</t>
  </si>
  <si>
    <t>HG-6409</t>
  </si>
  <si>
    <t>SOLUCION DX-CS PISA 5% 0.9% SOLUCION INYECTABLE</t>
  </si>
  <si>
    <t>HG-6410</t>
  </si>
  <si>
    <t>BONIN FRASCO 500ML</t>
  </si>
  <si>
    <t>HG-6411</t>
  </si>
  <si>
    <t>ADQUISICIÓN DE MEDICAMENTOS, REQUERIDOS POR LA DIRECCIÓN DE ÁREA DE SALUD IXIL Y SUS TRES DITRITOS.</t>
  </si>
  <si>
    <t>HG-6412</t>
  </si>
  <si>
    <t>HG-6413</t>
  </si>
  <si>
    <t>HG-6414</t>
  </si>
  <si>
    <t>SODIO CLORURO + DEXTROSA (SOLUCIÓN MIXTA); CONCENTRACIÓN: DEXTROSA 5%+ CLORURO DE SODIO0.9%; BOLSA; 500 MILILITRO,DEXTROSA;1.5%; SOLUCIÓN INYECTABLE; VÍA DE ADMINISTRACIÓN: PERITONEAL; BOLSA; 2000 MILILITRO,DEXTROSA ISOTÓNICA; 5%; SOLUCIÓN INYECTABLE, ADMINISTRACIÓN INTRAVENOSA BOLSA 500ML</t>
  </si>
  <si>
    <t>HG-6415</t>
  </si>
  <si>
    <t>HG-6416</t>
  </si>
  <si>
    <t>HG-6417</t>
  </si>
  <si>
    <t>ADQUISICIÓN CÓDIGO 725 DEXTROSA Y CLORURO DE SODIO SOLUCION MASIVA PARENTERAL 5% Y 0.9%, FRASCO O BOLSA 500 ML.</t>
  </si>
  <si>
    <t>DEXTROSA Y CLORURO DE SODIO SOLUCION MASIVA PARENTERAL 5% Y 0.9%, FRASCO O BOLSA 500 ML</t>
  </si>
  <si>
    <t>HG-6418</t>
  </si>
  <si>
    <t>HG-6419</t>
  </si>
  <si>
    <t>HG-6420</t>
  </si>
  <si>
    <t>HG-6421</t>
  </si>
  <si>
    <t>HG-6422</t>
  </si>
  <si>
    <t>CÓDIGO 725,EVENTO NO. 1398,COMPRA DE MEDICAMENTOS</t>
  </si>
  <si>
    <t>30/7/2018</t>
  </si>
  <si>
    <t>HG-6423</t>
  </si>
  <si>
    <t>HG-6424</t>
  </si>
  <si>
    <t>HG-6425</t>
  </si>
  <si>
    <t>HG-6426</t>
  </si>
  <si>
    <t>HG-6427</t>
  </si>
  <si>
    <t>HG-6428</t>
  </si>
  <si>
    <t>ADQUICISION DE ATORVASTATINA 40MG TABLETA, SOLUCION MIXTA 500 MILILITRO</t>
  </si>
  <si>
    <t>SODIO CLORURO+DEXTROSA (SOLUCION MIXTA) CONCENTRACION; DEXTROSA 5%+CLORURO DE SODIO 0.9%; FORMA FARMACEUTICA: SOLUCION INYECTABLE; VIA DE ADMINISTRACION: INTRAVENOSA; FRASCO/BOLSA, 500 MILILITRO</t>
  </si>
  <si>
    <t>SODIO CLORURO+DEXTROSA (SOLUCION MIXTA) INTRAVENOSA; FRASCO/BOLSA, 500 MILILITRO</t>
  </si>
  <si>
    <t>HG-6429</t>
  </si>
  <si>
    <t>HG-6430</t>
  </si>
  <si>
    <t>HG-6431</t>
  </si>
  <si>
    <t>HG-6432</t>
  </si>
  <si>
    <t>HG-6433</t>
  </si>
  <si>
    <t>HG-6434</t>
  </si>
  <si>
    <t>ADQUISICIÓN DE CLORURO DE SODIO, DEXTROSA Y CLORURO DE SODIO,PARA EL HOSPITAL REGIONAL DE ZACAPA</t>
  </si>
  <si>
    <t>17/7/2018</t>
  </si>
  <si>
    <t>HG-6435</t>
  </si>
  <si>
    <t>HG-6436</t>
  </si>
  <si>
    <t>HG-6437</t>
  </si>
  <si>
    <t>HG-6438</t>
  </si>
  <si>
    <t>HG-6439</t>
  </si>
  <si>
    <t>ADQUISICIÓN DE PRODUCTOS MEDICINALES Y FARMACÉUTICOS (SOLUCION MIXTA, LEVOFLOXACINA, CEFEPIMA, TINTURA DE BENJUI)</t>
  </si>
  <si>
    <t>CONCENTRACIÓN: DEXTROSA 5%+ CLORURO DE SODIO0.9%, FORMA FARMACÉUTICA: SOLUCIÓN INYECTABLE, VÍA DE ADMINISTRACIÓN: INTRAVENOSA</t>
  </si>
  <si>
    <t>BOLSA/FRASCO 500 ML</t>
  </si>
  <si>
    <t>HG-6440</t>
  </si>
  <si>
    <t>HG-6441</t>
  </si>
  <si>
    <t>HG-6442</t>
  </si>
  <si>
    <t>CÓDIGO 725, DEXTROSA Y CLORURO DE SODIO, SOLUCIÓN MASIVA PARENTERAL 5% Y 0.9% FRASCO O BOLSA 500 ML</t>
  </si>
  <si>
    <t>HG-6443</t>
  </si>
  <si>
    <t>HG-6444</t>
  </si>
  <si>
    <t>HG-6445</t>
  </si>
  <si>
    <t>SOLUCION DX-CS PISA 5%-0.9% SOLUCION INYECTABLE</t>
  </si>
  <si>
    <t>HG-6446</t>
  </si>
  <si>
    <t>SODIO CLORURO + DEXTROSA (SOLUCIÓN MIXTA); CONCENTRACIÓN: DEXTROSA 5%+ CLORURO DE SODIO0.9%; FORMA FARMACÉUTICA: SOLUCIÓN INYECTABLE; VÍA DE ADMINISTRACIÓN: INTRAVENOSA; BOLSA; 500 MILILITRO,PARA HOSPITAL GENERAL SAN JUAN DE DIOS</t>
  </si>
  <si>
    <t>HG-6447</t>
  </si>
  <si>
    <t>SOLUCION MIXTA BONIN</t>
  </si>
  <si>
    <t>HG-6448</t>
  </si>
  <si>
    <t>ADQUISICIÓN DE PRODUCTOS MEDICINALES Y FARMACÉUTICOS (SUCRALFATO, SOLUCION MIXTA, DEXTROSA ISOTONICA)</t>
  </si>
  <si>
    <t>SODIO CLORURO + DEXTROSA (SOLUCIÓN MIXTA);</t>
  </si>
  <si>
    <t>FRASCO/BOLSA 500 ML</t>
  </si>
  <si>
    <t>SUERO MIXTO FRASCO CON IVA LAB. BONIN</t>
  </si>
  <si>
    <t>HG-6449</t>
  </si>
  <si>
    <t>HG-6450</t>
  </si>
  <si>
    <t>HG-6451</t>
  </si>
  <si>
    <t>SOLUCION DX CS(LAB. PISA)INCLUYE IVA</t>
  </si>
  <si>
    <t>HG-6452</t>
  </si>
  <si>
    <t>F-274, C-725: DEXTROSA Y CLORURO DE SODIO SOLUCION MASIVA PARENTERAL 5% Y 0.9%, FRASCO O BOLSA 500 ML</t>
  </si>
  <si>
    <t>HG-6453</t>
  </si>
  <si>
    <t>CLORURO DE SODIO + DEXTROSA (SOLUCIÓN MIXTA) DE 500ML.</t>
  </si>
  <si>
    <t>CLORURO DE SODIO + DEXTROSA (SOLUCIÓN MIXTA), SOLUCIÓN INYECTABLE, 0.90% + 5% FRASCO DE 500ML</t>
  </si>
  <si>
    <t>HG-6454</t>
  </si>
  <si>
    <t>HG-6455</t>
  </si>
  <si>
    <t>HG-6456</t>
  </si>
  <si>
    <t>HG-6457</t>
  </si>
  <si>
    <t>HG-6458</t>
  </si>
  <si>
    <t>ADQUISICION DE ACETAMINOFEN, PROPINOXATO+CLONIXINATO, HIDROCORTIZONA, FUROSEMIDA, DEXTROSA, METFORMINA, DIGOXINA, FENITOINA, AMOXICILINA, AMIKACINA, CLORURO DE SODIO, DICLOXACILINA, METRONIDAZOL, INMUNOGLOBULINA, JABON YODADO, PENICILINA Y ACIDO FOLICO PARA EL HOSPITAL DE USPANTAN</t>
  </si>
  <si>
    <t>SOLUCIÓN DX-CS(LAB. PISA/ MÉXICO)INCLUYE IVA</t>
  </si>
  <si>
    <t>HG-6459</t>
  </si>
  <si>
    <t>HG-6460</t>
  </si>
  <si>
    <t>BONIN FRASCO 500 ML</t>
  </si>
  <si>
    <t>HG-6461</t>
  </si>
  <si>
    <t>CÓDIGO 725,EVENTO NO. 2320,COMPRA DE MEDICAMENTOS</t>
  </si>
  <si>
    <t>HG-6462</t>
  </si>
  <si>
    <t>CÓDIGO 725 DEXTROSA Y CLORURO DE SODIO, SOLUCIÓN MASIVA PARENTERAL 5% Y 0.9%, FRASCO O BOLSA 500 ML</t>
  </si>
  <si>
    <t>HG-6463</t>
  </si>
  <si>
    <t>HG-6464</t>
  </si>
  <si>
    <t>ADQUISICIÓN DE PRODUCTOS MEDICINALES Y FARMACÉUTICOS, SEGÚN SOLICITUD DE PEDIDO NO. 577-2019</t>
  </si>
  <si>
    <t>SOLUCION DX-CS (LAB. PISA)INCLUYE IVA</t>
  </si>
  <si>
    <t>HG-6465</t>
  </si>
  <si>
    <t>HG-6466</t>
  </si>
  <si>
    <t>MSPAS NO. 2018-ROO-CD-5411 (ADQUISICION DE DEXTROSA Y CLORURO DE SODIO)</t>
  </si>
  <si>
    <t>SOLUCION DX-CSPISACON IVA</t>
  </si>
  <si>
    <t>HG-6467</t>
  </si>
  <si>
    <t>HG-6468</t>
  </si>
  <si>
    <t>CODIGO IGSS 725, DEXTROSA Y CLORURO DE SODIO, SOLUCIÓN MASIVA PARENTERAL 5% Y 0.9%, FRASCO O BOLSA 500 ML</t>
  </si>
  <si>
    <t>HG-6469</t>
  </si>
  <si>
    <t>ADQUISICIÓN DE DEXTROSA, SOLUCIÓN MIXTA, AGUA ESTÉRIL EN AMPOLLA PARA EL HOSPITAL NACIONAL ESPECIALIZADO DE VILLA NUEVA</t>
  </si>
  <si>
    <t>SOLUCION DX-CSPISAPRODUCTO CO IVA</t>
  </si>
  <si>
    <t>HG-6470</t>
  </si>
  <si>
    <t>HG-6471</t>
  </si>
  <si>
    <t>HG-6472</t>
  </si>
  <si>
    <t>DEXTROSA Y CLORURO DE SODIO SOLUCIÓN MASIVA PARENTERAL 5% Y 0.9%, FRASCO O BOLSA 500 ML</t>
  </si>
  <si>
    <t>HG-6473</t>
  </si>
  <si>
    <t>HG-6474</t>
  </si>
  <si>
    <t>HG-6475</t>
  </si>
  <si>
    <t>HG-6476</t>
  </si>
  <si>
    <t>HG-6477</t>
  </si>
  <si>
    <t>HG-6478</t>
  </si>
  <si>
    <t>ADQUISICIÓN DE LACTATO DE RINGER, SODIO CLORURO+DEXTROSA, CLORURO DE SODIO CONCENTRACIÓN AL 0.90% Y DEXTROSA ISOTONICA, SOLICITUD DE PEDIDO 100-2020</t>
  </si>
  <si>
    <t>HG-6479</t>
  </si>
  <si>
    <t>HG-6480</t>
  </si>
  <si>
    <t>SOLUCIÓN MIXTA(LAB. BONIN/GUATEMALA)INCLUYE IVA</t>
  </si>
  <si>
    <t>HG-6481</t>
  </si>
  <si>
    <t>HG-6482</t>
  </si>
  <si>
    <t>ADQUISICION DE PIPERACILINA, CARBETOCINA Y CLORURO DE SODIO +DEXTROSA</t>
  </si>
  <si>
    <t>HG-6483</t>
  </si>
  <si>
    <t>MSPAS NO. 2020-INF-CD-015 COMPRA DE SOLUCION SALINA, DEXTROSA ISOTONICA, DEXTROSA HIPERTONICA, SODIO CLORURO + DEXTROSA Y OTROS INSUMOS PARA EL HOSPITAL INFANTIL DE INFECTOLOGÍA Y REHABILITACIÓN.</t>
  </si>
  <si>
    <t>HG-6484</t>
  </si>
  <si>
    <t>SOLUCIÓN MIXTA BONIN(LAB. BONIN/GUATEMALA)INCLUYE IVA</t>
  </si>
  <si>
    <t>HG-6485</t>
  </si>
  <si>
    <t>HG-6486</t>
  </si>
  <si>
    <t>ADQUISICIÓN DE SOLUCION MIXTA</t>
  </si>
  <si>
    <t>16/8/2019</t>
  </si>
  <si>
    <t>SODIO CLORURO + DEXTROSA (SOLUCIÓN MIXTA) FORMA FARMACÉUTICA: SOLUCIÓN INYECTABLE; CONCENTRACIÓN: DEXTROSA 5% + CLORURO DE SODIO 0.9%; VÍA DE ADMINISTRACIÓN: INTRAVENOSA;, BOLSA/FRASCO, 500 MILILITRO</t>
  </si>
  <si>
    <t>HG-6487</t>
  </si>
  <si>
    <t>HG-6488</t>
  </si>
  <si>
    <t>HG-6489</t>
  </si>
  <si>
    <t>SUERO MIXTO FRASCO CON IVA</t>
  </si>
  <si>
    <t>HG-6490</t>
  </si>
  <si>
    <t>HG-6491</t>
  </si>
  <si>
    <t>SOLUCION MIXTRA BONIN FRASCO CON IVA</t>
  </si>
  <si>
    <t>HG-6492</t>
  </si>
  <si>
    <t>SOLUCION DX-CSAPISAPRODUCTO CON IVA</t>
  </si>
  <si>
    <t>HG-6493</t>
  </si>
  <si>
    <t>HG-6494</t>
  </si>
  <si>
    <t>HG-6495</t>
  </si>
  <si>
    <t>ADQUISICIÓN DE AMIODARONA, VITAMINA A Y OTROS</t>
  </si>
  <si>
    <t>SODIO CLORURO + DEXTROSA (SOLUCIÓN MIXTA) FORMA FARMACÉUTICA: SOLUCIÓN INYECTABLE; CONCENTRACIÓN: DEXTROSA 5%+ CLORURO DE SODIO0.9%; VÍA DE ADMINISTRACIÓN: INTRAVENOSA;, BOLSA, 500 MILILITRO</t>
  </si>
  <si>
    <t>HG-6496</t>
  </si>
  <si>
    <t>SOLUCION DX-5(LAB.PISA)INCLUYE IVA</t>
  </si>
  <si>
    <t>HG-6497</t>
  </si>
  <si>
    <t>ADQUISICIÓN DE SOLUCIÓN MIXTA, DEXTROSA ISOTÓNICA Y SODIO CLORURO PARA EL HOSPITAL NACIONAL ESPECIALIZADO DE VILLA NUEVA</t>
  </si>
  <si>
    <t>HG-6498</t>
  </si>
  <si>
    <t>SOLUCIÓN DX-CS(LAB. PISA)INCLUYE IVA</t>
  </si>
  <si>
    <t>HG-6499</t>
  </si>
  <si>
    <t>MSPAS NO. 2020-HES-CD111 ADQUISICIÓN DE EPINEFRINA CLORHIDRATO, DEXTROSA Y CLORURO DE SODIO, PENICILINA G SODICA, BUDESONIDA, PARA EL HOSPITAL DE ESCUINTLA.</t>
  </si>
  <si>
    <t>HG-6500</t>
  </si>
  <si>
    <t>EVENTO: 2772/2019 CODIGO IGSS: 725 CODIGO PPR: 468 DEXTROSA Y CLORURO DE SODIO SOLUCIÓN MASIVA PARENTERAL 5% Y 0.9%, FRASCO O BOLSA 500 ML</t>
  </si>
  <si>
    <t>HG-6501</t>
  </si>
  <si>
    <t>HG-6502</t>
  </si>
  <si>
    <t>HG-6503</t>
  </si>
  <si>
    <t>HG-6504</t>
  </si>
  <si>
    <t>MSPAS NO. 2020-HES-CD117 ADQUISICIÓN DE DEXTROSA Y CLORURO DE SODIO BOLSA 500ML.</t>
  </si>
  <si>
    <t>HG-6505</t>
  </si>
  <si>
    <t>HG-6506</t>
  </si>
  <si>
    <t>HG-6507</t>
  </si>
  <si>
    <t>SOLUCION DX-CSPRODUCTO CON IVAPRODUCTO CON IVA</t>
  </si>
  <si>
    <t>HG-6508</t>
  </si>
  <si>
    <t>COMPRA DIRECTA MSPAS NO. 2018-HCH-CD216 ADQUISICION DE MEDICAMENTOS (DICLOFENACO SÓDICO. CONCENTRACIÓN: 75MG VIAL O AMPOLLA. 3 MILILITRO; JABÓN QUIRÚRGICO YODADO. CONCENTRACIÓN: 2 %; LANSOPRAZOL. CONCENTRACIÓN: 30MG) PARA EL HOSPITAL NACIONAL DE CHIMALTENANGO</t>
  </si>
  <si>
    <t>HG-6509</t>
  </si>
  <si>
    <t>ADQUISICIÓN DE PRODUCTOS MEDICINALES Y FARMACÉUTICOS (COMPLEJO B, SOLUCION MIXTA)</t>
  </si>
  <si>
    <t>HG-6510</t>
  </si>
  <si>
    <t>HG-6511</t>
  </si>
  <si>
    <t>HG-6512</t>
  </si>
  <si>
    <t>CÓDIGO 725 DEXTROSA Y CLORURO DE SODIO SOLUCIÓN MASIVA PARENTERAL 5% Y 0.9%, FRASCO O BOLSA 500 ML.</t>
  </si>
  <si>
    <t>CÓDIGO 725 DEXTROSA Y CLORURO DE SODIO SOLUCIÓN MASIVA PARENTERAL 5% Y 0.9%, FRASCO O BOLSA 500 ML</t>
  </si>
  <si>
    <t>HG-6513</t>
  </si>
  <si>
    <t>ADQUISICIÓN DE SODIO CLORURO + DEXTROSA (SOLUCIÓN MIXTA), SOLICITUD DE PEDIDO 100-2020</t>
  </si>
  <si>
    <t>HG-6514</t>
  </si>
  <si>
    <t>SOLUCION DX CS(LAB.PISA/MEXICO)INCLUYE IVA</t>
  </si>
  <si>
    <t>HG-6515</t>
  </si>
  <si>
    <t>SOLUCIÓN MIXTA BONIN</t>
  </si>
  <si>
    <t>HG-6516</t>
  </si>
  <si>
    <t>HG-6517</t>
  </si>
  <si>
    <t>HG-6518</t>
  </si>
  <si>
    <t>SOLUCIÓN DX-CS(LAB. PISA/MÉXICO)INCLUYE IVA</t>
  </si>
  <si>
    <t>HG-6519</t>
  </si>
  <si>
    <t>HG-6520</t>
  </si>
  <si>
    <t>HG-6521</t>
  </si>
  <si>
    <t>COMPRA DIRECTA MSPAS NO. 2019-HCH-CD068 ADQUISICIÓN DE MEDICAMENTOS (AMIODARONA. CONCENTRACIÓN: 150 MG/ML; CLORFENIRAMINA MALEATO. CONCENTRACIÓN: 10MG/1ML; DEXTROSA Y CLORURO DE SODIO. CONCENTRACIÓN: 5% / 0.90%; ) PARA EL HOSPITAL NACIONAL DE CHIMALTENANGO</t>
  </si>
  <si>
    <t>HG-6522</t>
  </si>
  <si>
    <t>HG-6523</t>
  </si>
  <si>
    <t>HG-6524</t>
  </si>
  <si>
    <t>ADQUISICIÓN DE PRODUCTOS MEDICINALES Y FARMACÉUTICOS NO. 3 PARA EL HOSPITAL DE BARILLAS</t>
  </si>
  <si>
    <t>HG-6525</t>
  </si>
  <si>
    <t>HG-6526</t>
  </si>
  <si>
    <t>CD 37 ADQUISICIÓN DE PRODUCTOS MEDICINALES, FARMACÉUTICOS Y AFINES PARA EL HOSPITAL DE RETALHULEU.</t>
  </si>
  <si>
    <t>HG-6527</t>
  </si>
  <si>
    <t>SOLUCION MIXTA FRASCO CON IVA</t>
  </si>
  <si>
    <t>HG-6528</t>
  </si>
  <si>
    <t>COD. 725 - DEXTROSA Y CLORURO DE SODIO, SOLUCIÓN MASIVA PARENTERAL 5% Y 0.9%, FRASCO O BOLSA 500 ML</t>
  </si>
  <si>
    <t>HG-6529</t>
  </si>
  <si>
    <t>HG-6530</t>
  </si>
  <si>
    <t>HG-6531</t>
  </si>
  <si>
    <t>MSPAS 2020-HRZ-CD080 CEFAZOLINA SÓDICA</t>
  </si>
  <si>
    <t>SOLUCION DX-CS(LAB. PISA/MEXICO)INCLUYE IVA</t>
  </si>
  <si>
    <t>HG-6532</t>
  </si>
  <si>
    <t>ADQUISICIÓN DE MEDICAMENTOS MSPAS NO.2019-HJO-CD-11.</t>
  </si>
  <si>
    <t>SOLUCIÓN MIXTA</t>
  </si>
  <si>
    <t>CONCENTRACIÓN: DEXTROSA 5% + CLORURO DE SODIO 0.9%; FORMA FARMACÉUTICA: SOLUCIÓN; VÍA DE ADMINISTRACIÓN: INTRAVENOSA;</t>
  </si>
  <si>
    <t>SUERO MIXTO BONIN FRASCO CON IVA</t>
  </si>
  <si>
    <t>HG-6533</t>
  </si>
  <si>
    <t>HG-6534</t>
  </si>
  <si>
    <t>HG-6535</t>
  </si>
  <si>
    <t>HG-6536</t>
  </si>
  <si>
    <t>ADQUISICIÓN DE MEDICAMENTOS, PARA EL HOSPITAL NACIONAL DE ORTOPEDIA Y REHABILITACIÓN DR. JORGE VON AHN, MSPAS 2018-ORT-CD-025</t>
  </si>
  <si>
    <t>SOLUCION DX-CSLAB. PISACON IVA</t>
  </si>
  <si>
    <t>HG-6537</t>
  </si>
  <si>
    <t>EVENTO 6688/2018 CODIGO IGSS 725 DEXTROSA Y CLORURO DE SODIO, SOLUCIÓN MASIVA PARENTERAL 5% Y 0.9%, FRASCO O BOLSA 500 ML</t>
  </si>
  <si>
    <t>HG-6538</t>
  </si>
  <si>
    <t>HG-6539</t>
  </si>
  <si>
    <t>ADQUISICIÓN DE MEDICAMENTOS NO. 5 CORRESPONDIENTE AL PRIMER CUATRIMESTRE 2019.</t>
  </si>
  <si>
    <t>HG-6540</t>
  </si>
  <si>
    <t>HG-6541</t>
  </si>
  <si>
    <t>ADQUISICIÓN DE MEDICAMENTOS NO. 2</t>
  </si>
  <si>
    <t>HG-6542</t>
  </si>
  <si>
    <t>ADQUISICIÓN DE CLORURO DE SODIO, DEXTROSA PARA EL HOSPITAL REGIONAL DE ZACAPA</t>
  </si>
  <si>
    <t>HG-6543</t>
  </si>
  <si>
    <t>ADQUISICION DE SOLUCION SALINA (CLORURO DE SODIO) CONCENTRACION 0.90%. BOLSA 1000 MILILITRO (ML) Y SODIO CLORURO+DEXTROSA (SOLUCION MIXTA) BOLSA 500 MILILITROS, PARA ABASTECIMIENTO DEL CENTRO DE URGENCIAS MEDICAS DE TECPAN GUATEMALA, DE LA DIRECCION DE AREA DE SALUD DE CHIMALTENANGO</t>
  </si>
  <si>
    <t>SODIO CLORURO + DEXTROSA (SOLUCIÓN MIXTA) CONCENTRACIÓN: DEXTROSA 5%+ CLORURO DE SODIO0.9%, FORMA FARMACÉUTICA: SOLUCIÓN INYECTABLE, VÍA DE ADMINISTRACIÓN: INTRAVENOSA</t>
  </si>
  <si>
    <t>HG-6544</t>
  </si>
  <si>
    <t>HG-6545</t>
  </si>
  <si>
    <t>MSPAS NO. 2022-ROO-CD-2687 (ADQUISICION DE DEXTROSA Y CLORURO DE SODIO 5%/0.90%; SOLUCION MASIVA PARENTERAL; VIA DE ADMINISTRACION: INTRAVENOSO; BOLSA; 500 MILILITRO)</t>
  </si>
  <si>
    <t>HG-6546</t>
  </si>
  <si>
    <t>HG-6547</t>
  </si>
  <si>
    <t>ADQUISICIÓN DE CLARURO DE SODIO + DEXTROSA, MANITOL AL 25% VIAL 50ML Y AMIODARONA CLORHIDRATO 3ML</t>
  </si>
  <si>
    <t>HG-6548</t>
  </si>
  <si>
    <t>HG-6549</t>
  </si>
  <si>
    <t>HG-6550</t>
  </si>
  <si>
    <t>HG-6551</t>
  </si>
  <si>
    <t>HG-6552</t>
  </si>
  <si>
    <t>CLORURO DE SODIO + DEXTROSA DE 500ML.</t>
  </si>
  <si>
    <t>CLORURO DE SODIO + DEXTROSA (SOLUCIÓN MIXTA), SOLUCIÓN INYECTABLE, 0.90% + 5% DE 500ML</t>
  </si>
  <si>
    <t>HG-6553</t>
  </si>
  <si>
    <t>HG-6554</t>
  </si>
  <si>
    <t>HG-6555</t>
  </si>
  <si>
    <t>HG-6556</t>
  </si>
  <si>
    <t>ADQUISICIÓN DE CLORUROS DE SODIO, HARTMAN Y DEXTROSA</t>
  </si>
  <si>
    <t>HG-6557</t>
  </si>
  <si>
    <t>HG-6558</t>
  </si>
  <si>
    <t>HG-6559</t>
  </si>
  <si>
    <t>HG-6560</t>
  </si>
  <si>
    <t>EVENTO 64/2019 CODIGO IGSS 725 CODIGO PPR 468 DEXTROSA Y CLORURO DE SODIO SOLUCIÓN MASIVA PARENTERAL 5% Y 0.9%, FRASCO O BOLSA 500 ML</t>
  </si>
  <si>
    <t>HG-6561</t>
  </si>
  <si>
    <t>HG-6562</t>
  </si>
  <si>
    <t>HG-6563</t>
  </si>
  <si>
    <t>COMPRA DIRECTA MSPAS NO. 2019-HCH-CD007 ADQUISICIÓN DE MEDICAMENTOS ( DEXTROSA ISOTÓNICA. CONCENTRACIÓN: 5%; DIGOXINA. CONCENTRACIÓN: 0.25 MG/ML; DEXTROSA Y CLORURO DE SODIO. CONCENTRACIÓN: 5% / 0.90%;) PARA EL HOSPITAL NACIONAL DE CHIMALTENANGO</t>
  </si>
  <si>
    <t>HG-6564</t>
  </si>
  <si>
    <t>HG-6565</t>
  </si>
  <si>
    <t>HG-6566</t>
  </si>
  <si>
    <t>HG-6567</t>
  </si>
  <si>
    <t>HG-6568</t>
  </si>
  <si>
    <t>HG-6569</t>
  </si>
  <si>
    <t>ADQUISICIÓN DE MEDICAMENTOS X</t>
  </si>
  <si>
    <t>HG-6570</t>
  </si>
  <si>
    <t>HG-6571</t>
  </si>
  <si>
    <t>DEXTROSA Y CLORURO DE SODIO SOLUCION MASIVA PARENTERAL 5% Y 0.9%, FRASCO O BOLSA 500 ML CANTIDAD 20 PEDIDO 938/2020 CODIGO IGSS 725</t>
  </si>
  <si>
    <t>HG-6572</t>
  </si>
  <si>
    <t>HG-6573</t>
  </si>
  <si>
    <t>HG-6574</t>
  </si>
  <si>
    <t>DEXTROSA HIPERTÍNICA; SODI CLORURO + DEXTROSA (SOLUCIÓN MIXTA); PARA EL HOSPITAL GENERAL SAN JUAN DE DIOS.</t>
  </si>
  <si>
    <t>HG-6575</t>
  </si>
  <si>
    <t>HG-6576</t>
  </si>
  <si>
    <t>PEDIDO 2204,CODIGO 725,DEXTROSA Y CLORURO DE SODIO , SOLUCION MASIVA PARENTERAL 5% Y 0.9% FRASCO O BOLSA 500 ML,CANTIDAD 24</t>
  </si>
  <si>
    <t>SOLUCION MASIVA PARENTERAL 5% Y 0.9% FRASCO O BOLSA 500 ML</t>
  </si>
  <si>
    <t>HG-6577</t>
  </si>
  <si>
    <t>EVENTO 228/2020 CODIGO IGSS 725 DEXTROSA Y CLORURO DE SODIO SOLUCIÓN MASIVA PARENTERAL 5% Y 0.9%, FRASCO O BOLSA 500 ML</t>
  </si>
  <si>
    <t>HG-6578</t>
  </si>
  <si>
    <t>HG-6579</t>
  </si>
  <si>
    <t>HG-6580</t>
  </si>
  <si>
    <t>CD- 12 ADQUISICIÓN DE PRODUCTOS MEDICINALES Y FARMACEUTICOS PARA EL HOSPITAL DE RETALHULEU.</t>
  </si>
  <si>
    <t>HG-6581</t>
  </si>
  <si>
    <t>SOLUCIÓN DX-CSLABORATORIOS PISA, S.A.INCLUYE IVA</t>
  </si>
  <si>
    <t>HG-6582</t>
  </si>
  <si>
    <t>CLORURO DE SODIO.-</t>
  </si>
  <si>
    <t>HG-6583</t>
  </si>
  <si>
    <t>SOLUCION MIXTA FRASCO 500 ML</t>
  </si>
  <si>
    <t>HG-6584</t>
  </si>
  <si>
    <t>MSPAS NO. 2020-ROO-CD-0020 (ADQUISICION DE DEXTROSA Y CLORURO DE SODIO 5% Y 0.9%, 500ML)</t>
  </si>
  <si>
    <t>HG-6585</t>
  </si>
  <si>
    <t>HG-6586</t>
  </si>
  <si>
    <t>CÓDIGO IGSS 725, DEXTROSA Y CLORURO DE SODIO SOLUCIÓN MASIVA PARENTERAL 5% Y 0.9%, FRASCO O BOLSA 500 ML</t>
  </si>
  <si>
    <t>HG-6587</t>
  </si>
  <si>
    <t>HG-6588</t>
  </si>
  <si>
    <t>HG-6589</t>
  </si>
  <si>
    <t>HG-6590</t>
  </si>
  <si>
    <t>HG-6591</t>
  </si>
  <si>
    <t>HG-6592</t>
  </si>
  <si>
    <t>HG-6593</t>
  </si>
  <si>
    <t>HG-6594</t>
  </si>
  <si>
    <t>HG-6595</t>
  </si>
  <si>
    <t>COMPRA DE SODIO CLORURO + DEXTROSA (SOLUCIÓN MIXTA), AGUA ESTÉRIL (AGUA TRIDESTILADA), PARA USO DEL HOSPITAL INFANTIL DE INFECTOLOGIA Y REHABILITACION. S/P 158-2019.</t>
  </si>
  <si>
    <t>HG-6596</t>
  </si>
  <si>
    <t>HG-6597</t>
  </si>
  <si>
    <t>CLORURO DE SODIO + DEXTROSA (MIXTO) 500ML.</t>
  </si>
  <si>
    <t>SOLUCIÓN INYECTABLE, 0.90% + 5% DE 500ML</t>
  </si>
  <si>
    <t>HG-6598</t>
  </si>
  <si>
    <t>PEDIDO 53, CÓDIGO 725, DEXTROSA Y CLORURO DE SODIO SOLUCIÓN MASIVA PARENTERAL 5% Y 0.9%, FRASCO O BOLSA 500 ML</t>
  </si>
  <si>
    <t>DEXTROSA Y CLORURO DE SODIO SOLUCIÓN MASIVA PARENTERAL 5% Y 0.9%, FRASCO OBOLSA 500 ML</t>
  </si>
  <si>
    <t>DEXTROSA Y CLORURO DE SODIO SOLUCIÓN MASIVA PARENTERAL 5% Y 0.9%, FRASCO O,BOLSA 500 ML</t>
  </si>
  <si>
    <t>HG-6599</t>
  </si>
  <si>
    <t>HG-6600</t>
  </si>
  <si>
    <t>HG-6601</t>
  </si>
  <si>
    <t>HG-6602</t>
  </si>
  <si>
    <t>MSPAS NO. 2019-ROO-CD-3698 (ADQUISICION DE DEXTROSA Y CLORURO DE SODIO)</t>
  </si>
  <si>
    <t>DEXTROSA Y CLORURO DE SODIO SOLUCION MASIVA PARENTERAL 5% Y 0.9% FRASCO O BOLSA DE 500 ML. COTIZAR POR FRASCO O BOLSA</t>
  </si>
  <si>
    <t>HG-6603</t>
  </si>
  <si>
    <t>HG-6604</t>
  </si>
  <si>
    <t>DEXTROSA Y CLORURO DE SODIO SOLUCIÓN MASIVA PARENTERAL 5% Y 0.9%, FRASCO O BOLSA 500 ML, PEDIDO 619/2019, CODIGO IGSS 725, CODIGO PPR 468, CANTIDAD 30</t>
  </si>
  <si>
    <t>DEXTROSA Y CLORURO DE SODIO SOLUCIÓN MASIVA PARENTERAL 5% Y 0.9%</t>
  </si>
  <si>
    <t>FRASCO O BOLSA 500 ML</t>
  </si>
  <si>
    <t>HG-6605</t>
  </si>
  <si>
    <t>HG-6606</t>
  </si>
  <si>
    <t>CÓDIGO IGSS 725,CODIGO PPR 468,EVENTO NO. 582-2019,COMPRA DE MEDICAMENTOS,DEXTROSA Y CLORURO DE SODIO, SOLUCIÓN MASIVA PARENTERAL 5% Y 0.9%, FRASCO O BOLSA 500 ML</t>
  </si>
  <si>
    <t>HG-6607</t>
  </si>
  <si>
    <t>HG-6608</t>
  </si>
  <si>
    <t>SOLUCION DX-CS(LAB. PISA)CON IVA</t>
  </si>
  <si>
    <t>HG-6609</t>
  </si>
  <si>
    <t>HG-6610</t>
  </si>
  <si>
    <t>HG-6611</t>
  </si>
  <si>
    <t>HG-6612</t>
  </si>
  <si>
    <t>BIOGALENIC / DELMED</t>
  </si>
  <si>
    <t>HG-6613</t>
  </si>
  <si>
    <t>HG-6614</t>
  </si>
  <si>
    <t>DEXTROSA Y CLORURO DE SODIO CONCENTRACIÓN: 5% / 0.90%; FORMA FARMACÉUTICA: SOLUCIÓN MASIVA PARENTERAL; VÍA DE ADMINISTRACIÓN: INTRAVENOSO; BOLSA 500 MILILITRO</t>
  </si>
  <si>
    <t>SOLUCION DX-CS PISA 5%-09% SOLUCION INYECTABLE</t>
  </si>
  <si>
    <t>HG-6615</t>
  </si>
  <si>
    <t>COD. 725 - DEXTROSA Y CLORURO DE SODIO, SOLUCIÒN MASIVA PARENTERAL 5% Y 0.9%, FRASCO O BOLSA 500 ML</t>
  </si>
  <si>
    <t>HG-6616</t>
  </si>
  <si>
    <t>DELMEDPRODUCTO POSEE IVA</t>
  </si>
  <si>
    <t>HG-6617</t>
  </si>
  <si>
    <t>HG-6618</t>
  </si>
  <si>
    <t>HG-6619</t>
  </si>
  <si>
    <t>HG-6620</t>
  </si>
  <si>
    <t>MSPAS NO. 2019-SUCH-CD-67 ADQUISICIÓN DE DIEZ PRODUCTOS FARMACÉUTICOS Y MEDICINALES PARA LA DIRECCIÓN DE ÁREA DE SALUD DE SUCHITEPÉQUEZ.</t>
  </si>
  <si>
    <t>HG-6621</t>
  </si>
  <si>
    <t>HG-6622</t>
  </si>
  <si>
    <t>HG-6623</t>
  </si>
  <si>
    <t>SUERO MIXTO 5%(LAB. BONIN)INCLUYE IVA</t>
  </si>
  <si>
    <t>HG-6624</t>
  </si>
  <si>
    <t>HG-6625</t>
  </si>
  <si>
    <t>ADQUISICION DE PRODUCTOS MEDICINALES Y FARMACEUTICOS</t>
  </si>
  <si>
    <t>HG-6626</t>
  </si>
  <si>
    <t>HG-6627</t>
  </si>
  <si>
    <t>SOLUCION CS PISA 0.9% SOLUCION INYECTABLE</t>
  </si>
  <si>
    <t>HG-6628</t>
  </si>
  <si>
    <t>HG-6629</t>
  </si>
  <si>
    <t>HG-6630</t>
  </si>
  <si>
    <t>CÓDIGO IGSS 725, EVENTO NO. 423-2020, COMPRA DE MEDICAMENTOS, DEXTROSA Y CLORURO DE SODIO, SOLUCIÓN MASIVA PARENTERAL 5% Y 0.9%, FRASCO O BOLSA 500 ML</t>
  </si>
  <si>
    <t>SOLUCIÓN DX-CS PISA</t>
  </si>
  <si>
    <t>HG-6631</t>
  </si>
  <si>
    <t>HG-6632</t>
  </si>
  <si>
    <t>HG-6633</t>
  </si>
  <si>
    <t>HG-6634</t>
  </si>
  <si>
    <t>MSPAS NO. 2019-INF-CD-057 COMPRA DE SODIO CLORURO + DEXTROSA (SOLUCION MIXTA), PARA EL HOSPITAL INFANTIL DE INFECTOLOGIA Y REHABILITACIÓN.</t>
  </si>
  <si>
    <t>7/6/2019</t>
  </si>
  <si>
    <t>HG-6635</t>
  </si>
  <si>
    <t>HG-6636</t>
  </si>
  <si>
    <t>GENÉRICO *EXENTO DE IVA</t>
  </si>
  <si>
    <t>HG-6637</t>
  </si>
  <si>
    <t>GENÉRICO-FRYCIA</t>
  </si>
  <si>
    <t>HG-6638</t>
  </si>
  <si>
    <t>HG-6639</t>
  </si>
  <si>
    <t>HG-6640</t>
  </si>
  <si>
    <t>HG-6641</t>
  </si>
  <si>
    <t>HG-6642</t>
  </si>
  <si>
    <t>MSPAS NO. 2020-ROO-CD-1697 (ADQUISICION DE DEXTROSA Y CLORURO DE SODIO 5% Y 0.9%, 500ML)</t>
  </si>
  <si>
    <t>HG-6643</t>
  </si>
  <si>
    <t>HG-6644</t>
  </si>
  <si>
    <t>SOLUCION DX-CS (5% - 0.9%)PISAFRASCO FLEXOVALPRODUCTO CON IVA</t>
  </si>
  <si>
    <t>HG-6645</t>
  </si>
  <si>
    <t>HG-6646</t>
  </si>
  <si>
    <t>HG-6647</t>
  </si>
  <si>
    <t>HG-6648</t>
  </si>
  <si>
    <t>HG-6649</t>
  </si>
  <si>
    <t>PEDIDO 2373, CÓDIGO 725, DEXTROSA Y CLORURO DE SODIO, SOLUCIÓN MASIVA PARENTERAL 5% Y 0.9%, FRASCO O BOLSA 500 ML</t>
  </si>
  <si>
    <t>HG-6650</t>
  </si>
  <si>
    <t>HG-6651</t>
  </si>
  <si>
    <t>HG-6652</t>
  </si>
  <si>
    <t>HG-6653</t>
  </si>
  <si>
    <t>HG-6654</t>
  </si>
  <si>
    <t>MSPAS NO. 2019-ROO-CD-0231 (ADQUISICION DE DEXTROSA Y CLORURO DE SODIO)</t>
  </si>
  <si>
    <t>HG-6655</t>
  </si>
  <si>
    <t>HG-6656</t>
  </si>
  <si>
    <t>HG-6657</t>
  </si>
  <si>
    <t>MSPAS NO. 2019-HES-CD336 ADQUISICIÓN DE DEXTROSA Y CLORURO DE SODIO, ERITROMICINA, AZITROMICINA.</t>
  </si>
  <si>
    <t>HG-6658</t>
  </si>
  <si>
    <t>HG-6659</t>
  </si>
  <si>
    <t>SOLUCION MIXTA FRASCO CON IVA BONIN</t>
  </si>
  <si>
    <t>HG-6660</t>
  </si>
  <si>
    <t>ADQUISICIÓN DE PRODUCTOS MEDICINALES Y FARMACÉUTICOS.</t>
  </si>
  <si>
    <t>HG-6661</t>
  </si>
  <si>
    <t>HG-6662</t>
  </si>
  <si>
    <t>HG-6663</t>
  </si>
  <si>
    <t>CD- 100 ADQUISICIÓN DE PRODUCTOS MEDICINALES, FARMACÉUTICOS: PARA EL HOSPITAL DE RETALHULEU.</t>
  </si>
  <si>
    <t>HG-6664</t>
  </si>
  <si>
    <t>HG-6665</t>
  </si>
  <si>
    <t>HG-6666</t>
  </si>
  <si>
    <t>MSPAS NO. 2020-SUCH-CD-04 ADQUISICIÓN DE TRES PRODUCTOS FARMACÉUTICOS Y MEDICINALES PARA LA DIRECCIÓN DE ÁREA DE SALUD DE SUCHITEPÉQUEZ.</t>
  </si>
  <si>
    <t>HG-6667</t>
  </si>
  <si>
    <t>SUERO MIXTO(LAB. BONIN)INCLUYE IVA</t>
  </si>
  <si>
    <t>HG-6668</t>
  </si>
  <si>
    <t>CLORURO DE SODIO + DEXTROSA</t>
  </si>
  <si>
    <t>12/6/2019</t>
  </si>
  <si>
    <t>HG-6669</t>
  </si>
  <si>
    <t>HG-6670</t>
  </si>
  <si>
    <t>HG-6671</t>
  </si>
  <si>
    <t>ADQUISICIÓN DE SODIO CLORURO + DEXTROSA, GENTAMICINA SULFATO, INSULINA CRISTALINA, LIDOCAINA CLORHIDRATO SIN EPINEFRINA Y METILPREDNISOLONA ACETATO.</t>
  </si>
  <si>
    <t>HG-6672</t>
  </si>
  <si>
    <t>SUERO MIXTO (LAB. BONIN)INCLUYE IVA</t>
  </si>
  <si>
    <t>HG-6673</t>
  </si>
  <si>
    <t>MSPAS NO. 2019-INF-CD-062 COMPRA DE SODIO CLORURO + DEXTROSA, CLORURO DE SODIO, DEXTROSA ISOTONICA, PARA EL HOSPITAL INFANTIL DE INFECTOLOGIA Y REHABILITACIÓN</t>
  </si>
  <si>
    <t>HG-6674</t>
  </si>
  <si>
    <t>GENÉRICO FRYCIA</t>
  </si>
  <si>
    <t>HG-6675</t>
  </si>
  <si>
    <t>HG-6676</t>
  </si>
  <si>
    <t>SUERO MIXTRO FRASCO CON IVA</t>
  </si>
  <si>
    <t>HG-6677</t>
  </si>
  <si>
    <t>ADQUISICIÓN DE CLORHEXIDINA,NOREPINEFRINA, CIPROFLOXACINA</t>
  </si>
  <si>
    <t>16/12/2020</t>
  </si>
  <si>
    <t>18/12/2020</t>
  </si>
  <si>
    <t>SOLUCION DX-CS (FRASCO FLEXOVAL)</t>
  </si>
  <si>
    <t>HG-6678</t>
  </si>
  <si>
    <t>SUERO MIXTO 5%LAB. BONIN/GUATEMALAINCLUYE IVA</t>
  </si>
  <si>
    <t>HG-6679</t>
  </si>
  <si>
    <t>HG-6680</t>
  </si>
  <si>
    <t>HG-6681</t>
  </si>
  <si>
    <t>HG-6682</t>
  </si>
  <si>
    <t>ADQUISICIÓN DE MEDICAMENTOS, CD-003, REQUERIDOS POR LA DIRECCIÓN DE ÁREA DE SALUD IXIL, PARA LOS TRES DITRITOS.</t>
  </si>
  <si>
    <t>8/1/2021</t>
  </si>
  <si>
    <t>HG-6683</t>
  </si>
  <si>
    <t>HG-6684</t>
  </si>
  <si>
    <t>HG-6685</t>
  </si>
  <si>
    <t>HG-6686</t>
  </si>
  <si>
    <t>HG-6687</t>
  </si>
  <si>
    <t>ADQUISICIÓN DE PRODUCTOS MEDICINALES Y FARMACEUTICOS, SEGÚN SOLICITUD DE PEDIDO NO.484-2019</t>
  </si>
  <si>
    <t>SUERO MIXTO BONIN FRASCO CON VIA</t>
  </si>
  <si>
    <t>HG-6688</t>
  </si>
  <si>
    <t>SOLUCION DX CS(LAB.PISA)INCLUYE IVA</t>
  </si>
  <si>
    <t>HG-6689</t>
  </si>
  <si>
    <t>20. DEXTROSA Y CLORURO DE SODIO SOLUCION MASIVA PARENTERAL 5% Y 0.9%, FRASCO O BOLSA 500 ML. CODIGO IGSS 725</t>
  </si>
  <si>
    <t>HG-6690</t>
  </si>
  <si>
    <t>HG-6691</t>
  </si>
  <si>
    <t>HG-6692</t>
  </si>
  <si>
    <t>EVENTO 6779 COD725 P7497 PPR468 DEXTROSA Y CLORURO DE SODIO SOLUCIÓN MASIVA PARENTERAL 5% Y 0.9%, FRASCO O BOLSA 500 ML</t>
  </si>
  <si>
    <t>HG-6693</t>
  </si>
  <si>
    <t>HG-6694</t>
  </si>
  <si>
    <t>HG-6695</t>
  </si>
  <si>
    <t>HG-6696</t>
  </si>
  <si>
    <t>PEDIDO 2008, CÓDIGO IGSS 725 DEXTROSA Y CLORURO DE SODIO, SOLUCIÓN MASIVA PARENTERAL 5% Y 0.9%, FRASCO O BOLSA 500 ML</t>
  </si>
  <si>
    <t>HG-6697</t>
  </si>
  <si>
    <t>HG-6698</t>
  </si>
  <si>
    <t>MIXTO 5%</t>
  </si>
  <si>
    <t>HG-6699</t>
  </si>
  <si>
    <t>HG-6700</t>
  </si>
  <si>
    <t>SOLUCION DX-CS PISA</t>
  </si>
  <si>
    <t>HG-6701</t>
  </si>
  <si>
    <t>F-0914/2021 C-725 DEXTROSA Y CLORURO DE SODIO SOLUCIÓN MASIVA PARENTERAL 5% Y 0.9%, FRASCO O BOLSA 500 ML</t>
  </si>
  <si>
    <t>GENERICO - DELMED</t>
  </si>
  <si>
    <t>HG-6702</t>
  </si>
  <si>
    <t>HG-6703</t>
  </si>
  <si>
    <t>MSPAS NO. 2021-ROO-CD-4678 (ADQUISICION DE DEXTROSA Y CLORURO DE SODIO 5% / 0.90%; SOLUCION MASIVA PARENTERAL; VIA DE ADMINISTRACION: INTRAVENOSO; BOLSA; 500 MILILITRO)</t>
  </si>
  <si>
    <t>HG-6704</t>
  </si>
  <si>
    <t>HG-6705</t>
  </si>
  <si>
    <t>HG-6706</t>
  </si>
  <si>
    <t>HG-6707</t>
  </si>
  <si>
    <t>HG-6708</t>
  </si>
  <si>
    <t>HG-6709</t>
  </si>
  <si>
    <t>HG-6710</t>
  </si>
  <si>
    <t>HG-6711</t>
  </si>
  <si>
    <t>CODIGO IGSS 725 DEXTROSA Y CLORURO DE SODIO SOLUCIÓN MASIVA PARENTERAL 5% Y 0.9%, FRASCO O BOLSA 500 ML</t>
  </si>
  <si>
    <t>HG-6712</t>
  </si>
  <si>
    <t>SOL. DX-CS 500ML</t>
  </si>
  <si>
    <t>HG-6713</t>
  </si>
  <si>
    <t>HG-6714</t>
  </si>
  <si>
    <t>HG-6715</t>
  </si>
  <si>
    <t>HG-6716</t>
  </si>
  <si>
    <t>HG-6717</t>
  </si>
  <si>
    <t>SOLUCIÓN DX-CS</t>
  </si>
  <si>
    <t>HG-6718</t>
  </si>
  <si>
    <t>MSPAS NO. 2021-HNEVN-CD-434 ADQUISICIÓN DE ACETAMINOFÉN (PARACETAMOL) Y SOLUCIÓN MIXTA PARA EL HOSPITAL NACIONAL ESPECIALIZADO DE VILLA NUEVA</t>
  </si>
  <si>
    <t>HG-6719</t>
  </si>
  <si>
    <t>HG-6720</t>
  </si>
  <si>
    <t>SUERO MIXTO 5%</t>
  </si>
  <si>
    <t>HG-6721</t>
  </si>
  <si>
    <t>28/8/2021</t>
  </si>
  <si>
    <t>HG-6722</t>
  </si>
  <si>
    <t>GENÉRICO / DELMED</t>
  </si>
  <si>
    <t>HG-6723</t>
  </si>
  <si>
    <t>DEXTROSA Y CLORURO DE SODIO SOLUCIÓN MASIVA PARENTERAL 5% Y 0.9%, FRASCO O BOLSA 500 ML. CANTIDAD 12 PEDIDO 29/2021 CODIGO IGSS 725</t>
  </si>
  <si>
    <t>HG-6724</t>
  </si>
  <si>
    <t>HG-6725</t>
  </si>
  <si>
    <t>HG-6726</t>
  </si>
  <si>
    <t>HG-6727</t>
  </si>
  <si>
    <t>HG-6728</t>
  </si>
  <si>
    <t>HG-6729</t>
  </si>
  <si>
    <t>HG-6730</t>
  </si>
  <si>
    <t>POR ADQUISICION DE ACETONA, ACIDO ACETILSALICILICO, ACIDO TRANEXAMICO, CLORFENIRAMINA.</t>
  </si>
  <si>
    <t>HG-6731</t>
  </si>
  <si>
    <t>PEDIDO 99, CÓDIGO IGSS 725 DEXTROSA Y CLORURO DE SODIO, SOLUCIÓN MASIVA PARENTERAL 5% Y 0.9%, FRASCO O BOLSA 500 ML</t>
  </si>
  <si>
    <t>20/1/2021</t>
  </si>
  <si>
    <t>HG-6732</t>
  </si>
  <si>
    <t>HG-6733</t>
  </si>
  <si>
    <t>HG-6734</t>
  </si>
  <si>
    <t>HG-6735</t>
  </si>
  <si>
    <t>HG-6736</t>
  </si>
  <si>
    <t>SUERO MIXTOLAB. BONIN/GUATEMALAINCLUYE IVA</t>
  </si>
  <si>
    <t>HG-6737</t>
  </si>
  <si>
    <t>HG-6738</t>
  </si>
  <si>
    <t>HG-6739</t>
  </si>
  <si>
    <t>HG-6740</t>
  </si>
  <si>
    <t>HG-6741</t>
  </si>
  <si>
    <t>HG-6742</t>
  </si>
  <si>
    <t>HG-6743</t>
  </si>
  <si>
    <t>SUERO MIXTOLAB. BONIN/GUATEMALACON IVA</t>
  </si>
  <si>
    <t>HG-6744</t>
  </si>
  <si>
    <t>BONIN (FRASCO)</t>
  </si>
  <si>
    <t>HG-6745</t>
  </si>
  <si>
    <t>HG-6746</t>
  </si>
  <si>
    <t>HG-6747</t>
  </si>
  <si>
    <t>HG-6748</t>
  </si>
  <si>
    <t>MSPAS NO. 2021-INF-CD-140 COMPRA DE AGUA ESTERIL (AGUA TRIDESTILADA), HARTMAN RINGER LACTATO, SOLUCION SALINA (CLORURO DE SODIO) Y OTROS INSUMOS, PARA EL HOSPITAL INFANTIL DE INFECTOLOGÍA Y REHABILITACIÓN.</t>
  </si>
  <si>
    <t>HG-6749</t>
  </si>
  <si>
    <t>HG-6750</t>
  </si>
  <si>
    <t>ADQUISICION DE AMPICILINA, ACETAMINOFEN, CEFADROXILO, CLORURO DE SODIO, SURFACTANTE, NEOSTIGMINA, JABON, RANITIDINA, CLOTRIMAZOL, HIDRALAZINA, ALBENDAZOL, GLUTARALDEHIDO, INMUNOGLOBULINA, HIDROCORTIZONA, MISOPROSTOL Y CEFTRIAXONA PARA EL HOSPITAL DE USPANTAN</t>
  </si>
  <si>
    <t>HG-6751</t>
  </si>
  <si>
    <t>HG-6752</t>
  </si>
  <si>
    <t>MSPAS NO. 2018-HES-CD480 ADQUISICIÓN DE DEXTROSA Y CLORURO DE SODIO FRASCO 500ML.</t>
  </si>
  <si>
    <t>HG-6753</t>
  </si>
  <si>
    <t>HG-6754</t>
  </si>
  <si>
    <t>POR ADQUISICION DE CLORURO DE SODIO AL 0.9% + DEXTROSA AL 5%.</t>
  </si>
  <si>
    <t>HG-6755</t>
  </si>
  <si>
    <t>HG-6756</t>
  </si>
  <si>
    <t>HG-6757</t>
  </si>
  <si>
    <t>HG-6758</t>
  </si>
  <si>
    <t>HG-6759</t>
  </si>
  <si>
    <t>HG-6760</t>
  </si>
  <si>
    <t>HG-6761</t>
  </si>
  <si>
    <t>ADQUISICIÓN DE PRODUCTOS FARMACÉUTICOS PARA EL HOSPITAL DE NEBAJ</t>
  </si>
  <si>
    <t>HG-6762</t>
  </si>
  <si>
    <t>HG-6763</t>
  </si>
  <si>
    <t>HG-6764</t>
  </si>
  <si>
    <t>HG-6765</t>
  </si>
  <si>
    <t>HG-6766</t>
  </si>
  <si>
    <t>HG-6767</t>
  </si>
  <si>
    <t>MSPAS NO. 2021-HES-CD38 ADQUISICIÓN DE DEXTROSA Y CLORURO DE SODIO.</t>
  </si>
  <si>
    <t>HG-6768</t>
  </si>
  <si>
    <t>HG-6769</t>
  </si>
  <si>
    <t>HG-6770</t>
  </si>
  <si>
    <t>HG-6771</t>
  </si>
  <si>
    <t>CÓDIGO 725,EVENTO NO. 1360,COMPRA DE MEDICAMENTOS</t>
  </si>
  <si>
    <t>HG-6772</t>
  </si>
  <si>
    <t>MSPAS NO. 2018-HES-CD272 ADQUISICIÓN DE DEXTROSA Y CLORURO DE SODIO.</t>
  </si>
  <si>
    <t>CONCENTRACIÓN: 5% / 0.90%; FORMA FARMACÉUTICA: SOLUCIÓN MASIVA PARENTERAL; VÍA DE ADMINISTRACIÓN: INTRAVENOSO</t>
  </si>
  <si>
    <t>HG-6773</t>
  </si>
  <si>
    <t>MSPAS NO. 2019-INF-CD-075 COMPRA DE SODIO CLORURO + DEXTROSA, DEXTROSA ISOTÓNICA, DEXTROSA HIPERTONICA, DEXKETOPROFENO Y OTROS MEDICAMENTOS, PARA EL HOSPITAL INFANTIL DE INFECTOLOGIA Y REHABILITACIÓN.</t>
  </si>
  <si>
    <t>HG-6774</t>
  </si>
  <si>
    <t>HG-6775</t>
  </si>
  <si>
    <t>EVENTO 1761/2017 CODIGO 725 COMPRA DE MEDICAMENTOS</t>
  </si>
  <si>
    <t>DEXTROSA Y CLORURO DE SODIO SOLUCION MASIVA PARENTERAL 5% Y 0.9% FRASCO O BOLSA 500 ML</t>
  </si>
  <si>
    <t>HG-6776</t>
  </si>
  <si>
    <t>HG-6777</t>
  </si>
  <si>
    <t>PEDIDO 3366, CODIGO 725, EVENTO 2319/2017, DEXTROSA Y CLORURO DE SODIO, SOLUCIÓN MASIVA PARENTERAL 5% Y 0.9%, FRASCO O BOLSA 500 ML</t>
  </si>
  <si>
    <t>HG-6778</t>
  </si>
  <si>
    <t>HG-6779</t>
  </si>
  <si>
    <t>COMPRA DIRECTA MSPAS NO. 2021-HCH-CD048 ADQUISICIÓN DE MEDICAMENTOS (ÁCIDO ASCÓRBICO (VITAMINA C). CONCENTRACIÓN: 500 MG; ATENOLOL. CONCENTRACIÓN: 100MG; DEXTROSA Y CLORURO DE SODIO. CONCENTRACIÓN: 5% / 0.90%) PARA EL HOSPITAL NACIONAL DE CHIMALTENANGO</t>
  </si>
  <si>
    <t>HG-6780</t>
  </si>
  <si>
    <t>HG-6781</t>
  </si>
  <si>
    <t>HG-6782</t>
  </si>
  <si>
    <t>COD. IGSS 725 DEXTROSA Y CLORURO DE SODIO SOLUCIÓN MASIVA PARENTERAL 5% Y 0.9%, FRASCO O BOLSA 500 ML.</t>
  </si>
  <si>
    <t>HG-6783</t>
  </si>
  <si>
    <t>HG-6784</t>
  </si>
  <si>
    <t>SOLUCION DX-CSPISAFRASCO FLEXOVAL 500 MLPRODUCTO CON IVA</t>
  </si>
  <si>
    <t>HG-6785</t>
  </si>
  <si>
    <t>HG-6786</t>
  </si>
  <si>
    <t>HG-6787</t>
  </si>
  <si>
    <t>HG-6788</t>
  </si>
  <si>
    <t>HG-6789</t>
  </si>
  <si>
    <t>SOLUCION DX-5(LAB. PISA/MEXICO)INCLUYE IVA</t>
  </si>
  <si>
    <t>HG-6790</t>
  </si>
  <si>
    <t>MSPAS NO. 2020-HES-EXCD78 ADQUISICIÓN DE CLORURO DE SODIO, DEXTROSA Y CLORURO DE SODIO, PARA EL HOSPITAL TEMPORAL SANTA LUCIA COTZUMALGUAPA ESCUINTLA.</t>
  </si>
  <si>
    <t>HG-6791</t>
  </si>
  <si>
    <t>HG-6792</t>
  </si>
  <si>
    <t>SOLUCION DX-CS PISAFRASCO FLEXOVALPRODUCTO CON IVA</t>
  </si>
  <si>
    <t>HG-6793</t>
  </si>
  <si>
    <t>ADQUISICION DE SALES DE HIDRATACION Y OTROS, PARA EL HOSPITAL REGIONAL DE ZACAPA</t>
  </si>
  <si>
    <t>HG-6794</t>
  </si>
  <si>
    <t>HG-6795</t>
  </si>
  <si>
    <t>MSPAS NO. 2021-HES-CD205 ADQUISICIÓN DE DEXTROSA Y CLORURO DE SODIO CONCENTRACIÓN: 5% /0.90%, PARA EL HOSPITAL DE ESCUINTLA.</t>
  </si>
  <si>
    <t>SOLUCIÓN DX-CS FLEXOVAL 500ML</t>
  </si>
  <si>
    <t>HG-6796</t>
  </si>
  <si>
    <t>HG-6797</t>
  </si>
  <si>
    <t>HG-6798</t>
  </si>
  <si>
    <t>DEXTROSA Y CLORURO DE SODIO CONCENTRACIÓN: 5% / 0.90%; FORMA FARMACÉUTICA: SOLUCIÓN MASIVA PARENTERAL; VÍA DE ADMINISTRACIÓN: INTRAVENOSO;</t>
  </si>
  <si>
    <t>HG-6799</t>
  </si>
  <si>
    <t>HG-6800</t>
  </si>
  <si>
    <t>PEDIDO 4076/2021, CÓDIGO IGSS 725, DEXTROSA Y CLORURO DE SODIO SOLUCIÓN MASIVA PARENTERAL 5% Y 0.9%, FRASCO O BOLSA 500 ML. AMPARO NO. 01200-2016-00064.</t>
  </si>
  <si>
    <t>HG-6801</t>
  </si>
  <si>
    <t>HG-6802</t>
  </si>
  <si>
    <t>SOLUCIÓN DX-CS 500ML</t>
  </si>
  <si>
    <t>HG-6803</t>
  </si>
  <si>
    <t>CÓDIGO 725,EVENTO NO. 1380,COMPRA DE MEDICAMENTOS</t>
  </si>
  <si>
    <t>HG-6804</t>
  </si>
  <si>
    <t>EVENTO 6003/2018 CODIGO IGSS 725 DEXTROSA Y CLORURO DE SODIO, SOLUCIÓN MASIVA PARENTERAL 5% Y 0.9%, FRASCO O BOLSA 500 ML</t>
  </si>
  <si>
    <t>HG-6805</t>
  </si>
  <si>
    <t>CODIGO: 725 DEXTROSA Y CLORURO DE SODIO SOLUCION MASIVA PARENTERAL 5% Y 0.9%, FRASCO O BOLSA 500 ML</t>
  </si>
  <si>
    <t>HG-6806</t>
  </si>
  <si>
    <t>ADQUISICION DE DEXTROSA Y CLORURO DE SODIO SOLUCION MASIVA PARENTERAL, MSPAS NO. 2018-ROO-CD-3654</t>
  </si>
  <si>
    <t>HG-6807</t>
  </si>
  <si>
    <t>EVENTO 6230/2018 CODIGO IGSS 725 DEXTROSA Y CLORURO DE SODIO, SOLUCIÓN MASIVA PARENTERAL 5% Y 0.9%, FRASCO O BOLSA 500 ML</t>
  </si>
  <si>
    <t>HG-6808</t>
  </si>
  <si>
    <t>HG-6809</t>
  </si>
  <si>
    <t>HG-6810</t>
  </si>
  <si>
    <t>MSPAS NO. 2020-HNEVN-CE-231 ADQUISICIÓN DE CLORURO DE SODIO Y SOLUCIÓN MIXTA PARA EL HOSPITAL NACIONAL ESPECIALIZADO DE VILLA NUEVA</t>
  </si>
  <si>
    <t>CONCENTRACIÓN: DEXTROSA 5%+ CLORURO DE SODIO0.9%; FORMA FARMACÉUTICA: SOLUCIÓN INYECTABLE; VÍA DE ADMINISTRACIÓN: INTRAVENOSA</t>
  </si>
  <si>
    <t>SOLUCION DX-CS 5%-0.9%PISAFRASCO FLEXOVALPRODUCTO CON IVA</t>
  </si>
  <si>
    <t>HG-6811</t>
  </si>
  <si>
    <t>BONIN-FRASCO</t>
  </si>
  <si>
    <t>HG-6812</t>
  </si>
  <si>
    <t>HG-6813</t>
  </si>
  <si>
    <t>HG-6814</t>
  </si>
  <si>
    <t>HG-6815</t>
  </si>
  <si>
    <t>ADQUISICIÓN DE SODIO CLORURO + DEXTROSA POR ESTADO DE CALAMIDAD PÚBLICA SEGÚN DECRETO GUBERNATIVO 5-2020 Y SUS AMPLIACIONES, PARA TOMAR CONTROL REFERENTE AL COVID-19. (CORONAVIRUS) SOLICITADO POR EL HOSPITAL TEMPORAL PARQUE DE LA INDUSTRIA.</t>
  </si>
  <si>
    <t>15/7/2020</t>
  </si>
  <si>
    <t>HG-6816</t>
  </si>
  <si>
    <t>HG-6817</t>
  </si>
  <si>
    <t>MSPAS NO. 2021-HES-CD422 ADQUISICIÓN DE DEXTROSA Y CLORURO DE SODIO BOLSA DE 500 ML. PARA EL HOSPITAL DE ESCUINTLA.</t>
  </si>
  <si>
    <t>HG-6818</t>
  </si>
  <si>
    <t>HG-6819</t>
  </si>
  <si>
    <t>HG-6820</t>
  </si>
  <si>
    <t>ADQUISICIÓN DE INSUMOS MEDICOS, PARA EL CUERPO DE BOMBEROS MUNICIPALES DE LA CIUDAD DE GUATEMALA.</t>
  </si>
  <si>
    <t>BENEMÉRITO CUERPO DE BOMBEROS MUNICIPALES</t>
  </si>
  <si>
    <t>BOLSA DE 500ML DE SOLUCIÓN HIPERTÓNICA MIXTA</t>
  </si>
  <si>
    <t>(SOLUCIÓN DEXTROSA 5% Y CLORURO DE SODIO 0.9%), FABRICACIÓN EN</t>
  </si>
  <si>
    <t>HG-6821</t>
  </si>
  <si>
    <t>ADQUISICION DE CLORURO DE SODIO + DEXTROSA (SOL. MIXTA)</t>
  </si>
  <si>
    <t>16/2/2021</t>
  </si>
  <si>
    <t>HG-6822</t>
  </si>
  <si>
    <t>HG-6823</t>
  </si>
  <si>
    <t>HG-6824</t>
  </si>
  <si>
    <t>HG-6825</t>
  </si>
  <si>
    <t>MSPAS NO. 2018-ROO-CD-3764 (ADQUISICION DE DEXTROSA Y CLORURO DE SODIO)</t>
  </si>
  <si>
    <t>HG-6826</t>
  </si>
  <si>
    <t>HG-6827</t>
  </si>
  <si>
    <t>MSPAS NO. 2018-ROO-CD-4401 (ADQUISICION DE DEXTROSA Y CLORURO DE SODIO)</t>
  </si>
  <si>
    <t>HG-6828</t>
  </si>
  <si>
    <t>HG-6829</t>
  </si>
  <si>
    <t>HG-6830</t>
  </si>
  <si>
    <t>HG-6831</t>
  </si>
  <si>
    <t>DEXTROSA Y CLORURO DE SODIO USP BAXTER 5%, 0.9% SOLUCIÓN INYECTABLE</t>
  </si>
  <si>
    <t>HG-6832</t>
  </si>
  <si>
    <t>HG-6833</t>
  </si>
  <si>
    <t>HG-6834</t>
  </si>
  <si>
    <t>HG-6835</t>
  </si>
  <si>
    <t>ADQUISICION DE DEXTROSA Y CLORURO DE SODIO, MSPAS NO. 2018-ROO-CD-3837</t>
  </si>
  <si>
    <t>HG-6836</t>
  </si>
  <si>
    <t>MSPAS NO. 2018-HES-CD398 ADQUISICIÓN DE DEXTROSA Y CLORURO DE SODIO, ANFOTERICINA B.</t>
  </si>
  <si>
    <t>SOLUCION DX CSPISAPRODUCTO CON IVA</t>
  </si>
  <si>
    <t>HG-6837</t>
  </si>
  <si>
    <t>HG-6838</t>
  </si>
  <si>
    <t>HG-6839</t>
  </si>
  <si>
    <t>COMPRA DIRECTA MSPAS NO. 2020-MEN-CD71COMPRA DE MEDICAMENTOS VARIOS PARA EL HOSPITAL DE SALUD MENTAL "DR. FEDERICO MORA".</t>
  </si>
  <si>
    <t>FISIOLOGICO</t>
  </si>
  <si>
    <t>HG-6840</t>
  </si>
  <si>
    <t>HG-6841</t>
  </si>
  <si>
    <t>SOLUCIÓN DX-5(LAB. PISA/MÉXICO)INCLUYE IVA</t>
  </si>
  <si>
    <t>HG-6842</t>
  </si>
  <si>
    <t>HG-6843</t>
  </si>
  <si>
    <t>HG-6844</t>
  </si>
  <si>
    <t>HG-6845</t>
  </si>
  <si>
    <t>HG-6846</t>
  </si>
  <si>
    <t>F-1922 C-725 DEXTROSA Y CLORURO DE SODIO, SOLUCIÓN MASIVA PARENTERAL 5% Y 0.9%, FRASCO O BOLSA 500 ML</t>
  </si>
  <si>
    <t>HG-6847</t>
  </si>
  <si>
    <t>ADQUISICION DE DEXTROSA Y CLORURO DE SODIO 5% Y 0.9%, 500MLC, MSPAS NO. 2020-ROO-CD-3663</t>
  </si>
  <si>
    <t>HG-6848</t>
  </si>
  <si>
    <t>HG-6849</t>
  </si>
  <si>
    <t>ADQUISICIÓN DE CLORURO DE SODIO + DEXTROSA (SOLUCION MIXTA) BOLSA/FRASCO DE 500ML, CLORURO DE SODIO BOLSA/FRASCO DE 1000ML Y CLOTRIMAZOL 2% TUBO DE 20GRAMOS, PARA ABASTECER A LOS DIFERENTES CENTROS DE SALUD DE LA DIRECCIÓN DE ÁREA DE SALUD DE IZABAL DURANTE EL SEGUNDO CUATRIMESTRE DEL AÑO 2020</t>
  </si>
  <si>
    <t>HG-6850</t>
  </si>
  <si>
    <t>HG-6851</t>
  </si>
  <si>
    <t>SOLUCION DX-CS PISA (FRASCO)</t>
  </si>
  <si>
    <t>HG-6852</t>
  </si>
  <si>
    <t>HG-6853</t>
  </si>
  <si>
    <t>HG-6854</t>
  </si>
  <si>
    <t>MSPAS NO. 2018-ROO-CD-4162 (ADQUISICION DE DEXTROSA Y CLORURO DE SODIO)</t>
  </si>
  <si>
    <t>HG-6855</t>
  </si>
  <si>
    <t>PEDIDO 1984, CÓDIGO IGSS 725 DEXTROSA Y CLORURO DE SODIO, SOLUCIÓN MASIVA PARENTERAL 5% Y 0.9%, FRASCO O BOLSA 500 ML</t>
  </si>
  <si>
    <t>HG-6856</t>
  </si>
  <si>
    <t>HG-6857</t>
  </si>
  <si>
    <t>HG-6858</t>
  </si>
  <si>
    <t>HG-6859</t>
  </si>
  <si>
    <t>HG-6860</t>
  </si>
  <si>
    <t>P- 1922, C-725; DEXTROSA Y CLORURO DE SODIO , SOLUCION MASIVA PARENTERAL 5 % Y 0.9%, FRASCO O BOLSA 500 ML</t>
  </si>
  <si>
    <t>P- 14922, C-725; DEXTROSA Y CLORURO DE SODIO , SOLUCION MASIVA PARENTERAL 5 % Y 0.9%, FRASCO O BOLSA 500 ML</t>
  </si>
  <si>
    <t>HG-6861</t>
  </si>
  <si>
    <t>MSPAS NO. 2018-ROO-CD-4308 (ADQUISICION DE DEXTROSA Y CLORURO DE SODIO)</t>
  </si>
  <si>
    <t>HG-6862</t>
  </si>
  <si>
    <t>HG-6863</t>
  </si>
  <si>
    <t>HG-6864</t>
  </si>
  <si>
    <t>HG-6865</t>
  </si>
  <si>
    <t>CODIGO IGSS 725 DEXTROSA Y CLORURO DE SODIO SOLUCIÓN MASIVA PARENTERAL 5% Y 0.9%, FRASCO O BOLSA 500 ML, P/3369</t>
  </si>
  <si>
    <t>HG-6866</t>
  </si>
  <si>
    <t>HG-6867</t>
  </si>
  <si>
    <t>EVENTO 2183/2018,CODIGO 725,COMPRA DE MEDICAMENTOS</t>
  </si>
  <si>
    <t>13/11/2018</t>
  </si>
  <si>
    <t>DEXTROSA Y CLORURO DE SODIO SOLUCIÓN MASIVA PARENTERAL 5% Y 0.9% FRASCO O BOLSA 500 ML</t>
  </si>
  <si>
    <t>HG-6868</t>
  </si>
  <si>
    <t>EVENTO 2300/2018,CÓDIGO 725,COMPRA DE MEDICAMENTOS</t>
  </si>
  <si>
    <t>DEXTROSA Y CLORURO DE SODIO SOLUCIONA MASIVA PARENTERAL 5% Y 0.9% FRASCO O BOLSA 500 ML</t>
  </si>
  <si>
    <t>HG-6869</t>
  </si>
  <si>
    <t>MSPAS NO. 2018-ROO-CD-4731 (ADQUISICION DE DEXTROSA Y CLORURO DE SODIO)</t>
  </si>
  <si>
    <t>HG-6870</t>
  </si>
  <si>
    <t>HG-6871</t>
  </si>
  <si>
    <t>SOLUCION DX.CS(LAB. PISA)INCLUYE IVA</t>
  </si>
  <si>
    <t>HG-6872</t>
  </si>
  <si>
    <t>SODIO CLORURO + DEXTROSA (SOLUCIÓN MIXTA); CONCENTRACIÓN: DEXTROSA 5%+ CLORURO DE SODIO0.9%; FORMA FARMACÉUTICA: SOLUCIÓN INYECTABLE; VÍA DE ADMINISTRACIÓN: INTRAVENOSA; BOLSA; 500 MILILITRO PARA HOSPITAL GENERAL SAN JUAN DE DIOS</t>
  </si>
  <si>
    <t>HG-6873</t>
  </si>
  <si>
    <t>HG-6874</t>
  </si>
  <si>
    <t>HG-6875</t>
  </si>
  <si>
    <t>ADQUISICION DE DEXTROSA Y CLORURO DE SODIO SOLUCION MASIVA PARENTERAL 5% Y 0.9% FRASCO O BOLSA DE 500 ML.; COMPRA DIRECTA NO. MSPAS 2018-ROO-CD-0172</t>
  </si>
  <si>
    <t>HG-6876</t>
  </si>
  <si>
    <t>MSPAS NO. 2018-ROO-CD-0212 (ADQUISICION DE DEXTROSA Y CLORURO DE SODIO)</t>
  </si>
  <si>
    <t>HG-6877</t>
  </si>
  <si>
    <t>EVENTO 378/2019 CODIGO IGSS: 725 CODIGO PPR: 468 DEXTROSA Y CLORURO DE SODIO SOLUCIÓN MASIVA PARENTERAL 5% Y 0.9%, FRASCO O BOLSA 500 ML.</t>
  </si>
  <si>
    <t>HG-6878</t>
  </si>
  <si>
    <t>HG-6879</t>
  </si>
  <si>
    <t>HG-6880</t>
  </si>
  <si>
    <t>MSPAS NO. 2019-INF-CD-027 COMPRA COMPRA DE SODIO CLORURO + DEXTROSA (SOLUCIÓN MIXTA), AGUA ESTERIL (AGUA TRIDESTILADA) PARA EL HOSPITAL INFANTIL DE INFECTOLOGIA Y REHABILITACION, S/P 057-2019</t>
  </si>
  <si>
    <t>HG-6881</t>
  </si>
  <si>
    <t>HG-6882</t>
  </si>
  <si>
    <t>HG-6883</t>
  </si>
  <si>
    <t>HG-6884</t>
  </si>
  <si>
    <t>SODIO CLORURO + DEXTROSA (SOLUCIÓN MIXTA); CONCENTRACIÓN: DEXTROSA 5%+ CLORURO DE SODIO0.9%; FORMA FARMACÉUTICA: SOLUCIÓN INYECTABLE; VÍA DE ADMINISTRACIÓN: INTRAVENOSA; BOLSA; 500 MILILITRO</t>
  </si>
  <si>
    <t>CLORURO DE SODIO MIXTO FRASCO CON IVA</t>
  </si>
  <si>
    <t>HG-6885</t>
  </si>
  <si>
    <t>HG-6886</t>
  </si>
  <si>
    <t>HG-6887</t>
  </si>
  <si>
    <t>HG-6888</t>
  </si>
  <si>
    <t>PEDIDO 1407/2021 CÓDIGO IGSS 725 DEXTROSA Y CLORURO DE SODIO SOLUCIÓN MASIVA PARENTERAL 5% Y 0.9%, FRASCO O BOLSA 500 ML</t>
  </si>
  <si>
    <t>HG-6889</t>
  </si>
  <si>
    <t>HG-6890</t>
  </si>
  <si>
    <t>HG-6891</t>
  </si>
  <si>
    <t>ADQUISICIÓN DE PRODUCTOS MEDICINSLES Y FARMACEUTICOS, CORRESPONDIENTE SOL. DE PEDIDO NO. 553-2021</t>
  </si>
  <si>
    <t>HG-6892</t>
  </si>
  <si>
    <t>HG-6893</t>
  </si>
  <si>
    <t>HG-6894</t>
  </si>
  <si>
    <t>HG-6895</t>
  </si>
  <si>
    <t>HG-6896</t>
  </si>
  <si>
    <t>PEDIDO 1286,CODIGO 725,DEXTROSA Y CLORURO DE SODIO SOLUCION MASIVA PARENTERAL 5% Y 0.9% FRASCO O BOLSA 500 ML,CANTIDAD 30</t>
  </si>
  <si>
    <t>DEXTROSA Y CLORURO DE SODIO SOLUCION MASIVA PARENTERAL 5% Y 0.9%</t>
  </si>
  <si>
    <t>HG-6897</t>
  </si>
  <si>
    <t>SOLUCION DX-CS (FRASCO)</t>
  </si>
  <si>
    <t>HG-6898</t>
  </si>
  <si>
    <t>DEXTROSA Y CLORURO DE SODIO SOLUCIÓN MASIVA PARENTERAL 5% Y 0.9%, FRASCO O BOLSA 500 ML. CODIGO IGSS 725. SIAF-01 2771-2020. EVENTO NO. 1433-2020.</t>
  </si>
  <si>
    <t>SUERO MIXTOBONIN/GUATEMALAINCLUYE IVA</t>
  </si>
  <si>
    <t>HG-6899</t>
  </si>
  <si>
    <t>HG-6900</t>
  </si>
  <si>
    <t>HG-6901</t>
  </si>
  <si>
    <t>HG-6902</t>
  </si>
  <si>
    <t>20/8/2020</t>
  </si>
  <si>
    <t>HG-6903</t>
  </si>
  <si>
    <t>HG-6904</t>
  </si>
  <si>
    <t>HG-6905</t>
  </si>
  <si>
    <t>MSPAS NO. 2019-INF-CD-074 COMPRA DE SODIO CLORURO + DEXTROSA, DEXTROSA ISOTÓNICA, DEXTROSA HIPERTONICA, DEXKETOPROFENO Y OTROS MEDICAMENTOS, PARA EL HOSPITAL INFANTIL DE INFECTOLOGIA Y REHABILITACIÓN.</t>
  </si>
  <si>
    <t>HG-6906</t>
  </si>
  <si>
    <t>DEXTROSA Y CLORURO DE SODIO SOLUCIÓN MASIVA PARENTERAL 5% Y 0.9%, FRASCO O BOLSA 500 ML. CODIGO IGSS 725. SIAF-01 103-2020. EVENTO NO. 93-2020.</t>
  </si>
  <si>
    <t>HG-6907</t>
  </si>
  <si>
    <t>HG-6908</t>
  </si>
  <si>
    <t>PEDIDO 552, CÓDIGO IGSS 715 CLORURO DE SODIO, SOLUCIÓN MASIVA PARENTERAL 0.9%, FRASCO O BOLSA 500 ML</t>
  </si>
  <si>
    <t>CONCENTRACIÓN: 0.9%; FORMA FARMACÉUTICA: SOLUCIÓN MASIVA PARENTERAL; VÍA DE ADMINISTRACIÓN: INTRAVENOSO</t>
  </si>
  <si>
    <t>DEXTROSA (LAB. BONIN)INCLUYE IVA</t>
  </si>
  <si>
    <t>HG-6909</t>
  </si>
  <si>
    <t>HG-6910</t>
  </si>
  <si>
    <t>HG-6911</t>
  </si>
  <si>
    <t>CÓDIGO IGSS 725,EVENTO NO. 2471-2019,COMPRA DE MEDICAMENTOS,DEXTROSA Y CLORURO DE SODIO, SOLUCIÓN MASIVA PARENTERAL 5% Y 0.9%, FRASCO O BOLSA 500 ML</t>
  </si>
  <si>
    <t>HG-6912</t>
  </si>
  <si>
    <t>HG-6913</t>
  </si>
  <si>
    <t>CÓDIGO IGSS 725, EVENTO NO. 16-2020, COMPRA DE MEDICAMENTOS, DEXTROSA Y CLORURO DE SODIO, SOLUCIÓN MASIVA PARENTERAL 5% Y 0.9%, FRASCO O BOLSA 500 ML</t>
  </si>
  <si>
    <t>HG-6914</t>
  </si>
  <si>
    <t>ADQUISICION DE JABON ENZIMATICO, CLORURO DE SODIO 0.90% 500</t>
  </si>
  <si>
    <t>HG-6915</t>
  </si>
  <si>
    <t>HG-6916</t>
  </si>
  <si>
    <t>HG-6917</t>
  </si>
  <si>
    <t>HG-6918</t>
  </si>
  <si>
    <t>HG-6919</t>
  </si>
  <si>
    <t>HG-6920</t>
  </si>
  <si>
    <t>HG-6921</t>
  </si>
  <si>
    <t>HG-6922</t>
  </si>
  <si>
    <t>HG-6923</t>
  </si>
  <si>
    <t>HG-6924</t>
  </si>
  <si>
    <t>HG-6925</t>
  </si>
  <si>
    <t>HG-6926</t>
  </si>
  <si>
    <t>CÓDIGO IGSS 725, EVENTO NO. 183-2020, COMPRA DE MEDICAMENTOS, DEXTROSA Y CLORURO DE SODIO, SOLUCIÓN MASIVA PARENTERAL 5% Y 0.9%, FRASCO O BOLSA 500 ML</t>
  </si>
  <si>
    <t>HG-6927</t>
  </si>
  <si>
    <t>HG-6928</t>
  </si>
  <si>
    <t>HG-6929</t>
  </si>
  <si>
    <t>SOLUCIÓN CS(LAB. PISA/MÉXICO)INCLUYE IVA</t>
  </si>
  <si>
    <t>HG-6930</t>
  </si>
  <si>
    <t>DEXTROSA Y CLORURO DE SODIO SOLUCIÓN MASIVA PARENTERAL 5% Y 0.9%, FRASCO O BOLSA 500 ML. CODIGO IGSS 725. SIAF-01 1372-2020. EVENTO NO. 757-2020.</t>
  </si>
  <si>
    <t>HG-6931</t>
  </si>
  <si>
    <t>HG-6932</t>
  </si>
  <si>
    <t>CÓDIGO IGSS 725, EVENTO NO. 128-2020, COMPRA DE MEDICAMENTOS, DEXTROSA Y CLORURO DE SODIO, SOLUCIÓN MASIVA PARENTERAL 5% Y 0.9%, FRASCO O BOLSA 500 ML</t>
  </si>
  <si>
    <t>HG-6933</t>
  </si>
  <si>
    <t>HG-6934</t>
  </si>
  <si>
    <t>HG-6935</t>
  </si>
  <si>
    <t>HG-6936</t>
  </si>
  <si>
    <t>F-1133 C-725 DEXTROSA Y CLORURO DE SODIO SOLUCIÓN MASIVA PARENTERAL 5% Y 0.9%, FRASCO O BOLSA 500 ML</t>
  </si>
  <si>
    <t>HG-6937</t>
  </si>
  <si>
    <t>HG-6938</t>
  </si>
  <si>
    <t>HG-6939</t>
  </si>
  <si>
    <t>F-750 C-725 - DEXTROSA CLORURO DE SODIO SOLUCIÓN MASIVA PARENTERAL 5% Y 0.9%, FRASCO O BOLSA 500 ML</t>
  </si>
  <si>
    <t>25/3/2020</t>
  </si>
  <si>
    <t>27/3/2020</t>
  </si>
  <si>
    <t>HG-6940</t>
  </si>
  <si>
    <t>HG-6941</t>
  </si>
  <si>
    <t>DEXTROSA Y CLORURO DE SODIO SOLUCIÓN MASIVA PARENTERAL 5% Y 0.9%, FRASCO O BOLSA 500 ML. CODIGO IGSS 725. SIAF-01 622-2020. EVENTO NO. 206-2020.</t>
  </si>
  <si>
    <t>HG-6942</t>
  </si>
  <si>
    <t>HG-6943</t>
  </si>
  <si>
    <t>DEXTROSA Y CLORURO DE SODIO SOLUCIÓN MASIVA PARENTERAL 5% Y 0.9%, FRASCO O BOLSA 500 ML. CODIGO IGSS 725. SIAF-01 1372-2020. EVENTO NO. 1332-2020.</t>
  </si>
  <si>
    <t>HG-6944</t>
  </si>
  <si>
    <t>HG-6945</t>
  </si>
  <si>
    <t>HG-6946</t>
  </si>
  <si>
    <t>HG-6947</t>
  </si>
  <si>
    <t>CODIGO IGSS 725 DEXTROSA Y CLORURO DE SODIO SOLUCIÓN MASIVA PARENTERAL 5% Y 0.9%, FRASCO O BOLSA 500 ML P4532</t>
  </si>
  <si>
    <t>HG-6948</t>
  </si>
  <si>
    <t>HG-6949</t>
  </si>
  <si>
    <t>HG-6950</t>
  </si>
  <si>
    <t>HG-6951</t>
  </si>
  <si>
    <t>CE-26 ADQUISICION DE MEDICAMENTOS VARIOS PARA CUBRIR LA EMERGENCIA DEL COVID-19 PARA EL HOSPITAL DE RETALHULEU</t>
  </si>
  <si>
    <t>26/3/2020</t>
  </si>
  <si>
    <t>HG-6952</t>
  </si>
  <si>
    <t>HG-6953</t>
  </si>
  <si>
    <t>COMPRA DE CLORURO DE SODIO , HARTMAN, BUDESONIDA Y OTROS INSUMOS PARA EL HOSPITAL INFANTIL DE INFECTOLOGÍA Y REHABILITACIÓN</t>
  </si>
  <si>
    <t>HG-6954</t>
  </si>
  <si>
    <t>HG-6955</t>
  </si>
  <si>
    <t>CODIGO IGSS 725; DEXTROSA Y CLORURO DE SODIO SOLUCIÓN MASIVA PARENTERAL 5% Y 0.9%, FRASCO O BOLSA 500 ML; PEDIDO 4538</t>
  </si>
  <si>
    <t>HG-6956</t>
  </si>
  <si>
    <t>SOL. DX-CS 500ML LAB. PISA</t>
  </si>
  <si>
    <t>HG-6957</t>
  </si>
  <si>
    <t>23/3/2020</t>
  </si>
  <si>
    <t>HG-6958</t>
  </si>
  <si>
    <t>HG-6959</t>
  </si>
  <si>
    <t>ADQUISICION DE CLORURO DE SODIO, DIGOXINA, GENTAMICINA, HIDRALAZINA, PARACETAMOL, HARTMAN Y SURFACTANTE PULMONAR PARA EL HOSPITAL DE USPANTAN</t>
  </si>
  <si>
    <t>6/4/2020</t>
  </si>
  <si>
    <t>HG-6960</t>
  </si>
  <si>
    <t>HG-6961</t>
  </si>
  <si>
    <t>HG-6962</t>
  </si>
  <si>
    <t>HG-6963</t>
  </si>
  <si>
    <t>HG-6964</t>
  </si>
  <si>
    <t>HG-6965</t>
  </si>
  <si>
    <t>HG-6966</t>
  </si>
  <si>
    <t>HG-6967</t>
  </si>
  <si>
    <t>HG-6968</t>
  </si>
  <si>
    <t>HG-6969</t>
  </si>
  <si>
    <t>SOLUCION DX-CS(LAB. PISAPRODUCTO CON IVA</t>
  </si>
  <si>
    <t>HG-6970</t>
  </si>
  <si>
    <t>HG-6971</t>
  </si>
  <si>
    <t>HG-6972</t>
  </si>
  <si>
    <t>HG-6973</t>
  </si>
  <si>
    <t>ADQUISICIÓN DE ALIMENTACION PARENTERAL, DIPIRONA Y CEFEPIMA.</t>
  </si>
  <si>
    <t>HG-6974</t>
  </si>
  <si>
    <t>HG-6975</t>
  </si>
  <si>
    <t>HG-6976</t>
  </si>
  <si>
    <t>HG-6977</t>
  </si>
  <si>
    <t>HG-6978</t>
  </si>
  <si>
    <t>ADQUISICION SOLUCION MIXTO 500, MISOPROTOL</t>
  </si>
  <si>
    <t>SOLUCION DX-CSPISAFRASCO FLEXOVALPRODUCTO CON IVA</t>
  </si>
  <si>
    <t>HG-6979</t>
  </si>
  <si>
    <t>HG-6980</t>
  </si>
  <si>
    <t>MSPAS NO. 2020-HNEVN-CE92 ADQUISICIÓN DE SODIO CLORURO + DEXTROSA, PARA EL HOSPITAL NACIONAL ESPECIALIZADO DE VILLA NUEVA</t>
  </si>
  <si>
    <t>HG-6981</t>
  </si>
  <si>
    <t>BONIN/FRASCO</t>
  </si>
  <si>
    <t>HG-6982</t>
  </si>
  <si>
    <t>ADQUISICION DE SODIO CLORURO 0.9% + DEXTROSA 5% QUE SERA PARA USO DE PACIENTES Y BENEFICIARIOS DE LA SUBDIRECCION GENERAL DE SALUD POLICIAL.</t>
  </si>
  <si>
    <t>SOLUCION MIXTA FRASCO BONIN</t>
  </si>
  <si>
    <t>HG-6983</t>
  </si>
  <si>
    <t>HG-6984</t>
  </si>
  <si>
    <t>HG-6985</t>
  </si>
  <si>
    <t>MSPAS NO. 2021-HAM-CD117 ADQUISICIÓN DE SODIO CLORURO+DEXTROSA (SOLUCION MIXTA) BOLSA 500ML</t>
  </si>
  <si>
    <t>HG-6986</t>
  </si>
  <si>
    <t>HG-6987</t>
  </si>
  <si>
    <t>HG-6988</t>
  </si>
  <si>
    <t>HG-6989</t>
  </si>
  <si>
    <t>HG-6990</t>
  </si>
  <si>
    <t>HG-6991</t>
  </si>
  <si>
    <t>MSPAS NO. 2021-ROO-CD-1046 (ADQUISICION DE DEXTROSA Y CLORURO DE SODIO SOLUCION MASIVA PARENTERAL 5% Y 0.9% FRASCO O BOLSA DE 500ML)</t>
  </si>
  <si>
    <t>HG-6992</t>
  </si>
  <si>
    <t>HG-6993</t>
  </si>
  <si>
    <t>HG-6994</t>
  </si>
  <si>
    <t>HG-6995</t>
  </si>
  <si>
    <t>HG-6996</t>
  </si>
  <si>
    <t>HG-6997</t>
  </si>
  <si>
    <t>HG-6998</t>
  </si>
  <si>
    <t>HG-6999</t>
  </si>
  <si>
    <t>MSPAS NO. 2021-ROO-CD-6010 (ADQUISICION DE DEXTROSA Y CLORURO DE SODIO 5% / 0.90%; SOLUCION MASIVA PARENTERAL; VIA DE ADMINISTRACION: INTRAVENOSO; BOLSA; 500 MILILITRO)</t>
  </si>
  <si>
    <t>HG-7000</t>
  </si>
  <si>
    <t>SODIO CLORURO + DEXTROSA (SOLUCIÓN MIXTA): CONCENTRACIÓN: DEXTROSA 5%+ CLORURO DE SODIO0.9%; FORMA FARMACÉUTICA: SOLUCIÓN INYECTABLE; PARA EL HOSPITAL GENERAL SAN JUAN DE DIOS.</t>
  </si>
  <si>
    <t>HG-7001</t>
  </si>
  <si>
    <t>HG-7002</t>
  </si>
  <si>
    <t>HG-7003</t>
  </si>
  <si>
    <t>ADQUISICIÓN DE VARIOS MEDICAMENTOS, CD-008, REQUERIDO POR LA DIRECCIÓN DE ÁREA DE SALUD IXIL, PARA LOS TRES DISTRITOS.</t>
  </si>
  <si>
    <t>HG-7004</t>
  </si>
  <si>
    <t>HG-7005</t>
  </si>
  <si>
    <t>MSPAS NO. 2021-ROO-CD-6214 (ADQUISICION DE DEXTROSA Y CLORURO DE SODIO 5% / 0.90%; SOLUCION MASIVA PARENTERAL; VIA DE ADMINISTRACION: INTRAVENOSO; BOLSA; 500 MILILITRO)</t>
  </si>
  <si>
    <t>HG-7006</t>
  </si>
  <si>
    <t>ADQUISICIÓN DE EPINEFRINA RACÉMICA (ADRENALINA); OXITOCINA SINTÉTICA; AMOXICILINA; CEFTRIAXONA; BETAMETASONA FOSFATO + BETAMETASONA ACETATO; RANITIDINA CLORHIDRATO; PENICILINA G BENZATÍNICA; LIDOCAÍNA CLORHIDRATO CON EPINEFRINA; SOLUCIÓN MIXTA; CLORURO DE SODIO; DEXTROSA HIPERTÓNICA PARA EL HOSPITAL GENERAL TIPO I DE TECPÁN GUATEMALA</t>
  </si>
  <si>
    <t>HG-7007</t>
  </si>
  <si>
    <t>HG-7008</t>
  </si>
  <si>
    <t>HG-7009</t>
  </si>
  <si>
    <t>ADQUISICIÓN DE PRODUCTOS MEDICINALES Y FARMACÉUTICOS, CORRESPONDIENTE SOL. DE PEDIDO NO. 018-2022</t>
  </si>
  <si>
    <t>HG-7010</t>
  </si>
  <si>
    <t>DEXTROSA Y CLORURO DE SODIO SOLUCIÓN MASIVA PARENTERAL 5% Y 0.9%, FRASCO O BOLSA 500 ML, CANTIDAD 25, CÓDIGO IGSS 725, PEDIDO 886/2022</t>
  </si>
  <si>
    <t>HG-7011</t>
  </si>
  <si>
    <t>HG-7012</t>
  </si>
  <si>
    <t>HG-7013</t>
  </si>
  <si>
    <t>ADQUISICIÓN DE MEDICAMENTOS NO. 3 CORRESPONDIENTE AL SEGUNDO CUATRIMESTRE 2022</t>
  </si>
  <si>
    <t>HG-7014</t>
  </si>
  <si>
    <t>HG-7015</t>
  </si>
  <si>
    <t>PEDIDO 3069, CODIGO 725, EVENTO 1726/2017, DEXTROSA Y CLORURO DE SODIO, SOLUCIÓN MASIVA PARENTERAL 5% Y 0.9%, FRASCO O BOLSA 500 ML</t>
  </si>
  <si>
    <t>12/7/2017</t>
  </si>
  <si>
    <t>HG-7016</t>
  </si>
  <si>
    <t>DEXTROSA Y CLORURO DE SODIO SOLUCIÓN MASIVA PARENTERAL 5% Y 0.9%, FRASCO O BOLSA 500 ML; CANTIDAD 17; CÓDIGO IGSS 725; PEDIDO NO. 1100</t>
  </si>
  <si>
    <t>HG-7017</t>
  </si>
  <si>
    <t>HG-7018</t>
  </si>
  <si>
    <t>HG-7019</t>
  </si>
  <si>
    <t>SUERO MIXTO</t>
  </si>
  <si>
    <t>HG-7020</t>
  </si>
  <si>
    <t>HG-7021</t>
  </si>
  <si>
    <t>POR ADQUISICION DE VANCOMICINA CLORHIDRATO, SODIO CLORURO + DEXTROSA Y OTROS MEDICAMENTOS.</t>
  </si>
  <si>
    <t>HG-7022</t>
  </si>
  <si>
    <t>HG-7023</t>
  </si>
  <si>
    <t>HG-7024</t>
  </si>
  <si>
    <t>HG-7025</t>
  </si>
  <si>
    <t>CD-152 ADQUISICION DE MEDICAMENTOS VARIOS PARA EL HOSPITAL DE RETALHULEU</t>
  </si>
  <si>
    <t>HG-7026</t>
  </si>
  <si>
    <t>BÓNIN</t>
  </si>
  <si>
    <t>HG-7027</t>
  </si>
  <si>
    <t>GENERICO/DELMED/BOLSA</t>
  </si>
  <si>
    <t>HG-7028</t>
  </si>
  <si>
    <t>HG-7029</t>
  </si>
  <si>
    <t>HG-7030</t>
  </si>
  <si>
    <t>HG-7031</t>
  </si>
  <si>
    <t>HG-7032</t>
  </si>
  <si>
    <t>HG-7033</t>
  </si>
  <si>
    <t>HG-7034</t>
  </si>
  <si>
    <t>ADQUISICIÓN DE MEDICAMENTOS III PARA EL HOSPITAL DE NEBAJ</t>
  </si>
  <si>
    <t>HG-7035</t>
  </si>
  <si>
    <t>SOL. DX-CS 500 ML</t>
  </si>
  <si>
    <t>HG-7036</t>
  </si>
  <si>
    <t>HG-7037</t>
  </si>
  <si>
    <t>HG-7038</t>
  </si>
  <si>
    <t>HG-7039</t>
  </si>
  <si>
    <t>ADQUISICIÓN DE MEDICAMENTOS VI</t>
  </si>
  <si>
    <t>HG-7040</t>
  </si>
  <si>
    <t>HG-7041</t>
  </si>
  <si>
    <t>HG-7042</t>
  </si>
  <si>
    <t>SUERO MIXTO (PRESENTACION EN FRASCO)</t>
  </si>
  <si>
    <t>HG-7043</t>
  </si>
  <si>
    <t>MSPAS NO. 2022-HES-CD259 ADQUISICIÓN DE DEXTROSA Y CLORURO DE SODIO BOLSA DE 500 ML, PARA EL HOSPITAL DE ESCUINTLA.</t>
  </si>
  <si>
    <t>HG-7044</t>
  </si>
  <si>
    <t>HG-7045</t>
  </si>
  <si>
    <t>HG-7046</t>
  </si>
  <si>
    <t>ADQUISICIÓN DE SOLUCIÓN MIXTA, ALBENDAZOL TABLETA DE 400MG, SULFACETAMIDA 10% GOTERO DE 15ML, SALBUTAMOL DE 2MG/5ML JARABE DE 120ML, PARA LA DIRECCIÓN DE ÁREA DE SALUD GUATEMALA SUR.</t>
  </si>
  <si>
    <t>HG-7047</t>
  </si>
  <si>
    <t>COD. IGSS 725, DEXTROSA Y CLORURO DE SODIO SOLUCIÓN MASIVA PARENTERAL 5% Y 0.9%, FRASCO O BOLSA 500 ML   P-275</t>
  </si>
  <si>
    <t>SOL. DX CS 500 ML</t>
  </si>
  <si>
    <t>HG-7048</t>
  </si>
  <si>
    <t>HG-7049</t>
  </si>
  <si>
    <t>CODIGO 725 DEXTROSA Y CLORURO DE SODIO SOLUCIÓN MASIVA PARENTERAL 5% Y 0.9%, FRASCO O BOLSA 500 ML. PEDIDO 1996/2022</t>
  </si>
  <si>
    <t>HG-7050</t>
  </si>
  <si>
    <t>HG-7051</t>
  </si>
  <si>
    <t>SOLUCION DX-CS 500 ML - INCLUYE IVA</t>
  </si>
  <si>
    <t>HG-7052</t>
  </si>
  <si>
    <t>ADQUISICIÓN DE ACICLOVIR, COMPLEJO B, DICLOXACILINA, DOXICICLINA, FENOBARBITAL, INSULINA CRISTALINA, MISOPROSTOL, METOCLOPRAMIDA, METRONIDAZOL, PERIOXIDO DE HIDROGENO Y SOLUCION MIXTA PARA ABASTECER A LOS DIFERENTES DISTRITOS DE SALUD DE LA DIRECCION DE AREA DE SALUD DE IZABAL DURANTE EL PRIMER CUATRIMESTRE DEL AÑO 2022</t>
  </si>
  <si>
    <t>HG-7053</t>
  </si>
  <si>
    <t>HG-7054</t>
  </si>
  <si>
    <t>HG-7055</t>
  </si>
  <si>
    <t>ADQUISICIÓN DE CLORURO DE SODIO (FISIOLÓGICO) 0.9%, DEXTROSA Y CLORURO DE SODIO 0.5% Y HARTMAN RINGER LACTATO 0.6 + 0.03 + 0.02 + 0.31G.</t>
  </si>
  <si>
    <t>HG-7056</t>
  </si>
  <si>
    <t>BONIN MIXTO</t>
  </si>
  <si>
    <t>HG-7057</t>
  </si>
  <si>
    <t>COMPRA DIRECTA MSPAS-2022-HSS-CD-C032 DE VITAMINA K, DIAZEPAM, SULFATO DE ZINC, PREDNISONA, RANITIDINA, PIPERACILINA, HIDROCORTISONA, FUROSEMIDA, HEPARINA, PARA EL HOSPITAL DISTRITAL SAYAXCHE PETEN.</t>
  </si>
  <si>
    <t>HG-7058</t>
  </si>
  <si>
    <t>HG-7059</t>
  </si>
  <si>
    <t>HG-7060</t>
  </si>
  <si>
    <t>HG-7061</t>
  </si>
  <si>
    <t>HG-7062</t>
  </si>
  <si>
    <t>ADQUISICION DE INSUMOS PARA EL HOSPITAL REGIONAL DE ZACAPA</t>
  </si>
  <si>
    <t>HG-7063</t>
  </si>
  <si>
    <t>HG-7064</t>
  </si>
  <si>
    <t>MSPAS NO. 2022-INF-CD-094 COMPRA DIRECTA DE SODIO CLORURO, CLORFENIRAMINA Y VARIOS PARA USO DE ESTE CENTRO HOSPITALARIO INFANTIL DE INFECTOLOGIA Y REHABILITACION.</t>
  </si>
  <si>
    <t>HG-7065</t>
  </si>
  <si>
    <t>HG-7066</t>
  </si>
  <si>
    <t>HG-7067</t>
  </si>
  <si>
    <t>HG-7068</t>
  </si>
  <si>
    <t>HG-7069</t>
  </si>
  <si>
    <t>SOLUCIÓN MIXTA (DEXTROSA 5% + CLORURO DE SODIO 0.9%) BOTE</t>
  </si>
  <si>
    <t>HG-7070</t>
  </si>
  <si>
    <t>SOLUCIÓN MIXTA FRASCO 500ML</t>
  </si>
  <si>
    <t>HG-7071</t>
  </si>
  <si>
    <t>ADQUISICIÓN DE AMOXICILINA, ATRACURIO, CIPROFLOXACINA, CLARITROMICINA, DEXAMETASONA, EFEDRINA, FERROSO SULFATO, HIDRALAZINA, PENICILINA Y SODIO CLORURO + DEXTROSA (SOLUCION MIXTA) PARA ABASTECER A LOS DIFERENTES DISTRITOS DE SALUD DE LA DIRECCION DE AREA DE SALUD DE IZABAL DURANTE EL SEGUNDO CUATRIMESTRE DEL AÑO 2022</t>
  </si>
  <si>
    <t>HG-7072</t>
  </si>
  <si>
    <t>HG-7073</t>
  </si>
  <si>
    <t>SODIO CLORURO + DEXTROSA SOLUCIÓN MIXTA 14 FRASCO - 500 MILILITRO ML</t>
  </si>
  <si>
    <t>HG-7074</t>
  </si>
  <si>
    <t>DEXTROSA Y CLORURO DE SODIO,SOLUCIÓN MASIVA PARENTERAL 5% Y 0.9%, FRASCO O BOLSA 500 ML CÓDIGO IGSS 725</t>
  </si>
  <si>
    <t>HG-7075</t>
  </si>
  <si>
    <t>HG-7076</t>
  </si>
  <si>
    <t>ADQUISICIÓN DE SODIO CLORURO + DEXTROSA 5%+CLORURO DE SODIO 0.9%; CEFALOTINA SODICA 1G VIAL Y DEXAMETASONA 4MG/1ML, CORRESPONDIENTE SOL. DE PEDIDO NO. 547-2022</t>
  </si>
  <si>
    <t>DX-CS 500ML</t>
  </si>
  <si>
    <t>HG-7077</t>
  </si>
  <si>
    <t>HG-7078</t>
  </si>
  <si>
    <t>HG-7079</t>
  </si>
  <si>
    <t>SODIO CLORURO + DEXTROSA (SOLUCIÓN MIXTA) DEXTROSA 5%+ CLORURO DE SODIO0.9% FRASCO DE 500ML</t>
  </si>
  <si>
    <t>HG-7080</t>
  </si>
  <si>
    <t>COD 725 DEXTROSA Y CLORURO DE SODIO SOLUCIÓN MASIVA PARENTERAL 5% Y 0.9%, FRASCO O BOLSA 500 ML</t>
  </si>
  <si>
    <t>GENÉRICO - DELMED</t>
  </si>
  <si>
    <t>HG-7081</t>
  </si>
  <si>
    <t>HG-7082</t>
  </si>
  <si>
    <t>HG-7083</t>
  </si>
  <si>
    <t>SODIO CLORURO + DEXTROSA (SOLUCIÓN MIXTA); CONCENTRACIÓN: DEXTROSA 5%+ CLORURO DE SODIO0.9%; FORMA FARMACÉUTICA: SOLUCIÓN INYECTABLE; PARA EL HOSPITAL GENERAL SAN JUAN DE DIOS.</t>
  </si>
  <si>
    <t>HG-7084</t>
  </si>
  <si>
    <t>HG-7085</t>
  </si>
  <si>
    <t>HG-7086</t>
  </si>
  <si>
    <t>HG-7087</t>
  </si>
  <si>
    <t>HG-7088</t>
  </si>
  <si>
    <t>HG-7089</t>
  </si>
  <si>
    <t>SOL. DX - CS 500 ML FRASCO</t>
  </si>
  <si>
    <t>HG-7090</t>
  </si>
  <si>
    <t>ADQUISICION DE CLORURO DE SODIO + DEXTROSA (SOLUCION MIXTA)</t>
  </si>
  <si>
    <t>HG-7091</t>
  </si>
  <si>
    <t>HG-7092</t>
  </si>
  <si>
    <t>3,750 DEXTROSA Y CLORURO DE SODIO SOLUCION AL 5% Y 0.9% 500 ML</t>
  </si>
  <si>
    <t>DEXTROSA Y CLORURO DE SODIO SOLUCION AL 5% Y 0.9% 500 ML</t>
  </si>
  <si>
    <t>HG-7093</t>
  </si>
  <si>
    <t>HG-7094</t>
  </si>
  <si>
    <t>MSPAS NO. 2022-INF-CD-112 COMPRA DIRECTA DE SODIO CLORURO + DEXTROSA Y SOLUCIÓN SALINA PARA USO DEL CENTRO HOSPITAL INFANTIL DE INFECTOLOGIA Y REHABILITACION.</t>
  </si>
  <si>
    <t>HG-7095</t>
  </si>
  <si>
    <t>HG-7096</t>
  </si>
  <si>
    <t>HG-7097</t>
  </si>
  <si>
    <t>F-1264/2022 C-725 DEXTROSA Y CLORURO DE SODIO, SOLUCION MASIVA PARENTERAL 5% Y 0.9%. FRASCO O BOLSA 500 ML</t>
  </si>
  <si>
    <t>HG-7098</t>
  </si>
  <si>
    <t>ADQUISICIÒN CÒDIGO IGSS 725, DEXTROSA Y CLORURO DE SODIO SOLUCION MASIVA PARENTERAL 5% Y 0.9%, FRASCO O BOLSA 500 ML</t>
  </si>
  <si>
    <t>HG-7099</t>
  </si>
  <si>
    <t>HG-7100</t>
  </si>
  <si>
    <t>HG-7101</t>
  </si>
  <si>
    <t>HG-7102</t>
  </si>
  <si>
    <t>HG-7103</t>
  </si>
  <si>
    <t>HG-7104</t>
  </si>
  <si>
    <t>HG-7105</t>
  </si>
  <si>
    <t>PEDIDO 2510, CÓDIGO IGSS 725, DEXTROSA Y CLORURO DE SODIO, SOLUCIÓN MASIVA PARENTERAL 5% Y 0.9%, FRASCO O BOLSA 500 ML</t>
  </si>
  <si>
    <t>GNERICO - DELMED</t>
  </si>
  <si>
    <t>HG-7106</t>
  </si>
  <si>
    <t>HG-7107</t>
  </si>
  <si>
    <t>HG-7108</t>
  </si>
  <si>
    <t>HG-7109</t>
  </si>
  <si>
    <t>HG-7110</t>
  </si>
  <si>
    <t>HG-7111</t>
  </si>
  <si>
    <t>GENERICO DELMED</t>
  </si>
  <si>
    <t>HG-7112</t>
  </si>
  <si>
    <t>SOLUCION DX-CS 500ML FRASCO - INCLUYE IVA</t>
  </si>
  <si>
    <t>HG-7113</t>
  </si>
  <si>
    <t>HG-7114</t>
  </si>
  <si>
    <t>ADQUISICION DE SODIO CLORURO+DEXTROSA, HALOPERIDOL Y ROCIVERINA</t>
  </si>
  <si>
    <t>HG-7115</t>
  </si>
  <si>
    <t>SOLUCION DX-CS 500ML FRASCO</t>
  </si>
  <si>
    <t>HG-7116</t>
  </si>
  <si>
    <t>MSPAS NO. 2022-HES-CD554 ADQUISICIÓN DE DEXTROSA Y CLORURO DE SODIO CONCENTRACIÓN 5% / 0.90%; PARA EL HOSPITAL DE ESCUINTLA.</t>
  </si>
  <si>
    <t>HG-7117</t>
  </si>
  <si>
    <t>HG-7118</t>
  </si>
  <si>
    <t>SOL. DX-CS 1000 ML</t>
  </si>
  <si>
    <t>HG-7119</t>
  </si>
  <si>
    <t>HG-7120</t>
  </si>
  <si>
    <t>DEXTROSA Y CLORURO DE SODIO, BOTE 500 ML</t>
  </si>
  <si>
    <t>HG-7121</t>
  </si>
  <si>
    <t>ADQUISICIÓN DE IRBESARTÁN 150MG, SALBUTAMOL FRASCO 120ML, SOLUCIÓN MIXTA BOLSA 500 ML, PARA LA DIRECCIÓN DE ÁREA DE SALUD GUATEMALA SUR.</t>
  </si>
  <si>
    <t>HG-7122</t>
  </si>
  <si>
    <t>HG-7123</t>
  </si>
  <si>
    <t>HG-7124</t>
  </si>
  <si>
    <t>HG-7125</t>
  </si>
  <si>
    <t>HG-7126</t>
  </si>
  <si>
    <t>SOLUCION DX-CS 500 ML - FRASCO</t>
  </si>
  <si>
    <t>HG-7127</t>
  </si>
  <si>
    <t>ADQUISICIÓN DE SODIO CLORURO + DEXTROSA (SOLUCION MIXTA) DEXTROSA 5%+CLORURO DE SODIO 0.9% BOLSA 500ML, CORRESPONDIENTE SOL. DE PEDIDO NO. 1,030-2022</t>
  </si>
  <si>
    <t>Sodio cloruro + dextrosa (solución mixta)</t>
  </si>
  <si>
    <t>Concentración: Dextrosa 5%+ cloruro de sodio0.9%; Forma farmacéutica: Solución inyectable; Vía de administración: Intravenosa;</t>
  </si>
  <si>
    <t>HG-7128</t>
  </si>
  <si>
    <t>HG-7129</t>
  </si>
  <si>
    <t>DX-CS 500 ML</t>
  </si>
  <si>
    <t>HG-7130</t>
  </si>
  <si>
    <t>HG-7131</t>
  </si>
  <si>
    <t>HG-7132</t>
  </si>
  <si>
    <t>Sodio cloruro + dextrosa (solución mixta)  5%+ 0.9%; frasco 500ml</t>
  </si>
  <si>
    <t>HG-7133</t>
  </si>
  <si>
    <t>528-004</t>
  </si>
  <si>
    <t>SOLUCION NO.1 (DEXTROSA Y CLORURO DE SODIO) , SOLUCION INYECTABLE, 3.333G + 0.3G, BOLSA 500 ML</t>
  </si>
  <si>
    <t>SOLUCION UNOLABORATORIO BONINPRODUCTO INCLUYE IVA</t>
  </si>
  <si>
    <t>HG-7134</t>
  </si>
  <si>
    <t>COMPRA DE GENTAMICINA., SIMETICONA, SOLUCION NO. 1, PARA EL HOSPITAL NACIONAL DE SAN MARCOS "DR. MOISES VILLAGRAN MAZARIEGOS"</t>
  </si>
  <si>
    <t>SOLUCION NO.1 (DEXTROSA Y CLORURO DE SODIO) , SOLUCION INYECTABLE, 3.333G + 0.3G, BOLSA 500ML</t>
  </si>
  <si>
    <t>HG-7135</t>
  </si>
  <si>
    <t>529-016</t>
  </si>
  <si>
    <t>ADQUISICIÓN DE POLIGELINA Y ROCIVERINA PRESENTACIÓN INYECTABLE.</t>
  </si>
  <si>
    <t>POLIGELINA, SOLUCION INYECTABLE, 3.50%, FRASCO 500 ML</t>
  </si>
  <si>
    <t>HG-7136</t>
  </si>
  <si>
    <t>529-004</t>
  </si>
  <si>
    <t>POLIGELINA SOLUCIÓN INYECTABLE 3% - 4% CON ELECTRÓLITOS FRASCOBOLSA 500 ML</t>
  </si>
  <si>
    <t>POLIGELINA</t>
  </si>
  <si>
    <t>CONCENTRACIÓN: 3.5%; FORMA FARMACÉUTICA: SOLUCIÓN INYECTABLE; VÍA DE ADMINISTRACIÓN: INTRAVENOSO;</t>
  </si>
  <si>
    <t>HG-7137</t>
  </si>
  <si>
    <t>HG-7138</t>
  </si>
  <si>
    <t>HG-7139</t>
  </si>
  <si>
    <t>POLIGELINA SOLUCIÓN INYECTABLE 3% - 4% CON ELECTRÓLITOS FRASCO BOLSA 500 ML</t>
  </si>
  <si>
    <t>HG-7140</t>
  </si>
  <si>
    <t>ADQUISICIÓN DE POLIGELINA PARA USO EN EL HOSPITAL DE LA AMISTAD JAPÓN GUATEMALA.</t>
  </si>
  <si>
    <t>HISOCEL 3% 500ML</t>
  </si>
  <si>
    <t>HG-7141</t>
  </si>
  <si>
    <t>HG-7142</t>
  </si>
  <si>
    <t>CODIGO 766 POLIGELINA SOLUCION INYECTABLE 3%-4% CON ELECTROLITROS FRASCO BOLSA 500 ML</t>
  </si>
  <si>
    <t>HISOCEL 500 ML</t>
  </si>
  <si>
    <t>HG-7143</t>
  </si>
  <si>
    <t>HG-7144</t>
  </si>
  <si>
    <t>ADQUISICIÓN DE CAPTOPRIL, POLIGELINA, DEXAMETOSONA, CALCIO GLUCONATO, OXITOCINA, OLANZAPINA, PARA EL HOSPITAL DE SAN BENITO</t>
  </si>
  <si>
    <t>HISOCEL 3.5 FRASCO 500ML</t>
  </si>
  <si>
    <t>HG-7145</t>
  </si>
  <si>
    <t>POLIGELINA SOLUCION INYECTABLE 3% -4% CON ELECTROLITOS FRASCO BOLSA 500 ML.</t>
  </si>
  <si>
    <t>CONCENTRACIÓN: 3.5%; FORMA FARMACÉUTICA: SOLUCIÓN INYECTABLE; VÍA DE ADMINISTRACIÓN: INTRAVENOSO</t>
  </si>
  <si>
    <t>HG-7146</t>
  </si>
  <si>
    <t>POLIGELINA SOLUCION INYECTABLE 3 % - 4% CON ELECTROLITOS FRASCO O BOLSA 500 ML.</t>
  </si>
  <si>
    <t>HG-7147</t>
  </si>
  <si>
    <t>ADQUISICIÓN DE POLIGELINA, PARA EL HOSPITAL DE SAN BENITO</t>
  </si>
  <si>
    <t>HG-7148</t>
  </si>
  <si>
    <t>B. BRAUNENTREGA: 20 DÍAS HÁBILES</t>
  </si>
  <si>
    <t>HG-7149</t>
  </si>
  <si>
    <t>29/3/2021</t>
  </si>
  <si>
    <t>HG-7150</t>
  </si>
  <si>
    <t>POLIGELINASOLUCIÓN INYECTABLE 3% - 4% CON ELECTRÓLITOS FRASCO BOLSA 500 ML</t>
  </si>
  <si>
    <t>HG-7151</t>
  </si>
  <si>
    <t>HG-7152</t>
  </si>
  <si>
    <t>HG-7153</t>
  </si>
  <si>
    <t>HG-7154</t>
  </si>
  <si>
    <t>POLIGELINA SOLUCIÓN INYECTABLE 3% - 4% CON ELECTRÓLITOS FRASCO BOLSA 500 ML ...</t>
  </si>
  <si>
    <t>HG-7155</t>
  </si>
  <si>
    <t>MSPAS NO. 2022-HES-CD508 ADQUISICIÓN DE POLIGELINA 3.5%; PARA EL HOSPITAL DE ESCUINTLA.</t>
  </si>
  <si>
    <t>HG-7156</t>
  </si>
  <si>
    <t>B. BRAUN CONCENTRACIÓN: AL 4%</t>
  </si>
  <si>
    <t>HG-7157</t>
  </si>
  <si>
    <t>1. 70 BOLSAS DE NUTRICIÓN PARENTERAL PARA ADMINISTRACIÓN PERIFÉRICA A BASE DE GLUCOSA, LÍPIDOS Y AMINOÁCIDOS, CON ELECTRODOS QUE APORTE 1100 KCAL.</t>
  </si>
  <si>
    <t>NUTRICIÓN PARENTERAL PARA ADMINISTRACIÓN PERIFÉRICA A BASE DE GLUCOSA, LÍPIDOS Y AMINOÁCIDOS, CON ELECTRODOS QUE APORTE 1100 KCAL.</t>
  </si>
  <si>
    <t>NOMBRE GENÉRICO: NUTRICIÓN PARENTERAL PARA ADMINISTRACIÓN PERIFÉRICA A BASE DE GLUCOSA, LÍPIDOS Y AMINOÁCIDOS, CON ELECTRÓLITOS QUE APORTE 1100 KCAL.,COMPOSICIÓN: GLUCOSA AL 11%, AMINOÁCIDOS CON ELECTRÓLITOS AL 11.2%, EMULSIÓN DE LÍPIDOS AL 20%.,FORMA FARMACÉUTICA: EMULSIÓN GLUCOSADA DE AMINOÁCIDOS Y SOLUCIÓN LIPÍDICA.,VÍA DE ADMINISTRACIÓN: INTRAVENOSA.,PRESENTACIÓN: BOLSA TRICAMARA DE 1440 MILILITROS.,VIGENCIA DEL PRODUCTO: NO MENOR A DOCE (12) MESES.,CARACTERÍSTICAS DEL EMPAQUE: NÚMERO DE LOTE, FECHA DE VENCIMIENTO Y NO. DE REGISTRO SANITARIO VISIBLE EN EMPAQUE PRIMARIO Y/O SECUNDARIO SEGÚN CORRESPONDA.,DEBE CUMPLIR CON EL REGLAMENTO TÉCNICO CENTROAMERICANO DE ETIQUETADO DE PRODUCTOS FARMACÉUTICOS PARA USO HUMANO, RTCA 11.01.02:</t>
  </si>
  <si>
    <t>KABIVEN 1440ML</t>
  </si>
  <si>
    <t>HG-7158</t>
  </si>
  <si>
    <t>40 BOLSAS TRIMACARA DE 1440ML DE NUTRICION PARENTERAL DE ADMINISTRACION PERIFERICA A BASE DE GLUCOSA, LIPIDOS Y AMINOACIDOS, CON ELECTROLITOS QUE APORTE 1000 KCAL.</t>
  </si>
  <si>
    <t>NUTRICION PARENTERAL DE ADMINISTRACION PERIFERICA A BASE DE GLUCOSA, LIPIDOS Y AMINOACIDOS, CON ELECTROLITOS QUE APORTE 1000 KCAL.</t>
  </si>
  <si>
    <t>DESCRIPCIÓN: NUTRICION PARENTERAL PARA ADMINISTRACIÓN PERIFÉRICA A BASE DE GLUCOSA, LÍPIDOS Y AMINOÁCIDOS, CON ELECTROLITOS QUE APORTE 1000 KCAL.,COMPOSICIÓN: GLUCOSA AL 11%, AMINOÁCIDOS CON ELECTROLITOS AL 11.2%, EMULSIÓN DE LÍPIDOS AL 20%.,FORMA FARMACÉUTICA: EMULSIÓN GLUCOSADA DE AMINOÁCIDOS Y SOLUCIÓN LÍPIDA.,VÍA DE ADMINISTRACIÓN: INTRAVENOSA,PRESENTACIÓN: BOLSA TRICAMARA DE 1440ML.,VIGENCIA DEL PRODUCTO: NO MENOR A DOCE (12) MESES.,CARACTERÍSTICAS DEL EMPAQUE: NÚMERO DE LOTE, FECHA DE VENCIMIENTO Y NO. DE REGISTRO SANITARIO VISIBLE EN EMPAQUE PRIMARIO Y/O SECUNDARIO SEGÚN CORRESPONDA.,DEBE CUMPLIR CON EL REGLAMENTO TÉCNICO CENTROAMERICANO DE ETIQUETADO DE PRODUCTOS FARMACÉUTICOS PARA USO HUMANO, RTCA 11.01.02:</t>
  </si>
  <si>
    <t>KABIVEN 1000KCAL. PERIFERICA</t>
  </si>
  <si>
    <t>HG-7159</t>
  </si>
  <si>
    <t>40 BOLSAS TRICAMARA 1440ML DE NUTRICIONPARENTERAL PARA ADMINISTRACION PERIFERICA A BASE DE GLUCOSA,LIPIDOS Y AMINOACIDOS, CON ELECTROLITOS QUE APORTEN 1000 KCAL.</t>
  </si>
  <si>
    <t>NUTRICIONPARENTERAL PARA ADMINISTRACION PERIFERICA A BASE DE GLUCOSA,LIPIDOS Y AMINOACIDOS, CON ELECTROLITOS QUE APORTEN 1000 KCAL.</t>
  </si>
  <si>
    <t>KABIVEN 1000KCAL 1440 ML</t>
  </si>
  <si>
    <t>HG-7160</t>
  </si>
  <si>
    <t>535-001</t>
  </si>
  <si>
    <t>EVENTO 419-2016, CLORURO DE SODIO SOLUCIÓN INYECT. 20% VIAL O AMPOLLA 10 ML.</t>
  </si>
  <si>
    <t>19/1/2016</t>
  </si>
  <si>
    <t>CLORURO DE SODIO SOLUCIÓN INYECT. 20% VIAL O AMPOLLA 10 ML.</t>
  </si>
  <si>
    <t>LABORATORIOS VIJOSA, S.A. DE C.V</t>
  </si>
  <si>
    <t>HG-7161</t>
  </si>
  <si>
    <t>ADQUISICIÓN DE MEDICAMENTO ANTAGONISTAS H2, ANTIPSICÓTICO, ANTIBIOTICO AMINOGLUCOSIDO, BACTERIOSTÁTICOS ANALGESICOS PARA EL HOSPTITAL DE SAN BENITO PETEN.</t>
  </si>
  <si>
    <t>CLORURO DE SODIO, AMPOLLA 10ML, 20% (1G/5ML)</t>
  </si>
  <si>
    <t>HG-7162</t>
  </si>
  <si>
    <t>CLORURO DE SODIO, SOLUCIÓN INYECTABLE 20%, VIAL O AMPOLLA 10 ML</t>
  </si>
  <si>
    <t>LABORATORIO FABRICANTE VIJOSA EXENTO DE IVA</t>
  </si>
  <si>
    <t>HG-7163</t>
  </si>
  <si>
    <t>CLORURO DE SODIO 20% 200MG/ML-10 MLAMPOLLA</t>
  </si>
  <si>
    <t>HG-7164</t>
  </si>
  <si>
    <t>161 - CLORURO DE SODIO, SOLUCIÓN INYECTABLE 20%, VIAL O AMPOLLA 10ML. C-744</t>
  </si>
  <si>
    <t>SOLUCIÓN INYECTABLE 20%, VIAL O AMPOLLA 10ML</t>
  </si>
  <si>
    <t>LABORATORIO FABRICANTE VIJOSA</t>
  </si>
  <si>
    <t>HG-7165</t>
  </si>
  <si>
    <t>RENGLONES DESIERTOS EN ADQUISICIÓN DE VITAMINAS Y MINERALES</t>
  </si>
  <si>
    <t>CLORURO DE SODIO,AMPOLLA 10ML,20% (1G/5ML)</t>
  </si>
  <si>
    <t>CLORURO DE SODIO VIJOSA</t>
  </si>
  <si>
    <t>HG-7166</t>
  </si>
  <si>
    <t>ADQUISICIÓN DE ELECTROLITOS PARA EL HOSPITAL NACIONAL DE SALAMÁ.</t>
  </si>
  <si>
    <t>HG-7167</t>
  </si>
  <si>
    <t>MSPAS NO. 2016-HMA-CD 88 ADQUISICIÓN DE PRODUCTOS MEDICINALES Y FARMACEUTICOS.</t>
  </si>
  <si>
    <t>SODIO CLORURO 20% AMP 10ML</t>
  </si>
  <si>
    <t>HG-7168</t>
  </si>
  <si>
    <t>CLORURO DE SODIO,SOLUCIÓN INYECTABLE 20%, VIAL O AMPOLLA 10 ML</t>
  </si>
  <si>
    <t>HG-7169</t>
  </si>
  <si>
    <t>COMPRA DE MEDICAMENTOS VARIOS</t>
  </si>
  <si>
    <t>CLORURO DE SODIO 20% (1G/5ML) AMPOLLA 10ML IV</t>
  </si>
  <si>
    <t>HG-7170</t>
  </si>
  <si>
    <t>ADQUISICIÓN DE ATRACURIO BESILATO, CLORURO DE SODIO, HIDRALAZINA, INSULINA CRISTALINA, LOPERAMIDA, PERÓXIDO DE HIDRÓGENO, GEL CONDUCTOR Y BROMHEXINA PARA USO DEL HOSPITAL DE LA AMISTAD JAPÓN GUATEMALA</t>
  </si>
  <si>
    <t>CLORURO DE SODIO 20% (1G/5ML) AMPOLLA DE 10 ML</t>
  </si>
  <si>
    <t>HG-7171</t>
  </si>
  <si>
    <t>COD. 744 CLORURO DE SODIO SOLUCION INYECTABLE 20%, VIAL O AMPOLLA 10 ML. SEGUN ACTA NO. 06/2017. ANEXAR REGISTRO SANITARIO VIGENTE, COTIZACION E INSCRIPCION DE GUATECOMPRAS. SEGUNDA PROGRAMACION 2017.</t>
  </si>
  <si>
    <t>CLORURO DE SODIO SOLUCION INYECTABLE 20%, VIAL O AMPOLLA 10 ML.</t>
  </si>
  <si>
    <t>CLORURO DE SODIO SOLUCION INYECTABLE 20%, VIAL O AMPOLLA 10 ML</t>
  </si>
  <si>
    <t>HG-7172</t>
  </si>
  <si>
    <t>ADQUISICION DE PRODUCTOS MEDICINALES Y FARMACEUTICOS PARA EL HOSPITAL NACIONAL SAN PEDRO NECTA, HUEHUETENANGO.</t>
  </si>
  <si>
    <t>CLORURO DE SODIO, SOLUCION INYECTABLE 20%</t>
  </si>
  <si>
    <t>CLORURO DE SODIO, SOLUCION INYECTABLE 20% (0.2G/ML), 10ML</t>
  </si>
  <si>
    <t>HG-7173</t>
  </si>
  <si>
    <t>ADQUISICIÓN DE ANTIBIÓTICOS CEFALOSPORINAS.</t>
  </si>
  <si>
    <t>CLORURO DE SODIO, SOLUCIÓN INYECTABLE, 20% (0.2G/ML), VIAL/AMPOLLA 10 ML</t>
  </si>
  <si>
    <t>HG-7174</t>
  </si>
  <si>
    <t>COMPRA DIRECTA MSPAS NO. 2017-HCH-CD165 ADQUISICION DE MEDICAMENTOS PARA EL HOSPITAL NACIONAL DE CHIMALTENANGO</t>
  </si>
  <si>
    <t>CLORURO DE SODIO AL 20%, 10ML, AMPOLLA</t>
  </si>
  <si>
    <t>HG-7175</t>
  </si>
  <si>
    <t>HG-7176</t>
  </si>
  <si>
    <t>CLORURO DE SODIO, SOLUCIÓN INYECTABLE, 20% (0.2G/ML), VIAL/AMPOLLA 10 ML.</t>
  </si>
  <si>
    <t>HG-7177</t>
  </si>
  <si>
    <t>ADQUISICIÓN DE PRODUCTOS MEDICINALES Y FARMACÉUTICOS PARA EL HOSPITAL DE NEBAJ</t>
  </si>
  <si>
    <t>4/7/2019</t>
  </si>
  <si>
    <t>CLORURO DE SODIO; CONCENTRACIÓN: 20%; FORMA FARMACÉUTICA: SOLUCIÓN INYECTABLE; VÍA DE ADMINISTRACIÓN: INTRAVENOSA; AMPOLLA 10ML</t>
  </si>
  <si>
    <t>HG-7178</t>
  </si>
  <si>
    <t>460 - CLORURO DE SODIO, SOLUCIÓN INYECTABLE 20%, VIAL O AMPOLLA 10 ML C-744</t>
  </si>
  <si>
    <t>SOLUCIÓN INYECTABLE 20%, VIAL O AMPOLLA 10 ML</t>
  </si>
  <si>
    <t>HG-7179</t>
  </si>
  <si>
    <t>CLORURO DE SODIO SOLUCION INYECTABLE 20%, VIAL O AMPOLLA 10 ML. TERCERA PROGRAMACION CUATRIMESTRAL 2019.</t>
  </si>
  <si>
    <t>HG-7180</t>
  </si>
  <si>
    <t>CLORURO DE SODIO, SOLUCION INYECTABLE, 20% (0.2G/ML), VIAL/AMPOLLA 10 ML</t>
  </si>
  <si>
    <t>HG-7181</t>
  </si>
  <si>
    <t>EVENTO 4781/2016 CLORURO DE SODIO SOLUCION INYECTABLE 20%, VIAL O AMPOLLA 10 ML</t>
  </si>
  <si>
    <t>HG-7182</t>
  </si>
  <si>
    <t>ADQUISICION DE AZITROMICINA AGUA TRIDESTILADA CLORURO DE SODIO NISTATINA</t>
  </si>
  <si>
    <t>CLORURO DE SODIO, SOLUCION INYECTABLE, 20% (0.2G/ML) VIAL/AMPOLLA 10 ML</t>
  </si>
  <si>
    <t>HG-7183</t>
  </si>
  <si>
    <t>EVENTO NO. 151-2016,CODIGO 744,COMPRA DE MEDICAMENTOS</t>
  </si>
  <si>
    <t>6/1/2016</t>
  </si>
  <si>
    <t>CLORURO DE SODIO SOLUCIÓN INYECTABLE 20%, VIAL O AMPOLLA 10 ML</t>
  </si>
  <si>
    <t>HG-7184</t>
  </si>
  <si>
    <t>CLORURO DE SODIO 20% 200 MG/ML-10 ML AMPOLLA</t>
  </si>
  <si>
    <t>HG-7185</t>
  </si>
  <si>
    <t>CD-17 ADQUISICIÓN DE PRODUCTOS MEDICINALES Y FARMACEUTICOS PARA EL HOSPITAL DE RETALHULEU.</t>
  </si>
  <si>
    <t>CLORURO DE SODIO: FORMA FARMACÉUTICA: AMPOLLA, CONCENTRACIÓN: 20% (1G/5ML), VÍA DE ADMINISTRACIÓN: IV</t>
  </si>
  <si>
    <t>VER BASES ANEXOS. PRESENTACIÓN: AMPOLLA 10ML</t>
  </si>
  <si>
    <t>HG-7186</t>
  </si>
  <si>
    <t>MSPAS NO. 2016-HES-CD008 ADQUISICIÓN DE CLORURO DE SODIO, CALCIO DE GLUCONATO.</t>
  </si>
  <si>
    <t>CLORURO DE SODIO SOLUCIÓN INYECTABLE 20% (1G/5ML) VÍA DE ADMINISTRACIÓN IV, AMPOLLA 10ML.</t>
  </si>
  <si>
    <t>HG-7187</t>
  </si>
  <si>
    <t>ADQUISICION EMERGENTE DE MEDICAMENTOS PARA LA UNIDAD DE CUIDADOS INTENSIVOS NEONATALES DEL HOSPITAL DEPARTAMENTAL DE TOTONICAPAN.</t>
  </si>
  <si>
    <t>CLORURO DE SODIO, USO: SOLUCIÓN ELECTOLÍTICA, CONCENTRACIÓN: 20% (1G/5ML) AMPOLLA 10ML</t>
  </si>
  <si>
    <t>HG-7188</t>
  </si>
  <si>
    <t>LABORAORIO FABRICANTE VIJOSA</t>
  </si>
  <si>
    <t>HG-7189</t>
  </si>
  <si>
    <t>COMPRA DE PRODUCTOS MEDICINALES Y FARMACEUTICOS PARA EL HOSPITAL NACIONAL DE SAN MARCOS.</t>
  </si>
  <si>
    <t>CLORURO DE SODIO 20%; AMPOLLA 10ML</t>
  </si>
  <si>
    <t>HG-7190</t>
  </si>
  <si>
    <t>100 CLORURO DE SODIO SOLUCIÓN INYECTABLE 20%, VIAL O AMPOLLA 10 ML.</t>
  </si>
  <si>
    <t>CLORURO DE SODIO SOLUCIÓN INYECTABLE 20%, VIAL O AMPOLLA 10 ML.</t>
  </si>
  <si>
    <t>HG-7191</t>
  </si>
  <si>
    <t>EVENTO NO. 3599/17 CODIGO IGSS 744 CLORURO DE SODIO SOLUCION INYECTABLE 20% VIAL O AMPOLLA 10 ML.</t>
  </si>
  <si>
    <t>CLORURO DE SODIO SOLUCION INYECTABLE 20% VIAL O AMPOLLA 10 ML.</t>
  </si>
  <si>
    <t>HG-7192</t>
  </si>
  <si>
    <t>COMPRA DE DIFERENTES INSUMOS PARA ABASTECER LA BODEGA DE MEDICAMENTOS PARA EL HOSPITAL REGIONAL DE OCCIDENTE, QUETZALTENANGO.</t>
  </si>
  <si>
    <t>CLORURO DE SODIO AMPOLLA 20% 10ML</t>
  </si>
  <si>
    <t>HG-7193</t>
  </si>
  <si>
    <t>HG-7194</t>
  </si>
  <si>
    <t>76 - CLORURO DE SODIO, SOLUCIÓN INYECTABLE 20%, VIAL O AMPOLLA 10ML. C-744</t>
  </si>
  <si>
    <t>HG-7195</t>
  </si>
  <si>
    <t>SODIO CLORURO 20% SOLUCIÓN INYECTABLE AMPOLLA 10ML</t>
  </si>
  <si>
    <t>HG-7196</t>
  </si>
  <si>
    <t>COMPRA DE CLORURO DE SODIO, FLUMAZENIL, HEPARINA, POLIMIXINA, GENTAMICINA, PARA EL HOSPITAL NACIONAL DE SAN MARCOS, DR. MOISES VILLAGRAN MAZARIEGOS.</t>
  </si>
  <si>
    <t>CLORURO DE SODIO SOLUCIÓN INYECTABLE AL 20% (0.2G/ML) DE 10ML.</t>
  </si>
  <si>
    <t>DESPACHAR CINCO DÍAS DESPUÉS DE RECIBIDA LA ORDEN</t>
  </si>
  <si>
    <t>HG-7197</t>
  </si>
  <si>
    <t>HG-7198</t>
  </si>
  <si>
    <t>COMPRA DIRECTA MSPAS NO. 2017-HCH-CD013 ADQUISICION DE MEDICAMENTOS PARA EL HOSPITAL NACIONAL DE CHIMALTENANGO</t>
  </si>
  <si>
    <t>VIJOSA ENTREGA INMEDIATA VENCE 02/</t>
  </si>
  <si>
    <t>HG-7199</t>
  </si>
  <si>
    <t>CLORURO DE SODIO CONCENTRACIÓN: 20% (1G/5ML); USO: SOLUCIÓN ELECTOLÍTICA; AMPOLLA 10 ML</t>
  </si>
  <si>
    <t>HG-7200</t>
  </si>
  <si>
    <t>VIJOSA VENCIMIENTO 04/2020 ENTREGA INMEDIATA</t>
  </si>
  <si>
    <t>HG-7201</t>
  </si>
  <si>
    <t>ADQUISICIÓN DE ACIDO ASCORBICO, CLORURO DE SODIO Y VITAMINA A</t>
  </si>
  <si>
    <t>CLORURO DE SODIO FORMA FARMACÉUTICA: SOLUCIÓN INYECTABLE; CONCENTRACIÓN: 20%; VÍA DE ADMINISTRACIÓN: INTRAVENOSA;, AMPOLLA, 10 MILILITRO</t>
  </si>
  <si>
    <t>HG-7202</t>
  </si>
  <si>
    <t>CLORURO DE SODIO CONCENTRACIÓN: 20%, FORMA FARMACÉUTICA: SOLUCIÓN INYECTABLE, VÍA DE ADMINISTRACIÓN: INTRAVENOSA (AMPOLLA 10 ML) ENOXAPARINA CONCENTRACIÓN: 60 MG (6,000 UI), Y OTROS INSUMOS..</t>
  </si>
  <si>
    <t>18/11/2016</t>
  </si>
  <si>
    <t>CLORURO DE SODIO CONCENTRACIÓN: 20%, FORMA FARMACÉUTICA: SOLUCIÓN INYECTABLE, VÍA DE ADMINISTRACIÓN: INTRAVENOSA (AMPOLLA 10 ML)</t>
  </si>
  <si>
    <t>VIJOSA ENTREGA INMEDIATA VENCIMIENTO 05/</t>
  </si>
  <si>
    <t>HG-7203</t>
  </si>
  <si>
    <t>CLORURO DE SODIO, SOLUCIÓN INYECTABLE, 20% (0.2G/ML), VIAL/AMP 10 ML.</t>
  </si>
  <si>
    <t>HG-7204</t>
  </si>
  <si>
    <t>SODIO CLORURO, 20%, SOLUCIÓN INYECTABLE, AMPOLLA 10 ML</t>
  </si>
  <si>
    <t>HG-7205</t>
  </si>
  <si>
    <t>EVENTO 1326/2017 CODIGO 744 COMPRA DE MEDICAMENTOS</t>
  </si>
  <si>
    <t>HG-7206</t>
  </si>
  <si>
    <t>410 - CLORURO DE SODIO, SOLUCIÓN INYECTABLE 20%, VIAL O AMPOLLA 10 ML. C-744</t>
  </si>
  <si>
    <t>CLORURO DE SODIO VIJOA</t>
  </si>
  <si>
    <t>HG-7207</t>
  </si>
  <si>
    <t>BASES PARA OFERTAR EVENTO NO. 1067, CLORURO DE SODIO, SOLUCION INYECTABLE 20%, VIAL O AMPOLLA 10ML. CODIGO IGSS 744</t>
  </si>
  <si>
    <t>CLORURO DE SODIO, SOLUCION INYECTABLE 20%, VIAL O AMPOLLA 10ML. CODIGO IGSS 744.</t>
  </si>
  <si>
    <t>HG-7208</t>
  </si>
  <si>
    <t>HG-7209</t>
  </si>
  <si>
    <t>1,170 - CLORURO DE SODIO, SOLUCIÓN INYECTABLE 20%, VIAL O AMPOLLA 10 ML. C-744</t>
  </si>
  <si>
    <t>HG-7210</t>
  </si>
  <si>
    <t>CLORURO DE SODIO, SOLUCION INYECTABLE, 20% (0.2G/ML), VIAL/AMPOLLA 10 ML.</t>
  </si>
  <si>
    <t>HG-7211</t>
  </si>
  <si>
    <t>EVENTO 3662/2018 CODIGO IGSS 744 CLORURO DE SODIO, SOLUCIÓN INYECTABLE 20%, VIAL O AMPOLLA 10 ML</t>
  </si>
  <si>
    <t>HG-7212</t>
  </si>
  <si>
    <t xml:space="preserve">VIJOSA ENTREGA INMEDIATA VENCIMIENTO </t>
  </si>
  <si>
    <t>HG-7213</t>
  </si>
  <si>
    <t>EVENTO NO. 5913/17 CODIGO IGSS 744 CLORURO DE SODIO SOLUCION INYECTABLE 20% VIAL O AMPOLLA 10 ML.</t>
  </si>
  <si>
    <t>HG-7214</t>
  </si>
  <si>
    <t>HG-7215</t>
  </si>
  <si>
    <t>HG-7216</t>
  </si>
  <si>
    <t>CLORURO DE SODIO,SOLUCIÓN INYECTABLE, 20% (0.2/ML); VIAL AMPOLLA 10ML</t>
  </si>
  <si>
    <t xml:space="preserve">VIJOSA VENCE </t>
  </si>
  <si>
    <t>HG-7217</t>
  </si>
  <si>
    <t>HG-7218</t>
  </si>
  <si>
    <t>HG-7219</t>
  </si>
  <si>
    <t>HG-7220</t>
  </si>
  <si>
    <t>ADQUISICION DE MEDICAMENTOS PARA FARMACIA INTERNA</t>
  </si>
  <si>
    <t>CLORURO DE SODIO FORMA FARMACÉUTICA: SOLUCIÓN INYECTABLE; CONCENTRACIÓN: 20%; 10 MILILITRO</t>
  </si>
  <si>
    <t>HG-7221</t>
  </si>
  <si>
    <t>CLORURO DE SODIO AMPOLLA 20% 10 ML</t>
  </si>
  <si>
    <t>CLORURO DE SODIO VIJOSA (PRESENTACIÓN AMPOLLA 10ML)</t>
  </si>
  <si>
    <t>HG-7222</t>
  </si>
  <si>
    <t>ADQUISICION DE CEFEPIME, FORMULA ESPECIALIZADA, CEFOTAXIMA, CLORURO DE SODIO, TRIMETOPRIN, PARA EL HOSPITAL DE SAN BENITO</t>
  </si>
  <si>
    <t>CLURURO DE SODIO, SOLUCION INYECTABLE, 20% (0.2G/ML). VIAL/AMPOLLA 10ML</t>
  </si>
  <si>
    <t>HG-7223</t>
  </si>
  <si>
    <t>COD. 744 CLORURO DE SODIO, SOLUCIÓN INYECTABLE 20%, VIAL O AMPOLLA 10 ML. TERCERA PROGRAMACION CUATRIMESTRAL 2016.</t>
  </si>
  <si>
    <t>LABORATORIO FABRICANTE LAFIMARQ</t>
  </si>
  <si>
    <t>HG-7224</t>
  </si>
  <si>
    <t>HG-7225</t>
  </si>
  <si>
    <t>COMPRA DE EMERGENCIA PARA ENTREGA INMEDIATA DE PRODUCTOS MEDICINALES Y FARMACEUTICOS PARA EL HOSPITAL DE SAN PEDRO NECTA.</t>
  </si>
  <si>
    <t>CLORURO DE SODIO AL 20% 0.2G/10ML.</t>
  </si>
  <si>
    <t>CLORURO DE SODIO AL 20% 0.2G/10ML</t>
  </si>
  <si>
    <t>HG-7226</t>
  </si>
  <si>
    <t>ADQUISICIÓN DE PRODUCTOS MEDICINALES Y FARMACÉUTICOS PARA EL PRIMER CUATRIMESTRE DEL AÑO 2016</t>
  </si>
  <si>
    <t>CLORURO DE SODIO AMPOLLA 10 ML 20% (1G/5ML)</t>
  </si>
  <si>
    <t>HG-7227</t>
  </si>
  <si>
    <t>HG-7228</t>
  </si>
  <si>
    <t>HG-7229</t>
  </si>
  <si>
    <t>COD. 744 CLORURO DE SODIO, SOLUCIÓN INYECTABLE 20%, VIAL O AMPOLLA 10 ML. PRIMERA PROGRAMACION CUATRIMESTRAL 2016. ANEXAR INSCRIPCION DE GUATECOMPRAS, REGISTRO SANITARIO VIGENTE Y COTIZACION</t>
  </si>
  <si>
    <t>HG-7230</t>
  </si>
  <si>
    <t>EVENTO NO. 496-2016, CODIGO 744, COMPRA DE MEDICAMENTOS</t>
  </si>
  <si>
    <t>27/4/2016</t>
  </si>
  <si>
    <t>CLORURO DE SODIO SOLUCIÓN INYECTABLE 20% VIAL O AMPOLLA 10 ML</t>
  </si>
  <si>
    <t>HG-7231</t>
  </si>
  <si>
    <t>93 - CLORURO DE SODIO, SOLUCIÓN INYECTABLE 20%, VIAL O AMPOLLA 10ML. C-744</t>
  </si>
  <si>
    <t>HG-7232</t>
  </si>
  <si>
    <t>ADQUISICION DE MIDAZOLAM,CLORURO DE SODIO Y LIDOCAINA SIN EPINEFRINA</t>
  </si>
  <si>
    <t>CLORURO DE SODIO 20% (1G/5ML) AMPOLLA 10ML SOLUCION IV</t>
  </si>
  <si>
    <t>HG-7233</t>
  </si>
  <si>
    <t>ADQUISICIÓN DE BROMHEXINA, RISPERIDONA, MAGNESIO SULFATO, CLORFENIRAMINA, RANITIDINA, OMEPRAZOL, CLORURO DE SODIO, FUROSEMIDA, OXITOCINA, PENICILINA CRISTALINA, PARA EL HOSPITAL DEPARTAMENTAL DE SOLOL</t>
  </si>
  <si>
    <t>HG-7234</t>
  </si>
  <si>
    <t>MSPAS NO. 2017-INF-CD-044 COMPRA DIRECTA CALCIO GLUCONATO, CLORURO DE SODIO Y POTASIO, SEVOFLURANO Y OTROS MEDICAMENTOS PARA EL HOSPITAL INFANTIL DE INFECTOLOGIA Y REHABILITACION</t>
  </si>
  <si>
    <t>5/7/2017</t>
  </si>
  <si>
    <t>7/7/2017</t>
  </si>
  <si>
    <t>CLORURO DE SODIO SOLUCION INYECTABLE 20% (0.2MG/ML) VIAL/AMP 10 ML</t>
  </si>
  <si>
    <t>HG-7235</t>
  </si>
  <si>
    <t>CLORURO DE SODIO, SOLUCIÓN INYECTABLE, 20%, 10ML</t>
  </si>
  <si>
    <t>HG-7236</t>
  </si>
  <si>
    <t>CLORURO DE SODIO 20% 200MG/ML-10ML AMPOLLA</t>
  </si>
  <si>
    <t>HG-7237</t>
  </si>
  <si>
    <t>HG-7238</t>
  </si>
  <si>
    <t>COD. 744 CLORURO DE SODIO SOLUCION INYECTABLE 20%, VIAL O AMPOLLA 10 ML. ANEXAR REGISTRO SANITARIO VIGENTE, COTIZACION E INSCRIPCION DE GUATECOMPRAS, TERCERA PROGRAMACION CUATRIMESTRAL 2017.</t>
  </si>
  <si>
    <t>HG-7239</t>
  </si>
  <si>
    <t>COMPRA DE ACIDO ACETICO, ADENOSINA, CLORURO DE SODIO, EPINEFRINA CLORHIDRATO, ESTREPTOQUINASA, PIPERACILINA+ TAZOBACTAM, MANITOL, PARA EL HOSPITAL NACIONAL DE SAN MARCOS, "DR. MOISES VILLAGRAN MAZARIEGOS"</t>
  </si>
  <si>
    <t>CLORURO DE SODIO, SOLUCION INYECTABLE, 20% (0.2G/ML), AMPOLLA 10 ML</t>
  </si>
  <si>
    <t>HG-7240</t>
  </si>
  <si>
    <t>ADQUISICIÓN DE ANÁLOGO DE PROSTAGLANDINAS PARA EL HOSPITAL NACIONAL DE SALAMÁ.</t>
  </si>
  <si>
    <t>HG-7241</t>
  </si>
  <si>
    <t>HG-7242</t>
  </si>
  <si>
    <t>CLORURO DE SODIOSOLUCIÓN INYECTABLE 20%, VIAL O AMPOLLA 10 ML</t>
  </si>
  <si>
    <t>HG-7243</t>
  </si>
  <si>
    <t>CÓDIGO IGSS 744,EVENTO NO. 1054-2019,COMPRA DE MED5CAMENTOS,CLORURO DE SODIO, SOLUCIÓN INYECTABLE 20%, VIAL O AMPOLLA 10 ML</t>
  </si>
  <si>
    <t>HG-7244</t>
  </si>
  <si>
    <t>EVENTO 8173/2019 CODIGO IGSS 744 CODIGO PPR 37883 CLORURO DE SODIO SOLUCIÓN INYECTABLE 20%, VIAL O AMPOLLA 10 ML</t>
  </si>
  <si>
    <t>HG-7245</t>
  </si>
  <si>
    <t>260 - CLORURO DE SODIO, SOLUCIÓN INYECTABLE 20%, VIAL O AMPOLLA 10 ML C-744</t>
  </si>
  <si>
    <t>HG-7246</t>
  </si>
  <si>
    <t>HG-7247</t>
  </si>
  <si>
    <t>29/12/2015</t>
  </si>
  <si>
    <t>HG-7248</t>
  </si>
  <si>
    <t>ADQUISICION DE CLORURO DE SODIO SOLUCION INYECTABLE 20%, MSPAS NO. 2016-ROO-CD-1340</t>
  </si>
  <si>
    <t>CLORURO DE SODIO SOLUCION INYECTABLE 20%, AMPOLLA O VIAL 10ML. COTIZAR POR AMPOLLA O VIAL.</t>
  </si>
  <si>
    <t>CLORURO DE SODIO SOLUCION INYECTABLE 20%, AMPOLLA O VIAL 10ML. COTIZAR POR AMPOLLA O VIAL</t>
  </si>
  <si>
    <t>HG-7249</t>
  </si>
  <si>
    <t>HG-7250</t>
  </si>
  <si>
    <t>COMPRA DE MEDICAMENTOS PARA USO EN PACIENTES DEL HOSPITAL NACIONAL DE COATEPEQUE</t>
  </si>
  <si>
    <t>HG-7251</t>
  </si>
  <si>
    <t>HG-7252</t>
  </si>
  <si>
    <t>ADQUISICION DE CALCIO GLUCONATO, CLORURO DE SODIO, DIAZEPAM, EFEDRINA Y OTROS MEDICAMENTOS</t>
  </si>
  <si>
    <t>CLORURO DE SODIO 20% (200 MG/ML) 10 ML AMPOLLA</t>
  </si>
  <si>
    <t>266 0001 0002</t>
  </si>
  <si>
    <t>CLORURO DE SODIO VIJOSALAB.F.: VIJOSA S.A. DE C.V./EL SALVADOR</t>
  </si>
  <si>
    <t>HG-7253</t>
  </si>
  <si>
    <t>ADQUISICIÓN DE VITAMINA B1, HALOPERIDOL, VECURONIO BROMURO, ALBUMINA HUMANA, CLORURO DE SODIO, DEXTROSA, LIDOCAINA DENTAL, ACIDO FOLICO, PARA EL HOSPITAL DEPARTAMENTAL DE SOLOLA</t>
  </si>
  <si>
    <t>HG-7254</t>
  </si>
  <si>
    <t>ADQUISICIÓN DE MORFINA, CLORANFENICOL OFTALMICO, FERROSO SULFATO, HIDROCORTISONA, SALBUTAMOL, MAGNESIO SULFATO, SINC ELEMENTAL, DOPAMINA, SUERO ANTIOFIDICO, PARA EL HOSPITAL DEPARTAMENTAL DE SOLOLA</t>
  </si>
  <si>
    <t>HG-7255</t>
  </si>
  <si>
    <t>HG-7256</t>
  </si>
  <si>
    <t>COMPRA DIRECTA MSPAS NO. 2017-HCH-CD071 ADQUISICION DE MEDICAMENTOS PARA EL HOSPITAL NACIONAL DE CHIMALTENANGO</t>
  </si>
  <si>
    <t>HG-7257</t>
  </si>
  <si>
    <t>200 CLORURO DE SODIO SOLUCION INYECTABLE 20%, VIAL O AMPOLLA 10 ML</t>
  </si>
  <si>
    <t>CODIGO IGSS: 744, CLORURO DE SODIO SOLUCION INYECTABLE 20%, VIAL O AMPOLLA 10 ML</t>
  </si>
  <si>
    <t>HG-7258</t>
  </si>
  <si>
    <t>260- CLORURO DE SODIO, SOLUCIÓN INYECTABLE 20%, VIAL O AMPOLLA 10 ML, C-744</t>
  </si>
  <si>
    <t>HG-7259</t>
  </si>
  <si>
    <t>CODIGO IGSS 744; CLORURO DE SODIO SOLUCIÓN INYECTABLE 20%, VIAL O AMPOLLA 10 ML; PEDIDO 4551</t>
  </si>
  <si>
    <t>HG-7260</t>
  </si>
  <si>
    <t>HG-7261</t>
  </si>
  <si>
    <t>3,000 CLORURO DE SODIO 20% AMPOLLA 10 ML.</t>
  </si>
  <si>
    <t>CLORURO DE SODIO 20% AMPOLLA 10 ML.</t>
  </si>
  <si>
    <t>HG-7262</t>
  </si>
  <si>
    <t>CLORURO DE SODIO AL 20%, 10ML, AMPOLLA.</t>
  </si>
  <si>
    <t>HG-7263</t>
  </si>
  <si>
    <t>CLORURO DE SODIO, SOLUCIÓN INYECTABLE 20% (0.2G/ML), AMPOLLA 10ML</t>
  </si>
  <si>
    <t>HG-7264</t>
  </si>
  <si>
    <t>ADQUISICIÓN DE DIVERSOS GRUPOS TERAPÉUTICOS.</t>
  </si>
  <si>
    <t>CLORURO DE SODIO, SOLUCION INYECTABLE, 20% (0.2MG/ML), AMPOLLA 10ML</t>
  </si>
  <si>
    <t>HG-7265</t>
  </si>
  <si>
    <t>ADQUISICION DE PRODUCTOS MEDICINALES PARA EL HOSPITAL DE NEBAJ QUICHE.</t>
  </si>
  <si>
    <t>CLORURO DE SODIO; CONCENTRACIÓN: 20% (1G/5ML); FORMA FARMACÉUTICA: AMPOLLA; VÍA DE ADMINISTRACIÓN: IV; AMPOLLA DE 10 ML</t>
  </si>
  <si>
    <t>HG-7266</t>
  </si>
  <si>
    <t>ADQUISICIÓN DE METOCLOPRAMIDA CONCENTRACIÓN: 10 MG, FORMA FARMACÉUTICA: LIQUIDO INYECTABLE, VÍA DE ADMINISTRACIÓN: INTRAMUSCULAR/INTRAVENOSO, AMPOLLA 2ML, Y OTROS INSUMOS.</t>
  </si>
  <si>
    <t>CLORURO DE SODIO CONCENTRACIÓN: 20%, FORMA FARMACÉUTICA: SOLUCIÓN INYECTABLE, VÍA DE ADMINISTRACIÓN: INTRAVENOSA, AMPOLLA 10 ML</t>
  </si>
  <si>
    <t>HG-7267</t>
  </si>
  <si>
    <t>COMPRA DE MEDICAMENTOS PARA USO EN LOS DIFERENTES SERVICIOS DEL HOSPITAL</t>
  </si>
  <si>
    <t>CLORURO DE SODIO 20% (1G/5ML), AMPOLLA 10ML. IV</t>
  </si>
  <si>
    <t>HG-7268</t>
  </si>
  <si>
    <t>HG-7269</t>
  </si>
  <si>
    <t>HG-7270</t>
  </si>
  <si>
    <t>COMPRA DIRECTA MSPAS NO. 2017-HCH-CD140 ADQUISICIÓN DE MEDICAMENTOS PARA EL HOSPITAL NACIONAL DE CHIMALTENANGO</t>
  </si>
  <si>
    <t>HG-7271</t>
  </si>
  <si>
    <t>ADQUISICIÓN DE ACIDO ASCORBICO, CLORURO DE POTASIO, CLORURO DE SODIO Y VARIOS MEDICAMENTOS</t>
  </si>
  <si>
    <t>VIJOSA VENCIMIENTO 2021 ENTREGA INMEDIATA</t>
  </si>
  <si>
    <t>HG-7272</t>
  </si>
  <si>
    <t>HG-7273</t>
  </si>
  <si>
    <t>COD. 744 CLORURO DE SODIO, SOLUCIÓN INYECTABLE 20%, VIAL O AMPOLLA 10 ML. ANEXAR REGISTRO SANITARIO VIGENTE, COTIZACION E INSCRIPCION DE GUATECOMPRAS, TERCERA PROGRAMACION CUATRIMESTRAL 2017.</t>
  </si>
  <si>
    <t>HG-7274</t>
  </si>
  <si>
    <t>HG-7275</t>
  </si>
  <si>
    <t>CÓDIGO IGSS 744,EVENTO NO. 1005-2019,COMPRA DE MED5CAMENTOS,CLORURO DE SODIO, SOLUCIÓN INYECTABLE 20%, VIAL O AMPOLLA 10 ML</t>
  </si>
  <si>
    <t>HG-7276</t>
  </si>
  <si>
    <t>CÓDIGO IGSS 744,EVENTO NO. 1031-2019,COMPRA DE MED5CAMENTOS,CLORURO DE SODIO, SOLUCIÓN INYECTABLE 20%, VIAL O AMPOLLA 10 ML</t>
  </si>
  <si>
    <t>HG-7277</t>
  </si>
  <si>
    <t>ADQUISICION DE PENICILINA, AMOXICILINA, CLOTRIMAZOL, RITODRINA, DIMENHIDRINATO, CLORURO, ATROPINA, MISOPROSTOL, CLORANFENICOL, ENALAPRIL, CLORFENIRAMINA, Y OTROS PARA EL HOSPITAL DE HUSPANTAN</t>
  </si>
  <si>
    <t>HG-7278</t>
  </si>
  <si>
    <t>CLORURO DE SODIO CONCENTRACIÓN: 20% (1G/5ML); FORMA FARMACÉUTICA: AMPOLLA; VÍA DE ADMINISTRACIÓN: IV; 10 ML.</t>
  </si>
  <si>
    <t>CLORURO DE SODIO CONCENTRACIÓN: 20% (1G/5ML); FORMA FARMACÉUTICA: AMPOLLA; VÍA DE ADMINISTRACIÓN: IV; 10 ML</t>
  </si>
  <si>
    <t>HG-7279</t>
  </si>
  <si>
    <t>COD. 744 CLORURO DE SODIO, SOLUCIÓN INYECTABLE 20%, VIAL O AMPOLLA 10 ML. SA-06 111/2017 EN TRAMITE. ANEXAR REGISTRO SANITARIO VIGENTE, COTIZACION E INSCRIPCION DE GUATECOMPRAS. SEGUNDA PROGRA/2017.</t>
  </si>
  <si>
    <t>HG-7280</t>
  </si>
  <si>
    <t>ADQUISICION DE CLORURO DE SODIO SOLUCION INYECTABLE 20% AMPOLLA O VIAL 10ML, MSPAS NO. 2017-ROO-CD-1995</t>
  </si>
  <si>
    <t>CLORURO DE SODIO SOLUCION INYECTABLE 20%, AMPOLLA O VIAL 10ML COTIZAR POR AMPOLLA O VIAL</t>
  </si>
  <si>
    <t>HG-7281</t>
  </si>
  <si>
    <t>MSPAS NO. 2018-ROO-CD-0084 (ADQUISICION DE CLORURO DE SODIO Y LACTULOSA)</t>
  </si>
  <si>
    <t>HG-7282</t>
  </si>
  <si>
    <t>COMPRA DE EMERGENCIA PARA ENTREGA INMEDIATA DE PRODUCTOS MEDICINALES Y FARMACÉUTICOS PARA EL HOSPITAL NACIONAL DE SAN PEDRO NECTA II.</t>
  </si>
  <si>
    <t>CLORURO DE SODIO AL 20%.</t>
  </si>
  <si>
    <t>SOLUCIÓN INYECTABLE, 20% (0.2G/ML) DE 10ML</t>
  </si>
  <si>
    <t>HG-7283</t>
  </si>
  <si>
    <t>CÓDIGO IGSS 744,EVENTO NO. 2464-2019,COMPRA DE MEDICAMENTOS,CLORURO DE SODIO, SOLUCIÓN INYECTABLE 20%, VIAL O AMPOLLA 10 ML</t>
  </si>
  <si>
    <t>HG-7284</t>
  </si>
  <si>
    <t>335 - CLORURO DE SODIO, SOLUCIÓN INYECTABLE 20%, VIAL O AMPOLLA 10 ML C-744</t>
  </si>
  <si>
    <t>HG-7285</t>
  </si>
  <si>
    <t>ADQUISICION DE PRODUCTOS FARMACÉUTICOS HOSPITALARIOS</t>
  </si>
  <si>
    <t>ASOCIACION "HERMANA TIERRA" O.N.L.U.S.</t>
  </si>
  <si>
    <t>CLORURO DE SODIO 20% DE 10ML</t>
  </si>
  <si>
    <t>CLORURO DE SODIO (INCLUYE IVA)</t>
  </si>
  <si>
    <t>HG-7286</t>
  </si>
  <si>
    <t>HG-7287</t>
  </si>
  <si>
    <t>ADQUISICIÓN DE PRODUCTOS FARMACÉUTICOS.</t>
  </si>
  <si>
    <t>HG-7288</t>
  </si>
  <si>
    <t>CÓDIGO IGSS 744 - CLORURO DE SODIO, SOLUCIÓN INYECTABLE 20%, VIAL O AMPOLLA 10 ML</t>
  </si>
  <si>
    <t>744 - CLORURO DE SODIO, SOLUCIÓN INYECTABLE 20%, VIAL O AMPOLLA 10 ML</t>
  </si>
  <si>
    <t>INDICAR SI ES VIAL O AMPOLLA</t>
  </si>
  <si>
    <t>HG-7289</t>
  </si>
  <si>
    <t>EVENTO 7903/2019 CODIGO IGSS 744, CODIGO PPR 37883 CLORURO DE SODIO SOLUCIÓN INYECTABLE 20%, VIAL O AMPOLLA 10 ML</t>
  </si>
  <si>
    <t>HG-7290</t>
  </si>
  <si>
    <t>HG-7291</t>
  </si>
  <si>
    <t>CLORURO DE SODIO CONCENTRACIÓN: 20% (1G/5ML); USO: SOLUCIÓN ELECTROLÍTICA; AMPOLLA 10 ML</t>
  </si>
  <si>
    <t>HG-7292</t>
  </si>
  <si>
    <t>HG-7293</t>
  </si>
  <si>
    <t>HG-7294</t>
  </si>
  <si>
    <t>CLORURO DE SODIO, SOLUCION INYECTABLE, 20% (0.2G/ML), VIAL/AMPOLLA 10ML</t>
  </si>
  <si>
    <t>HG-7295</t>
  </si>
  <si>
    <t>CLORURO DE SODIO 20%; 200MG/1ML, 1G/5ML AMPOLLA 10ML SOLUCION INYECTABLE IV</t>
  </si>
  <si>
    <t>HG-7296</t>
  </si>
  <si>
    <t>CLORURO DE SODIO 20% 200MG/ML -10ML AMPOLLA</t>
  </si>
  <si>
    <t>HG-7297</t>
  </si>
  <si>
    <t>436 - CLORURO DE SODIO, SOLUCIÓN INYECTABLE 20%, VIAL O AMPOLLA 10 ML. C-744</t>
  </si>
  <si>
    <t>HG-7298</t>
  </si>
  <si>
    <t>HG-7299</t>
  </si>
  <si>
    <t>EVENTO: 2773/2019 CODIGO IGSS: 744 CODIGO PPR: 37883 CLORURO DE SODIO SOLUCIÓN INYECTABLE 20% VIAL O AMPOLLA 10 ML</t>
  </si>
  <si>
    <t>HG-7300</t>
  </si>
  <si>
    <t>HG-7301</t>
  </si>
  <si>
    <t>COMPRA DE CEFTRIAXONA, CIPROFLOXACINA, CLORHEXIDINA, CLORURO DE POTASIO, CLORURO DE SODIO, COMPLEJO B, PARA EL HOSPITAL NACIONAL DE SAN MARCOS, "DR. MOISES VILLAGRAN MAZARIEGOS"</t>
  </si>
  <si>
    <t>SOLUCIÓN INYECTABLE, 20% (0.2G/ML), AMPOLLA 10 ML</t>
  </si>
  <si>
    <t>HG-7302</t>
  </si>
  <si>
    <t>MSPAS NO. 2019-ROO-CD-1815 (ADQUISICION DE CLORURO DE SODIO SOLUCION INYECTABLE 20%)</t>
  </si>
  <si>
    <t>HG-7303</t>
  </si>
  <si>
    <t>COMPRA DE ACETAMINOFEN, AMPICILINA, BICARBONATO,CEFALOTINA, CEFOTAXIMA, CLORURO, DEXTROSA, PARA EL HOSPITAL NACIONAL DE SAN MARCOS, "DR. MOISES VILLAGRAN MAZARIEGOS"</t>
  </si>
  <si>
    <t>SOLUCIÓN INYECTABLE, 20% (0.2G/ML), VIAL/AMPOLLA 10 ML</t>
  </si>
  <si>
    <t>HG-7304</t>
  </si>
  <si>
    <t>1,200 CEFTRIAXONA LIOFILIZADO 1G; 100 TOBRAMICINA 3MG Y DEXAMETASONA 1MG/ML. GOTAS OFTALMICAS DE 5ML; 300 BUTILHIOSCINA SOL. INY. AMPOLLA 20MG/1ML; 2,500 CLORURO DE SODIO 20% AMPOLLA 10 ML; 952 LECHE DE MAGNESIA. FRASCO 180 ML; 5,500 DIMENHIDRINATO 50MG/1ML AMPOLLA 1ML; 160 LACTULOSA JARABE 3.33 G/5ML FRASCO DE 220ML; VER MAS TIPOS DE PRODUCTOS</t>
  </si>
  <si>
    <t>CLORURO DE SODIO 20% AMPOLLA 10 ML</t>
  </si>
  <si>
    <t>HG-7305</t>
  </si>
  <si>
    <t>EVENTO 102/2017 CODIGO 744 COMPRA DE MEDICAMENTOS</t>
  </si>
  <si>
    <t>5/1/2017</t>
  </si>
  <si>
    <t>CLORURO DE SODIO SOLUCIÓN INYECTABLE 20%, VÍAL O AMPOLLA 10 ML</t>
  </si>
  <si>
    <t>VÍAL O AMPOLLA</t>
  </si>
  <si>
    <t>HG-7306</t>
  </si>
  <si>
    <t>259 - CLORURO DE SODIO, SOLUCIÓN INYECTABLE 20%, VIAL O AMPOLLA 10 ML. C-744</t>
  </si>
  <si>
    <t>HG-7307</t>
  </si>
  <si>
    <t>HG-7308</t>
  </si>
  <si>
    <t>EVENTO 808/2017 CLORURO DE SODIO SOLUCION INYECTABLE 20%, VIAL O AMPOLLA 10 ML</t>
  </si>
  <si>
    <t>HG-7309</t>
  </si>
  <si>
    <t>HG-7310</t>
  </si>
  <si>
    <t>LABORATORIO FABRICANTE VIJOSA ENTREGA INMEDIATA VENCIMIENTO 02/</t>
  </si>
  <si>
    <t>HG-7311</t>
  </si>
  <si>
    <t>CLORURO DE SODIO CONCENTRACION:20% FORMA FARMACÉUTICA: SOLUCIÓN INYECTABLE VÍA DE ADMINISTRACIÓN:INTRAVENOSA,10MILILITROS</t>
  </si>
  <si>
    <t>HG-7312</t>
  </si>
  <si>
    <t>COMPLEJO B VIAL 10 ML, SODIO CLORURO 20% SOLUCIÓN INYECTABLE AMPOLLA 10ML Y MULTIVITAMINAS PARA INFUSIÓN POLVO LIOFILIZADO/SOLUCIÓN INYECTABLE POR VENOCLISIS ADULTO (NPT) VIAL</t>
  </si>
  <si>
    <t>HG-7313</t>
  </si>
  <si>
    <t>ADQUISICIÓN DE CLORURO DE POTASIO, CLORURO DE SODIO, METILERGONOVINA, VECURONIO, OMEPRAZOL, EPINEFRINA, INSULINA GLARGINA, NISTATINA PARA EL HOSPITAL REGIONAL DE ZACAPA</t>
  </si>
  <si>
    <t>CLORURO DE SODIO CONCENTRACION:20% FORMA FARMACEAUTICA:SOLUCIÓN INYECTABLE, VÍA DE ADMINISTRACIÓN: INTRAVENOSA 10MILILITROS</t>
  </si>
  <si>
    <t>HG-7314</t>
  </si>
  <si>
    <t>ADQUISICION DE BUDESONIDA AMPOLLA 2ML. 05.MG/ML., CLORURO DE SODIO, SOLUCION INYECTABLE, 20% (0.2G/ML), VIAL/AMPOLLA 10ML. ATRACURIO BESILATO, AMPOLLA 2.5ML. 10MG/10ML. PARA EL HOSPITAL DE SAN BENITO.</t>
  </si>
  <si>
    <t>SOLUCION INYECTABLE, 20% (0.2G/ML), VIAL/AMPOLLA 10 ML</t>
  </si>
  <si>
    <t>HG-7315</t>
  </si>
  <si>
    <t>COD. IGSS 744 CLORURO DE SODIO SOLUCIÓN INYECTABLE 20%, VIAL O AMPOLLA 10 ML.</t>
  </si>
  <si>
    <t>COD. IGSS 744 CLORURO DE SODIO SOLUCIÓN INYECTABLE 20%, VIAL O AMPOLLA 10 ML</t>
  </si>
  <si>
    <t>HG-7316</t>
  </si>
  <si>
    <t>HG-7317</t>
  </si>
  <si>
    <t>COMPRA CLORANFENICOL, CLORURO DE SODIO, EFEDRINA, FENOBARBITAL ,ATROPINA, CLORURO DE POTASIO, COMPLEJO B, FUROSEMIDA, NIFEDIPINA, PARA EL HOSPITAL NACIONAL DE SAN MARCOS, "DR. MOISÉS VILLAGRAN MAZARIEGOS"</t>
  </si>
  <si>
    <t>HG-7318</t>
  </si>
  <si>
    <t>CÓDIGO IGSS 744 CLORURO DE SODIO, SOLUCIÓN INYECTABLE 20%, VIAL O AMPOLLA 10 ML</t>
  </si>
  <si>
    <t>15/8/2020</t>
  </si>
  <si>
    <t>HG-7319</t>
  </si>
  <si>
    <t>ADQUISICION DE SUMINISTROS FARMACEUTICOS, PARA EL HOSPITAL REGIONAL DE ZACAPA</t>
  </si>
  <si>
    <t>CLORURO DE SODIO 20% 10ML,20% (1G/5ML)</t>
  </si>
  <si>
    <t>HG-7320</t>
  </si>
  <si>
    <t>HG-7321</t>
  </si>
  <si>
    <t>MSPAS NO. 2016-INF-CD-086, COMPRA DIRECTA DE BROMURONIO, BUDESONIDA, CLORURO DE SODIO, POTASIO Y OTROS MEDICAMENTOS, PARA USO DEL HOSPITAL INFANTIL DE INFECTOLOGIA Y REHABILITACION.</t>
  </si>
  <si>
    <t>CLORURO DE SODIO, SOLUCION INYECTABLE, 20% (0.2G / ML), VIAL/AMPOLLA 10 ML</t>
  </si>
  <si>
    <t>HG-7322</t>
  </si>
  <si>
    <t>BASES PARA OFERTAR EVENTO NO. 1135, CLORURO DE SODIO, SOLUCÓN INYECTABLE 20%, VIAL O AMPOLLA 10ML. CODIGO IGSS 744.</t>
  </si>
  <si>
    <t>CLORURO DE SODIO, SOLUCÓN INYECTABLE 20%, VIAL O AMPOLLA 10ML. CODIGO IGSS 744.</t>
  </si>
  <si>
    <t>HG-7323</t>
  </si>
  <si>
    <t>COD. 744 CLORURO DE SODIO, SOLUCIÓN INYECTABLE 20%, VIAL O AMPOLLA 10 ML. SA-06 111/2017 EN TRAMITE. ANEXAR REGISTRO SANITARIO VIGENTE, COTIZACION E INSCRIPCION DE GUATECOMPRAS. PRIMERA PROGRA/2017.</t>
  </si>
  <si>
    <t>HG-7324</t>
  </si>
  <si>
    <t>ADQUISICIÓN DE CLORHIDRATO DE AMBROXOL, AMOXICILINA, AZITROMICINA, CLORURO DE SODIO Y METOCARBAMOL PARA USO DEL HOSPITAL DE LA AMISTAD JAPÓN GUATEMALA.</t>
  </si>
  <si>
    <t>HG-7325</t>
  </si>
  <si>
    <t>COMPRA DE ACEITE MINERAL, ÁCIDO ACÉTICO, AGUA ESTÉRIL, ALBUMINA HUMANA, CLORURO DE SODIO, PARA EL HOSPITAL NACIONAL DE SAN MARCOS, "DR. MOISES VILLAGRAN MAZARIEGOS".</t>
  </si>
  <si>
    <t>TENER EN EXISTENCIA PARA DESPACHAR EN UN PLAZO DE CINCO DIAS</t>
  </si>
  <si>
    <t>HG-7326</t>
  </si>
  <si>
    <t>CLORURO DE SODIO CONCENTRACIÓN: 20%, FORMA FARMACÉUTICA: SOLUCIÓN INYECTABLE, VÍA DE ADMINISTRACIÓN: INTRAVENOSA, VIAL/AMPOLLA 10 ML</t>
  </si>
  <si>
    <t>VIAL/AMPOLLA - 10 MILILITRO(ML)</t>
  </si>
  <si>
    <t>HG-7327</t>
  </si>
  <si>
    <t>HG-7328</t>
  </si>
  <si>
    <t>EVENTO 1080/2017 CODIGO 744 COMPRA DE MEDICAMENTOS</t>
  </si>
  <si>
    <t>HG-7329</t>
  </si>
  <si>
    <t>HG-7330</t>
  </si>
  <si>
    <t>ADQUISICIÓN DE CLORURO DE SODIO, CEFOTAXIMA, FENITOINA SODICA, SALBUTAMOL, SEVOFLURANO, PARA EL HOSPITAL REGIONAL DE ZACAPA</t>
  </si>
  <si>
    <t>CONCENTRACION:20%FORMA FARMACÉUTICA: SOLUCIÓN INYECTABLE VÍA DE ADMINISTRACIÓN:INTRAVENOSA,10 MILILITROS</t>
  </si>
  <si>
    <t>HG-7331</t>
  </si>
  <si>
    <t>CLORURO DE SODIO, SOLUCION INYECTBLE 20% VIAL O AMPOLLA 10 ML</t>
  </si>
  <si>
    <t>HG-7332</t>
  </si>
  <si>
    <t>CODIGO 744 - CLORURO DE SODIO, SOLUCIÓN INYECTABLE 20%, VIAL O AMPOLLA 10 ML</t>
  </si>
  <si>
    <t>HG-7333</t>
  </si>
  <si>
    <t>ADQUISICION DE ANFOTERICINA B, ATRACURIO, CLORURO DE POTASIO, PARA EL HOSPITAL DE SAN BENITO</t>
  </si>
  <si>
    <t>HG-7334</t>
  </si>
  <si>
    <t>HG-7335</t>
  </si>
  <si>
    <t>HG-7336</t>
  </si>
  <si>
    <t>HG-7337</t>
  </si>
  <si>
    <t>HG-7338</t>
  </si>
  <si>
    <t>HG-7339</t>
  </si>
  <si>
    <t>HG-7340</t>
  </si>
  <si>
    <t>LABORATORIO FABRICANTE LAFIMARQ EXENTO DE IVA</t>
  </si>
  <si>
    <t>HG-7341</t>
  </si>
  <si>
    <t>HG-7342</t>
  </si>
  <si>
    <t>HG-7343</t>
  </si>
  <si>
    <t>HG-7344</t>
  </si>
  <si>
    <t>CONCENTRACIÓN: 20% (1G/5ML); USO: SOLUCIÓN ELECTOLÍTICA;</t>
  </si>
  <si>
    <t>HG-7345</t>
  </si>
  <si>
    <t>HMA-CD-298 BM, CLORURO DE SODIO, DE BODEGA DE MEDICAMENTOS PARA EL HOSPITAL DE MAZATENANGO</t>
  </si>
  <si>
    <t>CONCENTRACIÓN: 20%; FORMA FARMACÉUTICA: SOLUCIÓN INYECTABLE; VÍA DE ADMINISTRACIÓN: INTRAVENOSA;</t>
  </si>
  <si>
    <t>HG-7346</t>
  </si>
  <si>
    <t>CODIGO IGSS 744 CLORURO DE SODIO SOLUCIÓN INYECTABLE 20%, VIAL O AMPOLLA 10 ML</t>
  </si>
  <si>
    <t>HG-7347</t>
  </si>
  <si>
    <t>7,500 CLORURO DE SODIO 20% AMPOLLA 10 ML</t>
  </si>
  <si>
    <t>HG-7348</t>
  </si>
  <si>
    <t>HG-7349</t>
  </si>
  <si>
    <t>HG-7350</t>
  </si>
  <si>
    <t>HG-7351</t>
  </si>
  <si>
    <t>VIJOSA ENTREGA INMEDIATA</t>
  </si>
  <si>
    <t>HG-7352</t>
  </si>
  <si>
    <t>HG-7353</t>
  </si>
  <si>
    <t>HG-7354</t>
  </si>
  <si>
    <t>HG-7355</t>
  </si>
  <si>
    <t>HG-7356</t>
  </si>
  <si>
    <t>VIJOSA VENCIMIENTO 06/</t>
  </si>
  <si>
    <t>HG-7357</t>
  </si>
  <si>
    <t>HG-7358</t>
  </si>
  <si>
    <t>HG-7359</t>
  </si>
  <si>
    <t>HG-7360</t>
  </si>
  <si>
    <t>HG-7361</t>
  </si>
  <si>
    <t>HG-7362</t>
  </si>
  <si>
    <t>HG-7363</t>
  </si>
  <si>
    <t>HG-7364</t>
  </si>
  <si>
    <t>HG-7365</t>
  </si>
  <si>
    <t>CLORURO DE SODIO AL 20% 10ML</t>
  </si>
  <si>
    <t>HG-7366</t>
  </si>
  <si>
    <t>LABORATORIO FABRICANTE VIJOSA ENTREGA INMEDIATA EXENTO DE IVA</t>
  </si>
  <si>
    <t>HG-7367</t>
  </si>
  <si>
    <t>HG-7368</t>
  </si>
  <si>
    <t>HG-7369</t>
  </si>
  <si>
    <t>HG-7370</t>
  </si>
  <si>
    <t>HG-7371</t>
  </si>
  <si>
    <t>LABORATORIO VIJOSA EXENTO DE IVA</t>
  </si>
  <si>
    <t>HG-7372</t>
  </si>
  <si>
    <t>HG-7373</t>
  </si>
  <si>
    <t>HG-7374</t>
  </si>
  <si>
    <t>HG-7375</t>
  </si>
  <si>
    <t>200 CLORURO DE SODIO SOLUCIÓN INYECTABLE 20%, VIAL O AMPOLLA 10 ML</t>
  </si>
  <si>
    <t>CODIGO IGSS 744, CLORURO DE SODIO SOLUCIÓN INYECTABLE 20%, VIAL O AMPOLLA 10 ML</t>
  </si>
  <si>
    <t>HG-7376</t>
  </si>
  <si>
    <t>HG-7377</t>
  </si>
  <si>
    <t>200 - CLORURO DE SODIO, SOLUCIÓN INYECTABLE 20%, VIAL O AMPOLLA 10 ML C-744</t>
  </si>
  <si>
    <t>CLORURO DE SODIO,</t>
  </si>
  <si>
    <t>HG-7378</t>
  </si>
  <si>
    <t>HG-7379</t>
  </si>
  <si>
    <t>HG-7380</t>
  </si>
  <si>
    <t>HG-7381</t>
  </si>
  <si>
    <t>HG-7382</t>
  </si>
  <si>
    <t>VIJOSA ENTREGA INMEDIATA VENCIMIENTO 06/</t>
  </si>
  <si>
    <t>HG-7383</t>
  </si>
  <si>
    <t>HG-7384</t>
  </si>
  <si>
    <t>HG-7385</t>
  </si>
  <si>
    <t>CLORURO DE SODIO VIIJOSA</t>
  </si>
  <si>
    <t>HG-7386</t>
  </si>
  <si>
    <t>HG-7387</t>
  </si>
  <si>
    <t>HG-7388</t>
  </si>
  <si>
    <t>HG-7389</t>
  </si>
  <si>
    <t>HG-7390</t>
  </si>
  <si>
    <t>HG-7391</t>
  </si>
  <si>
    <t>HG-7392</t>
  </si>
  <si>
    <t>HG-7393</t>
  </si>
  <si>
    <t>HG-7394</t>
  </si>
  <si>
    <t>CLORURO DE SODIO 20% AMPOLLA - 10 MILILITRO</t>
  </si>
  <si>
    <t>HG-7395</t>
  </si>
  <si>
    <t>HG-7396</t>
  </si>
  <si>
    <t>HG-7397</t>
  </si>
  <si>
    <t>HG-7398</t>
  </si>
  <si>
    <t>HG-7399</t>
  </si>
  <si>
    <t>HG-7400</t>
  </si>
  <si>
    <t>CLORUDO DE SODIO 20% AMPOLLA 10 ML</t>
  </si>
  <si>
    <t>HG-7401</t>
  </si>
  <si>
    <t>HG-7402</t>
  </si>
  <si>
    <t>590 CLORURO DE SODIO SOLUCIÓN INYECTABLE 20%, VIAL O AMPOLLA 10 ML C-744</t>
  </si>
  <si>
    <t>HG-7403</t>
  </si>
  <si>
    <t>CODIGIO IGSS 744 CLORURO DE SODIO SOLUCIÓN INYECTABLE 20%, VIAL O AMPOLLA 10 ML</t>
  </si>
  <si>
    <t>HG-7404</t>
  </si>
  <si>
    <t>HG-7405</t>
  </si>
  <si>
    <t>4,500 CLORURO DE SODIO 20% AMPOLLA 10 ML</t>
  </si>
  <si>
    <t>HG-7406</t>
  </si>
  <si>
    <t>130 - CLORURO DE SODIO, SOLUCIÓN INYECTABLE 20%, VIAL O AMPOLLA 10 ML C-744</t>
  </si>
  <si>
    <t>HG-7407</t>
  </si>
  <si>
    <t>Adquisición de Productos Farmacéuticos Hospitalarios1</t>
  </si>
  <si>
    <t>Cloruro de sodio 20% de 10ml</t>
  </si>
  <si>
    <t>Cloruro de sodio 20% de 10ml ampolla</t>
  </si>
  <si>
    <t>HG-7408</t>
  </si>
  <si>
    <t>HG-7409</t>
  </si>
  <si>
    <t>HG-7410</t>
  </si>
  <si>
    <t>HG-7411</t>
  </si>
  <si>
    <t>HG-7412</t>
  </si>
  <si>
    <t>HG-7413</t>
  </si>
  <si>
    <t>HG-7414</t>
  </si>
  <si>
    <t>HG-7415</t>
  </si>
  <si>
    <t>ADQUISICION DE PRODUCTOS FARMACEUTICOS HOSPITALARIOS</t>
  </si>
  <si>
    <t>CLORURO DE SODIO AL 20%</t>
  </si>
  <si>
    <t>AMPOLLA DE 10ML</t>
  </si>
  <si>
    <t>HG-7416</t>
  </si>
  <si>
    <t>HG-7417</t>
  </si>
  <si>
    <t>HG-7418</t>
  </si>
  <si>
    <t>LABORATORIO FABRICANTE VIJOSA ENTREGA INMEDIATA</t>
  </si>
  <si>
    <t>HG-7419</t>
  </si>
  <si>
    <t>HG-7420</t>
  </si>
  <si>
    <t>HG-7421</t>
  </si>
  <si>
    <t>HG-7422</t>
  </si>
  <si>
    <t>HG-7423</t>
  </si>
  <si>
    <t>CLORURO DE SODIO 20% (0.2G/ML), VIAL/AMPOLLA 10 ML</t>
  </si>
  <si>
    <t>HG-7424</t>
  </si>
  <si>
    <t>HG-7425</t>
  </si>
  <si>
    <t>FABRICANTE VIJOSA ENTREGA INMEDIATA</t>
  </si>
  <si>
    <t>HG-7426</t>
  </si>
  <si>
    <t xml:space="preserve">VIJOSA VENCIMIENTO </t>
  </si>
  <si>
    <t>HG-7427</t>
  </si>
  <si>
    <t>HG-7428</t>
  </si>
  <si>
    <t>HG-7429</t>
  </si>
  <si>
    <t>HG-7430</t>
  </si>
  <si>
    <t>HG-7431</t>
  </si>
  <si>
    <t>HG-7432</t>
  </si>
  <si>
    <t>HG-7433</t>
  </si>
  <si>
    <t>HG-7434</t>
  </si>
  <si>
    <t>HG-7435</t>
  </si>
  <si>
    <t>HG-7436</t>
  </si>
  <si>
    <t>VIJOSA CERTIFICADO ANEXADO VENCE 07/</t>
  </si>
  <si>
    <t>HG-7437</t>
  </si>
  <si>
    <t>HG-7438</t>
  </si>
  <si>
    <t>HG-7439</t>
  </si>
  <si>
    <t>HG-7440</t>
  </si>
  <si>
    <t>HG-7441</t>
  </si>
  <si>
    <t>HG-7442</t>
  </si>
  <si>
    <t>HG-7443</t>
  </si>
  <si>
    <t>HG-7444</t>
  </si>
  <si>
    <t>CLORURO DE POTASIO PL,PRODUCTO CON IVA INCLUIDO</t>
  </si>
  <si>
    <t>HG-7445</t>
  </si>
  <si>
    <t>HG-7446</t>
  </si>
  <si>
    <t>HG-7447</t>
  </si>
  <si>
    <t>HG-7448</t>
  </si>
  <si>
    <t>HG-7449</t>
  </si>
  <si>
    <t>HG-7450</t>
  </si>
  <si>
    <t>HG-7451</t>
  </si>
  <si>
    <t>HG-7452</t>
  </si>
  <si>
    <t>HG-7453</t>
  </si>
  <si>
    <t>CLORURO DE SODIO 20% 10 ML</t>
  </si>
  <si>
    <t>HG-7454</t>
  </si>
  <si>
    <t>HG-7455</t>
  </si>
  <si>
    <t>VIJOSA ENTREGA INMEDIATA VENCIMIENTO 03/</t>
  </si>
  <si>
    <t>HG-7456</t>
  </si>
  <si>
    <t>HG-7457</t>
  </si>
  <si>
    <t>HG-7458</t>
  </si>
  <si>
    <t>HG-7459</t>
  </si>
  <si>
    <t>HG-7460</t>
  </si>
  <si>
    <t>HG-7461</t>
  </si>
  <si>
    <t>HG-7462</t>
  </si>
  <si>
    <t>HG-7463</t>
  </si>
  <si>
    <t>HG-7464</t>
  </si>
  <si>
    <t>HG-7465</t>
  </si>
  <si>
    <t>HG-7466</t>
  </si>
  <si>
    <t>HG-7467</t>
  </si>
  <si>
    <t>HG-7468</t>
  </si>
  <si>
    <t>CLORURO DE SODIO 20%</t>
  </si>
  <si>
    <t>HG-7469</t>
  </si>
  <si>
    <t>HG-7470</t>
  </si>
  <si>
    <t>HG-7471</t>
  </si>
  <si>
    <t>HG-7472</t>
  </si>
  <si>
    <t>HG-7473</t>
  </si>
  <si>
    <t>HG-7474</t>
  </si>
  <si>
    <t>HG-7475</t>
  </si>
  <si>
    <t>HG-7476</t>
  </si>
  <si>
    <t>HG-7477</t>
  </si>
  <si>
    <t>HG-7478</t>
  </si>
  <si>
    <t>HG-7479</t>
  </si>
  <si>
    <t>HG-7480</t>
  </si>
  <si>
    <t>HG-7481</t>
  </si>
  <si>
    <t>HG-7482</t>
  </si>
  <si>
    <t>CLORURO DE POTASICO PLPRODUCTO CON IVA INCLUIDO</t>
  </si>
  <si>
    <t>HG-7483</t>
  </si>
  <si>
    <t>HG-7484</t>
  </si>
  <si>
    <t>HG-7485</t>
  </si>
  <si>
    <t>HG-7486</t>
  </si>
  <si>
    <t>HG-7487</t>
  </si>
  <si>
    <t>HG-7488</t>
  </si>
  <si>
    <t>HG-7489</t>
  </si>
  <si>
    <t>HG-7490</t>
  </si>
  <si>
    <t>etico</t>
  </si>
  <si>
    <t>HG-7491</t>
  </si>
  <si>
    <t>HG-7492</t>
  </si>
  <si>
    <t>HG-7493</t>
  </si>
  <si>
    <t>HG-7494</t>
  </si>
  <si>
    <t>FABRICANTE LAFIMARQ</t>
  </si>
  <si>
    <t>HG-7495</t>
  </si>
  <si>
    <t>HG-7496</t>
  </si>
  <si>
    <t>HG-7497</t>
  </si>
  <si>
    <t>536-004</t>
  </si>
  <si>
    <t>DEXTROSA Y CLORURO DE SODIO; CONCENTRACIÓN: 5% / 0.90%; FORMA FARMACÉUTICA: SOLUCIÓN MASIVA PARENTERAL; VÍA DE ADMINISTRACIÓN: INTRAVENOSO; BOLSA: 1000 MILILITRO</t>
  </si>
  <si>
    <t>ANEXO ARCHIVO PDF</t>
  </si>
  <si>
    <t>HG-7498</t>
  </si>
  <si>
    <t>HG-7499</t>
  </si>
  <si>
    <t>ADQUISICIÓN DE SODIO CLORURO+DEXTROSA (SOLUCIÓN MIXTA) DEXTROSA 5%+CLORURO DE SODIO 09% BOLSA DE 1,000ML, CORRESPONDIENTE SOL. DE PEDIDO NO. 550-2022</t>
  </si>
  <si>
    <t>HG-7500</t>
  </si>
  <si>
    <t>ADQUISICIÓN DE CLORURO DE SODIO (SOLUCIÓN MIXTA) INYECTABLE</t>
  </si>
  <si>
    <t>HG-7501</t>
  </si>
  <si>
    <t>CLORURO DE SODIO + DEXTROSA (SOLUCIÓN MIXTA) , SOLUCIÓN INYECTABLE, 0.90% + 5%, BOLSA/FRASCO 1000 ML.-</t>
  </si>
  <si>
    <t>CLORURO DE SODIO + DEXTROSA (SOLUCIÓN MIXTA) , SOLUCIÓN INYECTABLE, 0.90% + 5%, BOLSA/FRASCO 1000 ML</t>
  </si>
  <si>
    <t>HG-7502</t>
  </si>
  <si>
    <t>ADQUISICIÓN DE SOLUCIÓN PEDIÁTRICA NO. 2 CONCENTRACIÓN: DEXTROSA 2.5 G Y NACL 0.45G, FORMULA FARMACÉUTICA: SOLUCIÓN MASIVA PARENTERAL, BOLSA 250ML, Y OTROS INSUMOS</t>
  </si>
  <si>
    <t>DEXTROSA Y CLORURO DE SODIO CONCENTRACIÓN 5% / 0.90%, FORMULA FARMACÉUTICA: SOLUCIÓN MASIVA PARENTERAL, VÍA DE ADMINISTRACIÓN: INTRAVENOSA, BOLSA 1000ML</t>
  </si>
  <si>
    <t>HG-7503</t>
  </si>
  <si>
    <t>CLORURO DE SODIO + DEXTROSA (SOLUCIÓN MIXTA),SOLUCIÓN INYECTABLE, 0.90% + 5%, BOLSA/FRASCO 1000ML.</t>
  </si>
  <si>
    <t>CLORURO DE SODIO + DEXTROSA (SOLUCIÓN MIXTA),SOLUCIÓN INYECTABLE, 0.90% + 5%, BOLSA/FRASCO 1000ML</t>
  </si>
  <si>
    <t>HG-7504</t>
  </si>
  <si>
    <t>ADQUISICION DE HIDROXIPROPILMETILCELULOSA, CLORURO DE SODIO, FORMALDEHIDO, GENTAMICINA, FUROSEMIDA, PARA EL HOSPITAL DE SAN BENITO.</t>
  </si>
  <si>
    <t>CLORURO DE SODIO + DEXTROSA (SOLUCION MIXTA) , SOLUCION INYECTABLE, 0.90% + 5%, BOLSA/FRASCO 1000 ML</t>
  </si>
  <si>
    <t>BOLSA / FRASCO</t>
  </si>
  <si>
    <t>HG-7505</t>
  </si>
  <si>
    <t>COMPRA DE SODIO CLORURO+DEXTROSA (SOLUCIÓN MIXTA) PARA EL HOSPITAL REGIONAL DE OCCIDENTE</t>
  </si>
  <si>
    <t>SODIO CLORURO + DEXTROSA (SOLUCIÓN MIXTA) 1000 ML</t>
  </si>
  <si>
    <t>HG-7506</t>
  </si>
  <si>
    <t>ADQUISICIÓN DE PASTA LASSAR 25%, PODOFILINA 25% FRASCO 10ML, SALBUTAMOL 4MG, SALBUTAMOL 2MG/5ML, SECNIDAZOL 500MG, SODIO CLORURO + DEXTROSA 0.9% + 5%, SULFADIAZINA DE PLATA 1%, VASELINA SÓLIDA BLANCA 1LB Y VITAMINA K1, PARA DISTRIBUIR A LOS SERVICIOS DE LA DIRECCIÓN DE ÁREA DE SALUD GUATEMALA NOR OCCIDENTE</t>
  </si>
  <si>
    <t>SOL. DX -CS 1000 ML</t>
  </si>
  <si>
    <t>HG-7507</t>
  </si>
  <si>
    <t>536-016</t>
  </si>
  <si>
    <t>COD 726 DEXTROSA Y CLORURO DE SODIO SOLUCIÓN MASIVA PARENTERAL 5% Y 0.9%, FRASCO O BOLSA 1,000 ML</t>
  </si>
  <si>
    <t>HG-7508</t>
  </si>
  <si>
    <t>POR ADQUISICION DE CALCIO; MEROPENEM; Y OTROS MEDICAMENTOS</t>
  </si>
  <si>
    <t>SOLUCION DX-CS 1000ML</t>
  </si>
  <si>
    <t>HG-7509</t>
  </si>
  <si>
    <t>CLORURO DE SODIO , DEXTROSA (SOLUCIÓN MIXTA)</t>
  </si>
  <si>
    <t>CLORURO DE SODIO + DEXTROSA (SOLUCIÓN MIXTA), SOLUCIÓN INYECTABLE, 0.90% + 5%, DE 1000ML</t>
  </si>
  <si>
    <t>HG-7510</t>
  </si>
  <si>
    <t>COMPRA DIRECTA PARA ENTREGA INMEDIATA DE PRODUCTOS MEDICINALES Y FARMACÉUTICOS PARA EL HOSPITAL NACIONAL DE SAN PEDRO NECTA.</t>
  </si>
  <si>
    <t>HG-7511</t>
  </si>
  <si>
    <t>ADQUISICIÓN DE MEDICAMENTOS Y SOLUCIONES INYECTABLES.</t>
  </si>
  <si>
    <t>HG-7512</t>
  </si>
  <si>
    <t>6,250 DEXTROSA Y CLORURO DE SODIO SOLUCION AL 5% Y 0.9% 1000 ML.</t>
  </si>
  <si>
    <t>DEXTROSA Y CLORURO DE SODIO SOLUCION AL 5% Y 0.9% 1000 ML.</t>
  </si>
  <si>
    <t>DEXTROSA Y CLORURO DE SODIO SOLUCION AL 5% Y 0.9% 1000 ML</t>
  </si>
  <si>
    <t>HG-7513</t>
  </si>
  <si>
    <t>ADQUISICIÓN DE SODIO CLORURO + DEXTROSA (SOLUCIÓN MIXTA) Y DIPIRONA (METAMIZOL SÓDICO) PARA EL HOSPITAL DEPARTAMENTAL DE TOTONICAPÁN, POR EMERGENCIA COVID-19.</t>
  </si>
  <si>
    <t>12/8/2020</t>
  </si>
  <si>
    <t>BONIN FRASCO 1000ML</t>
  </si>
  <si>
    <t>HG-7514</t>
  </si>
  <si>
    <t>ADQUISICION DE DIPIRONA, DEXTROSA, MAGNESIO DE SULFATO, OMEPRAZOL, PIPERACILINA + TAZOBACTAM, ROCIVERINA Y CLORURO + DEXTROSA.</t>
  </si>
  <si>
    <t>SOL. DX-CS 1000ML</t>
  </si>
  <si>
    <t>HG-7515</t>
  </si>
  <si>
    <t>DEXTROSA Y CLORURO DE SODIO, SOLUCIÓN MASIVA PARENTERAL 5% Y 0.9%, FRASCO O BOLSA 1,000 ML</t>
  </si>
  <si>
    <t>HG-7516</t>
  </si>
  <si>
    <t>8,340 DEXTROSA Y CLORURO DE SODIO SOLUCION AL 5% Y 0.9% 1000 ML</t>
  </si>
  <si>
    <t>HG-7517</t>
  </si>
  <si>
    <t>SODIO CLORURO + DEXTROSA (SOLUCIÓN MIXTA) FRASCO 1000 ML</t>
  </si>
  <si>
    <t>HG-7518</t>
  </si>
  <si>
    <t>DEXTROSA Y CLORURO DE SODIO SOLUCIÓN MASIVA PARENTERAL 5% Y 0.9%, FRASCO O BOLSA 1,000 ML</t>
  </si>
  <si>
    <t>SOLUCION DX-CS 1000 ML - INCLUYE IVA</t>
  </si>
  <si>
    <t>HG-7519</t>
  </si>
  <si>
    <t>EVENTO NO. 4150-2022, CÓDIGO IGSS 726, DEXTROSA Y CLORURO DE SODIO, SOLUCION MASIVA PARENTAL 5% Y 0.9% FRASCO O BOLSA 1,000 ML.</t>
  </si>
  <si>
    <t>SOL. DX-CS 1000 ML -INCLUYE IVA-</t>
  </si>
  <si>
    <t>HG-7520</t>
  </si>
  <si>
    <t>COD IGSS 726 DEXTROSA Y CLORURO DE SODIO SOLUCION MASIVA PARENTERAL 5% Y 0.9%, FRASCO O BOLSA 1,000ML P-361</t>
  </si>
  <si>
    <t>DX-CS 1000 ML</t>
  </si>
  <si>
    <t>HG-7521</t>
  </si>
  <si>
    <t>CODIGO 726 DEXTROSA Y CLORURO DE SODIO SOLUCION MASIVA PARENTERAL 5% Y 0.9% FRASCO O BOLSA 1,000 ML</t>
  </si>
  <si>
    <t>SOLUCION DX-CS 1000 ML FRASCO - INCLUYE IVA</t>
  </si>
  <si>
    <t>HG-7522</t>
  </si>
  <si>
    <t>230 - DEXTROSA Y CLORURO DE SODIO, SOLUCIÓN MASIVA PARENTERAL 5% Y 0.9%, FRASCO O BOLSA 1,000 ML C-726</t>
  </si>
  <si>
    <t>DEXTROSA Y CLORURO DE SODIO,</t>
  </si>
  <si>
    <t>SOLUCIÓN MASIVA PARENTERAL 5% Y 0.9%, FRASCO O BOLSA 1,000 ML</t>
  </si>
  <si>
    <t>SOL. DX-CS 1000 ML INCLUYE IVA</t>
  </si>
  <si>
    <t>HG-7523</t>
  </si>
  <si>
    <t>DEXTROSA Y CLORURO DE SODIO, SOLUCION MASIVA PARENTERAL 5% Y 0.9%, FRASCO O BOLSA 1000 ML.</t>
  </si>
  <si>
    <t>DEXTROSA Y CLORURO DE SODIO, SOLUCION MASIVA PARENTERAL 5% Y 0.9%, FRASCO O BOLSA 1000 ML</t>
  </si>
  <si>
    <t>HG-7524</t>
  </si>
  <si>
    <t>ADQUISICIÓN DE SOLUCIONES PARA EL HOSPITAL DE EL PROGRESO</t>
  </si>
  <si>
    <t>SUERO MIXTO CON IVA / PRESENTACION FRASCO 1000ML</t>
  </si>
  <si>
    <t>HG-7525</t>
  </si>
  <si>
    <t>SOLUCION MIXTA FORMA FARMACÉUTICA: SOLUCIÓN; CONCENTRACIÓN: DEXTROSA 5% CLORURO DE SODIO 0.9%; VÍA DE ADMINISTRACIÓN: INTRAVENOSA;, BOLSA, 1000 MILILITRO</t>
  </si>
  <si>
    <t>HG-7526</t>
  </si>
  <si>
    <t>90 DEXTROSA</t>
  </si>
  <si>
    <t>DEXTROSA Y CLORURO DE SODIO SOLUCION MASIVA PARENTERAL 5% Y 0,9, FRASCO O BOLSA 1000 ML</t>
  </si>
  <si>
    <t>SOLUCION MASIVA PARENTERAL 5% Y 0,9, FRASCO O BOLSA 1000 ML</t>
  </si>
  <si>
    <t>HG-7527</t>
  </si>
  <si>
    <t>BONIN FRASCO 1000 ML</t>
  </si>
  <si>
    <t>HG-7528</t>
  </si>
  <si>
    <t>CLORURO DE SODIO + DEXTROSA (MIXTO)</t>
  </si>
  <si>
    <t>SOLUCIÓN INYECTABLE, 0.90% + 5% DE 1000ML</t>
  </si>
  <si>
    <t>HG-7529</t>
  </si>
  <si>
    <t>SOLUCION MIXTA FORMA FARMACÉUTICA: SOLUCIÓN; CONCENTRACIÓN: DEXTROSA 5% + CLORURO DE SODIO 0.9%; VÍA DE ADMINISTRACIÓN: INTRAVENOSA;, BOLSA/FRASCO, 1000 MILILITRO</t>
  </si>
  <si>
    <t>HG-7530</t>
  </si>
  <si>
    <t>HG-7531</t>
  </si>
  <si>
    <t>2,400 DEXTROSA Y CLORURO DE SODIO SOLUCION AL 5% Y 0.9% 1000 ML</t>
  </si>
  <si>
    <t>HG-7532</t>
  </si>
  <si>
    <t>DEXTROSA Y CLORURO DE SODIO SOLUCIÓN MASIVA PARENTERAL 5% Y 0.9%, FRASCO O BOLSA1,000 ML</t>
  </si>
  <si>
    <t>SOLUCION DX-CSPISAFRASCO FLEXOVAL 1000 MLPRODUCTO CON IVA</t>
  </si>
  <si>
    <t>HG-7533</t>
  </si>
  <si>
    <t>HG-7534</t>
  </si>
  <si>
    <t>Bolsa - 1000 Mililitro(ml)</t>
  </si>
  <si>
    <t>HG-7535</t>
  </si>
  <si>
    <t>CD85-2016 COMPRA DE ELECTROLITOS, SOLUCION INTRAVENOSA, PARA LA DIRECCION DE AREA DE SALUD GUATEMALA SUR</t>
  </si>
  <si>
    <t>SOLUCIÓN MIXTA FORMA FARMACÉUTICA, SOLUCIÓN; CONCENTRACIÓN DEXTROSA 5%+CLORURO DE SODIO 0.9% VÍA DE ADMINISTRACIÓN INTRAVENOSA BOLSA DE 1000 MILILITROS</t>
  </si>
  <si>
    <t>PRODUCTO GENÉRICO</t>
  </si>
  <si>
    <t>HG-7536</t>
  </si>
  <si>
    <t>CLORURO DE SODIO+DEXTROSA (SOLUCION MIXTA), SOLUCION INYECTABLE 0.90% +5% BOLSA/FRASCO 1000ML</t>
  </si>
  <si>
    <t>GENERICO *PRODUCTO EXENTO DE IVA</t>
  </si>
  <si>
    <t>HG-7537</t>
  </si>
  <si>
    <t>HG-7538</t>
  </si>
  <si>
    <t>DEXTROSA Y CLORURO DE SODIO SOLUCION MASIVA PARENTERAL 5% Y 0.9% FREASCO O BOLSA 1000ML.</t>
  </si>
  <si>
    <t>NUMERO DE PEDIDO 936/2018CODIGO 726CANTIDAD 200DESCRIPCION: DEXTROSA Y CLORURO DE SODIO SOLUCION MASIVA PARENTERAL 5% Y 0.9% FREASCO O BOLSA 1000ML.</t>
  </si>
  <si>
    <t>NUMERO DE PEDIDO 936/2018,CODIGO 726,CANTIDAD 200,DESCRIPCION: DEXTROSA Y CLORURO DE SODIO SOLUCION MASIVA PARENTERAL 5% Y 0.9% FREASCO O BOLSA 1000ML</t>
  </si>
  <si>
    <t>HG-7539</t>
  </si>
  <si>
    <t>DEXTROSA Y CLORURO DE SODIO, SOLUCIÓN MASIVA PARENTERAL 5% Y 0.9%, FRASCO O BOLSA 1,000 ML; CÓDIGO IGSS: 726;</t>
  </si>
  <si>
    <t>10/5/2020</t>
  </si>
  <si>
    <t>BONIN MIXTO FRASCO 1000ML</t>
  </si>
  <si>
    <t>HG-7540</t>
  </si>
  <si>
    <t>(SOLUCION MIXTA) , SOLUCIÓN INYECTABLE, 0.90% + 5%, BOLSA/FRASCO 1000 ML</t>
  </si>
  <si>
    <t>HG-7541</t>
  </si>
  <si>
    <t>CLORURO DE SODIO + DEXTROSA (SOLUCIÓN MIXTA).</t>
  </si>
  <si>
    <t>CLORURO DE SODIO + DEXTROSA (SOLUCIÓN MIXTA), SOLUCIÓN INYECTABLE, 0.90% + 5% FRASCO DE 1000ML</t>
  </si>
  <si>
    <t>HG-7542</t>
  </si>
  <si>
    <t>3,600 DEXTROSA Y CLORURO DE SODIO SOLUCIÓN AL 5% Y 0.9% DE 1000 ML.</t>
  </si>
  <si>
    <t>DEXTROSA Y CLORURO DE SODIO SOLUCIÓN AL 5% Y 0.9% DE 1000 ML.</t>
  </si>
  <si>
    <t>DEXTROSA Y CLORURO DE SODIO SOLUCIÓN AL 5% Y 0.9% DE 1000 ML</t>
  </si>
  <si>
    <t>HG-7543</t>
  </si>
  <si>
    <t>CODIGO 726 DEXTROSA Y CLORURO DE SODIO, SOLUCION MASIVA PARENTERAL 5% Y 09% FRASCO O BOLSA 1000 ML</t>
  </si>
  <si>
    <t>HG-7544</t>
  </si>
  <si>
    <t>ADQUISICIÓN DE PRODUCTOS MEDICINALES Y FARMACÉUTICOS (SODIO CLORURO + DEXTROSA (SOLUCIÓN MIXTA))</t>
  </si>
  <si>
    <t>HG-7545</t>
  </si>
  <si>
    <t>SOLUCION MIXTA 5% FRASCO CON IVA</t>
  </si>
  <si>
    <t>HG-7546</t>
  </si>
  <si>
    <t>COMPRA DE DEXTROSA DE 1000ML, CLORURO DE SODIO + DEXTROSA DE 1000ML PARA EL HOSPITAL NACIONAL DE SAN MARCOS, "DR. MOISÉS VILLAGRAN MAZARIEGOS"</t>
  </si>
  <si>
    <t>CLORURO DE SODIO + DEXTROSA ( SOLUCIÓN MIXTA) SOLUCIÓN INYECTABLE</t>
  </si>
  <si>
    <t>DE 0.90% + 5% DE 1000ML BOLSA/FRASCO</t>
  </si>
  <si>
    <t>HG-7547</t>
  </si>
  <si>
    <t>SOLUCION MIXTA FORMA FARMACÉUTICA: SOLUCIÓN; CONCENTRACIÓN: DEXTROSA 5% + CLORURO DE SODIO 0.9%; VÍA DE ADMINISTRACIÓN: INTRAVENOSA;, BOLSA, 1000 MILILITRO</t>
  </si>
  <si>
    <t>HG-7548</t>
  </si>
  <si>
    <t>MSPAS NO. 2018 HMA-CD-162 ADQUISICION DE,CLORURO DE SODIO, MAS DEXTROSA (SOLUCION MIXTA), SOLUCION INYECTABLE; 0. 90% MAS 5% BOLSA/FRASCO 1000ML</t>
  </si>
  <si>
    <t>CLORURO DE SODIO, MAS DEXTROSA (SOLUCION MIXTA), SOLUCION INYECTABLE; 0. 90% MAS 5% BOLSA/FRASCO 1000ML</t>
  </si>
  <si>
    <t>HG-7549</t>
  </si>
  <si>
    <t>ADQUISICION DE CLORURO DE SODIO SOLUCION MIXTA, DEXTROSA AL 30%, DEXTROSA AL 5%, AMIODARONA, PARA EL HOSPITAL DE SAN BENITO.</t>
  </si>
  <si>
    <t>CLORURO DE SODIO + DEXTROSA (SOLUCION MIXTA), SOLUCION INYECTABLE, 0.90% + 5%, BOLSA/FRASCO 1000ML</t>
  </si>
  <si>
    <t>HG-7550</t>
  </si>
  <si>
    <t>SOLUCIÓN INYECTABLE, 0.90% + 5%, BOLSA 1000 ML</t>
  </si>
  <si>
    <t>HG-7551</t>
  </si>
  <si>
    <t>HG-7552</t>
  </si>
  <si>
    <t>SOL. DX-CS FLEXOVAL C/1000ML</t>
  </si>
  <si>
    <t>HG-7553</t>
  </si>
  <si>
    <t>230 - DEXTROSA Y CLORURO DE SODIO SOLUCIÓN MASIVA PARENTERAL 5% Y 0.9%, FRASCO O BOLSA 1,000 ML C-726</t>
  </si>
  <si>
    <t>SOL. DX CS 1000ML</t>
  </si>
  <si>
    <t>HG-7554</t>
  </si>
  <si>
    <t>SOLUCION DX-CS 1000 ML - FRASCO</t>
  </si>
  <si>
    <t>HG-7555</t>
  </si>
  <si>
    <t>DEXTROSA Y CLORURO DE SODIO SOLUCIÓN MASIVA PARENTERAL 5% Y 0.9%, FRASCO O BOLSA 1,000 ML ...</t>
  </si>
  <si>
    <t>HG-7556</t>
  </si>
  <si>
    <t>ADQUISICION DE PRODUCTOS MEDICINALES Y FARMACEUTICOS PARA ABASTECIMIENTO DEL CENTRO DE URGENCIAS MEDICAS DE TECPAN GUATEMALA, CHIMALTENANGO.</t>
  </si>
  <si>
    <t>CLORURO DE SODIO MAS DEXTROSA SOLUCION MIXTA BOLSA 1000ML</t>
  </si>
  <si>
    <t>SUERO MIXTO(CON IVA)</t>
  </si>
  <si>
    <t>HG-7557</t>
  </si>
  <si>
    <t>HG-7558</t>
  </si>
  <si>
    <t>ADQUISICIÓN DE 6000 DEXTROSA Y CLORURO DE SODIO CONCENTRACIÓN: 5% / 0.90% BOLSA 1000 ML</t>
  </si>
  <si>
    <t>SUERO MIXTO CON IVAPRESENTACION FRASCO 1000ML</t>
  </si>
  <si>
    <t>HG-7559</t>
  </si>
  <si>
    <t>CLORURO DE SODIO + DEXTROSA (SOLUCIÓN MIXTA) DE 1000ML.</t>
  </si>
  <si>
    <t>HG-7560</t>
  </si>
  <si>
    <t>CLORURO DE SODIO + DEXTROSA (SOLUCIÓN MIXTA), SOLUCIÓN INYECTABLE, 0.90% + 5%, BOLSA/FRASCO 1000 ML</t>
  </si>
  <si>
    <t>HG-7561</t>
  </si>
  <si>
    <t>HMA-CD-134 ADQUISICION DE MEDICAMENTO PARA EL HOSPITAL DE MAZATENANGO, SUCH</t>
  </si>
  <si>
    <t>CLORURO DE SODIO + DEXTROSA (SOLUCIÓN MIXTA)</t>
  </si>
  <si>
    <t>SOLUCIÓN INYECTABLE, 0.90% + 5%, BOLSA/FRASCO 1000 ML</t>
  </si>
  <si>
    <t>HG-7562</t>
  </si>
  <si>
    <t>DEXTROSA Y CLORURO DE SODIO SOLUCIÓN MASIVA PARENTERAL 5% Y 0.9%, FRASCO O BOLSA 1,000 ML CODIGO IGSS 726</t>
  </si>
  <si>
    <t>18/9/2021</t>
  </si>
  <si>
    <t>SOL- DX-CS 1000ML</t>
  </si>
  <si>
    <t>HG-7563</t>
  </si>
  <si>
    <t>6,000 DEXTROSA Y CLORURO DE SODIO SOLUCION AL 5% Y 0.9% 1000 ML</t>
  </si>
  <si>
    <t>HG-7564</t>
  </si>
  <si>
    <t>3,960 DEXTROSA Y CLORURO DE SODIO SOLUCION AL 5% Y 0.9% 1000 ML</t>
  </si>
  <si>
    <t>HG-7565</t>
  </si>
  <si>
    <t>HG-7566</t>
  </si>
  <si>
    <t>HG-7567</t>
  </si>
  <si>
    <t>HG-7568</t>
  </si>
  <si>
    <t>HG-7569</t>
  </si>
  <si>
    <t>HG-7570</t>
  </si>
  <si>
    <t>CLORURO DE SODIO + DEXTROSA DE 1000ML.</t>
  </si>
  <si>
    <t>CLORURO DE SODIO + DEXTROSA (SOLUCIÓN MIXTA), SOLUCIÓN INYECTABLE, 0.90% + 5% DE 1000ML</t>
  </si>
  <si>
    <t>HG-7571</t>
  </si>
  <si>
    <t>HG-7572</t>
  </si>
  <si>
    <t>HG-7573</t>
  </si>
  <si>
    <t>HG-7574</t>
  </si>
  <si>
    <t>SOLUCION DX CS (LAB. PISA)INCLUYE IVA</t>
  </si>
  <si>
    <t>HG-7575</t>
  </si>
  <si>
    <t>HG-7576</t>
  </si>
  <si>
    <t>HG-7577</t>
  </si>
  <si>
    <t>SOLUCION DX-CS INY 1000ML</t>
  </si>
  <si>
    <t>HG-7578</t>
  </si>
  <si>
    <t>HG-7579</t>
  </si>
  <si>
    <t>HG-7580</t>
  </si>
  <si>
    <t>HG-7581</t>
  </si>
  <si>
    <t>SUERO MIXTO FRASCO CON IVA BONIN</t>
  </si>
  <si>
    <t>HG-7582</t>
  </si>
  <si>
    <t>HG-7583</t>
  </si>
  <si>
    <t>SOLUCION DX-CS(LAB.PISA)INCLUYE IVA</t>
  </si>
  <si>
    <t>HG-7584</t>
  </si>
  <si>
    <t>HG-7585</t>
  </si>
  <si>
    <t>HG-7586</t>
  </si>
  <si>
    <t>HG-7587</t>
  </si>
  <si>
    <t>HG-7588</t>
  </si>
  <si>
    <t>5,040 DEXTROSA Y CLORURO DE SODIO SOLUCION AL 5% Y 0.9% 1000 ML</t>
  </si>
  <si>
    <t>HG-7589</t>
  </si>
  <si>
    <t>ADQUISICIÓN DE FEXOFENADINA Y SOLUCION MIXTA, PARA ABASTECER LAS ENFERMERÍAS DE LAS BRIGADAS, SERVICIOS Y DEPENDENCIAS MILITARES DEL EJÉRCITO DE GUATEMALA.</t>
  </si>
  <si>
    <t>SOLUCIÓN MIXTA FRASCO 1000 ML</t>
  </si>
  <si>
    <t>HG-7590</t>
  </si>
  <si>
    <t>HG-7591</t>
  </si>
  <si>
    <t>HG-7592</t>
  </si>
  <si>
    <t>SODIO CLORURO + DEXTROSA (SOLUCIÓN MIXTA); CONCENTRACIÓN: DEXTROSA 5%+ CLORURO DE SODIO 0.9%/ PARA EL HOSPITAL GENERAL SAN JUAN DE DIOS/ CENTRO COSTO DE SANTA BARBARA</t>
  </si>
  <si>
    <t>HG-7593</t>
  </si>
  <si>
    <t>HG-7594</t>
  </si>
  <si>
    <t>HG-7595</t>
  </si>
  <si>
    <t>HG-7596</t>
  </si>
  <si>
    <t>HG-7597</t>
  </si>
  <si>
    <t>HG-7598</t>
  </si>
  <si>
    <t>HG-7599</t>
  </si>
  <si>
    <t>HG-7600</t>
  </si>
  <si>
    <t>HG-7601</t>
  </si>
  <si>
    <t>HG-7602</t>
  </si>
  <si>
    <t>SOLUCION MIXTA BONIN FRASCO CON IVA</t>
  </si>
  <si>
    <t>HG-7603</t>
  </si>
  <si>
    <t>HG-7604</t>
  </si>
  <si>
    <t>HG-7605</t>
  </si>
  <si>
    <t>SOLUCION DX-CS (LAB. PISA/MEXICO)INCLUYE IVA</t>
  </si>
  <si>
    <t>HG-7606</t>
  </si>
  <si>
    <t>HG-7607</t>
  </si>
  <si>
    <t>HG-7608</t>
  </si>
  <si>
    <t>HG-7609</t>
  </si>
  <si>
    <t>SOLUCION DX-CSLAB.PISAPRECIO CON IVA</t>
  </si>
  <si>
    <t>HG-7610</t>
  </si>
  <si>
    <t>HG-7611</t>
  </si>
  <si>
    <t>HG-7612</t>
  </si>
  <si>
    <t>HG-7613</t>
  </si>
  <si>
    <t>HG-7614</t>
  </si>
  <si>
    <t>HG-7615</t>
  </si>
  <si>
    <t>HG-7616</t>
  </si>
  <si>
    <t>HG-7617</t>
  </si>
  <si>
    <t>HG-7618</t>
  </si>
  <si>
    <t>HG-7619</t>
  </si>
  <si>
    <t>HG-7620</t>
  </si>
  <si>
    <t>HG-7621</t>
  </si>
  <si>
    <t>HG-7622</t>
  </si>
  <si>
    <t>HG-7623</t>
  </si>
  <si>
    <t>FRASCO 1000ML BONIN</t>
  </si>
  <si>
    <t>HG-7624</t>
  </si>
  <si>
    <t>HG-7625</t>
  </si>
  <si>
    <t>HG-7626</t>
  </si>
  <si>
    <t>HG-7627</t>
  </si>
  <si>
    <t>HG-7628</t>
  </si>
  <si>
    <t>HG-7629</t>
  </si>
  <si>
    <t>538-016</t>
  </si>
  <si>
    <t>ADQUISICION DE HIDROXIDO DE ALUMINIO, GELATINA SUCCINILADA, HIDROCORTIZONA, CAPTOPRIL, Y OXITOCINA PARA EL HOSPITAL DE USPANTAN</t>
  </si>
  <si>
    <t>GELATINA SUCCINILADA, SOLUCIÓN INYECTABLE, 4%, FRASCO/BOLSA 500ML.</t>
  </si>
  <si>
    <t>HG-7630</t>
  </si>
  <si>
    <t>GELATINA SUCCINILADA CON ELECTROLITOS 4% FRASCO VIAL</t>
  </si>
  <si>
    <t>HG-7631</t>
  </si>
  <si>
    <t>220 FRASCOS DE GELATINA SUCCINILADA AL 4% FRASCO DE 500ML (GELATINA FLUIDA MODIFICADA) DEBE CUMPLIR CON LOS REQUERIMIENTOS DE GELATINA SUCCINILADA.</t>
  </si>
  <si>
    <t>GELATINA SUCCINILADA AL 4% FRASCO DE 500ML (GELATINA FLUIDA MODIFICADA) DEBE CUMPLIR CON LOS REQUERIMIENTOS DE GELATINA SUCCINILADA.</t>
  </si>
  <si>
    <t>GELATINA SUCCINILADA AL 4% FRASCO DE 500ML (GELATINA FLUIDA MODIFICADA) DEBE CUMPLIR CON LOS REQUERIMIENTOS DE GELATINA SUCCINILADA</t>
  </si>
  <si>
    <t>HG-7632</t>
  </si>
  <si>
    <t>207 FRASCOS DE GELATINA SUCCINILADA AL 4% FRASCO 500ML (GELATINA FLUIDA MODIFICADA)</t>
  </si>
  <si>
    <t>GELATINA SUCCINILADA AL 4% FRASCO 500ML (GELATINA FLUIDA MODIFICADA)</t>
  </si>
  <si>
    <t>B. BRAUNENTREGA: 4-6 SEMANAS</t>
  </si>
  <si>
    <t>HG-7633</t>
  </si>
  <si>
    <t>ADQUISICION DE HIDROXIETIL ALMIDON. MSPAS NO. 2016-ROO-CD-0326</t>
  </si>
  <si>
    <t>HIDROXIETIL ALMIDON 6% (130/0.4) FRASCO DE 500ML.</t>
  </si>
  <si>
    <t>HIDROXIETIL ALMIDON 6% (130/0.4) FRASCO DE 500ML</t>
  </si>
  <si>
    <t>VOLUVEN</t>
  </si>
  <si>
    <t>HG-7634</t>
  </si>
  <si>
    <t>ADQUISICION DE EMULSION PARA NUTRICION PARENTERAL E HIDROXIETIL</t>
  </si>
  <si>
    <t>HIDROXIETIL ALMIDÓN AL 6% 500ML FRASCO</t>
  </si>
  <si>
    <t>HG-7635</t>
  </si>
  <si>
    <t>HIDROXIETIL ALMIDÓN SOLUCIÓN INYECTABLE 500ML, FRASCO</t>
  </si>
  <si>
    <t>HG-7636</t>
  </si>
  <si>
    <t>ADQUISICION DE HIDROXIETIL ALMIDON AL 6%</t>
  </si>
  <si>
    <t>HIDROXIETIL ALMIDON AL 6% 500 ML FRASCO</t>
  </si>
  <si>
    <t>HG-7637</t>
  </si>
  <si>
    <t>ADQUISICION DE HIDROXIETIL ALMIDON 6%, MSPAS NO. 2016-ROO-CD-1065</t>
  </si>
  <si>
    <t>HG-7638</t>
  </si>
  <si>
    <t>ADQUISICION DE HIDROXIETIL ALMIDON 6% (130/0.4) FRASCO DE 500ML, MSPAS NO. 2018-ROO-CD-0505</t>
  </si>
  <si>
    <t>HG-7639</t>
  </si>
  <si>
    <t>539-004</t>
  </si>
  <si>
    <t>ADQUISICIÓN DE HIDROCORTISONA, PREDNISONA, RISPIRIDONA, DEXTROSA Y CLORUODE SODIO, VITAMINAB1, ZINC ELEMENTAL, GENTAMICINA, DIDROXIETIL Y AMINOFILINA, PARA EL HOSPITAL DEPARTAMENTAL DE SOLOLÁ.</t>
  </si>
  <si>
    <t>HIDROXIETIL ALMIDON CONCENTRACIÓN: 6%; VÍA DE ADMINISTRACIÓN: INTRAMUSCULAR; FORMA FARMACÉUTICA: SOLUCIÓN INYECTABLE; BOLSA 500 ML</t>
  </si>
  <si>
    <t>VOLUVEN/ ENTREGA: INMEDIATA / SOSTENIMIENTO DE OFERTA: 30 DIAS</t>
  </si>
  <si>
    <t>HG-7640</t>
  </si>
  <si>
    <t>ADQUISICIÓN DE HIDROXIETIL ALMIDON CONCENTRACION 6%, BOLSA DE 500ML, PARA EL HOSPITAL DEPARTAMENTAL DE SOLOLÁ.</t>
  </si>
  <si>
    <t>29/3/2016</t>
  </si>
  <si>
    <t>HG-7641</t>
  </si>
  <si>
    <t>ADQUISICION DE HIDROXIETIL ALMIDON 6% (130/0.4) FRASCO DE 500ML, MSPAS NO. 2016-ROO-CD-1666</t>
  </si>
  <si>
    <t>HG-7642</t>
  </si>
  <si>
    <t>ADQUISICIÓN DE HIDROXIETIL ALMIDÓN AL 6% 500 ML FRASCO</t>
  </si>
  <si>
    <t>VOLUVEN /LAB. FRESENIUS KABI</t>
  </si>
  <si>
    <t>HG-7643</t>
  </si>
  <si>
    <t>112 FRASCOS HIDROXIETIL ALMIDON 130/0.4 AL 6%, SOLUCIÓN INYECTABLE 500ML.</t>
  </si>
  <si>
    <t>HIDROXIETIL ALMIDON 130/0.5 AL 6% SOLUCIÓN INYECTABLE 500 ML.</t>
  </si>
  <si>
    <t>HIDROXIETIL ALMIDON 130/0.5 AL 6% SOLUCIÓN INYECTABLE 500 ML</t>
  </si>
  <si>
    <t>VOLUVEN 500ML.LAB. FRESENIUS KABI</t>
  </si>
  <si>
    <t>HG-7644</t>
  </si>
  <si>
    <t>HG-7645</t>
  </si>
  <si>
    <t>COMPRA DIRECTA DE ERTAPENEM, ETOPOSIDO, GANCICLOVIR, HIDROXIETILALMIDON, ONDASETRON PARA EL HOSPITAL REGIONAL DE OCCIDENTE</t>
  </si>
  <si>
    <t>HIDROXIETILALMIDON 6% 500ML</t>
  </si>
  <si>
    <t>NO OFERTE SI NO CUENTA CON LA TOTALIDAD DEL PRODUCTO SOLICITADO POR RENGLÓN, SI NO REALIZARA LA ENTREGA EN EL TIEMPO ESTABLECIDO EN ESTOS DOCUMENTOS O SI EL INSUMO NO RESPONDE COMPLETAMENTE A LO SOLICITADO, DEBIDO A QUE ES DE SUMA URGENCIA LA ADQUISICIÓN DE ESTE MEDICAMENTO</t>
  </si>
  <si>
    <t>HG-7646</t>
  </si>
  <si>
    <t>ADQUISICION DE HIDROXIETIL ALMIDON 6% (130/0.4) FRASCO DE 500ML. MSPAS NO. 2016-ROO-CD-2601</t>
  </si>
  <si>
    <t>HG-7647</t>
  </si>
  <si>
    <t>ADQUISICION DE HIDROXIETIL ALMIDON 6% (130/0.4) FRASCO DE 500ML, MSPAS NO. 2016-ROO-CD-3267</t>
  </si>
  <si>
    <t>HG-7648</t>
  </si>
  <si>
    <t>HIDROXIETIL ALMIDÓN SOLUCIÓN INYECTABLE 500ML FRASCO</t>
  </si>
  <si>
    <t>HG-7649</t>
  </si>
  <si>
    <t>ADQUISICIÓN DE HIDROXIETIL ALMIDÓN AL 6% 500 ML FRASCO PARA EL HOSPITAL REGIONAL DE CUILAPA SANTA ROSA</t>
  </si>
  <si>
    <t>9/12/2016</t>
  </si>
  <si>
    <t>13/12/2016</t>
  </si>
  <si>
    <t>HG-7650</t>
  </si>
  <si>
    <t>ADQUISICION DE HIDROXIETIL ALMIDON 6%, MSPAS NO. 2016-ROO-CD-4024</t>
  </si>
  <si>
    <t>23/12/2016</t>
  </si>
  <si>
    <t>27/12/2016</t>
  </si>
  <si>
    <t>HG-7651</t>
  </si>
  <si>
    <t>ADQUISICCION HIDROXIETIL ALMIDON PARA EL HOSPITAL REGIONAL DE CUILAPA SANTA ROSA</t>
  </si>
  <si>
    <t>HG-7652</t>
  </si>
  <si>
    <t>HIDROXIETIL ALMIDÓN SOLUCIÓN INYECTABLE 500ML FRASCO Y DOPAMINA CLORHIDRATO SOLUCIÓN INYECTABLE 40MG/ML, VIAL O AMPOLLA 5ML</t>
  </si>
  <si>
    <t>HG-7653</t>
  </si>
  <si>
    <t>ADQUISICION DE HIDROXIETIL ALMIDON 6% (130/0.4) FRASCO DE 500ML, MSPAS NO. 2017-ROO-CD-0612</t>
  </si>
  <si>
    <t>HG-7654</t>
  </si>
  <si>
    <t>METOCLOPRAMIDA CLORHIDRATO, 10 MG, SOL. INYECTABLE, AMP. 2 ML, HIDROXIETIL ALMIDÓN, SOL. INYECTABLE, FRASCO 500 ML, WARFARINA SODICA 5MG. Y SULFATO/FUMARATO FERROSO 300MG TAB.</t>
  </si>
  <si>
    <t>HIDROXIETIL ALMIDÓN, SOLUCIÓN INYECTABLE, FRASCO 500 ML</t>
  </si>
  <si>
    <t>HG-7655</t>
  </si>
  <si>
    <t>ADQUISICION DE HIDROXIETIL ALMIDON 6% (130/0.4) FRASCO DE 500ML, MSPAS NO. 2017-ROO-CD-2297</t>
  </si>
  <si>
    <t>NIRHES</t>
  </si>
  <si>
    <t>HG-7656</t>
  </si>
  <si>
    <t>ADQUISICION DE HIDROXIETIL ALMIDON PARA EL HOSPITAL REGIONAL DE CUILAPA SANTA ROSA</t>
  </si>
  <si>
    <t>HG-7657</t>
  </si>
  <si>
    <t>ADQUISICIÓN DE HIDROXIETIL ALMIDON AL 6% 500ML FRASCO, PARA EL HOSPITAL REGIONAL DE CUILAPA, SANTA ROSA</t>
  </si>
  <si>
    <t>HIDROXIETIL ALMIDON AL 6% 500ML FRASCO</t>
  </si>
  <si>
    <t>HG-7658</t>
  </si>
  <si>
    <t>HG-7659</t>
  </si>
  <si>
    <t>ADQUISICION DE CEFEPIME DE 1G. E HIDROXIETILALMIDON 6%</t>
  </si>
  <si>
    <t>HIDROXIETIL ALMIDÓN CONCENTRACIÓN: 6%, VÍA DE ADMINISTRACIÓN: INTRAVENOSA, VÍA DE ADMINISTRACIÓN: INTRAMUSCULAR, FORMA FARMACÉUTICA: SOLUCIÓN INYECTABLE</t>
  </si>
  <si>
    <t>HG-7660</t>
  </si>
  <si>
    <t>NIRESH</t>
  </si>
  <si>
    <t>HG-7661</t>
  </si>
  <si>
    <t>ADQUISICION DE HIDROXIETIL ALMIDON, MSPAS NO. 2017-ROO-CD-3724</t>
  </si>
  <si>
    <t>31/10/2017</t>
  </si>
  <si>
    <t>HG-7662</t>
  </si>
  <si>
    <t>HG-7663</t>
  </si>
  <si>
    <t>CD- 52 ADQUISICIÓN DE PRODUCTOS MEDICINALES Y FARMACEUTICOS PARA EL HOSPITAL DE RETALHULEU.</t>
  </si>
  <si>
    <t>FRASCO 500 ML</t>
  </si>
  <si>
    <t>HG-7664</t>
  </si>
  <si>
    <t>HG-7665</t>
  </si>
  <si>
    <t>COMPRA DE HIDROXIETIL ALMIDON PARA EL HOSPITAL REGIONAL DE OCCIDENTE.</t>
  </si>
  <si>
    <t>VOLUVENNO ES PRODUCTO GENERICO</t>
  </si>
  <si>
    <t>HG-7666</t>
  </si>
  <si>
    <t>HG-7667</t>
  </si>
  <si>
    <t>ADQUISICIÓN DE PROPINOXATO CLORHIDRATO + CLONIXINATO DE LISINA 15MG. AMPOLLA E HIDROXIETILALMIDON 6%</t>
  </si>
  <si>
    <t>HIDROXIETIL ALMIDÓN</t>
  </si>
  <si>
    <t>CONCENTRACIÓN: 6%; FORMA FARMACÉUTICA: SOLUCIÓN INYECTABLE; VÍA DE ADMINISTRACIÓN: INTRAMUSCULAR, INTRAVENOSA;</t>
  </si>
  <si>
    <t>HG-7668</t>
  </si>
  <si>
    <t>MSPAS NO. 2019-HES-CD151 ADQUISICIÓN DE HIDROXIETIL ALMIDÓN.</t>
  </si>
  <si>
    <t>VOLUVENFRASCO 500ML</t>
  </si>
  <si>
    <t>HG-7669</t>
  </si>
  <si>
    <t>HG-7670</t>
  </si>
  <si>
    <t>ADQUISICION DE HIDROXIETIL ALMIDON 6% (130/0.4) FRASCO DE 500ML, MSPAS NO. 2018-ROO-CD-3088</t>
  </si>
  <si>
    <t>VOLUVEN FRASCO DE 500 ML</t>
  </si>
  <si>
    <t>HG-7671</t>
  </si>
  <si>
    <t>HG-7672</t>
  </si>
  <si>
    <t>HG-7673</t>
  </si>
  <si>
    <t>ADQUISICIÓN DE HIDROXIETIL</t>
  </si>
  <si>
    <t>VOLUVEN FRASCO 500ML</t>
  </si>
  <si>
    <t>HG-7674</t>
  </si>
  <si>
    <t>HG-7675</t>
  </si>
  <si>
    <t>HG-7676</t>
  </si>
  <si>
    <t>COMPRA DIRECTA. MSPAS NO.2020-HRE-CD-52 _ADQUISICION DE PRODUCTOS MEDICINALES Y FARMACEUTICOS PARA EL HOSPITAL DE RETALHULEU.</t>
  </si>
  <si>
    <t>HG-7677</t>
  </si>
  <si>
    <t>MSPAS NO. 2019-ROO-CD-1779 (ADQUISICION DE HIDROXIETIL ALMIDON)</t>
  </si>
  <si>
    <t>HG-7678</t>
  </si>
  <si>
    <t>HG-7679</t>
  </si>
  <si>
    <t>HG-7680</t>
  </si>
  <si>
    <t>ADQUISICIÓN DE CITALOPRAM 20MG E HIDROXIETILALMIDON 6%</t>
  </si>
  <si>
    <t>VOLUVEN FRASCO 500 ML</t>
  </si>
  <si>
    <t>HG-7681</t>
  </si>
  <si>
    <t>CD-9 ADQUISICIÓN DE PRODUCTOS MEDICINALES Y FARMACEUTICOS PARA EL HOSPITAL DE RETALHULEU.</t>
  </si>
  <si>
    <t>HG-7682</t>
  </si>
  <si>
    <t>MSPAS NO. 2019-ROO-CD-0973 (ADQUISICION DE HIDROXIETIL ALMIDON)</t>
  </si>
  <si>
    <t>HG-7683</t>
  </si>
  <si>
    <t>HG-7684</t>
  </si>
  <si>
    <t>MSPAS NO. 2018-ROO-CD-4163 (ADQUISICION DE HIDROXIETIL ALMIDON 6% (130/0.4) FRASCO DE 500ML)</t>
  </si>
  <si>
    <t>HG-7685</t>
  </si>
  <si>
    <t>ADQUISICIÓN HIDROXIETIL ALMIDON</t>
  </si>
  <si>
    <t>HG-7686</t>
  </si>
  <si>
    <t>HG-7687</t>
  </si>
  <si>
    <t>MSPAS NO. 2021-ROO-CD-3298 (ADQUISICION DE HIDROXIETIL ALMIDON 6% (130/0.4) FRASCO DE 500ML)</t>
  </si>
  <si>
    <t>VOLUVEN 6% FRASCO 500 ML</t>
  </si>
  <si>
    <t>HG-7688</t>
  </si>
  <si>
    <t>MSPAS NO. 2021-ROO-CD-3540 (ADQUISICION DE HIDROXIETIL ALMIDON 6% (130/0.4) FRASCO DE 500ML)</t>
  </si>
  <si>
    <t>VOLUVEN 6% 500 ML</t>
  </si>
  <si>
    <t>HG-7689</t>
  </si>
  <si>
    <t>COMPRA DE HIDROXIETIL ALMIDON, PARA EL HOSPITAL REGIONAL DE OCCIDENTE</t>
  </si>
  <si>
    <t>HIDROXIETIL ALMIDÓN CONCENTRACIÓN: 6%, FORMA FARMACÉUTICA: SOLUCIÓN INYECTABLE, VÍA DE ADMINISTRACIÓN: INTRAVENOSA, VÍA DE ADMINISTRACIÓN: INTRAMUSCULAR</t>
  </si>
  <si>
    <t>VOLUVENNO ES PRODUCTO GENÉRICO</t>
  </si>
  <si>
    <t>HG-7690</t>
  </si>
  <si>
    <t>HG-7691</t>
  </si>
  <si>
    <t>MSPAS NO. 2021-ROO-CD-0087 (ADQUISICION DE HIDROXIETIL ALMIDON 6% (130/0.4) FRASCO DE 500ML)</t>
  </si>
  <si>
    <t>HG-7692</t>
  </si>
  <si>
    <t>ADQUISICION DE HIDROXIETIL ALMIDON 6% (130/0.4) FRASCO DE 500ML, MSPAS NO. 2018-ROO-CD-2804</t>
  </si>
  <si>
    <t>HG-7693</t>
  </si>
  <si>
    <t>HG-7694</t>
  </si>
  <si>
    <t>CD-102 ADQUISICIÓN DE MEDICAMENTOS VARIOS PARA EL HOSPITAL DE RETALHULEU</t>
  </si>
  <si>
    <t>HG-7695</t>
  </si>
  <si>
    <t>CD-164 ADQUISICIÓN DE MEDICAMENTOS VARIOS PARA EL HOSPITAL DE RETALHULEU</t>
  </si>
  <si>
    <t>23/10/2020</t>
  </si>
  <si>
    <t>HG-7696</t>
  </si>
  <si>
    <t>ADQUISICION DE HIDROXIETIL ALMIDON 6% (130/0.4) FRASCO DE 500ML, MSPAS NO. 2018-ROO-CD-3796</t>
  </si>
  <si>
    <t>HG-7697</t>
  </si>
  <si>
    <t>HG-7698</t>
  </si>
  <si>
    <t>MSPAS NO. 2021-ROO-CD-1535 (ADQUISICION DE HIDROXIETIL ALMIDON 6% (130/0.4) FRASCO DE 500ML)</t>
  </si>
  <si>
    <t>HG-7699</t>
  </si>
  <si>
    <t>MSPAS NO. 2018-ROO-CD-0071 (ADQUISICION DE HIDROXIETIL ALMIDON)</t>
  </si>
  <si>
    <t>HG-7700</t>
  </si>
  <si>
    <t>HG-7701</t>
  </si>
  <si>
    <t>MSPAS NO. 2020-ROO-CD-3828 (ADQUISICION DE HIDROXIETIL ALMIDON 6% (130/0.4) FRASCO DE 500ML)</t>
  </si>
  <si>
    <t>HG-7702</t>
  </si>
  <si>
    <t>CD-115 ADQUISICIÓN DE MEDICAMENTOS VARIOS PARA EL HOSPITAL DE RETALHULEU</t>
  </si>
  <si>
    <t>14/8/2020</t>
  </si>
  <si>
    <t>HG-7703</t>
  </si>
  <si>
    <t>HG-7704</t>
  </si>
  <si>
    <t>MSPAS NO. 2021-ROO-C061, ADQUISICIÓN DE HIDROXIETIL ALMIDON, PARA FARMACIA DEL HOSPITAL ROOSEVELT</t>
  </si>
  <si>
    <t>CONCENTRACIÓN: 6%; FORMA FARMACÉUTICA: SOLUCIÓN INYECTABLE; VÍA DE ADMINISTRACIÓN: INTRAMUSCULAR, INTRAVENOSA</t>
  </si>
  <si>
    <t>VOLUVEN 6% FRASCO 500ML</t>
  </si>
  <si>
    <t>HG-7705</t>
  </si>
  <si>
    <t>COMPRA DE 120 FRASCOS DE 500 MLS. DE HIDROXIETIL ALMIDON PARA EL HOSPITAL REGIONAL DE OCCIDENTE</t>
  </si>
  <si>
    <t>VOLUVEN FRASCO 500 ML FRESENIUS</t>
  </si>
  <si>
    <t>HG-7706</t>
  </si>
  <si>
    <t>VOLUVEN 500 ML</t>
  </si>
  <si>
    <t>HG-7707</t>
  </si>
  <si>
    <t>VOLUVEN / FRASCO 500ML</t>
  </si>
  <si>
    <t>HG-7708</t>
  </si>
  <si>
    <t>LICITACIÓN PÚBLICA (ART. 17 LCE)</t>
  </si>
  <si>
    <t>HG-7709</t>
  </si>
  <si>
    <t>VOLUVEN HIDROXIETIL 500 ML</t>
  </si>
  <si>
    <t>HG-7710</t>
  </si>
  <si>
    <t>VOLUVEN 6%</t>
  </si>
  <si>
    <t>HG-7711</t>
  </si>
  <si>
    <t>540-001</t>
  </si>
  <si>
    <t>ADQUISICIÓN DE BESILATO DE ATRACURIO, BROMHEXINA, DICLOXACILINA VIAL, ENALAPRIL VIAL, HARTMAN BOLSA DE 500 ML Y MAGNESIO SULFATO, PARA USO DEL HOSPITAL DE LA AMISTAD JAPÓN GUATEMALA.</t>
  </si>
  <si>
    <t>MAGNESIO SULFATO 50% AMPOLLA DE 2 ML</t>
  </si>
  <si>
    <t>SULFATO DE MAGNESIO VIJOSA</t>
  </si>
  <si>
    <t>HG-7712</t>
  </si>
  <si>
    <t>COMPRA DIRECTA MSPAS NO. 2016-HBE-CD-019 ADQUISICIÓN DE PRODUCTOS FARMACÉUTICOS Y MEDICINALES (ELECTROLITOS)</t>
  </si>
  <si>
    <t>MAGNESIO SULFATO FORMA FARMACÉUTICA: SOLUCIÓN INYECTABLE; CONCENTRACIÓN: 50%; VÍA DE ADMINISTRACIÓN: INTRAMUSCULAR / INTRAVENOSA; AMPOLLA 2 ML.</t>
  </si>
  <si>
    <t>MAGNESIO SULFATO FORMA FARMACÉUTICA: SOLUCIÓN INYECTABLE; CONCENTRACIÓN: 50%; VÍA DE ADMINISTRACIÓN: INTRAMUSCULAR / INTRAVENOSA; AMPOLLA 2 ML</t>
  </si>
  <si>
    <t>HG-7713</t>
  </si>
  <si>
    <t>ADQUISICIÒN DE FUROSEMIDA, DIMENHIDRINATO, DIAZEPAM, INSULINA, MAGNESIO SULFATO, OXITOCINA, RANITIDINA Y VITAMINA K1, PARA SER UTILIZADOS POR LA RED DE SERVICIOS DE SALUD DE LA DIRECCIÓN DE ÁREA DE SALUD DE PETÉN SUR OCCIDENTE.</t>
  </si>
  <si>
    <t>CONCENTRACIÓN: 50%; FORMA FARMACÉUTICA: SOLUCIÓN INYECTABLE; VÍA DE ADMINISTRACIÓN: INTRAMUSCULAR / INTRAVENOSA;</t>
  </si>
  <si>
    <t>AMPOLLA - 2 MILILITRO(ML)</t>
  </si>
  <si>
    <t>HG-7714</t>
  </si>
  <si>
    <t>ADQUISICION URGENTE DE ANALGESICOS, ANTICONVULSIVANTES Y ANTIBIOTICOS PARA DIFERENTES SERVICIOS DEL HOSPITAL DEPARTAMENTAL DE TOTONICAPAN</t>
  </si>
  <si>
    <t>MAGNESIO SULFATO, FORMA FARMACÉUTICA: SOLUCIÓN INYECTABLE; CONCENTRACIÓN: 50%; VÍA DE ADMINISTRACIÓN: INTRAMUSCULAR / INTRAVENOSA;</t>
  </si>
  <si>
    <t>AMPOLLA 2 ML</t>
  </si>
  <si>
    <t>SULFATO DE MAGNECIO</t>
  </si>
  <si>
    <t>HG-7715</t>
  </si>
  <si>
    <t>HG-7716</t>
  </si>
  <si>
    <t>ADQUISICION DE MAGNESIO SULFATO. MSPAS NO. 2016-ROO-CD-1025.</t>
  </si>
  <si>
    <t>7/4/2016</t>
  </si>
  <si>
    <t>MAGNESIO SULFATO SOLUCION INYECTABLE 50% AMPOLLA O VIAL 2ML COTIZAR POR AMPOLLA O VIAL.</t>
  </si>
  <si>
    <t>MAGNESIO SULFATO SOLUCION INYECTABLE 50% AMPOLLA O VIAL 2ML COTIZAR POR AMPOLLA O VIAL</t>
  </si>
  <si>
    <t>HG-7717</t>
  </si>
  <si>
    <t>HG-7718</t>
  </si>
  <si>
    <t>ADQUISICION DE MEDICAMENTOS PARA EL HOSPITAL REGIONAL DE EL QUICHE.</t>
  </si>
  <si>
    <t>SULFATO DE MAGNESIO USO: ANTICONVULSIVO, CONCENTRACIÓN: 50%</t>
  </si>
  <si>
    <t>HG-7719</t>
  </si>
  <si>
    <t>ADQUISICION DE OXITOCINA SINTETICA Y OTROS, PARA LA DIRECCIÓN DE AREA DE SALUD DE QUICHÉ.</t>
  </si>
  <si>
    <t>23/3/2016</t>
  </si>
  <si>
    <t>SULFATO DE MAGNESIO 50% AMPOLLA</t>
  </si>
  <si>
    <t>HG-7720</t>
  </si>
  <si>
    <t>7,400 AMPOLLAS DE CLORURO DE POTASIO AL 10% AMPOLLA DE 10 ML (10 ML=1G) LÍQUIDO INYECTABLE,3,500 AMPOLLAS DE SULFATO DE MAGNESIO AL 50% AMPOLLA DE 2 ML, LÍQUIDO INYECTABLE.</t>
  </si>
  <si>
    <t>SULFATO DE MAGNESIO</t>
  </si>
  <si>
    <t>AL 50% AMPOLLA DE 2 ML, LÍQUIDO INYECTABLE</t>
  </si>
  <si>
    <t>HG-7721</t>
  </si>
  <si>
    <t>MAGNESIO SULFATO, SOLUCION INYECTABLE, 50%, VIAL/AMPOLLA 2 ML</t>
  </si>
  <si>
    <t>HG-7722</t>
  </si>
  <si>
    <t>HG-7723</t>
  </si>
  <si>
    <t>HG-7724</t>
  </si>
  <si>
    <t>ADQUISICIÓN DE PRODUCTOS FARMACEUTICOS</t>
  </si>
  <si>
    <t>MAGNESIO SULFATO, 50%; 2ML, SOLUCION INYECTABLE IM-IV</t>
  </si>
  <si>
    <t>HG-7725</t>
  </si>
  <si>
    <t>HG-7726</t>
  </si>
  <si>
    <t>HG-7727</t>
  </si>
  <si>
    <t>ADQUISICIÓN DE MEDICAMENTOS CLASIFICADOS POR GRUPO TERAPÉUTICO TALES COMO: SANGRE Y ÓRGANOS HEMATOPOYÉTICOS Y ANTIINFECCIOSOS EN GENERAL PARA USO SISTÉMICO URGENTES.</t>
  </si>
  <si>
    <t>FORMA FARMACÉUTICA: SOLUCIÓN INYECTABLE; CONCENTRACIÓN: 50%; VÍA DE ADMINISTRACIÓN: INTRAMUSCULAR / INTRAVENOSA;</t>
  </si>
  <si>
    <t>HG-7728</t>
  </si>
  <si>
    <t>ADQUISICION DE MAGNESIO SULFATO SOLUCION INYECTABLE 50%, MSPAS NO. 2016-ROO-CD-2296</t>
  </si>
  <si>
    <t>MAGNESIO SULFATO SOLUCION INYECTABLE 50% AMPOLLA O VIAL 2ML. COTIZAR POR AMPOLLA O VIAL.</t>
  </si>
  <si>
    <t>MAGNESIO SULFATO SOLUCION INYECTABLE 50% AMPOLLA O VIAL 2ML. COTIZAR POR AMPOLLA O VIAL</t>
  </si>
  <si>
    <t>HG-7729</t>
  </si>
  <si>
    <t>HG-7730</t>
  </si>
  <si>
    <t>HG-7731</t>
  </si>
  <si>
    <t>HG-7732</t>
  </si>
  <si>
    <t>ADQUISICIÓN DE VARIOS MEDICAMENTOS, PARA LA DIRECCIÓN DE ÁREA DE SALUD DE QUICHÉ.</t>
  </si>
  <si>
    <t>SULFATO DE MAGNESIO 50%</t>
  </si>
  <si>
    <t>HG-7733</t>
  </si>
  <si>
    <t>ADQUISICION DE MAGNESIO SULFATO, MSPAS NO. 2016-ROO-CD-3452</t>
  </si>
  <si>
    <t>HG-7734</t>
  </si>
  <si>
    <t>HG-7735</t>
  </si>
  <si>
    <t>ADQUISICIÓN DE SULFATO DE MAGNESIO, SULFATO DE ZINC, ACICLOVIR, ACIDO VALPROICO, AMIKACINA SULFATO, PARA EL HOSPITAL REGIONAL DE ZACAPA</t>
  </si>
  <si>
    <t>MAGNESIO SULFATO CONCENTRACIÓN: 50%FORMA FARMACÉUTICA SOLUCIÓN INYECTABLE VÍA DE ADMINISTRACIÓN INTRAMUSCULAR/INTRAVENOSA</t>
  </si>
  <si>
    <t>HG-7736</t>
  </si>
  <si>
    <t>HG-7737</t>
  </si>
  <si>
    <t>ADQUISICIÓN PRODUCTOS MEDICINALES, PARA LA DIRECCIÓN DE ÁREA DE SALUD DE SAN MARCOS. MSPAS NO. 2017-SMA-CD006</t>
  </si>
  <si>
    <t>MAGNESIO SULFATO, SOLUCIÓN INYECTABLE, 50%, VIAL/AMPOLLA</t>
  </si>
  <si>
    <t>HG-7738</t>
  </si>
  <si>
    <t>SULFATO DE MAGNESIO (PRESENTACIÓN AMPOLLA 2ML )</t>
  </si>
  <si>
    <t>HG-7739</t>
  </si>
  <si>
    <t>HG-7740</t>
  </si>
  <si>
    <t>HG-7741</t>
  </si>
  <si>
    <t>HG-7742</t>
  </si>
  <si>
    <t>SULFATO MAGNESIO 50% 10ML</t>
  </si>
  <si>
    <t>HG-7743</t>
  </si>
  <si>
    <t>HG-7744</t>
  </si>
  <si>
    <t>ADQUISICION DE MAGNESIO SULFATO SOLUCION INYECTABLE 50% AMPOLLA O VIAL 2ML, MSPAS NO. 2017-ROO-CD-0867</t>
  </si>
  <si>
    <t>HG-7745</t>
  </si>
  <si>
    <t>HG-7746</t>
  </si>
  <si>
    <t>COMPRA DIRECTA DE SISTEMA MÚSCULOESQUELETICO, ANTIINFCCIOSOS EN GENERAL PARA USO SISTEMÁTICO Y SISTEMA NERVIOSO PARA LA DIRECCIÓN DE ÁREA DE SALU DE IXCAN.</t>
  </si>
  <si>
    <t>18/4/2017</t>
  </si>
  <si>
    <t>SULFATO DE MAGNESIO AMPOLLA 10ML 50%</t>
  </si>
  <si>
    <t>HG-7747</t>
  </si>
  <si>
    <t>ADQUISICION DE MAGNESIO SULFATO SOLUCION INYECTABLE 50%, MSPAS NO. 2017-ROO-CD-1447</t>
  </si>
  <si>
    <t>MAGNESIO DE SULFATO PL, PRODUCTO CON IVA INCLUIDO</t>
  </si>
  <si>
    <t>HG-7748</t>
  </si>
  <si>
    <t>HG-7749</t>
  </si>
  <si>
    <t>HG-7750</t>
  </si>
  <si>
    <t>ADQUISICIÓN DE ENALAPRIL, FENTANILO, GENTAMICINA, CLORANFENICOL OFTALMICO, MAGNESIO SULFATO, RANITIDINA, DIPIRONA, ALPRAZOLAM, OXITOCINA, CALCIO GLUCONATO, PARA EL HOSPITAL DEPARTAMENTAL DE SOLOLÁ</t>
  </si>
  <si>
    <t>HG-7751</t>
  </si>
  <si>
    <t>HG-7752</t>
  </si>
  <si>
    <t>ADQUISICIÓN DE DICLOFENACO PEDIATRICO, DIMENHIDRINATO, DIPIRONA Y MAGNESIO SULFATO, PARA LA DIRECCIÓN DE ÁREA DE SALUD DE PETÉN SUR OCCIDENTE</t>
  </si>
  <si>
    <t>MAGNESIO SULFATO 50%</t>
  </si>
  <si>
    <t>AMPOLLA 2ML</t>
  </si>
  <si>
    <t>HG-7753</t>
  </si>
  <si>
    <t>HG-7754</t>
  </si>
  <si>
    <t>ADQUISICION DE MAGNESIO SULFATO, MSPAS NO. 2017-ROO-CD-2850</t>
  </si>
  <si>
    <t>HG-7755</t>
  </si>
  <si>
    <t>HG-7756</t>
  </si>
  <si>
    <t>ADQUISICIÒN DE: MEDICAMENTOS</t>
  </si>
  <si>
    <t>HG-7757</t>
  </si>
  <si>
    <t>HG-7758</t>
  </si>
  <si>
    <t>HG-7759</t>
  </si>
  <si>
    <t>ADQUISICIÓN DE PRODUCTOS MEDICINALES Y FARMACÉUTICOS (BETAMETASONA, MISOPROSTOL, MAGNESIO SULFATO)</t>
  </si>
  <si>
    <t>MAGNESIO SULFATO; CONCENTRACIÓN: 50% ; FORMA FARMACÉUTICA: SOLUCIÓN INYECTABLE; VIA DE ADMINISTRACIÓN: INTRAMUSCULAR/INTRAVENOSA; 2 ML.</t>
  </si>
  <si>
    <t>MAGNESIO SULFATO; CONCENTRACIÓN: 50% ; FORMA FARMACÉUTICA: SOLUCIÓN INYECTABLE; VIA DE ADMINISTRACIÓN: INTRAMUSCULAR/INTRAVENOSA; 2 ML</t>
  </si>
  <si>
    <t>HG-7760</t>
  </si>
  <si>
    <t>ADQUISICION FLUCONAZOL, CLORANFENICOL, BUPIVACAINA, ATROPINA, MISOPROSTOL, MAGNESIO SULFATO, PARA EL HOSPITAL DE SAN BENITO</t>
  </si>
  <si>
    <t>MAGNESIO SULFATO, SOLUCION INYECTABLE 50% VIAL/AMPOLLA 2ML</t>
  </si>
  <si>
    <t>HG-7761</t>
  </si>
  <si>
    <t>HG-7762</t>
  </si>
  <si>
    <t>ADQUISICION DE DOBUTAMINA, CEFEPIMA, TIMEROSAL, FLUCONAZOL, TETRACAINA, MAGNESIO DE SULFATO, PARA EL HOSPITAL DE SAN BENITO</t>
  </si>
  <si>
    <t>MAGNESIO DE SULFATO</t>
  </si>
  <si>
    <t>MAGNESIO SULFATO, SOLUCION INYECTABLE 50%, VIAL/AMPOLLA 2ML</t>
  </si>
  <si>
    <t>HG-7763</t>
  </si>
  <si>
    <t>ADQUISICIÓN DE SURFACTANTE NATURAL, MEGNSESIO SULFATO, SULFATO FEROSO, VECURONIO BROMURO ZINC ELEMENTAL, PARA EL HOSPITAL DEPARTAMENTAL DE SOLOLÁ</t>
  </si>
  <si>
    <t>HG-7764</t>
  </si>
  <si>
    <t>COMPRA DE SULFATO DE MAGNESIO, ERITROMICINA, MEPERIDINA Y OTROS MEDICAMENTOS</t>
  </si>
  <si>
    <t>CONCENTRACIÓN: 50%; USO: ANTICONVULSIVO;</t>
  </si>
  <si>
    <t>HG-7765</t>
  </si>
  <si>
    <t>HG-7766</t>
  </si>
  <si>
    <t>MSPAS NO. 2021-ROO-CD-3118 (ADQUISICION DE MAGNESIO SULFATO 50% SOLUCION INYECTABLE AMPOLLA 2ML. COTIZAR POR AMPOLLA)</t>
  </si>
  <si>
    <t>SULFATO DE MAGNESIO RUIPHARMA 50% SOLUCION INYECTABLE</t>
  </si>
  <si>
    <t>HG-7767</t>
  </si>
  <si>
    <t>SULFATO DE MAGNESIO CONCENTRACION: 50%; USO: ANTICONVULSIVO;,PARÁ EL HOSPITAL GENERAL SAN JUAN DE DIOS</t>
  </si>
  <si>
    <t>HG-7768</t>
  </si>
  <si>
    <t>MAGNESIO SULFATO, (SAL DE EPSON) SOLUCION INYECTABLE 50%, VIAL O AMPOLLA 2 ML, UNIDAD</t>
  </si>
  <si>
    <t>HG-7769</t>
  </si>
  <si>
    <t>MAGNESIO SULFATO, (SAL DE EPSON) SOLUCIÓN INYECTABLE 50%, VIAL O AMPOLLA 2 ML; CÓDIGO IGSS: 840;</t>
  </si>
  <si>
    <t>HG-7770</t>
  </si>
  <si>
    <t>HG-7771</t>
  </si>
  <si>
    <t>MAGNESIO SULFATO, (SAL DE EPSON) SOLUCIÓN INYECTABLE 50%, VIAL O AMPOLLA 2 ML</t>
  </si>
  <si>
    <t>HG-7772</t>
  </si>
  <si>
    <t>SULFATO DE MAGNESIO RUIPHARMA 50% SOLUCIÓN INYECTABLE</t>
  </si>
  <si>
    <t>HG-7773</t>
  </si>
  <si>
    <t>CONTRERAS,AGUILAR,,PABLO,RODERICO</t>
  </si>
  <si>
    <t>MAGNESIO SULFATO 50% SOLUCIÓN INYECTABLE / GENÉRICO</t>
  </si>
  <si>
    <t>HG-7774</t>
  </si>
  <si>
    <t>"MAGNESIO SULFATO, (SAL DE EPSON) ,SOLUCIÓN INYECTABLE 50%, VIAL O AMPOLLA2 ML"</t>
  </si>
  <si>
    <t>HG-7775</t>
  </si>
  <si>
    <t>HG-7776</t>
  </si>
  <si>
    <t>SULFATO DE MAGNESIO RUIPHARMA 50% SOLUCION INYECTABLE, AMOLLA DE 2ML</t>
  </si>
  <si>
    <t>HG-7777</t>
  </si>
  <si>
    <t>SULFATO DE MAGNESIO; CONCENTRACIÓN 50%; USO: ANTICONVULSIVO; AMPOLLA 2 ML PARÁ EL HOSPITAL GENERAL SAN JUAN DE DIOS.</t>
  </si>
  <si>
    <t>SULFATO DE MAGNESIO RUIPHARMA 50% SOLUCIÓN INYECTABLE, AMPOLLA DE 2ML</t>
  </si>
  <si>
    <t>HG-7778</t>
  </si>
  <si>
    <t>SULFATO DE MAGNESIO RUIPHARMA 50% SOLUCION INYECTABLE AMPOLLADE 2ML GENERICO</t>
  </si>
  <si>
    <t>HG-7779</t>
  </si>
  <si>
    <t>ADQUISICIÓN DE PRODUCTOS MEDICINALES Y FARMACÉUTICOS (MAGNESIO SULFATO)</t>
  </si>
  <si>
    <t>SULFATO DE MAGNESIO RUIPHARMA 50% SOLUCION INYECTABLE, AMPOLLA DE 2ML</t>
  </si>
  <si>
    <t>HG-7780</t>
  </si>
  <si>
    <t>HG-7781</t>
  </si>
  <si>
    <t>CD-135 ADQUISICION DE SULFATO DE MAGNESIO, CEFTRIAXONA, CLORURO DE SODIO, HIERRO SACARATO Y BUDESONIDA PARA EL HOSPITAL DE RETALHULEU</t>
  </si>
  <si>
    <t>HG-7782</t>
  </si>
  <si>
    <t>HG-7783</t>
  </si>
  <si>
    <t>HG-7784</t>
  </si>
  <si>
    <t>ADQUISICIÓN DE MAGNESIO</t>
  </si>
  <si>
    <t>HG-7785</t>
  </si>
  <si>
    <t>SULFATO DE MAGNESIO RUIPHARMA 50% SOLUCION INYECTABLE AMPOLLA DE 20ML</t>
  </si>
  <si>
    <t>HG-7786</t>
  </si>
  <si>
    <t>HG-7787</t>
  </si>
  <si>
    <t>CÓDIGO 840 MAGNESIO SULFATO, (SAL DE EPSON), SOLUCIÓN INYECTABLE 50%, VIAL O AMPOLLA 2 ML</t>
  </si>
  <si>
    <t>HG-7788</t>
  </si>
  <si>
    <t>EVENTO NO. 2331-/2021 COMPRA DE MEDICAMENTOS, CODIGO IGSS 840. CODIGO PPR 970-1114. MAGNESIO SULFATO, (SAL DE EPSON), SOLUCIÓN INYECTABLE 50%, VIAL O AMPOLLA 2 ML</t>
  </si>
  <si>
    <t>HG-7789</t>
  </si>
  <si>
    <t>HG-7790</t>
  </si>
  <si>
    <t>HG-7791</t>
  </si>
  <si>
    <t>MAGNESIO SULFATO, (SAL DE EPSON) SOLUCIÓN INYECTABLE 50% , VIAL O AMPOLLA 2 ML.</t>
  </si>
  <si>
    <t>HG-7792</t>
  </si>
  <si>
    <t>ADQUISICIÓN DE MEDICAMENTOS PARA EL HOSPITAL DE NEBAJ</t>
  </si>
  <si>
    <t>HG-7793</t>
  </si>
  <si>
    <t>HG-7794</t>
  </si>
  <si>
    <t>ADQUISICIÓN DE SULFATO DE MAGNESIO, BUPIVACAINA, KETAMINA Y OTROS MEDICAMENTOS</t>
  </si>
  <si>
    <t>HG-7795</t>
  </si>
  <si>
    <t>HG-7796</t>
  </si>
  <si>
    <t>HG-7797</t>
  </si>
  <si>
    <t>HG-7798</t>
  </si>
  <si>
    <t>HG-7799</t>
  </si>
  <si>
    <t>ADQUISICION DE CLORURO DE SODIO 0.45%, PARA EL HOSPITAL REGIONAL DE ZACAPA</t>
  </si>
  <si>
    <t>ROBLES,AVILA,,MARÍA,VIVIANA</t>
  </si>
  <si>
    <t>HG-7800</t>
  </si>
  <si>
    <t>LA DIRECCIÓN DE ÁREA DE SALUD DE JALAPA REALIZA ADQUISICIÓN DE MEDICAMENTOS, PARA LOS SERVICIOS DE SALUD DE LA DIRECCIÓN DE ÁREA DE SALUD DE JALAPA, MSPAS-2020-JAL-CD148.</t>
  </si>
  <si>
    <t>HG-7801</t>
  </si>
  <si>
    <t>MAGNESIO SULFATO (SAL DE EPSON ) SOLUCION INYECTABLE 50% VIAL O AMPOLLA 2 ML.</t>
  </si>
  <si>
    <t>HG-7802</t>
  </si>
  <si>
    <t>ADQUISICIÓN DE PRODUCTOS MEDICINALES Y FARMACÉUTICOS (MAGNESIO SULFATO, CLORURO DE POTASIO)</t>
  </si>
  <si>
    <t>HG-7803</t>
  </si>
  <si>
    <t>HG-7804</t>
  </si>
  <si>
    <t>ADQUISICIÓN DE MEDICAMENTOS, PARA USO EN DIFERENTES SERVICIOS DE ESTE HOSPITAL.</t>
  </si>
  <si>
    <t>HG-7805</t>
  </si>
  <si>
    <t>COMPRA DE KETAMINA AMPOLLA, SULFATO DE MAGNESIO AMPOLLA Y SULFADIZAINA DE PLATA 1% TARRO 400 GRAMOS , PARA ABASTECER DEMANDA EN EL CAIMI, CAP Y TODOS LOS SERVICIOS DE SALUD DE LA DAS IXCÁN.-</t>
  </si>
  <si>
    <t>HG-7806</t>
  </si>
  <si>
    <t>ADQUISICIÓN DE MAGNESIO SULFATO CONCENTRACIÓN: 50% PARA EL HOSPITAL DEPARTAMENTAL DE TOTONICAPÁN.</t>
  </si>
  <si>
    <t>HG-7807</t>
  </si>
  <si>
    <t>MAGNESIO SULFATO, (SAL DE EPSON), SOLUCIÓN INYECTABLE 50%, VIAL O AMPOLLA 2ML</t>
  </si>
  <si>
    <t>HG-7808</t>
  </si>
  <si>
    <t>MAGNESIO SULFATO, (SAL DE EPSON) SOLUCIÓN INYECTABLE 50%, VIAL O AMPOLLA 2 ML: CODIGO IGSS:840</t>
  </si>
  <si>
    <t>HG-7809</t>
  </si>
  <si>
    <t>CODIGO IGSS 840 MAGNESIO SULFATO (SAL DE EPSON) SOLUCION INYECTABLE 50% VIAL O AMPOLLA 2 ML.... PEDIDO 872/2020.</t>
  </si>
  <si>
    <t>HG-7810</t>
  </si>
  <si>
    <t>HG-7811</t>
  </si>
  <si>
    <t>HG-7812</t>
  </si>
  <si>
    <t>EVENTO NO. 537/2020, CODIGO PPR 970, CODIGO IGGS 840, MAGNESIO SULFATO, (SAL DE EPSON), SOLUCIÓN INYECTABLE 50%, VIAL O AMPOLLA 2 ML</t>
  </si>
  <si>
    <t>CONCENTRACIÓN: 50%; FORMA FARMACÉUTICA: SOLUCIÓN INYECTABLE; VÍA DE ADMINISTRACIÓN: INTRAMUSCULAR / INTRAVENOSA</t>
  </si>
  <si>
    <t>HG-7813</t>
  </si>
  <si>
    <t>HG-7814</t>
  </si>
  <si>
    <t>HG-7815</t>
  </si>
  <si>
    <t>MAGNESIO SULFATO, (SAL DE EPSON) SOLUCION INYECTABLE 50%, VIAL O AMPOLLA 2 ML</t>
  </si>
  <si>
    <t>18/11/2020</t>
  </si>
  <si>
    <t>20/11/2020</t>
  </si>
  <si>
    <t>HG-7816</t>
  </si>
  <si>
    <t>HG-7817</t>
  </si>
  <si>
    <t>HG-7818</t>
  </si>
  <si>
    <t>HG-7819</t>
  </si>
  <si>
    <t>HG-7820</t>
  </si>
  <si>
    <t>HG-7821</t>
  </si>
  <si>
    <t>HG-7822</t>
  </si>
  <si>
    <t>EVENTO 2334-2020 CODIGO IGSS 840 CODIGO PPR 970 MAGNESIO SULFATO, (SAL DE EPSON), SOLUCION INYECTABLE 50%, VIAL O AMPOLLA 2 ML</t>
  </si>
  <si>
    <t>HG-7823</t>
  </si>
  <si>
    <t>HG-7824</t>
  </si>
  <si>
    <t>MAGNESIO SULFATO , (SAL DE EPSON) SOLUCIÓN INYECTABLE 50% , VIAL O AMPOLLA 2 ML.</t>
  </si>
  <si>
    <t>HG-7825</t>
  </si>
  <si>
    <t>HG-7826</t>
  </si>
  <si>
    <t>VIJOSAAMPOLLA 2ML</t>
  </si>
  <si>
    <t>HG-7827</t>
  </si>
  <si>
    <t>EVENTO 2313-2020 CODIGO IGSS 840 CODIGO PPR 970 MAGNESIO SULFATO, (SAL DE EPSON), SOLUCION INYECTABLE 50%, VIAL O AMPOLLA 2 ML</t>
  </si>
  <si>
    <t>HG-7828</t>
  </si>
  <si>
    <t>HG-7829</t>
  </si>
  <si>
    <t>MAGNESIO SULFATO, (SAL DE EPSON) SOLUCIÓN INYECTABLE 50%, VIAL OAMPOLLA 2 ML</t>
  </si>
  <si>
    <t>HG-7830</t>
  </si>
  <si>
    <t>HG-7831</t>
  </si>
  <si>
    <t>HG-7832</t>
  </si>
  <si>
    <t>MSPAS NO. 2021-ROO-CD-1040 (ADQUISICION DE MAGNESIO SULFATO 50% SOLUCION INYECTABLEML. COTIZAR POR AMPOLLA)</t>
  </si>
  <si>
    <t>HG-7833</t>
  </si>
  <si>
    <t>EVENTO NO. 2379-/2021 COMPRA DE MEDICAMENTOS, CODIGO IGSS 840. CODIGO PPR 970-1114. MAGNESIO SULFATO, (SAL DE EPSON), SOLUCIÓN INYECTABLE 50%, VIAL O AMPOLLA 2 ML</t>
  </si>
  <si>
    <t>HG-7834</t>
  </si>
  <si>
    <t>HG-7835</t>
  </si>
  <si>
    <t>MAGNESIO SULFATO, CONCENTRACION: 50%; FORMA FARMACEUTICA: SOLUCION INYECTABLE; VIA DE ADMINISTRACION: INTRAMUSCULAR INTRAVENOSA; AMPOLLA 2 ML.</t>
  </si>
  <si>
    <t>HG-7836</t>
  </si>
  <si>
    <t>COD IGSS 840 MAGNESIO SULFATO, (SAL DE EPSON) SOLUCIÓN INYECTABLE 50%, VIAL O AMPOLLA 2 ML. P-892</t>
  </si>
  <si>
    <t>HG-7837</t>
  </si>
  <si>
    <t>ADQUISICION DE MAGENSIO SULFATO, PARA EL HOSPITAL REGIONAL DE ZACAPA</t>
  </si>
  <si>
    <t>SULFATO DE MAGNESIO RUIPHARMA 50% SOLUCION INYECTABLE AMPOLLA DE 2ML</t>
  </si>
  <si>
    <t>HG-7838</t>
  </si>
  <si>
    <t>MAGNESIO SULFATO, (SAL DE EPSON)SOLUCIÓN INYECTABLE 50%, VIAL O AMPOLLA 2 ML</t>
  </si>
  <si>
    <t>HG-7839</t>
  </si>
  <si>
    <t>HG-7840</t>
  </si>
  <si>
    <t>CODIGO 840 MAGNESIO SULFATO, (SAL DE EPSON) SOLUCIÓN INYECTABLE 50%, VIAL O AMPOLLA 2 ML</t>
  </si>
  <si>
    <t>HG-7841</t>
  </si>
  <si>
    <t>ADQUISICIÓN DE MAGNESIO SULFATO AMPOLLA 2 ML, PARA USO EN DIFERENTES SERVICIOS DE ESTE HOSPITAL.</t>
  </si>
  <si>
    <t>CONCENTRACIÓN: 50%; USO: ANTICONVULSIVO</t>
  </si>
  <si>
    <t>HG-7842</t>
  </si>
  <si>
    <t>EVENTO NO. 648-2022, CÓDIGO IGSS 840 MAGNESIO SULFATO, (SAL DE EPSON), SOLUCIÓN INYECTABLE 50%, VIAL O AMPOLLA 2 ML</t>
  </si>
  <si>
    <t>HG-7843</t>
  </si>
  <si>
    <t>ADQUISICION DE MAGNESIO SULFATO, PARA EL HOSPITAL REGIONAL DE ZACAPA</t>
  </si>
  <si>
    <t>HG-7844</t>
  </si>
  <si>
    <t>MSPAS NO. 2022-ROO-CD-1337 (ADQUISICION DE MAGNESIO SULFATO 50%; SOLUCIÓN INYECTABLE; VÍA DE ADMINISTRACIÓN: INTRAMUSCULAR/ INTRAVENOSA; AMPOLLA; 2 MILILITRO)</t>
  </si>
  <si>
    <t>HG-7845</t>
  </si>
  <si>
    <t>HG-7846</t>
  </si>
  <si>
    <t>ADQUISICIÓN DE NALOXONA, ACIDO FOLICO NIFEDIPINA, ERGONOVINA, INDOMETACINA, MISOPROSTOL SULFATO DE MAGNESIO Y ADENOSINA.</t>
  </si>
  <si>
    <t>HG-7847</t>
  </si>
  <si>
    <t>CODIGO 840 MAGNESIO SULFATO (SAL DE EPSON), SOLUCION INYECTABLE 50%, VIAL O AMPOLLA 2 ML. SIAF 316/2022</t>
  </si>
  <si>
    <t>HG-7848</t>
  </si>
  <si>
    <t>CD-11 ADQUISICION DE MEDICAMENTOS VARIOS PARA EL HOSPITAL DE RETALHULEU</t>
  </si>
  <si>
    <t>HG-7849</t>
  </si>
  <si>
    <t>HG-7850</t>
  </si>
  <si>
    <t>HG-7851</t>
  </si>
  <si>
    <t>F-0488/2021 C-840 MAGNESIO SULFATO, ( SAL DE EPSON) SOLUCIÓN INYECTABLE 50%, VIAL O AMPOLLA 2 ML</t>
  </si>
  <si>
    <t>HG-7852</t>
  </si>
  <si>
    <t>ADQUISICION DE FOSFOMICINA, MAGNESIO SULFATO, NEOSTIGMINA Y OMEPRAZOL, PARA EL HOSPITAL DEPARTAMENTAL DE SOLOLÁ</t>
  </si>
  <si>
    <t>HG-7853</t>
  </si>
  <si>
    <t>SULFATO DE MAGNESIO RUIPHARMA 50% SOLUCION INYECTABLE AMPOLLA DE 2ML GENERICO</t>
  </si>
  <si>
    <t>HG-7854</t>
  </si>
  <si>
    <t>ADQUISICIÓN DE SULFATO DE MAGNESIO 50% AMPOLLA 2ML</t>
  </si>
  <si>
    <t>SULFATO DE MAGNESIO RUIPHARMA 50% SOLUCION INYECTABLE,AMPOLLA DE 2ML</t>
  </si>
  <si>
    <t>HG-7855</t>
  </si>
  <si>
    <t>MSPAS NO. 2021-ROO-CD-2252 (ADQUISICION DE MAGNESIO SULFATO 50% SOLUCION INYECTABLE ML. COTIZAR POR AMPOLLA)</t>
  </si>
  <si>
    <t>HG-7856</t>
  </si>
  <si>
    <t>COMPRA DE SULFATO DE MAGNESIO AL 50% AMPOLLA 2 MLS. PARA EL HOSPITAL REGIONAL DE OCCIDENTE</t>
  </si>
  <si>
    <t>HG-7857</t>
  </si>
  <si>
    <t>HG-7858</t>
  </si>
  <si>
    <t>ADQUISICIÓN DE MEDICAMENTOS PAR EL SERVICIO DE GINECOLOGÍA DEL HOSPITAL DE EL PROGRESO</t>
  </si>
  <si>
    <t>HG-7859</t>
  </si>
  <si>
    <t>HG-7860</t>
  </si>
  <si>
    <t>SULFATO DE MAGNESIO 50% AMPOLLA 2 ML</t>
  </si>
  <si>
    <t>HG-7861</t>
  </si>
  <si>
    <t>MSPAS NO. 2022-ROO-CD-8857 (ADQUISICION DE MAGNESIO SULFATO 50% SOLUCION INYECTABLE; VIA DE ADMINISTRACION INTRAMUSCULAR/ INTRAVENOSA; AMPOLLA; 2 MILILITRO)</t>
  </si>
  <si>
    <t>HG-7862</t>
  </si>
  <si>
    <t>HG-7863</t>
  </si>
  <si>
    <t>"MAGNESIO SULFATO, (SAL DE EPSON) ,SOLUCIÓN INYECTABLE 50%, VIAL O AMPOLLA 2 ML"</t>
  </si>
  <si>
    <t>HG-7864</t>
  </si>
  <si>
    <t>CODIGO 840 MAGNESIO SULFATO (SAL DE EPSON) SOLUCION INYECTABLE 50%, VIAL O AMPOLLA 2 ML</t>
  </si>
  <si>
    <t>HG-7865</t>
  </si>
  <si>
    <t>EVENTO NO. 4231-2022, CÓDIGO IGSS: 840,; MAGNESIO SULFATO, (SAL DE EPSON), SOLUCIÓN INYECTABLE 50%, VIAL O AMPOLLA 2 ML</t>
  </si>
  <si>
    <t>HG-7866</t>
  </si>
  <si>
    <t>ADQUISICIÓN DE MAGNESIO SULFATO CONCENTRACIÓN: 50%; AMPOLLA - 2 MILILITRO(ML), PARA EL HOSPITAL DEPARTAMENTAL DE TOTONICAPÁN.</t>
  </si>
  <si>
    <t>HG-7867</t>
  </si>
  <si>
    <t>ADQUISICIÓN DE CLORFENIRAMINA MALEATO 10MG/1ML, DEXAMETASONA 4MG/1ML, FUROSEMIDA 10MG/ML, MAGNESIO SULFATO 50%, RANITIDINA CLORHIDRATO 25MG/ML, OXITOCINA SINTETICA 5 UI/1ML Y VITAMINA K1 10MG/1ML.</t>
  </si>
  <si>
    <t>HG-7868</t>
  </si>
  <si>
    <t>HG-7869</t>
  </si>
  <si>
    <t>COMPRA DIRECTA MSPAS NO. 2022-HSS-CD-C033, ADQUISICION DE OXITOCINA, AXITROMICINA, METRONIDAZOL TABLETA, PEROXIDO HIDROGENO MORFINA AMPOLLA, MULTIVITAMINAS, PARA EL HOSPITAL DISTRITAL SAYAXCHE PETEN</t>
  </si>
  <si>
    <t>HG-7870</t>
  </si>
  <si>
    <t>ADQUISICIÓN DE SULFATO DE MAGNESIO CONCENTRACIÓN: 50%; USO: ANTICONVULSIVO; PARA EL HOSPITAL DE EL PROGRESO</t>
  </si>
  <si>
    <t>HG-7871</t>
  </si>
  <si>
    <t>MAGNESIO SULFATO 50% A AMPOLLA</t>
  </si>
  <si>
    <t>HG-7872</t>
  </si>
  <si>
    <t>ADQUISICIÓN DE VITAMINA K1, MAGNESIO SULFATO, CAPTOPRIL, FENITOINA, TRIMETOPRIMA+SULFAMETOXAZOL, AMINOFILINA, FLUCONAZOL, PARA EL HOSPITAL DE SAN BENITO.</t>
  </si>
  <si>
    <t>HG-7873</t>
  </si>
  <si>
    <t>MSPAS NO. 2022-ROO-CD-4781 (ADQUISICION DE MAGNESIO SULFATO 50%; SOLUCIÓN INYECTABLE; VÍA DE ADMINISTRACIÓN: INTRAMUSCULAR/ INTRAVENOSA; AMPOLLA; 2 MILILITRO)</t>
  </si>
  <si>
    <t>HG-7874</t>
  </si>
  <si>
    <t>HG-7875</t>
  </si>
  <si>
    <t>MSPAS NO. 2022-INF-CD-107 COMPRA DIRECTA DE MAGNESIO SULFATO, VANCOMICINA Y ERITROPOYETINA HUMANA RECOMBINANTE PARA USO DEL HOSPITAL INFANTIL DE INFECTOLOGIA Y REHABILITACION.</t>
  </si>
  <si>
    <t>HG-7876</t>
  </si>
  <si>
    <t>ADQUISICION DE MEDICAMENTOS III</t>
  </si>
  <si>
    <t>HG-7877</t>
  </si>
  <si>
    <t>ADQUISICION DE OMEPRAZOL, MAGNESIO, MEROPENEM, DIGOXINA, AMOXICILINA, PREDNISONA, DEXTROSA Y AMPICILINA PARA EL HOSPITAL DE USPANTAN</t>
  </si>
  <si>
    <t>HG-7878</t>
  </si>
  <si>
    <t>ADQUISICION DE MAGNESIO SULFATO E HIDROCORTISONA, PARA EL HOSPITAL DEPARTAMENTAL DE SOLOLÁ</t>
  </si>
  <si>
    <t>HG-7879</t>
  </si>
  <si>
    <t>HG-7880</t>
  </si>
  <si>
    <t>COMPRA DE SULFATO DE MAGNESIO AL 50% AMPOLLA DE 2 MLS. PARA EL HOSPITAL REGIONAL DE OCCIDENTE</t>
  </si>
  <si>
    <t>HG-7881</t>
  </si>
  <si>
    <t>CÓDIGO IGSS 840 MAGNESIO SULFATO, (SAL DE EPSON), SOLUCIÓN INYECTABLE 50%, VIAL O AMPOLLA 2 ML</t>
  </si>
  <si>
    <t>HG-7882</t>
  </si>
  <si>
    <t>HG-7883</t>
  </si>
  <si>
    <t>ADQUISICIÓN DE SULFATO DE MAGNESIO CONCENTRACION 50% AMPOLLA 2ML / INSUMO DESIERTO DEL NOG 18309585</t>
  </si>
  <si>
    <t>HG-7884</t>
  </si>
  <si>
    <t>SULFATO DE MAGNESIO: CONCENTRACIÓN: 50%; USO: ANTICONVULSIVO; PARA EL HOSPITAL GENERAL SAN JUAN DE DIOS</t>
  </si>
  <si>
    <t>Sulfato de magnesio</t>
  </si>
  <si>
    <t>Concentración: 50%; Uso: Anticonvulsivo;</t>
  </si>
  <si>
    <t>Ampolla - 2 Mililitro(ml)</t>
  </si>
  <si>
    <t>HG-7885</t>
  </si>
  <si>
    <t>CODIGO IGSS 840 MAGNESIO SULFATO, (SAL DE EPSON), SOLUCION INYECTABE 50%, VIAL O AMPOLLA 2 ML.</t>
  </si>
  <si>
    <t>Magnesio sulfato</t>
  </si>
  <si>
    <t>Concentración: 50%; Forma farmacéutica: Solución inyectable; Vía de administración: Intramuscular / intravenosa;</t>
  </si>
  <si>
    <t>HG-7886</t>
  </si>
  <si>
    <t>541-033</t>
  </si>
  <si>
    <t>MSPAS NO. 2016-RET-CD027. ADQUISICIÓN DE PRODUCTOS MEDICINALES Y FARMACÉUTICOS PARA EL ÁREA DE SALUD DE RETALHULEU. (COMPRA DIRECTA POR INSUMOS)</t>
  </si>
  <si>
    <t>25/7/2016</t>
  </si>
  <si>
    <t>SALES DE REHIDRATACION ORAL (CITRATO POTASICO, CITRATO TRISODICO, CLORURO SODICO, DEXTROSA) , POLVO, 3.5G + 2.9G + 1.5G + 20G, SOBRE 27.90 G</t>
  </si>
  <si>
    <t>HG-7887</t>
  </si>
  <si>
    <t>HG-7888</t>
  </si>
  <si>
    <t>GLUCOSORALQUIFARMAPRODUCTO CON IVA</t>
  </si>
  <si>
    <t>HG-7889</t>
  </si>
  <si>
    <t>SALES DE REHIDRATACIÓN 27.90 G</t>
  </si>
  <si>
    <t>HG-7890</t>
  </si>
  <si>
    <t>MSPAS NO. 2016-HBC-CD-07, ADQUISICIÓN DE PRODUCTOS MEDICINALES Y FARMACÉUTICOS PARA EL HOSPITAL FRAY BARTOLOMÉ DE LAS CASAS, ALTA VERAPAZ</t>
  </si>
  <si>
    <t>SALES DE REHIDRATACIÓN ORAL (CLORURO DE SODIO, CITRATO DE SODIO, CLORURO DE POTASIO, GLUCOSA ANHIDRA); FORMA FARMACÉUTICA: POLVO; CONCENTRACIÓN: 3.5+2.9+1.5+20 G; VÍA DE ADMINISTRACIÓN: ORAL; 27.9 G</t>
  </si>
  <si>
    <t>LEBEL</t>
  </si>
  <si>
    <t>HG-7891</t>
  </si>
  <si>
    <t>HG-7892</t>
  </si>
  <si>
    <t>ADQUISICION PRODUCTOS MEDICINALES PARA LA DIRECCIÓN DE AREA DE SALUD DE SACATEPÉQUEZ</t>
  </si>
  <si>
    <t>SALES DE REHIDRATACIÓN ORAL (CITRATO POTÁSICO CITRATO TRISODICO, CLORURO SÓDICO, DEXTROSA) (3.5+2.9+1.5+20 GRS) SOBRE</t>
  </si>
  <si>
    <t>SALES DE REHIDRATACION / GENERICO, EXENTO DE IVA</t>
  </si>
  <si>
    <t>HG-7893</t>
  </si>
  <si>
    <t>YDROVIT</t>
  </si>
  <si>
    <t>HG-7894</t>
  </si>
  <si>
    <t>ADQUISICIÓN DE PRODUCTOS MEDICINALES Y FARMACEUTICOS: RANITIDINA, SALES DE REHIDRATACION, SULFACETAMIDA, TINIDAZOL, VITAMINA K1 PARA LA DIRECCION DE AREA DE SALUD DE ESCUINTLA</t>
  </si>
  <si>
    <t>SOBRES</t>
  </si>
  <si>
    <t>2358033K</t>
  </si>
  <si>
    <t>GONZÁLEZ,DEL CID,,ROSA,MARÍA</t>
  </si>
  <si>
    <t>HG-7895</t>
  </si>
  <si>
    <t>GENERICOEXENTO DE IVA</t>
  </si>
  <si>
    <t>HG-7896</t>
  </si>
  <si>
    <t>HG-7897</t>
  </si>
  <si>
    <t>ADQUISICIÓN DE PRODUCTOS MEDICINALES Y FARMACÉUTICOS CD-046, PARA LOS TRES DISTRITOS DE LA DIRECCIÓN DE ÁREA DE SALUD IXIL</t>
  </si>
  <si>
    <t>SALES DE REHIDRATACIÓN ORAL (CITRATO POTÁSICO, CITRATO TRISODICO, CLORURO SÓDICO, DEXTROSA) , POLVO, 3.5G + 2.9G + 1.5G + 20G, SOBRE 27.90 G</t>
  </si>
  <si>
    <t>SOBRE</t>
  </si>
  <si>
    <t>HG-7898</t>
  </si>
  <si>
    <t>SALES DE REHIDRATACIÓN</t>
  </si>
  <si>
    <t>HG-7899</t>
  </si>
  <si>
    <t>GLUCOSORAL(LAB. QUIFARMA)INCLUYE IVA</t>
  </si>
  <si>
    <t>HG-7900</t>
  </si>
  <si>
    <t>ADQUISICION DE MEDICAMENTOS VARIOS PARA LOS SERVICIOS DEL HOSPITAL DEPARTAMENTAL DE TOTONICAPÁN.</t>
  </si>
  <si>
    <t>SALES DE REHIDRATACIÓN ORAL (CLORURO DE SÓDIO, CITRATO DE SODIO, CLORURO DE POTASIO, GLUCOSA ANHIDRA), FORMA FARMACEUTICA: POLVO; CONCENTRACIÓN 3.5 + 2.9 + 1.5 + 20GR; VIA DE ADMINISTRACIÓN: ORAL.</t>
  </si>
  <si>
    <t>HG-7901</t>
  </si>
  <si>
    <t>GLUCOSORALLAB. QUIFARMAPRODUCTO CON IVA</t>
  </si>
  <si>
    <t>HG-7902</t>
  </si>
  <si>
    <t>ADQUISICIÓN DE SALES DE REHIDRATACION ORAL (CITRATO POTASICO, CITRATO TRISODICO, CLORURO SODICO, DEXTROSA) , POLVO, 3.5G + 2.9G + 1.5G + 20G, SOBRE 27.90 G PARA LA DIRECCIÓN DE ÁREA DE SALUD DE A.V.</t>
  </si>
  <si>
    <t>SALES DE REHIDRATACION ORAL (CITRATO POTASICO, CITRATO TRISODICO, CLORURO SODICO, DEXTROSA) , POLVO, 3.5G + 2.9G + 1.5G + 20G, SOBRE 27.90 G.</t>
  </si>
  <si>
    <t>HG-7903</t>
  </si>
  <si>
    <t>SALES DE REHIDRATACION ORAL 27.90 G</t>
  </si>
  <si>
    <t>HG-7904</t>
  </si>
  <si>
    <t>ADQUISICIÓN DE ANTIBIÓTICOS, PARA EL HOSPITAL NACIONAL DE SALAMÁ.</t>
  </si>
  <si>
    <t>SALES DE REHIDRATACION 27.9 G</t>
  </si>
  <si>
    <t>HG-7905</t>
  </si>
  <si>
    <t>HG-7906</t>
  </si>
  <si>
    <t>HG-7907</t>
  </si>
  <si>
    <t>ADQUISICIÓN DE ANESTÉSICOS PARA EL HOSPITAL NACIONAL DE SALAMÁ.</t>
  </si>
  <si>
    <t>HG-7908</t>
  </si>
  <si>
    <t>HG-7909</t>
  </si>
  <si>
    <t>HG-7910</t>
  </si>
  <si>
    <t>HG-7911</t>
  </si>
  <si>
    <t>HG-7912</t>
  </si>
  <si>
    <t>ADQUISICIÓN DE SALES DE REHIDRATACION ORAL (CITRATO POTASICO, CITRATO TRISODICO, CLORURO SODICO, DEXTROSA), POLVO, 3.5G + 2.9G + 1.5G + 20G, SOBRE 27.90 G, CD-109, PARA LOS TRES DISTRITOS DE LA DIREC</t>
  </si>
  <si>
    <t>SALES DE REHIDRATACIÓN ORAL (CITRATO POTÁSICO, CITRATO TRISO DICÓ, CLORURO SÓDICO, DEXTROSA) , POLVO, 3.5G + 2.9G + 1.5G + 20G, SOBRE 27.90 G.</t>
  </si>
  <si>
    <t>SALES DE REHIDRATACIÓN ORAL (CITRATO POTÁSICO, CITRATO TRISO DICÓ, CLORURO SÓDICO, DEXTROSA) , POLVO, 3.5G + 2.9G + 1.5G + 20G, SOBRE 27.90 G</t>
  </si>
  <si>
    <t>HG-7913</t>
  </si>
  <si>
    <t>GENERICO ( ENTREGA INMEDIATA)</t>
  </si>
  <si>
    <t>HG-7914</t>
  </si>
  <si>
    <t>ADQUISICIÓN DE MEDICAMENTOS PARA EL HOSPITAL DEPARTAMENTAL DE TOTONICAPÁN</t>
  </si>
  <si>
    <t>SALES DE REHIDRATACIÓN ORAL (CLORURO DE SODIO, CITRATO DE SODIO, CLORURO DE POTASIO, GLUCOSA ANHIDRA) CONCENTRACIÓN: 3.5+2.9+1.5+20 G, FORMA FARMACÉUTICA: POLVO, VÍA DE ADMINISTRACIÓN: ORAL, SOBRE 27.90 G</t>
  </si>
  <si>
    <t>SOBRE 27.90 G</t>
  </si>
  <si>
    <t>HG-7915</t>
  </si>
  <si>
    <t>HG-7916</t>
  </si>
  <si>
    <t>ADQUISICION DE SALES DE REHIDRATACION ORAL (CITRATO POTASICO, CITRATO TRISODICO, CLORURO SODICO, DEXTROSA) POLVO 3.5G+2.9G+1.5G+20G, SOBRE DE 27.90G PARA LA DIRECCION DE AREA DE SALUD DE ALTA VERAPAZ</t>
  </si>
  <si>
    <t>SALES DE REHIDRATACION ORAL (CITRATO POTASICO, CITRATO TRISODICO, CLORURO SODICO, DEXTROSA) POLVO 3.5G+2.9G+1.5G+20G, SOBRE DE 27.90G</t>
  </si>
  <si>
    <t>HG-7917</t>
  </si>
  <si>
    <t>HG-7918</t>
  </si>
  <si>
    <t>HG-7919</t>
  </si>
  <si>
    <t>HG-7920</t>
  </si>
  <si>
    <t>COMPRA DE MEDICAMENTOS PARA USO EN LOS DIFERENTES SERVICIOS DEL HOSPITAL NACIONAL DE COATEPEQUE</t>
  </si>
  <si>
    <t>SALES DE REHIDRATACIÓN ORAL (CITRATO POTÁSICO, CITRATO TRISÓDICO, CLORURO SÓDICO, DEXTROSA) 3.5 + 2.9 + 1.5 + 20GR SOBRE PO</t>
  </si>
  <si>
    <t>HG-7921</t>
  </si>
  <si>
    <t>HG-7922</t>
  </si>
  <si>
    <t>HG-7923</t>
  </si>
  <si>
    <t>HG-7924</t>
  </si>
  <si>
    <t>HG-7925</t>
  </si>
  <si>
    <t>SALES DE REHIDRATACIÓN ORAL (CLORURO DE SODIO, CITRATO DE SODIO, CLORURO DE POTASIO, GLUCOSA ANHIDRA) FORMA FARMACÉUTICA: POLVO; CONCENTRACIÓN: 3.5+2.9+1.5+20 G; VÍA DE ADMINISTRACIÓN: ORAL; SOBRE 27.9 GRAMOS</t>
  </si>
  <si>
    <t>HG-7926</t>
  </si>
  <si>
    <t>SALES DE REHIDRATACION</t>
  </si>
  <si>
    <t>HG-7927</t>
  </si>
  <si>
    <t>HG-7928</t>
  </si>
  <si>
    <t>HG-7929</t>
  </si>
  <si>
    <t>COMPRA DE ENOXAPARINA, TRAMADOL, SALES DE REHIDRATACION ORAL, PARA EL HOSPITAL NACIONAL DE SAN MARCOS, "DR. MOISES VILLAGRAN MAZARIEGOS"</t>
  </si>
  <si>
    <t>SALES DE REHIDRATACION ORAL SOBRE DE 3.5 + 2.9 + 20 GR. (CITRATO POTÁSICO, CITRATO TRISÓDICO, CLORURO SÓDICO DEXTROSA )</t>
  </si>
  <si>
    <t>GENERICO ( EXENTO DE IVA )</t>
  </si>
  <si>
    <t>HG-7930</t>
  </si>
  <si>
    <t>SHANXI FEDERAL PHARMACEUTICAL CO., LTD</t>
  </si>
  <si>
    <t>HG-7931</t>
  </si>
  <si>
    <t>HG-7932</t>
  </si>
  <si>
    <t>HG-7933</t>
  </si>
  <si>
    <t>COMPRA DIRECTA DE RANITIDINA, SALES DE REHIDRATACION, TRIMETROPINA+SULFAMETOXAZOL Y OTROS MEDICAMENTOS PARA USO DEL HOSPITAL INFANTIL DE INFECTOLOGIA Y REHABILITACION</t>
  </si>
  <si>
    <t>SALES DE REHIDRATACIÓN ORAL (CITRATO POTÁSICO, CITRATO TRISODICO, CLORURO SÓDICO, DEXTROSA) POLVO 3.5G+2.9G+1.5G+20G, SOBRE 27.9G.</t>
  </si>
  <si>
    <t>HG-7934</t>
  </si>
  <si>
    <t>HG-7935</t>
  </si>
  <si>
    <t>CAPLIN POINT NEOEHTICALSEXENTO DE IVA</t>
  </si>
  <si>
    <t>HG-7936</t>
  </si>
  <si>
    <t>HG-7937</t>
  </si>
  <si>
    <t>"ADQUISICIÓN DE PRODUCTOS MEDICINALES Y FARMACÉUTICOS SOLICITUD DE PEDIDO 167-2017"</t>
  </si>
  <si>
    <t>SALES DE REHIDRATACIÓN ORAL (CLORURO DE SODIO, CITRATO DE SODIO, CLORURO DE POTASIO, GLUCOSA ANHIDRA) : FORMA FARMACÉUTICA: POLVO; CONCENTRACIÓN: 3.5+2.9+1.5+20 G; VÍA DE ADMINISTRACIÓN: ORAL;</t>
  </si>
  <si>
    <t>SOBRE 27.9 GRAMOS</t>
  </si>
  <si>
    <t>HG-7938</t>
  </si>
  <si>
    <t>HG-7939</t>
  </si>
  <si>
    <t>HG-7940</t>
  </si>
  <si>
    <t>ADQUISICIÓN DE SALES DE REHIDRATACION ORAL PARA LA DIRECCION DE AREA DE SALUD DE PETEN SUR ORIENTE.</t>
  </si>
  <si>
    <t>SALES DE REHIDRATACIÓN ORAL (CLORURO DE SODIO, CITRATO DE SODIO, CLORURO DE POTASIO, GLUCOSA ANHIDRA) CONCENTRACIÓN: 3.5+2.9+1.5+20 G, FORMA FARMACÉUTICA: POLVO, VÍA DE ADMINISTRACIÓN: ORAL</t>
  </si>
  <si>
    <t>GLUCOSORALQUIFARMPRODUCTO CON IVA</t>
  </si>
  <si>
    <t>HG-7941</t>
  </si>
  <si>
    <t>HG-7942</t>
  </si>
  <si>
    <t>MSPAS NO. 2017-RET-CD040 ADQUISICIÓN DE PRODUCTOS MEDICINALES Y FARMACÉUTICOS PARA EL ÁREA DE SALUD RETALHULEU. (COMPRA DIRECTA POR INSUMOS)</t>
  </si>
  <si>
    <t>SALES DE REHIDRATACION ORAL (CITRATO POTASICO, CITRATO TRISODICO, CLORURO SODICO, DEXTROSA) , POLVO, 3.5G + 2.9G + 1.5G + 20G, SOBRE 27.90 G, PERIODO DE VIDA ÚTIL DE 24 MESES</t>
  </si>
  <si>
    <t>HG-7943</t>
  </si>
  <si>
    <t>HG-7944</t>
  </si>
  <si>
    <t>HG-7945</t>
  </si>
  <si>
    <t>ADQUISICION DE SALES DE REHIDRATACION ORAL (CITRATO POTASICO, CITRATO TRISODICO, CLORURO SODICO, DEXTROSA), POLVO, 3.5G + 2.9G + 1.5G + 20G, SOBRE 27.90 G PARA LA DIRECCION DE AREA DE SALUD DE BAJA VERAPAZ.</t>
  </si>
  <si>
    <t>HG-7946</t>
  </si>
  <si>
    <t>SALES DE REHIDRATACION ORAL</t>
  </si>
  <si>
    <t>HG-7947</t>
  </si>
  <si>
    <t>HG-7948</t>
  </si>
  <si>
    <t>GLUCOSORAL</t>
  </si>
  <si>
    <t>HG-7949</t>
  </si>
  <si>
    <t>ADQUISICIÓN DE SOBRES DE SALES DE REHIDRATACION ORAL, PARA LA DIRECCION DE AREA DE SALUD DE CHIQUIMULA.</t>
  </si>
  <si>
    <t>SOBRES DE SALES DE REHIDRATACIÓN ORAL (CITRATO POTÁSICO, CITRATO DE SODIO, CLORURO DE POTASIO, GLUCOSA ANHIDRA) 3.5+2.9+1.5+20G POLVO ADMINISTRACIÓN ORAL</t>
  </si>
  <si>
    <t>HG-7950</t>
  </si>
  <si>
    <t>GLUCOSORAL(LAB. QUIFARMA)PRODUCTO CON IVA</t>
  </si>
  <si>
    <t>HG-7951</t>
  </si>
  <si>
    <t>ADQUISICIÓN DE SALES DE REHIDRATACIÓN ORAL POLVO,(CITRATO POTASICO, CITRATO TRISODICO, CLORURO SODICO, DEXTROSA) POLVO, 3.5G+2.9G.+1.5G+20G+SOBRE 27.90G, PARA LA DIRECCIÓN DE ÁREA DE SALUD DE A. V.</t>
  </si>
  <si>
    <t>SALES DE REHIDRATACIÓN ORAL POLVO,(CITRATO POTASICO, CITRATO TRISODICO, CLORURO SODICO, DEXTROSA) POLVO, 3.5G+2.9G.+1.5G+20G+SOBRE 27.90G</t>
  </si>
  <si>
    <t>HG-7952</t>
  </si>
  <si>
    <t>HG-7953</t>
  </si>
  <si>
    <t>ADQUISICIÓN DE PRODUCTOS MEDICINALES Y FARMACEUTICOS: DOXICICLINA Y SALES DE REHIDRATACION PARA LA DIRECCIÓN DE ÁREA DE SALUD DE ESCUINTLA</t>
  </si>
  <si>
    <t>SALES DE REHIDRATACION ORAL POLVO, (CITRATO DE POTASIO, CITRATO TRISODICO, CLORURO DE SODICO, DEXTROSADO) 3.5G, 2.9G, 1.5G, 20G, SOBRE 27.90G</t>
  </si>
  <si>
    <t>HG-7954</t>
  </si>
  <si>
    <t>HG-7955</t>
  </si>
  <si>
    <t>MSPAS NO. 2017-RET-CD070. ADQUISICIÓN DE PRODUCTOS MEDICINALES Y FARMACÉUTICOS PARA EL ÁREA DE SALUD RETALHULEU. (COMPRA DIRECTA POR INSUMOS).</t>
  </si>
  <si>
    <t>SALES DE REHIDRATACIÓN ORAL (CITRATO POTÁSICO, CITRATO TRISODICO, CLORURO SÓDICO, DEXTROSA) , POLVO, 3.5G + 2.9G + 1.5G + 20G, SOBRE 27.90 G, PERIODO DE VIDA ÚTIL DE 24 MESES</t>
  </si>
  <si>
    <t>HG-7956</t>
  </si>
  <si>
    <t>HG-7957</t>
  </si>
  <si>
    <t>ADQUISICIÓN DE DICLOFENACO SÓDICO 500MG, ACETAMINOFEN (PARACETAMOL) 500MG, SALES DE REHIDRATACION ORAL Y ALBENDAZOL 200MG. PARA LA DIRECCIÓN DE ÁREA DE SALUD DE IZABAL</t>
  </si>
  <si>
    <t>SALES DE REHIDRATACION ORAL (CITRATO POTASICO, CITRATO TRISODICO, CLORURO SÓDICO DEXTROSA), POLVO 3.5G+2G+1.5G+20G SOBRES 27,90G</t>
  </si>
  <si>
    <t>HG-7958</t>
  </si>
  <si>
    <t>PRODUCTO GENERICO EXENTO DE IVA SALES DE REHIDRATACION ORAL SOBRE DE 20.5 GRAMOS</t>
  </si>
  <si>
    <t>HG-7959</t>
  </si>
  <si>
    <t>MSPAS NO. 2018-SUCH-CD-05 ADQUISICIÓN DE NUEVE PRODUCTOS FARMACÉUTICOS Y MEDICINALES PARA LA DIRECCIÓN DE ÁREA DE SALUD DE SUCHITEPÉQUEZ.</t>
  </si>
  <si>
    <t>SALES DE REHIDRATACIÓN ORAL (CLORURO DE SODIO, CITRATO DE SODIO, CLORURO DE POTASIO, GLUCOSA ANHIDRA)</t>
  </si>
  <si>
    <t>CONCENTRACIÓN: 3.5+2.9+1.5+20 G; FORMA FARMACÉUTICA: POLVO; VÍA DE ADMINISTRACIÓN: ORAL;</t>
  </si>
  <si>
    <t>SOBRE - 27.9 GRAMOS(GR)</t>
  </si>
  <si>
    <t>HG-7960</t>
  </si>
  <si>
    <t>HG-7961</t>
  </si>
  <si>
    <t>HG-7962</t>
  </si>
  <si>
    <t>HG-7963</t>
  </si>
  <si>
    <t>HG-7964</t>
  </si>
  <si>
    <t>ADQUISICION DE SALES DE REHIDRATACION ORAL (CITRATO POTASICO, CITRATO TRISODICO, CLORURO SODICO, DEXTROSA 3.5+2.9+1.5+20G) POLVO, SOBRE 27.9G, PARA LA DIRECCION DE AREA DE SALUD DE ALTA VERAPAZ</t>
  </si>
  <si>
    <t>HG-7965</t>
  </si>
  <si>
    <t>SOLUCIÓN PEDIÁTRICA NO. 2; CONCENTRACIÓN: DEXTROSA 2.5 G Y NACL 0.45 G; FORMA FARMACÉUTICA: SOLUCIÓN MASIVA PARENTERAL; BOLSA; 250 MILILITRO,SALES DE REHIDRATACIÓN ORAL</t>
  </si>
  <si>
    <t>HG-7966</t>
  </si>
  <si>
    <t>HG-7967</t>
  </si>
  <si>
    <t>HG-7968</t>
  </si>
  <si>
    <t>ADQUISICION DE DIPIRONA,RANITIDINA,DIMENHIDRINATO,SALES DE HIDRATACION</t>
  </si>
  <si>
    <t>SOBRE - 1 UNIDAD</t>
  </si>
  <si>
    <t>SALES DE R</t>
  </si>
  <si>
    <t>HG-7969</t>
  </si>
  <si>
    <t>HG-7970</t>
  </si>
  <si>
    <t>HG-7971</t>
  </si>
  <si>
    <t>MSPAS NO. 2018-SUCH-CD-33 ADQUISICIÓN DE DOS PRODUCTOS FARMACÉUTICOS Y MEDICINALES PARA LA DIRECCIÓN DE ÁREA DE SALUD DE SUCHITEPÉQUEZ.</t>
  </si>
  <si>
    <t>HG-7972</t>
  </si>
  <si>
    <t>GLUCOSORAL(LAB. QUIFARMA)CON IVA</t>
  </si>
  <si>
    <t>HG-7973</t>
  </si>
  <si>
    <t>ADQUISICIÓN DE SALES DE REHIDRATACIÓN ORAL (CLORURO DE SODIO, CITRATO TRISÓDICO, CLORURO DE POTASIO, GLUCOSA ANHIDRA) CD-050, REQUERIDOS POR LA DIRECCIÓN DE ÁREA DE SALUD IXIL Y SUS TRES DITRITOS</t>
  </si>
  <si>
    <t>HG-7974</t>
  </si>
  <si>
    <t>HG-7975</t>
  </si>
  <si>
    <t>MSPAS NO. 2018-RET-CD021. ADQUISICIÓN DE PRODUCTOS MEDICINALES Y FARMACÉUTICOS PARA EL ÁREA DE SALUD RETALHULEU. (COMPRA DIRECTA POR INSUMOS).</t>
  </si>
  <si>
    <t>HG-7976</t>
  </si>
  <si>
    <t>HG-7977</t>
  </si>
  <si>
    <t>CÓDIGO 745. SALES DE REHIDRATACIÓN ORAL POLVO SEGÚN FÓRMULA OMS, SOBRE PARA 1,000 ML (1 LITRO).</t>
  </si>
  <si>
    <t>HG-7978</t>
  </si>
  <si>
    <t>SALES DE REHIDRATACION ORAL NEOETHICALS POLVO PARA SOLUCION ORAL (20.5G)</t>
  </si>
  <si>
    <t>HG-7979</t>
  </si>
  <si>
    <t>SALES DE REHIDRATACIÓN ORAL, POLVO SEGÚN FÓRMULA OMS, SOBRE PARA 1,000 ML (1 LITRO)</t>
  </si>
  <si>
    <t>HG-7980</t>
  </si>
  <si>
    <t>ADQUISICIÓN DE RANITIDINA 300MG Y SALES DE REHIDRATACIÓN ORAL 27.9G PARA DISTRIBUCIÓN EN LOS DISTRITOS DE LA DIRECCIÓN DE ÁREA DE SALUD GUATEMALA NOR OCCIDENTE.</t>
  </si>
  <si>
    <t>HG-7981</t>
  </si>
  <si>
    <t>HG-7982</t>
  </si>
  <si>
    <t>EVENTO NO. 1470-2021 COMPRA DE MEDICAMENTOS, CÓDIGO IGSS 745 CÓDIGO PPR 27986-41099, SALES DE REHIDRATACION ORAL POLVO SEGUN FORMULA OMS, SOBRE PARA 1000 ML. (1 LITRO )</t>
  </si>
  <si>
    <t>HG-7983</t>
  </si>
  <si>
    <t>PEDIDO 2622/2021 CODIGO IGSS: 745, SALES DE REHIDRATACION ORAL POLVO SEGUN FORMULA OMS, SOBRE PARA 1000 ML. (1 LITRO ). AMPARO NO. 01200-2016-00064</t>
  </si>
  <si>
    <t>HG-7984</t>
  </si>
  <si>
    <t>HG-7985</t>
  </si>
  <si>
    <t>MSPAS NO. 2019-HES-CD290 ADQUISICIÓN DE RITODRINA CLORHIDRATO, SALES DE REHIDRATACIÓN ORAL, NORFLOXACINA.</t>
  </si>
  <si>
    <t>SALES DE REHIDRATACIONCON IVA INLCUIDO(MEDIPRODUCTS)</t>
  </si>
  <si>
    <t>HG-7986</t>
  </si>
  <si>
    <t>PEDIDO 1151 CODIGO 745 SALES DE REHIDRATACIÓN ORAL POLVO SEGÚN FÓRMULA OMS, SOBRE PARA 1,000 ML (1 LITRO)</t>
  </si>
  <si>
    <t>HG-7987</t>
  </si>
  <si>
    <t>F-92 C-745 - SALES DE REHIDRATACION ORAL POLVO SEGUN FORMULA OMS, SOBRE PARA 1,000 ML (1 LITRO)</t>
  </si>
  <si>
    <t>HG-7988</t>
  </si>
  <si>
    <t>ADQUISICION DE SALES DE REHIDRATACIÓN ORAL (CLORURO DE SODIO, CITRATO DE SODIO, CLORURO DE POTASIO, GLUCOSA ANHIDRA) POLVO; PARA EL PROGRAMA DE ACCESIBILIDAD DE MEDICAMENTOS -PROAM-</t>
  </si>
  <si>
    <t>HG-7989</t>
  </si>
  <si>
    <t>GENRICO/CAPLIN POINT</t>
  </si>
  <si>
    <t>HG-7990</t>
  </si>
  <si>
    <t>30/4/2020</t>
  </si>
  <si>
    <t>HG-7991</t>
  </si>
  <si>
    <t>CÓDIGO IGSS 745, CODIGO PPR 27986, EVENTO NO. 1265-2020, COMPRA DE MEDICAMENTOS, SALES DE REHIDRATACIÓN ORAL, POLVO SEGÚN FÓRMULA OMS, SOBRE PARA 1,000 ML (1 LITRO)</t>
  </si>
  <si>
    <t>SALES DE REHIDRATACION ORAL NEOETHICALS POLVO PARA SOLUCION ORAL 20.5G NUEVA FORMULA SEGUN LA OMS</t>
  </si>
  <si>
    <t>HG-7992</t>
  </si>
  <si>
    <t>SALES DE REHIDRATACIÓN ORAL POLVO SEGÚN FÓRMULA OMS, SOBRE PARA 1,000 ML (1LITRO)</t>
  </si>
  <si>
    <t>GENERICO/CAPLIN POINT</t>
  </si>
  <si>
    <t>HG-7993</t>
  </si>
  <si>
    <t>ADQUISICIÓN CÓDIGO IGSS 745, SALES DE REHIDRATACION ORAL POLVO SEGÚN FORMULA OMS, SOBRE PARA 1,000 ML (1 LITRO)</t>
  </si>
  <si>
    <t>HG-7994</t>
  </si>
  <si>
    <t>27/8/2020</t>
  </si>
  <si>
    <t>LAFIMARQ (EXENTO DE IVA)</t>
  </si>
  <si>
    <t>HG-7995</t>
  </si>
  <si>
    <t>HG-7996</t>
  </si>
  <si>
    <t>4500 - SALES DE REHIDRATACIÓN ORAL, POLVO SEGÚN FÓRMULA OMS, SOBRE PARA 1,000 ML (1 LITRO) C-745</t>
  </si>
  <si>
    <t>HG-7997</t>
  </si>
  <si>
    <t>SALES DE REHIDRATACION ORAL NEOETHICALS POLVO PARA SOLUCION ORAL 20.5 G</t>
  </si>
  <si>
    <t>HG-7998</t>
  </si>
  <si>
    <t>COMPRA DE COMPLEJO B, HEPARINA, HIDROCORTISONA, IVERMECTINA, PROPOFOL, RANITIDINA, SALES DE REHIDRATACION, PARA EL HOSPITAL NACIONAL DE SAN MARCOS DR. MOISÉS VILLAGRAN MAZARIEGOS.</t>
  </si>
  <si>
    <t>HG-7999</t>
  </si>
  <si>
    <t>SALES DE REHIDRATACIÓN ORAL POLVO SEGÚN FÓRMULA OMS, SOBRE PARA 1,000 ML (1 LITRO); CÓDIGO IGSS: 745;</t>
  </si>
  <si>
    <t>HG-8000</t>
  </si>
  <si>
    <t>HG-8001</t>
  </si>
  <si>
    <t>HG-8002</t>
  </si>
  <si>
    <t>HG-8003</t>
  </si>
  <si>
    <t>MSPAS NO. 2021-INF-CD-086 COMPRA DE FOSFATO MONOBASICO, NITROPRUSIATO DE SODIO, ACIDO URSODESOXICOLICO, SALES DE REHIDRATACION Y OTROS INSUMOS, PARA EL HOSPITAL INFANTIL DE INFECTOLOGÍA Y REHABILITACIÓN.</t>
  </si>
  <si>
    <t>HG-8004</t>
  </si>
  <si>
    <t>HG-8005</t>
  </si>
  <si>
    <t>ADQUISICION DE PRODUCTOS MEDICINALES Y FARMACEUTICOS, PARA LAS BRIGADAS, COMANDOS, SERVICIOS Y DEPENDENCIAS DEL EJÉRCITO DE GUATEMALA, NO. 363</t>
  </si>
  <si>
    <t>LAFIMARQ (SOBRE 25 GRAMOS)</t>
  </si>
  <si>
    <t>HG-8006</t>
  </si>
  <si>
    <t>CAPLIN</t>
  </si>
  <si>
    <t>HG-8007</t>
  </si>
  <si>
    <t>ADQUISICIÓN DE SALES DE REHIDRATACION ORAL, PARA ABASTECER A LOS DIFERENTES CENTROS DE SALUD DE LA DIRECCIÓN DE ÁREA DE SALUD DE IZABAL DURANTE EL AÑO 2021</t>
  </si>
  <si>
    <t>HG-8008</t>
  </si>
  <si>
    <t>HG-8009</t>
  </si>
  <si>
    <t>CÓDIGO 745 SALES DE REHIDRATACIÓN ORAL POLVO SEGÚN FÓRMULA OMS, SOBRE PARA 1,000 ML (1 LITRO).</t>
  </si>
  <si>
    <t>HG-8010</t>
  </si>
  <si>
    <t>CÓDIGO 745 SALES DE REHIDRATACIÓN ORAL, POLVO SEGÚN FÓRMULA OMS, SOBRE PARA 1,000 ML (1 LITRO)</t>
  </si>
  <si>
    <t>HG-8011</t>
  </si>
  <si>
    <t>HG-8012</t>
  </si>
  <si>
    <t>HG-8013</t>
  </si>
  <si>
    <t>SALES DE REHIDRATACION ORAL NEOETHICALS POLVO PARA SOLUCION ORAL (20.5 G)</t>
  </si>
  <si>
    <t>HG-8014</t>
  </si>
  <si>
    <t>HG-8015</t>
  </si>
  <si>
    <t>HG-8016</t>
  </si>
  <si>
    <t>F-912 C-745 SALES DE REHIDRATACIÓN ORAL POLVO SEGÚN FORMULA OMS, SOBRE PARA 1,OOO ML (1 LITRO)</t>
  </si>
  <si>
    <t>GENERICO // CAPLIN POINT</t>
  </si>
  <si>
    <t>HG-8017</t>
  </si>
  <si>
    <t>CODIGO 745 SALES DE REHIDRATACIÓN ORAL, POLVO SEGÚN FÓRMULA OMS, SOBRE PARA 1,000 ML (1LITRO). PEDIDO NO. 1106/2020</t>
  </si>
  <si>
    <t>SALES DE REHIDRATACION ORAL NEOETHICALS POLVO PARA SOLUCION ORAL 20.5G // FORMULA SEGUN LA OMS</t>
  </si>
  <si>
    <t>HG-8018</t>
  </si>
  <si>
    <t>ADQUISICIÓN DE SALES DE REHIDRATACIÓN ORAL (CLORURO DE SODIO, CITRATO DE SODIO, CLORURO DE POTASIO, GLUCOSA ANHIDRA) 3.5+2.9+1.5+20G; POLVO SOBLRE DE 27.9 GRAMOS.</t>
  </si>
  <si>
    <t>SALES DE REHIDRATACIÓN ORAL POLVO SOBRE - 27.9 GRAMOS(GR) / GENERICO</t>
  </si>
  <si>
    <t>HG-8019</t>
  </si>
  <si>
    <t>150 SALES DE REHIDRATACIÓN ORAL, POLVO SEGÚN FÓRMULA OMS, SOBRE PARA 1,000 ML (1 LITRO). CODIGO IGSS 745</t>
  </si>
  <si>
    <t>HG-8020</t>
  </si>
  <si>
    <t>PEDIDO 4044/2020 CÓDIGO IGSS 745, SALES DE REHIDRATACIÓN ORAL POLVO SEGÚN FÓRMULA OMS, SOBRE PARA 1,000 ML (1 LITRO) AMPARO NO. 01200-2016-00064</t>
  </si>
  <si>
    <t>19/9/2020</t>
  </si>
  <si>
    <t>HG-8021</t>
  </si>
  <si>
    <t>HG-8022</t>
  </si>
  <si>
    <t>COMPRA DE EFEDRINA, FLUMAZENIL, HIDRALAZINA, LIDOCAINA, PEROXIDO DE HIDROGENO, SALES DE REHIDRATACION, DETERGENTE MULTIENZIMATICO, PARA EL HOSPITAL NACIONAL DE SAN MARCOS "DR. MOISÉS VILLAGRÁN MAZARIEGOS".</t>
  </si>
  <si>
    <t>GENERICO ( NUESTRAS PRESENTACION ES DE 20.5G)</t>
  </si>
  <si>
    <t>HG-8023</t>
  </si>
  <si>
    <t>HG-8024</t>
  </si>
  <si>
    <t>2/2/2021</t>
  </si>
  <si>
    <t>HG-8025</t>
  </si>
  <si>
    <t>SALES DE REHIDRATACIÓN ORAL POLVO SEGÚN FORMULA OMS. SOBRE PARA 1,000 ML. (1 LITRO) CANTIDAD 250 PEDIDO 1565/2022 CODIGO IGSS 745</t>
  </si>
  <si>
    <t>HG-8026</t>
  </si>
  <si>
    <t>HG-8027</t>
  </si>
  <si>
    <t>SALES DE REHIDRATACION ORAL NEOETHICALS POLVO PARA SOLUCION ORAL ( 20.5G)</t>
  </si>
  <si>
    <t>HG-8028</t>
  </si>
  <si>
    <t>PEDIDO 2156/2020 CÓDIGO IGSS 745, SALES DE REHIDRATACIÓN ORAL POLVO SEGÚN FÓRMULA OMS, SOBRE PARA 1,000 ML (1 LITRO)</t>
  </si>
  <si>
    <t>31/5/2020</t>
  </si>
  <si>
    <t>HG-8029</t>
  </si>
  <si>
    <t>CODIGO IGSS 745: SALES DE REHIDRATACIÓN ORAL POLVO SEGÚN FÓRMULA OMS, SOBRE PARA 1,000 ML (1LITRO)</t>
  </si>
  <si>
    <t>HG-8030</t>
  </si>
  <si>
    <t>ADQUISICIÓN DE DICLOXACILINA, AMBROXOL, DICLOFENACO POTASICO Y OTROS MEDICAMENTOS</t>
  </si>
  <si>
    <t>SALES DE REHIDRATACION ORAL NEOETHICALS POLVO PARA SOLUCION ORAL 20.5G SEGUN NUEVA FORMULA DE LA OMS</t>
  </si>
  <si>
    <t>HG-8031</t>
  </si>
  <si>
    <t>HG-8032</t>
  </si>
  <si>
    <t>4100 - SALES DE REHIDRATACIÓN ORAL, POLVO SEGÚN FÓRMULA OMS, SOBRE PARA 1,000 ML (1 LITRO) C-745</t>
  </si>
  <si>
    <t>HG-8033</t>
  </si>
  <si>
    <t>MSPAS NO. 2018-RET-CD048. ADQUISICIÓN DE PRODUCTOS MEDICINALES Y FARMACÉUTICOS PARA EL ÁREA DE SALUD RETALHULEU. (COMPRA DIRECTA POR INSUMOS).</t>
  </si>
  <si>
    <t>CONCENTRACIÓN: 3.5+2.9+1.5+20 G; FORMA FARMACÉUTICA: POLVO; VÍA DE ADMINISTRACIÓN: ORAL</t>
  </si>
  <si>
    <t>GLUCOSORAL SOBRE 27.9 G(LAB. QUIFARMA) PRODUCTO CON IVA</t>
  </si>
  <si>
    <t>HG-8034</t>
  </si>
  <si>
    <t>POR ADQUISICION DE SALES DE REHIDRATACION ORAL (CITRATO POTASICO, CITRATO TRISODICO, CLORURO SODICO DEXTROSA), POLVO 3,5G+2.9G+1.5G+20G, SOBRE 27.90G, PARA LA DIRECCION DE AREA DE SALUD DE SOLOLA</t>
  </si>
  <si>
    <t>SALES DE REHIDRATACION ORAL (CITRATO POTASICO, CITRATO TRISODICO, CLORURO SODICO DEXTROSA), POLVO 3,5G+2.9G+1.5G+20G, SOBRE 27.90G</t>
  </si>
  <si>
    <t>HG-8035</t>
  </si>
  <si>
    <t>GLUCOSORAL(LAB. QUIFARMA, S.A.)PRODUCTO CON IVA</t>
  </si>
  <si>
    <t>HG-8036</t>
  </si>
  <si>
    <t>HG-8037</t>
  </si>
  <si>
    <t>HG-8038</t>
  </si>
  <si>
    <t>MSPAS NO. 2018-RET-CD049. ADQUISICIÓN DE PRODUCTOS MEDICINALES Y FARMACÉUTICOS PARA EL ÁREA DE SALUD RETALHULEU. (COMPRA DIRECTA POR INSUMOS).</t>
  </si>
  <si>
    <t>HG-8039</t>
  </si>
  <si>
    <t>GLUCOSORAL (LAB. QUIFARMA) CON IVA</t>
  </si>
  <si>
    <t>HG-8040</t>
  </si>
  <si>
    <t>HG-8041</t>
  </si>
  <si>
    <t>HG-8042</t>
  </si>
  <si>
    <t>HG-8043</t>
  </si>
  <si>
    <t>PEDIDO 1864/2021 CODIGO IGSS: 745, SALES DE REHIDRATACION ORAL POLVO SEGUN FORMULA OMS, SOBRE PARA 1000 ML. (1 LITRO ). AMPARO NO. 01200-2016-00064</t>
  </si>
  <si>
    <t>SALES DE REHIDRATACION ORAL NEOETHICALS POLVO PARA SOLUCION ORAL</t>
  </si>
  <si>
    <t>HG-8044</t>
  </si>
  <si>
    <t>SALES DE REHIDRATACIÓN ORAL (CLORURO DE SODIO, CITRATO DE SODIO, CLORURO DE POTASIO, GLUCOSA ANHIDRA) CONCENTRACIÓN: 3.5+2.9+1.5+20 G; FORMA FARMACÉUTICA: POLVO; VÍA DE ADMINISTRACIÓN: ORAL;</t>
  </si>
  <si>
    <t>HG-8045</t>
  </si>
  <si>
    <t>HG-8046</t>
  </si>
  <si>
    <t>SALES DE REHIDRATACIÓN ORAL POLVO SEGÚN FÓRMULA OMS, SOBRE PARA 1,000 ML (1 LITRO)</t>
  </si>
  <si>
    <t>HG-8047</t>
  </si>
  <si>
    <t>HG-8048</t>
  </si>
  <si>
    <t>MSPAS NO. 2020-SUCH-CE30 ADQUISICIÓN DE CUATRO PRODUCTOS FARMACÉUTICOS Y MEDICINALES POR COVID-19 PARA LA DIRECCIÓN DE ÁREA DE SALUD DE SUCHITEPÉQUEZ</t>
  </si>
  <si>
    <t>HG-8049</t>
  </si>
  <si>
    <t>SOBRE DE 20.5 G</t>
  </si>
  <si>
    <t>HG-8050</t>
  </si>
  <si>
    <t>200 SALES DE REHIDRATACIÓN ORAL, POLVO SEGÚN FÓRMULA OMS, SOBRE PARA 1,000 ML (1 LITRO). CODIGO IGSS 745</t>
  </si>
  <si>
    <t>19/6/2020</t>
  </si>
  <si>
    <t>HG-8051</t>
  </si>
  <si>
    <t>HG-8052</t>
  </si>
  <si>
    <t>HG-8053</t>
  </si>
  <si>
    <t>SALES DE REHIDRATACIÓN ORAL (CLORURO DE SODIO, CITRATO DE SODIO, CLORURO DE POTASIO, GLUCOSA ANHIDRA) CONCENTRACIÓN: 3.5+2.9+1.5+20 G; FORMA FARMACÉUTICA: POLVO; VÍA DE ADMINISTRACIÓN: ORAL</t>
  </si>
  <si>
    <t>GENERIO</t>
  </si>
  <si>
    <t>HG-8054</t>
  </si>
  <si>
    <t>SALES DE REHIDRATACION ORAL SOBRE DE 20.5 G PARA UN LITRO, SEGUN NUEVA FORMULA DE LA OMS</t>
  </si>
  <si>
    <t>HG-8055</t>
  </si>
  <si>
    <t>ADQUISICION DE DIPIRONA (METAMIZOL SÓDICA) SOLUCIÓN INYECTABLE 1G; AMPOLLA 2ML, Y SALES DE REHIDRATACIÓN ORAL; POR EMERGENCIA COVID-19</t>
  </si>
  <si>
    <t>SALES DE REHIDRATACION ORAL NEOETHICALS POLVO PARA SOLUCION ORAL // 20.5 G SEGUN FORMULA DE LA OMS</t>
  </si>
  <si>
    <t>HG-8056</t>
  </si>
  <si>
    <t>MSPAS NO. 2020-SUCH-CE37 ADQUISICIÓN DE DOS PRODUCTOS FARMACÉUTICOS Y MEDICINALES POR COVID-19 PARA LA DIRECCIÓN DE ÁREA DE SALUD DE SUCHITEPÉQUEZ.</t>
  </si>
  <si>
    <t>7/7/2020</t>
  </si>
  <si>
    <t>SALES DE REHIDRATACION ORAL NEOETHICALS POLVO PARA SOLUCION ORAL 20.5 G SEGUN FORMULA DE LA OMS</t>
  </si>
  <si>
    <t>HG-8057</t>
  </si>
  <si>
    <t>COMPRA DE ACETAMINOFEN, METILPREDNISOLONA, CEFTRIAXONA, SALES DE REHIDRATACION, PARA EL HOSPITAL NACIONAL DE SAN MARCOS DR. MOISES VILLAGRAN MAZARIEGOS.</t>
  </si>
  <si>
    <t>SALES DE REHIDRATACION ORAL NEOETHICALS POLVO PARA SOLUCION ORAL SOBRE PARA 1 L DE 20.5 G SEGUN OMS</t>
  </si>
  <si>
    <t>HG-8058</t>
  </si>
  <si>
    <t>HG-8059</t>
  </si>
  <si>
    <t>MSPAS NO. 2020-HNEVN-CE189 ADQUISICIÓN DE METFORMINA, RANITIDINA, PREDNISONA Y OTROS MEDICAMENTOS PARA EL HOSPITAL NACIONAL ESPECIALIZADO DE VILLA NUEVA</t>
  </si>
  <si>
    <t>SALES DE REHIDRATACION ORAL NEOETHICALS POLVO PARA SOLUCION ORAL 20.5 G FORMULA SEGUN LA OMS</t>
  </si>
  <si>
    <t>HG-8060</t>
  </si>
  <si>
    <t>ADQUISICIÓN DE SALES DE REHIDRATACIÓN ORAL, POR COVID-19, PARA LA DIRECCIÓN DE ÁREA DE SALUD DE ZACAPA.</t>
  </si>
  <si>
    <t>HG-8061</t>
  </si>
  <si>
    <t>SALES DE REHIDRATACION ORAL NEOETHICALS POLVO PARA SOLUCION ORAL //20.5 G FORMULA SEGUN OMS</t>
  </si>
  <si>
    <t>HG-8062</t>
  </si>
  <si>
    <t>ADQUISICION DE SALES DE REHIDRATACION PARA CUBRIR LA EMERGENCIA COVID 19 EN LA DIRECCIÓN DE AREA DE SALUD DE QUICHÉ.</t>
  </si>
  <si>
    <t>SALES DE REHIDRATACION ORAL (CITRATO POTASICO, CITRATO TRISODICO, CLORURO SODICO, DEXTROSA), POLVO 3.5G + 2.9G + 1.5G + 20G, SOBRE 27.90G</t>
  </si>
  <si>
    <t>SALES DE REHIDRATACION ORAL NEOETHICALS POLVO PARA SOLUCION ORAL //20.5 G SEGUN FORMULA DE LA OMS</t>
  </si>
  <si>
    <t>HG-8063</t>
  </si>
  <si>
    <t>5600-SALES DE REHIDRATACIÓN ORAL, POLVO SEGÚN FÓRMULA OMS, SOBRE PARA 1,000 ML (1 LITRO)- COD. 745</t>
  </si>
  <si>
    <t>SALES DE REHIDRATACION ORAL NEOETHICALS POLVO PARA SOLUCIÓN ORAL (20.5G)</t>
  </si>
  <si>
    <t>HG-8064</t>
  </si>
  <si>
    <t>MSPAS NO. 2021-SUCH-CD-094 ADQUISICIÓN DE CINCO PRODUCTOS FARMACÉUTICOS Y MEDICINALES PARA LA DIRECCIÓN DE ÁREA DE SALUD DE SUCHITEPÉQUEZ.</t>
  </si>
  <si>
    <t>SALES DE REHIDRATACIÓN ORAL SOBRE / GENERICO</t>
  </si>
  <si>
    <t>HG-8065</t>
  </si>
  <si>
    <t>HG-8066</t>
  </si>
  <si>
    <t>MSPAS NO. 2021-INF-CD-161 COMPRA DE DIGOXINA, FOSFATO MONOBASICO DE SODIO Y CITRATO DE SODIO, IMIPENEM+CILASTATINA, Y OTROS INSUMOS, PARA EL HOSPITAL INFANTIL DE INFECTOLOGÍA Y REHABILITACIÓN.</t>
  </si>
  <si>
    <t>HG-8067</t>
  </si>
  <si>
    <t>SALES DE REHIDRATACIÓN ORAL SOBRE 27.9 GRAMOS / GENERICO</t>
  </si>
  <si>
    <t>HG-8068</t>
  </si>
  <si>
    <t>SALES DE REHIDRATACIÓN ORAL</t>
  </si>
  <si>
    <t>HG-8069</t>
  </si>
  <si>
    <t>SALES DE REHIDRATACION ORAL POLVO SEGÚN FORMULA OMS, SOBRE PARA 1,000ML (1 LITRO)</t>
  </si>
  <si>
    <t>HG-8070</t>
  </si>
  <si>
    <t>4500- SALES DE REHIDRATACIÓN ORAL, POLVO SEGÚN FÓRMULA OMS, SOBRE PARA 1,000 ML (1 LITRO) C-745</t>
  </si>
  <si>
    <t>23/3/2021</t>
  </si>
  <si>
    <t>HG-8071</t>
  </si>
  <si>
    <t>HG-8072</t>
  </si>
  <si>
    <t>CODIGO IGSS 745 SALES DE REHIDRATACIÓN ORAL POLVO SEGÚN FÓRMULA OMS, SOBRE PARA 1,000 ML (1 LITRO)</t>
  </si>
  <si>
    <t>HG-8073</t>
  </si>
  <si>
    <t>HG-8074</t>
  </si>
  <si>
    <t>HG-8075</t>
  </si>
  <si>
    <t>HG-8076</t>
  </si>
  <si>
    <t>HG-8077</t>
  </si>
  <si>
    <t>HG-8078</t>
  </si>
  <si>
    <t>HG-8079</t>
  </si>
  <si>
    <t>HG-8080</t>
  </si>
  <si>
    <t>ADQUISICIÓN DE: SALES DE REHIDRATACIÓN ORAL, IVERMECTINA, ÁCIDO ASCÓRBICO (VITAMINA C) PARA USO EN LOS DISTRITOS A CARGO DE DASGNOR</t>
  </si>
  <si>
    <t>E. CORP, SOCIEDAD ANONIMA</t>
  </si>
  <si>
    <t>HG-8081</t>
  </si>
  <si>
    <t>MSPAS NO. 2021-SUCH-CD-042 ADQUISICIÓN DE SIETE PRODUCTOS FARMACÉUTICOS Y MEDICINALES PARA LA DIRECCIÓN DE ÁREA DE SALUD DE SUCHITEPÉQUEZ.</t>
  </si>
  <si>
    <t>HG-8082</t>
  </si>
  <si>
    <t>16/7/2020</t>
  </si>
  <si>
    <t>HG-8083</t>
  </si>
  <si>
    <t>ADQUISICIÓN DE CLORHEXIDINA GLUCONATO 5% GALON, DIPIRONA 500MG/ML VIAL/AMPOLLA DE 2ML, DICLOXACILINA SODICA CAPSULA DE 500MG, LOSARTAN POTASICO TABLETA DE 50MG, SALES DE REHIDRATACION ORAL SOBRE DE 27.90G Y SALBUTAMOL SULFATO 2MG/5ML JARABE FRASCO 120ML PARA ABASTECER A LA DIRECCIÓN DE ÁREA DE SALUD DE IZABAL PARA FINALIZAR DEL AÑO 2020</t>
  </si>
  <si>
    <t>HG-8084</t>
  </si>
  <si>
    <t>HG-8085</t>
  </si>
  <si>
    <t>ADQUISICION DE SALES DE REHIDRATACION ORAL, PARA ABASTECIMIENTO DE LA RED DE SERVICIOS DE LA DIRECCION DE AREA DE SALUD DE CHIMALTENANGO.</t>
  </si>
  <si>
    <t>SALES DE REHIDRATACION SOBRE, VIA DE ADMINISTRACION ORAL; CONCENTRACION: 3.5G CLORURO DE SODIO; 2.9G CITRATO TRISÓDICO DEHIDRATADO; 1.5G CLORURO DE POTASIO; 20.0G GLUCOSA ANHIDRA.</t>
  </si>
  <si>
    <t>SALES DE REHIDRATACION SOBRE, VIA DE ADMINISTRACION ORAL; CONCENTRACION: 3.5G CLORURO DE SODIO; 2.9G CITRATO TRISÓDICO DEHIDRATADO; 1.5G CLORURO DE POTASIO; 20.0G GLUCOSA ANHIDRA</t>
  </si>
  <si>
    <t>HG-8086</t>
  </si>
  <si>
    <t>MSPAS NO. 2020-SUCH-CD-61 ADQUISICIÓN DE SIETE PRODUCTOS FARMACÉUTICOS Y MEDICINALES PARA LA DIRECCIÓN DE ÁREA DE SALUD DE SUCHITEPÉQUEZ.</t>
  </si>
  <si>
    <t>HG-8087</t>
  </si>
  <si>
    <t>HG-8088</t>
  </si>
  <si>
    <t>HG-8089</t>
  </si>
  <si>
    <t>HG-8090</t>
  </si>
  <si>
    <t>PEDIDO 1590, CODIGO IGSS 745, SALES DE REHIDRATACIÓN ORAL, POLVO SEGÚN FÓRMULA OMS, SOBRE PARA 1,000 ML (1 LITRO)</t>
  </si>
  <si>
    <t>SALES DE REHIDRATACION ORAL NEOETHICALS POLVO PARA SOLUCIÓN ORAL (20.5G) / GENÉRICO</t>
  </si>
  <si>
    <t>HG-8091</t>
  </si>
  <si>
    <t>SALES DE REHIDRATACIÓN ORAL POLVO SEGÚN FÓRMULA OMS, SOBRE PARA 1,000 ML (1 LITRO); CODIGO IGSS;745</t>
  </si>
  <si>
    <t>HG-8092</t>
  </si>
  <si>
    <t>ADQUISICIÓN DE SALES DE REHIDRATACION ORAL SOBRE PARA LA DIRECCIÓN DE ÁREA DE SALUD DE PETEN SUR ORIENTE.</t>
  </si>
  <si>
    <t>RAMIREZ,GARZONA,,ELSA,AUDELIA</t>
  </si>
  <si>
    <t>HG-8093</t>
  </si>
  <si>
    <t>ADQUISICIÓN DE MEDICAMENTOS VARIOS, PARA USO EN DIFERENTES SERVICIOS DE ESTE HOSPITAL.</t>
  </si>
  <si>
    <t>HG-8094</t>
  </si>
  <si>
    <t>HG-8095</t>
  </si>
  <si>
    <t>SALES DE REHIDRATACION ORAL POLVO SEGÚN FORMULA OMS, SOBRE PARA 1,000 ML (1 LITRO)</t>
  </si>
  <si>
    <t>HG-8096</t>
  </si>
  <si>
    <t>SALES DE REHIDRATACION ORAL NEOETHICALS POLVO PARA SOLUCION ORAL (20.5G) / GENÉRICO</t>
  </si>
  <si>
    <t>HG-8097</t>
  </si>
  <si>
    <t>ADQUISICIÓN DE GEL O JALEA LUBRICANTE, SALES DE REHIDRATACION ORAL SOLUCIÓN HARTMAN DE 1000ML, SOLUCIÓN NO. 1 PEDIÁTRICO, SUERO ANTIOFIDICO Y SULFADIAZINA DE PLATA PARA ABASTECER A LOS DIFERENTES CENTROS DE SALUD DE LA DIRECCIÓN DE ÁREA DE SALUD DE IZABAL DURANTE EL SEGUNDO CUATRIMESTRE DEL AÑO 2020</t>
  </si>
  <si>
    <t>HG-8098</t>
  </si>
  <si>
    <t>HG-8099</t>
  </si>
  <si>
    <t>HG-8100</t>
  </si>
  <si>
    <t>HG-8101</t>
  </si>
  <si>
    <t>PEDIDO 1408/2021 SALES DE REHIDRATACION ORAL POLVO SEGUN FORMULA OMS, SOBRE PARA 1000 ML. (1 LITRO ). AMPARO NO. 01200-2016-00064</t>
  </si>
  <si>
    <t>HG-8102</t>
  </si>
  <si>
    <t>HG-8103</t>
  </si>
  <si>
    <t>PEDIDO 1408/2021 CODIGO IGSS: 745, SALES DE REHIDRATACION ORAL POLVO SEGUN FORMULA OMS, SOBRE PARA 1000 ML. (1 LITRO ). AMPARO NO. 01200-2016-00064</t>
  </si>
  <si>
    <t>HG-8104</t>
  </si>
  <si>
    <t>HG-8105</t>
  </si>
  <si>
    <t>1320- SALES DE REHIDRATACIÓN ORAL, POLVO SEGÚN FÓRMULA OMS, SOBRE PARA 1,000 ML (1 LITRO), C-745</t>
  </si>
  <si>
    <t>HG-8106</t>
  </si>
  <si>
    <t>HG-8107</t>
  </si>
  <si>
    <t>COMPRA DIRECTA MSPAS NO. 2021-MEN-CD143 COMPRA DE MEDICAMENTOS VARIOS PARA EL HOSPITAL DE SALUD MENTAL "DR. FEDERICO MORA"</t>
  </si>
  <si>
    <t>SALES DE REHIDRATACIÓN ORAL SOBRE 20.5 GRAMOS</t>
  </si>
  <si>
    <t>HG-8108</t>
  </si>
  <si>
    <t>HG-8109</t>
  </si>
  <si>
    <t>HG-8110</t>
  </si>
  <si>
    <t>HG-8111</t>
  </si>
  <si>
    <t>1320 - SALES DE REHIDRATACIÓN ORAL, POLVO SEGÚN FÓRMULA OMS, SOBRE PARA 1,000 ML (1 LITRO) C-745</t>
  </si>
  <si>
    <t>HG-8112</t>
  </si>
  <si>
    <t>SALES DE REHIDRATACIÓN ORAL POLVO SEGÚN FÓRMULA OMS, SOBRE PARA 1,000 ML (1 LITRO) CÓDIGO IGSS. 745</t>
  </si>
  <si>
    <t>HG-8113</t>
  </si>
  <si>
    <t>HG-8114</t>
  </si>
  <si>
    <t>CODIGO IGSS 745CODIGO PPR 27986EVENTO NO. 2632COMPRA DE MEDICAMENTOSSALES DE REHIDRATACIÓN ORAL, POLVO SEGÚN FÓRMULA OMS, SOBRE PARA 1,000 ML (1 LITRO)</t>
  </si>
  <si>
    <t>28/11/2019</t>
  </si>
  <si>
    <t>HG-8115</t>
  </si>
  <si>
    <t>CÓDIGO 745 SALES DE REHIDRATACIÓN ORAL POLVO SEGÚN FÓRMULA OMS, SOBRE PARA 1,000 ML (1,LITRO)</t>
  </si>
  <si>
    <t>HG-8116</t>
  </si>
  <si>
    <t>1/12/2020</t>
  </si>
  <si>
    <t>HG-8117</t>
  </si>
  <si>
    <t>COMPRA DIRECTA MSPAS NO. 2021-HCH-CD221 ADQUISICIÓN DE MEDICAMENTOS (ATORVASTATINA CÁLCICA CONCENTRACIÓN: 40MG; GLUCONATO DE CLORHEXIDINA ACCIÓN: ANTISÉPTICO; CONCENTRACIÓN: 4%) PARA EL HOSPITAL NACIONAL DE CHIMALTENANGO</t>
  </si>
  <si>
    <t>HG-8118</t>
  </si>
  <si>
    <t>HG-8119</t>
  </si>
  <si>
    <t>HG-8120</t>
  </si>
  <si>
    <t>EVENTO NO.296-2020 SALES DE REHIDRATACION ORAL POLVO SEGUN FORMULA OMS, SOBRE PARA 1,000 ML (1 LITRO). CODIGO IGSS NO.745</t>
  </si>
  <si>
    <t>HG-8121</t>
  </si>
  <si>
    <t>HG-8122</t>
  </si>
  <si>
    <t>EVENTO NO.311-2020 SALES DE REHIDRATACION ORAL POLVO SEGÚN FORMULA OMS, SOBRE PARA 1,000 ML (1 LITRO), CODIGO IGSS NO.745</t>
  </si>
  <si>
    <t>HG-8123</t>
  </si>
  <si>
    <t>MSPAS NO. 2021-INF-CD-071 COMPRA DE AGUA ESTERIL (AGUA TRIDESTILADA), NITROPRUSIATO DE SODIO, KETAMINA Y OTROS INSUMOS, PARA EL HOSPITAL INFANTIL DE INFECTOLOGÍA Y REHABILITACIÓN.</t>
  </si>
  <si>
    <t>HG-8124</t>
  </si>
  <si>
    <t>F-0714/2021 C-745 SALES DE REHIDRATACIÓN ORAL POLVO SEGÚN FÓRMULA OMS, SOBRE PARA 1,000 ML ( 1 LITRO)</t>
  </si>
  <si>
    <t>HG-8125</t>
  </si>
  <si>
    <t>HG-8126</t>
  </si>
  <si>
    <t>ADQUISICIÓN DE SALES DE REHIDRATACION ORAL (CITRATO POTASICO, CITRATO TRISODICO, CLORURO SODICO, DEXTROSA) , POLVO, 3.5G + 2.9G + 1.5G + 20G, SOBRE 27.90 G PARA LA DASAV</t>
  </si>
  <si>
    <t>HG-8127</t>
  </si>
  <si>
    <t>SALES DE REHIDRATACION SOBRE 27.90 G</t>
  </si>
  <si>
    <t>HG-8128</t>
  </si>
  <si>
    <t>HG-8129</t>
  </si>
  <si>
    <t>HG-8130</t>
  </si>
  <si>
    <t>300 SALES DE REHIDRATACIÓN ORAL POLVO SEGÚN FÓRMULA OMS, SOBRE PARA 1,000 ML (1 LITRO). CODIGO IGSS 745</t>
  </si>
  <si>
    <t>HG-8131</t>
  </si>
  <si>
    <t>ADQUISICIÓN DE PRODUCTOS MEDICINALES Y FARMACEUTICOS: DICLOFENACO, LORATADINA SALES Y HARTMAN PARA LA DIRECCIÓN DE ÁREA DE SALUD DE ESCUINTLA</t>
  </si>
  <si>
    <t>HG-8132</t>
  </si>
  <si>
    <t>HG-8133</t>
  </si>
  <si>
    <t>HG-8134</t>
  </si>
  <si>
    <t>SALES DE REHIDRATACION ORAL NEOETHICALS POLVO PARA SOLUCION ORAL / SEGUN FORMULA OMS 20.5 G</t>
  </si>
  <si>
    <t>HG-8135</t>
  </si>
  <si>
    <t>ADQUISICIÓN DE PRODUCTOS MEDICINALES Y FARMACEUTICOS: IPRATROPIO, SALES DE REHIDRATACION Y SALBUTAMOL PARA LA DIRECCIÓN DE ÁREA DE SALUD DE ESCUINTLA COVID-19</t>
  </si>
  <si>
    <t>HG-8136</t>
  </si>
  <si>
    <t>HG-8137</t>
  </si>
  <si>
    <t>HG-8138</t>
  </si>
  <si>
    <t>HG-8139</t>
  </si>
  <si>
    <t>HG-8140</t>
  </si>
  <si>
    <t>ADQUISICIÓN DE PRODUCTOS MEDICINALES Y FARMACEUTICOS: KETOCONAZOL, FERROSO, PROPINOXATO, SALES DE REHIDRATACION PARA LA DIRECCIÓN DE ÁREA DE SALUD DE ESCUINTLA</t>
  </si>
  <si>
    <t>SALES DE REHIDRATACION ORAL NEOETHICALS POLVO PARA SOLUCION ORAL // 20.5 G FORMULA SEGUN LA OMS</t>
  </si>
  <si>
    <t>HG-8141</t>
  </si>
  <si>
    <t>HG-8142</t>
  </si>
  <si>
    <t>HG-8143</t>
  </si>
  <si>
    <t>CÓDIGO IGSS 745 , CODIGO PPR 27986, EVENTO NO. 1221-2020, COMPRA DE MEDICAMENTOS, SALES DE REHIDRATACIÓN ORAL, POLVO SEGÚN FÓRMULA OMS, SOBRE PARA 1,000 ML (1 LITRO)</t>
  </si>
  <si>
    <t>SALES DE REHIDRATACION ORAL NEOETHICALS POLVO PARA SOLUCION ORAL 20.5G SEGUN FORMULA OMS</t>
  </si>
  <si>
    <t>HG-8144</t>
  </si>
  <si>
    <t>SALES DE REHIDRATACION ORAL NEOETHICALS POLVO PARA SOLUCION ORAL 20.5G</t>
  </si>
  <si>
    <t>HG-8145</t>
  </si>
  <si>
    <t>HG-8146</t>
  </si>
  <si>
    <t>HG-8147</t>
  </si>
  <si>
    <t>ADQUISICIÓN DE AGUA ESTÉRIL (AGUA TRIDESTILADA) Y SALES DE REHIDRATACIÓN ORAL; PARA EL HOSPITAL DEPARTAMENTAL DE TOTONICAPÁN, POR EMERGENCIA COVID-19</t>
  </si>
  <si>
    <t>HG-8148</t>
  </si>
  <si>
    <t>HG-8149</t>
  </si>
  <si>
    <t>EVENTO NO.27-2021 SALES DE REHIDRATACION ORAL POLVO SEGUN FORMULA OMS, SOBRE PARA 1,000 ML (1 LITRO). CODIGO IGSS NO.745</t>
  </si>
  <si>
    <t>HG-8150</t>
  </si>
  <si>
    <t>22/3/2021</t>
  </si>
  <si>
    <t>24/3/2021</t>
  </si>
  <si>
    <t>PLETIFARMA, SOCIEDAD ANONIMA</t>
  </si>
  <si>
    <t>HG-8151</t>
  </si>
  <si>
    <t>HG-8152</t>
  </si>
  <si>
    <t>HG-8153</t>
  </si>
  <si>
    <t>700 SALES DE REHIDRATACIÓN ORAL POLVO SEGÚN FÓRMULA OMS, SOBRE PARA 1,000 ML (1 LITRO) (CÓDIGO GSS 745)</t>
  </si>
  <si>
    <t>HG-8154</t>
  </si>
  <si>
    <t>HG-8155</t>
  </si>
  <si>
    <t>MSPAS NO. 2021-SUCH-CD-057 ADQUISICIÓN DE NUEVE PRODUCTOS FARMACÉUTICOS Y MEDICINALES PARA LA DIRECCIÓN DE ÁREA DE SALUD DE SUCHITEPÉQUEZ.</t>
  </si>
  <si>
    <t>HG-8156</t>
  </si>
  <si>
    <t>SALES DE REHIDRATACION ORAL NEOETHICALS POLVO PARA SOLUCION ORAL (20.5G) PARA UN LITRO</t>
  </si>
  <si>
    <t>HG-8157</t>
  </si>
  <si>
    <t>HG-8158</t>
  </si>
  <si>
    <t>HG-8159</t>
  </si>
  <si>
    <t>MSPAS NO. 2020-INF-CE-058 COMPRA DE SALES DE REHIDRATACION ORAL, DOBUTAMINA, DOPAMINA, CLORFENIRAMINA MALEATO Y SALBUTAMOL,PARA EL HOSPITAL INFANTIL DE INFECTOLOGÍA Y REHABILITACIÓN</t>
  </si>
  <si>
    <t>HG-8160</t>
  </si>
  <si>
    <t>CÓDIGO IGSS 745 , CODIGO PPR 27986, EVENTO NO. 1164-2020, COMPRA DE MEDICAMENTOS, SALES DE REHIDRATACIÓN ORAL, POLVO SEGÚN FÓRMULA OMS, SOBRE PARA 1,000 ML (1 LITRO)</t>
  </si>
  <si>
    <t>HG-8161</t>
  </si>
  <si>
    <t>HG-8162</t>
  </si>
  <si>
    <t>SALES DE REHIDRATACION ORAL POLVO SEGÚN FORMULA OMS, SOBRE PARA 1,000 ML (1 LITRO); CANTIDAD 1300; PEDIDO NO. 1856/2020; CODIGO IGSS 745.</t>
  </si>
  <si>
    <t>HG-8163</t>
  </si>
  <si>
    <t>LA DIRECCIÓN DE ÁREA DE SALUD DE JALAPA REALIZA EVENTO DE COMPRA DIRECTA POR ADQUISICIÓN DE MEDICAMENTOS, PARA LA CONTENCIÓN DEL COVID-19. PARA LOS DISTRITOS DE SALUD DE LA DIRECCIÓN DE ÁREA DE SALUD DE JALAPA.MSPAS-JAL-2020-COVID-19.</t>
  </si>
  <si>
    <t>HG-8164</t>
  </si>
  <si>
    <t>PEDIDO 58/2022 CÓDIGO IGSS 745 SALES DE REHIDRATACIÓN ORAL POLVO SEGÚN FÓRMULA OMS, SOBRE PARA 1,000 ML (1 LITRO)</t>
  </si>
  <si>
    <t>5/1/2022</t>
  </si>
  <si>
    <t>HG-8165</t>
  </si>
  <si>
    <t>HG-8166</t>
  </si>
  <si>
    <t>COMPRA DE ACETAMINOFEN, AMIKACINA, AZITROMICINA, CLORURO DE SODIO PARA EL HOSPITAL NACIONAL DE SAN MARCOS, "DR. MOISÉS VILLAGRAN MAZARIEGOS"</t>
  </si>
  <si>
    <t>HG-8167</t>
  </si>
  <si>
    <t>COMPRA DE CEFTRIAXONA, DOBUTAMINA, SALES DE REHIDRATACION PARA EL HOSPITAL NACIONAL DE SAN MARCOS, "DR,. MOISES VILLAGRAN MAZARIEGOS"</t>
  </si>
  <si>
    <t>SALES DE REHIDRATACION ORAL NEOETHICALS POLVO PARA SOLUCION ORAL 20.5GSEGUN FORMULA DE LA OMS</t>
  </si>
  <si>
    <t>HG-8168</t>
  </si>
  <si>
    <t>HG-8169</t>
  </si>
  <si>
    <t>HG-8170</t>
  </si>
  <si>
    <t>HG-8171</t>
  </si>
  <si>
    <t>ADQUISICIÓN DE PRODUCTOS MEDICINALES Y FARMACEUTICOS: VARIOS PARA LA DIRECCIÓN DE ÁREA DE SALUD DE ESCUINTLA COVID-19.</t>
  </si>
  <si>
    <t>SALES DE REHIDRATACIÓN ORAL NEOETHICALS POLVO PARA SOLUCIÓN ORAL 20.5 MG FÓRMULA AUTORIZADA POR OMS</t>
  </si>
  <si>
    <t>HG-8172</t>
  </si>
  <si>
    <t>HG-8173</t>
  </si>
  <si>
    <t>ADQUISICIÓN DE BUDESONIDA, CLORFENIRAMINA, SALES DE REHIDRATACIÓN E HIDROXICLOROQUINA PARA EL HOSPITAL DE LA AMISTAD JAPÓN GUATEMALA.</t>
  </si>
  <si>
    <t>HG-8174</t>
  </si>
  <si>
    <t>ADQUISICIÓN DE SOBRES DE SALES DE REHIDRATACIÓN ORAL Y DEXTROSA SOLUCION INYECTABLE 5% BOLSA DE 500ML, PARA LA DIRECCIÓN DE ÁREA DE SALUD DE CHIQUIMULA, POR EMERGENCIA COVID-19.</t>
  </si>
  <si>
    <t>HG-8175</t>
  </si>
  <si>
    <t>HG-8176</t>
  </si>
  <si>
    <t>HG-8177</t>
  </si>
  <si>
    <t>ADQ LORATADINA 10 MG TAB, SALBUTAMOL 2 MG/5 ML FR. 120 ML, SALBUTAMOL 4 MG TAB, SALBUTAMOL SULFATO 5MG/ML FR 20ML, SALES DE REHIDRATACIÓN ORAL SOBRE 27.9 GRMS, SOLUCIÓN SALINA INTRAVENOSA 100ML. PARA DISTRITOS DE DIRECCION DE AREA DE SALUD GUATEMALA NOR ORIENTE MSPAS NO. 2020-GNR-CDEX012 DECRETO 118-2020 MSPAS.</t>
  </si>
  <si>
    <t>HG-8178</t>
  </si>
  <si>
    <t>COMPRA DE ACETAMINOFEN, ALCOHOL ISOPROPILICO, DOPAMINA, BUDESONIDA, DIPIRONA, IPRATROPIO, PARA EL HOSPITAL NACIONAL DE SAN MARCOS, "DR,. MOISES VILLAGRAN MAZARIEGOS"</t>
  </si>
  <si>
    <t>HG-8179</t>
  </si>
  <si>
    <t>HG-8180</t>
  </si>
  <si>
    <t>HG-8181</t>
  </si>
  <si>
    <t>HG-8182</t>
  </si>
  <si>
    <t>ADQUISICION DE ACETAMINOFEN, CEFTRIAXONA, METILPREDNISOLONA, PENICILINA, SALES DE REHIDRATACION ORAL Y DEXAMETASONA PARA EL HOSPITAL DE USPANTAN</t>
  </si>
  <si>
    <t>HG-8183</t>
  </si>
  <si>
    <t>EVENTO NO. 1143-2021 COMPRA DE MEDICAMENTOS, CÓDIGO IGSS 745 CÓDIGO PPR 27986-41099, SALES DE REHIDRATACION ORAL POLVO SEGUN FORMULA OMS, SOBRE PARA 1000 ML. (1 LITRO ).</t>
  </si>
  <si>
    <t>HG-8184</t>
  </si>
  <si>
    <t>HG-8185</t>
  </si>
  <si>
    <t>HG-8186</t>
  </si>
  <si>
    <t>HG-8187</t>
  </si>
  <si>
    <t>HG-8188</t>
  </si>
  <si>
    <t>GENÉRICO ( TOMAR EN CUENTA QUE NUESTRA PRESENTACION ES DE 20.5 G )</t>
  </si>
  <si>
    <t>HG-8189</t>
  </si>
  <si>
    <t>HG-8190</t>
  </si>
  <si>
    <t>ADQUISICION DE SOBRES DE SALES DE REHIDRATACION ORALPARA ABASTECER A LOS DIFERENTES DISTRITOS DE SALUD DE LA DIRECCION DE AREA DE SALUD DE IZABAL DURANTE EL PRIMER CUATRIMESTRE DEL AÑO 2021</t>
  </si>
  <si>
    <t>HG-8191</t>
  </si>
  <si>
    <t>HG-8192</t>
  </si>
  <si>
    <t>GENÉRICA</t>
  </si>
  <si>
    <t>HG-8193</t>
  </si>
  <si>
    <t>HG-8194</t>
  </si>
  <si>
    <t>HG-8195</t>
  </si>
  <si>
    <t>HG-8196</t>
  </si>
  <si>
    <t>LAFIMARQ</t>
  </si>
  <si>
    <t>HG-8197</t>
  </si>
  <si>
    <t>HG-8198</t>
  </si>
  <si>
    <t>EVENTO NO.142-2021 SALES DE REHIDRATACION ORAL POLVO SEGÚN FORMULA OMS, SOBRE PARA 1,000 ML (1 LITRO). CODIGO IGSS NO.745</t>
  </si>
  <si>
    <t>HG-8199</t>
  </si>
  <si>
    <t>4100 SALES DE REHIDRATACIÓN ORAL, POLVO SEGÚN FÓRMULA OMS, SOBRE PARA 1,000 ML (1 LITRO) C-745</t>
  </si>
  <si>
    <t>HG-8200</t>
  </si>
  <si>
    <t>HG-8201</t>
  </si>
  <si>
    <t>HG-8202</t>
  </si>
  <si>
    <t>FAJARDO,ORELLANA,,JUAN,CARLOS</t>
  </si>
  <si>
    <t>HG-8203</t>
  </si>
  <si>
    <t>PEDIDO 1449/2021. CÓDIGO 745. SALES DE REHIDRATACIÓN ORAL POLVO SEGÚN FÓRMULA OMS, SOBRE PARA 1,000 ML (1 LITRO).</t>
  </si>
  <si>
    <t>HG-8204</t>
  </si>
  <si>
    <t>ADQUISICIÓN DE SALES DE REHIDRATACIÓN ORAL, PARA LA DIRECCIÓN DE ÁREA DE SALUD DE CHIQUIMULA.</t>
  </si>
  <si>
    <t>SALES DE REHIDRATACIÓN ORAL 27.9 GRAMOS / GENERICO</t>
  </si>
  <si>
    <t>HG-8205</t>
  </si>
  <si>
    <t>HG-8206</t>
  </si>
  <si>
    <t>ADQUISICIÓN DE MEDICAMENTOS LEN-15, PARA LA DIRECCIÒN DE ÀREA DE SALUD IXIL.</t>
  </si>
  <si>
    <t>SALES DE REHIDRATACIÓN ORAL / GENERICO SOBRE DE 25 GRAMOS</t>
  </si>
  <si>
    <t>HG-8207</t>
  </si>
  <si>
    <t>ADQUISICIÓN DE SALES DE REHIDRATACIÓN ORAL PARA LA DIRECCIÓN DE ÁREA DE SALUD GUATEMALA SUR</t>
  </si>
  <si>
    <t>HG-8208</t>
  </si>
  <si>
    <t>SALES DE REHIDRATACIÓN ORAL, POLVO SEGÚN FÓRMULA OMS, SOBRE PARA 1,000 ML (1 LITRO). CÓDIGO IGSS:745,P.968</t>
  </si>
  <si>
    <t>29/12/2021</t>
  </si>
  <si>
    <t>HG-8209</t>
  </si>
  <si>
    <t>HG-8210</t>
  </si>
  <si>
    <t>CÓDIGO IGSS 745 SALES DE REHIDRATACIÓN ORAL POLVO SEGÚN FÓRMULA OMS, SOBRE PARA 1,000 ML (1 LITRO), PARA LOS CENTROS DE COSTO DE ALTA VERAPAZ. CANTIDAD 2,350</t>
  </si>
  <si>
    <t>HG-8211</t>
  </si>
  <si>
    <t>SALES DE REHIDRATACION ORAL (CLORURO DE SODIO, CITRATO DE SODIO, CLORURO DE POTASIO, GLUCOSA ANHIDRA)</t>
  </si>
  <si>
    <t>HG-8212</t>
  </si>
  <si>
    <t>EVENTO NO. 58-2022, CÓDIGO IGSS 745 SALES DE REHIDRATACIÓN ORAL, POLVO SEGÚN FÓRMULA OMS, SOBRE PARA 1,000 ML (1 LITRO</t>
  </si>
  <si>
    <t>HG-8213</t>
  </si>
  <si>
    <t>HG-8214</t>
  </si>
  <si>
    <t>HG-8215</t>
  </si>
  <si>
    <t>HG-8216</t>
  </si>
  <si>
    <t>COD IGSS 745 SALES DE REHIDRATACIÓN ORAL POLVO SEGÚN FÓRMULA OMS, SOBRE PARA 1,000 ML (1 LITRO) P 23</t>
  </si>
  <si>
    <t>HG-8217</t>
  </si>
  <si>
    <t>HG-8218</t>
  </si>
  <si>
    <t>PEDIDO 203/2022, CODIGO IGSS 745, SALES DE REHIDRATACIÓN ORAL, POLVO SEGÚN FÓRMULA OMS, SOBRE PARA 1,000 ML (1LITRO)</t>
  </si>
  <si>
    <t>HG-8219</t>
  </si>
  <si>
    <t>HG-8220</t>
  </si>
  <si>
    <t>HG-8221</t>
  </si>
  <si>
    <t>ADQUISICIÓN DE 51,000 SALES DE REHIDRATACION ORAL PARA LA DIRECCIÓN DE ÁREA DE SALUD GUATEMALA SUR</t>
  </si>
  <si>
    <t>HG-8222</t>
  </si>
  <si>
    <t>500 SALES DE REHIDRATACIÓN ORAL POLVO SEGÚN FÓRMULA OMS, SOBRE PARA 1,000 ML (1 LITRO). CODIGO IGSS 745</t>
  </si>
  <si>
    <t>HG-8223</t>
  </si>
  <si>
    <t>HG-8224</t>
  </si>
  <si>
    <t>SALES DE REHIDRATACIÓN ORAL POLVO SEGÚN FORMULA OMS, SOBRE PARA 1,000 ML (1 LITRO)</t>
  </si>
  <si>
    <t>22/1/2022</t>
  </si>
  <si>
    <t>HG-8225</t>
  </si>
  <si>
    <t>HG-8226</t>
  </si>
  <si>
    <t>F-0074/2022 C-745 SALES DE REHIDRATACIÓN ORAL, POLVO SEGÚN FÓRMULA OMS, SOBRE PARA 1,000 ML (1 LITRO)</t>
  </si>
  <si>
    <t>HG-8227</t>
  </si>
  <si>
    <t>HG-8228</t>
  </si>
  <si>
    <t>HG-8229</t>
  </si>
  <si>
    <t>SALES DE REHIDRATACIÓN ORAL (CLORURO DE SODIO, CITRATO DE SODIO, CLORURO DE POTASIO, GLUCOSA ANHIDRA); CONCENTRACIÓN: 3.5+2.9+1.5+20 G;</t>
  </si>
  <si>
    <t>HG-8230</t>
  </si>
  <si>
    <t>SALES DE REHIDRATACIÓN ORALPOLVO SEGÚN FÓRMULA OMS, SOBRE PARA 1,000 ML (1 LITRO)</t>
  </si>
  <si>
    <t>HG-8231</t>
  </si>
  <si>
    <t>HG-8232</t>
  </si>
  <si>
    <t>SALES DE REHIDRATACIÓN ORAL POLVO SEGÚN FÓRMULA OMS, SOBRE PARA 1,000 ML (1 LITRO) CODIGO IGSS 745</t>
  </si>
  <si>
    <t>HG-8233</t>
  </si>
  <si>
    <t>ADQUISICIÓN CÓDIGO IGSS 745, SALES DE REHIDRATACIÓN ORAL POLVO SEGÚN FORMULA OMS, SOBRE PARA 1,000 ML (1 LITRO)</t>
  </si>
  <si>
    <t>HG-8234</t>
  </si>
  <si>
    <t>HG-8235</t>
  </si>
  <si>
    <t>HG-8236</t>
  </si>
  <si>
    <t>HG-8237</t>
  </si>
  <si>
    <t>HG-8238</t>
  </si>
  <si>
    <t>HG-8239</t>
  </si>
  <si>
    <t>PEDIDO 894/2022 CÓDIGO IGSS 745 SALES DE REHIDRATACIÓN ORAL POLVO SEGÚN FÓRMULA OMS, SOBRE PARA 1,000 ML (1 LITRO) AMPARO NO. 01200-2016-00064</t>
  </si>
  <si>
    <t>19/2/2022</t>
  </si>
  <si>
    <t>HG-8240</t>
  </si>
  <si>
    <t>HG-8241</t>
  </si>
  <si>
    <t>CÓDIGO 745. SALES DE REHIDRATACIÓN ORAL, POLVO SEGÚN FÓRMULA OMS, SOBRE PARA 1,000 ML (1 LITRO).</t>
  </si>
  <si>
    <t>HG-8242</t>
  </si>
  <si>
    <t>4670 - SALES DE REHIDRATACIÓN ORAL, POLVO SEGÚN FÓRMULA OMS, SOBRE PARA 1,000 ML (1 LITRO) C-745</t>
  </si>
  <si>
    <t>HG-8243</t>
  </si>
  <si>
    <t>HG-8244</t>
  </si>
  <si>
    <t>HG-8245</t>
  </si>
  <si>
    <t>HG-8246</t>
  </si>
  <si>
    <t>ADQUISICIÓN DE CEFTRIAXONA, CLARITROMICINA, DICLOFENACO SODICO, GLIMEPIRIDA, PENICILINA Y SALES DE REHIDRATACION ORAL PARA ABASTECER A LOS DIFERENTES DISTRITOS DE SALUD DE LA DIRECCION DE AREA DE SALUD DE IZABAL DURANTE EL PRIMER CUATRIMESTRE DEL AÑO 2022</t>
  </si>
  <si>
    <t>SALES DE REHIDRATACIÓN 3.5+2.9+1.5+20 G / GENERICO</t>
  </si>
  <si>
    <t>HG-8247</t>
  </si>
  <si>
    <t>F-0538/2022 C-745 SALES DE REHIDRATACION ORAL, POLVO SEGÚN FORMULA OMS, SOBRE PARA 1,000 ML (1 LITRO)</t>
  </si>
  <si>
    <t>HG-8248</t>
  </si>
  <si>
    <t>SALES DE REHIDRATACIÓN ORAL (CLORURO DE SODIO, CITRATO DE SODIO, CLORURO DE POTASIO, GLUCOSA ANHIDRA); CONCENTRACIÓN: 3.5+2.9+1.5+20 G; FORMA FARMACÉUTICA: POLVO; VÍA DE ADMINISTRACIÓN: ORAL; SOBRE; 27.09 GRAMOS</t>
  </si>
  <si>
    <t>HG-8249</t>
  </si>
  <si>
    <t>PEDIDO 159/2022. SALES DE REHIDRATACION ORAL, POLVO SEGUN FORMULA OMS, SOBRE PARA 1,000 ML (1 LITRO). CODIGO IGSS: 745.</t>
  </si>
  <si>
    <t>HG-8250</t>
  </si>
  <si>
    <t>SALES DE REHIDRATACIÓN ORAL POLVO SEGÚN FÓRMULA OMS, SOBRE PARA 1,000 ML (1 LITRO); CANTIDAD 2000; CÓDIGO IGSS 745; PEDIDO NO. 976/2021</t>
  </si>
  <si>
    <t>HG-8251</t>
  </si>
  <si>
    <t>HG-8252</t>
  </si>
  <si>
    <t>1000 SALES DE REHIDRATACIÓN ORAL POLVO SEGÚN FÓRMULA OMS, SOBRE PARA 1,000 ML (1 LITRO). CODIGO IGSS 745</t>
  </si>
  <si>
    <t>HG-8253</t>
  </si>
  <si>
    <t>3030 SALES DE REHIDRATACIÓN ORAL, POLVO SEGÚN FÓRMULA OMS, SOBRE PARA 1,000 ML (1 LITRO) C-745</t>
  </si>
  <si>
    <t>HG-8254</t>
  </si>
  <si>
    <t>ADQUISICIÓN DE SALES DE REHIDRATACIÓN ORAL SOBRE 27.9 GRAMOS PARA DISTRIBUIR A LOS SERVICIOS DE LA DIRECCIÓN DE ÁREA DE SALUD GUATEMALA NOR OCCIDENTE</t>
  </si>
  <si>
    <t>SALES DE REHIDRATACION ORAL NEOETHICALS POLVO PARA SOLUCION ORAL DE 20.5 GRAMOS</t>
  </si>
  <si>
    <t>HG-8255</t>
  </si>
  <si>
    <t>HG-8256</t>
  </si>
  <si>
    <t>ADQUISICION DE SALBUTAMOL, SALES DE REHIDRATACION, SOLUCION HARTMAN, PARA LA DIRECCION DE AREA DE SALUD DE PETEN NORTE</t>
  </si>
  <si>
    <t>HG-8257</t>
  </si>
  <si>
    <t>SALES DE REHIDRATACIÓN ORAL 3.5+2.9+1.5+20 G</t>
  </si>
  <si>
    <t>HG-8258</t>
  </si>
  <si>
    <t>HG-8259</t>
  </si>
  <si>
    <t>COMPRA DIRECTA DE SALES DE REHIDRATACION ORAL</t>
  </si>
  <si>
    <t>HG-8260</t>
  </si>
  <si>
    <t>HG-8261</t>
  </si>
  <si>
    <t>SALES DE REHIDRATACIÓN ORAL SOBRE 27.9 GRAMOS</t>
  </si>
  <si>
    <t>HG-8262</t>
  </si>
  <si>
    <t>HG-8263</t>
  </si>
  <si>
    <t>HG-8264</t>
  </si>
  <si>
    <t>COMPRA DE 3000 UNIDADES DE SALES DE REHIDRATACIÓN ORAL POLVO SEGÚN FORMULA OMS SOBRE PARA 1,000 ML (1 LITRO)</t>
  </si>
  <si>
    <t>HG-8265</t>
  </si>
  <si>
    <t>HG-8266</t>
  </si>
  <si>
    <t>CODIGO 745 SALES DE REHIDRATACIÓN ORAL  POLVO SEGÚN FÓRMULA OMS, SOBRE PARA 1,000 ML (1LITRO). PEDIDO NO. 1049/2022</t>
  </si>
  <si>
    <t>HG-8267</t>
  </si>
  <si>
    <t>HG-8268</t>
  </si>
  <si>
    <t>ADQUISICIÓN DE CALCIO GLUCONATO, FENOBARBITAL AMPOLLA Y SALES DE REHIDRATACION ORAL PARA ABASTECER A LOS DIFERENTES DISTRITOS DE SALUD DE LA DIRECCION DE AREA DE SALUD DE IZABAL DURANTE EL PRIMER CUAT</t>
  </si>
  <si>
    <t>HG-8269</t>
  </si>
  <si>
    <t>HG-8270</t>
  </si>
  <si>
    <t>ADQUISICIÓN DE MEDICAMENTOS SEGUNDO CUATRIMESTRE 1</t>
  </si>
  <si>
    <t>HG-8271</t>
  </si>
  <si>
    <t>CODIGO 745 SALES DE REHIDRATACION ORAL POLVO SEGÚN FORMULA OMS, SOBRE PARA 1000 ML (1LITRO)</t>
  </si>
  <si>
    <t>HG-8272</t>
  </si>
  <si>
    <t>HG-8273</t>
  </si>
  <si>
    <t>SALES DE REHIDRATACION ORAL POLVO SEGÚN FÓRMULA OMS, SOBRE PARA 1000 ML(1LITRO)</t>
  </si>
  <si>
    <t>HG-8274</t>
  </si>
  <si>
    <t>HG-8275</t>
  </si>
  <si>
    <t>100 SALES DE REHIDRATACIÓN ORAL POLVO SEGÚN FÓRMULA OMS, SOBRE PARA 1,000 ML (LITRO)</t>
  </si>
  <si>
    <t>HG-8276</t>
  </si>
  <si>
    <t>HG-8277</t>
  </si>
  <si>
    <t>PEDIDO 1380/2022 CÓDIGO IGSS 745 SALES DE REHIDRATACIÓN ORAL POLVO SEGÚN FÓRMULA OMS, SOBRE PARA 1,000 ML (1 LITRO) AMPARO NO. 01200-2016-00064</t>
  </si>
  <si>
    <t>HG-8278</t>
  </si>
  <si>
    <t>HG-8279</t>
  </si>
  <si>
    <t>HG-8280</t>
  </si>
  <si>
    <t>HG-8281</t>
  </si>
  <si>
    <t>HG-8282</t>
  </si>
  <si>
    <t>HG-8283</t>
  </si>
  <si>
    <t>HG-8284</t>
  </si>
  <si>
    <t>HG-8285</t>
  </si>
  <si>
    <t>COMPRA DE L-ARGININA, ACEITE MINERAL, COMPLEJO B, LEVETIRACETAM, SALES DE REHIDRATACION, PARA EL HOSPITAL NACIONAL DE SAN MARCOS "DR. MOISÉS VILLAGRÁN MAZARIEGOS".</t>
  </si>
  <si>
    <t>HG-8286</t>
  </si>
  <si>
    <t>HG-8287</t>
  </si>
  <si>
    <t>SALES DE REHIDRATACIÓN ORAL POLVO SEGÚN FORMULA OMS, SOBRE PARA 1,000 ML (1 LITRO) CANTIDAD 560 PEDIDO 1958/2022 CODIGO IGSS 745</t>
  </si>
  <si>
    <t>HG-8288</t>
  </si>
  <si>
    <t>HG-8289</t>
  </si>
  <si>
    <t>F-855/2022 C-745  SALES DE REHIDRATACION ORAL, POLVO SEGÚN FORMULA OMS, SOBRE PARA 1,000 ML (1 LITRO)</t>
  </si>
  <si>
    <t>HG-8290</t>
  </si>
  <si>
    <t>HG-8291</t>
  </si>
  <si>
    <t>SALES DE REHIDRATACIÓN ORAL POLVO SEGÚN FÓRMULA OMS, SOBRE PARA 1,000 ML (1 LITRO); CÓDIGO IGSS: S/C;</t>
  </si>
  <si>
    <t>HG-8292</t>
  </si>
  <si>
    <t>CODIGO 745 SALES DE REHIDRATACIÓN ORAL  POLVO SEGÚN FÓRMULA OMS, SOBRE PARA 1,000 ML (1LITRO). PEDIDO 630/2022</t>
  </si>
  <si>
    <t>HG-8293</t>
  </si>
  <si>
    <t>COD IGSS 745 SALES DE REHIDRATACIÓN ORAL POLVO SEGÚN FÓRMULA OMS, SOBRE PARA 1,000 ML (1 LITRO) P-640</t>
  </si>
  <si>
    <t>HG-8294</t>
  </si>
  <si>
    <t>ADQUISICION DE SALES DE REHIDRATACION ORAL, PARA LA DIRECCION DE AREA DE SALUD DE CHIQUIMULA</t>
  </si>
  <si>
    <t>HG-8295</t>
  </si>
  <si>
    <t>HG-8296</t>
  </si>
  <si>
    <t>SALES DE REHIDRATACIÓN ORAL (CLORURO DE SODIO, CITRATO DE SODIO, CLORURO DE POTASIO, GLUCOSA ANHIDRA</t>
  </si>
  <si>
    <t>HG-8297</t>
  </si>
  <si>
    <t>ADQUISICIÓN DE PRODUCTOS MEDICINALES Y FARMACEUTICOS, CORRESPONDIENTE SOL. DE PEDIDO NO. 549-2022</t>
  </si>
  <si>
    <t>HG-8298</t>
  </si>
  <si>
    <t>COMPRA DE CODIGO 745 SALES DE REHIDRATACION PARA ABASTECER A LOS DIFERENTES CENTROS DE COSTO DE ALTA VERAPAZ</t>
  </si>
  <si>
    <t>SALES DE REHIDRATACION ORAL NEOETHICALS POLVO PARA SOLUCION ORAL DE 20.5G</t>
  </si>
  <si>
    <t>HG-8299</t>
  </si>
  <si>
    <t>HG-8300</t>
  </si>
  <si>
    <t>EPHARMA, SOCIEDAD ANÓNIMA</t>
  </si>
  <si>
    <t>HG-8301</t>
  </si>
  <si>
    <t>SALES DE REHIDRATACIÓN ORAL (CLORURO DE SODIO, CITRATO DE SODIO, CLORURO DE POTASIO, GLUCOSA ANHIDRA): PARA EL HOSPITAL GENERAL SAN JUAN DE DIOS</t>
  </si>
  <si>
    <t>HG-8302</t>
  </si>
  <si>
    <t>PEDIDO 330/2022. SALES DE REHIDRATACION ORAL, POLVO SEGUN FORMULA OMS, SOBRE PARA 1,000 ML (1 LITRO). CODIGO IGSS: 745.</t>
  </si>
  <si>
    <t>HG-8303</t>
  </si>
  <si>
    <t>ANCALMO (4 SOBRES DE 7.1 GRAMOS PARA UN TOTAL DE 28.4 GRAMOS PARA UN LITRO DE SUERO, VARIOS SABORES)</t>
  </si>
  <si>
    <t>HG-8304</t>
  </si>
  <si>
    <t>HG-8305</t>
  </si>
  <si>
    <t>HG-8306</t>
  </si>
  <si>
    <t>ANCALMO 4 SOBRES DE 7.1 GRAMOS</t>
  </si>
  <si>
    <t>HG-8307</t>
  </si>
  <si>
    <t>ADQUISICION DE SALES DE REHIDRATACION ORAL, PARA LA DIRECCIÓN DE ÁREA DE SALUD GUATEMALA NOR ORIENTE.</t>
  </si>
  <si>
    <t>HG-8308</t>
  </si>
  <si>
    <t>GÁLVEZ,COLINDRES,,ROBERTO,CARLOS</t>
  </si>
  <si>
    <t>PROMEGAL</t>
  </si>
  <si>
    <t>HG-8309</t>
  </si>
  <si>
    <t>HG-8310</t>
  </si>
  <si>
    <t>ANCALMO (SE DESPACHARAN 4 SOBRES DE 7.1 GRAMOS PARA UN TOTAL DE:110,768 SOBRES)</t>
  </si>
  <si>
    <t>HG-8311</t>
  </si>
  <si>
    <t>HG-8312</t>
  </si>
  <si>
    <t>ANCALMO (SE ENTREGARA 4 SOBRES DE 7.1 GRAMOS PARA UN TOTAL DE 28.4 GRAMOS P/1LITRO) VARIOS SABORES</t>
  </si>
  <si>
    <t>HG-8313</t>
  </si>
  <si>
    <t>PEDIDO 2008/2022 CÓDIGO IGSS 745 SALES DE REHIDRATACIÓN ORAL POLVO SEGÚN FÓRMULA OMS, SOBRE PARA 1,000 ML (1 LITRO) AMPARO NO. 01200-2016-00064</t>
  </si>
  <si>
    <t>HG-8314</t>
  </si>
  <si>
    <t>MSPAS NO. 2022-INF-CD-106 COMPRA DIRECTA DE DIPIRONA, SALES DE REHIDRATACION ORAL Y ALBENDAZOL PARA USO DE ESTE CENTRO HOSPITALARIO INFANTIL DE INFECTOLOGIA Y REHABILITACION.</t>
  </si>
  <si>
    <t>HG-8315</t>
  </si>
  <si>
    <t>ADQUISICIÓN DE SALES DE REHIDRATACIÓN ORAL (CLORURO DE SODIO, CITRATO DE SODIO, CLORURO DE POTASIO, GLUCOSA ANHIDRA), CD-082, REQUERIDO POR LA DIRECCIÓN DE ÁREA DE SALUD IXIL, PARA LOS TRES DISTRITOS.</t>
  </si>
  <si>
    <t>HG-8316</t>
  </si>
  <si>
    <t>HG-8317</t>
  </si>
  <si>
    <t>ADQUISICIÓN DE LORATADINA TABLETAS, SALES DE REHIDRATACION ORAL SOBRES PARA LA DIRECCIÓN DE ÁREA DE SALUD DE PETEN SUR ORIENTE.</t>
  </si>
  <si>
    <t>HG-8318</t>
  </si>
  <si>
    <t>HG-8319</t>
  </si>
  <si>
    <t>HG-8320</t>
  </si>
  <si>
    <t>POR COMPRA DE SALES DE REHIDRATACION PARA USO DE LOS DIFERENTES CENTROS DE SALUD DE LA DIRECCION DE AREA DE SALUD DE EL PROGRESO</t>
  </si>
  <si>
    <t>HG-8321</t>
  </si>
  <si>
    <t>SALES DE REHIDRATACIÓN ORAL POLVO SEGÚN FORMULA OMS, SOBRE PARA 1000 ML (1 LITRO) CANTIDAD 2000 PEDIDO 2471/2022 CODIGO IGSS 745</t>
  </si>
  <si>
    <t>HG-8322</t>
  </si>
  <si>
    <t>HG-8323</t>
  </si>
  <si>
    <t>HG-8324</t>
  </si>
  <si>
    <t>ADQUISICIÓN DE MEDICAMENTOS NO. 1 CORRESPONDIENTE AL TERCER CUATRIMESTRE 2022</t>
  </si>
  <si>
    <t>HG-8325</t>
  </si>
  <si>
    <t>HG-8326</t>
  </si>
  <si>
    <t>HG-8327</t>
  </si>
  <si>
    <t>SALES DE REHIDRATACION SOBRE</t>
  </si>
  <si>
    <t>HG-8328</t>
  </si>
  <si>
    <t>HMA-CD-294 BM, GLUCONATO DE CLORHEXIDINA, HALOPERIDOL, GLUTAMINA, VITAMINA D, PANCURONIO BROMURO, SALES DE REHIDRATACION ORAL, FORMULA PARA PACIENTE HEPATICOS ADULTOS, DE BODEGA DE MEDICAMENTOS PARA EL HOSPITAL DE MAZATENANGO.</t>
  </si>
  <si>
    <t>HG-8329</t>
  </si>
  <si>
    <t>HG-8330</t>
  </si>
  <si>
    <t>HG-8331</t>
  </si>
  <si>
    <t>CODIGO IGSS 745 SALES DE REHIDRATACION ORAL, POLVO SEGÚN FORMULA OMS, SOBRE PARA 1,000 ML (1 LITRO)</t>
  </si>
  <si>
    <t>HG-8332</t>
  </si>
  <si>
    <t>ADQUISICIÓN DE GLUCONATO DE CLORHEXIDINA, DEXAMETASONA+CLORANFENICOL, FILIFERINA, FORMULA Y SALES DE REHIDRATACION, PARA EL HOSPITAL DE SAN BENITO.</t>
  </si>
  <si>
    <t>HG-8333</t>
  </si>
  <si>
    <t>ADQUISICION DE ACETAMINOFEN, PROPINOXATO, SALBUTAMOL, SALES DE REHIDRATACION, PARA LA DIRECCION DE AREA DE SALUD DE PETEN NORTE</t>
  </si>
  <si>
    <t>HG-8334</t>
  </si>
  <si>
    <t>HG-8335</t>
  </si>
  <si>
    <t>ANCALMO (SE DESPACHARAN 4 SOBRES DE 7.1G PARA UN TOTAL DE 28.4G, SABORES VARIOS</t>
  </si>
  <si>
    <t>HG-8336</t>
  </si>
  <si>
    <t>SE SOLICITA COMPRA DE SALES DE REHIDRATACION ORAL POLVO SEGUN FORMULA OMS, SOBRE PARA 1,000 ML</t>
  </si>
  <si>
    <t>HG-8337</t>
  </si>
  <si>
    <t>ANCALMO (SE DESPACHARAN 4 SOBRES DE 7.1 GRAMOS PARA UN TOTAL DE 28.4 GRAMOS , SABORES VARIOS)</t>
  </si>
  <si>
    <t>HG-8338</t>
  </si>
  <si>
    <t>4,400 - SALES DE REHIDRATACIÓN ORAL, POLVO SEGÚN FÓRMULA OMS, SOBRE PARA 1,000 ML (1 LITRO) C-745</t>
  </si>
  <si>
    <t>HG-8339</t>
  </si>
  <si>
    <t>HG-8340</t>
  </si>
  <si>
    <t>ANCALMO (SE ENTREGARÁ 4 SOBRES DE 7.1G PARA UN TOTAL DE 28.4G SABORES VARIOS)</t>
  </si>
  <si>
    <t>HG-8341</t>
  </si>
  <si>
    <t>SALES DE REHIDRATACION ORAL NEOETHICAL POLVO PARA SOLUCION ORAL DE 20.5 GRAMOS</t>
  </si>
  <si>
    <t>HG-8342</t>
  </si>
  <si>
    <t>HG-8343</t>
  </si>
  <si>
    <t>HG-8344</t>
  </si>
  <si>
    <t>ADQUISICIÓN DE MEDICAMENTOS TINTURA DE BENJUÍ CONCENTRACIÓN: 10%; SALES DE REHIDRATACIÓN ORAL Y HEPARINA SÓDICA CONCENTRACIÓN: 5,000 UI/1ML; PARA EL HOSPITAL DE EL PROGRESO</t>
  </si>
  <si>
    <t>HG-8345</t>
  </si>
  <si>
    <t>SALES DE REHIDRATACIÓN ORAL SOBRE 27.9</t>
  </si>
  <si>
    <t>HG-8346</t>
  </si>
  <si>
    <t>COMPRA DIRECTA MSPAS NO. 2022-HAM-CD446 ADQUISICIÓN DE SALES DE REHIDRATACION, CEFTRIAXONA, FLUCONAZOL,</t>
  </si>
  <si>
    <t>SALES DE REHIDRATACIÓN ORAL NEOETHICALS POLVO PARA SOLUCIÓN ORAL DE 20.5 GRAMOS</t>
  </si>
  <si>
    <t>HG-8347</t>
  </si>
  <si>
    <t>SALES DE REHIDRATACIÓN ORAL SOBRE - 27.9 GRAMOS</t>
  </si>
  <si>
    <t>HG-8348</t>
  </si>
  <si>
    <t>ANCALMO (SE DESPACHARAN 4 SOBRES DE 7.1G PARA UN TOTAL DE 28.4G SABORES VARIOS)</t>
  </si>
  <si>
    <t>HG-8349</t>
  </si>
  <si>
    <t>HG-8350</t>
  </si>
  <si>
    <t>COMPRA DE MEDICAMENTO SALES DE REHIDRATACIÓN ORAL, POLVO SEGÚN FÓRMULA OMS, SOBRE PARA 1,000 ML (1 LITRO) PARA HOSPITAL Y CENTROS DE COSTO DE ALTA VERAPAZ CANTIDAD 2,670 UNIDADES</t>
  </si>
  <si>
    <t>SALES DE REHIDRATACION ORAL NEOETHICALS POLVO PARA SOLUCION ORALDE 20.5 GRAMOS</t>
  </si>
  <si>
    <t>HG-8351</t>
  </si>
  <si>
    <t>CÓDIGO IGSS 745, SALES DE REHIDRATACIÓN ORAL, POLVO SEGÚN FÓRMULA OMS, SOBRE PARA 1,000 ML (1 LITRO). SOLICITUD: 1990/2022.</t>
  </si>
  <si>
    <t>HG-8352</t>
  </si>
  <si>
    <t>ANCALMO (SE DESPACHARAN 4 SOBRES DE 7.1G PARA UN TOTAL DE 28.4G, SABORES VARIOS)</t>
  </si>
  <si>
    <t>HG-8353</t>
  </si>
  <si>
    <t>HG-8354</t>
  </si>
  <si>
    <t>HG-8355</t>
  </si>
  <si>
    <t>HG-8356</t>
  </si>
  <si>
    <t>ANCALMO (SE DESPACHARAN 4 SOBRE DE 7.1G PARA UN TOTAL DE 28.4G SABORES VARIOS)</t>
  </si>
  <si>
    <t>HG-8357</t>
  </si>
  <si>
    <t>HG-8358</t>
  </si>
  <si>
    <t>HG-8359</t>
  </si>
  <si>
    <t>HG-8360</t>
  </si>
  <si>
    <t>HG-8361</t>
  </si>
  <si>
    <t>HG-8362</t>
  </si>
  <si>
    <t>SALES DE REHIDRATACIÓN ORAL SOBRE DE 27.9 GRAMOS</t>
  </si>
  <si>
    <t>HG-8363</t>
  </si>
  <si>
    <t>SRO (GENERICO)</t>
  </si>
  <si>
    <t>HG-8364</t>
  </si>
  <si>
    <t>HG-8365</t>
  </si>
  <si>
    <t>ADQUISICION DE MEDICAMENTOS PARA LOS CENTROS DE SALUD DE ESTANZUELA, GUALAN, SAN DIEGO Y ZACAPA, DE LA DIRECCION DE AREA DE SALUD DE ZACAPA.</t>
  </si>
  <si>
    <t>HG-8366</t>
  </si>
  <si>
    <t>ANCALMO (SE ENTREGARAN 4 SOBRES DE 7.1G PARA UN TOTAL DE 28.4 G SABORES VARIOS)</t>
  </si>
  <si>
    <t>HG-8367</t>
  </si>
  <si>
    <t>HG-8368</t>
  </si>
  <si>
    <t>SALES DE REHIDRATACION ORAL, POLVO SEGÚN FORMULA OMS, SOBRE PARA 1,000ML (1 LITRO), CODIGO 745, PARA EL IGSS DE SAN BENITO, PETEN</t>
  </si>
  <si>
    <t>SALES DE REHIDRATACION ORAL NEOETHICALS POLVO PARA SOLUCION ORAL SOBRE DE 20.5 G</t>
  </si>
  <si>
    <t>HG-8369</t>
  </si>
  <si>
    <t>ADQUISICIÓN DE PRODUCTOS MEDICINALES Y FARMACEUTICOS, CORRESPONDIENTE SOL. DE PEDIDO NO. 856-2022</t>
  </si>
  <si>
    <t>SALES DE REHIDRATACIÓN ORAL 27.9 GRAMOS</t>
  </si>
  <si>
    <t>HG-8370</t>
  </si>
  <si>
    <t>HG-8371</t>
  </si>
  <si>
    <t>ADQUISICION DE MEDICAMENTOS, PARA LOS CENTROS DE SALUD DE LA UNION, SAN DIEGO, ZACAPA, DE LA DIRECCION DE AREA DE SALUD DE ZACAPA.</t>
  </si>
  <si>
    <t>HG-8372</t>
  </si>
  <si>
    <t>CÓDIGO 745 SALES DE REHIDRATACIÓN ORAL POLVO SEGÚN FÓRMULA OMS, SOBRE PARA 1,000 ML (1 LITRO)</t>
  </si>
  <si>
    <t>HG-8373</t>
  </si>
  <si>
    <t>CÓDIGO 745 SALES DE REHIDRATACIÓN ORAL POLVO SEGÚN FÓRMULA OMS, SOBRE PARA 1,000 ML (1 LITRO</t>
  </si>
  <si>
    <t>SALES DE REHIDRATACION ORAL NEOETHICALS POLVO PARA SOLUCION ORAL SOBRE DE 20.5 GRAMOS</t>
  </si>
  <si>
    <t>HG-8374</t>
  </si>
  <si>
    <t>Sales de rehidratación oral Polvo según fórmula OMS, sobre para 1,000 ml (1 litro)....</t>
  </si>
  <si>
    <t>13/12/2022</t>
  </si>
  <si>
    <t>Sales de rehidratación oral (cloruro de sodio, citrato de sodio, cloruro de potasio, glucosa anhidra)</t>
  </si>
  <si>
    <t>Concentración: 3.5+2.9+1.5+20 g; Forma farmacéutica: Polvo; Vía de administración: Oral;</t>
  </si>
  <si>
    <t>Sobre - 27.9 Gramos(gr)</t>
  </si>
  <si>
    <t>HG-8375</t>
  </si>
  <si>
    <t>Sales de rehidratación oral Polvo según fórmula OMS, sobre para 1,000 ml (1 litro)</t>
  </si>
  <si>
    <t>15/12/2022</t>
  </si>
  <si>
    <t>Sobre - 1 Unidad</t>
  </si>
  <si>
    <t>HG-8376</t>
  </si>
  <si>
    <t>MSPAS No. 2022-RET-CD069. ADQUISICION DE PRODUCTOS MEDICINALES Y FARMACEUTICOS PARA LA DIRECCION DE ÁREA DE SALUD DE RETALHULEU.</t>
  </si>
  <si>
    <t>14/12/2022</t>
  </si>
  <si>
    <t>HG-8377</t>
  </si>
  <si>
    <t>Sales de rehidratación oral, Polvo según fórmula OMS, sobre para 1,000 ml (1 litro). Código IGSS:745; P.968</t>
  </si>
  <si>
    <t>HG-8378</t>
  </si>
  <si>
    <t>HG-8379</t>
  </si>
  <si>
    <t>SALES DE REHIDRATACION ORAL Neoethicals polvo para solución oral (20.5G)</t>
  </si>
  <si>
    <t>HG-8380</t>
  </si>
  <si>
    <t>HG-8381</t>
  </si>
  <si>
    <t>HG-8382</t>
  </si>
  <si>
    <t>HG-8383</t>
  </si>
  <si>
    <t>ERITROPOYETINA HUMANA RECOMBINANTE</t>
  </si>
  <si>
    <t>CONCENTRACIÓN: 4000 UI; FORMA FARMACÉUTICA: SOLUCIÓN INYECTABLE; VÍA DE ADMINISTRACIÓN: SUBCUTÁNEA;</t>
  </si>
  <si>
    <t>JERINGA PRELLENADA - 1 UNIDAD</t>
  </si>
  <si>
    <t>49436384</t>
  </si>
  <si>
    <t>LETERAGO, SOCIEDAD ANONIMA.</t>
  </si>
  <si>
    <t>ERITROPOYETINA ALFA HUMANA RECOMBINANTE ICLOS 4000 UI SOLUCIÓN INYECTABLE</t>
  </si>
  <si>
    <t>HG-8384</t>
  </si>
  <si>
    <t>MSPAS NO. 2022-HES-CD354 ADQUISICIÓN DE ERITROPOYETINA HUMANA RECOMBINANTE; CONCENTRACIÓN 4000 UI, PARA EL HOSPITAL DE ESCUINTLA</t>
  </si>
  <si>
    <t>CONCENTRACIÓN: 4000 UI; FORMA FARMACÉUTICA: SOLUCIÓN INYECTABLE; VÍA DE ADMINISTRACIÓN: INTRAVENOSA;</t>
  </si>
  <si>
    <t>BIOYETIN 4,000 UI JERINGA PRELLENADA</t>
  </si>
  <si>
    <t>HG-8385</t>
  </si>
  <si>
    <t>81778244</t>
  </si>
  <si>
    <t>LA BOTICA, SOCIEDAD ANONIMA</t>
  </si>
  <si>
    <t>ERITROPOYETINA ICLOS 4000 UI SOLUCIÓN INYECTABLE</t>
  </si>
  <si>
    <t>HG-8386</t>
  </si>
  <si>
    <t>HG-8387</t>
  </si>
  <si>
    <t>HG-8388</t>
  </si>
  <si>
    <t>BROMHEXINA</t>
  </si>
  <si>
    <t>CONCENTRACIÓN: 4MG/5ML; FORMA FARMACÉUTICA: JARABE/FRASCO; VÍA DE ADMINISTRACIÓN: ORAL;</t>
  </si>
  <si>
    <t>EXIFLEM 4 MG/5 ML JARABE</t>
  </si>
  <si>
    <t>HG-8389</t>
  </si>
  <si>
    <t>CONCENTRACIÓN: 4MG/5ML; FORMA FARMACÉUTICA: SOLUCIÓN JARABE; VÍA DE ADMINISTRACIÓN: ORAL;</t>
  </si>
  <si>
    <t>EXIFLEM 4 MG/ 5 ML JARABE</t>
  </si>
  <si>
    <t>HG-8390</t>
  </si>
  <si>
    <t>ADQUISICION DE BROMHEXINA 4MG/5ML SOLUCIÓN JARABE; PARA EL PROGRAMA DE ACCESIBILIDAD DE MEDICAMENTOS -PROAM-</t>
  </si>
  <si>
    <t>HG-8391</t>
  </si>
  <si>
    <t>5490421</t>
  </si>
  <si>
    <t>BROMHEXINA PHARMACLINIC 4MG/5ML JARABE, FRASCO PLASTICO DE 120ML</t>
  </si>
  <si>
    <t>HG-8392</t>
  </si>
  <si>
    <t>ADQUISICIÓN DE PRODUCTOS MEDICINALES Y FARMACEUTICOS II PARA EL HOSPITAL DE NEBAJ</t>
  </si>
  <si>
    <t>HG-8393</t>
  </si>
  <si>
    <t>ADQUISICION DE BROMHEXINA 4MG/5ML JARABE/FRASCO 120 MILILITRO PARA EL PROGRAMA DE ACCESIBILIDAD DE MEDICAMENTOS -PROAM-</t>
  </si>
  <si>
    <t>HG-8394</t>
  </si>
  <si>
    <t>ADQUISICION DE GUAYACOLATO DE GLICERILO 100MG/5ML JARABE FRASCO 120 MILILITRO; PARA EL PROGRAMA DE ACCESIBILIDAD DE MEDICAMENTOS -PROAM-</t>
  </si>
  <si>
    <t>GUAYACOLATO DE GLICERILO</t>
  </si>
  <si>
    <t>CONCENTRACIÓN: 100MG/5ML; FORMA FARMACÉUTICA: JARABE; VÍA DE ADMINISTRACIÓN: ORAL;</t>
  </si>
  <si>
    <t>GUAYACOLATO DE GLICERILO PHARMACLINIC 100MG/5ML JARABE, FRASCO DE 120ML</t>
  </si>
  <si>
    <t>HG-8395</t>
  </si>
  <si>
    <t>ADQUISICIÓN DE GUAYACOLATO DE GLICERILO JARABE 100MG/5ML FRASCO DE 120ML., QUE SERAN DISTRIBUIDOS A LOS DIFERENTES SERVICIOS DE SALUD DE LA DIRECCIÓN DE AREA DE SALUD DE BAJA VERAPAZ.</t>
  </si>
  <si>
    <t>GUAYACOLATO DE GLICERILO (GUAIFENESINA)</t>
  </si>
  <si>
    <t>CONCENTRACIÓN: 100 MG/5ML; FORMA FARMACÉUTICA: SOLUCIÓN JARABE; VÍA DE ADMINISTRACIÓN: ORAL;</t>
  </si>
  <si>
    <t>HG-8396</t>
  </si>
  <si>
    <t>ADQUISICIÓN DE GUAYACOLATO DE GLICERILO QUE SERVIRÁ PARA BRINDAR ATENCIÓN MÉDICA EN LOS CENTROS PENALES, ESCUELA DE ESTUDIOS PENITENCIARIOS Y CLÍNICA SEDE A CARGO DE LA DIRECCIÓN GENERAL DEL SISTEMA PENITENCIARIO, CORRESPONDIENTE AL AÑO 2022. DGSP 0107-2022-DC-MR.</t>
  </si>
  <si>
    <t>93752180</t>
  </si>
  <si>
    <t>DROGUERIA Y DISTRIBUIDORA PHARMAR, SOCIEDAD ANONIMA</t>
  </si>
  <si>
    <t>GUAYATOS</t>
  </si>
  <si>
    <t>HG-8397</t>
  </si>
  <si>
    <t>GUAYACOLATO DE GLICERILO 100 MG/5ML FRASCO 120 ML</t>
  </si>
  <si>
    <t>HG-8398</t>
  </si>
  <si>
    <t>ADQUISICION DE GUAYACOLATO DE GLICERILO (GUAIFENESINA) 100MG/5ML JARABE; PARA EL PROGRAMA DE ACCESIBILIDAD DE MEDICAMENTOS              -PROAM-</t>
  </si>
  <si>
    <t>Guayacolato de glicerilo</t>
  </si>
  <si>
    <t>Concentración: 100mg/5ml; Forma farmacéutica: Jarabe; Vía de administración: Oral;</t>
  </si>
  <si>
    <t>HG-8399</t>
  </si>
  <si>
    <t>087-001</t>
  </si>
  <si>
    <t>ADQUISICIÓN DE CLORHIDRATO DE AMBROXOL 7.5 MG/1ML Y DIMENHIDRINATO 50 MG/1ML</t>
  </si>
  <si>
    <t>CLORHIDRATO DE AMBROXOL</t>
  </si>
  <si>
    <t>CONCENTRACIÓN: 7.5MG/1ML; FORMA FARMACÉUTICA: SOLUCIÓN INYECTABLE; VÍA DE ADMINISTRACIÓN: INTRAMUSCULAR/INTRAVENOSO;</t>
  </si>
  <si>
    <t>AMBROXOL VIJOSA</t>
  </si>
  <si>
    <t>HG-8400</t>
  </si>
  <si>
    <t>ADQUISICIÓN DE CLORHIDRATO DE AMBROXOL, EFEDRINA Y METILPREDNISOLONA SUCCINATO</t>
  </si>
  <si>
    <t>HG-8401</t>
  </si>
  <si>
    <t>AMBROXOL (INCLUYE IVA)</t>
  </si>
  <si>
    <t>HG-8402</t>
  </si>
  <si>
    <t>AMBROXOL</t>
  </si>
  <si>
    <t>CONCENTRACIÓN: 15MG; FORMA FARMACÉUTICA: SOLUCIÓN INYECTABLE;</t>
  </si>
  <si>
    <t>HG-8403</t>
  </si>
  <si>
    <t>AMBROXOL 15MG AMPOLLA 1 ML</t>
  </si>
  <si>
    <t>HG-8404</t>
  </si>
  <si>
    <t>HG-8405</t>
  </si>
  <si>
    <t>CLORHIDRATO DE AMBROXOL 7.5MG/1ML AMPOLLA 2 ML</t>
  </si>
  <si>
    <t>HG-8406</t>
  </si>
  <si>
    <t>HG-8407</t>
  </si>
  <si>
    <t>HG-8408</t>
  </si>
  <si>
    <t>CLORHIDRATO DE AMBROXOL 7.5MG/1ML AMPOLLA 2ML</t>
  </si>
  <si>
    <t>HG-8409</t>
  </si>
  <si>
    <t>COMPRA DIRECTA MSPAS NO. 2022-HAM-CD441 ADQUISICIÓN DE ACIDO ACETILSALICILICO, ATORVASTATINA, HEPARINA, AMIODARONA, ACICLOVIR, AMBROXOL</t>
  </si>
  <si>
    <t>HG-8410</t>
  </si>
  <si>
    <t>HG-8411</t>
  </si>
  <si>
    <t>AMBROXOL 15MG SOLUCIÓN INYECTABLE</t>
  </si>
  <si>
    <t>HG-8412</t>
  </si>
  <si>
    <t>ADQUISICIÓN DE CLORHIDRATO DE AMBROXOL CONCENTRACIÓN: 7.5MG/1ML; AMPOLLA - 2 MILILITRO(ML), PARA EL HOSPITAL DEPARTAMENTAL DE TOTONICAPÁN.</t>
  </si>
  <si>
    <t>HG-8413</t>
  </si>
  <si>
    <t>547-001</t>
  </si>
  <si>
    <t>ADQUISICION DE AMPOLLAS Y VIALES,  PARA EL HOSPITAL REGIONAL DE ZACAPA</t>
  </si>
  <si>
    <t>ERGONOVINA MALEATO</t>
  </si>
  <si>
    <t>CONCENTRACIÓN: 0.2 MG/ML; FORMA FARMACÉUTICA: SOLUCIÓN INYECTABLE; VÍA DE ADMINISTRACIÓN: INTRAVENOSA;</t>
  </si>
  <si>
    <t>85057045</t>
  </si>
  <si>
    <t>HG-8414</t>
  </si>
  <si>
    <t>ERGONOVINA MALEATO 0.2 MG/ML</t>
  </si>
  <si>
    <t>HG-8415</t>
  </si>
  <si>
    <t>ADQUISICIÓN DE ERGONOVINA, OXITOCINA SINTÉTICA, VITAMINA K1 (FITOMENADIONA), MISOPROSTOL, PARA EL HOSPITAL DE EL PROGRESO</t>
  </si>
  <si>
    <t>ERGONOVINA</t>
  </si>
  <si>
    <t>ADMINISTRACIÓN: INYECTABLE; CLASIFICACIÓN: ALCALOIDES ERGÓTINICOS; CONCENTRACIÓN: 0.2 MG/ML; INDICACIÓN: DETENER HEMORRAGIA;</t>
  </si>
  <si>
    <t>31652948</t>
  </si>
  <si>
    <t>PHARMOZ, SOCIEDAD ANONIMA</t>
  </si>
  <si>
    <t>ERGONOVIN-IC 0.2 MG/ML SOLUCION INYECTABLE</t>
  </si>
  <si>
    <t>HG-8416</t>
  </si>
  <si>
    <t>ERGONOVINA 0.2 MG/ML AMPOLLA 1 ML</t>
  </si>
  <si>
    <t>HG-8417</t>
  </si>
  <si>
    <t>ADQUISICIÓN DE PRODUCTOS MEDICINALES Y FARMACEUTICOS DE ERGONOVINA MALEATO Y NIFEDIPINA PARA LA DIRECCIÓN DE ÁREA DE SALUD DE ESCUINTLA.</t>
  </si>
  <si>
    <t>HG-8418</t>
  </si>
  <si>
    <t>ERGONOVINA MALEATO 0.2 MG/ML AMPOLLA 1 ML</t>
  </si>
  <si>
    <t>HG-8419</t>
  </si>
  <si>
    <t>ERGONOVINA (INCLUYE IVA)</t>
  </si>
  <si>
    <t>HG-8420</t>
  </si>
  <si>
    <t>COMPRA DE EPINEFRINA, ERGONOVINA, ERITROPOYETINA, HIDRALAZINA, ISOFLURANO, SALBUTAMOL, PARA EL HOSPITAL NACIONAL DE SAN MARCOS "DR. MOISÉS VILLAGRÁN MAZARIEGOS"</t>
  </si>
  <si>
    <t>ERGONOVINA MALEATO 0.2MG</t>
  </si>
  <si>
    <t>HG-8421</t>
  </si>
  <si>
    <t>ERGONOVIN-IC 0.2MG/ML SOLUCIÓN INYECTABLE</t>
  </si>
  <si>
    <t>HG-8422</t>
  </si>
  <si>
    <t>ERGONOVINA MALEATO 0.2MG/ML AMPOLLA 1ML</t>
  </si>
  <si>
    <t>HG-8423</t>
  </si>
  <si>
    <t>CD-251 ADQUISICION DE MEDICAMENTOS VARIOS PARA EL HOSPITAL DE RETALHULEU</t>
  </si>
  <si>
    <t>ERGONOVINA 0.2MG</t>
  </si>
  <si>
    <t>HG-8424</t>
  </si>
  <si>
    <t>HG-8425</t>
  </si>
  <si>
    <t>ERGONONIVA (INCLUYE IVA)</t>
  </si>
  <si>
    <t>HG-8426</t>
  </si>
  <si>
    <t>ADQUISICIÓN DE MEDICAMENTOS VARIOS PARA USO EN LA DIRECCIÓN DE ÁREA DE SALUD DE HUEHUETENANGO.</t>
  </si>
  <si>
    <t>ERGONOVINA 0.2 MG/ML AMPOLLA 1ML</t>
  </si>
  <si>
    <t>HG-8427</t>
  </si>
  <si>
    <t>HG-8428</t>
  </si>
  <si>
    <t>ERGONOVINA INCLUYE IVA</t>
  </si>
  <si>
    <t>HG-8429</t>
  </si>
  <si>
    <t>HG-8430</t>
  </si>
  <si>
    <t>HG-8431</t>
  </si>
  <si>
    <t>HG-8432</t>
  </si>
  <si>
    <t>ERGONOVINA 0.2 MG</t>
  </si>
  <si>
    <t>HG-8433</t>
  </si>
  <si>
    <t>HG-8434</t>
  </si>
  <si>
    <t>HG-8435</t>
  </si>
  <si>
    <t>ERGONOVINA MALEATO 0.2 MG/ML SOLUCIÓN INYECTABLE AMPOLLA 1 ML</t>
  </si>
  <si>
    <t>HG-8436</t>
  </si>
  <si>
    <t>Ergonovina</t>
  </si>
  <si>
    <t>Administración: Inyectable; Clasificación: Alcaloides ergótinicos; Concentración: 0.2 mg/ml; Indicación: Detener hemorragia;</t>
  </si>
  <si>
    <t>Ampolla - 1 Mililitro(ml)</t>
  </si>
  <si>
    <t>Ergonovina 0.2 MG</t>
  </si>
  <si>
    <t>HG-8437</t>
  </si>
  <si>
    <t>Ergonovina  0.2 mg/ml ampolla 1 ml</t>
  </si>
  <si>
    <t>HG-8438</t>
  </si>
  <si>
    <t>ADQUISICIÓN DE PRODUCTOS MEDICINALES Y FARMACÉUTICOS. (RENGLÓN 266) 3 INSUMOS;  Ergonovina Concentración: 0.2 mg/ml;  Apolla 1ml; Misoprostol Concentración: 200 mcg;Tableta;  Oxitocina Sintética Concentración: 5 u.i./1ml;  Ampolla</t>
  </si>
  <si>
    <t>ERGONOVIN</t>
  </si>
  <si>
    <t>HG-8439</t>
  </si>
  <si>
    <t>ERGONOVIN-IC 0.2mg/mL Solución inyectable</t>
  </si>
  <si>
    <t>HG-8440</t>
  </si>
  <si>
    <t>Ergonovina  0.2 mg/ml ampolla</t>
  </si>
  <si>
    <t>HG-8441</t>
  </si>
  <si>
    <t>MSPAS No. 2022-RET-CD068. ADQUISICION DE PRODUCTOS MEDICINALES Y FARMACEUTICOS PARA LA DIRECCION DE ÁREA DE SALUD DE RETALHULEU.</t>
  </si>
  <si>
    <t>Ergonovina maleato</t>
  </si>
  <si>
    <t>Concentración: 0.2 mg/ml;  Forma farmacéutica: Solución inyectable;  Vía de administración: Intravenosa;</t>
  </si>
  <si>
    <t>Ergonovina maleato 0.2 mg/ml Solución inyectable Ampolla 1 ml</t>
  </si>
  <si>
    <t>HG-8442</t>
  </si>
  <si>
    <t>Ergonovina maleato 0.2 MG</t>
  </si>
  <si>
    <t>HG-8443</t>
  </si>
  <si>
    <t>548-001</t>
  </si>
  <si>
    <t>MSPAS NO. 2022-ROO-CD-8169 (ADQUISICION DE OXITOCINA SINTETICA 5UI/ML; SOLUCION INYECTABLE; VA DE ADMINISTRACION INTRAVENOSA/INTRAMUSCULAR; AMPOLLA)</t>
  </si>
  <si>
    <t>OXITOCINA SINTÉTICA</t>
  </si>
  <si>
    <t>CONCENTRACIÓN: 5 U.I./1ML; FORMA FARMACÉUTICA: SOLUCIÓN INYECTABLE; VÍA DE ADMINISTRACIÓN: INTRAVENOSA / INTRAMUSCULAR;</t>
  </si>
  <si>
    <t>OXITOPISA</t>
  </si>
  <si>
    <t>HG-8444</t>
  </si>
  <si>
    <t>MSPAS No. 2022-ROO-CD-9214 (ADQUISICION DE OXITOCINA SINTETICA 5UI/ML; SOLUCION INYECTABLE; VA DE ADMINISTRACION INTRAVENOSA/INTRAMUSCULAR; AMPOLLA)</t>
  </si>
  <si>
    <t>Oxitocina sintética</t>
  </si>
  <si>
    <t>Concentración: 5 u.i./1ml; Forma farmacéutica: Solución inyectable; Vía de administración: Intravenosa / intramuscular;</t>
  </si>
  <si>
    <t>Ampolla - 1 Unidad</t>
  </si>
  <si>
    <t>HG-8445</t>
  </si>
  <si>
    <t>OXITOCINA SANDERSON 5UI/ ML</t>
  </si>
  <si>
    <t>HG-8446</t>
  </si>
  <si>
    <t>ADQUISICION DE MEDICAMENTOS VARIOS PAQUETE 14 PARA EL HOSPITAL NACIONAL MALACATAN.</t>
  </si>
  <si>
    <t>HG-8447</t>
  </si>
  <si>
    <t>HG-8448</t>
  </si>
  <si>
    <t>Oxitocina</t>
  </si>
  <si>
    <t>HG-8449</t>
  </si>
  <si>
    <t>HG-8450</t>
  </si>
  <si>
    <t>ADQUISICION DE OXITOCINA SINTETICA REFRIGERADA, PARA LA DIRECCIÓN DE ÁREA DE SALUD DE ALTA VERAPAZ.</t>
  </si>
  <si>
    <t>HG-8451</t>
  </si>
  <si>
    <t>HG-8452</t>
  </si>
  <si>
    <t>Oxitocina sintética ampolla</t>
  </si>
  <si>
    <t>HG-8453</t>
  </si>
  <si>
    <t>HG-8454</t>
  </si>
  <si>
    <t>HG-8455</t>
  </si>
  <si>
    <t>ADQUISICION DE DINOPROSTONA, NEOSTIGMINA METILSULFATO,OXITOCINA SINTETICA,CEFTRIAXONA, PARA EL HOSPITAL NACIONAL NICOLASA CRUZ JALAPA.</t>
  </si>
  <si>
    <t>HG-8456</t>
  </si>
  <si>
    <t>HG-8457</t>
  </si>
  <si>
    <t>HG-8458</t>
  </si>
  <si>
    <t>559-001</t>
  </si>
  <si>
    <t>CARBETOCINA</t>
  </si>
  <si>
    <t>CONCENTRACIÓN: 100MCG/ML; FORMA FARMACÉUTICA: SOLUCIÓN INYECTABLE; VÍA DE ADMINISTRACIÓN: INTRAVENOSA / INTRAMUSCULAR;</t>
  </si>
  <si>
    <t>7477279</t>
  </si>
  <si>
    <t>AGENCIA FARMACEUTICA INTERNACIONAL SOCIEDAD ANONIMA</t>
  </si>
  <si>
    <t>LONACTENE 100 MCG/ ML SOLUCIÓN INYECTABLE</t>
  </si>
  <si>
    <t>HG-8459</t>
  </si>
  <si>
    <t>ADQUISICION DE CARBETOCINA, PARA EL HOSPITAL DEPARTAMENTAL DE SOLOLÁ</t>
  </si>
  <si>
    <t>VIAL - 1 MILILITRO(ML)</t>
  </si>
  <si>
    <t>HG-8460</t>
  </si>
  <si>
    <t>CARBETOCINA SOLUCIÓN INYECTABLE 100 MCG/ML VIAL O AMPOLLA 1 ML; CÓDIGO IGSS: 2046;</t>
  </si>
  <si>
    <t>HG-8461</t>
  </si>
  <si>
    <t>. 2022 HMA-CD-236 ADQUISICIÓN CARBETOCINA   PARA EL HOSPITAL DE MAZATENANGO.</t>
  </si>
  <si>
    <t>HG-8462</t>
  </si>
  <si>
    <t>ADQUISICION DE CARBETOCINA 100MCG/ML PARA EL HOSPITAL NACIONAL MALACATAN</t>
  </si>
  <si>
    <t>HG-8463</t>
  </si>
  <si>
    <t>ADQUISICION DE CARBETOCINA, ENOXAPARINA Y DICLOFENACO SODICO</t>
  </si>
  <si>
    <t>HG-8464</t>
  </si>
  <si>
    <t>MSPAS NO. 2022-ROO-CD-3966 (ADQUISICION DE CARBETOCINA 100MCG/ML; SOLUCION INYECTABLE; VIA DE ADMINISTRACION: INTRAVENOSA / INTRAMUSCULAR; AMPOLLA; 1 MILILITRO)</t>
  </si>
  <si>
    <t>HG-8465</t>
  </si>
  <si>
    <t>HG-8466</t>
  </si>
  <si>
    <t>ADQUISICION DE MAGNESIO, CARBETOCINA, MEROPENEM, NIFEDIPINA Y MULTIVITAMINICO PARA EL HOSPITAL DE USPANTAN</t>
  </si>
  <si>
    <t>LONACTENE 100 MCG/ ML</t>
  </si>
  <si>
    <t>HG-8467</t>
  </si>
  <si>
    <t>POR ADQUISICION DE CARBETOCINA CONCENTRACION 100MCG/ML</t>
  </si>
  <si>
    <t>HG-8468</t>
  </si>
  <si>
    <t>MSPAS NO. 2022-HES-CD375 ADQUISICIÓN DE CARBETOCINA, AMPOLLA DE 1 ML; PARA EL HOSPITAL DE ESCUINTLA.</t>
  </si>
  <si>
    <t>HG-8469</t>
  </si>
  <si>
    <t>HG-8470</t>
  </si>
  <si>
    <t>COMPRA DIRECTA MSPAS NO. 2022-HCH-CD350 ADQUISICIÓN DE MEDICAMENTOS (CARBETOCINA. CONCENTRACIÓN: 100MCG/ML) PARA EL HOSPITAL NACIONAL DE CHIMALTENANGO</t>
  </si>
  <si>
    <t>HG-8471</t>
  </si>
  <si>
    <t>ADQUISICIÓN DE MEDICAMENTOS TERCER CUATRIMESTRE 1</t>
  </si>
  <si>
    <t>HG-8472</t>
  </si>
  <si>
    <t>HG-8473</t>
  </si>
  <si>
    <t>HG-8474</t>
  </si>
  <si>
    <t>HG-8475</t>
  </si>
  <si>
    <t>HMA-CD-301 BM, CARBETOCINA, DE BODEGA DE MEDICAMENTOS PARA EL HOSPITAL DE MAZATENANGO.</t>
  </si>
  <si>
    <t>HG-8476</t>
  </si>
  <si>
    <t>COMPRA DE CARBETOCINA, PARA EL HOSPITAL NACIONAL DE SAN MARCOS "DR. MOISÉS VILLAGRÁN MAZARIEGOS"</t>
  </si>
  <si>
    <t>HG-8477</t>
  </si>
  <si>
    <t>HG-8478</t>
  </si>
  <si>
    <t>ADQUISICIÓN DE CARBETOCINA CONCENTRACIÓN: 100MCG/ML; PARA LOS DIFERENTES SERVICIOS DEL HOSPITAL DEPARTAMENTAL DE TOTONICAPÁN.</t>
  </si>
  <si>
    <t>HG-8479</t>
  </si>
  <si>
    <t>HG-8480</t>
  </si>
  <si>
    <t>POR ADQUISICION DE CARBETOCINA 100MCG/ML INYECTABLE</t>
  </si>
  <si>
    <t>HG-8481</t>
  </si>
  <si>
    <t>ADQUISICIÓN DE MEDICAMENTOS CARBETOCINA CONCENTRACIÓN: 100MCG/ML, ÁCIDO TRANEXÁMICO CONCENTRACIÓN: 100MG/ML; PARA EL HOSPITAL DE EL PROGRESO</t>
  </si>
  <si>
    <t>HG-8482</t>
  </si>
  <si>
    <t>HG-8483</t>
  </si>
  <si>
    <t>ADQUISICIÓN DE PRODUCTOS MEDICINALES Y FARMACÉUTICOS (CARBETOCINA)</t>
  </si>
  <si>
    <t>HG-8484</t>
  </si>
  <si>
    <t>CARBETOCINA; CONCENTRACIÓN: 100MCG/ML; FORMA FARMACÉUTICA: SOLUCIÓN INYECTABLE; VÍA DE ADMINISTRACIÓN: INTRAVENOSA / INTRAMUSCULAR; PARA EL HOSPITAL GENERAL SAN JUAN DE DIOS.</t>
  </si>
  <si>
    <t>HG-8485</t>
  </si>
  <si>
    <t>COMPRA DIRECTA MSPAS NO. 2022-HCH-CD494 ADQUISICIÓN DE MEDICAMENTOS (AMLODIPINA CONCENTRACIÓN: 5 MG; CARBETOCINA. CONCENTRACIÓN: 100MCG/ML; CLOPIDOGREL CONCENTRACIÓN: 75 MG) PARA EL HOSPITAL NACIONAL DE CHIMALTENANGO</t>
  </si>
  <si>
    <t>HG-8486</t>
  </si>
  <si>
    <t>HG-8487</t>
  </si>
  <si>
    <t>ADQUISCION DE CARBETOCINA, RITODRINA Y ROCIVERINA, PARA RL HOSPITAL NACIONAL NICOLASA CRUZ JALAPA</t>
  </si>
  <si>
    <t>HG-8488</t>
  </si>
  <si>
    <t>ADQUISICIÓN DE PRODUCTOS MEDICINALES Y FARMACEUTICOS, CORRESPONDIENTE SOL. DE PEDIDO NO. 1029-2022</t>
  </si>
  <si>
    <t>Carbetocina</t>
  </si>
  <si>
    <t>Concentración: 100mcg/ml; Forma farmacéutica: Solución inyectable; Vía de administración: Intravenosa / intramuscular;</t>
  </si>
  <si>
    <t>Vial - 1 Mililitro(ml)</t>
  </si>
  <si>
    <t>Lonactene 100 mcg/ mL  Solución inyectable</t>
  </si>
  <si>
    <t>HG-8489</t>
  </si>
  <si>
    <t>CARBETOCINA: CONCENTRACIÓN: 100MCG/ML; FORMA FARMACÉUTICA: SOLUCIÓN INYECTABLE; VÍA DE ADMINISTRACIÓN: INTRAVENOSA / INTRAMUSCULAR; PARA EL HOSPITAL GENERAL SAN JUAN DE DIOS</t>
  </si>
  <si>
    <t>HG-8490</t>
  </si>
  <si>
    <t>MSPAS No. 2021-ROO-C205, ADQUISICIÓN DE CARBETOCINA, PARA EL HOSPITAL ROOSEVELT</t>
  </si>
  <si>
    <t>HG-8491</t>
  </si>
  <si>
    <t>MSPAS NO. 2021-ROO-C205, ADQUISICIÓN DE CARBETOCINA, PARA EL HOSPITAL ROOSEVELT</t>
  </si>
  <si>
    <t>CONCENTRACIÓN: 100MCG/ML; FORMA FARMACÉUTICA: SOLUCIÓN INYECTABLE; VÍA DE ADMINISTRACIÓN: INTRAVENOSA / INTRAMUSCULAR</t>
  </si>
  <si>
    <t>HG-8492</t>
  </si>
  <si>
    <t>HG-8493</t>
  </si>
  <si>
    <t>095-001</t>
  </si>
  <si>
    <t>CÓDIGO IGSS 816 HALOPERIDOL SOLUCIÓN INYECTABLE 5 MG/ML VIAL O AMPOLLA 1 ML PARA USO EXCLUSIVO DEL HOSPITAL COBÁN, A.V. CANTIDAD 10</t>
  </si>
  <si>
    <t>HALOPERIDOL</t>
  </si>
  <si>
    <t>CONCENTRACIÓN: 5MG/ML; FORMA FARMACÉUTICA: SOLUCIÓN INYECTABLE; VÍA DE ADMINISTRACIÓN: INTRAMUSCULAR / INTRAVENOSA;</t>
  </si>
  <si>
    <t>HALOPERIDOL SELECTPHARMA</t>
  </si>
  <si>
    <t>HG-8494</t>
  </si>
  <si>
    <t>ADQUISICION DE DIMENHIDRINATO,  PARA EL HOSPITAL REGIONAL DE ZACAPA</t>
  </si>
  <si>
    <t>HALOPERIDOL GENERICO</t>
  </si>
  <si>
    <t>HG-8495</t>
  </si>
  <si>
    <t>HALOPERIDOL SOLUCIÓN INYECTABLE 5 MG/ML VIAL O AMPOLLA 1 ML</t>
  </si>
  <si>
    <t>HALOPERIDOL SELECTPHARMA 5MG/ML SOLUCIÓN INYECTABLE</t>
  </si>
  <si>
    <t>HG-8496</t>
  </si>
  <si>
    <t>HG-8497</t>
  </si>
  <si>
    <t>HALOPERIDOL (GENERICO)</t>
  </si>
  <si>
    <t>HG-8498</t>
  </si>
  <si>
    <t>MSPAS NO. 2022-HAM-CD358 ADQUISICIÓN DE AMPICILINA 1G, CLORFENIRAMINA TAB Y OTROS</t>
  </si>
  <si>
    <t>CONCENTRACIÓN: 5MG/1ML; FORMA FARMACÉUTICA: AMPOLLA; VÍA DE ADMINISTRACIÓN: INTRAMUSCULAR / INTRAVENOSA;</t>
  </si>
  <si>
    <t>HG-8499</t>
  </si>
  <si>
    <t>HALOPERIDOL; CONCENTRACIÓN: 5MG/ML; FORMA FARMACÉUTICA: SOLUCIÓN INYECTABLE; VÍA DE ADMINISTRACIÓN: INTRAMUSCULAR / INTRAVENOSA; PARA EL HOSPITAL GENERAL SAN JUAN DE DIOS.</t>
  </si>
  <si>
    <t>HG-8500</t>
  </si>
  <si>
    <t>MSPAS NO. 2022-ROO-CD-4091 (ADQUISICION DE HALOPERIDOL 5MG/1ML IM/IV)</t>
  </si>
  <si>
    <t>HG-8501</t>
  </si>
  <si>
    <t>HG-8502</t>
  </si>
  <si>
    <t>HALOPERIDOL 5MG/ML IM/IV AMPOLLA 1 ML</t>
  </si>
  <si>
    <t>HG-8503</t>
  </si>
  <si>
    <t>EVENTO NO. 2593-2022, CÓDIGO IGSS 816, HALOPERIDOL SOLUCIÓN INYECTABLE 5 MG/ML VIAL O AMPOLLA 1 ML</t>
  </si>
  <si>
    <t>HG-8504</t>
  </si>
  <si>
    <t>HALOPERIDOL SOLUCIÓN INYECTABLE 5 MG/ML VIAL O AMPOLLA 1 ML; CÓDIGO IGSS: 816;</t>
  </si>
  <si>
    <t>HG-8505</t>
  </si>
  <si>
    <t>HG-8506</t>
  </si>
  <si>
    <t>CÓDIGO 816 HALOPERIDOL SOLUCIÓN INYECTABLE 5 MG/ML VIAL O AMPOLLA 1 ML</t>
  </si>
  <si>
    <t>HG-8507</t>
  </si>
  <si>
    <t>HALOPERIDOL SELECTPHARMA 5 MG/ML SOLUCIÓN INYECTABLE</t>
  </si>
  <si>
    <t>HG-8508</t>
  </si>
  <si>
    <t>HALOPERIDOL 5MG/ML IM/IV 1ML</t>
  </si>
  <si>
    <t>HG-8509</t>
  </si>
  <si>
    <t>HALOPERIDOL 5MG/ML AMPOLLA 1 ML</t>
  </si>
  <si>
    <t>HG-8510</t>
  </si>
  <si>
    <t>HALOPERIDOL SOLUCIÓN INYECTABLE 5 MG/ML VIAL O AMPOLLA 1 ML.</t>
  </si>
  <si>
    <t>HG-8511</t>
  </si>
  <si>
    <t>CD-243 ADQUISICION DE MEDICAMENTOS VARIOS PARA EL HOSPITAL DE RETALHULEU</t>
  </si>
  <si>
    <t>HG-8512</t>
  </si>
  <si>
    <t>HG-8513</t>
  </si>
  <si>
    <t>HG-8514</t>
  </si>
  <si>
    <t>HG-8515</t>
  </si>
  <si>
    <t>HALOPERIDOL ,SOLUCIÓN INYECTABLE 5 MG/ML VIAL O AMPOLLA 1 ML</t>
  </si>
  <si>
    <t>HG-8516</t>
  </si>
  <si>
    <t>HG-8517</t>
  </si>
  <si>
    <t>HG-8518</t>
  </si>
  <si>
    <t>COMPRA DE CLORANFENICOL, DOPAMINA, EFEDRINA, FLUCONAZOL, HALOPERIDOL, TIGECICLINA, TINTURA DE BENJUI, PARA EL HOSPITAL NACIONAL DE SAN MARCOS "DR. MOISÉS VILLAGRÁN MAZARIEGOS"</t>
  </si>
  <si>
    <t>HG-8519</t>
  </si>
  <si>
    <t>HG-8520</t>
  </si>
  <si>
    <t>COMPRA DIRECTA MSPAS NO. 2022-MEN-CD206 COMPRA DE HALOPERIDOL 5 MG/ML SOLUCION INYECTABLE PARA EL HOSPITAL DE SALUD MENTAL "DR. FEDERICO MORA".</t>
  </si>
  <si>
    <t>HG-8521</t>
  </si>
  <si>
    <t>HG-8522</t>
  </si>
  <si>
    <t>ADQUISICIÓN DE NOREPINEFRINA 4MG AMPOLLA 4ML, HIDROXIETIL-ALMIDÓN CLORURO DE SODIO 6%-0.9% FRASCO 500ML, ACEITE MINERAL 100% ENVASE GALÓN, HALOPERIDOL 5MG/ML AMPOLLA 1ML Y MISOPROSTOL 200MCG.</t>
  </si>
  <si>
    <t>HG-8523</t>
  </si>
  <si>
    <t>HALOPERIDOL 5MG/ML 1 MILILITRO AMPOLLA</t>
  </si>
  <si>
    <t>HG-8524</t>
  </si>
  <si>
    <t>HALOPERIDOL: CONCENTRACIÓN: 5MG/ML; FORMA FARMACÉUTICA: SOLUCIÓN INYECTABLE; VÍA DE ADMINISTRACIÓN: INTRAMUSCULAR / INTRAVENOSA; PARA EL HOSPITAL GENERAL SAN JUAN DE DIOS.</t>
  </si>
  <si>
    <t>HG-8525</t>
  </si>
  <si>
    <t>EVENTO NO. 388-2022 CLOZAPINA TABLETA DE 100 MG. CÓDIGO IGSS 897</t>
  </si>
  <si>
    <t>CLOZAPINA</t>
  </si>
  <si>
    <t>LUCIDEX</t>
  </si>
  <si>
    <t>HG-8526</t>
  </si>
  <si>
    <t>LEPONEX 100 MG COMPRIMIDOS</t>
  </si>
  <si>
    <t>HG-8527</t>
  </si>
  <si>
    <t>*CLOZAPINA, TABLETA DE 100 MG.</t>
  </si>
  <si>
    <t>LUCIDEX LAB. QUIMIFAR, S.A. PRODUCTO CON IVA</t>
  </si>
  <si>
    <t>HG-8528</t>
  </si>
  <si>
    <t>LEPONEX 100 MG. COMPRIMIDOS</t>
  </si>
  <si>
    <t>HG-8529</t>
  </si>
  <si>
    <t>120 - CLOZAPINA, TABLETA DE 100 MG C-897</t>
  </si>
  <si>
    <t>HG-8530</t>
  </si>
  <si>
    <t>HG-8531</t>
  </si>
  <si>
    <t>CLOZAPINA. TABLETA, DE 100 MG</t>
  </si>
  <si>
    <t>LUCIDEX (LAB. QUIMIFAR)</t>
  </si>
  <si>
    <t>HG-8532</t>
  </si>
  <si>
    <t>HG-8533</t>
  </si>
  <si>
    <t>CLOZAPINA, TABLETA DE 100 MG.-</t>
  </si>
  <si>
    <t>HG-8534</t>
  </si>
  <si>
    <t>-CLOZAPINA, TABLETA DE 100 MG.</t>
  </si>
  <si>
    <t>HG-8535</t>
  </si>
  <si>
    <t>COD. IGSS 897 CLOZAPINA TABLETA DE 100 MG</t>
  </si>
  <si>
    <t>HG-8536</t>
  </si>
  <si>
    <t>HG-8537</t>
  </si>
  <si>
    <t>420 - CLOZAPINA TABLETA DE 100 MG C-897</t>
  </si>
  <si>
    <t>HG-8538</t>
  </si>
  <si>
    <t>CLOZAPINA; TABLETA DE 100 MG</t>
  </si>
  <si>
    <t>HG-8539</t>
  </si>
  <si>
    <t>CLOZAPINA, TABLETA DE 100 MG.</t>
  </si>
  <si>
    <t>LEPONEX 100 MG</t>
  </si>
  <si>
    <t>HG-8540</t>
  </si>
  <si>
    <t>240 - CLOZAPINA TABLETA DE 100 MG C-897</t>
  </si>
  <si>
    <t>HG-8541</t>
  </si>
  <si>
    <t>HG-8542</t>
  </si>
  <si>
    <t>360 - CLOZAPINA TABLETA DE 100 MG C-897</t>
  </si>
  <si>
    <t>HG-8543</t>
  </si>
  <si>
    <t>COMPRA DIRECTA MSPAS NO. 2022-MEN-CD153 COMPRA DE CLOZAPINA 100 MG. TABLETA PARA EL HOSPITAL DE SALUD MENTAL "DR. FEDERICO MORA".</t>
  </si>
  <si>
    <t>LUCIDEX 100 MG</t>
  </si>
  <si>
    <t>HG-8544</t>
  </si>
  <si>
    <t>HG-8545</t>
  </si>
  <si>
    <t>660 - CLOZAPINA TABLETA DE 100 MG C-897</t>
  </si>
  <si>
    <t>HG-8546</t>
  </si>
  <si>
    <t>LEPONEX 100MG COMPRIMIDOS</t>
  </si>
  <si>
    <t>HG-8547</t>
  </si>
  <si>
    <t>LEPONEX, 100MG</t>
  </si>
  <si>
    <t>HG-8548</t>
  </si>
  <si>
    <t>CLOZAPINA: TABLETA DE 100 MG.</t>
  </si>
  <si>
    <t>HG-8549</t>
  </si>
  <si>
    <t>CLOZAPINA; TABLETA DE 100 MG:</t>
  </si>
  <si>
    <t>HG-8550</t>
  </si>
  <si>
    <t>CLOZAPINA; TABLETA DE 100 MG.</t>
  </si>
  <si>
    <t>LUCIDEX LAB. QUIMIFAR, S.A. PRODUTO CON IVA</t>
  </si>
  <si>
    <t>HG-8551</t>
  </si>
  <si>
    <t>HG-8552</t>
  </si>
  <si>
    <t>390 - CLOZAPINA TABLETA DE 100 MG C-897</t>
  </si>
  <si>
    <t>HG-8553</t>
  </si>
  <si>
    <t>HG-8554</t>
  </si>
  <si>
    <t>CLOZAPINA, TABLETA DE 100 MG:.</t>
  </si>
  <si>
    <t>HG-8555</t>
  </si>
  <si>
    <t>CLOZAPINA, TABLETA DE 100 MG</t>
  </si>
  <si>
    <t>LUCIDEX TABLETA</t>
  </si>
  <si>
    <t>HG-8556</t>
  </si>
  <si>
    <t>LEPONEX 100 MG TABLETAS</t>
  </si>
  <si>
    <t>HG-8557</t>
  </si>
  <si>
    <t>570 - CLOZAPINA TABLETA DE 100 MG  C-897</t>
  </si>
  <si>
    <t>HG-8558</t>
  </si>
  <si>
    <t>HG-8559</t>
  </si>
  <si>
    <t>CLOZAPINA. TABLETA DE 100 MG.</t>
  </si>
  <si>
    <t>LUCIDEX TABLETAS</t>
  </si>
  <si>
    <t>HG-8560</t>
  </si>
  <si>
    <t>HG-8561</t>
  </si>
  <si>
    <t>CLOZAPINA. TABLETA DE 100 MG</t>
  </si>
  <si>
    <t>HG-8562</t>
  </si>
  <si>
    <t>HG-8563</t>
  </si>
  <si>
    <t>CLOZAPINA;. TABLETA DE 100 MG</t>
  </si>
  <si>
    <t>HG-8564</t>
  </si>
  <si>
    <t>LEPONEX 100 MG. TABLETAS</t>
  </si>
  <si>
    <t>HG-8565</t>
  </si>
  <si>
    <t>HG-8566</t>
  </si>
  <si>
    <t>CODIGO 897 CLOZAPINA, TABLETA DE 100 MG</t>
  </si>
  <si>
    <t>HG-8567</t>
  </si>
  <si>
    <t>HG-8568</t>
  </si>
  <si>
    <t>.CLOZAPINA, TABLETA DE 100 MG</t>
  </si>
  <si>
    <t>HG-8569</t>
  </si>
  <si>
    <t>HG-8570</t>
  </si>
  <si>
    <t>CLOZAPINA: TABLETA, DE 100 MG</t>
  </si>
  <si>
    <t>HG-8571</t>
  </si>
  <si>
    <t>CLOZAPINA: TABLETA DE 100 MG</t>
  </si>
  <si>
    <t>HG-8572</t>
  </si>
  <si>
    <t>HG-8573</t>
  </si>
  <si>
    <t>180 - CLOZAPINA TABLETA DE 100 MG C-897</t>
  </si>
  <si>
    <t>HG-8574</t>
  </si>
  <si>
    <t>HG-8575</t>
  </si>
  <si>
    <t>960 - CLOZAPINA TABLETA DE 100 MG C-897</t>
  </si>
  <si>
    <t>HG-8576</t>
  </si>
  <si>
    <t>HG-8577</t>
  </si>
  <si>
    <t>CLOZAPINA. TABLETA.DE 100 MG</t>
  </si>
  <si>
    <t>CLOZAPINA PHARMADEL 100 MG TABLETAS</t>
  </si>
  <si>
    <t>HG-8578</t>
  </si>
  <si>
    <t>HG-8579</t>
  </si>
  <si>
    <t>HG-8580</t>
  </si>
  <si>
    <t>CLOZAPINA- TABLETA; DE 100 MG</t>
  </si>
  <si>
    <t>HG-8581</t>
  </si>
  <si>
    <t>HG-8582</t>
  </si>
  <si>
    <t>LEPONEX 100 MG COMRIMIDOS</t>
  </si>
  <si>
    <t>HG-8583</t>
  </si>
  <si>
    <t>450 - CLOZAPINA TABLETA DE 100 MG C-897</t>
  </si>
  <si>
    <t>HG-8584</t>
  </si>
  <si>
    <t>HG-8585</t>
  </si>
  <si>
    <t>RISPERIDONA</t>
  </si>
  <si>
    <t>CONCENTRACIÓN: 2MG; PRESENTACIÓN: TABLETA; VÍA DE ADMINISTRACIÓN: ORAL;</t>
  </si>
  <si>
    <t>PSICODOL 2 MG TABLETAS</t>
  </si>
  <si>
    <t>HG-8586</t>
  </si>
  <si>
    <t>LOGICAL 2, 2MG COMPRIMIDOS RECUBIERTOS</t>
  </si>
  <si>
    <t>HG-8587</t>
  </si>
  <si>
    <t>MSPAS NO. 2022-ROO-CD-4254 (ADQUISICION DE RISPERIDONA 2MG; PRESENTACION: TABLETA; VIA DE ADMINISTRACION: ORAL)</t>
  </si>
  <si>
    <t>HG-8588</t>
  </si>
  <si>
    <t>HG-8589</t>
  </si>
  <si>
    <t>ADQUISICIÓN DE RISPERIDONA CONCENTRACIÓN 2MG</t>
  </si>
  <si>
    <t>HG-8590</t>
  </si>
  <si>
    <t>HG-8591</t>
  </si>
  <si>
    <t>CODIGO IGSS 10390; PEDIDO 7027 OLANZAPINA TABLETA RECUBIERTA 10 MG</t>
  </si>
  <si>
    <t>OLANZAPINA TABLETA RECUBIERTA 10 MG</t>
  </si>
  <si>
    <t>OLEXA 10 MG TABLETAS RECIBIERTAS SIMPLES/INCLUYE IVA</t>
  </si>
  <si>
    <t>HG-8592</t>
  </si>
  <si>
    <t>BIOLOGICOS Y FARMACEUTICOS, SOCIEDAD ANÓNIMA</t>
  </si>
  <si>
    <t>OLANZAPINA PIERSAN 10MG TABLETAS RECUBIERTAS SIMPLES LAB. (PIERSAN CENTROAMERICANA/GUATEMALA) EXENTO</t>
  </si>
  <si>
    <t>HG-8593</t>
  </si>
  <si>
    <t>COD IGSS 10390 OLANZAPINA TABLETA RECUBIERTA 10MG. P-942</t>
  </si>
  <si>
    <t>OLANZAPINA</t>
  </si>
  <si>
    <t>CONCENTRACIÓN: 10 MILIGRAMOS; FORMA FARMACÉUTICA: TABLETA RECUBIERTA; VÍA DE ADMINISTRACIÓN: ORAL;</t>
  </si>
  <si>
    <t>OLANZAPINA HETERO 10 MG COMPRIMIDOS RECUBIERTOS (FRASCO 1X30)</t>
  </si>
  <si>
    <t>HG-8594</t>
  </si>
  <si>
    <t>OLEXA 10 MG TABLETAS RECIBIERTAS SIMPLES / PRODUCTO PAGA IVA</t>
  </si>
  <si>
    <t>HG-8595</t>
  </si>
  <si>
    <t>HG-8596</t>
  </si>
  <si>
    <t>CODIGO IGSS 10390; OLANZAPINA TABLETA RECUBIERTA 10 MG</t>
  </si>
  <si>
    <t>HG-8597</t>
  </si>
  <si>
    <t>HG-8598</t>
  </si>
  <si>
    <t>QUETIAPINA FUMARATO TABLETA 300 MG., CODIGO IGSS 10507, CANTIDAD 150, PEDIDO 1969/2022</t>
  </si>
  <si>
    <t>QUETIAPINA FUMARATO</t>
  </si>
  <si>
    <t>CONCENTRACIÓN: 300MG; FORMA FARMACÉUTICA: TABLETA RECUBIERTA; VÍA DE ADMINISTRACIÓN: ORAL;</t>
  </si>
  <si>
    <t>QUETIAPINA FUMARATO NEOETHICALS 300 MG COMPRIMIDO RECUBIERTO</t>
  </si>
  <si>
    <t>HG-8599</t>
  </si>
  <si>
    <t>QUTERO 300 MG TABLERAS RECUBIERTAS</t>
  </si>
  <si>
    <t>HG-8600</t>
  </si>
  <si>
    <t>EPSILON 300 MG TABLETA RECUBIERTA SIMPLE/INCLUYE IVA</t>
  </si>
  <si>
    <t>HG-8601</t>
  </si>
  <si>
    <t>CODIGO 10507 QUETIAPINA FUMARATO, TABLETA 300 MG.</t>
  </si>
  <si>
    <t>HG-8602</t>
  </si>
  <si>
    <t>EPSILON 300 MG TABLETA RECUBIERTA/INCLUYE IVA</t>
  </si>
  <si>
    <t>HG-8603</t>
  </si>
  <si>
    <t>PEDIDO 4769/2022 CÓDIGO IGSS 10507 QUETIAPINA FUMARATO TABLETA 300 MG AMPARO No. 01200-2016-00064</t>
  </si>
  <si>
    <t>Quetiapina fumarato</t>
  </si>
  <si>
    <t>Concentración: 300mg; Forma farmacéutica: Tableta recubierta; Vía de administración: Oral;</t>
  </si>
  <si>
    <t>QUETIAPINA FUMARATO Neoethicals 300 mg Comprimido recubierto</t>
  </si>
  <si>
    <t>HG-8604</t>
  </si>
  <si>
    <t>EPSILON 300 MG TABLETA RECUBIERTA SIMPLE</t>
  </si>
  <si>
    <t>HG-8605</t>
  </si>
  <si>
    <t>F-863/2022  C-898  ALPRAZOLAM, TABLETA DE 0.5 MG</t>
  </si>
  <si>
    <t>ALPRAZOLAM</t>
  </si>
  <si>
    <t>CONCENTRACIÓN: 0.5MG; FORMA FARMACÉUTICA: TABLETA; VÍA DE ADMINISTRACIÓN: ORAL;</t>
  </si>
  <si>
    <t>ALPRAZOLAM SELECTPHARMA 0.5 TABLETAS / PRODUCTO CONTROLADO / PRODUCTO EXENTO DE IVA</t>
  </si>
  <si>
    <t>HG-8606</t>
  </si>
  <si>
    <t>CÓDIGO 898 ALPRAZOLAM TABLETA DE 0.5 MG</t>
  </si>
  <si>
    <t>ALPRAZOLAM SELECTPHARMA 0.5 TABLETAS / PRODUCTO CONTROLADO/EXENTO DE IVA</t>
  </si>
  <si>
    <t>HG-8607</t>
  </si>
  <si>
    <t>EVENTO NO. 410-2022, ALPRAZOLAM TABLETA DE 0.5 MG, CODIGO IGSS 898</t>
  </si>
  <si>
    <t>HG-8608</t>
  </si>
  <si>
    <t>1701282</t>
  </si>
  <si>
    <t>CHEMILCO INTERNACIONAL SOCIEDAD ANONIMA</t>
  </si>
  <si>
    <t>SUBLIMEX 0.5MG TABLETAS</t>
  </si>
  <si>
    <t>HG-8609</t>
  </si>
  <si>
    <t>ALPRAZOLAM TABLETA DE 0.5 MG</t>
  </si>
  <si>
    <t>CONCENTRACIÓN: 0.5 MG; FORMA FARMACÉUTICA: TABLETA; VÍA DE ADMINISTRACIÓN: ORAL;</t>
  </si>
  <si>
    <t>HG-8610</t>
  </si>
  <si>
    <t>HG-8611</t>
  </si>
  <si>
    <t>CÓDIGO IGSS 898, ALPRAZOLAM, TABLETA DE 0.5 MG. SOLICITUD: 478/2022.</t>
  </si>
  <si>
    <t>HG-8612</t>
  </si>
  <si>
    <t>SUBLIMEX TABLETA 0.5MG  INCLUYE IVA  BLISTER X 20 TABLETAS</t>
  </si>
  <si>
    <t>HG-8613</t>
  </si>
  <si>
    <t>COD IGSS 898 ALPRAZOLAM TABLETA DE 0.5 MG P-636</t>
  </si>
  <si>
    <t>HG-8614</t>
  </si>
  <si>
    <t>SUBLIMEX 0.5MG TABLETA</t>
  </si>
  <si>
    <t>HG-8615</t>
  </si>
  <si>
    <t>HG-8616</t>
  </si>
  <si>
    <t>HG-8617</t>
  </si>
  <si>
    <t>CODIGO 898 PEDIDO 1196/2022 ALPRAZOLAM, TABLETA DE 0.5 MG.</t>
  </si>
  <si>
    <t>HG-8618</t>
  </si>
  <si>
    <t>HG-8619</t>
  </si>
  <si>
    <t>CODIGO 898 PEDIDO 1197/2022 ALPRAZOLAM, TABLETA DE 0.5 MG.</t>
  </si>
  <si>
    <t>HG-8620</t>
  </si>
  <si>
    <t>HG-8621</t>
  </si>
  <si>
    <t>17,020 - ALPRAZOLAM, TABLETA DE 0.5 MG C-898</t>
  </si>
  <si>
    <t>HG-8622</t>
  </si>
  <si>
    <t>HG-8623</t>
  </si>
  <si>
    <t>HG-8624</t>
  </si>
  <si>
    <t>HG-8625</t>
  </si>
  <si>
    <t>HG-8626</t>
  </si>
  <si>
    <t>COD. IGSS 898 ALPRAZOLAM TABLETA DE 0.5 MG</t>
  </si>
  <si>
    <t>HG-8627</t>
  </si>
  <si>
    <t>HG-8628</t>
  </si>
  <si>
    <t>HG-8629</t>
  </si>
  <si>
    <t>SUBLIMEX TABLETAS 0.5 MG</t>
  </si>
  <si>
    <t>HG-8630</t>
  </si>
  <si>
    <t>CODIGO 898 ALPRAZOLAM, TABLETA DE 0.5 MG</t>
  </si>
  <si>
    <t>HG-8631</t>
  </si>
  <si>
    <t>CODIGO 898 ALPRAZOLAM TABLETA DE 0.5 MG.</t>
  </si>
  <si>
    <t>HG-8632</t>
  </si>
  <si>
    <t>SUBLIMEX</t>
  </si>
  <si>
    <t>HG-8633</t>
  </si>
  <si>
    <t>HG-8634</t>
  </si>
  <si>
    <t>HG-8635</t>
  </si>
  <si>
    <t>EVENTO NO. 2512-2022, CÓDIGO IGSS 898, ALPRAZOLAM TABLETA DE 0.5 MG</t>
  </si>
  <si>
    <t>HG-8636</t>
  </si>
  <si>
    <t>HG-8637</t>
  </si>
  <si>
    <t>ALPRAZOLAM SELECTPHARMA 0.5 TABLETAS / PRODUCTO CONTROLADO</t>
  </si>
  <si>
    <t>HG-8638</t>
  </si>
  <si>
    <t>PEDIDO 3621/2022 CÓDIGO IGSS 898 ALPRAZOLAM, TABLETA DE 0.5 MG AMPARO NO. 01200-2016-00064</t>
  </si>
  <si>
    <t>HG-8639</t>
  </si>
  <si>
    <t>SUBLIMEX 0.5 MG TABLETAS</t>
  </si>
  <si>
    <t>HG-8640</t>
  </si>
  <si>
    <t>PEDIDO 3623/2022 CÓDIGO IGSS 898 ALPRAZOLAM, TABLETA DE 0.5 MG AMPARO NO. 01200-2016-00064</t>
  </si>
  <si>
    <t>HG-8641</t>
  </si>
  <si>
    <t>HG-8642</t>
  </si>
  <si>
    <t>15,180 - ALPRAZOLAM TABLETA DE 0.5 MG C-898</t>
  </si>
  <si>
    <t>HG-8643</t>
  </si>
  <si>
    <t>HG-8644</t>
  </si>
  <si>
    <t>ADQUISICION DE MEDICAMENTOS PARA EL TERCER CUATRIMESTRE DEL HOGAR DE ANCIANOS FRAY RODRIGO DE LA CRUZ, MSPAS NO. 2022-HRO-CD-39.</t>
  </si>
  <si>
    <t>HG-8645</t>
  </si>
  <si>
    <t>ALPRAZOLAM TABLETA DE 0.5 MG.</t>
  </si>
  <si>
    <t>HG-8646</t>
  </si>
  <si>
    <t>HG-8647</t>
  </si>
  <si>
    <t>CODIGO IGSS 898 ALPRAZOLAM TABLETA DE 0.5 MG</t>
  </si>
  <si>
    <t>HG-8648</t>
  </si>
  <si>
    <t>SUBLIMEX TABLETA 0.5 MG</t>
  </si>
  <si>
    <t>HG-8649</t>
  </si>
  <si>
    <t>COMPRA DE MEDICAMENTO ALPRAZOLAM TABLETA DE 0.5 MG CÓGIDO 898, PARA IGSS HOSPITAL COBÁN 8,700, CARCHÁ 1,200, SAN CRISTÓBAL 1,500, CÁHABÓN 400 TOTAL 11,800</t>
  </si>
  <si>
    <t>HG-8650</t>
  </si>
  <si>
    <t>HG-8651</t>
  </si>
  <si>
    <t>CÓDIGO 898 ALPRAZOLAM, TABLETA DE 0.5 MG</t>
  </si>
  <si>
    <t>ALPRAZOLAM SELECTPHARMA 0.5 TABLETAS / PRODUCTO CONTROLADO / EXENTO DE IVA</t>
  </si>
  <si>
    <t>HG-8652</t>
  </si>
  <si>
    <t>HG-8653</t>
  </si>
  <si>
    <t>F-1419 C-898 ALPRAZOLAM, TABLETA DE 0.5 MG</t>
  </si>
  <si>
    <t>HG-8654</t>
  </si>
  <si>
    <t>HG-8655</t>
  </si>
  <si>
    <t>HG-8656</t>
  </si>
  <si>
    <t>HG-8657</t>
  </si>
  <si>
    <t>ALPRAZOLAM TABLETA DE 0.5 MG CANTIDAD 10,000 PEDIDO 2914/2022 CODIGO IGSS 898</t>
  </si>
  <si>
    <t>HG-8658</t>
  </si>
  <si>
    <t>HG-8659</t>
  </si>
  <si>
    <t>CODIGO IGSS 898 ALPRAZOLAM, TABLETA DE 0.5 MG</t>
  </si>
  <si>
    <t>HG-8660</t>
  </si>
  <si>
    <t>HG-8661</t>
  </si>
  <si>
    <t>HG-8662</t>
  </si>
  <si>
    <t>PEDIDO 2330, CÓDIGO IGSS 898 ALPRAZOLAM, TABLETA DE 0.5 MG</t>
  </si>
  <si>
    <t>HG-8663</t>
  </si>
  <si>
    <t>HG-8664</t>
  </si>
  <si>
    <t>ALPRAZOLAM CONCENTRACIÓN: 0.5MG; FORMA FARMACÉUTICA: TABLETA; VÍA DE ADMINISTRACIÓN: ORAL; (CÓDIGO PPR 85-71891)</t>
  </si>
  <si>
    <t>HG-8665</t>
  </si>
  <si>
    <t>ALPRAZOLAM, TABLETA DE 0.5 MG.</t>
  </si>
  <si>
    <t>HG-8666</t>
  </si>
  <si>
    <t>HG-8667</t>
  </si>
  <si>
    <t>PEDIDO 2907, CÓDIGO IGSS 898 Alprazolam, Tableta de 0.5 mg</t>
  </si>
  <si>
    <t>Alprazolam</t>
  </si>
  <si>
    <t>Concentración: 0.5mg;  Forma farmacéutica: Tableta;  Vía de administración: Oral;</t>
  </si>
  <si>
    <t>HG-8668</t>
  </si>
  <si>
    <t>SUBLIMEX 0.5mg TABLETAS</t>
  </si>
  <si>
    <t>HG-8669</t>
  </si>
  <si>
    <t>PEDIDO No. 15829/2022; ALPRAZOLAM, TABLETA DE 0.5 MG; CODIGO IGSS: 898</t>
  </si>
  <si>
    <t>HG-8670</t>
  </si>
  <si>
    <t>HG-8671</t>
  </si>
  <si>
    <t>HG-8672</t>
  </si>
  <si>
    <t>HG-8673</t>
  </si>
  <si>
    <t>HG-8674</t>
  </si>
  <si>
    <t>HG-8675</t>
  </si>
  <si>
    <t>ALPRAZOLAM,TABLETA 0.5 MG. CÓDIGO IGSS: 898 P-920</t>
  </si>
  <si>
    <t>HG-8676</t>
  </si>
  <si>
    <t>Alprazolam,Tableta 0.5 mg. Código IGSS: 898 P-920</t>
  </si>
  <si>
    <t>CONCENTRACIÓN: 0.5MG; FORMA FARMACÉUTICA: TABLETA; VÍA DE ADMINISTRACIÓN: ORAL</t>
  </si>
  <si>
    <t>HG-8677</t>
  </si>
  <si>
    <t>HG-8678</t>
  </si>
  <si>
    <t>F-0859/2022 C-845 CLONAZEPAM, TABLETA 2 MG</t>
  </si>
  <si>
    <t>CLONAZEPAM</t>
  </si>
  <si>
    <t>CONCENTRACIÓN: 2MG; FORMA FARMACÉUTICA: TABLETA; VÍA DE ADMINISTRACIÓN: ORAL;</t>
  </si>
  <si>
    <t>CLONAZEPAM MK 2 MG TABLETAS/PRODUCTO CONTROLADO / PRODUCTO EXENTO DE IVA</t>
  </si>
  <si>
    <t>HG-8679</t>
  </si>
  <si>
    <t>RIVOTRIL 2 MG X 1 COMPRIMIDO</t>
  </si>
  <si>
    <t>HG-8680</t>
  </si>
  <si>
    <t>F-0534/2022 C-845 CLONAZEPAM, TABLETA 2 MG</t>
  </si>
  <si>
    <t>HG-8681</t>
  </si>
  <si>
    <t>RIVOTRIL 2 MG COMPRIMIDOS TIEMPO DE ENTREGA 30 DIAS HABILES DESPUES DE RECIBIR ORDEN DE COMPRA</t>
  </si>
  <si>
    <t>HG-8682</t>
  </si>
  <si>
    <t>CLONAZEPAM TABLETA 2 MG...</t>
  </si>
  <si>
    <t>29/5/2022</t>
  </si>
  <si>
    <t>CLONAZEPAM MK 2 MG TABLETAS/EXENTO DE IVA</t>
  </si>
  <si>
    <t>HG-8683</t>
  </si>
  <si>
    <t>RIVOTRIL 2 MG X 1 COMPRIMIDO - PRESENTACION: FRASCO DE 30 COMPRIMIDOS</t>
  </si>
  <si>
    <t>HG-8684</t>
  </si>
  <si>
    <t>CLONOFAX 2MG TABLETAS</t>
  </si>
  <si>
    <t>HG-8685</t>
  </si>
  <si>
    <t>CLONAZEPAM TABLETA 2 MG</t>
  </si>
  <si>
    <t>CLONOFAX TABLETA 2MG  INCLUYE IVA  BLISTER X 20 TABLETAS</t>
  </si>
  <si>
    <t>HG-8686</t>
  </si>
  <si>
    <t>COD IGSS 845 CLONAZEPAM TABLETA 2 MG P-533</t>
  </si>
  <si>
    <t>HG-8687</t>
  </si>
  <si>
    <t>HG-8688</t>
  </si>
  <si>
    <t>PEDIDO NO. 8346/2022, CLONAZEPAM , TABLETA 2 MG. DE MARCA COMERCIAL "RIVOTRIL" , CÓDIGO IGSS 845</t>
  </si>
  <si>
    <t>HG-8689</t>
  </si>
  <si>
    <t>CLONAZEPAM, TABLETA 2 MG</t>
  </si>
  <si>
    <t>HG-8690</t>
  </si>
  <si>
    <t>RIVOTRIL 2 MG X 1 COMPRIMIDO - ENTREGA 6 SEMANAS</t>
  </si>
  <si>
    <t>HG-8691</t>
  </si>
  <si>
    <t>CLONAGIN 2</t>
  </si>
  <si>
    <t>HG-8692</t>
  </si>
  <si>
    <t>HG-8693</t>
  </si>
  <si>
    <t>RIVOTRIL 2 MG X 1 COMPRIMIDO - PRESENTACION: FRASCO DE 30 COMPRIMIDOS- ENTREGA 6 SEMANAS</t>
  </si>
  <si>
    <t>HG-8694</t>
  </si>
  <si>
    <t>HG-8695</t>
  </si>
  <si>
    <t>CLONOFAX 2MG TABLETA</t>
  </si>
  <si>
    <t>HG-8696</t>
  </si>
  <si>
    <t>CÓDIGO 845 CLONAZEPAM TABLETA 2 MG</t>
  </si>
  <si>
    <t>HG-8697</t>
  </si>
  <si>
    <t>HG-8698</t>
  </si>
  <si>
    <t>CLONOFAX TABLETA 2MG</t>
  </si>
  <si>
    <t>HG-8699</t>
  </si>
  <si>
    <t>EVENTO NO. 2330-2022, CÓDIGO IGSS 845, CLONAZEPAM TABLETA 2 MG</t>
  </si>
  <si>
    <t>HG-8700</t>
  </si>
  <si>
    <t>HG-8701</t>
  </si>
  <si>
    <t>HG-8702</t>
  </si>
  <si>
    <t>CLONAZEPAM TABLETA 2 MG. CANTIDAD 8000 PEDIDO 2535/2022 CODIGO IGSS 845</t>
  </si>
  <si>
    <t>HG-8703</t>
  </si>
  <si>
    <t>HG-8704</t>
  </si>
  <si>
    <t>HG-8705</t>
  </si>
  <si>
    <t>HG-8706</t>
  </si>
  <si>
    <t>PEDIDO NO. 9429/2022 , CLONAZEPAM , TABLETA 2 MG , CÓDIGO IGSS 845</t>
  </si>
  <si>
    <t>HG-8707</t>
  </si>
  <si>
    <t>RIVOTRIL 2 MG COMPRIMIDOS</t>
  </si>
  <si>
    <t>HG-8708</t>
  </si>
  <si>
    <t>CODIGO 845 CLONAZEPAM TABLETA 2 MG.  PEDIDO NO. 1421/2022</t>
  </si>
  <si>
    <t>HG-8709</t>
  </si>
  <si>
    <t>HG-8710</t>
  </si>
  <si>
    <t>HG-8711</t>
  </si>
  <si>
    <t>HG-8712</t>
  </si>
  <si>
    <t>HG-8713</t>
  </si>
  <si>
    <t>CLONAZEPAM,TABLETA 2 MG</t>
  </si>
  <si>
    <t>HG-8714</t>
  </si>
  <si>
    <t>HG-8715</t>
  </si>
  <si>
    <t>HG-8716</t>
  </si>
  <si>
    <t>HG-8717</t>
  </si>
  <si>
    <t>PEDIDO NO. 11314/2022; CÓDIGO IGSS 845; CLONAZEPAM, TABLETA 2MG</t>
  </si>
  <si>
    <t>HG-8718</t>
  </si>
  <si>
    <t>RIVOTRIL 2MG COMPRIMIDO</t>
  </si>
  <si>
    <t>HG-8719</t>
  </si>
  <si>
    <t>HG-8720</t>
  </si>
  <si>
    <t>HG-8721</t>
  </si>
  <si>
    <t>2125 - CLONAZEPAM, TABLETA 2 MG C-845</t>
  </si>
  <si>
    <t>HG-8722</t>
  </si>
  <si>
    <t>HG-8723</t>
  </si>
  <si>
    <t>HG-8724</t>
  </si>
  <si>
    <t>HG-8725</t>
  </si>
  <si>
    <t>ADQUISICIÓN CÓDIGO IGSS 845, CLONAZEPAM TABLETA 2 MG</t>
  </si>
  <si>
    <t>HG-8726</t>
  </si>
  <si>
    <t>HG-8727</t>
  </si>
  <si>
    <t>HG-8728</t>
  </si>
  <si>
    <t>CLONAZEPAM MK 2 MG TABLETAS/PRODUCTO CONTROLADO / EXENTO DE IVA</t>
  </si>
  <si>
    <t>HG-8729</t>
  </si>
  <si>
    <t>HG-8730</t>
  </si>
  <si>
    <t>CLONOFAX TABLETA 2 MG</t>
  </si>
  <si>
    <t>HG-8731</t>
  </si>
  <si>
    <t>HG-8732</t>
  </si>
  <si>
    <t>COMPRA DE MEDICAMENTO CLONAZEPAM TABLETA 2 MG PARA CENTROS DE COSTO DE ALTA VERAPAZ, CANTIDAD 750</t>
  </si>
  <si>
    <t>HG-8733</t>
  </si>
  <si>
    <t>RIVOTRIL 2 MG X 1 COMPRIMIDO - PRESENTACION: FRASCO DE 30 COMPRIMIDOS- ENTREGA 4 SEMANAS</t>
  </si>
  <si>
    <t>HG-8734</t>
  </si>
  <si>
    <t>HG-8735</t>
  </si>
  <si>
    <t>HG-8736</t>
  </si>
  <si>
    <t>PEDIDO 4137/2022 CODIGO IGSS 845, CLONAZEPAM, TABLETA 2 MG. AMPARO NO. 01200-2016-00064.</t>
  </si>
  <si>
    <t>HG-8737</t>
  </si>
  <si>
    <t>HG-8738</t>
  </si>
  <si>
    <t>HG-8739</t>
  </si>
  <si>
    <t>PEDIDO 2512, CÓDIGO IGSS 845, CLONAZEPAM, TABLETA 2 MG</t>
  </si>
  <si>
    <t>HG-8740</t>
  </si>
  <si>
    <t>HG-8741</t>
  </si>
  <si>
    <t>HG-8742</t>
  </si>
  <si>
    <t>HG-8743</t>
  </si>
  <si>
    <t>F-1414 C-845 CLONAZEPAM, TABLETA 2 MG</t>
  </si>
  <si>
    <t>HG-8744</t>
  </si>
  <si>
    <t>HG-8745</t>
  </si>
  <si>
    <t>HG-8746</t>
  </si>
  <si>
    <t>EVENTO NO. 3241-2022, CÓDIGO IGSS:845; CLONAZEPAM, TABLETA 2 MG</t>
  </si>
  <si>
    <t>HG-8747</t>
  </si>
  <si>
    <t>HG-8748</t>
  </si>
  <si>
    <t>HG-8749</t>
  </si>
  <si>
    <t>HG-8750</t>
  </si>
  <si>
    <t>HG-8751</t>
  </si>
  <si>
    <t>HG-8752</t>
  </si>
  <si>
    <t>HG-8753</t>
  </si>
  <si>
    <t>COD 845 CLONAZEPAM TABLETA 2 MG</t>
  </si>
  <si>
    <t>HG-8754</t>
  </si>
  <si>
    <t>HG-8755</t>
  </si>
  <si>
    <t>HG-8756</t>
  </si>
  <si>
    <t>CLONAZEPAM TABLETA 2 MG COD 845 SIAF 6330</t>
  </si>
  <si>
    <t>HG-8757</t>
  </si>
  <si>
    <t>HG-8758</t>
  </si>
  <si>
    <t>HG-8759</t>
  </si>
  <si>
    <t>CODIGO 845 CLONAZEPAM TABLETA 2 MG. PEDIDO NO. 1739/2022</t>
  </si>
  <si>
    <t>HG-8760</t>
  </si>
  <si>
    <t>HG-8761</t>
  </si>
  <si>
    <t>HG-8762</t>
  </si>
  <si>
    <t>PEDIDO No. 15827/2022; CLONAZEPAM, TABLETA 2 MG; CODIGO IGSS: 845</t>
  </si>
  <si>
    <t>Clonazepam</t>
  </si>
  <si>
    <t>Concentración: 2mg; Forma farmacéutica: Tableta; Vía de administración: Oral;</t>
  </si>
  <si>
    <t>CLONAZEPAM MK 2 MG TABLETAS</t>
  </si>
  <si>
    <t>HG-8763</t>
  </si>
  <si>
    <t>HG-8764</t>
  </si>
  <si>
    <t>Clonofax Tableta</t>
  </si>
  <si>
    <t>HG-8765</t>
  </si>
  <si>
    <t>PEDIDO 3357/2022. CODIGO 845. CLONAZEPAM, TABLETA 2 MG.</t>
  </si>
  <si>
    <t>HG-8766</t>
  </si>
  <si>
    <t>HG-8767</t>
  </si>
  <si>
    <t>Clonofax 2mg Tableta</t>
  </si>
  <si>
    <t>HG-8768</t>
  </si>
  <si>
    <t>HG-8769</t>
  </si>
  <si>
    <t>PEDIDO 3358/2022. CODIGO 845. CLONAZEPAM, TABLETA 2 MG.</t>
  </si>
  <si>
    <t>HG-8770</t>
  </si>
  <si>
    <t>HG-8771</t>
  </si>
  <si>
    <t>HG-8772</t>
  </si>
  <si>
    <t>HG-8773</t>
  </si>
  <si>
    <t>HG-8774</t>
  </si>
  <si>
    <t>ADQUISICIÓN DE SURFACATANTE PULMONAR PORCINO</t>
  </si>
  <si>
    <t>SURFACTANTE PULMONAR PORCINO</t>
  </si>
  <si>
    <t>CONCENTRACIÓN: 240 MG; FORMA FARMACÉUTICA: SUSPENSIÓN ESTÉRIL; VÍA DE ADMINISTRACIÓN: INTRATRAQUEAL O ENDOTRAQUEAL;</t>
  </si>
  <si>
    <t>VIAL - 3 MILILITRO(ML)</t>
  </si>
  <si>
    <t>LANTUS VIAL 100 U/ ML SOLUCIÓN INYECTABLE</t>
  </si>
  <si>
    <t>HG-8775</t>
  </si>
  <si>
    <t>MSPAS NO. 2022-HES-CD74 ADQUISICIÓN DE SURFACTANTE PULMONAR PORCINO VIAL DE 3 ML, PARA EL HOSPITAL DE ESCUINTLA.</t>
  </si>
  <si>
    <t>CUROSURF 240 MG/3ML SUSPENSIÓN PARA INSTILACIÓN ENDOTRAQUEOPULMONAR</t>
  </si>
  <si>
    <t>HG-8776</t>
  </si>
  <si>
    <t>ADQUISICIÓN DE SURFACTANTE PULMONAR, PARA EL HOSPITAL DE SAN BENITO.</t>
  </si>
  <si>
    <t>HG-8777</t>
  </si>
  <si>
    <t>ADQUISICIÓN DE SURFACTANTE PULMONAR PORCINO PARA USO EN EL HOSPITAL DE LA AMISTAD JAPÓN GUATEMALA. PERTENECE AL SEGUNDO CUATRIMESTRE DEL PRESENTE AÑO.</t>
  </si>
  <si>
    <t>HG-8778</t>
  </si>
  <si>
    <t>ADQUISICIÓN DE SURFACTANTE PULMONAR PORCINO PARA EL HOSPITAL DEPARTAMENTAL DE TOTONICAPÁN.</t>
  </si>
  <si>
    <t>HG-8779</t>
  </si>
  <si>
    <t>SURFACTANTE PULMONAR PORCINO, SUSPENSIÒN INTRATRAQUEAL, 240MG/3ML, VIAL 3ML</t>
  </si>
  <si>
    <t>HG-8780</t>
  </si>
  <si>
    <t>ADQUISICIÓN DE SURFACTANTE PULMONAR NATURAL Y PORCINO</t>
  </si>
  <si>
    <t>17/8/2022</t>
  </si>
  <si>
    <t>HG-8781</t>
  </si>
  <si>
    <t>ADQUISICIÓN DE SURFACTANTE PULMONAR PORCINO VIAL 3 ML, PARA USO EN DIFERENTES SERVICIOS DE ESTE HOSPITAL.</t>
  </si>
  <si>
    <t>HG-8782</t>
  </si>
  <si>
    <t>MSPAS NO. 2022-ROO-CD-4117 (ADQUISICION DE SURFACTANTE PULMONAR PORCINO 240MG; SUSPENSION ESTERIL; VIA DE ADMINISTRACION: INTRATRAQUEAL O ENDOTRAQUEAL; VIAL; 3 MILILITRO)</t>
  </si>
  <si>
    <t>HG-8783</t>
  </si>
  <si>
    <t>ADQUISICIÓN DE SURFACTANTE PULMONAR PORCINO CONCENTRACIÓN 240MG</t>
  </si>
  <si>
    <t>HG-8784</t>
  </si>
  <si>
    <t>ADQUISICION DE SURFACTANTE PULMONAR PORCINO,  PARA EL HOSPITAL REGIONAL DE ZACAPA</t>
  </si>
  <si>
    <t>HG-8785</t>
  </si>
  <si>
    <t>MSPAS NO. 2022-HNEVN-CD-323 ADQUISICIÓN DE ALTEPLASA Y SURFACTANTE PULMONAR PORCINO PARA EL HOSPITAL NACIONAL ESPECIALIZADO DE VILLA NUEVA</t>
  </si>
  <si>
    <t>HG-8786</t>
  </si>
  <si>
    <t>SURFACTANTE PULMONAR PORCINO; CONCENTRACIÓN: 240 MG; FORMA FARMACÉUTICA: SUSPENSIÓN ESTÉRIL; VÍA DE ADMINISTRACIÓN: INTRATRAQUEAL O ENDOTRAQUEAL; PARA EL HOSPITAL GENERAL SAN JUAN DE DIOS.</t>
  </si>
  <si>
    <t>HG-8787</t>
  </si>
  <si>
    <t>MSPAS NO. 2022-HES-CD397 ADQUISICIÓN DE SURFACTANTE PULMONAR PORCINO; PARA EL HOSPITAL DE ESCUINTLA</t>
  </si>
  <si>
    <t>HG-8788</t>
  </si>
  <si>
    <t>ADQUISICION DE SURFACTANTE PULMONAR PORCINO, PARA EL HOSPITAL DEPARTAMENTAL DE SOLOLÁ</t>
  </si>
  <si>
    <t>HG-8789</t>
  </si>
  <si>
    <t>MSPAS NO. 2022-ROO-CD-6610(ADQUISICION DE SURFACTANTE PULMONAR PORCINO 240MG; SUSPENSION ESTERIL; VIA DE ADMINISTRACION: INTRATRAQUEAL O ENDOTRAQUEAL; VIAL; 3 MILILITRO)</t>
  </si>
  <si>
    <t>HG-8790</t>
  </si>
  <si>
    <t>ADQUISICIÓN DE SURFACTANTE PULMONAR PORCINO PARA USO EN EL HOSPITAL DE LA AMISTAD JAPÓN GUATEMALA. PERTENECE AL TERCER CUATRIMESTRE DEL PRESENTE AÑO.</t>
  </si>
  <si>
    <t>HG-8791</t>
  </si>
  <si>
    <t>ADQUISICION DE SURFACTANTE PULMONAR PORCINO</t>
  </si>
  <si>
    <t>HG-8792</t>
  </si>
  <si>
    <t>COMPRA DIRECTA MSPAS NO. 2022-HAM-CD431 ADQUISICION DE SURFACTANTE PULMONAR PORCINO VIAL</t>
  </si>
  <si>
    <t>HG-8793</t>
  </si>
  <si>
    <t>ADQUISICION DE SURFACTANTE PULMONAR PORCINO   PARA EL HOSPITAL REGIONAL DE ZACAPA</t>
  </si>
  <si>
    <t>HG-8794</t>
  </si>
  <si>
    <t>ADQUISICION DE SURFACTANTE PULMONAR PORCINO VIAL PARA EL HOSPITAL NACIONAL MALACATAN.</t>
  </si>
  <si>
    <t>HG-8795</t>
  </si>
  <si>
    <t>CÓDIGO 10398, SURFACTANTE PULMONAR PORCINO, SUSPENSIÓN ESTÉRIL, 240 MG/ 3 ML VIAL</t>
  </si>
  <si>
    <t>HG-8796</t>
  </si>
  <si>
    <t>ADQUISICIÓN DE SURFACTANTE PULMONAR 240MG, NIFEDIPINA 10MG, ERITROMICINA 0.5%, VASELINA SÓLIDA BLANCA, TIGECICLINA 50MG</t>
  </si>
  <si>
    <t>HG-8797</t>
  </si>
  <si>
    <t>SURFACTANTE PULMONAR PORCINO: CONCENTRACIÓN: 240 MG; FORMA FARMACÉUTICA: SUSPENSIÓN ESTÉRIL; VÍA DE ADMINISTRACIÓN: INTRATRAQUEAL O ENDOTRAQUEAL; PARA EL HOSPITAL GENERAL SAN JUAN DE DIOS</t>
  </si>
  <si>
    <t>HG-8798</t>
  </si>
  <si>
    <t>MSPAS No. 2022-ROO-CD-9645 (ADQUISICION DE SURFACTANTE PULMONAR PORCINO 240MG; SUSPENSION ESTERIL; VIA DE ADMINISTRACION: INTRATRAQUEAL O ENDOTRAQUEAL; VIAL; 3 MILILITRO)</t>
  </si>
  <si>
    <t>16/12/2022</t>
  </si>
  <si>
    <t>20/12/2022</t>
  </si>
  <si>
    <t>Surfactante pulmonar porcino</t>
  </si>
  <si>
    <t>Concentración: 240 mg;  Forma farmacéutica: Suspensión estéril;  Vía de administración: Intratraqueal o endotraqueal;</t>
  </si>
  <si>
    <t>Vial - 3 Mililitro(ml)</t>
  </si>
  <si>
    <t>Curosurf  240 mg/3mL Suspensión para instilación endotraqueopulmonar</t>
  </si>
  <si>
    <t>HG-8799</t>
  </si>
  <si>
    <t>MSPAS No. 2022-ROO-CD-9752 (ADQUISICION DE SURFACTANTE PULMONAR PORCINO 240MG; SUSPENSION ESTERIL; VIA DE ADMINISTRACION: INTRATRAQUEAL O ENDOTRAQUEAL; VIAL; 3 MILILITRO)</t>
  </si>
  <si>
    <t>22/12/2022</t>
  </si>
  <si>
    <t>HG-8800</t>
  </si>
  <si>
    <t>ADQUISICIÓN DE FENITOINA SÓDICA; NALOXONA; TIERRA DE FULLER; SURFACTANTE PULMONAR (NATURAL) PARA EL HOSPITAL GENERAL TIPO I DE TECPÁN GUATEMALA</t>
  </si>
  <si>
    <t>SURFACTANTE PULMONAR (NATURAL)</t>
  </si>
  <si>
    <t>CONCENTRACIÓN: 25 MG/ML; FORMA FARMACÉUTICA: SUSPENSIÓN ESTÉRIL; VÍA DE ADMINISTRACIÓN: INTRATRAQUEAL;</t>
  </si>
  <si>
    <t>VIAL - 8 MILILITRO(ML)</t>
  </si>
  <si>
    <t>SURVANTA SUSPENSIÓN INTRATRAQUEAL - PRESENTACION: CAJA DE 1 VIAL</t>
  </si>
  <si>
    <t>HG-8801</t>
  </si>
  <si>
    <t>CD-186 ADQUISICIÓN DE SURFACTANTE PULMONAR (NATURAL) PARA EL HOSPITAL DE RETALHULEU</t>
  </si>
  <si>
    <t>HG-8802</t>
  </si>
  <si>
    <t>COMPRA DE SURFACTANTE PULMONAR PARA EL HOSPITAL NACIONAL DE SAN MARCOS "DR. MOISÉS VILLAGRÁN MAZARIEGOS"</t>
  </si>
  <si>
    <t>HG-8803</t>
  </si>
  <si>
    <t>COMPRA DE SURFACTANTE PULMONAR PORCINO,  PARA EL HOSPITAL NACIONAL DE SAN MARCOS "DR. MOISÉS VILLAGRÁN MAZARIEGOS"</t>
  </si>
  <si>
    <t>La marca indica concentracion distinta a la solicitada.</t>
  </si>
  <si>
    <t>HG-8804</t>
  </si>
  <si>
    <t>SURVANTA SUSPENSIÓN INTRATRAQUEAL - PRESENTACION: CAJA DE 1 VIAL- ENTREGA 5 DIAS</t>
  </si>
  <si>
    <t>HG-8805</t>
  </si>
  <si>
    <t>558-001</t>
  </si>
  <si>
    <t>MSPAS NO. 2022-HES-CD304 ADQUISICIÓN DE RITODRINA; PARA EL HOSPITAL DE ESCUINTLA.</t>
  </si>
  <si>
    <t>RITODRINA</t>
  </si>
  <si>
    <t>CONCENTRACIÓN: 10 MG/ML; FORMA FARMACÉUTICA: SOLUCIÓN INYECTABLE; VÍA DE ADMINISTRACIÓN: INTRAVENOSA;</t>
  </si>
  <si>
    <t>MIOLENE 50MG / ML SOLUCIÓN INYECTABLE</t>
  </si>
  <si>
    <t>HG-8806</t>
  </si>
  <si>
    <t>RITODRINA 50MG/5ML AMPOLLA 5 ML</t>
  </si>
  <si>
    <t>HG-8807</t>
  </si>
  <si>
    <t>COMPRA DIRECTA MSPAS NO. 2022-HAM-CD476 ADQUISICIÓN DE MERCURIO, HIDROXIDO DE ALUMINIO Y MAS.</t>
  </si>
  <si>
    <t>RITODRINA CLORHIDRATO</t>
  </si>
  <si>
    <t>CONCENTRACIÓN: 10 MG/ML; FORMA FARMACÉUTICA: SOLUCIÓN INYECTABLE;</t>
  </si>
  <si>
    <t>RITODRINA CLORHIDRATO 50MG/5ML AMPOLLA 5ML</t>
  </si>
  <si>
    <t>HG-8808</t>
  </si>
  <si>
    <t>12145343</t>
  </si>
  <si>
    <t>RITODRINA HCL JAS 10 MG/ML SOLUCIÓN INYECTABLE</t>
  </si>
  <si>
    <t>HG-8809</t>
  </si>
  <si>
    <t>POR ADQUISICION DE HIERRO SACARATO O CITRATO, MISOPROSTOL Y EFEDRINA.</t>
  </si>
  <si>
    <t>16/03/2020</t>
  </si>
  <si>
    <t>CONCENTRACIÓN: 50 MG; FORMA FARMACÉUTICA: SOLUCIÓN INYECTABLE; VÍA DE ADMINISTRACIÓN: INTRAMUSCULAR/INTRAVENOSO;</t>
  </si>
  <si>
    <t>MIOLENE NOTA: ABASTECEMOS CAJAS COMPLETAS ÚNICAMENTE, POR NORMAS E HIGIENE Y CALIDAD, CAJA DE 3 AMP</t>
  </si>
  <si>
    <t>175</t>
  </si>
  <si>
    <t>26.790</t>
  </si>
  <si>
    <t>4688.250</t>
  </si>
  <si>
    <t>HG-8810</t>
  </si>
  <si>
    <t>17/03/2020</t>
  </si>
  <si>
    <t>MIOLENE</t>
  </si>
  <si>
    <t>100</t>
  </si>
  <si>
    <t>2679.000</t>
  </si>
  <si>
    <t>HG-8811</t>
  </si>
  <si>
    <t>CD-217 MAGNESIO DE SULFATO, MANITOL, MORFINA, PEROXIDO DE HIDROGENO, RITODRINA, SOLUCION NO. 2 DEXTROSA Y CLORURO DE SODIO, SULFATO DE ZINC TALCO SIMPLE, TRAMADOL, NOREPINEFRINA PARA EL HOSPITAL DE MAZATENANGO.</t>
  </si>
  <si>
    <t>03/09/2021</t>
  </si>
  <si>
    <t>120</t>
  </si>
  <si>
    <t>3214.800</t>
  </si>
  <si>
    <t>HG-8812</t>
  </si>
  <si>
    <t>16/07/2021</t>
  </si>
  <si>
    <t>20/07/2021</t>
  </si>
  <si>
    <t>MIOLENE 50MG/ML SOLUCIÓN INYECTABLE</t>
  </si>
  <si>
    <t>HG-8813</t>
  </si>
  <si>
    <t>CD-09 ADQUISICION DE MEDICAMENTOS PARA EL HOSPITAL DE RETALHULEU</t>
  </si>
  <si>
    <t>15/01/2021</t>
  </si>
  <si>
    <t>19/01/2021</t>
  </si>
  <si>
    <t>150</t>
  </si>
  <si>
    <t>189.000</t>
  </si>
  <si>
    <t>28350.000</t>
  </si>
  <si>
    <t>HG-8814</t>
  </si>
  <si>
    <t>80.000</t>
  </si>
  <si>
    <t>12000.000</t>
  </si>
  <si>
    <t>HG-8815</t>
  </si>
  <si>
    <t>EVENTO NO. 1024-2022, CÓDIGO IGSS 1011, RITODRINA CLORHIDRATO SOLUCIÓN INYECTABLE 10 MG/ML VIAL O AMPOLLA 5 ML</t>
  </si>
  <si>
    <t>25/03/2022</t>
  </si>
  <si>
    <t>29/03/2022</t>
  </si>
  <si>
    <t>CONCENTRACIÓN: 10 MG/ML; FORMA FARMACÉUTICA: SOLUCIÓN INYECTABLE</t>
  </si>
  <si>
    <t>MIOLENE IV 50MG / 5ML SOLUCIÓN INYECTABLE</t>
  </si>
  <si>
    <t>45</t>
  </si>
  <si>
    <t>1205.550</t>
  </si>
  <si>
    <t>HG-8816</t>
  </si>
  <si>
    <t>16/05/2022</t>
  </si>
  <si>
    <t>19/05/2022</t>
  </si>
  <si>
    <t>MIOLENE 50MG/5ML SOLUCIÓN INYECTABLE</t>
  </si>
  <si>
    <t>60</t>
  </si>
  <si>
    <t>1607.400</t>
  </si>
  <si>
    <t>HG-8817</t>
  </si>
  <si>
    <t>30 - SEVOFLURANO LÍQUIDO VOLÁTIL, FRASCO 250ML C-871</t>
  </si>
  <si>
    <t>30 - SEVOFLURANO LÍQUIDO VOLÁTIL, FRASCO 250ML C-87</t>
  </si>
  <si>
    <t>Forma farmacéutica: Líquido volátil; Vía de administración: Nasal;</t>
  </si>
  <si>
    <t>Frasco - 250 Mililitro(ml)</t>
  </si>
  <si>
    <t>FLOVES 250 ML</t>
  </si>
  <si>
    <t>HG-8818</t>
  </si>
  <si>
    <t>31 - SEVOFLURANO LÍQUIDO VOLÁTIL, FRASCO 250ML C-87</t>
  </si>
  <si>
    <t>SOJOURN Solución para inhalación</t>
  </si>
  <si>
    <t>HG-8819</t>
  </si>
  <si>
    <t>32 - SEVOFLURANO LÍQUIDO VOLÁTIL, FRASCO 250ML C-87</t>
  </si>
  <si>
    <t>HG-8820</t>
  </si>
  <si>
    <t>33 - SEVOFLURANO LÍQUIDO VOLÁTIL, FRASCO 250ML C-87</t>
  </si>
  <si>
    <t>HG-8821</t>
  </si>
  <si>
    <t>MSPAS No. 2023-HES-CD156 ADQUISICIÓN DE FENITOINA SODICA (DIFENILHIDANTOINA) CONCENTRACION 50MG/1ML PARA EL HOSPITAL DE ESCUINTLA</t>
  </si>
  <si>
    <t>Compra Directa con Oferta Electrónica</t>
  </si>
  <si>
    <t>Fenitoína sódica (difenilhidantoina)</t>
  </si>
  <si>
    <t>Concentración: 50mg/1ml; Forma farmacéutica: Solución inyectable; Vía de administración: Intravenosa</t>
  </si>
  <si>
    <t>Vial - 5 Mililitro(ml)</t>
  </si>
  <si>
    <t>CORPORACION DJS, SOCIEDAD ANÓNIMA</t>
  </si>
  <si>
    <t>no indica</t>
  </si>
  <si>
    <t>HG-8822</t>
  </si>
  <si>
    <t>CD-321 ADQUISICION DE FENITOINA SODICA AMPOLLA - 5 MILILITRO(ML) PARA EL HOSPITAL DE RETALHULEU</t>
  </si>
  <si>
    <t>Compra Directa con Oferta Electrónica (Art. 43 LCE Inciso b)</t>
  </si>
  <si>
    <t>FENITOINA SODICA AMPOLLA - 5 MILILITRO(ML)</t>
  </si>
  <si>
    <t>Concentración: 50mg/ml; Forma farmacéutica: Solución inyectable; Vía de administración: Intravenosa;</t>
  </si>
  <si>
    <t>HG-8823</t>
  </si>
  <si>
    <t>COMPRA DIRECTA MSPAS No. 2022-HAM-CD523 ADQUISICION DE FENITOINA SODICA 50 MG/ML</t>
  </si>
  <si>
    <t xml:space="preserve">
Compra Directa con Oferta Electrónica</t>
  </si>
  <si>
    <t>Fenitoina ampolla (incluye iva)</t>
  </si>
  <si>
    <t>HG-8824</t>
  </si>
  <si>
    <t>Fenitoina sódica 50mg/ml Solución inyectable Ampolla 5 ml (Entrega 15 dias)</t>
  </si>
  <si>
    <t>HG-8825</t>
  </si>
  <si>
    <t>2022 HMA-CD-289 BM FENITOINA SODICA PARA EL HOSPITAL DE MAZATENANGO</t>
  </si>
  <si>
    <t>Fenitoina Sodica 50mg/1ml ampolla 5ml</t>
  </si>
  <si>
    <t>HG-8826</t>
  </si>
  <si>
    <t>ADQUISICION DE MEDICAMENTOS TALES COMO: AMINOFILINA AMPOLLA, FENITOINA SODICA AMPOLLA, FENOBARBITAL TABLETA 100MG, DEXTROSA HIPERTONICA BOLSA 500ML Y ATORVASTATINA CALCICA TABLETA 40MG PARA EL HOSPITAL NACIONAL MALACATAN.</t>
  </si>
  <si>
    <t>Fenitoina sódica 50mg/ml ,Ampolla</t>
  </si>
  <si>
    <t>HG-8827</t>
  </si>
  <si>
    <t>ADQUISICION DEXTROSA 5% SOLUCION INYECTABLE BOLSA/FRASCO 500 ML Y FENITOINA SODICA SOL. IN Y. 50MG/ML AMPOLLA 5 ML</t>
  </si>
  <si>
    <t>Fenitoína Sódica (Incluye Iva)</t>
  </si>
  <si>
    <t>HG-8828</t>
  </si>
  <si>
    <t>FORMA A-01 SIAF No. 1623/2023 CODIGO IGSS 711 AGUA ESTÉRIL PARA INYECCIÓN SOLUCIÓN INYECTABLE, AMPOLLA 10 ML AMPARO 01200-2016</t>
  </si>
  <si>
    <t>Agua estéril (agua tridestilada)</t>
  </si>
  <si>
    <t>Forma farmacéutica: Solución inyectable; Vía de administración: Intramuscular, Intravenosa;</t>
  </si>
  <si>
    <t>GUA ESTERIL SELECTPHARMA PARA INYECCIÓN</t>
  </si>
  <si>
    <t>HG-8829</t>
  </si>
  <si>
    <t>ADQUISICIÓN DE CLORURO DE SODIO CONCENTRACIÓN: 0.90%; VIAL - 15 MILILITRO(ML), PARA EL HOSPITAL DEPARTAMENTAL DE TOTONICAPÁN.</t>
  </si>
  <si>
    <t xml:space="preserve">Evaluación </t>
  </si>
  <si>
    <t xml:space="preserve">0.9%. Solución para Inhalación.  Vial plástico o Ampolla plástica 15ml.  </t>
  </si>
  <si>
    <t>Concentración: 0.90%; Forma farmacéutica: Solución; Vía de administración: Nasal;</t>
  </si>
  <si>
    <t>Vial - 15 Mililitro(ml)</t>
  </si>
  <si>
    <t>Cloruro De Sodio Med Pharma 0.9% Sin Preservantes Solución Para Nebulizar</t>
  </si>
  <si>
    <t>HG-8830</t>
  </si>
  <si>
    <t>MSPAS No. 2022-ROO-CD-8167 (ADQUISICION DE SOLUCION SALINA (CLORURO DE SODIO) ADAPTADOR DE: 5MM; 0.90% TIPO DE SISTEMA: CERRADO DE ASPIRACIÓN; USO: NEBULIZAR; VÍA DE ADMINISTRACIÓN INHALATORIA; AMPOLL</t>
  </si>
  <si>
    <t>OXI-RENT SOCIEDAD ANONIMA</t>
  </si>
  <si>
    <t xml:space="preserve">LABORATORIO FABRICANTE:VYAIRE	</t>
  </si>
  <si>
    <t>HG-8831</t>
  </si>
  <si>
    <t>MSPAS No. 2022-ROO-CD-1895 (ADQUISICION DE SOLUCION SALINA (CLORURO DE SODIO) ADAPTADOR DE: 5MM; 0.90% TIPO DE SISTEMA: CERRADO DE ASPIRACIÓN; USO: NEBULIZAR; VÍA DE ADMINISTRACIÓN INHALATORIA; AMPOLLA; 15 MILILITRO)</t>
  </si>
  <si>
    <t>HG-8832</t>
  </si>
  <si>
    <t>502-058</t>
  </si>
  <si>
    <t>CLORURO DE SODIO SOLUCIÓN AL 0.9% PARA NEBULIZACIÓN, VIAL 3 ML - 5 ML</t>
  </si>
  <si>
    <t>HG-8833</t>
  </si>
  <si>
    <t>Cloruro de Sodio Solución al 0.9% para nebulización, vial 3 ml - 5 ml</t>
  </si>
  <si>
    <t>HG-8834</t>
  </si>
  <si>
    <t>SOLUCIÓN SALINA (CLORURO DE SODIO): ADAPTADOR DE: 5 MILILITRO(S); CONCENTRACIÓN: 0.90%; TIPO DE SISTEMA: CERRADO DE ASPIRACIÓN; USO: NEBULIZAR; PARA EL HOSPITAL GENERAL SAN JUAN DE DIOS;</t>
  </si>
  <si>
    <t>HG-8835</t>
  </si>
  <si>
    <t>MSPAS No. 2023-ROO-CD-0331 (ADQUISICION DE SOLUCION SALINA (CLORURO DE SODIO) ADAPTADOR DE: 5MM; 0.90%; TIPO DE SISTEMA: CERRADO DE ASPIRACION; USO: NEBULIZAR; VIA DE ADMINISTRACION INHALATORIA; AMPOLLA; 5 MILILITRO)</t>
  </si>
  <si>
    <t>HG-8836</t>
  </si>
  <si>
    <t>ADQUISICIÓN DE AMINOÁCIDOS CON ELECTROLITOS AL 10%.</t>
  </si>
  <si>
    <r>
      <t xml:space="preserve">Aminoácidos con Electrolitos 10%.  Solución inyectable.  Frasco de 500 ml.  </t>
    </r>
    <r>
      <rPr>
        <b/>
        <sz val="11"/>
        <color rgb="FF000000"/>
        <rFont val="Calibri"/>
        <family val="2"/>
      </rPr>
      <t>Cotizar por Frasco.</t>
    </r>
  </si>
  <si>
    <t>Concentración: Al 10%; Forma farmacéutica: Solución inyectable; Vía de administración: Intravenosa;</t>
  </si>
  <si>
    <t>Vial - 500 Mililitro(ml)</t>
  </si>
  <si>
    <t>HG-8837</t>
  </si>
  <si>
    <t>ADQUISICION DE AMINOACIDOS CON ELECTROLITOS 10%, PARA EL HOSPITAL REGIONAL DE ZACAPA</t>
  </si>
  <si>
    <t>HG-8838</t>
  </si>
  <si>
    <t>MSPAS No. 2021-ROO-C317, ADQUISICIÓN DE AMINOACIDOS CON ELECTROLITOS AL 10%, PARA EL HOSPITAL ROOSEVELT</t>
  </si>
  <si>
    <t>Cotización </t>
  </si>
  <si>
    <t>HG-8839</t>
  </si>
  <si>
    <t>ADQUISICION DE AMINOACIDOS CON ELECTROLITOS AL 10%; SOLUCION INYECTABLE; VIA DE ADMINISTRACION: INTRAVENOSA; VIAL; 500 MILILITRO, MSPAS No. 2022-ROO-CD-2392</t>
  </si>
  <si>
    <t>Público</t>
  </si>
  <si>
    <t>HG-8840</t>
  </si>
  <si>
    <t>LEVAMIN NORMO 8.5% (LAB. PISA S.A. DE C.V./MÉXICO) INCLUYE IVA</t>
  </si>
  <si>
    <t>HG-8841</t>
  </si>
  <si>
    <t>MSPAS No. 2023-ROO-CD-2760 (ADQUISICION DE CALCIO GLUCONATO 10% SOLUCION INYECTABLE; VIA DE ADMINISTRACION: INTRAVENOSA; AMPOLLA; 10 MILILITRO)</t>
  </si>
  <si>
    <t>Concentración: 10%; Forma farmacéutica: Solución inyectable; Vía de administración: Intravenosa;</t>
  </si>
  <si>
    <t>DROGUERIA PISA DE GUATEMALA SOCIEDAD ANONIMA	SOLUCION GC 10 %</t>
  </si>
  <si>
    <t>HG-8842</t>
  </si>
  <si>
    <t>MSPAS No. 2023-ROO-CD-2006 (ADQUISICION DE CALCIO GLUCONATO 10% SOLUCION INYECTABLE; VIA DE ADMINISTRACION: INTRAVENOSA; AMPOLLA; 10 MILILITRO)</t>
  </si>
  <si>
    <t>SOL. GC 10% 10ML
DROGUERIA PISA DE GUATEMALA SOCIEDAD ANONIMA	SOLUCION GC 10 %</t>
  </si>
  <si>
    <t>HG-8843</t>
  </si>
  <si>
    <t>ADQUISICIÓN DE CALCIO GLUCONATO 10% AMPOLLA 10 ML</t>
  </si>
  <si>
    <t>HG-8844</t>
  </si>
  <si>
    <t>CD-23 ADQUISICIÓN DE MEDICAMENTOS (AMPICILINA VIAL, BUPIVACAINA, CALCIO GLUCONATO AL 10%, CARBETOCINA) PARA EL HOSPITAL DE RETALHULEU</t>
  </si>
  <si>
    <t>HG-8845</t>
  </si>
  <si>
    <t>CG</t>
  </si>
  <si>
    <t>HG-8846</t>
  </si>
  <si>
    <t>Calcio gluconato 10% ampolla 10 ml</t>
  </si>
  <si>
    <t>HG-8847</t>
  </si>
  <si>
    <t>515-004</t>
  </si>
  <si>
    <t>ADQUISICIÓN DE DEXTROSA HIPERTONICA AL 10%, DINOPROSTONA DE 10mg Y LACTULOSA DE 10G/15ml;</t>
  </si>
  <si>
    <t>Concentración: 10%; Forma farmacéutica: Líquido inyectable; Vía de administración: Intravenosa;</t>
  </si>
  <si>
    <t>HG-8848</t>
  </si>
  <si>
    <t xml:space="preserve">SOL. DX-10 500 ML	</t>
  </si>
  <si>
    <t>HG-8849</t>
  </si>
  <si>
    <t xml:space="preserve">bonin frasco	</t>
  </si>
  <si>
    <t>HG-8850</t>
  </si>
  <si>
    <t>GONZALEZ,SALVADOR,,SANDRA,PATRICIA</t>
  </si>
  <si>
    <t>Dextrosa bolsa 500ml</t>
  </si>
  <si>
    <t>HG-8851</t>
  </si>
  <si>
    <t>HG-8852</t>
  </si>
  <si>
    <t>ADQUISICIÓN DE DEXTROSA HIPERTÓNICA 10% FRASCO 500ML</t>
  </si>
  <si>
    <t>Frasco - 500 Mililitro(ml)</t>
  </si>
  <si>
    <t>SOL. DX-10 500 ML</t>
  </si>
  <si>
    <t>HG-8853</t>
  </si>
  <si>
    <t>515-017</t>
  </si>
  <si>
    <t>HG-8854</t>
  </si>
  <si>
    <t>515-018</t>
  </si>
  <si>
    <t>SOLUCIONES DE VIDA, SOCIEDAD ANÓNIMA</t>
  </si>
  <si>
    <t>HG-8855</t>
  </si>
  <si>
    <t>publico</t>
  </si>
  <si>
    <t>ERITROPOYETINA (EPOCIM 4000 UI)</t>
  </si>
  <si>
    <t>ADQUISICIÓN DE ERITROPOYETINA 4000 UI, MARCA EPOCIM, AMPARO 01022-2022-00188, UNAERC/CD244/2022</t>
  </si>
  <si>
    <t>NEW HEAVEN, SOCIEDAD ANONIMA</t>
  </si>
  <si>
    <t>EPOCIM</t>
  </si>
  <si>
    <t>HG-8856</t>
  </si>
  <si>
    <t>Adquisición Competitiva</t>
  </si>
  <si>
    <t>MINISTERIO DE SALUD PUBLICA</t>
  </si>
  <si>
    <t>Diazepam</t>
  </si>
  <si>
    <t>Concentración: 10mg/2ml; Forma farmacéutica: Solución inyectable; Vía de administración: Intravenosa;</t>
  </si>
  <si>
    <t>PARANTEN</t>
  </si>
  <si>
    <t>HG-8857</t>
  </si>
  <si>
    <t>HG-8858</t>
  </si>
  <si>
    <t>Lorazepam</t>
  </si>
  <si>
    <t>Concentración: 2 mg/ml; Forma farmacéutica: Solución inyectable; Vía de administración: Intravenosa</t>
  </si>
  <si>
    <t>HG-8859</t>
  </si>
  <si>
    <t>Dextrosa y cloruro de sodio Solución masiva parenteral 5% y 0.9%, frasco o bolsa 500 ml</t>
  </si>
  <si>
    <t>Compra Directa con Oferta Electrónic</t>
  </si>
  <si>
    <t>Concentración: 5% / 0.90%; Forma farmacéutica: Solución masiva parenteral; Vía de administración: Intravenoso;</t>
  </si>
  <si>
    <t xml:space="preserve">DELMED GENERICO	</t>
  </si>
  <si>
    <t>HG-8860</t>
  </si>
  <si>
    <t>HG-8861</t>
  </si>
  <si>
    <t>537-004</t>
  </si>
  <si>
    <t>CODIGO IGSS: 725, Dextrosa y cloruro de sodio Solución masiva parenteral 5% y 0.9%, frasco o bolsa 500 ml</t>
  </si>
  <si>
    <t>frasco o bolsa 500 ml</t>
  </si>
  <si>
    <t>HG-8862</t>
  </si>
  <si>
    <t>HG-8863</t>
  </si>
  <si>
    <t>HG-8864</t>
  </si>
  <si>
    <t>COD. IGSS 725 Dextrosa y cloruro de sodio, Solución masiva parenteral 5% y 0.9%, frasco o bolsa 500 ml.</t>
  </si>
  <si>
    <t>HG-8865</t>
  </si>
  <si>
    <t>HG-8866</t>
  </si>
  <si>
    <t>ADQUISICION DE AGUA ESTÉRIL (AGUA TRIDESTILADA) 10ML AMPOLLA Y DESLORATADINA 5 MG TABLETA BLÍSTER; PARA EL PROGRAMA DE ACCESIBILIDAD DE MEDICAMENTOS -PROAM-</t>
  </si>
  <si>
    <t>Ajudicado</t>
  </si>
  <si>
    <t xml:space="preserve">Agua estéril (agua tridestilada) </t>
  </si>
  <si>
    <t>Concentración: 10ml; Forma farmacéutica: Solución; Vía de administración: Intramuscular;</t>
  </si>
  <si>
    <t>GENERICO/AGUA ESTERIL PARA INYECCIÓN 10ML SOLUCIÓN INYECTABLE, VIA DE ADMINISTRACIÓN IM/IV</t>
  </si>
  <si>
    <t>HG-8867</t>
  </si>
  <si>
    <t>CODIGO IGSS: 711 AGUA ESTÉRIL PARA INYECCIÓN SOLUCIÓN INYECTABLE, AMPOLLA 10 ML</t>
  </si>
  <si>
    <t xml:space="preserve">AGUA ESTÉRIL PARA INYECCIÓN SOLUCIÓN INYECTABLE, AMPOLLA 10 ML </t>
  </si>
  <si>
    <t>Agua estéril para inyección 10 ml Solución inyectable/GENERICO</t>
  </si>
  <si>
    <t>HG-8868</t>
  </si>
  <si>
    <t>AGUA ESTERIL PARA INYECCIÓN SOLUCIÓN INYECTABLE / GENERICO</t>
  </si>
  <si>
    <t>HG-8869</t>
  </si>
  <si>
    <t>CODIGO IGSS 711 Agua estéril para inyección Solución inyectable, ampolla 10 ml</t>
  </si>
  <si>
    <t xml:space="preserve">Agua estéril para inyección Solución inyectable, ampolla 10 ml </t>
  </si>
  <si>
    <t>Agua estéril para inyección Solución inyectable, ampolla 10 ml</t>
  </si>
  <si>
    <t>Agua estéril para inyección Solución inyectable, ampolla 10 ml/GENERICO</t>
  </si>
  <si>
    <t>HG-8870</t>
  </si>
  <si>
    <t>AGUA ESTERIL SELECTPHARMA PARA INYECCIÓN</t>
  </si>
  <si>
    <t>HG-8871</t>
  </si>
  <si>
    <t>013-003</t>
  </si>
  <si>
    <t>Solución salina (cloruro de sodio); Adaptador de: 5 Mililitro(s); Concentración: 0.90%; Tipo de sistema: Cerrado de aspiración; Uso: Nebulizar; Vía de administración: Inhalatoria; Ampolla; 15 Mililitro. (Consultar Especificaciones con Terapia Respiratoria) PARA HOSPITAL GENERAL SAN JUAN DE DIOS</t>
  </si>
  <si>
    <t xml:space="preserve">Solución salina (cloruro de sodio) </t>
  </si>
  <si>
    <t>Ampolla - 15 Mililitro(ml)</t>
  </si>
  <si>
    <t>CAREFUSION</t>
  </si>
  <si>
    <t>HG-8872</t>
  </si>
  <si>
    <t>Solución salina (cloruro de sodio); Adaptador de: 5 Mililitro(s); Concentración: 0.90%; Tipo de sistema: Cerrado de aspiración; Uso: Nebulizar; Vía de administración: Inhalatoria; Ampolla; 15 Mililitro. (Consultar Especificaciones con Terapia Respiratoria)</t>
  </si>
  <si>
    <t>HG-8873</t>
  </si>
  <si>
    <t>Solución salina (cloruro de sodio); Adaptador de: 5 Mililitro(s); Concentración: 0.90%; Tipo de sistema: Cerrado de aspiración; Uso: Nebulizar; Vía de administración: Inhalatoria; Ampolla; 15 Mililitro</t>
  </si>
  <si>
    <t>HG-8874</t>
  </si>
  <si>
    <t>Solución salina (cloruro de sodio); Adaptador de: 5 Mililitro(s); Concentración: 0.90%; Tipo de sistema: Cerrado de aspiración; Uso: Nebulizar; Vía de administración: Inhalatoria; Ampolla; 15 Mililitro. (Consultar Especificaciones con Terapia Respiratoria</t>
  </si>
  <si>
    <t>HG-8875</t>
  </si>
  <si>
    <t>Solución salina (cloruro de sodio); Adaptador de: 5 Mililitro(s); Concentración: 0.90%; Tipo de sistema: Cerrado de aspiración; Uso: Nebulizar; Vía de administración: Inhalatoria; Ampolla; 15 Mililitro.</t>
  </si>
  <si>
    <t>HG-8876</t>
  </si>
  <si>
    <t>Cloruro de sodio</t>
  </si>
  <si>
    <t>LABORATORIO FABRICANTE: VYAIRE</t>
  </si>
  <si>
    <t>HG-8877</t>
  </si>
  <si>
    <t>COMPRA DE 1000 LORAZEPAM 2MG/ML AMPOLLA 2ML</t>
  </si>
  <si>
    <t>Concentración: 2 mg/ml; Forma farmacéutica: Solución inyectable; Vía de administración: Intravenosa;</t>
  </si>
  <si>
    <t>VIJOSA (PRODUCTO CONTROLADO)</t>
  </si>
  <si>
    <t>HG-8878</t>
  </si>
  <si>
    <t>ADQUISICIÓN DE LORAZEPAM 2MG/ML AMPOLLA 2ML Y PANCURONIO BROMURO 2MG/1ML AMPOLLA 2 ML.</t>
  </si>
  <si>
    <t>LORAZEPAM VIJOSA</t>
  </si>
  <si>
    <t>HG-8879</t>
  </si>
  <si>
    <t>266-072-001</t>
  </si>
  <si>
    <t>ADQUISICIÓN DE ERITROPOYETINA HUMANA RECOMBINANTE 4,000UI (AMPOLLA CON POLVO LIOFILIZADO), PARA LA UNIDAD NACIONAL DE ATENCION AL ENFERMO RENAL CRONICO -UNAERC- IDENTIFICADO COMO UNAERC/CD133/2020</t>
  </si>
  <si>
    <t xml:space="preserve">ERITROPOYETINA HUMANA RECOMBINANTE 4,000UI (AMPOLLA CON POLVO LIOFILIZADO) </t>
  </si>
  <si>
    <t>ERITROPOYETINA ALFA HUMANA RECOMBINANTE BIO SIDUS</t>
  </si>
  <si>
    <t>HG-8880</t>
  </si>
  <si>
    <t>ERITROPOYETINA Clausen 4000 UI Solución Inyectable</t>
  </si>
  <si>
    <t>HG-8881</t>
  </si>
  <si>
    <t>ADQUISICIÓN DE ERITROPOYETINA HUMANA RECOMBINANTE TIPO ALFA 4,000 UI (AMPOLLA DE 1ML), UNAERC/CD060/2020</t>
  </si>
  <si>
    <t>ERITROPOYETINA HUMANA RECOMBINANTE TIPO ALFA 4,000 UI (AMPOLLA DE 1ML) AMPARO 01020-2018-00062</t>
  </si>
  <si>
    <t>Descritas en bases</t>
  </si>
  <si>
    <t>BIOYETIN 4,000 JERINGA PRELLENADA</t>
  </si>
  <si>
    <t>HG-8882</t>
  </si>
  <si>
    <t>HG-8883</t>
  </si>
  <si>
    <t>266-063-004</t>
  </si>
  <si>
    <t xml:space="preserve">NUTRICIONPARENTERAL PARA ADMINISTRACION PERIFERICA A BASE DE GLUCOSA,LIPIDOS Y AMINOACIDOS, CON ELECTROLITOS QUE APORTEN 1000 KCAL. </t>
  </si>
  <si>
    <t>Descripción: Nutricion parenteral para administración periférica a base de glucosa, lípidos y aminoácidos, con electrolitos que aporte 1000 kcal. Composición: Glucosa al 11%, aminoácidos con electrolitos al 11.2%, emulsión de lípidos al 20%. Forma farmacéutica: Emulsión glucosada de aminoácidos y solución lípida. Vía de administración: Intravenosa Presentación: Bolsa tricamara de 1440ml. Vigencia del producto: No menor a doce (12) meses. Características del empaque: número de lote, fecha de vencimiento y No. De registro sanitario visible en empaque primario y/o secundario según corresponda. Debe cumplir con el Reglamento Técnico Centroamericano de etiquetado de productos farmacéuticos para uso humano, RTCA 11.01.02:04.</t>
  </si>
  <si>
    <t>HG-8884</t>
  </si>
  <si>
    <t>40 BOLSAS TRIMACARA DE 1440ml DE NUTRICION PARENTERAL DE ADMINISTRACION PERIFERICA A BASE DE GLUCOSA, LIPIDOS Y AMINOACIDOS, CON ELECTROLITOS QUE APORTE 1000 kcal.</t>
  </si>
  <si>
    <t xml:space="preserve">NUTRICION PARENTERAL DE ADMINISTRACION PERIFERICA A BASE DE GLUCOSA, LIPIDOS Y AMINOACIDOS, CON ELECTROLITOS QUE APORTE 1000 kcal. </t>
  </si>
  <si>
    <t>HG-8885</t>
  </si>
  <si>
    <t>ADQUISICIÓN DE DIMENHIDRINATO CONCENTRACIÓN 50MG/1 ML, CALCIO GLUCONATO CONCENTRACIÓN 10%, CLORURO DE POTASIO CONCENTRACIÓN 15%, GEL CONDUCTOR TIPO HIDROSOLUBLE.</t>
  </si>
  <si>
    <t>Calcio gluconato</t>
  </si>
  <si>
    <t>25038923.0</t>
  </si>
  <si>
    <t>GLUCONATO DE CALCIO 10% / SANDERSON</t>
  </si>
  <si>
    <t>HG-8886</t>
  </si>
  <si>
    <t>24125814.0</t>
  </si>
  <si>
    <t>SOL. GC 10%</t>
  </si>
  <si>
    <t>HG-8887</t>
  </si>
  <si>
    <t>MSPAS No. 2022-HES-CD300 ADQUISICIÓN DE CALCIO GLUCONATO AMPOLLA DE 10 ML; PARA EL HOSPITAL DE ESCUINTLA.</t>
  </si>
  <si>
    <t>HG-8888</t>
  </si>
  <si>
    <t>SOL. GC</t>
  </si>
  <si>
    <t>HG-8889</t>
  </si>
  <si>
    <t>ADQUISICIÓN DE CALCIO GLUCONATO CONCENTRACION 10% AMPOLLA 10ML Y SULFATO DE MAGNESIO CONCENTRACION 50% AMPOLLA 2ML</t>
  </si>
  <si>
    <t>HG-8890</t>
  </si>
  <si>
    <t>SOLUCION GC</t>
  </si>
  <si>
    <t>HG-8891</t>
  </si>
  <si>
    <t>45997845.0</t>
  </si>
  <si>
    <t>HG-8892</t>
  </si>
  <si>
    <t>MSPAS No. 2022-ROO-CD-8459 (ADQUISICION DE CALCIO GLUCONATO 10%: SOLUCIÓN INYECTABLE; VÍA DE ADMINISTRACIÓN: INTRAVENOSA; AMPOLLA; 10 MILILITRO)</t>
  </si>
  <si>
    <t>SOLUCION GC 10%</t>
  </si>
  <si>
    <t>HG-8893</t>
  </si>
  <si>
    <t>HG-8894</t>
  </si>
  <si>
    <t>HG-8895</t>
  </si>
  <si>
    <t>56899734.0</t>
  </si>
  <si>
    <t>HG-8896</t>
  </si>
  <si>
    <t>41769899.0</t>
  </si>
  <si>
    <t>Calcio gluconato  10% ampolla 10 ml</t>
  </si>
  <si>
    <t>HG-8897</t>
  </si>
  <si>
    <t>SOLUCION GC 10 %</t>
  </si>
  <si>
    <t>HG-8898</t>
  </si>
  <si>
    <t>ADQUISICION CODIGO IGSS 803, DIAZEPAM SOLUCION INYECTABLE 5MG/ML VIAL O AMPOLLA 2ML</t>
  </si>
  <si>
    <t>COMPRA DE MEDICAMENTO DIAZEPAM SOLUCION INYECTABLE 5MG/ML VIAL O AMPOLLA 2ML</t>
  </si>
  <si>
    <t>DIAZEPAM SOLUCIÓN INYECTABLE 5 MG/ML VIAL O AMPOLLA 2 ML.</t>
  </si>
  <si>
    <t>PARENTEN_x000D_
(LAB. BONIN)_x000D_
INCLUYE IVA</t>
  </si>
  <si>
    <t>HG-8899</t>
  </si>
  <si>
    <t>Adquisición de Cloruro de Sodio 0.90% Intravenoso Solución Inyectable Bolsa de 100ml; Cloruro de Sodio Bolsa de 500ml; Diazepam Solución Inyectable 5mg/ml Intravenoso/Intramuscular Ampolla de 2ml; Misoprostol 200mcg Tableta Vaginal y Gel Para Ultrasonido Hidrosoluble Bote de 125g.</t>
  </si>
  <si>
    <t>Concentración: 5mg/ml; Forma farmacéutica: Solución inyectable; Vía de administración: Intravenosa/intramuscular;</t>
  </si>
  <si>
    <t>HG-8900</t>
  </si>
  <si>
    <t>PARANTEN_x000D_
(LAB. BONIN/GUATEMALA)_x000D_
INCLUYE IVA</t>
  </si>
  <si>
    <t>HG-8901</t>
  </si>
  <si>
    <t>ADQUISICIÓN DE CLORURO DE SODIO SOLUCION MIXTA DE 500ML, DIAZEPAM VIAL AMPOLLA DE 2ML, ALBENDAZOL TABLETA DE 400MG, AMOXICILINA + ACIDO CLAVULANICO TABLETA 500MG, AMOXICILINA + ACIDO CLAVULANICO FRASCO DE 60ML, PARA ABASTECER A LOS DIFERENTES CENTROS DE SALUD DE LA DIRECCIÓN DE ÁREA DE SALUD DE IZABAL DURANTE EL PRIMER CUATRIMESTRE DEL AÑO 2020</t>
  </si>
  <si>
    <t>Vial - 2 Mililitro(ml)</t>
  </si>
  <si>
    <t>PARANTEN_x000D_
(LAB. DONOVAN/GUATEMALA )_x000D_
INCLUYE IVA</t>
  </si>
  <si>
    <t>HG-8902</t>
  </si>
  <si>
    <t>ADQUISICIÓN DE    DIAZEPAM  AMPOLLA  2ML, FENOBARBITAL  SÓDICO AMPOLLA 2ML, DEXTROSA ISOTÓNICA 5%  FRASCO DE 1000ML Y DIPIRONA (METAMIZOL SÓDICA) AMPOLLA 2ML  PARA EL HOSPITAL PARQUE DE LA INDUSTRIA.</t>
  </si>
  <si>
    <t>Procedimientos Regulados por el artículo 44 LCE (Casos de Excepción)</t>
  </si>
  <si>
    <t>HG-8903</t>
  </si>
  <si>
    <t>PARANTEN_x000D_
BONIN_x000D_
PRODUCTO CON IVA</t>
  </si>
  <si>
    <t>HG-8904</t>
  </si>
  <si>
    <t>paranten, bonin</t>
  </si>
  <si>
    <t>HG-8905</t>
  </si>
  <si>
    <t>ADQUISICIÓN DE COMPLEJO B DE 10ML, DEXTROSA HIPERTONICA DE 30ML BOLSA/FRASCO DE 500ML, DIAZEPAM DE 2ML, DIPIRONA DE 2ML Y GLIMEPIRIDA TABLETA DE 4MG, PARA ABASTECER A LOS DIFERENTES CENTROS DE SALUD DE LA DIRECCIÓN DE ÁREA DE SALUD DE IZABAL DURANTE EL SEGUNDO CUATRIMESTRE DEL AÑO 2020</t>
  </si>
  <si>
    <t>PARANTEN _x000D_
AMPOLLA 2ML</t>
  </si>
  <si>
    <t>HG-8906</t>
  </si>
  <si>
    <t>HG-8907</t>
  </si>
  <si>
    <t>Compra de Albendazol Tableta, Clorfeniramina Maleato Tableta, Cloruro de Sodio bolsa/frasco 1000ml, Clotrimazol tubo 30g, Clotrimazol Ovulo 500mg, Complejo B 10ml, Dexametasona 4mg/1ml Ampolla, Diazepam Ampolla 2ml.</t>
  </si>
  <si>
    <t>bonin</t>
  </si>
  <si>
    <t>HG-8908</t>
  </si>
  <si>
    <t>HG-8909</t>
  </si>
  <si>
    <t>Diazepam; Concentración: 10mg/2ml; Forma farmacéutica: Solución inyectable; Vía de administración: Intravenosa; Ampolla; 2 Mililitro; PARÁ EL HOSPITAL GENERAL SAN JUAN DE DIOS</t>
  </si>
  <si>
    <t>HG-8910</t>
  </si>
  <si>
    <t>HG-8911</t>
  </si>
  <si>
    <t>HG-8912</t>
  </si>
  <si>
    <t>DIAZEPAM/SANDERSON</t>
  </si>
  <si>
    <t>HG-8913</t>
  </si>
  <si>
    <t>MSPAS No. 2021-ROO-CD-3150 (ADQUISICION DE DIAZEPAM SOLUCION INYECTABLE 5MG/ML, AMPOLLA 2ML)</t>
  </si>
  <si>
    <t>HG-8914</t>
  </si>
  <si>
    <t>HG-8915</t>
  </si>
  <si>
    <t>HG-8916</t>
  </si>
  <si>
    <t>PARANTEN | BONIN</t>
  </si>
  <si>
    <t>HG-8917</t>
  </si>
  <si>
    <t>Diazepam; Concentración: 10mg/2ml; Forma farmacéutica: Solución inyectable; Vía de administración: Intravenosa; Ampolla; 2 Mililitro PARA EL HOSPITAL GENERAL SAN JUAN DE DIOS.</t>
  </si>
  <si>
    <t>HG-8918</t>
  </si>
  <si>
    <t>HG-8919</t>
  </si>
  <si>
    <t>HG-8920</t>
  </si>
  <si>
    <t>DIAZEPAM SOLUCION INYECTABLE 5MG/ML VIAL O AMPOLLA 2ML</t>
  </si>
  <si>
    <t>HG-8921</t>
  </si>
  <si>
    <t>HG-8922</t>
  </si>
  <si>
    <t>ADQUISICIÓN DE AMIKACINA 250MG/1ML AMPOLLA 2ML, FLUCONAZOL 2MG/1ML VIAL FRASCO 100ML, VANCOMICINA CLORHIDRATO 500MG VIAL, DIAZEPAM 5MG/ML AMPOLLA 2ML</t>
  </si>
  <si>
    <t>HG-8923</t>
  </si>
  <si>
    <t>HG-8924</t>
  </si>
  <si>
    <t>DIAZEPAM: CONCENTRACIÓN: 10MG/2ML; FORMA FARMACÉUTICA: SOLUCIÓN INYECTABLE; VÍA DE ADMINISTRACIÓN: INTRAVENOSA; PARA EL HOSPITAL GENERAL SAN JUAN DE DIOS</t>
  </si>
  <si>
    <t>PARANTEN_x000D_
NO ES EXENTO DE IVA</t>
  </si>
  <si>
    <t>HG-8925</t>
  </si>
  <si>
    <t>HG-8926</t>
  </si>
  <si>
    <t>HG-8927</t>
  </si>
  <si>
    <t>HG-8928</t>
  </si>
  <si>
    <t>ADQUISICIÓN DE BUDESONIDA, AMPOLLA 2ML, CLORURO DE SODIO AMPOLLA 10ML, COMPLEJO B VIAL 10ML, DIAZEPAM AMPOLLA 2 ML; PARA USO EN EL HOSPITAL DE LA AMISTAD JAPÓN GUATEMALA. CUBRE EL PRIMER CUATRIMESTRE DEL PRESENTE AÑO.</t>
  </si>
  <si>
    <t>HG-8929</t>
  </si>
  <si>
    <t>ADQUISICION DE PRODUCTOS MEDICINALES Y  FARMACEUTICOS PARA EL HOSPITAL; DE NEBAJ QUICHE.</t>
  </si>
  <si>
    <t>Gelatina succinilada con electrolitos</t>
  </si>
  <si>
    <t>Concentración: 4%; Presentación: Vial; Vía de administración: Iv;</t>
  </si>
  <si>
    <t>HG-8930</t>
  </si>
  <si>
    <t>ADQUISICIÓN DE MEDICAMENTOS, PARA EL HOSPITAL NACIONAL DE ORTOPEDIA Y REHABILITACIÓN DR. JORGE VON AHN. MSPAS 2019-ORT-CD-036.</t>
  </si>
  <si>
    <t>HG-8931</t>
  </si>
  <si>
    <t>CD- 158  ENALAPRIL, CARBOPROST LIDOCAINA ,ACIDO VALPROICO, GELATINA BICARBONATO PARA EL HOSPITAL DE MAZATENANGO.</t>
  </si>
  <si>
    <t>Gelatina succinilada con electrólitos</t>
  </si>
  <si>
    <t>Concentración: 4%;  Forma farmacéutica: Solución inyectable;  Vía de administración: Intravenosa;</t>
  </si>
  <si>
    <t>HG-8932</t>
  </si>
  <si>
    <t>CD-11   ADQUISICIÓN DE DOBUTAMINA, ERITROMICINA, FENOBARBITAL, FERROSO FUMARATO, AGUA ESTERIL, GELATINA, DEXTROSA,   PARA EL HOSPITAL DE MAZATENANGO</t>
  </si>
  <si>
    <t>HG-8933</t>
  </si>
  <si>
    <t>ADQUISICION DE GELATINA SUCCINILADA CON ELECTROLITOS 4% INTRAVENOSA, VIAL 500 MILILITRO, PARA LA DIRECCIÓN DE ÁREA DE SALUD DE ALTA VERAPAZ.</t>
  </si>
  <si>
    <t>HG-8934</t>
  </si>
  <si>
    <t>ADQUISICIÓN DE PRODUCTOS MEDICINALES Y FARMACÉUTICOS RENGLÓN 266 2 INSUMOS  Albúmina humana, Concentración: 25%; Forma farmacéutica: Solución inyectable; Vía de administración: Iv; Vial/50mililitro</t>
  </si>
  <si>
    <t>Concentración: 4%;  Presentación: Vial;  Vía de administración: Intravenosa;</t>
  </si>
  <si>
    <t>HG-8935</t>
  </si>
  <si>
    <t>Gelatina succinilada con electrolitos, Concentración: 4%; Presentación: Vial; Vía de administración: Iv;Vial/500mililitro</t>
  </si>
  <si>
    <t>HG-8936</t>
  </si>
  <si>
    <t>CD-215 ACIDO VALRPOICO, AMINOACIDOS CON ELECTROLITOS + GLUCOSA, DIAZEPAM, DICLOFENACO, ERITROMICINA, FENOBARBITAL, FOSFOMICINA, GELATINA SUCCILINADA, HALOPERIDOL, KETOROLACO PARA EL HOSPITAL DE MAZATENANGO.</t>
  </si>
  <si>
    <t>HG-8937</t>
  </si>
  <si>
    <t>ADQUISICIÓN DE PRODUCTOS MEDICINALES Y FARMACÉUTICOS (RENGLÓN 266) 1 INSUMO Gelatina Succinilada con elestrolitos; Concentración: 4%; Presentación: Vial; Vía de administración: Intravenosa</t>
  </si>
  <si>
    <t>HG-8938</t>
  </si>
  <si>
    <t>ADQUISICIÓN DE PRODUCTOS MEDICINALES Y FARMACÉUTICOS RENGLÓN 266 (1 INSUMO) Gelatina succinilada con electrolitos Concentración: 4%; Presentación: Vial; Vía de administración: Intravenosa; Vial 500ml</t>
  </si>
  <si>
    <t>HG-8939</t>
  </si>
  <si>
    <t>2022 HMA-CD-237 ADQUISICIÓN KETOROLACO, LACTULOSA, CIPROFLOXACINA, GELATINA SUCCINILINADA  PARA EL HOSPITAL DE MAZATENANGO</t>
  </si>
  <si>
    <t>HG-8940</t>
  </si>
  <si>
    <t>ADQUISICION DE GELATINA SUCCINILADA, MISOPROSTOL Y METFORMINA PARA LA DIRECCIÓN DE AREA DE SALUD DE QUICHÉ.</t>
  </si>
  <si>
    <t>Gelatina succinilada con electrolitos 4%</t>
  </si>
  <si>
    <t>HG-8941</t>
  </si>
  <si>
    <t>HMA-CD-303 BM, Neostigmina, Nifedipina, Gelatina Succinilada, Fosfomicina, Saccharomyces, Calcio Gluconato, Tramadol, DE BODEGA DE MEDICAMENTOS PARA EL HOSPITAL DE MAZATENANGO</t>
  </si>
  <si>
    <t>Gelatina succinilada con electrolitos 4% vial 500 ml</t>
  </si>
  <si>
    <t>HG-8942</t>
  </si>
  <si>
    <t>Gelatina succinilada, solución inyectable, 4%, frasco/bolsa 500ml.</t>
  </si>
  <si>
    <t>NAN</t>
  </si>
  <si>
    <t>HG-8943</t>
  </si>
  <si>
    <t>GELATINA SUCCINILADA, SOLUCION INYECTABLE 4% LITRO FRASCO</t>
  </si>
  <si>
    <t>litro frasco</t>
  </si>
  <si>
    <t>HG-8944</t>
  </si>
  <si>
    <t>ADQUISICION DE CLORPROMAZINA; CONCENTRACION: 100MG; FORMA FARMACEUTICA: TABLETA; VIA DE ADMINISTRACION: ORAL; BLISTER 1 UNIDAD (s),  PARA LA DIRECCIÓN DE ÁREA DE SALUD DE ALTA VERAPAZ.</t>
  </si>
  <si>
    <t>Clorpromazina</t>
  </si>
  <si>
    <t>Clorpromazina 100MG</t>
  </si>
  <si>
    <t>HG-8945</t>
  </si>
  <si>
    <t>ADQUISICIÓN DE CLORPROMAZINA 100MG TABLETA Y LACTOBACILUS REUTERI PROTECTIS 100 MILLONES DE UFC FRASCO 5ML, CORRESPONDIENTE SOL. DE PEDIDO NO. 202-2023</t>
  </si>
  <si>
    <t>ADQUISICION DE CLORURO, TINIDAZOLM METFORMINA, DICLOXACILINA, VITAMINA K1, METRONIDAZOL, AMOXICILINA, INSULINA, SALBUTAMOL, BUPIVACAINA, NIFEDIPINA, GEL, DEXAMETAZONA, METOCARBAMOL, CLOTRIMAZOL, ALBUMINA HUMANA Y SOLUCIONES MIXTAS PARA EL HOSPITAL DE USPANTAN</t>
  </si>
  <si>
    <t>Sodio cloruro + dextrosa solución mixta 14  Frasco - 500 Mililitro ml</t>
  </si>
  <si>
    <t>ADQUISICIÓN DE IRBESARTÁN 150MG,  SALBUTAMOL FRASCO 120ML, SOLUCIÓN MIXTA BOLSA 500 ML, PARA LA DIRECCIÓN DE ÁREA DE SALUD GUATEMALA SUR.</t>
  </si>
  <si>
    <t>Solución mixta</t>
  </si>
  <si>
    <t>Concentración: Dextrosa 5% + cloruro de sodio 0.9%; Forma farmacéutica: Solución; Vía de administración: Intravenosa;</t>
  </si>
  <si>
    <t>MSPAS No. 2022-HNEVN-CD-641 ADQUISICIÓN DE SOLUCIÓN MIXTA, CLORURO DE POTASIO, CIPROFLOXACINA Y ANTITOXINA TETÁNICA PARA EL HOSPITAL NACIONAL ESPECIALIZADO DE VILLA NUEVA</t>
  </si>
  <si>
    <t>ADQUISICIÓN DE SODIO CLORURO + DEXTROSA (SOLUCIÓN MIXTA) BOLSA 500ML; FLUMAZENIL; FUROSEMIDA; KETAMINA; INDOMETACINA PARA EL HOSPITAL GENERAL TIPO I DE TECPÁN GUATEMALA</t>
  </si>
  <si>
    <t>Sodio cloruro + dextrosa (solución mixta) frasco 500 ml</t>
  </si>
  <si>
    <t>ADQUISICIÓN DE AMOXICILINA 500MG, DICLOXACILINA, OXITOCINA Y SODIO CLORURO + DEXTROSA (SOLUCION MIXTA) PARA ABASTECER A LOS DIFERENTES DISTRITOS DE SALUD DE LA DIRECCION DE AREA DE SALUD DE IZABAL DURANTE EL  PRIMER CUATRIMESTRE DEL AÑO 2023</t>
  </si>
  <si>
    <t>POR ADQUISICIÓN DE AMINOACIDOS SIN ELECTROLITOS Y SODIO CLORURO + DEXTROSA (SOLUCIÓN MIXTA).</t>
  </si>
  <si>
    <t>MSPAS No. 2023-HNEVN-CD-135 ADQUISICIÓN DE ALCOHOL ETÍLICO 70% Y SOLUCIÓN MIXTA, PARA EL HOSPITAL NACIONAL ESPECIALIZADO DE VILLA NUEVA</t>
  </si>
  <si>
    <t>ADQUISICIÓN DE TRIMETOPRIMA + SULFAMETOXAZOL FRASCO 120ML, SOLUCIÓN MIXTA BOLSA 500 ML , ALBENDAZOL TABLETA  400 MG, LIDOCAÍNA  VIAL 50 ML, PARA LA DIRECCIÓN DE ÁREA DE SALUD GUATEMALA SUR</t>
  </si>
  <si>
    <t>Solución Mixta</t>
  </si>
  <si>
    <t>bonin frasco</t>
  </si>
  <si>
    <t>SOLUCION MIXTA 500mL</t>
  </si>
  <si>
    <t>ADQUISICION DE: HIDRAZALINA CLORHIDRATO 20MG, SODIO CLORURO+DEXTROSA SOLUCION MIXTA, OMEPRAZOL 40MG/10ML, PARA EL HOSPITAL NACIONAL MALACATAN</t>
  </si>
  <si>
    <t>MSPAS No. 2022 HMA-CD-06 NOREPINEFRINA, BUPROFEN, NIFEDIPINA, AMPICILINA + SULBACTAM, VITAMIONA K1 (FITOMENADIONA)</t>
  </si>
  <si>
    <t>Dextrosa y cloruro de sodio</t>
  </si>
  <si>
    <t>Frasco - 1000 Mililitro(ml)</t>
  </si>
  <si>
    <t>DEXAMETASONA, CLORURO DE SODIO + DEXTROSA (SOLUCIÓN MIXTA) , PARA EL HOSPITAL DE MAZATENANGO</t>
  </si>
  <si>
    <t>CD-47 ADQUISICION DE CARBETOCINA Y SODIO CLORURO + DEXTROSA (SOLUCION MIXTA) PARA EL HOSPITAL DE RETALHULEU</t>
  </si>
  <si>
    <t>ADQUISICIÓN DE CLORURO DE SODIO + DEXTROSA (SOLUCION MIXTA) BOLSA DE 1000ML, PARA USO EN DIFERENTES SERVICIOS DE ESTE HOSPITAL.</t>
  </si>
  <si>
    <t>ADQUISICIÓN DE BUPIVACAINA CLORHIDRATO SIN EPINEFRINA SIN PRESERVANTES; HIDRALAZINA CLORHIDRATO; HIDRÓXIDO DE ALUMINIO Y MAGNESIO; BETAMETASONA FOSFATO + BETAMETASONA ACETATO; SODIO CLORURO + DEXTROSA (SOLUCIÓN MIXTA) BOLSA 1000 ML PARA EL HOSPITAL GENERAL TIPO I DE TECPÁN GUATEMALA</t>
  </si>
  <si>
    <t>ADQUISICIÓN DE SOLUCION MIXTA Y ERITROPOYETINA, PARA EL HOSPITAL DE SAN BENITO.</t>
  </si>
  <si>
    <t>ADQUISICIÓN DE AMPICILINA, DICLOXACILINA, DIMEHIDRINATO, GEL CONDUCTOR, SALBUTAMOL, SOLUCION MIXTA, VITAMINA D PARA LA DIRECCIÓN DE ÁREA DE SALUD GUATEMALA SUR.</t>
  </si>
  <si>
    <t>Compra de Sodio cloruro + dextrosa (solución mixta) para el Hospital Regional de Occidente</t>
  </si>
  <si>
    <t>Adquisición de Cloruro de sodio (Solución Mixta) Inyectable</t>
  </si>
  <si>
    <t>ADQUISICIÓN DE ENALAPRIL, ERITROMICINA, NALOXONA, SOLUCION MIXTA, CEFALOTINA, CLORHEXIDINA, AMIODARONA, ERGONOVINA, CLORURO DE SODIO, PARA EL HOSPITAL DE SAN BENITO.</t>
  </si>
  <si>
    <t>Solución mixta (Dextrosa 5% + Cloruro de sodio 0.9%) bote 1000 ml</t>
  </si>
  <si>
    <t>ADQUISICIÓN DE CLORURO DE SODIO + DEXTROSA (SOLUCION MIXTA) BOLSA 1,000 ML, PARA USO EN DIFERENTES SERVICIOS DE ESTE HOSPITAL.</t>
  </si>
  <si>
    <t>generico</t>
  </si>
  <si>
    <t>Solución mixta Frasco 1000 ml</t>
  </si>
  <si>
    <t>Sodio cloruro + dextrosa (solución mixta) 1000 ml</t>
  </si>
  <si>
    <t>Compra de Sodio cloruro+dextrosa (solución mixta) para el Hospital Regional de Occidente</t>
  </si>
  <si>
    <t>Sodio cloruro + dextrosa (solución mixta); Concentración: Dextrosa 5%+ cloruro de sodio0.9%; Forma farmacéutica: Solución inyectable;  para el Hospital General San Juan de Dios.</t>
  </si>
  <si>
    <t>Sodio cloruro + dextrosa (solución mixta); Concentración: Dextrosa 5%+ cloruro de sodio 0.9%/ PARA EL HOSPITAL GENERAL SAN JUAN DE DIOS/ CENTRO COSTO DE SANTA BARBARA</t>
  </si>
  <si>
    <t>COMPRA DE 2,200 BOLSAS DE 1000 MLS DE SODIO CLORURO Y DEXTROSA (SOLUCIÓN MIXTA) PARA EL HOSPITAL REGIONAL DE OCCIDENTE</t>
  </si>
  <si>
    <t>ADQUISICIÓN DE MAGNESIO SULFATO; LOSARTÁN POTÁSICO; EPINEFRINA CLORHIDRATO (ADRENALINA); AZITROMICINA; SODIO CLORURO + DEXTROSA (SOLUCIÓN MIXTA) PARA EL HOSPITAL GENERAL TIPO I DE TECPÁN GUATEMALA</t>
  </si>
  <si>
    <t>SOLUCION DX-CS 1000 ML</t>
  </si>
  <si>
    <t>Sodio cloruro + dextrosa (solución mixta) frasco 1000 ml</t>
  </si>
  <si>
    <t>POR ADQUISICIÓN DE SODIO CLORURO + DEXTROSA (SOLUCIÓN MIXTA), EPINEFRINA Y METILERGONOVINA.</t>
  </si>
  <si>
    <t>ADQUISICIÓN DE SODIO CLORURO + DEXTROSA (SOLUCIÓN MIXTA) DEXTROSA 5%+CLORURO DE SODIO 0.9% BOLSA 1000ML, CORRESPONDIENTE SOL. DE PEDIDO NO. 176-2023</t>
  </si>
  <si>
    <t>Sodio cloruro + dextrosa (solución mixta)(Incluye IVA)</t>
  </si>
  <si>
    <t>COMPRA DE SODIO CLORURO+DEXTROSA (SOLUCION MIXTA) PARA EL HOSPITAL REGIONAL DE OCCIDENTE</t>
  </si>
  <si>
    <t>ADQUISICION DE MEDICAMENTOS PAQUETE V</t>
  </si>
  <si>
    <t>Carboximetilcisteína</t>
  </si>
  <si>
    <t>Concentración: 250 mg/5ml; Forma farmacéutica: Jarabe; Vía de administración: Oral;</t>
  </si>
  <si>
    <t>Frasco gotero - 30 Mililitro(ml)</t>
  </si>
  <si>
    <t>Carboximetilcisteina 50mg/ml x 30 ml (Incluye IVA)</t>
  </si>
  <si>
    <t>ADQUISICION DE 900 CARBOXIMETILCISTEINA 250MG/5ML FRASCO 120 ML Y  525 FRASCOS GOTERO DE 30 ML</t>
  </si>
  <si>
    <t>Broncodil Gotas</t>
  </si>
  <si>
    <t>Carboximetilcisteína 50mg/ml (Incluye IVA)</t>
  </si>
  <si>
    <t>ID-COT</t>
  </si>
  <si>
    <t>No. Formulario</t>
  </si>
  <si>
    <t>Versión</t>
  </si>
  <si>
    <t>Fecha de entrega</t>
  </si>
  <si>
    <t>Nombre de la empresa</t>
  </si>
  <si>
    <t>Dirección</t>
  </si>
  <si>
    <t>Teléfono</t>
  </si>
  <si>
    <t>Nombre del contacto</t>
  </si>
  <si>
    <t>Departamento/Área</t>
  </si>
  <si>
    <t>Teléfono directo</t>
  </si>
  <si>
    <t>Correo electrónico</t>
  </si>
  <si>
    <t>Presentación</t>
  </si>
  <si>
    <t>Unidad de medida</t>
  </si>
  <si>
    <t>Cantidad ofertada</t>
  </si>
  <si>
    <t>Marca</t>
  </si>
  <si>
    <t>Modelo / Serie</t>
  </si>
  <si>
    <t>Precio unitario</t>
  </si>
  <si>
    <t>Categoria</t>
  </si>
  <si>
    <t>Estatus del formato</t>
  </si>
  <si>
    <t>P_Index</t>
  </si>
  <si>
    <t>¿Cuáles fueron las razones? (Código)</t>
  </si>
  <si>
    <t>¿Cuáles fueron las razones?</t>
  </si>
  <si>
    <t>Precios recolectados en la boleta</t>
  </si>
  <si>
    <t>Clasificación de la empresa (Código)</t>
  </si>
  <si>
    <t>Clasificación de la empresa2</t>
  </si>
  <si>
    <t>Fecha de entrega (dd/mm/aa)</t>
  </si>
  <si>
    <t>Fecha de devolución (dd/mm/aa)</t>
  </si>
  <si>
    <t>Código IM</t>
  </si>
  <si>
    <t>Observaciones/Comentarios</t>
  </si>
  <si>
    <t>Física/Correo</t>
  </si>
  <si>
    <t>Observaciones/Comentarios2</t>
  </si>
  <si>
    <t>Código DIGAE</t>
  </si>
  <si>
    <t>Cot-1</t>
  </si>
  <si>
    <t>DROGUERIA Y FARMACIA LANQUETIN</t>
  </si>
  <si>
    <t>10 AVENIDA 4-58 Z.1</t>
  </si>
  <si>
    <t>JOSUE LOPEZ</t>
  </si>
  <si>
    <t>GERENTE VENTAS INSTITUCIONALES</t>
  </si>
  <si>
    <t xml:space="preserve">AMPOLLA </t>
  </si>
  <si>
    <t>VIATRIS</t>
  </si>
  <si>
    <t>NA</t>
  </si>
  <si>
    <t>Cot-2</t>
  </si>
  <si>
    <t>REFASA</t>
  </si>
  <si>
    <t>2 callle 3-75 zona 1 Guatemala, Guatemala.</t>
  </si>
  <si>
    <t>DANIEL MAZARIEGOS</t>
  </si>
  <si>
    <t>VENTAS</t>
  </si>
  <si>
    <t>gerenciadeventas.refasa@gmail.com</t>
  </si>
  <si>
    <t>Cot-3</t>
  </si>
  <si>
    <t>Cot-4</t>
  </si>
  <si>
    <t>266-12-001</t>
  </si>
  <si>
    <t>MILILITRO</t>
  </si>
  <si>
    <t>Cot-5</t>
  </si>
  <si>
    <t>Cot-6</t>
  </si>
  <si>
    <t>Cot-7</t>
  </si>
  <si>
    <t>Cot-8</t>
  </si>
  <si>
    <t>Cot-9</t>
  </si>
  <si>
    <t>Cot-10</t>
  </si>
  <si>
    <t>Cot-11</t>
  </si>
  <si>
    <t>Cot-12</t>
  </si>
  <si>
    <t>Cot-13</t>
  </si>
  <si>
    <t>GRAMO</t>
  </si>
  <si>
    <t>Cot-14</t>
  </si>
  <si>
    <t>Cot-15</t>
  </si>
  <si>
    <t>Cot-16</t>
  </si>
  <si>
    <t>Cot-17</t>
  </si>
  <si>
    <t>1,180,300</t>
  </si>
  <si>
    <t>Cot-18</t>
  </si>
  <si>
    <t>Cot-19</t>
  </si>
  <si>
    <t>Cot-20</t>
  </si>
  <si>
    <t>Cot-21</t>
  </si>
  <si>
    <t>AGEFINSA</t>
  </si>
  <si>
    <t>2 CALLE 32-77 Z.7 OFIBODEGAS SAN MATEO, BODEGAS 14 Y 15</t>
  </si>
  <si>
    <t xml:space="preserve">CLAUDIA DE MENDEZ </t>
  </si>
  <si>
    <t>ASISTENTE DEPTO VENTAS</t>
  </si>
  <si>
    <t>cdemendez@agefinda.com.gt</t>
  </si>
  <si>
    <t>CARBAMAZEPINA NORMON 200MG COMPRIMIDO EFG</t>
  </si>
  <si>
    <t>LABORATORIOS NORMON, S.A. ESPAÑA</t>
  </si>
  <si>
    <t>Cot-22</t>
  </si>
  <si>
    <t>TABLETA RECUBIERTA/COMPRIMIDO RECUBIERTO</t>
  </si>
  <si>
    <t>SERTRALINA NORMON 50MG COMPRIMIDOS RECUBIERTOS CON PELICULA EFG</t>
  </si>
  <si>
    <t>Cot-23</t>
  </si>
  <si>
    <t>502-033</t>
  </si>
  <si>
    <t>SOLUNEB 0.9% SOLUCION PARA NEBULIZAR</t>
  </si>
  <si>
    <t>LABORATORIOS VALMAX, S.A. ARGENTINA</t>
  </si>
  <si>
    <t>Cot-24</t>
  </si>
  <si>
    <t>LONACTENE 100MCG/ML SOL. INYECTABLE</t>
  </si>
  <si>
    <t>FERRING GMBH/ALEMANIA</t>
  </si>
  <si>
    <t>Cot-25</t>
  </si>
  <si>
    <t>CUROSURF 240MG/3ML SUSPENSION PARA INSTILACION ENDOTRAQUEO-PULMONAR</t>
  </si>
  <si>
    <t>CHIESI FARMACEUTICA S.P.A/ITALIA</t>
  </si>
  <si>
    <t>Cot-26</t>
  </si>
  <si>
    <t>AVIS PHARMA</t>
  </si>
  <si>
    <t>0 CALLE 15-08 Z.15 COLONIA EL MAESTRO</t>
  </si>
  <si>
    <t>JOSE PEREZ</t>
  </si>
  <si>
    <t xml:space="preserve">ADMINISTRACION </t>
  </si>
  <si>
    <t>admo.avispharma@gmail.com</t>
  </si>
  <si>
    <t>Bupivacaina Pesada (Hiperbarica) 0.50%</t>
  </si>
  <si>
    <r>
      <t xml:space="preserve">0.50% Solución inyectable. Vial o ampolla 4 ml. </t>
    </r>
    <r>
      <rPr>
        <b/>
        <sz val="11"/>
        <color theme="1"/>
        <rFont val="Calibri"/>
        <family val="2"/>
        <scheme val="minor"/>
      </rPr>
      <t>Cotizar por vial o ampolla.</t>
    </r>
  </si>
  <si>
    <t>CAINA-G ARGENTINA</t>
  </si>
  <si>
    <t>PRODUCTOS FARMACEUTICOS DR. GRAY</t>
  </si>
  <si>
    <t>Cot-27</t>
  </si>
  <si>
    <t>LCJ</t>
  </si>
  <si>
    <t>CALZADA LA PAZ 18-40 Z.5 BODEGA 110</t>
  </si>
  <si>
    <t>SOFIA VELARDE</t>
  </si>
  <si>
    <t>sofia.velarde@lcjsa.com</t>
  </si>
  <si>
    <t>10 mg/ml. Emulsión inyectable, Jeringa prellenada o vial o ampolla de 50 ml. Cotizar por Jeringa Prellenada o vial o ampolla.</t>
  </si>
  <si>
    <t>PROPOFOL SWGSTHYA 10MG/ML EMULSION INYECTABLE</t>
  </si>
  <si>
    <t>KWALITY PAHRMACEUTICALS LIMITED/INDIA</t>
  </si>
  <si>
    <t>Cot-28</t>
  </si>
  <si>
    <t>CORPORACION UMED</t>
  </si>
  <si>
    <t>20 calle 25-55 Ofibodega Empresarial El Cortijo III, Ofibodega 903, Zona 12 Guatemala</t>
  </si>
  <si>
    <t>GABRIELA HERNANDEZ</t>
  </si>
  <si>
    <t>INSTITUCIONAL</t>
  </si>
  <si>
    <t>intitucionalumed@umed.com.gt</t>
  </si>
  <si>
    <t>CARBAMAZEPINA UMEDICA 200MG TABLETA</t>
  </si>
  <si>
    <t>UMEDICA LABORATORIES PUT.LTD. INDIA</t>
  </si>
  <si>
    <t>Cot-29</t>
  </si>
  <si>
    <t>PS Pharma</t>
  </si>
  <si>
    <t>0 avenida C 2-55 Colonia Najarito zona 06 Villa Nueva</t>
  </si>
  <si>
    <t>66281126-00</t>
  </si>
  <si>
    <t>YEIMI JUAREZ</t>
  </si>
  <si>
    <t xml:space="preserve">COMERCIALIZACION </t>
  </si>
  <si>
    <t>sac@pspharmaceutical.com</t>
  </si>
  <si>
    <t>BROMHEXINA PS PHARMA 4MG/5ML 120ML</t>
  </si>
  <si>
    <t>PHARMALAT</t>
  </si>
  <si>
    <t>Cot-30</t>
  </si>
  <si>
    <t>GUAIFENESINA PS PHARMA 100MG/5ML 120ML</t>
  </si>
  <si>
    <t>Cot-31</t>
  </si>
  <si>
    <t>FARMARURAL / Drogueria Sainsa</t>
  </si>
  <si>
    <t>Paque Industrial Las Tunas Lote 1, Col, el Naranjo, Bodega DT2, Distribodegas 5, Zona 4 de Mixco.</t>
  </si>
  <si>
    <t>CLAUDIA LETICIA SOTO ESPAÑA</t>
  </si>
  <si>
    <t>csoto@sainsagt.com</t>
  </si>
  <si>
    <t>LABORATORIO PISA</t>
  </si>
  <si>
    <t>Cot-32</t>
  </si>
  <si>
    <t>ROPHSON</t>
  </si>
  <si>
    <t>Cot-33</t>
  </si>
  <si>
    <t>LABORATORIO BONNIN</t>
  </si>
  <si>
    <t>Cot-34</t>
  </si>
  <si>
    <t>RUSSEK</t>
  </si>
  <si>
    <t>Cot-35</t>
  </si>
  <si>
    <t>Cot-36</t>
  </si>
  <si>
    <t>LABORATORIO SANDERSON</t>
  </si>
  <si>
    <t>Cot-37</t>
  </si>
  <si>
    <t>DISMERT</t>
  </si>
  <si>
    <t>18 calle 24-69 Zona 10, Centro Empresarial Zona Pradera, Torre 2, Oficina 1108, Guatemala</t>
  </si>
  <si>
    <t>SARA CEBALLOS</t>
  </si>
  <si>
    <t>psandoval@dismert.com</t>
  </si>
  <si>
    <t>Cot-38</t>
  </si>
  <si>
    <t>LAMFER</t>
  </si>
  <si>
    <t>Cot-39</t>
  </si>
  <si>
    <t>SELECTPHARMA</t>
  </si>
  <si>
    <t>Cot-40</t>
  </si>
  <si>
    <t>Cot-41</t>
  </si>
  <si>
    <t>20 calle 24-60 zona 10 Ofibodegas #3</t>
  </si>
  <si>
    <t>23108300 EXT. 1301</t>
  </si>
  <si>
    <t>GABRIELA JUAREZ</t>
  </si>
  <si>
    <t>LICITACIONES</t>
  </si>
  <si>
    <t>licitaciones@unionexport.com</t>
  </si>
  <si>
    <t>ALEMANIA</t>
  </si>
  <si>
    <t>Cot-42</t>
  </si>
  <si>
    <t>Cot-43</t>
  </si>
  <si>
    <t>Cot-44</t>
  </si>
  <si>
    <t>Cot-45</t>
  </si>
  <si>
    <t>Cot-46</t>
  </si>
  <si>
    <t>Cot-47</t>
  </si>
  <si>
    <t>Cot-48</t>
  </si>
  <si>
    <t>Cot-49</t>
  </si>
  <si>
    <t>INTRACARE</t>
  </si>
  <si>
    <t>20 calle 24-60 Zona 10 Ofibodega #3</t>
  </si>
  <si>
    <t>Cot-50</t>
  </si>
  <si>
    <t>Cot-51</t>
  </si>
  <si>
    <t>Cot-52</t>
  </si>
  <si>
    <t>Cot-53</t>
  </si>
  <si>
    <t>Cot-54</t>
  </si>
  <si>
    <t>Cot-55</t>
  </si>
  <si>
    <t>Cot-56</t>
  </si>
  <si>
    <t>Cot-57</t>
  </si>
  <si>
    <t>ERETZ, NOMREB COMERCIAL 2. SALA DE INFUSIONES HEMATO ONCOLOGICA</t>
  </si>
  <si>
    <t>34 CALLE A 13-17 Z.12 COLONIA VILLA SOL</t>
  </si>
  <si>
    <t>RIGOBERTO VIDAURRE</t>
  </si>
  <si>
    <t>GERENCIA</t>
  </si>
  <si>
    <t>vidasagt@hotmail.com</t>
  </si>
  <si>
    <t>LEPONEX</t>
  </si>
  <si>
    <t>MADAUS GMBH ALEMANIA</t>
  </si>
  <si>
    <t>Cot-58</t>
  </si>
  <si>
    <t>PHARMOZ EXPORT</t>
  </si>
  <si>
    <t>1RA CALLE KM 19.1 CARRETERA A SAN JOSE PINULA 0-70 CONDOMINIO ALTANEZ OFIBODEGA 9 ALDEA SANTA INES PINULA SAN JOSÉ PINULA GUATEMALA</t>
  </si>
  <si>
    <t>VANESSA OSORIO</t>
  </si>
  <si>
    <t>RECEPCION</t>
  </si>
  <si>
    <t>vosorio@pharmozlaboratorios.com</t>
  </si>
  <si>
    <t>ERGONOVIN-IC</t>
  </si>
  <si>
    <t>Cot-59</t>
  </si>
  <si>
    <t>AVIV FARMACEUTICA</t>
  </si>
  <si>
    <t>Calzada Atanasio Tzul 22-00, Zona 12, El Cortijo II, Ofibodega 409</t>
  </si>
  <si>
    <t>ERWIN TRABANINO</t>
  </si>
  <si>
    <t>info@avivgt.com</t>
  </si>
  <si>
    <t>SRS. LIFESCIENCES PUT.LTD</t>
  </si>
  <si>
    <t>Cot-60</t>
  </si>
  <si>
    <t>HELIOS</t>
  </si>
  <si>
    <t>20 CALLE CORTIJO EMPRESARIAL III OFIBODEGA 919 25-55 Z.12</t>
  </si>
  <si>
    <t>ANA CRISTINA BOROR</t>
  </si>
  <si>
    <t>aboror@paill.com</t>
  </si>
  <si>
    <t>LABORATORIOS PAILL</t>
  </si>
  <si>
    <t>Cot-61</t>
  </si>
  <si>
    <t>Cot-62</t>
  </si>
  <si>
    <t>Cot-63</t>
  </si>
  <si>
    <t>DROGUERIA BIOTHICAL</t>
  </si>
  <si>
    <t>Calzada Atanasio Tzul 19-97 Zona 12 Bodega 203 Cortijo Empresaril I</t>
  </si>
  <si>
    <t>VANESSA GARCIA</t>
  </si>
  <si>
    <t>AUX. ADMINISTRACION</t>
  </si>
  <si>
    <t>vgarcia@biothical.com</t>
  </si>
  <si>
    <t>Cot-64</t>
  </si>
  <si>
    <t>Cot-65</t>
  </si>
  <si>
    <t>Cot-66</t>
  </si>
  <si>
    <t>Cot-67</t>
  </si>
  <si>
    <t>Cot-68</t>
  </si>
  <si>
    <t>Cot-69</t>
  </si>
  <si>
    <t>Cot-70</t>
  </si>
  <si>
    <t>Cot-71</t>
  </si>
  <si>
    <t>513-004</t>
  </si>
  <si>
    <t>Cot-72</t>
  </si>
  <si>
    <t>Cot-73</t>
  </si>
  <si>
    <t>Cot-74</t>
  </si>
  <si>
    <t>Cot-75</t>
  </si>
  <si>
    <t>VIJOSA 10 ML 15%</t>
  </si>
  <si>
    <t>Cot-76</t>
  </si>
  <si>
    <t>Cot-77</t>
  </si>
  <si>
    <t>Cot-78</t>
  </si>
  <si>
    <t>Cot-79</t>
  </si>
  <si>
    <t>Cot-80</t>
  </si>
  <si>
    <t>Cot-81</t>
  </si>
  <si>
    <t>Calzada Atanasio Tzul 21-00 zona 12 Emrepsaial El Cortijo II "A" bodegas 501, 502 y 503 Guatemala</t>
  </si>
  <si>
    <t>LENIN VALDERRAMOS</t>
  </si>
  <si>
    <t>ventas@menarini-ca.com</t>
  </si>
  <si>
    <t>Cot-82</t>
  </si>
  <si>
    <t>SANDOZ</t>
  </si>
  <si>
    <t>Cot-83</t>
  </si>
  <si>
    <t>RISPOLUX</t>
  </si>
  <si>
    <t>Cot-84</t>
  </si>
  <si>
    <t>NEOTIAPIM</t>
  </si>
  <si>
    <t>Cot-85</t>
  </si>
  <si>
    <t>Avenida Ferrocarril 19-97 Zona 12, Proyecto Empresarial El Cortijo I Bodega 211 y 212</t>
  </si>
  <si>
    <t>URIEL GARCIA</t>
  </si>
  <si>
    <t>CONTABILIDAD</t>
  </si>
  <si>
    <t>foyerguatemalauriel8@gmail.com</t>
  </si>
  <si>
    <t>Cot-86</t>
  </si>
  <si>
    <t>Cot-87</t>
  </si>
  <si>
    <t>Cot-88</t>
  </si>
  <si>
    <t>Cot-89</t>
  </si>
  <si>
    <t>485-066</t>
  </si>
  <si>
    <t>Cot-90</t>
  </si>
  <si>
    <t>Cot-91</t>
  </si>
  <si>
    <t>Cot-92</t>
  </si>
  <si>
    <t>Cot-93</t>
  </si>
  <si>
    <t>Cot-94</t>
  </si>
  <si>
    <t>Cot-95</t>
  </si>
  <si>
    <t>Cot-96</t>
  </si>
  <si>
    <t>Cot-97</t>
  </si>
  <si>
    <t>Cot-98</t>
  </si>
  <si>
    <t>EXIFLEM</t>
  </si>
  <si>
    <t>Cot-99</t>
  </si>
  <si>
    <t>Cot-100</t>
  </si>
  <si>
    <t>Cot-101</t>
  </si>
  <si>
    <t>094-046</t>
  </si>
  <si>
    <t>Cot-102</t>
  </si>
  <si>
    <t>Cot-103</t>
  </si>
  <si>
    <t>15 AVENIDA 05-50 Z.15 COLONIA VISTA HERMOSA III EDIFICIO CENTRO DE NEGOCIOS SPAZIO, NIVEL 9 OF 905</t>
  </si>
  <si>
    <t>CATERINE MARROQUIN</t>
  </si>
  <si>
    <t>266-005</t>
  </si>
  <si>
    <t>PROPOFOL VIJOSA SUDHA, 10MG/ML EMULSION INY.</t>
  </si>
  <si>
    <t>KWALITY PHARMACEUTICALS LIMITED/INDIA</t>
  </si>
  <si>
    <t>Cot-104</t>
  </si>
  <si>
    <t>266-072-020</t>
  </si>
  <si>
    <t>BIOSIDUS</t>
  </si>
  <si>
    <t>BIOSIDYS S.A./ARGENTINA</t>
  </si>
  <si>
    <t>Cot-105</t>
  </si>
  <si>
    <t>18 Avenida 39-08 Bodega A Zona 12 Guatemala, Guatemala</t>
  </si>
  <si>
    <t>MICHELLE CABRERA</t>
  </si>
  <si>
    <t>michelle.c@grupodeanestesia.com</t>
  </si>
  <si>
    <t>PIRAMAL</t>
  </si>
  <si>
    <t>PIRAMAL 250ML</t>
  </si>
  <si>
    <t>Cot-106</t>
  </si>
  <si>
    <t>PIRAMAL 100ML</t>
  </si>
  <si>
    <t>Cot-107</t>
  </si>
  <si>
    <t>Cot-108</t>
  </si>
  <si>
    <t>Cot-109</t>
  </si>
  <si>
    <t>9a. Calle 3-69 Zona 14,  Edificio el Campo  Oficina No. 2 y 3</t>
  </si>
  <si>
    <t>23085339/23123270</t>
  </si>
  <si>
    <t>HERBERT MENDEZ</t>
  </si>
  <si>
    <t>GERENTE FINANCIERO</t>
  </si>
  <si>
    <t>herbert.mendez@kersa.com.gt</t>
  </si>
  <si>
    <t>PHARMERRE PRIVATE LIMITED</t>
  </si>
  <si>
    <t>Cot-110</t>
  </si>
  <si>
    <t>BALAXI HEALTHCARE GUATEMALA, SOCIEDAD ANONIMA</t>
  </si>
  <si>
    <t>24 Calle 26-66 Zona 12, Colonia Santa Elisa</t>
  </si>
  <si>
    <t>OSEAS CONTRERAS</t>
  </si>
  <si>
    <t>jglotuspahrma@gmail.com</t>
  </si>
  <si>
    <t>LOTUS PHARMA</t>
  </si>
  <si>
    <t>SHEERCHEM PHARMACEUTICALS. PLT,LTD.INDIA</t>
  </si>
  <si>
    <t>Cot-111</t>
  </si>
  <si>
    <t>266-12-056</t>
  </si>
  <si>
    <t>BALAXI 20ML</t>
  </si>
  <si>
    <t>Cot-112</t>
  </si>
  <si>
    <t>0 calle 19-67 zona 15 vista hermosa II</t>
  </si>
  <si>
    <t>NELSON MONZON/KARLY CHITAY</t>
  </si>
  <si>
    <t>TELEMARKETING INSTITUCIONAL</t>
  </si>
  <si>
    <t>23108500 EXT.128</t>
  </si>
  <si>
    <t>gerencia@xenturyglobal.com</t>
  </si>
  <si>
    <t>FRESENIUS KABI AMINOYEN INFANT</t>
  </si>
  <si>
    <t>FRESENIUS KABI AUSTRIA</t>
  </si>
  <si>
    <t>Cot-113</t>
  </si>
  <si>
    <t>GLUCONATO DE CALCIO SANDERSON</t>
  </si>
  <si>
    <t>Cot-114</t>
  </si>
  <si>
    <t>LIPOVENORS MCT/LCT 20%</t>
  </si>
  <si>
    <t>Cot-115</t>
  </si>
  <si>
    <t>SMOFLIPID 20% EMULSION PARA INFUSION 500ML</t>
  </si>
  <si>
    <t>Cot-116</t>
  </si>
  <si>
    <t>ADDAVEN CONCENTRADO PARA SOLUCION PARA PERFUSION</t>
  </si>
  <si>
    <t>FRESENIUS KABI NORGE.</t>
  </si>
  <si>
    <t>Cot-117</t>
  </si>
  <si>
    <t>CLORURO DE POTASIO 14.9%</t>
  </si>
  <si>
    <t>Cot-118</t>
  </si>
  <si>
    <t>HISOCEL 3.5% SOLUCION INYECTABLE</t>
  </si>
  <si>
    <t>FRESENIUS KABI MEXICO</t>
  </si>
  <si>
    <t>Cot-119</t>
  </si>
  <si>
    <t>KABIVEN EMULSION PARA INFUSION (CENTRAL)</t>
  </si>
  <si>
    <t>FRESENIUS KABI SUECIA</t>
  </si>
  <si>
    <t>Cot-120</t>
  </si>
  <si>
    <t xml:space="preserve">KABIVEN PERIFERICA EMULSION PARA INFUSION </t>
  </si>
  <si>
    <t>Cot-121</t>
  </si>
  <si>
    <t>VOLUVEN 6% SOL. INYECTABLE</t>
  </si>
  <si>
    <t>Cot-122</t>
  </si>
  <si>
    <t>OXITOCINA SANDERSON 5UI/ML</t>
  </si>
  <si>
    <t>Cot-123</t>
  </si>
  <si>
    <t>DIAZEPAM SANDERSON 10MG2ML</t>
  </si>
  <si>
    <t>Cot-124</t>
  </si>
  <si>
    <t>Blvd. Vista Hermosa 25-19 zona 15 VH1 edif. Multimedica 1er nivel of. 102</t>
  </si>
  <si>
    <t>MARIA ANTONIA GONZALEZ</t>
  </si>
  <si>
    <t>SALA DE VENTAS</t>
  </si>
  <si>
    <t>oxirentguatemala@oxirent.com</t>
  </si>
  <si>
    <t>VIAL PLASTICO</t>
  </si>
  <si>
    <t>VIARE</t>
  </si>
  <si>
    <t>Cot-125</t>
  </si>
  <si>
    <t>Cot-126</t>
  </si>
  <si>
    <t>Cot-127</t>
  </si>
  <si>
    <t>Cot-128</t>
  </si>
  <si>
    <t>Servicio de Comercio Internacional</t>
  </si>
  <si>
    <t>1a. calle 15-02 Zona 15 El Maestro I</t>
  </si>
  <si>
    <t>GIOVANNI MARTINEZ</t>
  </si>
  <si>
    <t>VENTAS INSTITUCIONALES</t>
  </si>
  <si>
    <t>medicamentos3@servicioint.com</t>
  </si>
  <si>
    <t>Cot-129</t>
  </si>
  <si>
    <t>BIPERIDENO MEDPHARMA</t>
  </si>
  <si>
    <t>Cot-130</t>
  </si>
  <si>
    <t>AGUA ESTERIL SELECTPHARMA</t>
  </si>
  <si>
    <t>Cot-131</t>
  </si>
  <si>
    <t>HALOPERIDOL SELECTPAHRMA</t>
  </si>
  <si>
    <t>Cot-132</t>
  </si>
  <si>
    <t>ORION MEDICAL</t>
  </si>
  <si>
    <t>19 CALLE A 32-56 Z.7 COLONIA VILLA HERMOSA 1, San Miguel Petapa</t>
  </si>
  <si>
    <t>HERBERT DANIEL CASTELLANOS</t>
  </si>
  <si>
    <t>ADMINISTRACIÓN</t>
  </si>
  <si>
    <t>info@orionmedical.com.gt</t>
  </si>
  <si>
    <t>BUSCAINA</t>
  </si>
  <si>
    <t>Cot-133</t>
  </si>
  <si>
    <t>Cot-134</t>
  </si>
  <si>
    <t>Cot-135</t>
  </si>
  <si>
    <t>Cot-136</t>
  </si>
  <si>
    <t>Cot-137</t>
  </si>
  <si>
    <t>LOTUS</t>
  </si>
  <si>
    <t>Cot-138</t>
  </si>
  <si>
    <t>Tableta/comprimido</t>
  </si>
  <si>
    <t>BALAXI</t>
  </si>
  <si>
    <t>Cot-139</t>
  </si>
  <si>
    <t>Cot-140</t>
  </si>
  <si>
    <t>Cot-141</t>
  </si>
  <si>
    <t>Cot-142</t>
  </si>
  <si>
    <t>Cot-143</t>
  </si>
  <si>
    <t>Cot-144</t>
  </si>
  <si>
    <t>Cot-145</t>
  </si>
  <si>
    <t>Cot-146</t>
  </si>
  <si>
    <t>Cot-147</t>
  </si>
  <si>
    <t>Cot-148</t>
  </si>
  <si>
    <t>Cot-149</t>
  </si>
  <si>
    <t>Cot-150</t>
  </si>
  <si>
    <t>Cot-151</t>
  </si>
  <si>
    <t>MEDIC PHARMA</t>
  </si>
  <si>
    <t>27 Avenida 04-85 J, Residenciales Prados de Castilla 16, Zona 10 de San Miguel Petapa, Guatemala.</t>
  </si>
  <si>
    <t>CLAUDIA RODRIGUEZ</t>
  </si>
  <si>
    <t>mmedicpharma@gmail.com</t>
  </si>
  <si>
    <t>SOJOURN</t>
  </si>
  <si>
    <t>Cot-152</t>
  </si>
  <si>
    <t>Cot-153</t>
  </si>
  <si>
    <t>ROPSHON</t>
  </si>
  <si>
    <t>Cot-154</t>
  </si>
  <si>
    <t>Cot-155</t>
  </si>
  <si>
    <t>Cot-156</t>
  </si>
  <si>
    <t>Cot-157</t>
  </si>
  <si>
    <t>Cot-158</t>
  </si>
  <si>
    <t>Cot-159</t>
  </si>
  <si>
    <t>Cot-160</t>
  </si>
  <si>
    <t>Cot-161</t>
  </si>
  <si>
    <t>GELOFUSINE</t>
  </si>
  <si>
    <t>BRAUN</t>
  </si>
  <si>
    <t>Cot-162</t>
  </si>
  <si>
    <t>Cot-163</t>
  </si>
  <si>
    <t>Cot-164</t>
  </si>
  <si>
    <t>Cot-165</t>
  </si>
  <si>
    <t>KRISHPAR HEALTHCARE</t>
  </si>
  <si>
    <t>AVENIDA REFORMA 1-50 604 Z.9 EDIFICIO EL REFORMADOR</t>
  </si>
  <si>
    <t>23143936/23143937</t>
  </si>
  <si>
    <t>SHANON BARRIOS</t>
  </si>
  <si>
    <t>guatecm@krishparcare.com</t>
  </si>
  <si>
    <t>ASMOH</t>
  </si>
  <si>
    <t>ASMOH LABORATORIES</t>
  </si>
  <si>
    <t>Cot-166</t>
  </si>
  <si>
    <t>Cot-167</t>
  </si>
  <si>
    <t>Cot-168</t>
  </si>
  <si>
    <t>FARMA-LAB</t>
  </si>
  <si>
    <t>18 Avenida 20-59, Zona 10</t>
  </si>
  <si>
    <t>22148400 al 22148449</t>
  </si>
  <si>
    <t>JOSSLEINE PAIZ</t>
  </si>
  <si>
    <t>GERENCIA ADMINISTRATIVA</t>
  </si>
  <si>
    <t>josseline_farmalab@yahoo.com</t>
  </si>
  <si>
    <t>Cot-169</t>
  </si>
  <si>
    <t>Cot-170</t>
  </si>
  <si>
    <t>Cot-171</t>
  </si>
  <si>
    <t>Cot-172</t>
  </si>
  <si>
    <t>Cot-173</t>
  </si>
  <si>
    <t>Cot-174</t>
  </si>
  <si>
    <t>Cot-175</t>
  </si>
  <si>
    <t>Cot-176</t>
  </si>
  <si>
    <t>Cot-177</t>
  </si>
  <si>
    <t>Cot-178</t>
  </si>
  <si>
    <t>Cot-179</t>
  </si>
  <si>
    <t>Cot-180</t>
  </si>
  <si>
    <t>Cot-181</t>
  </si>
  <si>
    <t>Cot-182</t>
  </si>
  <si>
    <t>Cot-183</t>
  </si>
  <si>
    <t>Cot-184</t>
  </si>
  <si>
    <t>Cot-185</t>
  </si>
  <si>
    <t>Cot-186</t>
  </si>
  <si>
    <t>Cot-187</t>
  </si>
  <si>
    <t>Cot-188</t>
  </si>
  <si>
    <t>PAXIUM</t>
  </si>
  <si>
    <t>Cot-189</t>
  </si>
  <si>
    <t>RUIPHARMA</t>
  </si>
  <si>
    <t>Arco 3 No. 84 Jardines de la Asuncion zona 5.</t>
  </si>
  <si>
    <t>JUAN FERNANDO RUIZ SOLANO</t>
  </si>
  <si>
    <t>GERENCIA GENERAL</t>
  </si>
  <si>
    <t>jfrs.director@ruipharma.com</t>
  </si>
  <si>
    <t>Cot-190</t>
  </si>
  <si>
    <t>PHARMACLINIC</t>
  </si>
  <si>
    <t>Cot-191</t>
  </si>
  <si>
    <t>Cot-192</t>
  </si>
  <si>
    <t>DROGUERIA COLON</t>
  </si>
  <si>
    <t>13 AVENIDA 5-40 Z.1</t>
  </si>
  <si>
    <t>24208400 ext 127</t>
  </si>
  <si>
    <t>MELANY CÁRDENAS</t>
  </si>
  <si>
    <t>institucional@drogueriacolon.com</t>
  </si>
  <si>
    <t>Jeringa prellenada</t>
  </si>
  <si>
    <t>VIJAYASUDHA</t>
  </si>
  <si>
    <t>KWALITY PHARMACEUTICALS LIMITED</t>
  </si>
  <si>
    <t>Cot-193</t>
  </si>
  <si>
    <t>BAYCO</t>
  </si>
  <si>
    <t>36 CALLE 13-08 Z.2 RESIDENCIAL SAN ANGEL 4</t>
  </si>
  <si>
    <t>JUAN JOSÉ CORADO</t>
  </si>
  <si>
    <t>corporacionbayco@gmail.com</t>
  </si>
  <si>
    <t>KWALITY PHARMACEUTICALS</t>
  </si>
  <si>
    <t>Cot-194</t>
  </si>
  <si>
    <t>DASA</t>
  </si>
  <si>
    <t>7a Avenida 6-51 Zona 2</t>
  </si>
  <si>
    <t>MARIELOS LÓPE</t>
  </si>
  <si>
    <t>asistenteinstitucional@dasa.com.gt</t>
  </si>
  <si>
    <t>Tableta recubierta/comprimido recubierto</t>
  </si>
  <si>
    <t>MONTE VERDE S.A./ARGENTINA</t>
  </si>
  <si>
    <t>Cot-195</t>
  </si>
  <si>
    <t>BAILARDA S.A./ARGENTINA</t>
  </si>
  <si>
    <t>Cot-196</t>
  </si>
  <si>
    <t>Cot-197</t>
  </si>
  <si>
    <t>QUETIZIC</t>
  </si>
  <si>
    <t>Cot-198</t>
  </si>
  <si>
    <t>Tableta/Comprimido</t>
  </si>
  <si>
    <t>CLONOGIN 2</t>
  </si>
  <si>
    <t>Cot-199</t>
  </si>
  <si>
    <t>CENDIS CENTRO DE DISTRIBUCION</t>
  </si>
  <si>
    <t>Via 1 2-53 zona 4 Edificio Italia</t>
  </si>
  <si>
    <t>LUCÍA GALICIA</t>
  </si>
  <si>
    <t>INSTITUCIONAL PÚBLICO</t>
  </si>
  <si>
    <t>luciag@centrodistribuidor.com</t>
  </si>
  <si>
    <t>ROPSOHN THERAPEUTICS</t>
  </si>
  <si>
    <t>Cot-200</t>
  </si>
  <si>
    <t>Cot-201</t>
  </si>
  <si>
    <t>ROXICAINA</t>
  </si>
  <si>
    <t>Cot-202</t>
  </si>
  <si>
    <t>Cot-203</t>
  </si>
  <si>
    <t>Cot-204</t>
  </si>
  <si>
    <t>Cot-205</t>
  </si>
  <si>
    <t>AKINETON</t>
  </si>
  <si>
    <t>BAGÓ</t>
  </si>
  <si>
    <t>Cot-206</t>
  </si>
  <si>
    <t>Cot-207</t>
  </si>
  <si>
    <t>Se equivocaron en el precio por la tanto se elimina.</t>
  </si>
  <si>
    <t>Cot-208</t>
  </si>
  <si>
    <t>HALDOL</t>
  </si>
  <si>
    <t>JANSSEN</t>
  </si>
  <si>
    <t>Cot-209</t>
  </si>
  <si>
    <t>Cot-210</t>
  </si>
  <si>
    <t>RISPERDAL</t>
  </si>
  <si>
    <t>Cot-211</t>
  </si>
  <si>
    <t>Cot-212</t>
  </si>
  <si>
    <t>TRANQUINAL</t>
  </si>
  <si>
    <t>Cot-213</t>
  </si>
  <si>
    <t>FARMACEUTICA CDM GUATEMALA</t>
  </si>
  <si>
    <t>4 calle 18-60 zona 6</t>
  </si>
  <si>
    <t>43914498/32328364</t>
  </si>
  <si>
    <t>ERICK JOSUE MIRANDA</t>
  </si>
  <si>
    <t>farmaceuticacdm@gmail.com</t>
  </si>
  <si>
    <t>Cot-214</t>
  </si>
  <si>
    <t>PISACAINA 10ML</t>
  </si>
  <si>
    <t>Cot-215</t>
  </si>
  <si>
    <t>Cot-216</t>
  </si>
  <si>
    <t>NALAXONA</t>
  </si>
  <si>
    <t>Cot-217</t>
  </si>
  <si>
    <t>AGUA ESTÉRIL</t>
  </si>
  <si>
    <t>Cot-218</t>
  </si>
  <si>
    <t>Cot-219</t>
  </si>
  <si>
    <t>CALCIO GLUCONATO</t>
  </si>
  <si>
    <t>Cot-220</t>
  </si>
  <si>
    <t>Cot-221</t>
  </si>
  <si>
    <t>Cot-222</t>
  </si>
  <si>
    <t>Cot-223</t>
  </si>
  <si>
    <t>Bolsa</t>
  </si>
  <si>
    <t>Cot-224</t>
  </si>
  <si>
    <t>Cot-225</t>
  </si>
  <si>
    <t>Cot-226</t>
  </si>
  <si>
    <t>Cot-227</t>
  </si>
  <si>
    <t>Cot-228</t>
  </si>
  <si>
    <t>BAXTER DE GUATEMALA</t>
  </si>
  <si>
    <t>16 CALLE Z.10 EDIFICIO TORRE INTERNACIONAL, 9° NIVEL 0-55</t>
  </si>
  <si>
    <t>LAURA SURELY RIVAS JUÁREZ</t>
  </si>
  <si>
    <t>24241112/47691092</t>
  </si>
  <si>
    <t>laura_rivas@baxter.com/jorge_pernia@baxter.com</t>
  </si>
  <si>
    <t>Cot-229</t>
  </si>
  <si>
    <t>Cot-230</t>
  </si>
  <si>
    <t>Cot-231</t>
  </si>
  <si>
    <t>Cot-232</t>
  </si>
  <si>
    <t>BAXTER/MÉXICO</t>
  </si>
  <si>
    <t>Cot-233</t>
  </si>
  <si>
    <t>BAXTER/COLOMBIA</t>
  </si>
  <si>
    <t>Cot-234</t>
  </si>
  <si>
    <t>Cot-235</t>
  </si>
  <si>
    <t>Cot-236</t>
  </si>
  <si>
    <t>Cot-237</t>
  </si>
  <si>
    <t>Cot-238</t>
  </si>
  <si>
    <t>Cot-239</t>
  </si>
  <si>
    <t>Cot-240</t>
  </si>
  <si>
    <t>Cot-241</t>
  </si>
  <si>
    <t>Cot-242</t>
  </si>
  <si>
    <t>Cot-243</t>
  </si>
  <si>
    <t>Cot-244</t>
  </si>
  <si>
    <t>Cot-245</t>
  </si>
  <si>
    <t>Cot-246</t>
  </si>
  <si>
    <t>Cot-247</t>
  </si>
  <si>
    <t>Cot-248</t>
  </si>
  <si>
    <t>Cot-249</t>
  </si>
  <si>
    <t>Cot-250</t>
  </si>
  <si>
    <t>Cot-251</t>
  </si>
  <si>
    <t>A R PHARMA</t>
  </si>
  <si>
    <t>13 Calle 0-73 zona 1</t>
  </si>
  <si>
    <t>LETICIA VASQUEZ</t>
  </si>
  <si>
    <t>VITALIS</t>
  </si>
  <si>
    <t>Cot-252</t>
  </si>
  <si>
    <t>Cot-253</t>
  </si>
  <si>
    <t>Cot-254</t>
  </si>
  <si>
    <t>Cot-255</t>
  </si>
  <si>
    <t>Cot-256</t>
  </si>
  <si>
    <t>Cartucho</t>
  </si>
  <si>
    <t>ALPHACAIE</t>
  </si>
  <si>
    <t>Cot-257</t>
  </si>
  <si>
    <t>Cot-258</t>
  </si>
  <si>
    <t>FENORBITAL</t>
  </si>
  <si>
    <t>Cot-259</t>
  </si>
  <si>
    <t>1,924,700</t>
  </si>
  <si>
    <t>Cot-260</t>
  </si>
  <si>
    <t>Cot-261</t>
  </si>
  <si>
    <t>Cot-262</t>
  </si>
  <si>
    <t>AGUA</t>
  </si>
  <si>
    <t>Cot-263</t>
  </si>
  <si>
    <t>CALCIO</t>
  </si>
  <si>
    <t>Cot-264</t>
  </si>
  <si>
    <t>Cot-265</t>
  </si>
  <si>
    <t>Cot-266</t>
  </si>
  <si>
    <t>Cot-267</t>
  </si>
  <si>
    <t>Cot-268</t>
  </si>
  <si>
    <t>Cot-269</t>
  </si>
  <si>
    <t>Cot-270</t>
  </si>
  <si>
    <t>Cot-271</t>
  </si>
  <si>
    <t>Cot-272</t>
  </si>
  <si>
    <t>Cot-273</t>
  </si>
  <si>
    <t>BICARBO</t>
  </si>
  <si>
    <t>Cot-274</t>
  </si>
  <si>
    <t>Cot-275</t>
  </si>
  <si>
    <t>523-016</t>
  </si>
  <si>
    <t>Cot-276</t>
  </si>
  <si>
    <t>Cot-277</t>
  </si>
  <si>
    <t>Cot-278</t>
  </si>
  <si>
    <t>Cot-279</t>
  </si>
  <si>
    <t>Cot-280</t>
  </si>
  <si>
    <t>Cot-281</t>
  </si>
  <si>
    <t>Cot-282</t>
  </si>
  <si>
    <t>EGONOV</t>
  </si>
  <si>
    <t>Cot-283</t>
  </si>
  <si>
    <t>OXITOCINA</t>
  </si>
  <si>
    <t>Cot-284</t>
  </si>
  <si>
    <t>Cot-285</t>
  </si>
  <si>
    <t>DROGUERIA REPREMEDH REPRESENTACIONES MEDICAS HOSPITALARIAS</t>
  </si>
  <si>
    <t>13 Calle 0-73 Zona 1 Oficina #4</t>
  </si>
  <si>
    <t>JASON CASTELLANOS</t>
  </si>
  <si>
    <t>GERENCIA DE VENTAS</t>
  </si>
  <si>
    <t>drogueriarepremedh@hotmail.com</t>
  </si>
  <si>
    <t>Cot-286</t>
  </si>
  <si>
    <t>Cot-287</t>
  </si>
  <si>
    <t>Cot-288</t>
  </si>
  <si>
    <t>Cot-289</t>
  </si>
  <si>
    <t>PISACARNA</t>
  </si>
  <si>
    <t>Cot-290</t>
  </si>
  <si>
    <t>Cot-291</t>
  </si>
  <si>
    <t>Cot-292</t>
  </si>
  <si>
    <t>Cot-293</t>
  </si>
  <si>
    <t>Cot-294</t>
  </si>
  <si>
    <t>INTERCONTINENTAL</t>
  </si>
  <si>
    <t>KWALITY</t>
  </si>
  <si>
    <t>Cot-295</t>
  </si>
  <si>
    <t>Cot-296</t>
  </si>
  <si>
    <t>Cot-297</t>
  </si>
  <si>
    <t>Cot-298</t>
  </si>
  <si>
    <t>Cot-299</t>
  </si>
  <si>
    <t>Cot-300</t>
  </si>
  <si>
    <t>Cot-301</t>
  </si>
  <si>
    <t>Cot-302</t>
  </si>
  <si>
    <t>Cot-303</t>
  </si>
  <si>
    <t>Cot-304</t>
  </si>
  <si>
    <t>Cot-305</t>
  </si>
  <si>
    <t>Cot-306</t>
  </si>
  <si>
    <t>Cot-307</t>
  </si>
  <si>
    <t>Cot-308</t>
  </si>
  <si>
    <t>Cot-309</t>
  </si>
  <si>
    <t>Cot-310</t>
  </si>
  <si>
    <t>Cot-311</t>
  </si>
  <si>
    <t>PARENTEN</t>
  </si>
  <si>
    <t>Cot-312</t>
  </si>
  <si>
    <t>MEDICAMENTOS AVANZADOS, SOCIEDAD ANONIMA</t>
  </si>
  <si>
    <t>20 Calle Final Km. 6.8 Carretera a Muxbal, Complejo Pradera Ofibodegas, Bodega 7</t>
  </si>
  <si>
    <t>23756000/23663974</t>
  </si>
  <si>
    <t>JOSUE ARELLANO</t>
  </si>
  <si>
    <t>23663974/23756000 EXT: 209</t>
  </si>
  <si>
    <t>ventas@madausa.com</t>
  </si>
  <si>
    <t>LAMITOR TABLETAS RECUBIERTAS</t>
  </si>
  <si>
    <t>TORRENT PHARMA LTD/INDIA</t>
  </si>
  <si>
    <t>Cot-313</t>
  </si>
  <si>
    <t>PLENITUD 365, SOCIEDAD ANONIMA</t>
  </si>
  <si>
    <t>2a. Calle "A" 6-28 zona 10, Oficinas 412 y 413 Edificio Verona</t>
  </si>
  <si>
    <t>Tableta/comprimido dispersable</t>
  </si>
  <si>
    <t>DEFERADE</t>
  </si>
  <si>
    <t>TUTEUR</t>
  </si>
  <si>
    <t>Cot-314</t>
  </si>
  <si>
    <t xml:space="preserve">EUROFARMA; LABORATORIOS LAPRIN </t>
  </si>
  <si>
    <t>Laboratorios Productos Industriales S. A. Carretera a El Salvador, Km. 16.5 – Cruce a Llanos de Arrazola</t>
  </si>
  <si>
    <t>FRANCISCO GARCIA</t>
  </si>
  <si>
    <t>francisco.garcia@eurofarma.com</t>
  </si>
  <si>
    <t>tableta/comprimido</t>
  </si>
  <si>
    <t>unidad</t>
  </si>
  <si>
    <t>Cot-315</t>
  </si>
  <si>
    <t>Cot-316</t>
  </si>
  <si>
    <t>Cot-317</t>
  </si>
  <si>
    <t>HADALABS</t>
  </si>
  <si>
    <t>18 AVENIDA 7-25 Z.14</t>
  </si>
  <si>
    <t>WENDY OROZCO</t>
  </si>
  <si>
    <t>institucional@hadalabs.com</t>
  </si>
  <si>
    <t>frasco</t>
  </si>
  <si>
    <t>Cot-318</t>
  </si>
  <si>
    <t>Cot-319</t>
  </si>
  <si>
    <t>Cot-320</t>
  </si>
  <si>
    <t>Cot-321</t>
  </si>
  <si>
    <t>Cot-322</t>
  </si>
  <si>
    <t>Surtidora Integral Madi</t>
  </si>
  <si>
    <t>3 CALLE 18-72 Z.8 CENTRO COMERCIAL PLAZA SAN CRISTOBAL LOCAL 45</t>
  </si>
  <si>
    <t>MARCOS MAZARIEGOS</t>
  </si>
  <si>
    <t>marcosmazariegos@gmail.com</t>
  </si>
  <si>
    <t>ERITROPOYETINA</t>
  </si>
  <si>
    <t>BIO SIDUS</t>
  </si>
  <si>
    <t>Cot-323</t>
  </si>
  <si>
    <t>PISA FARMACEUTICA DE GUATEMALA</t>
  </si>
  <si>
    <t>5 CALLE 1-02 Z.13</t>
  </si>
  <si>
    <t>YULISSA VELASQUEZ</t>
  </si>
  <si>
    <t>GUATECOMPRAS</t>
  </si>
  <si>
    <t>23024521/30865872</t>
  </si>
  <si>
    <t>kyvelasquez@pisa.com.mx</t>
  </si>
  <si>
    <t>Cot-324</t>
  </si>
  <si>
    <t>Cot-325</t>
  </si>
  <si>
    <t>Cot-326</t>
  </si>
  <si>
    <t>Cot-327</t>
  </si>
  <si>
    <t>FENEBRA</t>
  </si>
  <si>
    <t>Cot-328</t>
  </si>
  <si>
    <t>AGUA INYECTABLE</t>
  </si>
  <si>
    <t>Cot-329</t>
  </si>
  <si>
    <t>FRasco</t>
  </si>
  <si>
    <t>Cot-330</t>
  </si>
  <si>
    <t>SOLUCION CS 0.9% PISA</t>
  </si>
  <si>
    <t>Cot-331</t>
  </si>
  <si>
    <t>SOLUCION GC PISA</t>
  </si>
  <si>
    <t>Cot-332</t>
  </si>
  <si>
    <t>SOLUCION DX-5 250ML</t>
  </si>
  <si>
    <t>Cot-333</t>
  </si>
  <si>
    <t>SOLUCION DX-5 500ML</t>
  </si>
  <si>
    <t>Cot-334</t>
  </si>
  <si>
    <t>SOLUCION DX-5 1000ML</t>
  </si>
  <si>
    <t>Cot-335</t>
  </si>
  <si>
    <t>FRAsco</t>
  </si>
  <si>
    <t>SOLUCION DX-10 500ML</t>
  </si>
  <si>
    <t>Cot-336</t>
  </si>
  <si>
    <t>SOLUCION DX-10 1000ML</t>
  </si>
  <si>
    <t>Cot-337</t>
  </si>
  <si>
    <t>517-016</t>
  </si>
  <si>
    <t>Cot-338</t>
  </si>
  <si>
    <t>BICARNAT 7.5%</t>
  </si>
  <si>
    <t>Cot-339</t>
  </si>
  <si>
    <t>SOLUCION CS 0.9% 250ML</t>
  </si>
  <si>
    <t>Cot-340</t>
  </si>
  <si>
    <t>Cot-341</t>
  </si>
  <si>
    <t>SOLUCION DX-CS 500ML</t>
  </si>
  <si>
    <t>Cot-342</t>
  </si>
  <si>
    <t>Cot-343</t>
  </si>
  <si>
    <t>Cot-344</t>
  </si>
  <si>
    <t>FONTANIVIO</t>
  </si>
  <si>
    <t>Cot-345</t>
  </si>
  <si>
    <t>RELAZEPAM</t>
  </si>
  <si>
    <t>Cot-346</t>
  </si>
  <si>
    <t>DENTECO</t>
  </si>
  <si>
    <t>13 AVENIDA B 24-49 Z.13 COLONIA SANTA FE</t>
  </si>
  <si>
    <t>Cot-347</t>
  </si>
  <si>
    <t>LAVSA</t>
  </si>
  <si>
    <t>17 CALLE 14-99 COMPLEJO INDUSTRIAL DISTRIBODEGAS 4, CONDADO EL NARANJO ZONA 4 DE MIXCO, BODEGA 13.</t>
  </si>
  <si>
    <t>24730235/22972600</t>
  </si>
  <si>
    <t>ANTONIO VASQUEZ</t>
  </si>
  <si>
    <t>antonio.lavsa@gmail.com</t>
  </si>
  <si>
    <t>Cot-348</t>
  </si>
  <si>
    <t>Cot-349</t>
  </si>
  <si>
    <t>Cot-350</t>
  </si>
  <si>
    <t>Cot-351</t>
  </si>
  <si>
    <t xml:space="preserve">AGUA ESTERIL  </t>
  </si>
  <si>
    <t>Cot-352</t>
  </si>
  <si>
    <t>Cot-353</t>
  </si>
  <si>
    <t>Cot-354</t>
  </si>
  <si>
    <t>Cot-355</t>
  </si>
  <si>
    <t>Cot-356</t>
  </si>
  <si>
    <t>Cot-357</t>
  </si>
  <si>
    <t>Cot-358</t>
  </si>
  <si>
    <t>SOLUCION UNO</t>
  </si>
  <si>
    <t>Cot-359</t>
  </si>
  <si>
    <t>Cot-360</t>
  </si>
  <si>
    <t>Cot-361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</si>
</sst>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quot;$&quot;#,##0.00_);[Red]\(&quot;$&quot;#,##0.00\)"/>
    <numFmt numFmtId="166" formatCode="[$-1540A]m/d/yyyy;@"/>
    <numFmt numFmtId="167" formatCode="&quot;Q&quot;#,##0.00"/>
    <numFmt numFmtId="168" formatCode="_(&quot;Q&quot;* #,##0.00_);_(&quot;Q&quot;* \(#,##0.00\);_(&quot;Q&quot;* &quot;-&quot;??_);_(@_)"/>
  </numFmts>
  <fonts count="41"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font>
    <font>
      <sz val="11"/>
      <color rgb="FFFF0000"/>
      <name val="Calibri"/>
      <family val="2"/>
    </font>
    <font>
      <sz val="9"/>
      <color rgb="FF3C3C3C"/>
      <name val="Verdana"/>
      <family val="2"/>
    </font>
    <font>
      <sz val="9"/>
      <color rgb="FF212529"/>
      <name val="Verdana"/>
      <family val="2"/>
    </font>
    <font>
      <b/>
      <sz val="11"/>
      <color rgb="FF000000"/>
      <name val="Calibri"/>
      <family val="2"/>
    </font>
    <font>
      <sz val="9"/>
      <color theme="1"/>
      <name val="Verdana"/>
      <family val="2"/>
    </font>
    <font>
      <b/>
      <sz val="11"/>
      <color rgb="FF000000"/>
      <name val="Calibri"/>
      <family val="2"/>
      <scheme val="minor"/>
    </font>
    <font>
      <b/>
      <vertAlign val="subscript"/>
      <sz val="11"/>
      <color theme="1"/>
      <name val="Calibri"/>
      <family val="2"/>
      <scheme val="minor"/>
    </font>
    <font>
      <b/>
      <sz val="11"/>
      <color rgb="FFFFFFFF"/>
      <name val="Calibri"/>
      <family val="2"/>
      <scheme val="minor"/>
    </font>
    <font>
      <sz val="11"/>
      <color rgb="FF444444"/>
      <name val="Calibri"/>
      <family val="2"/>
      <charset val="1"/>
    </font>
    <font>
      <u/>
      <sz val="11"/>
      <color rgb="FF0563C1"/>
      <name val="Calibri"/>
      <family val="2"/>
    </font>
    <font>
      <sz val="11"/>
      <color theme="1"/>
      <name val="Garamond"/>
      <family val="2"/>
    </font>
    <font>
      <b/>
      <sz val="11"/>
      <color theme="1"/>
      <name val="Arial Narrow"/>
      <family val="2"/>
    </font>
    <font>
      <sz val="11"/>
      <color theme="1"/>
      <name val="Arial Narrow"/>
      <family val="2"/>
    </font>
    <font>
      <sz val="12"/>
      <name val="Book Antiqua"/>
      <family val="1"/>
    </font>
    <font>
      <b/>
      <sz val="11"/>
      <color theme="0"/>
      <name val="Arial Narrow"/>
      <family val="2"/>
    </font>
    <font>
      <sz val="11"/>
      <color indexed="8"/>
      <name val="Arial Narrow"/>
      <family val="2"/>
    </font>
    <font>
      <sz val="10"/>
      <name val="Arial"/>
      <family val="2"/>
    </font>
    <font>
      <sz val="10"/>
      <color rgb="FF000000"/>
      <name val="Times New Roman"/>
      <family val="1"/>
    </font>
    <font>
      <b/>
      <sz val="11"/>
      <color theme="0"/>
      <name val="Tahoma"/>
      <family val="2"/>
    </font>
    <font>
      <sz val="7"/>
      <name val="Tahoma"/>
      <family val="2"/>
    </font>
    <font>
      <sz val="7"/>
      <color theme="1"/>
      <name val="Tahoma"/>
      <family val="2"/>
    </font>
    <font>
      <sz val="8"/>
      <color theme="1"/>
      <name val="Tahoma"/>
      <family val="2"/>
    </font>
    <font>
      <sz val="10"/>
      <name val="Times New Roman"/>
      <family val="1"/>
    </font>
    <font>
      <b/>
      <sz val="9"/>
      <color rgb="FF212529"/>
      <name val="Verdana"/>
      <family val="2"/>
    </font>
    <font>
      <sz val="11"/>
      <color theme="1" tint="4.9989318521683403E-2"/>
      <name val="Calibri"/>
      <family val="2"/>
      <scheme val="minor"/>
    </font>
    <font>
      <b/>
      <sz val="11"/>
      <color theme="1" tint="4.9989318521683403E-2"/>
      <name val="Calibri"/>
      <family val="2"/>
      <scheme val="minor"/>
    </font>
    <font>
      <b/>
      <sz val="11"/>
      <color theme="1" tint="4.9989318521683403E-2"/>
      <name val="Calibri"/>
      <family val="2"/>
    </font>
    <font>
      <u/>
      <sz val="11"/>
      <color theme="1" tint="4.9989318521683403E-2"/>
      <name val="Calibri"/>
      <family val="2"/>
      <scheme val="minor"/>
    </font>
    <font>
      <sz val="11"/>
      <color theme="1" tint="4.9989318521683403E-2"/>
      <name val="Calibri"/>
      <family val="2"/>
    </font>
    <font>
      <sz val="8"/>
      <name val="Calibri"/>
      <family val="2"/>
      <scheme val="minor"/>
    </font>
    <font>
      <sz val="11"/>
      <name val="Tahoma"/>
      <family val="2"/>
    </font>
    <font>
      <b/>
      <sz val="11"/>
      <name val="Tahoma"/>
      <family val="2"/>
    </font>
    <font>
      <sz val="11"/>
      <color theme="1"/>
      <name val="Tahoma"/>
      <family val="2"/>
    </font>
    <font>
      <b/>
      <sz val="11"/>
      <color theme="1"/>
      <name val="Tahoma"/>
      <family val="2"/>
    </font>
    <font>
      <sz val="14"/>
      <color theme="1" tint="4.9989318521683403E-2"/>
      <name val="Times New Roman"/>
      <family val="1"/>
    </font>
  </fonts>
  <fills count="13">
    <fill>
      <patternFill patternType="none"/>
    </fill>
    <fill>
      <patternFill patternType="gray125"/>
    </fill>
    <fill>
      <patternFill patternType="solid">
        <fgColor rgb="FFFFFF00"/>
        <bgColor indexed="64"/>
      </patternFill>
    </fill>
    <fill>
      <patternFill patternType="solid">
        <fgColor rgb="FFDDEBF7"/>
        <bgColor rgb="FFDDEBF7"/>
      </patternFill>
    </fill>
    <fill>
      <patternFill patternType="solid">
        <fgColor rgb="FFFFFFFF"/>
        <bgColor indexed="64"/>
      </patternFill>
    </fill>
    <fill>
      <patternFill patternType="solid">
        <fgColor rgb="FFF6F6F6"/>
        <bgColor indexed="64"/>
      </patternFill>
    </fill>
    <fill>
      <patternFill patternType="solid">
        <fgColor rgb="FFFCB8B8"/>
        <bgColor rgb="FF000000"/>
      </patternFill>
    </fill>
    <fill>
      <patternFill patternType="solid">
        <fgColor rgb="FF4472C4"/>
        <bgColor rgb="FF4472C4"/>
      </patternFill>
    </fill>
    <fill>
      <patternFill patternType="solid">
        <fgColor rgb="FF00B0F0"/>
        <bgColor indexed="64"/>
      </patternFill>
    </fill>
    <fill>
      <patternFill patternType="solid">
        <fgColor theme="1"/>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s>
  <borders count="16">
    <border>
      <left/>
      <right/>
      <top/>
      <bottom/>
      <diagonal/>
    </border>
    <border>
      <left style="medium">
        <color rgb="FFD4D4D4"/>
      </left>
      <right style="medium">
        <color rgb="FFD4D4D4"/>
      </right>
      <top style="medium">
        <color rgb="FFD4D4D4"/>
      </top>
      <bottom style="medium">
        <color rgb="FFD4D4D4"/>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theme="4" tint="0.39997558519241921"/>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style="thin">
        <color theme="4" tint="0.39997558519241921"/>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xf numFmtId="0" fontId="16" fillId="0" borderId="0"/>
    <xf numFmtId="0" fontId="19" fillId="0" borderId="0"/>
    <xf numFmtId="0" fontId="22" fillId="0" borderId="0"/>
    <xf numFmtId="0" fontId="23" fillId="0" borderId="0"/>
  </cellStyleXfs>
  <cellXfs count="1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3" fillId="0" borderId="0" xfId="1"/>
    <xf numFmtId="0" fontId="0" fillId="0" borderId="0" xfId="0" applyAlignment="1">
      <alignment horizontal="left"/>
    </xf>
    <xf numFmtId="2" fontId="0" fillId="0" borderId="0" xfId="0" applyNumberFormat="1"/>
    <xf numFmtId="0" fontId="4" fillId="0" borderId="0" xfId="0" applyFont="1"/>
    <xf numFmtId="14" fontId="4" fillId="0" borderId="1" xfId="0" applyNumberFormat="1" applyFont="1" applyBorder="1" applyAlignment="1">
      <alignment horizontal="right"/>
    </xf>
    <xf numFmtId="3" fontId="0" fillId="0" borderId="0" xfId="0" applyNumberFormat="1"/>
    <xf numFmtId="4" fontId="0" fillId="0" borderId="0" xfId="0" applyNumberFormat="1"/>
    <xf numFmtId="0" fontId="5" fillId="0" borderId="0" xfId="0" applyFont="1" applyAlignment="1">
      <alignment horizontal="left"/>
    </xf>
    <xf numFmtId="0" fontId="0" fillId="2" borderId="0" xfId="0" applyFill="1"/>
    <xf numFmtId="14" fontId="0" fillId="2" borderId="0" xfId="0" applyNumberFormat="1" applyFill="1"/>
    <xf numFmtId="0" fontId="0" fillId="0" borderId="0" xfId="0" applyAlignment="1">
      <alignment horizontal="center" vertical="center"/>
    </xf>
    <xf numFmtId="166" fontId="0" fillId="0" borderId="0" xfId="0" applyNumberFormat="1"/>
    <xf numFmtId="0" fontId="1" fillId="0" borderId="0" xfId="0" applyFont="1"/>
    <xf numFmtId="14" fontId="0" fillId="0" borderId="0" xfId="0" applyNumberFormat="1" applyAlignment="1">
      <alignment horizontal="left"/>
    </xf>
    <xf numFmtId="0" fontId="5" fillId="0" borderId="0" xfId="0" applyFont="1" applyAlignment="1">
      <alignment horizontal="right"/>
    </xf>
    <xf numFmtId="3" fontId="5" fillId="0" borderId="0" xfId="0" applyNumberFormat="1" applyFont="1" applyAlignment="1">
      <alignment horizontal="right"/>
    </xf>
    <xf numFmtId="3" fontId="6" fillId="0" borderId="0" xfId="0" applyNumberFormat="1" applyFont="1" applyAlignment="1">
      <alignment horizontal="right"/>
    </xf>
    <xf numFmtId="0" fontId="5" fillId="3" borderId="0" xfId="0" applyFont="1" applyFill="1" applyAlignment="1">
      <alignment horizontal="right"/>
    </xf>
    <xf numFmtId="3" fontId="5" fillId="3" borderId="0" xfId="0" applyNumberFormat="1" applyFont="1" applyFill="1" applyAlignment="1">
      <alignment horizontal="right"/>
    </xf>
    <xf numFmtId="3" fontId="6" fillId="3" borderId="0" xfId="0" applyNumberFormat="1" applyFont="1" applyFill="1" applyAlignment="1">
      <alignment horizontal="right"/>
    </xf>
    <xf numFmtId="0" fontId="5" fillId="0" borderId="0" xfId="0" applyFont="1"/>
    <xf numFmtId="3" fontId="5" fillId="0" borderId="0" xfId="0" applyNumberFormat="1" applyFont="1"/>
    <xf numFmtId="3" fontId="6" fillId="0" borderId="0" xfId="0" applyNumberFormat="1" applyFont="1"/>
    <xf numFmtId="0" fontId="5" fillId="3" borderId="0" xfId="0" applyFont="1" applyFill="1"/>
    <xf numFmtId="3" fontId="5" fillId="3" borderId="0" xfId="0" applyNumberFormat="1" applyFont="1" applyFill="1"/>
    <xf numFmtId="3" fontId="6" fillId="3" borderId="0" xfId="0" applyNumberFormat="1" applyFont="1" applyFill="1"/>
    <xf numFmtId="0" fontId="1" fillId="0" borderId="0" xfId="0" applyFont="1" applyAlignment="1">
      <alignment horizontal="center"/>
    </xf>
    <xf numFmtId="0" fontId="0" fillId="0" borderId="0" xfId="0" applyAlignment="1">
      <alignment horizontal="right"/>
    </xf>
    <xf numFmtId="0" fontId="0" fillId="0" borderId="0" xfId="0" applyAlignment="1">
      <alignment horizontal="right" vertical="center" wrapText="1"/>
    </xf>
    <xf numFmtId="1" fontId="0" fillId="0" borderId="0" xfId="0" applyNumberFormat="1"/>
    <xf numFmtId="0" fontId="7" fillId="0" borderId="0" xfId="0" applyFont="1"/>
    <xf numFmtId="0" fontId="8" fillId="0" borderId="0" xfId="0" applyFont="1"/>
    <xf numFmtId="4" fontId="8" fillId="0" borderId="0" xfId="0" applyNumberFormat="1" applyFont="1"/>
    <xf numFmtId="0" fontId="5" fillId="0" borderId="0" xfId="0" applyFont="1" applyAlignment="1">
      <alignment horizontal="center"/>
    </xf>
    <xf numFmtId="0" fontId="10" fillId="4" borderId="0" xfId="0" applyFont="1" applyFill="1" applyAlignment="1">
      <alignment vertical="center"/>
    </xf>
    <xf numFmtId="4" fontId="10" fillId="5" borderId="0" xfId="0" applyNumberFormat="1" applyFont="1" applyFill="1" applyAlignment="1">
      <alignment horizontal="right" vertical="center" wrapText="1"/>
    </xf>
    <xf numFmtId="4" fontId="0" fillId="4" borderId="0" xfId="0" applyNumberFormat="1" applyFill="1"/>
    <xf numFmtId="4" fontId="10" fillId="0" borderId="0" xfId="0" applyNumberFormat="1" applyFont="1" applyAlignment="1">
      <alignment horizontal="right" vertical="center" wrapText="1"/>
    </xf>
    <xf numFmtId="14" fontId="4" fillId="0" borderId="0" xfId="0" applyNumberFormat="1" applyFont="1"/>
    <xf numFmtId="14" fontId="5" fillId="0" borderId="0" xfId="0" applyNumberFormat="1" applyFont="1"/>
    <xf numFmtId="0" fontId="2" fillId="0" borderId="0" xfId="0" applyFont="1" applyAlignment="1">
      <alignment horizontal="center" vertical="center" wrapText="1"/>
    </xf>
    <xf numFmtId="14" fontId="0" fillId="0" borderId="0" xfId="0" applyNumberFormat="1" applyAlignment="1">
      <alignment vertical="center" wrapText="1"/>
    </xf>
    <xf numFmtId="0" fontId="0" fillId="0" borderId="0" xfId="0" applyAlignment="1">
      <alignment vertical="center" wrapText="1"/>
    </xf>
    <xf numFmtId="0" fontId="13" fillId="7" borderId="0" xfId="0" applyFont="1" applyFill="1" applyAlignment="1">
      <alignment horizontal="left"/>
    </xf>
    <xf numFmtId="0" fontId="14" fillId="0" borderId="0" xfId="0" applyFont="1"/>
    <xf numFmtId="0" fontId="15" fillId="0" borderId="0" xfId="0" applyFont="1"/>
    <xf numFmtId="0" fontId="5" fillId="0" borderId="0" xfId="0" applyFont="1" applyAlignment="1">
      <alignment wrapText="1"/>
    </xf>
    <xf numFmtId="0" fontId="3" fillId="0" borderId="0" xfId="1" applyFill="1" applyBorder="1" applyAlignment="1"/>
    <xf numFmtId="0" fontId="17" fillId="0" borderId="0" xfId="2" applyFont="1"/>
    <xf numFmtId="0" fontId="18" fillId="0" borderId="0" xfId="2" applyFont="1"/>
    <xf numFmtId="0" fontId="20" fillId="8" borderId="0" xfId="3" applyFont="1" applyFill="1" applyAlignment="1">
      <alignment horizontal="center" vertical="center"/>
    </xf>
    <xf numFmtId="0" fontId="18" fillId="0" borderId="0" xfId="3" applyFont="1" applyAlignment="1">
      <alignment horizontal="center" vertical="center"/>
    </xf>
    <xf numFmtId="17" fontId="21" fillId="0" borderId="0" xfId="3" applyNumberFormat="1" applyFont="1"/>
    <xf numFmtId="2" fontId="18" fillId="0" borderId="0" xfId="2" applyNumberFormat="1" applyFont="1"/>
    <xf numFmtId="49" fontId="18" fillId="0" borderId="0" xfId="3" applyNumberFormat="1" applyFont="1" applyAlignment="1">
      <alignment horizontal="center" vertical="center"/>
    </xf>
    <xf numFmtId="2" fontId="18" fillId="0" borderId="0" xfId="0" applyNumberFormat="1" applyFont="1"/>
    <xf numFmtId="0" fontId="23" fillId="0" borderId="0" xfId="5" applyAlignment="1">
      <alignment horizontal="left" vertical="top"/>
    </xf>
    <xf numFmtId="0" fontId="24" fillId="9" borderId="3" xfId="0" applyFont="1" applyFill="1" applyBorder="1" applyAlignment="1">
      <alignment horizontal="center" vertical="center" wrapText="1"/>
    </xf>
    <xf numFmtId="0" fontId="25" fillId="0" borderId="3" xfId="0" applyFont="1" applyBorder="1" applyAlignment="1">
      <alignment horizontal="center" vertical="center" wrapText="1"/>
    </xf>
    <xf numFmtId="0" fontId="25" fillId="0" borderId="3" xfId="0" applyFont="1" applyBorder="1" applyAlignment="1">
      <alignment horizontal="justify" vertical="center" wrapText="1"/>
    </xf>
    <xf numFmtId="167" fontId="23" fillId="0" borderId="3" xfId="5" applyNumberFormat="1" applyBorder="1" applyAlignment="1">
      <alignment horizontal="center" vertical="center" wrapText="1"/>
    </xf>
    <xf numFmtId="0" fontId="0" fillId="0" borderId="3" xfId="0" applyBorder="1" applyAlignment="1">
      <alignment horizontal="left" wrapText="1"/>
    </xf>
    <xf numFmtId="0" fontId="25" fillId="2" borderId="3" xfId="0" applyFont="1" applyFill="1" applyBorder="1" applyAlignment="1">
      <alignment horizontal="center" vertical="center" wrapText="1"/>
    </xf>
    <xf numFmtId="0" fontId="26" fillId="0" borderId="3" xfId="0" applyFont="1" applyBorder="1" applyAlignment="1">
      <alignment horizontal="justify" vertical="center" wrapText="1"/>
    </xf>
    <xf numFmtId="0" fontId="23" fillId="0" borderId="0" xfId="5" applyAlignment="1">
      <alignment horizontal="justify" vertical="justify" wrapText="1"/>
    </xf>
    <xf numFmtId="0" fontId="26" fillId="0" borderId="3" xfId="0" applyFont="1" applyBorder="1" applyAlignment="1">
      <alignment horizontal="center" vertical="center" wrapText="1"/>
    </xf>
    <xf numFmtId="0" fontId="25" fillId="2" borderId="3" xfId="0" applyFont="1" applyFill="1" applyBorder="1" applyAlignment="1">
      <alignment horizontal="justify" vertical="center" wrapText="1"/>
    </xf>
    <xf numFmtId="0" fontId="0" fillId="0" borderId="3" xfId="0" applyBorder="1" applyAlignment="1">
      <alignment horizontal="left" vertical="center" wrapText="1"/>
    </xf>
    <xf numFmtId="0" fontId="27" fillId="0" borderId="3" xfId="0" applyFont="1" applyBorder="1" applyAlignment="1">
      <alignment horizontal="center" vertical="center" wrapText="1"/>
    </xf>
    <xf numFmtId="0" fontId="23" fillId="0" borderId="0" xfId="5" applyAlignment="1">
      <alignment horizontal="center" vertical="top" wrapText="1"/>
    </xf>
    <xf numFmtId="167" fontId="28" fillId="0" borderId="0" xfId="5" applyNumberFormat="1" applyFont="1" applyAlignment="1">
      <alignment horizontal="left" vertical="center"/>
    </xf>
    <xf numFmtId="0" fontId="2" fillId="10" borderId="0" xfId="0" applyFont="1" applyFill="1"/>
    <xf numFmtId="3" fontId="2" fillId="10" borderId="0" xfId="0" applyNumberFormat="1" applyFont="1" applyFill="1"/>
    <xf numFmtId="0" fontId="29" fillId="10" borderId="0" xfId="0" applyFont="1" applyFill="1"/>
    <xf numFmtId="3" fontId="29" fillId="10" borderId="0" xfId="0" applyNumberFormat="1" applyFont="1" applyFill="1"/>
    <xf numFmtId="0" fontId="11" fillId="10" borderId="0" xfId="0" applyFont="1" applyFill="1"/>
    <xf numFmtId="0" fontId="4" fillId="0" borderId="0" xfId="0" applyFont="1" applyAlignment="1">
      <alignment horizontal="center"/>
    </xf>
    <xf numFmtId="0" fontId="30" fillId="0" borderId="0" xfId="0" applyFont="1" applyAlignment="1">
      <alignment horizontal="center"/>
    </xf>
    <xf numFmtId="0" fontId="31" fillId="0" borderId="0" xfId="0" applyFont="1" applyAlignment="1">
      <alignment horizontal="center"/>
    </xf>
    <xf numFmtId="0" fontId="30" fillId="0" borderId="0" xfId="0" applyFont="1" applyAlignment="1">
      <alignment horizontal="center" wrapText="1"/>
    </xf>
    <xf numFmtId="0" fontId="30" fillId="0" borderId="0" xfId="0" applyFont="1" applyAlignment="1">
      <alignment horizontal="center" vertical="center" wrapText="1"/>
    </xf>
    <xf numFmtId="0" fontId="30" fillId="0" borderId="0" xfId="0" applyFont="1" applyAlignment="1">
      <alignment wrapText="1"/>
    </xf>
    <xf numFmtId="14" fontId="30" fillId="0" borderId="0" xfId="0" applyNumberFormat="1" applyFont="1" applyAlignment="1">
      <alignment horizontal="center"/>
    </xf>
    <xf numFmtId="167" fontId="30" fillId="0" borderId="0" xfId="0" applyNumberFormat="1" applyFont="1" applyAlignment="1">
      <alignment horizontal="center"/>
    </xf>
    <xf numFmtId="0" fontId="32" fillId="6" borderId="0" xfId="0" applyFont="1" applyFill="1" applyAlignment="1">
      <alignment horizontal="right"/>
    </xf>
    <xf numFmtId="0" fontId="32" fillId="6" borderId="0" xfId="0" applyFont="1" applyFill="1"/>
    <xf numFmtId="0" fontId="30" fillId="0" borderId="0" xfId="0" applyFont="1"/>
    <xf numFmtId="0" fontId="31" fillId="0" borderId="5" xfId="0" applyFont="1" applyBorder="1" applyAlignment="1">
      <alignment horizontal="center"/>
    </xf>
    <xf numFmtId="0" fontId="30" fillId="0" borderId="6" xfId="0" applyFont="1" applyBorder="1"/>
    <xf numFmtId="0" fontId="33" fillId="0" borderId="6" xfId="1" applyFont="1" applyBorder="1"/>
    <xf numFmtId="14" fontId="30" fillId="0" borderId="6" xfId="0" applyNumberFormat="1" applyFont="1" applyBorder="1"/>
    <xf numFmtId="0" fontId="30" fillId="0" borderId="6" xfId="0" applyFont="1" applyBorder="1" applyAlignment="1">
      <alignment horizontal="center"/>
    </xf>
    <xf numFmtId="2" fontId="30" fillId="0" borderId="6" xfId="0" applyNumberFormat="1" applyFont="1" applyBorder="1" applyAlignment="1">
      <alignment horizontal="right"/>
    </xf>
    <xf numFmtId="0" fontId="30" fillId="0" borderId="7" xfId="0" applyFont="1" applyBorder="1"/>
    <xf numFmtId="2" fontId="30" fillId="0" borderId="6" xfId="0" applyNumberFormat="1" applyFont="1" applyBorder="1" applyAlignment="1">
      <alignment horizontal="center"/>
    </xf>
    <xf numFmtId="2" fontId="30" fillId="0" borderId="8" xfId="0" applyNumberFormat="1" applyFont="1" applyBorder="1" applyAlignment="1">
      <alignment horizontal="center"/>
    </xf>
    <xf numFmtId="2" fontId="34" fillId="0" borderId="0" xfId="0" applyNumberFormat="1" applyFont="1"/>
    <xf numFmtId="0" fontId="31" fillId="0" borderId="9" xfId="0" applyFont="1" applyBorder="1" applyAlignment="1">
      <alignment horizontal="center"/>
    </xf>
    <xf numFmtId="0" fontId="33" fillId="0" borderId="0" xfId="1" applyFont="1" applyBorder="1"/>
    <xf numFmtId="14" fontId="30" fillId="0" borderId="0" xfId="0" applyNumberFormat="1" applyFont="1"/>
    <xf numFmtId="2" fontId="30" fillId="0" borderId="0" xfId="0" applyNumberFormat="1" applyFont="1" applyAlignment="1">
      <alignment horizontal="right"/>
    </xf>
    <xf numFmtId="0" fontId="30" fillId="0" borderId="2" xfId="0" applyFont="1" applyBorder="1"/>
    <xf numFmtId="2" fontId="30" fillId="0" borderId="0" xfId="0" applyNumberFormat="1" applyFont="1" applyAlignment="1">
      <alignment horizontal="center"/>
    </xf>
    <xf numFmtId="2" fontId="30" fillId="0" borderId="10" xfId="0" applyNumberFormat="1" applyFont="1" applyBorder="1" applyAlignment="1">
      <alignment horizontal="center"/>
    </xf>
    <xf numFmtId="0" fontId="30" fillId="0" borderId="4" xfId="0" applyFont="1" applyBorder="1"/>
    <xf numFmtId="4" fontId="30" fillId="0" borderId="0" xfId="0" applyNumberFormat="1" applyFont="1"/>
    <xf numFmtId="0" fontId="31" fillId="2" borderId="0" xfId="0" applyFont="1" applyFill="1"/>
    <xf numFmtId="0" fontId="31" fillId="4" borderId="0" xfId="0" applyFont="1" applyFill="1"/>
    <xf numFmtId="3" fontId="30" fillId="0" borderId="0" xfId="0" applyNumberFormat="1" applyFont="1"/>
    <xf numFmtId="0" fontId="31" fillId="2" borderId="9" xfId="0" applyFont="1" applyFill="1" applyBorder="1" applyAlignment="1">
      <alignment horizontal="center"/>
    </xf>
    <xf numFmtId="0" fontId="32" fillId="0" borderId="9" xfId="0" applyFont="1" applyBorder="1" applyAlignment="1">
      <alignment horizontal="center"/>
    </xf>
    <xf numFmtId="0" fontId="34" fillId="0" borderId="0" xfId="0" applyFont="1"/>
    <xf numFmtId="165" fontId="34" fillId="0" borderId="0" xfId="0" applyNumberFormat="1" applyFont="1"/>
    <xf numFmtId="164" fontId="34" fillId="0" borderId="0" xfId="0" applyNumberFormat="1" applyFont="1"/>
    <xf numFmtId="0" fontId="34" fillId="0" borderId="0" xfId="0" applyFont="1" applyAlignment="1">
      <alignment wrapText="1"/>
    </xf>
    <xf numFmtId="0" fontId="32" fillId="0" borderId="11" xfId="0" applyFont="1" applyBorder="1" applyAlignment="1">
      <alignment horizontal="center"/>
    </xf>
    <xf numFmtId="0" fontId="34" fillId="0" borderId="12" xfId="0" applyFont="1" applyBorder="1"/>
    <xf numFmtId="0" fontId="30" fillId="0" borderId="12" xfId="0" applyFont="1" applyBorder="1"/>
    <xf numFmtId="165" fontId="34" fillId="0" borderId="12" xfId="0" applyNumberFormat="1" applyFont="1" applyBorder="1"/>
    <xf numFmtId="0" fontId="33" fillId="0" borderId="12" xfId="1" applyFont="1" applyBorder="1"/>
    <xf numFmtId="0" fontId="30" fillId="0" borderId="12" xfId="0" applyFont="1" applyBorder="1" applyAlignment="1">
      <alignment horizontal="center"/>
    </xf>
    <xf numFmtId="2" fontId="30" fillId="0" borderId="12" xfId="0" applyNumberFormat="1" applyFont="1" applyBorder="1" applyAlignment="1">
      <alignment horizontal="right"/>
    </xf>
    <xf numFmtId="0" fontId="30" fillId="0" borderId="13" xfId="0" applyFont="1" applyBorder="1"/>
    <xf numFmtId="2" fontId="30" fillId="0" borderId="12" xfId="0" applyNumberFormat="1" applyFont="1" applyBorder="1" applyAlignment="1">
      <alignment horizontal="center"/>
    </xf>
    <xf numFmtId="2" fontId="30" fillId="0" borderId="14" xfId="0" applyNumberFormat="1" applyFont="1" applyBorder="1" applyAlignment="1">
      <alignment horizontal="center"/>
    </xf>
    <xf numFmtId="0" fontId="33" fillId="0" borderId="0" xfId="1" applyFont="1"/>
    <xf numFmtId="2" fontId="34" fillId="0" borderId="0" xfId="0" applyNumberFormat="1" applyFont="1" applyAlignment="1">
      <alignment horizontal="right"/>
    </xf>
    <xf numFmtId="0" fontId="30" fillId="0" borderId="0" xfId="0" applyFont="1" applyAlignment="1">
      <alignment horizontal="left"/>
    </xf>
    <xf numFmtId="0" fontId="33" fillId="0" borderId="0" xfId="0" applyFont="1"/>
    <xf numFmtId="0" fontId="31" fillId="0" borderId="0" xfId="0" applyFont="1"/>
    <xf numFmtId="167" fontId="30" fillId="0" borderId="0" xfId="0" applyNumberFormat="1" applyFont="1"/>
    <xf numFmtId="0" fontId="30" fillId="0" borderId="0" xfId="0" applyFont="1" applyAlignment="1">
      <alignment horizontal="right"/>
    </xf>
    <xf numFmtId="168" fontId="30" fillId="0" borderId="0" xfId="0" applyNumberFormat="1" applyFont="1"/>
    <xf numFmtId="0" fontId="36" fillId="0" borderId="3" xfId="0" applyFont="1" applyBorder="1" applyAlignment="1">
      <alignment horizontal="center" vertical="center"/>
    </xf>
    <xf numFmtId="0" fontId="36" fillId="0" borderId="3" xfId="0" applyFont="1" applyBorder="1" applyAlignment="1">
      <alignment horizontal="center" vertical="center" wrapText="1"/>
    </xf>
    <xf numFmtId="0" fontId="0" fillId="0" borderId="3" xfId="0" applyBorder="1" applyAlignment="1">
      <alignment horizontal="center" vertical="center" wrapText="1"/>
    </xf>
    <xf numFmtId="167" fontId="0" fillId="0" borderId="3" xfId="0" applyNumberFormat="1" applyBorder="1" applyAlignment="1">
      <alignment horizontal="center" vertical="center"/>
    </xf>
    <xf numFmtId="0" fontId="0" fillId="0" borderId="3" xfId="0" applyBorder="1" applyAlignment="1">
      <alignment horizontal="center" vertical="center"/>
    </xf>
    <xf numFmtId="0" fontId="38" fillId="0" borderId="3" xfId="0" applyFont="1" applyBorder="1" applyAlignment="1">
      <alignment horizontal="center" vertical="center"/>
    </xf>
    <xf numFmtId="0" fontId="38" fillId="0" borderId="3" xfId="0" applyFont="1" applyBorder="1" applyAlignment="1">
      <alignment horizontal="center" vertical="center" wrapText="1"/>
    </xf>
    <xf numFmtId="0" fontId="36" fillId="0" borderId="3" xfId="0" applyFont="1" applyBorder="1" applyAlignment="1">
      <alignment vertical="center" wrapText="1"/>
    </xf>
    <xf numFmtId="0" fontId="38" fillId="0" borderId="3" xfId="0" applyFont="1" applyBorder="1" applyAlignment="1">
      <alignment vertical="center" wrapText="1"/>
    </xf>
    <xf numFmtId="0" fontId="25" fillId="0" borderId="3" xfId="0" applyFont="1" applyBorder="1" applyAlignment="1">
      <alignment vertical="center" wrapText="1"/>
    </xf>
    <xf numFmtId="0" fontId="26" fillId="0" borderId="3" xfId="0" applyFont="1" applyBorder="1" applyAlignment="1">
      <alignment vertical="center" wrapText="1"/>
    </xf>
    <xf numFmtId="0" fontId="25" fillId="2" borderId="3" xfId="0" applyFont="1" applyFill="1" applyBorder="1" applyAlignment="1">
      <alignment vertical="center" wrapText="1"/>
    </xf>
    <xf numFmtId="0" fontId="23" fillId="0" borderId="0" xfId="5" applyAlignment="1">
      <alignment vertical="top" wrapText="1"/>
    </xf>
    <xf numFmtId="0" fontId="24" fillId="9" borderId="3" xfId="5" applyFont="1" applyFill="1" applyBorder="1" applyAlignment="1">
      <alignment horizontal="center" vertical="center" wrapText="1"/>
    </xf>
    <xf numFmtId="167" fontId="24" fillId="9" borderId="3" xfId="5" applyNumberFormat="1"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5" xfId="0" applyFont="1" applyBorder="1" applyAlignment="1">
      <alignment vertical="center" wrapText="1"/>
    </xf>
    <xf numFmtId="0" fontId="25" fillId="0" borderId="15" xfId="0" applyFont="1" applyBorder="1" applyAlignment="1">
      <alignment horizontal="justify" vertical="center" wrapText="1"/>
    </xf>
    <xf numFmtId="167" fontId="23" fillId="0" borderId="15" xfId="5" applyNumberFormat="1" applyBorder="1" applyAlignment="1">
      <alignment horizontal="center" vertical="center" wrapText="1"/>
    </xf>
    <xf numFmtId="0" fontId="0" fillId="0" borderId="15" xfId="0" applyBorder="1" applyAlignment="1">
      <alignment horizontal="left" wrapText="1"/>
    </xf>
    <xf numFmtId="0" fontId="25" fillId="0" borderId="0" xfId="0" applyFont="1" applyAlignment="1">
      <alignment horizontal="center" vertical="center" wrapText="1"/>
    </xf>
    <xf numFmtId="0" fontId="25" fillId="0" borderId="0" xfId="0" applyFont="1" applyAlignment="1">
      <alignment vertical="center" wrapText="1"/>
    </xf>
    <xf numFmtId="0" fontId="25" fillId="0" borderId="0" xfId="0" applyFont="1" applyAlignment="1">
      <alignment horizontal="justify" vertical="center" wrapText="1"/>
    </xf>
    <xf numFmtId="167" fontId="23" fillId="0" borderId="0" xfId="5" applyNumberFormat="1" applyAlignment="1">
      <alignment horizontal="center" vertical="center" wrapText="1"/>
    </xf>
    <xf numFmtId="0" fontId="0" fillId="0" borderId="0" xfId="0" applyAlignment="1">
      <alignment horizontal="left" wrapText="1"/>
    </xf>
    <xf numFmtId="16" fontId="0" fillId="0" borderId="0" xfId="0" applyNumberFormat="1"/>
    <xf numFmtId="0" fontId="4" fillId="0" borderId="0" xfId="0" applyFont="1" applyAlignment="1">
      <alignment wrapText="1"/>
    </xf>
    <xf numFmtId="0" fontId="4" fillId="11" borderId="0" xfId="0" applyFont="1" applyFill="1"/>
    <xf numFmtId="0" fontId="4" fillId="12" borderId="0" xfId="0" applyFont="1" applyFill="1"/>
    <xf numFmtId="0" fontId="40" fillId="0" borderId="0" xfId="5" applyFont="1" applyAlignment="1">
      <alignment horizontal="center" vertical="top"/>
    </xf>
    <xf numFmtId="0" fontId="40" fillId="0" borderId="0" xfId="5" applyFont="1" applyAlignment="1">
      <alignment horizontal="center" vertical="justify" wrapText="1"/>
    </xf>
    <xf numFmtId="0" fontId="4" fillId="0" borderId="0" xfId="0" applyFont="1"/>
    <xf numFmtId="14" fontId="4" fillId="0" borderId="0" xfId="0" applyNumberFormat="1" applyFont="1"/>
    <xf numFmtId="0" fontId="11" fillId="10" borderId="0" xfId="0" applyFont="1" applyFill="1"/>
  </cellXfs>
  <cellStyles count="6">
    <cellStyle name="Hipervínculo" xfId="1" builtinId="8"/>
    <cellStyle name="Normal" xfId="0" builtinId="0"/>
    <cellStyle name="Normal 2" xfId="5" xr:uid="{FA5F92E9-616C-4554-9102-A3899E2C2115}"/>
    <cellStyle name="Normal 3" xfId="2" xr:uid="{8D1E32A8-03D5-40A6-A661-5C102D953C4C}"/>
    <cellStyle name="Normal 3 2" xfId="4" xr:uid="{1AAD5AAC-FFF5-41BF-ADF7-F4EE01ED429E}"/>
    <cellStyle name="Normal_Análisis del IPC por Decadía" xfId="3" xr:uid="{75B135BA-25AE-4F38-A103-B1E668DA097A}"/>
  </cellStyles>
  <dxfs count="65">
    <dxf>
      <font>
        <color rgb="FF9C0006"/>
      </font>
      <fill>
        <patternFill>
          <bgColor rgb="FFFFC7CE"/>
        </patternFill>
      </fill>
    </dxf>
    <dxf>
      <font>
        <color rgb="FF9C0006"/>
      </font>
      <fill>
        <patternFill>
          <bgColor rgb="FFFFC7CE"/>
        </patternFill>
      </fill>
    </dxf>
    <dxf>
      <numFmt numFmtId="169" formatCode="m/d/yyyy"/>
    </dxf>
    <dxf>
      <numFmt numFmtId="169" formatCode="m/d/yyyy"/>
    </dxf>
    <dxf>
      <numFmt numFmtId="0" formatCode="General"/>
    </dxf>
    <dxf>
      <font>
        <color rgb="FF000000"/>
      </font>
      <fill>
        <patternFill patternType="none">
          <fgColor indexed="64"/>
          <bgColor auto="1"/>
        </patternFill>
      </fill>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numFmt numFmtId="166" formatCode="[$-1540A]m/d/yyyy;@"/>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ill>
        <patternFill patternType="none">
          <fgColor indexed="64"/>
          <bgColor auto="1"/>
        </patternFill>
      </fill>
    </dxf>
    <dxf>
      <alignment horizontal="center" vertical="bottom" textRotation="0" wrapText="0" indent="0" justifyLastLine="0" shrinkToFit="0" readingOrder="0"/>
    </dxf>
    <dxf>
      <font>
        <strike val="0"/>
        <outline val="0"/>
        <shadow val="0"/>
        <vertAlign val="baseline"/>
        <sz val="11"/>
        <color theme="1" tint="4.9989318521683403E-2"/>
        <name val="Calibri"/>
        <family val="2"/>
      </font>
    </dxf>
    <dxf>
      <font>
        <b val="0"/>
        <i val="0"/>
        <strike val="0"/>
        <condense val="0"/>
        <extend val="0"/>
        <outline val="0"/>
        <shadow val="0"/>
        <u val="none"/>
        <vertAlign val="baseline"/>
        <sz val="11"/>
        <color theme="1" tint="4.9989318521683403E-2"/>
        <name val="Calibri"/>
        <family val="2"/>
        <scheme val="none"/>
      </font>
      <numFmt numFmtId="2" formatCode="0.00"/>
    </dxf>
    <dxf>
      <font>
        <strike val="0"/>
        <outline val="0"/>
        <shadow val="0"/>
        <vertAlign val="baseline"/>
        <sz val="11"/>
        <color theme="1" tint="4.9989318521683403E-2"/>
        <name val="Calibri"/>
        <family val="2"/>
      </font>
      <numFmt numFmtId="2" formatCode="0.00"/>
      <alignment horizontal="center" vertical="bottom" textRotation="0" wrapText="0" indent="0" justifyLastLine="0" shrinkToFit="0" readingOrder="0"/>
    </dxf>
    <dxf>
      <font>
        <strike val="0"/>
        <outline val="0"/>
        <shadow val="0"/>
        <vertAlign val="baseline"/>
        <sz val="11"/>
        <color theme="1" tint="4.9989318521683403E-2"/>
        <name val="Calibri"/>
        <family val="2"/>
      </font>
      <numFmt numFmtId="0" formatCode="General"/>
      <alignment horizontal="center" vertical="bottom" textRotation="0" wrapText="0" indent="0" justifyLastLine="0" shrinkToFit="0" readingOrder="0"/>
    </dxf>
    <dxf>
      <font>
        <strike val="0"/>
        <outline val="0"/>
        <shadow val="0"/>
        <vertAlign val="baseline"/>
        <sz val="11"/>
        <color theme="1" tint="4.9989318521683403E-2"/>
        <name val="Calibri"/>
        <family val="2"/>
      </font>
      <numFmt numFmtId="0" formatCode="General"/>
      <alignment horizontal="center" vertical="bottom" textRotation="0" wrapText="0" indent="0" justifyLastLine="0" shrinkToFit="0" readingOrder="0"/>
    </dxf>
    <dxf>
      <font>
        <strike val="0"/>
        <outline val="0"/>
        <shadow val="0"/>
        <vertAlign val="baseline"/>
        <sz val="11"/>
        <color theme="1" tint="4.9989318521683403E-2"/>
        <name val="Calibri"/>
        <family val="2"/>
      </font>
      <alignment horizontal="center"/>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numFmt numFmtId="2" formatCode="0.00"/>
      <alignment horizontal="right" vertical="bottom" textRotation="0" wrapText="0" indent="0" justifyLastLine="0" shrinkToFit="0" readingOrder="0"/>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b/>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alignment horizontal="center" vertical="bottom" textRotation="0" wrapText="0" indent="0" justifyLastLine="0" shrinkToFit="0" readingOrder="0"/>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dxf>
    <dxf>
      <font>
        <strike val="0"/>
        <outline val="0"/>
        <shadow val="0"/>
        <vertAlign val="baseline"/>
        <sz val="11"/>
        <color theme="1" tint="4.9989318521683403E-2"/>
        <name val="Calibri"/>
        <family val="2"/>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egobgt.sharepoint.com/sites/CA-18805337-PMF4/Shared%20Documents/Gesti&#243;n%20de%20la%20Informaci&#243;n/Gesti&#243;n%20de%20la%20informaci&#243;n/Listado%20criticos%20CA-18805337.xlsx" TargetMode="External"/><Relationship Id="rId1" Type="http://schemas.openxmlformats.org/officeDocument/2006/relationships/externalLinkPath" Target="https://inegobgt.sharepoint.com/sites/CA-18805337-PMF4/Shared%20Documents/Gesti&#243;n%20de%20la%20Informaci&#243;n/Gesti&#243;n%20de%20la%20informaci&#243;n/Listado%20criticos%20CA-1880533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F:\18805337%20Escenarios%20(1)%20(1).xlsx" TargetMode="External"/><Relationship Id="rId1" Type="http://schemas.openxmlformats.org/officeDocument/2006/relationships/externalLinkPath" Target="file:///F:\18805337%20Escenarios%20(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D"/>
      <sheetName val="Instrucciones"/>
      <sheetName val="Distribucion"/>
      <sheetName val="Int"/>
      <sheetName val="TC"/>
    </sheetNames>
    <sheetDataSet>
      <sheetData sheetId="0">
        <row r="35">
          <cell r="C35">
            <v>3</v>
          </cell>
          <cell r="D35" t="str">
            <v>477-016</v>
          </cell>
        </row>
        <row r="36">
          <cell r="C36">
            <v>3</v>
          </cell>
          <cell r="D36" t="str">
            <v>477-016</v>
          </cell>
        </row>
        <row r="37">
          <cell r="C37">
            <v>3</v>
          </cell>
          <cell r="D37" t="str">
            <v>477-016</v>
          </cell>
        </row>
        <row r="38">
          <cell r="C38">
            <v>3</v>
          </cell>
          <cell r="D38" t="str">
            <v>477-016</v>
          </cell>
        </row>
        <row r="39">
          <cell r="C39">
            <v>3</v>
          </cell>
          <cell r="D39" t="str">
            <v>477-016</v>
          </cell>
        </row>
        <row r="40">
          <cell r="C40">
            <v>3</v>
          </cell>
          <cell r="D40" t="str">
            <v>477-016</v>
          </cell>
        </row>
        <row r="41">
          <cell r="C41">
            <v>3</v>
          </cell>
          <cell r="D41" t="str">
            <v>477-016</v>
          </cell>
        </row>
        <row r="42">
          <cell r="C42">
            <v>3</v>
          </cell>
          <cell r="D42" t="str">
            <v>477-016</v>
          </cell>
        </row>
        <row r="43">
          <cell r="C43">
            <v>3</v>
          </cell>
          <cell r="D43" t="str">
            <v>477-016</v>
          </cell>
        </row>
        <row r="44">
          <cell r="C44">
            <v>3</v>
          </cell>
          <cell r="D44" t="str">
            <v>477-016</v>
          </cell>
        </row>
        <row r="45">
          <cell r="C45">
            <v>3</v>
          </cell>
          <cell r="D45" t="str">
            <v>477-016</v>
          </cell>
        </row>
        <row r="46">
          <cell r="C46">
            <v>3</v>
          </cell>
          <cell r="D46" t="str">
            <v>477-016</v>
          </cell>
        </row>
        <row r="47">
          <cell r="C47">
            <v>3</v>
          </cell>
          <cell r="D47" t="str">
            <v>477-016</v>
          </cell>
        </row>
        <row r="48">
          <cell r="C48">
            <v>3</v>
          </cell>
          <cell r="D48" t="str">
            <v>477-016</v>
          </cell>
        </row>
        <row r="49">
          <cell r="C49">
            <v>3</v>
          </cell>
          <cell r="D49" t="str">
            <v>477-016</v>
          </cell>
        </row>
        <row r="50">
          <cell r="C50">
            <v>3</v>
          </cell>
          <cell r="D50" t="str">
            <v>477-016</v>
          </cell>
        </row>
        <row r="51">
          <cell r="C51">
            <v>3</v>
          </cell>
          <cell r="D51" t="str">
            <v>477-016</v>
          </cell>
        </row>
        <row r="52">
          <cell r="C52">
            <v>3</v>
          </cell>
          <cell r="D52" t="str">
            <v>477-016</v>
          </cell>
        </row>
        <row r="53">
          <cell r="C53">
            <v>3</v>
          </cell>
          <cell r="D53" t="str">
            <v>477-016</v>
          </cell>
        </row>
        <row r="54">
          <cell r="C54">
            <v>3</v>
          </cell>
          <cell r="D54" t="str">
            <v>477-016</v>
          </cell>
        </row>
        <row r="55">
          <cell r="C55">
            <v>3</v>
          </cell>
          <cell r="D55" t="str">
            <v>477-016</v>
          </cell>
        </row>
        <row r="56">
          <cell r="C56">
            <v>3</v>
          </cell>
          <cell r="D56" t="str">
            <v>477-016</v>
          </cell>
        </row>
        <row r="57">
          <cell r="C57">
            <v>3</v>
          </cell>
          <cell r="D57" t="str">
            <v>477-016</v>
          </cell>
        </row>
        <row r="58">
          <cell r="C58">
            <v>3</v>
          </cell>
          <cell r="D58" t="str">
            <v>477-016</v>
          </cell>
        </row>
        <row r="59">
          <cell r="C59">
            <v>3</v>
          </cell>
          <cell r="D59" t="str">
            <v>477-016</v>
          </cell>
        </row>
        <row r="60">
          <cell r="C60">
            <v>3</v>
          </cell>
          <cell r="D60" t="str">
            <v>477-016</v>
          </cell>
        </row>
        <row r="61">
          <cell r="C61">
            <v>3</v>
          </cell>
          <cell r="D61" t="str">
            <v>477-016</v>
          </cell>
        </row>
        <row r="62">
          <cell r="C62">
            <v>3</v>
          </cell>
          <cell r="D62" t="str">
            <v>477-016</v>
          </cell>
        </row>
        <row r="63">
          <cell r="C63">
            <v>3</v>
          </cell>
          <cell r="D63" t="str">
            <v>477-016</v>
          </cell>
        </row>
        <row r="64">
          <cell r="C64">
            <v>3</v>
          </cell>
          <cell r="D64" t="str">
            <v>477-016</v>
          </cell>
        </row>
        <row r="65">
          <cell r="C65">
            <v>3</v>
          </cell>
          <cell r="D65" t="str">
            <v>477-016</v>
          </cell>
        </row>
        <row r="66">
          <cell r="C66">
            <v>3</v>
          </cell>
          <cell r="D66" t="str">
            <v>477-016</v>
          </cell>
        </row>
        <row r="67">
          <cell r="C67">
            <v>3</v>
          </cell>
          <cell r="D67" t="str">
            <v>477-016</v>
          </cell>
        </row>
        <row r="68">
          <cell r="C68">
            <v>3</v>
          </cell>
          <cell r="D68" t="str">
            <v>477-016</v>
          </cell>
        </row>
        <row r="69">
          <cell r="C69">
            <v>3</v>
          </cell>
          <cell r="D69" t="str">
            <v>477-016</v>
          </cell>
        </row>
        <row r="70">
          <cell r="C70">
            <v>3</v>
          </cell>
          <cell r="D70" t="str">
            <v>477-016</v>
          </cell>
        </row>
        <row r="71">
          <cell r="C71">
            <v>3</v>
          </cell>
          <cell r="D71" t="str">
            <v>477-016</v>
          </cell>
        </row>
        <row r="72">
          <cell r="C72">
            <v>3</v>
          </cell>
          <cell r="D72" t="str">
            <v>477-016</v>
          </cell>
        </row>
        <row r="73">
          <cell r="C73">
            <v>3</v>
          </cell>
          <cell r="D73" t="str">
            <v>477-016</v>
          </cell>
        </row>
        <row r="74">
          <cell r="C74">
            <v>3</v>
          </cell>
          <cell r="D74" t="str">
            <v>477-016</v>
          </cell>
        </row>
        <row r="75">
          <cell r="C75">
            <v>3</v>
          </cell>
          <cell r="D75" t="str">
            <v>477-016</v>
          </cell>
        </row>
        <row r="76">
          <cell r="C76">
            <v>3</v>
          </cell>
          <cell r="D76" t="str">
            <v>477-016</v>
          </cell>
        </row>
        <row r="77">
          <cell r="C77">
            <v>3</v>
          </cell>
          <cell r="D77" t="str">
            <v>477-016</v>
          </cell>
        </row>
        <row r="78">
          <cell r="C78">
            <v>3</v>
          </cell>
          <cell r="D78" t="str">
            <v>477-016</v>
          </cell>
        </row>
        <row r="79">
          <cell r="C79">
            <v>3</v>
          </cell>
          <cell r="D79" t="str">
            <v>477-016</v>
          </cell>
        </row>
        <row r="80">
          <cell r="C80">
            <v>3</v>
          </cell>
          <cell r="D80" t="str">
            <v>477-016</v>
          </cell>
        </row>
        <row r="81">
          <cell r="C81">
            <v>3</v>
          </cell>
          <cell r="D81" t="str">
            <v>477-016</v>
          </cell>
        </row>
        <row r="82">
          <cell r="C82">
            <v>3</v>
          </cell>
          <cell r="D82" t="str">
            <v>477-016</v>
          </cell>
        </row>
        <row r="83">
          <cell r="C83">
            <v>3</v>
          </cell>
          <cell r="D83" t="str">
            <v>477-016</v>
          </cell>
        </row>
        <row r="84">
          <cell r="C84">
            <v>3</v>
          </cell>
          <cell r="D84" t="str">
            <v>477-016</v>
          </cell>
        </row>
        <row r="85">
          <cell r="C85">
            <v>3</v>
          </cell>
          <cell r="D85" t="str">
            <v>477-016</v>
          </cell>
        </row>
        <row r="86">
          <cell r="C86">
            <v>3</v>
          </cell>
          <cell r="D86" t="str">
            <v>477-016</v>
          </cell>
        </row>
        <row r="87">
          <cell r="C87">
            <v>3</v>
          </cell>
          <cell r="D87" t="str">
            <v>477-016</v>
          </cell>
        </row>
        <row r="88">
          <cell r="C88">
            <v>3</v>
          </cell>
          <cell r="D88" t="str">
            <v>477-016</v>
          </cell>
        </row>
        <row r="89">
          <cell r="C89">
            <v>3</v>
          </cell>
          <cell r="D89" t="str">
            <v>477-016</v>
          </cell>
        </row>
        <row r="90">
          <cell r="C90">
            <v>3</v>
          </cell>
          <cell r="D90" t="str">
            <v>477-016</v>
          </cell>
        </row>
        <row r="91">
          <cell r="C91">
            <v>3</v>
          </cell>
          <cell r="D91" t="str">
            <v>477-016</v>
          </cell>
        </row>
        <row r="92">
          <cell r="C92">
            <v>3</v>
          </cell>
          <cell r="D92" t="str">
            <v>477-016</v>
          </cell>
        </row>
        <row r="93">
          <cell r="C93">
            <v>3</v>
          </cell>
          <cell r="D93" t="str">
            <v>477-016</v>
          </cell>
        </row>
        <row r="94">
          <cell r="C94">
            <v>3</v>
          </cell>
          <cell r="D94" t="str">
            <v>477-016</v>
          </cell>
        </row>
        <row r="95">
          <cell r="C95">
            <v>3</v>
          </cell>
          <cell r="D95" t="str">
            <v>477-016</v>
          </cell>
        </row>
        <row r="96">
          <cell r="C96">
            <v>3</v>
          </cell>
          <cell r="D96" t="str">
            <v>477-016</v>
          </cell>
        </row>
        <row r="97">
          <cell r="C97">
            <v>3</v>
          </cell>
          <cell r="D97" t="str">
            <v>477-016</v>
          </cell>
        </row>
        <row r="98">
          <cell r="C98">
            <v>3</v>
          </cell>
          <cell r="D98" t="str">
            <v>477-016</v>
          </cell>
        </row>
        <row r="99">
          <cell r="C99">
            <v>3</v>
          </cell>
          <cell r="D99" t="str">
            <v>477-016</v>
          </cell>
        </row>
        <row r="100">
          <cell r="C100">
            <v>3</v>
          </cell>
          <cell r="D100" t="str">
            <v>477-016</v>
          </cell>
        </row>
        <row r="101">
          <cell r="C101">
            <v>3</v>
          </cell>
          <cell r="D101" t="str">
            <v>477-016</v>
          </cell>
        </row>
        <row r="102">
          <cell r="C102">
            <v>3</v>
          </cell>
          <cell r="D102" t="str">
            <v>477-016</v>
          </cell>
        </row>
        <row r="103">
          <cell r="C103">
            <v>3</v>
          </cell>
          <cell r="D103" t="str">
            <v>477-016</v>
          </cell>
        </row>
        <row r="104">
          <cell r="C104">
            <v>3</v>
          </cell>
          <cell r="D104" t="str">
            <v>477-016</v>
          </cell>
        </row>
        <row r="105">
          <cell r="C105">
            <v>3</v>
          </cell>
          <cell r="D105" t="str">
            <v>477-016</v>
          </cell>
        </row>
        <row r="106">
          <cell r="C106">
            <v>3</v>
          </cell>
          <cell r="D106" t="str">
            <v>477-016</v>
          </cell>
        </row>
        <row r="107">
          <cell r="C107">
            <v>3</v>
          </cell>
          <cell r="D107" t="str">
            <v>477-016</v>
          </cell>
        </row>
        <row r="108">
          <cell r="C108">
            <v>3</v>
          </cell>
          <cell r="D108" t="str">
            <v>477-016</v>
          </cell>
        </row>
        <row r="109">
          <cell r="C109">
            <v>3</v>
          </cell>
          <cell r="D109" t="str">
            <v>477-016</v>
          </cell>
        </row>
        <row r="110">
          <cell r="C110">
            <v>4</v>
          </cell>
          <cell r="D110" t="str">
            <v>024-056</v>
          </cell>
        </row>
        <row r="111">
          <cell r="C111">
            <v>4</v>
          </cell>
          <cell r="D111" t="str">
            <v>024-056</v>
          </cell>
        </row>
        <row r="112">
          <cell r="C112">
            <v>4</v>
          </cell>
          <cell r="D112" t="str">
            <v>024-056</v>
          </cell>
        </row>
        <row r="113">
          <cell r="C113">
            <v>4</v>
          </cell>
          <cell r="D113" t="str">
            <v>024-056</v>
          </cell>
        </row>
        <row r="114">
          <cell r="C114">
            <v>4</v>
          </cell>
          <cell r="D114" t="str">
            <v>024-056</v>
          </cell>
        </row>
        <row r="115">
          <cell r="C115">
            <v>4</v>
          </cell>
          <cell r="D115" t="str">
            <v>024-056</v>
          </cell>
        </row>
        <row r="116">
          <cell r="C116">
            <v>4</v>
          </cell>
          <cell r="D116" t="str">
            <v>024-056</v>
          </cell>
        </row>
        <row r="117">
          <cell r="C117">
            <v>4</v>
          </cell>
          <cell r="D117" t="str">
            <v>024-056</v>
          </cell>
        </row>
        <row r="118">
          <cell r="C118">
            <v>4</v>
          </cell>
          <cell r="D118" t="str">
            <v>024-056</v>
          </cell>
        </row>
        <row r="119">
          <cell r="C119">
            <v>4</v>
          </cell>
          <cell r="D119" t="str">
            <v>024-056</v>
          </cell>
        </row>
        <row r="120">
          <cell r="C120">
            <v>5</v>
          </cell>
          <cell r="D120" t="str">
            <v>266-005-001</v>
          </cell>
        </row>
        <row r="121">
          <cell r="C121">
            <v>5</v>
          </cell>
          <cell r="D121" t="str">
            <v>266-005-001</v>
          </cell>
        </row>
        <row r="122">
          <cell r="C122">
            <v>5</v>
          </cell>
          <cell r="D122" t="str">
            <v>028-024</v>
          </cell>
        </row>
        <row r="123">
          <cell r="C123">
            <v>5</v>
          </cell>
          <cell r="D123" t="str">
            <v>028-024</v>
          </cell>
        </row>
        <row r="124">
          <cell r="C124">
            <v>5</v>
          </cell>
          <cell r="D124" t="str">
            <v>266-005-056</v>
          </cell>
        </row>
        <row r="125">
          <cell r="C125">
            <v>5</v>
          </cell>
          <cell r="D125" t="str">
            <v>266-005-001</v>
          </cell>
        </row>
        <row r="126">
          <cell r="C126">
            <v>5</v>
          </cell>
          <cell r="D126" t="str">
            <v>266-005-056</v>
          </cell>
        </row>
        <row r="127">
          <cell r="C127">
            <v>5</v>
          </cell>
          <cell r="D127" t="str">
            <v>266-005-056</v>
          </cell>
        </row>
        <row r="128">
          <cell r="C128">
            <v>5</v>
          </cell>
          <cell r="D128" t="str">
            <v>266-005-056</v>
          </cell>
        </row>
        <row r="129">
          <cell r="C129">
            <v>5</v>
          </cell>
          <cell r="D129" t="str">
            <v>266-005-056</v>
          </cell>
        </row>
        <row r="130">
          <cell r="C130">
            <v>5</v>
          </cell>
          <cell r="D130" t="str">
            <v>266-005-056</v>
          </cell>
        </row>
        <row r="131">
          <cell r="C131">
            <v>5</v>
          </cell>
          <cell r="D131" t="str">
            <v>266-005-056</v>
          </cell>
        </row>
        <row r="132">
          <cell r="C132">
            <v>5</v>
          </cell>
          <cell r="D132" t="str">
            <v>266-005-056</v>
          </cell>
        </row>
        <row r="133">
          <cell r="C133">
            <v>5</v>
          </cell>
          <cell r="D133" t="str">
            <v>266-005-056</v>
          </cell>
        </row>
        <row r="134">
          <cell r="C134">
            <v>5</v>
          </cell>
          <cell r="D134" t="str">
            <v>266-005-056</v>
          </cell>
        </row>
        <row r="135">
          <cell r="C135">
            <v>5</v>
          </cell>
          <cell r="D135" t="str">
            <v>266-005-056</v>
          </cell>
        </row>
        <row r="136">
          <cell r="C136">
            <v>5</v>
          </cell>
          <cell r="D136" t="str">
            <v>266-005-056</v>
          </cell>
        </row>
        <row r="137">
          <cell r="C137">
            <v>5</v>
          </cell>
          <cell r="D137" t="str">
            <v>266-005-056</v>
          </cell>
        </row>
        <row r="138">
          <cell r="C138">
            <v>5</v>
          </cell>
          <cell r="D138" t="str">
            <v>028-024</v>
          </cell>
        </row>
        <row r="139">
          <cell r="C139">
            <v>5</v>
          </cell>
          <cell r="D139" t="str">
            <v>266-005-056</v>
          </cell>
        </row>
        <row r="140">
          <cell r="C140">
            <v>5</v>
          </cell>
          <cell r="D140" t="str">
            <v>028-024</v>
          </cell>
        </row>
        <row r="141">
          <cell r="C141">
            <v>5</v>
          </cell>
          <cell r="D141" t="str">
            <v>028-024</v>
          </cell>
        </row>
        <row r="142">
          <cell r="C142">
            <v>5</v>
          </cell>
          <cell r="D142" t="str">
            <v>266-005-056</v>
          </cell>
        </row>
        <row r="143">
          <cell r="C143">
            <v>5</v>
          </cell>
          <cell r="D143" t="str">
            <v>266-005-056</v>
          </cell>
        </row>
        <row r="144">
          <cell r="C144">
            <v>5</v>
          </cell>
          <cell r="D144" t="str">
            <v>266-005-056</v>
          </cell>
        </row>
        <row r="145">
          <cell r="C145">
            <v>5</v>
          </cell>
          <cell r="D145" t="str">
            <v>266-005-056</v>
          </cell>
        </row>
        <row r="146">
          <cell r="C146">
            <v>5</v>
          </cell>
          <cell r="D146" t="str">
            <v>266-005-056</v>
          </cell>
        </row>
        <row r="147">
          <cell r="C147">
            <v>5</v>
          </cell>
          <cell r="D147" t="str">
            <v>028-024</v>
          </cell>
        </row>
        <row r="148">
          <cell r="C148">
            <v>5</v>
          </cell>
          <cell r="D148" t="str">
            <v>266-005-001</v>
          </cell>
        </row>
        <row r="149">
          <cell r="C149">
            <v>5</v>
          </cell>
          <cell r="D149" t="str">
            <v>266-005-056</v>
          </cell>
        </row>
        <row r="150">
          <cell r="C150">
            <v>5</v>
          </cell>
          <cell r="D150" t="str">
            <v>266-005-056</v>
          </cell>
        </row>
        <row r="151">
          <cell r="C151">
            <v>5</v>
          </cell>
          <cell r="D151" t="str">
            <v>266-005-001</v>
          </cell>
        </row>
        <row r="152">
          <cell r="C152">
            <v>5</v>
          </cell>
          <cell r="D152" t="str">
            <v>266-005-001</v>
          </cell>
        </row>
        <row r="153">
          <cell r="C153">
            <v>5</v>
          </cell>
          <cell r="D153" t="str">
            <v>266-005-001</v>
          </cell>
        </row>
        <row r="154">
          <cell r="C154">
            <v>5</v>
          </cell>
          <cell r="D154" t="str">
            <v>266-005-001</v>
          </cell>
        </row>
        <row r="155">
          <cell r="C155">
            <v>5</v>
          </cell>
          <cell r="D155" t="str">
            <v>266-005-001</v>
          </cell>
        </row>
        <row r="156">
          <cell r="C156">
            <v>5</v>
          </cell>
          <cell r="D156" t="str">
            <v>266-005-001</v>
          </cell>
        </row>
        <row r="157">
          <cell r="C157">
            <v>5</v>
          </cell>
          <cell r="D157" t="str">
            <v>266-005-001</v>
          </cell>
        </row>
        <row r="158">
          <cell r="C158">
            <v>5</v>
          </cell>
          <cell r="D158" t="str">
            <v>266-005-001</v>
          </cell>
        </row>
        <row r="159">
          <cell r="C159">
            <v>5</v>
          </cell>
          <cell r="D159" t="str">
            <v>266-005-001</v>
          </cell>
        </row>
        <row r="160">
          <cell r="C160">
            <v>5</v>
          </cell>
          <cell r="D160" t="str">
            <v>028-024</v>
          </cell>
        </row>
        <row r="161">
          <cell r="C161">
            <v>5</v>
          </cell>
          <cell r="D161" t="str">
            <v>028-024</v>
          </cell>
        </row>
        <row r="162">
          <cell r="C162">
            <v>5</v>
          </cell>
          <cell r="D162" t="str">
            <v>266-005-056</v>
          </cell>
        </row>
        <row r="163">
          <cell r="C163">
            <v>5</v>
          </cell>
          <cell r="D163" t="str">
            <v>266-005-056</v>
          </cell>
        </row>
        <row r="164">
          <cell r="C164">
            <v>5</v>
          </cell>
          <cell r="D164" t="str">
            <v>266-005-001</v>
          </cell>
        </row>
        <row r="165">
          <cell r="C165">
            <v>5</v>
          </cell>
          <cell r="D165" t="str">
            <v>266-005-001</v>
          </cell>
        </row>
        <row r="166">
          <cell r="C166">
            <v>5</v>
          </cell>
          <cell r="D166" t="str">
            <v>266-005-001</v>
          </cell>
        </row>
        <row r="167">
          <cell r="C167">
            <v>5</v>
          </cell>
          <cell r="D167" t="str">
            <v>266-005-056</v>
          </cell>
        </row>
        <row r="168">
          <cell r="C168">
            <v>5</v>
          </cell>
          <cell r="D168" t="str">
            <v>266-005-056</v>
          </cell>
        </row>
        <row r="169">
          <cell r="C169">
            <v>5</v>
          </cell>
          <cell r="D169" t="str">
            <v>266-005-056</v>
          </cell>
        </row>
        <row r="170">
          <cell r="C170">
            <v>5</v>
          </cell>
          <cell r="D170" t="str">
            <v>028-024</v>
          </cell>
        </row>
        <row r="171">
          <cell r="C171">
            <v>5</v>
          </cell>
          <cell r="D171" t="str">
            <v>028-024</v>
          </cell>
        </row>
        <row r="172">
          <cell r="C172">
            <v>5</v>
          </cell>
          <cell r="D172" t="str">
            <v>266-005-001</v>
          </cell>
        </row>
        <row r="173">
          <cell r="C173">
            <v>5</v>
          </cell>
          <cell r="D173" t="str">
            <v>266-005-056</v>
          </cell>
        </row>
        <row r="174">
          <cell r="C174">
            <v>5</v>
          </cell>
          <cell r="D174" t="str">
            <v>266-005-056</v>
          </cell>
        </row>
        <row r="175">
          <cell r="C175">
            <v>5</v>
          </cell>
          <cell r="D175" t="str">
            <v>266-005-056</v>
          </cell>
        </row>
        <row r="176">
          <cell r="C176">
            <v>5</v>
          </cell>
          <cell r="D176" t="str">
            <v>028-024</v>
          </cell>
        </row>
        <row r="177">
          <cell r="C177">
            <v>5</v>
          </cell>
          <cell r="D177" t="str">
            <v>266-005-056</v>
          </cell>
        </row>
        <row r="178">
          <cell r="C178">
            <v>5</v>
          </cell>
          <cell r="D178" t="str">
            <v>266-005-056</v>
          </cell>
        </row>
        <row r="179">
          <cell r="C179">
            <v>5</v>
          </cell>
          <cell r="D179" t="str">
            <v>266-005-056</v>
          </cell>
        </row>
        <row r="180">
          <cell r="C180">
            <v>5</v>
          </cell>
          <cell r="D180" t="str">
            <v>266-005-056</v>
          </cell>
        </row>
        <row r="181">
          <cell r="C181">
            <v>5</v>
          </cell>
          <cell r="D181" t="str">
            <v>266-005-056</v>
          </cell>
        </row>
        <row r="182">
          <cell r="C182">
            <v>5</v>
          </cell>
          <cell r="D182" t="str">
            <v>266-005-056</v>
          </cell>
        </row>
        <row r="183">
          <cell r="C183">
            <v>5</v>
          </cell>
          <cell r="D183" t="str">
            <v>266-005-056</v>
          </cell>
        </row>
        <row r="184">
          <cell r="C184">
            <v>5</v>
          </cell>
          <cell r="D184" t="str">
            <v>266-005-056</v>
          </cell>
        </row>
        <row r="185">
          <cell r="C185">
            <v>5</v>
          </cell>
          <cell r="D185" t="str">
            <v>266-005-056</v>
          </cell>
        </row>
        <row r="186">
          <cell r="C186">
            <v>5</v>
          </cell>
          <cell r="D186" t="str">
            <v>266-005-056</v>
          </cell>
        </row>
        <row r="187">
          <cell r="C187">
            <v>5</v>
          </cell>
          <cell r="D187" t="str">
            <v>266-005-056</v>
          </cell>
        </row>
        <row r="188">
          <cell r="C188">
            <v>5</v>
          </cell>
          <cell r="D188" t="str">
            <v>266-005-056</v>
          </cell>
        </row>
        <row r="189">
          <cell r="C189">
            <v>5</v>
          </cell>
          <cell r="D189" t="str">
            <v>266-005-056</v>
          </cell>
        </row>
        <row r="190">
          <cell r="C190">
            <v>5</v>
          </cell>
          <cell r="D190" t="str">
            <v>266-005-056</v>
          </cell>
        </row>
        <row r="191">
          <cell r="C191">
            <v>5</v>
          </cell>
          <cell r="D191" t="str">
            <v>028-024</v>
          </cell>
        </row>
        <row r="192">
          <cell r="C192">
            <v>5</v>
          </cell>
          <cell r="D192" t="str">
            <v>266-005-056</v>
          </cell>
        </row>
        <row r="193">
          <cell r="C193">
            <v>5</v>
          </cell>
          <cell r="D193" t="str">
            <v>266-005-056</v>
          </cell>
        </row>
        <row r="194">
          <cell r="C194">
            <v>5</v>
          </cell>
          <cell r="D194" t="str">
            <v>266-005-056</v>
          </cell>
        </row>
        <row r="195">
          <cell r="C195">
            <v>5</v>
          </cell>
          <cell r="D195" t="str">
            <v>266-005-056</v>
          </cell>
        </row>
        <row r="196">
          <cell r="C196">
            <v>5</v>
          </cell>
          <cell r="D196" t="str">
            <v>266-005-056</v>
          </cell>
        </row>
        <row r="197">
          <cell r="C197">
            <v>5</v>
          </cell>
          <cell r="D197" t="str">
            <v>266-005-056</v>
          </cell>
        </row>
        <row r="198">
          <cell r="C198">
            <v>5</v>
          </cell>
          <cell r="D198" t="str">
            <v>266-005-056</v>
          </cell>
        </row>
        <row r="199">
          <cell r="C199">
            <v>5</v>
          </cell>
          <cell r="D199" t="str">
            <v>266-005-056</v>
          </cell>
        </row>
        <row r="200">
          <cell r="C200">
            <v>5</v>
          </cell>
          <cell r="D200" t="str">
            <v>266-005-056</v>
          </cell>
        </row>
        <row r="201">
          <cell r="C201">
            <v>5</v>
          </cell>
          <cell r="D201" t="str">
            <v>266-005-001</v>
          </cell>
        </row>
        <row r="202">
          <cell r="C202">
            <v>5</v>
          </cell>
          <cell r="D202" t="str">
            <v>266-005-001</v>
          </cell>
        </row>
        <row r="203">
          <cell r="C203">
            <v>5</v>
          </cell>
          <cell r="D203" t="str">
            <v>266-005-056</v>
          </cell>
        </row>
        <row r="204">
          <cell r="C204">
            <v>5</v>
          </cell>
          <cell r="D204" t="str">
            <v>266-005-056</v>
          </cell>
        </row>
        <row r="205">
          <cell r="C205">
            <v>5</v>
          </cell>
          <cell r="D205" t="str">
            <v>266-005-056</v>
          </cell>
        </row>
        <row r="206">
          <cell r="C206">
            <v>5</v>
          </cell>
          <cell r="D206" t="str">
            <v>266-005-056</v>
          </cell>
        </row>
        <row r="207">
          <cell r="C207">
            <v>5</v>
          </cell>
          <cell r="D207" t="str">
            <v>266-005-056</v>
          </cell>
        </row>
        <row r="208">
          <cell r="C208">
            <v>5</v>
          </cell>
          <cell r="D208" t="str">
            <v>266-005-056</v>
          </cell>
        </row>
        <row r="209">
          <cell r="C209">
            <v>5</v>
          </cell>
          <cell r="D209" t="str">
            <v>266-005-056</v>
          </cell>
        </row>
        <row r="210">
          <cell r="C210">
            <v>5</v>
          </cell>
          <cell r="D210" t="str">
            <v>266-005-056</v>
          </cell>
        </row>
        <row r="211">
          <cell r="C211">
            <v>5</v>
          </cell>
          <cell r="D211" t="str">
            <v>266-005-056</v>
          </cell>
        </row>
        <row r="212">
          <cell r="C212">
            <v>5</v>
          </cell>
          <cell r="D212" t="str">
            <v>266-005-056</v>
          </cell>
        </row>
        <row r="213">
          <cell r="C213">
            <v>5</v>
          </cell>
          <cell r="D213" t="str">
            <v>266-005-056</v>
          </cell>
        </row>
        <row r="214">
          <cell r="C214">
            <v>5</v>
          </cell>
          <cell r="D214" t="str">
            <v>266-005-056</v>
          </cell>
        </row>
        <row r="215">
          <cell r="C215">
            <v>5</v>
          </cell>
          <cell r="D215" t="str">
            <v>266-005-056</v>
          </cell>
        </row>
        <row r="216">
          <cell r="C216">
            <v>5</v>
          </cell>
          <cell r="D216" t="str">
            <v>266-005-056</v>
          </cell>
        </row>
        <row r="217">
          <cell r="C217">
            <v>5</v>
          </cell>
          <cell r="D217" t="str">
            <v>266-005-056</v>
          </cell>
        </row>
        <row r="218">
          <cell r="C218">
            <v>5</v>
          </cell>
          <cell r="D218" t="str">
            <v>266-005-056</v>
          </cell>
        </row>
        <row r="219">
          <cell r="C219">
            <v>5</v>
          </cell>
          <cell r="D219" t="str">
            <v>266-005-056</v>
          </cell>
        </row>
        <row r="220">
          <cell r="C220">
            <v>5</v>
          </cell>
          <cell r="D220" t="str">
            <v>266-005-056</v>
          </cell>
        </row>
        <row r="221">
          <cell r="C221">
            <v>5</v>
          </cell>
          <cell r="D221" t="str">
            <v>266-005-056</v>
          </cell>
        </row>
        <row r="222">
          <cell r="C222">
            <v>5</v>
          </cell>
          <cell r="D222" t="str">
            <v>266-005-056</v>
          </cell>
        </row>
        <row r="223">
          <cell r="C223">
            <v>5</v>
          </cell>
          <cell r="D223" t="str">
            <v>266-005-056</v>
          </cell>
        </row>
        <row r="224">
          <cell r="C224">
            <v>5</v>
          </cell>
          <cell r="D224" t="str">
            <v>266-005-056</v>
          </cell>
        </row>
        <row r="225">
          <cell r="C225">
            <v>5</v>
          </cell>
          <cell r="D225" t="str">
            <v>266-005-056</v>
          </cell>
        </row>
        <row r="226">
          <cell r="C226">
            <v>5</v>
          </cell>
          <cell r="D226" t="str">
            <v>266-005-056</v>
          </cell>
        </row>
        <row r="227">
          <cell r="C227">
            <v>5</v>
          </cell>
          <cell r="D227" t="str">
            <v>266-005-056</v>
          </cell>
        </row>
        <row r="228">
          <cell r="C228">
            <v>5</v>
          </cell>
          <cell r="D228" t="str">
            <v>266-005-056</v>
          </cell>
        </row>
        <row r="229">
          <cell r="C229">
            <v>5</v>
          </cell>
          <cell r="D229" t="str">
            <v>266-005-056</v>
          </cell>
        </row>
        <row r="230">
          <cell r="C230">
            <v>5</v>
          </cell>
          <cell r="D230" t="str">
            <v>266-005-056</v>
          </cell>
        </row>
        <row r="231">
          <cell r="C231">
            <v>5</v>
          </cell>
          <cell r="D231" t="str">
            <v>266-005-056</v>
          </cell>
        </row>
        <row r="232">
          <cell r="C232">
            <v>5</v>
          </cell>
          <cell r="D232" t="str">
            <v>266-005-056</v>
          </cell>
        </row>
        <row r="233">
          <cell r="C233">
            <v>5</v>
          </cell>
          <cell r="D233" t="str">
            <v>266-005-056</v>
          </cell>
        </row>
        <row r="234">
          <cell r="C234">
            <v>5</v>
          </cell>
          <cell r="D234" t="str">
            <v>266-005-001</v>
          </cell>
        </row>
        <row r="235">
          <cell r="C235">
            <v>5</v>
          </cell>
          <cell r="D235" t="str">
            <v>266-005-056</v>
          </cell>
        </row>
        <row r="236">
          <cell r="C236">
            <v>5</v>
          </cell>
          <cell r="D236" t="str">
            <v>266-005-056</v>
          </cell>
        </row>
        <row r="237">
          <cell r="C237">
            <v>5</v>
          </cell>
          <cell r="D237" t="str">
            <v>028-024</v>
          </cell>
        </row>
        <row r="238">
          <cell r="C238">
            <v>5</v>
          </cell>
          <cell r="D238" t="str">
            <v>028-024</v>
          </cell>
        </row>
        <row r="239">
          <cell r="C239">
            <v>5</v>
          </cell>
          <cell r="D239" t="str">
            <v>266-005-056</v>
          </cell>
        </row>
        <row r="240">
          <cell r="C240">
            <v>5</v>
          </cell>
          <cell r="D240" t="str">
            <v>266-005-001</v>
          </cell>
        </row>
        <row r="241">
          <cell r="C241">
            <v>5</v>
          </cell>
          <cell r="D241" t="str">
            <v>266-005-001</v>
          </cell>
        </row>
        <row r="242">
          <cell r="C242">
            <v>5</v>
          </cell>
          <cell r="D242" t="str">
            <v>266-005-001</v>
          </cell>
        </row>
        <row r="243">
          <cell r="C243">
            <v>5</v>
          </cell>
          <cell r="D243" t="str">
            <v>266-005-001</v>
          </cell>
        </row>
        <row r="244">
          <cell r="C244">
            <v>5</v>
          </cell>
          <cell r="D244" t="str">
            <v>266-005-001</v>
          </cell>
        </row>
        <row r="245">
          <cell r="C245">
            <v>5</v>
          </cell>
          <cell r="D245" t="str">
            <v>266-005-001</v>
          </cell>
        </row>
        <row r="246">
          <cell r="C246">
            <v>5</v>
          </cell>
          <cell r="D246" t="str">
            <v>266-005-001</v>
          </cell>
        </row>
        <row r="247">
          <cell r="C247">
            <v>5</v>
          </cell>
          <cell r="D247" t="str">
            <v>266-005-001</v>
          </cell>
        </row>
        <row r="248">
          <cell r="C248">
            <v>5</v>
          </cell>
          <cell r="D248" t="str">
            <v>266-005-001</v>
          </cell>
        </row>
        <row r="249">
          <cell r="C249">
            <v>5</v>
          </cell>
          <cell r="D249" t="str">
            <v>266-005-056</v>
          </cell>
        </row>
        <row r="250">
          <cell r="C250">
            <v>5</v>
          </cell>
          <cell r="D250" t="str">
            <v>266-005-056</v>
          </cell>
        </row>
        <row r="251">
          <cell r="C251">
            <v>5</v>
          </cell>
          <cell r="D251" t="str">
            <v>266-005-056</v>
          </cell>
        </row>
        <row r="252">
          <cell r="C252">
            <v>5</v>
          </cell>
          <cell r="D252" t="str">
            <v>266-005-056</v>
          </cell>
        </row>
        <row r="253">
          <cell r="C253">
            <v>5</v>
          </cell>
          <cell r="D253" t="str">
            <v>266-005-056</v>
          </cell>
        </row>
        <row r="254">
          <cell r="C254">
            <v>5</v>
          </cell>
          <cell r="D254" t="str">
            <v>266-005-056</v>
          </cell>
        </row>
        <row r="255">
          <cell r="C255">
            <v>5</v>
          </cell>
          <cell r="D255" t="str">
            <v>266-005-056</v>
          </cell>
        </row>
        <row r="256">
          <cell r="C256">
            <v>5</v>
          </cell>
          <cell r="D256" t="str">
            <v>266-005-056</v>
          </cell>
        </row>
        <row r="257">
          <cell r="C257">
            <v>5</v>
          </cell>
          <cell r="D257" t="str">
            <v>266-005-056</v>
          </cell>
        </row>
        <row r="258">
          <cell r="C258">
            <v>5</v>
          </cell>
          <cell r="D258" t="str">
            <v>266-005-056</v>
          </cell>
        </row>
        <row r="259">
          <cell r="C259">
            <v>5</v>
          </cell>
          <cell r="D259" t="str">
            <v>266-005-056</v>
          </cell>
        </row>
        <row r="260">
          <cell r="C260">
            <v>5</v>
          </cell>
          <cell r="D260" t="str">
            <v>266-005-056</v>
          </cell>
        </row>
        <row r="261">
          <cell r="C261">
            <v>5</v>
          </cell>
          <cell r="D261" t="str">
            <v>266-005-056</v>
          </cell>
        </row>
        <row r="262">
          <cell r="C262">
            <v>5</v>
          </cell>
          <cell r="D262" t="str">
            <v>266-005-056</v>
          </cell>
        </row>
        <row r="263">
          <cell r="C263">
            <v>5</v>
          </cell>
          <cell r="D263" t="str">
            <v>266-005-056</v>
          </cell>
        </row>
        <row r="264">
          <cell r="C264">
            <v>5</v>
          </cell>
          <cell r="D264" t="str">
            <v>266-005-056</v>
          </cell>
        </row>
        <row r="265">
          <cell r="C265">
            <v>5</v>
          </cell>
          <cell r="D265" t="str">
            <v>266-005-056</v>
          </cell>
        </row>
        <row r="266">
          <cell r="C266">
            <v>5</v>
          </cell>
          <cell r="D266" t="str">
            <v>266-005-056</v>
          </cell>
        </row>
        <row r="267">
          <cell r="C267">
            <v>5</v>
          </cell>
          <cell r="D267" t="str">
            <v>266-005-056</v>
          </cell>
        </row>
        <row r="268">
          <cell r="C268">
            <v>5</v>
          </cell>
          <cell r="D268" t="str">
            <v>266-005-056</v>
          </cell>
        </row>
        <row r="269">
          <cell r="C269">
            <v>5</v>
          </cell>
          <cell r="D269" t="str">
            <v>266-005-056</v>
          </cell>
        </row>
        <row r="270">
          <cell r="C270">
            <v>5</v>
          </cell>
          <cell r="D270" t="str">
            <v>266-005-056</v>
          </cell>
        </row>
        <row r="271">
          <cell r="C271">
            <v>5</v>
          </cell>
          <cell r="D271" t="str">
            <v>266-005-056</v>
          </cell>
        </row>
        <row r="272">
          <cell r="C272">
            <v>5</v>
          </cell>
          <cell r="D272" t="str">
            <v>266-005-056</v>
          </cell>
        </row>
        <row r="273">
          <cell r="C273">
            <v>5</v>
          </cell>
          <cell r="D273" t="str">
            <v>266-005-056</v>
          </cell>
        </row>
        <row r="274">
          <cell r="C274">
            <v>5</v>
          </cell>
          <cell r="D274" t="str">
            <v>266-005-056</v>
          </cell>
        </row>
        <row r="275">
          <cell r="C275">
            <v>5</v>
          </cell>
          <cell r="D275" t="str">
            <v>266-005-001</v>
          </cell>
        </row>
        <row r="276">
          <cell r="C276">
            <v>5</v>
          </cell>
          <cell r="D276" t="str">
            <v>266-005-001</v>
          </cell>
        </row>
        <row r="277">
          <cell r="C277">
            <v>5</v>
          </cell>
          <cell r="D277" t="str">
            <v>266-005-001</v>
          </cell>
        </row>
        <row r="278">
          <cell r="C278">
            <v>5</v>
          </cell>
          <cell r="D278" t="str">
            <v>266-005-001</v>
          </cell>
        </row>
        <row r="279">
          <cell r="C279">
            <v>5</v>
          </cell>
          <cell r="D279" t="str">
            <v>266-005-001</v>
          </cell>
        </row>
        <row r="280">
          <cell r="C280">
            <v>5</v>
          </cell>
          <cell r="D280" t="str">
            <v>266-005-001</v>
          </cell>
        </row>
        <row r="281">
          <cell r="C281">
            <v>5</v>
          </cell>
          <cell r="D281" t="str">
            <v>266-005-001</v>
          </cell>
        </row>
        <row r="282">
          <cell r="C282">
            <v>5</v>
          </cell>
          <cell r="D282" t="str">
            <v>266-005-001</v>
          </cell>
        </row>
        <row r="283">
          <cell r="C283">
            <v>5</v>
          </cell>
          <cell r="D283" t="str">
            <v>266-005-001</v>
          </cell>
        </row>
        <row r="284">
          <cell r="C284">
            <v>5</v>
          </cell>
          <cell r="D284" t="str">
            <v>266-005-001</v>
          </cell>
        </row>
        <row r="285">
          <cell r="C285">
            <v>5</v>
          </cell>
          <cell r="D285" t="str">
            <v>266-005-001</v>
          </cell>
        </row>
        <row r="286">
          <cell r="C286">
            <v>5</v>
          </cell>
          <cell r="D286" t="str">
            <v>266-005-001</v>
          </cell>
        </row>
        <row r="287">
          <cell r="C287">
            <v>5</v>
          </cell>
          <cell r="D287" t="str">
            <v>266-005-001</v>
          </cell>
        </row>
        <row r="288">
          <cell r="C288">
            <v>5</v>
          </cell>
          <cell r="D288" t="str">
            <v>266-005-001</v>
          </cell>
        </row>
        <row r="289">
          <cell r="C289">
            <v>5</v>
          </cell>
          <cell r="D289" t="str">
            <v>266-005-001</v>
          </cell>
        </row>
        <row r="290">
          <cell r="C290">
            <v>5</v>
          </cell>
          <cell r="D290" t="str">
            <v>266-005-001</v>
          </cell>
        </row>
        <row r="291">
          <cell r="C291">
            <v>5</v>
          </cell>
          <cell r="D291" t="str">
            <v>266-005-001</v>
          </cell>
        </row>
        <row r="292">
          <cell r="C292">
            <v>5</v>
          </cell>
          <cell r="D292" t="str">
            <v>266-005-001</v>
          </cell>
        </row>
        <row r="293">
          <cell r="C293">
            <v>5</v>
          </cell>
          <cell r="D293" t="str">
            <v>266-005-001</v>
          </cell>
        </row>
        <row r="294">
          <cell r="C294">
            <v>5</v>
          </cell>
          <cell r="D294" t="str">
            <v>266-005-056</v>
          </cell>
        </row>
        <row r="295">
          <cell r="C295">
            <v>5</v>
          </cell>
          <cell r="D295" t="str">
            <v>266-005-056</v>
          </cell>
        </row>
        <row r="296">
          <cell r="C296">
            <v>5</v>
          </cell>
          <cell r="D296" t="str">
            <v>266-005-056</v>
          </cell>
        </row>
        <row r="297">
          <cell r="C297">
            <v>5</v>
          </cell>
          <cell r="D297" t="str">
            <v>266-005-056</v>
          </cell>
        </row>
        <row r="298">
          <cell r="C298">
            <v>5</v>
          </cell>
          <cell r="D298" t="str">
            <v>266-005-056</v>
          </cell>
        </row>
        <row r="299">
          <cell r="C299">
            <v>5</v>
          </cell>
          <cell r="D299" t="str">
            <v>266-005-056</v>
          </cell>
        </row>
        <row r="300">
          <cell r="C300">
            <v>6</v>
          </cell>
          <cell r="D300" t="str">
            <v>478-056</v>
          </cell>
        </row>
        <row r="301">
          <cell r="C301">
            <v>6</v>
          </cell>
          <cell r="D301" t="str">
            <v>266-006-001</v>
          </cell>
        </row>
        <row r="302">
          <cell r="C302">
            <v>6</v>
          </cell>
          <cell r="D302" t="str">
            <v>266-006-001</v>
          </cell>
        </row>
        <row r="303">
          <cell r="C303">
            <v>6</v>
          </cell>
          <cell r="D303" t="str">
            <v>266-006-001</v>
          </cell>
        </row>
        <row r="304">
          <cell r="C304">
            <v>6</v>
          </cell>
          <cell r="D304" t="str">
            <v>478-056</v>
          </cell>
        </row>
        <row r="305">
          <cell r="C305">
            <v>6</v>
          </cell>
          <cell r="D305" t="str">
            <v>478-056</v>
          </cell>
        </row>
        <row r="306">
          <cell r="C306">
            <v>6</v>
          </cell>
          <cell r="D306" t="str">
            <v>266-006-001</v>
          </cell>
        </row>
        <row r="307">
          <cell r="C307">
            <v>6</v>
          </cell>
          <cell r="D307" t="str">
            <v>266-006-001</v>
          </cell>
        </row>
        <row r="308">
          <cell r="C308">
            <v>6</v>
          </cell>
          <cell r="D308" t="str">
            <v>266-006-001</v>
          </cell>
        </row>
        <row r="309">
          <cell r="C309">
            <v>6</v>
          </cell>
          <cell r="D309" t="str">
            <v>478-056</v>
          </cell>
        </row>
        <row r="310">
          <cell r="C310">
            <v>6</v>
          </cell>
          <cell r="D310" t="str">
            <v>478-056</v>
          </cell>
        </row>
        <row r="311">
          <cell r="C311">
            <v>6</v>
          </cell>
          <cell r="D311" t="str">
            <v>478-056</v>
          </cell>
        </row>
        <row r="312">
          <cell r="C312">
            <v>6</v>
          </cell>
          <cell r="D312" t="str">
            <v>266-006-001</v>
          </cell>
        </row>
        <row r="313">
          <cell r="C313">
            <v>6</v>
          </cell>
          <cell r="D313" t="str">
            <v>266-006-001</v>
          </cell>
        </row>
        <row r="314">
          <cell r="C314">
            <v>6</v>
          </cell>
          <cell r="D314" t="str">
            <v>266-006-001</v>
          </cell>
        </row>
        <row r="315">
          <cell r="C315">
            <v>6</v>
          </cell>
          <cell r="D315" t="str">
            <v>266-006-001</v>
          </cell>
        </row>
        <row r="316">
          <cell r="C316">
            <v>6</v>
          </cell>
          <cell r="D316" t="str">
            <v>266-006-001</v>
          </cell>
        </row>
        <row r="317">
          <cell r="C317">
            <v>6</v>
          </cell>
          <cell r="D317" t="str">
            <v>266-006-001</v>
          </cell>
        </row>
        <row r="318">
          <cell r="C318">
            <v>6</v>
          </cell>
          <cell r="D318" t="str">
            <v>266-006-001</v>
          </cell>
        </row>
        <row r="319">
          <cell r="C319">
            <v>6</v>
          </cell>
          <cell r="D319" t="str">
            <v>266-006-001</v>
          </cell>
        </row>
        <row r="320">
          <cell r="C320">
            <v>6</v>
          </cell>
          <cell r="D320" t="str">
            <v>478-056</v>
          </cell>
        </row>
        <row r="321">
          <cell r="C321">
            <v>6</v>
          </cell>
          <cell r="D321" t="str">
            <v>266-006-001</v>
          </cell>
        </row>
        <row r="322">
          <cell r="C322">
            <v>6</v>
          </cell>
          <cell r="D322" t="str">
            <v>266-006-001</v>
          </cell>
        </row>
        <row r="323">
          <cell r="C323">
            <v>6</v>
          </cell>
          <cell r="D323" t="str">
            <v>266-006-001</v>
          </cell>
        </row>
        <row r="324">
          <cell r="C324">
            <v>6</v>
          </cell>
          <cell r="D324" t="str">
            <v>266-006-001</v>
          </cell>
        </row>
        <row r="325">
          <cell r="C325">
            <v>6</v>
          </cell>
          <cell r="D325" t="str">
            <v>266-006-001</v>
          </cell>
        </row>
        <row r="326">
          <cell r="C326">
            <v>6</v>
          </cell>
          <cell r="D326" t="str">
            <v>266-006-001</v>
          </cell>
        </row>
        <row r="327">
          <cell r="C327">
            <v>6</v>
          </cell>
          <cell r="D327" t="str">
            <v>266-006-001</v>
          </cell>
        </row>
        <row r="328">
          <cell r="C328">
            <v>6</v>
          </cell>
          <cell r="D328" t="str">
            <v>478-056</v>
          </cell>
        </row>
        <row r="329">
          <cell r="C329">
            <v>6</v>
          </cell>
          <cell r="D329" t="str">
            <v>266-006-001</v>
          </cell>
        </row>
        <row r="330">
          <cell r="C330">
            <v>6</v>
          </cell>
          <cell r="D330" t="str">
            <v>478-056</v>
          </cell>
        </row>
        <row r="331">
          <cell r="C331">
            <v>6</v>
          </cell>
          <cell r="D331" t="str">
            <v>266-006-001</v>
          </cell>
        </row>
        <row r="332">
          <cell r="C332">
            <v>6</v>
          </cell>
          <cell r="D332" t="str">
            <v>266-006-001</v>
          </cell>
        </row>
        <row r="333">
          <cell r="C333">
            <v>6</v>
          </cell>
          <cell r="D333" t="str">
            <v>266-006-001</v>
          </cell>
        </row>
        <row r="334">
          <cell r="C334">
            <v>6</v>
          </cell>
          <cell r="D334" t="str">
            <v>266-006-001</v>
          </cell>
        </row>
        <row r="335">
          <cell r="C335">
            <v>6</v>
          </cell>
          <cell r="D335" t="str">
            <v>266-006-001</v>
          </cell>
        </row>
        <row r="336">
          <cell r="C336">
            <v>6</v>
          </cell>
          <cell r="D336" t="str">
            <v>478-056</v>
          </cell>
        </row>
        <row r="337">
          <cell r="C337">
            <v>6</v>
          </cell>
          <cell r="D337" t="str">
            <v>266-006-001</v>
          </cell>
        </row>
        <row r="338">
          <cell r="C338">
            <v>6</v>
          </cell>
          <cell r="D338" t="str">
            <v>266-006-001</v>
          </cell>
        </row>
        <row r="339">
          <cell r="C339">
            <v>6</v>
          </cell>
          <cell r="D339" t="str">
            <v>266-006-001</v>
          </cell>
        </row>
        <row r="340">
          <cell r="C340">
            <v>6</v>
          </cell>
          <cell r="D340" t="str">
            <v>266-006-001</v>
          </cell>
        </row>
        <row r="341">
          <cell r="C341">
            <v>6</v>
          </cell>
          <cell r="D341" t="str">
            <v>266-006-001</v>
          </cell>
        </row>
        <row r="342">
          <cell r="C342">
            <v>6</v>
          </cell>
          <cell r="D342" t="str">
            <v>266-006-001</v>
          </cell>
        </row>
        <row r="343">
          <cell r="C343">
            <v>6</v>
          </cell>
          <cell r="D343" t="str">
            <v>266-006-001</v>
          </cell>
        </row>
        <row r="344">
          <cell r="C344">
            <v>6</v>
          </cell>
          <cell r="D344" t="str">
            <v>478-056</v>
          </cell>
        </row>
        <row r="345">
          <cell r="C345">
            <v>6</v>
          </cell>
          <cell r="D345" t="str">
            <v>266-006-001</v>
          </cell>
        </row>
        <row r="346">
          <cell r="C346">
            <v>6</v>
          </cell>
          <cell r="D346" t="str">
            <v>266-006-001</v>
          </cell>
        </row>
        <row r="347">
          <cell r="C347">
            <v>6</v>
          </cell>
          <cell r="D347" t="str">
            <v>478-056</v>
          </cell>
        </row>
        <row r="348">
          <cell r="C348">
            <v>6</v>
          </cell>
          <cell r="D348" t="str">
            <v>266-006-001</v>
          </cell>
        </row>
        <row r="349">
          <cell r="C349">
            <v>6</v>
          </cell>
          <cell r="D349" t="str">
            <v>266-006-001</v>
          </cell>
        </row>
        <row r="350">
          <cell r="C350">
            <v>6</v>
          </cell>
          <cell r="D350" t="str">
            <v>266-006-001</v>
          </cell>
        </row>
        <row r="351">
          <cell r="C351">
            <v>6</v>
          </cell>
          <cell r="D351" t="str">
            <v>266-006-001</v>
          </cell>
        </row>
        <row r="352">
          <cell r="C352">
            <v>6</v>
          </cell>
          <cell r="D352" t="str">
            <v>266-006-001</v>
          </cell>
        </row>
        <row r="353">
          <cell r="C353">
            <v>6</v>
          </cell>
          <cell r="D353" t="str">
            <v>266-006-001</v>
          </cell>
        </row>
        <row r="354">
          <cell r="C354">
            <v>6</v>
          </cell>
          <cell r="D354" t="str">
            <v>478-056</v>
          </cell>
        </row>
        <row r="355">
          <cell r="C355">
            <v>6</v>
          </cell>
          <cell r="D355" t="str">
            <v>266-006-001</v>
          </cell>
        </row>
        <row r="356">
          <cell r="C356">
            <v>6</v>
          </cell>
          <cell r="D356" t="str">
            <v>266-006-001</v>
          </cell>
        </row>
        <row r="357">
          <cell r="C357">
            <v>6</v>
          </cell>
          <cell r="D357" t="str">
            <v>266-006-001</v>
          </cell>
        </row>
        <row r="358">
          <cell r="C358">
            <v>6</v>
          </cell>
          <cell r="D358" t="str">
            <v>478-056</v>
          </cell>
        </row>
        <row r="359">
          <cell r="C359">
            <v>6</v>
          </cell>
          <cell r="D359" t="str">
            <v>266-006-001</v>
          </cell>
        </row>
        <row r="360">
          <cell r="C360">
            <v>6</v>
          </cell>
          <cell r="D360" t="str">
            <v>266-006-001</v>
          </cell>
        </row>
        <row r="361">
          <cell r="C361">
            <v>6</v>
          </cell>
          <cell r="D361" t="str">
            <v>266-006-001</v>
          </cell>
        </row>
        <row r="362">
          <cell r="C362">
            <v>6</v>
          </cell>
          <cell r="D362" t="str">
            <v>266-006-001</v>
          </cell>
        </row>
        <row r="363">
          <cell r="C363">
            <v>6</v>
          </cell>
          <cell r="D363" t="str">
            <v>266-006-001</v>
          </cell>
        </row>
        <row r="364">
          <cell r="C364">
            <v>6</v>
          </cell>
          <cell r="D364" t="str">
            <v>478-056</v>
          </cell>
        </row>
        <row r="365">
          <cell r="C365">
            <v>6</v>
          </cell>
          <cell r="D365" t="str">
            <v>478-056</v>
          </cell>
        </row>
        <row r="366">
          <cell r="C366">
            <v>6</v>
          </cell>
          <cell r="D366" t="str">
            <v>266-006-001</v>
          </cell>
        </row>
        <row r="367">
          <cell r="C367">
            <v>6</v>
          </cell>
          <cell r="D367" t="str">
            <v>266-006-001</v>
          </cell>
        </row>
        <row r="368">
          <cell r="C368">
            <v>6</v>
          </cell>
          <cell r="D368" t="str">
            <v>266-006-001</v>
          </cell>
        </row>
        <row r="369">
          <cell r="C369">
            <v>6</v>
          </cell>
          <cell r="D369" t="str">
            <v>266-006-001</v>
          </cell>
        </row>
        <row r="370">
          <cell r="C370">
            <v>6</v>
          </cell>
          <cell r="D370" t="str">
            <v>478-056</v>
          </cell>
        </row>
        <row r="371">
          <cell r="C371">
            <v>6</v>
          </cell>
          <cell r="D371" t="str">
            <v>478-056</v>
          </cell>
        </row>
        <row r="372">
          <cell r="C372">
            <v>6</v>
          </cell>
          <cell r="D372" t="str">
            <v>478-056</v>
          </cell>
        </row>
        <row r="373">
          <cell r="C373">
            <v>6</v>
          </cell>
          <cell r="D373" t="str">
            <v>478-056</v>
          </cell>
        </row>
        <row r="374">
          <cell r="C374">
            <v>6</v>
          </cell>
          <cell r="D374" t="str">
            <v>266-006-001</v>
          </cell>
        </row>
        <row r="375">
          <cell r="C375">
            <v>6</v>
          </cell>
          <cell r="D375" t="str">
            <v>266-006-001</v>
          </cell>
        </row>
        <row r="376">
          <cell r="C376">
            <v>6</v>
          </cell>
          <cell r="D376" t="str">
            <v>266-006-001</v>
          </cell>
        </row>
        <row r="377">
          <cell r="C377">
            <v>6</v>
          </cell>
          <cell r="D377" t="str">
            <v>266-006-001</v>
          </cell>
        </row>
        <row r="378">
          <cell r="C378">
            <v>6</v>
          </cell>
          <cell r="D378" t="str">
            <v>266-006-001</v>
          </cell>
        </row>
        <row r="379">
          <cell r="C379">
            <v>6</v>
          </cell>
          <cell r="D379" t="str">
            <v>266-006-001</v>
          </cell>
        </row>
        <row r="380">
          <cell r="C380">
            <v>6</v>
          </cell>
          <cell r="D380" t="str">
            <v>478-056</v>
          </cell>
        </row>
        <row r="381">
          <cell r="C381">
            <v>6</v>
          </cell>
          <cell r="D381" t="str">
            <v>266-006-001</v>
          </cell>
        </row>
        <row r="382">
          <cell r="C382">
            <v>6</v>
          </cell>
          <cell r="D382" t="str">
            <v>266-006-001</v>
          </cell>
        </row>
        <row r="383">
          <cell r="C383">
            <v>6</v>
          </cell>
          <cell r="D383" t="str">
            <v>266-006-001</v>
          </cell>
        </row>
        <row r="384">
          <cell r="C384">
            <v>6</v>
          </cell>
          <cell r="D384" t="str">
            <v>266-006-001</v>
          </cell>
        </row>
        <row r="385">
          <cell r="C385">
            <v>6</v>
          </cell>
          <cell r="D385" t="str">
            <v>266-006-001</v>
          </cell>
        </row>
        <row r="386">
          <cell r="C386">
            <v>6</v>
          </cell>
          <cell r="D386" t="str">
            <v>266-006-001</v>
          </cell>
        </row>
        <row r="387">
          <cell r="C387">
            <v>6</v>
          </cell>
          <cell r="D387" t="str">
            <v>266-006-001</v>
          </cell>
        </row>
        <row r="388">
          <cell r="C388">
            <v>6</v>
          </cell>
          <cell r="D388" t="str">
            <v>266-006-001</v>
          </cell>
        </row>
        <row r="389">
          <cell r="C389">
            <v>6</v>
          </cell>
          <cell r="D389" t="str">
            <v>266-006-001</v>
          </cell>
        </row>
        <row r="390">
          <cell r="C390">
            <v>6</v>
          </cell>
          <cell r="D390" t="str">
            <v>266-006-001</v>
          </cell>
        </row>
        <row r="391">
          <cell r="C391">
            <v>6</v>
          </cell>
          <cell r="D391" t="str">
            <v>266-006-001</v>
          </cell>
        </row>
        <row r="392">
          <cell r="C392">
            <v>6</v>
          </cell>
          <cell r="D392" t="str">
            <v>266-006-001</v>
          </cell>
        </row>
        <row r="393">
          <cell r="C393">
            <v>6</v>
          </cell>
          <cell r="D393" t="str">
            <v>266-006-001</v>
          </cell>
        </row>
        <row r="394">
          <cell r="C394">
            <v>6</v>
          </cell>
          <cell r="D394" t="str">
            <v>478-056</v>
          </cell>
        </row>
        <row r="395">
          <cell r="C395">
            <v>6</v>
          </cell>
          <cell r="D395" t="str">
            <v>478-056</v>
          </cell>
        </row>
        <row r="396">
          <cell r="C396">
            <v>6</v>
          </cell>
          <cell r="D396" t="str">
            <v>266-006-001</v>
          </cell>
        </row>
        <row r="397">
          <cell r="C397">
            <v>6</v>
          </cell>
          <cell r="D397" t="str">
            <v>478-056</v>
          </cell>
        </row>
        <row r="398">
          <cell r="C398">
            <v>6</v>
          </cell>
          <cell r="D398" t="str">
            <v>266-006-001</v>
          </cell>
        </row>
        <row r="399">
          <cell r="C399">
            <v>6</v>
          </cell>
          <cell r="D399" t="str">
            <v>266-006-001</v>
          </cell>
        </row>
        <row r="400">
          <cell r="C400">
            <v>6</v>
          </cell>
          <cell r="D400" t="str">
            <v>266-006-001</v>
          </cell>
        </row>
        <row r="401">
          <cell r="C401">
            <v>6</v>
          </cell>
          <cell r="D401" t="str">
            <v>266-006-001</v>
          </cell>
        </row>
        <row r="402">
          <cell r="C402">
            <v>6</v>
          </cell>
          <cell r="D402" t="str">
            <v>266-006-001</v>
          </cell>
        </row>
        <row r="403">
          <cell r="C403">
            <v>6</v>
          </cell>
          <cell r="D403" t="str">
            <v>266-006-001</v>
          </cell>
        </row>
        <row r="404">
          <cell r="C404">
            <v>6</v>
          </cell>
          <cell r="D404" t="str">
            <v>266-006-001</v>
          </cell>
        </row>
        <row r="405">
          <cell r="C405">
            <v>6</v>
          </cell>
          <cell r="D405" t="str">
            <v>478-056</v>
          </cell>
        </row>
        <row r="406">
          <cell r="C406">
            <v>6</v>
          </cell>
          <cell r="D406" t="str">
            <v>478-056</v>
          </cell>
        </row>
        <row r="407">
          <cell r="C407">
            <v>6</v>
          </cell>
          <cell r="D407" t="str">
            <v>266-006-001</v>
          </cell>
        </row>
        <row r="408">
          <cell r="C408">
            <v>6</v>
          </cell>
          <cell r="D408" t="str">
            <v>266-006-001</v>
          </cell>
        </row>
        <row r="409">
          <cell r="C409">
            <v>6</v>
          </cell>
          <cell r="D409" t="str">
            <v>266-006-001</v>
          </cell>
        </row>
        <row r="410">
          <cell r="C410">
            <v>6</v>
          </cell>
          <cell r="D410" t="str">
            <v>266-006-001</v>
          </cell>
        </row>
        <row r="411">
          <cell r="C411">
            <v>6</v>
          </cell>
          <cell r="D411" t="str">
            <v>266-006-001</v>
          </cell>
        </row>
        <row r="412">
          <cell r="C412">
            <v>6</v>
          </cell>
          <cell r="D412" t="str">
            <v>266-006-001</v>
          </cell>
        </row>
        <row r="413">
          <cell r="C413">
            <v>6</v>
          </cell>
          <cell r="D413" t="str">
            <v>266-006-001</v>
          </cell>
        </row>
        <row r="414">
          <cell r="C414">
            <v>7</v>
          </cell>
          <cell r="D414" t="str">
            <v>479-001</v>
          </cell>
        </row>
        <row r="415">
          <cell r="C415">
            <v>7</v>
          </cell>
          <cell r="D415" t="str">
            <v>479-001</v>
          </cell>
        </row>
        <row r="416">
          <cell r="C416">
            <v>7</v>
          </cell>
          <cell r="D416" t="str">
            <v>479-001</v>
          </cell>
        </row>
        <row r="417">
          <cell r="C417">
            <v>7</v>
          </cell>
          <cell r="D417" t="str">
            <v>479-001</v>
          </cell>
        </row>
        <row r="418">
          <cell r="C418">
            <v>7</v>
          </cell>
          <cell r="D418" t="str">
            <v>479-001</v>
          </cell>
        </row>
        <row r="419">
          <cell r="C419">
            <v>7</v>
          </cell>
          <cell r="D419" t="str">
            <v>479-056</v>
          </cell>
        </row>
        <row r="420">
          <cell r="C420">
            <v>7</v>
          </cell>
          <cell r="D420" t="str">
            <v>479-056</v>
          </cell>
        </row>
        <row r="421">
          <cell r="C421">
            <v>7</v>
          </cell>
          <cell r="D421" t="str">
            <v>479-056</v>
          </cell>
        </row>
        <row r="422">
          <cell r="C422">
            <v>7</v>
          </cell>
          <cell r="D422" t="str">
            <v>479-056</v>
          </cell>
        </row>
        <row r="423">
          <cell r="C423">
            <v>7</v>
          </cell>
          <cell r="D423" t="str">
            <v>479-001</v>
          </cell>
        </row>
        <row r="424">
          <cell r="C424">
            <v>7</v>
          </cell>
          <cell r="D424" t="str">
            <v>479-001</v>
          </cell>
        </row>
        <row r="425">
          <cell r="C425">
            <v>7</v>
          </cell>
          <cell r="D425" t="str">
            <v>479-001</v>
          </cell>
        </row>
        <row r="426">
          <cell r="C426">
            <v>7</v>
          </cell>
          <cell r="D426" t="str">
            <v>479-001</v>
          </cell>
        </row>
        <row r="427">
          <cell r="C427">
            <v>7</v>
          </cell>
          <cell r="D427" t="str">
            <v>479-001</v>
          </cell>
        </row>
        <row r="428">
          <cell r="C428">
            <v>7</v>
          </cell>
          <cell r="D428" t="str">
            <v>479-001</v>
          </cell>
        </row>
        <row r="429">
          <cell r="C429">
            <v>7</v>
          </cell>
          <cell r="D429" t="str">
            <v>479-001</v>
          </cell>
        </row>
        <row r="430">
          <cell r="C430">
            <v>7</v>
          </cell>
          <cell r="D430" t="str">
            <v>479-001</v>
          </cell>
        </row>
        <row r="431">
          <cell r="C431">
            <v>7</v>
          </cell>
          <cell r="D431" t="str">
            <v>479-001</v>
          </cell>
        </row>
        <row r="432">
          <cell r="C432">
            <v>7</v>
          </cell>
          <cell r="D432" t="str">
            <v>479-056</v>
          </cell>
        </row>
        <row r="433">
          <cell r="C433">
            <v>7</v>
          </cell>
          <cell r="D433" t="str">
            <v>479-056</v>
          </cell>
        </row>
        <row r="434">
          <cell r="C434">
            <v>7</v>
          </cell>
          <cell r="D434" t="str">
            <v>479-001</v>
          </cell>
        </row>
        <row r="435">
          <cell r="C435">
            <v>7</v>
          </cell>
          <cell r="D435" t="str">
            <v>479-001</v>
          </cell>
        </row>
        <row r="436">
          <cell r="C436">
            <v>7</v>
          </cell>
          <cell r="D436" t="str">
            <v>479-001</v>
          </cell>
        </row>
        <row r="437">
          <cell r="C437">
            <v>7</v>
          </cell>
          <cell r="D437" t="str">
            <v>479-001</v>
          </cell>
        </row>
        <row r="438">
          <cell r="C438">
            <v>7</v>
          </cell>
          <cell r="D438" t="str">
            <v>479-001</v>
          </cell>
        </row>
        <row r="439">
          <cell r="C439">
            <v>7</v>
          </cell>
          <cell r="D439" t="str">
            <v>479-001</v>
          </cell>
        </row>
        <row r="440">
          <cell r="C440">
            <v>7</v>
          </cell>
          <cell r="D440" t="str">
            <v>479-001</v>
          </cell>
        </row>
        <row r="441">
          <cell r="C441">
            <v>7</v>
          </cell>
          <cell r="D441" t="str">
            <v>479-001</v>
          </cell>
        </row>
        <row r="442">
          <cell r="C442">
            <v>7</v>
          </cell>
          <cell r="D442" t="str">
            <v>479-001</v>
          </cell>
        </row>
        <row r="443">
          <cell r="C443">
            <v>7</v>
          </cell>
          <cell r="D443" t="str">
            <v>479-001</v>
          </cell>
        </row>
        <row r="444">
          <cell r="C444">
            <v>7</v>
          </cell>
          <cell r="D444" t="str">
            <v>479-001</v>
          </cell>
        </row>
        <row r="445">
          <cell r="C445">
            <v>7</v>
          </cell>
          <cell r="D445" t="str">
            <v>479-001</v>
          </cell>
        </row>
        <row r="446">
          <cell r="C446">
            <v>7</v>
          </cell>
          <cell r="D446" t="str">
            <v>479-001</v>
          </cell>
        </row>
        <row r="447">
          <cell r="C447">
            <v>7</v>
          </cell>
          <cell r="D447" t="str">
            <v>479-001</v>
          </cell>
        </row>
        <row r="448">
          <cell r="C448">
            <v>7</v>
          </cell>
          <cell r="D448" t="str">
            <v>479-056</v>
          </cell>
        </row>
        <row r="449">
          <cell r="C449">
            <v>7</v>
          </cell>
          <cell r="D449" t="str">
            <v>479-056</v>
          </cell>
        </row>
        <row r="450">
          <cell r="C450">
            <v>7</v>
          </cell>
          <cell r="D450" t="str">
            <v>479-001</v>
          </cell>
        </row>
        <row r="451">
          <cell r="C451">
            <v>7</v>
          </cell>
          <cell r="D451" t="str">
            <v>479-001</v>
          </cell>
        </row>
        <row r="452">
          <cell r="C452">
            <v>7</v>
          </cell>
          <cell r="D452" t="str">
            <v>479-001</v>
          </cell>
        </row>
        <row r="453">
          <cell r="C453">
            <v>7</v>
          </cell>
          <cell r="D453" t="str">
            <v>479-001</v>
          </cell>
        </row>
        <row r="454">
          <cell r="C454">
            <v>7</v>
          </cell>
          <cell r="D454" t="str">
            <v>479-001</v>
          </cell>
        </row>
        <row r="455">
          <cell r="C455">
            <v>7</v>
          </cell>
          <cell r="D455" t="str">
            <v>479-001</v>
          </cell>
        </row>
        <row r="456">
          <cell r="C456">
            <v>7</v>
          </cell>
          <cell r="D456" t="str">
            <v>479-001</v>
          </cell>
        </row>
        <row r="457">
          <cell r="C457">
            <v>7</v>
          </cell>
          <cell r="D457" t="str">
            <v>479-001</v>
          </cell>
        </row>
        <row r="458">
          <cell r="C458">
            <v>7</v>
          </cell>
          <cell r="D458" t="str">
            <v>479-001</v>
          </cell>
        </row>
        <row r="459">
          <cell r="C459">
            <v>7</v>
          </cell>
          <cell r="D459" t="str">
            <v>479-001</v>
          </cell>
        </row>
        <row r="460">
          <cell r="C460">
            <v>7</v>
          </cell>
          <cell r="D460" t="str">
            <v>479-001</v>
          </cell>
        </row>
        <row r="461">
          <cell r="C461">
            <v>7</v>
          </cell>
          <cell r="D461" t="str">
            <v>479-001</v>
          </cell>
        </row>
        <row r="462">
          <cell r="C462">
            <v>7</v>
          </cell>
          <cell r="D462" t="str">
            <v>479-001</v>
          </cell>
        </row>
        <row r="463">
          <cell r="C463">
            <v>7</v>
          </cell>
          <cell r="D463" t="str">
            <v>479-056</v>
          </cell>
        </row>
        <row r="464">
          <cell r="C464">
            <v>7</v>
          </cell>
          <cell r="D464" t="str">
            <v>479-001</v>
          </cell>
        </row>
        <row r="465">
          <cell r="C465">
            <v>7</v>
          </cell>
          <cell r="D465" t="str">
            <v>479-001</v>
          </cell>
        </row>
        <row r="466">
          <cell r="C466">
            <v>7</v>
          </cell>
          <cell r="D466" t="str">
            <v>479-001</v>
          </cell>
        </row>
        <row r="467">
          <cell r="C467">
            <v>7</v>
          </cell>
          <cell r="D467" t="str">
            <v>479-001</v>
          </cell>
        </row>
        <row r="468">
          <cell r="C468">
            <v>7</v>
          </cell>
          <cell r="D468" t="str">
            <v>479-001</v>
          </cell>
        </row>
        <row r="469">
          <cell r="C469">
            <v>7</v>
          </cell>
          <cell r="D469" t="str">
            <v>479-001</v>
          </cell>
        </row>
        <row r="470">
          <cell r="C470">
            <v>7</v>
          </cell>
          <cell r="D470" t="str">
            <v>479-001</v>
          </cell>
        </row>
        <row r="471">
          <cell r="C471">
            <v>7</v>
          </cell>
          <cell r="D471" t="str">
            <v>479-001</v>
          </cell>
        </row>
        <row r="472">
          <cell r="C472">
            <v>7</v>
          </cell>
          <cell r="D472" t="str">
            <v>479-001</v>
          </cell>
        </row>
        <row r="473">
          <cell r="C473">
            <v>7</v>
          </cell>
          <cell r="D473" t="str">
            <v>479-056</v>
          </cell>
        </row>
        <row r="474">
          <cell r="C474">
            <v>7</v>
          </cell>
          <cell r="D474" t="str">
            <v>479-056</v>
          </cell>
        </row>
        <row r="475">
          <cell r="C475">
            <v>7</v>
          </cell>
          <cell r="D475" t="str">
            <v>479-001</v>
          </cell>
        </row>
        <row r="476">
          <cell r="C476">
            <v>7</v>
          </cell>
          <cell r="D476" t="str">
            <v>479-001</v>
          </cell>
        </row>
        <row r="477">
          <cell r="C477">
            <v>7</v>
          </cell>
          <cell r="D477" t="str">
            <v>479-001</v>
          </cell>
        </row>
        <row r="478">
          <cell r="C478">
            <v>7</v>
          </cell>
          <cell r="D478" t="str">
            <v>479-001</v>
          </cell>
        </row>
        <row r="479">
          <cell r="C479">
            <v>7</v>
          </cell>
          <cell r="D479" t="str">
            <v>479-001</v>
          </cell>
        </row>
        <row r="480">
          <cell r="C480">
            <v>7</v>
          </cell>
          <cell r="D480" t="str">
            <v>479-001</v>
          </cell>
        </row>
        <row r="481">
          <cell r="C481">
            <v>7</v>
          </cell>
          <cell r="D481" t="str">
            <v>479-001</v>
          </cell>
        </row>
        <row r="482">
          <cell r="C482">
            <v>7</v>
          </cell>
          <cell r="D482" t="str">
            <v>479-001</v>
          </cell>
        </row>
        <row r="483">
          <cell r="C483">
            <v>7</v>
          </cell>
          <cell r="D483" t="str">
            <v>479-001</v>
          </cell>
        </row>
        <row r="484">
          <cell r="C484">
            <v>7</v>
          </cell>
          <cell r="D484" t="str">
            <v>479-001</v>
          </cell>
        </row>
        <row r="485">
          <cell r="C485">
            <v>7</v>
          </cell>
          <cell r="D485" t="str">
            <v>479-001</v>
          </cell>
        </row>
        <row r="486">
          <cell r="C486">
            <v>7</v>
          </cell>
          <cell r="D486" t="str">
            <v>479-001</v>
          </cell>
        </row>
        <row r="487">
          <cell r="C487">
            <v>7</v>
          </cell>
          <cell r="D487" t="str">
            <v>479-001</v>
          </cell>
        </row>
        <row r="488">
          <cell r="C488">
            <v>7</v>
          </cell>
          <cell r="D488" t="str">
            <v>479-001</v>
          </cell>
        </row>
        <row r="489">
          <cell r="C489">
            <v>7</v>
          </cell>
          <cell r="D489" t="str">
            <v>479-001</v>
          </cell>
        </row>
        <row r="490">
          <cell r="C490">
            <v>7</v>
          </cell>
          <cell r="D490" t="str">
            <v>479-001</v>
          </cell>
        </row>
        <row r="491">
          <cell r="C491">
            <v>7</v>
          </cell>
          <cell r="D491" t="str">
            <v>479-001</v>
          </cell>
        </row>
        <row r="492">
          <cell r="C492">
            <v>7</v>
          </cell>
          <cell r="D492" t="str">
            <v>479-001</v>
          </cell>
        </row>
        <row r="493">
          <cell r="C493">
            <v>7</v>
          </cell>
          <cell r="D493" t="str">
            <v>479-001</v>
          </cell>
        </row>
        <row r="494">
          <cell r="C494">
            <v>7</v>
          </cell>
          <cell r="D494" t="str">
            <v>479-001</v>
          </cell>
        </row>
        <row r="495">
          <cell r="C495">
            <v>7</v>
          </cell>
          <cell r="D495" t="str">
            <v>479-001</v>
          </cell>
        </row>
        <row r="496">
          <cell r="C496">
            <v>7</v>
          </cell>
          <cell r="D496" t="str">
            <v>479-001</v>
          </cell>
        </row>
        <row r="497">
          <cell r="C497">
            <v>7</v>
          </cell>
          <cell r="D497" t="str">
            <v>479-001</v>
          </cell>
        </row>
        <row r="498">
          <cell r="C498">
            <v>7</v>
          </cell>
          <cell r="D498" t="str">
            <v>479-001</v>
          </cell>
        </row>
        <row r="499">
          <cell r="C499">
            <v>7</v>
          </cell>
          <cell r="D499" t="str">
            <v>479-001</v>
          </cell>
        </row>
        <row r="500">
          <cell r="C500">
            <v>7</v>
          </cell>
          <cell r="D500" t="str">
            <v>479-001</v>
          </cell>
        </row>
        <row r="501">
          <cell r="C501">
            <v>7</v>
          </cell>
          <cell r="D501" t="str">
            <v>479-001</v>
          </cell>
        </row>
        <row r="502">
          <cell r="C502">
            <v>7</v>
          </cell>
          <cell r="D502" t="str">
            <v>479-001</v>
          </cell>
        </row>
        <row r="503">
          <cell r="C503">
            <v>7</v>
          </cell>
          <cell r="D503" t="str">
            <v>479-001</v>
          </cell>
        </row>
        <row r="504">
          <cell r="C504">
            <v>7</v>
          </cell>
          <cell r="D504" t="str">
            <v>479-001</v>
          </cell>
        </row>
        <row r="505">
          <cell r="C505">
            <v>7</v>
          </cell>
          <cell r="D505" t="str">
            <v>479-001</v>
          </cell>
        </row>
        <row r="506">
          <cell r="C506">
            <v>7</v>
          </cell>
          <cell r="D506" t="str">
            <v>479-001</v>
          </cell>
        </row>
        <row r="507">
          <cell r="C507">
            <v>7</v>
          </cell>
          <cell r="D507" t="str">
            <v>479-001</v>
          </cell>
        </row>
        <row r="508">
          <cell r="C508">
            <v>7</v>
          </cell>
          <cell r="D508" t="str">
            <v>479-001</v>
          </cell>
        </row>
        <row r="509">
          <cell r="C509">
            <v>7</v>
          </cell>
          <cell r="D509" t="str">
            <v>479-001</v>
          </cell>
        </row>
        <row r="510">
          <cell r="C510">
            <v>7</v>
          </cell>
          <cell r="D510" t="str">
            <v>479-001</v>
          </cell>
        </row>
        <row r="511">
          <cell r="C511">
            <v>7</v>
          </cell>
          <cell r="D511" t="str">
            <v>479-001</v>
          </cell>
        </row>
        <row r="512">
          <cell r="C512">
            <v>7</v>
          </cell>
          <cell r="D512" t="str">
            <v>479-001</v>
          </cell>
        </row>
        <row r="513">
          <cell r="C513">
            <v>7</v>
          </cell>
          <cell r="D513" t="str">
            <v>479-001</v>
          </cell>
        </row>
        <row r="514">
          <cell r="C514">
            <v>7</v>
          </cell>
          <cell r="D514" t="str">
            <v>479-001</v>
          </cell>
        </row>
        <row r="515">
          <cell r="C515">
            <v>7</v>
          </cell>
          <cell r="D515" t="str">
            <v>479-001</v>
          </cell>
        </row>
        <row r="516">
          <cell r="C516">
            <v>7</v>
          </cell>
          <cell r="D516" t="str">
            <v>479-001</v>
          </cell>
        </row>
        <row r="517">
          <cell r="C517">
            <v>7</v>
          </cell>
          <cell r="D517" t="str">
            <v>479-001</v>
          </cell>
        </row>
        <row r="518">
          <cell r="C518">
            <v>7</v>
          </cell>
          <cell r="D518" t="str">
            <v>479-001</v>
          </cell>
        </row>
        <row r="519">
          <cell r="C519">
            <v>7</v>
          </cell>
          <cell r="D519" t="str">
            <v>479-001</v>
          </cell>
        </row>
        <row r="520">
          <cell r="C520">
            <v>7</v>
          </cell>
          <cell r="D520" t="str">
            <v>479-001</v>
          </cell>
        </row>
        <row r="521">
          <cell r="C521">
            <v>7</v>
          </cell>
          <cell r="D521" t="str">
            <v>479-001</v>
          </cell>
        </row>
        <row r="522">
          <cell r="C522">
            <v>7</v>
          </cell>
          <cell r="D522" t="str">
            <v>479-001</v>
          </cell>
        </row>
        <row r="523">
          <cell r="C523">
            <v>7</v>
          </cell>
          <cell r="D523" t="str">
            <v>479-001</v>
          </cell>
        </row>
        <row r="524">
          <cell r="C524">
            <v>7</v>
          </cell>
          <cell r="D524" t="str">
            <v>479-056</v>
          </cell>
        </row>
        <row r="525">
          <cell r="C525">
            <v>7</v>
          </cell>
          <cell r="D525" t="str">
            <v>479-056</v>
          </cell>
        </row>
        <row r="526">
          <cell r="C526">
            <v>7</v>
          </cell>
          <cell r="D526" t="str">
            <v>479-001</v>
          </cell>
        </row>
        <row r="527">
          <cell r="C527">
            <v>7</v>
          </cell>
          <cell r="D527" t="str">
            <v>479-001</v>
          </cell>
        </row>
        <row r="528">
          <cell r="C528">
            <v>7</v>
          </cell>
          <cell r="D528" t="str">
            <v>479-001</v>
          </cell>
        </row>
        <row r="529">
          <cell r="C529">
            <v>7</v>
          </cell>
          <cell r="D529" t="str">
            <v>479-001</v>
          </cell>
        </row>
        <row r="530">
          <cell r="C530">
            <v>7</v>
          </cell>
          <cell r="D530" t="str">
            <v>479-001</v>
          </cell>
        </row>
        <row r="531">
          <cell r="C531">
            <v>7</v>
          </cell>
          <cell r="D531" t="str">
            <v>479-001</v>
          </cell>
        </row>
        <row r="532">
          <cell r="C532">
            <v>7</v>
          </cell>
          <cell r="D532" t="str">
            <v>479-001</v>
          </cell>
        </row>
        <row r="533">
          <cell r="C533">
            <v>7</v>
          </cell>
          <cell r="D533" t="str">
            <v>479-001</v>
          </cell>
        </row>
        <row r="534">
          <cell r="C534">
            <v>7</v>
          </cell>
          <cell r="D534" t="str">
            <v>479-001</v>
          </cell>
        </row>
        <row r="535">
          <cell r="C535">
            <v>7</v>
          </cell>
          <cell r="D535" t="str">
            <v>479-001</v>
          </cell>
        </row>
        <row r="536">
          <cell r="C536">
            <v>7</v>
          </cell>
          <cell r="D536" t="str">
            <v>479-001</v>
          </cell>
        </row>
        <row r="537">
          <cell r="C537">
            <v>7</v>
          </cell>
          <cell r="D537" t="str">
            <v>479-001</v>
          </cell>
        </row>
        <row r="538">
          <cell r="C538">
            <v>7</v>
          </cell>
          <cell r="D538" t="str">
            <v>479-001</v>
          </cell>
        </row>
        <row r="539">
          <cell r="C539">
            <v>7</v>
          </cell>
          <cell r="D539" t="str">
            <v>479-001</v>
          </cell>
        </row>
        <row r="540">
          <cell r="C540">
            <v>7</v>
          </cell>
          <cell r="D540" t="str">
            <v>479-001</v>
          </cell>
        </row>
        <row r="541">
          <cell r="C541">
            <v>7</v>
          </cell>
          <cell r="D541" t="str">
            <v>479-001</v>
          </cell>
        </row>
        <row r="542">
          <cell r="C542">
            <v>7</v>
          </cell>
          <cell r="D542" t="str">
            <v>479-001</v>
          </cell>
        </row>
        <row r="543">
          <cell r="C543">
            <v>7</v>
          </cell>
          <cell r="D543" t="str">
            <v>479-001</v>
          </cell>
        </row>
        <row r="544">
          <cell r="C544">
            <v>7</v>
          </cell>
          <cell r="D544" t="str">
            <v>479-001</v>
          </cell>
        </row>
        <row r="545">
          <cell r="C545">
            <v>7</v>
          </cell>
          <cell r="D545" t="str">
            <v>479-001</v>
          </cell>
        </row>
        <row r="546">
          <cell r="C546">
            <v>7</v>
          </cell>
          <cell r="D546" t="str">
            <v>479-001</v>
          </cell>
        </row>
        <row r="547">
          <cell r="C547">
            <v>7</v>
          </cell>
          <cell r="D547" t="str">
            <v>479-056</v>
          </cell>
        </row>
        <row r="548">
          <cell r="C548">
            <v>7</v>
          </cell>
          <cell r="D548" t="str">
            <v>479-056</v>
          </cell>
        </row>
        <row r="549">
          <cell r="C549">
            <v>7</v>
          </cell>
          <cell r="D549" t="str">
            <v>479-056</v>
          </cell>
        </row>
        <row r="550">
          <cell r="C550">
            <v>7</v>
          </cell>
          <cell r="D550" t="str">
            <v>479-001</v>
          </cell>
        </row>
        <row r="551">
          <cell r="C551">
            <v>7</v>
          </cell>
          <cell r="D551" t="str">
            <v>479-001</v>
          </cell>
        </row>
        <row r="552">
          <cell r="C552">
            <v>7</v>
          </cell>
          <cell r="D552" t="str">
            <v>479-001</v>
          </cell>
        </row>
        <row r="553">
          <cell r="C553">
            <v>7</v>
          </cell>
          <cell r="D553" t="str">
            <v>479-001</v>
          </cell>
        </row>
        <row r="554">
          <cell r="C554">
            <v>7</v>
          </cell>
          <cell r="D554" t="str">
            <v>479-001</v>
          </cell>
        </row>
        <row r="555">
          <cell r="C555">
            <v>7</v>
          </cell>
          <cell r="D555" t="str">
            <v>479-001</v>
          </cell>
        </row>
        <row r="556">
          <cell r="C556">
            <v>7</v>
          </cell>
          <cell r="D556" t="str">
            <v>479-001</v>
          </cell>
        </row>
        <row r="557">
          <cell r="C557">
            <v>7</v>
          </cell>
          <cell r="D557" t="str">
            <v>479-001</v>
          </cell>
        </row>
        <row r="558">
          <cell r="C558">
            <v>7</v>
          </cell>
          <cell r="D558" t="str">
            <v>479-001</v>
          </cell>
        </row>
        <row r="559">
          <cell r="C559">
            <v>7</v>
          </cell>
          <cell r="D559" t="str">
            <v>479-001</v>
          </cell>
        </row>
        <row r="560">
          <cell r="C560">
            <v>7</v>
          </cell>
          <cell r="D560" t="str">
            <v>479-001</v>
          </cell>
        </row>
        <row r="561">
          <cell r="C561">
            <v>7</v>
          </cell>
          <cell r="D561" t="str">
            <v>479-001</v>
          </cell>
        </row>
        <row r="562">
          <cell r="C562">
            <v>7</v>
          </cell>
          <cell r="D562" t="str">
            <v>479-001</v>
          </cell>
        </row>
        <row r="563">
          <cell r="C563">
            <v>7</v>
          </cell>
          <cell r="D563" t="str">
            <v>479-001</v>
          </cell>
        </row>
        <row r="564">
          <cell r="C564">
            <v>7</v>
          </cell>
          <cell r="D564" t="str">
            <v>479-056</v>
          </cell>
        </row>
        <row r="565">
          <cell r="C565">
            <v>7</v>
          </cell>
          <cell r="D565" t="str">
            <v>479-056</v>
          </cell>
        </row>
        <row r="566">
          <cell r="C566">
            <v>7</v>
          </cell>
          <cell r="D566" t="str">
            <v>479-056</v>
          </cell>
        </row>
        <row r="567">
          <cell r="C567">
            <v>7</v>
          </cell>
          <cell r="D567" t="str">
            <v>479-001</v>
          </cell>
        </row>
        <row r="568">
          <cell r="C568">
            <v>7</v>
          </cell>
          <cell r="D568" t="str">
            <v>479-001</v>
          </cell>
        </row>
        <row r="569">
          <cell r="C569">
            <v>7</v>
          </cell>
          <cell r="D569" t="str">
            <v>479-001</v>
          </cell>
        </row>
        <row r="570">
          <cell r="C570">
            <v>7</v>
          </cell>
          <cell r="D570" t="str">
            <v>479-001</v>
          </cell>
        </row>
        <row r="571">
          <cell r="C571">
            <v>7</v>
          </cell>
          <cell r="D571" t="str">
            <v>479-001</v>
          </cell>
        </row>
        <row r="572">
          <cell r="C572">
            <v>7</v>
          </cell>
          <cell r="D572" t="str">
            <v>479-001</v>
          </cell>
        </row>
        <row r="573">
          <cell r="C573">
            <v>7</v>
          </cell>
          <cell r="D573" t="str">
            <v>479-001</v>
          </cell>
        </row>
        <row r="574">
          <cell r="C574">
            <v>7</v>
          </cell>
          <cell r="D574" t="str">
            <v>479-001</v>
          </cell>
        </row>
        <row r="575">
          <cell r="C575">
            <v>7</v>
          </cell>
          <cell r="D575" t="str">
            <v>479-001</v>
          </cell>
        </row>
        <row r="576">
          <cell r="C576">
            <v>7</v>
          </cell>
          <cell r="D576" t="str">
            <v>479-001</v>
          </cell>
        </row>
        <row r="577">
          <cell r="C577">
            <v>7</v>
          </cell>
          <cell r="D577" t="str">
            <v>479-001</v>
          </cell>
        </row>
        <row r="578">
          <cell r="C578">
            <v>7</v>
          </cell>
          <cell r="D578" t="str">
            <v>479-001</v>
          </cell>
        </row>
        <row r="579">
          <cell r="C579">
            <v>7</v>
          </cell>
          <cell r="D579" t="str">
            <v>479-001</v>
          </cell>
        </row>
        <row r="580">
          <cell r="C580">
            <v>7</v>
          </cell>
          <cell r="D580" t="str">
            <v>479-001</v>
          </cell>
        </row>
        <row r="581">
          <cell r="C581">
            <v>7</v>
          </cell>
          <cell r="D581" t="str">
            <v>479-001</v>
          </cell>
        </row>
        <row r="582">
          <cell r="C582">
            <v>7</v>
          </cell>
          <cell r="D582" t="str">
            <v>479-001</v>
          </cell>
        </row>
        <row r="583">
          <cell r="C583">
            <v>7</v>
          </cell>
          <cell r="D583" t="str">
            <v>479-001</v>
          </cell>
        </row>
        <row r="584">
          <cell r="C584">
            <v>7</v>
          </cell>
          <cell r="D584" t="str">
            <v>479-001</v>
          </cell>
        </row>
        <row r="585">
          <cell r="C585">
            <v>7</v>
          </cell>
          <cell r="D585" t="str">
            <v>479-001</v>
          </cell>
        </row>
        <row r="586">
          <cell r="C586">
            <v>7</v>
          </cell>
          <cell r="D586" t="str">
            <v>479-001</v>
          </cell>
        </row>
        <row r="587">
          <cell r="C587">
            <v>7</v>
          </cell>
          <cell r="D587" t="str">
            <v>479-001</v>
          </cell>
        </row>
        <row r="588">
          <cell r="C588">
            <v>7</v>
          </cell>
          <cell r="D588" t="str">
            <v>479-001</v>
          </cell>
        </row>
        <row r="589">
          <cell r="C589">
            <v>7</v>
          </cell>
          <cell r="D589" t="str">
            <v>479-001</v>
          </cell>
        </row>
        <row r="590">
          <cell r="C590">
            <v>7</v>
          </cell>
          <cell r="D590" t="str">
            <v>479-001</v>
          </cell>
        </row>
        <row r="591">
          <cell r="C591">
            <v>7</v>
          </cell>
          <cell r="D591" t="str">
            <v>479-001</v>
          </cell>
        </row>
        <row r="592">
          <cell r="C592">
            <v>7</v>
          </cell>
          <cell r="D592" t="str">
            <v>479-001</v>
          </cell>
        </row>
        <row r="593">
          <cell r="C593">
            <v>7</v>
          </cell>
          <cell r="D593" t="str">
            <v>479-001</v>
          </cell>
        </row>
        <row r="594">
          <cell r="C594">
            <v>7</v>
          </cell>
          <cell r="D594" t="str">
            <v>479-001</v>
          </cell>
        </row>
        <row r="595">
          <cell r="C595">
            <v>7</v>
          </cell>
          <cell r="D595" t="str">
            <v>479-001</v>
          </cell>
        </row>
        <row r="596">
          <cell r="C596">
            <v>7</v>
          </cell>
          <cell r="D596" t="str">
            <v>479-001</v>
          </cell>
        </row>
        <row r="597">
          <cell r="C597">
            <v>7</v>
          </cell>
          <cell r="D597" t="str">
            <v>479-001</v>
          </cell>
        </row>
        <row r="598">
          <cell r="C598">
            <v>7</v>
          </cell>
          <cell r="D598" t="str">
            <v>479-001</v>
          </cell>
        </row>
        <row r="599">
          <cell r="C599">
            <v>7</v>
          </cell>
          <cell r="D599" t="str">
            <v>479-001</v>
          </cell>
        </row>
        <row r="600">
          <cell r="C600">
            <v>7</v>
          </cell>
          <cell r="D600" t="str">
            <v>479-001</v>
          </cell>
        </row>
        <row r="601">
          <cell r="C601">
            <v>7</v>
          </cell>
          <cell r="D601" t="str">
            <v>479-001</v>
          </cell>
        </row>
        <row r="602">
          <cell r="C602">
            <v>7</v>
          </cell>
          <cell r="D602" t="str">
            <v>479-001</v>
          </cell>
        </row>
        <row r="603">
          <cell r="C603">
            <v>7</v>
          </cell>
          <cell r="D603" t="str">
            <v>479-001</v>
          </cell>
        </row>
        <row r="604">
          <cell r="C604">
            <v>7</v>
          </cell>
          <cell r="D604" t="str">
            <v>479-001</v>
          </cell>
        </row>
        <row r="605">
          <cell r="C605">
            <v>7</v>
          </cell>
          <cell r="D605" t="str">
            <v>479-001</v>
          </cell>
        </row>
        <row r="606">
          <cell r="C606">
            <v>7</v>
          </cell>
          <cell r="D606" t="str">
            <v>479-001</v>
          </cell>
        </row>
        <row r="607">
          <cell r="C607">
            <v>7</v>
          </cell>
          <cell r="D607" t="str">
            <v>479-001</v>
          </cell>
        </row>
        <row r="608">
          <cell r="C608">
            <v>7</v>
          </cell>
          <cell r="D608" t="str">
            <v>479-001</v>
          </cell>
        </row>
        <row r="609">
          <cell r="C609">
            <v>7</v>
          </cell>
          <cell r="D609" t="str">
            <v>479-056</v>
          </cell>
        </row>
        <row r="610">
          <cell r="C610">
            <v>7</v>
          </cell>
          <cell r="D610" t="str">
            <v>479-056</v>
          </cell>
        </row>
        <row r="611">
          <cell r="C611">
            <v>7</v>
          </cell>
          <cell r="D611" t="str">
            <v>479-001</v>
          </cell>
        </row>
        <row r="612">
          <cell r="C612">
            <v>7</v>
          </cell>
          <cell r="D612" t="str">
            <v>479-001</v>
          </cell>
        </row>
        <row r="613">
          <cell r="C613">
            <v>7</v>
          </cell>
          <cell r="D613" t="str">
            <v>479-056</v>
          </cell>
        </row>
        <row r="614">
          <cell r="C614">
            <v>7</v>
          </cell>
          <cell r="D614" t="str">
            <v>479-056</v>
          </cell>
        </row>
        <row r="615">
          <cell r="C615">
            <v>7</v>
          </cell>
          <cell r="D615" t="str">
            <v>479-056</v>
          </cell>
        </row>
        <row r="616">
          <cell r="C616">
            <v>7</v>
          </cell>
          <cell r="D616" t="str">
            <v>479-001</v>
          </cell>
        </row>
        <row r="617">
          <cell r="C617">
            <v>7</v>
          </cell>
          <cell r="D617" t="str">
            <v>479-001</v>
          </cell>
        </row>
        <row r="618">
          <cell r="C618">
            <v>7</v>
          </cell>
          <cell r="D618" t="str">
            <v>479-001</v>
          </cell>
        </row>
        <row r="619">
          <cell r="C619">
            <v>7</v>
          </cell>
          <cell r="D619" t="str">
            <v>479-001</v>
          </cell>
        </row>
        <row r="620">
          <cell r="C620">
            <v>7</v>
          </cell>
          <cell r="D620" t="str">
            <v>479-001</v>
          </cell>
        </row>
        <row r="621">
          <cell r="C621">
            <v>7</v>
          </cell>
          <cell r="D621" t="str">
            <v>479-001</v>
          </cell>
        </row>
        <row r="622">
          <cell r="C622">
            <v>7</v>
          </cell>
          <cell r="D622" t="str">
            <v>479-001</v>
          </cell>
        </row>
        <row r="623">
          <cell r="C623">
            <v>7</v>
          </cell>
          <cell r="D623" t="str">
            <v>479-001</v>
          </cell>
        </row>
        <row r="624">
          <cell r="C624">
            <v>7</v>
          </cell>
          <cell r="D624" t="str">
            <v>479-056</v>
          </cell>
        </row>
        <row r="625">
          <cell r="C625">
            <v>7</v>
          </cell>
          <cell r="D625" t="str">
            <v>479-001</v>
          </cell>
        </row>
        <row r="626">
          <cell r="C626">
            <v>7</v>
          </cell>
          <cell r="D626" t="str">
            <v>479-001</v>
          </cell>
        </row>
        <row r="627">
          <cell r="C627">
            <v>7</v>
          </cell>
          <cell r="D627" t="str">
            <v>479-001</v>
          </cell>
        </row>
        <row r="628">
          <cell r="C628">
            <v>7</v>
          </cell>
          <cell r="D628" t="str">
            <v>479-001</v>
          </cell>
        </row>
        <row r="629">
          <cell r="C629">
            <v>7</v>
          </cell>
          <cell r="D629" t="str">
            <v>479-001</v>
          </cell>
        </row>
        <row r="630">
          <cell r="C630">
            <v>7</v>
          </cell>
          <cell r="D630" t="str">
            <v>479-001</v>
          </cell>
        </row>
        <row r="631">
          <cell r="C631">
            <v>8</v>
          </cell>
          <cell r="D631" t="str">
            <v>266-008-056</v>
          </cell>
        </row>
        <row r="632">
          <cell r="C632">
            <v>8</v>
          </cell>
          <cell r="D632" t="str">
            <v>266-008-056</v>
          </cell>
        </row>
        <row r="633">
          <cell r="C633">
            <v>8</v>
          </cell>
          <cell r="D633" t="str">
            <v>266-008-056</v>
          </cell>
        </row>
        <row r="634">
          <cell r="C634">
            <v>8</v>
          </cell>
          <cell r="D634" t="str">
            <v>266-008-056</v>
          </cell>
        </row>
        <row r="635">
          <cell r="C635">
            <v>8</v>
          </cell>
          <cell r="D635" t="str">
            <v>266-008-056</v>
          </cell>
        </row>
        <row r="636">
          <cell r="C636">
            <v>8</v>
          </cell>
          <cell r="D636" t="str">
            <v>266-008-056</v>
          </cell>
        </row>
        <row r="637">
          <cell r="C637">
            <v>8</v>
          </cell>
          <cell r="D637" t="str">
            <v>266-008-056</v>
          </cell>
        </row>
        <row r="638">
          <cell r="C638">
            <v>8</v>
          </cell>
          <cell r="D638" t="str">
            <v>266-008-056</v>
          </cell>
        </row>
        <row r="639">
          <cell r="C639">
            <v>8</v>
          </cell>
          <cell r="D639" t="str">
            <v>266-008-056</v>
          </cell>
        </row>
        <row r="640">
          <cell r="C640">
            <v>8</v>
          </cell>
          <cell r="D640" t="str">
            <v>266-008-056</v>
          </cell>
        </row>
        <row r="641">
          <cell r="C641">
            <v>8</v>
          </cell>
          <cell r="D641" t="str">
            <v>266-008-056</v>
          </cell>
        </row>
        <row r="642">
          <cell r="C642">
            <v>8</v>
          </cell>
          <cell r="D642" t="str">
            <v>266-008-056</v>
          </cell>
        </row>
        <row r="643">
          <cell r="C643">
            <v>8</v>
          </cell>
          <cell r="D643" t="str">
            <v>266-008-056</v>
          </cell>
        </row>
        <row r="644">
          <cell r="C644">
            <v>8</v>
          </cell>
          <cell r="D644" t="str">
            <v>266-008-056</v>
          </cell>
        </row>
        <row r="645">
          <cell r="C645">
            <v>8</v>
          </cell>
          <cell r="D645" t="str">
            <v>266-008-056</v>
          </cell>
        </row>
        <row r="646">
          <cell r="C646">
            <v>8</v>
          </cell>
          <cell r="D646" t="str">
            <v>266-008-056</v>
          </cell>
        </row>
        <row r="647">
          <cell r="C647">
            <v>8</v>
          </cell>
          <cell r="D647" t="str">
            <v>266-008-056</v>
          </cell>
        </row>
        <row r="648">
          <cell r="C648">
            <v>8</v>
          </cell>
          <cell r="D648" t="str">
            <v>266-008-056</v>
          </cell>
        </row>
        <row r="649">
          <cell r="C649">
            <v>8</v>
          </cell>
          <cell r="D649" t="str">
            <v>266-008-056</v>
          </cell>
        </row>
        <row r="650">
          <cell r="C650">
            <v>8</v>
          </cell>
          <cell r="D650" t="str">
            <v>266-008-056</v>
          </cell>
        </row>
        <row r="651">
          <cell r="C651">
            <v>8</v>
          </cell>
          <cell r="D651" t="str">
            <v>266-008-056</v>
          </cell>
        </row>
        <row r="652">
          <cell r="C652">
            <v>8</v>
          </cell>
          <cell r="D652" t="str">
            <v>266-008-056</v>
          </cell>
        </row>
        <row r="653">
          <cell r="C653">
            <v>8</v>
          </cell>
          <cell r="D653" t="str">
            <v>266-008-056</v>
          </cell>
        </row>
        <row r="654">
          <cell r="C654">
            <v>8</v>
          </cell>
          <cell r="D654" t="str">
            <v>266-008-056</v>
          </cell>
        </row>
        <row r="655">
          <cell r="C655">
            <v>8</v>
          </cell>
          <cell r="D655" t="str">
            <v>266-008-056</v>
          </cell>
        </row>
        <row r="656">
          <cell r="C656">
            <v>8</v>
          </cell>
          <cell r="D656" t="str">
            <v>266-008-056</v>
          </cell>
        </row>
        <row r="657">
          <cell r="C657">
            <v>8</v>
          </cell>
          <cell r="D657" t="str">
            <v>266-008-056</v>
          </cell>
        </row>
        <row r="658">
          <cell r="C658">
            <v>8</v>
          </cell>
          <cell r="D658" t="str">
            <v>266-008-056</v>
          </cell>
        </row>
        <row r="659">
          <cell r="C659">
            <v>8</v>
          </cell>
          <cell r="D659" t="str">
            <v>266-008-056</v>
          </cell>
        </row>
        <row r="660">
          <cell r="C660">
            <v>8</v>
          </cell>
          <cell r="D660" t="str">
            <v>266-008-056</v>
          </cell>
        </row>
        <row r="661">
          <cell r="C661">
            <v>8</v>
          </cell>
          <cell r="D661" t="str">
            <v>266-008-056</v>
          </cell>
        </row>
        <row r="662">
          <cell r="C662">
            <v>8</v>
          </cell>
          <cell r="D662" t="str">
            <v>266-008-056</v>
          </cell>
        </row>
        <row r="663">
          <cell r="C663">
            <v>8</v>
          </cell>
          <cell r="D663" t="str">
            <v>266-008-056</v>
          </cell>
        </row>
        <row r="664">
          <cell r="C664">
            <v>8</v>
          </cell>
          <cell r="D664" t="str">
            <v>266-008-056</v>
          </cell>
        </row>
        <row r="665">
          <cell r="C665">
            <v>8</v>
          </cell>
          <cell r="D665" t="str">
            <v>266-008-056</v>
          </cell>
        </row>
        <row r="666">
          <cell r="C666">
            <v>8</v>
          </cell>
          <cell r="D666" t="str">
            <v>266-008-056</v>
          </cell>
        </row>
        <row r="667">
          <cell r="C667">
            <v>8</v>
          </cell>
          <cell r="D667" t="str">
            <v>266-008-056</v>
          </cell>
        </row>
        <row r="668">
          <cell r="C668">
            <v>8</v>
          </cell>
          <cell r="D668" t="str">
            <v>266-008-056</v>
          </cell>
        </row>
        <row r="669">
          <cell r="C669">
            <v>8</v>
          </cell>
          <cell r="D669" t="str">
            <v>266-008-056</v>
          </cell>
        </row>
        <row r="670">
          <cell r="C670">
            <v>8</v>
          </cell>
          <cell r="D670" t="str">
            <v>266-008-056</v>
          </cell>
        </row>
        <row r="671">
          <cell r="C671">
            <v>8</v>
          </cell>
          <cell r="D671" t="str">
            <v>266-008-056</v>
          </cell>
        </row>
        <row r="672">
          <cell r="C672">
            <v>8</v>
          </cell>
          <cell r="D672" t="str">
            <v>266-008-056</v>
          </cell>
        </row>
        <row r="673">
          <cell r="C673">
            <v>8</v>
          </cell>
          <cell r="D673" t="str">
            <v>266-008-056</v>
          </cell>
        </row>
        <row r="674">
          <cell r="C674">
            <v>8</v>
          </cell>
          <cell r="D674" t="str">
            <v>266-008-056</v>
          </cell>
        </row>
        <row r="675">
          <cell r="C675">
            <v>8</v>
          </cell>
          <cell r="D675" t="str">
            <v>266-008-056</v>
          </cell>
        </row>
        <row r="676">
          <cell r="C676">
            <v>8</v>
          </cell>
          <cell r="D676" t="str">
            <v>266-008-056</v>
          </cell>
        </row>
        <row r="677">
          <cell r="C677">
            <v>8</v>
          </cell>
          <cell r="D677" t="str">
            <v>266-008-056</v>
          </cell>
        </row>
        <row r="678">
          <cell r="C678">
            <v>8</v>
          </cell>
          <cell r="D678" t="str">
            <v>266-008-056</v>
          </cell>
        </row>
        <row r="679">
          <cell r="C679">
            <v>8</v>
          </cell>
          <cell r="D679" t="str">
            <v>266-008-056</v>
          </cell>
        </row>
        <row r="680">
          <cell r="C680">
            <v>8</v>
          </cell>
          <cell r="D680" t="str">
            <v>266-008-056</v>
          </cell>
        </row>
        <row r="681">
          <cell r="C681">
            <v>8</v>
          </cell>
          <cell r="D681" t="str">
            <v>266-008-056</v>
          </cell>
        </row>
        <row r="682">
          <cell r="C682">
            <v>8</v>
          </cell>
          <cell r="D682" t="str">
            <v>266-008-056</v>
          </cell>
        </row>
        <row r="683">
          <cell r="C683">
            <v>8</v>
          </cell>
          <cell r="D683" t="str">
            <v>266-008-056</v>
          </cell>
        </row>
        <row r="684">
          <cell r="C684">
            <v>8</v>
          </cell>
          <cell r="D684" t="str">
            <v>266-008-056</v>
          </cell>
        </row>
        <row r="685">
          <cell r="C685">
            <v>8</v>
          </cell>
          <cell r="D685" t="str">
            <v>266-008-056</v>
          </cell>
        </row>
        <row r="686">
          <cell r="C686">
            <v>8</v>
          </cell>
          <cell r="D686" t="str">
            <v>266-008-056</v>
          </cell>
        </row>
        <row r="687">
          <cell r="C687">
            <v>8</v>
          </cell>
          <cell r="D687" t="str">
            <v>266-008-056</v>
          </cell>
        </row>
        <row r="688">
          <cell r="C688">
            <v>8</v>
          </cell>
          <cell r="D688" t="str">
            <v>266-008-056</v>
          </cell>
        </row>
        <row r="689">
          <cell r="C689">
            <v>8</v>
          </cell>
          <cell r="D689" t="str">
            <v>266-008-056</v>
          </cell>
        </row>
        <row r="690">
          <cell r="C690">
            <v>8</v>
          </cell>
          <cell r="D690" t="str">
            <v>266-008-056</v>
          </cell>
        </row>
        <row r="691">
          <cell r="C691">
            <v>8</v>
          </cell>
          <cell r="D691" t="str">
            <v>266-008-056</v>
          </cell>
        </row>
        <row r="692">
          <cell r="C692">
            <v>8</v>
          </cell>
          <cell r="D692" t="str">
            <v>266-008-056</v>
          </cell>
        </row>
        <row r="693">
          <cell r="C693">
            <v>8</v>
          </cell>
          <cell r="D693" t="str">
            <v>266-008-056</v>
          </cell>
        </row>
        <row r="694">
          <cell r="C694">
            <v>8</v>
          </cell>
          <cell r="D694" t="str">
            <v>266-008-056</v>
          </cell>
        </row>
        <row r="695">
          <cell r="C695">
            <v>8</v>
          </cell>
          <cell r="D695" t="str">
            <v>266-008-056</v>
          </cell>
        </row>
        <row r="696">
          <cell r="C696">
            <v>8</v>
          </cell>
          <cell r="D696" t="str">
            <v>266-008-056</v>
          </cell>
        </row>
        <row r="697">
          <cell r="C697">
            <v>8</v>
          </cell>
          <cell r="D697" t="str">
            <v>266-008-056</v>
          </cell>
        </row>
        <row r="698">
          <cell r="C698">
            <v>8</v>
          </cell>
          <cell r="D698" t="str">
            <v>266-008-056</v>
          </cell>
        </row>
        <row r="699">
          <cell r="C699">
            <v>8</v>
          </cell>
          <cell r="D699" t="str">
            <v>266-008-056</v>
          </cell>
        </row>
        <row r="700">
          <cell r="C700">
            <v>8</v>
          </cell>
          <cell r="D700" t="str">
            <v>266-008-056</v>
          </cell>
        </row>
        <row r="701">
          <cell r="C701">
            <v>8</v>
          </cell>
          <cell r="D701" t="str">
            <v>266-008-056</v>
          </cell>
        </row>
        <row r="702">
          <cell r="C702">
            <v>8</v>
          </cell>
          <cell r="D702" t="str">
            <v>266-008-056</v>
          </cell>
        </row>
        <row r="703">
          <cell r="C703">
            <v>8</v>
          </cell>
          <cell r="D703" t="str">
            <v>266-008-056</v>
          </cell>
        </row>
        <row r="704">
          <cell r="C704">
            <v>8</v>
          </cell>
          <cell r="D704" t="str">
            <v>266-008-056</v>
          </cell>
        </row>
        <row r="705">
          <cell r="C705">
            <v>8</v>
          </cell>
          <cell r="D705" t="str">
            <v>266-008-056</v>
          </cell>
        </row>
        <row r="706">
          <cell r="C706">
            <v>8</v>
          </cell>
          <cell r="D706" t="str">
            <v>266-008-056</v>
          </cell>
        </row>
        <row r="707">
          <cell r="C707">
            <v>8</v>
          </cell>
          <cell r="D707" t="str">
            <v>266-008-056</v>
          </cell>
        </row>
        <row r="708">
          <cell r="C708">
            <v>8</v>
          </cell>
          <cell r="D708" t="str">
            <v>266-008-056</v>
          </cell>
        </row>
        <row r="709">
          <cell r="C709">
            <v>8</v>
          </cell>
          <cell r="D709" t="str">
            <v>266-008-056</v>
          </cell>
        </row>
        <row r="710">
          <cell r="C710">
            <v>8</v>
          </cell>
          <cell r="D710" t="str">
            <v>266-008-056</v>
          </cell>
        </row>
        <row r="711">
          <cell r="C711">
            <v>8</v>
          </cell>
          <cell r="D711" t="str">
            <v>266-008-056</v>
          </cell>
        </row>
        <row r="712">
          <cell r="C712">
            <v>8</v>
          </cell>
          <cell r="D712" t="str">
            <v>266-008-056</v>
          </cell>
        </row>
        <row r="713">
          <cell r="C713">
            <v>8</v>
          </cell>
          <cell r="D713" t="str">
            <v>266-008-056</v>
          </cell>
        </row>
        <row r="714">
          <cell r="C714">
            <v>8</v>
          </cell>
          <cell r="D714" t="str">
            <v>266-008-056</v>
          </cell>
        </row>
        <row r="715">
          <cell r="C715">
            <v>8</v>
          </cell>
          <cell r="D715" t="str">
            <v>266-008-056</v>
          </cell>
        </row>
        <row r="716">
          <cell r="C716">
            <v>8</v>
          </cell>
          <cell r="D716" t="str">
            <v>266-008-056</v>
          </cell>
        </row>
        <row r="717">
          <cell r="C717">
            <v>8</v>
          </cell>
          <cell r="D717" t="str">
            <v>266-008-056</v>
          </cell>
        </row>
        <row r="718">
          <cell r="C718">
            <v>8</v>
          </cell>
          <cell r="D718" t="str">
            <v>266-008-056</v>
          </cell>
        </row>
        <row r="719">
          <cell r="C719">
            <v>8</v>
          </cell>
          <cell r="D719" t="str">
            <v>266-008-056</v>
          </cell>
        </row>
        <row r="720">
          <cell r="C720">
            <v>8</v>
          </cell>
          <cell r="D720" t="str">
            <v>266-008-056</v>
          </cell>
        </row>
        <row r="721">
          <cell r="C721">
            <v>8</v>
          </cell>
          <cell r="D721" t="str">
            <v>266-008-056</v>
          </cell>
        </row>
        <row r="722">
          <cell r="C722">
            <v>8</v>
          </cell>
          <cell r="D722" t="str">
            <v>266-008-056</v>
          </cell>
        </row>
        <row r="723">
          <cell r="C723">
            <v>8</v>
          </cell>
          <cell r="D723" t="str">
            <v>266-008-056</v>
          </cell>
        </row>
        <row r="724">
          <cell r="C724">
            <v>8</v>
          </cell>
          <cell r="D724" t="str">
            <v>266-008-056</v>
          </cell>
        </row>
        <row r="725">
          <cell r="C725">
            <v>8</v>
          </cell>
          <cell r="D725" t="str">
            <v>266-008-056</v>
          </cell>
        </row>
        <row r="726">
          <cell r="C726">
            <v>8</v>
          </cell>
          <cell r="D726" t="str">
            <v>266-008-056</v>
          </cell>
        </row>
        <row r="727">
          <cell r="C727">
            <v>8</v>
          </cell>
          <cell r="D727" t="str">
            <v>266-008-056</v>
          </cell>
        </row>
        <row r="728">
          <cell r="C728">
            <v>8</v>
          </cell>
          <cell r="D728" t="str">
            <v>266-008-056</v>
          </cell>
        </row>
        <row r="729">
          <cell r="C729">
            <v>8</v>
          </cell>
          <cell r="D729" t="str">
            <v>266-008-056</v>
          </cell>
        </row>
        <row r="730">
          <cell r="C730">
            <v>8</v>
          </cell>
          <cell r="D730" t="str">
            <v>266-008-056</v>
          </cell>
        </row>
        <row r="731">
          <cell r="C731">
            <v>8</v>
          </cell>
          <cell r="D731" t="str">
            <v>266-008-056</v>
          </cell>
        </row>
        <row r="732">
          <cell r="C732">
            <v>8</v>
          </cell>
          <cell r="D732" t="str">
            <v>266-008-056</v>
          </cell>
        </row>
        <row r="733">
          <cell r="C733">
            <v>8</v>
          </cell>
          <cell r="D733" t="str">
            <v>266-008-056</v>
          </cell>
        </row>
        <row r="734">
          <cell r="C734">
            <v>8</v>
          </cell>
          <cell r="D734" t="str">
            <v>266-008-056</v>
          </cell>
        </row>
        <row r="735">
          <cell r="C735">
            <v>8</v>
          </cell>
          <cell r="D735" t="str">
            <v>266-008-056</v>
          </cell>
        </row>
        <row r="736">
          <cell r="C736">
            <v>8</v>
          </cell>
          <cell r="D736" t="str">
            <v>266-008-056</v>
          </cell>
        </row>
        <row r="737">
          <cell r="C737">
            <v>8</v>
          </cell>
          <cell r="D737" t="str">
            <v>266-008-056</v>
          </cell>
        </row>
        <row r="738">
          <cell r="C738">
            <v>8</v>
          </cell>
          <cell r="D738" t="str">
            <v>266-008-056</v>
          </cell>
        </row>
        <row r="739">
          <cell r="C739">
            <v>8</v>
          </cell>
          <cell r="D739" t="str">
            <v>266-008-056</v>
          </cell>
        </row>
        <row r="740">
          <cell r="C740">
            <v>8</v>
          </cell>
          <cell r="D740" t="str">
            <v>266-008-056</v>
          </cell>
        </row>
        <row r="741">
          <cell r="C741">
            <v>8</v>
          </cell>
          <cell r="D741" t="str">
            <v>266-008-056</v>
          </cell>
        </row>
        <row r="742">
          <cell r="C742">
            <v>8</v>
          </cell>
          <cell r="D742" t="str">
            <v>266-008-056</v>
          </cell>
        </row>
        <row r="743">
          <cell r="C743">
            <v>8</v>
          </cell>
          <cell r="D743" t="str">
            <v>266-008-056</v>
          </cell>
        </row>
        <row r="744">
          <cell r="C744">
            <v>8</v>
          </cell>
          <cell r="D744" t="str">
            <v>266-008-056</v>
          </cell>
        </row>
        <row r="745">
          <cell r="C745">
            <v>8</v>
          </cell>
          <cell r="D745" t="str">
            <v>266-008-056</v>
          </cell>
        </row>
        <row r="746">
          <cell r="C746">
            <v>8</v>
          </cell>
          <cell r="D746" t="str">
            <v>266-008-056</v>
          </cell>
        </row>
        <row r="747">
          <cell r="C747">
            <v>8</v>
          </cell>
          <cell r="D747" t="str">
            <v>266-008-056</v>
          </cell>
        </row>
        <row r="748">
          <cell r="C748">
            <v>8</v>
          </cell>
          <cell r="D748" t="str">
            <v>266-008-056</v>
          </cell>
        </row>
        <row r="749">
          <cell r="C749">
            <v>8</v>
          </cell>
          <cell r="D749" t="str">
            <v>266-008-056</v>
          </cell>
        </row>
        <row r="750">
          <cell r="C750">
            <v>8</v>
          </cell>
          <cell r="D750" t="str">
            <v>266-008-056</v>
          </cell>
        </row>
        <row r="751">
          <cell r="C751">
            <v>9</v>
          </cell>
          <cell r="D751" t="str">
            <v>027-056</v>
          </cell>
        </row>
        <row r="752">
          <cell r="C752">
            <v>9</v>
          </cell>
          <cell r="D752" t="str">
            <v>027-056</v>
          </cell>
        </row>
        <row r="753">
          <cell r="C753">
            <v>9</v>
          </cell>
          <cell r="D753" t="str">
            <v>027-056</v>
          </cell>
        </row>
        <row r="754">
          <cell r="C754">
            <v>9</v>
          </cell>
          <cell r="D754" t="str">
            <v>027-056</v>
          </cell>
        </row>
        <row r="755">
          <cell r="C755">
            <v>9</v>
          </cell>
          <cell r="D755" t="str">
            <v>027-056</v>
          </cell>
        </row>
        <row r="756">
          <cell r="C756">
            <v>9</v>
          </cell>
          <cell r="D756" t="str">
            <v>027-056</v>
          </cell>
        </row>
        <row r="757">
          <cell r="C757">
            <v>9</v>
          </cell>
          <cell r="D757" t="str">
            <v>027-056</v>
          </cell>
        </row>
        <row r="758">
          <cell r="C758">
            <v>9</v>
          </cell>
          <cell r="D758" t="str">
            <v>027-056</v>
          </cell>
        </row>
        <row r="759">
          <cell r="C759">
            <v>9</v>
          </cell>
          <cell r="D759" t="str">
            <v>027-056</v>
          </cell>
        </row>
        <row r="760">
          <cell r="C760">
            <v>9</v>
          </cell>
          <cell r="D760" t="str">
            <v>027-056</v>
          </cell>
        </row>
        <row r="761">
          <cell r="C761">
            <v>9</v>
          </cell>
          <cell r="D761" t="str">
            <v>027-056</v>
          </cell>
        </row>
        <row r="762">
          <cell r="C762">
            <v>9</v>
          </cell>
          <cell r="D762" t="str">
            <v>027-056</v>
          </cell>
        </row>
        <row r="763">
          <cell r="C763">
            <v>9</v>
          </cell>
          <cell r="D763" t="str">
            <v>027-056</v>
          </cell>
        </row>
        <row r="764">
          <cell r="C764">
            <v>9</v>
          </cell>
          <cell r="D764" t="str">
            <v>027-056</v>
          </cell>
        </row>
        <row r="765">
          <cell r="C765">
            <v>9</v>
          </cell>
          <cell r="D765" t="str">
            <v>027-056</v>
          </cell>
        </row>
        <row r="766">
          <cell r="C766">
            <v>9</v>
          </cell>
          <cell r="D766" t="str">
            <v>027-056</v>
          </cell>
        </row>
        <row r="767">
          <cell r="C767">
            <v>9</v>
          </cell>
          <cell r="D767" t="str">
            <v>027-056</v>
          </cell>
        </row>
        <row r="768">
          <cell r="C768">
            <v>9</v>
          </cell>
          <cell r="D768" t="str">
            <v>027-056</v>
          </cell>
        </row>
        <row r="769">
          <cell r="C769">
            <v>9</v>
          </cell>
          <cell r="D769" t="str">
            <v>027-056</v>
          </cell>
        </row>
        <row r="770">
          <cell r="C770">
            <v>9</v>
          </cell>
          <cell r="D770" t="str">
            <v>027-056</v>
          </cell>
        </row>
        <row r="771">
          <cell r="C771">
            <v>9</v>
          </cell>
          <cell r="D771" t="str">
            <v>027-056</v>
          </cell>
        </row>
        <row r="772">
          <cell r="C772">
            <v>9</v>
          </cell>
          <cell r="D772" t="str">
            <v>027-056</v>
          </cell>
        </row>
        <row r="773">
          <cell r="C773">
            <v>9</v>
          </cell>
          <cell r="D773" t="str">
            <v>027-056</v>
          </cell>
        </row>
        <row r="774">
          <cell r="C774">
            <v>9</v>
          </cell>
          <cell r="D774" t="str">
            <v>027-056</v>
          </cell>
        </row>
        <row r="775">
          <cell r="C775">
            <v>9</v>
          </cell>
          <cell r="D775" t="str">
            <v>027-056</v>
          </cell>
        </row>
        <row r="776">
          <cell r="C776">
            <v>9</v>
          </cell>
          <cell r="D776" t="str">
            <v>027-056</v>
          </cell>
        </row>
        <row r="777">
          <cell r="C777">
            <v>9</v>
          </cell>
          <cell r="D777" t="str">
            <v>027-056</v>
          </cell>
        </row>
        <row r="778">
          <cell r="C778">
            <v>9</v>
          </cell>
          <cell r="D778" t="str">
            <v>027-056</v>
          </cell>
        </row>
        <row r="779">
          <cell r="C779">
            <v>9</v>
          </cell>
          <cell r="D779" t="str">
            <v>027-056</v>
          </cell>
        </row>
        <row r="780">
          <cell r="C780">
            <v>9</v>
          </cell>
          <cell r="D780" t="str">
            <v>027-056</v>
          </cell>
        </row>
        <row r="781">
          <cell r="C781">
            <v>9</v>
          </cell>
          <cell r="D781" t="str">
            <v>027-056</v>
          </cell>
        </row>
        <row r="782">
          <cell r="C782">
            <v>9</v>
          </cell>
          <cell r="D782" t="str">
            <v>027-056</v>
          </cell>
        </row>
        <row r="783">
          <cell r="C783">
            <v>9</v>
          </cell>
          <cell r="D783" t="str">
            <v>027-056</v>
          </cell>
        </row>
        <row r="784">
          <cell r="C784">
            <v>9</v>
          </cell>
          <cell r="D784" t="str">
            <v>027-056</v>
          </cell>
        </row>
        <row r="785">
          <cell r="C785">
            <v>9</v>
          </cell>
          <cell r="D785" t="str">
            <v>027-056</v>
          </cell>
        </row>
        <row r="786">
          <cell r="C786">
            <v>9</v>
          </cell>
          <cell r="D786" t="str">
            <v>027-056</v>
          </cell>
        </row>
        <row r="787">
          <cell r="C787">
            <v>9</v>
          </cell>
          <cell r="D787" t="str">
            <v>027-056</v>
          </cell>
        </row>
        <row r="788">
          <cell r="C788">
            <v>9</v>
          </cell>
          <cell r="D788" t="str">
            <v>027-056</v>
          </cell>
        </row>
        <row r="789">
          <cell r="C789">
            <v>9</v>
          </cell>
          <cell r="D789" t="str">
            <v>027-056</v>
          </cell>
        </row>
        <row r="790">
          <cell r="C790">
            <v>9</v>
          </cell>
          <cell r="D790" t="str">
            <v>027-056</v>
          </cell>
        </row>
        <row r="791">
          <cell r="C791">
            <v>9</v>
          </cell>
          <cell r="D791" t="str">
            <v>027-056</v>
          </cell>
        </row>
        <row r="792">
          <cell r="C792">
            <v>9</v>
          </cell>
          <cell r="D792" t="str">
            <v>027-056</v>
          </cell>
        </row>
        <row r="793">
          <cell r="C793">
            <v>9</v>
          </cell>
          <cell r="D793" t="str">
            <v>027-056</v>
          </cell>
        </row>
        <row r="794">
          <cell r="C794">
            <v>9</v>
          </cell>
          <cell r="D794" t="str">
            <v>027-056</v>
          </cell>
        </row>
        <row r="795">
          <cell r="C795">
            <v>9</v>
          </cell>
          <cell r="D795" t="str">
            <v>027-056</v>
          </cell>
        </row>
        <row r="796">
          <cell r="C796">
            <v>9</v>
          </cell>
          <cell r="D796" t="str">
            <v>027-056</v>
          </cell>
        </row>
        <row r="797">
          <cell r="C797">
            <v>9</v>
          </cell>
          <cell r="D797" t="str">
            <v>027-056</v>
          </cell>
        </row>
        <row r="798">
          <cell r="C798">
            <v>9</v>
          </cell>
          <cell r="D798" t="str">
            <v>027-056</v>
          </cell>
        </row>
        <row r="799">
          <cell r="C799">
            <v>9</v>
          </cell>
          <cell r="D799" t="str">
            <v>027-056</v>
          </cell>
        </row>
        <row r="800">
          <cell r="C800">
            <v>9</v>
          </cell>
          <cell r="D800" t="str">
            <v>027-056</v>
          </cell>
        </row>
        <row r="801">
          <cell r="C801">
            <v>9</v>
          </cell>
          <cell r="D801" t="str">
            <v>027-056</v>
          </cell>
        </row>
        <row r="802">
          <cell r="C802">
            <v>9</v>
          </cell>
          <cell r="D802" t="str">
            <v>027-056</v>
          </cell>
        </row>
        <row r="803">
          <cell r="C803">
            <v>9</v>
          </cell>
          <cell r="D803" t="str">
            <v>027-056</v>
          </cell>
        </row>
        <row r="804">
          <cell r="C804">
            <v>9</v>
          </cell>
          <cell r="D804" t="str">
            <v>027-056</v>
          </cell>
        </row>
        <row r="805">
          <cell r="C805">
            <v>9</v>
          </cell>
          <cell r="D805" t="str">
            <v>027-056</v>
          </cell>
        </row>
        <row r="806">
          <cell r="C806">
            <v>9</v>
          </cell>
          <cell r="D806" t="str">
            <v>027-056</v>
          </cell>
        </row>
        <row r="807">
          <cell r="C807">
            <v>9</v>
          </cell>
          <cell r="D807" t="str">
            <v>027-056</v>
          </cell>
        </row>
        <row r="808">
          <cell r="C808">
            <v>9</v>
          </cell>
          <cell r="D808" t="str">
            <v>027-056</v>
          </cell>
        </row>
        <row r="809">
          <cell r="C809">
            <v>9</v>
          </cell>
          <cell r="D809" t="str">
            <v>027-056</v>
          </cell>
        </row>
        <row r="810">
          <cell r="C810">
            <v>9</v>
          </cell>
          <cell r="D810" t="str">
            <v>027-056</v>
          </cell>
        </row>
        <row r="811">
          <cell r="C811">
            <v>9</v>
          </cell>
          <cell r="D811" t="str">
            <v>027-056</v>
          </cell>
        </row>
        <row r="812">
          <cell r="C812">
            <v>9</v>
          </cell>
          <cell r="D812" t="str">
            <v>027-056</v>
          </cell>
        </row>
        <row r="813">
          <cell r="C813">
            <v>9</v>
          </cell>
          <cell r="D813" t="str">
            <v>027-056</v>
          </cell>
        </row>
        <row r="814">
          <cell r="C814">
            <v>9</v>
          </cell>
          <cell r="D814" t="str">
            <v>027-056</v>
          </cell>
        </row>
        <row r="815">
          <cell r="C815">
            <v>9</v>
          </cell>
          <cell r="D815" t="str">
            <v>027-056</v>
          </cell>
        </row>
        <row r="816">
          <cell r="C816">
            <v>10</v>
          </cell>
          <cell r="D816" t="str">
            <v>480-013</v>
          </cell>
        </row>
        <row r="817">
          <cell r="C817">
            <v>10</v>
          </cell>
          <cell r="D817" t="str">
            <v>480-013</v>
          </cell>
        </row>
        <row r="818">
          <cell r="C818">
            <v>10</v>
          </cell>
          <cell r="D818" t="str">
            <v>480-013</v>
          </cell>
        </row>
        <row r="819">
          <cell r="C819">
            <v>10</v>
          </cell>
          <cell r="D819" t="str">
            <v>480-013</v>
          </cell>
        </row>
        <row r="820">
          <cell r="C820">
            <v>10</v>
          </cell>
          <cell r="D820" t="str">
            <v>480-013</v>
          </cell>
        </row>
        <row r="821">
          <cell r="C821">
            <v>10</v>
          </cell>
          <cell r="D821" t="str">
            <v>480-013</v>
          </cell>
        </row>
        <row r="822">
          <cell r="C822">
            <v>11</v>
          </cell>
          <cell r="D822" t="str">
            <v>481-013</v>
          </cell>
        </row>
        <row r="823">
          <cell r="C823">
            <v>11</v>
          </cell>
          <cell r="D823" t="str">
            <v>481-013</v>
          </cell>
        </row>
        <row r="824">
          <cell r="C824">
            <v>11</v>
          </cell>
          <cell r="D824" t="str">
            <v>481-013</v>
          </cell>
        </row>
        <row r="825">
          <cell r="C825">
            <v>11</v>
          </cell>
          <cell r="D825" t="str">
            <v>481-013</v>
          </cell>
        </row>
        <row r="826">
          <cell r="C826">
            <v>11</v>
          </cell>
          <cell r="D826" t="str">
            <v>481-013</v>
          </cell>
        </row>
        <row r="827">
          <cell r="C827">
            <v>11</v>
          </cell>
          <cell r="D827" t="str">
            <v>481-013</v>
          </cell>
        </row>
        <row r="828">
          <cell r="C828">
            <v>11</v>
          </cell>
          <cell r="D828" t="str">
            <v>481-013</v>
          </cell>
        </row>
        <row r="829">
          <cell r="C829">
            <v>11</v>
          </cell>
          <cell r="D829" t="str">
            <v>481-013</v>
          </cell>
        </row>
        <row r="830">
          <cell r="C830">
            <v>11</v>
          </cell>
          <cell r="D830" t="str">
            <v>481-013</v>
          </cell>
        </row>
        <row r="831">
          <cell r="C831">
            <v>11</v>
          </cell>
          <cell r="D831" t="str">
            <v>481-013</v>
          </cell>
        </row>
        <row r="832">
          <cell r="C832">
            <v>11</v>
          </cell>
          <cell r="D832" t="str">
            <v>481-013</v>
          </cell>
        </row>
        <row r="833">
          <cell r="C833">
            <v>11</v>
          </cell>
          <cell r="D833" t="str">
            <v>481-013</v>
          </cell>
        </row>
        <row r="834">
          <cell r="C834">
            <v>11</v>
          </cell>
          <cell r="D834" t="str">
            <v>481-013</v>
          </cell>
        </row>
        <row r="835">
          <cell r="C835">
            <v>11</v>
          </cell>
          <cell r="D835" t="str">
            <v>481-013</v>
          </cell>
        </row>
        <row r="836">
          <cell r="C836">
            <v>11</v>
          </cell>
          <cell r="D836" t="str">
            <v>481-013</v>
          </cell>
        </row>
        <row r="837">
          <cell r="C837">
            <v>11</v>
          </cell>
          <cell r="D837" t="str">
            <v>481-013</v>
          </cell>
        </row>
        <row r="838">
          <cell r="C838">
            <v>11</v>
          </cell>
          <cell r="D838" t="str">
            <v>481-013</v>
          </cell>
        </row>
        <row r="839">
          <cell r="C839">
            <v>11</v>
          </cell>
          <cell r="D839" t="str">
            <v>481-013</v>
          </cell>
        </row>
        <row r="840">
          <cell r="C840">
            <v>11</v>
          </cell>
          <cell r="D840" t="str">
            <v>481-013</v>
          </cell>
        </row>
        <row r="841">
          <cell r="C841">
            <v>11</v>
          </cell>
          <cell r="D841" t="str">
            <v>481-013</v>
          </cell>
        </row>
        <row r="842">
          <cell r="C842">
            <v>11</v>
          </cell>
          <cell r="D842" t="str">
            <v>481-013</v>
          </cell>
        </row>
        <row r="843">
          <cell r="C843">
            <v>11</v>
          </cell>
          <cell r="D843" t="str">
            <v>481-013</v>
          </cell>
        </row>
        <row r="844">
          <cell r="C844">
            <v>11</v>
          </cell>
          <cell r="D844" t="str">
            <v>481-013</v>
          </cell>
        </row>
        <row r="845">
          <cell r="C845">
            <v>11</v>
          </cell>
          <cell r="D845" t="str">
            <v>481-013</v>
          </cell>
        </row>
        <row r="846">
          <cell r="C846">
            <v>11</v>
          </cell>
          <cell r="D846" t="str">
            <v>481-013</v>
          </cell>
        </row>
        <row r="847">
          <cell r="C847">
            <v>11</v>
          </cell>
          <cell r="D847" t="str">
            <v>481-013</v>
          </cell>
        </row>
        <row r="848">
          <cell r="C848">
            <v>11</v>
          </cell>
          <cell r="D848" t="str">
            <v>481-013</v>
          </cell>
        </row>
        <row r="849">
          <cell r="C849">
            <v>11</v>
          </cell>
          <cell r="D849" t="str">
            <v>481-013</v>
          </cell>
        </row>
        <row r="850">
          <cell r="C850">
            <v>11</v>
          </cell>
          <cell r="D850" t="str">
            <v>481-013</v>
          </cell>
        </row>
        <row r="851">
          <cell r="C851">
            <v>11</v>
          </cell>
          <cell r="D851" t="str">
            <v>481-013</v>
          </cell>
        </row>
        <row r="852">
          <cell r="C852">
            <v>11</v>
          </cell>
          <cell r="D852" t="str">
            <v>481-013</v>
          </cell>
        </row>
        <row r="853">
          <cell r="C853">
            <v>11</v>
          </cell>
          <cell r="D853" t="str">
            <v>481-013</v>
          </cell>
        </row>
        <row r="854">
          <cell r="C854">
            <v>11</v>
          </cell>
          <cell r="D854" t="str">
            <v>481-013</v>
          </cell>
        </row>
        <row r="855">
          <cell r="C855">
            <v>11</v>
          </cell>
          <cell r="D855" t="str">
            <v>481-013</v>
          </cell>
        </row>
        <row r="856">
          <cell r="C856">
            <v>11</v>
          </cell>
          <cell r="D856" t="str">
            <v>481-013</v>
          </cell>
        </row>
        <row r="857">
          <cell r="C857">
            <v>11</v>
          </cell>
          <cell r="D857" t="str">
            <v>481-013</v>
          </cell>
        </row>
        <row r="858">
          <cell r="C858">
            <v>11</v>
          </cell>
          <cell r="D858" t="str">
            <v>481-013</v>
          </cell>
        </row>
        <row r="859">
          <cell r="C859">
            <v>11</v>
          </cell>
          <cell r="D859" t="str">
            <v>481-013</v>
          </cell>
        </row>
        <row r="860">
          <cell r="C860">
            <v>11</v>
          </cell>
          <cell r="D860" t="str">
            <v>481-013</v>
          </cell>
        </row>
        <row r="861">
          <cell r="C861">
            <v>11</v>
          </cell>
          <cell r="D861" t="str">
            <v>481-013</v>
          </cell>
        </row>
        <row r="862">
          <cell r="C862">
            <v>11</v>
          </cell>
          <cell r="D862" t="str">
            <v>481-013</v>
          </cell>
        </row>
        <row r="863">
          <cell r="C863">
            <v>11</v>
          </cell>
          <cell r="D863" t="str">
            <v>481-013</v>
          </cell>
        </row>
        <row r="864">
          <cell r="C864">
            <v>11</v>
          </cell>
          <cell r="D864" t="str">
            <v>481-013</v>
          </cell>
        </row>
        <row r="865">
          <cell r="C865">
            <v>11</v>
          </cell>
          <cell r="D865" t="str">
            <v>481-013</v>
          </cell>
        </row>
        <row r="866">
          <cell r="C866">
            <v>11</v>
          </cell>
          <cell r="D866" t="str">
            <v>481-013</v>
          </cell>
        </row>
        <row r="867">
          <cell r="C867">
            <v>11</v>
          </cell>
          <cell r="D867" t="str">
            <v>481-013</v>
          </cell>
        </row>
        <row r="868">
          <cell r="C868">
            <v>11</v>
          </cell>
          <cell r="D868" t="str">
            <v>481-013</v>
          </cell>
        </row>
        <row r="869">
          <cell r="C869">
            <v>11</v>
          </cell>
          <cell r="D869" t="str">
            <v>481-013</v>
          </cell>
        </row>
        <row r="870">
          <cell r="C870">
            <v>11</v>
          </cell>
          <cell r="D870" t="str">
            <v>481-013</v>
          </cell>
        </row>
        <row r="871">
          <cell r="C871">
            <v>11</v>
          </cell>
          <cell r="D871" t="str">
            <v>481-013</v>
          </cell>
        </row>
        <row r="872">
          <cell r="C872">
            <v>11</v>
          </cell>
          <cell r="D872" t="str">
            <v>481-013</v>
          </cell>
        </row>
        <row r="873">
          <cell r="C873">
            <v>11</v>
          </cell>
          <cell r="D873" t="str">
            <v>481-013</v>
          </cell>
        </row>
        <row r="874">
          <cell r="C874">
            <v>11</v>
          </cell>
          <cell r="D874" t="str">
            <v>481-013</v>
          </cell>
        </row>
        <row r="875">
          <cell r="C875">
            <v>11</v>
          </cell>
          <cell r="D875" t="str">
            <v>481-013</v>
          </cell>
        </row>
        <row r="876">
          <cell r="C876">
            <v>11</v>
          </cell>
          <cell r="D876" t="str">
            <v>481-013</v>
          </cell>
        </row>
        <row r="877">
          <cell r="C877">
            <v>11</v>
          </cell>
          <cell r="D877" t="str">
            <v>481-013</v>
          </cell>
        </row>
        <row r="878">
          <cell r="C878">
            <v>11</v>
          </cell>
          <cell r="D878" t="str">
            <v>481-013</v>
          </cell>
        </row>
        <row r="879">
          <cell r="C879">
            <v>11</v>
          </cell>
          <cell r="D879" t="str">
            <v>481-013</v>
          </cell>
        </row>
        <row r="880">
          <cell r="C880">
            <v>11</v>
          </cell>
          <cell r="D880" t="str">
            <v>481-013</v>
          </cell>
        </row>
        <row r="881">
          <cell r="C881">
            <v>11</v>
          </cell>
          <cell r="D881" t="str">
            <v>481-013</v>
          </cell>
        </row>
        <row r="882">
          <cell r="C882">
            <v>11</v>
          </cell>
          <cell r="D882" t="str">
            <v>481-013</v>
          </cell>
        </row>
        <row r="883">
          <cell r="C883">
            <v>11</v>
          </cell>
          <cell r="D883" t="str">
            <v>481-013</v>
          </cell>
        </row>
        <row r="884">
          <cell r="C884">
            <v>11</v>
          </cell>
          <cell r="D884" t="str">
            <v>481-013</v>
          </cell>
        </row>
        <row r="885">
          <cell r="C885">
            <v>11</v>
          </cell>
          <cell r="D885" t="str">
            <v>481-013</v>
          </cell>
        </row>
        <row r="886">
          <cell r="C886">
            <v>11</v>
          </cell>
          <cell r="D886" t="str">
            <v>481-013</v>
          </cell>
        </row>
        <row r="887">
          <cell r="C887">
            <v>11</v>
          </cell>
          <cell r="D887" t="str">
            <v>481-013</v>
          </cell>
        </row>
        <row r="888">
          <cell r="C888">
            <v>11</v>
          </cell>
          <cell r="D888" t="str">
            <v>481-013</v>
          </cell>
        </row>
        <row r="889">
          <cell r="C889">
            <v>11</v>
          </cell>
          <cell r="D889" t="str">
            <v>481-013</v>
          </cell>
        </row>
        <row r="890">
          <cell r="C890">
            <v>11</v>
          </cell>
          <cell r="D890" t="str">
            <v>481-013</v>
          </cell>
        </row>
        <row r="891">
          <cell r="C891">
            <v>11</v>
          </cell>
          <cell r="D891" t="str">
            <v>481-013</v>
          </cell>
        </row>
        <row r="892">
          <cell r="C892">
            <v>11</v>
          </cell>
          <cell r="D892" t="str">
            <v>481-013</v>
          </cell>
        </row>
        <row r="893">
          <cell r="C893">
            <v>11</v>
          </cell>
          <cell r="D893" t="str">
            <v>481-013</v>
          </cell>
        </row>
        <row r="894">
          <cell r="C894">
            <v>11</v>
          </cell>
          <cell r="D894" t="str">
            <v>481-013</v>
          </cell>
        </row>
        <row r="895">
          <cell r="C895">
            <v>11</v>
          </cell>
          <cell r="D895" t="str">
            <v>481-013</v>
          </cell>
        </row>
        <row r="896">
          <cell r="C896">
            <v>11</v>
          </cell>
          <cell r="D896" t="str">
            <v>481-013</v>
          </cell>
        </row>
        <row r="897">
          <cell r="C897">
            <v>11</v>
          </cell>
          <cell r="D897" t="str">
            <v>481-013</v>
          </cell>
        </row>
        <row r="898">
          <cell r="C898">
            <v>11</v>
          </cell>
          <cell r="D898" t="str">
            <v>481-013</v>
          </cell>
        </row>
        <row r="899">
          <cell r="C899">
            <v>11</v>
          </cell>
          <cell r="D899" t="str">
            <v>481-013</v>
          </cell>
        </row>
        <row r="900">
          <cell r="C900">
            <v>11</v>
          </cell>
          <cell r="D900" t="str">
            <v>481-013</v>
          </cell>
        </row>
        <row r="901">
          <cell r="C901">
            <v>12</v>
          </cell>
          <cell r="D901" t="str">
            <v>482-028</v>
          </cell>
        </row>
        <row r="902">
          <cell r="C902">
            <v>12</v>
          </cell>
          <cell r="D902" t="str">
            <v>482-028</v>
          </cell>
        </row>
        <row r="903">
          <cell r="C903">
            <v>12</v>
          </cell>
          <cell r="D903" t="str">
            <v>482-028</v>
          </cell>
        </row>
        <row r="904">
          <cell r="C904">
            <v>12</v>
          </cell>
          <cell r="D904" t="str">
            <v>482-028</v>
          </cell>
        </row>
        <row r="905">
          <cell r="C905">
            <v>12</v>
          </cell>
          <cell r="D905" t="str">
            <v>482-028</v>
          </cell>
        </row>
        <row r="906">
          <cell r="C906">
            <v>12</v>
          </cell>
          <cell r="D906" t="str">
            <v>482-028</v>
          </cell>
        </row>
        <row r="907">
          <cell r="C907">
            <v>12</v>
          </cell>
          <cell r="D907" t="str">
            <v>482-028</v>
          </cell>
        </row>
        <row r="908">
          <cell r="C908">
            <v>12</v>
          </cell>
          <cell r="D908" t="str">
            <v>482-028</v>
          </cell>
        </row>
        <row r="909">
          <cell r="C909">
            <v>12</v>
          </cell>
          <cell r="D909" t="str">
            <v>482-028</v>
          </cell>
        </row>
        <row r="910">
          <cell r="C910">
            <v>12</v>
          </cell>
          <cell r="D910" t="str">
            <v>482-028</v>
          </cell>
        </row>
        <row r="911">
          <cell r="C911">
            <v>12</v>
          </cell>
          <cell r="D911" t="str">
            <v>482-028</v>
          </cell>
        </row>
        <row r="912">
          <cell r="C912">
            <v>12</v>
          </cell>
          <cell r="D912" t="str">
            <v>482-028</v>
          </cell>
        </row>
        <row r="913">
          <cell r="C913">
            <v>12</v>
          </cell>
          <cell r="D913" t="str">
            <v>482-028</v>
          </cell>
        </row>
        <row r="914">
          <cell r="C914">
            <v>12</v>
          </cell>
          <cell r="D914" t="str">
            <v>482-028</v>
          </cell>
        </row>
        <row r="915">
          <cell r="C915">
            <v>12</v>
          </cell>
          <cell r="D915" t="str">
            <v>482-028</v>
          </cell>
        </row>
        <row r="916">
          <cell r="C916">
            <v>12</v>
          </cell>
          <cell r="D916" t="str">
            <v>482-028</v>
          </cell>
        </row>
        <row r="917">
          <cell r="C917">
            <v>12</v>
          </cell>
          <cell r="D917" t="str">
            <v>482-028</v>
          </cell>
        </row>
        <row r="918">
          <cell r="C918">
            <v>12</v>
          </cell>
          <cell r="D918" t="str">
            <v>482-028</v>
          </cell>
        </row>
        <row r="919">
          <cell r="C919">
            <v>12</v>
          </cell>
          <cell r="D919" t="str">
            <v>482-028</v>
          </cell>
        </row>
        <row r="920">
          <cell r="C920">
            <v>12</v>
          </cell>
          <cell r="D920" t="str">
            <v>482-028</v>
          </cell>
        </row>
        <row r="921">
          <cell r="C921">
            <v>12</v>
          </cell>
          <cell r="D921" t="str">
            <v>482-028</v>
          </cell>
        </row>
        <row r="922">
          <cell r="C922">
            <v>12</v>
          </cell>
          <cell r="D922" t="str">
            <v>482-028</v>
          </cell>
        </row>
        <row r="923">
          <cell r="C923">
            <v>12</v>
          </cell>
          <cell r="D923" t="str">
            <v>482-028</v>
          </cell>
        </row>
        <row r="924">
          <cell r="C924">
            <v>12</v>
          </cell>
          <cell r="D924" t="str">
            <v>482-028</v>
          </cell>
        </row>
        <row r="925">
          <cell r="C925">
            <v>12</v>
          </cell>
          <cell r="D925" t="str">
            <v>482-028</v>
          </cell>
        </row>
        <row r="926">
          <cell r="C926">
            <v>12</v>
          </cell>
          <cell r="D926" t="str">
            <v>482-028</v>
          </cell>
        </row>
        <row r="927">
          <cell r="C927">
            <v>12</v>
          </cell>
          <cell r="D927" t="str">
            <v>482-028</v>
          </cell>
        </row>
        <row r="928">
          <cell r="C928">
            <v>12</v>
          </cell>
          <cell r="D928" t="str">
            <v>482-028</v>
          </cell>
        </row>
        <row r="929">
          <cell r="C929">
            <v>12</v>
          </cell>
          <cell r="D929" t="str">
            <v>482-028</v>
          </cell>
        </row>
        <row r="930">
          <cell r="C930">
            <v>12</v>
          </cell>
          <cell r="D930" t="str">
            <v>482-028</v>
          </cell>
        </row>
        <row r="931">
          <cell r="C931">
            <v>12</v>
          </cell>
          <cell r="D931" t="str">
            <v>482-028</v>
          </cell>
        </row>
        <row r="932">
          <cell r="C932">
            <v>12</v>
          </cell>
          <cell r="D932" t="str">
            <v>482-028</v>
          </cell>
        </row>
        <row r="933">
          <cell r="C933">
            <v>12</v>
          </cell>
          <cell r="D933" t="str">
            <v>482-028</v>
          </cell>
        </row>
        <row r="934">
          <cell r="C934">
            <v>12</v>
          </cell>
          <cell r="D934" t="str">
            <v>482-028</v>
          </cell>
        </row>
        <row r="935">
          <cell r="C935">
            <v>12</v>
          </cell>
          <cell r="D935" t="str">
            <v>482-028</v>
          </cell>
        </row>
        <row r="936">
          <cell r="C936">
            <v>12</v>
          </cell>
          <cell r="D936" t="str">
            <v>482-028</v>
          </cell>
        </row>
        <row r="937">
          <cell r="C937">
            <v>12</v>
          </cell>
          <cell r="D937" t="str">
            <v>482-028</v>
          </cell>
        </row>
        <row r="938">
          <cell r="C938">
            <v>12</v>
          </cell>
          <cell r="D938" t="str">
            <v>482-028</v>
          </cell>
        </row>
        <row r="939">
          <cell r="C939">
            <v>12</v>
          </cell>
          <cell r="D939" t="str">
            <v>482-028</v>
          </cell>
        </row>
        <row r="940">
          <cell r="C940">
            <v>12</v>
          </cell>
          <cell r="D940" t="str">
            <v>482-028</v>
          </cell>
        </row>
        <row r="941">
          <cell r="C941">
            <v>12</v>
          </cell>
          <cell r="D941" t="str">
            <v>482-028</v>
          </cell>
        </row>
        <row r="942">
          <cell r="C942">
            <v>12</v>
          </cell>
          <cell r="D942" t="str">
            <v>482-028</v>
          </cell>
        </row>
        <row r="943">
          <cell r="C943">
            <v>12</v>
          </cell>
          <cell r="D943" t="str">
            <v>482-028</v>
          </cell>
        </row>
        <row r="944">
          <cell r="C944">
            <v>12</v>
          </cell>
          <cell r="D944" t="str">
            <v>482-028</v>
          </cell>
        </row>
        <row r="945">
          <cell r="C945">
            <v>12</v>
          </cell>
          <cell r="D945" t="str">
            <v>482-028</v>
          </cell>
        </row>
        <row r="946">
          <cell r="C946">
            <v>12</v>
          </cell>
          <cell r="D946" t="str">
            <v>482-028</v>
          </cell>
        </row>
        <row r="947">
          <cell r="C947">
            <v>12</v>
          </cell>
          <cell r="D947" t="str">
            <v>482-028</v>
          </cell>
        </row>
        <row r="948">
          <cell r="C948">
            <v>12</v>
          </cell>
          <cell r="D948" t="str">
            <v>482-028</v>
          </cell>
        </row>
        <row r="949">
          <cell r="C949">
            <v>12</v>
          </cell>
          <cell r="D949" t="str">
            <v>482-028</v>
          </cell>
        </row>
        <row r="950">
          <cell r="C950">
            <v>12</v>
          </cell>
          <cell r="D950" t="str">
            <v>482-028</v>
          </cell>
        </row>
        <row r="951">
          <cell r="C951">
            <v>12</v>
          </cell>
          <cell r="D951" t="str">
            <v>482-028</v>
          </cell>
        </row>
        <row r="952">
          <cell r="C952">
            <v>12</v>
          </cell>
          <cell r="D952" t="str">
            <v>482-028</v>
          </cell>
        </row>
        <row r="953">
          <cell r="C953">
            <v>12</v>
          </cell>
          <cell r="D953" t="str">
            <v>482-028</v>
          </cell>
        </row>
        <row r="954">
          <cell r="C954">
            <v>12</v>
          </cell>
          <cell r="D954" t="str">
            <v>482-028</v>
          </cell>
        </row>
        <row r="955">
          <cell r="C955">
            <v>12</v>
          </cell>
          <cell r="D955" t="str">
            <v>482-028</v>
          </cell>
        </row>
        <row r="956">
          <cell r="C956">
            <v>12</v>
          </cell>
          <cell r="D956" t="str">
            <v>482-028</v>
          </cell>
        </row>
        <row r="957">
          <cell r="C957">
            <v>12</v>
          </cell>
          <cell r="D957" t="str">
            <v>482-028</v>
          </cell>
        </row>
        <row r="958">
          <cell r="C958">
            <v>12</v>
          </cell>
          <cell r="D958" t="str">
            <v>482-028</v>
          </cell>
        </row>
        <row r="959">
          <cell r="C959">
            <v>12</v>
          </cell>
          <cell r="D959" t="str">
            <v>482-028</v>
          </cell>
        </row>
        <row r="960">
          <cell r="C960">
            <v>12</v>
          </cell>
          <cell r="D960" t="str">
            <v>482-028</v>
          </cell>
        </row>
        <row r="961">
          <cell r="C961">
            <v>12</v>
          </cell>
          <cell r="D961" t="str">
            <v>482-028</v>
          </cell>
        </row>
        <row r="962">
          <cell r="C962">
            <v>12</v>
          </cell>
          <cell r="D962" t="str">
            <v>482-028</v>
          </cell>
        </row>
        <row r="963">
          <cell r="C963">
            <v>12</v>
          </cell>
          <cell r="D963" t="str">
            <v>482-028</v>
          </cell>
        </row>
        <row r="964">
          <cell r="C964">
            <v>12</v>
          </cell>
          <cell r="D964" t="str">
            <v>482-028</v>
          </cell>
        </row>
        <row r="965">
          <cell r="C965">
            <v>12</v>
          </cell>
          <cell r="D965" t="str">
            <v>482-028</v>
          </cell>
        </row>
        <row r="966">
          <cell r="C966">
            <v>12</v>
          </cell>
          <cell r="D966" t="str">
            <v>482-028</v>
          </cell>
        </row>
        <row r="967">
          <cell r="C967">
            <v>12</v>
          </cell>
          <cell r="D967" t="str">
            <v>482-028</v>
          </cell>
        </row>
        <row r="968">
          <cell r="C968">
            <v>12</v>
          </cell>
          <cell r="D968" t="str">
            <v>482-028</v>
          </cell>
        </row>
        <row r="969">
          <cell r="C969">
            <v>12</v>
          </cell>
          <cell r="D969" t="str">
            <v>482-028</v>
          </cell>
        </row>
        <row r="970">
          <cell r="C970">
            <v>12</v>
          </cell>
          <cell r="D970" t="str">
            <v>482-028</v>
          </cell>
        </row>
        <row r="971">
          <cell r="C971">
            <v>12</v>
          </cell>
          <cell r="D971" t="str">
            <v>482-028</v>
          </cell>
        </row>
        <row r="972">
          <cell r="C972">
            <v>12</v>
          </cell>
          <cell r="D972" t="str">
            <v>482-028</v>
          </cell>
        </row>
        <row r="973">
          <cell r="C973">
            <v>12</v>
          </cell>
          <cell r="D973" t="str">
            <v>482-028</v>
          </cell>
        </row>
        <row r="974">
          <cell r="C974">
            <v>12</v>
          </cell>
          <cell r="D974" t="str">
            <v>482-028</v>
          </cell>
        </row>
        <row r="975">
          <cell r="C975">
            <v>12</v>
          </cell>
          <cell r="D975" t="str">
            <v>482-028</v>
          </cell>
        </row>
        <row r="976">
          <cell r="C976">
            <v>12</v>
          </cell>
          <cell r="D976" t="str">
            <v>482-028</v>
          </cell>
        </row>
        <row r="977">
          <cell r="C977">
            <v>12</v>
          </cell>
          <cell r="D977" t="str">
            <v>482-028</v>
          </cell>
        </row>
        <row r="978">
          <cell r="C978">
            <v>12</v>
          </cell>
          <cell r="D978" t="str">
            <v>482-028</v>
          </cell>
        </row>
        <row r="979">
          <cell r="C979">
            <v>12</v>
          </cell>
          <cell r="D979" t="str">
            <v>482-028</v>
          </cell>
        </row>
        <row r="980">
          <cell r="C980">
            <v>12</v>
          </cell>
          <cell r="D980" t="str">
            <v>482-028</v>
          </cell>
        </row>
        <row r="981">
          <cell r="C981">
            <v>12</v>
          </cell>
          <cell r="D981" t="str">
            <v>482-028</v>
          </cell>
        </row>
        <row r="982">
          <cell r="C982">
            <v>12</v>
          </cell>
          <cell r="D982" t="str">
            <v>482-028</v>
          </cell>
        </row>
        <row r="983">
          <cell r="C983">
            <v>12</v>
          </cell>
          <cell r="D983" t="str">
            <v>482-028</v>
          </cell>
        </row>
        <row r="984">
          <cell r="C984">
            <v>12</v>
          </cell>
          <cell r="D984" t="str">
            <v>482-028</v>
          </cell>
        </row>
        <row r="985">
          <cell r="C985">
            <v>12</v>
          </cell>
          <cell r="D985" t="str">
            <v>482-028</v>
          </cell>
        </row>
        <row r="986">
          <cell r="C986">
            <v>12</v>
          </cell>
          <cell r="D986" t="str">
            <v>482-028</v>
          </cell>
        </row>
        <row r="987">
          <cell r="C987">
            <v>12</v>
          </cell>
          <cell r="D987" t="str">
            <v>482-028</v>
          </cell>
        </row>
        <row r="988">
          <cell r="C988">
            <v>13</v>
          </cell>
          <cell r="D988" t="str">
            <v>483-048</v>
          </cell>
        </row>
        <row r="989">
          <cell r="C989">
            <v>13</v>
          </cell>
          <cell r="D989" t="str">
            <v>483-048</v>
          </cell>
        </row>
        <row r="990">
          <cell r="C990">
            <v>13</v>
          </cell>
          <cell r="D990" t="str">
            <v>483-048</v>
          </cell>
        </row>
        <row r="991">
          <cell r="C991">
            <v>13</v>
          </cell>
          <cell r="D991" t="str">
            <v>483-046</v>
          </cell>
        </row>
        <row r="992">
          <cell r="C992">
            <v>13</v>
          </cell>
          <cell r="D992" t="str">
            <v>483-048</v>
          </cell>
        </row>
        <row r="993">
          <cell r="C993">
            <v>13</v>
          </cell>
          <cell r="D993" t="str">
            <v>483-048</v>
          </cell>
        </row>
        <row r="994">
          <cell r="C994">
            <v>13</v>
          </cell>
          <cell r="D994" t="str">
            <v>483-048</v>
          </cell>
        </row>
        <row r="995">
          <cell r="C995">
            <v>13</v>
          </cell>
          <cell r="D995" t="str">
            <v>483-048</v>
          </cell>
        </row>
        <row r="996">
          <cell r="C996">
            <v>13</v>
          </cell>
          <cell r="D996" t="str">
            <v>483-048</v>
          </cell>
        </row>
        <row r="997">
          <cell r="C997">
            <v>13</v>
          </cell>
          <cell r="D997" t="str">
            <v>483-048</v>
          </cell>
        </row>
        <row r="998">
          <cell r="C998">
            <v>13</v>
          </cell>
          <cell r="D998" t="str">
            <v>483-048</v>
          </cell>
        </row>
        <row r="999">
          <cell r="C999">
            <v>13</v>
          </cell>
          <cell r="D999" t="str">
            <v>483-048</v>
          </cell>
        </row>
        <row r="1000">
          <cell r="C1000">
            <v>13</v>
          </cell>
          <cell r="D1000" t="str">
            <v>483-048</v>
          </cell>
        </row>
        <row r="1001">
          <cell r="C1001">
            <v>13</v>
          </cell>
          <cell r="D1001" t="str">
            <v>483-048</v>
          </cell>
        </row>
        <row r="1002">
          <cell r="C1002">
            <v>13</v>
          </cell>
          <cell r="D1002" t="str">
            <v>483-048</v>
          </cell>
        </row>
        <row r="1003">
          <cell r="C1003">
            <v>13</v>
          </cell>
          <cell r="D1003" t="str">
            <v>483-048</v>
          </cell>
        </row>
        <row r="1004">
          <cell r="C1004">
            <v>13</v>
          </cell>
          <cell r="D1004" t="str">
            <v>483-046</v>
          </cell>
        </row>
        <row r="1005">
          <cell r="C1005">
            <v>13</v>
          </cell>
          <cell r="D1005" t="str">
            <v>483-046</v>
          </cell>
        </row>
        <row r="1006">
          <cell r="C1006">
            <v>13</v>
          </cell>
          <cell r="D1006" t="str">
            <v>483-046</v>
          </cell>
        </row>
        <row r="1007">
          <cell r="C1007">
            <v>13</v>
          </cell>
          <cell r="D1007" t="str">
            <v>483-046</v>
          </cell>
        </row>
        <row r="1008">
          <cell r="C1008">
            <v>13</v>
          </cell>
          <cell r="D1008" t="str">
            <v>483-048</v>
          </cell>
        </row>
        <row r="1009">
          <cell r="C1009">
            <v>13</v>
          </cell>
          <cell r="D1009" t="str">
            <v>483-046</v>
          </cell>
        </row>
        <row r="1010">
          <cell r="C1010">
            <v>13</v>
          </cell>
          <cell r="D1010" t="str">
            <v>483-048</v>
          </cell>
        </row>
        <row r="1011">
          <cell r="C1011">
            <v>13</v>
          </cell>
          <cell r="D1011" t="str">
            <v>483-048</v>
          </cell>
        </row>
        <row r="1012">
          <cell r="C1012">
            <v>13</v>
          </cell>
          <cell r="D1012" t="str">
            <v>483-046</v>
          </cell>
        </row>
        <row r="1013">
          <cell r="C1013">
            <v>13</v>
          </cell>
          <cell r="D1013" t="str">
            <v>483-048</v>
          </cell>
        </row>
        <row r="1014">
          <cell r="C1014">
            <v>13</v>
          </cell>
          <cell r="D1014" t="str">
            <v>483-046</v>
          </cell>
        </row>
        <row r="1015">
          <cell r="C1015">
            <v>13</v>
          </cell>
          <cell r="D1015" t="str">
            <v>483-048</v>
          </cell>
        </row>
        <row r="1016">
          <cell r="C1016">
            <v>13</v>
          </cell>
          <cell r="D1016" t="str">
            <v>483-048</v>
          </cell>
        </row>
        <row r="1017">
          <cell r="C1017">
            <v>13</v>
          </cell>
          <cell r="D1017" t="str">
            <v>483-046</v>
          </cell>
        </row>
        <row r="1018">
          <cell r="C1018">
            <v>14</v>
          </cell>
          <cell r="D1018" t="str">
            <v>484-048</v>
          </cell>
        </row>
        <row r="1019">
          <cell r="C1019">
            <v>14</v>
          </cell>
          <cell r="D1019" t="str">
            <v>484-048</v>
          </cell>
        </row>
        <row r="1020">
          <cell r="C1020">
            <v>14</v>
          </cell>
          <cell r="D1020" t="str">
            <v>484-048</v>
          </cell>
        </row>
        <row r="1021">
          <cell r="C1021">
            <v>14</v>
          </cell>
          <cell r="D1021" t="str">
            <v>484-046</v>
          </cell>
        </row>
        <row r="1022">
          <cell r="C1022">
            <v>14</v>
          </cell>
          <cell r="D1022" t="str">
            <v>484-046</v>
          </cell>
        </row>
        <row r="1023">
          <cell r="C1023">
            <v>14</v>
          </cell>
          <cell r="D1023" t="str">
            <v>484-046</v>
          </cell>
        </row>
        <row r="1024">
          <cell r="C1024">
            <v>14</v>
          </cell>
          <cell r="D1024" t="str">
            <v>484-048</v>
          </cell>
        </row>
        <row r="1025">
          <cell r="C1025">
            <v>14</v>
          </cell>
          <cell r="D1025" t="str">
            <v>484-048</v>
          </cell>
        </row>
        <row r="1026">
          <cell r="C1026">
            <v>14</v>
          </cell>
          <cell r="D1026" t="str">
            <v>484-046</v>
          </cell>
        </row>
        <row r="1027">
          <cell r="C1027">
            <v>14</v>
          </cell>
          <cell r="D1027" t="str">
            <v>484-048</v>
          </cell>
        </row>
        <row r="1028">
          <cell r="C1028">
            <v>14</v>
          </cell>
          <cell r="D1028" t="str">
            <v>484-046</v>
          </cell>
        </row>
        <row r="1029">
          <cell r="C1029">
            <v>14</v>
          </cell>
          <cell r="D1029" t="str">
            <v>484-046</v>
          </cell>
        </row>
        <row r="1030">
          <cell r="C1030">
            <v>14</v>
          </cell>
          <cell r="D1030" t="str">
            <v>484-046</v>
          </cell>
        </row>
        <row r="1031">
          <cell r="C1031">
            <v>14</v>
          </cell>
          <cell r="D1031" t="str">
            <v>484-046</v>
          </cell>
        </row>
        <row r="1032">
          <cell r="C1032">
            <v>14</v>
          </cell>
          <cell r="D1032" t="str">
            <v>484-046</v>
          </cell>
        </row>
        <row r="1033">
          <cell r="C1033">
            <v>14</v>
          </cell>
          <cell r="D1033" t="str">
            <v>484-046</v>
          </cell>
        </row>
        <row r="1034">
          <cell r="C1034">
            <v>14</v>
          </cell>
          <cell r="D1034" t="str">
            <v>484-046</v>
          </cell>
        </row>
        <row r="1035">
          <cell r="C1035">
            <v>14</v>
          </cell>
          <cell r="D1035" t="str">
            <v>484-046</v>
          </cell>
        </row>
        <row r="1036">
          <cell r="C1036">
            <v>14</v>
          </cell>
          <cell r="D1036" t="str">
            <v>484-046</v>
          </cell>
        </row>
        <row r="1037">
          <cell r="C1037">
            <v>14</v>
          </cell>
          <cell r="D1037" t="str">
            <v>484-046</v>
          </cell>
        </row>
        <row r="1038">
          <cell r="C1038">
            <v>14</v>
          </cell>
          <cell r="D1038" t="str">
            <v>484-046</v>
          </cell>
        </row>
        <row r="1039">
          <cell r="C1039">
            <v>14</v>
          </cell>
          <cell r="D1039" t="str">
            <v>484-046</v>
          </cell>
        </row>
        <row r="1040">
          <cell r="C1040">
            <v>14</v>
          </cell>
          <cell r="D1040" t="str">
            <v>484-046</v>
          </cell>
        </row>
        <row r="1041">
          <cell r="C1041">
            <v>14</v>
          </cell>
          <cell r="D1041" t="str">
            <v>484-046</v>
          </cell>
        </row>
        <row r="1042">
          <cell r="C1042">
            <v>14</v>
          </cell>
          <cell r="D1042" t="str">
            <v>484-046</v>
          </cell>
        </row>
        <row r="1043">
          <cell r="C1043">
            <v>14</v>
          </cell>
          <cell r="D1043" t="str">
            <v>484-046</v>
          </cell>
        </row>
        <row r="1044">
          <cell r="C1044">
            <v>14</v>
          </cell>
          <cell r="D1044" t="str">
            <v>484-046</v>
          </cell>
        </row>
        <row r="1045">
          <cell r="C1045">
            <v>14</v>
          </cell>
          <cell r="D1045" t="str">
            <v>484-046</v>
          </cell>
        </row>
        <row r="1046">
          <cell r="C1046">
            <v>14</v>
          </cell>
          <cell r="D1046" t="str">
            <v>484-046</v>
          </cell>
        </row>
        <row r="1047">
          <cell r="C1047">
            <v>14</v>
          </cell>
          <cell r="D1047" t="str">
            <v>484-046</v>
          </cell>
        </row>
        <row r="1048">
          <cell r="C1048">
            <v>14</v>
          </cell>
          <cell r="D1048" t="str">
            <v>484-046</v>
          </cell>
        </row>
        <row r="1049">
          <cell r="C1049">
            <v>14</v>
          </cell>
          <cell r="D1049" t="str">
            <v>484-046</v>
          </cell>
        </row>
        <row r="1050">
          <cell r="C1050">
            <v>14</v>
          </cell>
          <cell r="D1050" t="str">
            <v>484-046</v>
          </cell>
        </row>
        <row r="1051">
          <cell r="C1051">
            <v>14</v>
          </cell>
          <cell r="D1051" t="str">
            <v>484-046</v>
          </cell>
        </row>
        <row r="1052">
          <cell r="C1052">
            <v>14</v>
          </cell>
          <cell r="D1052" t="str">
            <v>484-046</v>
          </cell>
        </row>
        <row r="1053">
          <cell r="C1053">
            <v>14</v>
          </cell>
          <cell r="D1053" t="str">
            <v>484-046</v>
          </cell>
        </row>
        <row r="1054">
          <cell r="C1054">
            <v>14</v>
          </cell>
          <cell r="D1054" t="str">
            <v>484-046</v>
          </cell>
        </row>
        <row r="1055">
          <cell r="C1055">
            <v>14</v>
          </cell>
          <cell r="D1055" t="str">
            <v>484-046</v>
          </cell>
        </row>
        <row r="1056">
          <cell r="C1056">
            <v>14</v>
          </cell>
          <cell r="D1056" t="str">
            <v>484-046</v>
          </cell>
        </row>
        <row r="1057">
          <cell r="C1057">
            <v>14</v>
          </cell>
          <cell r="D1057" t="str">
            <v>484-046</v>
          </cell>
        </row>
        <row r="1058">
          <cell r="C1058">
            <v>14</v>
          </cell>
          <cell r="D1058" t="str">
            <v>484-046</v>
          </cell>
        </row>
        <row r="1059">
          <cell r="C1059">
            <v>14</v>
          </cell>
          <cell r="D1059" t="str">
            <v>484-046</v>
          </cell>
        </row>
        <row r="1060">
          <cell r="C1060">
            <v>14</v>
          </cell>
          <cell r="D1060" t="str">
            <v>484-046</v>
          </cell>
        </row>
        <row r="1061">
          <cell r="C1061">
            <v>14</v>
          </cell>
          <cell r="D1061" t="str">
            <v>484-046</v>
          </cell>
        </row>
        <row r="1062">
          <cell r="C1062">
            <v>14</v>
          </cell>
          <cell r="D1062" t="str">
            <v>484-046</v>
          </cell>
        </row>
        <row r="1063">
          <cell r="C1063">
            <v>14</v>
          </cell>
          <cell r="D1063" t="str">
            <v>484-046</v>
          </cell>
        </row>
        <row r="1064">
          <cell r="C1064">
            <v>14</v>
          </cell>
          <cell r="D1064" t="str">
            <v>484-046</v>
          </cell>
        </row>
        <row r="1065">
          <cell r="C1065">
            <v>14</v>
          </cell>
          <cell r="D1065" t="str">
            <v>484-046</v>
          </cell>
        </row>
        <row r="1066">
          <cell r="C1066">
            <v>14</v>
          </cell>
          <cell r="D1066" t="str">
            <v>484-046</v>
          </cell>
        </row>
        <row r="1067">
          <cell r="C1067">
            <v>14</v>
          </cell>
          <cell r="D1067" t="str">
            <v>484-046</v>
          </cell>
        </row>
        <row r="1068">
          <cell r="C1068">
            <v>14</v>
          </cell>
          <cell r="D1068" t="str">
            <v>484-046</v>
          </cell>
        </row>
        <row r="1069">
          <cell r="C1069">
            <v>14</v>
          </cell>
          <cell r="D1069" t="str">
            <v>484-046</v>
          </cell>
        </row>
        <row r="1070">
          <cell r="C1070">
            <v>14</v>
          </cell>
          <cell r="D1070" t="str">
            <v>484-046</v>
          </cell>
        </row>
        <row r="1071">
          <cell r="C1071">
            <v>14</v>
          </cell>
          <cell r="D1071" t="str">
            <v>484-046</v>
          </cell>
        </row>
        <row r="1072">
          <cell r="C1072">
            <v>14</v>
          </cell>
          <cell r="D1072" t="str">
            <v>484-046</v>
          </cell>
        </row>
        <row r="1073">
          <cell r="C1073">
            <v>14</v>
          </cell>
          <cell r="D1073" t="str">
            <v>484-046</v>
          </cell>
        </row>
        <row r="1074">
          <cell r="C1074">
            <v>14</v>
          </cell>
          <cell r="D1074" t="str">
            <v>484-046</v>
          </cell>
        </row>
        <row r="1075">
          <cell r="C1075">
            <v>14</v>
          </cell>
          <cell r="D1075" t="str">
            <v>484-046</v>
          </cell>
        </row>
        <row r="1076">
          <cell r="C1076">
            <v>14</v>
          </cell>
          <cell r="D1076" t="str">
            <v>484-046</v>
          </cell>
        </row>
        <row r="1077">
          <cell r="C1077">
            <v>14</v>
          </cell>
          <cell r="D1077" t="str">
            <v>484-046</v>
          </cell>
        </row>
        <row r="1078">
          <cell r="C1078">
            <v>14</v>
          </cell>
          <cell r="D1078" t="str">
            <v>484-046</v>
          </cell>
        </row>
        <row r="1079">
          <cell r="C1079">
            <v>14</v>
          </cell>
          <cell r="D1079" t="str">
            <v>484-046</v>
          </cell>
        </row>
        <row r="1080">
          <cell r="C1080">
            <v>14</v>
          </cell>
          <cell r="D1080" t="str">
            <v>484-046</v>
          </cell>
        </row>
        <row r="1081">
          <cell r="C1081">
            <v>14</v>
          </cell>
          <cell r="D1081" t="str">
            <v>484-046</v>
          </cell>
        </row>
        <row r="1082">
          <cell r="C1082">
            <v>14</v>
          </cell>
          <cell r="D1082" t="str">
            <v>484-046</v>
          </cell>
        </row>
        <row r="1083">
          <cell r="C1083">
            <v>14</v>
          </cell>
          <cell r="D1083" t="str">
            <v>484-046</v>
          </cell>
        </row>
        <row r="1084">
          <cell r="C1084">
            <v>14</v>
          </cell>
          <cell r="D1084" t="str">
            <v>484-046</v>
          </cell>
        </row>
        <row r="1085">
          <cell r="C1085">
            <v>14</v>
          </cell>
          <cell r="D1085" t="str">
            <v>484-046</v>
          </cell>
        </row>
        <row r="1086">
          <cell r="C1086">
            <v>14</v>
          </cell>
          <cell r="D1086" t="str">
            <v>484-046</v>
          </cell>
        </row>
        <row r="1087">
          <cell r="C1087">
            <v>14</v>
          </cell>
          <cell r="D1087" t="str">
            <v>484-046</v>
          </cell>
        </row>
        <row r="1088">
          <cell r="C1088">
            <v>14</v>
          </cell>
          <cell r="D1088" t="str">
            <v>484-046</v>
          </cell>
        </row>
        <row r="1089">
          <cell r="C1089">
            <v>14</v>
          </cell>
          <cell r="D1089" t="str">
            <v>484-046</v>
          </cell>
        </row>
        <row r="1090">
          <cell r="C1090">
            <v>14</v>
          </cell>
          <cell r="D1090" t="str">
            <v>484-046</v>
          </cell>
        </row>
        <row r="1091">
          <cell r="C1091">
            <v>14</v>
          </cell>
          <cell r="D1091" t="str">
            <v>484-046</v>
          </cell>
        </row>
        <row r="1092">
          <cell r="C1092">
            <v>14</v>
          </cell>
          <cell r="D1092" t="str">
            <v>484-046</v>
          </cell>
        </row>
        <row r="1093">
          <cell r="C1093">
            <v>14</v>
          </cell>
          <cell r="D1093" t="str">
            <v>484-046</v>
          </cell>
        </row>
        <row r="1094">
          <cell r="C1094">
            <v>14</v>
          </cell>
          <cell r="D1094" t="str">
            <v>484-046</v>
          </cell>
        </row>
        <row r="1095">
          <cell r="C1095">
            <v>14</v>
          </cell>
          <cell r="D1095" t="str">
            <v>484-046</v>
          </cell>
        </row>
        <row r="1096">
          <cell r="C1096">
            <v>14</v>
          </cell>
          <cell r="D1096" t="str">
            <v>484-046</v>
          </cell>
        </row>
        <row r="1097">
          <cell r="C1097">
            <v>14</v>
          </cell>
          <cell r="D1097" t="str">
            <v>484-046</v>
          </cell>
        </row>
        <row r="1098">
          <cell r="C1098">
            <v>14</v>
          </cell>
          <cell r="D1098" t="str">
            <v>484-046</v>
          </cell>
        </row>
        <row r="1099">
          <cell r="C1099">
            <v>14</v>
          </cell>
          <cell r="D1099" t="str">
            <v>484-046</v>
          </cell>
        </row>
        <row r="1100">
          <cell r="C1100">
            <v>14</v>
          </cell>
          <cell r="D1100" t="str">
            <v>484-046</v>
          </cell>
        </row>
        <row r="1101">
          <cell r="C1101">
            <v>14</v>
          </cell>
          <cell r="D1101" t="str">
            <v>484-046</v>
          </cell>
        </row>
        <row r="1102">
          <cell r="C1102">
            <v>14</v>
          </cell>
          <cell r="D1102" t="str">
            <v>484-046</v>
          </cell>
        </row>
        <row r="1103">
          <cell r="C1103">
            <v>14</v>
          </cell>
          <cell r="D1103" t="str">
            <v>484-046</v>
          </cell>
        </row>
        <row r="1104">
          <cell r="C1104">
            <v>14</v>
          </cell>
          <cell r="D1104" t="str">
            <v>484-046</v>
          </cell>
        </row>
        <row r="1105">
          <cell r="C1105">
            <v>14</v>
          </cell>
          <cell r="D1105" t="str">
            <v>484-046</v>
          </cell>
        </row>
        <row r="1106">
          <cell r="C1106">
            <v>14</v>
          </cell>
          <cell r="D1106" t="str">
            <v>484-046</v>
          </cell>
        </row>
        <row r="1107">
          <cell r="C1107">
            <v>14</v>
          </cell>
          <cell r="D1107" t="str">
            <v>484-046</v>
          </cell>
        </row>
        <row r="1108">
          <cell r="C1108">
            <v>14</v>
          </cell>
          <cell r="D1108" t="str">
            <v>484-046</v>
          </cell>
        </row>
        <row r="1109">
          <cell r="C1109">
            <v>14</v>
          </cell>
          <cell r="D1109" t="str">
            <v>484-046</v>
          </cell>
        </row>
        <row r="1110">
          <cell r="C1110">
            <v>14</v>
          </cell>
          <cell r="D1110" t="str">
            <v>484-046</v>
          </cell>
        </row>
        <row r="1111">
          <cell r="C1111">
            <v>14</v>
          </cell>
          <cell r="D1111" t="str">
            <v>484-046</v>
          </cell>
        </row>
        <row r="1112">
          <cell r="C1112">
            <v>14</v>
          </cell>
          <cell r="D1112" t="str">
            <v>484-046</v>
          </cell>
        </row>
        <row r="1113">
          <cell r="C1113">
            <v>14</v>
          </cell>
          <cell r="D1113" t="str">
            <v>484-046</v>
          </cell>
        </row>
        <row r="1114">
          <cell r="C1114">
            <v>14</v>
          </cell>
          <cell r="D1114" t="str">
            <v>484-046</v>
          </cell>
        </row>
        <row r="1115">
          <cell r="C1115">
            <v>14</v>
          </cell>
          <cell r="D1115" t="str">
            <v>484-046</v>
          </cell>
        </row>
        <row r="1116">
          <cell r="C1116">
            <v>14</v>
          </cell>
          <cell r="D1116" t="str">
            <v>484-046</v>
          </cell>
        </row>
        <row r="1117">
          <cell r="C1117">
            <v>14</v>
          </cell>
          <cell r="D1117" t="str">
            <v>484-048</v>
          </cell>
        </row>
        <row r="1118">
          <cell r="C1118">
            <v>14</v>
          </cell>
          <cell r="D1118" t="str">
            <v>484-048</v>
          </cell>
        </row>
        <row r="1119">
          <cell r="C1119">
            <v>14</v>
          </cell>
          <cell r="D1119" t="str">
            <v>484-046</v>
          </cell>
        </row>
        <row r="1120">
          <cell r="C1120">
            <v>14</v>
          </cell>
          <cell r="D1120" t="str">
            <v>484-048</v>
          </cell>
        </row>
        <row r="1121">
          <cell r="C1121">
            <v>14</v>
          </cell>
          <cell r="D1121" t="str">
            <v>484-048</v>
          </cell>
        </row>
        <row r="1122">
          <cell r="C1122">
            <v>14</v>
          </cell>
          <cell r="D1122" t="str">
            <v>484-048</v>
          </cell>
        </row>
        <row r="1123">
          <cell r="C1123">
            <v>14</v>
          </cell>
          <cell r="D1123" t="str">
            <v>484-048</v>
          </cell>
        </row>
        <row r="1124">
          <cell r="C1124">
            <v>14</v>
          </cell>
          <cell r="D1124" t="str">
            <v>484-046</v>
          </cell>
        </row>
        <row r="1125">
          <cell r="C1125">
            <v>14</v>
          </cell>
          <cell r="D1125" t="str">
            <v>484-048</v>
          </cell>
        </row>
        <row r="1126">
          <cell r="C1126">
            <v>14</v>
          </cell>
          <cell r="D1126" t="str">
            <v>484-048</v>
          </cell>
        </row>
        <row r="1127">
          <cell r="C1127">
            <v>14</v>
          </cell>
          <cell r="D1127" t="str">
            <v>484-046</v>
          </cell>
        </row>
        <row r="1128">
          <cell r="C1128">
            <v>14</v>
          </cell>
          <cell r="D1128" t="str">
            <v>484-046</v>
          </cell>
        </row>
        <row r="1129">
          <cell r="C1129">
            <v>14</v>
          </cell>
          <cell r="D1129" t="str">
            <v>484-046</v>
          </cell>
        </row>
        <row r="1130">
          <cell r="C1130">
            <v>14</v>
          </cell>
          <cell r="D1130" t="str">
            <v>484-046</v>
          </cell>
        </row>
        <row r="1131">
          <cell r="C1131">
            <v>14</v>
          </cell>
          <cell r="D1131" t="str">
            <v>484-046</v>
          </cell>
        </row>
        <row r="1132">
          <cell r="C1132">
            <v>14</v>
          </cell>
          <cell r="D1132" t="str">
            <v>484-046</v>
          </cell>
        </row>
        <row r="1133">
          <cell r="C1133">
            <v>14</v>
          </cell>
          <cell r="D1133" t="str">
            <v>484-046</v>
          </cell>
        </row>
        <row r="1134">
          <cell r="C1134">
            <v>14</v>
          </cell>
          <cell r="D1134" t="str">
            <v>484-046</v>
          </cell>
        </row>
        <row r="1135">
          <cell r="C1135">
            <v>14</v>
          </cell>
          <cell r="D1135" t="str">
            <v>484-046</v>
          </cell>
        </row>
        <row r="1136">
          <cell r="C1136">
            <v>14</v>
          </cell>
          <cell r="D1136" t="str">
            <v>484-046</v>
          </cell>
        </row>
        <row r="1137">
          <cell r="C1137">
            <v>14</v>
          </cell>
          <cell r="D1137" t="str">
            <v>484-046</v>
          </cell>
        </row>
        <row r="1138">
          <cell r="C1138">
            <v>14</v>
          </cell>
          <cell r="D1138" t="str">
            <v>484-046</v>
          </cell>
        </row>
        <row r="1139">
          <cell r="C1139">
            <v>14</v>
          </cell>
          <cell r="D1139" t="str">
            <v>484-046</v>
          </cell>
        </row>
        <row r="1140">
          <cell r="C1140">
            <v>14</v>
          </cell>
          <cell r="D1140" t="str">
            <v>484-046</v>
          </cell>
        </row>
        <row r="1141">
          <cell r="C1141">
            <v>14</v>
          </cell>
          <cell r="D1141" t="str">
            <v>484-046</v>
          </cell>
        </row>
        <row r="1142">
          <cell r="C1142">
            <v>14</v>
          </cell>
          <cell r="D1142" t="str">
            <v>484-048</v>
          </cell>
        </row>
        <row r="1143">
          <cell r="C1143">
            <v>14</v>
          </cell>
          <cell r="D1143" t="str">
            <v>484-048</v>
          </cell>
        </row>
        <row r="1144">
          <cell r="C1144">
            <v>14</v>
          </cell>
          <cell r="D1144" t="str">
            <v>484-048</v>
          </cell>
        </row>
        <row r="1145">
          <cell r="C1145">
            <v>14</v>
          </cell>
          <cell r="D1145" t="str">
            <v>484-048</v>
          </cell>
        </row>
        <row r="1146">
          <cell r="C1146">
            <v>14</v>
          </cell>
          <cell r="D1146" t="str">
            <v>484-048</v>
          </cell>
        </row>
        <row r="1147">
          <cell r="C1147">
            <v>14</v>
          </cell>
          <cell r="D1147" t="str">
            <v>484-048</v>
          </cell>
        </row>
        <row r="1148">
          <cell r="C1148">
            <v>14</v>
          </cell>
          <cell r="D1148" t="str">
            <v>484-046</v>
          </cell>
        </row>
        <row r="1149">
          <cell r="C1149">
            <v>14</v>
          </cell>
          <cell r="D1149" t="str">
            <v>484-046</v>
          </cell>
        </row>
        <row r="1150">
          <cell r="C1150">
            <v>14</v>
          </cell>
          <cell r="D1150" t="str">
            <v>484-046</v>
          </cell>
        </row>
        <row r="1151">
          <cell r="C1151">
            <v>14</v>
          </cell>
          <cell r="D1151" t="str">
            <v>484-048</v>
          </cell>
        </row>
        <row r="1152">
          <cell r="C1152">
            <v>14</v>
          </cell>
          <cell r="D1152" t="str">
            <v>484-046</v>
          </cell>
        </row>
        <row r="1153">
          <cell r="C1153">
            <v>14</v>
          </cell>
          <cell r="D1153" t="str">
            <v>484-048</v>
          </cell>
        </row>
        <row r="1154">
          <cell r="C1154">
            <v>14</v>
          </cell>
          <cell r="D1154" t="str">
            <v>484-046</v>
          </cell>
        </row>
        <row r="1155">
          <cell r="C1155">
            <v>14</v>
          </cell>
          <cell r="D1155" t="str">
            <v>484-046</v>
          </cell>
        </row>
        <row r="1156">
          <cell r="C1156">
            <v>14</v>
          </cell>
          <cell r="D1156" t="str">
            <v>484-046</v>
          </cell>
        </row>
        <row r="1157">
          <cell r="C1157">
            <v>14</v>
          </cell>
          <cell r="D1157" t="str">
            <v>484-046</v>
          </cell>
        </row>
        <row r="1158">
          <cell r="C1158">
            <v>14</v>
          </cell>
          <cell r="D1158" t="str">
            <v>484-046</v>
          </cell>
        </row>
        <row r="1159">
          <cell r="C1159">
            <v>14</v>
          </cell>
          <cell r="D1159" t="str">
            <v>484-046</v>
          </cell>
        </row>
        <row r="1160">
          <cell r="C1160">
            <v>14</v>
          </cell>
          <cell r="D1160" t="str">
            <v>484-046</v>
          </cell>
        </row>
        <row r="1161">
          <cell r="C1161">
            <v>14</v>
          </cell>
          <cell r="D1161" t="str">
            <v>484-046</v>
          </cell>
        </row>
        <row r="1162">
          <cell r="C1162">
            <v>14</v>
          </cell>
          <cell r="D1162" t="str">
            <v>484-048</v>
          </cell>
        </row>
        <row r="1163">
          <cell r="C1163">
            <v>14</v>
          </cell>
          <cell r="D1163" t="str">
            <v>484-046</v>
          </cell>
        </row>
        <row r="1164">
          <cell r="C1164">
            <v>14</v>
          </cell>
          <cell r="D1164" t="str">
            <v>484-048</v>
          </cell>
        </row>
        <row r="1165">
          <cell r="C1165">
            <v>14</v>
          </cell>
          <cell r="D1165" t="str">
            <v>484-048</v>
          </cell>
        </row>
        <row r="1166">
          <cell r="C1166">
            <v>14</v>
          </cell>
          <cell r="D1166" t="str">
            <v>484-048</v>
          </cell>
        </row>
        <row r="1167">
          <cell r="C1167">
            <v>14</v>
          </cell>
          <cell r="D1167" t="str">
            <v>484-048</v>
          </cell>
        </row>
        <row r="1168">
          <cell r="C1168">
            <v>14</v>
          </cell>
          <cell r="D1168" t="str">
            <v>484-046</v>
          </cell>
        </row>
        <row r="1169">
          <cell r="C1169">
            <v>14</v>
          </cell>
          <cell r="D1169" t="str">
            <v>484-046</v>
          </cell>
        </row>
        <row r="1170">
          <cell r="C1170">
            <v>14</v>
          </cell>
          <cell r="D1170" t="str">
            <v>484-046</v>
          </cell>
        </row>
        <row r="1171">
          <cell r="C1171">
            <v>14</v>
          </cell>
          <cell r="D1171" t="str">
            <v>484-048</v>
          </cell>
        </row>
        <row r="1172">
          <cell r="C1172">
            <v>14</v>
          </cell>
          <cell r="D1172" t="str">
            <v>484-046</v>
          </cell>
        </row>
        <row r="1173">
          <cell r="C1173">
            <v>14</v>
          </cell>
          <cell r="D1173" t="str">
            <v>484-048</v>
          </cell>
        </row>
        <row r="1174">
          <cell r="C1174">
            <v>14</v>
          </cell>
          <cell r="D1174" t="str">
            <v>484-048</v>
          </cell>
        </row>
        <row r="1175">
          <cell r="C1175">
            <v>14</v>
          </cell>
          <cell r="D1175" t="str">
            <v>484-048</v>
          </cell>
        </row>
        <row r="1176">
          <cell r="C1176">
            <v>14</v>
          </cell>
          <cell r="D1176" t="str">
            <v>484-046</v>
          </cell>
        </row>
        <row r="1177">
          <cell r="C1177">
            <v>14</v>
          </cell>
          <cell r="D1177" t="str">
            <v>484-046</v>
          </cell>
        </row>
        <row r="1178">
          <cell r="C1178">
            <v>14</v>
          </cell>
          <cell r="D1178" t="str">
            <v>484-046</v>
          </cell>
        </row>
        <row r="1179">
          <cell r="C1179">
            <v>14</v>
          </cell>
          <cell r="D1179" t="str">
            <v>484-046</v>
          </cell>
        </row>
        <row r="1180">
          <cell r="C1180">
            <v>14</v>
          </cell>
          <cell r="D1180" t="str">
            <v>484-046</v>
          </cell>
        </row>
        <row r="1181">
          <cell r="C1181">
            <v>14</v>
          </cell>
          <cell r="D1181" t="str">
            <v>484-048</v>
          </cell>
        </row>
        <row r="1182">
          <cell r="C1182">
            <v>14</v>
          </cell>
          <cell r="D1182" t="str">
            <v>484-048</v>
          </cell>
        </row>
        <row r="1183">
          <cell r="C1183">
            <v>14</v>
          </cell>
          <cell r="D1183" t="str">
            <v>484-046</v>
          </cell>
        </row>
        <row r="1184">
          <cell r="C1184">
            <v>14</v>
          </cell>
          <cell r="D1184" t="str">
            <v>484-046</v>
          </cell>
        </row>
        <row r="1185">
          <cell r="C1185">
            <v>14</v>
          </cell>
          <cell r="D1185" t="str">
            <v>484-048</v>
          </cell>
        </row>
        <row r="1186">
          <cell r="C1186">
            <v>14</v>
          </cell>
          <cell r="D1186" t="str">
            <v>484-046</v>
          </cell>
        </row>
        <row r="1187">
          <cell r="C1187">
            <v>14</v>
          </cell>
          <cell r="D1187" t="str">
            <v>484-046</v>
          </cell>
        </row>
        <row r="1188">
          <cell r="C1188">
            <v>14</v>
          </cell>
          <cell r="D1188" t="str">
            <v>484-046</v>
          </cell>
        </row>
        <row r="1189">
          <cell r="C1189">
            <v>14</v>
          </cell>
          <cell r="D1189" t="str">
            <v>484-046</v>
          </cell>
        </row>
        <row r="1190">
          <cell r="C1190">
            <v>14</v>
          </cell>
          <cell r="D1190" t="str">
            <v>484-046</v>
          </cell>
        </row>
        <row r="1191">
          <cell r="C1191">
            <v>14</v>
          </cell>
          <cell r="D1191" t="str">
            <v>484-046</v>
          </cell>
        </row>
        <row r="1192">
          <cell r="C1192">
            <v>14</v>
          </cell>
          <cell r="D1192" t="str">
            <v>484-046</v>
          </cell>
        </row>
        <row r="1193">
          <cell r="C1193">
            <v>14</v>
          </cell>
          <cell r="D1193" t="str">
            <v>484-046</v>
          </cell>
        </row>
        <row r="1194">
          <cell r="C1194">
            <v>14</v>
          </cell>
          <cell r="D1194" t="str">
            <v>484-046</v>
          </cell>
        </row>
        <row r="1195">
          <cell r="C1195">
            <v>14</v>
          </cell>
          <cell r="D1195" t="str">
            <v>484-046</v>
          </cell>
        </row>
        <row r="1196">
          <cell r="C1196">
            <v>14</v>
          </cell>
          <cell r="D1196" t="str">
            <v>484-048</v>
          </cell>
        </row>
        <row r="1197">
          <cell r="C1197">
            <v>14</v>
          </cell>
          <cell r="D1197" t="str">
            <v>484-046</v>
          </cell>
        </row>
        <row r="1198">
          <cell r="C1198">
            <v>14</v>
          </cell>
          <cell r="D1198" t="str">
            <v>484-046</v>
          </cell>
        </row>
        <row r="1199">
          <cell r="C1199">
            <v>14</v>
          </cell>
          <cell r="D1199" t="str">
            <v>484-046</v>
          </cell>
        </row>
        <row r="1200">
          <cell r="C1200">
            <v>14</v>
          </cell>
          <cell r="D1200" t="str">
            <v>484-046</v>
          </cell>
        </row>
        <row r="1201">
          <cell r="C1201">
            <v>14</v>
          </cell>
          <cell r="D1201" t="str">
            <v>484-046</v>
          </cell>
        </row>
        <row r="1202">
          <cell r="C1202">
            <v>14</v>
          </cell>
          <cell r="D1202" t="str">
            <v>484-046</v>
          </cell>
        </row>
        <row r="1203">
          <cell r="C1203">
            <v>14</v>
          </cell>
          <cell r="D1203" t="str">
            <v>484-048</v>
          </cell>
        </row>
        <row r="1204">
          <cell r="C1204">
            <v>14</v>
          </cell>
          <cell r="D1204" t="str">
            <v>484-048</v>
          </cell>
        </row>
        <row r="1205">
          <cell r="C1205">
            <v>14</v>
          </cell>
          <cell r="D1205" t="str">
            <v>484-046</v>
          </cell>
        </row>
        <row r="1206">
          <cell r="C1206">
            <v>14</v>
          </cell>
          <cell r="D1206" t="str">
            <v>484-046</v>
          </cell>
        </row>
        <row r="1207">
          <cell r="C1207">
            <v>14</v>
          </cell>
          <cell r="D1207" t="str">
            <v>484-046</v>
          </cell>
        </row>
        <row r="1208">
          <cell r="C1208">
            <v>14</v>
          </cell>
          <cell r="D1208" t="str">
            <v>484-048</v>
          </cell>
        </row>
        <row r="1209">
          <cell r="C1209">
            <v>14</v>
          </cell>
          <cell r="D1209" t="str">
            <v>484-048</v>
          </cell>
        </row>
        <row r="1210">
          <cell r="C1210">
            <v>14</v>
          </cell>
          <cell r="D1210" t="str">
            <v>484-046</v>
          </cell>
        </row>
        <row r="1211">
          <cell r="C1211">
            <v>14</v>
          </cell>
          <cell r="D1211" t="str">
            <v>484-046</v>
          </cell>
        </row>
        <row r="1212">
          <cell r="C1212">
            <v>14</v>
          </cell>
          <cell r="D1212" t="str">
            <v>484-046</v>
          </cell>
        </row>
        <row r="1213">
          <cell r="C1213">
            <v>14</v>
          </cell>
          <cell r="D1213" t="str">
            <v>484-048</v>
          </cell>
        </row>
        <row r="1214">
          <cell r="C1214">
            <v>14</v>
          </cell>
          <cell r="D1214" t="str">
            <v>484-046</v>
          </cell>
        </row>
        <row r="1215">
          <cell r="C1215">
            <v>14</v>
          </cell>
          <cell r="D1215" t="str">
            <v>484-046</v>
          </cell>
        </row>
        <row r="1216">
          <cell r="C1216">
            <v>14</v>
          </cell>
          <cell r="D1216" t="str">
            <v>484-046</v>
          </cell>
        </row>
        <row r="1217">
          <cell r="C1217">
            <v>14</v>
          </cell>
          <cell r="D1217" t="str">
            <v>484-046</v>
          </cell>
        </row>
        <row r="1218">
          <cell r="C1218">
            <v>14</v>
          </cell>
          <cell r="D1218" t="str">
            <v>484-048</v>
          </cell>
        </row>
        <row r="1219">
          <cell r="C1219">
            <v>14</v>
          </cell>
          <cell r="D1219" t="str">
            <v>484-048</v>
          </cell>
        </row>
        <row r="1220">
          <cell r="C1220">
            <v>14</v>
          </cell>
          <cell r="D1220" t="str">
            <v>484-048</v>
          </cell>
        </row>
        <row r="1221">
          <cell r="C1221">
            <v>14</v>
          </cell>
          <cell r="D1221" t="str">
            <v>484-046</v>
          </cell>
        </row>
        <row r="1222">
          <cell r="C1222">
            <v>14</v>
          </cell>
          <cell r="D1222" t="str">
            <v>484-046</v>
          </cell>
        </row>
        <row r="1223">
          <cell r="C1223">
            <v>14</v>
          </cell>
          <cell r="D1223" t="str">
            <v>484-046</v>
          </cell>
        </row>
        <row r="1224">
          <cell r="C1224">
            <v>14</v>
          </cell>
          <cell r="D1224" t="str">
            <v>484-046</v>
          </cell>
        </row>
        <row r="1225">
          <cell r="C1225">
            <v>14</v>
          </cell>
          <cell r="D1225" t="str">
            <v>484-046</v>
          </cell>
        </row>
        <row r="1226">
          <cell r="C1226">
            <v>14</v>
          </cell>
          <cell r="D1226" t="str">
            <v>484-046</v>
          </cell>
        </row>
        <row r="1227">
          <cell r="C1227">
            <v>14</v>
          </cell>
          <cell r="D1227" t="str">
            <v>484-046</v>
          </cell>
        </row>
        <row r="1228">
          <cell r="C1228">
            <v>14</v>
          </cell>
          <cell r="D1228" t="str">
            <v>484-048</v>
          </cell>
        </row>
        <row r="1229">
          <cell r="C1229">
            <v>14</v>
          </cell>
          <cell r="D1229" t="str">
            <v>484-046</v>
          </cell>
        </row>
        <row r="1230">
          <cell r="C1230">
            <v>14</v>
          </cell>
          <cell r="D1230" t="str">
            <v>484-046</v>
          </cell>
        </row>
        <row r="1231">
          <cell r="C1231">
            <v>14</v>
          </cell>
          <cell r="D1231" t="str">
            <v>484-046</v>
          </cell>
        </row>
        <row r="1232">
          <cell r="C1232">
            <v>14</v>
          </cell>
          <cell r="D1232" t="str">
            <v>484-046</v>
          </cell>
        </row>
        <row r="1233">
          <cell r="C1233">
            <v>14</v>
          </cell>
          <cell r="D1233" t="str">
            <v>484-046</v>
          </cell>
        </row>
        <row r="1234">
          <cell r="C1234">
            <v>14</v>
          </cell>
          <cell r="D1234" t="str">
            <v>484-046</v>
          </cell>
        </row>
        <row r="1235">
          <cell r="C1235">
            <v>14</v>
          </cell>
          <cell r="D1235" t="str">
            <v>484-046</v>
          </cell>
        </row>
        <row r="1236">
          <cell r="C1236">
            <v>14</v>
          </cell>
          <cell r="D1236" t="str">
            <v>484-046</v>
          </cell>
        </row>
        <row r="1237">
          <cell r="C1237">
            <v>14</v>
          </cell>
          <cell r="D1237" t="str">
            <v>484-046</v>
          </cell>
        </row>
        <row r="1238">
          <cell r="C1238">
            <v>14</v>
          </cell>
          <cell r="D1238" t="str">
            <v>484-046</v>
          </cell>
        </row>
        <row r="1239">
          <cell r="C1239">
            <v>14</v>
          </cell>
          <cell r="D1239" t="str">
            <v>484-046</v>
          </cell>
        </row>
        <row r="1240">
          <cell r="C1240">
            <v>14</v>
          </cell>
          <cell r="D1240" t="str">
            <v>484-046</v>
          </cell>
        </row>
        <row r="1241">
          <cell r="C1241">
            <v>14</v>
          </cell>
          <cell r="D1241" t="str">
            <v>484-046</v>
          </cell>
        </row>
        <row r="1242">
          <cell r="C1242">
            <v>14</v>
          </cell>
          <cell r="D1242" t="str">
            <v>484-046</v>
          </cell>
        </row>
        <row r="1243">
          <cell r="C1243">
            <v>14</v>
          </cell>
          <cell r="D1243" t="str">
            <v>484-046</v>
          </cell>
        </row>
        <row r="1244">
          <cell r="C1244">
            <v>14</v>
          </cell>
          <cell r="D1244" t="str">
            <v>484-046</v>
          </cell>
        </row>
        <row r="1245">
          <cell r="C1245">
            <v>14</v>
          </cell>
          <cell r="D1245" t="str">
            <v>484-046</v>
          </cell>
        </row>
        <row r="1246">
          <cell r="C1246">
            <v>14</v>
          </cell>
          <cell r="D1246" t="str">
            <v>484-046</v>
          </cell>
        </row>
        <row r="1247">
          <cell r="C1247">
            <v>14</v>
          </cell>
          <cell r="D1247" t="str">
            <v>484-046</v>
          </cell>
        </row>
        <row r="1248">
          <cell r="C1248">
            <v>14</v>
          </cell>
          <cell r="D1248" t="str">
            <v>484-046</v>
          </cell>
        </row>
        <row r="1249">
          <cell r="C1249">
            <v>14</v>
          </cell>
          <cell r="D1249" t="str">
            <v>484-046</v>
          </cell>
        </row>
        <row r="1250">
          <cell r="C1250">
            <v>14</v>
          </cell>
          <cell r="D1250" t="str">
            <v>484-046</v>
          </cell>
        </row>
        <row r="1251">
          <cell r="C1251">
            <v>14</v>
          </cell>
          <cell r="D1251" t="str">
            <v>484-046</v>
          </cell>
        </row>
        <row r="1252">
          <cell r="C1252">
            <v>14</v>
          </cell>
          <cell r="D1252" t="str">
            <v>484-046</v>
          </cell>
        </row>
        <row r="1253">
          <cell r="C1253">
            <v>14</v>
          </cell>
          <cell r="D1253" t="str">
            <v>484-046</v>
          </cell>
        </row>
        <row r="1254">
          <cell r="C1254">
            <v>14</v>
          </cell>
          <cell r="D1254" t="str">
            <v>484-046</v>
          </cell>
        </row>
        <row r="1255">
          <cell r="C1255">
            <v>14</v>
          </cell>
          <cell r="D1255" t="str">
            <v>484-048</v>
          </cell>
        </row>
        <row r="1256">
          <cell r="C1256">
            <v>14</v>
          </cell>
          <cell r="D1256" t="str">
            <v>484-048</v>
          </cell>
        </row>
        <row r="1257">
          <cell r="C1257">
            <v>14</v>
          </cell>
          <cell r="D1257" t="str">
            <v>484-046</v>
          </cell>
        </row>
        <row r="1258">
          <cell r="C1258">
            <v>14</v>
          </cell>
          <cell r="D1258" t="str">
            <v>484-046</v>
          </cell>
        </row>
        <row r="1259">
          <cell r="C1259">
            <v>14</v>
          </cell>
          <cell r="D1259" t="str">
            <v>484-048</v>
          </cell>
        </row>
        <row r="1260">
          <cell r="C1260">
            <v>14</v>
          </cell>
          <cell r="D1260" t="str">
            <v>484-048</v>
          </cell>
        </row>
        <row r="1261">
          <cell r="C1261">
            <v>14</v>
          </cell>
          <cell r="D1261" t="str">
            <v>484-046</v>
          </cell>
        </row>
        <row r="1262">
          <cell r="C1262">
            <v>14</v>
          </cell>
          <cell r="D1262" t="str">
            <v>484-046</v>
          </cell>
        </row>
        <row r="1263">
          <cell r="C1263">
            <v>14</v>
          </cell>
          <cell r="D1263" t="str">
            <v>484-046</v>
          </cell>
        </row>
        <row r="1264">
          <cell r="C1264">
            <v>14</v>
          </cell>
          <cell r="D1264" t="str">
            <v>484-046</v>
          </cell>
        </row>
        <row r="1265">
          <cell r="C1265">
            <v>14</v>
          </cell>
          <cell r="D1265" t="str">
            <v>484-048</v>
          </cell>
        </row>
        <row r="1266">
          <cell r="C1266">
            <v>14</v>
          </cell>
          <cell r="D1266" t="str">
            <v>484-046</v>
          </cell>
        </row>
        <row r="1267">
          <cell r="C1267">
            <v>14</v>
          </cell>
          <cell r="D1267" t="str">
            <v>484-048</v>
          </cell>
        </row>
        <row r="1268">
          <cell r="C1268">
            <v>14</v>
          </cell>
          <cell r="D1268" t="str">
            <v>484-048</v>
          </cell>
        </row>
        <row r="1269">
          <cell r="C1269">
            <v>14</v>
          </cell>
          <cell r="D1269" t="str">
            <v>484-048</v>
          </cell>
        </row>
        <row r="1270">
          <cell r="C1270">
            <v>14</v>
          </cell>
          <cell r="D1270" t="str">
            <v>484-048</v>
          </cell>
        </row>
        <row r="1271">
          <cell r="C1271">
            <v>14</v>
          </cell>
          <cell r="D1271" t="str">
            <v>484-048</v>
          </cell>
        </row>
        <row r="1272">
          <cell r="C1272">
            <v>14</v>
          </cell>
          <cell r="D1272" t="str">
            <v>484-048</v>
          </cell>
        </row>
        <row r="1273">
          <cell r="C1273">
            <v>14</v>
          </cell>
          <cell r="D1273" t="str">
            <v>484-048</v>
          </cell>
        </row>
        <row r="1274">
          <cell r="C1274">
            <v>14</v>
          </cell>
          <cell r="D1274" t="str">
            <v>484-048</v>
          </cell>
        </row>
        <row r="1275">
          <cell r="C1275">
            <v>14</v>
          </cell>
          <cell r="D1275" t="str">
            <v>484-048</v>
          </cell>
        </row>
        <row r="1276">
          <cell r="C1276">
            <v>14</v>
          </cell>
          <cell r="D1276" t="str">
            <v>484-046</v>
          </cell>
        </row>
        <row r="1277">
          <cell r="C1277">
            <v>14</v>
          </cell>
          <cell r="D1277" t="str">
            <v>484-048</v>
          </cell>
        </row>
        <row r="1278">
          <cell r="C1278">
            <v>14</v>
          </cell>
          <cell r="D1278" t="str">
            <v>484-046</v>
          </cell>
        </row>
        <row r="1279">
          <cell r="C1279">
            <v>14</v>
          </cell>
          <cell r="D1279" t="str">
            <v>484-046</v>
          </cell>
        </row>
        <row r="1280">
          <cell r="C1280">
            <v>14</v>
          </cell>
          <cell r="D1280" t="str">
            <v>484-048</v>
          </cell>
        </row>
        <row r="1281">
          <cell r="C1281">
            <v>14</v>
          </cell>
          <cell r="D1281" t="str">
            <v>484-048</v>
          </cell>
        </row>
        <row r="1282">
          <cell r="C1282">
            <v>14</v>
          </cell>
          <cell r="D1282" t="str">
            <v>484-046</v>
          </cell>
        </row>
        <row r="1283">
          <cell r="C1283">
            <v>14</v>
          </cell>
          <cell r="D1283" t="str">
            <v>484-048</v>
          </cell>
        </row>
        <row r="1284">
          <cell r="C1284">
            <v>14</v>
          </cell>
          <cell r="D1284" t="str">
            <v>484-046</v>
          </cell>
        </row>
        <row r="1285">
          <cell r="C1285">
            <v>14</v>
          </cell>
          <cell r="D1285" t="str">
            <v>484-046</v>
          </cell>
        </row>
        <row r="1286">
          <cell r="C1286">
            <v>14</v>
          </cell>
          <cell r="D1286" t="str">
            <v>484-046</v>
          </cell>
        </row>
        <row r="1287">
          <cell r="C1287">
            <v>14</v>
          </cell>
          <cell r="D1287" t="str">
            <v>484-046</v>
          </cell>
        </row>
        <row r="1288">
          <cell r="C1288">
            <v>14</v>
          </cell>
          <cell r="D1288" t="str">
            <v>484-048</v>
          </cell>
        </row>
        <row r="1289">
          <cell r="C1289">
            <v>14</v>
          </cell>
          <cell r="D1289" t="str">
            <v>484-048</v>
          </cell>
        </row>
        <row r="1290">
          <cell r="C1290">
            <v>14</v>
          </cell>
          <cell r="D1290" t="str">
            <v>484-048</v>
          </cell>
        </row>
        <row r="1291">
          <cell r="C1291">
            <v>14</v>
          </cell>
          <cell r="D1291" t="str">
            <v>484-046</v>
          </cell>
        </row>
        <row r="1292">
          <cell r="C1292">
            <v>14</v>
          </cell>
          <cell r="D1292" t="str">
            <v>484-046</v>
          </cell>
        </row>
        <row r="1293">
          <cell r="C1293">
            <v>14</v>
          </cell>
          <cell r="D1293" t="str">
            <v>484-046</v>
          </cell>
        </row>
        <row r="1294">
          <cell r="C1294">
            <v>14</v>
          </cell>
          <cell r="D1294" t="str">
            <v>484-046</v>
          </cell>
        </row>
        <row r="1295">
          <cell r="C1295">
            <v>14</v>
          </cell>
          <cell r="D1295" t="str">
            <v>484-046</v>
          </cell>
        </row>
        <row r="1296">
          <cell r="C1296">
            <v>14</v>
          </cell>
          <cell r="D1296" t="str">
            <v>484-048</v>
          </cell>
        </row>
        <row r="1297">
          <cell r="C1297">
            <v>14</v>
          </cell>
          <cell r="D1297" t="str">
            <v>484-046</v>
          </cell>
        </row>
        <row r="1298">
          <cell r="C1298">
            <v>14</v>
          </cell>
          <cell r="D1298" t="str">
            <v>484-046</v>
          </cell>
        </row>
        <row r="1299">
          <cell r="C1299">
            <v>14</v>
          </cell>
          <cell r="D1299" t="str">
            <v>484-046</v>
          </cell>
        </row>
        <row r="1300">
          <cell r="C1300">
            <v>14</v>
          </cell>
          <cell r="D1300" t="str">
            <v>484-046</v>
          </cell>
        </row>
        <row r="1301">
          <cell r="C1301">
            <v>14</v>
          </cell>
          <cell r="D1301" t="str">
            <v>484-046</v>
          </cell>
        </row>
        <row r="1302">
          <cell r="C1302">
            <v>14</v>
          </cell>
          <cell r="D1302" t="str">
            <v>484-048</v>
          </cell>
        </row>
        <row r="1303">
          <cell r="C1303">
            <v>14</v>
          </cell>
          <cell r="D1303" t="str">
            <v>484-048</v>
          </cell>
        </row>
        <row r="1304">
          <cell r="C1304">
            <v>14</v>
          </cell>
          <cell r="D1304" t="str">
            <v>484-046</v>
          </cell>
        </row>
        <row r="1305">
          <cell r="C1305">
            <v>14</v>
          </cell>
          <cell r="D1305" t="str">
            <v>484-048</v>
          </cell>
        </row>
        <row r="1306">
          <cell r="C1306">
            <v>14</v>
          </cell>
          <cell r="D1306" t="str">
            <v>484-046</v>
          </cell>
        </row>
        <row r="1307">
          <cell r="C1307">
            <v>14</v>
          </cell>
          <cell r="D1307" t="str">
            <v>484-046</v>
          </cell>
        </row>
        <row r="1308">
          <cell r="C1308">
            <v>14</v>
          </cell>
          <cell r="D1308" t="str">
            <v>484-048</v>
          </cell>
        </row>
        <row r="1309">
          <cell r="C1309">
            <v>14</v>
          </cell>
          <cell r="D1309" t="str">
            <v>484-048</v>
          </cell>
        </row>
        <row r="1310">
          <cell r="C1310">
            <v>14</v>
          </cell>
          <cell r="D1310" t="str">
            <v>484-046</v>
          </cell>
        </row>
        <row r="1311">
          <cell r="C1311">
            <v>14</v>
          </cell>
          <cell r="D1311" t="str">
            <v>484-046</v>
          </cell>
        </row>
        <row r="1312">
          <cell r="C1312">
            <v>14</v>
          </cell>
          <cell r="D1312" t="str">
            <v>484-046</v>
          </cell>
        </row>
        <row r="1313">
          <cell r="C1313">
            <v>14</v>
          </cell>
          <cell r="D1313" t="str">
            <v>484-046</v>
          </cell>
        </row>
        <row r="1314">
          <cell r="C1314">
            <v>14</v>
          </cell>
          <cell r="D1314" t="str">
            <v>484-048</v>
          </cell>
        </row>
        <row r="1315">
          <cell r="C1315">
            <v>14</v>
          </cell>
          <cell r="D1315" t="str">
            <v>484-048</v>
          </cell>
        </row>
        <row r="1316">
          <cell r="C1316">
            <v>14</v>
          </cell>
          <cell r="D1316" t="str">
            <v>484-048</v>
          </cell>
        </row>
        <row r="1317">
          <cell r="C1317">
            <v>14</v>
          </cell>
          <cell r="D1317" t="str">
            <v>484-048</v>
          </cell>
        </row>
        <row r="1318">
          <cell r="C1318">
            <v>14</v>
          </cell>
          <cell r="D1318" t="str">
            <v>484-048</v>
          </cell>
        </row>
        <row r="1319">
          <cell r="C1319">
            <v>14</v>
          </cell>
          <cell r="D1319" t="str">
            <v>484-048</v>
          </cell>
        </row>
        <row r="1320">
          <cell r="C1320">
            <v>14</v>
          </cell>
          <cell r="D1320" t="str">
            <v>484-046</v>
          </cell>
        </row>
        <row r="1321">
          <cell r="C1321">
            <v>14</v>
          </cell>
          <cell r="D1321" t="str">
            <v>484-048</v>
          </cell>
        </row>
        <row r="1322">
          <cell r="C1322">
            <v>14</v>
          </cell>
          <cell r="D1322" t="str">
            <v>484-048</v>
          </cell>
        </row>
        <row r="1323">
          <cell r="C1323">
            <v>14</v>
          </cell>
          <cell r="D1323" t="str">
            <v>484-046</v>
          </cell>
        </row>
        <row r="1324">
          <cell r="C1324">
            <v>14</v>
          </cell>
          <cell r="D1324" t="str">
            <v>484-048</v>
          </cell>
        </row>
        <row r="1325">
          <cell r="C1325">
            <v>14</v>
          </cell>
          <cell r="D1325" t="str">
            <v>484-048</v>
          </cell>
        </row>
        <row r="1326">
          <cell r="C1326">
            <v>14</v>
          </cell>
          <cell r="D1326" t="str">
            <v>484-048</v>
          </cell>
        </row>
        <row r="1327">
          <cell r="C1327">
            <v>14</v>
          </cell>
          <cell r="D1327" t="str">
            <v>484-048</v>
          </cell>
        </row>
        <row r="1328">
          <cell r="C1328">
            <v>14</v>
          </cell>
          <cell r="D1328" t="str">
            <v>484-048</v>
          </cell>
        </row>
        <row r="1329">
          <cell r="C1329">
            <v>14</v>
          </cell>
          <cell r="D1329" t="str">
            <v>484-048</v>
          </cell>
        </row>
        <row r="1330">
          <cell r="C1330">
            <v>14</v>
          </cell>
          <cell r="D1330" t="str">
            <v>484-046</v>
          </cell>
        </row>
        <row r="1331">
          <cell r="C1331">
            <v>14</v>
          </cell>
          <cell r="D1331" t="str">
            <v>484-046</v>
          </cell>
        </row>
        <row r="1332">
          <cell r="C1332">
            <v>14</v>
          </cell>
          <cell r="D1332" t="str">
            <v>484-048</v>
          </cell>
        </row>
        <row r="1333">
          <cell r="C1333">
            <v>14</v>
          </cell>
          <cell r="D1333" t="str">
            <v>484-048</v>
          </cell>
        </row>
        <row r="1334">
          <cell r="C1334">
            <v>14</v>
          </cell>
          <cell r="D1334" t="str">
            <v>484-046</v>
          </cell>
        </row>
        <row r="1335">
          <cell r="C1335">
            <v>14</v>
          </cell>
          <cell r="D1335" t="str">
            <v>484-046</v>
          </cell>
        </row>
        <row r="1336">
          <cell r="C1336">
            <v>14</v>
          </cell>
          <cell r="D1336" t="str">
            <v>484-046</v>
          </cell>
        </row>
        <row r="1337">
          <cell r="C1337">
            <v>14</v>
          </cell>
          <cell r="D1337" t="str">
            <v>484-046</v>
          </cell>
        </row>
        <row r="1338">
          <cell r="C1338">
            <v>14</v>
          </cell>
          <cell r="D1338" t="str">
            <v>484-048</v>
          </cell>
        </row>
        <row r="1339">
          <cell r="C1339">
            <v>14</v>
          </cell>
          <cell r="D1339" t="str">
            <v>484-046</v>
          </cell>
        </row>
        <row r="1340">
          <cell r="C1340">
            <v>14</v>
          </cell>
          <cell r="D1340" t="str">
            <v>484-046</v>
          </cell>
        </row>
        <row r="1341">
          <cell r="C1341">
            <v>14</v>
          </cell>
          <cell r="D1341" t="str">
            <v>484-048</v>
          </cell>
        </row>
        <row r="1342">
          <cell r="C1342">
            <v>14</v>
          </cell>
          <cell r="D1342" t="str">
            <v>484-048</v>
          </cell>
        </row>
        <row r="1343">
          <cell r="C1343">
            <v>14</v>
          </cell>
          <cell r="D1343" t="str">
            <v>484-046</v>
          </cell>
        </row>
        <row r="1344">
          <cell r="C1344">
            <v>14</v>
          </cell>
          <cell r="D1344" t="str">
            <v>484-048</v>
          </cell>
        </row>
        <row r="1345">
          <cell r="C1345">
            <v>14</v>
          </cell>
          <cell r="D1345" t="str">
            <v>484-046</v>
          </cell>
        </row>
        <row r="1346">
          <cell r="C1346">
            <v>14</v>
          </cell>
          <cell r="D1346" t="str">
            <v>484-046</v>
          </cell>
        </row>
        <row r="1347">
          <cell r="C1347">
            <v>14</v>
          </cell>
          <cell r="D1347" t="str">
            <v>484-048</v>
          </cell>
        </row>
        <row r="1348">
          <cell r="C1348">
            <v>14</v>
          </cell>
          <cell r="D1348" t="str">
            <v>484-046</v>
          </cell>
        </row>
        <row r="1349">
          <cell r="C1349">
            <v>14</v>
          </cell>
          <cell r="D1349" t="str">
            <v>484-046</v>
          </cell>
        </row>
        <row r="1350">
          <cell r="C1350">
            <v>14</v>
          </cell>
          <cell r="D1350" t="str">
            <v>484-046</v>
          </cell>
        </row>
        <row r="1351">
          <cell r="C1351">
            <v>14</v>
          </cell>
          <cell r="D1351" t="str">
            <v>484-046</v>
          </cell>
        </row>
        <row r="1352">
          <cell r="C1352">
            <v>14</v>
          </cell>
          <cell r="D1352" t="str">
            <v>484-046</v>
          </cell>
        </row>
        <row r="1353">
          <cell r="C1353">
            <v>14</v>
          </cell>
          <cell r="D1353" t="str">
            <v>484-046</v>
          </cell>
        </row>
        <row r="1354">
          <cell r="C1354">
            <v>14</v>
          </cell>
          <cell r="D1354" t="str">
            <v>484-046</v>
          </cell>
        </row>
        <row r="1355">
          <cell r="C1355">
            <v>14</v>
          </cell>
          <cell r="D1355" t="str">
            <v>484-048</v>
          </cell>
        </row>
        <row r="1356">
          <cell r="C1356">
            <v>14</v>
          </cell>
          <cell r="D1356" t="str">
            <v>484-046</v>
          </cell>
        </row>
        <row r="1357">
          <cell r="C1357">
            <v>14</v>
          </cell>
          <cell r="D1357" t="str">
            <v>484-046</v>
          </cell>
        </row>
        <row r="1358">
          <cell r="C1358">
            <v>14</v>
          </cell>
          <cell r="D1358" t="str">
            <v>484-046</v>
          </cell>
        </row>
        <row r="1359">
          <cell r="C1359">
            <v>14</v>
          </cell>
          <cell r="D1359" t="str">
            <v>484-048</v>
          </cell>
        </row>
        <row r="1360">
          <cell r="C1360">
            <v>14</v>
          </cell>
          <cell r="D1360" t="str">
            <v>484-046</v>
          </cell>
        </row>
        <row r="1361">
          <cell r="C1361">
            <v>14</v>
          </cell>
          <cell r="D1361" t="str">
            <v>484-046</v>
          </cell>
        </row>
        <row r="1362">
          <cell r="C1362">
            <v>14</v>
          </cell>
          <cell r="D1362" t="str">
            <v>484-046</v>
          </cell>
        </row>
        <row r="1363">
          <cell r="C1363">
            <v>14</v>
          </cell>
          <cell r="D1363" t="str">
            <v>484-046</v>
          </cell>
        </row>
        <row r="1364">
          <cell r="C1364">
            <v>14</v>
          </cell>
          <cell r="D1364" t="str">
            <v>484-046</v>
          </cell>
        </row>
        <row r="1365">
          <cell r="C1365">
            <v>14</v>
          </cell>
          <cell r="D1365" t="str">
            <v>484-046</v>
          </cell>
        </row>
        <row r="1366">
          <cell r="C1366">
            <v>14</v>
          </cell>
          <cell r="D1366" t="str">
            <v>484-046</v>
          </cell>
        </row>
        <row r="1367">
          <cell r="C1367">
            <v>14</v>
          </cell>
          <cell r="D1367" t="str">
            <v>484-046</v>
          </cell>
        </row>
        <row r="1368">
          <cell r="C1368">
            <v>14</v>
          </cell>
          <cell r="D1368" t="str">
            <v>484-046</v>
          </cell>
        </row>
        <row r="1369">
          <cell r="C1369">
            <v>14</v>
          </cell>
          <cell r="D1369" t="str">
            <v>484-046</v>
          </cell>
        </row>
        <row r="1370">
          <cell r="C1370">
            <v>14</v>
          </cell>
          <cell r="D1370" t="str">
            <v>484-046</v>
          </cell>
        </row>
        <row r="1371">
          <cell r="C1371">
            <v>14</v>
          </cell>
          <cell r="D1371" t="str">
            <v>484-046</v>
          </cell>
        </row>
        <row r="1372">
          <cell r="C1372">
            <v>14</v>
          </cell>
          <cell r="D1372" t="str">
            <v>484-046</v>
          </cell>
        </row>
        <row r="1373">
          <cell r="C1373">
            <v>14</v>
          </cell>
          <cell r="D1373" t="str">
            <v>484-048</v>
          </cell>
        </row>
        <row r="1374">
          <cell r="C1374">
            <v>14</v>
          </cell>
          <cell r="D1374" t="str">
            <v>484-046</v>
          </cell>
        </row>
        <row r="1375">
          <cell r="C1375">
            <v>14</v>
          </cell>
          <cell r="D1375" t="str">
            <v>484-046</v>
          </cell>
        </row>
        <row r="1376">
          <cell r="C1376">
            <v>14</v>
          </cell>
          <cell r="D1376" t="str">
            <v>484-046</v>
          </cell>
        </row>
        <row r="1377">
          <cell r="C1377">
            <v>14</v>
          </cell>
          <cell r="D1377" t="str">
            <v>484-046</v>
          </cell>
        </row>
        <row r="1378">
          <cell r="C1378">
            <v>14</v>
          </cell>
          <cell r="D1378" t="str">
            <v>484-046</v>
          </cell>
        </row>
        <row r="1379">
          <cell r="C1379">
            <v>14</v>
          </cell>
          <cell r="D1379" t="str">
            <v>484-046</v>
          </cell>
        </row>
        <row r="1380">
          <cell r="C1380">
            <v>14</v>
          </cell>
          <cell r="D1380" t="str">
            <v>484-046</v>
          </cell>
        </row>
        <row r="1381">
          <cell r="C1381">
            <v>14</v>
          </cell>
          <cell r="D1381" t="str">
            <v>484-046</v>
          </cell>
        </row>
        <row r="1382">
          <cell r="C1382">
            <v>14</v>
          </cell>
          <cell r="D1382" t="str">
            <v>484-046</v>
          </cell>
        </row>
        <row r="1383">
          <cell r="C1383">
            <v>14</v>
          </cell>
          <cell r="D1383" t="str">
            <v>484-046</v>
          </cell>
        </row>
        <row r="1384">
          <cell r="C1384">
            <v>14</v>
          </cell>
          <cell r="D1384" t="str">
            <v>484-046</v>
          </cell>
        </row>
        <row r="1385">
          <cell r="C1385">
            <v>14</v>
          </cell>
          <cell r="D1385" t="str">
            <v>484-046</v>
          </cell>
        </row>
        <row r="1386">
          <cell r="C1386">
            <v>14</v>
          </cell>
          <cell r="D1386" t="str">
            <v>484-046</v>
          </cell>
        </row>
        <row r="1387">
          <cell r="C1387">
            <v>14</v>
          </cell>
          <cell r="D1387" t="str">
            <v>484-046</v>
          </cell>
        </row>
        <row r="1388">
          <cell r="C1388">
            <v>14</v>
          </cell>
          <cell r="D1388" t="str">
            <v>484-046</v>
          </cell>
        </row>
        <row r="1389">
          <cell r="C1389">
            <v>14</v>
          </cell>
          <cell r="D1389" t="str">
            <v>484-046</v>
          </cell>
        </row>
        <row r="1390">
          <cell r="C1390">
            <v>14</v>
          </cell>
          <cell r="D1390" t="str">
            <v>484-048</v>
          </cell>
        </row>
        <row r="1391">
          <cell r="C1391">
            <v>14</v>
          </cell>
          <cell r="D1391" t="str">
            <v>484-046</v>
          </cell>
        </row>
        <row r="1392">
          <cell r="C1392">
            <v>14</v>
          </cell>
          <cell r="D1392" t="str">
            <v>484-046</v>
          </cell>
        </row>
        <row r="1393">
          <cell r="C1393">
            <v>14</v>
          </cell>
          <cell r="D1393" t="str">
            <v>484-046</v>
          </cell>
        </row>
        <row r="1394">
          <cell r="C1394">
            <v>14</v>
          </cell>
          <cell r="D1394" t="str">
            <v>484-046</v>
          </cell>
        </row>
        <row r="1395">
          <cell r="C1395">
            <v>14</v>
          </cell>
          <cell r="D1395" t="str">
            <v>484-048</v>
          </cell>
        </row>
        <row r="1396">
          <cell r="C1396">
            <v>14</v>
          </cell>
          <cell r="D1396" t="str">
            <v>484-046</v>
          </cell>
        </row>
        <row r="1397">
          <cell r="C1397">
            <v>14</v>
          </cell>
          <cell r="D1397" t="str">
            <v>484-048</v>
          </cell>
        </row>
        <row r="1398">
          <cell r="C1398">
            <v>14</v>
          </cell>
          <cell r="D1398" t="str">
            <v>484-048</v>
          </cell>
        </row>
        <row r="1399">
          <cell r="C1399">
            <v>14</v>
          </cell>
          <cell r="D1399" t="str">
            <v>484-046</v>
          </cell>
        </row>
        <row r="1400">
          <cell r="C1400">
            <v>14</v>
          </cell>
          <cell r="D1400" t="str">
            <v>484-048</v>
          </cell>
        </row>
        <row r="1401">
          <cell r="C1401">
            <v>14</v>
          </cell>
          <cell r="D1401" t="str">
            <v>484-048</v>
          </cell>
        </row>
        <row r="1402">
          <cell r="C1402">
            <v>14</v>
          </cell>
          <cell r="D1402" t="str">
            <v>484-046</v>
          </cell>
        </row>
        <row r="1403">
          <cell r="C1403">
            <v>14</v>
          </cell>
          <cell r="D1403" t="str">
            <v>484-048</v>
          </cell>
        </row>
        <row r="1404">
          <cell r="C1404">
            <v>14</v>
          </cell>
          <cell r="D1404" t="str">
            <v>484-048</v>
          </cell>
        </row>
        <row r="1405">
          <cell r="C1405">
            <v>14</v>
          </cell>
          <cell r="D1405" t="str">
            <v>484-048</v>
          </cell>
        </row>
        <row r="1406">
          <cell r="C1406">
            <v>14</v>
          </cell>
          <cell r="D1406" t="str">
            <v>484-046</v>
          </cell>
        </row>
        <row r="1407">
          <cell r="C1407">
            <v>14</v>
          </cell>
          <cell r="D1407" t="str">
            <v>484-046</v>
          </cell>
        </row>
        <row r="1408">
          <cell r="C1408">
            <v>14</v>
          </cell>
          <cell r="D1408" t="str">
            <v>484-046</v>
          </cell>
        </row>
        <row r="1409">
          <cell r="C1409">
            <v>14</v>
          </cell>
          <cell r="D1409" t="str">
            <v>484-046</v>
          </cell>
        </row>
        <row r="1410">
          <cell r="C1410">
            <v>14</v>
          </cell>
          <cell r="D1410" t="str">
            <v>484-046</v>
          </cell>
        </row>
        <row r="1411">
          <cell r="C1411">
            <v>14</v>
          </cell>
          <cell r="D1411" t="str">
            <v>484-046</v>
          </cell>
        </row>
        <row r="1412">
          <cell r="C1412">
            <v>14</v>
          </cell>
          <cell r="D1412" t="str">
            <v>484-048</v>
          </cell>
        </row>
        <row r="1413">
          <cell r="C1413">
            <v>14</v>
          </cell>
          <cell r="D1413" t="str">
            <v>484-048</v>
          </cell>
        </row>
        <row r="1414">
          <cell r="C1414">
            <v>14</v>
          </cell>
          <cell r="D1414" t="str">
            <v>484-048</v>
          </cell>
        </row>
        <row r="1415">
          <cell r="C1415">
            <v>14</v>
          </cell>
          <cell r="D1415" t="str">
            <v>484-048</v>
          </cell>
        </row>
        <row r="1416">
          <cell r="C1416">
            <v>14</v>
          </cell>
          <cell r="D1416" t="str">
            <v>484-046</v>
          </cell>
        </row>
        <row r="1417">
          <cell r="C1417">
            <v>14</v>
          </cell>
          <cell r="D1417" t="str">
            <v>484-048</v>
          </cell>
        </row>
        <row r="1418">
          <cell r="C1418">
            <v>14</v>
          </cell>
          <cell r="D1418" t="str">
            <v>484-048</v>
          </cell>
        </row>
        <row r="1419">
          <cell r="C1419">
            <v>14</v>
          </cell>
          <cell r="D1419" t="str">
            <v>484-048</v>
          </cell>
        </row>
        <row r="1420">
          <cell r="C1420">
            <v>14</v>
          </cell>
          <cell r="D1420" t="str">
            <v>484-048</v>
          </cell>
        </row>
        <row r="1421">
          <cell r="C1421">
            <v>14</v>
          </cell>
          <cell r="D1421" t="str">
            <v>484-048</v>
          </cell>
        </row>
        <row r="1422">
          <cell r="C1422">
            <v>14</v>
          </cell>
          <cell r="D1422" t="str">
            <v>484-046</v>
          </cell>
        </row>
        <row r="1423">
          <cell r="C1423">
            <v>14</v>
          </cell>
          <cell r="D1423" t="str">
            <v>484-048</v>
          </cell>
        </row>
        <row r="1424">
          <cell r="C1424">
            <v>14</v>
          </cell>
          <cell r="D1424" t="str">
            <v>484-048</v>
          </cell>
        </row>
        <row r="1425">
          <cell r="C1425">
            <v>14</v>
          </cell>
          <cell r="D1425" t="str">
            <v>484-048</v>
          </cell>
        </row>
        <row r="1426">
          <cell r="C1426">
            <v>14</v>
          </cell>
          <cell r="D1426" t="str">
            <v>484-046</v>
          </cell>
        </row>
        <row r="1427">
          <cell r="C1427">
            <v>14</v>
          </cell>
          <cell r="D1427" t="str">
            <v>484-048</v>
          </cell>
        </row>
        <row r="1428">
          <cell r="C1428">
            <v>14</v>
          </cell>
          <cell r="D1428" t="str">
            <v>484-046</v>
          </cell>
        </row>
        <row r="1429">
          <cell r="C1429">
            <v>14</v>
          </cell>
          <cell r="D1429" t="str">
            <v>484-046</v>
          </cell>
        </row>
        <row r="1430">
          <cell r="C1430">
            <v>14</v>
          </cell>
          <cell r="D1430" t="str">
            <v>484-046</v>
          </cell>
        </row>
        <row r="1431">
          <cell r="C1431">
            <v>14</v>
          </cell>
          <cell r="D1431" t="str">
            <v>484-046</v>
          </cell>
        </row>
        <row r="1432">
          <cell r="C1432">
            <v>14</v>
          </cell>
          <cell r="D1432" t="str">
            <v>484-046</v>
          </cell>
        </row>
        <row r="1433">
          <cell r="C1433">
            <v>14</v>
          </cell>
          <cell r="D1433" t="str">
            <v>484-048</v>
          </cell>
        </row>
        <row r="1434">
          <cell r="C1434">
            <v>14</v>
          </cell>
          <cell r="D1434" t="str">
            <v>484-046</v>
          </cell>
        </row>
        <row r="1435">
          <cell r="C1435">
            <v>14</v>
          </cell>
          <cell r="D1435" t="str">
            <v>484-046</v>
          </cell>
        </row>
        <row r="1436">
          <cell r="C1436">
            <v>14</v>
          </cell>
          <cell r="D1436" t="str">
            <v>484-046</v>
          </cell>
        </row>
        <row r="1437">
          <cell r="C1437">
            <v>14</v>
          </cell>
          <cell r="D1437" t="str">
            <v>484-046</v>
          </cell>
        </row>
        <row r="1438">
          <cell r="C1438">
            <v>14</v>
          </cell>
          <cell r="D1438" t="str">
            <v>484-046</v>
          </cell>
        </row>
        <row r="1439">
          <cell r="C1439">
            <v>14</v>
          </cell>
          <cell r="D1439" t="str">
            <v>484-046</v>
          </cell>
        </row>
        <row r="1440">
          <cell r="C1440">
            <v>14</v>
          </cell>
          <cell r="D1440" t="str">
            <v>484-046</v>
          </cell>
        </row>
        <row r="1441">
          <cell r="C1441">
            <v>14</v>
          </cell>
          <cell r="D1441" t="str">
            <v>484-046</v>
          </cell>
        </row>
        <row r="1442">
          <cell r="C1442">
            <v>14</v>
          </cell>
          <cell r="D1442" t="str">
            <v>484-046</v>
          </cell>
        </row>
        <row r="1443">
          <cell r="C1443">
            <v>14</v>
          </cell>
          <cell r="D1443" t="str">
            <v>484-046</v>
          </cell>
        </row>
        <row r="1444">
          <cell r="C1444">
            <v>14</v>
          </cell>
          <cell r="D1444" t="str">
            <v>484-046</v>
          </cell>
        </row>
        <row r="1445">
          <cell r="C1445">
            <v>14</v>
          </cell>
          <cell r="D1445" t="str">
            <v>484-046</v>
          </cell>
        </row>
        <row r="1446">
          <cell r="C1446">
            <v>14</v>
          </cell>
          <cell r="D1446" t="str">
            <v>484-046</v>
          </cell>
        </row>
        <row r="1447">
          <cell r="C1447">
            <v>14</v>
          </cell>
          <cell r="D1447" t="str">
            <v>484-046</v>
          </cell>
        </row>
        <row r="1448">
          <cell r="C1448">
            <v>14</v>
          </cell>
          <cell r="D1448" t="str">
            <v>484-046</v>
          </cell>
        </row>
        <row r="1449">
          <cell r="C1449">
            <v>14</v>
          </cell>
          <cell r="D1449" t="str">
            <v>484-046</v>
          </cell>
        </row>
        <row r="1450">
          <cell r="C1450">
            <v>14</v>
          </cell>
          <cell r="D1450" t="str">
            <v>484-048</v>
          </cell>
        </row>
        <row r="1451">
          <cell r="C1451">
            <v>14</v>
          </cell>
          <cell r="D1451" t="str">
            <v>484-046</v>
          </cell>
        </row>
        <row r="1452">
          <cell r="C1452">
            <v>14</v>
          </cell>
          <cell r="D1452" t="str">
            <v>484-046</v>
          </cell>
        </row>
        <row r="1453">
          <cell r="C1453">
            <v>14</v>
          </cell>
          <cell r="D1453" t="str">
            <v>484-046</v>
          </cell>
        </row>
        <row r="1454">
          <cell r="C1454">
            <v>14</v>
          </cell>
          <cell r="D1454" t="str">
            <v>484-046</v>
          </cell>
        </row>
        <row r="1455">
          <cell r="C1455">
            <v>14</v>
          </cell>
          <cell r="D1455" t="str">
            <v>484-046</v>
          </cell>
        </row>
        <row r="1456">
          <cell r="C1456">
            <v>14</v>
          </cell>
          <cell r="D1456" t="str">
            <v>484-046</v>
          </cell>
        </row>
        <row r="1457">
          <cell r="C1457">
            <v>14</v>
          </cell>
          <cell r="D1457" t="str">
            <v>484-046</v>
          </cell>
        </row>
        <row r="1458">
          <cell r="C1458">
            <v>14</v>
          </cell>
          <cell r="D1458" t="str">
            <v>484-046</v>
          </cell>
        </row>
        <row r="1459">
          <cell r="C1459">
            <v>14</v>
          </cell>
          <cell r="D1459" t="str">
            <v>484-046</v>
          </cell>
        </row>
        <row r="1460">
          <cell r="C1460">
            <v>14</v>
          </cell>
          <cell r="D1460" t="str">
            <v>484-046</v>
          </cell>
        </row>
        <row r="1461">
          <cell r="C1461">
            <v>14</v>
          </cell>
          <cell r="D1461" t="str">
            <v>484-046</v>
          </cell>
        </row>
        <row r="1462">
          <cell r="C1462">
            <v>14</v>
          </cell>
          <cell r="D1462" t="str">
            <v>484-046</v>
          </cell>
        </row>
        <row r="1463">
          <cell r="C1463">
            <v>14</v>
          </cell>
          <cell r="D1463" t="str">
            <v>484-046</v>
          </cell>
        </row>
        <row r="1464">
          <cell r="C1464">
            <v>14</v>
          </cell>
          <cell r="D1464" t="str">
            <v>484-046</v>
          </cell>
        </row>
        <row r="1465">
          <cell r="C1465">
            <v>14</v>
          </cell>
          <cell r="D1465" t="str">
            <v>484-046</v>
          </cell>
        </row>
        <row r="1466">
          <cell r="C1466">
            <v>14</v>
          </cell>
          <cell r="D1466" t="str">
            <v>484-046</v>
          </cell>
        </row>
        <row r="1467">
          <cell r="C1467">
            <v>14</v>
          </cell>
          <cell r="D1467" t="str">
            <v>484-046</v>
          </cell>
        </row>
        <row r="1468">
          <cell r="C1468">
            <v>14</v>
          </cell>
          <cell r="D1468" t="str">
            <v>484-046</v>
          </cell>
        </row>
        <row r="1469">
          <cell r="C1469">
            <v>14</v>
          </cell>
          <cell r="D1469" t="str">
            <v>484-046</v>
          </cell>
        </row>
        <row r="1470">
          <cell r="C1470">
            <v>14</v>
          </cell>
          <cell r="D1470" t="str">
            <v>484-046</v>
          </cell>
        </row>
        <row r="1471">
          <cell r="C1471">
            <v>14</v>
          </cell>
          <cell r="D1471" t="str">
            <v>484-046</v>
          </cell>
        </row>
        <row r="1472">
          <cell r="C1472">
            <v>14</v>
          </cell>
          <cell r="D1472" t="str">
            <v>484-046</v>
          </cell>
        </row>
        <row r="1473">
          <cell r="C1473">
            <v>14</v>
          </cell>
          <cell r="D1473" t="str">
            <v>484-046</v>
          </cell>
        </row>
        <row r="1474">
          <cell r="C1474">
            <v>14</v>
          </cell>
          <cell r="D1474" t="str">
            <v>484-046</v>
          </cell>
        </row>
        <row r="1475">
          <cell r="C1475">
            <v>14</v>
          </cell>
          <cell r="D1475" t="str">
            <v>484-046</v>
          </cell>
        </row>
        <row r="1476">
          <cell r="C1476">
            <v>14</v>
          </cell>
          <cell r="D1476" t="str">
            <v>484-048</v>
          </cell>
        </row>
        <row r="1477">
          <cell r="C1477">
            <v>14</v>
          </cell>
          <cell r="D1477" t="str">
            <v>484-046</v>
          </cell>
        </row>
        <row r="1478">
          <cell r="C1478">
            <v>14</v>
          </cell>
          <cell r="D1478" t="str">
            <v>484-046</v>
          </cell>
        </row>
        <row r="1479">
          <cell r="C1479">
            <v>14</v>
          </cell>
          <cell r="D1479" t="str">
            <v>484-046</v>
          </cell>
        </row>
        <row r="1480">
          <cell r="C1480">
            <v>14</v>
          </cell>
          <cell r="D1480" t="str">
            <v>484-046</v>
          </cell>
        </row>
        <row r="1481">
          <cell r="C1481">
            <v>14</v>
          </cell>
          <cell r="D1481" t="str">
            <v>484-048</v>
          </cell>
        </row>
        <row r="1482">
          <cell r="C1482">
            <v>14</v>
          </cell>
          <cell r="D1482" t="str">
            <v>484-046</v>
          </cell>
        </row>
        <row r="1483">
          <cell r="C1483">
            <v>14</v>
          </cell>
          <cell r="D1483" t="str">
            <v>484-048</v>
          </cell>
        </row>
        <row r="1484">
          <cell r="C1484">
            <v>14</v>
          </cell>
          <cell r="D1484" t="str">
            <v>484-046</v>
          </cell>
        </row>
        <row r="1485">
          <cell r="C1485">
            <v>14</v>
          </cell>
          <cell r="D1485" t="str">
            <v>484-046</v>
          </cell>
        </row>
        <row r="1486">
          <cell r="C1486">
            <v>14</v>
          </cell>
          <cell r="D1486" t="str">
            <v>484-046</v>
          </cell>
        </row>
        <row r="1487">
          <cell r="C1487">
            <v>14</v>
          </cell>
          <cell r="D1487" t="str">
            <v>484-046</v>
          </cell>
        </row>
        <row r="1488">
          <cell r="C1488">
            <v>14</v>
          </cell>
          <cell r="D1488" t="str">
            <v>484-046</v>
          </cell>
        </row>
        <row r="1489">
          <cell r="C1489">
            <v>14</v>
          </cell>
          <cell r="D1489" t="str">
            <v>484-046</v>
          </cell>
        </row>
        <row r="1490">
          <cell r="C1490">
            <v>14</v>
          </cell>
          <cell r="D1490" t="str">
            <v>484-048</v>
          </cell>
        </row>
        <row r="1491">
          <cell r="C1491">
            <v>14</v>
          </cell>
          <cell r="D1491" t="str">
            <v>484-046</v>
          </cell>
        </row>
        <row r="1492">
          <cell r="C1492">
            <v>14</v>
          </cell>
          <cell r="D1492" t="str">
            <v>484-046</v>
          </cell>
        </row>
        <row r="1493">
          <cell r="C1493">
            <v>14</v>
          </cell>
          <cell r="D1493" t="str">
            <v>484-046</v>
          </cell>
        </row>
        <row r="1494">
          <cell r="C1494">
            <v>14</v>
          </cell>
          <cell r="D1494" t="str">
            <v>484-046</v>
          </cell>
        </row>
        <row r="1495">
          <cell r="C1495">
            <v>14</v>
          </cell>
          <cell r="D1495" t="str">
            <v>484-046</v>
          </cell>
        </row>
        <row r="1496">
          <cell r="C1496">
            <v>14</v>
          </cell>
          <cell r="D1496" t="str">
            <v>484-046</v>
          </cell>
        </row>
        <row r="1497">
          <cell r="C1497">
            <v>14</v>
          </cell>
          <cell r="D1497" t="str">
            <v>484-046</v>
          </cell>
        </row>
        <row r="1498">
          <cell r="C1498">
            <v>14</v>
          </cell>
          <cell r="D1498" t="str">
            <v>484-046</v>
          </cell>
        </row>
        <row r="1499">
          <cell r="C1499">
            <v>14</v>
          </cell>
          <cell r="D1499" t="str">
            <v>484-046</v>
          </cell>
        </row>
        <row r="1500">
          <cell r="C1500">
            <v>14</v>
          </cell>
          <cell r="D1500" t="str">
            <v>484-046</v>
          </cell>
        </row>
        <row r="1501">
          <cell r="C1501">
            <v>14</v>
          </cell>
          <cell r="D1501" t="str">
            <v>484-046</v>
          </cell>
        </row>
        <row r="1502">
          <cell r="C1502">
            <v>14</v>
          </cell>
          <cell r="D1502" t="str">
            <v>484-046</v>
          </cell>
        </row>
        <row r="1503">
          <cell r="C1503">
            <v>14</v>
          </cell>
          <cell r="D1503" t="str">
            <v>484-046</v>
          </cell>
        </row>
        <row r="1504">
          <cell r="C1504">
            <v>14</v>
          </cell>
          <cell r="D1504" t="str">
            <v>484-046</v>
          </cell>
        </row>
        <row r="1505">
          <cell r="C1505">
            <v>14</v>
          </cell>
          <cell r="D1505" t="str">
            <v>484-046</v>
          </cell>
        </row>
        <row r="1506">
          <cell r="C1506">
            <v>14</v>
          </cell>
          <cell r="D1506" t="str">
            <v>484-046</v>
          </cell>
        </row>
        <row r="1507">
          <cell r="C1507">
            <v>14</v>
          </cell>
          <cell r="D1507" t="str">
            <v>484-046</v>
          </cell>
        </row>
        <row r="1508">
          <cell r="C1508">
            <v>14</v>
          </cell>
          <cell r="D1508" t="str">
            <v>484-048</v>
          </cell>
        </row>
        <row r="1509">
          <cell r="C1509">
            <v>14</v>
          </cell>
          <cell r="D1509" t="str">
            <v>484-046</v>
          </cell>
        </row>
        <row r="1510">
          <cell r="C1510">
            <v>14</v>
          </cell>
          <cell r="D1510" t="str">
            <v>484-046</v>
          </cell>
        </row>
        <row r="1511">
          <cell r="C1511">
            <v>14</v>
          </cell>
          <cell r="D1511" t="str">
            <v>484-046</v>
          </cell>
        </row>
        <row r="1512">
          <cell r="C1512">
            <v>14</v>
          </cell>
          <cell r="D1512" t="str">
            <v>484-046</v>
          </cell>
        </row>
        <row r="1513">
          <cell r="C1513">
            <v>14</v>
          </cell>
          <cell r="D1513" t="str">
            <v>484-046</v>
          </cell>
        </row>
        <row r="1514">
          <cell r="C1514">
            <v>15</v>
          </cell>
          <cell r="D1514" t="str">
            <v>485-006</v>
          </cell>
        </row>
        <row r="1515">
          <cell r="C1515">
            <v>15</v>
          </cell>
          <cell r="D1515" t="str">
            <v>485-006</v>
          </cell>
        </row>
        <row r="1516">
          <cell r="C1516">
            <v>15</v>
          </cell>
          <cell r="D1516" t="str">
            <v>485-006</v>
          </cell>
        </row>
        <row r="1517">
          <cell r="C1517">
            <v>15</v>
          </cell>
          <cell r="D1517" t="str">
            <v>485-048</v>
          </cell>
        </row>
        <row r="1518">
          <cell r="C1518">
            <v>15</v>
          </cell>
          <cell r="D1518" t="str">
            <v>485-006</v>
          </cell>
        </row>
        <row r="1519">
          <cell r="C1519">
            <v>15</v>
          </cell>
          <cell r="D1519" t="str">
            <v>485-006</v>
          </cell>
        </row>
        <row r="1520">
          <cell r="C1520">
            <v>15</v>
          </cell>
          <cell r="D1520" t="str">
            <v>485-006</v>
          </cell>
        </row>
        <row r="1521">
          <cell r="C1521">
            <v>15</v>
          </cell>
          <cell r="D1521" t="str">
            <v>485-006</v>
          </cell>
        </row>
        <row r="1522">
          <cell r="C1522">
            <v>15</v>
          </cell>
          <cell r="D1522" t="str">
            <v>485-006</v>
          </cell>
        </row>
        <row r="1523">
          <cell r="C1523">
            <v>15</v>
          </cell>
          <cell r="D1523" t="str">
            <v>485-006</v>
          </cell>
        </row>
        <row r="1524">
          <cell r="C1524">
            <v>15</v>
          </cell>
          <cell r="D1524" t="str">
            <v>485-006</v>
          </cell>
        </row>
        <row r="1525">
          <cell r="C1525">
            <v>15</v>
          </cell>
          <cell r="D1525" t="str">
            <v>485-006</v>
          </cell>
        </row>
        <row r="1526">
          <cell r="C1526">
            <v>15</v>
          </cell>
          <cell r="D1526" t="str">
            <v>485-006</v>
          </cell>
        </row>
        <row r="1527">
          <cell r="C1527">
            <v>15</v>
          </cell>
          <cell r="D1527" t="str">
            <v>485-006</v>
          </cell>
        </row>
        <row r="1528">
          <cell r="C1528">
            <v>15</v>
          </cell>
          <cell r="D1528" t="str">
            <v>485-006</v>
          </cell>
        </row>
        <row r="1529">
          <cell r="C1529">
            <v>15</v>
          </cell>
          <cell r="D1529" t="str">
            <v>485-006</v>
          </cell>
        </row>
        <row r="1530">
          <cell r="C1530">
            <v>15</v>
          </cell>
          <cell r="D1530" t="str">
            <v>485-006</v>
          </cell>
        </row>
        <row r="1531">
          <cell r="C1531">
            <v>15</v>
          </cell>
          <cell r="D1531" t="str">
            <v>485-006</v>
          </cell>
        </row>
        <row r="1532">
          <cell r="C1532">
            <v>15</v>
          </cell>
          <cell r="D1532" t="str">
            <v>485-006</v>
          </cell>
        </row>
        <row r="1533">
          <cell r="C1533">
            <v>15</v>
          </cell>
          <cell r="D1533" t="str">
            <v>485-006</v>
          </cell>
        </row>
        <row r="1534">
          <cell r="C1534">
            <v>15</v>
          </cell>
          <cell r="D1534" t="str">
            <v>485-006</v>
          </cell>
        </row>
        <row r="1535">
          <cell r="C1535">
            <v>15</v>
          </cell>
          <cell r="D1535" t="str">
            <v>485-006</v>
          </cell>
        </row>
        <row r="1536">
          <cell r="C1536">
            <v>15</v>
          </cell>
          <cell r="D1536" t="str">
            <v>485-006</v>
          </cell>
        </row>
        <row r="1537">
          <cell r="C1537">
            <v>15</v>
          </cell>
          <cell r="D1537" t="str">
            <v>485-006</v>
          </cell>
        </row>
        <row r="1538">
          <cell r="C1538">
            <v>15</v>
          </cell>
          <cell r="D1538" t="str">
            <v>485-006</v>
          </cell>
        </row>
        <row r="1539">
          <cell r="C1539">
            <v>15</v>
          </cell>
          <cell r="D1539" t="str">
            <v>485-006</v>
          </cell>
        </row>
        <row r="1540">
          <cell r="C1540">
            <v>15</v>
          </cell>
          <cell r="D1540" t="str">
            <v>485-048</v>
          </cell>
        </row>
        <row r="1541">
          <cell r="C1541">
            <v>15</v>
          </cell>
          <cell r="D1541" t="str">
            <v>485-006</v>
          </cell>
        </row>
        <row r="1542">
          <cell r="C1542">
            <v>15</v>
          </cell>
          <cell r="D1542" t="str">
            <v>485-006</v>
          </cell>
        </row>
        <row r="1543">
          <cell r="C1543">
            <v>15</v>
          </cell>
          <cell r="D1543" t="str">
            <v>485-006</v>
          </cell>
        </row>
        <row r="1544">
          <cell r="C1544">
            <v>15</v>
          </cell>
          <cell r="D1544" t="str">
            <v>485-006</v>
          </cell>
        </row>
        <row r="1545">
          <cell r="C1545">
            <v>15</v>
          </cell>
          <cell r="D1545" t="str">
            <v>485-006</v>
          </cell>
        </row>
        <row r="1546">
          <cell r="C1546">
            <v>15</v>
          </cell>
          <cell r="D1546" t="str">
            <v>485-006</v>
          </cell>
        </row>
        <row r="1547">
          <cell r="C1547">
            <v>15</v>
          </cell>
          <cell r="D1547" t="str">
            <v>485-006</v>
          </cell>
        </row>
        <row r="1548">
          <cell r="C1548">
            <v>15</v>
          </cell>
          <cell r="D1548" t="str">
            <v>485-006</v>
          </cell>
        </row>
        <row r="1549">
          <cell r="C1549">
            <v>15</v>
          </cell>
          <cell r="D1549" t="str">
            <v>485-006</v>
          </cell>
        </row>
        <row r="1550">
          <cell r="C1550">
            <v>15</v>
          </cell>
          <cell r="D1550" t="str">
            <v>485-006</v>
          </cell>
        </row>
        <row r="1551">
          <cell r="C1551">
            <v>15</v>
          </cell>
          <cell r="D1551" t="str">
            <v>485-006</v>
          </cell>
        </row>
        <row r="1552">
          <cell r="C1552">
            <v>15</v>
          </cell>
          <cell r="D1552" t="str">
            <v>485-006</v>
          </cell>
        </row>
        <row r="1553">
          <cell r="C1553">
            <v>15</v>
          </cell>
          <cell r="D1553" t="str">
            <v>485-006</v>
          </cell>
        </row>
        <row r="1554">
          <cell r="C1554">
            <v>15</v>
          </cell>
          <cell r="D1554" t="str">
            <v>485-048</v>
          </cell>
        </row>
        <row r="1555">
          <cell r="C1555">
            <v>15</v>
          </cell>
          <cell r="D1555" t="str">
            <v>485-006</v>
          </cell>
        </row>
        <row r="1556">
          <cell r="C1556">
            <v>15</v>
          </cell>
          <cell r="D1556" t="str">
            <v>485-006</v>
          </cell>
        </row>
        <row r="1557">
          <cell r="C1557">
            <v>15</v>
          </cell>
          <cell r="D1557" t="str">
            <v>485-006</v>
          </cell>
        </row>
        <row r="1558">
          <cell r="C1558">
            <v>15</v>
          </cell>
          <cell r="D1558" t="str">
            <v>485-006</v>
          </cell>
        </row>
        <row r="1559">
          <cell r="C1559">
            <v>15</v>
          </cell>
          <cell r="D1559" t="str">
            <v>485-006</v>
          </cell>
        </row>
        <row r="1560">
          <cell r="C1560">
            <v>15</v>
          </cell>
          <cell r="D1560" t="str">
            <v>485-006</v>
          </cell>
        </row>
        <row r="1561">
          <cell r="C1561">
            <v>15</v>
          </cell>
          <cell r="D1561" t="str">
            <v>485-006</v>
          </cell>
        </row>
        <row r="1562">
          <cell r="C1562">
            <v>15</v>
          </cell>
          <cell r="D1562" t="str">
            <v>485-006</v>
          </cell>
        </row>
        <row r="1563">
          <cell r="C1563">
            <v>15</v>
          </cell>
          <cell r="D1563" t="str">
            <v>485-006</v>
          </cell>
        </row>
        <row r="1564">
          <cell r="C1564">
            <v>15</v>
          </cell>
          <cell r="D1564" t="str">
            <v>485-006</v>
          </cell>
        </row>
        <row r="1565">
          <cell r="C1565">
            <v>15</v>
          </cell>
          <cell r="D1565" t="str">
            <v>485-006</v>
          </cell>
        </row>
        <row r="1566">
          <cell r="C1566">
            <v>15</v>
          </cell>
          <cell r="D1566" t="str">
            <v>485-006</v>
          </cell>
        </row>
        <row r="1567">
          <cell r="C1567">
            <v>15</v>
          </cell>
          <cell r="D1567" t="str">
            <v>485-006</v>
          </cell>
        </row>
        <row r="1568">
          <cell r="C1568">
            <v>15</v>
          </cell>
          <cell r="D1568" t="str">
            <v>485-048</v>
          </cell>
        </row>
        <row r="1569">
          <cell r="C1569">
            <v>15</v>
          </cell>
          <cell r="D1569" t="str">
            <v>485-006</v>
          </cell>
        </row>
        <row r="1570">
          <cell r="C1570">
            <v>15</v>
          </cell>
          <cell r="D1570" t="str">
            <v>485-006</v>
          </cell>
        </row>
        <row r="1571">
          <cell r="C1571">
            <v>15</v>
          </cell>
          <cell r="D1571" t="str">
            <v>485-006</v>
          </cell>
        </row>
        <row r="1572">
          <cell r="C1572">
            <v>15</v>
          </cell>
          <cell r="D1572" t="str">
            <v>485-006</v>
          </cell>
        </row>
        <row r="1573">
          <cell r="C1573">
            <v>15</v>
          </cell>
          <cell r="D1573" t="str">
            <v>485-006</v>
          </cell>
        </row>
        <row r="1574">
          <cell r="C1574">
            <v>15</v>
          </cell>
          <cell r="D1574" t="str">
            <v>485-006</v>
          </cell>
        </row>
        <row r="1575">
          <cell r="C1575">
            <v>15</v>
          </cell>
          <cell r="D1575" t="str">
            <v>485-006</v>
          </cell>
        </row>
        <row r="1576">
          <cell r="C1576">
            <v>15</v>
          </cell>
          <cell r="D1576" t="str">
            <v>485-006</v>
          </cell>
        </row>
        <row r="1577">
          <cell r="C1577">
            <v>15</v>
          </cell>
          <cell r="D1577" t="str">
            <v>485-006</v>
          </cell>
        </row>
        <row r="1578">
          <cell r="C1578">
            <v>15</v>
          </cell>
          <cell r="D1578" t="str">
            <v>485-006</v>
          </cell>
        </row>
        <row r="1579">
          <cell r="C1579">
            <v>15</v>
          </cell>
          <cell r="D1579" t="str">
            <v>485-006</v>
          </cell>
        </row>
        <row r="1580">
          <cell r="C1580">
            <v>15</v>
          </cell>
          <cell r="D1580" t="str">
            <v>485-006</v>
          </cell>
        </row>
        <row r="1581">
          <cell r="C1581">
            <v>15</v>
          </cell>
          <cell r="D1581" t="str">
            <v>485-006</v>
          </cell>
        </row>
        <row r="1582">
          <cell r="C1582">
            <v>15</v>
          </cell>
          <cell r="D1582" t="str">
            <v>485-006</v>
          </cell>
        </row>
        <row r="1583">
          <cell r="C1583">
            <v>15</v>
          </cell>
          <cell r="D1583" t="str">
            <v>485-006</v>
          </cell>
        </row>
        <row r="1584">
          <cell r="C1584">
            <v>15</v>
          </cell>
          <cell r="D1584" t="str">
            <v>485-006</v>
          </cell>
        </row>
        <row r="1585">
          <cell r="C1585">
            <v>15</v>
          </cell>
          <cell r="D1585" t="str">
            <v>485-006</v>
          </cell>
        </row>
        <row r="1586">
          <cell r="C1586">
            <v>15</v>
          </cell>
          <cell r="D1586" t="str">
            <v>485-048</v>
          </cell>
        </row>
        <row r="1587">
          <cell r="C1587">
            <v>15</v>
          </cell>
          <cell r="D1587" t="str">
            <v>485-006</v>
          </cell>
        </row>
        <row r="1588">
          <cell r="C1588">
            <v>15</v>
          </cell>
          <cell r="D1588" t="str">
            <v>485-048</v>
          </cell>
        </row>
        <row r="1589">
          <cell r="C1589">
            <v>15</v>
          </cell>
          <cell r="D1589" t="str">
            <v>485-048</v>
          </cell>
        </row>
        <row r="1590">
          <cell r="C1590">
            <v>15</v>
          </cell>
          <cell r="D1590" t="str">
            <v>485-006</v>
          </cell>
        </row>
        <row r="1591">
          <cell r="C1591">
            <v>15</v>
          </cell>
          <cell r="D1591" t="str">
            <v>485-006</v>
          </cell>
        </row>
        <row r="1592">
          <cell r="C1592">
            <v>15</v>
          </cell>
          <cell r="D1592" t="str">
            <v>485-006</v>
          </cell>
        </row>
        <row r="1593">
          <cell r="C1593">
            <v>15</v>
          </cell>
          <cell r="D1593" t="str">
            <v>485-006</v>
          </cell>
        </row>
        <row r="1594">
          <cell r="C1594">
            <v>15</v>
          </cell>
          <cell r="D1594" t="str">
            <v>485-006</v>
          </cell>
        </row>
        <row r="1595">
          <cell r="C1595">
            <v>15</v>
          </cell>
          <cell r="D1595" t="str">
            <v>485-006</v>
          </cell>
        </row>
        <row r="1596">
          <cell r="C1596">
            <v>15</v>
          </cell>
          <cell r="D1596" t="str">
            <v>485-006</v>
          </cell>
        </row>
        <row r="1597">
          <cell r="C1597">
            <v>15</v>
          </cell>
          <cell r="D1597" t="str">
            <v>485-006</v>
          </cell>
        </row>
        <row r="1598">
          <cell r="C1598">
            <v>15</v>
          </cell>
          <cell r="D1598" t="str">
            <v>485-006</v>
          </cell>
        </row>
        <row r="1599">
          <cell r="C1599">
            <v>15</v>
          </cell>
          <cell r="D1599" t="str">
            <v>485-006</v>
          </cell>
        </row>
        <row r="1600">
          <cell r="C1600">
            <v>15</v>
          </cell>
          <cell r="D1600" t="str">
            <v>485-006</v>
          </cell>
        </row>
        <row r="1601">
          <cell r="C1601">
            <v>15</v>
          </cell>
          <cell r="D1601" t="str">
            <v>485-006</v>
          </cell>
        </row>
        <row r="1602">
          <cell r="C1602">
            <v>15</v>
          </cell>
          <cell r="D1602" t="str">
            <v>485-006</v>
          </cell>
        </row>
        <row r="1603">
          <cell r="C1603">
            <v>15</v>
          </cell>
          <cell r="D1603" t="str">
            <v>485-006</v>
          </cell>
        </row>
        <row r="1604">
          <cell r="C1604">
            <v>15</v>
          </cell>
          <cell r="D1604" t="str">
            <v>485-006</v>
          </cell>
        </row>
        <row r="1605">
          <cell r="C1605">
            <v>15</v>
          </cell>
          <cell r="D1605" t="str">
            <v>485-006</v>
          </cell>
        </row>
        <row r="1606">
          <cell r="C1606">
            <v>15</v>
          </cell>
          <cell r="D1606" t="str">
            <v>485-006</v>
          </cell>
        </row>
        <row r="1607">
          <cell r="C1607">
            <v>15</v>
          </cell>
          <cell r="D1607" t="str">
            <v>485-048</v>
          </cell>
        </row>
        <row r="1608">
          <cell r="C1608">
            <v>15</v>
          </cell>
          <cell r="D1608" t="str">
            <v>485-048</v>
          </cell>
        </row>
        <row r="1609">
          <cell r="C1609">
            <v>15</v>
          </cell>
          <cell r="D1609" t="str">
            <v>485-048</v>
          </cell>
        </row>
        <row r="1610">
          <cell r="C1610">
            <v>15</v>
          </cell>
          <cell r="D1610" t="str">
            <v>485-006</v>
          </cell>
        </row>
        <row r="1611">
          <cell r="C1611">
            <v>15</v>
          </cell>
          <cell r="D1611" t="str">
            <v>485-006</v>
          </cell>
        </row>
        <row r="1612">
          <cell r="C1612">
            <v>15</v>
          </cell>
          <cell r="D1612" t="str">
            <v>485-006</v>
          </cell>
        </row>
        <row r="1613">
          <cell r="C1613">
            <v>15</v>
          </cell>
          <cell r="D1613" t="str">
            <v>485-006</v>
          </cell>
        </row>
        <row r="1614">
          <cell r="C1614">
            <v>15</v>
          </cell>
          <cell r="D1614" t="str">
            <v>485-006</v>
          </cell>
        </row>
        <row r="1615">
          <cell r="C1615">
            <v>15</v>
          </cell>
          <cell r="D1615" t="str">
            <v>485-006</v>
          </cell>
        </row>
        <row r="1616">
          <cell r="C1616">
            <v>15</v>
          </cell>
          <cell r="D1616" t="str">
            <v>485-006</v>
          </cell>
        </row>
        <row r="1617">
          <cell r="C1617">
            <v>15</v>
          </cell>
          <cell r="D1617" t="str">
            <v>485-006</v>
          </cell>
        </row>
        <row r="1618">
          <cell r="C1618">
            <v>15</v>
          </cell>
          <cell r="D1618" t="str">
            <v>485-006</v>
          </cell>
        </row>
        <row r="1619">
          <cell r="C1619">
            <v>15</v>
          </cell>
          <cell r="D1619" t="str">
            <v>485-006</v>
          </cell>
        </row>
        <row r="1620">
          <cell r="C1620">
            <v>15</v>
          </cell>
          <cell r="D1620" t="str">
            <v>485-006</v>
          </cell>
        </row>
        <row r="1621">
          <cell r="C1621">
            <v>15</v>
          </cell>
          <cell r="D1621" t="str">
            <v>485-006</v>
          </cell>
        </row>
        <row r="1622">
          <cell r="C1622">
            <v>15</v>
          </cell>
          <cell r="D1622" t="str">
            <v>485-006</v>
          </cell>
        </row>
        <row r="1623">
          <cell r="C1623">
            <v>15</v>
          </cell>
          <cell r="D1623" t="str">
            <v>485-006</v>
          </cell>
        </row>
        <row r="1624">
          <cell r="C1624">
            <v>15</v>
          </cell>
          <cell r="D1624" t="str">
            <v>485-006</v>
          </cell>
        </row>
        <row r="1625">
          <cell r="C1625">
            <v>15</v>
          </cell>
          <cell r="D1625" t="str">
            <v>485-006</v>
          </cell>
        </row>
        <row r="1626">
          <cell r="C1626">
            <v>15</v>
          </cell>
          <cell r="D1626" t="str">
            <v>485-006</v>
          </cell>
        </row>
        <row r="1627">
          <cell r="C1627">
            <v>15</v>
          </cell>
          <cell r="D1627" t="str">
            <v>485-006</v>
          </cell>
        </row>
        <row r="1628">
          <cell r="C1628">
            <v>15</v>
          </cell>
          <cell r="D1628" t="str">
            <v>485-006</v>
          </cell>
        </row>
        <row r="1629">
          <cell r="C1629">
            <v>15</v>
          </cell>
          <cell r="D1629" t="str">
            <v>485-006</v>
          </cell>
        </row>
        <row r="1630">
          <cell r="C1630">
            <v>15</v>
          </cell>
          <cell r="D1630" t="str">
            <v>485-006</v>
          </cell>
        </row>
        <row r="1631">
          <cell r="C1631">
            <v>15</v>
          </cell>
          <cell r="D1631" t="str">
            <v>485-006</v>
          </cell>
        </row>
        <row r="1632">
          <cell r="C1632">
            <v>15</v>
          </cell>
          <cell r="D1632" t="str">
            <v>485-006</v>
          </cell>
        </row>
        <row r="1633">
          <cell r="C1633">
            <v>15</v>
          </cell>
          <cell r="D1633" t="str">
            <v>485-006</v>
          </cell>
        </row>
        <row r="1634">
          <cell r="C1634">
            <v>15</v>
          </cell>
          <cell r="D1634" t="str">
            <v>485-006</v>
          </cell>
        </row>
        <row r="1635">
          <cell r="C1635">
            <v>15</v>
          </cell>
          <cell r="D1635" t="str">
            <v>485-006</v>
          </cell>
        </row>
        <row r="1636">
          <cell r="C1636">
            <v>15</v>
          </cell>
          <cell r="D1636" t="str">
            <v>485-006</v>
          </cell>
        </row>
        <row r="1637">
          <cell r="C1637">
            <v>15</v>
          </cell>
          <cell r="D1637" t="str">
            <v>485-006</v>
          </cell>
        </row>
        <row r="1638">
          <cell r="C1638">
            <v>15</v>
          </cell>
          <cell r="D1638" t="str">
            <v>485-006</v>
          </cell>
        </row>
        <row r="1639">
          <cell r="C1639">
            <v>15</v>
          </cell>
          <cell r="D1639" t="str">
            <v>485-006</v>
          </cell>
        </row>
        <row r="1640">
          <cell r="C1640">
            <v>15</v>
          </cell>
          <cell r="D1640" t="str">
            <v>485-006</v>
          </cell>
        </row>
        <row r="1641">
          <cell r="C1641">
            <v>15</v>
          </cell>
          <cell r="D1641" t="str">
            <v>485-006</v>
          </cell>
        </row>
        <row r="1642">
          <cell r="C1642">
            <v>15</v>
          </cell>
          <cell r="D1642" t="str">
            <v>485-006</v>
          </cell>
        </row>
        <row r="1643">
          <cell r="C1643">
            <v>15</v>
          </cell>
          <cell r="D1643" t="str">
            <v>485-006</v>
          </cell>
        </row>
        <row r="1644">
          <cell r="C1644">
            <v>15</v>
          </cell>
          <cell r="D1644" t="str">
            <v>485-006</v>
          </cell>
        </row>
        <row r="1645">
          <cell r="C1645">
            <v>15</v>
          </cell>
          <cell r="D1645" t="str">
            <v>485-006</v>
          </cell>
        </row>
        <row r="1646">
          <cell r="C1646">
            <v>15</v>
          </cell>
          <cell r="D1646" t="str">
            <v>485-006</v>
          </cell>
        </row>
        <row r="1647">
          <cell r="C1647">
            <v>15</v>
          </cell>
          <cell r="D1647" t="str">
            <v>485-006</v>
          </cell>
        </row>
        <row r="1648">
          <cell r="C1648">
            <v>15</v>
          </cell>
          <cell r="D1648" t="str">
            <v>485-006</v>
          </cell>
        </row>
        <row r="1649">
          <cell r="C1649">
            <v>15</v>
          </cell>
          <cell r="D1649" t="str">
            <v>485-006</v>
          </cell>
        </row>
        <row r="1650">
          <cell r="C1650">
            <v>15</v>
          </cell>
          <cell r="D1650" t="str">
            <v>485-006</v>
          </cell>
        </row>
        <row r="1651">
          <cell r="C1651">
            <v>15</v>
          </cell>
          <cell r="D1651" t="str">
            <v>485-006</v>
          </cell>
        </row>
        <row r="1652">
          <cell r="C1652">
            <v>15</v>
          </cell>
          <cell r="D1652" t="str">
            <v>485-006</v>
          </cell>
        </row>
        <row r="1653">
          <cell r="C1653">
            <v>15</v>
          </cell>
          <cell r="D1653" t="str">
            <v>485-006</v>
          </cell>
        </row>
        <row r="1654">
          <cell r="C1654">
            <v>15</v>
          </cell>
          <cell r="D1654" t="str">
            <v>485-006</v>
          </cell>
        </row>
        <row r="1655">
          <cell r="C1655">
            <v>15</v>
          </cell>
          <cell r="D1655" t="str">
            <v>485-006</v>
          </cell>
        </row>
        <row r="1656">
          <cell r="C1656">
            <v>15</v>
          </cell>
          <cell r="D1656" t="str">
            <v>485-006</v>
          </cell>
        </row>
        <row r="1657">
          <cell r="C1657">
            <v>15</v>
          </cell>
          <cell r="D1657" t="str">
            <v>485-006</v>
          </cell>
        </row>
        <row r="1658">
          <cell r="C1658">
            <v>15</v>
          </cell>
          <cell r="D1658" t="str">
            <v>485-006</v>
          </cell>
        </row>
        <row r="1659">
          <cell r="C1659">
            <v>15</v>
          </cell>
          <cell r="D1659" t="str">
            <v>485-006</v>
          </cell>
        </row>
        <row r="1660">
          <cell r="C1660">
            <v>15</v>
          </cell>
          <cell r="D1660" t="str">
            <v>485-006</v>
          </cell>
        </row>
        <row r="1661">
          <cell r="C1661">
            <v>15</v>
          </cell>
          <cell r="D1661" t="str">
            <v>485-006</v>
          </cell>
        </row>
        <row r="1662">
          <cell r="C1662">
            <v>15</v>
          </cell>
          <cell r="D1662" t="str">
            <v>485-006</v>
          </cell>
        </row>
        <row r="1663">
          <cell r="C1663">
            <v>15</v>
          </cell>
          <cell r="D1663" t="str">
            <v>485-006</v>
          </cell>
        </row>
        <row r="1664">
          <cell r="C1664">
            <v>15</v>
          </cell>
          <cell r="D1664" t="str">
            <v>485-006</v>
          </cell>
        </row>
        <row r="1665">
          <cell r="C1665">
            <v>15</v>
          </cell>
          <cell r="D1665" t="str">
            <v>485-006</v>
          </cell>
        </row>
        <row r="1666">
          <cell r="C1666">
            <v>15</v>
          </cell>
          <cell r="D1666" t="str">
            <v>485-006</v>
          </cell>
        </row>
        <row r="1667">
          <cell r="C1667">
            <v>15</v>
          </cell>
          <cell r="D1667" t="str">
            <v>485-006</v>
          </cell>
        </row>
        <row r="1668">
          <cell r="C1668">
            <v>15</v>
          </cell>
          <cell r="D1668" t="str">
            <v>485-006</v>
          </cell>
        </row>
        <row r="1669">
          <cell r="C1669">
            <v>15</v>
          </cell>
          <cell r="D1669" t="str">
            <v>485-006</v>
          </cell>
        </row>
        <row r="1670">
          <cell r="C1670">
            <v>15</v>
          </cell>
          <cell r="D1670" t="str">
            <v>485-006</v>
          </cell>
        </row>
        <row r="1671">
          <cell r="C1671">
            <v>15</v>
          </cell>
          <cell r="D1671" t="str">
            <v>485-006</v>
          </cell>
        </row>
        <row r="1672">
          <cell r="C1672">
            <v>15</v>
          </cell>
          <cell r="D1672" t="str">
            <v>485-006</v>
          </cell>
        </row>
        <row r="1673">
          <cell r="C1673">
            <v>15</v>
          </cell>
          <cell r="D1673" t="str">
            <v>485-006</v>
          </cell>
        </row>
        <row r="1674">
          <cell r="C1674">
            <v>15</v>
          </cell>
          <cell r="D1674" t="str">
            <v>485-006</v>
          </cell>
        </row>
        <row r="1675">
          <cell r="C1675">
            <v>15</v>
          </cell>
          <cell r="D1675" t="str">
            <v>485-006</v>
          </cell>
        </row>
        <row r="1676">
          <cell r="C1676">
            <v>15</v>
          </cell>
          <cell r="D1676" t="str">
            <v>485-006</v>
          </cell>
        </row>
        <row r="1677">
          <cell r="C1677">
            <v>15</v>
          </cell>
          <cell r="D1677" t="str">
            <v>485-048</v>
          </cell>
        </row>
        <row r="1678">
          <cell r="C1678">
            <v>15</v>
          </cell>
          <cell r="D1678" t="str">
            <v>485-048</v>
          </cell>
        </row>
        <row r="1679">
          <cell r="C1679">
            <v>15</v>
          </cell>
          <cell r="D1679" t="str">
            <v>485-006</v>
          </cell>
        </row>
        <row r="1680">
          <cell r="C1680">
            <v>15</v>
          </cell>
          <cell r="D1680" t="str">
            <v>485-006</v>
          </cell>
        </row>
        <row r="1681">
          <cell r="C1681">
            <v>15</v>
          </cell>
          <cell r="D1681" t="str">
            <v>485-006</v>
          </cell>
        </row>
        <row r="1682">
          <cell r="C1682">
            <v>15</v>
          </cell>
          <cell r="D1682" t="str">
            <v>485-006</v>
          </cell>
        </row>
        <row r="1683">
          <cell r="C1683">
            <v>15</v>
          </cell>
          <cell r="D1683" t="str">
            <v>485-006</v>
          </cell>
        </row>
        <row r="1684">
          <cell r="C1684">
            <v>15</v>
          </cell>
          <cell r="D1684" t="str">
            <v>485-006</v>
          </cell>
        </row>
        <row r="1685">
          <cell r="C1685">
            <v>15</v>
          </cell>
          <cell r="D1685" t="str">
            <v>485-006</v>
          </cell>
        </row>
        <row r="1686">
          <cell r="C1686">
            <v>15</v>
          </cell>
          <cell r="D1686" t="str">
            <v>485-006</v>
          </cell>
        </row>
        <row r="1687">
          <cell r="C1687">
            <v>15</v>
          </cell>
          <cell r="D1687" t="str">
            <v>485-006</v>
          </cell>
        </row>
        <row r="1688">
          <cell r="C1688">
            <v>15</v>
          </cell>
          <cell r="D1688" t="str">
            <v>485-006</v>
          </cell>
        </row>
        <row r="1689">
          <cell r="C1689">
            <v>15</v>
          </cell>
          <cell r="D1689" t="str">
            <v>485-006</v>
          </cell>
        </row>
        <row r="1690">
          <cell r="C1690">
            <v>15</v>
          </cell>
          <cell r="D1690" t="str">
            <v>485-006</v>
          </cell>
        </row>
        <row r="1691">
          <cell r="C1691">
            <v>15</v>
          </cell>
          <cell r="D1691" t="str">
            <v>485-006</v>
          </cell>
        </row>
        <row r="1692">
          <cell r="C1692">
            <v>15</v>
          </cell>
          <cell r="D1692" t="str">
            <v>485-006</v>
          </cell>
        </row>
        <row r="1693">
          <cell r="C1693">
            <v>15</v>
          </cell>
          <cell r="D1693" t="str">
            <v>485-006</v>
          </cell>
        </row>
        <row r="1694">
          <cell r="C1694">
            <v>15</v>
          </cell>
          <cell r="D1694" t="str">
            <v>485-006</v>
          </cell>
        </row>
        <row r="1695">
          <cell r="C1695">
            <v>15</v>
          </cell>
          <cell r="D1695" t="str">
            <v>485-006</v>
          </cell>
        </row>
        <row r="1696">
          <cell r="C1696">
            <v>15</v>
          </cell>
          <cell r="D1696" t="str">
            <v>485-006</v>
          </cell>
        </row>
        <row r="1697">
          <cell r="C1697">
            <v>15</v>
          </cell>
          <cell r="D1697" t="str">
            <v>485-006</v>
          </cell>
        </row>
        <row r="1698">
          <cell r="C1698">
            <v>15</v>
          </cell>
          <cell r="D1698" t="str">
            <v>485-006</v>
          </cell>
        </row>
        <row r="1699">
          <cell r="C1699">
            <v>15</v>
          </cell>
          <cell r="D1699" t="str">
            <v>485-006</v>
          </cell>
        </row>
        <row r="1700">
          <cell r="C1700">
            <v>15</v>
          </cell>
          <cell r="D1700" t="str">
            <v>485-006</v>
          </cell>
        </row>
        <row r="1701">
          <cell r="C1701">
            <v>15</v>
          </cell>
          <cell r="D1701" t="str">
            <v>485-006</v>
          </cell>
        </row>
        <row r="1702">
          <cell r="C1702">
            <v>15</v>
          </cell>
          <cell r="D1702" t="str">
            <v>485-006</v>
          </cell>
        </row>
        <row r="1703">
          <cell r="C1703">
            <v>15</v>
          </cell>
          <cell r="D1703" t="str">
            <v>485-048</v>
          </cell>
        </row>
        <row r="1704">
          <cell r="C1704">
            <v>15</v>
          </cell>
          <cell r="D1704" t="str">
            <v>485-006</v>
          </cell>
        </row>
        <row r="1705">
          <cell r="C1705">
            <v>15</v>
          </cell>
          <cell r="D1705" t="str">
            <v>485-048</v>
          </cell>
        </row>
        <row r="1706">
          <cell r="C1706">
            <v>15</v>
          </cell>
          <cell r="D1706" t="str">
            <v>485-006</v>
          </cell>
        </row>
        <row r="1707">
          <cell r="C1707">
            <v>15</v>
          </cell>
          <cell r="D1707" t="str">
            <v>485-006</v>
          </cell>
        </row>
        <row r="1708">
          <cell r="C1708">
            <v>15</v>
          </cell>
          <cell r="D1708" t="str">
            <v>485-006</v>
          </cell>
        </row>
        <row r="1709">
          <cell r="C1709">
            <v>15</v>
          </cell>
          <cell r="D1709" t="str">
            <v>485-006</v>
          </cell>
        </row>
        <row r="1710">
          <cell r="C1710">
            <v>15</v>
          </cell>
          <cell r="D1710" t="str">
            <v>485-006</v>
          </cell>
        </row>
        <row r="1711">
          <cell r="C1711">
            <v>15</v>
          </cell>
          <cell r="D1711" t="str">
            <v>485-006</v>
          </cell>
        </row>
        <row r="1712">
          <cell r="C1712">
            <v>15</v>
          </cell>
          <cell r="D1712" t="str">
            <v>485-006</v>
          </cell>
        </row>
        <row r="1713">
          <cell r="C1713">
            <v>15</v>
          </cell>
          <cell r="D1713" t="str">
            <v>485-006</v>
          </cell>
        </row>
        <row r="1714">
          <cell r="C1714">
            <v>15</v>
          </cell>
          <cell r="D1714" t="str">
            <v>485-006</v>
          </cell>
        </row>
        <row r="1715">
          <cell r="C1715">
            <v>15</v>
          </cell>
          <cell r="D1715" t="str">
            <v>485-006</v>
          </cell>
        </row>
        <row r="1716">
          <cell r="C1716">
            <v>15</v>
          </cell>
          <cell r="D1716" t="str">
            <v>485-006</v>
          </cell>
        </row>
        <row r="1717">
          <cell r="C1717">
            <v>15</v>
          </cell>
          <cell r="D1717" t="str">
            <v>485-006</v>
          </cell>
        </row>
        <row r="1718">
          <cell r="C1718">
            <v>15</v>
          </cell>
          <cell r="D1718" t="str">
            <v>485-006</v>
          </cell>
        </row>
        <row r="1719">
          <cell r="C1719">
            <v>15</v>
          </cell>
          <cell r="D1719" t="str">
            <v>485-006</v>
          </cell>
        </row>
        <row r="1720">
          <cell r="C1720">
            <v>15</v>
          </cell>
          <cell r="D1720" t="str">
            <v>485-006</v>
          </cell>
        </row>
        <row r="1721">
          <cell r="C1721">
            <v>15</v>
          </cell>
          <cell r="D1721" t="str">
            <v>485-006</v>
          </cell>
        </row>
        <row r="1722">
          <cell r="C1722">
            <v>15</v>
          </cell>
          <cell r="D1722" t="str">
            <v>485-006</v>
          </cell>
        </row>
        <row r="1723">
          <cell r="C1723">
            <v>15</v>
          </cell>
          <cell r="D1723" t="str">
            <v>485-006</v>
          </cell>
        </row>
        <row r="1724">
          <cell r="C1724">
            <v>15</v>
          </cell>
          <cell r="D1724" t="str">
            <v>485-006</v>
          </cell>
        </row>
        <row r="1725">
          <cell r="C1725">
            <v>15</v>
          </cell>
          <cell r="D1725" t="str">
            <v>485-006</v>
          </cell>
        </row>
        <row r="1726">
          <cell r="C1726">
            <v>15</v>
          </cell>
          <cell r="D1726" t="str">
            <v>485-006</v>
          </cell>
        </row>
        <row r="1727">
          <cell r="C1727">
            <v>15</v>
          </cell>
          <cell r="D1727" t="str">
            <v>485-006</v>
          </cell>
        </row>
        <row r="1728">
          <cell r="C1728">
            <v>15</v>
          </cell>
          <cell r="D1728" t="str">
            <v>485-006</v>
          </cell>
        </row>
        <row r="1729">
          <cell r="C1729">
            <v>15</v>
          </cell>
          <cell r="D1729" t="str">
            <v>485-006</v>
          </cell>
        </row>
        <row r="1730">
          <cell r="C1730">
            <v>15</v>
          </cell>
          <cell r="D1730" t="str">
            <v>485-006</v>
          </cell>
        </row>
        <row r="1731">
          <cell r="C1731">
            <v>15</v>
          </cell>
          <cell r="D1731" t="str">
            <v>485-006</v>
          </cell>
        </row>
        <row r="1732">
          <cell r="C1732">
            <v>15</v>
          </cell>
          <cell r="D1732" t="str">
            <v>485-006</v>
          </cell>
        </row>
        <row r="1733">
          <cell r="C1733">
            <v>15</v>
          </cell>
          <cell r="D1733" t="str">
            <v>485-006</v>
          </cell>
        </row>
        <row r="1734">
          <cell r="C1734">
            <v>15</v>
          </cell>
          <cell r="D1734" t="str">
            <v>485-006</v>
          </cell>
        </row>
        <row r="1735">
          <cell r="C1735">
            <v>15</v>
          </cell>
          <cell r="D1735" t="str">
            <v>485-006</v>
          </cell>
        </row>
        <row r="1736">
          <cell r="C1736">
            <v>15</v>
          </cell>
          <cell r="D1736" t="str">
            <v>485-006</v>
          </cell>
        </row>
        <row r="1737">
          <cell r="C1737">
            <v>15</v>
          </cell>
          <cell r="D1737" t="str">
            <v>485-006</v>
          </cell>
        </row>
        <row r="1738">
          <cell r="C1738">
            <v>15</v>
          </cell>
          <cell r="D1738" t="str">
            <v>485-006</v>
          </cell>
        </row>
        <row r="1739">
          <cell r="C1739">
            <v>15</v>
          </cell>
          <cell r="D1739" t="str">
            <v>485-006</v>
          </cell>
        </row>
        <row r="1740">
          <cell r="C1740">
            <v>15</v>
          </cell>
          <cell r="D1740" t="str">
            <v>485-006</v>
          </cell>
        </row>
        <row r="1741">
          <cell r="C1741">
            <v>15</v>
          </cell>
          <cell r="D1741" t="str">
            <v>485-006</v>
          </cell>
        </row>
        <row r="1742">
          <cell r="C1742">
            <v>15</v>
          </cell>
          <cell r="D1742" t="str">
            <v>485-006</v>
          </cell>
        </row>
        <row r="1743">
          <cell r="C1743">
            <v>15</v>
          </cell>
          <cell r="D1743" t="str">
            <v>485-006</v>
          </cell>
        </row>
        <row r="1744">
          <cell r="C1744">
            <v>15</v>
          </cell>
          <cell r="D1744" t="str">
            <v>485-006</v>
          </cell>
        </row>
        <row r="1745">
          <cell r="C1745">
            <v>15</v>
          </cell>
          <cell r="D1745" t="str">
            <v>485-006</v>
          </cell>
        </row>
        <row r="1746">
          <cell r="C1746">
            <v>15</v>
          </cell>
          <cell r="D1746" t="str">
            <v>485-048</v>
          </cell>
        </row>
        <row r="1747">
          <cell r="C1747">
            <v>15</v>
          </cell>
          <cell r="D1747" t="str">
            <v>485-048</v>
          </cell>
        </row>
        <row r="1748">
          <cell r="C1748">
            <v>15</v>
          </cell>
          <cell r="D1748" t="str">
            <v>485-048</v>
          </cell>
        </row>
        <row r="1749">
          <cell r="C1749">
            <v>15</v>
          </cell>
          <cell r="D1749" t="str">
            <v>485-048</v>
          </cell>
        </row>
        <row r="1750">
          <cell r="C1750">
            <v>15</v>
          </cell>
          <cell r="D1750" t="str">
            <v>485-006</v>
          </cell>
        </row>
        <row r="1751">
          <cell r="C1751">
            <v>15</v>
          </cell>
          <cell r="D1751" t="str">
            <v>485-006</v>
          </cell>
        </row>
        <row r="1752">
          <cell r="C1752">
            <v>15</v>
          </cell>
          <cell r="D1752" t="str">
            <v>485-006</v>
          </cell>
        </row>
        <row r="1753">
          <cell r="C1753">
            <v>15</v>
          </cell>
          <cell r="D1753" t="str">
            <v>485-006</v>
          </cell>
        </row>
        <row r="1754">
          <cell r="C1754">
            <v>15</v>
          </cell>
          <cell r="D1754" t="str">
            <v>485-006</v>
          </cell>
        </row>
        <row r="1755">
          <cell r="C1755">
            <v>15</v>
          </cell>
          <cell r="D1755" t="str">
            <v>485-006</v>
          </cell>
        </row>
        <row r="1756">
          <cell r="C1756">
            <v>15</v>
          </cell>
          <cell r="D1756" t="str">
            <v>485-006</v>
          </cell>
        </row>
        <row r="1757">
          <cell r="C1757">
            <v>15</v>
          </cell>
          <cell r="D1757" t="str">
            <v>485-006</v>
          </cell>
        </row>
        <row r="1758">
          <cell r="C1758">
            <v>15</v>
          </cell>
          <cell r="D1758" t="str">
            <v>485-006</v>
          </cell>
        </row>
        <row r="1759">
          <cell r="C1759">
            <v>15</v>
          </cell>
          <cell r="D1759" t="str">
            <v>485-006</v>
          </cell>
        </row>
        <row r="1760">
          <cell r="C1760">
            <v>15</v>
          </cell>
          <cell r="D1760" t="str">
            <v>485-006</v>
          </cell>
        </row>
        <row r="1761">
          <cell r="C1761">
            <v>15</v>
          </cell>
          <cell r="D1761" t="str">
            <v>485-006</v>
          </cell>
        </row>
        <row r="1762">
          <cell r="C1762">
            <v>15</v>
          </cell>
          <cell r="D1762" t="str">
            <v>485-006</v>
          </cell>
        </row>
        <row r="1763">
          <cell r="C1763">
            <v>15</v>
          </cell>
          <cell r="D1763" t="str">
            <v>485-006</v>
          </cell>
        </row>
        <row r="1764">
          <cell r="C1764">
            <v>15</v>
          </cell>
          <cell r="D1764" t="str">
            <v>485-006</v>
          </cell>
        </row>
        <row r="1765">
          <cell r="C1765">
            <v>15</v>
          </cell>
          <cell r="D1765" t="str">
            <v>485-006</v>
          </cell>
        </row>
        <row r="1766">
          <cell r="C1766">
            <v>15</v>
          </cell>
          <cell r="D1766" t="str">
            <v>485-006</v>
          </cell>
        </row>
        <row r="1767">
          <cell r="C1767">
            <v>15</v>
          </cell>
          <cell r="D1767" t="str">
            <v>485-006</v>
          </cell>
        </row>
        <row r="1768">
          <cell r="C1768">
            <v>15</v>
          </cell>
          <cell r="D1768" t="str">
            <v>485-006</v>
          </cell>
        </row>
        <row r="1769">
          <cell r="C1769">
            <v>15</v>
          </cell>
          <cell r="D1769" t="str">
            <v>485-006</v>
          </cell>
        </row>
        <row r="1770">
          <cell r="C1770">
            <v>15</v>
          </cell>
          <cell r="D1770" t="str">
            <v>485-006</v>
          </cell>
        </row>
        <row r="1771">
          <cell r="C1771">
            <v>15</v>
          </cell>
          <cell r="D1771" t="str">
            <v>485-006</v>
          </cell>
        </row>
        <row r="1772">
          <cell r="C1772">
            <v>15</v>
          </cell>
          <cell r="D1772" t="str">
            <v>485-006</v>
          </cell>
        </row>
        <row r="1773">
          <cell r="C1773">
            <v>15</v>
          </cell>
          <cell r="D1773" t="str">
            <v>485-006</v>
          </cell>
        </row>
        <row r="1774">
          <cell r="C1774">
            <v>15</v>
          </cell>
          <cell r="D1774" t="str">
            <v>485-006</v>
          </cell>
        </row>
        <row r="1775">
          <cell r="C1775">
            <v>15</v>
          </cell>
          <cell r="D1775" t="str">
            <v>485-006</v>
          </cell>
        </row>
        <row r="1776">
          <cell r="C1776">
            <v>15</v>
          </cell>
          <cell r="D1776" t="str">
            <v>485-006</v>
          </cell>
        </row>
        <row r="1777">
          <cell r="C1777">
            <v>15</v>
          </cell>
          <cell r="D1777" t="str">
            <v>485-006</v>
          </cell>
        </row>
        <row r="1778">
          <cell r="C1778">
            <v>15</v>
          </cell>
          <cell r="D1778" t="str">
            <v>485-006</v>
          </cell>
        </row>
        <row r="1779">
          <cell r="C1779">
            <v>15</v>
          </cell>
          <cell r="D1779" t="str">
            <v>485-006</v>
          </cell>
        </row>
        <row r="1780">
          <cell r="C1780">
            <v>15</v>
          </cell>
          <cell r="D1780" t="str">
            <v>485-006</v>
          </cell>
        </row>
        <row r="1781">
          <cell r="C1781">
            <v>15</v>
          </cell>
          <cell r="D1781" t="str">
            <v>485-006</v>
          </cell>
        </row>
        <row r="1782">
          <cell r="C1782">
            <v>15</v>
          </cell>
          <cell r="D1782" t="str">
            <v>485-006</v>
          </cell>
        </row>
        <row r="1783">
          <cell r="C1783">
            <v>15</v>
          </cell>
          <cell r="D1783" t="str">
            <v>485-006</v>
          </cell>
        </row>
        <row r="1784">
          <cell r="C1784">
            <v>15</v>
          </cell>
          <cell r="D1784" t="str">
            <v>485-006</v>
          </cell>
        </row>
        <row r="1785">
          <cell r="C1785">
            <v>15</v>
          </cell>
          <cell r="D1785" t="str">
            <v>485-006</v>
          </cell>
        </row>
        <row r="1786">
          <cell r="C1786">
            <v>15</v>
          </cell>
          <cell r="D1786" t="str">
            <v>485-006</v>
          </cell>
        </row>
        <row r="1787">
          <cell r="C1787">
            <v>15</v>
          </cell>
          <cell r="D1787" t="str">
            <v>485-006</v>
          </cell>
        </row>
        <row r="1788">
          <cell r="C1788">
            <v>15</v>
          </cell>
          <cell r="D1788" t="str">
            <v>485-006</v>
          </cell>
        </row>
        <row r="1789">
          <cell r="C1789">
            <v>15</v>
          </cell>
          <cell r="D1789" t="str">
            <v>485-006</v>
          </cell>
        </row>
        <row r="1790">
          <cell r="C1790">
            <v>15</v>
          </cell>
          <cell r="D1790" t="str">
            <v>485-006</v>
          </cell>
        </row>
        <row r="1791">
          <cell r="C1791">
            <v>15</v>
          </cell>
          <cell r="D1791" t="str">
            <v>485-006</v>
          </cell>
        </row>
        <row r="1792">
          <cell r="C1792">
            <v>15</v>
          </cell>
          <cell r="D1792" t="str">
            <v>485-006</v>
          </cell>
        </row>
        <row r="1793">
          <cell r="C1793">
            <v>15</v>
          </cell>
          <cell r="D1793" t="str">
            <v>485-006</v>
          </cell>
        </row>
        <row r="1794">
          <cell r="C1794">
            <v>15</v>
          </cell>
          <cell r="D1794" t="str">
            <v>485-006</v>
          </cell>
        </row>
        <row r="1795">
          <cell r="C1795">
            <v>15</v>
          </cell>
          <cell r="D1795" t="str">
            <v>485-006</v>
          </cell>
        </row>
        <row r="1796">
          <cell r="C1796">
            <v>15</v>
          </cell>
          <cell r="D1796" t="str">
            <v>485-006</v>
          </cell>
        </row>
        <row r="1797">
          <cell r="C1797">
            <v>15</v>
          </cell>
          <cell r="D1797" t="str">
            <v>485-006</v>
          </cell>
        </row>
        <row r="1798">
          <cell r="C1798">
            <v>15</v>
          </cell>
          <cell r="D1798" t="str">
            <v>485-006</v>
          </cell>
        </row>
        <row r="1799">
          <cell r="C1799">
            <v>15</v>
          </cell>
          <cell r="D1799" t="str">
            <v>485-006</v>
          </cell>
        </row>
        <row r="1800">
          <cell r="C1800">
            <v>15</v>
          </cell>
          <cell r="D1800" t="str">
            <v>485-006</v>
          </cell>
        </row>
        <row r="1801">
          <cell r="C1801">
            <v>15</v>
          </cell>
          <cell r="D1801" t="str">
            <v>485-006</v>
          </cell>
        </row>
        <row r="1802">
          <cell r="C1802">
            <v>15</v>
          </cell>
          <cell r="D1802" t="str">
            <v>485-006</v>
          </cell>
        </row>
        <row r="1803">
          <cell r="C1803">
            <v>15</v>
          </cell>
          <cell r="D1803" t="str">
            <v>485-006</v>
          </cell>
        </row>
        <row r="1804">
          <cell r="C1804">
            <v>15</v>
          </cell>
          <cell r="D1804" t="str">
            <v>485-006</v>
          </cell>
        </row>
        <row r="1805">
          <cell r="C1805">
            <v>15</v>
          </cell>
          <cell r="D1805" t="str">
            <v>485-006</v>
          </cell>
        </row>
        <row r="1806">
          <cell r="C1806">
            <v>15</v>
          </cell>
          <cell r="D1806" t="str">
            <v>485-006</v>
          </cell>
        </row>
        <row r="1807">
          <cell r="C1807">
            <v>15</v>
          </cell>
          <cell r="D1807" t="str">
            <v>485-006</v>
          </cell>
        </row>
        <row r="1808">
          <cell r="C1808">
            <v>15</v>
          </cell>
          <cell r="D1808" t="str">
            <v>485-006</v>
          </cell>
        </row>
        <row r="1809">
          <cell r="C1809">
            <v>15</v>
          </cell>
          <cell r="D1809" t="str">
            <v>485-006</v>
          </cell>
        </row>
        <row r="1810">
          <cell r="C1810">
            <v>15</v>
          </cell>
          <cell r="D1810" t="str">
            <v>485-006</v>
          </cell>
        </row>
        <row r="1811">
          <cell r="C1811">
            <v>15</v>
          </cell>
          <cell r="D1811" t="str">
            <v>485-006</v>
          </cell>
        </row>
        <row r="1812">
          <cell r="C1812">
            <v>15</v>
          </cell>
          <cell r="D1812" t="str">
            <v>485-006</v>
          </cell>
        </row>
        <row r="1813">
          <cell r="C1813">
            <v>15</v>
          </cell>
          <cell r="D1813" t="str">
            <v>485-006</v>
          </cell>
        </row>
        <row r="1814">
          <cell r="C1814">
            <v>15</v>
          </cell>
          <cell r="D1814" t="str">
            <v>485-006</v>
          </cell>
        </row>
        <row r="1815">
          <cell r="C1815">
            <v>15</v>
          </cell>
          <cell r="D1815" t="str">
            <v>485-006</v>
          </cell>
        </row>
        <row r="1816">
          <cell r="C1816">
            <v>15</v>
          </cell>
          <cell r="D1816" t="str">
            <v>485-006</v>
          </cell>
        </row>
        <row r="1817">
          <cell r="C1817">
            <v>15</v>
          </cell>
          <cell r="D1817" t="str">
            <v>485-006</v>
          </cell>
        </row>
        <row r="1818">
          <cell r="C1818">
            <v>15</v>
          </cell>
          <cell r="D1818" t="str">
            <v>485-006</v>
          </cell>
        </row>
        <row r="1819">
          <cell r="C1819">
            <v>15</v>
          </cell>
          <cell r="D1819" t="str">
            <v>485-006</v>
          </cell>
        </row>
        <row r="1820">
          <cell r="C1820">
            <v>15</v>
          </cell>
          <cell r="D1820" t="str">
            <v>485-006</v>
          </cell>
        </row>
        <row r="1821">
          <cell r="C1821">
            <v>15</v>
          </cell>
          <cell r="D1821" t="str">
            <v>485-048</v>
          </cell>
        </row>
        <row r="1822">
          <cell r="C1822">
            <v>15</v>
          </cell>
          <cell r="D1822" t="str">
            <v>485-048</v>
          </cell>
        </row>
        <row r="1823">
          <cell r="C1823">
            <v>15</v>
          </cell>
          <cell r="D1823" t="str">
            <v>485-048</v>
          </cell>
        </row>
        <row r="1824">
          <cell r="C1824">
            <v>15</v>
          </cell>
          <cell r="D1824" t="str">
            <v>485-006</v>
          </cell>
        </row>
        <row r="1825">
          <cell r="C1825">
            <v>15</v>
          </cell>
          <cell r="D1825" t="str">
            <v>485-006</v>
          </cell>
        </row>
        <row r="1826">
          <cell r="C1826">
            <v>15</v>
          </cell>
          <cell r="D1826" t="str">
            <v>485-006</v>
          </cell>
        </row>
        <row r="1827">
          <cell r="C1827">
            <v>15</v>
          </cell>
          <cell r="D1827" t="str">
            <v>485-006</v>
          </cell>
        </row>
        <row r="1828">
          <cell r="C1828">
            <v>15</v>
          </cell>
          <cell r="D1828" t="str">
            <v>485-006</v>
          </cell>
        </row>
        <row r="1829">
          <cell r="C1829">
            <v>15</v>
          </cell>
          <cell r="D1829" t="str">
            <v>485-006</v>
          </cell>
        </row>
        <row r="1830">
          <cell r="C1830">
            <v>15</v>
          </cell>
          <cell r="D1830" t="str">
            <v>485-006</v>
          </cell>
        </row>
        <row r="1831">
          <cell r="C1831">
            <v>15</v>
          </cell>
          <cell r="D1831" t="str">
            <v>485-006</v>
          </cell>
        </row>
        <row r="1832">
          <cell r="C1832">
            <v>15</v>
          </cell>
          <cell r="D1832" t="str">
            <v>485-006</v>
          </cell>
        </row>
        <row r="1833">
          <cell r="C1833">
            <v>15</v>
          </cell>
          <cell r="D1833" t="str">
            <v>485-006</v>
          </cell>
        </row>
        <row r="1834">
          <cell r="C1834">
            <v>15</v>
          </cell>
          <cell r="D1834" t="str">
            <v>485-006</v>
          </cell>
        </row>
        <row r="1835">
          <cell r="C1835">
            <v>15</v>
          </cell>
          <cell r="D1835" t="str">
            <v>485-006</v>
          </cell>
        </row>
        <row r="1836">
          <cell r="C1836">
            <v>15</v>
          </cell>
          <cell r="D1836" t="str">
            <v>485-006</v>
          </cell>
        </row>
        <row r="1837">
          <cell r="C1837">
            <v>15</v>
          </cell>
          <cell r="D1837" t="str">
            <v>485-048</v>
          </cell>
        </row>
        <row r="1838">
          <cell r="C1838">
            <v>15</v>
          </cell>
          <cell r="D1838" t="str">
            <v>485-006</v>
          </cell>
        </row>
        <row r="1839">
          <cell r="C1839">
            <v>15</v>
          </cell>
          <cell r="D1839" t="str">
            <v>485-006</v>
          </cell>
        </row>
        <row r="1840">
          <cell r="C1840">
            <v>15</v>
          </cell>
          <cell r="D1840" t="str">
            <v>485-006</v>
          </cell>
        </row>
        <row r="1841">
          <cell r="C1841">
            <v>15</v>
          </cell>
          <cell r="D1841" t="str">
            <v>485-006</v>
          </cell>
        </row>
        <row r="1842">
          <cell r="C1842">
            <v>15</v>
          </cell>
          <cell r="D1842" t="str">
            <v>485-006</v>
          </cell>
        </row>
        <row r="1843">
          <cell r="C1843">
            <v>15</v>
          </cell>
          <cell r="D1843" t="str">
            <v>485-006</v>
          </cell>
        </row>
        <row r="1844">
          <cell r="C1844">
            <v>15</v>
          </cell>
          <cell r="D1844" t="str">
            <v>485-006</v>
          </cell>
        </row>
        <row r="1845">
          <cell r="C1845">
            <v>15</v>
          </cell>
          <cell r="D1845" t="str">
            <v>485-006</v>
          </cell>
        </row>
        <row r="1846">
          <cell r="C1846">
            <v>15</v>
          </cell>
          <cell r="D1846" t="str">
            <v>485-006</v>
          </cell>
        </row>
        <row r="1847">
          <cell r="C1847">
            <v>15</v>
          </cell>
          <cell r="D1847" t="str">
            <v>485-006</v>
          </cell>
        </row>
        <row r="1848">
          <cell r="C1848">
            <v>15</v>
          </cell>
          <cell r="D1848" t="str">
            <v>485-006</v>
          </cell>
        </row>
        <row r="1849">
          <cell r="C1849">
            <v>15</v>
          </cell>
          <cell r="D1849" t="str">
            <v>485-006</v>
          </cell>
        </row>
        <row r="1850">
          <cell r="C1850">
            <v>15</v>
          </cell>
          <cell r="D1850" t="str">
            <v>485-006</v>
          </cell>
        </row>
        <row r="1851">
          <cell r="C1851">
            <v>15</v>
          </cell>
          <cell r="D1851" t="str">
            <v>485-006</v>
          </cell>
        </row>
        <row r="1852">
          <cell r="C1852">
            <v>15</v>
          </cell>
          <cell r="D1852" t="str">
            <v>485-006</v>
          </cell>
        </row>
        <row r="1853">
          <cell r="C1853">
            <v>15</v>
          </cell>
          <cell r="D1853" t="str">
            <v>485-006</v>
          </cell>
        </row>
        <row r="1854">
          <cell r="C1854">
            <v>15</v>
          </cell>
          <cell r="D1854" t="str">
            <v>485-006</v>
          </cell>
        </row>
        <row r="1855">
          <cell r="C1855">
            <v>15</v>
          </cell>
          <cell r="D1855" t="str">
            <v>485-006</v>
          </cell>
        </row>
        <row r="1856">
          <cell r="C1856">
            <v>15</v>
          </cell>
          <cell r="D1856" t="str">
            <v>485-006</v>
          </cell>
        </row>
        <row r="1857">
          <cell r="C1857">
            <v>15</v>
          </cell>
          <cell r="D1857" t="str">
            <v>485-006</v>
          </cell>
        </row>
        <row r="1858">
          <cell r="C1858">
            <v>15</v>
          </cell>
          <cell r="D1858" t="str">
            <v>485-006</v>
          </cell>
        </row>
        <row r="1859">
          <cell r="C1859">
            <v>15</v>
          </cell>
          <cell r="D1859" t="str">
            <v>485-006</v>
          </cell>
        </row>
        <row r="1860">
          <cell r="C1860">
            <v>15</v>
          </cell>
          <cell r="D1860" t="str">
            <v>485-048</v>
          </cell>
        </row>
        <row r="1861">
          <cell r="C1861">
            <v>15</v>
          </cell>
          <cell r="D1861" t="str">
            <v>485-048</v>
          </cell>
        </row>
        <row r="1862">
          <cell r="C1862">
            <v>15</v>
          </cell>
          <cell r="D1862" t="str">
            <v>485-048</v>
          </cell>
        </row>
        <row r="1863">
          <cell r="C1863">
            <v>15</v>
          </cell>
          <cell r="D1863" t="str">
            <v>485-006</v>
          </cell>
        </row>
        <row r="1864">
          <cell r="C1864">
            <v>15</v>
          </cell>
          <cell r="D1864" t="str">
            <v>485-006</v>
          </cell>
        </row>
        <row r="1865">
          <cell r="C1865">
            <v>15</v>
          </cell>
          <cell r="D1865" t="str">
            <v>485-006</v>
          </cell>
        </row>
        <row r="1866">
          <cell r="C1866">
            <v>15</v>
          </cell>
          <cell r="D1866" t="str">
            <v>485-006</v>
          </cell>
        </row>
        <row r="1867">
          <cell r="C1867">
            <v>15</v>
          </cell>
          <cell r="D1867" t="str">
            <v>485-006</v>
          </cell>
        </row>
        <row r="1868">
          <cell r="C1868">
            <v>15</v>
          </cell>
          <cell r="D1868" t="str">
            <v>485-006</v>
          </cell>
        </row>
        <row r="1869">
          <cell r="C1869">
            <v>15</v>
          </cell>
          <cell r="D1869" t="str">
            <v>485-006</v>
          </cell>
        </row>
        <row r="1870">
          <cell r="C1870">
            <v>15</v>
          </cell>
          <cell r="D1870" t="str">
            <v>485-006</v>
          </cell>
        </row>
        <row r="1871">
          <cell r="C1871">
            <v>15</v>
          </cell>
          <cell r="D1871" t="str">
            <v>485-006</v>
          </cell>
        </row>
        <row r="1872">
          <cell r="C1872">
            <v>15</v>
          </cell>
          <cell r="D1872" t="str">
            <v>485-006</v>
          </cell>
        </row>
        <row r="1873">
          <cell r="C1873">
            <v>15</v>
          </cell>
          <cell r="D1873" t="str">
            <v>485-006</v>
          </cell>
        </row>
        <row r="1874">
          <cell r="C1874">
            <v>15</v>
          </cell>
          <cell r="D1874" t="str">
            <v>485-006</v>
          </cell>
        </row>
        <row r="1875">
          <cell r="C1875">
            <v>15</v>
          </cell>
          <cell r="D1875" t="str">
            <v>485-006</v>
          </cell>
        </row>
        <row r="1876">
          <cell r="C1876">
            <v>15</v>
          </cell>
          <cell r="D1876" t="str">
            <v>485-006</v>
          </cell>
        </row>
        <row r="1877">
          <cell r="C1877">
            <v>15</v>
          </cell>
          <cell r="D1877" t="str">
            <v>485-006</v>
          </cell>
        </row>
        <row r="1878">
          <cell r="C1878">
            <v>15</v>
          </cell>
          <cell r="D1878" t="str">
            <v>485-006</v>
          </cell>
        </row>
        <row r="1879">
          <cell r="C1879">
            <v>15</v>
          </cell>
          <cell r="D1879" t="str">
            <v>485-048</v>
          </cell>
        </row>
        <row r="1880">
          <cell r="C1880">
            <v>15</v>
          </cell>
          <cell r="D1880" t="str">
            <v>485-006</v>
          </cell>
        </row>
        <row r="1881">
          <cell r="C1881">
            <v>15</v>
          </cell>
          <cell r="D1881" t="str">
            <v>485-006</v>
          </cell>
        </row>
        <row r="1882">
          <cell r="C1882">
            <v>15</v>
          </cell>
          <cell r="D1882" t="str">
            <v>485-006</v>
          </cell>
        </row>
        <row r="1883">
          <cell r="C1883">
            <v>15</v>
          </cell>
          <cell r="D1883" t="str">
            <v>485-006</v>
          </cell>
        </row>
        <row r="1884">
          <cell r="C1884">
            <v>15</v>
          </cell>
          <cell r="D1884" t="str">
            <v>485-006</v>
          </cell>
        </row>
        <row r="1885">
          <cell r="C1885">
            <v>15</v>
          </cell>
          <cell r="D1885" t="str">
            <v>485-006</v>
          </cell>
        </row>
        <row r="1886">
          <cell r="C1886">
            <v>15</v>
          </cell>
          <cell r="D1886" t="str">
            <v>485-006</v>
          </cell>
        </row>
        <row r="1887">
          <cell r="C1887">
            <v>15</v>
          </cell>
          <cell r="D1887" t="str">
            <v>485-006</v>
          </cell>
        </row>
        <row r="1888">
          <cell r="C1888">
            <v>15</v>
          </cell>
          <cell r="D1888" t="str">
            <v>485-006</v>
          </cell>
        </row>
        <row r="1889">
          <cell r="C1889">
            <v>15</v>
          </cell>
          <cell r="D1889" t="str">
            <v>485-006</v>
          </cell>
        </row>
        <row r="1890">
          <cell r="C1890">
            <v>15</v>
          </cell>
          <cell r="D1890" t="str">
            <v>485-006</v>
          </cell>
        </row>
        <row r="1891">
          <cell r="C1891">
            <v>15</v>
          </cell>
          <cell r="D1891" t="str">
            <v>485-006</v>
          </cell>
        </row>
        <row r="1892">
          <cell r="C1892">
            <v>15</v>
          </cell>
          <cell r="D1892" t="str">
            <v>485-006</v>
          </cell>
        </row>
        <row r="1893">
          <cell r="C1893">
            <v>15</v>
          </cell>
          <cell r="D1893" t="str">
            <v>485-006</v>
          </cell>
        </row>
        <row r="1894">
          <cell r="C1894">
            <v>15</v>
          </cell>
          <cell r="D1894" t="str">
            <v>485-006</v>
          </cell>
        </row>
        <row r="1895">
          <cell r="C1895">
            <v>15</v>
          </cell>
          <cell r="D1895" t="str">
            <v>485-006</v>
          </cell>
        </row>
        <row r="1896">
          <cell r="C1896">
            <v>15</v>
          </cell>
          <cell r="D1896" t="str">
            <v>485-006</v>
          </cell>
        </row>
        <row r="1897">
          <cell r="C1897">
            <v>15</v>
          </cell>
          <cell r="D1897" t="str">
            <v>485-006</v>
          </cell>
        </row>
        <row r="1898">
          <cell r="C1898">
            <v>15</v>
          </cell>
          <cell r="D1898" t="str">
            <v>485-006</v>
          </cell>
        </row>
        <row r="1899">
          <cell r="C1899">
            <v>15</v>
          </cell>
          <cell r="D1899" t="str">
            <v>485-006</v>
          </cell>
        </row>
        <row r="1900">
          <cell r="C1900">
            <v>15</v>
          </cell>
          <cell r="D1900" t="str">
            <v>485-006</v>
          </cell>
        </row>
        <row r="1901">
          <cell r="C1901">
            <v>15</v>
          </cell>
          <cell r="D1901" t="str">
            <v>485-006</v>
          </cell>
        </row>
        <row r="1902">
          <cell r="C1902">
            <v>15</v>
          </cell>
          <cell r="D1902" t="str">
            <v>485-006</v>
          </cell>
        </row>
        <row r="1903">
          <cell r="C1903">
            <v>15</v>
          </cell>
          <cell r="D1903" t="str">
            <v>485-006</v>
          </cell>
        </row>
        <row r="1904">
          <cell r="C1904">
            <v>15</v>
          </cell>
          <cell r="D1904" t="str">
            <v>485-006</v>
          </cell>
        </row>
        <row r="1905">
          <cell r="C1905">
            <v>15</v>
          </cell>
          <cell r="D1905" t="str">
            <v>485-006</v>
          </cell>
        </row>
        <row r="1906">
          <cell r="C1906">
            <v>15</v>
          </cell>
          <cell r="D1906" t="str">
            <v>485-006</v>
          </cell>
        </row>
        <row r="1907">
          <cell r="C1907">
            <v>15</v>
          </cell>
          <cell r="D1907" t="str">
            <v>485-006</v>
          </cell>
        </row>
        <row r="1908">
          <cell r="C1908">
            <v>15</v>
          </cell>
          <cell r="D1908" t="str">
            <v>485-006</v>
          </cell>
        </row>
        <row r="1909">
          <cell r="C1909">
            <v>15</v>
          </cell>
          <cell r="D1909" t="str">
            <v>485-006</v>
          </cell>
        </row>
        <row r="1910">
          <cell r="C1910">
            <v>15</v>
          </cell>
          <cell r="D1910" t="str">
            <v>485-006</v>
          </cell>
        </row>
        <row r="1911">
          <cell r="C1911">
            <v>15</v>
          </cell>
          <cell r="D1911" t="str">
            <v>485-006</v>
          </cell>
        </row>
        <row r="1912">
          <cell r="C1912">
            <v>15</v>
          </cell>
          <cell r="D1912" t="str">
            <v>485-006</v>
          </cell>
        </row>
        <row r="1913">
          <cell r="C1913">
            <v>15</v>
          </cell>
          <cell r="D1913" t="str">
            <v>485-006</v>
          </cell>
        </row>
        <row r="1914">
          <cell r="C1914">
            <v>15</v>
          </cell>
          <cell r="D1914" t="str">
            <v>485-006</v>
          </cell>
        </row>
        <row r="1915">
          <cell r="C1915">
            <v>15</v>
          </cell>
          <cell r="D1915" t="str">
            <v>485-006</v>
          </cell>
        </row>
        <row r="1916">
          <cell r="C1916">
            <v>15</v>
          </cell>
          <cell r="D1916" t="str">
            <v>485-006</v>
          </cell>
        </row>
        <row r="1917">
          <cell r="C1917">
            <v>15</v>
          </cell>
          <cell r="D1917" t="str">
            <v>485-006</v>
          </cell>
        </row>
        <row r="1918">
          <cell r="C1918">
            <v>15</v>
          </cell>
          <cell r="D1918" t="str">
            <v>485-006</v>
          </cell>
        </row>
        <row r="1919">
          <cell r="C1919">
            <v>15</v>
          </cell>
          <cell r="D1919" t="str">
            <v>485-048</v>
          </cell>
        </row>
        <row r="1920">
          <cell r="C1920">
            <v>15</v>
          </cell>
          <cell r="D1920" t="str">
            <v>485-006</v>
          </cell>
        </row>
        <row r="1921">
          <cell r="C1921">
            <v>15</v>
          </cell>
          <cell r="D1921" t="str">
            <v>485-006</v>
          </cell>
        </row>
        <row r="1922">
          <cell r="C1922">
            <v>15</v>
          </cell>
          <cell r="D1922" t="str">
            <v>485-006</v>
          </cell>
        </row>
        <row r="1923">
          <cell r="C1923">
            <v>15</v>
          </cell>
          <cell r="D1923" t="str">
            <v>485-006</v>
          </cell>
        </row>
        <row r="1924">
          <cell r="C1924">
            <v>15</v>
          </cell>
          <cell r="D1924" t="str">
            <v>485-006</v>
          </cell>
        </row>
        <row r="1925">
          <cell r="C1925">
            <v>15</v>
          </cell>
          <cell r="D1925" t="str">
            <v>485-006</v>
          </cell>
        </row>
        <row r="1926">
          <cell r="C1926">
            <v>15</v>
          </cell>
          <cell r="D1926" t="str">
            <v>485-006</v>
          </cell>
        </row>
        <row r="1927">
          <cell r="C1927">
            <v>15</v>
          </cell>
          <cell r="D1927" t="str">
            <v>485-006</v>
          </cell>
        </row>
        <row r="1928">
          <cell r="C1928">
            <v>15</v>
          </cell>
          <cell r="D1928" t="str">
            <v>485-006</v>
          </cell>
        </row>
        <row r="1929">
          <cell r="C1929">
            <v>15</v>
          </cell>
          <cell r="D1929" t="str">
            <v>485-006</v>
          </cell>
        </row>
        <row r="1930">
          <cell r="C1930">
            <v>15</v>
          </cell>
          <cell r="D1930" t="str">
            <v>485-006</v>
          </cell>
        </row>
        <row r="1931">
          <cell r="C1931">
            <v>15</v>
          </cell>
          <cell r="D1931" t="str">
            <v>485-006</v>
          </cell>
        </row>
        <row r="1932">
          <cell r="C1932">
            <v>15</v>
          </cell>
          <cell r="D1932" t="str">
            <v>485-006</v>
          </cell>
        </row>
        <row r="1933">
          <cell r="C1933">
            <v>15</v>
          </cell>
          <cell r="D1933" t="str">
            <v>485-006</v>
          </cell>
        </row>
        <row r="1934">
          <cell r="C1934">
            <v>15</v>
          </cell>
          <cell r="D1934" t="str">
            <v>485-048</v>
          </cell>
        </row>
        <row r="1935">
          <cell r="C1935">
            <v>15</v>
          </cell>
          <cell r="D1935" t="str">
            <v>485-006</v>
          </cell>
        </row>
        <row r="1936">
          <cell r="C1936">
            <v>15</v>
          </cell>
          <cell r="D1936" t="str">
            <v>485-006</v>
          </cell>
        </row>
        <row r="1937">
          <cell r="C1937">
            <v>15</v>
          </cell>
          <cell r="D1937" t="str">
            <v>485-048</v>
          </cell>
        </row>
        <row r="1938">
          <cell r="C1938">
            <v>15</v>
          </cell>
          <cell r="D1938" t="str">
            <v>485-048</v>
          </cell>
        </row>
        <row r="1939">
          <cell r="C1939">
            <v>15</v>
          </cell>
          <cell r="D1939" t="str">
            <v>485-006</v>
          </cell>
        </row>
        <row r="1940">
          <cell r="C1940">
            <v>15</v>
          </cell>
          <cell r="D1940" t="str">
            <v>485-048</v>
          </cell>
        </row>
        <row r="1941">
          <cell r="C1941">
            <v>15</v>
          </cell>
          <cell r="D1941" t="str">
            <v>485-048</v>
          </cell>
        </row>
        <row r="1942">
          <cell r="C1942">
            <v>15</v>
          </cell>
          <cell r="D1942" t="str">
            <v>485-006</v>
          </cell>
        </row>
        <row r="1943">
          <cell r="C1943">
            <v>15</v>
          </cell>
          <cell r="D1943" t="str">
            <v>485-006</v>
          </cell>
        </row>
        <row r="1944">
          <cell r="C1944">
            <v>15</v>
          </cell>
          <cell r="D1944" t="str">
            <v>485-006</v>
          </cell>
        </row>
        <row r="1945">
          <cell r="C1945">
            <v>15</v>
          </cell>
          <cell r="D1945" t="str">
            <v>485-006</v>
          </cell>
        </row>
        <row r="1946">
          <cell r="C1946">
            <v>15</v>
          </cell>
          <cell r="D1946" t="str">
            <v>485-006</v>
          </cell>
        </row>
        <row r="1947">
          <cell r="C1947">
            <v>15</v>
          </cell>
          <cell r="D1947" t="str">
            <v>485-006</v>
          </cell>
        </row>
        <row r="1948">
          <cell r="C1948">
            <v>15</v>
          </cell>
          <cell r="D1948" t="str">
            <v>485-048</v>
          </cell>
        </row>
        <row r="1949">
          <cell r="C1949">
            <v>15</v>
          </cell>
          <cell r="D1949" t="str">
            <v>485-048</v>
          </cell>
        </row>
        <row r="1950">
          <cell r="C1950">
            <v>15</v>
          </cell>
          <cell r="D1950" t="str">
            <v>485-006</v>
          </cell>
        </row>
        <row r="1951">
          <cell r="C1951">
            <v>15</v>
          </cell>
          <cell r="D1951" t="str">
            <v>485-048</v>
          </cell>
        </row>
        <row r="1952">
          <cell r="C1952">
            <v>15</v>
          </cell>
          <cell r="D1952" t="str">
            <v>485-006</v>
          </cell>
        </row>
        <row r="1953">
          <cell r="C1953">
            <v>15</v>
          </cell>
          <cell r="D1953" t="str">
            <v>485-006</v>
          </cell>
        </row>
        <row r="1954">
          <cell r="C1954">
            <v>15</v>
          </cell>
          <cell r="D1954" t="str">
            <v>485-006</v>
          </cell>
        </row>
        <row r="1955">
          <cell r="C1955">
            <v>15</v>
          </cell>
          <cell r="D1955" t="str">
            <v>485-006</v>
          </cell>
        </row>
        <row r="1956">
          <cell r="C1956">
            <v>15</v>
          </cell>
          <cell r="D1956" t="str">
            <v>485-006</v>
          </cell>
        </row>
        <row r="1957">
          <cell r="C1957">
            <v>15</v>
          </cell>
          <cell r="D1957" t="str">
            <v>485-006</v>
          </cell>
        </row>
        <row r="1958">
          <cell r="C1958">
            <v>15</v>
          </cell>
          <cell r="D1958" t="str">
            <v>485-006</v>
          </cell>
        </row>
        <row r="1959">
          <cell r="C1959">
            <v>15</v>
          </cell>
          <cell r="D1959" t="str">
            <v>485-006</v>
          </cell>
        </row>
        <row r="1960">
          <cell r="C1960">
            <v>15</v>
          </cell>
          <cell r="D1960" t="str">
            <v>485-006</v>
          </cell>
        </row>
        <row r="1961">
          <cell r="C1961">
            <v>15</v>
          </cell>
          <cell r="D1961" t="str">
            <v>485-006</v>
          </cell>
        </row>
        <row r="1962">
          <cell r="C1962">
            <v>15</v>
          </cell>
          <cell r="D1962" t="str">
            <v>485-006</v>
          </cell>
        </row>
        <row r="1963">
          <cell r="C1963">
            <v>15</v>
          </cell>
          <cell r="D1963" t="str">
            <v>485-006</v>
          </cell>
        </row>
        <row r="1964">
          <cell r="C1964">
            <v>15</v>
          </cell>
          <cell r="D1964" t="str">
            <v>485-006</v>
          </cell>
        </row>
        <row r="1965">
          <cell r="C1965">
            <v>15</v>
          </cell>
          <cell r="D1965" t="str">
            <v>485-006</v>
          </cell>
        </row>
        <row r="1966">
          <cell r="C1966">
            <v>15</v>
          </cell>
          <cell r="D1966" t="str">
            <v>485-006</v>
          </cell>
        </row>
        <row r="1967">
          <cell r="C1967">
            <v>15</v>
          </cell>
          <cell r="D1967" t="str">
            <v>485-006</v>
          </cell>
        </row>
        <row r="1968">
          <cell r="C1968">
            <v>15</v>
          </cell>
          <cell r="D1968" t="str">
            <v>485-006</v>
          </cell>
        </row>
        <row r="1969">
          <cell r="C1969">
            <v>15</v>
          </cell>
          <cell r="D1969" t="str">
            <v>485-006</v>
          </cell>
        </row>
        <row r="1970">
          <cell r="C1970">
            <v>15</v>
          </cell>
          <cell r="D1970" t="str">
            <v>485-006</v>
          </cell>
        </row>
        <row r="1971">
          <cell r="C1971">
            <v>15</v>
          </cell>
          <cell r="D1971" t="str">
            <v>485-006</v>
          </cell>
        </row>
        <row r="1972">
          <cell r="C1972">
            <v>15</v>
          </cell>
          <cell r="D1972" t="str">
            <v>485-006</v>
          </cell>
        </row>
        <row r="1973">
          <cell r="C1973">
            <v>15</v>
          </cell>
          <cell r="D1973" t="str">
            <v>485-006</v>
          </cell>
        </row>
        <row r="1974">
          <cell r="C1974">
            <v>15</v>
          </cell>
          <cell r="D1974" t="str">
            <v>485-006</v>
          </cell>
        </row>
        <row r="1975">
          <cell r="C1975">
            <v>15</v>
          </cell>
          <cell r="D1975" t="str">
            <v>485-006</v>
          </cell>
        </row>
        <row r="1976">
          <cell r="C1976">
            <v>15</v>
          </cell>
          <cell r="D1976" t="str">
            <v>485-006</v>
          </cell>
        </row>
        <row r="1977">
          <cell r="C1977">
            <v>15</v>
          </cell>
          <cell r="D1977" t="str">
            <v>485-006</v>
          </cell>
        </row>
        <row r="1978">
          <cell r="C1978">
            <v>15</v>
          </cell>
          <cell r="D1978" t="str">
            <v>485-006</v>
          </cell>
        </row>
        <row r="1979">
          <cell r="C1979">
            <v>15</v>
          </cell>
          <cell r="D1979" t="str">
            <v>485-006</v>
          </cell>
        </row>
        <row r="1980">
          <cell r="C1980">
            <v>15</v>
          </cell>
          <cell r="D1980" t="str">
            <v>485-006</v>
          </cell>
        </row>
        <row r="1981">
          <cell r="C1981">
            <v>15</v>
          </cell>
          <cell r="D1981" t="str">
            <v>485-006</v>
          </cell>
        </row>
        <row r="1982">
          <cell r="C1982">
            <v>15</v>
          </cell>
          <cell r="D1982" t="str">
            <v>485-006</v>
          </cell>
        </row>
        <row r="1983">
          <cell r="C1983">
            <v>15</v>
          </cell>
          <cell r="D1983" t="str">
            <v>485-006</v>
          </cell>
        </row>
        <row r="1984">
          <cell r="C1984">
            <v>15</v>
          </cell>
          <cell r="D1984" t="str">
            <v>485-006</v>
          </cell>
        </row>
        <row r="1985">
          <cell r="C1985">
            <v>15</v>
          </cell>
          <cell r="D1985" t="str">
            <v>485-006</v>
          </cell>
        </row>
        <row r="1986">
          <cell r="C1986">
            <v>15</v>
          </cell>
          <cell r="D1986" t="str">
            <v>485-006</v>
          </cell>
        </row>
        <row r="1987">
          <cell r="C1987">
            <v>15</v>
          </cell>
          <cell r="D1987" t="str">
            <v>485-006</v>
          </cell>
        </row>
        <row r="1988">
          <cell r="C1988">
            <v>15</v>
          </cell>
          <cell r="D1988" t="str">
            <v>485-006</v>
          </cell>
        </row>
        <row r="1989">
          <cell r="C1989">
            <v>15</v>
          </cell>
          <cell r="D1989" t="str">
            <v>485-006</v>
          </cell>
        </row>
        <row r="1990">
          <cell r="C1990">
            <v>15</v>
          </cell>
          <cell r="D1990" t="str">
            <v>485-006</v>
          </cell>
        </row>
        <row r="1991">
          <cell r="C1991">
            <v>15</v>
          </cell>
          <cell r="D1991" t="str">
            <v>485-006</v>
          </cell>
        </row>
        <row r="1992">
          <cell r="C1992">
            <v>15</v>
          </cell>
          <cell r="D1992" t="str">
            <v>485-006</v>
          </cell>
        </row>
        <row r="1993">
          <cell r="C1993">
            <v>15</v>
          </cell>
          <cell r="D1993" t="str">
            <v>485-006</v>
          </cell>
        </row>
        <row r="1994">
          <cell r="C1994">
            <v>15</v>
          </cell>
          <cell r="D1994" t="str">
            <v>485-006</v>
          </cell>
        </row>
        <row r="1995">
          <cell r="C1995">
            <v>15</v>
          </cell>
          <cell r="D1995" t="str">
            <v>485-006</v>
          </cell>
        </row>
        <row r="1996">
          <cell r="C1996">
            <v>15</v>
          </cell>
          <cell r="D1996" t="str">
            <v>485-006</v>
          </cell>
        </row>
        <row r="1997">
          <cell r="C1997">
            <v>15</v>
          </cell>
          <cell r="D1997" t="str">
            <v>485-048</v>
          </cell>
        </row>
        <row r="1998">
          <cell r="C1998">
            <v>15</v>
          </cell>
          <cell r="D1998" t="str">
            <v>485-048</v>
          </cell>
        </row>
        <row r="1999">
          <cell r="C1999">
            <v>15</v>
          </cell>
          <cell r="D1999" t="str">
            <v>485-048</v>
          </cell>
        </row>
        <row r="2000">
          <cell r="C2000">
            <v>15</v>
          </cell>
          <cell r="D2000" t="str">
            <v>485-048</v>
          </cell>
        </row>
        <row r="2001">
          <cell r="C2001">
            <v>15</v>
          </cell>
          <cell r="D2001" t="str">
            <v>485-006</v>
          </cell>
        </row>
        <row r="2002">
          <cell r="C2002">
            <v>15</v>
          </cell>
          <cell r="D2002" t="str">
            <v>485-006</v>
          </cell>
        </row>
        <row r="2003">
          <cell r="C2003">
            <v>15</v>
          </cell>
          <cell r="D2003" t="str">
            <v>485-006</v>
          </cell>
        </row>
        <row r="2004">
          <cell r="C2004">
            <v>15</v>
          </cell>
          <cell r="D2004" t="str">
            <v>485-006</v>
          </cell>
        </row>
        <row r="2005">
          <cell r="C2005">
            <v>15</v>
          </cell>
          <cell r="D2005" t="str">
            <v>485-006</v>
          </cell>
        </row>
        <row r="2006">
          <cell r="C2006">
            <v>15</v>
          </cell>
          <cell r="D2006" t="str">
            <v>485-006</v>
          </cell>
        </row>
        <row r="2007">
          <cell r="C2007">
            <v>15</v>
          </cell>
          <cell r="D2007" t="str">
            <v>485-006</v>
          </cell>
        </row>
        <row r="2008">
          <cell r="C2008">
            <v>15</v>
          </cell>
          <cell r="D2008" t="str">
            <v>485-006</v>
          </cell>
        </row>
        <row r="2009">
          <cell r="C2009">
            <v>15</v>
          </cell>
          <cell r="D2009" t="str">
            <v>485-006</v>
          </cell>
        </row>
        <row r="2010">
          <cell r="C2010">
            <v>15</v>
          </cell>
          <cell r="D2010" t="str">
            <v>485-006</v>
          </cell>
        </row>
        <row r="2011">
          <cell r="C2011">
            <v>15</v>
          </cell>
          <cell r="D2011" t="str">
            <v>485-006</v>
          </cell>
        </row>
        <row r="2012">
          <cell r="C2012">
            <v>15</v>
          </cell>
          <cell r="D2012" t="str">
            <v>485-006</v>
          </cell>
        </row>
        <row r="2013">
          <cell r="C2013">
            <v>15</v>
          </cell>
          <cell r="D2013" t="str">
            <v>485-006</v>
          </cell>
        </row>
        <row r="2014">
          <cell r="C2014">
            <v>15</v>
          </cell>
          <cell r="D2014" t="str">
            <v>485-006</v>
          </cell>
        </row>
        <row r="2015">
          <cell r="C2015">
            <v>15</v>
          </cell>
          <cell r="D2015" t="str">
            <v>485-006</v>
          </cell>
        </row>
        <row r="2016">
          <cell r="C2016">
            <v>15</v>
          </cell>
          <cell r="D2016" t="str">
            <v>485-006</v>
          </cell>
        </row>
        <row r="2017">
          <cell r="C2017">
            <v>15</v>
          </cell>
          <cell r="D2017" t="str">
            <v>485-006</v>
          </cell>
        </row>
        <row r="2018">
          <cell r="C2018">
            <v>15</v>
          </cell>
          <cell r="D2018" t="str">
            <v>485-006</v>
          </cell>
        </row>
        <row r="2019">
          <cell r="C2019">
            <v>15</v>
          </cell>
          <cell r="D2019" t="str">
            <v>485-006</v>
          </cell>
        </row>
        <row r="2020">
          <cell r="C2020">
            <v>15</v>
          </cell>
          <cell r="D2020" t="str">
            <v>485-006</v>
          </cell>
        </row>
        <row r="2021">
          <cell r="C2021">
            <v>15</v>
          </cell>
          <cell r="D2021" t="str">
            <v>485-006</v>
          </cell>
        </row>
        <row r="2022">
          <cell r="C2022">
            <v>15</v>
          </cell>
          <cell r="D2022" t="str">
            <v>485-006</v>
          </cell>
        </row>
        <row r="2023">
          <cell r="C2023">
            <v>15</v>
          </cell>
          <cell r="D2023" t="str">
            <v>485-006</v>
          </cell>
        </row>
        <row r="2024">
          <cell r="C2024">
            <v>15</v>
          </cell>
          <cell r="D2024" t="str">
            <v>485-006</v>
          </cell>
        </row>
        <row r="2025">
          <cell r="C2025">
            <v>15</v>
          </cell>
          <cell r="D2025" t="str">
            <v>485-006</v>
          </cell>
        </row>
        <row r="2026">
          <cell r="C2026">
            <v>15</v>
          </cell>
          <cell r="D2026" t="str">
            <v>485-006</v>
          </cell>
        </row>
        <row r="2027">
          <cell r="C2027">
            <v>15</v>
          </cell>
          <cell r="D2027" t="str">
            <v>485-006</v>
          </cell>
        </row>
        <row r="2028">
          <cell r="C2028">
            <v>15</v>
          </cell>
          <cell r="D2028" t="str">
            <v>485-006</v>
          </cell>
        </row>
        <row r="2029">
          <cell r="C2029">
            <v>15</v>
          </cell>
          <cell r="D2029" t="str">
            <v>485-006</v>
          </cell>
        </row>
        <row r="2030">
          <cell r="C2030">
            <v>15</v>
          </cell>
          <cell r="D2030" t="str">
            <v>485-006</v>
          </cell>
        </row>
        <row r="2031">
          <cell r="C2031">
            <v>15</v>
          </cell>
          <cell r="D2031" t="str">
            <v>485-006</v>
          </cell>
        </row>
        <row r="2032">
          <cell r="C2032">
            <v>15</v>
          </cell>
          <cell r="D2032" t="str">
            <v>485-006</v>
          </cell>
        </row>
        <row r="2033">
          <cell r="C2033">
            <v>15</v>
          </cell>
          <cell r="D2033" t="str">
            <v>485-006</v>
          </cell>
        </row>
        <row r="2034">
          <cell r="C2034">
            <v>15</v>
          </cell>
          <cell r="D2034" t="str">
            <v>485-006</v>
          </cell>
        </row>
        <row r="2035">
          <cell r="C2035">
            <v>15</v>
          </cell>
          <cell r="D2035" t="str">
            <v>485-006</v>
          </cell>
        </row>
        <row r="2036">
          <cell r="C2036">
            <v>15</v>
          </cell>
          <cell r="D2036" t="str">
            <v>485-006</v>
          </cell>
        </row>
        <row r="2037">
          <cell r="C2037">
            <v>15</v>
          </cell>
          <cell r="D2037" t="str">
            <v>485-048</v>
          </cell>
        </row>
        <row r="2038">
          <cell r="C2038">
            <v>15</v>
          </cell>
          <cell r="D2038" t="str">
            <v>485-048</v>
          </cell>
        </row>
        <row r="2039">
          <cell r="C2039">
            <v>15</v>
          </cell>
          <cell r="D2039" t="str">
            <v>485-048</v>
          </cell>
        </row>
        <row r="2040">
          <cell r="C2040">
            <v>15</v>
          </cell>
          <cell r="D2040" t="str">
            <v>485-048</v>
          </cell>
        </row>
        <row r="2041">
          <cell r="C2041">
            <v>15</v>
          </cell>
          <cell r="D2041" t="str">
            <v>485-006</v>
          </cell>
        </row>
        <row r="2042">
          <cell r="C2042">
            <v>15</v>
          </cell>
          <cell r="D2042" t="str">
            <v>485-006</v>
          </cell>
        </row>
        <row r="2043">
          <cell r="C2043">
            <v>15</v>
          </cell>
          <cell r="D2043" t="str">
            <v>485-006</v>
          </cell>
        </row>
        <row r="2044">
          <cell r="C2044">
            <v>15</v>
          </cell>
          <cell r="D2044" t="str">
            <v>485-006</v>
          </cell>
        </row>
        <row r="2045">
          <cell r="C2045">
            <v>15</v>
          </cell>
          <cell r="D2045" t="str">
            <v>485-006</v>
          </cell>
        </row>
        <row r="2046">
          <cell r="C2046">
            <v>15</v>
          </cell>
          <cell r="D2046" t="str">
            <v>485-006</v>
          </cell>
        </row>
        <row r="2047">
          <cell r="C2047">
            <v>15</v>
          </cell>
          <cell r="D2047" t="str">
            <v>485-006</v>
          </cell>
        </row>
        <row r="2048">
          <cell r="C2048">
            <v>15</v>
          </cell>
          <cell r="D2048" t="str">
            <v>485-006</v>
          </cell>
        </row>
        <row r="2049">
          <cell r="C2049">
            <v>15</v>
          </cell>
          <cell r="D2049" t="str">
            <v>485-006</v>
          </cell>
        </row>
        <row r="2050">
          <cell r="C2050">
            <v>15</v>
          </cell>
          <cell r="D2050" t="str">
            <v>485-006</v>
          </cell>
        </row>
        <row r="2051">
          <cell r="C2051">
            <v>15</v>
          </cell>
          <cell r="D2051" t="str">
            <v>485-006</v>
          </cell>
        </row>
        <row r="2052">
          <cell r="C2052">
            <v>15</v>
          </cell>
          <cell r="D2052" t="str">
            <v>485-006</v>
          </cell>
        </row>
        <row r="2053">
          <cell r="C2053">
            <v>15</v>
          </cell>
          <cell r="D2053" t="str">
            <v>485-048</v>
          </cell>
        </row>
        <row r="2054">
          <cell r="C2054">
            <v>15</v>
          </cell>
          <cell r="D2054" t="str">
            <v>485-048</v>
          </cell>
        </row>
        <row r="2055">
          <cell r="C2055">
            <v>15</v>
          </cell>
          <cell r="D2055" t="str">
            <v>485-006</v>
          </cell>
        </row>
        <row r="2056">
          <cell r="C2056">
            <v>15</v>
          </cell>
          <cell r="D2056" t="str">
            <v>485-048</v>
          </cell>
        </row>
        <row r="2057">
          <cell r="C2057">
            <v>15</v>
          </cell>
          <cell r="D2057" t="str">
            <v>485-006</v>
          </cell>
        </row>
        <row r="2058">
          <cell r="C2058">
            <v>15</v>
          </cell>
          <cell r="D2058" t="str">
            <v>485-048</v>
          </cell>
        </row>
        <row r="2059">
          <cell r="C2059">
            <v>15</v>
          </cell>
          <cell r="D2059" t="str">
            <v>485-006</v>
          </cell>
        </row>
        <row r="2060">
          <cell r="C2060">
            <v>15</v>
          </cell>
          <cell r="D2060" t="str">
            <v>485-006</v>
          </cell>
        </row>
        <row r="2061">
          <cell r="C2061">
            <v>15</v>
          </cell>
          <cell r="D2061" t="str">
            <v>485-006</v>
          </cell>
        </row>
        <row r="2062">
          <cell r="C2062">
            <v>15</v>
          </cell>
          <cell r="D2062" t="str">
            <v>485-006</v>
          </cell>
        </row>
        <row r="2063">
          <cell r="C2063">
            <v>15</v>
          </cell>
          <cell r="D2063" t="str">
            <v>485-006</v>
          </cell>
        </row>
        <row r="2064">
          <cell r="C2064">
            <v>15</v>
          </cell>
          <cell r="D2064" t="str">
            <v>485-006</v>
          </cell>
        </row>
        <row r="2065">
          <cell r="C2065">
            <v>15</v>
          </cell>
          <cell r="D2065" t="str">
            <v>485-006</v>
          </cell>
        </row>
        <row r="2066">
          <cell r="C2066">
            <v>15</v>
          </cell>
          <cell r="D2066" t="str">
            <v>485-006</v>
          </cell>
        </row>
        <row r="2067">
          <cell r="C2067">
            <v>15</v>
          </cell>
          <cell r="D2067" t="str">
            <v>485-006</v>
          </cell>
        </row>
        <row r="2068">
          <cell r="C2068">
            <v>15</v>
          </cell>
          <cell r="D2068" t="str">
            <v>485-006</v>
          </cell>
        </row>
        <row r="2069">
          <cell r="C2069">
            <v>15</v>
          </cell>
          <cell r="D2069" t="str">
            <v>485-006</v>
          </cell>
        </row>
        <row r="2070">
          <cell r="C2070">
            <v>15</v>
          </cell>
          <cell r="D2070" t="str">
            <v>485-006</v>
          </cell>
        </row>
        <row r="2071">
          <cell r="C2071">
            <v>15</v>
          </cell>
          <cell r="D2071" t="str">
            <v>485-006</v>
          </cell>
        </row>
        <row r="2072">
          <cell r="C2072">
            <v>15</v>
          </cell>
          <cell r="D2072" t="str">
            <v>485-006</v>
          </cell>
        </row>
        <row r="2073">
          <cell r="C2073">
            <v>15</v>
          </cell>
          <cell r="D2073" t="str">
            <v>485-048</v>
          </cell>
        </row>
        <row r="2074">
          <cell r="C2074">
            <v>15</v>
          </cell>
          <cell r="D2074" t="str">
            <v>485-048</v>
          </cell>
        </row>
        <row r="2075">
          <cell r="C2075">
            <v>15</v>
          </cell>
          <cell r="D2075" t="str">
            <v>485-006</v>
          </cell>
        </row>
        <row r="2076">
          <cell r="C2076">
            <v>15</v>
          </cell>
          <cell r="D2076" t="str">
            <v>485-006</v>
          </cell>
        </row>
        <row r="2077">
          <cell r="C2077">
            <v>15</v>
          </cell>
          <cell r="D2077" t="str">
            <v>485-006</v>
          </cell>
        </row>
        <row r="2078">
          <cell r="C2078">
            <v>15</v>
          </cell>
          <cell r="D2078" t="str">
            <v>485-006</v>
          </cell>
        </row>
        <row r="2079">
          <cell r="C2079">
            <v>15</v>
          </cell>
          <cell r="D2079" t="str">
            <v>485-006</v>
          </cell>
        </row>
        <row r="2080">
          <cell r="C2080">
            <v>15</v>
          </cell>
          <cell r="D2080" t="str">
            <v>485-006</v>
          </cell>
        </row>
        <row r="2081">
          <cell r="C2081">
            <v>15</v>
          </cell>
          <cell r="D2081" t="str">
            <v>485-006</v>
          </cell>
        </row>
        <row r="2082">
          <cell r="C2082">
            <v>15</v>
          </cell>
          <cell r="D2082" t="str">
            <v>485-006</v>
          </cell>
        </row>
        <row r="2083">
          <cell r="C2083">
            <v>15</v>
          </cell>
          <cell r="D2083" t="str">
            <v>485-006</v>
          </cell>
        </row>
        <row r="2084">
          <cell r="C2084">
            <v>15</v>
          </cell>
          <cell r="D2084" t="str">
            <v>485-006</v>
          </cell>
        </row>
        <row r="2085">
          <cell r="C2085">
            <v>15</v>
          </cell>
          <cell r="D2085" t="str">
            <v>485-006</v>
          </cell>
        </row>
        <row r="2086">
          <cell r="C2086">
            <v>15</v>
          </cell>
          <cell r="D2086" t="str">
            <v>485-006</v>
          </cell>
        </row>
        <row r="2087">
          <cell r="C2087">
            <v>15</v>
          </cell>
          <cell r="D2087" t="str">
            <v>485-006</v>
          </cell>
        </row>
        <row r="2088">
          <cell r="C2088">
            <v>15</v>
          </cell>
          <cell r="D2088" t="str">
            <v>485-006</v>
          </cell>
        </row>
        <row r="2089">
          <cell r="C2089">
            <v>15</v>
          </cell>
          <cell r="D2089" t="str">
            <v>485-006</v>
          </cell>
        </row>
        <row r="2090">
          <cell r="C2090">
            <v>15</v>
          </cell>
          <cell r="D2090" t="str">
            <v>485-006</v>
          </cell>
        </row>
        <row r="2091">
          <cell r="C2091">
            <v>15</v>
          </cell>
          <cell r="D2091" t="str">
            <v>485-048</v>
          </cell>
        </row>
        <row r="2092">
          <cell r="C2092">
            <v>15</v>
          </cell>
          <cell r="D2092" t="str">
            <v>485-048</v>
          </cell>
        </row>
        <row r="2093">
          <cell r="C2093">
            <v>15</v>
          </cell>
          <cell r="D2093" t="str">
            <v>485-006</v>
          </cell>
        </row>
        <row r="2094">
          <cell r="C2094">
            <v>15</v>
          </cell>
          <cell r="D2094" t="str">
            <v>485-048</v>
          </cell>
        </row>
        <row r="2095">
          <cell r="C2095">
            <v>15</v>
          </cell>
          <cell r="D2095" t="str">
            <v>485-006</v>
          </cell>
        </row>
        <row r="2096">
          <cell r="C2096">
            <v>15</v>
          </cell>
          <cell r="D2096" t="str">
            <v>485-006</v>
          </cell>
        </row>
        <row r="2097">
          <cell r="C2097">
            <v>15</v>
          </cell>
          <cell r="D2097" t="str">
            <v>485-006</v>
          </cell>
        </row>
        <row r="2098">
          <cell r="C2098">
            <v>15</v>
          </cell>
          <cell r="D2098" t="str">
            <v>485-006</v>
          </cell>
        </row>
        <row r="2099">
          <cell r="C2099">
            <v>15</v>
          </cell>
          <cell r="D2099" t="str">
            <v>485-006</v>
          </cell>
        </row>
        <row r="2100">
          <cell r="C2100">
            <v>15</v>
          </cell>
          <cell r="D2100" t="str">
            <v>485-006</v>
          </cell>
        </row>
        <row r="2101">
          <cell r="C2101">
            <v>15</v>
          </cell>
          <cell r="D2101" t="str">
            <v>485-006</v>
          </cell>
        </row>
        <row r="2102">
          <cell r="C2102">
            <v>15</v>
          </cell>
          <cell r="D2102" t="str">
            <v>485-006</v>
          </cell>
        </row>
        <row r="2103">
          <cell r="C2103">
            <v>15</v>
          </cell>
          <cell r="D2103" t="str">
            <v>485-006</v>
          </cell>
        </row>
        <row r="2104">
          <cell r="C2104">
            <v>15</v>
          </cell>
          <cell r="D2104" t="str">
            <v>485-006</v>
          </cell>
        </row>
        <row r="2105">
          <cell r="C2105">
            <v>15</v>
          </cell>
          <cell r="D2105" t="str">
            <v>485-006</v>
          </cell>
        </row>
        <row r="2106">
          <cell r="C2106">
            <v>15</v>
          </cell>
          <cell r="D2106" t="str">
            <v>485-006</v>
          </cell>
        </row>
        <row r="2107">
          <cell r="C2107">
            <v>15</v>
          </cell>
          <cell r="D2107" t="str">
            <v>485-006</v>
          </cell>
        </row>
        <row r="2108">
          <cell r="C2108">
            <v>15</v>
          </cell>
          <cell r="D2108" t="str">
            <v>485-006</v>
          </cell>
        </row>
        <row r="2109">
          <cell r="C2109">
            <v>15</v>
          </cell>
          <cell r="D2109" t="str">
            <v>485-006</v>
          </cell>
        </row>
        <row r="2110">
          <cell r="C2110">
            <v>15</v>
          </cell>
          <cell r="D2110" t="str">
            <v>485-006</v>
          </cell>
        </row>
        <row r="2111">
          <cell r="C2111">
            <v>15</v>
          </cell>
          <cell r="D2111" t="str">
            <v>485-006</v>
          </cell>
        </row>
        <row r="2112">
          <cell r="C2112">
            <v>15</v>
          </cell>
          <cell r="D2112" t="str">
            <v>485-006</v>
          </cell>
        </row>
        <row r="2113">
          <cell r="C2113">
            <v>15</v>
          </cell>
          <cell r="D2113" t="str">
            <v>485-006</v>
          </cell>
        </row>
        <row r="2114">
          <cell r="C2114">
            <v>15</v>
          </cell>
          <cell r="D2114" t="str">
            <v>485-006</v>
          </cell>
        </row>
        <row r="2115">
          <cell r="C2115">
            <v>15</v>
          </cell>
          <cell r="D2115" t="str">
            <v>485-006</v>
          </cell>
        </row>
        <row r="2116">
          <cell r="C2116">
            <v>15</v>
          </cell>
          <cell r="D2116" t="str">
            <v>485-006</v>
          </cell>
        </row>
        <row r="2117">
          <cell r="C2117">
            <v>15</v>
          </cell>
          <cell r="D2117" t="str">
            <v>485-006</v>
          </cell>
        </row>
        <row r="2118">
          <cell r="C2118">
            <v>15</v>
          </cell>
          <cell r="D2118" t="str">
            <v>485-006</v>
          </cell>
        </row>
        <row r="2119">
          <cell r="C2119">
            <v>15</v>
          </cell>
          <cell r="D2119" t="str">
            <v>485-006</v>
          </cell>
        </row>
        <row r="2120">
          <cell r="C2120">
            <v>15</v>
          </cell>
          <cell r="D2120" t="str">
            <v>485-006</v>
          </cell>
        </row>
        <row r="2121">
          <cell r="C2121">
            <v>15</v>
          </cell>
          <cell r="D2121" t="str">
            <v>485-006</v>
          </cell>
        </row>
        <row r="2122">
          <cell r="C2122">
            <v>15</v>
          </cell>
          <cell r="D2122" t="str">
            <v>485-048</v>
          </cell>
        </row>
        <row r="2123">
          <cell r="C2123">
            <v>15</v>
          </cell>
          <cell r="D2123" t="str">
            <v>485-048</v>
          </cell>
        </row>
        <row r="2124">
          <cell r="C2124">
            <v>15</v>
          </cell>
          <cell r="D2124" t="str">
            <v>485-006</v>
          </cell>
        </row>
        <row r="2125">
          <cell r="C2125">
            <v>15</v>
          </cell>
          <cell r="D2125" t="str">
            <v>485-048</v>
          </cell>
        </row>
        <row r="2126">
          <cell r="C2126">
            <v>15</v>
          </cell>
          <cell r="D2126" t="str">
            <v>485-048</v>
          </cell>
        </row>
        <row r="2127">
          <cell r="C2127">
            <v>15</v>
          </cell>
          <cell r="D2127" t="str">
            <v>485-048</v>
          </cell>
        </row>
        <row r="2128">
          <cell r="C2128">
            <v>15</v>
          </cell>
          <cell r="D2128" t="str">
            <v>485-006</v>
          </cell>
        </row>
        <row r="2129">
          <cell r="C2129">
            <v>15</v>
          </cell>
          <cell r="D2129" t="str">
            <v>485-006</v>
          </cell>
        </row>
        <row r="2130">
          <cell r="C2130">
            <v>15</v>
          </cell>
          <cell r="D2130" t="str">
            <v>485-006</v>
          </cell>
        </row>
        <row r="2131">
          <cell r="C2131">
            <v>15</v>
          </cell>
          <cell r="D2131" t="str">
            <v>485-006</v>
          </cell>
        </row>
        <row r="2132">
          <cell r="C2132">
            <v>15</v>
          </cell>
          <cell r="D2132" t="str">
            <v>485-006</v>
          </cell>
        </row>
        <row r="2133">
          <cell r="C2133">
            <v>15</v>
          </cell>
          <cell r="D2133" t="str">
            <v>485-006</v>
          </cell>
        </row>
        <row r="2134">
          <cell r="C2134">
            <v>15</v>
          </cell>
          <cell r="D2134" t="str">
            <v>485-006</v>
          </cell>
        </row>
        <row r="2135">
          <cell r="C2135">
            <v>15</v>
          </cell>
          <cell r="D2135" t="str">
            <v>485-006</v>
          </cell>
        </row>
        <row r="2136">
          <cell r="C2136">
            <v>15</v>
          </cell>
          <cell r="D2136" t="str">
            <v>485-006</v>
          </cell>
        </row>
        <row r="2137">
          <cell r="C2137">
            <v>15</v>
          </cell>
          <cell r="D2137" t="str">
            <v>485-006</v>
          </cell>
        </row>
        <row r="2138">
          <cell r="C2138">
            <v>15</v>
          </cell>
          <cell r="D2138" t="str">
            <v>485-006</v>
          </cell>
        </row>
        <row r="2139">
          <cell r="C2139">
            <v>15</v>
          </cell>
          <cell r="D2139" t="str">
            <v>485-006</v>
          </cell>
        </row>
        <row r="2140">
          <cell r="C2140">
            <v>15</v>
          </cell>
          <cell r="D2140" t="str">
            <v>485-006</v>
          </cell>
        </row>
        <row r="2141">
          <cell r="C2141">
            <v>15</v>
          </cell>
          <cell r="D2141" t="str">
            <v>485-006</v>
          </cell>
        </row>
        <row r="2142">
          <cell r="C2142">
            <v>15</v>
          </cell>
          <cell r="D2142" t="str">
            <v>485-006</v>
          </cell>
        </row>
        <row r="2143">
          <cell r="C2143">
            <v>15</v>
          </cell>
          <cell r="D2143" t="str">
            <v>485-006</v>
          </cell>
        </row>
        <row r="2144">
          <cell r="C2144">
            <v>15</v>
          </cell>
          <cell r="D2144" t="str">
            <v>485-006</v>
          </cell>
        </row>
        <row r="2145">
          <cell r="C2145">
            <v>15</v>
          </cell>
          <cell r="D2145" t="str">
            <v>485-006</v>
          </cell>
        </row>
        <row r="2146">
          <cell r="C2146">
            <v>15</v>
          </cell>
          <cell r="D2146" t="str">
            <v>485-048</v>
          </cell>
        </row>
        <row r="2147">
          <cell r="C2147">
            <v>15</v>
          </cell>
          <cell r="D2147" t="str">
            <v>485-006</v>
          </cell>
        </row>
        <row r="2148">
          <cell r="C2148">
            <v>15</v>
          </cell>
          <cell r="D2148" t="str">
            <v>485-048</v>
          </cell>
        </row>
        <row r="2149">
          <cell r="C2149">
            <v>15</v>
          </cell>
          <cell r="D2149" t="str">
            <v>485-048</v>
          </cell>
        </row>
        <row r="2150">
          <cell r="C2150">
            <v>15</v>
          </cell>
          <cell r="D2150" t="str">
            <v>485-006</v>
          </cell>
        </row>
        <row r="2151">
          <cell r="C2151">
            <v>15</v>
          </cell>
          <cell r="D2151" t="str">
            <v>485-006</v>
          </cell>
        </row>
        <row r="2152">
          <cell r="C2152">
            <v>15</v>
          </cell>
          <cell r="D2152" t="str">
            <v>485-006</v>
          </cell>
        </row>
        <row r="2153">
          <cell r="C2153">
            <v>15</v>
          </cell>
          <cell r="D2153" t="str">
            <v>485-006</v>
          </cell>
        </row>
        <row r="2154">
          <cell r="C2154">
            <v>15</v>
          </cell>
          <cell r="D2154" t="str">
            <v>485-048</v>
          </cell>
        </row>
        <row r="2155">
          <cell r="C2155">
            <v>15</v>
          </cell>
          <cell r="D2155" t="str">
            <v>485-006</v>
          </cell>
        </row>
        <row r="2156">
          <cell r="C2156">
            <v>15</v>
          </cell>
          <cell r="D2156" t="str">
            <v>485-006</v>
          </cell>
        </row>
        <row r="2157">
          <cell r="C2157">
            <v>15</v>
          </cell>
          <cell r="D2157" t="str">
            <v>485-006</v>
          </cell>
        </row>
        <row r="2158">
          <cell r="C2158">
            <v>15</v>
          </cell>
          <cell r="D2158" t="str">
            <v>485-006</v>
          </cell>
        </row>
        <row r="2159">
          <cell r="C2159">
            <v>15</v>
          </cell>
          <cell r="D2159" t="str">
            <v>485-006</v>
          </cell>
        </row>
        <row r="2160">
          <cell r="C2160">
            <v>15</v>
          </cell>
          <cell r="D2160" t="str">
            <v>485-006</v>
          </cell>
        </row>
        <row r="2161">
          <cell r="C2161">
            <v>15</v>
          </cell>
          <cell r="D2161" t="str">
            <v>485-006</v>
          </cell>
        </row>
        <row r="2162">
          <cell r="C2162">
            <v>15</v>
          </cell>
          <cell r="D2162" t="str">
            <v>485-006</v>
          </cell>
        </row>
        <row r="2163">
          <cell r="C2163">
            <v>15</v>
          </cell>
          <cell r="D2163" t="str">
            <v>485-006</v>
          </cell>
        </row>
        <row r="2164">
          <cell r="C2164">
            <v>15</v>
          </cell>
          <cell r="D2164" t="str">
            <v>485-006</v>
          </cell>
        </row>
        <row r="2165">
          <cell r="C2165">
            <v>15</v>
          </cell>
          <cell r="D2165" t="str">
            <v>485-006</v>
          </cell>
        </row>
        <row r="2166">
          <cell r="C2166">
            <v>15</v>
          </cell>
          <cell r="D2166" t="str">
            <v>485-006</v>
          </cell>
        </row>
        <row r="2167">
          <cell r="C2167">
            <v>15</v>
          </cell>
          <cell r="D2167" t="str">
            <v>485-006</v>
          </cell>
        </row>
        <row r="2168">
          <cell r="C2168">
            <v>15</v>
          </cell>
          <cell r="D2168" t="str">
            <v>485-006</v>
          </cell>
        </row>
        <row r="2169">
          <cell r="C2169">
            <v>15</v>
          </cell>
          <cell r="D2169" t="str">
            <v>485-006</v>
          </cell>
        </row>
        <row r="2170">
          <cell r="C2170">
            <v>15</v>
          </cell>
          <cell r="D2170" t="str">
            <v>485-006</v>
          </cell>
        </row>
        <row r="2171">
          <cell r="C2171">
            <v>15</v>
          </cell>
          <cell r="D2171" t="str">
            <v>485-006</v>
          </cell>
        </row>
        <row r="2172">
          <cell r="C2172">
            <v>15</v>
          </cell>
          <cell r="D2172" t="str">
            <v>485-006</v>
          </cell>
        </row>
        <row r="2173">
          <cell r="C2173">
            <v>15</v>
          </cell>
          <cell r="D2173" t="str">
            <v>485-006</v>
          </cell>
        </row>
        <row r="2174">
          <cell r="C2174">
            <v>15</v>
          </cell>
          <cell r="D2174" t="str">
            <v>485-006</v>
          </cell>
        </row>
        <row r="2175">
          <cell r="C2175">
            <v>15</v>
          </cell>
          <cell r="D2175" t="str">
            <v>485-006</v>
          </cell>
        </row>
        <row r="2176">
          <cell r="C2176">
            <v>15</v>
          </cell>
          <cell r="D2176" t="str">
            <v>485-006</v>
          </cell>
        </row>
        <row r="2177">
          <cell r="C2177">
            <v>15</v>
          </cell>
          <cell r="D2177" t="str">
            <v>485-006</v>
          </cell>
        </row>
        <row r="2178">
          <cell r="C2178">
            <v>15</v>
          </cell>
          <cell r="D2178" t="str">
            <v>485-006</v>
          </cell>
        </row>
        <row r="2179">
          <cell r="C2179">
            <v>15</v>
          </cell>
          <cell r="D2179" t="str">
            <v>485-006</v>
          </cell>
        </row>
        <row r="2180">
          <cell r="C2180">
            <v>15</v>
          </cell>
          <cell r="D2180" t="str">
            <v>485-006</v>
          </cell>
        </row>
        <row r="2181">
          <cell r="C2181">
            <v>15</v>
          </cell>
          <cell r="D2181" t="str">
            <v>485-006</v>
          </cell>
        </row>
        <row r="2182">
          <cell r="C2182">
            <v>15</v>
          </cell>
          <cell r="D2182" t="str">
            <v>485-006</v>
          </cell>
        </row>
        <row r="2183">
          <cell r="C2183">
            <v>15</v>
          </cell>
          <cell r="D2183" t="str">
            <v>485-048</v>
          </cell>
        </row>
        <row r="2184">
          <cell r="C2184">
            <v>15</v>
          </cell>
          <cell r="D2184" t="str">
            <v>485-006</v>
          </cell>
        </row>
        <row r="2185">
          <cell r="C2185">
            <v>15</v>
          </cell>
          <cell r="D2185" t="str">
            <v>485-048</v>
          </cell>
        </row>
        <row r="2186">
          <cell r="C2186">
            <v>15</v>
          </cell>
          <cell r="D2186" t="str">
            <v>485-006</v>
          </cell>
        </row>
        <row r="2187">
          <cell r="C2187">
            <v>15</v>
          </cell>
          <cell r="D2187" t="str">
            <v>485-048</v>
          </cell>
        </row>
        <row r="2188">
          <cell r="C2188">
            <v>15</v>
          </cell>
          <cell r="D2188" t="str">
            <v>485-048</v>
          </cell>
        </row>
        <row r="2189">
          <cell r="C2189">
            <v>15</v>
          </cell>
          <cell r="D2189" t="str">
            <v>485-006</v>
          </cell>
        </row>
        <row r="2190">
          <cell r="C2190">
            <v>15</v>
          </cell>
          <cell r="D2190" t="str">
            <v>485-006</v>
          </cell>
        </row>
        <row r="2191">
          <cell r="C2191">
            <v>15</v>
          </cell>
          <cell r="D2191" t="str">
            <v>485-006</v>
          </cell>
        </row>
        <row r="2192">
          <cell r="C2192">
            <v>15</v>
          </cell>
          <cell r="D2192" t="str">
            <v>485-006</v>
          </cell>
        </row>
        <row r="2193">
          <cell r="C2193">
            <v>15</v>
          </cell>
          <cell r="D2193" t="str">
            <v>485-006</v>
          </cell>
        </row>
        <row r="2194">
          <cell r="C2194">
            <v>15</v>
          </cell>
          <cell r="D2194" t="str">
            <v>485-006</v>
          </cell>
        </row>
        <row r="2195">
          <cell r="C2195">
            <v>15</v>
          </cell>
          <cell r="D2195" t="str">
            <v>485-006</v>
          </cell>
        </row>
        <row r="2196">
          <cell r="C2196">
            <v>15</v>
          </cell>
          <cell r="D2196" t="str">
            <v>485-006</v>
          </cell>
        </row>
        <row r="2197">
          <cell r="C2197">
            <v>15</v>
          </cell>
          <cell r="D2197" t="str">
            <v>485-006</v>
          </cell>
        </row>
        <row r="2198">
          <cell r="C2198">
            <v>15</v>
          </cell>
          <cell r="D2198" t="str">
            <v>485-006</v>
          </cell>
        </row>
        <row r="2199">
          <cell r="C2199">
            <v>15</v>
          </cell>
          <cell r="D2199" t="str">
            <v>485-006</v>
          </cell>
        </row>
        <row r="2200">
          <cell r="C2200">
            <v>15</v>
          </cell>
          <cell r="D2200" t="str">
            <v>485-006</v>
          </cell>
        </row>
        <row r="2201">
          <cell r="C2201">
            <v>15</v>
          </cell>
          <cell r="D2201" t="str">
            <v>485-006</v>
          </cell>
        </row>
        <row r="2202">
          <cell r="C2202">
            <v>15</v>
          </cell>
          <cell r="D2202" t="str">
            <v>485-006</v>
          </cell>
        </row>
        <row r="2203">
          <cell r="C2203">
            <v>15</v>
          </cell>
          <cell r="D2203" t="str">
            <v>485-006</v>
          </cell>
        </row>
        <row r="2204">
          <cell r="C2204">
            <v>15</v>
          </cell>
          <cell r="D2204" t="str">
            <v>485-006</v>
          </cell>
        </row>
        <row r="2205">
          <cell r="C2205">
            <v>15</v>
          </cell>
          <cell r="D2205" t="str">
            <v>485-006</v>
          </cell>
        </row>
        <row r="2206">
          <cell r="C2206">
            <v>15</v>
          </cell>
          <cell r="D2206" t="str">
            <v>485-006</v>
          </cell>
        </row>
        <row r="2207">
          <cell r="C2207">
            <v>15</v>
          </cell>
          <cell r="D2207" t="str">
            <v>485-006</v>
          </cell>
        </row>
        <row r="2208">
          <cell r="C2208">
            <v>15</v>
          </cell>
          <cell r="D2208" t="str">
            <v>485-006</v>
          </cell>
        </row>
        <row r="2209">
          <cell r="C2209">
            <v>15</v>
          </cell>
          <cell r="D2209" t="str">
            <v>485-006</v>
          </cell>
        </row>
        <row r="2210">
          <cell r="C2210">
            <v>15</v>
          </cell>
          <cell r="D2210" t="str">
            <v>485-006</v>
          </cell>
        </row>
        <row r="2211">
          <cell r="C2211">
            <v>15</v>
          </cell>
          <cell r="D2211" t="str">
            <v>485-006</v>
          </cell>
        </row>
        <row r="2212">
          <cell r="C2212">
            <v>15</v>
          </cell>
          <cell r="D2212" t="str">
            <v>485-048</v>
          </cell>
        </row>
        <row r="2213">
          <cell r="C2213">
            <v>15</v>
          </cell>
          <cell r="D2213" t="str">
            <v>485-048</v>
          </cell>
        </row>
        <row r="2214">
          <cell r="C2214">
            <v>15</v>
          </cell>
          <cell r="D2214" t="str">
            <v>485-006</v>
          </cell>
        </row>
        <row r="2215">
          <cell r="C2215">
            <v>15</v>
          </cell>
          <cell r="D2215" t="str">
            <v>485-006</v>
          </cell>
        </row>
        <row r="2216">
          <cell r="C2216">
            <v>15</v>
          </cell>
          <cell r="D2216" t="str">
            <v>485-006</v>
          </cell>
        </row>
        <row r="2217">
          <cell r="C2217">
            <v>15</v>
          </cell>
          <cell r="D2217" t="str">
            <v>485-006</v>
          </cell>
        </row>
        <row r="2218">
          <cell r="C2218">
            <v>15</v>
          </cell>
          <cell r="D2218" t="str">
            <v>485-048</v>
          </cell>
        </row>
        <row r="2219">
          <cell r="C2219">
            <v>15</v>
          </cell>
          <cell r="D2219" t="str">
            <v>485-006</v>
          </cell>
        </row>
        <row r="2220">
          <cell r="C2220">
            <v>15</v>
          </cell>
          <cell r="D2220" t="str">
            <v>485-006</v>
          </cell>
        </row>
        <row r="2221">
          <cell r="C2221">
            <v>15</v>
          </cell>
          <cell r="D2221" t="str">
            <v>485-006</v>
          </cell>
        </row>
        <row r="2222">
          <cell r="C2222">
            <v>15</v>
          </cell>
          <cell r="D2222" t="str">
            <v>485-006</v>
          </cell>
        </row>
        <row r="2223">
          <cell r="C2223">
            <v>15</v>
          </cell>
          <cell r="D2223" t="str">
            <v>485-006</v>
          </cell>
        </row>
        <row r="2224">
          <cell r="C2224">
            <v>15</v>
          </cell>
          <cell r="D2224" t="str">
            <v>485-006</v>
          </cell>
        </row>
        <row r="2225">
          <cell r="C2225">
            <v>15</v>
          </cell>
          <cell r="D2225" t="str">
            <v>485-006</v>
          </cell>
        </row>
        <row r="2226">
          <cell r="C2226">
            <v>15</v>
          </cell>
          <cell r="D2226" t="str">
            <v>485-006</v>
          </cell>
        </row>
        <row r="2227">
          <cell r="C2227">
            <v>15</v>
          </cell>
          <cell r="D2227" t="str">
            <v>485-006</v>
          </cell>
        </row>
        <row r="2228">
          <cell r="C2228">
            <v>15</v>
          </cell>
          <cell r="D2228" t="str">
            <v>485-006</v>
          </cell>
        </row>
        <row r="2229">
          <cell r="C2229">
            <v>15</v>
          </cell>
          <cell r="D2229" t="str">
            <v>485-006</v>
          </cell>
        </row>
        <row r="2230">
          <cell r="C2230">
            <v>15</v>
          </cell>
          <cell r="D2230" t="str">
            <v>485-006</v>
          </cell>
        </row>
        <row r="2231">
          <cell r="C2231">
            <v>15</v>
          </cell>
          <cell r="D2231" t="str">
            <v>485-006</v>
          </cell>
        </row>
        <row r="2232">
          <cell r="C2232">
            <v>15</v>
          </cell>
          <cell r="D2232" t="str">
            <v>485-006</v>
          </cell>
        </row>
        <row r="2233">
          <cell r="C2233">
            <v>15</v>
          </cell>
          <cell r="D2233" t="str">
            <v>485-006</v>
          </cell>
        </row>
        <row r="2234">
          <cell r="C2234">
            <v>15</v>
          </cell>
          <cell r="D2234" t="str">
            <v>485-006</v>
          </cell>
        </row>
        <row r="2235">
          <cell r="C2235">
            <v>15</v>
          </cell>
          <cell r="D2235" t="str">
            <v>485-006</v>
          </cell>
        </row>
        <row r="2236">
          <cell r="C2236">
            <v>15</v>
          </cell>
          <cell r="D2236" t="str">
            <v>485-006</v>
          </cell>
        </row>
        <row r="2237">
          <cell r="C2237">
            <v>15</v>
          </cell>
          <cell r="D2237" t="str">
            <v>485-006</v>
          </cell>
        </row>
        <row r="2238">
          <cell r="C2238">
            <v>15</v>
          </cell>
          <cell r="D2238" t="str">
            <v>485-006</v>
          </cell>
        </row>
        <row r="2239">
          <cell r="C2239">
            <v>15</v>
          </cell>
          <cell r="D2239" t="str">
            <v>485-006</v>
          </cell>
        </row>
        <row r="2240">
          <cell r="C2240">
            <v>15</v>
          </cell>
          <cell r="D2240" t="str">
            <v>485-006</v>
          </cell>
        </row>
        <row r="2241">
          <cell r="C2241">
            <v>15</v>
          </cell>
          <cell r="D2241" t="str">
            <v>485-006</v>
          </cell>
        </row>
        <row r="2242">
          <cell r="C2242">
            <v>15</v>
          </cell>
          <cell r="D2242" t="str">
            <v>485-006</v>
          </cell>
        </row>
        <row r="2243">
          <cell r="C2243">
            <v>15</v>
          </cell>
          <cell r="D2243" t="str">
            <v>485-006</v>
          </cell>
        </row>
        <row r="2244">
          <cell r="C2244">
            <v>15</v>
          </cell>
          <cell r="D2244" t="str">
            <v>485-006</v>
          </cell>
        </row>
        <row r="2245">
          <cell r="C2245">
            <v>15</v>
          </cell>
          <cell r="D2245" t="str">
            <v>485-006</v>
          </cell>
        </row>
        <row r="2246">
          <cell r="C2246">
            <v>15</v>
          </cell>
          <cell r="D2246" t="str">
            <v>485-006</v>
          </cell>
        </row>
        <row r="2247">
          <cell r="C2247">
            <v>15</v>
          </cell>
          <cell r="D2247" t="str">
            <v>485-006</v>
          </cell>
        </row>
        <row r="2248">
          <cell r="C2248">
            <v>15</v>
          </cell>
          <cell r="D2248" t="str">
            <v>485-006</v>
          </cell>
        </row>
        <row r="2249">
          <cell r="C2249">
            <v>15</v>
          </cell>
          <cell r="D2249" t="str">
            <v>485-048</v>
          </cell>
        </row>
        <row r="2250">
          <cell r="C2250">
            <v>15</v>
          </cell>
          <cell r="D2250" t="str">
            <v>485-006</v>
          </cell>
        </row>
        <row r="2251">
          <cell r="C2251">
            <v>15</v>
          </cell>
          <cell r="D2251" t="str">
            <v>485-006</v>
          </cell>
        </row>
        <row r="2252">
          <cell r="C2252">
            <v>15</v>
          </cell>
          <cell r="D2252" t="str">
            <v>485-006</v>
          </cell>
        </row>
        <row r="2253">
          <cell r="C2253">
            <v>15</v>
          </cell>
          <cell r="D2253" t="str">
            <v>485-006</v>
          </cell>
        </row>
        <row r="2254">
          <cell r="C2254">
            <v>15</v>
          </cell>
          <cell r="D2254" t="str">
            <v>485-048</v>
          </cell>
        </row>
        <row r="2255">
          <cell r="C2255">
            <v>15</v>
          </cell>
          <cell r="D2255" t="str">
            <v>485-006</v>
          </cell>
        </row>
        <row r="2256">
          <cell r="C2256">
            <v>15</v>
          </cell>
          <cell r="D2256" t="str">
            <v>485-006</v>
          </cell>
        </row>
        <row r="2257">
          <cell r="C2257">
            <v>15</v>
          </cell>
          <cell r="D2257" t="str">
            <v>485-006</v>
          </cell>
        </row>
        <row r="2258">
          <cell r="C2258">
            <v>15</v>
          </cell>
          <cell r="D2258" t="str">
            <v>485-048</v>
          </cell>
        </row>
        <row r="2259">
          <cell r="C2259">
            <v>15</v>
          </cell>
          <cell r="D2259" t="str">
            <v>485-048</v>
          </cell>
        </row>
        <row r="2260">
          <cell r="C2260">
            <v>15</v>
          </cell>
          <cell r="D2260" t="str">
            <v>485-006</v>
          </cell>
        </row>
        <row r="2261">
          <cell r="C2261">
            <v>15</v>
          </cell>
          <cell r="D2261" t="str">
            <v>485-006</v>
          </cell>
        </row>
        <row r="2262">
          <cell r="C2262">
            <v>15</v>
          </cell>
          <cell r="D2262" t="str">
            <v>485-006</v>
          </cell>
        </row>
        <row r="2263">
          <cell r="C2263">
            <v>15</v>
          </cell>
          <cell r="D2263" t="str">
            <v>485-006</v>
          </cell>
        </row>
        <row r="2264">
          <cell r="C2264">
            <v>15</v>
          </cell>
          <cell r="D2264" t="str">
            <v>485-048</v>
          </cell>
        </row>
        <row r="2265">
          <cell r="C2265">
            <v>15</v>
          </cell>
          <cell r="D2265" t="str">
            <v>485-006</v>
          </cell>
        </row>
        <row r="2266">
          <cell r="C2266">
            <v>15</v>
          </cell>
          <cell r="D2266" t="str">
            <v>485-006</v>
          </cell>
        </row>
        <row r="2267">
          <cell r="C2267">
            <v>15</v>
          </cell>
          <cell r="D2267" t="str">
            <v>485-048</v>
          </cell>
        </row>
        <row r="2268">
          <cell r="C2268">
            <v>15</v>
          </cell>
          <cell r="D2268" t="str">
            <v>485-048</v>
          </cell>
        </row>
        <row r="2269">
          <cell r="C2269">
            <v>15</v>
          </cell>
          <cell r="D2269" t="str">
            <v>485-048</v>
          </cell>
        </row>
        <row r="2270">
          <cell r="C2270">
            <v>15</v>
          </cell>
          <cell r="D2270" t="str">
            <v>485-006</v>
          </cell>
        </row>
        <row r="2271">
          <cell r="C2271">
            <v>15</v>
          </cell>
          <cell r="D2271" t="str">
            <v>485-006</v>
          </cell>
        </row>
        <row r="2272">
          <cell r="C2272">
            <v>15</v>
          </cell>
          <cell r="D2272" t="str">
            <v>485-006</v>
          </cell>
        </row>
        <row r="2273">
          <cell r="C2273">
            <v>15</v>
          </cell>
          <cell r="D2273" t="str">
            <v>485-006</v>
          </cell>
        </row>
        <row r="2274">
          <cell r="C2274">
            <v>15</v>
          </cell>
          <cell r="D2274" t="str">
            <v>485-006</v>
          </cell>
        </row>
        <row r="2275">
          <cell r="C2275">
            <v>15</v>
          </cell>
          <cell r="D2275" t="str">
            <v>485-006</v>
          </cell>
        </row>
        <row r="2276">
          <cell r="C2276">
            <v>15</v>
          </cell>
          <cell r="D2276" t="str">
            <v>485-006</v>
          </cell>
        </row>
        <row r="2277">
          <cell r="C2277">
            <v>15</v>
          </cell>
          <cell r="D2277" t="str">
            <v>485-006</v>
          </cell>
        </row>
        <row r="2278">
          <cell r="C2278">
            <v>15</v>
          </cell>
          <cell r="D2278" t="str">
            <v>485-048</v>
          </cell>
        </row>
        <row r="2279">
          <cell r="C2279">
            <v>15</v>
          </cell>
          <cell r="D2279" t="str">
            <v>485-006</v>
          </cell>
        </row>
        <row r="2280">
          <cell r="C2280">
            <v>15</v>
          </cell>
          <cell r="D2280" t="str">
            <v>485-006</v>
          </cell>
        </row>
        <row r="2281">
          <cell r="C2281">
            <v>15</v>
          </cell>
          <cell r="D2281" t="str">
            <v>485-006</v>
          </cell>
        </row>
        <row r="2282">
          <cell r="C2282">
            <v>15</v>
          </cell>
          <cell r="D2282" t="str">
            <v>485-006</v>
          </cell>
        </row>
        <row r="2283">
          <cell r="C2283">
            <v>15</v>
          </cell>
          <cell r="D2283" t="str">
            <v>485-006</v>
          </cell>
        </row>
        <row r="2284">
          <cell r="C2284">
            <v>15</v>
          </cell>
          <cell r="D2284" t="str">
            <v>485-006</v>
          </cell>
        </row>
        <row r="2285">
          <cell r="C2285">
            <v>15</v>
          </cell>
          <cell r="D2285" t="str">
            <v>485-006</v>
          </cell>
        </row>
        <row r="2286">
          <cell r="C2286">
            <v>15</v>
          </cell>
          <cell r="D2286" t="str">
            <v>485-006</v>
          </cell>
        </row>
        <row r="2287">
          <cell r="C2287">
            <v>15</v>
          </cell>
          <cell r="D2287" t="str">
            <v>485-006</v>
          </cell>
        </row>
        <row r="2288">
          <cell r="C2288">
            <v>15</v>
          </cell>
          <cell r="D2288" t="str">
            <v>485-048</v>
          </cell>
        </row>
        <row r="2289">
          <cell r="C2289">
            <v>15</v>
          </cell>
          <cell r="D2289" t="str">
            <v>485-006</v>
          </cell>
        </row>
        <row r="2290">
          <cell r="C2290">
            <v>15</v>
          </cell>
          <cell r="D2290" t="str">
            <v>485-006</v>
          </cell>
        </row>
        <row r="2291">
          <cell r="C2291">
            <v>15</v>
          </cell>
          <cell r="D2291" t="str">
            <v>485-006</v>
          </cell>
        </row>
        <row r="2292">
          <cell r="C2292">
            <v>15</v>
          </cell>
          <cell r="D2292" t="str">
            <v>485-006</v>
          </cell>
        </row>
        <row r="2293">
          <cell r="C2293">
            <v>15</v>
          </cell>
          <cell r="D2293" t="str">
            <v>485-006</v>
          </cell>
        </row>
        <row r="2294">
          <cell r="C2294">
            <v>15</v>
          </cell>
          <cell r="D2294" t="str">
            <v>485-006</v>
          </cell>
        </row>
        <row r="2295">
          <cell r="C2295">
            <v>15</v>
          </cell>
          <cell r="D2295" t="str">
            <v>485-048</v>
          </cell>
        </row>
        <row r="2296">
          <cell r="C2296">
            <v>15</v>
          </cell>
          <cell r="D2296" t="str">
            <v>485-006</v>
          </cell>
        </row>
        <row r="2297">
          <cell r="C2297">
            <v>15</v>
          </cell>
          <cell r="D2297" t="str">
            <v>485-006</v>
          </cell>
        </row>
        <row r="2298">
          <cell r="C2298">
            <v>15</v>
          </cell>
          <cell r="D2298" t="str">
            <v>485-006</v>
          </cell>
        </row>
        <row r="2299">
          <cell r="C2299">
            <v>15</v>
          </cell>
          <cell r="D2299" t="str">
            <v>485-006</v>
          </cell>
        </row>
        <row r="2300">
          <cell r="C2300">
            <v>15</v>
          </cell>
          <cell r="D2300" t="str">
            <v>485-006</v>
          </cell>
        </row>
        <row r="2301">
          <cell r="C2301">
            <v>15</v>
          </cell>
          <cell r="D2301" t="str">
            <v>485-048</v>
          </cell>
        </row>
        <row r="2302">
          <cell r="C2302">
            <v>15</v>
          </cell>
          <cell r="D2302" t="str">
            <v>485-006</v>
          </cell>
        </row>
        <row r="2303">
          <cell r="C2303">
            <v>15</v>
          </cell>
          <cell r="D2303" t="str">
            <v>485-006</v>
          </cell>
        </row>
        <row r="2304">
          <cell r="C2304">
            <v>15</v>
          </cell>
          <cell r="D2304" t="str">
            <v>485-006</v>
          </cell>
        </row>
        <row r="2305">
          <cell r="C2305">
            <v>15</v>
          </cell>
          <cell r="D2305" t="str">
            <v>485-006</v>
          </cell>
        </row>
        <row r="2306">
          <cell r="C2306">
            <v>15</v>
          </cell>
          <cell r="D2306" t="str">
            <v>485-048</v>
          </cell>
        </row>
        <row r="2307">
          <cell r="C2307">
            <v>15</v>
          </cell>
          <cell r="D2307" t="str">
            <v>485-006</v>
          </cell>
        </row>
        <row r="2308">
          <cell r="C2308">
            <v>15</v>
          </cell>
          <cell r="D2308" t="str">
            <v>485-048</v>
          </cell>
        </row>
        <row r="2309">
          <cell r="C2309">
            <v>15</v>
          </cell>
          <cell r="D2309" t="str">
            <v>485-048</v>
          </cell>
        </row>
        <row r="2310">
          <cell r="C2310">
            <v>15</v>
          </cell>
          <cell r="D2310" t="str">
            <v>485-006</v>
          </cell>
        </row>
        <row r="2311">
          <cell r="C2311">
            <v>15</v>
          </cell>
          <cell r="D2311" t="str">
            <v>485-006</v>
          </cell>
        </row>
        <row r="2312">
          <cell r="C2312">
            <v>15</v>
          </cell>
          <cell r="D2312" t="str">
            <v>485-048</v>
          </cell>
        </row>
        <row r="2313">
          <cell r="C2313">
            <v>15</v>
          </cell>
          <cell r="D2313" t="str">
            <v>485-048</v>
          </cell>
        </row>
        <row r="2314">
          <cell r="C2314">
            <v>15</v>
          </cell>
          <cell r="D2314" t="str">
            <v>485-006</v>
          </cell>
        </row>
        <row r="2315">
          <cell r="C2315">
            <v>15</v>
          </cell>
          <cell r="D2315" t="str">
            <v>485-048</v>
          </cell>
        </row>
        <row r="2316">
          <cell r="C2316">
            <v>15</v>
          </cell>
          <cell r="D2316" t="str">
            <v>485-006</v>
          </cell>
        </row>
        <row r="2317">
          <cell r="C2317">
            <v>15</v>
          </cell>
          <cell r="D2317" t="str">
            <v>485-006</v>
          </cell>
        </row>
        <row r="2318">
          <cell r="C2318">
            <v>15</v>
          </cell>
          <cell r="D2318" t="str">
            <v>485-006</v>
          </cell>
        </row>
        <row r="2319">
          <cell r="C2319">
            <v>15</v>
          </cell>
          <cell r="D2319" t="str">
            <v>485-048</v>
          </cell>
        </row>
        <row r="2320">
          <cell r="C2320">
            <v>15</v>
          </cell>
          <cell r="D2320" t="str">
            <v>485-006</v>
          </cell>
        </row>
        <row r="2321">
          <cell r="C2321">
            <v>15</v>
          </cell>
          <cell r="D2321" t="str">
            <v>485-006</v>
          </cell>
        </row>
        <row r="2322">
          <cell r="C2322">
            <v>15</v>
          </cell>
          <cell r="D2322" t="str">
            <v>485-048</v>
          </cell>
        </row>
        <row r="2323">
          <cell r="C2323">
            <v>15</v>
          </cell>
          <cell r="D2323" t="str">
            <v>485-006</v>
          </cell>
        </row>
        <row r="2324">
          <cell r="C2324">
            <v>15</v>
          </cell>
          <cell r="D2324" t="str">
            <v>485-006</v>
          </cell>
        </row>
        <row r="2325">
          <cell r="C2325">
            <v>15</v>
          </cell>
          <cell r="D2325" t="str">
            <v>485-006</v>
          </cell>
        </row>
        <row r="2326">
          <cell r="C2326">
            <v>15</v>
          </cell>
          <cell r="D2326" t="str">
            <v>485-006</v>
          </cell>
        </row>
        <row r="2327">
          <cell r="C2327">
            <v>15</v>
          </cell>
          <cell r="D2327" t="str">
            <v>485-006</v>
          </cell>
        </row>
        <row r="2328">
          <cell r="C2328">
            <v>15</v>
          </cell>
          <cell r="D2328" t="str">
            <v>485-006</v>
          </cell>
        </row>
        <row r="2329">
          <cell r="C2329">
            <v>15</v>
          </cell>
          <cell r="D2329" t="str">
            <v>485-006</v>
          </cell>
        </row>
        <row r="2330">
          <cell r="C2330">
            <v>15</v>
          </cell>
          <cell r="D2330" t="str">
            <v>485-006</v>
          </cell>
        </row>
        <row r="2331">
          <cell r="C2331">
            <v>15</v>
          </cell>
          <cell r="D2331" t="str">
            <v>485-006</v>
          </cell>
        </row>
        <row r="2332">
          <cell r="C2332">
            <v>15</v>
          </cell>
          <cell r="D2332" t="str">
            <v>485-006</v>
          </cell>
        </row>
        <row r="2333">
          <cell r="C2333">
            <v>15</v>
          </cell>
          <cell r="D2333" t="str">
            <v>485-006</v>
          </cell>
        </row>
        <row r="2334">
          <cell r="C2334">
            <v>15</v>
          </cell>
          <cell r="D2334" t="str">
            <v>485-006</v>
          </cell>
        </row>
        <row r="2335">
          <cell r="C2335">
            <v>15</v>
          </cell>
          <cell r="D2335" t="str">
            <v>485-048</v>
          </cell>
        </row>
        <row r="2336">
          <cell r="C2336">
            <v>15</v>
          </cell>
          <cell r="D2336" t="str">
            <v>485-048</v>
          </cell>
        </row>
        <row r="2337">
          <cell r="C2337">
            <v>15</v>
          </cell>
          <cell r="D2337" t="str">
            <v>485-048</v>
          </cell>
        </row>
        <row r="2338">
          <cell r="C2338">
            <v>15</v>
          </cell>
          <cell r="D2338" t="str">
            <v>485-006</v>
          </cell>
        </row>
        <row r="2339">
          <cell r="C2339">
            <v>15</v>
          </cell>
          <cell r="D2339" t="str">
            <v>485-006</v>
          </cell>
        </row>
        <row r="2340">
          <cell r="C2340">
            <v>15</v>
          </cell>
          <cell r="D2340" t="str">
            <v>485-006</v>
          </cell>
        </row>
        <row r="2341">
          <cell r="C2341">
            <v>15</v>
          </cell>
          <cell r="D2341" t="str">
            <v>485-048</v>
          </cell>
        </row>
        <row r="2342">
          <cell r="C2342">
            <v>15</v>
          </cell>
          <cell r="D2342" t="str">
            <v>485-006</v>
          </cell>
        </row>
        <row r="2343">
          <cell r="C2343">
            <v>15</v>
          </cell>
          <cell r="D2343" t="str">
            <v>485-048</v>
          </cell>
        </row>
        <row r="2344">
          <cell r="C2344">
            <v>15</v>
          </cell>
          <cell r="D2344" t="str">
            <v>485-048</v>
          </cell>
        </row>
        <row r="2345">
          <cell r="C2345">
            <v>15</v>
          </cell>
          <cell r="D2345" t="str">
            <v>485-048</v>
          </cell>
        </row>
        <row r="2346">
          <cell r="C2346">
            <v>15</v>
          </cell>
          <cell r="D2346" t="str">
            <v>485-006</v>
          </cell>
        </row>
        <row r="2347">
          <cell r="C2347">
            <v>15</v>
          </cell>
          <cell r="D2347" t="str">
            <v>485-006</v>
          </cell>
        </row>
        <row r="2348">
          <cell r="C2348">
            <v>15</v>
          </cell>
          <cell r="D2348" t="str">
            <v>485-006</v>
          </cell>
        </row>
        <row r="2349">
          <cell r="C2349">
            <v>15</v>
          </cell>
          <cell r="D2349" t="str">
            <v>485-006</v>
          </cell>
        </row>
        <row r="2350">
          <cell r="C2350">
            <v>15</v>
          </cell>
          <cell r="D2350" t="str">
            <v>485-006</v>
          </cell>
        </row>
        <row r="2351">
          <cell r="C2351">
            <v>15</v>
          </cell>
          <cell r="D2351" t="str">
            <v>485-006</v>
          </cell>
        </row>
        <row r="2352">
          <cell r="C2352">
            <v>15</v>
          </cell>
          <cell r="D2352" t="str">
            <v>485-006</v>
          </cell>
        </row>
        <row r="2353">
          <cell r="C2353">
            <v>15</v>
          </cell>
          <cell r="D2353" t="str">
            <v>485-006</v>
          </cell>
        </row>
        <row r="2354">
          <cell r="C2354">
            <v>15</v>
          </cell>
          <cell r="D2354" t="str">
            <v>485-006</v>
          </cell>
        </row>
        <row r="2355">
          <cell r="C2355">
            <v>15</v>
          </cell>
          <cell r="D2355" t="str">
            <v>485-048</v>
          </cell>
        </row>
        <row r="2356">
          <cell r="C2356">
            <v>15</v>
          </cell>
          <cell r="D2356" t="str">
            <v>485-048</v>
          </cell>
        </row>
        <row r="2357">
          <cell r="C2357">
            <v>15</v>
          </cell>
          <cell r="D2357" t="str">
            <v>485-006</v>
          </cell>
        </row>
        <row r="2358">
          <cell r="C2358">
            <v>15</v>
          </cell>
          <cell r="D2358" t="str">
            <v>485-006</v>
          </cell>
        </row>
        <row r="2359">
          <cell r="C2359">
            <v>15</v>
          </cell>
          <cell r="D2359" t="str">
            <v>485-006</v>
          </cell>
        </row>
        <row r="2360">
          <cell r="C2360">
            <v>15</v>
          </cell>
          <cell r="D2360" t="str">
            <v>485-048</v>
          </cell>
        </row>
        <row r="2361">
          <cell r="C2361">
            <v>15</v>
          </cell>
          <cell r="D2361" t="str">
            <v>485-006</v>
          </cell>
        </row>
        <row r="2362">
          <cell r="C2362">
            <v>15</v>
          </cell>
          <cell r="D2362" t="str">
            <v>485-006</v>
          </cell>
        </row>
        <row r="2363">
          <cell r="C2363">
            <v>15</v>
          </cell>
          <cell r="D2363" t="str">
            <v>485-006</v>
          </cell>
        </row>
        <row r="2364">
          <cell r="C2364">
            <v>15</v>
          </cell>
          <cell r="D2364" t="str">
            <v>485-006</v>
          </cell>
        </row>
        <row r="2365">
          <cell r="C2365">
            <v>15</v>
          </cell>
          <cell r="D2365" t="str">
            <v>485-006</v>
          </cell>
        </row>
        <row r="2366">
          <cell r="C2366">
            <v>15</v>
          </cell>
          <cell r="D2366" t="str">
            <v>485-006</v>
          </cell>
        </row>
        <row r="2367">
          <cell r="C2367">
            <v>15</v>
          </cell>
          <cell r="D2367" t="str">
            <v>485-006</v>
          </cell>
        </row>
        <row r="2368">
          <cell r="C2368">
            <v>15</v>
          </cell>
          <cell r="D2368" t="str">
            <v>485-006</v>
          </cell>
        </row>
        <row r="2369">
          <cell r="C2369">
            <v>15</v>
          </cell>
          <cell r="D2369" t="str">
            <v>485-006</v>
          </cell>
        </row>
        <row r="2370">
          <cell r="C2370">
            <v>15</v>
          </cell>
          <cell r="D2370" t="str">
            <v>485-006</v>
          </cell>
        </row>
        <row r="2371">
          <cell r="C2371">
            <v>15</v>
          </cell>
          <cell r="D2371" t="str">
            <v>485-006</v>
          </cell>
        </row>
        <row r="2372">
          <cell r="C2372">
            <v>15</v>
          </cell>
          <cell r="D2372" t="str">
            <v>485-006</v>
          </cell>
        </row>
        <row r="2373">
          <cell r="C2373">
            <v>15</v>
          </cell>
          <cell r="D2373" t="str">
            <v>485-006</v>
          </cell>
        </row>
        <row r="2374">
          <cell r="C2374">
            <v>15</v>
          </cell>
          <cell r="D2374" t="str">
            <v>485-048</v>
          </cell>
        </row>
        <row r="2375">
          <cell r="C2375">
            <v>15</v>
          </cell>
          <cell r="D2375" t="str">
            <v>485-006</v>
          </cell>
        </row>
        <row r="2376">
          <cell r="C2376">
            <v>15</v>
          </cell>
          <cell r="D2376" t="str">
            <v>485-006</v>
          </cell>
        </row>
        <row r="2377">
          <cell r="C2377">
            <v>15</v>
          </cell>
          <cell r="D2377" t="str">
            <v>485-006</v>
          </cell>
        </row>
        <row r="2378">
          <cell r="C2378">
            <v>15</v>
          </cell>
          <cell r="D2378" t="str">
            <v>485-006</v>
          </cell>
        </row>
        <row r="2379">
          <cell r="C2379">
            <v>15</v>
          </cell>
          <cell r="D2379" t="str">
            <v>485-006</v>
          </cell>
        </row>
        <row r="2380">
          <cell r="C2380">
            <v>15</v>
          </cell>
          <cell r="D2380" t="str">
            <v>485-006</v>
          </cell>
        </row>
        <row r="2381">
          <cell r="C2381">
            <v>15</v>
          </cell>
          <cell r="D2381" t="str">
            <v>485-006</v>
          </cell>
        </row>
        <row r="2382">
          <cell r="C2382">
            <v>15</v>
          </cell>
          <cell r="D2382" t="str">
            <v>485-006</v>
          </cell>
        </row>
        <row r="2383">
          <cell r="C2383">
            <v>15</v>
          </cell>
          <cell r="D2383" t="str">
            <v>485-006</v>
          </cell>
        </row>
        <row r="2384">
          <cell r="C2384">
            <v>15</v>
          </cell>
          <cell r="D2384" t="str">
            <v>485-006</v>
          </cell>
        </row>
        <row r="2385">
          <cell r="C2385">
            <v>15</v>
          </cell>
          <cell r="D2385" t="str">
            <v>485-006</v>
          </cell>
        </row>
        <row r="2386">
          <cell r="C2386">
            <v>15</v>
          </cell>
          <cell r="D2386" t="str">
            <v>485-006</v>
          </cell>
        </row>
        <row r="2387">
          <cell r="C2387">
            <v>15</v>
          </cell>
          <cell r="D2387" t="str">
            <v>485-006</v>
          </cell>
        </row>
        <row r="2388">
          <cell r="C2388">
            <v>15</v>
          </cell>
          <cell r="D2388" t="str">
            <v>485-006</v>
          </cell>
        </row>
        <row r="2389">
          <cell r="C2389">
            <v>15</v>
          </cell>
          <cell r="D2389" t="str">
            <v>485-006</v>
          </cell>
        </row>
        <row r="2390">
          <cell r="C2390">
            <v>15</v>
          </cell>
          <cell r="D2390" t="str">
            <v>485-006</v>
          </cell>
        </row>
        <row r="2391">
          <cell r="C2391">
            <v>15</v>
          </cell>
          <cell r="D2391" t="str">
            <v>485-006</v>
          </cell>
        </row>
        <row r="2392">
          <cell r="C2392">
            <v>15</v>
          </cell>
          <cell r="D2392" t="str">
            <v>485-006</v>
          </cell>
        </row>
        <row r="2393">
          <cell r="C2393">
            <v>15</v>
          </cell>
          <cell r="D2393" t="str">
            <v>485-006</v>
          </cell>
        </row>
        <row r="2394">
          <cell r="C2394">
            <v>15</v>
          </cell>
          <cell r="D2394" t="str">
            <v>485-006</v>
          </cell>
        </row>
        <row r="2395">
          <cell r="C2395">
            <v>15</v>
          </cell>
          <cell r="D2395" t="str">
            <v>485-006</v>
          </cell>
        </row>
        <row r="2396">
          <cell r="C2396">
            <v>15</v>
          </cell>
          <cell r="D2396" t="str">
            <v>485-006</v>
          </cell>
        </row>
        <row r="2397">
          <cell r="C2397">
            <v>15</v>
          </cell>
          <cell r="D2397" t="str">
            <v>485-006</v>
          </cell>
        </row>
        <row r="2398">
          <cell r="C2398">
            <v>15</v>
          </cell>
          <cell r="D2398" t="str">
            <v>485-006</v>
          </cell>
        </row>
        <row r="2399">
          <cell r="C2399">
            <v>15</v>
          </cell>
          <cell r="D2399" t="str">
            <v>485-006</v>
          </cell>
        </row>
        <row r="2400">
          <cell r="C2400">
            <v>15</v>
          </cell>
          <cell r="D2400" t="str">
            <v>485-006</v>
          </cell>
        </row>
        <row r="2401">
          <cell r="C2401">
            <v>15</v>
          </cell>
          <cell r="D2401" t="str">
            <v>485-006</v>
          </cell>
        </row>
        <row r="2402">
          <cell r="C2402">
            <v>15</v>
          </cell>
          <cell r="D2402" t="str">
            <v>485-006</v>
          </cell>
        </row>
        <row r="2403">
          <cell r="C2403">
            <v>15</v>
          </cell>
          <cell r="D2403" t="str">
            <v>485-006</v>
          </cell>
        </row>
        <row r="2404">
          <cell r="C2404">
            <v>15</v>
          </cell>
          <cell r="D2404" t="str">
            <v>485-006</v>
          </cell>
        </row>
        <row r="2405">
          <cell r="C2405">
            <v>15</v>
          </cell>
          <cell r="D2405" t="str">
            <v>485-006</v>
          </cell>
        </row>
        <row r="2406">
          <cell r="C2406">
            <v>15</v>
          </cell>
          <cell r="D2406" t="str">
            <v>485-006</v>
          </cell>
        </row>
        <row r="2407">
          <cell r="C2407">
            <v>15</v>
          </cell>
          <cell r="D2407" t="str">
            <v>485-006</v>
          </cell>
        </row>
        <row r="2408">
          <cell r="C2408">
            <v>15</v>
          </cell>
          <cell r="D2408" t="str">
            <v>485-006</v>
          </cell>
        </row>
        <row r="2409">
          <cell r="C2409">
            <v>15</v>
          </cell>
          <cell r="D2409" t="str">
            <v>485-006</v>
          </cell>
        </row>
        <row r="2410">
          <cell r="C2410">
            <v>15</v>
          </cell>
          <cell r="D2410" t="str">
            <v>485-006</v>
          </cell>
        </row>
        <row r="2411">
          <cell r="C2411">
            <v>15</v>
          </cell>
          <cell r="D2411" t="str">
            <v>485-006</v>
          </cell>
        </row>
        <row r="2412">
          <cell r="C2412">
            <v>15</v>
          </cell>
          <cell r="D2412" t="str">
            <v>485-006</v>
          </cell>
        </row>
        <row r="2413">
          <cell r="C2413">
            <v>15</v>
          </cell>
          <cell r="D2413" t="str">
            <v>485-006</v>
          </cell>
        </row>
        <row r="2414">
          <cell r="C2414">
            <v>15</v>
          </cell>
          <cell r="D2414" t="str">
            <v>485-006</v>
          </cell>
        </row>
        <row r="2415">
          <cell r="C2415">
            <v>15</v>
          </cell>
          <cell r="D2415" t="str">
            <v>485-006</v>
          </cell>
        </row>
        <row r="2416">
          <cell r="C2416">
            <v>15</v>
          </cell>
          <cell r="D2416" t="str">
            <v>485-006</v>
          </cell>
        </row>
        <row r="2417">
          <cell r="C2417">
            <v>15</v>
          </cell>
          <cell r="D2417" t="str">
            <v>485-006</v>
          </cell>
        </row>
        <row r="2418">
          <cell r="C2418">
            <v>15</v>
          </cell>
          <cell r="D2418" t="str">
            <v>485-006</v>
          </cell>
        </row>
        <row r="2419">
          <cell r="C2419">
            <v>15</v>
          </cell>
          <cell r="D2419" t="str">
            <v>485-006</v>
          </cell>
        </row>
        <row r="2420">
          <cell r="C2420">
            <v>15</v>
          </cell>
          <cell r="D2420" t="str">
            <v>485-006</v>
          </cell>
        </row>
        <row r="2421">
          <cell r="C2421">
            <v>15</v>
          </cell>
          <cell r="D2421" t="str">
            <v>485-006</v>
          </cell>
        </row>
        <row r="2422">
          <cell r="C2422">
            <v>15</v>
          </cell>
          <cell r="D2422" t="str">
            <v>485-048</v>
          </cell>
        </row>
        <row r="2423">
          <cell r="C2423">
            <v>15</v>
          </cell>
          <cell r="D2423" t="str">
            <v>485-006</v>
          </cell>
        </row>
        <row r="2424">
          <cell r="C2424">
            <v>15</v>
          </cell>
          <cell r="D2424" t="str">
            <v>485-006</v>
          </cell>
        </row>
        <row r="2425">
          <cell r="C2425">
            <v>15</v>
          </cell>
          <cell r="D2425" t="str">
            <v>485-006</v>
          </cell>
        </row>
        <row r="2426">
          <cell r="C2426">
            <v>15</v>
          </cell>
          <cell r="D2426" t="str">
            <v>485-006</v>
          </cell>
        </row>
        <row r="2427">
          <cell r="C2427">
            <v>15</v>
          </cell>
          <cell r="D2427" t="str">
            <v>485-006</v>
          </cell>
        </row>
        <row r="2428">
          <cell r="C2428">
            <v>15</v>
          </cell>
          <cell r="D2428" t="str">
            <v>485-006</v>
          </cell>
        </row>
        <row r="2429">
          <cell r="C2429">
            <v>15</v>
          </cell>
          <cell r="D2429" t="str">
            <v>485-006</v>
          </cell>
        </row>
        <row r="2430">
          <cell r="C2430">
            <v>15</v>
          </cell>
          <cell r="D2430" t="str">
            <v>485-006</v>
          </cell>
        </row>
        <row r="2431">
          <cell r="C2431">
            <v>15</v>
          </cell>
          <cell r="D2431" t="str">
            <v>485-006</v>
          </cell>
        </row>
        <row r="2432">
          <cell r="C2432">
            <v>15</v>
          </cell>
          <cell r="D2432" t="str">
            <v>485-006</v>
          </cell>
        </row>
        <row r="2433">
          <cell r="C2433">
            <v>15</v>
          </cell>
          <cell r="D2433" t="str">
            <v>485-006</v>
          </cell>
        </row>
        <row r="2434">
          <cell r="C2434">
            <v>15</v>
          </cell>
          <cell r="D2434" t="str">
            <v>485-006</v>
          </cell>
        </row>
        <row r="2435">
          <cell r="C2435">
            <v>15</v>
          </cell>
          <cell r="D2435" t="str">
            <v>485-006</v>
          </cell>
        </row>
        <row r="2436">
          <cell r="C2436">
            <v>15</v>
          </cell>
          <cell r="D2436" t="str">
            <v>485-006</v>
          </cell>
        </row>
        <row r="2437">
          <cell r="C2437">
            <v>15</v>
          </cell>
          <cell r="D2437" t="str">
            <v>485-006</v>
          </cell>
        </row>
        <row r="2438">
          <cell r="C2438">
            <v>15</v>
          </cell>
          <cell r="D2438" t="str">
            <v>485-006</v>
          </cell>
        </row>
        <row r="2439">
          <cell r="C2439">
            <v>15</v>
          </cell>
          <cell r="D2439" t="str">
            <v>485-006</v>
          </cell>
        </row>
        <row r="2440">
          <cell r="C2440">
            <v>15</v>
          </cell>
          <cell r="D2440" t="str">
            <v>485-006</v>
          </cell>
        </row>
        <row r="2441">
          <cell r="C2441">
            <v>15</v>
          </cell>
          <cell r="D2441" t="str">
            <v>485-006</v>
          </cell>
        </row>
        <row r="2442">
          <cell r="C2442">
            <v>15</v>
          </cell>
          <cell r="D2442" t="str">
            <v>485-006</v>
          </cell>
        </row>
        <row r="2443">
          <cell r="C2443">
            <v>15</v>
          </cell>
          <cell r="D2443" t="str">
            <v>485-006</v>
          </cell>
        </row>
        <row r="2444">
          <cell r="C2444">
            <v>15</v>
          </cell>
          <cell r="D2444" t="str">
            <v>485-006</v>
          </cell>
        </row>
        <row r="2445">
          <cell r="C2445">
            <v>15</v>
          </cell>
          <cell r="D2445" t="str">
            <v>485-006</v>
          </cell>
        </row>
        <row r="2446">
          <cell r="C2446">
            <v>15</v>
          </cell>
          <cell r="D2446" t="str">
            <v>485-006</v>
          </cell>
        </row>
        <row r="2447">
          <cell r="C2447">
            <v>15</v>
          </cell>
          <cell r="D2447" t="str">
            <v>485-006</v>
          </cell>
        </row>
        <row r="2448">
          <cell r="C2448">
            <v>15</v>
          </cell>
          <cell r="D2448" t="str">
            <v>485-006</v>
          </cell>
        </row>
        <row r="2449">
          <cell r="C2449">
            <v>15</v>
          </cell>
          <cell r="D2449" t="str">
            <v>485-006</v>
          </cell>
        </row>
        <row r="2450">
          <cell r="C2450">
            <v>15</v>
          </cell>
          <cell r="D2450" t="str">
            <v>485-006</v>
          </cell>
        </row>
        <row r="2451">
          <cell r="C2451">
            <v>15</v>
          </cell>
          <cell r="D2451" t="str">
            <v>485-006</v>
          </cell>
        </row>
        <row r="2452">
          <cell r="C2452">
            <v>15</v>
          </cell>
          <cell r="D2452" t="str">
            <v>485-006</v>
          </cell>
        </row>
        <row r="2453">
          <cell r="C2453">
            <v>15</v>
          </cell>
          <cell r="D2453" t="str">
            <v>485-006</v>
          </cell>
        </row>
        <row r="2454">
          <cell r="C2454">
            <v>15</v>
          </cell>
          <cell r="D2454" t="str">
            <v>485-048</v>
          </cell>
        </row>
        <row r="2455">
          <cell r="C2455">
            <v>15</v>
          </cell>
          <cell r="D2455" t="str">
            <v>485-048</v>
          </cell>
        </row>
        <row r="2456">
          <cell r="C2456">
            <v>15</v>
          </cell>
          <cell r="D2456" t="str">
            <v>485-006</v>
          </cell>
        </row>
        <row r="2457">
          <cell r="C2457">
            <v>15</v>
          </cell>
          <cell r="D2457" t="str">
            <v>485-006</v>
          </cell>
        </row>
        <row r="2458">
          <cell r="C2458">
            <v>15</v>
          </cell>
          <cell r="D2458" t="str">
            <v>485-006</v>
          </cell>
        </row>
        <row r="2459">
          <cell r="C2459">
            <v>15</v>
          </cell>
          <cell r="D2459" t="str">
            <v>485-006</v>
          </cell>
        </row>
        <row r="2460">
          <cell r="C2460">
            <v>15</v>
          </cell>
          <cell r="D2460" t="str">
            <v>485-006</v>
          </cell>
        </row>
        <row r="2461">
          <cell r="C2461">
            <v>15</v>
          </cell>
          <cell r="D2461" t="str">
            <v>485-006</v>
          </cell>
        </row>
        <row r="2462">
          <cell r="C2462">
            <v>15</v>
          </cell>
          <cell r="D2462" t="str">
            <v>485-006</v>
          </cell>
        </row>
        <row r="2463">
          <cell r="C2463">
            <v>15</v>
          </cell>
          <cell r="D2463" t="str">
            <v>485-006</v>
          </cell>
        </row>
        <row r="2464">
          <cell r="C2464">
            <v>15</v>
          </cell>
          <cell r="D2464" t="str">
            <v>485-006</v>
          </cell>
        </row>
        <row r="2465">
          <cell r="C2465">
            <v>15</v>
          </cell>
          <cell r="D2465" t="str">
            <v>485-046</v>
          </cell>
        </row>
        <row r="2466">
          <cell r="C2466">
            <v>15</v>
          </cell>
          <cell r="D2466" t="str">
            <v>485-006</v>
          </cell>
        </row>
        <row r="2467">
          <cell r="C2467">
            <v>15</v>
          </cell>
          <cell r="D2467" t="str">
            <v>485-006</v>
          </cell>
        </row>
        <row r="2468">
          <cell r="C2468">
            <v>15</v>
          </cell>
          <cell r="D2468" t="str">
            <v>485-006</v>
          </cell>
        </row>
        <row r="2469">
          <cell r="C2469">
            <v>15</v>
          </cell>
          <cell r="D2469" t="str">
            <v>485-006</v>
          </cell>
        </row>
        <row r="2470">
          <cell r="C2470">
            <v>15</v>
          </cell>
          <cell r="D2470" t="str">
            <v>485-006</v>
          </cell>
        </row>
        <row r="2471">
          <cell r="C2471">
            <v>15</v>
          </cell>
          <cell r="D2471" t="str">
            <v>485-006</v>
          </cell>
        </row>
        <row r="2472">
          <cell r="C2472">
            <v>15</v>
          </cell>
          <cell r="D2472" t="str">
            <v>485-006</v>
          </cell>
        </row>
        <row r="2473">
          <cell r="C2473">
            <v>15</v>
          </cell>
          <cell r="D2473" t="str">
            <v>485-006</v>
          </cell>
        </row>
        <row r="2474">
          <cell r="C2474">
            <v>15</v>
          </cell>
          <cell r="D2474" t="str">
            <v>485-006</v>
          </cell>
        </row>
        <row r="2475">
          <cell r="C2475">
            <v>15</v>
          </cell>
          <cell r="D2475" t="str">
            <v>485-006</v>
          </cell>
        </row>
        <row r="2476">
          <cell r="C2476">
            <v>15</v>
          </cell>
          <cell r="D2476" t="str">
            <v>485-006</v>
          </cell>
        </row>
        <row r="2477">
          <cell r="C2477">
            <v>15</v>
          </cell>
          <cell r="D2477" t="str">
            <v>485-006</v>
          </cell>
        </row>
        <row r="2478">
          <cell r="C2478">
            <v>15</v>
          </cell>
          <cell r="D2478" t="str">
            <v>485-006</v>
          </cell>
        </row>
        <row r="2479">
          <cell r="C2479">
            <v>15</v>
          </cell>
          <cell r="D2479" t="str">
            <v>485-006</v>
          </cell>
        </row>
        <row r="2480">
          <cell r="C2480">
            <v>15</v>
          </cell>
          <cell r="D2480" t="str">
            <v>485-006</v>
          </cell>
        </row>
        <row r="2481">
          <cell r="C2481">
            <v>15</v>
          </cell>
          <cell r="D2481" t="str">
            <v>485-006</v>
          </cell>
        </row>
        <row r="2482">
          <cell r="C2482">
            <v>15</v>
          </cell>
          <cell r="D2482" t="str">
            <v>485-006</v>
          </cell>
        </row>
        <row r="2483">
          <cell r="C2483">
            <v>15</v>
          </cell>
          <cell r="D2483" t="str">
            <v>485-006</v>
          </cell>
        </row>
        <row r="2484">
          <cell r="C2484">
            <v>15</v>
          </cell>
          <cell r="D2484" t="str">
            <v>485-006</v>
          </cell>
        </row>
        <row r="2485">
          <cell r="C2485">
            <v>15</v>
          </cell>
          <cell r="D2485" t="str">
            <v>485-006</v>
          </cell>
        </row>
        <row r="2486">
          <cell r="C2486">
            <v>15</v>
          </cell>
          <cell r="D2486" t="str">
            <v>485-006</v>
          </cell>
        </row>
        <row r="2487">
          <cell r="C2487">
            <v>15</v>
          </cell>
          <cell r="D2487" t="str">
            <v>485-006</v>
          </cell>
        </row>
        <row r="2488">
          <cell r="C2488">
            <v>15</v>
          </cell>
          <cell r="D2488" t="str">
            <v>485-006</v>
          </cell>
        </row>
        <row r="2489">
          <cell r="C2489">
            <v>15</v>
          </cell>
          <cell r="D2489" t="str">
            <v>485-006</v>
          </cell>
        </row>
        <row r="2490">
          <cell r="C2490">
            <v>15</v>
          </cell>
          <cell r="D2490" t="str">
            <v>485-006</v>
          </cell>
        </row>
        <row r="2491">
          <cell r="C2491">
            <v>15</v>
          </cell>
          <cell r="D2491" t="str">
            <v>485-006</v>
          </cell>
        </row>
        <row r="2492">
          <cell r="C2492">
            <v>15</v>
          </cell>
          <cell r="D2492" t="str">
            <v>485-006</v>
          </cell>
        </row>
        <row r="2493">
          <cell r="C2493">
            <v>15</v>
          </cell>
          <cell r="D2493" t="str">
            <v>485-006</v>
          </cell>
        </row>
        <row r="2494">
          <cell r="C2494">
            <v>15</v>
          </cell>
          <cell r="D2494" t="str">
            <v>485-006</v>
          </cell>
        </row>
        <row r="2495">
          <cell r="C2495">
            <v>15</v>
          </cell>
          <cell r="D2495" t="str">
            <v>485-006</v>
          </cell>
        </row>
        <row r="2496">
          <cell r="C2496">
            <v>15</v>
          </cell>
          <cell r="D2496" t="str">
            <v>485-006</v>
          </cell>
        </row>
        <row r="2497">
          <cell r="C2497">
            <v>15</v>
          </cell>
          <cell r="D2497" t="str">
            <v>485-006</v>
          </cell>
        </row>
        <row r="2498">
          <cell r="C2498">
            <v>15</v>
          </cell>
          <cell r="D2498" t="str">
            <v>485-006</v>
          </cell>
        </row>
        <row r="2499">
          <cell r="C2499">
            <v>15</v>
          </cell>
          <cell r="D2499" t="str">
            <v>485-006</v>
          </cell>
        </row>
        <row r="2500">
          <cell r="C2500">
            <v>15</v>
          </cell>
          <cell r="D2500" t="str">
            <v>485-006</v>
          </cell>
        </row>
        <row r="2501">
          <cell r="C2501">
            <v>15</v>
          </cell>
          <cell r="D2501" t="str">
            <v>485-006</v>
          </cell>
        </row>
        <row r="2502">
          <cell r="C2502">
            <v>15</v>
          </cell>
          <cell r="D2502" t="str">
            <v>485-006</v>
          </cell>
        </row>
        <row r="2503">
          <cell r="C2503">
            <v>15</v>
          </cell>
          <cell r="D2503" t="str">
            <v>485-006</v>
          </cell>
        </row>
        <row r="2504">
          <cell r="C2504">
            <v>15</v>
          </cell>
          <cell r="D2504" t="str">
            <v>485-006</v>
          </cell>
        </row>
        <row r="2505">
          <cell r="C2505">
            <v>15</v>
          </cell>
          <cell r="D2505" t="str">
            <v>485-006</v>
          </cell>
        </row>
        <row r="2506">
          <cell r="C2506">
            <v>15</v>
          </cell>
          <cell r="D2506" t="str">
            <v>485-006</v>
          </cell>
        </row>
        <row r="2507">
          <cell r="C2507">
            <v>15</v>
          </cell>
          <cell r="D2507" t="str">
            <v>485-006</v>
          </cell>
        </row>
        <row r="2508">
          <cell r="C2508">
            <v>15</v>
          </cell>
          <cell r="D2508" t="str">
            <v>485-006</v>
          </cell>
        </row>
        <row r="2509">
          <cell r="C2509">
            <v>15</v>
          </cell>
          <cell r="D2509" t="str">
            <v>485-006</v>
          </cell>
        </row>
        <row r="2510">
          <cell r="C2510">
            <v>15</v>
          </cell>
          <cell r="D2510" t="str">
            <v>485-006</v>
          </cell>
        </row>
        <row r="2511">
          <cell r="C2511">
            <v>15</v>
          </cell>
          <cell r="D2511" t="str">
            <v>485-006</v>
          </cell>
        </row>
        <row r="2512">
          <cell r="C2512">
            <v>15</v>
          </cell>
          <cell r="D2512" t="str">
            <v>485-006</v>
          </cell>
        </row>
        <row r="2513">
          <cell r="C2513">
            <v>15</v>
          </cell>
          <cell r="D2513" t="str">
            <v>485-048</v>
          </cell>
        </row>
        <row r="2514">
          <cell r="C2514">
            <v>15</v>
          </cell>
          <cell r="D2514" t="str">
            <v>485-048</v>
          </cell>
        </row>
        <row r="2515">
          <cell r="C2515">
            <v>15</v>
          </cell>
          <cell r="D2515" t="str">
            <v>485-048</v>
          </cell>
        </row>
        <row r="2516">
          <cell r="C2516">
            <v>15</v>
          </cell>
          <cell r="D2516" t="str">
            <v>485-006</v>
          </cell>
        </row>
        <row r="2517">
          <cell r="C2517">
            <v>15</v>
          </cell>
          <cell r="D2517" t="str">
            <v>485-006</v>
          </cell>
        </row>
        <row r="2518">
          <cell r="C2518">
            <v>15</v>
          </cell>
          <cell r="D2518" t="str">
            <v>485-006</v>
          </cell>
        </row>
        <row r="2519">
          <cell r="C2519">
            <v>15</v>
          </cell>
          <cell r="D2519" t="str">
            <v>485-006</v>
          </cell>
        </row>
        <row r="2520">
          <cell r="C2520">
            <v>15</v>
          </cell>
          <cell r="D2520" t="str">
            <v>485-006</v>
          </cell>
        </row>
        <row r="2521">
          <cell r="C2521">
            <v>15</v>
          </cell>
          <cell r="D2521" t="str">
            <v>485-006</v>
          </cell>
        </row>
        <row r="2522">
          <cell r="C2522">
            <v>15</v>
          </cell>
          <cell r="D2522" t="str">
            <v>485-006</v>
          </cell>
        </row>
        <row r="2523">
          <cell r="C2523">
            <v>15</v>
          </cell>
          <cell r="D2523" t="str">
            <v>485-006</v>
          </cell>
        </row>
        <row r="2524">
          <cell r="C2524">
            <v>15</v>
          </cell>
          <cell r="D2524" t="str">
            <v>485-006</v>
          </cell>
        </row>
        <row r="2525">
          <cell r="C2525">
            <v>15</v>
          </cell>
          <cell r="D2525" t="str">
            <v>485-006</v>
          </cell>
        </row>
        <row r="2526">
          <cell r="C2526">
            <v>15</v>
          </cell>
          <cell r="D2526" t="str">
            <v>485-006</v>
          </cell>
        </row>
        <row r="2527">
          <cell r="C2527">
            <v>15</v>
          </cell>
          <cell r="D2527" t="str">
            <v>485-006</v>
          </cell>
        </row>
        <row r="2528">
          <cell r="C2528">
            <v>15</v>
          </cell>
          <cell r="D2528" t="str">
            <v>485-006</v>
          </cell>
        </row>
        <row r="2529">
          <cell r="C2529">
            <v>15</v>
          </cell>
          <cell r="D2529" t="str">
            <v>485-048</v>
          </cell>
        </row>
        <row r="2530">
          <cell r="C2530">
            <v>15</v>
          </cell>
          <cell r="D2530" t="str">
            <v>485-048</v>
          </cell>
        </row>
        <row r="2531">
          <cell r="C2531">
            <v>15</v>
          </cell>
          <cell r="D2531" t="str">
            <v>485-046</v>
          </cell>
        </row>
        <row r="2532">
          <cell r="C2532">
            <v>15</v>
          </cell>
          <cell r="D2532" t="str">
            <v>485-006</v>
          </cell>
        </row>
        <row r="2533">
          <cell r="C2533">
            <v>15</v>
          </cell>
          <cell r="D2533" t="str">
            <v>485-048</v>
          </cell>
        </row>
        <row r="2534">
          <cell r="C2534">
            <v>15</v>
          </cell>
          <cell r="D2534" t="str">
            <v>485-048</v>
          </cell>
        </row>
        <row r="2535">
          <cell r="C2535">
            <v>15</v>
          </cell>
          <cell r="D2535" t="str">
            <v>485-046</v>
          </cell>
        </row>
        <row r="2536">
          <cell r="C2536">
            <v>15</v>
          </cell>
          <cell r="D2536" t="str">
            <v>485-046</v>
          </cell>
        </row>
        <row r="2537">
          <cell r="C2537">
            <v>15</v>
          </cell>
          <cell r="D2537" t="str">
            <v>485-046</v>
          </cell>
        </row>
        <row r="2538">
          <cell r="C2538">
            <v>15</v>
          </cell>
          <cell r="D2538" t="str">
            <v>485-046</v>
          </cell>
        </row>
        <row r="2539">
          <cell r="C2539">
            <v>15</v>
          </cell>
          <cell r="D2539" t="str">
            <v>485-046</v>
          </cell>
        </row>
        <row r="2540">
          <cell r="C2540">
            <v>15</v>
          </cell>
          <cell r="D2540" t="str">
            <v>485-046</v>
          </cell>
        </row>
        <row r="2541">
          <cell r="C2541">
            <v>15</v>
          </cell>
          <cell r="D2541" t="str">
            <v>485-046</v>
          </cell>
        </row>
        <row r="2542">
          <cell r="C2542">
            <v>15</v>
          </cell>
          <cell r="D2542" t="str">
            <v>485-046</v>
          </cell>
        </row>
        <row r="2543">
          <cell r="C2543">
            <v>15</v>
          </cell>
          <cell r="D2543" t="str">
            <v>485-046</v>
          </cell>
        </row>
        <row r="2544">
          <cell r="C2544">
            <v>15</v>
          </cell>
          <cell r="D2544" t="str">
            <v>485-046</v>
          </cell>
        </row>
        <row r="2545">
          <cell r="C2545">
            <v>15</v>
          </cell>
          <cell r="D2545" t="str">
            <v>485-046</v>
          </cell>
        </row>
        <row r="2546">
          <cell r="C2546">
            <v>15</v>
          </cell>
          <cell r="D2546" t="str">
            <v>485-046</v>
          </cell>
        </row>
        <row r="2547">
          <cell r="C2547">
            <v>15</v>
          </cell>
          <cell r="D2547" t="str">
            <v>485-046</v>
          </cell>
        </row>
        <row r="2548">
          <cell r="C2548">
            <v>15</v>
          </cell>
          <cell r="D2548" t="str">
            <v>485-046</v>
          </cell>
        </row>
        <row r="2549">
          <cell r="C2549">
            <v>15</v>
          </cell>
          <cell r="D2549" t="str">
            <v>485-046</v>
          </cell>
        </row>
        <row r="2550">
          <cell r="C2550">
            <v>15</v>
          </cell>
          <cell r="D2550" t="str">
            <v>485-046</v>
          </cell>
        </row>
        <row r="2551">
          <cell r="C2551">
            <v>15</v>
          </cell>
          <cell r="D2551" t="str">
            <v>485-046</v>
          </cell>
        </row>
        <row r="2552">
          <cell r="C2552">
            <v>15</v>
          </cell>
          <cell r="D2552" t="str">
            <v>485-046</v>
          </cell>
        </row>
        <row r="2553">
          <cell r="C2553">
            <v>15</v>
          </cell>
          <cell r="D2553" t="str">
            <v>485-046</v>
          </cell>
        </row>
        <row r="2554">
          <cell r="C2554">
            <v>15</v>
          </cell>
          <cell r="D2554" t="str">
            <v>485-046</v>
          </cell>
        </row>
        <row r="2555">
          <cell r="C2555">
            <v>16</v>
          </cell>
          <cell r="D2555" t="str">
            <v>486-056</v>
          </cell>
        </row>
        <row r="2556">
          <cell r="C2556">
            <v>16</v>
          </cell>
          <cell r="D2556" t="str">
            <v>486-056</v>
          </cell>
        </row>
        <row r="2557">
          <cell r="C2557">
            <v>16</v>
          </cell>
          <cell r="D2557" t="str">
            <v>486-001</v>
          </cell>
        </row>
        <row r="2558">
          <cell r="C2558">
            <v>16</v>
          </cell>
          <cell r="D2558" t="str">
            <v>486-056</v>
          </cell>
        </row>
        <row r="2559">
          <cell r="C2559">
            <v>16</v>
          </cell>
          <cell r="D2559" t="str">
            <v>486-056</v>
          </cell>
        </row>
        <row r="2560">
          <cell r="C2560">
            <v>16</v>
          </cell>
          <cell r="D2560" t="str">
            <v>486-001</v>
          </cell>
        </row>
        <row r="2561">
          <cell r="C2561">
            <v>16</v>
          </cell>
          <cell r="D2561" t="str">
            <v>486-056</v>
          </cell>
        </row>
        <row r="2562">
          <cell r="C2562">
            <v>16</v>
          </cell>
          <cell r="D2562" t="str">
            <v>486-056</v>
          </cell>
        </row>
        <row r="2563">
          <cell r="C2563">
            <v>16</v>
          </cell>
          <cell r="D2563" t="str">
            <v>486-001</v>
          </cell>
        </row>
        <row r="2564">
          <cell r="C2564">
            <v>16</v>
          </cell>
          <cell r="D2564" t="str">
            <v>486-001</v>
          </cell>
        </row>
        <row r="2565">
          <cell r="C2565">
            <v>16</v>
          </cell>
          <cell r="D2565" t="str">
            <v>486-001</v>
          </cell>
        </row>
        <row r="2566">
          <cell r="C2566">
            <v>16</v>
          </cell>
          <cell r="D2566" t="str">
            <v>486-056</v>
          </cell>
        </row>
        <row r="2567">
          <cell r="C2567">
            <v>16</v>
          </cell>
          <cell r="D2567" t="str">
            <v>486-056</v>
          </cell>
        </row>
        <row r="2568">
          <cell r="C2568">
            <v>16</v>
          </cell>
          <cell r="D2568" t="str">
            <v>486-001</v>
          </cell>
        </row>
        <row r="2569">
          <cell r="C2569">
            <v>16</v>
          </cell>
          <cell r="D2569" t="str">
            <v>486-001</v>
          </cell>
        </row>
        <row r="2570">
          <cell r="C2570">
            <v>16</v>
          </cell>
          <cell r="D2570" t="str">
            <v>486-001</v>
          </cell>
        </row>
        <row r="2571">
          <cell r="C2571">
            <v>16</v>
          </cell>
          <cell r="D2571" t="str">
            <v>486-056</v>
          </cell>
        </row>
        <row r="2572">
          <cell r="C2572">
            <v>16</v>
          </cell>
          <cell r="D2572" t="str">
            <v>486-056</v>
          </cell>
        </row>
        <row r="2573">
          <cell r="C2573">
            <v>16</v>
          </cell>
          <cell r="D2573" t="str">
            <v>486-056</v>
          </cell>
        </row>
        <row r="2574">
          <cell r="C2574">
            <v>16</v>
          </cell>
          <cell r="D2574" t="str">
            <v>486-056</v>
          </cell>
        </row>
        <row r="2575">
          <cell r="C2575">
            <v>16</v>
          </cell>
          <cell r="D2575" t="str">
            <v>486-056</v>
          </cell>
        </row>
        <row r="2576">
          <cell r="C2576">
            <v>16</v>
          </cell>
          <cell r="D2576" t="str">
            <v>486-056</v>
          </cell>
        </row>
        <row r="2577">
          <cell r="C2577">
            <v>16</v>
          </cell>
          <cell r="D2577" t="str">
            <v>486-056</v>
          </cell>
        </row>
        <row r="2578">
          <cell r="C2578">
            <v>16</v>
          </cell>
          <cell r="D2578" t="str">
            <v>486-056</v>
          </cell>
        </row>
        <row r="2579">
          <cell r="C2579">
            <v>16</v>
          </cell>
          <cell r="D2579" t="str">
            <v>486-056</v>
          </cell>
        </row>
        <row r="2580">
          <cell r="C2580">
            <v>16</v>
          </cell>
          <cell r="D2580" t="str">
            <v>486-056</v>
          </cell>
        </row>
        <row r="2581">
          <cell r="C2581">
            <v>16</v>
          </cell>
          <cell r="D2581" t="str">
            <v>486-056</v>
          </cell>
        </row>
        <row r="2582">
          <cell r="C2582">
            <v>17</v>
          </cell>
          <cell r="D2582" t="str">
            <v>487-056</v>
          </cell>
        </row>
        <row r="2583">
          <cell r="C2583">
            <v>17</v>
          </cell>
          <cell r="D2583" t="str">
            <v>487-056</v>
          </cell>
        </row>
        <row r="2584">
          <cell r="C2584">
            <v>17</v>
          </cell>
          <cell r="D2584" t="str">
            <v>487-056</v>
          </cell>
        </row>
        <row r="2585">
          <cell r="C2585">
            <v>17</v>
          </cell>
          <cell r="D2585" t="str">
            <v>487-056</v>
          </cell>
        </row>
        <row r="2586">
          <cell r="C2586">
            <v>17</v>
          </cell>
          <cell r="D2586" t="str">
            <v>487-056</v>
          </cell>
        </row>
        <row r="2587">
          <cell r="C2587">
            <v>17</v>
          </cell>
          <cell r="D2587" t="str">
            <v>487-056</v>
          </cell>
        </row>
        <row r="2588">
          <cell r="C2588">
            <v>17</v>
          </cell>
          <cell r="D2588" t="str">
            <v>487-056</v>
          </cell>
        </row>
        <row r="2589">
          <cell r="C2589">
            <v>17</v>
          </cell>
          <cell r="D2589" t="str">
            <v>487-056</v>
          </cell>
        </row>
        <row r="2590">
          <cell r="C2590">
            <v>17</v>
          </cell>
          <cell r="D2590" t="str">
            <v>487-056</v>
          </cell>
        </row>
        <row r="2591">
          <cell r="C2591">
            <v>17</v>
          </cell>
          <cell r="D2591" t="str">
            <v>487-056</v>
          </cell>
        </row>
        <row r="2592">
          <cell r="C2592">
            <v>17</v>
          </cell>
          <cell r="D2592" t="str">
            <v>487-056</v>
          </cell>
        </row>
        <row r="2593">
          <cell r="C2593">
            <v>17</v>
          </cell>
          <cell r="D2593" t="str">
            <v>487-056</v>
          </cell>
        </row>
        <row r="2594">
          <cell r="C2594">
            <v>17</v>
          </cell>
          <cell r="D2594" t="str">
            <v>487-056</v>
          </cell>
        </row>
        <row r="2595">
          <cell r="C2595">
            <v>17</v>
          </cell>
          <cell r="D2595" t="str">
            <v>487-056</v>
          </cell>
        </row>
        <row r="2596">
          <cell r="C2596">
            <v>17</v>
          </cell>
          <cell r="D2596" t="str">
            <v>487-056</v>
          </cell>
        </row>
        <row r="2597">
          <cell r="C2597">
            <v>17</v>
          </cell>
          <cell r="D2597" t="str">
            <v>487-056</v>
          </cell>
        </row>
        <row r="2598">
          <cell r="C2598">
            <v>17</v>
          </cell>
          <cell r="D2598" t="str">
            <v>487-056</v>
          </cell>
        </row>
        <row r="2599">
          <cell r="C2599">
            <v>17</v>
          </cell>
          <cell r="D2599" t="str">
            <v>487-056</v>
          </cell>
        </row>
        <row r="2600">
          <cell r="C2600">
            <v>17</v>
          </cell>
          <cell r="D2600" t="str">
            <v>487-056</v>
          </cell>
        </row>
        <row r="2601">
          <cell r="C2601">
            <v>17</v>
          </cell>
          <cell r="D2601" t="str">
            <v>487-056</v>
          </cell>
        </row>
        <row r="2602">
          <cell r="C2602">
            <v>17</v>
          </cell>
          <cell r="D2602" t="str">
            <v>487-056</v>
          </cell>
        </row>
        <row r="2603">
          <cell r="C2603">
            <v>17</v>
          </cell>
          <cell r="D2603" t="str">
            <v>487-056</v>
          </cell>
        </row>
        <row r="2604">
          <cell r="C2604">
            <v>17</v>
          </cell>
          <cell r="D2604" t="str">
            <v>487-056</v>
          </cell>
        </row>
        <row r="2605">
          <cell r="C2605">
            <v>17</v>
          </cell>
          <cell r="D2605" t="str">
            <v>487-056</v>
          </cell>
        </row>
        <row r="2606">
          <cell r="C2606">
            <v>17</v>
          </cell>
          <cell r="D2606" t="str">
            <v>487-056</v>
          </cell>
        </row>
        <row r="2607">
          <cell r="C2607">
            <v>17</v>
          </cell>
          <cell r="D2607" t="str">
            <v>487-056</v>
          </cell>
        </row>
        <row r="2608">
          <cell r="C2608">
            <v>17</v>
          </cell>
          <cell r="D2608" t="str">
            <v>487-056</v>
          </cell>
        </row>
        <row r="2609">
          <cell r="C2609">
            <v>17</v>
          </cell>
          <cell r="D2609" t="str">
            <v>487-056</v>
          </cell>
        </row>
        <row r="2610">
          <cell r="C2610">
            <v>17</v>
          </cell>
          <cell r="D2610" t="str">
            <v>487-056</v>
          </cell>
        </row>
        <row r="2611">
          <cell r="C2611">
            <v>17</v>
          </cell>
          <cell r="D2611" t="str">
            <v>487-056</v>
          </cell>
        </row>
        <row r="2612">
          <cell r="C2612">
            <v>17</v>
          </cell>
          <cell r="D2612" t="str">
            <v>487-056</v>
          </cell>
        </row>
        <row r="2613">
          <cell r="C2613">
            <v>17</v>
          </cell>
          <cell r="D2613" t="str">
            <v>487-056</v>
          </cell>
        </row>
        <row r="2614">
          <cell r="C2614">
            <v>17</v>
          </cell>
          <cell r="D2614" t="str">
            <v>487-056</v>
          </cell>
        </row>
        <row r="2615">
          <cell r="C2615">
            <v>17</v>
          </cell>
          <cell r="D2615" t="str">
            <v>487-056</v>
          </cell>
        </row>
        <row r="2616">
          <cell r="C2616">
            <v>17</v>
          </cell>
          <cell r="D2616" t="str">
            <v>487-056</v>
          </cell>
        </row>
        <row r="2617">
          <cell r="C2617">
            <v>17</v>
          </cell>
          <cell r="D2617" t="str">
            <v>487-056</v>
          </cell>
        </row>
        <row r="2618">
          <cell r="C2618">
            <v>17</v>
          </cell>
          <cell r="D2618" t="str">
            <v>487-056</v>
          </cell>
        </row>
        <row r="2619">
          <cell r="C2619">
            <v>17</v>
          </cell>
          <cell r="D2619" t="str">
            <v>487-056</v>
          </cell>
        </row>
        <row r="2620">
          <cell r="C2620">
            <v>17</v>
          </cell>
          <cell r="D2620" t="str">
            <v>487-056</v>
          </cell>
        </row>
        <row r="2621">
          <cell r="C2621">
            <v>17</v>
          </cell>
          <cell r="D2621" t="str">
            <v>487-056</v>
          </cell>
        </row>
        <row r="2622">
          <cell r="C2622">
            <v>17</v>
          </cell>
          <cell r="D2622" t="str">
            <v>487-056</v>
          </cell>
        </row>
        <row r="2623">
          <cell r="C2623">
            <v>18</v>
          </cell>
          <cell r="D2623" t="str">
            <v>488-016</v>
          </cell>
        </row>
        <row r="2624">
          <cell r="C2624">
            <v>18</v>
          </cell>
          <cell r="D2624" t="str">
            <v>488-016</v>
          </cell>
        </row>
        <row r="2625">
          <cell r="C2625">
            <v>18</v>
          </cell>
          <cell r="D2625" t="str">
            <v>488-016</v>
          </cell>
        </row>
        <row r="2626">
          <cell r="C2626">
            <v>18</v>
          </cell>
          <cell r="D2626" t="str">
            <v>488-016</v>
          </cell>
        </row>
        <row r="2627">
          <cell r="C2627">
            <v>18</v>
          </cell>
          <cell r="D2627" t="str">
            <v>488-016</v>
          </cell>
        </row>
        <row r="2628">
          <cell r="C2628">
            <v>18</v>
          </cell>
          <cell r="D2628" t="str">
            <v>488-016</v>
          </cell>
        </row>
        <row r="2629">
          <cell r="C2629">
            <v>18</v>
          </cell>
          <cell r="D2629" t="str">
            <v>488-016</v>
          </cell>
        </row>
        <row r="2630">
          <cell r="C2630">
            <v>18</v>
          </cell>
          <cell r="D2630" t="str">
            <v>488-016</v>
          </cell>
        </row>
        <row r="2631">
          <cell r="C2631">
            <v>18</v>
          </cell>
          <cell r="D2631" t="str">
            <v>488-016</v>
          </cell>
        </row>
        <row r="2632">
          <cell r="C2632">
            <v>18</v>
          </cell>
          <cell r="D2632" t="str">
            <v>488-016</v>
          </cell>
        </row>
        <row r="2633">
          <cell r="C2633">
            <v>18</v>
          </cell>
          <cell r="D2633" t="str">
            <v>488-016</v>
          </cell>
        </row>
        <row r="2634">
          <cell r="C2634">
            <v>18</v>
          </cell>
          <cell r="D2634" t="str">
            <v>488-016</v>
          </cell>
        </row>
        <row r="2635">
          <cell r="C2635">
            <v>18</v>
          </cell>
          <cell r="D2635" t="str">
            <v>488-016</v>
          </cell>
        </row>
        <row r="2636">
          <cell r="C2636">
            <v>18</v>
          </cell>
          <cell r="D2636" t="str">
            <v>488-016</v>
          </cell>
        </row>
        <row r="2637">
          <cell r="C2637">
            <v>18</v>
          </cell>
          <cell r="D2637" t="str">
            <v>488-016</v>
          </cell>
        </row>
        <row r="2638">
          <cell r="C2638">
            <v>18</v>
          </cell>
          <cell r="D2638" t="str">
            <v>488-016</v>
          </cell>
        </row>
        <row r="2639">
          <cell r="C2639">
            <v>18</v>
          </cell>
          <cell r="D2639" t="str">
            <v>488-016</v>
          </cell>
        </row>
        <row r="2640">
          <cell r="C2640">
            <v>18</v>
          </cell>
          <cell r="D2640" t="str">
            <v>488-016</v>
          </cell>
        </row>
        <row r="2641">
          <cell r="C2641">
            <v>18</v>
          </cell>
          <cell r="D2641" t="str">
            <v>488-016</v>
          </cell>
        </row>
        <row r="2642">
          <cell r="C2642">
            <v>18</v>
          </cell>
          <cell r="D2642" t="str">
            <v>488-016</v>
          </cell>
        </row>
        <row r="2643">
          <cell r="C2643">
            <v>18</v>
          </cell>
          <cell r="D2643" t="str">
            <v>488-016</v>
          </cell>
        </row>
        <row r="2644">
          <cell r="C2644">
            <v>18</v>
          </cell>
          <cell r="D2644" t="str">
            <v>488-016</v>
          </cell>
        </row>
        <row r="2645">
          <cell r="C2645">
            <v>18</v>
          </cell>
          <cell r="D2645" t="str">
            <v>488-016</v>
          </cell>
        </row>
        <row r="2646">
          <cell r="C2646">
            <v>18</v>
          </cell>
          <cell r="D2646" t="str">
            <v>488-016</v>
          </cell>
        </row>
        <row r="2647">
          <cell r="C2647">
            <v>18</v>
          </cell>
          <cell r="D2647" t="str">
            <v>488-016</v>
          </cell>
        </row>
        <row r="2648">
          <cell r="C2648">
            <v>18</v>
          </cell>
          <cell r="D2648" t="str">
            <v>488-016</v>
          </cell>
        </row>
        <row r="2649">
          <cell r="C2649">
            <v>18</v>
          </cell>
          <cell r="D2649" t="str">
            <v>488-016</v>
          </cell>
        </row>
        <row r="2650">
          <cell r="C2650">
            <v>18</v>
          </cell>
          <cell r="D2650" t="str">
            <v>488-016</v>
          </cell>
        </row>
        <row r="2651">
          <cell r="C2651">
            <v>18</v>
          </cell>
          <cell r="D2651" t="str">
            <v>488-016</v>
          </cell>
        </row>
        <row r="2652">
          <cell r="C2652">
            <v>18</v>
          </cell>
          <cell r="D2652" t="str">
            <v>488-016</v>
          </cell>
        </row>
        <row r="2653">
          <cell r="C2653">
            <v>18</v>
          </cell>
          <cell r="D2653" t="str">
            <v>488-016</v>
          </cell>
        </row>
        <row r="2654">
          <cell r="C2654">
            <v>18</v>
          </cell>
          <cell r="D2654" t="str">
            <v>488-016</v>
          </cell>
        </row>
        <row r="2655">
          <cell r="C2655">
            <v>18</v>
          </cell>
          <cell r="D2655" t="str">
            <v>488-016</v>
          </cell>
        </row>
        <row r="2656">
          <cell r="C2656">
            <v>18</v>
          </cell>
          <cell r="D2656" t="str">
            <v>488-016</v>
          </cell>
        </row>
        <row r="2657">
          <cell r="C2657">
            <v>18</v>
          </cell>
          <cell r="D2657" t="str">
            <v>488-016</v>
          </cell>
        </row>
        <row r="2658">
          <cell r="C2658">
            <v>18</v>
          </cell>
          <cell r="D2658" t="str">
            <v>488-016</v>
          </cell>
        </row>
        <row r="2659">
          <cell r="C2659">
            <v>18</v>
          </cell>
          <cell r="D2659" t="str">
            <v>488-016</v>
          </cell>
        </row>
        <row r="2660">
          <cell r="C2660">
            <v>18</v>
          </cell>
          <cell r="D2660" t="str">
            <v>488-016</v>
          </cell>
        </row>
        <row r="2661">
          <cell r="C2661">
            <v>18</v>
          </cell>
          <cell r="D2661" t="str">
            <v>488-016</v>
          </cell>
        </row>
        <row r="2662">
          <cell r="C2662">
            <v>18</v>
          </cell>
          <cell r="D2662" t="str">
            <v>488-016</v>
          </cell>
        </row>
        <row r="2663">
          <cell r="C2663">
            <v>18</v>
          </cell>
          <cell r="D2663" t="str">
            <v>488-016</v>
          </cell>
        </row>
        <row r="2664">
          <cell r="C2664">
            <v>18</v>
          </cell>
          <cell r="D2664" t="str">
            <v>488-016</v>
          </cell>
        </row>
        <row r="2665">
          <cell r="C2665">
            <v>18</v>
          </cell>
          <cell r="D2665" t="str">
            <v>488-016</v>
          </cell>
        </row>
        <row r="2666">
          <cell r="C2666">
            <v>18</v>
          </cell>
          <cell r="D2666" t="str">
            <v>488-016</v>
          </cell>
        </row>
        <row r="2667">
          <cell r="C2667">
            <v>18</v>
          </cell>
          <cell r="D2667" t="str">
            <v>488-016</v>
          </cell>
        </row>
        <row r="2668">
          <cell r="C2668">
            <v>18</v>
          </cell>
          <cell r="D2668" t="str">
            <v>488-016</v>
          </cell>
        </row>
        <row r="2669">
          <cell r="C2669">
            <v>18</v>
          </cell>
          <cell r="D2669" t="str">
            <v>488-016</v>
          </cell>
        </row>
        <row r="2670">
          <cell r="C2670">
            <v>18</v>
          </cell>
          <cell r="D2670" t="str">
            <v>488-016</v>
          </cell>
        </row>
        <row r="2671">
          <cell r="C2671">
            <v>18</v>
          </cell>
          <cell r="D2671" t="str">
            <v>488-016</v>
          </cell>
        </row>
        <row r="2672">
          <cell r="C2672">
            <v>18</v>
          </cell>
          <cell r="D2672" t="str">
            <v>488-016</v>
          </cell>
        </row>
        <row r="2673">
          <cell r="C2673">
            <v>18</v>
          </cell>
          <cell r="D2673" t="str">
            <v>488-016</v>
          </cell>
        </row>
        <row r="2674">
          <cell r="C2674">
            <v>18</v>
          </cell>
          <cell r="D2674" t="str">
            <v>488-016</v>
          </cell>
        </row>
        <row r="2675">
          <cell r="C2675">
            <v>18</v>
          </cell>
          <cell r="D2675" t="str">
            <v>488-016</v>
          </cell>
        </row>
        <row r="2676">
          <cell r="C2676">
            <v>18</v>
          </cell>
          <cell r="D2676" t="str">
            <v>488-016</v>
          </cell>
        </row>
        <row r="2677">
          <cell r="C2677">
            <v>18</v>
          </cell>
          <cell r="D2677" t="str">
            <v>488-016</v>
          </cell>
        </row>
        <row r="2678">
          <cell r="C2678">
            <v>18</v>
          </cell>
          <cell r="D2678" t="str">
            <v>488-016</v>
          </cell>
        </row>
        <row r="2679">
          <cell r="C2679">
            <v>18</v>
          </cell>
          <cell r="D2679" t="str">
            <v>488-016</v>
          </cell>
        </row>
        <row r="2680">
          <cell r="C2680">
            <v>18</v>
          </cell>
          <cell r="D2680" t="str">
            <v>488-016</v>
          </cell>
        </row>
        <row r="2681">
          <cell r="C2681">
            <v>18</v>
          </cell>
          <cell r="D2681" t="str">
            <v>488-016</v>
          </cell>
        </row>
        <row r="2682">
          <cell r="C2682">
            <v>18</v>
          </cell>
          <cell r="D2682" t="str">
            <v>488-016</v>
          </cell>
        </row>
        <row r="2683">
          <cell r="C2683">
            <v>18</v>
          </cell>
          <cell r="D2683" t="str">
            <v>488-016</v>
          </cell>
        </row>
        <row r="2684">
          <cell r="C2684">
            <v>18</v>
          </cell>
          <cell r="D2684" t="str">
            <v>488-016</v>
          </cell>
        </row>
        <row r="2685">
          <cell r="C2685">
            <v>18</v>
          </cell>
          <cell r="D2685" t="str">
            <v>488-016</v>
          </cell>
        </row>
        <row r="2686">
          <cell r="C2686">
            <v>18</v>
          </cell>
          <cell r="D2686" t="str">
            <v>488-016</v>
          </cell>
        </row>
        <row r="2687">
          <cell r="C2687">
            <v>18</v>
          </cell>
          <cell r="D2687" t="str">
            <v>488-016</v>
          </cell>
        </row>
        <row r="2688">
          <cell r="C2688">
            <v>18</v>
          </cell>
          <cell r="D2688" t="str">
            <v>488-016</v>
          </cell>
        </row>
        <row r="2689">
          <cell r="C2689">
            <v>18</v>
          </cell>
          <cell r="D2689" t="str">
            <v>488-016</v>
          </cell>
        </row>
        <row r="2690">
          <cell r="C2690">
            <v>18</v>
          </cell>
          <cell r="D2690" t="str">
            <v>488-016</v>
          </cell>
        </row>
        <row r="2691">
          <cell r="C2691">
            <v>18</v>
          </cell>
          <cell r="D2691" t="str">
            <v>488-016</v>
          </cell>
        </row>
        <row r="2692">
          <cell r="C2692">
            <v>18</v>
          </cell>
          <cell r="D2692" t="str">
            <v>488-016</v>
          </cell>
        </row>
        <row r="2693">
          <cell r="C2693">
            <v>18</v>
          </cell>
          <cell r="D2693" t="str">
            <v>488-016</v>
          </cell>
        </row>
        <row r="2694">
          <cell r="C2694">
            <v>18</v>
          </cell>
          <cell r="D2694" t="str">
            <v>488-016</v>
          </cell>
        </row>
        <row r="2695">
          <cell r="C2695">
            <v>18</v>
          </cell>
          <cell r="D2695" t="str">
            <v>488-016</v>
          </cell>
        </row>
        <row r="2696">
          <cell r="C2696">
            <v>18</v>
          </cell>
          <cell r="D2696" t="str">
            <v>488-016</v>
          </cell>
        </row>
        <row r="2697">
          <cell r="C2697">
            <v>18</v>
          </cell>
          <cell r="D2697" t="str">
            <v>488-016</v>
          </cell>
        </row>
        <row r="2698">
          <cell r="C2698">
            <v>18</v>
          </cell>
          <cell r="D2698" t="str">
            <v>488-016</v>
          </cell>
        </row>
        <row r="2699">
          <cell r="C2699">
            <v>18</v>
          </cell>
          <cell r="D2699" t="str">
            <v>488-016</v>
          </cell>
        </row>
        <row r="2700">
          <cell r="C2700">
            <v>18</v>
          </cell>
          <cell r="D2700" t="str">
            <v>488-016</v>
          </cell>
        </row>
        <row r="2701">
          <cell r="C2701">
            <v>18</v>
          </cell>
          <cell r="D2701" t="str">
            <v>488-016</v>
          </cell>
        </row>
        <row r="2702">
          <cell r="C2702">
            <v>18</v>
          </cell>
          <cell r="D2702" t="str">
            <v>488-016</v>
          </cell>
        </row>
        <row r="2703">
          <cell r="C2703">
            <v>18</v>
          </cell>
          <cell r="D2703" t="str">
            <v>488-016</v>
          </cell>
        </row>
        <row r="2704">
          <cell r="C2704">
            <v>18</v>
          </cell>
          <cell r="D2704" t="str">
            <v>488-016</v>
          </cell>
        </row>
        <row r="2705">
          <cell r="C2705">
            <v>18</v>
          </cell>
          <cell r="D2705" t="str">
            <v>488-016</v>
          </cell>
        </row>
        <row r="2706">
          <cell r="C2706">
            <v>18</v>
          </cell>
          <cell r="D2706" t="str">
            <v>488-016</v>
          </cell>
        </row>
        <row r="2707">
          <cell r="C2707">
            <v>18</v>
          </cell>
          <cell r="D2707" t="str">
            <v>488-016</v>
          </cell>
        </row>
        <row r="2708">
          <cell r="C2708">
            <v>18</v>
          </cell>
          <cell r="D2708" t="str">
            <v>488-016</v>
          </cell>
        </row>
        <row r="2709">
          <cell r="C2709">
            <v>18</v>
          </cell>
          <cell r="D2709" t="str">
            <v>488-016</v>
          </cell>
        </row>
        <row r="2710">
          <cell r="C2710">
            <v>18</v>
          </cell>
          <cell r="D2710" t="str">
            <v>488-016</v>
          </cell>
        </row>
        <row r="2711">
          <cell r="C2711">
            <v>18</v>
          </cell>
          <cell r="D2711" t="str">
            <v>488-016</v>
          </cell>
        </row>
        <row r="2712">
          <cell r="C2712">
            <v>18</v>
          </cell>
          <cell r="D2712" t="str">
            <v>488-016</v>
          </cell>
        </row>
        <row r="2713">
          <cell r="C2713">
            <v>18</v>
          </cell>
          <cell r="D2713" t="str">
            <v>488-016</v>
          </cell>
        </row>
        <row r="2714">
          <cell r="C2714">
            <v>18</v>
          </cell>
          <cell r="D2714" t="str">
            <v>488-016</v>
          </cell>
        </row>
        <row r="2715">
          <cell r="C2715">
            <v>18</v>
          </cell>
          <cell r="D2715" t="str">
            <v>488-016</v>
          </cell>
        </row>
        <row r="2716">
          <cell r="C2716">
            <v>18</v>
          </cell>
          <cell r="D2716" t="str">
            <v>488-016</v>
          </cell>
        </row>
        <row r="2717">
          <cell r="C2717">
            <v>18</v>
          </cell>
          <cell r="D2717" t="str">
            <v>488-016</v>
          </cell>
        </row>
        <row r="2718">
          <cell r="C2718">
            <v>18</v>
          </cell>
          <cell r="D2718" t="str">
            <v>488-016</v>
          </cell>
        </row>
        <row r="2719">
          <cell r="C2719">
            <v>18</v>
          </cell>
          <cell r="D2719" t="str">
            <v>488-016</v>
          </cell>
        </row>
        <row r="2720">
          <cell r="C2720">
            <v>18</v>
          </cell>
          <cell r="D2720" t="str">
            <v>488-016</v>
          </cell>
        </row>
        <row r="2721">
          <cell r="C2721">
            <v>18</v>
          </cell>
          <cell r="D2721" t="str">
            <v>488-016</v>
          </cell>
        </row>
        <row r="2722">
          <cell r="C2722">
            <v>18</v>
          </cell>
          <cell r="D2722" t="str">
            <v>488-016</v>
          </cell>
        </row>
        <row r="2723">
          <cell r="C2723">
            <v>18</v>
          </cell>
          <cell r="D2723" t="str">
            <v>488-016</v>
          </cell>
        </row>
        <row r="2724">
          <cell r="C2724">
            <v>18</v>
          </cell>
          <cell r="D2724" t="str">
            <v>488-016</v>
          </cell>
        </row>
        <row r="2725">
          <cell r="C2725">
            <v>18</v>
          </cell>
          <cell r="D2725" t="str">
            <v>488-016</v>
          </cell>
        </row>
        <row r="2726">
          <cell r="C2726">
            <v>18</v>
          </cell>
          <cell r="D2726" t="str">
            <v>488-016</v>
          </cell>
        </row>
        <row r="2727">
          <cell r="C2727">
            <v>18</v>
          </cell>
          <cell r="D2727" t="str">
            <v>488-016</v>
          </cell>
        </row>
        <row r="2728">
          <cell r="C2728">
            <v>18</v>
          </cell>
          <cell r="D2728" t="str">
            <v>488-016</v>
          </cell>
        </row>
        <row r="2729">
          <cell r="C2729">
            <v>18</v>
          </cell>
          <cell r="D2729" t="str">
            <v>488-016</v>
          </cell>
        </row>
        <row r="2730">
          <cell r="C2730">
            <v>18</v>
          </cell>
          <cell r="D2730" t="str">
            <v>488-016</v>
          </cell>
        </row>
        <row r="2731">
          <cell r="C2731">
            <v>18</v>
          </cell>
          <cell r="D2731" t="str">
            <v>488-016</v>
          </cell>
        </row>
        <row r="2732">
          <cell r="C2732">
            <v>18</v>
          </cell>
          <cell r="D2732" t="str">
            <v>488-016</v>
          </cell>
        </row>
        <row r="2733">
          <cell r="C2733">
            <v>18</v>
          </cell>
          <cell r="D2733" t="str">
            <v>488-016</v>
          </cell>
        </row>
        <row r="2734">
          <cell r="C2734">
            <v>18</v>
          </cell>
          <cell r="D2734" t="str">
            <v>488-016</v>
          </cell>
        </row>
        <row r="2735">
          <cell r="C2735">
            <v>18</v>
          </cell>
          <cell r="D2735" t="str">
            <v>488-016</v>
          </cell>
        </row>
        <row r="2736">
          <cell r="C2736">
            <v>18</v>
          </cell>
          <cell r="D2736" t="str">
            <v>488-016</v>
          </cell>
        </row>
        <row r="2737">
          <cell r="C2737">
            <v>18</v>
          </cell>
          <cell r="D2737" t="str">
            <v>488-016</v>
          </cell>
        </row>
        <row r="2738">
          <cell r="C2738">
            <v>18</v>
          </cell>
          <cell r="D2738" t="str">
            <v>488-016</v>
          </cell>
        </row>
        <row r="2739">
          <cell r="C2739">
            <v>18</v>
          </cell>
          <cell r="D2739" t="str">
            <v>488-016</v>
          </cell>
        </row>
        <row r="2740">
          <cell r="C2740">
            <v>18</v>
          </cell>
          <cell r="D2740" t="str">
            <v>488-016</v>
          </cell>
        </row>
        <row r="2741">
          <cell r="C2741">
            <v>18</v>
          </cell>
          <cell r="D2741" t="str">
            <v>488-016</v>
          </cell>
        </row>
        <row r="2742">
          <cell r="C2742">
            <v>18</v>
          </cell>
          <cell r="D2742" t="str">
            <v>488-016</v>
          </cell>
        </row>
        <row r="2743">
          <cell r="C2743">
            <v>18</v>
          </cell>
          <cell r="D2743" t="str">
            <v>488-016</v>
          </cell>
        </row>
        <row r="2744">
          <cell r="C2744">
            <v>18</v>
          </cell>
          <cell r="D2744" t="str">
            <v>488-016</v>
          </cell>
        </row>
        <row r="2745">
          <cell r="C2745">
            <v>18</v>
          </cell>
          <cell r="D2745" t="str">
            <v>488-016</v>
          </cell>
        </row>
        <row r="2746">
          <cell r="C2746">
            <v>18</v>
          </cell>
          <cell r="D2746" t="str">
            <v>488-016</v>
          </cell>
        </row>
        <row r="2747">
          <cell r="C2747">
            <v>18</v>
          </cell>
          <cell r="D2747" t="str">
            <v>488-016</v>
          </cell>
        </row>
        <row r="2748">
          <cell r="C2748">
            <v>18</v>
          </cell>
          <cell r="D2748" t="str">
            <v>488-016</v>
          </cell>
        </row>
        <row r="2749">
          <cell r="C2749">
            <v>18</v>
          </cell>
          <cell r="D2749" t="str">
            <v>488-016</v>
          </cell>
        </row>
        <row r="2750">
          <cell r="C2750">
            <v>18</v>
          </cell>
          <cell r="D2750" t="str">
            <v>488-016</v>
          </cell>
        </row>
        <row r="2751">
          <cell r="C2751">
            <v>18</v>
          </cell>
          <cell r="D2751" t="str">
            <v>488-016</v>
          </cell>
        </row>
        <row r="2752">
          <cell r="C2752">
            <v>18</v>
          </cell>
          <cell r="D2752" t="str">
            <v>488-016</v>
          </cell>
        </row>
        <row r="2753">
          <cell r="C2753">
            <v>18</v>
          </cell>
          <cell r="D2753" t="str">
            <v>488-016</v>
          </cell>
        </row>
        <row r="2754">
          <cell r="C2754">
            <v>18</v>
          </cell>
          <cell r="D2754" t="str">
            <v>488-016</v>
          </cell>
        </row>
        <row r="2755">
          <cell r="C2755">
            <v>18</v>
          </cell>
          <cell r="D2755" t="str">
            <v>488-016</v>
          </cell>
        </row>
        <row r="2756">
          <cell r="C2756">
            <v>18</v>
          </cell>
          <cell r="D2756" t="str">
            <v>488-016</v>
          </cell>
        </row>
        <row r="2757">
          <cell r="C2757">
            <v>18</v>
          </cell>
          <cell r="D2757" t="str">
            <v>488-016</v>
          </cell>
        </row>
        <row r="2758">
          <cell r="C2758">
            <v>18</v>
          </cell>
          <cell r="D2758" t="str">
            <v>488-016</v>
          </cell>
        </row>
        <row r="2759">
          <cell r="C2759">
            <v>18</v>
          </cell>
          <cell r="D2759" t="str">
            <v>488-016</v>
          </cell>
        </row>
        <row r="2760">
          <cell r="C2760">
            <v>18</v>
          </cell>
          <cell r="D2760" t="str">
            <v>488-016</v>
          </cell>
        </row>
        <row r="2761">
          <cell r="C2761">
            <v>18</v>
          </cell>
          <cell r="D2761" t="str">
            <v>488-016</v>
          </cell>
        </row>
        <row r="2762">
          <cell r="C2762">
            <v>18</v>
          </cell>
          <cell r="D2762" t="str">
            <v>488-016</v>
          </cell>
        </row>
        <row r="2763">
          <cell r="C2763">
            <v>18</v>
          </cell>
          <cell r="D2763" t="str">
            <v>488-016</v>
          </cell>
        </row>
        <row r="2764">
          <cell r="C2764">
            <v>18</v>
          </cell>
          <cell r="D2764" t="str">
            <v>488-016</v>
          </cell>
        </row>
        <row r="2765">
          <cell r="C2765">
            <v>18</v>
          </cell>
          <cell r="D2765" t="str">
            <v>488-016</v>
          </cell>
        </row>
        <row r="2766">
          <cell r="C2766">
            <v>18</v>
          </cell>
          <cell r="D2766" t="str">
            <v>488-016</v>
          </cell>
        </row>
        <row r="2767">
          <cell r="C2767">
            <v>18</v>
          </cell>
          <cell r="D2767" t="str">
            <v>488-016</v>
          </cell>
        </row>
        <row r="2768">
          <cell r="C2768">
            <v>18</v>
          </cell>
          <cell r="D2768" t="str">
            <v>488-016</v>
          </cell>
        </row>
        <row r="2769">
          <cell r="C2769">
            <v>18</v>
          </cell>
          <cell r="D2769" t="str">
            <v>488-016</v>
          </cell>
        </row>
        <row r="2770">
          <cell r="C2770">
            <v>18</v>
          </cell>
          <cell r="D2770" t="str">
            <v>488-016</v>
          </cell>
        </row>
        <row r="2771">
          <cell r="C2771">
            <v>18</v>
          </cell>
          <cell r="D2771" t="str">
            <v>488-016</v>
          </cell>
        </row>
        <row r="2772">
          <cell r="C2772">
            <v>18</v>
          </cell>
          <cell r="D2772" t="str">
            <v>488-016</v>
          </cell>
        </row>
        <row r="2773">
          <cell r="C2773">
            <v>18</v>
          </cell>
          <cell r="D2773" t="str">
            <v>488-016</v>
          </cell>
        </row>
        <row r="2774">
          <cell r="C2774">
            <v>18</v>
          </cell>
          <cell r="D2774" t="str">
            <v>488-016</v>
          </cell>
        </row>
        <row r="2775">
          <cell r="C2775">
            <v>18</v>
          </cell>
          <cell r="D2775" t="str">
            <v>488-016</v>
          </cell>
        </row>
        <row r="2776">
          <cell r="C2776">
            <v>18</v>
          </cell>
          <cell r="D2776" t="str">
            <v>488-016</v>
          </cell>
        </row>
        <row r="2777">
          <cell r="C2777">
            <v>18</v>
          </cell>
          <cell r="D2777" t="str">
            <v>488-016</v>
          </cell>
        </row>
        <row r="2778">
          <cell r="C2778">
            <v>18</v>
          </cell>
          <cell r="D2778" t="str">
            <v>488-016</v>
          </cell>
        </row>
        <row r="2779">
          <cell r="C2779">
            <v>18</v>
          </cell>
          <cell r="D2779" t="str">
            <v>488-016</v>
          </cell>
        </row>
        <row r="2780">
          <cell r="C2780">
            <v>18</v>
          </cell>
          <cell r="D2780" t="str">
            <v>488-016</v>
          </cell>
        </row>
        <row r="2781">
          <cell r="C2781">
            <v>18</v>
          </cell>
          <cell r="D2781" t="str">
            <v>488-016</v>
          </cell>
        </row>
        <row r="2782">
          <cell r="C2782">
            <v>18</v>
          </cell>
          <cell r="D2782" t="str">
            <v>488-016</v>
          </cell>
        </row>
        <row r="2783">
          <cell r="C2783">
            <v>18</v>
          </cell>
          <cell r="D2783" t="str">
            <v>488-016</v>
          </cell>
        </row>
        <row r="2784">
          <cell r="C2784">
            <v>18</v>
          </cell>
          <cell r="D2784" t="str">
            <v>488-016</v>
          </cell>
        </row>
        <row r="2785">
          <cell r="C2785">
            <v>18</v>
          </cell>
          <cell r="D2785" t="str">
            <v>488-016</v>
          </cell>
        </row>
        <row r="2786">
          <cell r="C2786">
            <v>18</v>
          </cell>
          <cell r="D2786" t="str">
            <v>488-016</v>
          </cell>
        </row>
        <row r="2787">
          <cell r="C2787">
            <v>18</v>
          </cell>
          <cell r="D2787" t="str">
            <v>488-016</v>
          </cell>
        </row>
        <row r="2788">
          <cell r="C2788">
            <v>18</v>
          </cell>
          <cell r="D2788" t="str">
            <v>488-016</v>
          </cell>
        </row>
        <row r="2789">
          <cell r="C2789">
            <v>18</v>
          </cell>
          <cell r="D2789" t="str">
            <v>488-016</v>
          </cell>
        </row>
        <row r="2790">
          <cell r="C2790">
            <v>18</v>
          </cell>
          <cell r="D2790" t="str">
            <v>488-016</v>
          </cell>
        </row>
        <row r="2791">
          <cell r="C2791">
            <v>18</v>
          </cell>
          <cell r="D2791" t="str">
            <v>488-016</v>
          </cell>
        </row>
        <row r="2792">
          <cell r="C2792">
            <v>18</v>
          </cell>
          <cell r="D2792" t="str">
            <v>488-016</v>
          </cell>
        </row>
        <row r="2793">
          <cell r="C2793">
            <v>18</v>
          </cell>
          <cell r="D2793" t="str">
            <v>488-016</v>
          </cell>
        </row>
        <row r="2794">
          <cell r="C2794">
            <v>18</v>
          </cell>
          <cell r="D2794" t="str">
            <v>488-016</v>
          </cell>
        </row>
        <row r="2795">
          <cell r="C2795">
            <v>18</v>
          </cell>
          <cell r="D2795" t="str">
            <v>488-016</v>
          </cell>
        </row>
        <row r="2796">
          <cell r="C2796">
            <v>18</v>
          </cell>
          <cell r="D2796" t="str">
            <v>488-016</v>
          </cell>
        </row>
        <row r="2797">
          <cell r="C2797">
            <v>18</v>
          </cell>
          <cell r="D2797" t="str">
            <v>488-016</v>
          </cell>
        </row>
        <row r="2798">
          <cell r="C2798">
            <v>18</v>
          </cell>
          <cell r="D2798" t="str">
            <v>488-016</v>
          </cell>
        </row>
        <row r="2799">
          <cell r="C2799">
            <v>18</v>
          </cell>
          <cell r="D2799" t="str">
            <v>488-016</v>
          </cell>
        </row>
        <row r="2800">
          <cell r="C2800">
            <v>18</v>
          </cell>
          <cell r="D2800" t="str">
            <v>488-016</v>
          </cell>
        </row>
        <row r="2801">
          <cell r="C2801">
            <v>18</v>
          </cell>
          <cell r="D2801" t="str">
            <v>488-016</v>
          </cell>
        </row>
        <row r="2802">
          <cell r="C2802">
            <v>18</v>
          </cell>
          <cell r="D2802" t="str">
            <v>488-016</v>
          </cell>
        </row>
        <row r="2803">
          <cell r="C2803">
            <v>18</v>
          </cell>
          <cell r="D2803" t="str">
            <v>488-016</v>
          </cell>
        </row>
        <row r="2804">
          <cell r="C2804">
            <v>18</v>
          </cell>
          <cell r="D2804" t="str">
            <v>488-016</v>
          </cell>
        </row>
        <row r="2805">
          <cell r="C2805">
            <v>18</v>
          </cell>
          <cell r="D2805" t="str">
            <v>488-016</v>
          </cell>
        </row>
        <row r="2806">
          <cell r="C2806">
            <v>18</v>
          </cell>
          <cell r="D2806" t="str">
            <v>488-016</v>
          </cell>
        </row>
        <row r="2807">
          <cell r="C2807">
            <v>18</v>
          </cell>
          <cell r="D2807" t="str">
            <v>488-016</v>
          </cell>
        </row>
        <row r="2808">
          <cell r="C2808">
            <v>18</v>
          </cell>
          <cell r="D2808" t="str">
            <v>488-016</v>
          </cell>
        </row>
        <row r="2809">
          <cell r="C2809">
            <v>18</v>
          </cell>
          <cell r="D2809" t="str">
            <v>488-016</v>
          </cell>
        </row>
        <row r="2810">
          <cell r="C2810">
            <v>18</v>
          </cell>
          <cell r="D2810" t="str">
            <v>488-016</v>
          </cell>
        </row>
        <row r="2811">
          <cell r="C2811">
            <v>18</v>
          </cell>
          <cell r="D2811" t="str">
            <v>488-016</v>
          </cell>
        </row>
        <row r="2812">
          <cell r="C2812">
            <v>18</v>
          </cell>
          <cell r="D2812" t="str">
            <v>488-016</v>
          </cell>
        </row>
        <row r="2813">
          <cell r="C2813">
            <v>18</v>
          </cell>
          <cell r="D2813" t="str">
            <v>488-016</v>
          </cell>
        </row>
        <row r="2814">
          <cell r="C2814">
            <v>18</v>
          </cell>
          <cell r="D2814" t="str">
            <v>488-016</v>
          </cell>
        </row>
        <row r="2815">
          <cell r="C2815">
            <v>18</v>
          </cell>
          <cell r="D2815" t="str">
            <v>488-016</v>
          </cell>
        </row>
        <row r="2816">
          <cell r="C2816">
            <v>18</v>
          </cell>
          <cell r="D2816" t="str">
            <v>488-016</v>
          </cell>
        </row>
        <row r="2817">
          <cell r="C2817">
            <v>18</v>
          </cell>
          <cell r="D2817" t="str">
            <v>488-016</v>
          </cell>
        </row>
        <row r="2818">
          <cell r="C2818">
            <v>18</v>
          </cell>
          <cell r="D2818" t="str">
            <v>488-016</v>
          </cell>
        </row>
        <row r="2819">
          <cell r="C2819">
            <v>18</v>
          </cell>
          <cell r="D2819" t="str">
            <v>488-016</v>
          </cell>
        </row>
        <row r="2820">
          <cell r="C2820">
            <v>18</v>
          </cell>
          <cell r="D2820" t="str">
            <v>488-016</v>
          </cell>
        </row>
        <row r="2821">
          <cell r="C2821">
            <v>18</v>
          </cell>
          <cell r="D2821" t="str">
            <v>488-016</v>
          </cell>
        </row>
        <row r="2822">
          <cell r="C2822">
            <v>18</v>
          </cell>
          <cell r="D2822" t="str">
            <v>488-016</v>
          </cell>
        </row>
        <row r="2823">
          <cell r="C2823">
            <v>18</v>
          </cell>
          <cell r="D2823" t="str">
            <v>488-016</v>
          </cell>
        </row>
        <row r="2824">
          <cell r="C2824">
            <v>18</v>
          </cell>
          <cell r="D2824" t="str">
            <v>488-016</v>
          </cell>
        </row>
        <row r="2825">
          <cell r="C2825">
            <v>18</v>
          </cell>
          <cell r="D2825" t="str">
            <v>488-016</v>
          </cell>
        </row>
        <row r="2826">
          <cell r="C2826">
            <v>18</v>
          </cell>
          <cell r="D2826" t="str">
            <v>488-016</v>
          </cell>
        </row>
        <row r="2827">
          <cell r="C2827">
            <v>18</v>
          </cell>
          <cell r="D2827" t="str">
            <v>488-016</v>
          </cell>
        </row>
        <row r="2828">
          <cell r="C2828">
            <v>18</v>
          </cell>
          <cell r="D2828" t="str">
            <v>488-016</v>
          </cell>
        </row>
        <row r="2829">
          <cell r="C2829">
            <v>18</v>
          </cell>
          <cell r="D2829" t="str">
            <v>488-016</v>
          </cell>
        </row>
        <row r="2830">
          <cell r="C2830">
            <v>18</v>
          </cell>
          <cell r="D2830" t="str">
            <v>488-016</v>
          </cell>
        </row>
        <row r="2831">
          <cell r="C2831">
            <v>18</v>
          </cell>
          <cell r="D2831" t="str">
            <v>488-016</v>
          </cell>
        </row>
        <row r="2832">
          <cell r="C2832">
            <v>18</v>
          </cell>
          <cell r="D2832" t="str">
            <v>488-016</v>
          </cell>
        </row>
        <row r="2833">
          <cell r="C2833">
            <v>18</v>
          </cell>
          <cell r="D2833" t="str">
            <v>488-016</v>
          </cell>
        </row>
        <row r="2834">
          <cell r="C2834">
            <v>18</v>
          </cell>
          <cell r="D2834" t="str">
            <v>488-016</v>
          </cell>
        </row>
        <row r="2835">
          <cell r="C2835">
            <v>18</v>
          </cell>
          <cell r="D2835" t="str">
            <v>488-016</v>
          </cell>
        </row>
        <row r="2836">
          <cell r="C2836">
            <v>18</v>
          </cell>
          <cell r="D2836" t="str">
            <v>488-016</v>
          </cell>
        </row>
        <row r="2837">
          <cell r="C2837">
            <v>18</v>
          </cell>
          <cell r="D2837" t="str">
            <v>488-016</v>
          </cell>
        </row>
        <row r="2838">
          <cell r="C2838">
            <v>18</v>
          </cell>
          <cell r="D2838" t="str">
            <v>488-016</v>
          </cell>
        </row>
        <row r="2839">
          <cell r="C2839">
            <v>18</v>
          </cell>
          <cell r="D2839" t="str">
            <v>488-016</v>
          </cell>
        </row>
        <row r="2840">
          <cell r="C2840">
            <v>18</v>
          </cell>
          <cell r="D2840" t="str">
            <v>488-016</v>
          </cell>
        </row>
        <row r="2841">
          <cell r="C2841">
            <v>18</v>
          </cell>
          <cell r="D2841" t="str">
            <v>488-016</v>
          </cell>
        </row>
        <row r="2842">
          <cell r="C2842">
            <v>18</v>
          </cell>
          <cell r="D2842" t="str">
            <v>488-016</v>
          </cell>
        </row>
        <row r="2843">
          <cell r="C2843">
            <v>18</v>
          </cell>
          <cell r="D2843" t="str">
            <v>488-016</v>
          </cell>
        </row>
        <row r="2844">
          <cell r="C2844">
            <v>18</v>
          </cell>
          <cell r="D2844" t="str">
            <v>488-016</v>
          </cell>
        </row>
        <row r="2845">
          <cell r="C2845">
            <v>18</v>
          </cell>
          <cell r="D2845" t="str">
            <v>488-016</v>
          </cell>
        </row>
        <row r="2846">
          <cell r="C2846">
            <v>18</v>
          </cell>
          <cell r="D2846" t="str">
            <v>488-016</v>
          </cell>
        </row>
        <row r="2847">
          <cell r="C2847">
            <v>18</v>
          </cell>
          <cell r="D2847" t="str">
            <v>488-016</v>
          </cell>
        </row>
        <row r="2848">
          <cell r="C2848">
            <v>18</v>
          </cell>
          <cell r="D2848" t="str">
            <v>488-016</v>
          </cell>
        </row>
        <row r="2849">
          <cell r="C2849">
            <v>18</v>
          </cell>
          <cell r="D2849" t="str">
            <v>488-016</v>
          </cell>
        </row>
        <row r="2850">
          <cell r="C2850">
            <v>18</v>
          </cell>
          <cell r="D2850" t="str">
            <v>488-016</v>
          </cell>
        </row>
        <row r="2851">
          <cell r="C2851">
            <v>18</v>
          </cell>
          <cell r="D2851" t="str">
            <v>488-016</v>
          </cell>
        </row>
        <row r="2852">
          <cell r="C2852">
            <v>18</v>
          </cell>
          <cell r="D2852" t="str">
            <v>488-016</v>
          </cell>
        </row>
        <row r="2853">
          <cell r="C2853">
            <v>18</v>
          </cell>
          <cell r="D2853" t="str">
            <v>488-016</v>
          </cell>
        </row>
        <row r="2854">
          <cell r="C2854">
            <v>18</v>
          </cell>
          <cell r="D2854" t="str">
            <v>488-016</v>
          </cell>
        </row>
        <row r="2855">
          <cell r="C2855">
            <v>18</v>
          </cell>
          <cell r="D2855" t="str">
            <v>488-016</v>
          </cell>
        </row>
        <row r="2856">
          <cell r="C2856">
            <v>18</v>
          </cell>
          <cell r="D2856" t="str">
            <v>488-016</v>
          </cell>
        </row>
        <row r="2857">
          <cell r="C2857">
            <v>18</v>
          </cell>
          <cell r="D2857" t="str">
            <v>488-016</v>
          </cell>
        </row>
        <row r="2858">
          <cell r="C2858">
            <v>18</v>
          </cell>
          <cell r="D2858" t="str">
            <v>488-016</v>
          </cell>
        </row>
        <row r="2859">
          <cell r="C2859">
            <v>18</v>
          </cell>
          <cell r="D2859" t="str">
            <v>488-016</v>
          </cell>
        </row>
        <row r="2860">
          <cell r="C2860">
            <v>18</v>
          </cell>
          <cell r="D2860" t="str">
            <v>488-016</v>
          </cell>
        </row>
        <row r="2861">
          <cell r="C2861">
            <v>18</v>
          </cell>
          <cell r="D2861" t="str">
            <v>488-016</v>
          </cell>
        </row>
        <row r="2862">
          <cell r="C2862">
            <v>18</v>
          </cell>
          <cell r="D2862" t="str">
            <v>488-016</v>
          </cell>
        </row>
        <row r="2863">
          <cell r="C2863">
            <v>18</v>
          </cell>
          <cell r="D2863" t="str">
            <v>488-016</v>
          </cell>
        </row>
        <row r="2864">
          <cell r="C2864">
            <v>18</v>
          </cell>
          <cell r="D2864" t="str">
            <v>488-016</v>
          </cell>
        </row>
        <row r="2865">
          <cell r="C2865">
            <v>18</v>
          </cell>
          <cell r="D2865" t="str">
            <v>488-016</v>
          </cell>
        </row>
        <row r="2866">
          <cell r="C2866">
            <v>18</v>
          </cell>
          <cell r="D2866" t="str">
            <v>488-016</v>
          </cell>
        </row>
        <row r="2867">
          <cell r="C2867">
            <v>18</v>
          </cell>
          <cell r="D2867" t="str">
            <v>488-016</v>
          </cell>
        </row>
        <row r="2868">
          <cell r="C2868">
            <v>18</v>
          </cell>
          <cell r="D2868" t="str">
            <v>488-016</v>
          </cell>
        </row>
        <row r="2869">
          <cell r="C2869">
            <v>18</v>
          </cell>
          <cell r="D2869" t="str">
            <v>488-016</v>
          </cell>
        </row>
        <row r="2870">
          <cell r="C2870">
            <v>18</v>
          </cell>
          <cell r="D2870" t="str">
            <v>488-016</v>
          </cell>
        </row>
        <row r="2871">
          <cell r="C2871">
            <v>18</v>
          </cell>
          <cell r="D2871" t="str">
            <v>488-016</v>
          </cell>
        </row>
        <row r="2872">
          <cell r="C2872">
            <v>18</v>
          </cell>
          <cell r="D2872" t="str">
            <v>488-016</v>
          </cell>
        </row>
        <row r="2873">
          <cell r="C2873">
            <v>18</v>
          </cell>
          <cell r="D2873" t="str">
            <v>488-016</v>
          </cell>
        </row>
        <row r="2874">
          <cell r="C2874">
            <v>18</v>
          </cell>
          <cell r="D2874" t="str">
            <v>488-016</v>
          </cell>
        </row>
        <row r="2875">
          <cell r="C2875">
            <v>18</v>
          </cell>
          <cell r="D2875" t="str">
            <v>488-016</v>
          </cell>
        </row>
        <row r="2876">
          <cell r="C2876">
            <v>18</v>
          </cell>
          <cell r="D2876" t="str">
            <v>488-016</v>
          </cell>
        </row>
        <row r="2877">
          <cell r="C2877">
            <v>18</v>
          </cell>
          <cell r="D2877" t="str">
            <v>488-016</v>
          </cell>
        </row>
        <row r="2878">
          <cell r="C2878">
            <v>18</v>
          </cell>
          <cell r="D2878" t="str">
            <v>488-016</v>
          </cell>
        </row>
        <row r="2879">
          <cell r="C2879">
            <v>18</v>
          </cell>
          <cell r="D2879" t="str">
            <v>488-016</v>
          </cell>
        </row>
        <row r="2880">
          <cell r="C2880">
            <v>18</v>
          </cell>
          <cell r="D2880" t="str">
            <v>488-016</v>
          </cell>
        </row>
        <row r="2881">
          <cell r="C2881">
            <v>18</v>
          </cell>
          <cell r="D2881" t="str">
            <v>488-016</v>
          </cell>
        </row>
        <row r="2882">
          <cell r="C2882">
            <v>18</v>
          </cell>
          <cell r="D2882" t="str">
            <v>488-016</v>
          </cell>
        </row>
        <row r="2883">
          <cell r="C2883">
            <v>18</v>
          </cell>
          <cell r="D2883" t="str">
            <v>488-016</v>
          </cell>
        </row>
        <row r="2884">
          <cell r="C2884">
            <v>18</v>
          </cell>
          <cell r="D2884" t="str">
            <v>488-016</v>
          </cell>
        </row>
        <row r="2885">
          <cell r="C2885">
            <v>18</v>
          </cell>
          <cell r="D2885" t="str">
            <v>488-016</v>
          </cell>
        </row>
        <row r="2886">
          <cell r="C2886">
            <v>18</v>
          </cell>
          <cell r="D2886" t="str">
            <v>488-016</v>
          </cell>
        </row>
        <row r="2887">
          <cell r="C2887">
            <v>18</v>
          </cell>
          <cell r="D2887" t="str">
            <v>488-016</v>
          </cell>
        </row>
        <row r="2888">
          <cell r="C2888">
            <v>18</v>
          </cell>
          <cell r="D2888" t="str">
            <v>488-016</v>
          </cell>
        </row>
        <row r="2889">
          <cell r="C2889">
            <v>18</v>
          </cell>
          <cell r="D2889" t="str">
            <v>488-016</v>
          </cell>
        </row>
        <row r="2890">
          <cell r="C2890">
            <v>18</v>
          </cell>
          <cell r="D2890" t="str">
            <v>488-016</v>
          </cell>
        </row>
        <row r="2891">
          <cell r="C2891">
            <v>18</v>
          </cell>
          <cell r="D2891" t="str">
            <v>488-016</v>
          </cell>
        </row>
        <row r="2892">
          <cell r="C2892">
            <v>18</v>
          </cell>
          <cell r="D2892" t="str">
            <v>488-016</v>
          </cell>
        </row>
        <row r="2893">
          <cell r="C2893">
            <v>18</v>
          </cell>
          <cell r="D2893" t="str">
            <v>488-016</v>
          </cell>
        </row>
        <row r="2894">
          <cell r="C2894">
            <v>18</v>
          </cell>
          <cell r="D2894" t="str">
            <v>488-016</v>
          </cell>
        </row>
        <row r="2895">
          <cell r="C2895">
            <v>18</v>
          </cell>
          <cell r="D2895" t="str">
            <v>488-016</v>
          </cell>
        </row>
        <row r="2896">
          <cell r="C2896">
            <v>18</v>
          </cell>
          <cell r="D2896" t="str">
            <v>488-016</v>
          </cell>
        </row>
        <row r="2897">
          <cell r="C2897">
            <v>18</v>
          </cell>
          <cell r="D2897" t="str">
            <v>488-016</v>
          </cell>
        </row>
        <row r="2898">
          <cell r="C2898">
            <v>18</v>
          </cell>
          <cell r="D2898" t="str">
            <v>488-016</v>
          </cell>
        </row>
        <row r="2899">
          <cell r="C2899">
            <v>18</v>
          </cell>
          <cell r="D2899" t="str">
            <v>488-016</v>
          </cell>
        </row>
        <row r="2900">
          <cell r="C2900">
            <v>18</v>
          </cell>
          <cell r="D2900" t="str">
            <v>488-016</v>
          </cell>
        </row>
        <row r="2901">
          <cell r="C2901">
            <v>18</v>
          </cell>
          <cell r="D2901" t="str">
            <v>488-016</v>
          </cell>
        </row>
        <row r="2902">
          <cell r="C2902">
            <v>18</v>
          </cell>
          <cell r="D2902" t="str">
            <v>488-016</v>
          </cell>
        </row>
        <row r="2903">
          <cell r="C2903">
            <v>18</v>
          </cell>
          <cell r="D2903" t="str">
            <v>488-016</v>
          </cell>
        </row>
        <row r="2904">
          <cell r="C2904">
            <v>18</v>
          </cell>
          <cell r="D2904" t="str">
            <v>488-016</v>
          </cell>
        </row>
        <row r="2905">
          <cell r="C2905">
            <v>18</v>
          </cell>
          <cell r="D2905" t="str">
            <v>488-016</v>
          </cell>
        </row>
        <row r="2906">
          <cell r="C2906">
            <v>18</v>
          </cell>
          <cell r="D2906" t="str">
            <v>488-016</v>
          </cell>
        </row>
        <row r="2907">
          <cell r="C2907">
            <v>18</v>
          </cell>
          <cell r="D2907" t="str">
            <v>488-016</v>
          </cell>
        </row>
        <row r="2908">
          <cell r="C2908">
            <v>18</v>
          </cell>
          <cell r="D2908" t="str">
            <v>488-016</v>
          </cell>
        </row>
        <row r="2909">
          <cell r="C2909">
            <v>18</v>
          </cell>
          <cell r="D2909" t="str">
            <v>488-016</v>
          </cell>
        </row>
        <row r="2910">
          <cell r="C2910">
            <v>18</v>
          </cell>
          <cell r="D2910" t="str">
            <v>488-016</v>
          </cell>
        </row>
        <row r="2911">
          <cell r="C2911">
            <v>18</v>
          </cell>
          <cell r="D2911" t="str">
            <v>488-016</v>
          </cell>
        </row>
        <row r="2912">
          <cell r="C2912">
            <v>18</v>
          </cell>
          <cell r="D2912" t="str">
            <v>488-016</v>
          </cell>
        </row>
        <row r="2913">
          <cell r="C2913">
            <v>18</v>
          </cell>
          <cell r="D2913" t="str">
            <v>488-016</v>
          </cell>
        </row>
        <row r="2914">
          <cell r="C2914">
            <v>18</v>
          </cell>
          <cell r="D2914" t="str">
            <v>488-016</v>
          </cell>
        </row>
        <row r="2915">
          <cell r="C2915">
            <v>18</v>
          </cell>
          <cell r="D2915" t="str">
            <v>488-016</v>
          </cell>
        </row>
        <row r="2916">
          <cell r="C2916">
            <v>18</v>
          </cell>
          <cell r="D2916" t="str">
            <v>488-016</v>
          </cell>
        </row>
        <row r="2917">
          <cell r="C2917">
            <v>18</v>
          </cell>
          <cell r="D2917" t="str">
            <v>488-016</v>
          </cell>
        </row>
        <row r="2918">
          <cell r="C2918">
            <v>18</v>
          </cell>
          <cell r="D2918" t="str">
            <v>488-016</v>
          </cell>
        </row>
        <row r="2919">
          <cell r="C2919">
            <v>18</v>
          </cell>
          <cell r="D2919" t="str">
            <v>488-016</v>
          </cell>
        </row>
        <row r="2920">
          <cell r="C2920">
            <v>18</v>
          </cell>
          <cell r="D2920" t="str">
            <v>488-016</v>
          </cell>
        </row>
        <row r="2921">
          <cell r="C2921">
            <v>18</v>
          </cell>
          <cell r="D2921" t="str">
            <v>488-016</v>
          </cell>
        </row>
        <row r="2922">
          <cell r="C2922">
            <v>18</v>
          </cell>
          <cell r="D2922" t="str">
            <v>488-016</v>
          </cell>
        </row>
        <row r="2923">
          <cell r="C2923">
            <v>18</v>
          </cell>
          <cell r="D2923" t="str">
            <v>488-016</v>
          </cell>
        </row>
        <row r="2924">
          <cell r="C2924">
            <v>18</v>
          </cell>
          <cell r="D2924" t="str">
            <v>488-016</v>
          </cell>
        </row>
        <row r="2925">
          <cell r="C2925">
            <v>18</v>
          </cell>
          <cell r="D2925" t="str">
            <v>488-016</v>
          </cell>
        </row>
        <row r="2926">
          <cell r="C2926">
            <v>18</v>
          </cell>
          <cell r="D2926" t="str">
            <v>488-016</v>
          </cell>
        </row>
        <row r="2927">
          <cell r="C2927">
            <v>18</v>
          </cell>
          <cell r="D2927" t="str">
            <v>488-016</v>
          </cell>
        </row>
        <row r="2928">
          <cell r="C2928">
            <v>18</v>
          </cell>
          <cell r="D2928" t="str">
            <v>488-016</v>
          </cell>
        </row>
        <row r="2929">
          <cell r="C2929">
            <v>18</v>
          </cell>
          <cell r="D2929" t="str">
            <v>488-016</v>
          </cell>
        </row>
        <row r="2930">
          <cell r="C2930">
            <v>18</v>
          </cell>
          <cell r="D2930" t="str">
            <v>488-016</v>
          </cell>
        </row>
        <row r="2931">
          <cell r="C2931">
            <v>18</v>
          </cell>
          <cell r="D2931" t="str">
            <v>488-016</v>
          </cell>
        </row>
        <row r="2932">
          <cell r="C2932">
            <v>18</v>
          </cell>
          <cell r="D2932" t="str">
            <v>488-016</v>
          </cell>
        </row>
        <row r="2933">
          <cell r="C2933">
            <v>18</v>
          </cell>
          <cell r="D2933" t="str">
            <v>488-016</v>
          </cell>
        </row>
        <row r="2934">
          <cell r="C2934">
            <v>18</v>
          </cell>
          <cell r="D2934" t="str">
            <v>488-016</v>
          </cell>
        </row>
        <row r="2935">
          <cell r="C2935">
            <v>18</v>
          </cell>
          <cell r="D2935" t="str">
            <v>488-016</v>
          </cell>
        </row>
        <row r="2936">
          <cell r="C2936">
            <v>18</v>
          </cell>
          <cell r="D2936" t="str">
            <v>488-016</v>
          </cell>
        </row>
        <row r="2937">
          <cell r="C2937">
            <v>18</v>
          </cell>
          <cell r="D2937" t="str">
            <v>488-016</v>
          </cell>
        </row>
        <row r="2938">
          <cell r="C2938">
            <v>18</v>
          </cell>
          <cell r="D2938" t="str">
            <v>488-016</v>
          </cell>
        </row>
        <row r="2939">
          <cell r="C2939">
            <v>18</v>
          </cell>
          <cell r="D2939" t="str">
            <v>488-016</v>
          </cell>
        </row>
        <row r="2940">
          <cell r="C2940">
            <v>18</v>
          </cell>
          <cell r="D2940" t="str">
            <v>488-016</v>
          </cell>
        </row>
        <row r="2941">
          <cell r="C2941">
            <v>18</v>
          </cell>
          <cell r="D2941" t="str">
            <v>488-016</v>
          </cell>
        </row>
        <row r="2942">
          <cell r="C2942">
            <v>18</v>
          </cell>
          <cell r="D2942" t="str">
            <v>488-016</v>
          </cell>
        </row>
        <row r="2943">
          <cell r="C2943">
            <v>18</v>
          </cell>
          <cell r="D2943" t="str">
            <v>488-016</v>
          </cell>
        </row>
        <row r="2944">
          <cell r="C2944">
            <v>18</v>
          </cell>
          <cell r="D2944" t="str">
            <v>488-016</v>
          </cell>
        </row>
        <row r="2945">
          <cell r="C2945">
            <v>18</v>
          </cell>
          <cell r="D2945" t="str">
            <v>488-016</v>
          </cell>
        </row>
        <row r="2946">
          <cell r="C2946">
            <v>18</v>
          </cell>
          <cell r="D2946" t="str">
            <v>488-016</v>
          </cell>
        </row>
        <row r="2947">
          <cell r="C2947">
            <v>18</v>
          </cell>
          <cell r="D2947" t="str">
            <v>488-016</v>
          </cell>
        </row>
        <row r="2948">
          <cell r="C2948">
            <v>18</v>
          </cell>
          <cell r="D2948" t="str">
            <v>488-016</v>
          </cell>
        </row>
        <row r="2949">
          <cell r="C2949">
            <v>18</v>
          </cell>
          <cell r="D2949" t="str">
            <v>488-016</v>
          </cell>
        </row>
        <row r="2950">
          <cell r="C2950">
            <v>18</v>
          </cell>
          <cell r="D2950" t="str">
            <v>488-016</v>
          </cell>
        </row>
        <row r="2951">
          <cell r="C2951">
            <v>18</v>
          </cell>
          <cell r="D2951" t="str">
            <v>488-016</v>
          </cell>
        </row>
        <row r="2952">
          <cell r="C2952">
            <v>18</v>
          </cell>
          <cell r="D2952" t="str">
            <v>488-016</v>
          </cell>
        </row>
        <row r="2953">
          <cell r="C2953">
            <v>18</v>
          </cell>
          <cell r="D2953" t="str">
            <v>488-016</v>
          </cell>
        </row>
        <row r="2954">
          <cell r="C2954">
            <v>18</v>
          </cell>
          <cell r="D2954" t="str">
            <v>488-016</v>
          </cell>
        </row>
        <row r="2955">
          <cell r="C2955">
            <v>18</v>
          </cell>
          <cell r="D2955" t="str">
            <v>488-016</v>
          </cell>
        </row>
        <row r="2956">
          <cell r="C2956">
            <v>18</v>
          </cell>
          <cell r="D2956" t="str">
            <v>488-016</v>
          </cell>
        </row>
        <row r="2957">
          <cell r="C2957">
            <v>18</v>
          </cell>
          <cell r="D2957" t="str">
            <v>488-016</v>
          </cell>
        </row>
        <row r="2958">
          <cell r="C2958">
            <v>18</v>
          </cell>
          <cell r="D2958" t="str">
            <v>488-016</v>
          </cell>
        </row>
        <row r="2959">
          <cell r="C2959">
            <v>18</v>
          </cell>
          <cell r="D2959" t="str">
            <v>488-016</v>
          </cell>
        </row>
        <row r="2960">
          <cell r="C2960">
            <v>18</v>
          </cell>
          <cell r="D2960" t="str">
            <v>488-016</v>
          </cell>
        </row>
        <row r="2961">
          <cell r="C2961">
            <v>18</v>
          </cell>
          <cell r="D2961" t="str">
            <v>488-016</v>
          </cell>
        </row>
        <row r="2962">
          <cell r="C2962">
            <v>18</v>
          </cell>
          <cell r="D2962" t="str">
            <v>488-016</v>
          </cell>
        </row>
        <row r="2963">
          <cell r="C2963">
            <v>18</v>
          </cell>
          <cell r="D2963" t="str">
            <v>488-016</v>
          </cell>
        </row>
        <row r="2964">
          <cell r="C2964">
            <v>18</v>
          </cell>
          <cell r="D2964" t="str">
            <v>488-016</v>
          </cell>
        </row>
        <row r="2965">
          <cell r="C2965">
            <v>18</v>
          </cell>
          <cell r="D2965" t="str">
            <v>488-016</v>
          </cell>
        </row>
        <row r="2966">
          <cell r="C2966">
            <v>18</v>
          </cell>
          <cell r="D2966" t="str">
            <v>488-016</v>
          </cell>
        </row>
        <row r="2967">
          <cell r="C2967">
            <v>18</v>
          </cell>
          <cell r="D2967" t="str">
            <v>488-016</v>
          </cell>
        </row>
        <row r="2968">
          <cell r="C2968">
            <v>18</v>
          </cell>
          <cell r="D2968" t="str">
            <v>488-016</v>
          </cell>
        </row>
        <row r="2969">
          <cell r="C2969">
            <v>18</v>
          </cell>
          <cell r="D2969" t="str">
            <v>488-016</v>
          </cell>
        </row>
        <row r="2970">
          <cell r="C2970">
            <v>18</v>
          </cell>
          <cell r="D2970" t="str">
            <v>488-016</v>
          </cell>
        </row>
        <row r="2971">
          <cell r="C2971">
            <v>18</v>
          </cell>
          <cell r="D2971" t="str">
            <v>488-016</v>
          </cell>
        </row>
        <row r="2972">
          <cell r="C2972">
            <v>18</v>
          </cell>
          <cell r="D2972" t="str">
            <v>488-016</v>
          </cell>
        </row>
        <row r="2973">
          <cell r="C2973">
            <v>19</v>
          </cell>
          <cell r="D2973" t="str">
            <v>489-048</v>
          </cell>
        </row>
        <row r="2974">
          <cell r="C2974">
            <v>19</v>
          </cell>
          <cell r="D2974" t="str">
            <v>489-048</v>
          </cell>
        </row>
        <row r="2975">
          <cell r="C2975">
            <v>19</v>
          </cell>
          <cell r="D2975" t="str">
            <v>489-048</v>
          </cell>
        </row>
        <row r="2976">
          <cell r="C2976">
            <v>19</v>
          </cell>
          <cell r="D2976" t="str">
            <v>489-048</v>
          </cell>
        </row>
        <row r="2977">
          <cell r="C2977">
            <v>19</v>
          </cell>
          <cell r="D2977" t="str">
            <v>489-048</v>
          </cell>
        </row>
        <row r="2978">
          <cell r="C2978">
            <v>19</v>
          </cell>
          <cell r="D2978" t="str">
            <v>489-048</v>
          </cell>
        </row>
        <row r="2979">
          <cell r="C2979">
            <v>19</v>
          </cell>
          <cell r="D2979" t="str">
            <v>489-048</v>
          </cell>
        </row>
        <row r="2980">
          <cell r="C2980">
            <v>19</v>
          </cell>
          <cell r="D2980" t="str">
            <v>489-048</v>
          </cell>
        </row>
        <row r="2981">
          <cell r="C2981">
            <v>20</v>
          </cell>
          <cell r="D2981" t="str">
            <v>053-001</v>
          </cell>
        </row>
        <row r="2982">
          <cell r="C2982">
            <v>20</v>
          </cell>
          <cell r="D2982" t="str">
            <v>053-001</v>
          </cell>
        </row>
        <row r="2983">
          <cell r="C2983">
            <v>20</v>
          </cell>
          <cell r="D2983" t="str">
            <v>053-001</v>
          </cell>
        </row>
        <row r="2984">
          <cell r="C2984">
            <v>20</v>
          </cell>
          <cell r="D2984" t="str">
            <v>053-001</v>
          </cell>
        </row>
        <row r="2985">
          <cell r="C2985">
            <v>20</v>
          </cell>
          <cell r="D2985" t="str">
            <v>053-001</v>
          </cell>
        </row>
        <row r="2986">
          <cell r="C2986">
            <v>20</v>
          </cell>
          <cell r="D2986" t="str">
            <v>053-001</v>
          </cell>
        </row>
        <row r="2987">
          <cell r="C2987">
            <v>20</v>
          </cell>
          <cell r="D2987" t="str">
            <v>053-001</v>
          </cell>
        </row>
        <row r="2988">
          <cell r="C2988">
            <v>20</v>
          </cell>
          <cell r="D2988" t="str">
            <v>053-001</v>
          </cell>
        </row>
        <row r="2989">
          <cell r="C2989">
            <v>20</v>
          </cell>
          <cell r="D2989" t="str">
            <v>053-001</v>
          </cell>
        </row>
        <row r="2990">
          <cell r="C2990">
            <v>20</v>
          </cell>
          <cell r="D2990" t="str">
            <v>053-001</v>
          </cell>
        </row>
        <row r="2991">
          <cell r="C2991">
            <v>20</v>
          </cell>
          <cell r="D2991" t="str">
            <v>053-001</v>
          </cell>
        </row>
        <row r="2992">
          <cell r="C2992">
            <v>20</v>
          </cell>
          <cell r="D2992" t="str">
            <v>053-001</v>
          </cell>
        </row>
        <row r="2993">
          <cell r="C2993">
            <v>20</v>
          </cell>
          <cell r="D2993" t="str">
            <v>053-001</v>
          </cell>
        </row>
        <row r="2994">
          <cell r="C2994">
            <v>20</v>
          </cell>
          <cell r="D2994" t="str">
            <v>053-001</v>
          </cell>
        </row>
        <row r="2995">
          <cell r="C2995">
            <v>20</v>
          </cell>
          <cell r="D2995" t="str">
            <v>053-001</v>
          </cell>
        </row>
        <row r="2996">
          <cell r="C2996">
            <v>20</v>
          </cell>
          <cell r="D2996" t="str">
            <v>053-001</v>
          </cell>
        </row>
        <row r="2997">
          <cell r="C2997">
            <v>20</v>
          </cell>
          <cell r="D2997" t="str">
            <v>053-001</v>
          </cell>
        </row>
        <row r="2998">
          <cell r="C2998">
            <v>20</v>
          </cell>
          <cell r="D2998" t="str">
            <v>053-001</v>
          </cell>
        </row>
        <row r="2999">
          <cell r="C2999">
            <v>20</v>
          </cell>
          <cell r="D2999" t="str">
            <v>053-001</v>
          </cell>
        </row>
        <row r="3000">
          <cell r="C3000">
            <v>20</v>
          </cell>
          <cell r="D3000" t="str">
            <v>053-001</v>
          </cell>
        </row>
        <row r="3001">
          <cell r="C3001">
            <v>20</v>
          </cell>
          <cell r="D3001" t="str">
            <v>053-001</v>
          </cell>
        </row>
        <row r="3002">
          <cell r="C3002">
            <v>20</v>
          </cell>
          <cell r="D3002" t="str">
            <v>053-001</v>
          </cell>
        </row>
        <row r="3003">
          <cell r="C3003">
            <v>20</v>
          </cell>
          <cell r="D3003" t="str">
            <v>053-001</v>
          </cell>
        </row>
        <row r="3004">
          <cell r="C3004">
            <v>20</v>
          </cell>
          <cell r="D3004" t="str">
            <v>053-001</v>
          </cell>
        </row>
        <row r="3005">
          <cell r="C3005">
            <v>20</v>
          </cell>
          <cell r="D3005" t="str">
            <v>053-001</v>
          </cell>
        </row>
        <row r="3006">
          <cell r="C3006">
            <v>20</v>
          </cell>
          <cell r="D3006" t="str">
            <v>053-001</v>
          </cell>
        </row>
        <row r="3007">
          <cell r="C3007">
            <v>20</v>
          </cell>
          <cell r="D3007" t="str">
            <v>053-001</v>
          </cell>
        </row>
        <row r="3008">
          <cell r="C3008">
            <v>20</v>
          </cell>
          <cell r="D3008" t="str">
            <v>053-001</v>
          </cell>
        </row>
        <row r="3009">
          <cell r="C3009">
            <v>20</v>
          </cell>
          <cell r="D3009" t="str">
            <v>053-001</v>
          </cell>
        </row>
        <row r="3010">
          <cell r="C3010">
            <v>20</v>
          </cell>
          <cell r="D3010" t="str">
            <v>053-001</v>
          </cell>
        </row>
        <row r="3011">
          <cell r="C3011">
            <v>20</v>
          </cell>
          <cell r="D3011" t="str">
            <v>053-001</v>
          </cell>
        </row>
        <row r="3012">
          <cell r="C3012">
            <v>20</v>
          </cell>
          <cell r="D3012" t="str">
            <v>053-001</v>
          </cell>
        </row>
        <row r="3013">
          <cell r="C3013">
            <v>20</v>
          </cell>
          <cell r="D3013" t="str">
            <v>053-001</v>
          </cell>
        </row>
        <row r="3014">
          <cell r="C3014">
            <v>20</v>
          </cell>
          <cell r="D3014" t="str">
            <v>053-001</v>
          </cell>
        </row>
        <row r="3015">
          <cell r="C3015">
            <v>20</v>
          </cell>
          <cell r="D3015" t="str">
            <v>053-001</v>
          </cell>
        </row>
        <row r="3016">
          <cell r="C3016">
            <v>20</v>
          </cell>
          <cell r="D3016" t="str">
            <v>053-001</v>
          </cell>
        </row>
        <row r="3017">
          <cell r="C3017">
            <v>20</v>
          </cell>
          <cell r="D3017" t="str">
            <v>053-001</v>
          </cell>
        </row>
        <row r="3018">
          <cell r="C3018">
            <v>20</v>
          </cell>
          <cell r="D3018" t="str">
            <v>053-001</v>
          </cell>
        </row>
        <row r="3019">
          <cell r="C3019">
            <v>20</v>
          </cell>
          <cell r="D3019" t="str">
            <v>053-001</v>
          </cell>
        </row>
        <row r="3020">
          <cell r="C3020">
            <v>20</v>
          </cell>
          <cell r="D3020" t="str">
            <v>053-001</v>
          </cell>
        </row>
        <row r="3021">
          <cell r="C3021">
            <v>20</v>
          </cell>
          <cell r="D3021" t="str">
            <v>053-001</v>
          </cell>
        </row>
        <row r="3022">
          <cell r="C3022">
            <v>20</v>
          </cell>
          <cell r="D3022" t="str">
            <v>053-001</v>
          </cell>
        </row>
        <row r="3023">
          <cell r="C3023">
            <v>20</v>
          </cell>
          <cell r="D3023" t="str">
            <v>053-001</v>
          </cell>
        </row>
        <row r="3024">
          <cell r="C3024">
            <v>20</v>
          </cell>
          <cell r="D3024" t="str">
            <v>053-001</v>
          </cell>
        </row>
        <row r="3025">
          <cell r="C3025">
            <v>20</v>
          </cell>
          <cell r="D3025" t="str">
            <v>053-001</v>
          </cell>
        </row>
        <row r="3026">
          <cell r="C3026">
            <v>20</v>
          </cell>
          <cell r="D3026" t="str">
            <v>053-001</v>
          </cell>
        </row>
        <row r="3027">
          <cell r="C3027">
            <v>20</v>
          </cell>
          <cell r="D3027" t="str">
            <v>053-001</v>
          </cell>
        </row>
        <row r="3028">
          <cell r="C3028">
            <v>20</v>
          </cell>
          <cell r="D3028" t="str">
            <v>053-001</v>
          </cell>
        </row>
        <row r="3029">
          <cell r="C3029">
            <v>20</v>
          </cell>
          <cell r="D3029" t="str">
            <v>053-001</v>
          </cell>
        </row>
        <row r="3030">
          <cell r="C3030">
            <v>20</v>
          </cell>
          <cell r="D3030" t="str">
            <v>053-001</v>
          </cell>
        </row>
        <row r="3031">
          <cell r="C3031">
            <v>20</v>
          </cell>
          <cell r="D3031" t="str">
            <v>053-001</v>
          </cell>
        </row>
        <row r="3032">
          <cell r="C3032">
            <v>20</v>
          </cell>
          <cell r="D3032" t="str">
            <v>053-001</v>
          </cell>
        </row>
        <row r="3033">
          <cell r="C3033">
            <v>20</v>
          </cell>
          <cell r="D3033" t="str">
            <v>053-001</v>
          </cell>
        </row>
        <row r="3034">
          <cell r="C3034">
            <v>20</v>
          </cell>
          <cell r="D3034" t="str">
            <v>053-001</v>
          </cell>
        </row>
        <row r="3035">
          <cell r="C3035">
            <v>20</v>
          </cell>
          <cell r="D3035" t="str">
            <v>053-001</v>
          </cell>
        </row>
        <row r="3036">
          <cell r="C3036">
            <v>20</v>
          </cell>
          <cell r="D3036" t="str">
            <v>053-001</v>
          </cell>
        </row>
        <row r="3037">
          <cell r="C3037">
            <v>20</v>
          </cell>
          <cell r="D3037" t="str">
            <v>053-001</v>
          </cell>
        </row>
        <row r="3038">
          <cell r="C3038">
            <v>20</v>
          </cell>
          <cell r="D3038" t="str">
            <v>053-001</v>
          </cell>
        </row>
        <row r="3039">
          <cell r="C3039">
            <v>20</v>
          </cell>
          <cell r="D3039" t="str">
            <v>053-001</v>
          </cell>
        </row>
        <row r="3040">
          <cell r="C3040">
            <v>20</v>
          </cell>
          <cell r="D3040" t="str">
            <v>053-001</v>
          </cell>
        </row>
        <row r="3041">
          <cell r="C3041">
            <v>20</v>
          </cell>
          <cell r="D3041" t="str">
            <v>053-001</v>
          </cell>
        </row>
        <row r="3042">
          <cell r="C3042">
            <v>20</v>
          </cell>
          <cell r="D3042" t="str">
            <v>053-001</v>
          </cell>
        </row>
        <row r="3043">
          <cell r="C3043">
            <v>20</v>
          </cell>
          <cell r="D3043" t="str">
            <v>053-001</v>
          </cell>
        </row>
        <row r="3044">
          <cell r="C3044">
            <v>20</v>
          </cell>
          <cell r="D3044" t="str">
            <v>053-001</v>
          </cell>
        </row>
        <row r="3045">
          <cell r="C3045">
            <v>20</v>
          </cell>
          <cell r="D3045" t="str">
            <v>053-001</v>
          </cell>
        </row>
        <row r="3046">
          <cell r="C3046">
            <v>20</v>
          </cell>
          <cell r="D3046" t="str">
            <v>053-001</v>
          </cell>
        </row>
        <row r="3047">
          <cell r="C3047">
            <v>20</v>
          </cell>
          <cell r="D3047" t="str">
            <v>053-001</v>
          </cell>
        </row>
        <row r="3048">
          <cell r="C3048">
            <v>20</v>
          </cell>
          <cell r="D3048" t="str">
            <v>053-001</v>
          </cell>
        </row>
        <row r="3049">
          <cell r="C3049">
            <v>20</v>
          </cell>
          <cell r="D3049" t="str">
            <v>053-001</v>
          </cell>
        </row>
        <row r="3050">
          <cell r="C3050">
            <v>20</v>
          </cell>
          <cell r="D3050" t="str">
            <v>053-001</v>
          </cell>
        </row>
        <row r="3051">
          <cell r="C3051">
            <v>20</v>
          </cell>
          <cell r="D3051" t="str">
            <v>053-001</v>
          </cell>
        </row>
        <row r="3052">
          <cell r="C3052">
            <v>20</v>
          </cell>
          <cell r="D3052" t="str">
            <v>053-001</v>
          </cell>
        </row>
        <row r="3053">
          <cell r="C3053">
            <v>20</v>
          </cell>
          <cell r="D3053" t="str">
            <v>053-001</v>
          </cell>
        </row>
        <row r="3054">
          <cell r="C3054">
            <v>20</v>
          </cell>
          <cell r="D3054" t="str">
            <v>053-001</v>
          </cell>
        </row>
        <row r="3055">
          <cell r="C3055">
            <v>20</v>
          </cell>
          <cell r="D3055" t="str">
            <v>053-001</v>
          </cell>
        </row>
        <row r="3056">
          <cell r="C3056">
            <v>20</v>
          </cell>
          <cell r="D3056" t="str">
            <v>053-001</v>
          </cell>
        </row>
        <row r="3057">
          <cell r="C3057">
            <v>20</v>
          </cell>
          <cell r="D3057" t="str">
            <v>053-001</v>
          </cell>
        </row>
        <row r="3058">
          <cell r="C3058">
            <v>20</v>
          </cell>
          <cell r="D3058" t="str">
            <v>053-001</v>
          </cell>
        </row>
        <row r="3059">
          <cell r="C3059">
            <v>20</v>
          </cell>
          <cell r="D3059" t="str">
            <v>053-001</v>
          </cell>
        </row>
        <row r="3060">
          <cell r="C3060">
            <v>20</v>
          </cell>
          <cell r="D3060" t="str">
            <v>053-001</v>
          </cell>
        </row>
        <row r="3061">
          <cell r="C3061">
            <v>20</v>
          </cell>
          <cell r="D3061" t="str">
            <v>053-001</v>
          </cell>
        </row>
        <row r="3062">
          <cell r="C3062">
            <v>20</v>
          </cell>
          <cell r="D3062" t="str">
            <v>053-001</v>
          </cell>
        </row>
        <row r="3063">
          <cell r="C3063">
            <v>20</v>
          </cell>
          <cell r="D3063" t="str">
            <v>053-001</v>
          </cell>
        </row>
        <row r="3064">
          <cell r="C3064">
            <v>20</v>
          </cell>
          <cell r="D3064" t="str">
            <v>053-001</v>
          </cell>
        </row>
        <row r="3065">
          <cell r="C3065">
            <v>20</v>
          </cell>
          <cell r="D3065" t="str">
            <v>053-001</v>
          </cell>
        </row>
        <row r="3066">
          <cell r="C3066">
            <v>20</v>
          </cell>
          <cell r="D3066" t="str">
            <v>053-001</v>
          </cell>
        </row>
        <row r="3067">
          <cell r="C3067">
            <v>20</v>
          </cell>
          <cell r="D3067" t="str">
            <v>053-001</v>
          </cell>
        </row>
        <row r="3068">
          <cell r="C3068">
            <v>20</v>
          </cell>
          <cell r="D3068" t="str">
            <v>053-001</v>
          </cell>
        </row>
        <row r="3069">
          <cell r="C3069">
            <v>20</v>
          </cell>
          <cell r="D3069" t="str">
            <v>053-001</v>
          </cell>
        </row>
        <row r="3070">
          <cell r="C3070">
            <v>20</v>
          </cell>
          <cell r="D3070" t="str">
            <v>053-001</v>
          </cell>
        </row>
        <row r="3071">
          <cell r="C3071">
            <v>20</v>
          </cell>
          <cell r="D3071" t="str">
            <v>053-001</v>
          </cell>
        </row>
        <row r="3072">
          <cell r="C3072">
            <v>20</v>
          </cell>
          <cell r="D3072" t="str">
            <v>053-001</v>
          </cell>
        </row>
        <row r="3073">
          <cell r="C3073">
            <v>20</v>
          </cell>
          <cell r="D3073" t="str">
            <v>053-001</v>
          </cell>
        </row>
        <row r="3074">
          <cell r="C3074">
            <v>20</v>
          </cell>
          <cell r="D3074" t="str">
            <v>053-001</v>
          </cell>
        </row>
        <row r="3075">
          <cell r="C3075">
            <v>20</v>
          </cell>
          <cell r="D3075" t="str">
            <v>053-001</v>
          </cell>
        </row>
        <row r="3076">
          <cell r="C3076">
            <v>20</v>
          </cell>
          <cell r="D3076" t="str">
            <v>053-001</v>
          </cell>
        </row>
        <row r="3077">
          <cell r="C3077">
            <v>20</v>
          </cell>
          <cell r="D3077" t="str">
            <v>053-001</v>
          </cell>
        </row>
        <row r="3078">
          <cell r="C3078">
            <v>20</v>
          </cell>
          <cell r="D3078" t="str">
            <v>053-001</v>
          </cell>
        </row>
        <row r="3079">
          <cell r="C3079">
            <v>20</v>
          </cell>
          <cell r="D3079" t="str">
            <v>053-001</v>
          </cell>
        </row>
        <row r="3080">
          <cell r="C3080">
            <v>20</v>
          </cell>
          <cell r="D3080" t="str">
            <v>053-001</v>
          </cell>
        </row>
        <row r="3081">
          <cell r="C3081">
            <v>20</v>
          </cell>
          <cell r="D3081" t="str">
            <v>053-001</v>
          </cell>
        </row>
        <row r="3082">
          <cell r="C3082">
            <v>20</v>
          </cell>
          <cell r="D3082" t="str">
            <v>053-001</v>
          </cell>
        </row>
        <row r="3083">
          <cell r="C3083">
            <v>20</v>
          </cell>
          <cell r="D3083" t="str">
            <v>053-001</v>
          </cell>
        </row>
        <row r="3084">
          <cell r="C3084">
            <v>20</v>
          </cell>
          <cell r="D3084" t="str">
            <v>053-001</v>
          </cell>
        </row>
        <row r="3085">
          <cell r="C3085">
            <v>20</v>
          </cell>
          <cell r="D3085" t="str">
            <v>053-001</v>
          </cell>
        </row>
        <row r="3086">
          <cell r="C3086">
            <v>20</v>
          </cell>
          <cell r="D3086" t="str">
            <v>053-001</v>
          </cell>
        </row>
        <row r="3087">
          <cell r="C3087">
            <v>20</v>
          </cell>
          <cell r="D3087" t="str">
            <v>053-001</v>
          </cell>
        </row>
        <row r="3088">
          <cell r="C3088">
            <v>20</v>
          </cell>
          <cell r="D3088" t="str">
            <v>053-001</v>
          </cell>
        </row>
        <row r="3089">
          <cell r="C3089">
            <v>20</v>
          </cell>
          <cell r="D3089" t="str">
            <v>053-001</v>
          </cell>
        </row>
        <row r="3090">
          <cell r="C3090">
            <v>20</v>
          </cell>
          <cell r="D3090" t="str">
            <v>053-001</v>
          </cell>
        </row>
        <row r="3091">
          <cell r="C3091">
            <v>20</v>
          </cell>
          <cell r="D3091" t="str">
            <v>053-001</v>
          </cell>
        </row>
        <row r="3092">
          <cell r="C3092">
            <v>20</v>
          </cell>
          <cell r="D3092" t="str">
            <v>053-001</v>
          </cell>
        </row>
        <row r="3093">
          <cell r="C3093">
            <v>20</v>
          </cell>
          <cell r="D3093" t="str">
            <v>053-001</v>
          </cell>
        </row>
        <row r="3094">
          <cell r="C3094">
            <v>20</v>
          </cell>
          <cell r="D3094" t="str">
            <v>053-001</v>
          </cell>
        </row>
        <row r="3095">
          <cell r="C3095">
            <v>20</v>
          </cell>
          <cell r="D3095" t="str">
            <v>053-001</v>
          </cell>
        </row>
        <row r="3096">
          <cell r="C3096">
            <v>20</v>
          </cell>
          <cell r="D3096" t="str">
            <v>053-001</v>
          </cell>
        </row>
        <row r="3097">
          <cell r="C3097">
            <v>20</v>
          </cell>
          <cell r="D3097" t="str">
            <v>053-001</v>
          </cell>
        </row>
        <row r="3098">
          <cell r="C3098">
            <v>20</v>
          </cell>
          <cell r="D3098" t="str">
            <v>053-001</v>
          </cell>
        </row>
        <row r="3099">
          <cell r="C3099">
            <v>20</v>
          </cell>
          <cell r="D3099" t="str">
            <v>053-001</v>
          </cell>
        </row>
        <row r="3100">
          <cell r="C3100">
            <v>20</v>
          </cell>
          <cell r="D3100" t="str">
            <v>053-001</v>
          </cell>
        </row>
        <row r="3101">
          <cell r="C3101">
            <v>20</v>
          </cell>
          <cell r="D3101" t="str">
            <v>053-001</v>
          </cell>
        </row>
        <row r="3102">
          <cell r="C3102">
            <v>20</v>
          </cell>
          <cell r="D3102" t="str">
            <v>053-001</v>
          </cell>
        </row>
        <row r="3103">
          <cell r="C3103">
            <v>20</v>
          </cell>
          <cell r="D3103" t="str">
            <v>053-001</v>
          </cell>
        </row>
        <row r="3104">
          <cell r="C3104">
            <v>20</v>
          </cell>
          <cell r="D3104" t="str">
            <v>053-001</v>
          </cell>
        </row>
        <row r="3105">
          <cell r="C3105">
            <v>20</v>
          </cell>
          <cell r="D3105" t="str">
            <v>053-001</v>
          </cell>
        </row>
        <row r="3106">
          <cell r="C3106">
            <v>20</v>
          </cell>
          <cell r="D3106" t="str">
            <v>053-001</v>
          </cell>
        </row>
        <row r="3107">
          <cell r="C3107">
            <v>20</v>
          </cell>
          <cell r="D3107" t="str">
            <v>053-001</v>
          </cell>
        </row>
        <row r="3108">
          <cell r="C3108">
            <v>20</v>
          </cell>
          <cell r="D3108" t="str">
            <v>053-001</v>
          </cell>
        </row>
        <row r="3109">
          <cell r="C3109">
            <v>20</v>
          </cell>
          <cell r="D3109" t="str">
            <v>053-001</v>
          </cell>
        </row>
        <row r="3110">
          <cell r="C3110">
            <v>20</v>
          </cell>
          <cell r="D3110" t="str">
            <v>053-001</v>
          </cell>
        </row>
        <row r="3111">
          <cell r="C3111">
            <v>20</v>
          </cell>
          <cell r="D3111" t="str">
            <v>053-001</v>
          </cell>
        </row>
        <row r="3112">
          <cell r="C3112">
            <v>20</v>
          </cell>
          <cell r="D3112" t="str">
            <v>053-001</v>
          </cell>
        </row>
        <row r="3113">
          <cell r="C3113">
            <v>20</v>
          </cell>
          <cell r="D3113" t="str">
            <v>053-001</v>
          </cell>
        </row>
        <row r="3114">
          <cell r="C3114">
            <v>20</v>
          </cell>
          <cell r="D3114" t="str">
            <v>053-001</v>
          </cell>
        </row>
        <row r="3115">
          <cell r="C3115">
            <v>20</v>
          </cell>
          <cell r="D3115" t="str">
            <v>053-001</v>
          </cell>
        </row>
        <row r="3116">
          <cell r="C3116">
            <v>20</v>
          </cell>
          <cell r="D3116" t="str">
            <v>053-001</v>
          </cell>
        </row>
        <row r="3117">
          <cell r="C3117">
            <v>20</v>
          </cell>
          <cell r="D3117" t="str">
            <v>053-001</v>
          </cell>
        </row>
        <row r="3118">
          <cell r="C3118">
            <v>20</v>
          </cell>
          <cell r="D3118" t="str">
            <v>053-001</v>
          </cell>
        </row>
        <row r="3119">
          <cell r="C3119">
            <v>20</v>
          </cell>
          <cell r="D3119" t="str">
            <v>053-001</v>
          </cell>
        </row>
        <row r="3120">
          <cell r="C3120">
            <v>20</v>
          </cell>
          <cell r="D3120" t="str">
            <v>053-001</v>
          </cell>
        </row>
        <row r="3121">
          <cell r="C3121">
            <v>20</v>
          </cell>
          <cell r="D3121" t="str">
            <v>053-001</v>
          </cell>
        </row>
        <row r="3122">
          <cell r="C3122">
            <v>20</v>
          </cell>
          <cell r="D3122" t="str">
            <v>053-001</v>
          </cell>
        </row>
        <row r="3123">
          <cell r="C3123">
            <v>20</v>
          </cell>
          <cell r="D3123" t="str">
            <v>053-001</v>
          </cell>
        </row>
        <row r="3124">
          <cell r="C3124">
            <v>20</v>
          </cell>
          <cell r="D3124" t="str">
            <v>053-001</v>
          </cell>
        </row>
        <row r="3125">
          <cell r="C3125">
            <v>20</v>
          </cell>
          <cell r="D3125" t="str">
            <v>053-001</v>
          </cell>
        </row>
        <row r="3126">
          <cell r="C3126">
            <v>20</v>
          </cell>
          <cell r="D3126" t="str">
            <v>053-001</v>
          </cell>
        </row>
        <row r="3127">
          <cell r="C3127">
            <v>20</v>
          </cell>
          <cell r="D3127" t="str">
            <v>053-001</v>
          </cell>
        </row>
        <row r="3128">
          <cell r="C3128">
            <v>20</v>
          </cell>
          <cell r="D3128" t="str">
            <v>053-001</v>
          </cell>
        </row>
        <row r="3129">
          <cell r="C3129">
            <v>20</v>
          </cell>
          <cell r="D3129" t="str">
            <v>053-001</v>
          </cell>
        </row>
        <row r="3130">
          <cell r="C3130">
            <v>20</v>
          </cell>
          <cell r="D3130" t="str">
            <v>053-001</v>
          </cell>
        </row>
        <row r="3131">
          <cell r="C3131">
            <v>20</v>
          </cell>
          <cell r="D3131" t="str">
            <v>053-001</v>
          </cell>
        </row>
        <row r="3132">
          <cell r="C3132">
            <v>20</v>
          </cell>
          <cell r="D3132" t="str">
            <v>053-001</v>
          </cell>
        </row>
        <row r="3133">
          <cell r="C3133">
            <v>20</v>
          </cell>
          <cell r="D3133" t="str">
            <v>053-001</v>
          </cell>
        </row>
        <row r="3134">
          <cell r="C3134">
            <v>20</v>
          </cell>
          <cell r="D3134" t="str">
            <v>053-001</v>
          </cell>
        </row>
        <row r="3135">
          <cell r="C3135">
            <v>20</v>
          </cell>
          <cell r="D3135" t="str">
            <v>053-001</v>
          </cell>
        </row>
        <row r="3136">
          <cell r="C3136">
            <v>20</v>
          </cell>
          <cell r="D3136" t="str">
            <v>053-001</v>
          </cell>
        </row>
        <row r="3137">
          <cell r="C3137">
            <v>20</v>
          </cell>
          <cell r="D3137" t="str">
            <v>053-001</v>
          </cell>
        </row>
        <row r="3138">
          <cell r="C3138">
            <v>20</v>
          </cell>
          <cell r="D3138" t="str">
            <v>053-001</v>
          </cell>
        </row>
        <row r="3139">
          <cell r="C3139">
            <v>20</v>
          </cell>
          <cell r="D3139" t="str">
            <v>053-001</v>
          </cell>
        </row>
        <row r="3140">
          <cell r="C3140">
            <v>20</v>
          </cell>
          <cell r="D3140" t="str">
            <v>053-001</v>
          </cell>
        </row>
        <row r="3141">
          <cell r="C3141">
            <v>20</v>
          </cell>
          <cell r="D3141" t="str">
            <v>053-001</v>
          </cell>
        </row>
        <row r="3142">
          <cell r="C3142">
            <v>20</v>
          </cell>
          <cell r="D3142" t="str">
            <v>053-001</v>
          </cell>
        </row>
        <row r="3143">
          <cell r="C3143">
            <v>20</v>
          </cell>
          <cell r="D3143" t="str">
            <v>053-001</v>
          </cell>
        </row>
        <row r="3144">
          <cell r="C3144">
            <v>20</v>
          </cell>
          <cell r="D3144" t="str">
            <v>053-001</v>
          </cell>
        </row>
        <row r="3145">
          <cell r="C3145">
            <v>20</v>
          </cell>
          <cell r="D3145" t="str">
            <v>053-001</v>
          </cell>
        </row>
        <row r="3146">
          <cell r="C3146">
            <v>20</v>
          </cell>
          <cell r="D3146" t="str">
            <v>053-001</v>
          </cell>
        </row>
        <row r="3147">
          <cell r="C3147">
            <v>20</v>
          </cell>
          <cell r="D3147" t="str">
            <v>053-001</v>
          </cell>
        </row>
        <row r="3148">
          <cell r="C3148">
            <v>20</v>
          </cell>
          <cell r="D3148" t="str">
            <v>053-001</v>
          </cell>
        </row>
        <row r="3149">
          <cell r="C3149">
            <v>20</v>
          </cell>
          <cell r="D3149" t="str">
            <v>053-001</v>
          </cell>
        </row>
        <row r="3150">
          <cell r="C3150">
            <v>20</v>
          </cell>
          <cell r="D3150" t="str">
            <v>053-001</v>
          </cell>
        </row>
        <row r="3151">
          <cell r="C3151">
            <v>20</v>
          </cell>
          <cell r="D3151" t="str">
            <v>053-001</v>
          </cell>
        </row>
        <row r="3152">
          <cell r="C3152">
            <v>20</v>
          </cell>
          <cell r="D3152" t="str">
            <v>053-001</v>
          </cell>
        </row>
        <row r="3153">
          <cell r="C3153">
            <v>20</v>
          </cell>
          <cell r="D3153" t="str">
            <v>053-001</v>
          </cell>
        </row>
        <row r="3154">
          <cell r="C3154">
            <v>20</v>
          </cell>
          <cell r="D3154" t="str">
            <v>053-001</v>
          </cell>
        </row>
        <row r="3155">
          <cell r="C3155">
            <v>20</v>
          </cell>
          <cell r="D3155" t="str">
            <v>053-001</v>
          </cell>
        </row>
        <row r="3156">
          <cell r="C3156">
            <v>20</v>
          </cell>
          <cell r="D3156" t="str">
            <v>053-001</v>
          </cell>
        </row>
        <row r="3157">
          <cell r="C3157">
            <v>20</v>
          </cell>
          <cell r="D3157" t="str">
            <v>053-001</v>
          </cell>
        </row>
        <row r="3158">
          <cell r="C3158">
            <v>20</v>
          </cell>
          <cell r="D3158" t="str">
            <v>053-001</v>
          </cell>
        </row>
        <row r="3159">
          <cell r="C3159">
            <v>20</v>
          </cell>
          <cell r="D3159" t="str">
            <v>053-001</v>
          </cell>
        </row>
        <row r="3160">
          <cell r="C3160">
            <v>20</v>
          </cell>
          <cell r="D3160" t="str">
            <v>053-001</v>
          </cell>
        </row>
        <row r="3161">
          <cell r="C3161">
            <v>20</v>
          </cell>
          <cell r="D3161" t="str">
            <v>053-001</v>
          </cell>
        </row>
        <row r="3162">
          <cell r="C3162">
            <v>20</v>
          </cell>
          <cell r="D3162" t="str">
            <v>053-001</v>
          </cell>
        </row>
        <row r="3163">
          <cell r="C3163">
            <v>20</v>
          </cell>
          <cell r="D3163" t="str">
            <v>053-001</v>
          </cell>
        </row>
        <row r="3164">
          <cell r="C3164">
            <v>20</v>
          </cell>
          <cell r="D3164" t="str">
            <v>053-001</v>
          </cell>
        </row>
        <row r="3165">
          <cell r="C3165">
            <v>20</v>
          </cell>
          <cell r="D3165" t="str">
            <v>053-001</v>
          </cell>
        </row>
        <row r="3166">
          <cell r="C3166">
            <v>20</v>
          </cell>
          <cell r="D3166" t="str">
            <v>053-001</v>
          </cell>
        </row>
        <row r="3167">
          <cell r="C3167">
            <v>20</v>
          </cell>
          <cell r="D3167" t="str">
            <v>053-001</v>
          </cell>
        </row>
        <row r="3168">
          <cell r="C3168">
            <v>20</v>
          </cell>
          <cell r="D3168" t="str">
            <v>053-001</v>
          </cell>
        </row>
        <row r="3169">
          <cell r="C3169">
            <v>20</v>
          </cell>
          <cell r="D3169" t="str">
            <v>053-001</v>
          </cell>
        </row>
        <row r="3170">
          <cell r="C3170">
            <v>20</v>
          </cell>
          <cell r="D3170" t="str">
            <v>053-001</v>
          </cell>
        </row>
        <row r="3171">
          <cell r="C3171">
            <v>20</v>
          </cell>
          <cell r="D3171" t="str">
            <v>053-001</v>
          </cell>
        </row>
        <row r="3172">
          <cell r="C3172">
            <v>20</v>
          </cell>
          <cell r="D3172" t="str">
            <v>053-001</v>
          </cell>
        </row>
        <row r="3173">
          <cell r="C3173">
            <v>20</v>
          </cell>
          <cell r="D3173" t="str">
            <v>053-001</v>
          </cell>
        </row>
        <row r="3174">
          <cell r="C3174">
            <v>20</v>
          </cell>
          <cell r="D3174" t="str">
            <v>053-001</v>
          </cell>
        </row>
        <row r="3175">
          <cell r="C3175">
            <v>20</v>
          </cell>
          <cell r="D3175" t="str">
            <v>053-001</v>
          </cell>
        </row>
        <row r="3176">
          <cell r="C3176">
            <v>20</v>
          </cell>
          <cell r="D3176" t="str">
            <v>053-001</v>
          </cell>
        </row>
        <row r="3177">
          <cell r="C3177">
            <v>20</v>
          </cell>
          <cell r="D3177" t="str">
            <v>053-001</v>
          </cell>
        </row>
        <row r="3178">
          <cell r="C3178">
            <v>20</v>
          </cell>
          <cell r="D3178" t="str">
            <v>053-001</v>
          </cell>
        </row>
        <row r="3179">
          <cell r="C3179">
            <v>20</v>
          </cell>
          <cell r="D3179" t="str">
            <v>053-001</v>
          </cell>
        </row>
        <row r="3180">
          <cell r="C3180">
            <v>20</v>
          </cell>
          <cell r="D3180" t="str">
            <v>053-001</v>
          </cell>
        </row>
        <row r="3181">
          <cell r="C3181">
            <v>20</v>
          </cell>
          <cell r="D3181" t="str">
            <v>053-001</v>
          </cell>
        </row>
        <row r="3182">
          <cell r="C3182">
            <v>20</v>
          </cell>
          <cell r="D3182" t="str">
            <v>053-001</v>
          </cell>
        </row>
        <row r="3183">
          <cell r="C3183">
            <v>20</v>
          </cell>
          <cell r="D3183" t="str">
            <v>053-001</v>
          </cell>
        </row>
        <row r="3184">
          <cell r="C3184">
            <v>20</v>
          </cell>
          <cell r="D3184" t="str">
            <v>053-001</v>
          </cell>
        </row>
        <row r="3185">
          <cell r="C3185">
            <v>20</v>
          </cell>
          <cell r="D3185" t="str">
            <v>053-001</v>
          </cell>
        </row>
        <row r="3186">
          <cell r="C3186">
            <v>20</v>
          </cell>
          <cell r="D3186" t="str">
            <v>053-001</v>
          </cell>
        </row>
        <row r="3187">
          <cell r="C3187">
            <v>20</v>
          </cell>
          <cell r="D3187" t="str">
            <v>053-001</v>
          </cell>
        </row>
        <row r="3188">
          <cell r="C3188">
            <v>20</v>
          </cell>
          <cell r="D3188" t="str">
            <v>053-001</v>
          </cell>
        </row>
        <row r="3189">
          <cell r="C3189">
            <v>20</v>
          </cell>
          <cell r="D3189" t="str">
            <v>053-001</v>
          </cell>
        </row>
        <row r="3190">
          <cell r="C3190">
            <v>20</v>
          </cell>
          <cell r="D3190" t="str">
            <v>053-001</v>
          </cell>
        </row>
        <row r="3191">
          <cell r="C3191">
            <v>20</v>
          </cell>
          <cell r="D3191" t="str">
            <v>053-001</v>
          </cell>
        </row>
        <row r="3192">
          <cell r="C3192">
            <v>20</v>
          </cell>
          <cell r="D3192" t="str">
            <v>053-001</v>
          </cell>
        </row>
        <row r="3193">
          <cell r="C3193">
            <v>20</v>
          </cell>
          <cell r="D3193" t="str">
            <v>053-001</v>
          </cell>
        </row>
        <row r="3194">
          <cell r="C3194">
            <v>20</v>
          </cell>
          <cell r="D3194" t="str">
            <v>053-001</v>
          </cell>
        </row>
        <row r="3195">
          <cell r="C3195">
            <v>20</v>
          </cell>
          <cell r="D3195" t="str">
            <v>053-001</v>
          </cell>
        </row>
        <row r="3196">
          <cell r="C3196">
            <v>20</v>
          </cell>
          <cell r="D3196" t="str">
            <v>053-001</v>
          </cell>
        </row>
        <row r="3197">
          <cell r="C3197">
            <v>20</v>
          </cell>
          <cell r="D3197" t="str">
            <v>053-001</v>
          </cell>
        </row>
        <row r="3198">
          <cell r="C3198">
            <v>20</v>
          </cell>
          <cell r="D3198" t="str">
            <v>053-001</v>
          </cell>
        </row>
        <row r="3199">
          <cell r="C3199">
            <v>20</v>
          </cell>
          <cell r="D3199" t="str">
            <v>053-001</v>
          </cell>
        </row>
        <row r="3200">
          <cell r="C3200">
            <v>20</v>
          </cell>
          <cell r="D3200" t="str">
            <v>053-001</v>
          </cell>
        </row>
        <row r="3201">
          <cell r="C3201">
            <v>20</v>
          </cell>
          <cell r="D3201" t="str">
            <v>053-001</v>
          </cell>
        </row>
        <row r="3202">
          <cell r="C3202">
            <v>20</v>
          </cell>
          <cell r="D3202" t="str">
            <v>053-001</v>
          </cell>
        </row>
        <row r="3203">
          <cell r="C3203">
            <v>20</v>
          </cell>
          <cell r="D3203" t="str">
            <v>053-001</v>
          </cell>
        </row>
        <row r="3204">
          <cell r="C3204">
            <v>20</v>
          </cell>
          <cell r="D3204" t="str">
            <v>053-001</v>
          </cell>
        </row>
        <row r="3205">
          <cell r="C3205">
            <v>20</v>
          </cell>
          <cell r="D3205" t="str">
            <v>053-001</v>
          </cell>
        </row>
        <row r="3206">
          <cell r="C3206">
            <v>20</v>
          </cell>
          <cell r="D3206" t="str">
            <v>053-001</v>
          </cell>
        </row>
        <row r="3207">
          <cell r="C3207">
            <v>20</v>
          </cell>
          <cell r="D3207" t="str">
            <v>053-001</v>
          </cell>
        </row>
        <row r="3208">
          <cell r="C3208">
            <v>20</v>
          </cell>
          <cell r="D3208" t="str">
            <v>053-001</v>
          </cell>
        </row>
        <row r="3209">
          <cell r="C3209">
            <v>20</v>
          </cell>
          <cell r="D3209" t="str">
            <v>053-001</v>
          </cell>
        </row>
        <row r="3210">
          <cell r="C3210">
            <v>20</v>
          </cell>
          <cell r="D3210" t="str">
            <v>053-001</v>
          </cell>
        </row>
        <row r="3211">
          <cell r="C3211">
            <v>20</v>
          </cell>
          <cell r="D3211" t="str">
            <v>053-001</v>
          </cell>
        </row>
        <row r="3212">
          <cell r="C3212">
            <v>20</v>
          </cell>
          <cell r="D3212" t="str">
            <v>053-001</v>
          </cell>
        </row>
        <row r="3213">
          <cell r="C3213">
            <v>20</v>
          </cell>
          <cell r="D3213" t="str">
            <v>053-001</v>
          </cell>
        </row>
        <row r="3214">
          <cell r="C3214">
            <v>20</v>
          </cell>
          <cell r="D3214" t="str">
            <v>053-001</v>
          </cell>
        </row>
        <row r="3215">
          <cell r="C3215">
            <v>20</v>
          </cell>
          <cell r="D3215" t="str">
            <v>053-001</v>
          </cell>
        </row>
        <row r="3216">
          <cell r="C3216">
            <v>20</v>
          </cell>
          <cell r="D3216" t="str">
            <v>053-001</v>
          </cell>
        </row>
        <row r="3217">
          <cell r="C3217">
            <v>20</v>
          </cell>
          <cell r="D3217" t="str">
            <v>053-001</v>
          </cell>
        </row>
        <row r="3218">
          <cell r="C3218">
            <v>20</v>
          </cell>
          <cell r="D3218" t="str">
            <v>053-001</v>
          </cell>
        </row>
        <row r="3219">
          <cell r="C3219">
            <v>20</v>
          </cell>
          <cell r="D3219" t="str">
            <v>053-001</v>
          </cell>
        </row>
        <row r="3220">
          <cell r="C3220">
            <v>20</v>
          </cell>
          <cell r="D3220" t="str">
            <v>053-001</v>
          </cell>
        </row>
        <row r="3221">
          <cell r="C3221">
            <v>20</v>
          </cell>
          <cell r="D3221" t="str">
            <v>053-001</v>
          </cell>
        </row>
        <row r="3222">
          <cell r="C3222">
            <v>20</v>
          </cell>
          <cell r="D3222" t="str">
            <v>053-001</v>
          </cell>
        </row>
        <row r="3223">
          <cell r="C3223">
            <v>20</v>
          </cell>
          <cell r="D3223" t="str">
            <v>053-001</v>
          </cell>
        </row>
        <row r="3224">
          <cell r="C3224">
            <v>20</v>
          </cell>
          <cell r="D3224" t="str">
            <v>053-001</v>
          </cell>
        </row>
        <row r="3225">
          <cell r="C3225">
            <v>20</v>
          </cell>
          <cell r="D3225" t="str">
            <v>053-001</v>
          </cell>
        </row>
        <row r="3226">
          <cell r="C3226">
            <v>20</v>
          </cell>
          <cell r="D3226" t="str">
            <v>053-001</v>
          </cell>
        </row>
        <row r="3227">
          <cell r="C3227">
            <v>20</v>
          </cell>
          <cell r="D3227" t="str">
            <v>053-001</v>
          </cell>
        </row>
        <row r="3228">
          <cell r="C3228">
            <v>20</v>
          </cell>
          <cell r="D3228" t="str">
            <v>053-001</v>
          </cell>
        </row>
        <row r="3229">
          <cell r="C3229">
            <v>20</v>
          </cell>
          <cell r="D3229" t="str">
            <v>053-001</v>
          </cell>
        </row>
        <row r="3230">
          <cell r="C3230">
            <v>20</v>
          </cell>
          <cell r="D3230" t="str">
            <v>053-001</v>
          </cell>
        </row>
        <row r="3231">
          <cell r="C3231">
            <v>20</v>
          </cell>
          <cell r="D3231" t="str">
            <v>053-001</v>
          </cell>
        </row>
        <row r="3232">
          <cell r="C3232">
            <v>20</v>
          </cell>
          <cell r="D3232" t="str">
            <v>053-001</v>
          </cell>
        </row>
        <row r="3233">
          <cell r="C3233">
            <v>20</v>
          </cell>
          <cell r="D3233" t="str">
            <v>053-001</v>
          </cell>
        </row>
        <row r="3234">
          <cell r="C3234">
            <v>20</v>
          </cell>
          <cell r="D3234" t="str">
            <v>053-001</v>
          </cell>
        </row>
        <row r="3235">
          <cell r="C3235">
            <v>20</v>
          </cell>
          <cell r="D3235" t="str">
            <v>053-001</v>
          </cell>
        </row>
        <row r="3236">
          <cell r="C3236">
            <v>20</v>
          </cell>
          <cell r="D3236" t="str">
            <v>053-001</v>
          </cell>
        </row>
        <row r="3237">
          <cell r="C3237">
            <v>20</v>
          </cell>
          <cell r="D3237" t="str">
            <v>053-001</v>
          </cell>
        </row>
        <row r="3238">
          <cell r="C3238">
            <v>20</v>
          </cell>
          <cell r="D3238" t="str">
            <v>053-001</v>
          </cell>
        </row>
        <row r="3239">
          <cell r="C3239">
            <v>20</v>
          </cell>
          <cell r="D3239" t="str">
            <v>053-001</v>
          </cell>
        </row>
        <row r="3240">
          <cell r="C3240">
            <v>20</v>
          </cell>
          <cell r="D3240" t="str">
            <v>053-001</v>
          </cell>
        </row>
        <row r="3241">
          <cell r="C3241">
            <v>20</v>
          </cell>
          <cell r="D3241" t="str">
            <v>053-001</v>
          </cell>
        </row>
        <row r="3242">
          <cell r="C3242">
            <v>20</v>
          </cell>
          <cell r="D3242" t="str">
            <v>053-001</v>
          </cell>
        </row>
        <row r="3243">
          <cell r="C3243">
            <v>20</v>
          </cell>
          <cell r="D3243" t="str">
            <v>053-001</v>
          </cell>
        </row>
        <row r="3244">
          <cell r="C3244">
            <v>20</v>
          </cell>
          <cell r="D3244" t="str">
            <v>053-001</v>
          </cell>
        </row>
        <row r="3245">
          <cell r="C3245">
            <v>20</v>
          </cell>
          <cell r="D3245" t="str">
            <v>053-001</v>
          </cell>
        </row>
        <row r="3246">
          <cell r="C3246">
            <v>20</v>
          </cell>
          <cell r="D3246" t="str">
            <v>053-001</v>
          </cell>
        </row>
        <row r="3247">
          <cell r="C3247">
            <v>20</v>
          </cell>
          <cell r="D3247" t="str">
            <v>053-001</v>
          </cell>
        </row>
        <row r="3248">
          <cell r="C3248">
            <v>21</v>
          </cell>
          <cell r="D3248" t="str">
            <v>490-048</v>
          </cell>
        </row>
        <row r="3249">
          <cell r="C3249">
            <v>21</v>
          </cell>
          <cell r="D3249" t="str">
            <v>490-048</v>
          </cell>
        </row>
        <row r="3250">
          <cell r="C3250">
            <v>21</v>
          </cell>
          <cell r="D3250" t="str">
            <v>490-048</v>
          </cell>
        </row>
        <row r="3251">
          <cell r="C3251">
            <v>21</v>
          </cell>
          <cell r="D3251" t="str">
            <v>490-048</v>
          </cell>
        </row>
        <row r="3252">
          <cell r="C3252">
            <v>21</v>
          </cell>
          <cell r="D3252" t="str">
            <v>490-048</v>
          </cell>
        </row>
        <row r="3253">
          <cell r="C3253">
            <v>21</v>
          </cell>
          <cell r="D3253" t="str">
            <v>490-048</v>
          </cell>
        </row>
        <row r="3254">
          <cell r="C3254">
            <v>21</v>
          </cell>
          <cell r="D3254" t="str">
            <v>490-048</v>
          </cell>
        </row>
        <row r="3255">
          <cell r="C3255">
            <v>21</v>
          </cell>
          <cell r="D3255" t="str">
            <v>490-048</v>
          </cell>
        </row>
        <row r="3256">
          <cell r="C3256">
            <v>21</v>
          </cell>
          <cell r="D3256" t="str">
            <v>490-048</v>
          </cell>
        </row>
        <row r="3257">
          <cell r="C3257">
            <v>21</v>
          </cell>
          <cell r="D3257" t="str">
            <v>490-048</v>
          </cell>
        </row>
        <row r="3258">
          <cell r="C3258">
            <v>21</v>
          </cell>
          <cell r="D3258" t="str">
            <v>490-048</v>
          </cell>
        </row>
        <row r="3259">
          <cell r="C3259">
            <v>21</v>
          </cell>
          <cell r="D3259" t="str">
            <v>490-048</v>
          </cell>
        </row>
        <row r="3260">
          <cell r="C3260">
            <v>21</v>
          </cell>
          <cell r="D3260" t="str">
            <v>490-048</v>
          </cell>
        </row>
        <row r="3261">
          <cell r="C3261">
            <v>21</v>
          </cell>
          <cell r="D3261" t="str">
            <v>490-048</v>
          </cell>
        </row>
        <row r="3262">
          <cell r="C3262">
            <v>21</v>
          </cell>
          <cell r="D3262" t="str">
            <v>490-048</v>
          </cell>
        </row>
        <row r="3263">
          <cell r="C3263">
            <v>21</v>
          </cell>
          <cell r="D3263" t="str">
            <v>490-048</v>
          </cell>
        </row>
        <row r="3264">
          <cell r="C3264">
            <v>21</v>
          </cell>
          <cell r="D3264" t="str">
            <v>490-048</v>
          </cell>
        </row>
        <row r="3265">
          <cell r="C3265">
            <v>21</v>
          </cell>
          <cell r="D3265" t="str">
            <v>490-048</v>
          </cell>
        </row>
        <row r="3266">
          <cell r="C3266">
            <v>21</v>
          </cell>
          <cell r="D3266" t="str">
            <v>490-048</v>
          </cell>
        </row>
        <row r="3267">
          <cell r="C3267">
            <v>21</v>
          </cell>
          <cell r="D3267" t="str">
            <v>490-048</v>
          </cell>
        </row>
        <row r="3268">
          <cell r="C3268">
            <v>21</v>
          </cell>
          <cell r="D3268" t="str">
            <v>490-048</v>
          </cell>
        </row>
        <row r="3269">
          <cell r="C3269">
            <v>21</v>
          </cell>
          <cell r="D3269" t="str">
            <v>490-048</v>
          </cell>
        </row>
        <row r="3270">
          <cell r="C3270">
            <v>21</v>
          </cell>
          <cell r="D3270" t="str">
            <v>490-048</v>
          </cell>
        </row>
        <row r="3271">
          <cell r="C3271">
            <v>21</v>
          </cell>
          <cell r="D3271" t="str">
            <v>490-048</v>
          </cell>
        </row>
        <row r="3272">
          <cell r="C3272">
            <v>21</v>
          </cell>
          <cell r="D3272" t="str">
            <v>490-048</v>
          </cell>
        </row>
        <row r="3273">
          <cell r="C3273">
            <v>21</v>
          </cell>
          <cell r="D3273" t="str">
            <v>490-048</v>
          </cell>
        </row>
        <row r="3274">
          <cell r="C3274">
            <v>21</v>
          </cell>
          <cell r="D3274" t="str">
            <v>490-048</v>
          </cell>
        </row>
        <row r="3275">
          <cell r="C3275">
            <v>21</v>
          </cell>
          <cell r="D3275" t="str">
            <v>490-048</v>
          </cell>
        </row>
        <row r="3276">
          <cell r="C3276">
            <v>21</v>
          </cell>
          <cell r="D3276" t="str">
            <v>490-048</v>
          </cell>
        </row>
        <row r="3277">
          <cell r="C3277">
            <v>21</v>
          </cell>
          <cell r="D3277" t="str">
            <v>490-048</v>
          </cell>
        </row>
        <row r="3278">
          <cell r="C3278">
            <v>21</v>
          </cell>
          <cell r="D3278" t="str">
            <v>490-048</v>
          </cell>
        </row>
        <row r="3279">
          <cell r="C3279">
            <v>21</v>
          </cell>
          <cell r="D3279" t="str">
            <v>490-048</v>
          </cell>
        </row>
        <row r="3280">
          <cell r="C3280">
            <v>21</v>
          </cell>
          <cell r="D3280" t="str">
            <v>490-048</v>
          </cell>
        </row>
        <row r="3281">
          <cell r="C3281">
            <v>21</v>
          </cell>
          <cell r="D3281" t="str">
            <v>490-048</v>
          </cell>
        </row>
        <row r="3282">
          <cell r="C3282">
            <v>21</v>
          </cell>
          <cell r="D3282" t="str">
            <v>490-048</v>
          </cell>
        </row>
        <row r="3283">
          <cell r="C3283">
            <v>21</v>
          </cell>
          <cell r="D3283" t="str">
            <v>490-048</v>
          </cell>
        </row>
        <row r="3284">
          <cell r="C3284">
            <v>21</v>
          </cell>
          <cell r="D3284" t="str">
            <v>490-048</v>
          </cell>
        </row>
        <row r="3285">
          <cell r="C3285">
            <v>21</v>
          </cell>
          <cell r="D3285" t="str">
            <v>490-048</v>
          </cell>
        </row>
        <row r="3286">
          <cell r="C3286">
            <v>21</v>
          </cell>
          <cell r="D3286" t="str">
            <v>490-048</v>
          </cell>
        </row>
        <row r="3287">
          <cell r="C3287">
            <v>21</v>
          </cell>
          <cell r="D3287" t="str">
            <v>490-048</v>
          </cell>
        </row>
        <row r="3288">
          <cell r="C3288">
            <v>21</v>
          </cell>
          <cell r="D3288" t="str">
            <v>490-048</v>
          </cell>
        </row>
        <row r="3289">
          <cell r="C3289">
            <v>21</v>
          </cell>
          <cell r="D3289" t="str">
            <v>490-048</v>
          </cell>
        </row>
        <row r="3290">
          <cell r="C3290">
            <v>21</v>
          </cell>
          <cell r="D3290" t="str">
            <v>490-048</v>
          </cell>
        </row>
        <row r="3291">
          <cell r="C3291">
            <v>21</v>
          </cell>
          <cell r="D3291" t="str">
            <v>490-048</v>
          </cell>
        </row>
        <row r="3292">
          <cell r="C3292">
            <v>21</v>
          </cell>
          <cell r="D3292" t="str">
            <v>490-048</v>
          </cell>
        </row>
        <row r="3293">
          <cell r="C3293">
            <v>21</v>
          </cell>
          <cell r="D3293" t="str">
            <v>490-048</v>
          </cell>
        </row>
        <row r="3294">
          <cell r="C3294">
            <v>21</v>
          </cell>
          <cell r="D3294" t="str">
            <v>490-048</v>
          </cell>
        </row>
        <row r="3295">
          <cell r="C3295">
            <v>21</v>
          </cell>
          <cell r="D3295" t="str">
            <v>490-048</v>
          </cell>
        </row>
        <row r="3296">
          <cell r="C3296">
            <v>21</v>
          </cell>
          <cell r="D3296" t="str">
            <v>490-048</v>
          </cell>
        </row>
        <row r="3297">
          <cell r="C3297">
            <v>21</v>
          </cell>
          <cell r="D3297" t="str">
            <v>490-048</v>
          </cell>
        </row>
        <row r="3298">
          <cell r="C3298">
            <v>21</v>
          </cell>
          <cell r="D3298" t="str">
            <v>490-048</v>
          </cell>
        </row>
        <row r="3299">
          <cell r="C3299">
            <v>21</v>
          </cell>
          <cell r="D3299" t="str">
            <v>490-048</v>
          </cell>
        </row>
        <row r="3300">
          <cell r="C3300">
            <v>21</v>
          </cell>
          <cell r="D3300" t="str">
            <v>490-048</v>
          </cell>
        </row>
        <row r="3301">
          <cell r="C3301">
            <v>21</v>
          </cell>
          <cell r="D3301" t="str">
            <v>490-048</v>
          </cell>
        </row>
        <row r="3302">
          <cell r="C3302">
            <v>21</v>
          </cell>
          <cell r="D3302" t="str">
            <v>490-048</v>
          </cell>
        </row>
        <row r="3303">
          <cell r="C3303">
            <v>21</v>
          </cell>
          <cell r="D3303" t="str">
            <v>490-048</v>
          </cell>
        </row>
        <row r="3304">
          <cell r="C3304">
            <v>21</v>
          </cell>
          <cell r="D3304" t="str">
            <v>490-048</v>
          </cell>
        </row>
        <row r="3305">
          <cell r="C3305">
            <v>21</v>
          </cell>
          <cell r="D3305" t="str">
            <v>490-048</v>
          </cell>
        </row>
        <row r="3306">
          <cell r="C3306">
            <v>21</v>
          </cell>
          <cell r="D3306" t="str">
            <v>490-048</v>
          </cell>
        </row>
        <row r="3307">
          <cell r="C3307">
            <v>21</v>
          </cell>
          <cell r="D3307" t="str">
            <v>490-048</v>
          </cell>
        </row>
        <row r="3308">
          <cell r="C3308">
            <v>21</v>
          </cell>
          <cell r="D3308" t="str">
            <v>490-048</v>
          </cell>
        </row>
        <row r="3309">
          <cell r="C3309">
            <v>21</v>
          </cell>
          <cell r="D3309" t="str">
            <v>490-048</v>
          </cell>
        </row>
        <row r="3310">
          <cell r="C3310">
            <v>21</v>
          </cell>
          <cell r="D3310" t="str">
            <v>490-048</v>
          </cell>
        </row>
        <row r="3311">
          <cell r="C3311">
            <v>21</v>
          </cell>
          <cell r="D3311" t="str">
            <v>490-048</v>
          </cell>
        </row>
        <row r="3312">
          <cell r="C3312">
            <v>21</v>
          </cell>
          <cell r="D3312" t="str">
            <v>490-048</v>
          </cell>
        </row>
        <row r="3313">
          <cell r="C3313">
            <v>21</v>
          </cell>
          <cell r="D3313" t="str">
            <v>490-048</v>
          </cell>
        </row>
        <row r="3314">
          <cell r="C3314">
            <v>21</v>
          </cell>
          <cell r="D3314" t="str">
            <v>490-048</v>
          </cell>
        </row>
        <row r="3315">
          <cell r="C3315">
            <v>21</v>
          </cell>
          <cell r="D3315" t="str">
            <v>490-048</v>
          </cell>
        </row>
        <row r="3316">
          <cell r="C3316">
            <v>21</v>
          </cell>
          <cell r="D3316" t="str">
            <v>490-048</v>
          </cell>
        </row>
        <row r="3317">
          <cell r="C3317">
            <v>21</v>
          </cell>
          <cell r="D3317" t="str">
            <v>490-048</v>
          </cell>
        </row>
        <row r="3318">
          <cell r="C3318">
            <v>21</v>
          </cell>
          <cell r="D3318" t="str">
            <v>490-048</v>
          </cell>
        </row>
        <row r="3319">
          <cell r="C3319">
            <v>21</v>
          </cell>
          <cell r="D3319" t="str">
            <v>490-048</v>
          </cell>
        </row>
        <row r="3320">
          <cell r="C3320">
            <v>21</v>
          </cell>
          <cell r="D3320" t="str">
            <v>490-048</v>
          </cell>
        </row>
        <row r="3321">
          <cell r="C3321">
            <v>21</v>
          </cell>
          <cell r="D3321" t="str">
            <v>490-048</v>
          </cell>
        </row>
        <row r="3322">
          <cell r="C3322">
            <v>21</v>
          </cell>
          <cell r="D3322" t="str">
            <v>490-048</v>
          </cell>
        </row>
        <row r="3323">
          <cell r="C3323">
            <v>21</v>
          </cell>
          <cell r="D3323" t="str">
            <v>490-048</v>
          </cell>
        </row>
        <row r="3324">
          <cell r="C3324">
            <v>21</v>
          </cell>
          <cell r="D3324" t="str">
            <v>490-048</v>
          </cell>
        </row>
        <row r="3325">
          <cell r="C3325">
            <v>21</v>
          </cell>
          <cell r="D3325" t="str">
            <v>490-048</v>
          </cell>
        </row>
        <row r="3326">
          <cell r="C3326">
            <v>21</v>
          </cell>
          <cell r="D3326" t="str">
            <v>490-048</v>
          </cell>
        </row>
        <row r="3327">
          <cell r="C3327">
            <v>21</v>
          </cell>
          <cell r="D3327" t="str">
            <v>490-048</v>
          </cell>
        </row>
        <row r="3328">
          <cell r="C3328">
            <v>21</v>
          </cell>
          <cell r="D3328" t="str">
            <v>490-048</v>
          </cell>
        </row>
        <row r="3329">
          <cell r="C3329">
            <v>21</v>
          </cell>
          <cell r="D3329" t="str">
            <v>490-048</v>
          </cell>
        </row>
        <row r="3330">
          <cell r="C3330">
            <v>21</v>
          </cell>
          <cell r="D3330" t="str">
            <v>490-048</v>
          </cell>
        </row>
        <row r="3331">
          <cell r="C3331">
            <v>21</v>
          </cell>
          <cell r="D3331" t="str">
            <v>490-048</v>
          </cell>
        </row>
        <row r="3332">
          <cell r="C3332">
            <v>21</v>
          </cell>
          <cell r="D3332" t="str">
            <v>490-048</v>
          </cell>
        </row>
        <row r="3333">
          <cell r="C3333">
            <v>21</v>
          </cell>
          <cell r="D3333" t="str">
            <v>490-048</v>
          </cell>
        </row>
        <row r="3334">
          <cell r="C3334">
            <v>21</v>
          </cell>
          <cell r="D3334" t="str">
            <v>490-048</v>
          </cell>
        </row>
        <row r="3335">
          <cell r="C3335">
            <v>21</v>
          </cell>
          <cell r="D3335" t="str">
            <v>490-048</v>
          </cell>
        </row>
        <row r="3336">
          <cell r="C3336">
            <v>21</v>
          </cell>
          <cell r="D3336" t="str">
            <v>490-048</v>
          </cell>
        </row>
        <row r="3337">
          <cell r="C3337">
            <v>21</v>
          </cell>
          <cell r="D3337" t="str">
            <v>490-048</v>
          </cell>
        </row>
        <row r="3338">
          <cell r="C3338">
            <v>21</v>
          </cell>
          <cell r="D3338" t="str">
            <v>490-048</v>
          </cell>
        </row>
        <row r="3339">
          <cell r="C3339">
            <v>21</v>
          </cell>
          <cell r="D3339" t="str">
            <v>490-048</v>
          </cell>
        </row>
        <row r="3340">
          <cell r="C3340">
            <v>21</v>
          </cell>
          <cell r="D3340" t="str">
            <v>490-048</v>
          </cell>
        </row>
        <row r="3341">
          <cell r="C3341">
            <v>21</v>
          </cell>
          <cell r="D3341" t="str">
            <v>490-048</v>
          </cell>
        </row>
        <row r="3342">
          <cell r="C3342">
            <v>21</v>
          </cell>
          <cell r="D3342" t="str">
            <v>490-048</v>
          </cell>
        </row>
        <row r="3343">
          <cell r="C3343">
            <v>21</v>
          </cell>
          <cell r="D3343" t="str">
            <v>490-048</v>
          </cell>
        </row>
        <row r="3344">
          <cell r="C3344">
            <v>21</v>
          </cell>
          <cell r="D3344" t="str">
            <v>490-048</v>
          </cell>
        </row>
        <row r="3345">
          <cell r="C3345">
            <v>21</v>
          </cell>
          <cell r="D3345" t="str">
            <v>490-048</v>
          </cell>
        </row>
        <row r="3346">
          <cell r="C3346">
            <v>21</v>
          </cell>
          <cell r="D3346" t="str">
            <v>490-048</v>
          </cell>
        </row>
        <row r="3347">
          <cell r="C3347">
            <v>21</v>
          </cell>
          <cell r="D3347" t="str">
            <v>490-048</v>
          </cell>
        </row>
        <row r="3348">
          <cell r="C3348">
            <v>21</v>
          </cell>
          <cell r="D3348" t="str">
            <v>490-048</v>
          </cell>
        </row>
        <row r="3349">
          <cell r="C3349">
            <v>21</v>
          </cell>
          <cell r="D3349" t="str">
            <v>490-048</v>
          </cell>
        </row>
        <row r="3350">
          <cell r="C3350">
            <v>21</v>
          </cell>
          <cell r="D3350" t="str">
            <v>490-048</v>
          </cell>
        </row>
        <row r="3351">
          <cell r="C3351">
            <v>21</v>
          </cell>
          <cell r="D3351" t="str">
            <v>490-048</v>
          </cell>
        </row>
        <row r="3352">
          <cell r="C3352">
            <v>21</v>
          </cell>
          <cell r="D3352" t="str">
            <v>490-048</v>
          </cell>
        </row>
        <row r="3353">
          <cell r="C3353">
            <v>21</v>
          </cell>
          <cell r="D3353" t="str">
            <v>490-048</v>
          </cell>
        </row>
        <row r="3354">
          <cell r="C3354">
            <v>21</v>
          </cell>
          <cell r="D3354" t="str">
            <v>490-048</v>
          </cell>
        </row>
        <row r="3355">
          <cell r="C3355">
            <v>21</v>
          </cell>
          <cell r="D3355" t="str">
            <v>490-048</v>
          </cell>
        </row>
        <row r="3356">
          <cell r="C3356">
            <v>21</v>
          </cell>
          <cell r="D3356" t="str">
            <v>490-048</v>
          </cell>
        </row>
        <row r="3357">
          <cell r="C3357">
            <v>21</v>
          </cell>
          <cell r="D3357" t="str">
            <v>490-048</v>
          </cell>
        </row>
        <row r="3358">
          <cell r="C3358">
            <v>21</v>
          </cell>
          <cell r="D3358" t="str">
            <v>490-048</v>
          </cell>
        </row>
        <row r="3359">
          <cell r="C3359">
            <v>21</v>
          </cell>
          <cell r="D3359" t="str">
            <v>490-048</v>
          </cell>
        </row>
        <row r="3360">
          <cell r="C3360">
            <v>21</v>
          </cell>
          <cell r="D3360" t="str">
            <v>490-048</v>
          </cell>
        </row>
        <row r="3361">
          <cell r="C3361">
            <v>21</v>
          </cell>
          <cell r="D3361" t="str">
            <v>490-048</v>
          </cell>
        </row>
        <row r="3362">
          <cell r="C3362">
            <v>21</v>
          </cell>
          <cell r="D3362" t="str">
            <v>490-048</v>
          </cell>
        </row>
        <row r="3363">
          <cell r="C3363">
            <v>21</v>
          </cell>
          <cell r="D3363" t="str">
            <v>490-048</v>
          </cell>
        </row>
        <row r="3364">
          <cell r="C3364">
            <v>21</v>
          </cell>
          <cell r="D3364" t="str">
            <v>490-048</v>
          </cell>
        </row>
        <row r="3365">
          <cell r="C3365">
            <v>21</v>
          </cell>
          <cell r="D3365" t="str">
            <v>490-048</v>
          </cell>
        </row>
        <row r="3366">
          <cell r="C3366">
            <v>21</v>
          </cell>
          <cell r="D3366" t="str">
            <v>490-048</v>
          </cell>
        </row>
        <row r="3367">
          <cell r="C3367">
            <v>21</v>
          </cell>
          <cell r="D3367" t="str">
            <v>490-048</v>
          </cell>
        </row>
        <row r="3368">
          <cell r="C3368">
            <v>21</v>
          </cell>
          <cell r="D3368" t="str">
            <v>490-048</v>
          </cell>
        </row>
        <row r="3369">
          <cell r="C3369">
            <v>21</v>
          </cell>
          <cell r="D3369" t="str">
            <v>490-048</v>
          </cell>
        </row>
        <row r="3370">
          <cell r="C3370">
            <v>21</v>
          </cell>
          <cell r="D3370" t="str">
            <v>490-048</v>
          </cell>
        </row>
        <row r="3371">
          <cell r="C3371">
            <v>21</v>
          </cell>
          <cell r="D3371" t="str">
            <v>490-048</v>
          </cell>
        </row>
        <row r="3372">
          <cell r="C3372">
            <v>21</v>
          </cell>
          <cell r="D3372" t="str">
            <v>490-048</v>
          </cell>
        </row>
        <row r="3373">
          <cell r="C3373">
            <v>21</v>
          </cell>
          <cell r="D3373" t="str">
            <v>490-048</v>
          </cell>
        </row>
        <row r="3374">
          <cell r="C3374">
            <v>21</v>
          </cell>
          <cell r="D3374" t="str">
            <v>490-048</v>
          </cell>
        </row>
        <row r="3375">
          <cell r="C3375">
            <v>21</v>
          </cell>
          <cell r="D3375" t="str">
            <v>490-048</v>
          </cell>
        </row>
        <row r="3376">
          <cell r="C3376">
            <v>21</v>
          </cell>
          <cell r="D3376" t="str">
            <v>490-048</v>
          </cell>
        </row>
        <row r="3377">
          <cell r="C3377">
            <v>21</v>
          </cell>
          <cell r="D3377" t="str">
            <v>490-048</v>
          </cell>
        </row>
        <row r="3378">
          <cell r="C3378">
            <v>21</v>
          </cell>
          <cell r="D3378" t="str">
            <v>490-048</v>
          </cell>
        </row>
        <row r="3379">
          <cell r="C3379">
            <v>21</v>
          </cell>
          <cell r="D3379" t="str">
            <v>490-048</v>
          </cell>
        </row>
        <row r="3380">
          <cell r="C3380">
            <v>21</v>
          </cell>
          <cell r="D3380" t="str">
            <v>490-048</v>
          </cell>
        </row>
        <row r="3381">
          <cell r="C3381">
            <v>21</v>
          </cell>
          <cell r="D3381" t="str">
            <v>490-048</v>
          </cell>
        </row>
        <row r="3382">
          <cell r="C3382">
            <v>21</v>
          </cell>
          <cell r="D3382" t="str">
            <v>490-048</v>
          </cell>
        </row>
        <row r="3383">
          <cell r="C3383">
            <v>21</v>
          </cell>
          <cell r="D3383" t="str">
            <v>490-048</v>
          </cell>
        </row>
        <row r="3384">
          <cell r="C3384">
            <v>21</v>
          </cell>
          <cell r="D3384" t="str">
            <v>490-048</v>
          </cell>
        </row>
        <row r="3385">
          <cell r="C3385">
            <v>21</v>
          </cell>
          <cell r="D3385" t="str">
            <v>490-048</v>
          </cell>
        </row>
        <row r="3386">
          <cell r="C3386">
            <v>21</v>
          </cell>
          <cell r="D3386" t="str">
            <v>490-048</v>
          </cell>
        </row>
        <row r="3387">
          <cell r="C3387">
            <v>21</v>
          </cell>
          <cell r="D3387" t="str">
            <v>490-048</v>
          </cell>
        </row>
        <row r="3388">
          <cell r="C3388">
            <v>21</v>
          </cell>
          <cell r="D3388" t="str">
            <v>490-048</v>
          </cell>
        </row>
        <row r="3389">
          <cell r="C3389">
            <v>21</v>
          </cell>
          <cell r="D3389" t="str">
            <v>490-048</v>
          </cell>
        </row>
        <row r="3390">
          <cell r="C3390">
            <v>21</v>
          </cell>
          <cell r="D3390" t="str">
            <v>490-048</v>
          </cell>
        </row>
        <row r="3391">
          <cell r="C3391">
            <v>21</v>
          </cell>
          <cell r="D3391" t="str">
            <v>490-048</v>
          </cell>
        </row>
        <row r="3392">
          <cell r="C3392">
            <v>21</v>
          </cell>
          <cell r="D3392" t="str">
            <v>490-048</v>
          </cell>
        </row>
        <row r="3393">
          <cell r="C3393">
            <v>21</v>
          </cell>
          <cell r="D3393" t="str">
            <v>490-048</v>
          </cell>
        </row>
        <row r="3394">
          <cell r="C3394">
            <v>21</v>
          </cell>
          <cell r="D3394" t="str">
            <v>490-048</v>
          </cell>
        </row>
        <row r="3395">
          <cell r="C3395">
            <v>21</v>
          </cell>
          <cell r="D3395" t="str">
            <v>490-048</v>
          </cell>
        </row>
        <row r="3396">
          <cell r="C3396">
            <v>21</v>
          </cell>
          <cell r="D3396" t="str">
            <v>490-048</v>
          </cell>
        </row>
        <row r="3397">
          <cell r="C3397">
            <v>21</v>
          </cell>
          <cell r="D3397" t="str">
            <v>490-048</v>
          </cell>
        </row>
        <row r="3398">
          <cell r="C3398">
            <v>21</v>
          </cell>
          <cell r="D3398" t="str">
            <v>490-048</v>
          </cell>
        </row>
        <row r="3399">
          <cell r="C3399">
            <v>21</v>
          </cell>
          <cell r="D3399" t="str">
            <v>490-048</v>
          </cell>
        </row>
        <row r="3400">
          <cell r="C3400">
            <v>21</v>
          </cell>
          <cell r="D3400" t="str">
            <v>490-048</v>
          </cell>
        </row>
        <row r="3401">
          <cell r="C3401">
            <v>21</v>
          </cell>
          <cell r="D3401" t="str">
            <v>490-048</v>
          </cell>
        </row>
        <row r="3402">
          <cell r="C3402">
            <v>21</v>
          </cell>
          <cell r="D3402" t="str">
            <v>490-048</v>
          </cell>
        </row>
        <row r="3403">
          <cell r="C3403">
            <v>21</v>
          </cell>
          <cell r="D3403" t="str">
            <v>490-048</v>
          </cell>
        </row>
        <row r="3404">
          <cell r="C3404">
            <v>21</v>
          </cell>
          <cell r="D3404" t="str">
            <v>490-048</v>
          </cell>
        </row>
        <row r="3405">
          <cell r="C3405">
            <v>21</v>
          </cell>
          <cell r="D3405" t="str">
            <v>490-048</v>
          </cell>
        </row>
        <row r="3406">
          <cell r="C3406">
            <v>21</v>
          </cell>
          <cell r="D3406" t="str">
            <v>490-048</v>
          </cell>
        </row>
        <row r="3407">
          <cell r="C3407">
            <v>21</v>
          </cell>
          <cell r="D3407" t="str">
            <v>490-048</v>
          </cell>
        </row>
        <row r="3408">
          <cell r="C3408">
            <v>21</v>
          </cell>
          <cell r="D3408" t="str">
            <v>490-048</v>
          </cell>
        </row>
        <row r="3409">
          <cell r="C3409">
            <v>21</v>
          </cell>
          <cell r="D3409" t="str">
            <v>490-048</v>
          </cell>
        </row>
        <row r="3410">
          <cell r="C3410">
            <v>21</v>
          </cell>
          <cell r="D3410" t="str">
            <v>490-048</v>
          </cell>
        </row>
        <row r="3411">
          <cell r="C3411">
            <v>21</v>
          </cell>
          <cell r="D3411" t="str">
            <v>490-048</v>
          </cell>
        </row>
        <row r="3412">
          <cell r="C3412">
            <v>21</v>
          </cell>
          <cell r="D3412" t="str">
            <v>490-048</v>
          </cell>
        </row>
        <row r="3413">
          <cell r="C3413">
            <v>21</v>
          </cell>
          <cell r="D3413" t="str">
            <v>490-048</v>
          </cell>
        </row>
        <row r="3414">
          <cell r="C3414">
            <v>21</v>
          </cell>
          <cell r="D3414" t="str">
            <v>490-048</v>
          </cell>
        </row>
        <row r="3415">
          <cell r="C3415">
            <v>21</v>
          </cell>
          <cell r="D3415" t="str">
            <v>490-048</v>
          </cell>
        </row>
        <row r="3416">
          <cell r="C3416">
            <v>21</v>
          </cell>
          <cell r="D3416" t="str">
            <v>490-048</v>
          </cell>
        </row>
        <row r="3417">
          <cell r="C3417">
            <v>21</v>
          </cell>
          <cell r="D3417" t="str">
            <v>490-048</v>
          </cell>
        </row>
        <row r="3418">
          <cell r="C3418">
            <v>21</v>
          </cell>
          <cell r="D3418" t="str">
            <v>490-048</v>
          </cell>
        </row>
        <row r="3419">
          <cell r="C3419">
            <v>21</v>
          </cell>
          <cell r="D3419" t="str">
            <v>490-048</v>
          </cell>
        </row>
        <row r="3420">
          <cell r="C3420">
            <v>21</v>
          </cell>
          <cell r="D3420" t="str">
            <v>490-048</v>
          </cell>
        </row>
        <row r="3421">
          <cell r="C3421">
            <v>21</v>
          </cell>
          <cell r="D3421" t="str">
            <v>490-048</v>
          </cell>
        </row>
        <row r="3422">
          <cell r="C3422">
            <v>21</v>
          </cell>
          <cell r="D3422" t="str">
            <v>490-048</v>
          </cell>
        </row>
        <row r="3423">
          <cell r="C3423">
            <v>21</v>
          </cell>
          <cell r="D3423" t="str">
            <v>490-048</v>
          </cell>
        </row>
        <row r="3424">
          <cell r="C3424">
            <v>21</v>
          </cell>
          <cell r="D3424" t="str">
            <v>490-048</v>
          </cell>
        </row>
        <row r="3425">
          <cell r="C3425">
            <v>21</v>
          </cell>
          <cell r="D3425" t="str">
            <v>490-048</v>
          </cell>
        </row>
        <row r="3426">
          <cell r="C3426">
            <v>21</v>
          </cell>
          <cell r="D3426" t="str">
            <v>490-048</v>
          </cell>
        </row>
        <row r="3427">
          <cell r="C3427">
            <v>21</v>
          </cell>
          <cell r="D3427" t="str">
            <v>490-048</v>
          </cell>
        </row>
        <row r="3428">
          <cell r="C3428">
            <v>21</v>
          </cell>
          <cell r="D3428" t="str">
            <v>490-048</v>
          </cell>
        </row>
        <row r="3429">
          <cell r="C3429">
            <v>21</v>
          </cell>
          <cell r="D3429" t="str">
            <v>490-048</v>
          </cell>
        </row>
        <row r="3430">
          <cell r="C3430">
            <v>21</v>
          </cell>
          <cell r="D3430" t="str">
            <v>490-048</v>
          </cell>
        </row>
        <row r="3431">
          <cell r="C3431">
            <v>21</v>
          </cell>
          <cell r="D3431" t="str">
            <v>490-048</v>
          </cell>
        </row>
        <row r="3432">
          <cell r="C3432">
            <v>21</v>
          </cell>
          <cell r="D3432" t="str">
            <v>490-048</v>
          </cell>
        </row>
        <row r="3433">
          <cell r="C3433">
            <v>21</v>
          </cell>
          <cell r="D3433" t="str">
            <v>490-048</v>
          </cell>
        </row>
        <row r="3434">
          <cell r="C3434">
            <v>21</v>
          </cell>
          <cell r="D3434" t="str">
            <v>490-048</v>
          </cell>
        </row>
        <row r="3435">
          <cell r="C3435">
            <v>21</v>
          </cell>
          <cell r="D3435" t="str">
            <v>490-048</v>
          </cell>
        </row>
        <row r="3436">
          <cell r="C3436">
            <v>21</v>
          </cell>
          <cell r="D3436" t="str">
            <v>490-048</v>
          </cell>
        </row>
        <row r="3437">
          <cell r="C3437">
            <v>21</v>
          </cell>
          <cell r="D3437" t="str">
            <v>490-048</v>
          </cell>
        </row>
        <row r="3438">
          <cell r="C3438">
            <v>21</v>
          </cell>
          <cell r="D3438" t="str">
            <v>490-048</v>
          </cell>
        </row>
        <row r="3439">
          <cell r="C3439">
            <v>21</v>
          </cell>
          <cell r="D3439" t="str">
            <v>490-048</v>
          </cell>
        </row>
        <row r="3440">
          <cell r="C3440">
            <v>21</v>
          </cell>
          <cell r="D3440" t="str">
            <v>490-048</v>
          </cell>
        </row>
        <row r="3441">
          <cell r="C3441">
            <v>21</v>
          </cell>
          <cell r="D3441" t="str">
            <v>490-048</v>
          </cell>
        </row>
        <row r="3442">
          <cell r="C3442">
            <v>21</v>
          </cell>
          <cell r="D3442" t="str">
            <v>490-048</v>
          </cell>
        </row>
        <row r="3443">
          <cell r="C3443">
            <v>21</v>
          </cell>
          <cell r="D3443" t="str">
            <v>490-048</v>
          </cell>
        </row>
        <row r="3444">
          <cell r="C3444">
            <v>21</v>
          </cell>
          <cell r="D3444" t="str">
            <v>490-048</v>
          </cell>
        </row>
        <row r="3445">
          <cell r="C3445">
            <v>21</v>
          </cell>
          <cell r="D3445" t="str">
            <v>490-048</v>
          </cell>
        </row>
        <row r="3446">
          <cell r="C3446">
            <v>21</v>
          </cell>
          <cell r="D3446" t="str">
            <v>490-048</v>
          </cell>
        </row>
        <row r="3447">
          <cell r="C3447">
            <v>21</v>
          </cell>
          <cell r="D3447" t="str">
            <v>490-048</v>
          </cell>
        </row>
        <row r="3448">
          <cell r="C3448">
            <v>21</v>
          </cell>
          <cell r="D3448" t="str">
            <v>490-048</v>
          </cell>
        </row>
        <row r="3449">
          <cell r="C3449">
            <v>21</v>
          </cell>
          <cell r="D3449" t="str">
            <v>490-048</v>
          </cell>
        </row>
        <row r="3450">
          <cell r="C3450">
            <v>21</v>
          </cell>
          <cell r="D3450" t="str">
            <v>490-048</v>
          </cell>
        </row>
        <row r="3451">
          <cell r="C3451">
            <v>21</v>
          </cell>
          <cell r="D3451" t="str">
            <v>490-048</v>
          </cell>
        </row>
        <row r="3452">
          <cell r="C3452">
            <v>21</v>
          </cell>
          <cell r="D3452" t="str">
            <v>490-048</v>
          </cell>
        </row>
        <row r="3453">
          <cell r="C3453">
            <v>21</v>
          </cell>
          <cell r="D3453" t="str">
            <v>490-048</v>
          </cell>
        </row>
        <row r="3454">
          <cell r="C3454">
            <v>21</v>
          </cell>
          <cell r="D3454" t="str">
            <v>490-048</v>
          </cell>
        </row>
        <row r="3455">
          <cell r="C3455">
            <v>21</v>
          </cell>
          <cell r="D3455" t="str">
            <v>490-048</v>
          </cell>
        </row>
        <row r="3456">
          <cell r="C3456">
            <v>21</v>
          </cell>
          <cell r="D3456" t="str">
            <v>490-048</v>
          </cell>
        </row>
        <row r="3457">
          <cell r="C3457">
            <v>21</v>
          </cell>
          <cell r="D3457" t="str">
            <v>490-048</v>
          </cell>
        </row>
        <row r="3458">
          <cell r="C3458">
            <v>21</v>
          </cell>
          <cell r="D3458" t="str">
            <v>490-048</v>
          </cell>
        </row>
        <row r="3459">
          <cell r="C3459">
            <v>21</v>
          </cell>
          <cell r="D3459" t="str">
            <v>490-048</v>
          </cell>
        </row>
        <row r="3460">
          <cell r="C3460">
            <v>21</v>
          </cell>
          <cell r="D3460" t="str">
            <v>490-048</v>
          </cell>
        </row>
        <row r="3461">
          <cell r="C3461">
            <v>21</v>
          </cell>
          <cell r="D3461" t="str">
            <v>490-048</v>
          </cell>
        </row>
        <row r="3462">
          <cell r="C3462">
            <v>21</v>
          </cell>
          <cell r="D3462" t="str">
            <v>490-048</v>
          </cell>
        </row>
        <row r="3463">
          <cell r="C3463">
            <v>21</v>
          </cell>
          <cell r="D3463" t="str">
            <v>490-048</v>
          </cell>
        </row>
        <row r="3464">
          <cell r="C3464">
            <v>21</v>
          </cell>
          <cell r="D3464" t="str">
            <v>490-048</v>
          </cell>
        </row>
        <row r="3465">
          <cell r="C3465">
            <v>21</v>
          </cell>
          <cell r="D3465" t="str">
            <v>490-048</v>
          </cell>
        </row>
        <row r="3466">
          <cell r="C3466">
            <v>21</v>
          </cell>
          <cell r="D3466" t="str">
            <v>490-048</v>
          </cell>
        </row>
        <row r="3467">
          <cell r="C3467">
            <v>21</v>
          </cell>
          <cell r="D3467" t="str">
            <v>490-048</v>
          </cell>
        </row>
        <row r="3468">
          <cell r="C3468">
            <v>21</v>
          </cell>
          <cell r="D3468" t="str">
            <v>490-048</v>
          </cell>
        </row>
        <row r="3469">
          <cell r="C3469">
            <v>21</v>
          </cell>
          <cell r="D3469" t="str">
            <v>490-048</v>
          </cell>
        </row>
        <row r="3470">
          <cell r="C3470">
            <v>21</v>
          </cell>
          <cell r="D3470" t="str">
            <v>490-048</v>
          </cell>
        </row>
        <row r="3471">
          <cell r="C3471">
            <v>21</v>
          </cell>
          <cell r="D3471" t="str">
            <v>490-048</v>
          </cell>
        </row>
        <row r="3472">
          <cell r="C3472">
            <v>21</v>
          </cell>
          <cell r="D3472" t="str">
            <v>490-048</v>
          </cell>
        </row>
        <row r="3473">
          <cell r="C3473">
            <v>21</v>
          </cell>
          <cell r="D3473" t="str">
            <v>490-048</v>
          </cell>
        </row>
        <row r="3474">
          <cell r="C3474">
            <v>21</v>
          </cell>
          <cell r="D3474" t="str">
            <v>490-048</v>
          </cell>
        </row>
        <row r="3475">
          <cell r="C3475">
            <v>21</v>
          </cell>
          <cell r="D3475" t="str">
            <v>490-048</v>
          </cell>
        </row>
        <row r="3476">
          <cell r="C3476">
            <v>21</v>
          </cell>
          <cell r="D3476" t="str">
            <v>490-048</v>
          </cell>
        </row>
        <row r="3477">
          <cell r="C3477">
            <v>21</v>
          </cell>
          <cell r="D3477" t="str">
            <v>490-048</v>
          </cell>
        </row>
        <row r="3478">
          <cell r="C3478">
            <v>21</v>
          </cell>
          <cell r="D3478" t="str">
            <v>490-048</v>
          </cell>
        </row>
        <row r="3479">
          <cell r="C3479">
            <v>21</v>
          </cell>
          <cell r="D3479" t="str">
            <v>490-048</v>
          </cell>
        </row>
        <row r="3480">
          <cell r="C3480">
            <v>21</v>
          </cell>
          <cell r="D3480" t="str">
            <v>490-048</v>
          </cell>
        </row>
        <row r="3481">
          <cell r="C3481">
            <v>21</v>
          </cell>
          <cell r="D3481" t="str">
            <v>490-048</v>
          </cell>
        </row>
        <row r="3482">
          <cell r="C3482">
            <v>21</v>
          </cell>
          <cell r="D3482" t="str">
            <v>490-048</v>
          </cell>
        </row>
        <row r="3483">
          <cell r="C3483">
            <v>21</v>
          </cell>
          <cell r="D3483" t="str">
            <v>490-048</v>
          </cell>
        </row>
        <row r="3484">
          <cell r="C3484">
            <v>21</v>
          </cell>
          <cell r="D3484" t="str">
            <v>490-048</v>
          </cell>
        </row>
        <row r="3485">
          <cell r="C3485">
            <v>21</v>
          </cell>
          <cell r="D3485" t="str">
            <v>490-048</v>
          </cell>
        </row>
        <row r="3486">
          <cell r="C3486">
            <v>21</v>
          </cell>
          <cell r="D3486" t="str">
            <v>490-048</v>
          </cell>
        </row>
        <row r="3487">
          <cell r="C3487">
            <v>21</v>
          </cell>
          <cell r="D3487" t="str">
            <v>490-048</v>
          </cell>
        </row>
        <row r="3488">
          <cell r="C3488">
            <v>21</v>
          </cell>
          <cell r="D3488" t="str">
            <v>490-048</v>
          </cell>
        </row>
        <row r="3489">
          <cell r="C3489">
            <v>21</v>
          </cell>
          <cell r="D3489" t="str">
            <v>490-048</v>
          </cell>
        </row>
        <row r="3490">
          <cell r="C3490">
            <v>21</v>
          </cell>
          <cell r="D3490" t="str">
            <v>490-048</v>
          </cell>
        </row>
        <row r="3491">
          <cell r="C3491">
            <v>21</v>
          </cell>
          <cell r="D3491" t="str">
            <v>490-048</v>
          </cell>
        </row>
        <row r="3492">
          <cell r="C3492">
            <v>21</v>
          </cell>
          <cell r="D3492" t="str">
            <v>490-048</v>
          </cell>
        </row>
        <row r="3493">
          <cell r="C3493">
            <v>21</v>
          </cell>
          <cell r="D3493" t="str">
            <v>490-048</v>
          </cell>
        </row>
        <row r="3494">
          <cell r="C3494">
            <v>21</v>
          </cell>
          <cell r="D3494" t="str">
            <v>490-048</v>
          </cell>
        </row>
        <row r="3495">
          <cell r="C3495">
            <v>21</v>
          </cell>
          <cell r="D3495" t="str">
            <v>490-048</v>
          </cell>
        </row>
        <row r="3496">
          <cell r="C3496">
            <v>21</v>
          </cell>
          <cell r="D3496" t="str">
            <v>490-048</v>
          </cell>
        </row>
        <row r="3497">
          <cell r="C3497">
            <v>21</v>
          </cell>
          <cell r="D3497" t="str">
            <v>490-048</v>
          </cell>
        </row>
        <row r="3498">
          <cell r="C3498">
            <v>21</v>
          </cell>
          <cell r="D3498" t="str">
            <v>490-048</v>
          </cell>
        </row>
        <row r="3499">
          <cell r="C3499">
            <v>21</v>
          </cell>
          <cell r="D3499" t="str">
            <v>490-048</v>
          </cell>
        </row>
        <row r="3500">
          <cell r="C3500">
            <v>21</v>
          </cell>
          <cell r="D3500" t="str">
            <v>490-048</v>
          </cell>
        </row>
        <row r="3501">
          <cell r="C3501">
            <v>21</v>
          </cell>
          <cell r="D3501" t="str">
            <v>490-048</v>
          </cell>
        </row>
        <row r="3502">
          <cell r="C3502">
            <v>21</v>
          </cell>
          <cell r="D3502" t="str">
            <v>490-048</v>
          </cell>
        </row>
        <row r="3503">
          <cell r="C3503">
            <v>21</v>
          </cell>
          <cell r="D3503" t="str">
            <v>490-048</v>
          </cell>
        </row>
        <row r="3504">
          <cell r="C3504">
            <v>21</v>
          </cell>
          <cell r="D3504" t="str">
            <v>490-048</v>
          </cell>
        </row>
        <row r="3505">
          <cell r="C3505">
            <v>21</v>
          </cell>
          <cell r="D3505" t="str">
            <v>490-048</v>
          </cell>
        </row>
        <row r="3506">
          <cell r="C3506">
            <v>21</v>
          </cell>
          <cell r="D3506" t="str">
            <v>490-048</v>
          </cell>
        </row>
        <row r="3507">
          <cell r="C3507">
            <v>21</v>
          </cell>
          <cell r="D3507" t="str">
            <v>490-048</v>
          </cell>
        </row>
        <row r="3508">
          <cell r="C3508">
            <v>21</v>
          </cell>
          <cell r="D3508" t="str">
            <v>490-048</v>
          </cell>
        </row>
        <row r="3509">
          <cell r="C3509">
            <v>21</v>
          </cell>
          <cell r="D3509" t="str">
            <v>490-048</v>
          </cell>
        </row>
        <row r="3510">
          <cell r="C3510">
            <v>21</v>
          </cell>
          <cell r="D3510" t="str">
            <v>490-048</v>
          </cell>
        </row>
        <row r="3511">
          <cell r="C3511">
            <v>21</v>
          </cell>
          <cell r="D3511" t="str">
            <v>490-048</v>
          </cell>
        </row>
        <row r="3512">
          <cell r="C3512">
            <v>21</v>
          </cell>
          <cell r="D3512" t="str">
            <v>490-048</v>
          </cell>
        </row>
        <row r="3513">
          <cell r="C3513">
            <v>21</v>
          </cell>
          <cell r="D3513" t="str">
            <v>490-048</v>
          </cell>
        </row>
        <row r="3514">
          <cell r="C3514">
            <v>21</v>
          </cell>
          <cell r="D3514" t="str">
            <v>490-048</v>
          </cell>
        </row>
        <row r="3515">
          <cell r="C3515">
            <v>21</v>
          </cell>
          <cell r="D3515" t="str">
            <v>490-048</v>
          </cell>
        </row>
        <row r="3516">
          <cell r="C3516">
            <v>21</v>
          </cell>
          <cell r="D3516" t="str">
            <v>490-048</v>
          </cell>
        </row>
        <row r="3517">
          <cell r="C3517">
            <v>21</v>
          </cell>
          <cell r="D3517" t="str">
            <v>490-048</v>
          </cell>
        </row>
        <row r="3518">
          <cell r="C3518">
            <v>21</v>
          </cell>
          <cell r="D3518" t="str">
            <v>490-048</v>
          </cell>
        </row>
        <row r="3519">
          <cell r="C3519">
            <v>21</v>
          </cell>
          <cell r="D3519" t="str">
            <v>490-048</v>
          </cell>
        </row>
        <row r="3520">
          <cell r="C3520">
            <v>21</v>
          </cell>
          <cell r="D3520" t="str">
            <v>490-048</v>
          </cell>
        </row>
        <row r="3521">
          <cell r="C3521">
            <v>21</v>
          </cell>
          <cell r="D3521" t="str">
            <v>490-048</v>
          </cell>
        </row>
        <row r="3522">
          <cell r="C3522">
            <v>21</v>
          </cell>
          <cell r="D3522" t="str">
            <v>490-048</v>
          </cell>
        </row>
        <row r="3523">
          <cell r="C3523">
            <v>21</v>
          </cell>
          <cell r="D3523" t="str">
            <v>490-048</v>
          </cell>
        </row>
        <row r="3524">
          <cell r="C3524">
            <v>21</v>
          </cell>
          <cell r="D3524" t="str">
            <v>490-048</v>
          </cell>
        </row>
        <row r="3525">
          <cell r="C3525">
            <v>21</v>
          </cell>
          <cell r="D3525" t="str">
            <v>490-048</v>
          </cell>
        </row>
        <row r="3526">
          <cell r="C3526">
            <v>21</v>
          </cell>
          <cell r="D3526" t="str">
            <v>490-048</v>
          </cell>
        </row>
        <row r="3527">
          <cell r="C3527">
            <v>21</v>
          </cell>
          <cell r="D3527" t="str">
            <v>490-048</v>
          </cell>
        </row>
        <row r="3528">
          <cell r="C3528">
            <v>21</v>
          </cell>
          <cell r="D3528" t="str">
            <v>490-048</v>
          </cell>
        </row>
        <row r="3529">
          <cell r="C3529">
            <v>21</v>
          </cell>
          <cell r="D3529" t="str">
            <v>490-048</v>
          </cell>
        </row>
        <row r="3530">
          <cell r="C3530">
            <v>21</v>
          </cell>
          <cell r="D3530" t="str">
            <v>490-048</v>
          </cell>
        </row>
        <row r="3531">
          <cell r="C3531">
            <v>21</v>
          </cell>
          <cell r="D3531" t="str">
            <v>490-048</v>
          </cell>
        </row>
        <row r="3532">
          <cell r="C3532">
            <v>21</v>
          </cell>
          <cell r="D3532" t="str">
            <v>490-048</v>
          </cell>
        </row>
        <row r="3533">
          <cell r="C3533">
            <v>21</v>
          </cell>
          <cell r="D3533" t="str">
            <v>490-048</v>
          </cell>
        </row>
        <row r="3534">
          <cell r="C3534">
            <v>21</v>
          </cell>
          <cell r="D3534" t="str">
            <v>490-048</v>
          </cell>
        </row>
        <row r="3535">
          <cell r="C3535">
            <v>21</v>
          </cell>
          <cell r="D3535" t="str">
            <v>490-048</v>
          </cell>
        </row>
        <row r="3536">
          <cell r="C3536">
            <v>21</v>
          </cell>
          <cell r="D3536" t="str">
            <v>490-048</v>
          </cell>
        </row>
        <row r="3537">
          <cell r="C3537">
            <v>21</v>
          </cell>
          <cell r="D3537" t="str">
            <v>490-048</v>
          </cell>
        </row>
        <row r="3538">
          <cell r="C3538">
            <v>21</v>
          </cell>
          <cell r="D3538" t="str">
            <v>490-048</v>
          </cell>
        </row>
        <row r="3539">
          <cell r="C3539">
            <v>21</v>
          </cell>
          <cell r="D3539" t="str">
            <v>490-048</v>
          </cell>
        </row>
        <row r="3540">
          <cell r="C3540">
            <v>21</v>
          </cell>
          <cell r="D3540" t="str">
            <v>490-048</v>
          </cell>
        </row>
        <row r="3541">
          <cell r="C3541">
            <v>21</v>
          </cell>
          <cell r="D3541" t="str">
            <v>490-048</v>
          </cell>
        </row>
        <row r="3542">
          <cell r="C3542">
            <v>21</v>
          </cell>
          <cell r="D3542" t="str">
            <v>490-048</v>
          </cell>
        </row>
        <row r="3543">
          <cell r="C3543">
            <v>21</v>
          </cell>
          <cell r="D3543" t="str">
            <v>490-048</v>
          </cell>
        </row>
        <row r="3544">
          <cell r="C3544">
            <v>21</v>
          </cell>
          <cell r="D3544" t="str">
            <v>490-048</v>
          </cell>
        </row>
        <row r="3545">
          <cell r="C3545">
            <v>21</v>
          </cell>
          <cell r="D3545" t="str">
            <v>490-048</v>
          </cell>
        </row>
        <row r="3546">
          <cell r="C3546">
            <v>21</v>
          </cell>
          <cell r="D3546" t="str">
            <v>490-048</v>
          </cell>
        </row>
        <row r="3547">
          <cell r="C3547">
            <v>21</v>
          </cell>
          <cell r="D3547" t="str">
            <v>490-048</v>
          </cell>
        </row>
        <row r="3548">
          <cell r="C3548">
            <v>21</v>
          </cell>
          <cell r="D3548" t="str">
            <v>490-048</v>
          </cell>
        </row>
        <row r="3549">
          <cell r="C3549">
            <v>21</v>
          </cell>
          <cell r="D3549" t="str">
            <v>490-048</v>
          </cell>
        </row>
        <row r="3550">
          <cell r="C3550">
            <v>21</v>
          </cell>
          <cell r="D3550" t="str">
            <v>490-048</v>
          </cell>
        </row>
        <row r="3551">
          <cell r="C3551">
            <v>21</v>
          </cell>
          <cell r="D3551" t="str">
            <v>490-048</v>
          </cell>
        </row>
        <row r="3552">
          <cell r="C3552">
            <v>21</v>
          </cell>
          <cell r="D3552" t="str">
            <v>490-048</v>
          </cell>
        </row>
        <row r="3553">
          <cell r="C3553">
            <v>21</v>
          </cell>
          <cell r="D3553" t="str">
            <v>490-048</v>
          </cell>
        </row>
        <row r="3554">
          <cell r="C3554">
            <v>21</v>
          </cell>
          <cell r="D3554" t="str">
            <v>490-048</v>
          </cell>
        </row>
        <row r="3555">
          <cell r="C3555">
            <v>21</v>
          </cell>
          <cell r="D3555" t="str">
            <v>490-048</v>
          </cell>
        </row>
        <row r="3556">
          <cell r="C3556">
            <v>21</v>
          </cell>
          <cell r="D3556" t="str">
            <v>490-048</v>
          </cell>
        </row>
        <row r="3557">
          <cell r="C3557">
            <v>21</v>
          </cell>
          <cell r="D3557" t="str">
            <v>490-048</v>
          </cell>
        </row>
        <row r="3558">
          <cell r="C3558">
            <v>21</v>
          </cell>
          <cell r="D3558" t="str">
            <v>490-048</v>
          </cell>
        </row>
        <row r="3559">
          <cell r="C3559">
            <v>21</v>
          </cell>
          <cell r="D3559" t="str">
            <v>490-048</v>
          </cell>
        </row>
        <row r="3560">
          <cell r="C3560">
            <v>21</v>
          </cell>
          <cell r="D3560" t="str">
            <v>490-048</v>
          </cell>
        </row>
        <row r="3561">
          <cell r="C3561">
            <v>21</v>
          </cell>
          <cell r="D3561" t="str">
            <v>490-048</v>
          </cell>
        </row>
        <row r="3562">
          <cell r="C3562">
            <v>21</v>
          </cell>
          <cell r="D3562" t="str">
            <v>490-048</v>
          </cell>
        </row>
        <row r="3563">
          <cell r="C3563">
            <v>21</v>
          </cell>
          <cell r="D3563" t="str">
            <v>490-048</v>
          </cell>
        </row>
        <row r="3564">
          <cell r="C3564">
            <v>21</v>
          </cell>
          <cell r="D3564" t="str">
            <v>490-048</v>
          </cell>
        </row>
        <row r="3565">
          <cell r="C3565">
            <v>21</v>
          </cell>
          <cell r="D3565" t="str">
            <v>490-048</v>
          </cell>
        </row>
        <row r="3566">
          <cell r="C3566">
            <v>21</v>
          </cell>
          <cell r="D3566" t="str">
            <v>490-048</v>
          </cell>
        </row>
        <row r="3567">
          <cell r="C3567">
            <v>21</v>
          </cell>
          <cell r="D3567" t="str">
            <v>490-048</v>
          </cell>
        </row>
        <row r="3568">
          <cell r="C3568">
            <v>21</v>
          </cell>
          <cell r="D3568" t="str">
            <v>490-048</v>
          </cell>
        </row>
        <row r="3569">
          <cell r="C3569">
            <v>21</v>
          </cell>
          <cell r="D3569" t="str">
            <v>490-048</v>
          </cell>
        </row>
        <row r="3570">
          <cell r="C3570">
            <v>21</v>
          </cell>
          <cell r="D3570" t="str">
            <v>490-048</v>
          </cell>
        </row>
        <row r="3571">
          <cell r="C3571">
            <v>21</v>
          </cell>
          <cell r="D3571" t="str">
            <v>490-048</v>
          </cell>
        </row>
        <row r="3572">
          <cell r="C3572">
            <v>21</v>
          </cell>
          <cell r="D3572" t="str">
            <v>490-048</v>
          </cell>
        </row>
        <row r="3573">
          <cell r="C3573">
            <v>21</v>
          </cell>
          <cell r="D3573" t="str">
            <v>490-048</v>
          </cell>
        </row>
        <row r="3574">
          <cell r="C3574">
            <v>21</v>
          </cell>
          <cell r="D3574" t="str">
            <v>490-048</v>
          </cell>
        </row>
        <row r="3575">
          <cell r="C3575">
            <v>21</v>
          </cell>
          <cell r="D3575" t="str">
            <v>490-048</v>
          </cell>
        </row>
        <row r="3576">
          <cell r="C3576">
            <v>21</v>
          </cell>
          <cell r="D3576" t="str">
            <v>490-048</v>
          </cell>
        </row>
        <row r="3577">
          <cell r="C3577">
            <v>21</v>
          </cell>
          <cell r="D3577" t="str">
            <v>490-048</v>
          </cell>
        </row>
        <row r="3578">
          <cell r="C3578">
            <v>21</v>
          </cell>
          <cell r="D3578" t="str">
            <v>490-048</v>
          </cell>
        </row>
        <row r="3579">
          <cell r="C3579">
            <v>21</v>
          </cell>
          <cell r="D3579" t="str">
            <v>490-048</v>
          </cell>
        </row>
        <row r="3580">
          <cell r="C3580">
            <v>21</v>
          </cell>
          <cell r="D3580" t="str">
            <v>490-048</v>
          </cell>
        </row>
        <row r="3581">
          <cell r="C3581">
            <v>21</v>
          </cell>
          <cell r="D3581" t="str">
            <v>490-048</v>
          </cell>
        </row>
        <row r="3582">
          <cell r="C3582">
            <v>21</v>
          </cell>
          <cell r="D3582" t="str">
            <v>490-048</v>
          </cell>
        </row>
        <row r="3583">
          <cell r="C3583">
            <v>21</v>
          </cell>
          <cell r="D3583" t="str">
            <v>490-048</v>
          </cell>
        </row>
        <row r="3584">
          <cell r="C3584">
            <v>21</v>
          </cell>
          <cell r="D3584" t="str">
            <v>490-048</v>
          </cell>
        </row>
        <row r="3585">
          <cell r="C3585">
            <v>21</v>
          </cell>
          <cell r="D3585" t="str">
            <v>490-048</v>
          </cell>
        </row>
        <row r="3586">
          <cell r="C3586">
            <v>21</v>
          </cell>
          <cell r="D3586" t="str">
            <v>490-048</v>
          </cell>
        </row>
        <row r="3587">
          <cell r="C3587">
            <v>21</v>
          </cell>
          <cell r="D3587" t="str">
            <v>490-048</v>
          </cell>
        </row>
        <row r="3588">
          <cell r="C3588">
            <v>21</v>
          </cell>
          <cell r="D3588" t="str">
            <v>490-048</v>
          </cell>
        </row>
        <row r="3589">
          <cell r="C3589">
            <v>21</v>
          </cell>
          <cell r="D3589" t="str">
            <v>490-048</v>
          </cell>
        </row>
        <row r="3590">
          <cell r="C3590">
            <v>21</v>
          </cell>
          <cell r="D3590" t="str">
            <v>490-048</v>
          </cell>
        </row>
        <row r="3591">
          <cell r="C3591">
            <v>21</v>
          </cell>
          <cell r="D3591" t="str">
            <v>490-048</v>
          </cell>
        </row>
        <row r="3592">
          <cell r="C3592">
            <v>21</v>
          </cell>
          <cell r="D3592" t="str">
            <v>490-048</v>
          </cell>
        </row>
        <row r="3593">
          <cell r="C3593">
            <v>21</v>
          </cell>
          <cell r="D3593" t="str">
            <v>490-048</v>
          </cell>
        </row>
        <row r="3594">
          <cell r="C3594">
            <v>21</v>
          </cell>
          <cell r="D3594" t="str">
            <v>490-048</v>
          </cell>
        </row>
        <row r="3595">
          <cell r="C3595">
            <v>21</v>
          </cell>
          <cell r="D3595" t="str">
            <v>490-048</v>
          </cell>
        </row>
        <row r="3596">
          <cell r="C3596">
            <v>21</v>
          </cell>
          <cell r="D3596" t="str">
            <v>490-048</v>
          </cell>
        </row>
        <row r="3597">
          <cell r="C3597">
            <v>21</v>
          </cell>
          <cell r="D3597" t="str">
            <v>490-048</v>
          </cell>
        </row>
        <row r="3598">
          <cell r="C3598">
            <v>21</v>
          </cell>
          <cell r="D3598" t="str">
            <v>490-048</v>
          </cell>
        </row>
        <row r="3599">
          <cell r="C3599">
            <v>21</v>
          </cell>
          <cell r="D3599" t="str">
            <v>490-048</v>
          </cell>
        </row>
        <row r="3600">
          <cell r="C3600">
            <v>21</v>
          </cell>
          <cell r="D3600" t="str">
            <v>490-048</v>
          </cell>
        </row>
        <row r="3601">
          <cell r="C3601">
            <v>21</v>
          </cell>
          <cell r="D3601" t="str">
            <v>490-048</v>
          </cell>
        </row>
        <row r="3602">
          <cell r="C3602">
            <v>21</v>
          </cell>
          <cell r="D3602" t="str">
            <v>490-048</v>
          </cell>
        </row>
        <row r="3603">
          <cell r="C3603">
            <v>21</v>
          </cell>
          <cell r="D3603" t="str">
            <v>490-048</v>
          </cell>
        </row>
        <row r="3604">
          <cell r="C3604">
            <v>21</v>
          </cell>
          <cell r="D3604" t="str">
            <v>490-048</v>
          </cell>
        </row>
        <row r="3605">
          <cell r="C3605">
            <v>21</v>
          </cell>
          <cell r="D3605" t="str">
            <v>490-048</v>
          </cell>
        </row>
        <row r="3606">
          <cell r="C3606">
            <v>21</v>
          </cell>
          <cell r="D3606" t="str">
            <v>490-048</v>
          </cell>
        </row>
        <row r="3607">
          <cell r="C3607">
            <v>21</v>
          </cell>
          <cell r="D3607" t="str">
            <v>490-048</v>
          </cell>
        </row>
        <row r="3608">
          <cell r="C3608">
            <v>21</v>
          </cell>
          <cell r="D3608" t="str">
            <v>490-048</v>
          </cell>
        </row>
        <row r="3609">
          <cell r="C3609">
            <v>21</v>
          </cell>
          <cell r="D3609" t="str">
            <v>490-048</v>
          </cell>
        </row>
        <row r="3610">
          <cell r="C3610">
            <v>21</v>
          </cell>
          <cell r="D3610" t="str">
            <v>490-048</v>
          </cell>
        </row>
        <row r="3611">
          <cell r="C3611">
            <v>21</v>
          </cell>
          <cell r="D3611" t="str">
            <v>490-048</v>
          </cell>
        </row>
        <row r="3612">
          <cell r="C3612">
            <v>21</v>
          </cell>
          <cell r="D3612" t="str">
            <v>490-048</v>
          </cell>
        </row>
        <row r="3613">
          <cell r="C3613">
            <v>21</v>
          </cell>
          <cell r="D3613" t="str">
            <v>490-048</v>
          </cell>
        </row>
        <row r="3614">
          <cell r="C3614">
            <v>21</v>
          </cell>
          <cell r="D3614" t="str">
            <v>490-048</v>
          </cell>
        </row>
        <row r="3615">
          <cell r="C3615">
            <v>21</v>
          </cell>
          <cell r="D3615" t="str">
            <v>490-048</v>
          </cell>
        </row>
        <row r="3616">
          <cell r="C3616">
            <v>21</v>
          </cell>
          <cell r="D3616" t="str">
            <v>490-048</v>
          </cell>
        </row>
        <row r="3617">
          <cell r="C3617">
            <v>21</v>
          </cell>
          <cell r="D3617" t="str">
            <v>490-048</v>
          </cell>
        </row>
        <row r="3618">
          <cell r="C3618">
            <v>21</v>
          </cell>
          <cell r="D3618" t="str">
            <v>490-048</v>
          </cell>
        </row>
        <row r="3619">
          <cell r="C3619">
            <v>21</v>
          </cell>
          <cell r="D3619" t="str">
            <v>490-048</v>
          </cell>
        </row>
        <row r="3620">
          <cell r="C3620">
            <v>21</v>
          </cell>
          <cell r="D3620" t="str">
            <v>490-048</v>
          </cell>
        </row>
        <row r="3621">
          <cell r="C3621">
            <v>21</v>
          </cell>
          <cell r="D3621" t="str">
            <v>490-048</v>
          </cell>
        </row>
        <row r="3622">
          <cell r="C3622">
            <v>21</v>
          </cell>
          <cell r="D3622" t="str">
            <v>490-048</v>
          </cell>
        </row>
        <row r="3623">
          <cell r="C3623">
            <v>21</v>
          </cell>
          <cell r="D3623" t="str">
            <v>490-048</v>
          </cell>
        </row>
        <row r="3624">
          <cell r="C3624">
            <v>21</v>
          </cell>
          <cell r="D3624" t="str">
            <v>490-048</v>
          </cell>
        </row>
        <row r="3625">
          <cell r="C3625">
            <v>21</v>
          </cell>
          <cell r="D3625" t="str">
            <v>490-048</v>
          </cell>
        </row>
        <row r="3626">
          <cell r="C3626">
            <v>21</v>
          </cell>
          <cell r="D3626" t="str">
            <v>490-048</v>
          </cell>
        </row>
        <row r="3627">
          <cell r="C3627">
            <v>21</v>
          </cell>
          <cell r="D3627" t="str">
            <v>490-048</v>
          </cell>
        </row>
        <row r="3628">
          <cell r="C3628">
            <v>21</v>
          </cell>
          <cell r="D3628" t="str">
            <v>490-048</v>
          </cell>
        </row>
        <row r="3629">
          <cell r="C3629">
            <v>21</v>
          </cell>
          <cell r="D3629" t="str">
            <v>490-048</v>
          </cell>
        </row>
        <row r="3630">
          <cell r="C3630">
            <v>21</v>
          </cell>
          <cell r="D3630" t="str">
            <v>490-048</v>
          </cell>
        </row>
        <row r="3631">
          <cell r="C3631">
            <v>21</v>
          </cell>
          <cell r="D3631" t="str">
            <v>490-048</v>
          </cell>
        </row>
        <row r="3632">
          <cell r="C3632">
            <v>21</v>
          </cell>
          <cell r="D3632" t="str">
            <v>490-048</v>
          </cell>
        </row>
        <row r="3633">
          <cell r="C3633">
            <v>21</v>
          </cell>
          <cell r="D3633" t="str">
            <v>490-048</v>
          </cell>
        </row>
        <row r="3634">
          <cell r="C3634">
            <v>21</v>
          </cell>
          <cell r="D3634" t="str">
            <v>490-048</v>
          </cell>
        </row>
        <row r="3635">
          <cell r="C3635">
            <v>21</v>
          </cell>
          <cell r="D3635" t="str">
            <v>490-048</v>
          </cell>
        </row>
        <row r="3636">
          <cell r="C3636">
            <v>21</v>
          </cell>
          <cell r="D3636" t="str">
            <v>490-048</v>
          </cell>
        </row>
        <row r="3637">
          <cell r="C3637">
            <v>21</v>
          </cell>
          <cell r="D3637" t="str">
            <v>490-048</v>
          </cell>
        </row>
        <row r="3638">
          <cell r="C3638">
            <v>21</v>
          </cell>
          <cell r="D3638" t="str">
            <v>490-048</v>
          </cell>
        </row>
        <row r="3639">
          <cell r="C3639">
            <v>21</v>
          </cell>
          <cell r="D3639" t="str">
            <v>490-048</v>
          </cell>
        </row>
        <row r="3640">
          <cell r="C3640">
            <v>21</v>
          </cell>
          <cell r="D3640" t="str">
            <v>490-048</v>
          </cell>
        </row>
        <row r="3641">
          <cell r="C3641">
            <v>21</v>
          </cell>
          <cell r="D3641" t="str">
            <v>490-048</v>
          </cell>
        </row>
        <row r="3642">
          <cell r="C3642">
            <v>21</v>
          </cell>
          <cell r="D3642" t="str">
            <v>490-048</v>
          </cell>
        </row>
        <row r="3643">
          <cell r="C3643">
            <v>21</v>
          </cell>
          <cell r="D3643" t="str">
            <v>490-048</v>
          </cell>
        </row>
        <row r="3644">
          <cell r="C3644">
            <v>21</v>
          </cell>
          <cell r="D3644" t="str">
            <v>490-048</v>
          </cell>
        </row>
        <row r="3645">
          <cell r="C3645">
            <v>21</v>
          </cell>
          <cell r="D3645" t="str">
            <v>490-048</v>
          </cell>
        </row>
        <row r="3646">
          <cell r="C3646">
            <v>21</v>
          </cell>
          <cell r="D3646" t="str">
            <v>490-048</v>
          </cell>
        </row>
        <row r="3647">
          <cell r="C3647">
            <v>21</v>
          </cell>
          <cell r="D3647" t="str">
            <v>490-048</v>
          </cell>
        </row>
        <row r="3648">
          <cell r="C3648">
            <v>21</v>
          </cell>
          <cell r="D3648" t="str">
            <v>490-048</v>
          </cell>
        </row>
        <row r="3649">
          <cell r="C3649">
            <v>21</v>
          </cell>
          <cell r="D3649" t="str">
            <v>490-048</v>
          </cell>
        </row>
        <row r="3650">
          <cell r="C3650">
            <v>21</v>
          </cell>
          <cell r="D3650" t="str">
            <v>490-048</v>
          </cell>
        </row>
        <row r="3651">
          <cell r="C3651">
            <v>21</v>
          </cell>
          <cell r="D3651" t="str">
            <v>490-048</v>
          </cell>
        </row>
        <row r="3652">
          <cell r="C3652">
            <v>21</v>
          </cell>
          <cell r="D3652" t="str">
            <v>490-048</v>
          </cell>
        </row>
        <row r="3653">
          <cell r="C3653">
            <v>21</v>
          </cell>
          <cell r="D3653" t="str">
            <v>490-048</v>
          </cell>
        </row>
        <row r="3654">
          <cell r="C3654">
            <v>21</v>
          </cell>
          <cell r="D3654" t="str">
            <v>490-048</v>
          </cell>
        </row>
        <row r="3655">
          <cell r="C3655">
            <v>21</v>
          </cell>
          <cell r="D3655" t="str">
            <v>490-048</v>
          </cell>
        </row>
        <row r="3656">
          <cell r="C3656">
            <v>21</v>
          </cell>
          <cell r="D3656" t="str">
            <v>490-048</v>
          </cell>
        </row>
        <row r="3657">
          <cell r="C3657">
            <v>21</v>
          </cell>
          <cell r="D3657" t="str">
            <v>490-048</v>
          </cell>
        </row>
        <row r="3658">
          <cell r="C3658">
            <v>21</v>
          </cell>
          <cell r="D3658" t="str">
            <v>490-048</v>
          </cell>
        </row>
        <row r="3659">
          <cell r="C3659">
            <v>21</v>
          </cell>
          <cell r="D3659" t="str">
            <v>490-048</v>
          </cell>
        </row>
        <row r="3660">
          <cell r="C3660">
            <v>21</v>
          </cell>
          <cell r="D3660" t="str">
            <v>490-048</v>
          </cell>
        </row>
        <row r="3661">
          <cell r="C3661">
            <v>21</v>
          </cell>
          <cell r="D3661" t="str">
            <v>490-048</v>
          </cell>
        </row>
        <row r="3662">
          <cell r="C3662">
            <v>21</v>
          </cell>
          <cell r="D3662" t="str">
            <v>490-048</v>
          </cell>
        </row>
        <row r="3663">
          <cell r="C3663">
            <v>21</v>
          </cell>
          <cell r="D3663" t="str">
            <v>490-048</v>
          </cell>
        </row>
        <row r="3664">
          <cell r="C3664">
            <v>21</v>
          </cell>
          <cell r="D3664" t="str">
            <v>490-048</v>
          </cell>
        </row>
        <row r="3665">
          <cell r="C3665">
            <v>21</v>
          </cell>
          <cell r="D3665" t="str">
            <v>490-048</v>
          </cell>
        </row>
        <row r="3666">
          <cell r="C3666">
            <v>21</v>
          </cell>
          <cell r="D3666" t="str">
            <v>490-048</v>
          </cell>
        </row>
        <row r="3667">
          <cell r="C3667">
            <v>21</v>
          </cell>
          <cell r="D3667" t="str">
            <v>490-048</v>
          </cell>
        </row>
        <row r="3668">
          <cell r="C3668">
            <v>21</v>
          </cell>
          <cell r="D3668" t="str">
            <v>490-048</v>
          </cell>
        </row>
        <row r="3669">
          <cell r="C3669">
            <v>21</v>
          </cell>
          <cell r="D3669" t="str">
            <v>490-048</v>
          </cell>
        </row>
        <row r="3670">
          <cell r="C3670">
            <v>21</v>
          </cell>
          <cell r="D3670" t="str">
            <v>490-048</v>
          </cell>
        </row>
        <row r="3671">
          <cell r="C3671">
            <v>21</v>
          </cell>
          <cell r="D3671" t="str">
            <v>490-048</v>
          </cell>
        </row>
        <row r="3672">
          <cell r="C3672">
            <v>21</v>
          </cell>
          <cell r="D3672" t="str">
            <v>490-048</v>
          </cell>
        </row>
        <row r="3673">
          <cell r="C3673">
            <v>21</v>
          </cell>
          <cell r="D3673" t="str">
            <v>490-048</v>
          </cell>
        </row>
        <row r="3674">
          <cell r="C3674">
            <v>21</v>
          </cell>
          <cell r="D3674" t="str">
            <v>490-048</v>
          </cell>
        </row>
        <row r="3675">
          <cell r="C3675">
            <v>21</v>
          </cell>
          <cell r="D3675" t="str">
            <v>490-048</v>
          </cell>
        </row>
        <row r="3676">
          <cell r="C3676">
            <v>21</v>
          </cell>
          <cell r="D3676" t="str">
            <v>490-048</v>
          </cell>
        </row>
        <row r="3677">
          <cell r="C3677">
            <v>21</v>
          </cell>
          <cell r="D3677" t="str">
            <v>490-048</v>
          </cell>
        </row>
        <row r="3678">
          <cell r="C3678">
            <v>21</v>
          </cell>
          <cell r="D3678" t="str">
            <v>490-048</v>
          </cell>
        </row>
        <row r="3679">
          <cell r="C3679">
            <v>21</v>
          </cell>
          <cell r="D3679" t="str">
            <v>490-048</v>
          </cell>
        </row>
        <row r="3680">
          <cell r="C3680">
            <v>21</v>
          </cell>
          <cell r="D3680" t="str">
            <v>490-048</v>
          </cell>
        </row>
        <row r="3681">
          <cell r="C3681">
            <v>21</v>
          </cell>
          <cell r="D3681" t="str">
            <v>490-048</v>
          </cell>
        </row>
        <row r="3682">
          <cell r="C3682">
            <v>21</v>
          </cell>
          <cell r="D3682" t="str">
            <v>490-048</v>
          </cell>
        </row>
        <row r="3683">
          <cell r="C3683">
            <v>21</v>
          </cell>
          <cell r="D3683" t="str">
            <v>490-048</v>
          </cell>
        </row>
        <row r="3684">
          <cell r="C3684">
            <v>21</v>
          </cell>
          <cell r="D3684" t="str">
            <v>490-048</v>
          </cell>
        </row>
        <row r="3685">
          <cell r="C3685">
            <v>21</v>
          </cell>
          <cell r="D3685" t="str">
            <v>490-048</v>
          </cell>
        </row>
        <row r="3686">
          <cell r="C3686">
            <v>21</v>
          </cell>
          <cell r="D3686" t="str">
            <v>490-048</v>
          </cell>
        </row>
        <row r="3687">
          <cell r="C3687">
            <v>21</v>
          </cell>
          <cell r="D3687" t="str">
            <v>490-048</v>
          </cell>
        </row>
        <row r="3688">
          <cell r="C3688">
            <v>21</v>
          </cell>
          <cell r="D3688" t="str">
            <v>490-048</v>
          </cell>
        </row>
        <row r="3689">
          <cell r="C3689">
            <v>21</v>
          </cell>
          <cell r="D3689" t="str">
            <v>490-048</v>
          </cell>
        </row>
        <row r="3690">
          <cell r="C3690">
            <v>21</v>
          </cell>
          <cell r="D3690" t="str">
            <v>490-048</v>
          </cell>
        </row>
        <row r="3691">
          <cell r="C3691">
            <v>21</v>
          </cell>
          <cell r="D3691" t="str">
            <v>490-048</v>
          </cell>
        </row>
        <row r="3692">
          <cell r="C3692">
            <v>21</v>
          </cell>
          <cell r="D3692" t="str">
            <v>490-048</v>
          </cell>
        </row>
        <row r="3693">
          <cell r="C3693">
            <v>21</v>
          </cell>
          <cell r="D3693" t="str">
            <v>490-048</v>
          </cell>
        </row>
        <row r="3694">
          <cell r="C3694">
            <v>21</v>
          </cell>
          <cell r="D3694" t="str">
            <v>490-048</v>
          </cell>
        </row>
        <row r="3695">
          <cell r="C3695">
            <v>21</v>
          </cell>
          <cell r="D3695" t="str">
            <v>490-048</v>
          </cell>
        </row>
        <row r="3696">
          <cell r="C3696">
            <v>21</v>
          </cell>
          <cell r="D3696" t="str">
            <v>490-048</v>
          </cell>
        </row>
        <row r="3697">
          <cell r="C3697">
            <v>21</v>
          </cell>
          <cell r="D3697" t="str">
            <v>490-048</v>
          </cell>
        </row>
        <row r="3698">
          <cell r="C3698">
            <v>21</v>
          </cell>
          <cell r="D3698" t="str">
            <v>490-048</v>
          </cell>
        </row>
        <row r="3699">
          <cell r="C3699">
            <v>21</v>
          </cell>
          <cell r="D3699" t="str">
            <v>490-048</v>
          </cell>
        </row>
        <row r="3700">
          <cell r="C3700">
            <v>21</v>
          </cell>
          <cell r="D3700" t="str">
            <v>490-048</v>
          </cell>
        </row>
        <row r="3701">
          <cell r="C3701">
            <v>21</v>
          </cell>
          <cell r="D3701" t="str">
            <v>490-048</v>
          </cell>
        </row>
        <row r="3702">
          <cell r="C3702">
            <v>21</v>
          </cell>
          <cell r="D3702" t="str">
            <v>490-048</v>
          </cell>
        </row>
        <row r="3703">
          <cell r="C3703">
            <v>21</v>
          </cell>
          <cell r="D3703" t="str">
            <v>490-048</v>
          </cell>
        </row>
        <row r="3704">
          <cell r="C3704">
            <v>21</v>
          </cell>
          <cell r="D3704" t="str">
            <v>490-048</v>
          </cell>
        </row>
        <row r="3705">
          <cell r="C3705">
            <v>21</v>
          </cell>
          <cell r="D3705" t="str">
            <v>490-048</v>
          </cell>
        </row>
        <row r="3706">
          <cell r="C3706">
            <v>21</v>
          </cell>
          <cell r="D3706" t="str">
            <v>490-048</v>
          </cell>
        </row>
        <row r="3707">
          <cell r="C3707">
            <v>21</v>
          </cell>
          <cell r="D3707" t="str">
            <v>490-048</v>
          </cell>
        </row>
        <row r="3708">
          <cell r="C3708">
            <v>21</v>
          </cell>
          <cell r="D3708" t="str">
            <v>490-048</v>
          </cell>
        </row>
        <row r="3709">
          <cell r="C3709">
            <v>21</v>
          </cell>
          <cell r="D3709" t="str">
            <v>490-048</v>
          </cell>
        </row>
        <row r="3710">
          <cell r="C3710">
            <v>21</v>
          </cell>
          <cell r="D3710" t="str">
            <v>490-048</v>
          </cell>
        </row>
        <row r="3711">
          <cell r="C3711">
            <v>21</v>
          </cell>
          <cell r="D3711" t="str">
            <v>490-048</v>
          </cell>
        </row>
        <row r="3712">
          <cell r="C3712">
            <v>21</v>
          </cell>
          <cell r="D3712" t="str">
            <v>490-048</v>
          </cell>
        </row>
        <row r="3713">
          <cell r="C3713">
            <v>21</v>
          </cell>
          <cell r="D3713" t="str">
            <v>490-048</v>
          </cell>
        </row>
        <row r="3714">
          <cell r="C3714">
            <v>21</v>
          </cell>
          <cell r="D3714" t="str">
            <v>490-048</v>
          </cell>
        </row>
        <row r="3715">
          <cell r="C3715">
            <v>21</v>
          </cell>
          <cell r="D3715" t="str">
            <v>490-048</v>
          </cell>
        </row>
        <row r="3716">
          <cell r="C3716">
            <v>21</v>
          </cell>
          <cell r="D3716" t="str">
            <v>490-048</v>
          </cell>
        </row>
        <row r="3717">
          <cell r="C3717">
            <v>21</v>
          </cell>
          <cell r="D3717" t="str">
            <v>490-048</v>
          </cell>
        </row>
        <row r="3718">
          <cell r="C3718">
            <v>21</v>
          </cell>
          <cell r="D3718" t="str">
            <v>490-048</v>
          </cell>
        </row>
        <row r="3719">
          <cell r="C3719">
            <v>21</v>
          </cell>
          <cell r="D3719" t="str">
            <v>490-048</v>
          </cell>
        </row>
        <row r="3720">
          <cell r="C3720">
            <v>21</v>
          </cell>
          <cell r="D3720" t="str">
            <v>490-048</v>
          </cell>
        </row>
        <row r="3721">
          <cell r="C3721">
            <v>21</v>
          </cell>
          <cell r="D3721" t="str">
            <v>490-048</v>
          </cell>
        </row>
        <row r="3722">
          <cell r="C3722">
            <v>21</v>
          </cell>
          <cell r="D3722" t="str">
            <v>490-048</v>
          </cell>
        </row>
        <row r="3723">
          <cell r="C3723">
            <v>21</v>
          </cell>
          <cell r="D3723" t="str">
            <v>490-048</v>
          </cell>
        </row>
        <row r="3724">
          <cell r="C3724">
            <v>21</v>
          </cell>
          <cell r="D3724" t="str">
            <v>490-048</v>
          </cell>
        </row>
        <row r="3725">
          <cell r="C3725">
            <v>21</v>
          </cell>
          <cell r="D3725" t="str">
            <v>490-048</v>
          </cell>
        </row>
        <row r="3726">
          <cell r="C3726">
            <v>21</v>
          </cell>
          <cell r="D3726" t="str">
            <v>490-048</v>
          </cell>
        </row>
        <row r="3727">
          <cell r="C3727">
            <v>21</v>
          </cell>
          <cell r="D3727" t="str">
            <v>490-048</v>
          </cell>
        </row>
        <row r="3728">
          <cell r="C3728">
            <v>21</v>
          </cell>
          <cell r="D3728" t="str">
            <v>490-048</v>
          </cell>
        </row>
        <row r="3729">
          <cell r="C3729">
            <v>21</v>
          </cell>
          <cell r="D3729" t="str">
            <v>490-048</v>
          </cell>
        </row>
        <row r="3730">
          <cell r="C3730">
            <v>21</v>
          </cell>
          <cell r="D3730" t="str">
            <v>490-048</v>
          </cell>
        </row>
        <row r="3731">
          <cell r="C3731">
            <v>21</v>
          </cell>
          <cell r="D3731" t="str">
            <v>490-048</v>
          </cell>
        </row>
        <row r="3732">
          <cell r="C3732">
            <v>21</v>
          </cell>
          <cell r="D3732" t="str">
            <v>490-048</v>
          </cell>
        </row>
        <row r="3733">
          <cell r="C3733">
            <v>21</v>
          </cell>
          <cell r="D3733" t="str">
            <v>490-048</v>
          </cell>
        </row>
        <row r="3734">
          <cell r="C3734">
            <v>21</v>
          </cell>
          <cell r="D3734" t="str">
            <v>490-048</v>
          </cell>
        </row>
        <row r="3735">
          <cell r="C3735">
            <v>21</v>
          </cell>
          <cell r="D3735" t="str">
            <v>490-048</v>
          </cell>
        </row>
        <row r="3736">
          <cell r="C3736">
            <v>21</v>
          </cell>
          <cell r="D3736" t="str">
            <v>490-048</v>
          </cell>
        </row>
        <row r="3737">
          <cell r="C3737">
            <v>21</v>
          </cell>
          <cell r="D3737" t="str">
            <v>490-048</v>
          </cell>
        </row>
        <row r="3738">
          <cell r="C3738">
            <v>21</v>
          </cell>
          <cell r="D3738" t="str">
            <v>490-048</v>
          </cell>
        </row>
        <row r="3739">
          <cell r="C3739">
            <v>21</v>
          </cell>
          <cell r="D3739" t="str">
            <v>490-048</v>
          </cell>
        </row>
        <row r="3740">
          <cell r="C3740">
            <v>21</v>
          </cell>
          <cell r="D3740" t="str">
            <v>490-048</v>
          </cell>
        </row>
        <row r="3741">
          <cell r="C3741">
            <v>21</v>
          </cell>
          <cell r="D3741" t="str">
            <v>490-048</v>
          </cell>
        </row>
        <row r="3742">
          <cell r="C3742">
            <v>21</v>
          </cell>
          <cell r="D3742" t="str">
            <v>490-048</v>
          </cell>
        </row>
        <row r="3743">
          <cell r="C3743">
            <v>21</v>
          </cell>
          <cell r="D3743" t="str">
            <v>490-048</v>
          </cell>
        </row>
        <row r="3744">
          <cell r="C3744">
            <v>21</v>
          </cell>
          <cell r="D3744" t="str">
            <v>490-048</v>
          </cell>
        </row>
        <row r="3745">
          <cell r="C3745">
            <v>21</v>
          </cell>
          <cell r="D3745" t="str">
            <v>490-048</v>
          </cell>
        </row>
        <row r="3746">
          <cell r="C3746">
            <v>21</v>
          </cell>
          <cell r="D3746" t="str">
            <v>490-048</v>
          </cell>
        </row>
        <row r="3747">
          <cell r="C3747">
            <v>21</v>
          </cell>
          <cell r="D3747" t="str">
            <v>490-048</v>
          </cell>
        </row>
        <row r="3748">
          <cell r="C3748">
            <v>21</v>
          </cell>
          <cell r="D3748" t="str">
            <v>490-048</v>
          </cell>
        </row>
        <row r="3749">
          <cell r="C3749">
            <v>21</v>
          </cell>
          <cell r="D3749" t="str">
            <v>490-048</v>
          </cell>
        </row>
        <row r="3750">
          <cell r="C3750">
            <v>21</v>
          </cell>
          <cell r="D3750" t="str">
            <v>490-048</v>
          </cell>
        </row>
        <row r="3751">
          <cell r="C3751">
            <v>21</v>
          </cell>
          <cell r="D3751" t="str">
            <v>490-048</v>
          </cell>
        </row>
        <row r="3752">
          <cell r="C3752">
            <v>21</v>
          </cell>
          <cell r="D3752" t="str">
            <v>490-048</v>
          </cell>
        </row>
        <row r="3753">
          <cell r="C3753">
            <v>21</v>
          </cell>
          <cell r="D3753" t="str">
            <v>490-048</v>
          </cell>
        </row>
        <row r="3754">
          <cell r="C3754">
            <v>21</v>
          </cell>
          <cell r="D3754" t="str">
            <v>490-048</v>
          </cell>
        </row>
        <row r="3755">
          <cell r="C3755">
            <v>21</v>
          </cell>
          <cell r="D3755" t="str">
            <v>490-048</v>
          </cell>
        </row>
        <row r="3756">
          <cell r="C3756">
            <v>21</v>
          </cell>
          <cell r="D3756" t="str">
            <v>490-048</v>
          </cell>
        </row>
        <row r="3757">
          <cell r="C3757">
            <v>21</v>
          </cell>
          <cell r="D3757" t="str">
            <v>490-048</v>
          </cell>
        </row>
        <row r="3758">
          <cell r="C3758">
            <v>21</v>
          </cell>
          <cell r="D3758" t="str">
            <v>490-048</v>
          </cell>
        </row>
        <row r="3759">
          <cell r="C3759">
            <v>21</v>
          </cell>
          <cell r="D3759" t="str">
            <v>490-048</v>
          </cell>
        </row>
        <row r="3760">
          <cell r="C3760">
            <v>21</v>
          </cell>
          <cell r="D3760" t="str">
            <v>490-048</v>
          </cell>
        </row>
        <row r="3761">
          <cell r="C3761">
            <v>21</v>
          </cell>
          <cell r="D3761" t="str">
            <v>490-048</v>
          </cell>
        </row>
        <row r="3762">
          <cell r="C3762">
            <v>21</v>
          </cell>
          <cell r="D3762" t="str">
            <v>490-048</v>
          </cell>
        </row>
        <row r="3763">
          <cell r="C3763">
            <v>21</v>
          </cell>
          <cell r="D3763" t="str">
            <v>490-048</v>
          </cell>
        </row>
        <row r="3764">
          <cell r="C3764">
            <v>21</v>
          </cell>
          <cell r="D3764" t="str">
            <v>490-048</v>
          </cell>
        </row>
        <row r="3765">
          <cell r="C3765">
            <v>21</v>
          </cell>
          <cell r="D3765" t="str">
            <v>490-048</v>
          </cell>
        </row>
        <row r="3766">
          <cell r="C3766">
            <v>21</v>
          </cell>
          <cell r="D3766" t="str">
            <v>490-048</v>
          </cell>
        </row>
        <row r="3767">
          <cell r="C3767">
            <v>21</v>
          </cell>
          <cell r="D3767" t="str">
            <v>490-048</v>
          </cell>
        </row>
        <row r="3768">
          <cell r="C3768">
            <v>21</v>
          </cell>
          <cell r="D3768" t="str">
            <v>490-048</v>
          </cell>
        </row>
        <row r="3769">
          <cell r="C3769">
            <v>21</v>
          </cell>
          <cell r="D3769" t="str">
            <v>490-048</v>
          </cell>
        </row>
        <row r="3770">
          <cell r="C3770">
            <v>21</v>
          </cell>
          <cell r="D3770" t="str">
            <v>490-048</v>
          </cell>
        </row>
        <row r="3771">
          <cell r="C3771">
            <v>21</v>
          </cell>
          <cell r="D3771" t="str">
            <v>490-048</v>
          </cell>
        </row>
        <row r="3772">
          <cell r="C3772">
            <v>21</v>
          </cell>
          <cell r="D3772" t="str">
            <v>490-048</v>
          </cell>
        </row>
        <row r="3773">
          <cell r="C3773">
            <v>21</v>
          </cell>
          <cell r="D3773" t="str">
            <v>490-048</v>
          </cell>
        </row>
        <row r="3774">
          <cell r="C3774">
            <v>21</v>
          </cell>
          <cell r="D3774" t="str">
            <v>490-048</v>
          </cell>
        </row>
        <row r="3775">
          <cell r="C3775">
            <v>21</v>
          </cell>
          <cell r="D3775" t="str">
            <v>490-048</v>
          </cell>
        </row>
        <row r="3776">
          <cell r="C3776">
            <v>21</v>
          </cell>
          <cell r="D3776" t="str">
            <v>490-048</v>
          </cell>
        </row>
        <row r="3777">
          <cell r="C3777">
            <v>21</v>
          </cell>
          <cell r="D3777" t="str">
            <v>490-048</v>
          </cell>
        </row>
        <row r="3778">
          <cell r="C3778">
            <v>21</v>
          </cell>
          <cell r="D3778" t="str">
            <v>490-048</v>
          </cell>
        </row>
        <row r="3779">
          <cell r="C3779">
            <v>21</v>
          </cell>
          <cell r="D3779" t="str">
            <v>490-048</v>
          </cell>
        </row>
        <row r="3780">
          <cell r="C3780">
            <v>21</v>
          </cell>
          <cell r="D3780" t="str">
            <v>490-048</v>
          </cell>
        </row>
        <row r="3781">
          <cell r="C3781">
            <v>21</v>
          </cell>
          <cell r="D3781" t="str">
            <v>490-048</v>
          </cell>
        </row>
        <row r="3782">
          <cell r="C3782">
            <v>21</v>
          </cell>
          <cell r="D3782" t="str">
            <v>490-048</v>
          </cell>
        </row>
        <row r="3783">
          <cell r="C3783">
            <v>21</v>
          </cell>
          <cell r="D3783" t="str">
            <v>490-048</v>
          </cell>
        </row>
        <row r="3784">
          <cell r="C3784">
            <v>21</v>
          </cell>
          <cell r="D3784" t="str">
            <v>490-048</v>
          </cell>
        </row>
        <row r="3785">
          <cell r="C3785">
            <v>22</v>
          </cell>
          <cell r="D3785" t="str">
            <v>491-048</v>
          </cell>
        </row>
        <row r="3786">
          <cell r="C3786">
            <v>22</v>
          </cell>
          <cell r="D3786" t="str">
            <v>491-048</v>
          </cell>
        </row>
        <row r="3787">
          <cell r="C3787">
            <v>22</v>
          </cell>
          <cell r="D3787" t="str">
            <v>491-048</v>
          </cell>
        </row>
        <row r="3788">
          <cell r="C3788">
            <v>22</v>
          </cell>
          <cell r="D3788" t="str">
            <v>491-048</v>
          </cell>
        </row>
        <row r="3789">
          <cell r="C3789">
            <v>22</v>
          </cell>
          <cell r="D3789" t="str">
            <v>491-048</v>
          </cell>
        </row>
        <row r="3790">
          <cell r="C3790">
            <v>22</v>
          </cell>
          <cell r="D3790" t="str">
            <v>491-048</v>
          </cell>
        </row>
        <row r="3791">
          <cell r="C3791">
            <v>22</v>
          </cell>
          <cell r="D3791" t="str">
            <v>491-048</v>
          </cell>
        </row>
        <row r="3792">
          <cell r="C3792">
            <v>22</v>
          </cell>
          <cell r="D3792" t="str">
            <v>491-048</v>
          </cell>
        </row>
        <row r="3793">
          <cell r="C3793">
            <v>22</v>
          </cell>
          <cell r="D3793" t="str">
            <v>491-048</v>
          </cell>
        </row>
        <row r="3794">
          <cell r="C3794">
            <v>22</v>
          </cell>
          <cell r="D3794" t="str">
            <v>491-006</v>
          </cell>
        </row>
        <row r="3795">
          <cell r="C3795">
            <v>22</v>
          </cell>
          <cell r="D3795" t="str">
            <v>491-006</v>
          </cell>
        </row>
        <row r="3796">
          <cell r="C3796">
            <v>22</v>
          </cell>
          <cell r="D3796" t="str">
            <v>491-006</v>
          </cell>
        </row>
        <row r="3797">
          <cell r="C3797">
            <v>22</v>
          </cell>
          <cell r="D3797" t="str">
            <v>491-048</v>
          </cell>
        </row>
        <row r="3798">
          <cell r="C3798">
            <v>22</v>
          </cell>
          <cell r="D3798" t="str">
            <v>491-048</v>
          </cell>
        </row>
        <row r="3799">
          <cell r="C3799">
            <v>22</v>
          </cell>
          <cell r="D3799" t="str">
            <v>491-048</v>
          </cell>
        </row>
        <row r="3800">
          <cell r="C3800">
            <v>22</v>
          </cell>
          <cell r="D3800" t="str">
            <v>491-048</v>
          </cell>
        </row>
        <row r="3801">
          <cell r="C3801">
            <v>22</v>
          </cell>
          <cell r="D3801" t="str">
            <v>491-048</v>
          </cell>
        </row>
        <row r="3802">
          <cell r="C3802">
            <v>22</v>
          </cell>
          <cell r="D3802" t="str">
            <v>491-048</v>
          </cell>
        </row>
        <row r="3803">
          <cell r="C3803">
            <v>22</v>
          </cell>
          <cell r="D3803" t="str">
            <v>491-048</v>
          </cell>
        </row>
        <row r="3804">
          <cell r="C3804">
            <v>22</v>
          </cell>
          <cell r="D3804" t="str">
            <v>491-048</v>
          </cell>
        </row>
        <row r="3805">
          <cell r="C3805">
            <v>22</v>
          </cell>
          <cell r="D3805" t="str">
            <v>491-006</v>
          </cell>
        </row>
        <row r="3806">
          <cell r="C3806">
            <v>22</v>
          </cell>
          <cell r="D3806" t="str">
            <v>491-006</v>
          </cell>
        </row>
        <row r="3807">
          <cell r="C3807">
            <v>22</v>
          </cell>
          <cell r="D3807" t="str">
            <v>491-048</v>
          </cell>
        </row>
        <row r="3808">
          <cell r="C3808">
            <v>22</v>
          </cell>
          <cell r="D3808" t="str">
            <v>491-048</v>
          </cell>
        </row>
        <row r="3809">
          <cell r="C3809">
            <v>22</v>
          </cell>
          <cell r="D3809" t="str">
            <v>491-048</v>
          </cell>
        </row>
        <row r="3810">
          <cell r="C3810">
            <v>22</v>
          </cell>
          <cell r="D3810" t="str">
            <v>491-048</v>
          </cell>
        </row>
        <row r="3811">
          <cell r="C3811">
            <v>22</v>
          </cell>
          <cell r="D3811" t="str">
            <v>491-048</v>
          </cell>
        </row>
        <row r="3812">
          <cell r="C3812">
            <v>22</v>
          </cell>
          <cell r="D3812" t="str">
            <v>491-048</v>
          </cell>
        </row>
        <row r="3813">
          <cell r="C3813">
            <v>22</v>
          </cell>
          <cell r="D3813" t="str">
            <v>491-048</v>
          </cell>
        </row>
        <row r="3814">
          <cell r="C3814">
            <v>22</v>
          </cell>
          <cell r="D3814" t="str">
            <v>491-006</v>
          </cell>
        </row>
        <row r="3815">
          <cell r="C3815">
            <v>22</v>
          </cell>
          <cell r="D3815" t="str">
            <v>491-006</v>
          </cell>
        </row>
        <row r="3816">
          <cell r="C3816">
            <v>22</v>
          </cell>
          <cell r="D3816" t="str">
            <v>491-006</v>
          </cell>
        </row>
        <row r="3817">
          <cell r="C3817">
            <v>22</v>
          </cell>
          <cell r="D3817" t="str">
            <v>491-006</v>
          </cell>
        </row>
        <row r="3818">
          <cell r="C3818">
            <v>22</v>
          </cell>
          <cell r="D3818" t="str">
            <v>491-006</v>
          </cell>
        </row>
        <row r="3819">
          <cell r="C3819">
            <v>22</v>
          </cell>
          <cell r="D3819" t="str">
            <v>491-006</v>
          </cell>
        </row>
        <row r="3820">
          <cell r="C3820">
            <v>22</v>
          </cell>
          <cell r="D3820" t="str">
            <v>491-048</v>
          </cell>
        </row>
        <row r="3821">
          <cell r="C3821">
            <v>22</v>
          </cell>
          <cell r="D3821" t="str">
            <v>491-048</v>
          </cell>
        </row>
        <row r="3822">
          <cell r="C3822">
            <v>22</v>
          </cell>
          <cell r="D3822" t="str">
            <v>491-048</v>
          </cell>
        </row>
        <row r="3823">
          <cell r="C3823">
            <v>22</v>
          </cell>
          <cell r="D3823" t="str">
            <v>491-048</v>
          </cell>
        </row>
        <row r="3824">
          <cell r="C3824">
            <v>22</v>
          </cell>
          <cell r="D3824" t="str">
            <v>491-006</v>
          </cell>
        </row>
        <row r="3825">
          <cell r="C3825">
            <v>22</v>
          </cell>
          <cell r="D3825" t="str">
            <v>491-006</v>
          </cell>
        </row>
        <row r="3826">
          <cell r="C3826">
            <v>22</v>
          </cell>
          <cell r="D3826" t="str">
            <v>491-006</v>
          </cell>
        </row>
        <row r="3827">
          <cell r="C3827">
            <v>22</v>
          </cell>
          <cell r="D3827" t="str">
            <v>491-006</v>
          </cell>
        </row>
        <row r="3828">
          <cell r="C3828">
            <v>22</v>
          </cell>
          <cell r="D3828" t="str">
            <v>491-006</v>
          </cell>
        </row>
        <row r="3829">
          <cell r="C3829">
            <v>22</v>
          </cell>
          <cell r="D3829" t="str">
            <v>491-006</v>
          </cell>
        </row>
        <row r="3830">
          <cell r="C3830">
            <v>22</v>
          </cell>
          <cell r="D3830" t="str">
            <v>491-006</v>
          </cell>
        </row>
        <row r="3831">
          <cell r="C3831">
            <v>22</v>
          </cell>
          <cell r="D3831" t="str">
            <v>491-006</v>
          </cell>
        </row>
        <row r="3832">
          <cell r="C3832">
            <v>22</v>
          </cell>
          <cell r="D3832" t="str">
            <v>491-006</v>
          </cell>
        </row>
        <row r="3833">
          <cell r="C3833">
            <v>22</v>
          </cell>
          <cell r="D3833" t="str">
            <v>491-006</v>
          </cell>
        </row>
        <row r="3834">
          <cell r="C3834">
            <v>22</v>
          </cell>
          <cell r="D3834" t="str">
            <v>491-006</v>
          </cell>
        </row>
        <row r="3835">
          <cell r="C3835">
            <v>22</v>
          </cell>
          <cell r="D3835" t="str">
            <v>491-048</v>
          </cell>
        </row>
        <row r="3836">
          <cell r="C3836">
            <v>22</v>
          </cell>
          <cell r="D3836" t="str">
            <v>491-048</v>
          </cell>
        </row>
        <row r="3837">
          <cell r="C3837">
            <v>22</v>
          </cell>
          <cell r="D3837" t="str">
            <v>491-048</v>
          </cell>
        </row>
        <row r="3838">
          <cell r="C3838">
            <v>22</v>
          </cell>
          <cell r="D3838" t="str">
            <v>491-006</v>
          </cell>
        </row>
        <row r="3839">
          <cell r="C3839">
            <v>22</v>
          </cell>
          <cell r="D3839" t="str">
            <v>491-006</v>
          </cell>
        </row>
        <row r="3840">
          <cell r="C3840">
            <v>22</v>
          </cell>
          <cell r="D3840" t="str">
            <v>491-006</v>
          </cell>
        </row>
        <row r="3841">
          <cell r="C3841">
            <v>22</v>
          </cell>
          <cell r="D3841" t="str">
            <v>491-048</v>
          </cell>
        </row>
        <row r="3842">
          <cell r="C3842">
            <v>22</v>
          </cell>
          <cell r="D3842" t="str">
            <v>491-006</v>
          </cell>
        </row>
        <row r="3843">
          <cell r="C3843">
            <v>22</v>
          </cell>
          <cell r="D3843" t="str">
            <v>491-006</v>
          </cell>
        </row>
        <row r="3844">
          <cell r="C3844">
            <v>22</v>
          </cell>
          <cell r="D3844" t="str">
            <v>491-006</v>
          </cell>
        </row>
        <row r="3845">
          <cell r="C3845">
            <v>22</v>
          </cell>
          <cell r="D3845" t="str">
            <v>491-006</v>
          </cell>
        </row>
        <row r="3846">
          <cell r="C3846">
            <v>22</v>
          </cell>
          <cell r="D3846" t="str">
            <v>491-006</v>
          </cell>
        </row>
        <row r="3847">
          <cell r="C3847">
            <v>22</v>
          </cell>
          <cell r="D3847" t="str">
            <v>491-006</v>
          </cell>
        </row>
        <row r="3848">
          <cell r="C3848">
            <v>22</v>
          </cell>
          <cell r="D3848" t="str">
            <v>491-006</v>
          </cell>
        </row>
        <row r="3849">
          <cell r="C3849">
            <v>22</v>
          </cell>
          <cell r="D3849" t="str">
            <v>491-006</v>
          </cell>
        </row>
        <row r="3850">
          <cell r="C3850">
            <v>22</v>
          </cell>
          <cell r="D3850" t="str">
            <v>491-006</v>
          </cell>
        </row>
        <row r="3851">
          <cell r="C3851">
            <v>22</v>
          </cell>
          <cell r="D3851" t="str">
            <v>491-006</v>
          </cell>
        </row>
        <row r="3852">
          <cell r="C3852">
            <v>22</v>
          </cell>
          <cell r="D3852" t="str">
            <v>491-006</v>
          </cell>
        </row>
        <row r="3853">
          <cell r="C3853">
            <v>22</v>
          </cell>
          <cell r="D3853" t="str">
            <v>491-006</v>
          </cell>
        </row>
        <row r="3854">
          <cell r="C3854">
            <v>22</v>
          </cell>
          <cell r="D3854" t="str">
            <v>491-006</v>
          </cell>
        </row>
        <row r="3855">
          <cell r="C3855">
            <v>22</v>
          </cell>
          <cell r="D3855" t="str">
            <v>491-006</v>
          </cell>
        </row>
        <row r="3856">
          <cell r="C3856">
            <v>22</v>
          </cell>
          <cell r="D3856" t="str">
            <v>491-006</v>
          </cell>
        </row>
        <row r="3857">
          <cell r="C3857">
            <v>22</v>
          </cell>
          <cell r="D3857" t="str">
            <v>491-006</v>
          </cell>
        </row>
        <row r="3858">
          <cell r="C3858">
            <v>22</v>
          </cell>
          <cell r="D3858" t="str">
            <v>491-048</v>
          </cell>
        </row>
        <row r="3859">
          <cell r="C3859">
            <v>22</v>
          </cell>
          <cell r="D3859" t="str">
            <v>491-048</v>
          </cell>
        </row>
        <row r="3860">
          <cell r="C3860">
            <v>22</v>
          </cell>
          <cell r="D3860" t="str">
            <v>491-048</v>
          </cell>
        </row>
        <row r="3861">
          <cell r="C3861">
            <v>22</v>
          </cell>
          <cell r="D3861" t="str">
            <v>491-048</v>
          </cell>
        </row>
        <row r="3862">
          <cell r="C3862">
            <v>22</v>
          </cell>
          <cell r="D3862" t="str">
            <v>491-048</v>
          </cell>
        </row>
        <row r="3863">
          <cell r="C3863">
            <v>22</v>
          </cell>
          <cell r="D3863" t="str">
            <v>491-006</v>
          </cell>
        </row>
        <row r="3864">
          <cell r="C3864">
            <v>22</v>
          </cell>
          <cell r="D3864" t="str">
            <v>491-006</v>
          </cell>
        </row>
        <row r="3865">
          <cell r="C3865">
            <v>22</v>
          </cell>
          <cell r="D3865" t="str">
            <v>491-006</v>
          </cell>
        </row>
        <row r="3866">
          <cell r="C3866">
            <v>22</v>
          </cell>
          <cell r="D3866" t="str">
            <v>491-006</v>
          </cell>
        </row>
        <row r="3867">
          <cell r="C3867">
            <v>22</v>
          </cell>
          <cell r="D3867" t="str">
            <v>491-006</v>
          </cell>
        </row>
        <row r="3868">
          <cell r="C3868">
            <v>22</v>
          </cell>
          <cell r="D3868" t="str">
            <v>491-006</v>
          </cell>
        </row>
        <row r="3869">
          <cell r="C3869">
            <v>22</v>
          </cell>
          <cell r="D3869" t="str">
            <v>491-006</v>
          </cell>
        </row>
        <row r="3870">
          <cell r="C3870">
            <v>22</v>
          </cell>
          <cell r="D3870" t="str">
            <v>491-006</v>
          </cell>
        </row>
        <row r="3871">
          <cell r="C3871">
            <v>22</v>
          </cell>
          <cell r="D3871" t="str">
            <v>491-006</v>
          </cell>
        </row>
        <row r="3872">
          <cell r="C3872">
            <v>22</v>
          </cell>
          <cell r="D3872" t="str">
            <v>491-006</v>
          </cell>
        </row>
        <row r="3873">
          <cell r="C3873">
            <v>22</v>
          </cell>
          <cell r="D3873" t="str">
            <v>491-006</v>
          </cell>
        </row>
        <row r="3874">
          <cell r="C3874">
            <v>22</v>
          </cell>
          <cell r="D3874" t="str">
            <v>491-006</v>
          </cell>
        </row>
        <row r="3875">
          <cell r="C3875">
            <v>22</v>
          </cell>
          <cell r="D3875" t="str">
            <v>491-006</v>
          </cell>
        </row>
        <row r="3876">
          <cell r="C3876">
            <v>22</v>
          </cell>
          <cell r="D3876" t="str">
            <v>491-006</v>
          </cell>
        </row>
        <row r="3877">
          <cell r="C3877">
            <v>22</v>
          </cell>
          <cell r="D3877" t="str">
            <v>491-006</v>
          </cell>
        </row>
        <row r="3878">
          <cell r="C3878">
            <v>22</v>
          </cell>
          <cell r="D3878" t="str">
            <v>491-048</v>
          </cell>
        </row>
        <row r="3879">
          <cell r="C3879">
            <v>22</v>
          </cell>
          <cell r="D3879" t="str">
            <v>491-048</v>
          </cell>
        </row>
        <row r="3880">
          <cell r="C3880">
            <v>22</v>
          </cell>
          <cell r="D3880" t="str">
            <v>491-006</v>
          </cell>
        </row>
        <row r="3881">
          <cell r="C3881">
            <v>22</v>
          </cell>
          <cell r="D3881" t="str">
            <v>491-006</v>
          </cell>
        </row>
        <row r="3882">
          <cell r="C3882">
            <v>22</v>
          </cell>
          <cell r="D3882" t="str">
            <v>491-006</v>
          </cell>
        </row>
        <row r="3883">
          <cell r="C3883">
            <v>22</v>
          </cell>
          <cell r="D3883" t="str">
            <v>491-006</v>
          </cell>
        </row>
        <row r="3884">
          <cell r="C3884">
            <v>22</v>
          </cell>
          <cell r="D3884" t="str">
            <v>491-006</v>
          </cell>
        </row>
        <row r="3885">
          <cell r="C3885">
            <v>22</v>
          </cell>
          <cell r="D3885" t="str">
            <v>491-006</v>
          </cell>
        </row>
        <row r="3886">
          <cell r="C3886">
            <v>22</v>
          </cell>
          <cell r="D3886" t="str">
            <v>491-006</v>
          </cell>
        </row>
        <row r="3887">
          <cell r="C3887">
            <v>22</v>
          </cell>
          <cell r="D3887" t="str">
            <v>491-006</v>
          </cell>
        </row>
        <row r="3888">
          <cell r="C3888">
            <v>22</v>
          </cell>
          <cell r="D3888" t="str">
            <v>491-006</v>
          </cell>
        </row>
        <row r="3889">
          <cell r="C3889">
            <v>22</v>
          </cell>
          <cell r="D3889" t="str">
            <v>491-006</v>
          </cell>
        </row>
        <row r="3890">
          <cell r="C3890">
            <v>22</v>
          </cell>
          <cell r="D3890" t="str">
            <v>491-006</v>
          </cell>
        </row>
        <row r="3891">
          <cell r="C3891">
            <v>22</v>
          </cell>
          <cell r="D3891" t="str">
            <v>491-006</v>
          </cell>
        </row>
        <row r="3892">
          <cell r="C3892">
            <v>22</v>
          </cell>
          <cell r="D3892" t="str">
            <v>491-006</v>
          </cell>
        </row>
        <row r="3893">
          <cell r="C3893">
            <v>22</v>
          </cell>
          <cell r="D3893" t="str">
            <v>491-006</v>
          </cell>
        </row>
        <row r="3894">
          <cell r="C3894">
            <v>22</v>
          </cell>
          <cell r="D3894" t="str">
            <v>491-006</v>
          </cell>
        </row>
        <row r="3895">
          <cell r="C3895">
            <v>22</v>
          </cell>
          <cell r="D3895" t="str">
            <v>491-006</v>
          </cell>
        </row>
        <row r="3896">
          <cell r="C3896">
            <v>22</v>
          </cell>
          <cell r="D3896" t="str">
            <v>491-006</v>
          </cell>
        </row>
        <row r="3897">
          <cell r="C3897">
            <v>22</v>
          </cell>
          <cell r="D3897" t="str">
            <v>491-006</v>
          </cell>
        </row>
        <row r="3898">
          <cell r="C3898">
            <v>22</v>
          </cell>
          <cell r="D3898" t="str">
            <v>491-006</v>
          </cell>
        </row>
        <row r="3899">
          <cell r="C3899">
            <v>22</v>
          </cell>
          <cell r="D3899" t="str">
            <v>491-048</v>
          </cell>
        </row>
        <row r="3900">
          <cell r="C3900">
            <v>22</v>
          </cell>
          <cell r="D3900" t="str">
            <v>491-048</v>
          </cell>
        </row>
        <row r="3901">
          <cell r="C3901">
            <v>22</v>
          </cell>
          <cell r="D3901" t="str">
            <v>491-048</v>
          </cell>
        </row>
        <row r="3902">
          <cell r="C3902">
            <v>23</v>
          </cell>
          <cell r="D3902" t="str">
            <v>492-048</v>
          </cell>
        </row>
        <row r="3903">
          <cell r="C3903">
            <v>23</v>
          </cell>
          <cell r="D3903" t="str">
            <v>492-048</v>
          </cell>
        </row>
        <row r="3904">
          <cell r="C3904">
            <v>23</v>
          </cell>
          <cell r="D3904" t="str">
            <v>492-048</v>
          </cell>
        </row>
        <row r="3905">
          <cell r="C3905">
            <v>23</v>
          </cell>
          <cell r="D3905" t="str">
            <v>492-048</v>
          </cell>
        </row>
        <row r="3906">
          <cell r="C3906">
            <v>23</v>
          </cell>
          <cell r="D3906" t="str">
            <v>492-048</v>
          </cell>
        </row>
        <row r="3907">
          <cell r="C3907">
            <v>23</v>
          </cell>
          <cell r="D3907" t="str">
            <v>492-048</v>
          </cell>
        </row>
        <row r="3908">
          <cell r="C3908">
            <v>23</v>
          </cell>
          <cell r="D3908" t="str">
            <v>492-048</v>
          </cell>
        </row>
        <row r="3909">
          <cell r="C3909">
            <v>23</v>
          </cell>
          <cell r="D3909" t="str">
            <v>492-048</v>
          </cell>
        </row>
        <row r="3910">
          <cell r="C3910">
            <v>23</v>
          </cell>
          <cell r="D3910" t="str">
            <v>492-048</v>
          </cell>
        </row>
        <row r="3911">
          <cell r="C3911">
            <v>23</v>
          </cell>
          <cell r="D3911" t="str">
            <v>492-048</v>
          </cell>
        </row>
        <row r="3912">
          <cell r="C3912">
            <v>23</v>
          </cell>
          <cell r="D3912" t="str">
            <v>492-048</v>
          </cell>
        </row>
        <row r="3913">
          <cell r="C3913">
            <v>23</v>
          </cell>
          <cell r="D3913" t="str">
            <v>492-048</v>
          </cell>
        </row>
        <row r="3914">
          <cell r="C3914">
            <v>23</v>
          </cell>
          <cell r="D3914" t="str">
            <v>492-048</v>
          </cell>
        </row>
        <row r="3915">
          <cell r="C3915">
            <v>23</v>
          </cell>
          <cell r="D3915" t="str">
            <v>492-048</v>
          </cell>
        </row>
        <row r="3916">
          <cell r="C3916">
            <v>23</v>
          </cell>
          <cell r="D3916" t="str">
            <v>492-048</v>
          </cell>
        </row>
        <row r="3917">
          <cell r="C3917">
            <v>23</v>
          </cell>
          <cell r="D3917" t="str">
            <v>492-048</v>
          </cell>
        </row>
        <row r="3918">
          <cell r="C3918">
            <v>23</v>
          </cell>
          <cell r="D3918" t="str">
            <v>492-048</v>
          </cell>
        </row>
        <row r="3919">
          <cell r="C3919">
            <v>23</v>
          </cell>
          <cell r="D3919" t="str">
            <v>492-048</v>
          </cell>
        </row>
        <row r="3920">
          <cell r="C3920">
            <v>23</v>
          </cell>
          <cell r="D3920" t="str">
            <v>492-048</v>
          </cell>
        </row>
        <row r="3921">
          <cell r="C3921">
            <v>23</v>
          </cell>
          <cell r="D3921" t="str">
            <v>492-048</v>
          </cell>
        </row>
        <row r="3922">
          <cell r="C3922">
            <v>23</v>
          </cell>
          <cell r="D3922" t="str">
            <v>492-048</v>
          </cell>
        </row>
        <row r="3923">
          <cell r="C3923">
            <v>23</v>
          </cell>
          <cell r="D3923" t="str">
            <v>492-048</v>
          </cell>
        </row>
        <row r="3924">
          <cell r="C3924">
            <v>23</v>
          </cell>
          <cell r="D3924" t="str">
            <v>492-048</v>
          </cell>
        </row>
        <row r="3925">
          <cell r="C3925">
            <v>23</v>
          </cell>
          <cell r="D3925" t="str">
            <v>492-048</v>
          </cell>
        </row>
        <row r="3926">
          <cell r="C3926">
            <v>23</v>
          </cell>
          <cell r="D3926" t="str">
            <v>492-048</v>
          </cell>
        </row>
        <row r="3927">
          <cell r="C3927">
            <v>23</v>
          </cell>
          <cell r="D3927" t="str">
            <v>492-048</v>
          </cell>
        </row>
        <row r="3928">
          <cell r="C3928">
            <v>23</v>
          </cell>
          <cell r="D3928" t="str">
            <v>492-048</v>
          </cell>
        </row>
        <row r="3929">
          <cell r="C3929">
            <v>23</v>
          </cell>
          <cell r="D3929" t="str">
            <v>492-048</v>
          </cell>
        </row>
        <row r="3930">
          <cell r="C3930">
            <v>23</v>
          </cell>
          <cell r="D3930" t="str">
            <v>492-048</v>
          </cell>
        </row>
        <row r="3931">
          <cell r="C3931">
            <v>23</v>
          </cell>
          <cell r="D3931" t="str">
            <v>492-048</v>
          </cell>
        </row>
        <row r="3932">
          <cell r="C3932">
            <v>23</v>
          </cell>
          <cell r="D3932" t="str">
            <v>492-048</v>
          </cell>
        </row>
        <row r="3933">
          <cell r="C3933">
            <v>23</v>
          </cell>
          <cell r="D3933" t="str">
            <v>492-048</v>
          </cell>
        </row>
        <row r="3934">
          <cell r="C3934">
            <v>23</v>
          </cell>
          <cell r="D3934" t="str">
            <v>492-048</v>
          </cell>
        </row>
        <row r="3935">
          <cell r="C3935">
            <v>23</v>
          </cell>
          <cell r="D3935" t="str">
            <v>492-048</v>
          </cell>
        </row>
        <row r="3936">
          <cell r="C3936">
            <v>23</v>
          </cell>
          <cell r="D3936" t="str">
            <v>492-048</v>
          </cell>
        </row>
        <row r="3937">
          <cell r="C3937">
            <v>23</v>
          </cell>
          <cell r="D3937" t="str">
            <v>492-048</v>
          </cell>
        </row>
        <row r="3938">
          <cell r="C3938">
            <v>23</v>
          </cell>
          <cell r="D3938" t="str">
            <v>492-048</v>
          </cell>
        </row>
        <row r="3939">
          <cell r="C3939">
            <v>23</v>
          </cell>
          <cell r="D3939" t="str">
            <v>492-048</v>
          </cell>
        </row>
        <row r="3940">
          <cell r="C3940">
            <v>23</v>
          </cell>
          <cell r="D3940" t="str">
            <v>492-048</v>
          </cell>
        </row>
        <row r="3941">
          <cell r="C3941">
            <v>23</v>
          </cell>
          <cell r="D3941" t="str">
            <v>492-048</v>
          </cell>
        </row>
        <row r="3942">
          <cell r="C3942">
            <v>23</v>
          </cell>
          <cell r="D3942" t="str">
            <v>492-048</v>
          </cell>
        </row>
        <row r="3943">
          <cell r="C3943">
            <v>23</v>
          </cell>
          <cell r="D3943" t="str">
            <v>492-048</v>
          </cell>
        </row>
        <row r="3944">
          <cell r="C3944">
            <v>23</v>
          </cell>
          <cell r="D3944" t="str">
            <v>492-048</v>
          </cell>
        </row>
        <row r="3945">
          <cell r="C3945">
            <v>23</v>
          </cell>
          <cell r="D3945" t="str">
            <v>492-048</v>
          </cell>
        </row>
        <row r="3946">
          <cell r="C3946">
            <v>23</v>
          </cell>
          <cell r="D3946" t="str">
            <v>492-048</v>
          </cell>
        </row>
        <row r="3947">
          <cell r="C3947">
            <v>23</v>
          </cell>
          <cell r="D3947" t="str">
            <v>492-048</v>
          </cell>
        </row>
        <row r="3948">
          <cell r="C3948">
            <v>23</v>
          </cell>
          <cell r="D3948" t="str">
            <v>492-048</v>
          </cell>
        </row>
        <row r="3949">
          <cell r="C3949">
            <v>23</v>
          </cell>
          <cell r="D3949" t="str">
            <v>492-048</v>
          </cell>
        </row>
        <row r="3950">
          <cell r="C3950">
            <v>23</v>
          </cell>
          <cell r="D3950" t="str">
            <v>492-048</v>
          </cell>
        </row>
        <row r="3951">
          <cell r="C3951">
            <v>23</v>
          </cell>
          <cell r="D3951" t="str">
            <v>492-048</v>
          </cell>
        </row>
        <row r="3952">
          <cell r="C3952">
            <v>23</v>
          </cell>
          <cell r="D3952" t="str">
            <v>492-048</v>
          </cell>
        </row>
        <row r="3953">
          <cell r="C3953">
            <v>23</v>
          </cell>
          <cell r="D3953" t="str">
            <v>492-048</v>
          </cell>
        </row>
        <row r="3954">
          <cell r="C3954">
            <v>23</v>
          </cell>
          <cell r="D3954" t="str">
            <v>492-048</v>
          </cell>
        </row>
        <row r="3955">
          <cell r="C3955">
            <v>23</v>
          </cell>
          <cell r="D3955" t="str">
            <v>492-048</v>
          </cell>
        </row>
        <row r="3956">
          <cell r="C3956">
            <v>23</v>
          </cell>
          <cell r="D3956" t="str">
            <v>492-048</v>
          </cell>
        </row>
        <row r="3957">
          <cell r="C3957">
            <v>23</v>
          </cell>
          <cell r="D3957" t="str">
            <v>492-048</v>
          </cell>
        </row>
        <row r="3958">
          <cell r="C3958">
            <v>23</v>
          </cell>
          <cell r="D3958" t="str">
            <v>492-048</v>
          </cell>
        </row>
        <row r="3959">
          <cell r="C3959">
            <v>23</v>
          </cell>
          <cell r="D3959" t="str">
            <v>492-048</v>
          </cell>
        </row>
        <row r="3960">
          <cell r="C3960">
            <v>23</v>
          </cell>
          <cell r="D3960" t="str">
            <v>492-048</v>
          </cell>
        </row>
        <row r="3961">
          <cell r="C3961">
            <v>23</v>
          </cell>
          <cell r="D3961" t="str">
            <v>492-048</v>
          </cell>
        </row>
        <row r="3962">
          <cell r="C3962">
            <v>23</v>
          </cell>
          <cell r="D3962" t="str">
            <v>492-048</v>
          </cell>
        </row>
        <row r="3963">
          <cell r="C3963">
            <v>23</v>
          </cell>
          <cell r="D3963" t="str">
            <v>492-048</v>
          </cell>
        </row>
        <row r="3964">
          <cell r="C3964">
            <v>23</v>
          </cell>
          <cell r="D3964" t="str">
            <v>492-048</v>
          </cell>
        </row>
        <row r="3965">
          <cell r="C3965">
            <v>23</v>
          </cell>
          <cell r="D3965" t="str">
            <v>492-048</v>
          </cell>
        </row>
        <row r="3966">
          <cell r="C3966">
            <v>23</v>
          </cell>
          <cell r="D3966" t="str">
            <v>492-048</v>
          </cell>
        </row>
        <row r="3967">
          <cell r="C3967">
            <v>23</v>
          </cell>
          <cell r="D3967" t="str">
            <v>492-048</v>
          </cell>
        </row>
        <row r="3968">
          <cell r="C3968">
            <v>23</v>
          </cell>
          <cell r="D3968" t="str">
            <v>492-048</v>
          </cell>
        </row>
        <row r="3969">
          <cell r="C3969">
            <v>23</v>
          </cell>
          <cell r="D3969" t="str">
            <v>492-048</v>
          </cell>
        </row>
        <row r="3970">
          <cell r="C3970">
            <v>23</v>
          </cell>
          <cell r="D3970" t="str">
            <v>492-048</v>
          </cell>
        </row>
        <row r="3971">
          <cell r="C3971">
            <v>23</v>
          </cell>
          <cell r="D3971" t="str">
            <v>492-046</v>
          </cell>
        </row>
        <row r="3972">
          <cell r="C3972">
            <v>23</v>
          </cell>
          <cell r="D3972" t="str">
            <v>492-046</v>
          </cell>
        </row>
        <row r="3973">
          <cell r="C3973">
            <v>23</v>
          </cell>
          <cell r="D3973" t="str">
            <v>492-048</v>
          </cell>
        </row>
        <row r="3974">
          <cell r="C3974">
            <v>23</v>
          </cell>
          <cell r="D3974" t="str">
            <v>492-048</v>
          </cell>
        </row>
        <row r="3975">
          <cell r="C3975">
            <v>23</v>
          </cell>
          <cell r="D3975" t="str">
            <v>492-046</v>
          </cell>
        </row>
        <row r="3976">
          <cell r="C3976">
            <v>23</v>
          </cell>
          <cell r="D3976" t="str">
            <v>492-046</v>
          </cell>
        </row>
        <row r="3977">
          <cell r="C3977">
            <v>23</v>
          </cell>
          <cell r="D3977" t="str">
            <v>492-046</v>
          </cell>
        </row>
        <row r="3978">
          <cell r="C3978">
            <v>23</v>
          </cell>
          <cell r="D3978" t="str">
            <v>492-048</v>
          </cell>
        </row>
        <row r="3979">
          <cell r="C3979">
            <v>23</v>
          </cell>
          <cell r="D3979" t="str">
            <v>492-048</v>
          </cell>
        </row>
        <row r="3980">
          <cell r="C3980">
            <v>23</v>
          </cell>
          <cell r="D3980" t="str">
            <v>492-048</v>
          </cell>
        </row>
        <row r="3981">
          <cell r="C3981">
            <v>23</v>
          </cell>
          <cell r="D3981" t="str">
            <v>492-048</v>
          </cell>
        </row>
        <row r="3982">
          <cell r="C3982">
            <v>23</v>
          </cell>
          <cell r="D3982" t="str">
            <v>492-048</v>
          </cell>
        </row>
        <row r="3983">
          <cell r="C3983">
            <v>23</v>
          </cell>
          <cell r="D3983" t="str">
            <v>492-048</v>
          </cell>
        </row>
        <row r="3984">
          <cell r="C3984">
            <v>23</v>
          </cell>
          <cell r="D3984" t="str">
            <v>492-048</v>
          </cell>
        </row>
        <row r="3985">
          <cell r="C3985">
            <v>23</v>
          </cell>
          <cell r="D3985" t="str">
            <v>492-048</v>
          </cell>
        </row>
        <row r="3986">
          <cell r="C3986">
            <v>23</v>
          </cell>
          <cell r="D3986" t="str">
            <v>492-048</v>
          </cell>
        </row>
        <row r="3987">
          <cell r="C3987">
            <v>23</v>
          </cell>
          <cell r="D3987" t="str">
            <v>492-048</v>
          </cell>
        </row>
        <row r="3988">
          <cell r="C3988">
            <v>23</v>
          </cell>
          <cell r="D3988" t="str">
            <v>492-048</v>
          </cell>
        </row>
        <row r="3989">
          <cell r="C3989">
            <v>23</v>
          </cell>
          <cell r="D3989" t="str">
            <v>492-048</v>
          </cell>
        </row>
        <row r="3990">
          <cell r="C3990">
            <v>23</v>
          </cell>
          <cell r="D3990" t="str">
            <v>492-048</v>
          </cell>
        </row>
        <row r="3991">
          <cell r="C3991">
            <v>23</v>
          </cell>
          <cell r="D3991" t="str">
            <v>492-048</v>
          </cell>
        </row>
        <row r="3992">
          <cell r="C3992">
            <v>23</v>
          </cell>
          <cell r="D3992" t="str">
            <v>492-048</v>
          </cell>
        </row>
        <row r="3993">
          <cell r="C3993">
            <v>23</v>
          </cell>
          <cell r="D3993" t="str">
            <v>492-048</v>
          </cell>
        </row>
        <row r="3994">
          <cell r="C3994">
            <v>23</v>
          </cell>
          <cell r="D3994" t="str">
            <v>492-048</v>
          </cell>
        </row>
        <row r="3995">
          <cell r="C3995">
            <v>23</v>
          </cell>
          <cell r="D3995" t="str">
            <v>492-048</v>
          </cell>
        </row>
        <row r="3996">
          <cell r="C3996">
            <v>23</v>
          </cell>
          <cell r="D3996" t="str">
            <v>492-048</v>
          </cell>
        </row>
        <row r="3997">
          <cell r="C3997">
            <v>23</v>
          </cell>
          <cell r="D3997" t="str">
            <v>492-048</v>
          </cell>
        </row>
        <row r="3998">
          <cell r="C3998">
            <v>23</v>
          </cell>
          <cell r="D3998" t="str">
            <v>492-048</v>
          </cell>
        </row>
        <row r="3999">
          <cell r="C3999">
            <v>23</v>
          </cell>
          <cell r="D3999" t="str">
            <v>492-048</v>
          </cell>
        </row>
        <row r="4000">
          <cell r="C4000">
            <v>23</v>
          </cell>
          <cell r="D4000" t="str">
            <v>492-048</v>
          </cell>
        </row>
        <row r="4001">
          <cell r="C4001">
            <v>23</v>
          </cell>
          <cell r="D4001" t="str">
            <v>492-048</v>
          </cell>
        </row>
        <row r="4002">
          <cell r="C4002">
            <v>23</v>
          </cell>
          <cell r="D4002" t="str">
            <v>492-048</v>
          </cell>
        </row>
        <row r="4003">
          <cell r="C4003">
            <v>23</v>
          </cell>
          <cell r="D4003" t="str">
            <v>492-048</v>
          </cell>
        </row>
        <row r="4004">
          <cell r="C4004">
            <v>23</v>
          </cell>
          <cell r="D4004" t="str">
            <v>492-048</v>
          </cell>
        </row>
        <row r="4005">
          <cell r="C4005">
            <v>23</v>
          </cell>
          <cell r="D4005" t="str">
            <v>492-048</v>
          </cell>
        </row>
        <row r="4006">
          <cell r="C4006">
            <v>23</v>
          </cell>
          <cell r="D4006" t="str">
            <v>492-048</v>
          </cell>
        </row>
        <row r="4007">
          <cell r="C4007">
            <v>23</v>
          </cell>
          <cell r="D4007" t="str">
            <v>492-048</v>
          </cell>
        </row>
        <row r="4008">
          <cell r="C4008">
            <v>23</v>
          </cell>
          <cell r="D4008" t="str">
            <v>492-048</v>
          </cell>
        </row>
        <row r="4009">
          <cell r="C4009">
            <v>23</v>
          </cell>
          <cell r="D4009" t="str">
            <v>492-048</v>
          </cell>
        </row>
        <row r="4010">
          <cell r="C4010">
            <v>23</v>
          </cell>
          <cell r="D4010" t="str">
            <v>492-048</v>
          </cell>
        </row>
        <row r="4011">
          <cell r="C4011">
            <v>23</v>
          </cell>
          <cell r="D4011" t="str">
            <v>492-048</v>
          </cell>
        </row>
        <row r="4012">
          <cell r="C4012">
            <v>23</v>
          </cell>
          <cell r="D4012" t="str">
            <v>492-048</v>
          </cell>
        </row>
        <row r="4013">
          <cell r="C4013">
            <v>23</v>
          </cell>
          <cell r="D4013" t="str">
            <v>492-048</v>
          </cell>
        </row>
        <row r="4014">
          <cell r="C4014">
            <v>23</v>
          </cell>
          <cell r="D4014" t="str">
            <v>492-048</v>
          </cell>
        </row>
        <row r="4015">
          <cell r="C4015">
            <v>23</v>
          </cell>
          <cell r="D4015" t="str">
            <v>492-048</v>
          </cell>
        </row>
        <row r="4016">
          <cell r="C4016">
            <v>23</v>
          </cell>
          <cell r="D4016" t="str">
            <v>492-048</v>
          </cell>
        </row>
        <row r="4017">
          <cell r="C4017">
            <v>23</v>
          </cell>
          <cell r="D4017" t="str">
            <v>492-048</v>
          </cell>
        </row>
        <row r="4018">
          <cell r="C4018">
            <v>23</v>
          </cell>
          <cell r="D4018" t="str">
            <v>492-048</v>
          </cell>
        </row>
        <row r="4019">
          <cell r="C4019">
            <v>23</v>
          </cell>
          <cell r="D4019" t="str">
            <v>492-048</v>
          </cell>
        </row>
        <row r="4020">
          <cell r="C4020">
            <v>23</v>
          </cell>
          <cell r="D4020" t="str">
            <v>492-048</v>
          </cell>
        </row>
        <row r="4021">
          <cell r="C4021">
            <v>23</v>
          </cell>
          <cell r="D4021" t="str">
            <v>492-048</v>
          </cell>
        </row>
        <row r="4022">
          <cell r="C4022">
            <v>23</v>
          </cell>
          <cell r="D4022" t="str">
            <v>492-048</v>
          </cell>
        </row>
        <row r="4023">
          <cell r="C4023">
            <v>23</v>
          </cell>
          <cell r="D4023" t="str">
            <v>492-048</v>
          </cell>
        </row>
        <row r="4024">
          <cell r="C4024">
            <v>23</v>
          </cell>
          <cell r="D4024" t="str">
            <v>492-048</v>
          </cell>
        </row>
        <row r="4025">
          <cell r="C4025">
            <v>23</v>
          </cell>
          <cell r="D4025" t="str">
            <v>492-048</v>
          </cell>
        </row>
        <row r="4026">
          <cell r="C4026">
            <v>23</v>
          </cell>
          <cell r="D4026" t="str">
            <v>492-048</v>
          </cell>
        </row>
        <row r="4027">
          <cell r="C4027">
            <v>23</v>
          </cell>
          <cell r="D4027" t="str">
            <v>492-048</v>
          </cell>
        </row>
        <row r="4028">
          <cell r="C4028">
            <v>23</v>
          </cell>
          <cell r="D4028" t="str">
            <v>492-048</v>
          </cell>
        </row>
        <row r="4029">
          <cell r="C4029">
            <v>23</v>
          </cell>
          <cell r="D4029" t="str">
            <v>492-048</v>
          </cell>
        </row>
        <row r="4030">
          <cell r="C4030">
            <v>23</v>
          </cell>
          <cell r="D4030" t="str">
            <v>492-048</v>
          </cell>
        </row>
        <row r="4031">
          <cell r="C4031">
            <v>23</v>
          </cell>
          <cell r="D4031" t="str">
            <v>492-048</v>
          </cell>
        </row>
        <row r="4032">
          <cell r="C4032">
            <v>23</v>
          </cell>
          <cell r="D4032" t="str">
            <v>492-048</v>
          </cell>
        </row>
        <row r="4033">
          <cell r="C4033">
            <v>23</v>
          </cell>
          <cell r="D4033" t="str">
            <v>492-048</v>
          </cell>
        </row>
        <row r="4034">
          <cell r="C4034">
            <v>23</v>
          </cell>
          <cell r="D4034" t="str">
            <v>492-048</v>
          </cell>
        </row>
        <row r="4035">
          <cell r="C4035">
            <v>23</v>
          </cell>
          <cell r="D4035" t="str">
            <v>492-048</v>
          </cell>
        </row>
        <row r="4036">
          <cell r="C4036">
            <v>23</v>
          </cell>
          <cell r="D4036" t="str">
            <v>492-048</v>
          </cell>
        </row>
        <row r="4037">
          <cell r="C4037">
            <v>23</v>
          </cell>
          <cell r="D4037" t="str">
            <v>492-048</v>
          </cell>
        </row>
        <row r="4038">
          <cell r="C4038">
            <v>23</v>
          </cell>
          <cell r="D4038" t="str">
            <v>492-048</v>
          </cell>
        </row>
        <row r="4039">
          <cell r="C4039">
            <v>23</v>
          </cell>
          <cell r="D4039" t="str">
            <v>492-048</v>
          </cell>
        </row>
        <row r="4040">
          <cell r="C4040">
            <v>23</v>
          </cell>
          <cell r="D4040" t="str">
            <v>492-048</v>
          </cell>
        </row>
        <row r="4041">
          <cell r="C4041">
            <v>23</v>
          </cell>
          <cell r="D4041" t="str">
            <v>492-048</v>
          </cell>
        </row>
        <row r="4042">
          <cell r="C4042">
            <v>23</v>
          </cell>
          <cell r="D4042" t="str">
            <v>492-048</v>
          </cell>
        </row>
        <row r="4043">
          <cell r="C4043">
            <v>23</v>
          </cell>
          <cell r="D4043" t="str">
            <v>492-048</v>
          </cell>
        </row>
        <row r="4044">
          <cell r="C4044">
            <v>23</v>
          </cell>
          <cell r="D4044" t="str">
            <v>492-048</v>
          </cell>
        </row>
        <row r="4045">
          <cell r="C4045">
            <v>23</v>
          </cell>
          <cell r="D4045" t="str">
            <v>492-048</v>
          </cell>
        </row>
        <row r="4046">
          <cell r="C4046">
            <v>23</v>
          </cell>
          <cell r="D4046" t="str">
            <v>492-048</v>
          </cell>
        </row>
        <row r="4047">
          <cell r="C4047">
            <v>23</v>
          </cell>
          <cell r="D4047" t="str">
            <v>492-048</v>
          </cell>
        </row>
        <row r="4048">
          <cell r="C4048">
            <v>23</v>
          </cell>
          <cell r="D4048" t="str">
            <v>492-048</v>
          </cell>
        </row>
        <row r="4049">
          <cell r="C4049">
            <v>23</v>
          </cell>
          <cell r="D4049" t="str">
            <v>492-048</v>
          </cell>
        </row>
        <row r="4050">
          <cell r="C4050">
            <v>23</v>
          </cell>
          <cell r="D4050" t="str">
            <v>492-048</v>
          </cell>
        </row>
        <row r="4051">
          <cell r="C4051">
            <v>23</v>
          </cell>
          <cell r="D4051" t="str">
            <v>492-048</v>
          </cell>
        </row>
        <row r="4052">
          <cell r="C4052">
            <v>23</v>
          </cell>
          <cell r="D4052" t="str">
            <v>492-048</v>
          </cell>
        </row>
        <row r="4053">
          <cell r="C4053">
            <v>23</v>
          </cell>
          <cell r="D4053" t="str">
            <v>492-048</v>
          </cell>
        </row>
        <row r="4054">
          <cell r="C4054">
            <v>23</v>
          </cell>
          <cell r="D4054" t="str">
            <v>492-048</v>
          </cell>
        </row>
        <row r="4055">
          <cell r="C4055">
            <v>23</v>
          </cell>
          <cell r="D4055" t="str">
            <v>492-048</v>
          </cell>
        </row>
        <row r="4056">
          <cell r="C4056">
            <v>23</v>
          </cell>
          <cell r="D4056" t="str">
            <v>492-048</v>
          </cell>
        </row>
        <row r="4057">
          <cell r="C4057">
            <v>23</v>
          </cell>
          <cell r="D4057" t="str">
            <v>492-048</v>
          </cell>
        </row>
        <row r="4058">
          <cell r="C4058">
            <v>23</v>
          </cell>
          <cell r="D4058" t="str">
            <v>492-048</v>
          </cell>
        </row>
        <row r="4059">
          <cell r="C4059">
            <v>23</v>
          </cell>
          <cell r="D4059" t="str">
            <v>492-048</v>
          </cell>
        </row>
        <row r="4060">
          <cell r="C4060">
            <v>23</v>
          </cell>
          <cell r="D4060" t="str">
            <v>492-048</v>
          </cell>
        </row>
        <row r="4061">
          <cell r="C4061">
            <v>23</v>
          </cell>
          <cell r="D4061" t="str">
            <v>492-048</v>
          </cell>
        </row>
        <row r="4062">
          <cell r="C4062">
            <v>23</v>
          </cell>
          <cell r="D4062" t="str">
            <v>492-048</v>
          </cell>
        </row>
        <row r="4063">
          <cell r="C4063">
            <v>23</v>
          </cell>
          <cell r="D4063" t="str">
            <v>492-048</v>
          </cell>
        </row>
        <row r="4064">
          <cell r="C4064">
            <v>23</v>
          </cell>
          <cell r="D4064" t="str">
            <v>492-048</v>
          </cell>
        </row>
        <row r="4065">
          <cell r="C4065">
            <v>23</v>
          </cell>
          <cell r="D4065" t="str">
            <v>492-048</v>
          </cell>
        </row>
        <row r="4066">
          <cell r="C4066">
            <v>23</v>
          </cell>
          <cell r="D4066" t="str">
            <v>492-048</v>
          </cell>
        </row>
        <row r="4067">
          <cell r="C4067">
            <v>23</v>
          </cell>
          <cell r="D4067" t="str">
            <v>492-048</v>
          </cell>
        </row>
        <row r="4068">
          <cell r="C4068">
            <v>23</v>
          </cell>
          <cell r="D4068" t="str">
            <v>492-048</v>
          </cell>
        </row>
        <row r="4069">
          <cell r="C4069">
            <v>23</v>
          </cell>
          <cell r="D4069" t="str">
            <v>492-048</v>
          </cell>
        </row>
        <row r="4070">
          <cell r="C4070">
            <v>23</v>
          </cell>
          <cell r="D4070" t="str">
            <v>492-048</v>
          </cell>
        </row>
        <row r="4071">
          <cell r="C4071">
            <v>23</v>
          </cell>
          <cell r="D4071" t="str">
            <v>492-048</v>
          </cell>
        </row>
        <row r="4072">
          <cell r="C4072">
            <v>23</v>
          </cell>
          <cell r="D4072" t="str">
            <v>492-048</v>
          </cell>
        </row>
        <row r="4073">
          <cell r="C4073">
            <v>23</v>
          </cell>
          <cell r="D4073" t="str">
            <v>492-048</v>
          </cell>
        </row>
        <row r="4074">
          <cell r="C4074">
            <v>23</v>
          </cell>
          <cell r="D4074" t="str">
            <v>492-048</v>
          </cell>
        </row>
        <row r="4075">
          <cell r="C4075">
            <v>23</v>
          </cell>
          <cell r="D4075" t="str">
            <v>492-048</v>
          </cell>
        </row>
        <row r="4076">
          <cell r="C4076">
            <v>23</v>
          </cell>
          <cell r="D4076" t="str">
            <v>492-048</v>
          </cell>
        </row>
        <row r="4077">
          <cell r="C4077">
            <v>23</v>
          </cell>
          <cell r="D4077" t="str">
            <v>492-048</v>
          </cell>
        </row>
        <row r="4078">
          <cell r="C4078">
            <v>23</v>
          </cell>
          <cell r="D4078" t="str">
            <v>492-048</v>
          </cell>
        </row>
        <row r="4079">
          <cell r="C4079">
            <v>23</v>
          </cell>
          <cell r="D4079" t="str">
            <v>492-048</v>
          </cell>
        </row>
        <row r="4080">
          <cell r="C4080">
            <v>23</v>
          </cell>
          <cell r="D4080" t="str">
            <v>492-048</v>
          </cell>
        </row>
        <row r="4081">
          <cell r="C4081">
            <v>23</v>
          </cell>
          <cell r="D4081" t="str">
            <v>492-048</v>
          </cell>
        </row>
        <row r="4082">
          <cell r="C4082">
            <v>23</v>
          </cell>
          <cell r="D4082" t="str">
            <v>492-048</v>
          </cell>
        </row>
        <row r="4083">
          <cell r="C4083">
            <v>23</v>
          </cell>
          <cell r="D4083" t="str">
            <v>492-048</v>
          </cell>
        </row>
        <row r="4084">
          <cell r="C4084">
            <v>23</v>
          </cell>
          <cell r="D4084" t="str">
            <v>492-048</v>
          </cell>
        </row>
        <row r="4085">
          <cell r="C4085">
            <v>23</v>
          </cell>
          <cell r="D4085" t="str">
            <v>492-048</v>
          </cell>
        </row>
        <row r="4086">
          <cell r="C4086">
            <v>23</v>
          </cell>
          <cell r="D4086" t="str">
            <v>492-048</v>
          </cell>
        </row>
        <row r="4087">
          <cell r="C4087">
            <v>23</v>
          </cell>
          <cell r="D4087" t="str">
            <v>492-048</v>
          </cell>
        </row>
        <row r="4088">
          <cell r="C4088">
            <v>23</v>
          </cell>
          <cell r="D4088" t="str">
            <v>492-048</v>
          </cell>
        </row>
        <row r="4089">
          <cell r="C4089">
            <v>23</v>
          </cell>
          <cell r="D4089" t="str">
            <v>492-048</v>
          </cell>
        </row>
        <row r="4090">
          <cell r="C4090">
            <v>23</v>
          </cell>
          <cell r="D4090" t="str">
            <v>492-048</v>
          </cell>
        </row>
        <row r="4091">
          <cell r="C4091">
            <v>23</v>
          </cell>
          <cell r="D4091" t="str">
            <v>492-048</v>
          </cell>
        </row>
        <row r="4092">
          <cell r="C4092">
            <v>23</v>
          </cell>
          <cell r="D4092" t="str">
            <v>492-048</v>
          </cell>
        </row>
        <row r="4093">
          <cell r="C4093">
            <v>23</v>
          </cell>
          <cell r="D4093" t="str">
            <v>492-048</v>
          </cell>
        </row>
        <row r="4094">
          <cell r="C4094">
            <v>23</v>
          </cell>
          <cell r="D4094" t="str">
            <v>492-048</v>
          </cell>
        </row>
        <row r="4095">
          <cell r="C4095">
            <v>23</v>
          </cell>
          <cell r="D4095" t="str">
            <v>492-048</v>
          </cell>
        </row>
        <row r="4096">
          <cell r="C4096">
            <v>23</v>
          </cell>
          <cell r="D4096" t="str">
            <v>492-048</v>
          </cell>
        </row>
        <row r="4097">
          <cell r="C4097">
            <v>23</v>
          </cell>
          <cell r="D4097" t="str">
            <v>492-048</v>
          </cell>
        </row>
        <row r="4098">
          <cell r="C4098">
            <v>23</v>
          </cell>
          <cell r="D4098" t="str">
            <v>492-048</v>
          </cell>
        </row>
        <row r="4099">
          <cell r="C4099">
            <v>23</v>
          </cell>
          <cell r="D4099" t="str">
            <v>492-048</v>
          </cell>
        </row>
        <row r="4100">
          <cell r="C4100">
            <v>23</v>
          </cell>
          <cell r="D4100" t="str">
            <v>492-048</v>
          </cell>
        </row>
        <row r="4101">
          <cell r="C4101">
            <v>23</v>
          </cell>
          <cell r="D4101" t="str">
            <v>492-048</v>
          </cell>
        </row>
        <row r="4102">
          <cell r="C4102">
            <v>23</v>
          </cell>
          <cell r="D4102" t="str">
            <v>492-048</v>
          </cell>
        </row>
        <row r="4103">
          <cell r="C4103">
            <v>23</v>
          </cell>
          <cell r="D4103" t="str">
            <v>492-048</v>
          </cell>
        </row>
        <row r="4104">
          <cell r="C4104">
            <v>23</v>
          </cell>
          <cell r="D4104" t="str">
            <v>492-048</v>
          </cell>
        </row>
        <row r="4105">
          <cell r="C4105">
            <v>23</v>
          </cell>
          <cell r="D4105" t="str">
            <v>492-048</v>
          </cell>
        </row>
        <row r="4106">
          <cell r="C4106">
            <v>23</v>
          </cell>
          <cell r="D4106" t="str">
            <v>492-048</v>
          </cell>
        </row>
        <row r="4107">
          <cell r="C4107">
            <v>23</v>
          </cell>
          <cell r="D4107" t="str">
            <v>492-048</v>
          </cell>
        </row>
        <row r="4108">
          <cell r="C4108">
            <v>23</v>
          </cell>
          <cell r="D4108" t="str">
            <v>492-048</v>
          </cell>
        </row>
        <row r="4109">
          <cell r="C4109">
            <v>23</v>
          </cell>
          <cell r="D4109" t="str">
            <v>492-048</v>
          </cell>
        </row>
        <row r="4110">
          <cell r="C4110">
            <v>23</v>
          </cell>
          <cell r="D4110" t="str">
            <v>492-048</v>
          </cell>
        </row>
        <row r="4111">
          <cell r="C4111">
            <v>23</v>
          </cell>
          <cell r="D4111" t="str">
            <v>492-048</v>
          </cell>
        </row>
        <row r="4112">
          <cell r="C4112">
            <v>23</v>
          </cell>
          <cell r="D4112" t="str">
            <v>492-048</v>
          </cell>
        </row>
        <row r="4113">
          <cell r="C4113">
            <v>23</v>
          </cell>
          <cell r="D4113" t="str">
            <v>492-048</v>
          </cell>
        </row>
        <row r="4114">
          <cell r="C4114">
            <v>23</v>
          </cell>
          <cell r="D4114" t="str">
            <v>492-048</v>
          </cell>
        </row>
        <row r="4115">
          <cell r="C4115">
            <v>23</v>
          </cell>
          <cell r="D4115" t="str">
            <v>492-048</v>
          </cell>
        </row>
        <row r="4116">
          <cell r="C4116">
            <v>23</v>
          </cell>
          <cell r="D4116" t="str">
            <v>492-048</v>
          </cell>
        </row>
        <row r="4117">
          <cell r="C4117">
            <v>23</v>
          </cell>
          <cell r="D4117" t="str">
            <v>492-048</v>
          </cell>
        </row>
        <row r="4118">
          <cell r="C4118">
            <v>23</v>
          </cell>
          <cell r="D4118" t="str">
            <v>492-048</v>
          </cell>
        </row>
        <row r="4119">
          <cell r="C4119">
            <v>23</v>
          </cell>
          <cell r="D4119" t="str">
            <v>492-048</v>
          </cell>
        </row>
        <row r="4120">
          <cell r="C4120">
            <v>23</v>
          </cell>
          <cell r="D4120" t="str">
            <v>492-048</v>
          </cell>
        </row>
        <row r="4121">
          <cell r="C4121">
            <v>23</v>
          </cell>
          <cell r="D4121" t="str">
            <v>492-048</v>
          </cell>
        </row>
        <row r="4122">
          <cell r="C4122">
            <v>23</v>
          </cell>
          <cell r="D4122" t="str">
            <v>492-048</v>
          </cell>
        </row>
        <row r="4123">
          <cell r="C4123">
            <v>23</v>
          </cell>
          <cell r="D4123" t="str">
            <v>492-048</v>
          </cell>
        </row>
        <row r="4124">
          <cell r="C4124">
            <v>23</v>
          </cell>
          <cell r="D4124" t="str">
            <v>492-048</v>
          </cell>
        </row>
        <row r="4125">
          <cell r="C4125">
            <v>23</v>
          </cell>
          <cell r="D4125" t="str">
            <v>492-048</v>
          </cell>
        </row>
        <row r="4126">
          <cell r="C4126">
            <v>23</v>
          </cell>
          <cell r="D4126" t="str">
            <v>492-048</v>
          </cell>
        </row>
        <row r="4127">
          <cell r="C4127">
            <v>23</v>
          </cell>
          <cell r="D4127" t="str">
            <v>492-048</v>
          </cell>
        </row>
        <row r="4128">
          <cell r="C4128">
            <v>23</v>
          </cell>
          <cell r="D4128" t="str">
            <v>492-048</v>
          </cell>
        </row>
        <row r="4129">
          <cell r="C4129">
            <v>23</v>
          </cell>
          <cell r="D4129" t="str">
            <v>492-048</v>
          </cell>
        </row>
        <row r="4130">
          <cell r="C4130">
            <v>23</v>
          </cell>
          <cell r="D4130" t="str">
            <v>492-048</v>
          </cell>
        </row>
        <row r="4131">
          <cell r="C4131">
            <v>23</v>
          </cell>
          <cell r="D4131" t="str">
            <v>492-048</v>
          </cell>
        </row>
        <row r="4132">
          <cell r="C4132">
            <v>23</v>
          </cell>
          <cell r="D4132" t="str">
            <v>492-048</v>
          </cell>
        </row>
        <row r="4133">
          <cell r="C4133">
            <v>23</v>
          </cell>
          <cell r="D4133" t="str">
            <v>492-048</v>
          </cell>
        </row>
        <row r="4134">
          <cell r="C4134">
            <v>23</v>
          </cell>
          <cell r="D4134" t="str">
            <v>492-048</v>
          </cell>
        </row>
        <row r="4135">
          <cell r="C4135">
            <v>23</v>
          </cell>
          <cell r="D4135" t="str">
            <v>492-048</v>
          </cell>
        </row>
        <row r="4136">
          <cell r="C4136">
            <v>23</v>
          </cell>
          <cell r="D4136" t="str">
            <v>492-048</v>
          </cell>
        </row>
        <row r="4137">
          <cell r="C4137">
            <v>23</v>
          </cell>
          <cell r="D4137" t="str">
            <v>492-048</v>
          </cell>
        </row>
        <row r="4138">
          <cell r="C4138">
            <v>23</v>
          </cell>
          <cell r="D4138" t="str">
            <v>492-048</v>
          </cell>
        </row>
        <row r="4139">
          <cell r="C4139">
            <v>23</v>
          </cell>
          <cell r="D4139" t="str">
            <v>492-048</v>
          </cell>
        </row>
        <row r="4140">
          <cell r="C4140">
            <v>23</v>
          </cell>
          <cell r="D4140" t="str">
            <v>492-048</v>
          </cell>
        </row>
        <row r="4141">
          <cell r="C4141">
            <v>23</v>
          </cell>
          <cell r="D4141" t="str">
            <v>492-048</v>
          </cell>
        </row>
        <row r="4142">
          <cell r="C4142">
            <v>23</v>
          </cell>
          <cell r="D4142" t="str">
            <v>492-048</v>
          </cell>
        </row>
        <row r="4143">
          <cell r="C4143">
            <v>23</v>
          </cell>
          <cell r="D4143" t="str">
            <v>492-048</v>
          </cell>
        </row>
        <row r="4144">
          <cell r="C4144">
            <v>23</v>
          </cell>
          <cell r="D4144" t="str">
            <v>492-048</v>
          </cell>
        </row>
        <row r="4145">
          <cell r="C4145">
            <v>23</v>
          </cell>
          <cell r="D4145" t="str">
            <v>492-048</v>
          </cell>
        </row>
        <row r="4146">
          <cell r="C4146">
            <v>23</v>
          </cell>
          <cell r="D4146" t="str">
            <v>492-048</v>
          </cell>
        </row>
        <row r="4147">
          <cell r="C4147">
            <v>23</v>
          </cell>
          <cell r="D4147" t="str">
            <v>492-048</v>
          </cell>
        </row>
        <row r="4148">
          <cell r="C4148">
            <v>23</v>
          </cell>
          <cell r="D4148" t="str">
            <v>492-048</v>
          </cell>
        </row>
        <row r="4149">
          <cell r="C4149">
            <v>23</v>
          </cell>
          <cell r="D4149" t="str">
            <v>492-048</v>
          </cell>
        </row>
        <row r="4150">
          <cell r="C4150">
            <v>23</v>
          </cell>
          <cell r="D4150" t="str">
            <v>492-048</v>
          </cell>
        </row>
        <row r="4151">
          <cell r="C4151">
            <v>23</v>
          </cell>
          <cell r="D4151" t="str">
            <v>492-048</v>
          </cell>
        </row>
        <row r="4152">
          <cell r="C4152">
            <v>23</v>
          </cell>
          <cell r="D4152" t="str">
            <v>492-048</v>
          </cell>
        </row>
        <row r="4153">
          <cell r="C4153">
            <v>23</v>
          </cell>
          <cell r="D4153" t="str">
            <v>492-048</v>
          </cell>
        </row>
        <row r="4154">
          <cell r="C4154">
            <v>23</v>
          </cell>
          <cell r="D4154" t="str">
            <v>492-048</v>
          </cell>
        </row>
        <row r="4155">
          <cell r="C4155">
            <v>23</v>
          </cell>
          <cell r="D4155" t="str">
            <v>492-048</v>
          </cell>
        </row>
        <row r="4156">
          <cell r="C4156">
            <v>23</v>
          </cell>
          <cell r="D4156" t="str">
            <v>492-048</v>
          </cell>
        </row>
        <row r="4157">
          <cell r="C4157">
            <v>23</v>
          </cell>
          <cell r="D4157" t="str">
            <v>492-048</v>
          </cell>
        </row>
        <row r="4158">
          <cell r="C4158">
            <v>23</v>
          </cell>
          <cell r="D4158" t="str">
            <v>492-048</v>
          </cell>
        </row>
        <row r="4159">
          <cell r="C4159">
            <v>23</v>
          </cell>
          <cell r="D4159" t="str">
            <v>492-048</v>
          </cell>
        </row>
        <row r="4160">
          <cell r="C4160">
            <v>23</v>
          </cell>
          <cell r="D4160" t="str">
            <v>492-048</v>
          </cell>
        </row>
        <row r="4161">
          <cell r="C4161">
            <v>23</v>
          </cell>
          <cell r="D4161" t="str">
            <v>492-048</v>
          </cell>
        </row>
        <row r="4162">
          <cell r="C4162">
            <v>23</v>
          </cell>
          <cell r="D4162" t="str">
            <v>492-048</v>
          </cell>
        </row>
        <row r="4163">
          <cell r="C4163">
            <v>23</v>
          </cell>
          <cell r="D4163" t="str">
            <v>492-048</v>
          </cell>
        </row>
        <row r="4164">
          <cell r="C4164">
            <v>23</v>
          </cell>
          <cell r="D4164" t="str">
            <v>492-048</v>
          </cell>
        </row>
        <row r="4165">
          <cell r="C4165">
            <v>23</v>
          </cell>
          <cell r="D4165" t="str">
            <v>492-048</v>
          </cell>
        </row>
        <row r="4166">
          <cell r="C4166">
            <v>23</v>
          </cell>
          <cell r="D4166" t="str">
            <v>492-048</v>
          </cell>
        </row>
        <row r="4167">
          <cell r="C4167">
            <v>23</v>
          </cell>
          <cell r="D4167" t="str">
            <v>492-048</v>
          </cell>
        </row>
        <row r="4168">
          <cell r="C4168">
            <v>23</v>
          </cell>
          <cell r="D4168" t="str">
            <v>492-048</v>
          </cell>
        </row>
        <row r="4169">
          <cell r="C4169">
            <v>23</v>
          </cell>
          <cell r="D4169" t="str">
            <v>492-048</v>
          </cell>
        </row>
        <row r="4170">
          <cell r="C4170">
            <v>23</v>
          </cell>
          <cell r="D4170" t="str">
            <v>492-048</v>
          </cell>
        </row>
        <row r="4171">
          <cell r="C4171">
            <v>23</v>
          </cell>
          <cell r="D4171" t="str">
            <v>492-048</v>
          </cell>
        </row>
        <row r="4172">
          <cell r="C4172">
            <v>23</v>
          </cell>
          <cell r="D4172" t="str">
            <v>492-048</v>
          </cell>
        </row>
        <row r="4173">
          <cell r="C4173">
            <v>23</v>
          </cell>
          <cell r="D4173" t="str">
            <v>492-048</v>
          </cell>
        </row>
        <row r="4174">
          <cell r="C4174">
            <v>23</v>
          </cell>
          <cell r="D4174" t="str">
            <v>492-048</v>
          </cell>
        </row>
        <row r="4175">
          <cell r="C4175">
            <v>23</v>
          </cell>
          <cell r="D4175" t="str">
            <v>492-048</v>
          </cell>
        </row>
        <row r="4176">
          <cell r="C4176">
            <v>23</v>
          </cell>
          <cell r="D4176" t="str">
            <v>492-048</v>
          </cell>
        </row>
        <row r="4177">
          <cell r="C4177">
            <v>23</v>
          </cell>
          <cell r="D4177" t="str">
            <v>492-048</v>
          </cell>
        </row>
        <row r="4178">
          <cell r="C4178">
            <v>23</v>
          </cell>
          <cell r="D4178" t="str">
            <v>492-048</v>
          </cell>
        </row>
        <row r="4179">
          <cell r="C4179">
            <v>23</v>
          </cell>
          <cell r="D4179" t="str">
            <v>492-048</v>
          </cell>
        </row>
        <row r="4180">
          <cell r="C4180">
            <v>23</v>
          </cell>
          <cell r="D4180" t="str">
            <v>492-048</v>
          </cell>
        </row>
        <row r="4181">
          <cell r="C4181">
            <v>23</v>
          </cell>
          <cell r="D4181" t="str">
            <v>492-048</v>
          </cell>
        </row>
        <row r="4182">
          <cell r="C4182">
            <v>23</v>
          </cell>
          <cell r="D4182" t="str">
            <v>492-048</v>
          </cell>
        </row>
        <row r="4183">
          <cell r="C4183">
            <v>23</v>
          </cell>
          <cell r="D4183" t="str">
            <v>492-048</v>
          </cell>
        </row>
        <row r="4184">
          <cell r="C4184">
            <v>23</v>
          </cell>
          <cell r="D4184" t="str">
            <v>492-048</v>
          </cell>
        </row>
        <row r="4185">
          <cell r="C4185">
            <v>23</v>
          </cell>
          <cell r="D4185" t="str">
            <v>492-048</v>
          </cell>
        </row>
        <row r="4186">
          <cell r="C4186">
            <v>23</v>
          </cell>
          <cell r="D4186" t="str">
            <v>492-048</v>
          </cell>
        </row>
        <row r="4187">
          <cell r="C4187">
            <v>23</v>
          </cell>
          <cell r="D4187" t="str">
            <v>492-048</v>
          </cell>
        </row>
        <row r="4188">
          <cell r="C4188">
            <v>23</v>
          </cell>
          <cell r="D4188" t="str">
            <v>492-048</v>
          </cell>
        </row>
        <row r="4189">
          <cell r="C4189">
            <v>23</v>
          </cell>
          <cell r="D4189" t="str">
            <v>492-048</v>
          </cell>
        </row>
        <row r="4190">
          <cell r="C4190">
            <v>23</v>
          </cell>
          <cell r="D4190" t="str">
            <v>492-048</v>
          </cell>
        </row>
        <row r="4191">
          <cell r="C4191">
            <v>23</v>
          </cell>
          <cell r="D4191" t="str">
            <v>492-048</v>
          </cell>
        </row>
        <row r="4192">
          <cell r="C4192">
            <v>23</v>
          </cell>
          <cell r="D4192" t="str">
            <v>492-048</v>
          </cell>
        </row>
        <row r="4193">
          <cell r="C4193">
            <v>23</v>
          </cell>
          <cell r="D4193" t="str">
            <v>492-048</v>
          </cell>
        </row>
        <row r="4194">
          <cell r="C4194">
            <v>23</v>
          </cell>
          <cell r="D4194" t="str">
            <v>492-048</v>
          </cell>
        </row>
        <row r="4195">
          <cell r="C4195">
            <v>23</v>
          </cell>
          <cell r="D4195" t="str">
            <v>492-048</v>
          </cell>
        </row>
        <row r="4196">
          <cell r="C4196">
            <v>23</v>
          </cell>
          <cell r="D4196" t="str">
            <v>492-048</v>
          </cell>
        </row>
        <row r="4197">
          <cell r="C4197">
            <v>23</v>
          </cell>
          <cell r="D4197" t="str">
            <v>492-048</v>
          </cell>
        </row>
        <row r="4198">
          <cell r="C4198">
            <v>23</v>
          </cell>
          <cell r="D4198" t="str">
            <v>492-048</v>
          </cell>
        </row>
        <row r="4199">
          <cell r="C4199">
            <v>23</v>
          </cell>
          <cell r="D4199" t="str">
            <v>492-048</v>
          </cell>
        </row>
        <row r="4200">
          <cell r="C4200">
            <v>23</v>
          </cell>
          <cell r="D4200" t="str">
            <v>492-048</v>
          </cell>
        </row>
        <row r="4201">
          <cell r="C4201">
            <v>23</v>
          </cell>
          <cell r="D4201" t="str">
            <v>492-048</v>
          </cell>
        </row>
        <row r="4202">
          <cell r="C4202">
            <v>23</v>
          </cell>
          <cell r="D4202" t="str">
            <v>492-048</v>
          </cell>
        </row>
        <row r="4203">
          <cell r="C4203">
            <v>23</v>
          </cell>
          <cell r="D4203" t="str">
            <v>492-048</v>
          </cell>
        </row>
        <row r="4204">
          <cell r="C4204">
            <v>23</v>
          </cell>
          <cell r="D4204" t="str">
            <v>492-048</v>
          </cell>
        </row>
        <row r="4205">
          <cell r="C4205">
            <v>23</v>
          </cell>
          <cell r="D4205" t="str">
            <v>492-048</v>
          </cell>
        </row>
        <row r="4206">
          <cell r="C4206">
            <v>23</v>
          </cell>
          <cell r="D4206" t="str">
            <v>492-048</v>
          </cell>
        </row>
        <row r="4207">
          <cell r="C4207">
            <v>23</v>
          </cell>
          <cell r="D4207" t="str">
            <v>492-048</v>
          </cell>
        </row>
        <row r="4208">
          <cell r="C4208">
            <v>23</v>
          </cell>
          <cell r="D4208" t="str">
            <v>492-048</v>
          </cell>
        </row>
        <row r="4209">
          <cell r="C4209">
            <v>23</v>
          </cell>
          <cell r="D4209" t="str">
            <v>492-048</v>
          </cell>
        </row>
        <row r="4210">
          <cell r="C4210">
            <v>23</v>
          </cell>
          <cell r="D4210" t="str">
            <v>492-048</v>
          </cell>
        </row>
        <row r="4211">
          <cell r="C4211">
            <v>23</v>
          </cell>
          <cell r="D4211" t="str">
            <v>492-048</v>
          </cell>
        </row>
        <row r="4212">
          <cell r="C4212">
            <v>23</v>
          </cell>
          <cell r="D4212" t="str">
            <v>492-048</v>
          </cell>
        </row>
        <row r="4213">
          <cell r="C4213">
            <v>23</v>
          </cell>
          <cell r="D4213" t="str">
            <v>492-048</v>
          </cell>
        </row>
        <row r="4214">
          <cell r="C4214">
            <v>23</v>
          </cell>
          <cell r="D4214" t="str">
            <v>492-048</v>
          </cell>
        </row>
        <row r="4215">
          <cell r="C4215">
            <v>23</v>
          </cell>
          <cell r="D4215" t="str">
            <v>492-048</v>
          </cell>
        </row>
        <row r="4216">
          <cell r="C4216">
            <v>23</v>
          </cell>
          <cell r="D4216" t="str">
            <v>492-048</v>
          </cell>
        </row>
        <row r="4217">
          <cell r="C4217">
            <v>23</v>
          </cell>
          <cell r="D4217" t="str">
            <v>492-048</v>
          </cell>
        </row>
        <row r="4218">
          <cell r="C4218">
            <v>23</v>
          </cell>
          <cell r="D4218" t="str">
            <v>492-048</v>
          </cell>
        </row>
        <row r="4219">
          <cell r="C4219">
            <v>23</v>
          </cell>
          <cell r="D4219" t="str">
            <v>492-048</v>
          </cell>
        </row>
        <row r="4220">
          <cell r="C4220">
            <v>23</v>
          </cell>
          <cell r="D4220" t="str">
            <v>492-048</v>
          </cell>
        </row>
        <row r="4221">
          <cell r="C4221">
            <v>23</v>
          </cell>
          <cell r="D4221" t="str">
            <v>492-048</v>
          </cell>
        </row>
        <row r="4222">
          <cell r="C4222">
            <v>23</v>
          </cell>
          <cell r="D4222" t="str">
            <v>492-048</v>
          </cell>
        </row>
        <row r="4223">
          <cell r="C4223">
            <v>23</v>
          </cell>
          <cell r="D4223" t="str">
            <v>492-048</v>
          </cell>
        </row>
        <row r="4224">
          <cell r="C4224">
            <v>23</v>
          </cell>
          <cell r="D4224" t="str">
            <v>492-048</v>
          </cell>
        </row>
        <row r="4225">
          <cell r="C4225">
            <v>23</v>
          </cell>
          <cell r="D4225" t="str">
            <v>492-048</v>
          </cell>
        </row>
        <row r="4226">
          <cell r="C4226">
            <v>23</v>
          </cell>
          <cell r="D4226" t="str">
            <v>492-048</v>
          </cell>
        </row>
        <row r="4227">
          <cell r="C4227">
            <v>23</v>
          </cell>
          <cell r="D4227" t="str">
            <v>492-048</v>
          </cell>
        </row>
        <row r="4228">
          <cell r="C4228">
            <v>23</v>
          </cell>
          <cell r="D4228" t="str">
            <v>492-048</v>
          </cell>
        </row>
        <row r="4229">
          <cell r="C4229">
            <v>23</v>
          </cell>
          <cell r="D4229" t="str">
            <v>492-048</v>
          </cell>
        </row>
        <row r="4230">
          <cell r="C4230">
            <v>23</v>
          </cell>
          <cell r="D4230" t="str">
            <v>492-048</v>
          </cell>
        </row>
        <row r="4231">
          <cell r="C4231">
            <v>23</v>
          </cell>
          <cell r="D4231" t="str">
            <v>492-048</v>
          </cell>
        </row>
        <row r="4232">
          <cell r="C4232">
            <v>23</v>
          </cell>
          <cell r="D4232" t="str">
            <v>492-048</v>
          </cell>
        </row>
        <row r="4233">
          <cell r="C4233">
            <v>23</v>
          </cell>
          <cell r="D4233" t="str">
            <v>492-048</v>
          </cell>
        </row>
        <row r="4234">
          <cell r="C4234">
            <v>23</v>
          </cell>
          <cell r="D4234" t="str">
            <v>492-048</v>
          </cell>
        </row>
        <row r="4235">
          <cell r="C4235">
            <v>23</v>
          </cell>
          <cell r="D4235" t="str">
            <v>492-048</v>
          </cell>
        </row>
        <row r="4236">
          <cell r="C4236">
            <v>23</v>
          </cell>
          <cell r="D4236" t="str">
            <v>492-048</v>
          </cell>
        </row>
        <row r="4237">
          <cell r="C4237">
            <v>23</v>
          </cell>
          <cell r="D4237" t="str">
            <v>492-048</v>
          </cell>
        </row>
        <row r="4238">
          <cell r="C4238">
            <v>23</v>
          </cell>
          <cell r="D4238" t="str">
            <v>492-048</v>
          </cell>
        </row>
        <row r="4239">
          <cell r="C4239">
            <v>23</v>
          </cell>
          <cell r="D4239" t="str">
            <v>492-048</v>
          </cell>
        </row>
        <row r="4240">
          <cell r="C4240">
            <v>23</v>
          </cell>
          <cell r="D4240" t="str">
            <v>492-048</v>
          </cell>
        </row>
        <row r="4241">
          <cell r="C4241">
            <v>23</v>
          </cell>
          <cell r="D4241" t="str">
            <v>492-048</v>
          </cell>
        </row>
        <row r="4242">
          <cell r="C4242">
            <v>23</v>
          </cell>
          <cell r="D4242" t="str">
            <v>492-048</v>
          </cell>
        </row>
        <row r="4243">
          <cell r="C4243">
            <v>23</v>
          </cell>
          <cell r="D4243" t="str">
            <v>492-048</v>
          </cell>
        </row>
        <row r="4244">
          <cell r="C4244">
            <v>23</v>
          </cell>
          <cell r="D4244" t="str">
            <v>492-048</v>
          </cell>
        </row>
        <row r="4245">
          <cell r="C4245">
            <v>23</v>
          </cell>
          <cell r="D4245" t="str">
            <v>492-048</v>
          </cell>
        </row>
        <row r="4246">
          <cell r="C4246">
            <v>23</v>
          </cell>
          <cell r="D4246" t="str">
            <v>492-048</v>
          </cell>
        </row>
        <row r="4247">
          <cell r="C4247">
            <v>23</v>
          </cell>
          <cell r="D4247" t="str">
            <v>492-048</v>
          </cell>
        </row>
        <row r="4248">
          <cell r="C4248">
            <v>23</v>
          </cell>
          <cell r="D4248" t="str">
            <v>492-048</v>
          </cell>
        </row>
        <row r="4249">
          <cell r="C4249">
            <v>23</v>
          </cell>
          <cell r="D4249" t="str">
            <v>492-048</v>
          </cell>
        </row>
        <row r="4250">
          <cell r="C4250">
            <v>23</v>
          </cell>
          <cell r="D4250" t="str">
            <v>492-048</v>
          </cell>
        </row>
        <row r="4251">
          <cell r="C4251">
            <v>23</v>
          </cell>
          <cell r="D4251" t="str">
            <v>492-048</v>
          </cell>
        </row>
        <row r="4252">
          <cell r="C4252">
            <v>23</v>
          </cell>
          <cell r="D4252" t="str">
            <v>492-048</v>
          </cell>
        </row>
        <row r="4253">
          <cell r="C4253">
            <v>23</v>
          </cell>
          <cell r="D4253" t="str">
            <v>492-048</v>
          </cell>
        </row>
        <row r="4254">
          <cell r="C4254">
            <v>23</v>
          </cell>
          <cell r="D4254" t="str">
            <v>492-048</v>
          </cell>
        </row>
        <row r="4255">
          <cell r="C4255">
            <v>23</v>
          </cell>
          <cell r="D4255" t="str">
            <v>492-048</v>
          </cell>
        </row>
        <row r="4256">
          <cell r="C4256">
            <v>23</v>
          </cell>
          <cell r="D4256" t="str">
            <v>492-048</v>
          </cell>
        </row>
        <row r="4257">
          <cell r="C4257">
            <v>23</v>
          </cell>
          <cell r="D4257" t="str">
            <v>492-048</v>
          </cell>
        </row>
        <row r="4258">
          <cell r="C4258">
            <v>23</v>
          </cell>
          <cell r="D4258" t="str">
            <v>492-048</v>
          </cell>
        </row>
        <row r="4259">
          <cell r="C4259">
            <v>23</v>
          </cell>
          <cell r="D4259" t="str">
            <v>492-048</v>
          </cell>
        </row>
        <row r="4260">
          <cell r="C4260">
            <v>23</v>
          </cell>
          <cell r="D4260" t="str">
            <v>492-048</v>
          </cell>
        </row>
        <row r="4261">
          <cell r="C4261">
            <v>23</v>
          </cell>
          <cell r="D4261" t="str">
            <v>492-048</v>
          </cell>
        </row>
        <row r="4262">
          <cell r="C4262">
            <v>23</v>
          </cell>
          <cell r="D4262" t="str">
            <v>492-048</v>
          </cell>
        </row>
        <row r="4263">
          <cell r="C4263">
            <v>23</v>
          </cell>
          <cell r="D4263" t="str">
            <v>492-048</v>
          </cell>
        </row>
        <row r="4264">
          <cell r="C4264">
            <v>23</v>
          </cell>
          <cell r="D4264" t="str">
            <v>492-048</v>
          </cell>
        </row>
        <row r="4265">
          <cell r="C4265">
            <v>23</v>
          </cell>
          <cell r="D4265" t="str">
            <v>492-048</v>
          </cell>
        </row>
        <row r="4266">
          <cell r="C4266">
            <v>23</v>
          </cell>
          <cell r="D4266" t="str">
            <v>492-048</v>
          </cell>
        </row>
        <row r="4267">
          <cell r="C4267">
            <v>23</v>
          </cell>
          <cell r="D4267" t="str">
            <v>492-048</v>
          </cell>
        </row>
        <row r="4268">
          <cell r="C4268">
            <v>23</v>
          </cell>
          <cell r="D4268" t="str">
            <v>492-048</v>
          </cell>
        </row>
        <row r="4269">
          <cell r="C4269">
            <v>23</v>
          </cell>
          <cell r="D4269" t="str">
            <v>492-048</v>
          </cell>
        </row>
        <row r="4270">
          <cell r="C4270">
            <v>23</v>
          </cell>
          <cell r="D4270" t="str">
            <v>492-048</v>
          </cell>
        </row>
        <row r="4271">
          <cell r="C4271">
            <v>23</v>
          </cell>
          <cell r="D4271" t="str">
            <v>492-048</v>
          </cell>
        </row>
        <row r="4272">
          <cell r="C4272">
            <v>23</v>
          </cell>
          <cell r="D4272" t="str">
            <v>492-048</v>
          </cell>
        </row>
        <row r="4273">
          <cell r="C4273">
            <v>23</v>
          </cell>
          <cell r="D4273" t="str">
            <v>492-048</v>
          </cell>
        </row>
        <row r="4274">
          <cell r="C4274">
            <v>23</v>
          </cell>
          <cell r="D4274" t="str">
            <v>492-048</v>
          </cell>
        </row>
        <row r="4275">
          <cell r="C4275">
            <v>23</v>
          </cell>
          <cell r="D4275" t="str">
            <v>492-048</v>
          </cell>
        </row>
        <row r="4276">
          <cell r="C4276">
            <v>23</v>
          </cell>
          <cell r="D4276" t="str">
            <v>492-048</v>
          </cell>
        </row>
        <row r="4277">
          <cell r="C4277">
            <v>23</v>
          </cell>
          <cell r="D4277" t="str">
            <v>492-048</v>
          </cell>
        </row>
        <row r="4278">
          <cell r="C4278">
            <v>23</v>
          </cell>
          <cell r="D4278" t="str">
            <v>492-048</v>
          </cell>
        </row>
        <row r="4279">
          <cell r="C4279">
            <v>23</v>
          </cell>
          <cell r="D4279" t="str">
            <v>492-048</v>
          </cell>
        </row>
        <row r="4280">
          <cell r="C4280">
            <v>23</v>
          </cell>
          <cell r="D4280" t="str">
            <v>492-048</v>
          </cell>
        </row>
        <row r="4281">
          <cell r="C4281">
            <v>23</v>
          </cell>
          <cell r="D4281" t="str">
            <v>492-048</v>
          </cell>
        </row>
        <row r="4282">
          <cell r="C4282">
            <v>23</v>
          </cell>
          <cell r="D4282" t="str">
            <v>492-048</v>
          </cell>
        </row>
        <row r="4283">
          <cell r="C4283">
            <v>23</v>
          </cell>
          <cell r="D4283" t="str">
            <v>492-048</v>
          </cell>
        </row>
        <row r="4284">
          <cell r="C4284">
            <v>23</v>
          </cell>
          <cell r="D4284" t="str">
            <v>492-048</v>
          </cell>
        </row>
        <row r="4285">
          <cell r="C4285">
            <v>23</v>
          </cell>
          <cell r="D4285" t="str">
            <v>492-048</v>
          </cell>
        </row>
        <row r="4286">
          <cell r="C4286">
            <v>23</v>
          </cell>
          <cell r="D4286" t="str">
            <v>492-048</v>
          </cell>
        </row>
        <row r="4287">
          <cell r="C4287">
            <v>23</v>
          </cell>
          <cell r="D4287" t="str">
            <v>492-048</v>
          </cell>
        </row>
        <row r="4288">
          <cell r="C4288">
            <v>23</v>
          </cell>
          <cell r="D4288" t="str">
            <v>492-048</v>
          </cell>
        </row>
        <row r="4289">
          <cell r="C4289">
            <v>23</v>
          </cell>
          <cell r="D4289" t="str">
            <v>492-048</v>
          </cell>
        </row>
        <row r="4290">
          <cell r="C4290">
            <v>23</v>
          </cell>
          <cell r="D4290" t="str">
            <v>492-048</v>
          </cell>
        </row>
        <row r="4291">
          <cell r="C4291">
            <v>23</v>
          </cell>
          <cell r="D4291" t="str">
            <v>492-048</v>
          </cell>
        </row>
        <row r="4292">
          <cell r="C4292">
            <v>23</v>
          </cell>
          <cell r="D4292" t="str">
            <v>492-048</v>
          </cell>
        </row>
        <row r="4293">
          <cell r="C4293">
            <v>23</v>
          </cell>
          <cell r="D4293" t="str">
            <v>492-048</v>
          </cell>
        </row>
        <row r="4294">
          <cell r="C4294">
            <v>23</v>
          </cell>
          <cell r="D4294" t="str">
            <v>492-048</v>
          </cell>
        </row>
        <row r="4295">
          <cell r="C4295">
            <v>23</v>
          </cell>
          <cell r="D4295" t="str">
            <v>492-048</v>
          </cell>
        </row>
        <row r="4296">
          <cell r="C4296">
            <v>23</v>
          </cell>
          <cell r="D4296" t="str">
            <v>492-048</v>
          </cell>
        </row>
        <row r="4297">
          <cell r="C4297">
            <v>23</v>
          </cell>
          <cell r="D4297" t="str">
            <v>492-048</v>
          </cell>
        </row>
        <row r="4298">
          <cell r="C4298">
            <v>23</v>
          </cell>
          <cell r="D4298" t="str">
            <v>492-048</v>
          </cell>
        </row>
        <row r="4299">
          <cell r="C4299">
            <v>23</v>
          </cell>
          <cell r="D4299" t="str">
            <v>492-048</v>
          </cell>
        </row>
        <row r="4300">
          <cell r="C4300">
            <v>23</v>
          </cell>
          <cell r="D4300" t="str">
            <v>492-048</v>
          </cell>
        </row>
        <row r="4301">
          <cell r="C4301">
            <v>23</v>
          </cell>
          <cell r="D4301" t="str">
            <v>492-048</v>
          </cell>
        </row>
        <row r="4302">
          <cell r="C4302">
            <v>23</v>
          </cell>
          <cell r="D4302" t="str">
            <v>492-048</v>
          </cell>
        </row>
        <row r="4303">
          <cell r="C4303">
            <v>23</v>
          </cell>
          <cell r="D4303" t="str">
            <v>492-048</v>
          </cell>
        </row>
        <row r="4304">
          <cell r="C4304">
            <v>23</v>
          </cell>
          <cell r="D4304" t="str">
            <v>492-048</v>
          </cell>
        </row>
        <row r="4305">
          <cell r="C4305">
            <v>23</v>
          </cell>
          <cell r="D4305" t="str">
            <v>492-048</v>
          </cell>
        </row>
        <row r="4306">
          <cell r="C4306">
            <v>23</v>
          </cell>
          <cell r="D4306" t="str">
            <v>492-048</v>
          </cell>
        </row>
        <row r="4307">
          <cell r="C4307">
            <v>23</v>
          </cell>
          <cell r="D4307" t="str">
            <v>492-048</v>
          </cell>
        </row>
        <row r="4308">
          <cell r="C4308">
            <v>23</v>
          </cell>
          <cell r="D4308" t="str">
            <v>492-048</v>
          </cell>
        </row>
        <row r="4309">
          <cell r="C4309">
            <v>23</v>
          </cell>
          <cell r="D4309" t="str">
            <v>492-048</v>
          </cell>
        </row>
        <row r="4310">
          <cell r="C4310">
            <v>23</v>
          </cell>
          <cell r="D4310" t="str">
            <v>492-048</v>
          </cell>
        </row>
        <row r="4311">
          <cell r="C4311">
            <v>23</v>
          </cell>
          <cell r="D4311" t="str">
            <v>492-048</v>
          </cell>
        </row>
        <row r="4312">
          <cell r="C4312">
            <v>23</v>
          </cell>
          <cell r="D4312" t="str">
            <v>492-048</v>
          </cell>
        </row>
        <row r="4313">
          <cell r="C4313">
            <v>23</v>
          </cell>
          <cell r="D4313" t="str">
            <v>492-048</v>
          </cell>
        </row>
        <row r="4314">
          <cell r="C4314">
            <v>23</v>
          </cell>
          <cell r="D4314" t="str">
            <v>492-048</v>
          </cell>
        </row>
        <row r="4315">
          <cell r="C4315">
            <v>23</v>
          </cell>
          <cell r="D4315" t="str">
            <v>492-048</v>
          </cell>
        </row>
        <row r="4316">
          <cell r="C4316">
            <v>23</v>
          </cell>
          <cell r="D4316" t="str">
            <v>492-048</v>
          </cell>
        </row>
        <row r="4317">
          <cell r="C4317">
            <v>23</v>
          </cell>
          <cell r="D4317" t="str">
            <v>492-048</v>
          </cell>
        </row>
        <row r="4318">
          <cell r="C4318">
            <v>23</v>
          </cell>
          <cell r="D4318" t="str">
            <v>492-048</v>
          </cell>
        </row>
        <row r="4319">
          <cell r="C4319">
            <v>23</v>
          </cell>
          <cell r="D4319" t="str">
            <v>492-048</v>
          </cell>
        </row>
        <row r="4320">
          <cell r="C4320">
            <v>23</v>
          </cell>
          <cell r="D4320" t="str">
            <v>492-048</v>
          </cell>
        </row>
        <row r="4321">
          <cell r="C4321">
            <v>23</v>
          </cell>
          <cell r="D4321" t="str">
            <v>492-048</v>
          </cell>
        </row>
        <row r="4322">
          <cell r="C4322">
            <v>23</v>
          </cell>
          <cell r="D4322" t="str">
            <v>492-048</v>
          </cell>
        </row>
        <row r="4323">
          <cell r="C4323">
            <v>23</v>
          </cell>
          <cell r="D4323" t="str">
            <v>492-048</v>
          </cell>
        </row>
        <row r="4324">
          <cell r="C4324">
            <v>23</v>
          </cell>
          <cell r="D4324" t="str">
            <v>492-048</v>
          </cell>
        </row>
        <row r="4325">
          <cell r="C4325">
            <v>23</v>
          </cell>
          <cell r="D4325" t="str">
            <v>492-048</v>
          </cell>
        </row>
        <row r="4326">
          <cell r="C4326">
            <v>23</v>
          </cell>
          <cell r="D4326" t="str">
            <v>492-048</v>
          </cell>
        </row>
        <row r="4327">
          <cell r="C4327">
            <v>23</v>
          </cell>
          <cell r="D4327" t="str">
            <v>492-048</v>
          </cell>
        </row>
        <row r="4328">
          <cell r="C4328">
            <v>23</v>
          </cell>
          <cell r="D4328" t="str">
            <v>492-048</v>
          </cell>
        </row>
        <row r="4329">
          <cell r="C4329">
            <v>23</v>
          </cell>
          <cell r="D4329" t="str">
            <v>492-048</v>
          </cell>
        </row>
        <row r="4330">
          <cell r="C4330">
            <v>23</v>
          </cell>
          <cell r="D4330" t="str">
            <v>492-048</v>
          </cell>
        </row>
        <row r="4331">
          <cell r="C4331">
            <v>23</v>
          </cell>
          <cell r="D4331" t="str">
            <v>492-048</v>
          </cell>
        </row>
        <row r="4332">
          <cell r="C4332">
            <v>23</v>
          </cell>
          <cell r="D4332" t="str">
            <v>492-048</v>
          </cell>
        </row>
        <row r="4333">
          <cell r="C4333">
            <v>23</v>
          </cell>
          <cell r="D4333" t="str">
            <v>492-048</v>
          </cell>
        </row>
        <row r="4334">
          <cell r="C4334">
            <v>23</v>
          </cell>
          <cell r="D4334" t="str">
            <v>492-048</v>
          </cell>
        </row>
        <row r="4335">
          <cell r="C4335">
            <v>23</v>
          </cell>
          <cell r="D4335" t="str">
            <v>492-048</v>
          </cell>
        </row>
        <row r="4336">
          <cell r="C4336">
            <v>23</v>
          </cell>
          <cell r="D4336" t="str">
            <v>492-048</v>
          </cell>
        </row>
        <row r="4337">
          <cell r="C4337">
            <v>23</v>
          </cell>
          <cell r="D4337" t="str">
            <v>492-048</v>
          </cell>
        </row>
        <row r="4338">
          <cell r="C4338">
            <v>23</v>
          </cell>
          <cell r="D4338" t="str">
            <v>492-048</v>
          </cell>
        </row>
        <row r="4339">
          <cell r="C4339">
            <v>23</v>
          </cell>
          <cell r="D4339" t="str">
            <v>492-048</v>
          </cell>
        </row>
        <row r="4340">
          <cell r="C4340">
            <v>23</v>
          </cell>
          <cell r="D4340" t="str">
            <v>492-048</v>
          </cell>
        </row>
        <row r="4341">
          <cell r="C4341">
            <v>23</v>
          </cell>
          <cell r="D4341" t="str">
            <v>492-048</v>
          </cell>
        </row>
        <row r="4342">
          <cell r="C4342">
            <v>23</v>
          </cell>
          <cell r="D4342" t="str">
            <v>492-048</v>
          </cell>
        </row>
        <row r="4343">
          <cell r="C4343">
            <v>23</v>
          </cell>
          <cell r="D4343" t="str">
            <v>492-048</v>
          </cell>
        </row>
        <row r="4344">
          <cell r="C4344">
            <v>23</v>
          </cell>
          <cell r="D4344" t="str">
            <v>492-048</v>
          </cell>
        </row>
        <row r="4345">
          <cell r="C4345">
            <v>23</v>
          </cell>
          <cell r="D4345" t="str">
            <v>492-048</v>
          </cell>
        </row>
        <row r="4346">
          <cell r="C4346">
            <v>23</v>
          </cell>
          <cell r="D4346" t="str">
            <v>492-048</v>
          </cell>
        </row>
        <row r="4347">
          <cell r="C4347">
            <v>23</v>
          </cell>
          <cell r="D4347" t="str">
            <v>492-048</v>
          </cell>
        </row>
        <row r="4348">
          <cell r="C4348">
            <v>23</v>
          </cell>
          <cell r="D4348" t="str">
            <v>492-048</v>
          </cell>
        </row>
        <row r="4349">
          <cell r="C4349">
            <v>23</v>
          </cell>
          <cell r="D4349" t="str">
            <v>492-048</v>
          </cell>
        </row>
        <row r="4350">
          <cell r="C4350">
            <v>23</v>
          </cell>
          <cell r="D4350" t="str">
            <v>492-048</v>
          </cell>
        </row>
        <row r="4351">
          <cell r="C4351">
            <v>23</v>
          </cell>
          <cell r="D4351" t="str">
            <v>492-048</v>
          </cell>
        </row>
        <row r="4352">
          <cell r="C4352">
            <v>23</v>
          </cell>
          <cell r="D4352" t="str">
            <v>492-048</v>
          </cell>
        </row>
        <row r="4353">
          <cell r="C4353">
            <v>23</v>
          </cell>
          <cell r="D4353" t="str">
            <v>492-048</v>
          </cell>
        </row>
        <row r="4354">
          <cell r="C4354">
            <v>23</v>
          </cell>
          <cell r="D4354" t="str">
            <v>492-048</v>
          </cell>
        </row>
        <row r="4355">
          <cell r="C4355">
            <v>23</v>
          </cell>
          <cell r="D4355" t="str">
            <v>492-048</v>
          </cell>
        </row>
        <row r="4356">
          <cell r="C4356">
            <v>23</v>
          </cell>
          <cell r="D4356" t="str">
            <v>492-048</v>
          </cell>
        </row>
        <row r="4357">
          <cell r="C4357">
            <v>23</v>
          </cell>
          <cell r="D4357" t="str">
            <v>492-048</v>
          </cell>
        </row>
        <row r="4358">
          <cell r="C4358">
            <v>23</v>
          </cell>
          <cell r="D4358" t="str">
            <v>492-048</v>
          </cell>
        </row>
        <row r="4359">
          <cell r="C4359">
            <v>23</v>
          </cell>
          <cell r="D4359" t="str">
            <v>492-048</v>
          </cell>
        </row>
        <row r="4360">
          <cell r="C4360">
            <v>23</v>
          </cell>
          <cell r="D4360" t="str">
            <v>492-048</v>
          </cell>
        </row>
        <row r="4361">
          <cell r="C4361">
            <v>23</v>
          </cell>
          <cell r="D4361" t="str">
            <v>492-048</v>
          </cell>
        </row>
        <row r="4362">
          <cell r="C4362">
            <v>23</v>
          </cell>
          <cell r="D4362" t="str">
            <v>492-048</v>
          </cell>
        </row>
        <row r="4363">
          <cell r="C4363">
            <v>23</v>
          </cell>
          <cell r="D4363" t="str">
            <v>492-048</v>
          </cell>
        </row>
        <row r="4364">
          <cell r="C4364">
            <v>23</v>
          </cell>
          <cell r="D4364" t="str">
            <v>492-048</v>
          </cell>
        </row>
        <row r="4365">
          <cell r="C4365">
            <v>23</v>
          </cell>
          <cell r="D4365" t="str">
            <v>492-048</v>
          </cell>
        </row>
        <row r="4366">
          <cell r="C4366">
            <v>23</v>
          </cell>
          <cell r="D4366" t="str">
            <v>492-048</v>
          </cell>
        </row>
        <row r="4367">
          <cell r="C4367">
            <v>23</v>
          </cell>
          <cell r="D4367" t="str">
            <v>492-048</v>
          </cell>
        </row>
        <row r="4368">
          <cell r="C4368">
            <v>23</v>
          </cell>
          <cell r="D4368" t="str">
            <v>492-048</v>
          </cell>
        </row>
        <row r="4369">
          <cell r="C4369">
            <v>23</v>
          </cell>
          <cell r="D4369" t="str">
            <v>492-048</v>
          </cell>
        </row>
        <row r="4370">
          <cell r="C4370">
            <v>23</v>
          </cell>
          <cell r="D4370" t="str">
            <v>492-048</v>
          </cell>
        </row>
        <row r="4371">
          <cell r="C4371">
            <v>23</v>
          </cell>
          <cell r="D4371" t="str">
            <v>492-048</v>
          </cell>
        </row>
        <row r="4372">
          <cell r="C4372">
            <v>23</v>
          </cell>
          <cell r="D4372" t="str">
            <v>492-048</v>
          </cell>
        </row>
        <row r="4373">
          <cell r="C4373">
            <v>23</v>
          </cell>
          <cell r="D4373" t="str">
            <v>492-048</v>
          </cell>
        </row>
        <row r="4374">
          <cell r="C4374">
            <v>23</v>
          </cell>
          <cell r="D4374" t="str">
            <v>492-048</v>
          </cell>
        </row>
        <row r="4375">
          <cell r="C4375">
            <v>23</v>
          </cell>
          <cell r="D4375" t="str">
            <v>492-048</v>
          </cell>
        </row>
        <row r="4376">
          <cell r="C4376">
            <v>23</v>
          </cell>
          <cell r="D4376" t="str">
            <v>492-048</v>
          </cell>
        </row>
        <row r="4377">
          <cell r="C4377">
            <v>23</v>
          </cell>
          <cell r="D4377" t="str">
            <v>492-048</v>
          </cell>
        </row>
        <row r="4378">
          <cell r="C4378">
            <v>23</v>
          </cell>
          <cell r="D4378" t="str">
            <v>492-048</v>
          </cell>
        </row>
        <row r="4379">
          <cell r="C4379">
            <v>23</v>
          </cell>
          <cell r="D4379" t="str">
            <v>492-048</v>
          </cell>
        </row>
        <row r="4380">
          <cell r="C4380">
            <v>23</v>
          </cell>
          <cell r="D4380" t="str">
            <v>492-048</v>
          </cell>
        </row>
        <row r="4381">
          <cell r="C4381">
            <v>23</v>
          </cell>
          <cell r="D4381" t="str">
            <v>492-048</v>
          </cell>
        </row>
        <row r="4382">
          <cell r="C4382">
            <v>23</v>
          </cell>
          <cell r="D4382" t="str">
            <v>492-048</v>
          </cell>
        </row>
        <row r="4383">
          <cell r="C4383">
            <v>23</v>
          </cell>
          <cell r="D4383" t="str">
            <v>492-048</v>
          </cell>
        </row>
        <row r="4384">
          <cell r="C4384">
            <v>23</v>
          </cell>
          <cell r="D4384" t="str">
            <v>492-048</v>
          </cell>
        </row>
        <row r="4385">
          <cell r="C4385">
            <v>23</v>
          </cell>
          <cell r="D4385" t="str">
            <v>492-048</v>
          </cell>
        </row>
        <row r="4386">
          <cell r="C4386">
            <v>23</v>
          </cell>
          <cell r="D4386" t="str">
            <v>492-048</v>
          </cell>
        </row>
        <row r="4387">
          <cell r="C4387">
            <v>23</v>
          </cell>
          <cell r="D4387" t="str">
            <v>492-048</v>
          </cell>
        </row>
        <row r="4388">
          <cell r="C4388">
            <v>23</v>
          </cell>
          <cell r="D4388" t="str">
            <v>492-048</v>
          </cell>
        </row>
        <row r="4389">
          <cell r="C4389">
            <v>23</v>
          </cell>
          <cell r="D4389" t="str">
            <v>492-048</v>
          </cell>
        </row>
        <row r="4390">
          <cell r="C4390">
            <v>23</v>
          </cell>
          <cell r="D4390" t="str">
            <v>492-048</v>
          </cell>
        </row>
        <row r="4391">
          <cell r="C4391">
            <v>23</v>
          </cell>
          <cell r="D4391" t="str">
            <v>492-048</v>
          </cell>
        </row>
        <row r="4392">
          <cell r="C4392">
            <v>23</v>
          </cell>
          <cell r="D4392" t="str">
            <v>492-048</v>
          </cell>
        </row>
        <row r="4393">
          <cell r="C4393">
            <v>23</v>
          </cell>
          <cell r="D4393" t="str">
            <v>492-048</v>
          </cell>
        </row>
        <row r="4394">
          <cell r="C4394">
            <v>23</v>
          </cell>
          <cell r="D4394" t="str">
            <v>492-048</v>
          </cell>
        </row>
        <row r="4395">
          <cell r="C4395">
            <v>23</v>
          </cell>
          <cell r="D4395" t="str">
            <v>492-048</v>
          </cell>
        </row>
        <row r="4396">
          <cell r="C4396">
            <v>23</v>
          </cell>
          <cell r="D4396" t="str">
            <v>492-048</v>
          </cell>
        </row>
        <row r="4397">
          <cell r="C4397">
            <v>23</v>
          </cell>
          <cell r="D4397" t="str">
            <v>492-048</v>
          </cell>
        </row>
        <row r="4398">
          <cell r="C4398">
            <v>23</v>
          </cell>
          <cell r="D4398" t="str">
            <v>492-048</v>
          </cell>
        </row>
        <row r="4399">
          <cell r="C4399">
            <v>23</v>
          </cell>
          <cell r="D4399" t="str">
            <v>492-048</v>
          </cell>
        </row>
        <row r="4400">
          <cell r="C4400">
            <v>23</v>
          </cell>
          <cell r="D4400" t="str">
            <v>492-048</v>
          </cell>
        </row>
        <row r="4401">
          <cell r="C4401">
            <v>23</v>
          </cell>
          <cell r="D4401" t="str">
            <v>492-048</v>
          </cell>
        </row>
        <row r="4402">
          <cell r="C4402">
            <v>23</v>
          </cell>
          <cell r="D4402" t="str">
            <v>492-048</v>
          </cell>
        </row>
        <row r="4403">
          <cell r="C4403">
            <v>23</v>
          </cell>
          <cell r="D4403" t="str">
            <v>492-048</v>
          </cell>
        </row>
        <row r="4404">
          <cell r="C4404">
            <v>23</v>
          </cell>
          <cell r="D4404" t="str">
            <v>492-048</v>
          </cell>
        </row>
        <row r="4405">
          <cell r="C4405">
            <v>23</v>
          </cell>
          <cell r="D4405" t="str">
            <v>492-048</v>
          </cell>
        </row>
        <row r="4406">
          <cell r="C4406">
            <v>23</v>
          </cell>
          <cell r="D4406" t="str">
            <v>492-048</v>
          </cell>
        </row>
        <row r="4407">
          <cell r="C4407">
            <v>23</v>
          </cell>
          <cell r="D4407" t="str">
            <v>492-048</v>
          </cell>
        </row>
        <row r="4408">
          <cell r="C4408">
            <v>23</v>
          </cell>
          <cell r="D4408" t="str">
            <v>492-048</v>
          </cell>
        </row>
        <row r="4409">
          <cell r="C4409">
            <v>23</v>
          </cell>
          <cell r="D4409" t="str">
            <v>492-048</v>
          </cell>
        </row>
        <row r="4410">
          <cell r="C4410">
            <v>23</v>
          </cell>
          <cell r="D4410" t="str">
            <v>492-048</v>
          </cell>
        </row>
        <row r="4411">
          <cell r="C4411">
            <v>23</v>
          </cell>
          <cell r="D4411" t="str">
            <v>492-048</v>
          </cell>
        </row>
        <row r="4412">
          <cell r="C4412">
            <v>23</v>
          </cell>
          <cell r="D4412" t="str">
            <v>492-048</v>
          </cell>
        </row>
        <row r="4413">
          <cell r="C4413">
            <v>23</v>
          </cell>
          <cell r="D4413" t="str">
            <v>492-048</v>
          </cell>
        </row>
        <row r="4414">
          <cell r="C4414">
            <v>23</v>
          </cell>
          <cell r="D4414" t="str">
            <v>492-048</v>
          </cell>
        </row>
        <row r="4415">
          <cell r="C4415">
            <v>23</v>
          </cell>
          <cell r="D4415" t="str">
            <v>492-048</v>
          </cell>
        </row>
        <row r="4416">
          <cell r="C4416">
            <v>23</v>
          </cell>
          <cell r="D4416" t="str">
            <v>492-048</v>
          </cell>
        </row>
        <row r="4417">
          <cell r="C4417">
            <v>23</v>
          </cell>
          <cell r="D4417" t="str">
            <v>492-048</v>
          </cell>
        </row>
        <row r="4418">
          <cell r="C4418">
            <v>23</v>
          </cell>
          <cell r="D4418" t="str">
            <v>492-048</v>
          </cell>
        </row>
        <row r="4419">
          <cell r="C4419">
            <v>23</v>
          </cell>
          <cell r="D4419" t="str">
            <v>492-048</v>
          </cell>
        </row>
        <row r="4420">
          <cell r="C4420">
            <v>23</v>
          </cell>
          <cell r="D4420" t="str">
            <v>492-048</v>
          </cell>
        </row>
        <row r="4421">
          <cell r="C4421">
            <v>23</v>
          </cell>
          <cell r="D4421" t="str">
            <v>492-048</v>
          </cell>
        </row>
        <row r="4422">
          <cell r="C4422">
            <v>23</v>
          </cell>
          <cell r="D4422" t="str">
            <v>492-048</v>
          </cell>
        </row>
        <row r="4423">
          <cell r="C4423">
            <v>23</v>
          </cell>
          <cell r="D4423" t="str">
            <v>492-048</v>
          </cell>
        </row>
        <row r="4424">
          <cell r="C4424">
            <v>23</v>
          </cell>
          <cell r="D4424" t="str">
            <v>492-048</v>
          </cell>
        </row>
        <row r="4425">
          <cell r="C4425">
            <v>23</v>
          </cell>
          <cell r="D4425" t="str">
            <v>492-048</v>
          </cell>
        </row>
        <row r="4426">
          <cell r="C4426">
            <v>23</v>
          </cell>
          <cell r="D4426" t="str">
            <v>492-048</v>
          </cell>
        </row>
        <row r="4427">
          <cell r="C4427">
            <v>23</v>
          </cell>
          <cell r="D4427" t="str">
            <v>492-048</v>
          </cell>
        </row>
        <row r="4428">
          <cell r="C4428">
            <v>23</v>
          </cell>
          <cell r="D4428" t="str">
            <v>492-048</v>
          </cell>
        </row>
        <row r="4429">
          <cell r="C4429">
            <v>23</v>
          </cell>
          <cell r="D4429" t="str">
            <v>492-048</v>
          </cell>
        </row>
        <row r="4430">
          <cell r="C4430">
            <v>23</v>
          </cell>
          <cell r="D4430" t="str">
            <v>492-048</v>
          </cell>
        </row>
        <row r="4431">
          <cell r="C4431">
            <v>23</v>
          </cell>
          <cell r="D4431" t="str">
            <v>492-048</v>
          </cell>
        </row>
        <row r="4432">
          <cell r="C4432">
            <v>23</v>
          </cell>
          <cell r="D4432" t="str">
            <v>492-048</v>
          </cell>
        </row>
        <row r="4433">
          <cell r="C4433">
            <v>23</v>
          </cell>
          <cell r="D4433" t="str">
            <v>492-048</v>
          </cell>
        </row>
        <row r="4434">
          <cell r="C4434">
            <v>23</v>
          </cell>
          <cell r="D4434" t="str">
            <v>492-048</v>
          </cell>
        </row>
        <row r="4435">
          <cell r="C4435">
            <v>23</v>
          </cell>
          <cell r="D4435" t="str">
            <v>492-048</v>
          </cell>
        </row>
        <row r="4436">
          <cell r="C4436">
            <v>23</v>
          </cell>
          <cell r="D4436" t="str">
            <v>492-048</v>
          </cell>
        </row>
        <row r="4437">
          <cell r="C4437">
            <v>23</v>
          </cell>
          <cell r="D4437" t="str">
            <v>492-048</v>
          </cell>
        </row>
        <row r="4438">
          <cell r="C4438">
            <v>23</v>
          </cell>
          <cell r="D4438" t="str">
            <v>492-048</v>
          </cell>
        </row>
        <row r="4439">
          <cell r="C4439">
            <v>23</v>
          </cell>
          <cell r="D4439" t="str">
            <v>492-048</v>
          </cell>
        </row>
        <row r="4440">
          <cell r="C4440">
            <v>23</v>
          </cell>
          <cell r="D4440" t="str">
            <v>492-048</v>
          </cell>
        </row>
        <row r="4441">
          <cell r="C4441">
            <v>23</v>
          </cell>
          <cell r="D4441" t="str">
            <v>492-048</v>
          </cell>
        </row>
        <row r="4442">
          <cell r="C4442">
            <v>23</v>
          </cell>
          <cell r="D4442" t="str">
            <v>492-048</v>
          </cell>
        </row>
        <row r="4443">
          <cell r="C4443">
            <v>23</v>
          </cell>
          <cell r="D4443" t="str">
            <v>492-048</v>
          </cell>
        </row>
        <row r="4444">
          <cell r="C4444">
            <v>23</v>
          </cell>
          <cell r="D4444" t="str">
            <v>492-048</v>
          </cell>
        </row>
        <row r="4445">
          <cell r="C4445">
            <v>23</v>
          </cell>
          <cell r="D4445" t="str">
            <v>492-048</v>
          </cell>
        </row>
        <row r="4446">
          <cell r="C4446">
            <v>23</v>
          </cell>
          <cell r="D4446" t="str">
            <v>492-048</v>
          </cell>
        </row>
        <row r="4447">
          <cell r="C4447">
            <v>23</v>
          </cell>
          <cell r="D4447" t="str">
            <v>492-048</v>
          </cell>
        </row>
        <row r="4448">
          <cell r="C4448">
            <v>23</v>
          </cell>
          <cell r="D4448" t="str">
            <v>492-048</v>
          </cell>
        </row>
        <row r="4449">
          <cell r="C4449">
            <v>23</v>
          </cell>
          <cell r="D4449" t="str">
            <v>492-048</v>
          </cell>
        </row>
        <row r="4450">
          <cell r="C4450">
            <v>23</v>
          </cell>
          <cell r="D4450" t="str">
            <v>492-048</v>
          </cell>
        </row>
        <row r="4451">
          <cell r="C4451">
            <v>23</v>
          </cell>
          <cell r="D4451" t="str">
            <v>492-048</v>
          </cell>
        </row>
        <row r="4452">
          <cell r="C4452">
            <v>23</v>
          </cell>
          <cell r="D4452" t="str">
            <v>492-048</v>
          </cell>
        </row>
        <row r="4453">
          <cell r="C4453">
            <v>23</v>
          </cell>
          <cell r="D4453" t="str">
            <v>492-048</v>
          </cell>
        </row>
        <row r="4454">
          <cell r="C4454">
            <v>23</v>
          </cell>
          <cell r="D4454" t="str">
            <v>492-048</v>
          </cell>
        </row>
        <row r="4455">
          <cell r="C4455">
            <v>23</v>
          </cell>
          <cell r="D4455" t="str">
            <v>492-048</v>
          </cell>
        </row>
        <row r="4456">
          <cell r="C4456">
            <v>23</v>
          </cell>
          <cell r="D4456" t="str">
            <v>492-048</v>
          </cell>
        </row>
        <row r="4457">
          <cell r="C4457">
            <v>23</v>
          </cell>
          <cell r="D4457" t="str">
            <v>492-048</v>
          </cell>
        </row>
        <row r="4458">
          <cell r="C4458">
            <v>23</v>
          </cell>
          <cell r="D4458" t="str">
            <v>492-048</v>
          </cell>
        </row>
        <row r="4459">
          <cell r="C4459">
            <v>23</v>
          </cell>
          <cell r="D4459" t="str">
            <v>492-048</v>
          </cell>
        </row>
        <row r="4460">
          <cell r="C4460">
            <v>23</v>
          </cell>
          <cell r="D4460" t="str">
            <v>492-048</v>
          </cell>
        </row>
        <row r="4461">
          <cell r="C4461">
            <v>23</v>
          </cell>
          <cell r="D4461" t="str">
            <v>492-048</v>
          </cell>
        </row>
        <row r="4462">
          <cell r="C4462">
            <v>23</v>
          </cell>
          <cell r="D4462" t="str">
            <v>492-048</v>
          </cell>
        </row>
        <row r="4463">
          <cell r="C4463">
            <v>23</v>
          </cell>
          <cell r="D4463" t="str">
            <v>492-048</v>
          </cell>
        </row>
        <row r="4464">
          <cell r="C4464">
            <v>23</v>
          </cell>
          <cell r="D4464" t="str">
            <v>492-048</v>
          </cell>
        </row>
        <row r="4465">
          <cell r="C4465">
            <v>23</v>
          </cell>
          <cell r="D4465" t="str">
            <v>492-048</v>
          </cell>
        </row>
        <row r="4466">
          <cell r="C4466">
            <v>23</v>
          </cell>
          <cell r="D4466" t="str">
            <v>492-048</v>
          </cell>
        </row>
        <row r="4467">
          <cell r="C4467">
            <v>23</v>
          </cell>
          <cell r="D4467" t="str">
            <v>492-048</v>
          </cell>
        </row>
        <row r="4468">
          <cell r="C4468">
            <v>23</v>
          </cell>
          <cell r="D4468" t="str">
            <v>492-048</v>
          </cell>
        </row>
        <row r="4469">
          <cell r="C4469">
            <v>23</v>
          </cell>
          <cell r="D4469" t="str">
            <v>492-048</v>
          </cell>
        </row>
        <row r="4470">
          <cell r="C4470">
            <v>23</v>
          </cell>
          <cell r="D4470" t="str">
            <v>492-048</v>
          </cell>
        </row>
        <row r="4471">
          <cell r="C4471">
            <v>23</v>
          </cell>
          <cell r="D4471" t="str">
            <v>492-048</v>
          </cell>
        </row>
        <row r="4472">
          <cell r="C4472">
            <v>23</v>
          </cell>
          <cell r="D4472" t="str">
            <v>492-048</v>
          </cell>
        </row>
        <row r="4473">
          <cell r="C4473">
            <v>23</v>
          </cell>
          <cell r="D4473" t="str">
            <v>492-048</v>
          </cell>
        </row>
        <row r="4474">
          <cell r="C4474">
            <v>23</v>
          </cell>
          <cell r="D4474" t="str">
            <v>492-048</v>
          </cell>
        </row>
        <row r="4475">
          <cell r="C4475">
            <v>23</v>
          </cell>
          <cell r="D4475" t="str">
            <v>492-048</v>
          </cell>
        </row>
        <row r="4476">
          <cell r="C4476">
            <v>23</v>
          </cell>
          <cell r="D4476" t="str">
            <v>492-048</v>
          </cell>
        </row>
        <row r="4477">
          <cell r="C4477">
            <v>23</v>
          </cell>
          <cell r="D4477" t="str">
            <v>492-048</v>
          </cell>
        </row>
        <row r="4478">
          <cell r="C4478">
            <v>23</v>
          </cell>
          <cell r="D4478" t="str">
            <v>492-048</v>
          </cell>
        </row>
        <row r="4479">
          <cell r="C4479">
            <v>23</v>
          </cell>
          <cell r="D4479" t="str">
            <v>492-048</v>
          </cell>
        </row>
        <row r="4480">
          <cell r="C4480">
            <v>23</v>
          </cell>
          <cell r="D4480" t="str">
            <v>492-048</v>
          </cell>
        </row>
        <row r="4481">
          <cell r="C4481">
            <v>23</v>
          </cell>
          <cell r="D4481" t="str">
            <v>492-048</v>
          </cell>
        </row>
        <row r="4482">
          <cell r="C4482">
            <v>23</v>
          </cell>
          <cell r="D4482" t="str">
            <v>492-048</v>
          </cell>
        </row>
        <row r="4483">
          <cell r="C4483">
            <v>23</v>
          </cell>
          <cell r="D4483" t="str">
            <v>492-048</v>
          </cell>
        </row>
        <row r="4484">
          <cell r="C4484">
            <v>23</v>
          </cell>
          <cell r="D4484" t="str">
            <v>492-048</v>
          </cell>
        </row>
        <row r="4485">
          <cell r="C4485">
            <v>23</v>
          </cell>
          <cell r="D4485" t="str">
            <v>492-048</v>
          </cell>
        </row>
        <row r="4486">
          <cell r="C4486">
            <v>23</v>
          </cell>
          <cell r="D4486" t="str">
            <v>492-048</v>
          </cell>
        </row>
        <row r="4487">
          <cell r="C4487">
            <v>23</v>
          </cell>
          <cell r="D4487" t="str">
            <v>492-048</v>
          </cell>
        </row>
        <row r="4488">
          <cell r="C4488">
            <v>23</v>
          </cell>
          <cell r="D4488" t="str">
            <v>492-048</v>
          </cell>
        </row>
        <row r="4489">
          <cell r="C4489">
            <v>23</v>
          </cell>
          <cell r="D4489" t="str">
            <v>492-048</v>
          </cell>
        </row>
        <row r="4490">
          <cell r="C4490">
            <v>23</v>
          </cell>
          <cell r="D4490" t="str">
            <v>492-048</v>
          </cell>
        </row>
        <row r="4491">
          <cell r="C4491">
            <v>23</v>
          </cell>
          <cell r="D4491" t="str">
            <v>492-048</v>
          </cell>
        </row>
        <row r="4492">
          <cell r="C4492">
            <v>23</v>
          </cell>
          <cell r="D4492" t="str">
            <v>492-048</v>
          </cell>
        </row>
        <row r="4493">
          <cell r="C4493">
            <v>23</v>
          </cell>
          <cell r="D4493" t="str">
            <v>492-048</v>
          </cell>
        </row>
        <row r="4494">
          <cell r="C4494">
            <v>23</v>
          </cell>
          <cell r="D4494" t="str">
            <v>492-048</v>
          </cell>
        </row>
        <row r="4495">
          <cell r="C4495">
            <v>23</v>
          </cell>
          <cell r="D4495" t="str">
            <v>492-048</v>
          </cell>
        </row>
        <row r="4496">
          <cell r="C4496">
            <v>23</v>
          </cell>
          <cell r="D4496" t="str">
            <v>492-048</v>
          </cell>
        </row>
        <row r="4497">
          <cell r="C4497">
            <v>23</v>
          </cell>
          <cell r="D4497" t="str">
            <v>492-048</v>
          </cell>
        </row>
        <row r="4498">
          <cell r="C4498">
            <v>23</v>
          </cell>
          <cell r="D4498" t="str">
            <v>492-048</v>
          </cell>
        </row>
        <row r="4499">
          <cell r="C4499">
            <v>23</v>
          </cell>
          <cell r="D4499" t="str">
            <v>492-048</v>
          </cell>
        </row>
        <row r="4500">
          <cell r="C4500">
            <v>23</v>
          </cell>
          <cell r="D4500" t="str">
            <v>492-048</v>
          </cell>
        </row>
        <row r="4501">
          <cell r="C4501">
            <v>23</v>
          </cell>
          <cell r="D4501" t="str">
            <v>492-048</v>
          </cell>
        </row>
        <row r="4502">
          <cell r="C4502">
            <v>23</v>
          </cell>
          <cell r="D4502" t="str">
            <v>492-048</v>
          </cell>
        </row>
        <row r="4503">
          <cell r="C4503">
            <v>23</v>
          </cell>
          <cell r="D4503" t="str">
            <v>492-048</v>
          </cell>
        </row>
        <row r="4504">
          <cell r="C4504">
            <v>23</v>
          </cell>
          <cell r="D4504" t="str">
            <v>492-048</v>
          </cell>
        </row>
        <row r="4505">
          <cell r="C4505">
            <v>23</v>
          </cell>
          <cell r="D4505" t="str">
            <v>492-048</v>
          </cell>
        </row>
        <row r="4506">
          <cell r="C4506">
            <v>23</v>
          </cell>
          <cell r="D4506" t="str">
            <v>492-048</v>
          </cell>
        </row>
        <row r="4507">
          <cell r="C4507">
            <v>23</v>
          </cell>
          <cell r="D4507" t="str">
            <v>492-048</v>
          </cell>
        </row>
        <row r="4508">
          <cell r="C4508">
            <v>23</v>
          </cell>
          <cell r="D4508" t="str">
            <v>492-048</v>
          </cell>
        </row>
        <row r="4509">
          <cell r="C4509">
            <v>23</v>
          </cell>
          <cell r="D4509" t="str">
            <v>492-048</v>
          </cell>
        </row>
        <row r="4510">
          <cell r="C4510">
            <v>23</v>
          </cell>
          <cell r="D4510" t="str">
            <v>492-048</v>
          </cell>
        </row>
        <row r="4511">
          <cell r="C4511">
            <v>23</v>
          </cell>
          <cell r="D4511" t="str">
            <v>492-048</v>
          </cell>
        </row>
        <row r="4512">
          <cell r="C4512">
            <v>23</v>
          </cell>
          <cell r="D4512" t="str">
            <v>492-048</v>
          </cell>
        </row>
        <row r="4513">
          <cell r="C4513">
            <v>23</v>
          </cell>
          <cell r="D4513" t="str">
            <v>492-048</v>
          </cell>
        </row>
        <row r="4514">
          <cell r="C4514">
            <v>23</v>
          </cell>
          <cell r="D4514" t="str">
            <v>492-048</v>
          </cell>
        </row>
        <row r="4515">
          <cell r="C4515">
            <v>23</v>
          </cell>
          <cell r="D4515" t="str">
            <v>492-048</v>
          </cell>
        </row>
        <row r="4516">
          <cell r="C4516">
            <v>23</v>
          </cell>
          <cell r="D4516" t="str">
            <v>492-048</v>
          </cell>
        </row>
        <row r="4517">
          <cell r="C4517">
            <v>23</v>
          </cell>
          <cell r="D4517" t="str">
            <v>492-048</v>
          </cell>
        </row>
        <row r="4518">
          <cell r="C4518">
            <v>23</v>
          </cell>
          <cell r="D4518" t="str">
            <v>492-048</v>
          </cell>
        </row>
        <row r="4519">
          <cell r="C4519">
            <v>23</v>
          </cell>
          <cell r="D4519" t="str">
            <v>492-048</v>
          </cell>
        </row>
        <row r="4520">
          <cell r="C4520">
            <v>23</v>
          </cell>
          <cell r="D4520" t="str">
            <v>492-048</v>
          </cell>
        </row>
        <row r="4521">
          <cell r="C4521">
            <v>23</v>
          </cell>
          <cell r="D4521" t="str">
            <v>492-048</v>
          </cell>
        </row>
        <row r="4522">
          <cell r="C4522">
            <v>23</v>
          </cell>
          <cell r="D4522" t="str">
            <v>492-048</v>
          </cell>
        </row>
        <row r="4523">
          <cell r="C4523">
            <v>23</v>
          </cell>
          <cell r="D4523" t="str">
            <v>492-048</v>
          </cell>
        </row>
        <row r="4524">
          <cell r="C4524">
            <v>23</v>
          </cell>
          <cell r="D4524" t="str">
            <v>492-048</v>
          </cell>
        </row>
        <row r="4525">
          <cell r="C4525">
            <v>23</v>
          </cell>
          <cell r="D4525" t="str">
            <v>492-048</v>
          </cell>
        </row>
        <row r="4526">
          <cell r="C4526">
            <v>23</v>
          </cell>
          <cell r="D4526" t="str">
            <v>492-048</v>
          </cell>
        </row>
        <row r="4527">
          <cell r="C4527">
            <v>23</v>
          </cell>
          <cell r="D4527" t="str">
            <v>492-048</v>
          </cell>
        </row>
        <row r="4528">
          <cell r="C4528">
            <v>23</v>
          </cell>
          <cell r="D4528" t="str">
            <v>492-048</v>
          </cell>
        </row>
        <row r="4529">
          <cell r="C4529">
            <v>23</v>
          </cell>
          <cell r="D4529" t="str">
            <v>492-048</v>
          </cell>
        </row>
        <row r="4530">
          <cell r="C4530">
            <v>23</v>
          </cell>
          <cell r="D4530" t="str">
            <v>492-048</v>
          </cell>
        </row>
        <row r="4531">
          <cell r="C4531">
            <v>23</v>
          </cell>
          <cell r="D4531" t="str">
            <v>492-048</v>
          </cell>
        </row>
        <row r="4532">
          <cell r="C4532">
            <v>23</v>
          </cell>
          <cell r="D4532" t="str">
            <v>492-048</v>
          </cell>
        </row>
        <row r="4533">
          <cell r="C4533">
            <v>23</v>
          </cell>
          <cell r="D4533" t="str">
            <v>492-048</v>
          </cell>
        </row>
        <row r="4534">
          <cell r="C4534">
            <v>23</v>
          </cell>
          <cell r="D4534" t="str">
            <v>492-048</v>
          </cell>
        </row>
        <row r="4535">
          <cell r="C4535">
            <v>23</v>
          </cell>
          <cell r="D4535" t="str">
            <v>492-048</v>
          </cell>
        </row>
        <row r="4536">
          <cell r="C4536">
            <v>23</v>
          </cell>
          <cell r="D4536" t="str">
            <v>492-048</v>
          </cell>
        </row>
        <row r="4537">
          <cell r="C4537">
            <v>23</v>
          </cell>
          <cell r="D4537" t="str">
            <v>492-048</v>
          </cell>
        </row>
        <row r="4538">
          <cell r="C4538">
            <v>23</v>
          </cell>
          <cell r="D4538" t="str">
            <v>492-048</v>
          </cell>
        </row>
        <row r="4539">
          <cell r="C4539">
            <v>23</v>
          </cell>
          <cell r="D4539" t="str">
            <v>492-048</v>
          </cell>
        </row>
        <row r="4540">
          <cell r="C4540">
            <v>23</v>
          </cell>
          <cell r="D4540" t="str">
            <v>492-048</v>
          </cell>
        </row>
        <row r="4541">
          <cell r="C4541">
            <v>23</v>
          </cell>
          <cell r="D4541" t="str">
            <v>492-048</v>
          </cell>
        </row>
        <row r="4542">
          <cell r="C4542">
            <v>23</v>
          </cell>
          <cell r="D4542" t="str">
            <v>492-048</v>
          </cell>
        </row>
        <row r="4543">
          <cell r="C4543">
            <v>23</v>
          </cell>
          <cell r="D4543" t="str">
            <v>492-048</v>
          </cell>
        </row>
        <row r="4544">
          <cell r="C4544">
            <v>23</v>
          </cell>
          <cell r="D4544" t="str">
            <v>492-048</v>
          </cell>
        </row>
        <row r="4545">
          <cell r="C4545">
            <v>23</v>
          </cell>
          <cell r="D4545" t="str">
            <v>492-048</v>
          </cell>
        </row>
        <row r="4546">
          <cell r="C4546">
            <v>23</v>
          </cell>
          <cell r="D4546" t="str">
            <v>492-048</v>
          </cell>
        </row>
        <row r="4547">
          <cell r="C4547">
            <v>23</v>
          </cell>
          <cell r="D4547" t="str">
            <v>492-048</v>
          </cell>
        </row>
        <row r="4548">
          <cell r="C4548">
            <v>23</v>
          </cell>
          <cell r="D4548" t="str">
            <v>492-048</v>
          </cell>
        </row>
        <row r="4549">
          <cell r="C4549">
            <v>23</v>
          </cell>
          <cell r="D4549" t="str">
            <v>492-048</v>
          </cell>
        </row>
        <row r="4550">
          <cell r="C4550">
            <v>23</v>
          </cell>
          <cell r="D4550" t="str">
            <v>492-048</v>
          </cell>
        </row>
        <row r="4551">
          <cell r="C4551">
            <v>23</v>
          </cell>
          <cell r="D4551" t="str">
            <v>492-048</v>
          </cell>
        </row>
        <row r="4552">
          <cell r="C4552">
            <v>23</v>
          </cell>
          <cell r="D4552" t="str">
            <v>492-048</v>
          </cell>
        </row>
        <row r="4553">
          <cell r="C4553">
            <v>23</v>
          </cell>
          <cell r="D4553" t="str">
            <v>492-048</v>
          </cell>
        </row>
        <row r="4554">
          <cell r="C4554">
            <v>23</v>
          </cell>
          <cell r="D4554" t="str">
            <v>492-048</v>
          </cell>
        </row>
        <row r="4555">
          <cell r="C4555">
            <v>23</v>
          </cell>
          <cell r="D4555" t="str">
            <v>492-048</v>
          </cell>
        </row>
        <row r="4556">
          <cell r="C4556">
            <v>23</v>
          </cell>
          <cell r="D4556" t="str">
            <v>492-048</v>
          </cell>
        </row>
        <row r="4557">
          <cell r="C4557">
            <v>23</v>
          </cell>
          <cell r="D4557" t="str">
            <v>492-048</v>
          </cell>
        </row>
        <row r="4558">
          <cell r="C4558">
            <v>23</v>
          </cell>
          <cell r="D4558" t="str">
            <v>492-048</v>
          </cell>
        </row>
        <row r="4559">
          <cell r="C4559">
            <v>23</v>
          </cell>
          <cell r="D4559" t="str">
            <v>492-048</v>
          </cell>
        </row>
        <row r="4560">
          <cell r="C4560">
            <v>23</v>
          </cell>
          <cell r="D4560" t="str">
            <v>492-048</v>
          </cell>
        </row>
        <row r="4561">
          <cell r="C4561">
            <v>23</v>
          </cell>
          <cell r="D4561" t="str">
            <v>492-048</v>
          </cell>
        </row>
        <row r="4562">
          <cell r="C4562">
            <v>23</v>
          </cell>
          <cell r="D4562" t="str">
            <v>492-048</v>
          </cell>
        </row>
        <row r="4563">
          <cell r="C4563">
            <v>23</v>
          </cell>
          <cell r="D4563" t="str">
            <v>492-048</v>
          </cell>
        </row>
        <row r="4564">
          <cell r="C4564">
            <v>23</v>
          </cell>
          <cell r="D4564" t="str">
            <v>492-048</v>
          </cell>
        </row>
        <row r="4565">
          <cell r="C4565">
            <v>23</v>
          </cell>
          <cell r="D4565" t="str">
            <v>492-048</v>
          </cell>
        </row>
        <row r="4566">
          <cell r="C4566">
            <v>23</v>
          </cell>
          <cell r="D4566" t="str">
            <v>492-048</v>
          </cell>
        </row>
        <row r="4567">
          <cell r="C4567">
            <v>23</v>
          </cell>
          <cell r="D4567" t="str">
            <v>492-048</v>
          </cell>
        </row>
        <row r="4568">
          <cell r="C4568">
            <v>23</v>
          </cell>
          <cell r="D4568" t="str">
            <v>492-048</v>
          </cell>
        </row>
        <row r="4569">
          <cell r="C4569">
            <v>23</v>
          </cell>
          <cell r="D4569" t="str">
            <v>492-048</v>
          </cell>
        </row>
        <row r="4570">
          <cell r="C4570">
            <v>23</v>
          </cell>
          <cell r="D4570" t="str">
            <v>492-048</v>
          </cell>
        </row>
        <row r="4571">
          <cell r="C4571">
            <v>23</v>
          </cell>
          <cell r="D4571" t="str">
            <v>492-048</v>
          </cell>
        </row>
        <row r="4572">
          <cell r="C4572">
            <v>23</v>
          </cell>
          <cell r="D4572" t="str">
            <v>492-048</v>
          </cell>
        </row>
        <row r="4573">
          <cell r="C4573">
            <v>23</v>
          </cell>
          <cell r="D4573" t="str">
            <v>492-048</v>
          </cell>
        </row>
        <row r="4574">
          <cell r="C4574">
            <v>23</v>
          </cell>
          <cell r="D4574" t="str">
            <v>492-048</v>
          </cell>
        </row>
        <row r="4575">
          <cell r="C4575">
            <v>23</v>
          </cell>
          <cell r="D4575" t="str">
            <v>492-048</v>
          </cell>
        </row>
        <row r="4576">
          <cell r="C4576">
            <v>23</v>
          </cell>
          <cell r="D4576" t="str">
            <v>492-048</v>
          </cell>
        </row>
        <row r="4577">
          <cell r="C4577">
            <v>23</v>
          </cell>
          <cell r="D4577" t="str">
            <v>492-048</v>
          </cell>
        </row>
        <row r="4578">
          <cell r="C4578">
            <v>23</v>
          </cell>
          <cell r="D4578" t="str">
            <v>492-048</v>
          </cell>
        </row>
        <row r="4579">
          <cell r="C4579">
            <v>23</v>
          </cell>
          <cell r="D4579" t="str">
            <v>492-048</v>
          </cell>
        </row>
        <row r="4580">
          <cell r="C4580">
            <v>23</v>
          </cell>
          <cell r="D4580" t="str">
            <v>492-048</v>
          </cell>
        </row>
        <row r="4581">
          <cell r="C4581">
            <v>23</v>
          </cell>
          <cell r="D4581" t="str">
            <v>492-048</v>
          </cell>
        </row>
        <row r="4582">
          <cell r="C4582">
            <v>23</v>
          </cell>
          <cell r="D4582" t="str">
            <v>492-048</v>
          </cell>
        </row>
        <row r="4583">
          <cell r="C4583">
            <v>23</v>
          </cell>
          <cell r="D4583" t="str">
            <v>492-048</v>
          </cell>
        </row>
        <row r="4584">
          <cell r="C4584">
            <v>23</v>
          </cell>
          <cell r="D4584" t="str">
            <v>492-048</v>
          </cell>
        </row>
        <row r="4585">
          <cell r="C4585">
            <v>23</v>
          </cell>
          <cell r="D4585" t="str">
            <v>492-048</v>
          </cell>
        </row>
        <row r="4586">
          <cell r="C4586">
            <v>23</v>
          </cell>
          <cell r="D4586" t="str">
            <v>492-048</v>
          </cell>
        </row>
        <row r="4587">
          <cell r="C4587">
            <v>23</v>
          </cell>
          <cell r="D4587" t="str">
            <v>492-048</v>
          </cell>
        </row>
        <row r="4588">
          <cell r="C4588">
            <v>23</v>
          </cell>
          <cell r="D4588" t="str">
            <v>492-048</v>
          </cell>
        </row>
        <row r="4589">
          <cell r="C4589">
            <v>23</v>
          </cell>
          <cell r="D4589" t="str">
            <v>492-048</v>
          </cell>
        </row>
        <row r="4590">
          <cell r="C4590">
            <v>23</v>
          </cell>
          <cell r="D4590" t="str">
            <v>492-048</v>
          </cell>
        </row>
        <row r="4591">
          <cell r="C4591">
            <v>23</v>
          </cell>
          <cell r="D4591" t="str">
            <v>492-048</v>
          </cell>
        </row>
        <row r="4592">
          <cell r="C4592">
            <v>23</v>
          </cell>
          <cell r="D4592" t="str">
            <v>492-048</v>
          </cell>
        </row>
        <row r="4593">
          <cell r="C4593">
            <v>23</v>
          </cell>
          <cell r="D4593" t="str">
            <v>492-048</v>
          </cell>
        </row>
        <row r="4594">
          <cell r="C4594">
            <v>23</v>
          </cell>
          <cell r="D4594" t="str">
            <v>492-048</v>
          </cell>
        </row>
        <row r="4595">
          <cell r="C4595">
            <v>23</v>
          </cell>
          <cell r="D4595" t="str">
            <v>492-048</v>
          </cell>
        </row>
        <row r="4596">
          <cell r="C4596">
            <v>23</v>
          </cell>
          <cell r="D4596" t="str">
            <v>492-048</v>
          </cell>
        </row>
        <row r="4597">
          <cell r="C4597">
            <v>23</v>
          </cell>
          <cell r="D4597" t="str">
            <v>492-048</v>
          </cell>
        </row>
        <row r="4598">
          <cell r="C4598">
            <v>23</v>
          </cell>
          <cell r="D4598" t="str">
            <v>492-048</v>
          </cell>
        </row>
        <row r="4599">
          <cell r="C4599">
            <v>23</v>
          </cell>
          <cell r="D4599" t="str">
            <v>492-048</v>
          </cell>
        </row>
        <row r="4600">
          <cell r="C4600">
            <v>23</v>
          </cell>
          <cell r="D4600" t="str">
            <v>492-048</v>
          </cell>
        </row>
        <row r="4601">
          <cell r="C4601">
            <v>23</v>
          </cell>
          <cell r="D4601" t="str">
            <v>492-048</v>
          </cell>
        </row>
        <row r="4602">
          <cell r="C4602">
            <v>23</v>
          </cell>
          <cell r="D4602" t="str">
            <v>492-048</v>
          </cell>
        </row>
        <row r="4603">
          <cell r="C4603">
            <v>23</v>
          </cell>
          <cell r="D4603" t="str">
            <v>492-048</v>
          </cell>
        </row>
        <row r="4604">
          <cell r="C4604">
            <v>23</v>
          </cell>
          <cell r="D4604" t="str">
            <v>492-048</v>
          </cell>
        </row>
        <row r="4605">
          <cell r="C4605">
            <v>23</v>
          </cell>
          <cell r="D4605" t="str">
            <v>492-048</v>
          </cell>
        </row>
        <row r="4606">
          <cell r="C4606">
            <v>23</v>
          </cell>
          <cell r="D4606" t="str">
            <v>492-048</v>
          </cell>
        </row>
        <row r="4607">
          <cell r="C4607">
            <v>23</v>
          </cell>
          <cell r="D4607" t="str">
            <v>492-048</v>
          </cell>
        </row>
        <row r="4608">
          <cell r="C4608">
            <v>23</v>
          </cell>
          <cell r="D4608" t="str">
            <v>492-048</v>
          </cell>
        </row>
        <row r="4609">
          <cell r="C4609">
            <v>23</v>
          </cell>
          <cell r="D4609" t="str">
            <v>492-048</v>
          </cell>
        </row>
        <row r="4610">
          <cell r="C4610">
            <v>23</v>
          </cell>
          <cell r="D4610" t="str">
            <v>492-048</v>
          </cell>
        </row>
        <row r="4611">
          <cell r="C4611">
            <v>23</v>
          </cell>
          <cell r="D4611" t="str">
            <v>492-048</v>
          </cell>
        </row>
        <row r="4612">
          <cell r="C4612">
            <v>23</v>
          </cell>
          <cell r="D4612" t="str">
            <v>492-048</v>
          </cell>
        </row>
        <row r="4613">
          <cell r="C4613">
            <v>23</v>
          </cell>
          <cell r="D4613" t="str">
            <v>492-048</v>
          </cell>
        </row>
        <row r="4614">
          <cell r="C4614">
            <v>23</v>
          </cell>
          <cell r="D4614" t="str">
            <v>492-048</v>
          </cell>
        </row>
        <row r="4615">
          <cell r="C4615">
            <v>23</v>
          </cell>
          <cell r="D4615" t="str">
            <v>492-048</v>
          </cell>
        </row>
        <row r="4616">
          <cell r="C4616">
            <v>23</v>
          </cell>
          <cell r="D4616" t="str">
            <v>492-048</v>
          </cell>
        </row>
        <row r="4617">
          <cell r="C4617">
            <v>23</v>
          </cell>
          <cell r="D4617" t="str">
            <v>492-048</v>
          </cell>
        </row>
        <row r="4618">
          <cell r="C4618">
            <v>23</v>
          </cell>
          <cell r="D4618" t="str">
            <v>492-048</v>
          </cell>
        </row>
        <row r="4619">
          <cell r="C4619">
            <v>23</v>
          </cell>
          <cell r="D4619" t="str">
            <v>492-048</v>
          </cell>
        </row>
        <row r="4620">
          <cell r="C4620">
            <v>23</v>
          </cell>
          <cell r="D4620" t="str">
            <v>492-048</v>
          </cell>
        </row>
        <row r="4621">
          <cell r="C4621">
            <v>23</v>
          </cell>
          <cell r="D4621" t="str">
            <v>492-048</v>
          </cell>
        </row>
        <row r="4622">
          <cell r="C4622">
            <v>23</v>
          </cell>
          <cell r="D4622" t="str">
            <v>492-048</v>
          </cell>
        </row>
        <row r="4623">
          <cell r="C4623">
            <v>23</v>
          </cell>
          <cell r="D4623" t="str">
            <v>492-048</v>
          </cell>
        </row>
        <row r="4624">
          <cell r="C4624">
            <v>23</v>
          </cell>
          <cell r="D4624" t="str">
            <v>492-048</v>
          </cell>
        </row>
        <row r="4625">
          <cell r="C4625">
            <v>23</v>
          </cell>
          <cell r="D4625" t="str">
            <v>492-048</v>
          </cell>
        </row>
        <row r="4626">
          <cell r="C4626">
            <v>23</v>
          </cell>
          <cell r="D4626" t="str">
            <v>492-048</v>
          </cell>
        </row>
        <row r="4627">
          <cell r="C4627">
            <v>23</v>
          </cell>
          <cell r="D4627" t="str">
            <v>492-048</v>
          </cell>
        </row>
        <row r="4628">
          <cell r="C4628">
            <v>23</v>
          </cell>
          <cell r="D4628" t="str">
            <v>492-048</v>
          </cell>
        </row>
        <row r="4629">
          <cell r="C4629">
            <v>23</v>
          </cell>
          <cell r="D4629" t="str">
            <v>492-048</v>
          </cell>
        </row>
        <row r="4630">
          <cell r="C4630">
            <v>23</v>
          </cell>
          <cell r="D4630" t="str">
            <v>492-048</v>
          </cell>
        </row>
        <row r="4631">
          <cell r="C4631">
            <v>23</v>
          </cell>
          <cell r="D4631" t="str">
            <v>492-048</v>
          </cell>
        </row>
        <row r="4632">
          <cell r="C4632">
            <v>23</v>
          </cell>
          <cell r="D4632" t="str">
            <v>492-048</v>
          </cell>
        </row>
        <row r="4633">
          <cell r="C4633">
            <v>23</v>
          </cell>
          <cell r="D4633" t="str">
            <v>492-048</v>
          </cell>
        </row>
        <row r="4634">
          <cell r="C4634">
            <v>23</v>
          </cell>
          <cell r="D4634" t="str">
            <v>492-048</v>
          </cell>
        </row>
        <row r="4635">
          <cell r="C4635">
            <v>23</v>
          </cell>
          <cell r="D4635" t="str">
            <v>492-048</v>
          </cell>
        </row>
        <row r="4636">
          <cell r="C4636">
            <v>23</v>
          </cell>
          <cell r="D4636" t="str">
            <v>492-048</v>
          </cell>
        </row>
        <row r="4637">
          <cell r="C4637">
            <v>23</v>
          </cell>
          <cell r="D4637" t="str">
            <v>492-048</v>
          </cell>
        </row>
        <row r="4638">
          <cell r="C4638">
            <v>23</v>
          </cell>
          <cell r="D4638" t="str">
            <v>492-048</v>
          </cell>
        </row>
        <row r="4639">
          <cell r="C4639">
            <v>23</v>
          </cell>
          <cell r="D4639" t="str">
            <v>492-048</v>
          </cell>
        </row>
        <row r="4640">
          <cell r="C4640">
            <v>23</v>
          </cell>
          <cell r="D4640" t="str">
            <v>492-048</v>
          </cell>
        </row>
        <row r="4641">
          <cell r="C4641">
            <v>23</v>
          </cell>
          <cell r="D4641" t="str">
            <v>492-048</v>
          </cell>
        </row>
        <row r="4642">
          <cell r="C4642">
            <v>23</v>
          </cell>
          <cell r="D4642" t="str">
            <v>492-048</v>
          </cell>
        </row>
        <row r="4643">
          <cell r="C4643">
            <v>23</v>
          </cell>
          <cell r="D4643" t="str">
            <v>492-048</v>
          </cell>
        </row>
        <row r="4644">
          <cell r="C4644">
            <v>23</v>
          </cell>
          <cell r="D4644" t="str">
            <v>492-048</v>
          </cell>
        </row>
        <row r="4645">
          <cell r="C4645">
            <v>23</v>
          </cell>
          <cell r="D4645" t="str">
            <v>492-048</v>
          </cell>
        </row>
        <row r="4646">
          <cell r="C4646">
            <v>23</v>
          </cell>
          <cell r="D4646" t="str">
            <v>492-048</v>
          </cell>
        </row>
        <row r="4647">
          <cell r="C4647">
            <v>23</v>
          </cell>
          <cell r="D4647" t="str">
            <v>492-048</v>
          </cell>
        </row>
        <row r="4648">
          <cell r="C4648">
            <v>23</v>
          </cell>
          <cell r="D4648" t="str">
            <v>492-048</v>
          </cell>
        </row>
        <row r="4649">
          <cell r="C4649">
            <v>23</v>
          </cell>
          <cell r="D4649" t="str">
            <v>492-048</v>
          </cell>
        </row>
        <row r="4650">
          <cell r="C4650">
            <v>23</v>
          </cell>
          <cell r="D4650" t="str">
            <v>492-048</v>
          </cell>
        </row>
        <row r="4651">
          <cell r="C4651">
            <v>23</v>
          </cell>
          <cell r="D4651" t="str">
            <v>492-048</v>
          </cell>
        </row>
        <row r="4652">
          <cell r="C4652">
            <v>23</v>
          </cell>
          <cell r="D4652" t="str">
            <v>492-048</v>
          </cell>
        </row>
        <row r="4653">
          <cell r="C4653">
            <v>23</v>
          </cell>
          <cell r="D4653" t="str">
            <v>492-048</v>
          </cell>
        </row>
        <row r="4654">
          <cell r="C4654">
            <v>23</v>
          </cell>
          <cell r="D4654" t="str">
            <v>492-048</v>
          </cell>
        </row>
        <row r="4655">
          <cell r="C4655">
            <v>23</v>
          </cell>
          <cell r="D4655" t="str">
            <v>492-048</v>
          </cell>
        </row>
        <row r="4656">
          <cell r="C4656">
            <v>23</v>
          </cell>
          <cell r="D4656" t="str">
            <v>492-048</v>
          </cell>
        </row>
        <row r="4657">
          <cell r="C4657">
            <v>23</v>
          </cell>
          <cell r="D4657" t="str">
            <v>492-048</v>
          </cell>
        </row>
        <row r="4658">
          <cell r="C4658">
            <v>23</v>
          </cell>
          <cell r="D4658" t="str">
            <v>492-048</v>
          </cell>
        </row>
        <row r="4659">
          <cell r="C4659">
            <v>23</v>
          </cell>
          <cell r="D4659" t="str">
            <v>492-048</v>
          </cell>
        </row>
        <row r="4660">
          <cell r="C4660">
            <v>23</v>
          </cell>
          <cell r="D4660" t="str">
            <v>492-048</v>
          </cell>
        </row>
        <row r="4661">
          <cell r="C4661">
            <v>23</v>
          </cell>
          <cell r="D4661" t="str">
            <v>492-048</v>
          </cell>
        </row>
        <row r="4662">
          <cell r="C4662">
            <v>23</v>
          </cell>
          <cell r="D4662" t="str">
            <v>492-048</v>
          </cell>
        </row>
        <row r="4663">
          <cell r="C4663">
            <v>23</v>
          </cell>
          <cell r="D4663" t="str">
            <v>492-048</v>
          </cell>
        </row>
        <row r="4664">
          <cell r="C4664">
            <v>23</v>
          </cell>
          <cell r="D4664" t="str">
            <v>492-048</v>
          </cell>
        </row>
        <row r="4665">
          <cell r="C4665">
            <v>23</v>
          </cell>
          <cell r="D4665" t="str">
            <v>492-048</v>
          </cell>
        </row>
        <row r="4666">
          <cell r="C4666">
            <v>23</v>
          </cell>
          <cell r="D4666" t="str">
            <v>492-048</v>
          </cell>
        </row>
        <row r="4667">
          <cell r="C4667">
            <v>23</v>
          </cell>
          <cell r="D4667" t="str">
            <v>492-048</v>
          </cell>
        </row>
        <row r="4668">
          <cell r="C4668">
            <v>23</v>
          </cell>
          <cell r="D4668" t="str">
            <v>492-048</v>
          </cell>
        </row>
        <row r="4669">
          <cell r="C4669">
            <v>23</v>
          </cell>
          <cell r="D4669" t="str">
            <v>492-048</v>
          </cell>
        </row>
        <row r="4670">
          <cell r="C4670">
            <v>23</v>
          </cell>
          <cell r="D4670" t="str">
            <v>492-048</v>
          </cell>
        </row>
        <row r="4671">
          <cell r="C4671">
            <v>23</v>
          </cell>
          <cell r="D4671" t="str">
            <v>492-048</v>
          </cell>
        </row>
        <row r="4672">
          <cell r="C4672">
            <v>23</v>
          </cell>
          <cell r="D4672" t="str">
            <v>492-048</v>
          </cell>
        </row>
        <row r="4673">
          <cell r="C4673">
            <v>23</v>
          </cell>
          <cell r="D4673" t="str">
            <v>492-048</v>
          </cell>
        </row>
        <row r="4674">
          <cell r="C4674">
            <v>23</v>
          </cell>
          <cell r="D4674" t="str">
            <v>492-048</v>
          </cell>
        </row>
        <row r="4675">
          <cell r="C4675">
            <v>23</v>
          </cell>
          <cell r="D4675" t="str">
            <v>492-048</v>
          </cell>
        </row>
        <row r="4676">
          <cell r="C4676">
            <v>23</v>
          </cell>
          <cell r="D4676" t="str">
            <v>492-048</v>
          </cell>
        </row>
        <row r="4677">
          <cell r="C4677">
            <v>23</v>
          </cell>
          <cell r="D4677" t="str">
            <v>492-048</v>
          </cell>
        </row>
        <row r="4678">
          <cell r="C4678">
            <v>23</v>
          </cell>
          <cell r="D4678" t="str">
            <v>492-048</v>
          </cell>
        </row>
        <row r="4679">
          <cell r="C4679">
            <v>23</v>
          </cell>
          <cell r="D4679" t="str">
            <v>492-048</v>
          </cell>
        </row>
        <row r="4680">
          <cell r="C4680">
            <v>23</v>
          </cell>
          <cell r="D4680" t="str">
            <v>492-048</v>
          </cell>
        </row>
        <row r="4681">
          <cell r="C4681">
            <v>23</v>
          </cell>
          <cell r="D4681" t="str">
            <v>492-048</v>
          </cell>
        </row>
        <row r="4682">
          <cell r="C4682">
            <v>23</v>
          </cell>
          <cell r="D4682" t="str">
            <v>492-048</v>
          </cell>
        </row>
        <row r="4683">
          <cell r="C4683">
            <v>23</v>
          </cell>
          <cell r="D4683" t="str">
            <v>492-048</v>
          </cell>
        </row>
        <row r="4684">
          <cell r="C4684">
            <v>23</v>
          </cell>
          <cell r="D4684" t="str">
            <v>492-048</v>
          </cell>
        </row>
        <row r="4685">
          <cell r="C4685">
            <v>23</v>
          </cell>
          <cell r="D4685" t="str">
            <v>492-048</v>
          </cell>
        </row>
        <row r="4686">
          <cell r="C4686">
            <v>24</v>
          </cell>
          <cell r="D4686" t="str">
            <v>493-048</v>
          </cell>
        </row>
        <row r="4687">
          <cell r="C4687">
            <v>24</v>
          </cell>
          <cell r="D4687" t="str">
            <v>493-048</v>
          </cell>
        </row>
        <row r="4688">
          <cell r="C4688">
            <v>24</v>
          </cell>
          <cell r="D4688" t="str">
            <v>493-048</v>
          </cell>
        </row>
        <row r="4689">
          <cell r="C4689">
            <v>24</v>
          </cell>
          <cell r="D4689" t="str">
            <v>493-048</v>
          </cell>
        </row>
        <row r="4690">
          <cell r="C4690">
            <v>24</v>
          </cell>
          <cell r="D4690" t="str">
            <v>493-048</v>
          </cell>
        </row>
        <row r="4691">
          <cell r="C4691">
            <v>24</v>
          </cell>
          <cell r="D4691" t="str">
            <v>493-048</v>
          </cell>
        </row>
        <row r="4692">
          <cell r="C4692">
            <v>24</v>
          </cell>
          <cell r="D4692" t="str">
            <v>493-048</v>
          </cell>
        </row>
        <row r="4693">
          <cell r="C4693">
            <v>24</v>
          </cell>
          <cell r="D4693" t="str">
            <v>493-048</v>
          </cell>
        </row>
        <row r="4694">
          <cell r="C4694">
            <v>24</v>
          </cell>
          <cell r="D4694" t="str">
            <v>493-048</v>
          </cell>
        </row>
        <row r="4695">
          <cell r="C4695">
            <v>24</v>
          </cell>
          <cell r="D4695" t="str">
            <v>493-048</v>
          </cell>
        </row>
        <row r="4696">
          <cell r="C4696">
            <v>24</v>
          </cell>
          <cell r="D4696" t="str">
            <v>493-048</v>
          </cell>
        </row>
        <row r="4697">
          <cell r="C4697">
            <v>24</v>
          </cell>
          <cell r="D4697" t="str">
            <v>493-048</v>
          </cell>
        </row>
        <row r="4698">
          <cell r="C4698">
            <v>24</v>
          </cell>
          <cell r="D4698" t="str">
            <v>493-006</v>
          </cell>
        </row>
        <row r="4699">
          <cell r="C4699">
            <v>24</v>
          </cell>
          <cell r="D4699" t="str">
            <v>493-006</v>
          </cell>
        </row>
        <row r="4700">
          <cell r="C4700">
            <v>24</v>
          </cell>
          <cell r="D4700" t="str">
            <v>493-048</v>
          </cell>
        </row>
        <row r="4701">
          <cell r="C4701">
            <v>24</v>
          </cell>
          <cell r="D4701" t="str">
            <v>493-048</v>
          </cell>
        </row>
        <row r="4702">
          <cell r="C4702">
            <v>24</v>
          </cell>
          <cell r="D4702" t="str">
            <v>493-048</v>
          </cell>
        </row>
        <row r="4703">
          <cell r="C4703">
            <v>24</v>
          </cell>
          <cell r="D4703" t="str">
            <v>493-006</v>
          </cell>
        </row>
        <row r="4704">
          <cell r="C4704">
            <v>24</v>
          </cell>
          <cell r="D4704" t="str">
            <v>493-006</v>
          </cell>
        </row>
        <row r="4705">
          <cell r="C4705">
            <v>24</v>
          </cell>
          <cell r="D4705" t="str">
            <v>493-048</v>
          </cell>
        </row>
        <row r="4706">
          <cell r="C4706">
            <v>24</v>
          </cell>
          <cell r="D4706" t="str">
            <v>493-048</v>
          </cell>
        </row>
        <row r="4707">
          <cell r="C4707">
            <v>24</v>
          </cell>
          <cell r="D4707" t="str">
            <v>493-006</v>
          </cell>
        </row>
        <row r="4708">
          <cell r="C4708">
            <v>24</v>
          </cell>
          <cell r="D4708" t="str">
            <v>493-048</v>
          </cell>
        </row>
        <row r="4709">
          <cell r="C4709">
            <v>24</v>
          </cell>
          <cell r="D4709" t="str">
            <v>493-048</v>
          </cell>
        </row>
        <row r="4710">
          <cell r="C4710">
            <v>24</v>
          </cell>
          <cell r="D4710" t="str">
            <v>493-048</v>
          </cell>
        </row>
        <row r="4711">
          <cell r="C4711">
            <v>24</v>
          </cell>
          <cell r="D4711" t="str">
            <v>493-048</v>
          </cell>
        </row>
        <row r="4712">
          <cell r="C4712">
            <v>24</v>
          </cell>
          <cell r="D4712" t="str">
            <v>493-048</v>
          </cell>
        </row>
        <row r="4713">
          <cell r="C4713">
            <v>24</v>
          </cell>
          <cell r="D4713" t="str">
            <v>493-006</v>
          </cell>
        </row>
        <row r="4714">
          <cell r="C4714">
            <v>24</v>
          </cell>
          <cell r="D4714" t="str">
            <v>493-048</v>
          </cell>
        </row>
        <row r="4715">
          <cell r="C4715">
            <v>24</v>
          </cell>
          <cell r="D4715" t="str">
            <v>493-006</v>
          </cell>
        </row>
        <row r="4716">
          <cell r="C4716">
            <v>24</v>
          </cell>
          <cell r="D4716" t="str">
            <v>493-048</v>
          </cell>
        </row>
        <row r="4717">
          <cell r="C4717">
            <v>24</v>
          </cell>
          <cell r="D4717" t="str">
            <v>493-048</v>
          </cell>
        </row>
        <row r="4718">
          <cell r="C4718">
            <v>24</v>
          </cell>
          <cell r="D4718" t="str">
            <v>493-048</v>
          </cell>
        </row>
        <row r="4719">
          <cell r="C4719">
            <v>24</v>
          </cell>
          <cell r="D4719" t="str">
            <v>493-048</v>
          </cell>
        </row>
        <row r="4720">
          <cell r="C4720">
            <v>24</v>
          </cell>
          <cell r="D4720" t="str">
            <v>493-048</v>
          </cell>
        </row>
        <row r="4721">
          <cell r="C4721">
            <v>24</v>
          </cell>
          <cell r="D4721" t="str">
            <v>493-048</v>
          </cell>
        </row>
        <row r="4722">
          <cell r="C4722">
            <v>24</v>
          </cell>
          <cell r="D4722" t="str">
            <v>493-048</v>
          </cell>
        </row>
        <row r="4723">
          <cell r="C4723">
            <v>24</v>
          </cell>
          <cell r="D4723" t="str">
            <v>493-006</v>
          </cell>
        </row>
        <row r="4724">
          <cell r="C4724">
            <v>24</v>
          </cell>
          <cell r="D4724" t="str">
            <v>493-048</v>
          </cell>
        </row>
        <row r="4725">
          <cell r="C4725">
            <v>24</v>
          </cell>
          <cell r="D4725" t="str">
            <v>493-048</v>
          </cell>
        </row>
        <row r="4726">
          <cell r="C4726">
            <v>24</v>
          </cell>
          <cell r="D4726" t="str">
            <v>493-048</v>
          </cell>
        </row>
        <row r="4727">
          <cell r="C4727">
            <v>24</v>
          </cell>
          <cell r="D4727" t="str">
            <v>493-048</v>
          </cell>
        </row>
        <row r="4728">
          <cell r="C4728">
            <v>24</v>
          </cell>
          <cell r="D4728" t="str">
            <v>493-048</v>
          </cell>
        </row>
        <row r="4729">
          <cell r="C4729">
            <v>24</v>
          </cell>
          <cell r="D4729" t="str">
            <v>493-048</v>
          </cell>
        </row>
        <row r="4730">
          <cell r="C4730">
            <v>24</v>
          </cell>
          <cell r="D4730" t="str">
            <v>493-048</v>
          </cell>
        </row>
        <row r="4731">
          <cell r="C4731">
            <v>24</v>
          </cell>
          <cell r="D4731" t="str">
            <v>493-048</v>
          </cell>
        </row>
        <row r="4732">
          <cell r="C4732">
            <v>24</v>
          </cell>
          <cell r="D4732" t="str">
            <v>493-048</v>
          </cell>
        </row>
        <row r="4733">
          <cell r="C4733">
            <v>24</v>
          </cell>
          <cell r="D4733" t="str">
            <v>493-048</v>
          </cell>
        </row>
        <row r="4734">
          <cell r="C4734">
            <v>24</v>
          </cell>
          <cell r="D4734" t="str">
            <v>493-048</v>
          </cell>
        </row>
        <row r="4735">
          <cell r="C4735">
            <v>24</v>
          </cell>
          <cell r="D4735" t="str">
            <v>493-048</v>
          </cell>
        </row>
        <row r="4736">
          <cell r="C4736">
            <v>24</v>
          </cell>
          <cell r="D4736" t="str">
            <v>493-048</v>
          </cell>
        </row>
        <row r="4737">
          <cell r="C4737">
            <v>24</v>
          </cell>
          <cell r="D4737" t="str">
            <v>493-048</v>
          </cell>
        </row>
        <row r="4738">
          <cell r="C4738">
            <v>24</v>
          </cell>
          <cell r="D4738" t="str">
            <v>493-048</v>
          </cell>
        </row>
        <row r="4739">
          <cell r="C4739">
            <v>24</v>
          </cell>
          <cell r="D4739" t="str">
            <v>493-048</v>
          </cell>
        </row>
        <row r="4740">
          <cell r="C4740">
            <v>24</v>
          </cell>
          <cell r="D4740" t="str">
            <v>493-048</v>
          </cell>
        </row>
        <row r="4741">
          <cell r="C4741">
            <v>24</v>
          </cell>
          <cell r="D4741" t="str">
            <v>493-048</v>
          </cell>
        </row>
        <row r="4742">
          <cell r="C4742">
            <v>24</v>
          </cell>
          <cell r="D4742" t="str">
            <v>493-048</v>
          </cell>
        </row>
        <row r="4743">
          <cell r="C4743">
            <v>24</v>
          </cell>
          <cell r="D4743" t="str">
            <v>493-048</v>
          </cell>
        </row>
        <row r="4744">
          <cell r="C4744">
            <v>24</v>
          </cell>
          <cell r="D4744" t="str">
            <v>493-048</v>
          </cell>
        </row>
        <row r="4745">
          <cell r="C4745">
            <v>24</v>
          </cell>
          <cell r="D4745" t="str">
            <v>493-048</v>
          </cell>
        </row>
        <row r="4746">
          <cell r="C4746">
            <v>24</v>
          </cell>
          <cell r="D4746" t="str">
            <v>493-048</v>
          </cell>
        </row>
        <row r="4747">
          <cell r="C4747">
            <v>24</v>
          </cell>
          <cell r="D4747" t="str">
            <v>493-006</v>
          </cell>
        </row>
        <row r="4748">
          <cell r="C4748">
            <v>24</v>
          </cell>
          <cell r="D4748" t="str">
            <v>493-048</v>
          </cell>
        </row>
        <row r="4749">
          <cell r="C4749">
            <v>24</v>
          </cell>
          <cell r="D4749" t="str">
            <v>493-048</v>
          </cell>
        </row>
        <row r="4750">
          <cell r="C4750">
            <v>24</v>
          </cell>
          <cell r="D4750" t="str">
            <v>493-006</v>
          </cell>
        </row>
        <row r="4751">
          <cell r="C4751">
            <v>24</v>
          </cell>
          <cell r="D4751" t="str">
            <v>493-048</v>
          </cell>
        </row>
        <row r="4752">
          <cell r="C4752">
            <v>24</v>
          </cell>
          <cell r="D4752" t="str">
            <v>493-048</v>
          </cell>
        </row>
        <row r="4753">
          <cell r="C4753">
            <v>24</v>
          </cell>
          <cell r="D4753" t="str">
            <v>493-048</v>
          </cell>
        </row>
        <row r="4754">
          <cell r="C4754">
            <v>24</v>
          </cell>
          <cell r="D4754" t="str">
            <v>493-048</v>
          </cell>
        </row>
        <row r="4755">
          <cell r="C4755">
            <v>24</v>
          </cell>
          <cell r="D4755" t="str">
            <v>493-048</v>
          </cell>
        </row>
        <row r="4756">
          <cell r="C4756">
            <v>24</v>
          </cell>
          <cell r="D4756" t="str">
            <v>493-006</v>
          </cell>
        </row>
        <row r="4757">
          <cell r="C4757">
            <v>24</v>
          </cell>
          <cell r="D4757" t="str">
            <v>493-048</v>
          </cell>
        </row>
        <row r="4758">
          <cell r="C4758">
            <v>24</v>
          </cell>
          <cell r="D4758" t="str">
            <v>493-048</v>
          </cell>
        </row>
        <row r="4759">
          <cell r="C4759">
            <v>24</v>
          </cell>
          <cell r="D4759" t="str">
            <v>493-048</v>
          </cell>
        </row>
        <row r="4760">
          <cell r="C4760">
            <v>24</v>
          </cell>
          <cell r="D4760" t="str">
            <v>493-048</v>
          </cell>
        </row>
        <row r="4761">
          <cell r="C4761">
            <v>24</v>
          </cell>
          <cell r="D4761" t="str">
            <v>493-048</v>
          </cell>
        </row>
        <row r="4762">
          <cell r="C4762">
            <v>24</v>
          </cell>
          <cell r="D4762" t="str">
            <v>493-048</v>
          </cell>
        </row>
        <row r="4763">
          <cell r="C4763">
            <v>24</v>
          </cell>
          <cell r="D4763" t="str">
            <v>493-048</v>
          </cell>
        </row>
        <row r="4764">
          <cell r="C4764">
            <v>24</v>
          </cell>
          <cell r="D4764" t="str">
            <v>493-006</v>
          </cell>
        </row>
        <row r="4765">
          <cell r="C4765">
            <v>24</v>
          </cell>
          <cell r="D4765" t="str">
            <v>493-048</v>
          </cell>
        </row>
        <row r="4766">
          <cell r="C4766">
            <v>24</v>
          </cell>
          <cell r="D4766" t="str">
            <v>493-048</v>
          </cell>
        </row>
        <row r="4767">
          <cell r="C4767">
            <v>24</v>
          </cell>
          <cell r="D4767" t="str">
            <v>493-048</v>
          </cell>
        </row>
        <row r="4768">
          <cell r="C4768">
            <v>24</v>
          </cell>
          <cell r="D4768" t="str">
            <v>493-048</v>
          </cell>
        </row>
        <row r="4769">
          <cell r="C4769">
            <v>24</v>
          </cell>
          <cell r="D4769" t="str">
            <v>493-048</v>
          </cell>
        </row>
        <row r="4770">
          <cell r="C4770">
            <v>24</v>
          </cell>
          <cell r="D4770" t="str">
            <v>493-006</v>
          </cell>
        </row>
        <row r="4771">
          <cell r="C4771">
            <v>24</v>
          </cell>
          <cell r="D4771" t="str">
            <v>493-048</v>
          </cell>
        </row>
        <row r="4772">
          <cell r="C4772">
            <v>24</v>
          </cell>
          <cell r="D4772" t="str">
            <v>493-048</v>
          </cell>
        </row>
        <row r="4773">
          <cell r="C4773">
            <v>24</v>
          </cell>
          <cell r="D4773" t="str">
            <v>493-006</v>
          </cell>
        </row>
        <row r="4774">
          <cell r="C4774">
            <v>24</v>
          </cell>
          <cell r="D4774" t="str">
            <v>493-006</v>
          </cell>
        </row>
        <row r="4775">
          <cell r="C4775">
            <v>24</v>
          </cell>
          <cell r="D4775" t="str">
            <v>493-048</v>
          </cell>
        </row>
        <row r="4776">
          <cell r="C4776">
            <v>24</v>
          </cell>
          <cell r="D4776" t="str">
            <v>493-048</v>
          </cell>
        </row>
        <row r="4777">
          <cell r="C4777">
            <v>24</v>
          </cell>
          <cell r="D4777" t="str">
            <v>493-048</v>
          </cell>
        </row>
        <row r="4778">
          <cell r="C4778">
            <v>24</v>
          </cell>
          <cell r="D4778" t="str">
            <v>493-048</v>
          </cell>
        </row>
        <row r="4779">
          <cell r="C4779">
            <v>24</v>
          </cell>
          <cell r="D4779" t="str">
            <v>493-006</v>
          </cell>
        </row>
        <row r="4780">
          <cell r="C4780">
            <v>24</v>
          </cell>
          <cell r="D4780" t="str">
            <v>493-048</v>
          </cell>
        </row>
        <row r="4781">
          <cell r="C4781">
            <v>24</v>
          </cell>
          <cell r="D4781" t="str">
            <v>493-048</v>
          </cell>
        </row>
        <row r="4782">
          <cell r="C4782">
            <v>24</v>
          </cell>
          <cell r="D4782" t="str">
            <v>493-048</v>
          </cell>
        </row>
        <row r="4783">
          <cell r="C4783">
            <v>24</v>
          </cell>
          <cell r="D4783" t="str">
            <v>493-048</v>
          </cell>
        </row>
        <row r="4784">
          <cell r="C4784">
            <v>24</v>
          </cell>
          <cell r="D4784" t="str">
            <v>493-048</v>
          </cell>
        </row>
        <row r="4785">
          <cell r="C4785">
            <v>24</v>
          </cell>
          <cell r="D4785" t="str">
            <v>493-048</v>
          </cell>
        </row>
        <row r="4786">
          <cell r="C4786">
            <v>24</v>
          </cell>
          <cell r="D4786" t="str">
            <v>493-048</v>
          </cell>
        </row>
        <row r="4787">
          <cell r="C4787">
            <v>24</v>
          </cell>
          <cell r="D4787" t="str">
            <v>493-048</v>
          </cell>
        </row>
        <row r="4788">
          <cell r="C4788">
            <v>24</v>
          </cell>
          <cell r="D4788" t="str">
            <v>493-048</v>
          </cell>
        </row>
        <row r="4789">
          <cell r="C4789">
            <v>25</v>
          </cell>
          <cell r="D4789" t="str">
            <v>494-048</v>
          </cell>
        </row>
        <row r="4790">
          <cell r="C4790">
            <v>25</v>
          </cell>
          <cell r="D4790" t="str">
            <v>494-048</v>
          </cell>
        </row>
        <row r="4791">
          <cell r="C4791">
            <v>25</v>
          </cell>
          <cell r="D4791" t="str">
            <v>494-048</v>
          </cell>
        </row>
        <row r="4792">
          <cell r="C4792">
            <v>25</v>
          </cell>
          <cell r="D4792" t="str">
            <v>494-048</v>
          </cell>
        </row>
        <row r="4793">
          <cell r="C4793">
            <v>25</v>
          </cell>
          <cell r="D4793" t="str">
            <v>494-048</v>
          </cell>
        </row>
        <row r="4794">
          <cell r="C4794">
            <v>25</v>
          </cell>
          <cell r="D4794" t="str">
            <v>494-048</v>
          </cell>
        </row>
        <row r="4795">
          <cell r="C4795">
            <v>25</v>
          </cell>
          <cell r="D4795" t="str">
            <v>494-048</v>
          </cell>
        </row>
        <row r="4796">
          <cell r="C4796">
            <v>25</v>
          </cell>
          <cell r="D4796" t="str">
            <v>494-048</v>
          </cell>
        </row>
        <row r="4797">
          <cell r="C4797">
            <v>25</v>
          </cell>
          <cell r="D4797" t="str">
            <v>494-048</v>
          </cell>
        </row>
        <row r="4798">
          <cell r="C4798">
            <v>25</v>
          </cell>
          <cell r="D4798" t="str">
            <v>494-048</v>
          </cell>
        </row>
        <row r="4799">
          <cell r="C4799">
            <v>25</v>
          </cell>
          <cell r="D4799" t="str">
            <v>494-048</v>
          </cell>
        </row>
        <row r="4800">
          <cell r="C4800">
            <v>25</v>
          </cell>
          <cell r="D4800" t="str">
            <v>494-048</v>
          </cell>
        </row>
        <row r="4801">
          <cell r="C4801">
            <v>25</v>
          </cell>
          <cell r="D4801" t="str">
            <v>494-048</v>
          </cell>
        </row>
        <row r="4802">
          <cell r="C4802">
            <v>25</v>
          </cell>
          <cell r="D4802" t="str">
            <v>494-048</v>
          </cell>
        </row>
        <row r="4803">
          <cell r="C4803">
            <v>25</v>
          </cell>
          <cell r="D4803" t="str">
            <v>494-048</v>
          </cell>
        </row>
        <row r="4804">
          <cell r="C4804">
            <v>25</v>
          </cell>
          <cell r="D4804" t="str">
            <v>494-048</v>
          </cell>
        </row>
        <row r="4805">
          <cell r="C4805">
            <v>25</v>
          </cell>
          <cell r="D4805" t="str">
            <v>494-048</v>
          </cell>
        </row>
        <row r="4806">
          <cell r="C4806">
            <v>25</v>
          </cell>
          <cell r="D4806" t="str">
            <v>494-048</v>
          </cell>
        </row>
        <row r="4807">
          <cell r="C4807">
            <v>25</v>
          </cell>
          <cell r="D4807" t="str">
            <v>494-048</v>
          </cell>
        </row>
        <row r="4808">
          <cell r="C4808">
            <v>25</v>
          </cell>
          <cell r="D4808" t="str">
            <v>494-048</v>
          </cell>
        </row>
        <row r="4809">
          <cell r="C4809">
            <v>25</v>
          </cell>
          <cell r="D4809" t="str">
            <v>494-048</v>
          </cell>
        </row>
        <row r="4810">
          <cell r="C4810">
            <v>25</v>
          </cell>
          <cell r="D4810" t="str">
            <v>494-048</v>
          </cell>
        </row>
        <row r="4811">
          <cell r="C4811">
            <v>25</v>
          </cell>
          <cell r="D4811" t="str">
            <v>494-048</v>
          </cell>
        </row>
        <row r="4812">
          <cell r="C4812">
            <v>25</v>
          </cell>
          <cell r="D4812" t="str">
            <v>494-048</v>
          </cell>
        </row>
        <row r="4813">
          <cell r="C4813">
            <v>25</v>
          </cell>
          <cell r="D4813" t="str">
            <v>494-048</v>
          </cell>
        </row>
        <row r="4814">
          <cell r="C4814">
            <v>26</v>
          </cell>
          <cell r="D4814" t="str">
            <v>495-001</v>
          </cell>
        </row>
        <row r="4815">
          <cell r="C4815">
            <v>26</v>
          </cell>
          <cell r="D4815" t="str">
            <v>495-001</v>
          </cell>
        </row>
        <row r="4816">
          <cell r="C4816">
            <v>26</v>
          </cell>
          <cell r="D4816" t="str">
            <v>495-001</v>
          </cell>
        </row>
        <row r="4817">
          <cell r="C4817">
            <v>26</v>
          </cell>
          <cell r="D4817" t="str">
            <v>495-001</v>
          </cell>
        </row>
        <row r="4818">
          <cell r="C4818">
            <v>26</v>
          </cell>
          <cell r="D4818" t="str">
            <v>495-001</v>
          </cell>
        </row>
        <row r="4819">
          <cell r="C4819">
            <v>26</v>
          </cell>
          <cell r="D4819" t="str">
            <v>495-001</v>
          </cell>
        </row>
        <row r="4820">
          <cell r="C4820">
            <v>26</v>
          </cell>
          <cell r="D4820" t="str">
            <v>495-001</v>
          </cell>
        </row>
        <row r="4821">
          <cell r="C4821">
            <v>26</v>
          </cell>
          <cell r="D4821" t="str">
            <v>495-001</v>
          </cell>
        </row>
        <row r="4822">
          <cell r="C4822">
            <v>26</v>
          </cell>
          <cell r="D4822" t="str">
            <v>495-001</v>
          </cell>
        </row>
        <row r="4823">
          <cell r="C4823">
            <v>26</v>
          </cell>
          <cell r="D4823" t="str">
            <v>495-001</v>
          </cell>
        </row>
        <row r="4824">
          <cell r="C4824">
            <v>26</v>
          </cell>
          <cell r="D4824" t="str">
            <v>495-001</v>
          </cell>
        </row>
        <row r="4825">
          <cell r="C4825">
            <v>26</v>
          </cell>
          <cell r="D4825" t="str">
            <v>495-001</v>
          </cell>
        </row>
        <row r="4826">
          <cell r="C4826">
            <v>26</v>
          </cell>
          <cell r="D4826" t="str">
            <v>495-001</v>
          </cell>
        </row>
        <row r="4827">
          <cell r="C4827">
            <v>26</v>
          </cell>
          <cell r="D4827" t="str">
            <v>495-001</v>
          </cell>
        </row>
        <row r="4828">
          <cell r="C4828">
            <v>26</v>
          </cell>
          <cell r="D4828" t="str">
            <v>495-001</v>
          </cell>
        </row>
        <row r="4829">
          <cell r="C4829">
            <v>26</v>
          </cell>
          <cell r="D4829" t="str">
            <v>495-001</v>
          </cell>
        </row>
        <row r="4830">
          <cell r="C4830">
            <v>26</v>
          </cell>
          <cell r="D4830" t="str">
            <v>495-001</v>
          </cell>
        </row>
        <row r="4831">
          <cell r="C4831">
            <v>26</v>
          </cell>
          <cell r="D4831" t="str">
            <v>495-001</v>
          </cell>
        </row>
        <row r="4832">
          <cell r="C4832">
            <v>26</v>
          </cell>
          <cell r="D4832" t="str">
            <v>495-001</v>
          </cell>
        </row>
        <row r="4833">
          <cell r="C4833">
            <v>26</v>
          </cell>
          <cell r="D4833" t="str">
            <v>495-001</v>
          </cell>
        </row>
        <row r="4834">
          <cell r="C4834">
            <v>26</v>
          </cell>
          <cell r="D4834" t="str">
            <v>495-001</v>
          </cell>
        </row>
        <row r="4835">
          <cell r="C4835">
            <v>26</v>
          </cell>
          <cell r="D4835" t="str">
            <v>495-001</v>
          </cell>
        </row>
        <row r="4836">
          <cell r="C4836">
            <v>26</v>
          </cell>
          <cell r="D4836" t="str">
            <v>495-001</v>
          </cell>
        </row>
        <row r="4837">
          <cell r="C4837">
            <v>26</v>
          </cell>
          <cell r="D4837" t="str">
            <v>495-001</v>
          </cell>
        </row>
        <row r="4838">
          <cell r="C4838">
            <v>26</v>
          </cell>
          <cell r="D4838" t="str">
            <v>495-001</v>
          </cell>
        </row>
        <row r="4839">
          <cell r="C4839">
            <v>26</v>
          </cell>
          <cell r="D4839" t="str">
            <v>495-001</v>
          </cell>
        </row>
        <row r="4840">
          <cell r="C4840">
            <v>26</v>
          </cell>
          <cell r="D4840" t="str">
            <v>495-001</v>
          </cell>
        </row>
        <row r="4841">
          <cell r="C4841">
            <v>26</v>
          </cell>
          <cell r="D4841" t="str">
            <v>495-001</v>
          </cell>
        </row>
        <row r="4842">
          <cell r="C4842">
            <v>26</v>
          </cell>
          <cell r="D4842" t="str">
            <v>495-001</v>
          </cell>
        </row>
        <row r="4843">
          <cell r="C4843">
            <v>26</v>
          </cell>
          <cell r="D4843" t="str">
            <v>495-001</v>
          </cell>
        </row>
        <row r="4844">
          <cell r="C4844">
            <v>26</v>
          </cell>
          <cell r="D4844" t="str">
            <v>495-001</v>
          </cell>
        </row>
        <row r="4845">
          <cell r="C4845">
            <v>26</v>
          </cell>
          <cell r="D4845" t="str">
            <v>495-001</v>
          </cell>
        </row>
        <row r="4846">
          <cell r="C4846">
            <v>26</v>
          </cell>
          <cell r="D4846" t="str">
            <v>495-001</v>
          </cell>
        </row>
        <row r="4847">
          <cell r="C4847">
            <v>26</v>
          </cell>
          <cell r="D4847" t="str">
            <v>495-001</v>
          </cell>
        </row>
        <row r="4848">
          <cell r="C4848">
            <v>26</v>
          </cell>
          <cell r="D4848" t="str">
            <v>495-001</v>
          </cell>
        </row>
        <row r="4849">
          <cell r="C4849">
            <v>26</v>
          </cell>
          <cell r="D4849" t="str">
            <v>495-001</v>
          </cell>
        </row>
        <row r="4850">
          <cell r="C4850">
            <v>26</v>
          </cell>
          <cell r="D4850" t="str">
            <v>495-001</v>
          </cell>
        </row>
        <row r="4851">
          <cell r="C4851">
            <v>26</v>
          </cell>
          <cell r="D4851" t="str">
            <v>495-001</v>
          </cell>
        </row>
        <row r="4852">
          <cell r="C4852">
            <v>26</v>
          </cell>
          <cell r="D4852" t="str">
            <v>495-001</v>
          </cell>
        </row>
        <row r="4853">
          <cell r="C4853">
            <v>26</v>
          </cell>
          <cell r="D4853" t="str">
            <v>495-001</v>
          </cell>
        </row>
        <row r="4854">
          <cell r="C4854">
            <v>26</v>
          </cell>
          <cell r="D4854" t="str">
            <v>495-001</v>
          </cell>
        </row>
        <row r="4855">
          <cell r="C4855">
            <v>26</v>
          </cell>
          <cell r="D4855" t="str">
            <v>495-001</v>
          </cell>
        </row>
        <row r="4856">
          <cell r="C4856">
            <v>26</v>
          </cell>
          <cell r="D4856" t="str">
            <v>495-001</v>
          </cell>
        </row>
        <row r="4857">
          <cell r="C4857">
            <v>26</v>
          </cell>
          <cell r="D4857" t="str">
            <v>495-001</v>
          </cell>
        </row>
        <row r="4858">
          <cell r="C4858">
            <v>26</v>
          </cell>
          <cell r="D4858" t="str">
            <v>495-001</v>
          </cell>
        </row>
        <row r="4859">
          <cell r="C4859">
            <v>26</v>
          </cell>
          <cell r="D4859" t="str">
            <v>495-001</v>
          </cell>
        </row>
        <row r="4860">
          <cell r="C4860">
            <v>26</v>
          </cell>
          <cell r="D4860" t="str">
            <v>495-001</v>
          </cell>
        </row>
        <row r="4861">
          <cell r="C4861">
            <v>26</v>
          </cell>
          <cell r="D4861" t="str">
            <v>495-001</v>
          </cell>
        </row>
        <row r="4862">
          <cell r="C4862">
            <v>26</v>
          </cell>
          <cell r="D4862" t="str">
            <v>495-001</v>
          </cell>
        </row>
        <row r="4863">
          <cell r="C4863">
            <v>26</v>
          </cell>
          <cell r="D4863" t="str">
            <v>495-001</v>
          </cell>
        </row>
        <row r="4864">
          <cell r="C4864">
            <v>26</v>
          </cell>
          <cell r="D4864" t="str">
            <v>495-001</v>
          </cell>
        </row>
        <row r="4865">
          <cell r="C4865">
            <v>26</v>
          </cell>
          <cell r="D4865" t="str">
            <v>495-001</v>
          </cell>
        </row>
        <row r="4866">
          <cell r="C4866">
            <v>26</v>
          </cell>
          <cell r="D4866" t="str">
            <v>495-001</v>
          </cell>
        </row>
        <row r="4867">
          <cell r="C4867">
            <v>26</v>
          </cell>
          <cell r="D4867" t="str">
            <v>495-001</v>
          </cell>
        </row>
        <row r="4868">
          <cell r="C4868">
            <v>26</v>
          </cell>
          <cell r="D4868" t="str">
            <v>495-001</v>
          </cell>
        </row>
        <row r="4869">
          <cell r="C4869">
            <v>26</v>
          </cell>
          <cell r="D4869" t="str">
            <v>495-001</v>
          </cell>
        </row>
        <row r="4870">
          <cell r="C4870">
            <v>26</v>
          </cell>
          <cell r="D4870" t="str">
            <v>495-001</v>
          </cell>
        </row>
        <row r="4871">
          <cell r="C4871">
            <v>26</v>
          </cell>
          <cell r="D4871" t="str">
            <v>495-001</v>
          </cell>
        </row>
        <row r="4872">
          <cell r="C4872">
            <v>26</v>
          </cell>
          <cell r="D4872" t="str">
            <v>495-001</v>
          </cell>
        </row>
        <row r="4873">
          <cell r="C4873">
            <v>26</v>
          </cell>
          <cell r="D4873" t="str">
            <v>495-001</v>
          </cell>
        </row>
        <row r="4874">
          <cell r="C4874">
            <v>26</v>
          </cell>
          <cell r="D4874" t="str">
            <v>495-001</v>
          </cell>
        </row>
        <row r="4875">
          <cell r="C4875">
            <v>26</v>
          </cell>
          <cell r="D4875" t="str">
            <v>495-001</v>
          </cell>
        </row>
        <row r="4876">
          <cell r="C4876">
            <v>26</v>
          </cell>
          <cell r="D4876" t="str">
            <v>495-001</v>
          </cell>
        </row>
        <row r="4877">
          <cell r="C4877">
            <v>26</v>
          </cell>
          <cell r="D4877" t="str">
            <v>495-001</v>
          </cell>
        </row>
        <row r="4878">
          <cell r="C4878">
            <v>26</v>
          </cell>
          <cell r="D4878" t="str">
            <v>495-001</v>
          </cell>
        </row>
        <row r="4879">
          <cell r="C4879">
            <v>26</v>
          </cell>
          <cell r="D4879" t="str">
            <v>495-001</v>
          </cell>
        </row>
        <row r="4880">
          <cell r="C4880">
            <v>26</v>
          </cell>
          <cell r="D4880" t="str">
            <v>495-001</v>
          </cell>
        </row>
        <row r="4881">
          <cell r="C4881">
            <v>26</v>
          </cell>
          <cell r="D4881" t="str">
            <v>495-001</v>
          </cell>
        </row>
        <row r="4882">
          <cell r="C4882">
            <v>26</v>
          </cell>
          <cell r="D4882" t="str">
            <v>495-001</v>
          </cell>
        </row>
        <row r="4883">
          <cell r="C4883">
            <v>26</v>
          </cell>
          <cell r="D4883" t="str">
            <v>495-001</v>
          </cell>
        </row>
        <row r="4884">
          <cell r="C4884">
            <v>26</v>
          </cell>
          <cell r="D4884" t="str">
            <v>495-001</v>
          </cell>
        </row>
        <row r="4885">
          <cell r="C4885">
            <v>26</v>
          </cell>
          <cell r="D4885" t="str">
            <v>495-001</v>
          </cell>
        </row>
        <row r="4886">
          <cell r="C4886">
            <v>26</v>
          </cell>
          <cell r="D4886" t="str">
            <v>495-001</v>
          </cell>
        </row>
        <row r="4887">
          <cell r="C4887">
            <v>26</v>
          </cell>
          <cell r="D4887" t="str">
            <v>495-001</v>
          </cell>
        </row>
        <row r="4888">
          <cell r="C4888">
            <v>26</v>
          </cell>
          <cell r="D4888" t="str">
            <v>495-001</v>
          </cell>
        </row>
        <row r="4889">
          <cell r="C4889">
            <v>26</v>
          </cell>
          <cell r="D4889" t="str">
            <v>495-001</v>
          </cell>
        </row>
        <row r="4890">
          <cell r="C4890">
            <v>26</v>
          </cell>
          <cell r="D4890" t="str">
            <v>495-001</v>
          </cell>
        </row>
        <row r="4891">
          <cell r="C4891">
            <v>26</v>
          </cell>
          <cell r="D4891" t="str">
            <v>495-001</v>
          </cell>
        </row>
        <row r="4892">
          <cell r="C4892">
            <v>26</v>
          </cell>
          <cell r="D4892" t="str">
            <v>495-001</v>
          </cell>
        </row>
        <row r="4893">
          <cell r="C4893">
            <v>26</v>
          </cell>
          <cell r="D4893" t="str">
            <v>495-001</v>
          </cell>
        </row>
        <row r="4894">
          <cell r="C4894">
            <v>26</v>
          </cell>
          <cell r="D4894" t="str">
            <v>495-001</v>
          </cell>
        </row>
        <row r="4895">
          <cell r="C4895">
            <v>26</v>
          </cell>
          <cell r="D4895" t="str">
            <v>495-001</v>
          </cell>
        </row>
        <row r="4896">
          <cell r="C4896">
            <v>26</v>
          </cell>
          <cell r="D4896" t="str">
            <v>495-001</v>
          </cell>
        </row>
        <row r="4897">
          <cell r="C4897">
            <v>26</v>
          </cell>
          <cell r="D4897" t="str">
            <v>495-001</v>
          </cell>
        </row>
        <row r="4898">
          <cell r="C4898">
            <v>26</v>
          </cell>
          <cell r="D4898" t="str">
            <v>495-001</v>
          </cell>
        </row>
        <row r="4899">
          <cell r="C4899">
            <v>26</v>
          </cell>
          <cell r="D4899" t="str">
            <v>495-001</v>
          </cell>
        </row>
        <row r="4900">
          <cell r="C4900">
            <v>26</v>
          </cell>
          <cell r="D4900" t="str">
            <v>495-001</v>
          </cell>
        </row>
        <row r="4901">
          <cell r="C4901">
            <v>26</v>
          </cell>
          <cell r="D4901" t="str">
            <v>495-001</v>
          </cell>
        </row>
        <row r="4902">
          <cell r="C4902">
            <v>26</v>
          </cell>
          <cell r="D4902" t="str">
            <v>495-001</v>
          </cell>
        </row>
        <row r="4903">
          <cell r="C4903">
            <v>26</v>
          </cell>
          <cell r="D4903" t="str">
            <v>495-001</v>
          </cell>
        </row>
        <row r="4904">
          <cell r="C4904">
            <v>26</v>
          </cell>
          <cell r="D4904" t="str">
            <v>495-001</v>
          </cell>
        </row>
        <row r="4905">
          <cell r="C4905">
            <v>26</v>
          </cell>
          <cell r="D4905" t="str">
            <v>495-001</v>
          </cell>
        </row>
        <row r="4906">
          <cell r="C4906">
            <v>26</v>
          </cell>
          <cell r="D4906" t="str">
            <v>495-001</v>
          </cell>
        </row>
        <row r="4907">
          <cell r="C4907">
            <v>27</v>
          </cell>
          <cell r="D4907" t="str">
            <v>496-001</v>
          </cell>
        </row>
        <row r="4908">
          <cell r="C4908">
            <v>27</v>
          </cell>
          <cell r="D4908" t="str">
            <v>496-001</v>
          </cell>
        </row>
        <row r="4909">
          <cell r="C4909">
            <v>27</v>
          </cell>
          <cell r="D4909" t="str">
            <v>496-001</v>
          </cell>
        </row>
        <row r="4910">
          <cell r="C4910">
            <v>27</v>
          </cell>
          <cell r="D4910" t="str">
            <v>496-001</v>
          </cell>
        </row>
        <row r="4911">
          <cell r="C4911">
            <v>27</v>
          </cell>
          <cell r="D4911" t="str">
            <v>496-001</v>
          </cell>
        </row>
        <row r="4912">
          <cell r="C4912">
            <v>27</v>
          </cell>
          <cell r="D4912" t="str">
            <v>496-001</v>
          </cell>
        </row>
        <row r="4913">
          <cell r="C4913">
            <v>27</v>
          </cell>
          <cell r="D4913" t="str">
            <v>496-001</v>
          </cell>
        </row>
        <row r="4914">
          <cell r="C4914">
            <v>28</v>
          </cell>
          <cell r="D4914" t="str">
            <v>497-041</v>
          </cell>
        </row>
        <row r="4915">
          <cell r="C4915">
            <v>28</v>
          </cell>
          <cell r="D4915" t="str">
            <v>497-041</v>
          </cell>
        </row>
        <row r="4916">
          <cell r="C4916">
            <v>28</v>
          </cell>
          <cell r="D4916" t="str">
            <v>497-041</v>
          </cell>
        </row>
        <row r="4917">
          <cell r="C4917">
            <v>29</v>
          </cell>
          <cell r="D4917" t="str">
            <v>498-048</v>
          </cell>
        </row>
        <row r="4918">
          <cell r="C4918">
            <v>29</v>
          </cell>
          <cell r="D4918" t="str">
            <v>498-048</v>
          </cell>
        </row>
        <row r="4919">
          <cell r="C4919">
            <v>29</v>
          </cell>
          <cell r="D4919" t="str">
            <v>498-048</v>
          </cell>
        </row>
        <row r="4920">
          <cell r="C4920">
            <v>29</v>
          </cell>
          <cell r="D4920" t="str">
            <v>498-048</v>
          </cell>
        </row>
        <row r="4921">
          <cell r="C4921">
            <v>29</v>
          </cell>
          <cell r="D4921" t="str">
            <v>498-048</v>
          </cell>
        </row>
        <row r="4922">
          <cell r="C4922">
            <v>29</v>
          </cell>
          <cell r="D4922" t="str">
            <v>498-048</v>
          </cell>
        </row>
        <row r="4923">
          <cell r="C4923">
            <v>29</v>
          </cell>
          <cell r="D4923" t="str">
            <v>498-048</v>
          </cell>
        </row>
        <row r="4924">
          <cell r="C4924">
            <v>29</v>
          </cell>
          <cell r="D4924" t="str">
            <v>498-048</v>
          </cell>
        </row>
        <row r="4925">
          <cell r="C4925">
            <v>29</v>
          </cell>
          <cell r="D4925" t="str">
            <v>498-048</v>
          </cell>
        </row>
        <row r="4926">
          <cell r="C4926">
            <v>29</v>
          </cell>
          <cell r="D4926" t="str">
            <v>498-048</v>
          </cell>
        </row>
        <row r="4927">
          <cell r="C4927">
            <v>29</v>
          </cell>
          <cell r="D4927" t="str">
            <v>498-048</v>
          </cell>
        </row>
        <row r="4928">
          <cell r="C4928">
            <v>29</v>
          </cell>
          <cell r="D4928" t="str">
            <v>498-048</v>
          </cell>
        </row>
        <row r="4929">
          <cell r="C4929">
            <v>29</v>
          </cell>
          <cell r="D4929" t="str">
            <v>498-048</v>
          </cell>
        </row>
        <row r="4930">
          <cell r="C4930">
            <v>29</v>
          </cell>
          <cell r="D4930" t="str">
            <v>498-048</v>
          </cell>
        </row>
        <row r="4931">
          <cell r="C4931">
            <v>29</v>
          </cell>
          <cell r="D4931" t="str">
            <v>498-048</v>
          </cell>
        </row>
        <row r="4932">
          <cell r="C4932">
            <v>29</v>
          </cell>
          <cell r="D4932" t="str">
            <v>498-048</v>
          </cell>
        </row>
        <row r="4933">
          <cell r="C4933">
            <v>29</v>
          </cell>
          <cell r="D4933" t="str">
            <v>498-048</v>
          </cell>
        </row>
        <row r="4934">
          <cell r="C4934">
            <v>29</v>
          </cell>
          <cell r="D4934" t="str">
            <v>498-048</v>
          </cell>
        </row>
        <row r="4935">
          <cell r="C4935">
            <v>29</v>
          </cell>
          <cell r="D4935" t="str">
            <v>498-048</v>
          </cell>
        </row>
        <row r="4936">
          <cell r="C4936">
            <v>29</v>
          </cell>
          <cell r="D4936" t="str">
            <v>498-048</v>
          </cell>
        </row>
        <row r="4937">
          <cell r="C4937">
            <v>29</v>
          </cell>
          <cell r="D4937" t="str">
            <v>498-048</v>
          </cell>
        </row>
        <row r="4938">
          <cell r="C4938">
            <v>29</v>
          </cell>
          <cell r="D4938" t="str">
            <v>498-048</v>
          </cell>
        </row>
        <row r="4939">
          <cell r="C4939">
            <v>29</v>
          </cell>
          <cell r="D4939" t="str">
            <v>498-048</v>
          </cell>
        </row>
        <row r="4940">
          <cell r="C4940">
            <v>29</v>
          </cell>
          <cell r="D4940" t="str">
            <v>498-048</v>
          </cell>
        </row>
        <row r="4941">
          <cell r="C4941">
            <v>29</v>
          </cell>
          <cell r="D4941" t="str">
            <v>498-048</v>
          </cell>
        </row>
        <row r="4942">
          <cell r="C4942">
            <v>29</v>
          </cell>
          <cell r="D4942" t="str">
            <v>498-048</v>
          </cell>
        </row>
        <row r="4943">
          <cell r="C4943">
            <v>29</v>
          </cell>
          <cell r="D4943" t="str">
            <v>498-048</v>
          </cell>
        </row>
        <row r="4944">
          <cell r="C4944">
            <v>29</v>
          </cell>
          <cell r="D4944" t="str">
            <v>498-048</v>
          </cell>
        </row>
        <row r="4945">
          <cell r="C4945">
            <v>29</v>
          </cell>
          <cell r="D4945" t="str">
            <v>498-048</v>
          </cell>
        </row>
        <row r="4946">
          <cell r="C4946">
            <v>29</v>
          </cell>
          <cell r="D4946" t="str">
            <v>498-048</v>
          </cell>
        </row>
        <row r="4947">
          <cell r="C4947">
            <v>29</v>
          </cell>
          <cell r="D4947" t="str">
            <v>498-048</v>
          </cell>
        </row>
        <row r="4948">
          <cell r="C4948">
            <v>29</v>
          </cell>
          <cell r="D4948" t="str">
            <v>498-048</v>
          </cell>
        </row>
        <row r="4949">
          <cell r="C4949">
            <v>29</v>
          </cell>
          <cell r="D4949" t="str">
            <v>498-048</v>
          </cell>
        </row>
        <row r="4950">
          <cell r="C4950">
            <v>29</v>
          </cell>
          <cell r="D4950" t="str">
            <v>498-048</v>
          </cell>
        </row>
        <row r="4951">
          <cell r="C4951">
            <v>29</v>
          </cell>
          <cell r="D4951" t="str">
            <v>498-048</v>
          </cell>
        </row>
        <row r="4952">
          <cell r="C4952">
            <v>29</v>
          </cell>
          <cell r="D4952" t="str">
            <v>498-048</v>
          </cell>
        </row>
        <row r="4953">
          <cell r="C4953">
            <v>29</v>
          </cell>
          <cell r="D4953" t="str">
            <v>498-048</v>
          </cell>
        </row>
        <row r="4954">
          <cell r="C4954">
            <v>29</v>
          </cell>
          <cell r="D4954" t="str">
            <v>498-048</v>
          </cell>
        </row>
        <row r="4955">
          <cell r="C4955">
            <v>29</v>
          </cell>
          <cell r="D4955" t="str">
            <v>498-048</v>
          </cell>
        </row>
        <row r="4956">
          <cell r="C4956">
            <v>29</v>
          </cell>
          <cell r="D4956" t="str">
            <v>498-048</v>
          </cell>
        </row>
        <row r="4957">
          <cell r="C4957">
            <v>29</v>
          </cell>
          <cell r="D4957" t="str">
            <v>498-048</v>
          </cell>
        </row>
        <row r="4958">
          <cell r="C4958">
            <v>29</v>
          </cell>
          <cell r="D4958" t="str">
            <v>498-048</v>
          </cell>
        </row>
        <row r="4959">
          <cell r="C4959">
            <v>29</v>
          </cell>
          <cell r="D4959" t="str">
            <v>498-048</v>
          </cell>
        </row>
        <row r="4960">
          <cell r="C4960">
            <v>29</v>
          </cell>
          <cell r="D4960" t="str">
            <v>498-048</v>
          </cell>
        </row>
        <row r="4961">
          <cell r="C4961">
            <v>29</v>
          </cell>
          <cell r="D4961" t="str">
            <v>498-048</v>
          </cell>
        </row>
        <row r="4962">
          <cell r="C4962">
            <v>29</v>
          </cell>
          <cell r="D4962" t="str">
            <v>498-048</v>
          </cell>
        </row>
        <row r="4963">
          <cell r="C4963">
            <v>29</v>
          </cell>
          <cell r="D4963" t="str">
            <v>498-048</v>
          </cell>
        </row>
        <row r="4964">
          <cell r="C4964">
            <v>29</v>
          </cell>
          <cell r="D4964" t="str">
            <v>498-048</v>
          </cell>
        </row>
        <row r="4965">
          <cell r="C4965">
            <v>29</v>
          </cell>
          <cell r="D4965" t="str">
            <v>498-048</v>
          </cell>
        </row>
        <row r="4966">
          <cell r="C4966">
            <v>29</v>
          </cell>
          <cell r="D4966" t="str">
            <v>498-048</v>
          </cell>
        </row>
        <row r="4967">
          <cell r="C4967">
            <v>29</v>
          </cell>
          <cell r="D4967" t="str">
            <v>498-048</v>
          </cell>
        </row>
        <row r="4968">
          <cell r="C4968">
            <v>29</v>
          </cell>
          <cell r="D4968" t="str">
            <v>498-048</v>
          </cell>
        </row>
        <row r="4969">
          <cell r="C4969">
            <v>29</v>
          </cell>
          <cell r="D4969" t="str">
            <v>498-048</v>
          </cell>
        </row>
        <row r="4970">
          <cell r="C4970">
            <v>29</v>
          </cell>
          <cell r="D4970" t="str">
            <v>498-048</v>
          </cell>
        </row>
        <row r="4971">
          <cell r="C4971">
            <v>29</v>
          </cell>
          <cell r="D4971" t="str">
            <v>498-048</v>
          </cell>
        </row>
        <row r="4972">
          <cell r="C4972">
            <v>29</v>
          </cell>
          <cell r="D4972" t="str">
            <v>498-048</v>
          </cell>
        </row>
        <row r="4973">
          <cell r="C4973">
            <v>29</v>
          </cell>
          <cell r="D4973" t="str">
            <v>498-048</v>
          </cell>
        </row>
        <row r="4974">
          <cell r="C4974">
            <v>29</v>
          </cell>
          <cell r="D4974" t="str">
            <v>498-048</v>
          </cell>
        </row>
        <row r="4975">
          <cell r="C4975">
            <v>29</v>
          </cell>
          <cell r="D4975" t="str">
            <v>498-048</v>
          </cell>
        </row>
        <row r="4976">
          <cell r="C4976">
            <v>29</v>
          </cell>
          <cell r="D4976" t="str">
            <v>498-048</v>
          </cell>
        </row>
        <row r="4977">
          <cell r="C4977">
            <v>29</v>
          </cell>
          <cell r="D4977" t="str">
            <v>498-048</v>
          </cell>
        </row>
        <row r="4978">
          <cell r="C4978">
            <v>29</v>
          </cell>
          <cell r="D4978" t="str">
            <v>498-048</v>
          </cell>
        </row>
        <row r="4979">
          <cell r="C4979">
            <v>29</v>
          </cell>
          <cell r="D4979" t="str">
            <v>498-048</v>
          </cell>
        </row>
        <row r="4980">
          <cell r="C4980">
            <v>29</v>
          </cell>
          <cell r="D4980" t="str">
            <v>498-048</v>
          </cell>
        </row>
        <row r="4981">
          <cell r="C4981">
            <v>29</v>
          </cell>
          <cell r="D4981" t="str">
            <v>498-048</v>
          </cell>
        </row>
        <row r="4982">
          <cell r="C4982">
            <v>29</v>
          </cell>
          <cell r="D4982" t="str">
            <v>498-048</v>
          </cell>
        </row>
        <row r="4983">
          <cell r="C4983">
            <v>29</v>
          </cell>
          <cell r="D4983" t="str">
            <v>498-048</v>
          </cell>
        </row>
        <row r="4984">
          <cell r="C4984">
            <v>29</v>
          </cell>
          <cell r="D4984" t="str">
            <v>498-048</v>
          </cell>
        </row>
        <row r="4985">
          <cell r="C4985">
            <v>29</v>
          </cell>
          <cell r="D4985" t="str">
            <v>498-048</v>
          </cell>
        </row>
        <row r="4986">
          <cell r="C4986">
            <v>31</v>
          </cell>
          <cell r="D4986" t="str">
            <v>501-016</v>
          </cell>
        </row>
        <row r="4987">
          <cell r="C4987">
            <v>31</v>
          </cell>
          <cell r="D4987" t="str">
            <v>501-016</v>
          </cell>
        </row>
        <row r="4988">
          <cell r="C4988">
            <v>31</v>
          </cell>
          <cell r="D4988" t="str">
            <v>501-016</v>
          </cell>
        </row>
        <row r="4989">
          <cell r="C4989">
            <v>31</v>
          </cell>
          <cell r="D4989" t="str">
            <v>501-004</v>
          </cell>
        </row>
        <row r="4990">
          <cell r="C4990">
            <v>31</v>
          </cell>
          <cell r="D4990" t="str">
            <v>501-016</v>
          </cell>
        </row>
        <row r="4991">
          <cell r="C4991">
            <v>31</v>
          </cell>
          <cell r="D4991" t="str">
            <v>501-016</v>
          </cell>
        </row>
        <row r="4992">
          <cell r="C4992">
            <v>33</v>
          </cell>
          <cell r="D4992" t="str">
            <v>502-003</v>
          </cell>
        </row>
        <row r="4993">
          <cell r="C4993">
            <v>33</v>
          </cell>
          <cell r="D4993" t="str">
            <v>502-003</v>
          </cell>
        </row>
        <row r="4994">
          <cell r="C4994">
            <v>35</v>
          </cell>
          <cell r="D4994" t="str">
            <v>266-035-016</v>
          </cell>
        </row>
        <row r="4995">
          <cell r="C4995">
            <v>35</v>
          </cell>
          <cell r="D4995" t="str">
            <v>266-035-016</v>
          </cell>
        </row>
        <row r="4996">
          <cell r="C4996">
            <v>35</v>
          </cell>
          <cell r="D4996" t="str">
            <v>266-035-016</v>
          </cell>
        </row>
        <row r="4997">
          <cell r="C4997">
            <v>36</v>
          </cell>
          <cell r="D4997" t="str">
            <v>505-016</v>
          </cell>
        </row>
        <row r="4998">
          <cell r="C4998">
            <v>36</v>
          </cell>
          <cell r="D4998" t="str">
            <v>505-016</v>
          </cell>
        </row>
        <row r="4999">
          <cell r="C4999">
            <v>36</v>
          </cell>
          <cell r="D4999" t="str">
            <v>505-016</v>
          </cell>
        </row>
        <row r="5000">
          <cell r="C5000">
            <v>38</v>
          </cell>
          <cell r="D5000" t="str">
            <v>266-038-016</v>
          </cell>
        </row>
        <row r="5001">
          <cell r="C5001">
            <v>38</v>
          </cell>
          <cell r="D5001" t="str">
            <v>266-038-016</v>
          </cell>
        </row>
        <row r="5002">
          <cell r="C5002">
            <v>38</v>
          </cell>
          <cell r="D5002" t="str">
            <v>266-038-016</v>
          </cell>
        </row>
        <row r="5003">
          <cell r="C5003">
            <v>38</v>
          </cell>
          <cell r="D5003" t="str">
            <v>266-038-016</v>
          </cell>
        </row>
        <row r="5004">
          <cell r="C5004">
            <v>38</v>
          </cell>
          <cell r="D5004" t="str">
            <v>266-038-016</v>
          </cell>
        </row>
        <row r="5005">
          <cell r="C5005">
            <v>38</v>
          </cell>
          <cell r="D5005" t="str">
            <v>266-038-016</v>
          </cell>
        </row>
        <row r="5006">
          <cell r="C5006">
            <v>38</v>
          </cell>
          <cell r="D5006" t="str">
            <v>266-038-016</v>
          </cell>
        </row>
        <row r="5007">
          <cell r="C5007">
            <v>38</v>
          </cell>
          <cell r="D5007" t="str">
            <v>266-038-016</v>
          </cell>
        </row>
        <row r="5008">
          <cell r="C5008">
            <v>38</v>
          </cell>
          <cell r="D5008" t="str">
            <v>266-038-016</v>
          </cell>
        </row>
        <row r="5009">
          <cell r="C5009">
            <v>39</v>
          </cell>
          <cell r="D5009" t="str">
            <v>508-001</v>
          </cell>
        </row>
        <row r="5010">
          <cell r="C5010">
            <v>39</v>
          </cell>
          <cell r="D5010" t="str">
            <v>508-001</v>
          </cell>
        </row>
        <row r="5011">
          <cell r="C5011">
            <v>39</v>
          </cell>
          <cell r="D5011" t="str">
            <v>508-001</v>
          </cell>
        </row>
        <row r="5012">
          <cell r="C5012">
            <v>39</v>
          </cell>
          <cell r="D5012" t="str">
            <v>508-001</v>
          </cell>
        </row>
        <row r="5013">
          <cell r="C5013">
            <v>39</v>
          </cell>
          <cell r="D5013" t="str">
            <v>508-001</v>
          </cell>
        </row>
        <row r="5014">
          <cell r="C5014">
            <v>39</v>
          </cell>
          <cell r="D5014" t="str">
            <v>508-001</v>
          </cell>
        </row>
        <row r="5015">
          <cell r="C5015">
            <v>39</v>
          </cell>
          <cell r="D5015" t="str">
            <v>508-001</v>
          </cell>
        </row>
        <row r="5016">
          <cell r="C5016">
            <v>41</v>
          </cell>
          <cell r="D5016" t="str">
            <v>510-016</v>
          </cell>
        </row>
        <row r="5017">
          <cell r="C5017">
            <v>41</v>
          </cell>
          <cell r="D5017" t="str">
            <v>510-016</v>
          </cell>
        </row>
        <row r="5018">
          <cell r="C5018">
            <v>41</v>
          </cell>
          <cell r="D5018" t="str">
            <v>510-016</v>
          </cell>
        </row>
        <row r="5019">
          <cell r="C5019">
            <v>41</v>
          </cell>
          <cell r="D5019" t="str">
            <v>510-004</v>
          </cell>
        </row>
        <row r="5020">
          <cell r="C5020">
            <v>41</v>
          </cell>
          <cell r="D5020" t="str">
            <v>510-004</v>
          </cell>
        </row>
        <row r="5021">
          <cell r="C5021">
            <v>41</v>
          </cell>
          <cell r="D5021" t="str">
            <v>510-004</v>
          </cell>
        </row>
        <row r="5022">
          <cell r="C5022">
            <v>41</v>
          </cell>
          <cell r="D5022" t="str">
            <v>510-004</v>
          </cell>
        </row>
        <row r="5023">
          <cell r="C5023">
            <v>41</v>
          </cell>
          <cell r="D5023" t="str">
            <v>510-004</v>
          </cell>
        </row>
        <row r="5024">
          <cell r="C5024">
            <v>41</v>
          </cell>
          <cell r="D5024" t="str">
            <v>510-004</v>
          </cell>
        </row>
        <row r="5025">
          <cell r="C5025">
            <v>41</v>
          </cell>
          <cell r="D5025" t="str">
            <v>510-004</v>
          </cell>
        </row>
        <row r="5026">
          <cell r="C5026">
            <v>41</v>
          </cell>
          <cell r="D5026" t="str">
            <v>510-004</v>
          </cell>
        </row>
        <row r="5027">
          <cell r="C5027">
            <v>41</v>
          </cell>
          <cell r="D5027" t="str">
            <v>510-004</v>
          </cell>
        </row>
        <row r="5028">
          <cell r="C5028">
            <v>41</v>
          </cell>
          <cell r="D5028" t="str">
            <v>510-004</v>
          </cell>
        </row>
        <row r="5029">
          <cell r="C5029">
            <v>41</v>
          </cell>
          <cell r="D5029" t="str">
            <v>510-016</v>
          </cell>
        </row>
        <row r="5030">
          <cell r="C5030">
            <v>41</v>
          </cell>
          <cell r="D5030" t="str">
            <v>510-016</v>
          </cell>
        </row>
        <row r="5031">
          <cell r="C5031">
            <v>41</v>
          </cell>
          <cell r="D5031" t="str">
            <v>510-004</v>
          </cell>
        </row>
        <row r="5032">
          <cell r="C5032">
            <v>41</v>
          </cell>
          <cell r="D5032" t="str">
            <v>510-004</v>
          </cell>
        </row>
        <row r="5033">
          <cell r="C5033">
            <v>41</v>
          </cell>
          <cell r="D5033" t="str">
            <v>510-004</v>
          </cell>
        </row>
        <row r="5034">
          <cell r="C5034">
            <v>41</v>
          </cell>
          <cell r="D5034" t="str">
            <v>510-004</v>
          </cell>
        </row>
        <row r="5035">
          <cell r="C5035">
            <v>41</v>
          </cell>
          <cell r="D5035" t="str">
            <v>510-004</v>
          </cell>
        </row>
        <row r="5036">
          <cell r="C5036">
            <v>41</v>
          </cell>
          <cell r="D5036" t="str">
            <v>510-004</v>
          </cell>
        </row>
        <row r="5037">
          <cell r="C5037">
            <v>41</v>
          </cell>
          <cell r="D5037" t="str">
            <v>510-004</v>
          </cell>
        </row>
        <row r="5038">
          <cell r="C5038">
            <v>41</v>
          </cell>
          <cell r="D5038" t="str">
            <v>510-004</v>
          </cell>
        </row>
        <row r="5039">
          <cell r="C5039">
            <v>41</v>
          </cell>
          <cell r="D5039" t="str">
            <v>510-004</v>
          </cell>
        </row>
        <row r="5040">
          <cell r="C5040">
            <v>41</v>
          </cell>
          <cell r="D5040" t="str">
            <v>510-004</v>
          </cell>
        </row>
        <row r="5041">
          <cell r="C5041">
            <v>41</v>
          </cell>
          <cell r="D5041" t="str">
            <v>510-004</v>
          </cell>
        </row>
        <row r="5042">
          <cell r="C5042">
            <v>41</v>
          </cell>
          <cell r="D5042" t="str">
            <v>510-004</v>
          </cell>
        </row>
        <row r="5043">
          <cell r="C5043">
            <v>42</v>
          </cell>
          <cell r="D5043" t="str">
            <v>511-004</v>
          </cell>
        </row>
        <row r="5044">
          <cell r="C5044">
            <v>42</v>
          </cell>
          <cell r="D5044" t="str">
            <v>511-004</v>
          </cell>
        </row>
        <row r="5045">
          <cell r="C5045">
            <v>42</v>
          </cell>
          <cell r="D5045" t="str">
            <v>511-004</v>
          </cell>
        </row>
        <row r="5046">
          <cell r="C5046">
            <v>42</v>
          </cell>
          <cell r="D5046" t="str">
            <v>511-004</v>
          </cell>
        </row>
        <row r="5047">
          <cell r="C5047">
            <v>42</v>
          </cell>
          <cell r="D5047" t="str">
            <v>511-004</v>
          </cell>
        </row>
        <row r="5048">
          <cell r="C5048">
            <v>42</v>
          </cell>
          <cell r="D5048" t="str">
            <v>511-004</v>
          </cell>
        </row>
        <row r="5049">
          <cell r="C5049">
            <v>42</v>
          </cell>
          <cell r="D5049" t="str">
            <v>511-004</v>
          </cell>
        </row>
        <row r="5050">
          <cell r="C5050">
            <v>42</v>
          </cell>
          <cell r="D5050" t="str">
            <v>511-004</v>
          </cell>
        </row>
        <row r="5051">
          <cell r="C5051">
            <v>42</v>
          </cell>
          <cell r="D5051" t="str">
            <v>511-004</v>
          </cell>
        </row>
        <row r="5052">
          <cell r="C5052">
            <v>42</v>
          </cell>
          <cell r="D5052" t="str">
            <v>511-004</v>
          </cell>
        </row>
        <row r="5053">
          <cell r="C5053">
            <v>42</v>
          </cell>
          <cell r="D5053" t="str">
            <v>511-004</v>
          </cell>
        </row>
        <row r="5054">
          <cell r="C5054">
            <v>42</v>
          </cell>
          <cell r="D5054" t="str">
            <v>511-004</v>
          </cell>
        </row>
        <row r="5055">
          <cell r="C5055">
            <v>42</v>
          </cell>
          <cell r="D5055" t="str">
            <v>511-016</v>
          </cell>
        </row>
        <row r="5056">
          <cell r="C5056">
            <v>42</v>
          </cell>
          <cell r="D5056" t="str">
            <v>511-016</v>
          </cell>
        </row>
        <row r="5057">
          <cell r="C5057">
            <v>42</v>
          </cell>
          <cell r="D5057" t="str">
            <v>511-004</v>
          </cell>
        </row>
        <row r="5058">
          <cell r="C5058">
            <v>42</v>
          </cell>
          <cell r="D5058" t="str">
            <v>511-004</v>
          </cell>
        </row>
        <row r="5059">
          <cell r="C5059">
            <v>42</v>
          </cell>
          <cell r="D5059" t="str">
            <v>511-004</v>
          </cell>
        </row>
        <row r="5060">
          <cell r="C5060">
            <v>42</v>
          </cell>
          <cell r="D5060" t="str">
            <v>511-004</v>
          </cell>
        </row>
        <row r="5061">
          <cell r="C5061">
            <v>42</v>
          </cell>
          <cell r="D5061" t="str">
            <v>511-004</v>
          </cell>
        </row>
        <row r="5062">
          <cell r="C5062">
            <v>42</v>
          </cell>
          <cell r="D5062" t="str">
            <v>511-004</v>
          </cell>
        </row>
        <row r="5063">
          <cell r="C5063">
            <v>42</v>
          </cell>
          <cell r="D5063" t="str">
            <v>511-004</v>
          </cell>
        </row>
        <row r="5064">
          <cell r="C5064">
            <v>42</v>
          </cell>
          <cell r="D5064" t="str">
            <v>511-004</v>
          </cell>
        </row>
        <row r="5065">
          <cell r="C5065">
            <v>42</v>
          </cell>
          <cell r="D5065" t="str">
            <v>511-004</v>
          </cell>
        </row>
        <row r="5066">
          <cell r="C5066">
            <v>42</v>
          </cell>
          <cell r="D5066" t="str">
            <v>511-004</v>
          </cell>
        </row>
        <row r="5067">
          <cell r="C5067">
            <v>42</v>
          </cell>
          <cell r="D5067" t="str">
            <v>511-016</v>
          </cell>
        </row>
        <row r="5068">
          <cell r="C5068">
            <v>42</v>
          </cell>
          <cell r="D5068" t="str">
            <v>511-016</v>
          </cell>
        </row>
        <row r="5069">
          <cell r="C5069">
            <v>42</v>
          </cell>
          <cell r="D5069" t="str">
            <v>511-004</v>
          </cell>
        </row>
        <row r="5070">
          <cell r="C5070">
            <v>42</v>
          </cell>
          <cell r="D5070" t="str">
            <v>511-016</v>
          </cell>
        </row>
        <row r="5071">
          <cell r="C5071">
            <v>42</v>
          </cell>
          <cell r="D5071" t="str">
            <v>511-004</v>
          </cell>
        </row>
        <row r="5072">
          <cell r="C5072">
            <v>42</v>
          </cell>
          <cell r="D5072" t="str">
            <v>511-004</v>
          </cell>
        </row>
        <row r="5073">
          <cell r="C5073">
            <v>42</v>
          </cell>
          <cell r="D5073" t="str">
            <v>511-004</v>
          </cell>
        </row>
        <row r="5074">
          <cell r="C5074">
            <v>42</v>
          </cell>
          <cell r="D5074" t="str">
            <v>511-004</v>
          </cell>
        </row>
        <row r="5075">
          <cell r="C5075">
            <v>42</v>
          </cell>
          <cell r="D5075" t="str">
            <v>511-004</v>
          </cell>
        </row>
        <row r="5076">
          <cell r="C5076">
            <v>42</v>
          </cell>
          <cell r="D5076" t="str">
            <v>511-004</v>
          </cell>
        </row>
        <row r="5077">
          <cell r="C5077">
            <v>42</v>
          </cell>
          <cell r="D5077" t="str">
            <v>511-004</v>
          </cell>
        </row>
        <row r="5078">
          <cell r="C5078">
            <v>42</v>
          </cell>
          <cell r="D5078" t="str">
            <v>511-004</v>
          </cell>
        </row>
        <row r="5079">
          <cell r="C5079">
            <v>42</v>
          </cell>
          <cell r="D5079" t="str">
            <v>511-004</v>
          </cell>
        </row>
        <row r="5080">
          <cell r="C5080">
            <v>42</v>
          </cell>
          <cell r="D5080" t="str">
            <v>511-004</v>
          </cell>
        </row>
        <row r="5081">
          <cell r="C5081">
            <v>42</v>
          </cell>
          <cell r="D5081" t="str">
            <v>511-004</v>
          </cell>
        </row>
        <row r="5082">
          <cell r="C5082">
            <v>42</v>
          </cell>
          <cell r="D5082" t="str">
            <v>511-004</v>
          </cell>
        </row>
        <row r="5083">
          <cell r="C5083">
            <v>42</v>
          </cell>
          <cell r="D5083" t="str">
            <v>511-004</v>
          </cell>
        </row>
        <row r="5084">
          <cell r="C5084">
            <v>42</v>
          </cell>
          <cell r="D5084" t="str">
            <v>511-016</v>
          </cell>
        </row>
        <row r="5085">
          <cell r="C5085">
            <v>42</v>
          </cell>
          <cell r="D5085" t="str">
            <v>511-004</v>
          </cell>
        </row>
        <row r="5086">
          <cell r="C5086">
            <v>42</v>
          </cell>
          <cell r="D5086" t="str">
            <v>511-004</v>
          </cell>
        </row>
        <row r="5087">
          <cell r="C5087">
            <v>42</v>
          </cell>
          <cell r="D5087" t="str">
            <v>511-004</v>
          </cell>
        </row>
        <row r="5088">
          <cell r="C5088">
            <v>42</v>
          </cell>
          <cell r="D5088" t="str">
            <v>511-004</v>
          </cell>
        </row>
        <row r="5089">
          <cell r="C5089">
            <v>42</v>
          </cell>
          <cell r="D5089" t="str">
            <v>511-004</v>
          </cell>
        </row>
        <row r="5090">
          <cell r="C5090">
            <v>42</v>
          </cell>
          <cell r="D5090" t="str">
            <v>511-004</v>
          </cell>
        </row>
        <row r="5091">
          <cell r="C5091">
            <v>42</v>
          </cell>
          <cell r="D5091" t="str">
            <v>511-004</v>
          </cell>
        </row>
        <row r="5092">
          <cell r="C5092">
            <v>42</v>
          </cell>
          <cell r="D5092" t="str">
            <v>511-004</v>
          </cell>
        </row>
        <row r="5093">
          <cell r="C5093">
            <v>42</v>
          </cell>
          <cell r="D5093" t="str">
            <v>511-004</v>
          </cell>
        </row>
        <row r="5094">
          <cell r="C5094">
            <v>42</v>
          </cell>
          <cell r="D5094" t="str">
            <v>511-004</v>
          </cell>
        </row>
        <row r="5095">
          <cell r="C5095">
            <v>42</v>
          </cell>
          <cell r="D5095" t="str">
            <v>511-004</v>
          </cell>
        </row>
        <row r="5096">
          <cell r="C5096">
            <v>42</v>
          </cell>
          <cell r="D5096" t="str">
            <v>511-004</v>
          </cell>
        </row>
        <row r="5097">
          <cell r="C5097">
            <v>42</v>
          </cell>
          <cell r="D5097" t="str">
            <v>511-004</v>
          </cell>
        </row>
        <row r="5098">
          <cell r="C5098">
            <v>42</v>
          </cell>
          <cell r="D5098" t="str">
            <v>511-004</v>
          </cell>
        </row>
        <row r="5099">
          <cell r="C5099">
            <v>42</v>
          </cell>
          <cell r="D5099" t="str">
            <v>511-004</v>
          </cell>
        </row>
        <row r="5100">
          <cell r="C5100">
            <v>43</v>
          </cell>
          <cell r="D5100" t="str">
            <v>512-004</v>
          </cell>
        </row>
        <row r="5101">
          <cell r="C5101">
            <v>43</v>
          </cell>
          <cell r="D5101" t="str">
            <v>512-004</v>
          </cell>
        </row>
        <row r="5102">
          <cell r="C5102">
            <v>43</v>
          </cell>
          <cell r="D5102" t="str">
            <v>512-004</v>
          </cell>
        </row>
        <row r="5103">
          <cell r="C5103">
            <v>43</v>
          </cell>
          <cell r="D5103" t="str">
            <v>512-004</v>
          </cell>
        </row>
        <row r="5104">
          <cell r="C5104">
            <v>43</v>
          </cell>
          <cell r="D5104" t="str">
            <v>512-016</v>
          </cell>
        </row>
        <row r="5105">
          <cell r="C5105">
            <v>43</v>
          </cell>
          <cell r="D5105" t="str">
            <v>512-016</v>
          </cell>
        </row>
        <row r="5106">
          <cell r="C5106">
            <v>43</v>
          </cell>
          <cell r="D5106" t="str">
            <v>512-016</v>
          </cell>
        </row>
        <row r="5107">
          <cell r="C5107">
            <v>43</v>
          </cell>
          <cell r="D5107" t="str">
            <v>512-016</v>
          </cell>
        </row>
        <row r="5108">
          <cell r="C5108">
            <v>43</v>
          </cell>
          <cell r="D5108" t="str">
            <v>512-016</v>
          </cell>
        </row>
        <row r="5109">
          <cell r="C5109">
            <v>43</v>
          </cell>
          <cell r="D5109" t="str">
            <v>512-016</v>
          </cell>
        </row>
        <row r="5110">
          <cell r="C5110">
            <v>43</v>
          </cell>
          <cell r="D5110" t="str">
            <v>512-004</v>
          </cell>
        </row>
        <row r="5111">
          <cell r="C5111">
            <v>43</v>
          </cell>
          <cell r="D5111" t="str">
            <v>512-004</v>
          </cell>
        </row>
        <row r="5112">
          <cell r="C5112">
            <v>43</v>
          </cell>
          <cell r="D5112" t="str">
            <v>512-004</v>
          </cell>
        </row>
        <row r="5113">
          <cell r="C5113">
            <v>43</v>
          </cell>
          <cell r="D5113" t="str">
            <v>512-004</v>
          </cell>
        </row>
        <row r="5114">
          <cell r="C5114">
            <v>43</v>
          </cell>
          <cell r="D5114" t="str">
            <v>512-004</v>
          </cell>
        </row>
        <row r="5115">
          <cell r="C5115">
            <v>43</v>
          </cell>
          <cell r="D5115" t="str">
            <v>512-004</v>
          </cell>
        </row>
        <row r="5116">
          <cell r="C5116">
            <v>43</v>
          </cell>
          <cell r="D5116" t="str">
            <v>512-004</v>
          </cell>
        </row>
        <row r="5117">
          <cell r="C5117">
            <v>43</v>
          </cell>
          <cell r="D5117" t="str">
            <v>512-004</v>
          </cell>
        </row>
        <row r="5118">
          <cell r="C5118">
            <v>43</v>
          </cell>
          <cell r="D5118" t="str">
            <v>512-016</v>
          </cell>
        </row>
        <row r="5119">
          <cell r="C5119">
            <v>43</v>
          </cell>
          <cell r="D5119" t="str">
            <v>512-004</v>
          </cell>
        </row>
        <row r="5120">
          <cell r="C5120">
            <v>43</v>
          </cell>
          <cell r="D5120" t="str">
            <v>512-004</v>
          </cell>
        </row>
        <row r="5121">
          <cell r="C5121">
            <v>43</v>
          </cell>
          <cell r="D5121" t="str">
            <v>512-004</v>
          </cell>
        </row>
        <row r="5122">
          <cell r="C5122">
            <v>43</v>
          </cell>
          <cell r="D5122" t="str">
            <v>512-004</v>
          </cell>
        </row>
        <row r="5123">
          <cell r="C5123">
            <v>43</v>
          </cell>
          <cell r="D5123" t="str">
            <v>512-016</v>
          </cell>
        </row>
        <row r="5124">
          <cell r="C5124">
            <v>43</v>
          </cell>
          <cell r="D5124" t="str">
            <v>512-016</v>
          </cell>
        </row>
        <row r="5125">
          <cell r="C5125">
            <v>43</v>
          </cell>
          <cell r="D5125" t="str">
            <v>512-016</v>
          </cell>
        </row>
        <row r="5126">
          <cell r="C5126">
            <v>43</v>
          </cell>
          <cell r="D5126" t="str">
            <v>512-016</v>
          </cell>
        </row>
        <row r="5127">
          <cell r="C5127">
            <v>43</v>
          </cell>
          <cell r="D5127" t="str">
            <v>512-004</v>
          </cell>
        </row>
        <row r="5128">
          <cell r="C5128">
            <v>43</v>
          </cell>
          <cell r="D5128" t="str">
            <v>512-004</v>
          </cell>
        </row>
        <row r="5129">
          <cell r="C5129">
            <v>43</v>
          </cell>
          <cell r="D5129" t="str">
            <v>512-004</v>
          </cell>
        </row>
        <row r="5130">
          <cell r="C5130">
            <v>43</v>
          </cell>
          <cell r="D5130" t="str">
            <v>512-004</v>
          </cell>
        </row>
        <row r="5131">
          <cell r="C5131">
            <v>43</v>
          </cell>
          <cell r="D5131" t="str">
            <v>512-004</v>
          </cell>
        </row>
        <row r="5132">
          <cell r="C5132">
            <v>43</v>
          </cell>
          <cell r="D5132" t="str">
            <v>512-004</v>
          </cell>
        </row>
        <row r="5133">
          <cell r="C5133">
            <v>43</v>
          </cell>
          <cell r="D5133" t="str">
            <v>512-004</v>
          </cell>
        </row>
        <row r="5134">
          <cell r="C5134">
            <v>43</v>
          </cell>
          <cell r="D5134" t="str">
            <v>512-004</v>
          </cell>
        </row>
        <row r="5135">
          <cell r="C5135">
            <v>43</v>
          </cell>
          <cell r="D5135" t="str">
            <v>512-004</v>
          </cell>
        </row>
        <row r="5136">
          <cell r="C5136">
            <v>43</v>
          </cell>
          <cell r="D5136" t="str">
            <v>512-004</v>
          </cell>
        </row>
        <row r="5137">
          <cell r="C5137">
            <v>43</v>
          </cell>
          <cell r="D5137" t="str">
            <v>512-004</v>
          </cell>
        </row>
        <row r="5138">
          <cell r="C5138">
            <v>43</v>
          </cell>
          <cell r="D5138" t="str">
            <v>512-004</v>
          </cell>
        </row>
        <row r="5139">
          <cell r="C5139">
            <v>43</v>
          </cell>
          <cell r="D5139" t="str">
            <v>512-004</v>
          </cell>
        </row>
        <row r="5140">
          <cell r="C5140">
            <v>45</v>
          </cell>
          <cell r="D5140" t="str">
            <v>514-004</v>
          </cell>
        </row>
        <row r="5141">
          <cell r="C5141">
            <v>45</v>
          </cell>
          <cell r="D5141" t="str">
            <v>514-004</v>
          </cell>
        </row>
        <row r="5142">
          <cell r="C5142">
            <v>45</v>
          </cell>
          <cell r="D5142" t="str">
            <v>514-004</v>
          </cell>
        </row>
        <row r="5143">
          <cell r="C5143">
            <v>45</v>
          </cell>
          <cell r="D5143" t="str">
            <v>514-004</v>
          </cell>
        </row>
        <row r="5144">
          <cell r="C5144">
            <v>45</v>
          </cell>
          <cell r="D5144" t="str">
            <v>514-004</v>
          </cell>
        </row>
        <row r="5145">
          <cell r="C5145">
            <v>45</v>
          </cell>
          <cell r="D5145" t="str">
            <v>514-004</v>
          </cell>
        </row>
        <row r="5146">
          <cell r="C5146">
            <v>45</v>
          </cell>
          <cell r="D5146" t="str">
            <v>514-004</v>
          </cell>
        </row>
        <row r="5147">
          <cell r="C5147">
            <v>45</v>
          </cell>
          <cell r="D5147" t="str">
            <v>514-004</v>
          </cell>
        </row>
        <row r="5148">
          <cell r="C5148">
            <v>47</v>
          </cell>
          <cell r="D5148" t="str">
            <v>516-016</v>
          </cell>
        </row>
        <row r="5149">
          <cell r="C5149">
            <v>47</v>
          </cell>
          <cell r="D5149" t="str">
            <v>516-016</v>
          </cell>
        </row>
        <row r="5150">
          <cell r="C5150">
            <v>47</v>
          </cell>
          <cell r="D5150" t="str">
            <v>516-016</v>
          </cell>
        </row>
        <row r="5151">
          <cell r="C5151">
            <v>47</v>
          </cell>
          <cell r="D5151" t="str">
            <v>516-004</v>
          </cell>
        </row>
        <row r="5152">
          <cell r="C5152">
            <v>47</v>
          </cell>
          <cell r="D5152" t="str">
            <v>516-004</v>
          </cell>
        </row>
        <row r="5153">
          <cell r="C5153">
            <v>47</v>
          </cell>
          <cell r="D5153" t="str">
            <v>516-016</v>
          </cell>
        </row>
        <row r="5154">
          <cell r="C5154">
            <v>47</v>
          </cell>
          <cell r="D5154" t="str">
            <v>516-004</v>
          </cell>
        </row>
        <row r="5155">
          <cell r="C5155">
            <v>47</v>
          </cell>
          <cell r="D5155" t="str">
            <v>516-004</v>
          </cell>
        </row>
        <row r="5156">
          <cell r="C5156">
            <v>47</v>
          </cell>
          <cell r="D5156" t="str">
            <v>516-004</v>
          </cell>
        </row>
        <row r="5157">
          <cell r="C5157">
            <v>47</v>
          </cell>
          <cell r="D5157" t="str">
            <v>516-016</v>
          </cell>
        </row>
        <row r="5158">
          <cell r="C5158">
            <v>47</v>
          </cell>
          <cell r="D5158" t="str">
            <v>516-016</v>
          </cell>
        </row>
        <row r="5159">
          <cell r="C5159">
            <v>47</v>
          </cell>
          <cell r="D5159" t="str">
            <v>516-016</v>
          </cell>
        </row>
        <row r="5160">
          <cell r="C5160">
            <v>47</v>
          </cell>
          <cell r="D5160" t="str">
            <v>516-004</v>
          </cell>
        </row>
        <row r="5161">
          <cell r="C5161">
            <v>47</v>
          </cell>
          <cell r="D5161" t="str">
            <v>516-016</v>
          </cell>
        </row>
        <row r="5162">
          <cell r="C5162">
            <v>47</v>
          </cell>
          <cell r="D5162" t="str">
            <v>516-016</v>
          </cell>
        </row>
        <row r="5163">
          <cell r="C5163">
            <v>47</v>
          </cell>
          <cell r="D5163" t="str">
            <v>516-016</v>
          </cell>
        </row>
        <row r="5164">
          <cell r="C5164">
            <v>47</v>
          </cell>
          <cell r="D5164" t="str">
            <v>516-004</v>
          </cell>
        </row>
        <row r="5165">
          <cell r="C5165">
            <v>47</v>
          </cell>
          <cell r="D5165" t="str">
            <v>516-016</v>
          </cell>
        </row>
        <row r="5166">
          <cell r="C5166">
            <v>47</v>
          </cell>
          <cell r="D5166" t="str">
            <v>516-016</v>
          </cell>
        </row>
        <row r="5167">
          <cell r="C5167">
            <v>47</v>
          </cell>
          <cell r="D5167" t="str">
            <v>516-016</v>
          </cell>
        </row>
        <row r="5168">
          <cell r="C5168">
            <v>47</v>
          </cell>
          <cell r="D5168" t="str">
            <v>516-004</v>
          </cell>
        </row>
        <row r="5169">
          <cell r="C5169">
            <v>47</v>
          </cell>
          <cell r="D5169" t="str">
            <v>516-004</v>
          </cell>
        </row>
        <row r="5170">
          <cell r="C5170">
            <v>47</v>
          </cell>
          <cell r="D5170" t="str">
            <v>516-004</v>
          </cell>
        </row>
        <row r="5171">
          <cell r="C5171">
            <v>47</v>
          </cell>
          <cell r="D5171" t="str">
            <v>516-004</v>
          </cell>
        </row>
        <row r="5172">
          <cell r="C5172">
            <v>47</v>
          </cell>
          <cell r="D5172" t="str">
            <v>516-004</v>
          </cell>
        </row>
        <row r="5173">
          <cell r="C5173">
            <v>47</v>
          </cell>
          <cell r="D5173" t="str">
            <v>516-004</v>
          </cell>
        </row>
        <row r="5174">
          <cell r="C5174">
            <v>47</v>
          </cell>
          <cell r="D5174" t="str">
            <v>516-004</v>
          </cell>
        </row>
        <row r="5175">
          <cell r="C5175">
            <v>47</v>
          </cell>
          <cell r="D5175" t="str">
            <v>516-004</v>
          </cell>
        </row>
        <row r="5176">
          <cell r="C5176">
            <v>47</v>
          </cell>
          <cell r="D5176" t="str">
            <v>516-004</v>
          </cell>
        </row>
        <row r="5177">
          <cell r="C5177">
            <v>47</v>
          </cell>
          <cell r="D5177" t="str">
            <v>516-016</v>
          </cell>
        </row>
        <row r="5178">
          <cell r="C5178">
            <v>47</v>
          </cell>
          <cell r="D5178" t="str">
            <v>516-016</v>
          </cell>
        </row>
        <row r="5179">
          <cell r="C5179">
            <v>47</v>
          </cell>
          <cell r="D5179" t="str">
            <v>516-004</v>
          </cell>
        </row>
        <row r="5180">
          <cell r="C5180">
            <v>48</v>
          </cell>
          <cell r="D5180" t="str">
            <v xml:space="preserve">517-016 </v>
          </cell>
        </row>
        <row r="5181">
          <cell r="C5181">
            <v>48</v>
          </cell>
          <cell r="D5181" t="str">
            <v xml:space="preserve">517-016 </v>
          </cell>
        </row>
        <row r="5182">
          <cell r="C5182">
            <v>48</v>
          </cell>
          <cell r="D5182" t="str">
            <v xml:space="preserve">517-016 </v>
          </cell>
        </row>
        <row r="5183">
          <cell r="C5183">
            <v>48</v>
          </cell>
          <cell r="D5183" t="str">
            <v xml:space="preserve">517-016 </v>
          </cell>
        </row>
        <row r="5184">
          <cell r="C5184">
            <v>48</v>
          </cell>
          <cell r="D5184" t="str">
            <v xml:space="preserve">517-016 </v>
          </cell>
        </row>
        <row r="5185">
          <cell r="C5185">
            <v>48</v>
          </cell>
          <cell r="D5185" t="str">
            <v xml:space="preserve">517-016 </v>
          </cell>
        </row>
        <row r="5186">
          <cell r="C5186">
            <v>48</v>
          </cell>
          <cell r="D5186" t="str">
            <v xml:space="preserve">517-016 </v>
          </cell>
        </row>
        <row r="5187">
          <cell r="C5187">
            <v>48</v>
          </cell>
          <cell r="D5187" t="str">
            <v>517-004</v>
          </cell>
        </row>
        <row r="5188">
          <cell r="C5188">
            <v>48</v>
          </cell>
          <cell r="D5188" t="str">
            <v xml:space="preserve">517-016 </v>
          </cell>
        </row>
        <row r="5189">
          <cell r="C5189">
            <v>48</v>
          </cell>
          <cell r="D5189" t="str">
            <v xml:space="preserve">517-016 </v>
          </cell>
        </row>
        <row r="5190">
          <cell r="C5190">
            <v>48</v>
          </cell>
          <cell r="D5190" t="str">
            <v xml:space="preserve">517-016 </v>
          </cell>
        </row>
        <row r="5191">
          <cell r="C5191">
            <v>48</v>
          </cell>
          <cell r="D5191" t="str">
            <v xml:space="preserve">517-016 </v>
          </cell>
        </row>
        <row r="5192">
          <cell r="C5192">
            <v>48</v>
          </cell>
          <cell r="D5192" t="str">
            <v xml:space="preserve">517-016 </v>
          </cell>
        </row>
        <row r="5193">
          <cell r="C5193">
            <v>48</v>
          </cell>
          <cell r="D5193" t="str">
            <v xml:space="preserve">517-016 </v>
          </cell>
        </row>
        <row r="5194">
          <cell r="C5194">
            <v>48</v>
          </cell>
          <cell r="D5194" t="str">
            <v>517-004</v>
          </cell>
        </row>
        <row r="5195">
          <cell r="C5195">
            <v>48</v>
          </cell>
          <cell r="D5195" t="str">
            <v>517-004</v>
          </cell>
        </row>
        <row r="5196">
          <cell r="C5196">
            <v>48</v>
          </cell>
          <cell r="D5196" t="str">
            <v xml:space="preserve">517-016 </v>
          </cell>
        </row>
        <row r="5197">
          <cell r="C5197">
            <v>48</v>
          </cell>
          <cell r="D5197" t="str">
            <v>517-004</v>
          </cell>
        </row>
        <row r="5198">
          <cell r="C5198">
            <v>48</v>
          </cell>
          <cell r="D5198" t="str">
            <v>517-004</v>
          </cell>
        </row>
        <row r="5199">
          <cell r="C5199">
            <v>48</v>
          </cell>
          <cell r="D5199" t="str">
            <v>517-004</v>
          </cell>
        </row>
        <row r="5200">
          <cell r="C5200">
            <v>48</v>
          </cell>
          <cell r="D5200" t="str">
            <v xml:space="preserve">517-016 </v>
          </cell>
        </row>
        <row r="5201">
          <cell r="C5201">
            <v>48</v>
          </cell>
          <cell r="D5201" t="str">
            <v xml:space="preserve">517-016 </v>
          </cell>
        </row>
        <row r="5202">
          <cell r="C5202">
            <v>48</v>
          </cell>
          <cell r="D5202" t="str">
            <v xml:space="preserve">517-016 </v>
          </cell>
        </row>
        <row r="5203">
          <cell r="C5203">
            <v>48</v>
          </cell>
          <cell r="D5203" t="str">
            <v xml:space="preserve">517-016 </v>
          </cell>
        </row>
        <row r="5204">
          <cell r="C5204">
            <v>48</v>
          </cell>
          <cell r="D5204" t="str">
            <v xml:space="preserve">517-016 </v>
          </cell>
        </row>
        <row r="5205">
          <cell r="C5205">
            <v>48</v>
          </cell>
          <cell r="D5205" t="str">
            <v xml:space="preserve">517-016 </v>
          </cell>
        </row>
        <row r="5206">
          <cell r="C5206">
            <v>48</v>
          </cell>
          <cell r="D5206" t="str">
            <v xml:space="preserve">517-016 </v>
          </cell>
        </row>
        <row r="5207">
          <cell r="C5207">
            <v>48</v>
          </cell>
          <cell r="D5207" t="str">
            <v xml:space="preserve">517-016 </v>
          </cell>
        </row>
        <row r="5208">
          <cell r="C5208">
            <v>48</v>
          </cell>
          <cell r="D5208" t="str">
            <v xml:space="preserve">517-016 </v>
          </cell>
        </row>
        <row r="5209">
          <cell r="C5209">
            <v>48</v>
          </cell>
          <cell r="D5209" t="str">
            <v xml:space="preserve">517-016 </v>
          </cell>
        </row>
        <row r="5210">
          <cell r="C5210">
            <v>48</v>
          </cell>
          <cell r="D5210" t="str">
            <v xml:space="preserve">517-016 </v>
          </cell>
        </row>
        <row r="5211">
          <cell r="C5211">
            <v>48</v>
          </cell>
          <cell r="D5211" t="str">
            <v xml:space="preserve">517-016 </v>
          </cell>
        </row>
        <row r="5212">
          <cell r="C5212">
            <v>48</v>
          </cell>
          <cell r="D5212" t="str">
            <v xml:space="preserve">517-016 </v>
          </cell>
        </row>
        <row r="5213">
          <cell r="C5213">
            <v>48</v>
          </cell>
          <cell r="D5213" t="str">
            <v>517-004</v>
          </cell>
        </row>
        <row r="5214">
          <cell r="C5214">
            <v>48</v>
          </cell>
          <cell r="D5214" t="str">
            <v xml:space="preserve">517-016 </v>
          </cell>
        </row>
        <row r="5215">
          <cell r="C5215">
            <v>48</v>
          </cell>
          <cell r="D5215" t="str">
            <v xml:space="preserve">517-016 </v>
          </cell>
        </row>
        <row r="5216">
          <cell r="C5216">
            <v>48</v>
          </cell>
          <cell r="D5216" t="str">
            <v xml:space="preserve">517-016 </v>
          </cell>
        </row>
        <row r="5217">
          <cell r="C5217">
            <v>48</v>
          </cell>
          <cell r="D5217" t="str">
            <v xml:space="preserve">517-016 </v>
          </cell>
        </row>
        <row r="5218">
          <cell r="C5218">
            <v>48</v>
          </cell>
          <cell r="D5218" t="str">
            <v>517-004</v>
          </cell>
        </row>
        <row r="5219">
          <cell r="C5219">
            <v>48</v>
          </cell>
          <cell r="D5219" t="str">
            <v xml:space="preserve">517-016 </v>
          </cell>
        </row>
        <row r="5220">
          <cell r="C5220">
            <v>48</v>
          </cell>
          <cell r="D5220" t="str">
            <v xml:space="preserve">517-016 </v>
          </cell>
        </row>
        <row r="5221">
          <cell r="C5221">
            <v>48</v>
          </cell>
          <cell r="D5221" t="str">
            <v>517-004</v>
          </cell>
        </row>
        <row r="5222">
          <cell r="C5222">
            <v>48</v>
          </cell>
          <cell r="D5222" t="str">
            <v>517-004</v>
          </cell>
        </row>
        <row r="5223">
          <cell r="C5223">
            <v>48</v>
          </cell>
          <cell r="D5223" t="str">
            <v xml:space="preserve">517-016 </v>
          </cell>
        </row>
        <row r="5224">
          <cell r="C5224">
            <v>48</v>
          </cell>
          <cell r="D5224" t="str">
            <v xml:space="preserve">517-016 </v>
          </cell>
        </row>
        <row r="5225">
          <cell r="C5225">
            <v>48</v>
          </cell>
          <cell r="D5225" t="str">
            <v>517-004</v>
          </cell>
        </row>
        <row r="5226">
          <cell r="C5226">
            <v>48</v>
          </cell>
          <cell r="D5226" t="str">
            <v>517-004</v>
          </cell>
        </row>
        <row r="5227">
          <cell r="C5227">
            <v>48</v>
          </cell>
          <cell r="D5227" t="str">
            <v>517-004</v>
          </cell>
        </row>
        <row r="5228">
          <cell r="C5228">
            <v>48</v>
          </cell>
          <cell r="D5228" t="str">
            <v xml:space="preserve">517-016 </v>
          </cell>
        </row>
        <row r="5229">
          <cell r="C5229">
            <v>48</v>
          </cell>
          <cell r="D5229" t="str">
            <v xml:space="preserve">517-016 </v>
          </cell>
        </row>
        <row r="5230">
          <cell r="C5230">
            <v>48</v>
          </cell>
          <cell r="D5230" t="str">
            <v xml:space="preserve">517-016 </v>
          </cell>
        </row>
        <row r="5231">
          <cell r="C5231">
            <v>48</v>
          </cell>
          <cell r="D5231" t="str">
            <v xml:space="preserve">517-016 </v>
          </cell>
        </row>
        <row r="5232">
          <cell r="C5232">
            <v>48</v>
          </cell>
          <cell r="D5232" t="str">
            <v xml:space="preserve">517-016 </v>
          </cell>
        </row>
        <row r="5233">
          <cell r="C5233">
            <v>48</v>
          </cell>
          <cell r="D5233" t="str">
            <v xml:space="preserve">517-016 </v>
          </cell>
        </row>
        <row r="5234">
          <cell r="C5234">
            <v>48</v>
          </cell>
          <cell r="D5234" t="str">
            <v>517-004</v>
          </cell>
        </row>
        <row r="5235">
          <cell r="C5235">
            <v>48</v>
          </cell>
          <cell r="D5235" t="str">
            <v>517-004</v>
          </cell>
        </row>
        <row r="5236">
          <cell r="C5236">
            <v>48</v>
          </cell>
          <cell r="D5236" t="str">
            <v>517-004</v>
          </cell>
        </row>
        <row r="5237">
          <cell r="C5237">
            <v>48</v>
          </cell>
          <cell r="D5237" t="str">
            <v>517-004</v>
          </cell>
        </row>
        <row r="5238">
          <cell r="C5238">
            <v>48</v>
          </cell>
          <cell r="D5238" t="str">
            <v xml:space="preserve">517-016 </v>
          </cell>
        </row>
        <row r="5239">
          <cell r="C5239">
            <v>48</v>
          </cell>
          <cell r="D5239" t="str">
            <v>517-004</v>
          </cell>
        </row>
        <row r="5240">
          <cell r="C5240">
            <v>48</v>
          </cell>
          <cell r="D5240" t="str">
            <v>517-004</v>
          </cell>
        </row>
        <row r="5241">
          <cell r="C5241">
            <v>48</v>
          </cell>
          <cell r="D5241" t="str">
            <v xml:space="preserve">517-016 </v>
          </cell>
        </row>
        <row r="5242">
          <cell r="C5242">
            <v>48</v>
          </cell>
          <cell r="D5242" t="str">
            <v xml:space="preserve">517-016 </v>
          </cell>
        </row>
        <row r="5243">
          <cell r="C5243">
            <v>48</v>
          </cell>
          <cell r="D5243" t="str">
            <v xml:space="preserve">517-016 </v>
          </cell>
        </row>
        <row r="5244">
          <cell r="C5244">
            <v>48</v>
          </cell>
          <cell r="D5244" t="str">
            <v xml:space="preserve">517-016 </v>
          </cell>
        </row>
        <row r="5245">
          <cell r="C5245">
            <v>48</v>
          </cell>
          <cell r="D5245" t="str">
            <v xml:space="preserve">517-016 </v>
          </cell>
        </row>
        <row r="5246">
          <cell r="C5246">
            <v>48</v>
          </cell>
          <cell r="D5246" t="str">
            <v xml:space="preserve">517-016 </v>
          </cell>
        </row>
        <row r="5247">
          <cell r="C5247">
            <v>48</v>
          </cell>
          <cell r="D5247" t="str">
            <v xml:space="preserve">517-016 </v>
          </cell>
        </row>
        <row r="5248">
          <cell r="C5248">
            <v>48</v>
          </cell>
          <cell r="D5248" t="str">
            <v xml:space="preserve">517-016 </v>
          </cell>
        </row>
        <row r="5249">
          <cell r="C5249">
            <v>48</v>
          </cell>
          <cell r="D5249" t="str">
            <v xml:space="preserve">517-016 </v>
          </cell>
        </row>
        <row r="5250">
          <cell r="C5250">
            <v>48</v>
          </cell>
          <cell r="D5250" t="str">
            <v xml:space="preserve">517-016 </v>
          </cell>
        </row>
        <row r="5251">
          <cell r="C5251">
            <v>48</v>
          </cell>
          <cell r="D5251" t="str">
            <v xml:space="preserve">517-016 </v>
          </cell>
        </row>
        <row r="5252">
          <cell r="C5252">
            <v>48</v>
          </cell>
          <cell r="D5252" t="str">
            <v xml:space="preserve">517-016 </v>
          </cell>
        </row>
        <row r="5253">
          <cell r="C5253">
            <v>48</v>
          </cell>
          <cell r="D5253" t="str">
            <v>517-004</v>
          </cell>
        </row>
        <row r="5254">
          <cell r="C5254">
            <v>49</v>
          </cell>
          <cell r="D5254" t="str">
            <v>518-016</v>
          </cell>
        </row>
        <row r="5255">
          <cell r="C5255">
            <v>49</v>
          </cell>
          <cell r="D5255" t="str">
            <v>518-016</v>
          </cell>
        </row>
        <row r="5256">
          <cell r="C5256">
            <v>49</v>
          </cell>
          <cell r="D5256" t="str">
            <v>518-016</v>
          </cell>
        </row>
        <row r="5257">
          <cell r="C5257">
            <v>49</v>
          </cell>
          <cell r="D5257" t="str">
            <v>518-016</v>
          </cell>
        </row>
        <row r="5258">
          <cell r="C5258">
            <v>49</v>
          </cell>
          <cell r="D5258" t="str">
            <v>518-016</v>
          </cell>
        </row>
        <row r="5259">
          <cell r="C5259">
            <v>49</v>
          </cell>
          <cell r="D5259" t="str">
            <v>518-016</v>
          </cell>
        </row>
        <row r="5260">
          <cell r="C5260">
            <v>49</v>
          </cell>
          <cell r="D5260" t="str">
            <v>518-016</v>
          </cell>
        </row>
        <row r="5261">
          <cell r="C5261">
            <v>49</v>
          </cell>
          <cell r="D5261" t="str">
            <v>518-016</v>
          </cell>
        </row>
        <row r="5262">
          <cell r="C5262">
            <v>49</v>
          </cell>
          <cell r="D5262" t="str">
            <v>518-016</v>
          </cell>
        </row>
        <row r="5263">
          <cell r="C5263">
            <v>49</v>
          </cell>
          <cell r="D5263" t="str">
            <v>518-016</v>
          </cell>
        </row>
        <row r="5264">
          <cell r="C5264">
            <v>49</v>
          </cell>
          <cell r="D5264" t="str">
            <v>518-016</v>
          </cell>
        </row>
        <row r="5265">
          <cell r="C5265">
            <v>49</v>
          </cell>
          <cell r="D5265" t="str">
            <v>518-016</v>
          </cell>
        </row>
        <row r="5266">
          <cell r="C5266">
            <v>49</v>
          </cell>
          <cell r="D5266" t="str">
            <v>518-016</v>
          </cell>
        </row>
        <row r="5267">
          <cell r="C5267">
            <v>49</v>
          </cell>
          <cell r="D5267" t="str">
            <v>518-016</v>
          </cell>
        </row>
        <row r="5268">
          <cell r="C5268">
            <v>49</v>
          </cell>
          <cell r="D5268" t="str">
            <v>518-016</v>
          </cell>
        </row>
        <row r="5269">
          <cell r="C5269">
            <v>49</v>
          </cell>
          <cell r="D5269" t="str">
            <v>518-016</v>
          </cell>
        </row>
        <row r="5270">
          <cell r="C5270">
            <v>49</v>
          </cell>
          <cell r="D5270" t="str">
            <v>518-016</v>
          </cell>
        </row>
        <row r="5271">
          <cell r="C5271">
            <v>49</v>
          </cell>
          <cell r="D5271" t="str">
            <v>518-016</v>
          </cell>
        </row>
        <row r="5272">
          <cell r="C5272">
            <v>49</v>
          </cell>
          <cell r="D5272" t="str">
            <v>518-016</v>
          </cell>
        </row>
        <row r="5273">
          <cell r="C5273">
            <v>49</v>
          </cell>
          <cell r="D5273" t="str">
            <v>518-016</v>
          </cell>
        </row>
        <row r="5274">
          <cell r="C5274">
            <v>49</v>
          </cell>
          <cell r="D5274" t="str">
            <v>518-016</v>
          </cell>
        </row>
        <row r="5275">
          <cell r="C5275">
            <v>49</v>
          </cell>
          <cell r="D5275" t="str">
            <v>518-016</v>
          </cell>
        </row>
        <row r="5276">
          <cell r="C5276">
            <v>49</v>
          </cell>
          <cell r="D5276" t="str">
            <v>518-016</v>
          </cell>
        </row>
        <row r="5277">
          <cell r="C5277">
            <v>49</v>
          </cell>
          <cell r="D5277" t="str">
            <v>518-016</v>
          </cell>
        </row>
        <row r="5278">
          <cell r="C5278">
            <v>49</v>
          </cell>
          <cell r="D5278" t="str">
            <v>518-016</v>
          </cell>
        </row>
        <row r="5279">
          <cell r="C5279">
            <v>49</v>
          </cell>
          <cell r="D5279" t="str">
            <v>518-016</v>
          </cell>
        </row>
        <row r="5280">
          <cell r="C5280">
            <v>49</v>
          </cell>
          <cell r="D5280" t="str">
            <v>518-016</v>
          </cell>
        </row>
        <row r="5281">
          <cell r="C5281">
            <v>49</v>
          </cell>
          <cell r="D5281" t="str">
            <v>518-016</v>
          </cell>
        </row>
        <row r="5282">
          <cell r="C5282">
            <v>49</v>
          </cell>
          <cell r="D5282" t="str">
            <v>518-016</v>
          </cell>
        </row>
        <row r="5283">
          <cell r="C5283">
            <v>49</v>
          </cell>
          <cell r="D5283" t="str">
            <v>518-016</v>
          </cell>
        </row>
        <row r="5284">
          <cell r="C5284">
            <v>49</v>
          </cell>
          <cell r="D5284" t="str">
            <v>518-016</v>
          </cell>
        </row>
        <row r="5285">
          <cell r="C5285">
            <v>49</v>
          </cell>
          <cell r="D5285" t="str">
            <v>518-016</v>
          </cell>
        </row>
        <row r="5286">
          <cell r="C5286">
            <v>49</v>
          </cell>
          <cell r="D5286" t="str">
            <v>518-016</v>
          </cell>
        </row>
        <row r="5287">
          <cell r="C5287">
            <v>49</v>
          </cell>
          <cell r="D5287" t="str">
            <v>518-016</v>
          </cell>
        </row>
        <row r="5288">
          <cell r="C5288">
            <v>49</v>
          </cell>
          <cell r="D5288" t="str">
            <v>518-016</v>
          </cell>
        </row>
        <row r="5289">
          <cell r="C5289">
            <v>49</v>
          </cell>
          <cell r="D5289" t="str">
            <v>518-016</v>
          </cell>
        </row>
        <row r="5290">
          <cell r="C5290">
            <v>49</v>
          </cell>
          <cell r="D5290" t="str">
            <v>518-016</v>
          </cell>
        </row>
        <row r="5291">
          <cell r="C5291">
            <v>49</v>
          </cell>
          <cell r="D5291" t="str">
            <v>518-016</v>
          </cell>
        </row>
        <row r="5292">
          <cell r="C5292">
            <v>49</v>
          </cell>
          <cell r="D5292" t="str">
            <v>518-016</v>
          </cell>
        </row>
        <row r="5293">
          <cell r="C5293">
            <v>49</v>
          </cell>
          <cell r="D5293" t="str">
            <v>518-016</v>
          </cell>
        </row>
        <row r="5294">
          <cell r="C5294">
            <v>49</v>
          </cell>
          <cell r="D5294" t="str">
            <v>518-016</v>
          </cell>
        </row>
        <row r="5295">
          <cell r="C5295">
            <v>49</v>
          </cell>
          <cell r="D5295" t="str">
            <v>518-016</v>
          </cell>
        </row>
        <row r="5296">
          <cell r="C5296">
            <v>49</v>
          </cell>
          <cell r="D5296" t="str">
            <v>518-016</v>
          </cell>
        </row>
        <row r="5297">
          <cell r="C5297">
            <v>49</v>
          </cell>
          <cell r="D5297" t="str">
            <v>518-016</v>
          </cell>
        </row>
        <row r="5298">
          <cell r="C5298">
            <v>49</v>
          </cell>
          <cell r="D5298" t="str">
            <v>518-016</v>
          </cell>
        </row>
        <row r="5299">
          <cell r="C5299">
            <v>49</v>
          </cell>
          <cell r="D5299" t="str">
            <v>518-016</v>
          </cell>
        </row>
        <row r="5300">
          <cell r="C5300">
            <v>49</v>
          </cell>
          <cell r="D5300" t="str">
            <v>518-016</v>
          </cell>
        </row>
        <row r="5301">
          <cell r="C5301">
            <v>49</v>
          </cell>
          <cell r="D5301" t="str">
            <v>518-016</v>
          </cell>
        </row>
        <row r="5302">
          <cell r="C5302">
            <v>49</v>
          </cell>
          <cell r="D5302" t="str">
            <v>518-016</v>
          </cell>
        </row>
        <row r="5303">
          <cell r="C5303">
            <v>49</v>
          </cell>
          <cell r="D5303" t="str">
            <v>518-016</v>
          </cell>
        </row>
        <row r="5304">
          <cell r="C5304">
            <v>49</v>
          </cell>
          <cell r="D5304" t="str">
            <v>518-016</v>
          </cell>
        </row>
        <row r="5305">
          <cell r="C5305">
            <v>50</v>
          </cell>
          <cell r="D5305" t="str">
            <v>519-016</v>
          </cell>
        </row>
        <row r="5306">
          <cell r="C5306">
            <v>50</v>
          </cell>
          <cell r="D5306" t="str">
            <v>519-016</v>
          </cell>
        </row>
        <row r="5307">
          <cell r="C5307">
            <v>50</v>
          </cell>
          <cell r="D5307" t="str">
            <v>519-016</v>
          </cell>
        </row>
        <row r="5308">
          <cell r="C5308">
            <v>50</v>
          </cell>
          <cell r="D5308" t="str">
            <v>519-016</v>
          </cell>
        </row>
        <row r="5309">
          <cell r="C5309">
            <v>50</v>
          </cell>
          <cell r="D5309" t="str">
            <v>519-016</v>
          </cell>
        </row>
        <row r="5310">
          <cell r="C5310">
            <v>50</v>
          </cell>
          <cell r="D5310" t="str">
            <v>519-016</v>
          </cell>
        </row>
        <row r="5311">
          <cell r="C5311">
            <v>50</v>
          </cell>
          <cell r="D5311" t="str">
            <v>519-016</v>
          </cell>
        </row>
        <row r="5312">
          <cell r="C5312">
            <v>50</v>
          </cell>
          <cell r="D5312" t="str">
            <v>519-016</v>
          </cell>
        </row>
        <row r="5313">
          <cell r="C5313">
            <v>50</v>
          </cell>
          <cell r="D5313" t="str">
            <v>519-016</v>
          </cell>
        </row>
        <row r="5314">
          <cell r="C5314">
            <v>50</v>
          </cell>
          <cell r="D5314" t="str">
            <v>519-016</v>
          </cell>
        </row>
        <row r="5315">
          <cell r="C5315">
            <v>50</v>
          </cell>
          <cell r="D5315" t="str">
            <v>519-016</v>
          </cell>
        </row>
        <row r="5316">
          <cell r="C5316">
            <v>50</v>
          </cell>
          <cell r="D5316" t="str">
            <v>519-016</v>
          </cell>
        </row>
        <row r="5317">
          <cell r="C5317">
            <v>50</v>
          </cell>
          <cell r="D5317" t="str">
            <v>519-016</v>
          </cell>
        </row>
        <row r="5318">
          <cell r="C5318">
            <v>50</v>
          </cell>
          <cell r="D5318" t="str">
            <v>519-016</v>
          </cell>
        </row>
        <row r="5319">
          <cell r="C5319">
            <v>50</v>
          </cell>
          <cell r="D5319" t="str">
            <v>519-016</v>
          </cell>
        </row>
        <row r="5320">
          <cell r="C5320">
            <v>50</v>
          </cell>
          <cell r="D5320" t="str">
            <v>519-016</v>
          </cell>
        </row>
        <row r="5321">
          <cell r="C5321">
            <v>50</v>
          </cell>
          <cell r="D5321" t="str">
            <v>519-016</v>
          </cell>
        </row>
        <row r="5322">
          <cell r="C5322">
            <v>50</v>
          </cell>
          <cell r="D5322" t="str">
            <v>519-016</v>
          </cell>
        </row>
        <row r="5323">
          <cell r="C5323">
            <v>50</v>
          </cell>
          <cell r="D5323" t="str">
            <v>519-016</v>
          </cell>
        </row>
        <row r="5324">
          <cell r="C5324">
            <v>50</v>
          </cell>
          <cell r="D5324" t="str">
            <v>519-016</v>
          </cell>
        </row>
        <row r="5325">
          <cell r="C5325">
            <v>50</v>
          </cell>
          <cell r="D5325" t="str">
            <v>519-016</v>
          </cell>
        </row>
        <row r="5326">
          <cell r="C5326">
            <v>50</v>
          </cell>
          <cell r="D5326" t="str">
            <v>519-016</v>
          </cell>
        </row>
        <row r="5327">
          <cell r="C5327">
            <v>50</v>
          </cell>
          <cell r="D5327" t="str">
            <v>519-016</v>
          </cell>
        </row>
        <row r="5328">
          <cell r="C5328">
            <v>50</v>
          </cell>
          <cell r="D5328" t="str">
            <v>519-016</v>
          </cell>
        </row>
        <row r="5329">
          <cell r="C5329">
            <v>50</v>
          </cell>
          <cell r="D5329" t="str">
            <v>519-016</v>
          </cell>
        </row>
        <row r="5330">
          <cell r="C5330">
            <v>50</v>
          </cell>
          <cell r="D5330" t="str">
            <v>519-016</v>
          </cell>
        </row>
        <row r="5331">
          <cell r="C5331">
            <v>50</v>
          </cell>
          <cell r="D5331" t="str">
            <v>519-016</v>
          </cell>
        </row>
        <row r="5332">
          <cell r="C5332">
            <v>50</v>
          </cell>
          <cell r="D5332" t="str">
            <v>519-016</v>
          </cell>
        </row>
        <row r="5333">
          <cell r="C5333">
            <v>50</v>
          </cell>
          <cell r="D5333" t="str">
            <v>519-016</v>
          </cell>
        </row>
        <row r="5334">
          <cell r="C5334">
            <v>50</v>
          </cell>
          <cell r="D5334" t="str">
            <v>519-016</v>
          </cell>
        </row>
        <row r="5335">
          <cell r="C5335">
            <v>50</v>
          </cell>
          <cell r="D5335" t="str">
            <v>519-016</v>
          </cell>
        </row>
        <row r="5336">
          <cell r="C5336">
            <v>50</v>
          </cell>
          <cell r="D5336" t="str">
            <v>519-016</v>
          </cell>
        </row>
        <row r="5337">
          <cell r="C5337">
            <v>50</v>
          </cell>
          <cell r="D5337" t="str">
            <v>519-016</v>
          </cell>
        </row>
        <row r="5338">
          <cell r="C5338">
            <v>50</v>
          </cell>
          <cell r="D5338" t="str">
            <v>519-016</v>
          </cell>
        </row>
        <row r="5339">
          <cell r="C5339">
            <v>50</v>
          </cell>
          <cell r="D5339" t="str">
            <v>519-016</v>
          </cell>
        </row>
        <row r="5340">
          <cell r="C5340">
            <v>50</v>
          </cell>
          <cell r="D5340" t="str">
            <v>519-016</v>
          </cell>
        </row>
        <row r="5341">
          <cell r="C5341">
            <v>50</v>
          </cell>
          <cell r="D5341" t="str">
            <v>519-016</v>
          </cell>
        </row>
        <row r="5342">
          <cell r="C5342">
            <v>50</v>
          </cell>
          <cell r="D5342" t="str">
            <v>519-016</v>
          </cell>
        </row>
        <row r="5343">
          <cell r="C5343">
            <v>50</v>
          </cell>
          <cell r="D5343" t="str">
            <v>519-016</v>
          </cell>
        </row>
        <row r="5344">
          <cell r="C5344">
            <v>50</v>
          </cell>
          <cell r="D5344" t="str">
            <v>519-016</v>
          </cell>
        </row>
        <row r="5345">
          <cell r="C5345">
            <v>50</v>
          </cell>
          <cell r="D5345" t="str">
            <v>519-016</v>
          </cell>
        </row>
        <row r="5346">
          <cell r="C5346">
            <v>50</v>
          </cell>
          <cell r="D5346" t="str">
            <v>519-016</v>
          </cell>
        </row>
        <row r="5347">
          <cell r="C5347">
            <v>50</v>
          </cell>
          <cell r="D5347" t="str">
            <v>519-016</v>
          </cell>
        </row>
        <row r="5348">
          <cell r="C5348">
            <v>50</v>
          </cell>
          <cell r="D5348" t="str">
            <v>519-016</v>
          </cell>
        </row>
        <row r="5349">
          <cell r="C5349">
            <v>50</v>
          </cell>
          <cell r="D5349" t="str">
            <v>519-016</v>
          </cell>
        </row>
        <row r="5350">
          <cell r="C5350">
            <v>50</v>
          </cell>
          <cell r="D5350" t="str">
            <v>519-016</v>
          </cell>
        </row>
        <row r="5351">
          <cell r="C5351">
            <v>50</v>
          </cell>
          <cell r="D5351" t="str">
            <v>519-016</v>
          </cell>
        </row>
        <row r="5352">
          <cell r="C5352">
            <v>50</v>
          </cell>
          <cell r="D5352" t="str">
            <v>519-016</v>
          </cell>
        </row>
        <row r="5353">
          <cell r="C5353">
            <v>50</v>
          </cell>
          <cell r="D5353" t="str">
            <v>519-016</v>
          </cell>
        </row>
        <row r="5354">
          <cell r="C5354">
            <v>50</v>
          </cell>
          <cell r="D5354" t="str">
            <v>519-016</v>
          </cell>
        </row>
        <row r="5355">
          <cell r="C5355">
            <v>50</v>
          </cell>
          <cell r="D5355" t="str">
            <v>519-016</v>
          </cell>
        </row>
        <row r="5356">
          <cell r="C5356">
            <v>50</v>
          </cell>
          <cell r="D5356" t="str">
            <v>519-016</v>
          </cell>
        </row>
        <row r="5357">
          <cell r="C5357">
            <v>50</v>
          </cell>
          <cell r="D5357" t="str">
            <v>519-016</v>
          </cell>
        </row>
        <row r="5358">
          <cell r="C5358">
            <v>50</v>
          </cell>
          <cell r="D5358" t="str">
            <v>519-016</v>
          </cell>
        </row>
        <row r="5359">
          <cell r="C5359">
            <v>50</v>
          </cell>
          <cell r="D5359" t="str">
            <v>519-016</v>
          </cell>
        </row>
        <row r="5360">
          <cell r="C5360">
            <v>50</v>
          </cell>
          <cell r="D5360" t="str">
            <v>519-016</v>
          </cell>
        </row>
        <row r="5361">
          <cell r="C5361">
            <v>50</v>
          </cell>
          <cell r="D5361" t="str">
            <v>519-016</v>
          </cell>
        </row>
        <row r="5362">
          <cell r="C5362">
            <v>50</v>
          </cell>
          <cell r="D5362" t="str">
            <v>519-016</v>
          </cell>
        </row>
        <row r="5363">
          <cell r="C5363">
            <v>50</v>
          </cell>
          <cell r="D5363" t="str">
            <v>519-016</v>
          </cell>
        </row>
        <row r="5364">
          <cell r="C5364">
            <v>50</v>
          </cell>
          <cell r="D5364" t="str">
            <v>519-016</v>
          </cell>
        </row>
        <row r="5365">
          <cell r="C5365">
            <v>50</v>
          </cell>
          <cell r="D5365" t="str">
            <v>519-016</v>
          </cell>
        </row>
        <row r="5366">
          <cell r="C5366">
            <v>50</v>
          </cell>
          <cell r="D5366" t="str">
            <v>519-016</v>
          </cell>
        </row>
        <row r="5367">
          <cell r="C5367">
            <v>50</v>
          </cell>
          <cell r="D5367" t="str">
            <v>519-016</v>
          </cell>
        </row>
        <row r="5368">
          <cell r="C5368">
            <v>50</v>
          </cell>
          <cell r="D5368" t="str">
            <v>519-016</v>
          </cell>
        </row>
        <row r="5369">
          <cell r="C5369">
            <v>50</v>
          </cell>
          <cell r="D5369" t="str">
            <v>519-016</v>
          </cell>
        </row>
        <row r="5370">
          <cell r="C5370">
            <v>50</v>
          </cell>
          <cell r="D5370" t="str">
            <v>519-016</v>
          </cell>
        </row>
        <row r="5371">
          <cell r="C5371">
            <v>50</v>
          </cell>
          <cell r="D5371" t="str">
            <v>519-016</v>
          </cell>
        </row>
        <row r="5372">
          <cell r="C5372">
            <v>50</v>
          </cell>
          <cell r="D5372" t="str">
            <v>519-016</v>
          </cell>
        </row>
        <row r="5373">
          <cell r="C5373">
            <v>50</v>
          </cell>
          <cell r="D5373" t="str">
            <v>519-016</v>
          </cell>
        </row>
        <row r="5374">
          <cell r="C5374">
            <v>50</v>
          </cell>
          <cell r="D5374" t="str">
            <v>519-016</v>
          </cell>
        </row>
        <row r="5375">
          <cell r="C5375">
            <v>50</v>
          </cell>
          <cell r="D5375" t="str">
            <v>519-016</v>
          </cell>
        </row>
        <row r="5376">
          <cell r="C5376">
            <v>50</v>
          </cell>
          <cell r="D5376" t="str">
            <v>519-016</v>
          </cell>
        </row>
        <row r="5377">
          <cell r="C5377">
            <v>50</v>
          </cell>
          <cell r="D5377" t="str">
            <v>519-016</v>
          </cell>
        </row>
        <row r="5378">
          <cell r="C5378">
            <v>50</v>
          </cell>
          <cell r="D5378" t="str">
            <v>519-016</v>
          </cell>
        </row>
        <row r="5379">
          <cell r="C5379">
            <v>50</v>
          </cell>
          <cell r="D5379" t="str">
            <v>519-016</v>
          </cell>
        </row>
        <row r="5380">
          <cell r="C5380">
            <v>50</v>
          </cell>
          <cell r="D5380" t="str">
            <v>519-016</v>
          </cell>
        </row>
        <row r="5381">
          <cell r="C5381">
            <v>50</v>
          </cell>
          <cell r="D5381" t="str">
            <v>519-016</v>
          </cell>
        </row>
        <row r="5382">
          <cell r="C5382">
            <v>50</v>
          </cell>
          <cell r="D5382" t="str">
            <v>519-016</v>
          </cell>
        </row>
        <row r="5383">
          <cell r="C5383">
            <v>50</v>
          </cell>
          <cell r="D5383" t="str">
            <v>519-016</v>
          </cell>
        </row>
        <row r="5384">
          <cell r="C5384">
            <v>50</v>
          </cell>
          <cell r="D5384" t="str">
            <v>519-016</v>
          </cell>
        </row>
        <row r="5385">
          <cell r="C5385">
            <v>50</v>
          </cell>
          <cell r="D5385" t="str">
            <v>519-016</v>
          </cell>
        </row>
        <row r="5386">
          <cell r="C5386">
            <v>50</v>
          </cell>
          <cell r="D5386" t="str">
            <v>519-016</v>
          </cell>
        </row>
        <row r="5387">
          <cell r="C5387">
            <v>50</v>
          </cell>
          <cell r="D5387" t="str">
            <v>519-016</v>
          </cell>
        </row>
        <row r="5388">
          <cell r="C5388">
            <v>50</v>
          </cell>
          <cell r="D5388" t="str">
            <v>519-016</v>
          </cell>
        </row>
        <row r="5389">
          <cell r="C5389">
            <v>51</v>
          </cell>
          <cell r="D5389" t="str">
            <v>520-056</v>
          </cell>
        </row>
        <row r="5390">
          <cell r="C5390">
            <v>51</v>
          </cell>
          <cell r="D5390" t="str">
            <v>520-056</v>
          </cell>
        </row>
        <row r="5391">
          <cell r="C5391">
            <v>51</v>
          </cell>
          <cell r="D5391" t="str">
            <v>520-056</v>
          </cell>
        </row>
        <row r="5392">
          <cell r="C5392">
            <v>51</v>
          </cell>
          <cell r="D5392" t="str">
            <v>520-056</v>
          </cell>
        </row>
        <row r="5393">
          <cell r="C5393">
            <v>51</v>
          </cell>
          <cell r="D5393" t="str">
            <v>520-056</v>
          </cell>
        </row>
        <row r="5394">
          <cell r="C5394">
            <v>51</v>
          </cell>
          <cell r="D5394" t="str">
            <v>520-056</v>
          </cell>
        </row>
        <row r="5395">
          <cell r="C5395">
            <v>51</v>
          </cell>
          <cell r="D5395" t="str">
            <v>520-056</v>
          </cell>
        </row>
        <row r="5396">
          <cell r="C5396">
            <v>51</v>
          </cell>
          <cell r="D5396" t="str">
            <v>520-001</v>
          </cell>
        </row>
        <row r="5397">
          <cell r="C5397">
            <v>51</v>
          </cell>
          <cell r="D5397" t="str">
            <v>520-001</v>
          </cell>
        </row>
        <row r="5398">
          <cell r="C5398">
            <v>51</v>
          </cell>
          <cell r="D5398" t="str">
            <v>520-001</v>
          </cell>
        </row>
        <row r="5399">
          <cell r="C5399">
            <v>51</v>
          </cell>
          <cell r="D5399" t="str">
            <v>520-001</v>
          </cell>
        </row>
        <row r="5400">
          <cell r="C5400">
            <v>51</v>
          </cell>
          <cell r="D5400" t="str">
            <v>520-001</v>
          </cell>
        </row>
        <row r="5401">
          <cell r="C5401">
            <v>51</v>
          </cell>
          <cell r="D5401" t="str">
            <v>520-001</v>
          </cell>
        </row>
        <row r="5402">
          <cell r="C5402">
            <v>51</v>
          </cell>
          <cell r="D5402" t="str">
            <v>520-001</v>
          </cell>
        </row>
        <row r="5403">
          <cell r="C5403">
            <v>51</v>
          </cell>
          <cell r="D5403" t="str">
            <v>520-056</v>
          </cell>
        </row>
        <row r="5404">
          <cell r="C5404">
            <v>51</v>
          </cell>
          <cell r="D5404" t="str">
            <v>520-056</v>
          </cell>
        </row>
        <row r="5405">
          <cell r="C5405">
            <v>51</v>
          </cell>
          <cell r="D5405" t="str">
            <v>520-001</v>
          </cell>
        </row>
        <row r="5406">
          <cell r="C5406">
            <v>51</v>
          </cell>
          <cell r="D5406" t="str">
            <v>520-001</v>
          </cell>
        </row>
        <row r="5407">
          <cell r="C5407">
            <v>51</v>
          </cell>
          <cell r="D5407" t="str">
            <v>520-056</v>
          </cell>
        </row>
        <row r="5408">
          <cell r="C5408">
            <v>51</v>
          </cell>
          <cell r="D5408" t="str">
            <v>520-056</v>
          </cell>
        </row>
        <row r="5409">
          <cell r="C5409">
            <v>51</v>
          </cell>
          <cell r="D5409" t="str">
            <v>520-001</v>
          </cell>
        </row>
        <row r="5410">
          <cell r="C5410">
            <v>51</v>
          </cell>
          <cell r="D5410" t="str">
            <v>520-001</v>
          </cell>
        </row>
        <row r="5411">
          <cell r="C5411">
            <v>51</v>
          </cell>
          <cell r="D5411" t="str">
            <v>520-056</v>
          </cell>
        </row>
        <row r="5412">
          <cell r="C5412">
            <v>51</v>
          </cell>
          <cell r="D5412" t="str">
            <v>520-001</v>
          </cell>
        </row>
        <row r="5413">
          <cell r="C5413">
            <v>51</v>
          </cell>
          <cell r="D5413" t="str">
            <v>520-001</v>
          </cell>
        </row>
        <row r="5414">
          <cell r="C5414">
            <v>51</v>
          </cell>
          <cell r="D5414" t="str">
            <v>520-001</v>
          </cell>
        </row>
        <row r="5415">
          <cell r="C5415">
            <v>51</v>
          </cell>
          <cell r="D5415" t="str">
            <v>520-001</v>
          </cell>
        </row>
        <row r="5416">
          <cell r="C5416">
            <v>51</v>
          </cell>
          <cell r="D5416" t="str">
            <v>520-001</v>
          </cell>
        </row>
        <row r="5417">
          <cell r="C5417">
            <v>51</v>
          </cell>
          <cell r="D5417" t="str">
            <v>520-001</v>
          </cell>
        </row>
        <row r="5418">
          <cell r="C5418">
            <v>51</v>
          </cell>
          <cell r="D5418" t="str">
            <v>520-001</v>
          </cell>
        </row>
        <row r="5419">
          <cell r="C5419">
            <v>51</v>
          </cell>
          <cell r="D5419" t="str">
            <v>520-056</v>
          </cell>
        </row>
        <row r="5420">
          <cell r="C5420">
            <v>51</v>
          </cell>
          <cell r="D5420" t="str">
            <v>520-001</v>
          </cell>
        </row>
        <row r="5421">
          <cell r="C5421">
            <v>51</v>
          </cell>
          <cell r="D5421" t="str">
            <v>520-001</v>
          </cell>
        </row>
        <row r="5422">
          <cell r="C5422">
            <v>51</v>
          </cell>
          <cell r="D5422" t="str">
            <v>520-001</v>
          </cell>
        </row>
        <row r="5423">
          <cell r="C5423">
            <v>51</v>
          </cell>
          <cell r="D5423" t="str">
            <v>520-001</v>
          </cell>
        </row>
        <row r="5424">
          <cell r="C5424">
            <v>51</v>
          </cell>
          <cell r="D5424" t="str">
            <v>520-001</v>
          </cell>
        </row>
        <row r="5425">
          <cell r="C5425">
            <v>51</v>
          </cell>
          <cell r="D5425" t="str">
            <v>520-001</v>
          </cell>
        </row>
        <row r="5426">
          <cell r="C5426">
            <v>51</v>
          </cell>
          <cell r="D5426" t="str">
            <v>520-056</v>
          </cell>
        </row>
        <row r="5427">
          <cell r="C5427">
            <v>51</v>
          </cell>
          <cell r="D5427" t="str">
            <v>520-001</v>
          </cell>
        </row>
        <row r="5428">
          <cell r="C5428">
            <v>51</v>
          </cell>
          <cell r="D5428" t="str">
            <v>520-001</v>
          </cell>
        </row>
        <row r="5429">
          <cell r="C5429">
            <v>51</v>
          </cell>
          <cell r="D5429" t="str">
            <v>520-001</v>
          </cell>
        </row>
        <row r="5430">
          <cell r="C5430">
            <v>51</v>
          </cell>
          <cell r="D5430" t="str">
            <v>520-056</v>
          </cell>
        </row>
        <row r="5431">
          <cell r="C5431">
            <v>51</v>
          </cell>
          <cell r="D5431" t="str">
            <v>520-056</v>
          </cell>
        </row>
        <row r="5432">
          <cell r="C5432">
            <v>51</v>
          </cell>
          <cell r="D5432" t="str">
            <v>520-001</v>
          </cell>
        </row>
        <row r="5433">
          <cell r="C5433">
            <v>51</v>
          </cell>
          <cell r="D5433" t="str">
            <v>520-001</v>
          </cell>
        </row>
        <row r="5434">
          <cell r="C5434">
            <v>51</v>
          </cell>
          <cell r="D5434" t="str">
            <v>520-001</v>
          </cell>
        </row>
        <row r="5435">
          <cell r="C5435">
            <v>51</v>
          </cell>
          <cell r="D5435" t="str">
            <v>520-056</v>
          </cell>
        </row>
        <row r="5436">
          <cell r="C5436">
            <v>51</v>
          </cell>
          <cell r="D5436" t="str">
            <v>520-056</v>
          </cell>
        </row>
        <row r="5437">
          <cell r="C5437">
            <v>51</v>
          </cell>
          <cell r="D5437" t="str">
            <v>520-001</v>
          </cell>
        </row>
        <row r="5438">
          <cell r="C5438">
            <v>51</v>
          </cell>
          <cell r="D5438" t="str">
            <v>520-056</v>
          </cell>
        </row>
        <row r="5439">
          <cell r="C5439">
            <v>51</v>
          </cell>
          <cell r="D5439" t="str">
            <v>520-056</v>
          </cell>
        </row>
        <row r="5440">
          <cell r="C5440">
            <v>51</v>
          </cell>
          <cell r="D5440" t="str">
            <v>520-001</v>
          </cell>
        </row>
        <row r="5441">
          <cell r="C5441">
            <v>51</v>
          </cell>
          <cell r="D5441" t="str">
            <v>520-056</v>
          </cell>
        </row>
        <row r="5442">
          <cell r="C5442">
            <v>51</v>
          </cell>
          <cell r="D5442" t="str">
            <v>520-056</v>
          </cell>
        </row>
        <row r="5443">
          <cell r="C5443">
            <v>51</v>
          </cell>
          <cell r="D5443" t="str">
            <v>520-001</v>
          </cell>
        </row>
        <row r="5444">
          <cell r="C5444">
            <v>51</v>
          </cell>
          <cell r="D5444" t="str">
            <v>520-001</v>
          </cell>
        </row>
        <row r="5445">
          <cell r="C5445">
            <v>51</v>
          </cell>
          <cell r="D5445" t="str">
            <v>520-001</v>
          </cell>
        </row>
        <row r="5446">
          <cell r="C5446">
            <v>51</v>
          </cell>
          <cell r="D5446" t="str">
            <v>520-001</v>
          </cell>
        </row>
        <row r="5447">
          <cell r="C5447">
            <v>51</v>
          </cell>
          <cell r="D5447" t="str">
            <v>520-001</v>
          </cell>
        </row>
        <row r="5448">
          <cell r="C5448">
            <v>51</v>
          </cell>
          <cell r="D5448" t="str">
            <v>520-001</v>
          </cell>
        </row>
        <row r="5449">
          <cell r="C5449">
            <v>51</v>
          </cell>
          <cell r="D5449" t="str">
            <v>520-056</v>
          </cell>
        </row>
        <row r="5450">
          <cell r="C5450">
            <v>51</v>
          </cell>
          <cell r="D5450" t="str">
            <v>520-056</v>
          </cell>
        </row>
        <row r="5451">
          <cell r="C5451">
            <v>51</v>
          </cell>
          <cell r="D5451" t="str">
            <v>520-056</v>
          </cell>
        </row>
        <row r="5452">
          <cell r="C5452">
            <v>51</v>
          </cell>
          <cell r="D5452" t="str">
            <v>520-001</v>
          </cell>
        </row>
        <row r="5453">
          <cell r="C5453">
            <v>51</v>
          </cell>
          <cell r="D5453" t="str">
            <v>520-001</v>
          </cell>
        </row>
        <row r="5454">
          <cell r="C5454">
            <v>51</v>
          </cell>
          <cell r="D5454" t="str">
            <v>520-056</v>
          </cell>
        </row>
        <row r="5455">
          <cell r="C5455">
            <v>51</v>
          </cell>
          <cell r="D5455" t="str">
            <v>520-056</v>
          </cell>
        </row>
        <row r="5456">
          <cell r="C5456">
            <v>51</v>
          </cell>
          <cell r="D5456" t="str">
            <v>520-056</v>
          </cell>
        </row>
        <row r="5457">
          <cell r="C5457">
            <v>51</v>
          </cell>
          <cell r="D5457" t="str">
            <v>520-056</v>
          </cell>
        </row>
        <row r="5458">
          <cell r="C5458">
            <v>51</v>
          </cell>
          <cell r="D5458" t="str">
            <v>520-001</v>
          </cell>
        </row>
        <row r="5459">
          <cell r="C5459">
            <v>51</v>
          </cell>
          <cell r="D5459" t="str">
            <v>520-001</v>
          </cell>
        </row>
        <row r="5460">
          <cell r="C5460">
            <v>51</v>
          </cell>
          <cell r="D5460" t="str">
            <v>520-001</v>
          </cell>
        </row>
        <row r="5461">
          <cell r="C5461">
            <v>51</v>
          </cell>
          <cell r="D5461" t="str">
            <v>520-001</v>
          </cell>
        </row>
        <row r="5462">
          <cell r="C5462">
            <v>51</v>
          </cell>
          <cell r="D5462" t="str">
            <v>520-001</v>
          </cell>
        </row>
        <row r="5463">
          <cell r="C5463">
            <v>51</v>
          </cell>
          <cell r="D5463" t="str">
            <v>520-001</v>
          </cell>
        </row>
        <row r="5464">
          <cell r="C5464">
            <v>51</v>
          </cell>
          <cell r="D5464" t="str">
            <v>520-001</v>
          </cell>
        </row>
        <row r="5465">
          <cell r="C5465">
            <v>51</v>
          </cell>
          <cell r="D5465" t="str">
            <v>520-001</v>
          </cell>
        </row>
        <row r="5466">
          <cell r="C5466">
            <v>51</v>
          </cell>
          <cell r="D5466" t="str">
            <v>520-001</v>
          </cell>
        </row>
        <row r="5467">
          <cell r="C5467">
            <v>51</v>
          </cell>
          <cell r="D5467" t="str">
            <v>520-001</v>
          </cell>
        </row>
        <row r="5468">
          <cell r="C5468">
            <v>51</v>
          </cell>
          <cell r="D5468" t="str">
            <v>520-001</v>
          </cell>
        </row>
        <row r="5469">
          <cell r="C5469">
            <v>51</v>
          </cell>
          <cell r="D5469" t="str">
            <v>520-001</v>
          </cell>
        </row>
        <row r="5470">
          <cell r="C5470">
            <v>51</v>
          </cell>
          <cell r="D5470" t="str">
            <v>520-001</v>
          </cell>
        </row>
        <row r="5471">
          <cell r="C5471">
            <v>51</v>
          </cell>
          <cell r="D5471" t="str">
            <v>520-001</v>
          </cell>
        </row>
        <row r="5472">
          <cell r="C5472">
            <v>51</v>
          </cell>
          <cell r="D5472" t="str">
            <v>520-001</v>
          </cell>
        </row>
        <row r="5473">
          <cell r="C5473">
            <v>51</v>
          </cell>
          <cell r="D5473" t="str">
            <v>520-056</v>
          </cell>
        </row>
        <row r="5474">
          <cell r="C5474">
            <v>51</v>
          </cell>
          <cell r="D5474" t="str">
            <v>520-056</v>
          </cell>
        </row>
        <row r="5475">
          <cell r="C5475">
            <v>51</v>
          </cell>
          <cell r="D5475" t="str">
            <v>520-001</v>
          </cell>
        </row>
        <row r="5476">
          <cell r="C5476">
            <v>51</v>
          </cell>
          <cell r="D5476" t="str">
            <v>520-001</v>
          </cell>
        </row>
        <row r="5477">
          <cell r="C5477">
            <v>51</v>
          </cell>
          <cell r="D5477" t="str">
            <v>520-001</v>
          </cell>
        </row>
        <row r="5478">
          <cell r="C5478">
            <v>51</v>
          </cell>
          <cell r="D5478" t="str">
            <v>520-001</v>
          </cell>
        </row>
        <row r="5479">
          <cell r="C5479">
            <v>51</v>
          </cell>
          <cell r="D5479" t="str">
            <v>520-001</v>
          </cell>
        </row>
        <row r="5480">
          <cell r="C5480">
            <v>51</v>
          </cell>
          <cell r="D5480" t="str">
            <v>520-001</v>
          </cell>
        </row>
        <row r="5481">
          <cell r="C5481">
            <v>51</v>
          </cell>
          <cell r="D5481" t="str">
            <v>520-001</v>
          </cell>
        </row>
        <row r="5482">
          <cell r="C5482">
            <v>51</v>
          </cell>
          <cell r="D5482" t="str">
            <v>520-001</v>
          </cell>
        </row>
        <row r="5483">
          <cell r="C5483">
            <v>51</v>
          </cell>
          <cell r="D5483" t="str">
            <v>520-001</v>
          </cell>
        </row>
        <row r="5484">
          <cell r="C5484">
            <v>51</v>
          </cell>
          <cell r="D5484" t="str">
            <v>520-001</v>
          </cell>
        </row>
        <row r="5485">
          <cell r="C5485">
            <v>51</v>
          </cell>
          <cell r="D5485" t="str">
            <v>520-056</v>
          </cell>
        </row>
        <row r="5486">
          <cell r="C5486">
            <v>51</v>
          </cell>
          <cell r="D5486" t="str">
            <v>520-056</v>
          </cell>
        </row>
        <row r="5487">
          <cell r="C5487">
            <v>51</v>
          </cell>
          <cell r="D5487" t="str">
            <v>520-001</v>
          </cell>
        </row>
        <row r="5488">
          <cell r="C5488">
            <v>51</v>
          </cell>
          <cell r="D5488" t="str">
            <v>520-001</v>
          </cell>
        </row>
        <row r="5489">
          <cell r="C5489">
            <v>51</v>
          </cell>
          <cell r="D5489" t="str">
            <v>520-001</v>
          </cell>
        </row>
        <row r="5490">
          <cell r="C5490">
            <v>51</v>
          </cell>
          <cell r="D5490" t="str">
            <v>520-001</v>
          </cell>
        </row>
        <row r="5491">
          <cell r="C5491">
            <v>51</v>
          </cell>
          <cell r="D5491" t="str">
            <v>520-056</v>
          </cell>
        </row>
        <row r="5492">
          <cell r="C5492">
            <v>51</v>
          </cell>
          <cell r="D5492" t="str">
            <v>520-001</v>
          </cell>
        </row>
        <row r="5493">
          <cell r="C5493">
            <v>51</v>
          </cell>
          <cell r="D5493" t="str">
            <v>520-001</v>
          </cell>
        </row>
        <row r="5494">
          <cell r="C5494">
            <v>51</v>
          </cell>
          <cell r="D5494" t="str">
            <v>520-001</v>
          </cell>
        </row>
        <row r="5495">
          <cell r="C5495">
            <v>51</v>
          </cell>
          <cell r="D5495" t="str">
            <v>520-001</v>
          </cell>
        </row>
        <row r="5496">
          <cell r="C5496">
            <v>51</v>
          </cell>
          <cell r="D5496" t="str">
            <v>520-001</v>
          </cell>
        </row>
        <row r="5497">
          <cell r="C5497">
            <v>51</v>
          </cell>
          <cell r="D5497" t="str">
            <v>520-001</v>
          </cell>
        </row>
        <row r="5498">
          <cell r="C5498">
            <v>51</v>
          </cell>
          <cell r="D5498" t="str">
            <v>520-056</v>
          </cell>
        </row>
        <row r="5499">
          <cell r="C5499">
            <v>51</v>
          </cell>
          <cell r="D5499" t="str">
            <v>520-001</v>
          </cell>
        </row>
        <row r="5500">
          <cell r="C5500">
            <v>51</v>
          </cell>
          <cell r="D5500" t="str">
            <v>520-001</v>
          </cell>
        </row>
        <row r="5501">
          <cell r="C5501">
            <v>51</v>
          </cell>
          <cell r="D5501" t="str">
            <v>520-001</v>
          </cell>
        </row>
        <row r="5502">
          <cell r="C5502">
            <v>51</v>
          </cell>
          <cell r="D5502" t="str">
            <v>520-001</v>
          </cell>
        </row>
        <row r="5503">
          <cell r="C5503">
            <v>51</v>
          </cell>
          <cell r="D5503" t="str">
            <v>520-001</v>
          </cell>
        </row>
        <row r="5504">
          <cell r="C5504">
            <v>51</v>
          </cell>
          <cell r="D5504" t="str">
            <v>520-001</v>
          </cell>
        </row>
        <row r="5505">
          <cell r="C5505">
            <v>51</v>
          </cell>
          <cell r="D5505" t="str">
            <v>520-001</v>
          </cell>
        </row>
        <row r="5506">
          <cell r="C5506">
            <v>51</v>
          </cell>
          <cell r="D5506" t="str">
            <v>520-001</v>
          </cell>
        </row>
        <row r="5507">
          <cell r="C5507">
            <v>51</v>
          </cell>
          <cell r="D5507" t="str">
            <v>520-001</v>
          </cell>
        </row>
        <row r="5508">
          <cell r="C5508">
            <v>51</v>
          </cell>
          <cell r="D5508" t="str">
            <v>520-056</v>
          </cell>
        </row>
        <row r="5509">
          <cell r="C5509">
            <v>51</v>
          </cell>
          <cell r="D5509" t="str">
            <v>520-001</v>
          </cell>
        </row>
        <row r="5510">
          <cell r="C5510">
            <v>51</v>
          </cell>
          <cell r="D5510" t="str">
            <v>520-001</v>
          </cell>
        </row>
        <row r="5511">
          <cell r="C5511">
            <v>51</v>
          </cell>
          <cell r="D5511" t="str">
            <v>520-001</v>
          </cell>
        </row>
        <row r="5512">
          <cell r="C5512">
            <v>51</v>
          </cell>
          <cell r="D5512" t="str">
            <v>520-001</v>
          </cell>
        </row>
        <row r="5513">
          <cell r="C5513">
            <v>51</v>
          </cell>
          <cell r="D5513" t="str">
            <v>520-001</v>
          </cell>
        </row>
        <row r="5514">
          <cell r="C5514">
            <v>51</v>
          </cell>
          <cell r="D5514" t="str">
            <v>520-001</v>
          </cell>
        </row>
        <row r="5515">
          <cell r="C5515">
            <v>51</v>
          </cell>
          <cell r="D5515" t="str">
            <v>520-001</v>
          </cell>
        </row>
        <row r="5516">
          <cell r="C5516">
            <v>51</v>
          </cell>
          <cell r="D5516" t="str">
            <v>520-056</v>
          </cell>
        </row>
        <row r="5517">
          <cell r="C5517">
            <v>51</v>
          </cell>
          <cell r="D5517" t="str">
            <v>520-056</v>
          </cell>
        </row>
        <row r="5518">
          <cell r="C5518">
            <v>51</v>
          </cell>
          <cell r="D5518" t="str">
            <v>520-001</v>
          </cell>
        </row>
        <row r="5519">
          <cell r="C5519">
            <v>51</v>
          </cell>
          <cell r="D5519" t="str">
            <v>520-001</v>
          </cell>
        </row>
        <row r="5520">
          <cell r="C5520">
            <v>51</v>
          </cell>
          <cell r="D5520" t="str">
            <v>520-001</v>
          </cell>
        </row>
        <row r="5521">
          <cell r="C5521">
            <v>51</v>
          </cell>
          <cell r="D5521" t="str">
            <v>520-056</v>
          </cell>
        </row>
        <row r="5522">
          <cell r="C5522">
            <v>51</v>
          </cell>
          <cell r="D5522" t="str">
            <v>520-001</v>
          </cell>
        </row>
        <row r="5523">
          <cell r="C5523">
            <v>51</v>
          </cell>
          <cell r="D5523" t="str">
            <v>520-056</v>
          </cell>
        </row>
        <row r="5524">
          <cell r="C5524">
            <v>51</v>
          </cell>
          <cell r="D5524" t="str">
            <v>520-001</v>
          </cell>
        </row>
        <row r="5525">
          <cell r="C5525">
            <v>52</v>
          </cell>
          <cell r="D5525" t="str">
            <v>521-023</v>
          </cell>
        </row>
        <row r="5526">
          <cell r="C5526">
            <v>52</v>
          </cell>
          <cell r="D5526" t="str">
            <v>521-023</v>
          </cell>
        </row>
        <row r="5527">
          <cell r="C5527">
            <v>52</v>
          </cell>
          <cell r="D5527" t="str">
            <v>521-023</v>
          </cell>
        </row>
        <row r="5528">
          <cell r="C5528">
            <v>52</v>
          </cell>
          <cell r="D5528" t="str">
            <v>521-023</v>
          </cell>
        </row>
        <row r="5529">
          <cell r="C5529">
            <v>52</v>
          </cell>
          <cell r="D5529" t="str">
            <v>521-023</v>
          </cell>
        </row>
        <row r="5530">
          <cell r="C5530">
            <v>52</v>
          </cell>
          <cell r="D5530" t="str">
            <v>521-023</v>
          </cell>
        </row>
        <row r="5531">
          <cell r="C5531">
            <v>52</v>
          </cell>
          <cell r="D5531" t="str">
            <v>521-023</v>
          </cell>
        </row>
        <row r="5532">
          <cell r="C5532">
            <v>52</v>
          </cell>
          <cell r="D5532" t="str">
            <v>521-023</v>
          </cell>
        </row>
        <row r="5533">
          <cell r="C5533">
            <v>52</v>
          </cell>
          <cell r="D5533" t="str">
            <v>521-023</v>
          </cell>
        </row>
        <row r="5534">
          <cell r="C5534">
            <v>52</v>
          </cell>
          <cell r="D5534" t="str">
            <v>521-023</v>
          </cell>
        </row>
        <row r="5535">
          <cell r="C5535">
            <v>52</v>
          </cell>
          <cell r="D5535" t="str">
            <v>521-023</v>
          </cell>
        </row>
        <row r="5536">
          <cell r="C5536">
            <v>52</v>
          </cell>
          <cell r="D5536" t="str">
            <v>521-023</v>
          </cell>
        </row>
        <row r="5537">
          <cell r="C5537">
            <v>52</v>
          </cell>
          <cell r="D5537" t="str">
            <v>521-023</v>
          </cell>
        </row>
        <row r="5538">
          <cell r="C5538">
            <v>52</v>
          </cell>
          <cell r="D5538" t="str">
            <v>521-023</v>
          </cell>
        </row>
        <row r="5539">
          <cell r="C5539">
            <v>52</v>
          </cell>
          <cell r="D5539" t="str">
            <v>521-023</v>
          </cell>
        </row>
        <row r="5540">
          <cell r="C5540">
            <v>52</v>
          </cell>
          <cell r="D5540" t="str">
            <v>521-023</v>
          </cell>
        </row>
        <row r="5541">
          <cell r="C5541">
            <v>52</v>
          </cell>
          <cell r="D5541" t="str">
            <v>521-023</v>
          </cell>
        </row>
        <row r="5542">
          <cell r="C5542">
            <v>52</v>
          </cell>
          <cell r="D5542" t="str">
            <v>521-023</v>
          </cell>
        </row>
        <row r="5543">
          <cell r="C5543">
            <v>52</v>
          </cell>
          <cell r="D5543" t="str">
            <v>521-023</v>
          </cell>
        </row>
        <row r="5544">
          <cell r="C5544">
            <v>52</v>
          </cell>
          <cell r="D5544" t="str">
            <v>521-023</v>
          </cell>
        </row>
        <row r="5545">
          <cell r="C5545">
            <v>52</v>
          </cell>
          <cell r="D5545" t="str">
            <v>521-023</v>
          </cell>
        </row>
        <row r="5546">
          <cell r="C5546">
            <v>52</v>
          </cell>
          <cell r="D5546" t="str">
            <v>521-023</v>
          </cell>
        </row>
        <row r="5547">
          <cell r="C5547">
            <v>52</v>
          </cell>
          <cell r="D5547" t="str">
            <v>521-023</v>
          </cell>
        </row>
        <row r="5548">
          <cell r="C5548">
            <v>52</v>
          </cell>
          <cell r="D5548" t="str">
            <v>521-023</v>
          </cell>
        </row>
        <row r="5549">
          <cell r="C5549">
            <v>52</v>
          </cell>
          <cell r="D5549" t="str">
            <v>521-023</v>
          </cell>
        </row>
        <row r="5550">
          <cell r="C5550">
            <v>52</v>
          </cell>
          <cell r="D5550" t="str">
            <v>521-023</v>
          </cell>
        </row>
        <row r="5551">
          <cell r="C5551">
            <v>52</v>
          </cell>
          <cell r="D5551" t="str">
            <v>521-023</v>
          </cell>
        </row>
        <row r="5552">
          <cell r="C5552">
            <v>52</v>
          </cell>
          <cell r="D5552" t="str">
            <v>521-023</v>
          </cell>
        </row>
        <row r="5553">
          <cell r="C5553">
            <v>52</v>
          </cell>
          <cell r="D5553" t="str">
            <v>521-023</v>
          </cell>
        </row>
        <row r="5554">
          <cell r="C5554">
            <v>52</v>
          </cell>
          <cell r="D5554" t="str">
            <v>521-023</v>
          </cell>
        </row>
        <row r="5555">
          <cell r="C5555">
            <v>52</v>
          </cell>
          <cell r="D5555" t="str">
            <v>521-023</v>
          </cell>
        </row>
        <row r="5556">
          <cell r="C5556">
            <v>52</v>
          </cell>
          <cell r="D5556" t="str">
            <v>521-023</v>
          </cell>
        </row>
        <row r="5557">
          <cell r="C5557">
            <v>52</v>
          </cell>
          <cell r="D5557" t="str">
            <v>521-023</v>
          </cell>
        </row>
        <row r="5558">
          <cell r="C5558">
            <v>52</v>
          </cell>
          <cell r="D5558" t="str">
            <v>521-023</v>
          </cell>
        </row>
        <row r="5559">
          <cell r="C5559">
            <v>52</v>
          </cell>
          <cell r="D5559" t="str">
            <v>521-023</v>
          </cell>
        </row>
        <row r="5560">
          <cell r="C5560">
            <v>52</v>
          </cell>
          <cell r="D5560" t="str">
            <v>521-023</v>
          </cell>
        </row>
        <row r="5561">
          <cell r="C5561">
            <v>52</v>
          </cell>
          <cell r="D5561" t="str">
            <v>521-023</v>
          </cell>
        </row>
        <row r="5562">
          <cell r="C5562">
            <v>52</v>
          </cell>
          <cell r="D5562" t="str">
            <v>521-023</v>
          </cell>
        </row>
        <row r="5563">
          <cell r="C5563">
            <v>52</v>
          </cell>
          <cell r="D5563" t="str">
            <v>521-023</v>
          </cell>
        </row>
        <row r="5564">
          <cell r="C5564">
            <v>52</v>
          </cell>
          <cell r="D5564" t="str">
            <v>521-023</v>
          </cell>
        </row>
        <row r="5565">
          <cell r="C5565">
            <v>52</v>
          </cell>
          <cell r="D5565" t="str">
            <v>521-023</v>
          </cell>
        </row>
        <row r="5566">
          <cell r="C5566">
            <v>52</v>
          </cell>
          <cell r="D5566" t="str">
            <v>521-023</v>
          </cell>
        </row>
        <row r="5567">
          <cell r="C5567">
            <v>52</v>
          </cell>
          <cell r="D5567" t="str">
            <v>521-023</v>
          </cell>
        </row>
        <row r="5568">
          <cell r="C5568">
            <v>52</v>
          </cell>
          <cell r="D5568" t="str">
            <v>521-023</v>
          </cell>
        </row>
        <row r="5569">
          <cell r="C5569">
            <v>52</v>
          </cell>
          <cell r="D5569" t="str">
            <v>521-023</v>
          </cell>
        </row>
        <row r="5570">
          <cell r="C5570">
            <v>52</v>
          </cell>
          <cell r="D5570" t="str">
            <v>521-023</v>
          </cell>
        </row>
        <row r="5571">
          <cell r="C5571">
            <v>52</v>
          </cell>
          <cell r="D5571" t="str">
            <v>521-023</v>
          </cell>
        </row>
        <row r="5572">
          <cell r="C5572">
            <v>52</v>
          </cell>
          <cell r="D5572" t="str">
            <v>521-023</v>
          </cell>
        </row>
        <row r="5573">
          <cell r="C5573">
            <v>52</v>
          </cell>
          <cell r="D5573" t="str">
            <v>521-023</v>
          </cell>
        </row>
        <row r="5574">
          <cell r="C5574">
            <v>52</v>
          </cell>
          <cell r="D5574" t="str">
            <v>521-023</v>
          </cell>
        </row>
        <row r="5575">
          <cell r="C5575">
            <v>52</v>
          </cell>
          <cell r="D5575" t="str">
            <v>521-023</v>
          </cell>
        </row>
        <row r="5576">
          <cell r="C5576">
            <v>52</v>
          </cell>
          <cell r="D5576" t="str">
            <v>521-023</v>
          </cell>
        </row>
        <row r="5577">
          <cell r="C5577">
            <v>52</v>
          </cell>
          <cell r="D5577" t="str">
            <v>521-023</v>
          </cell>
        </row>
        <row r="5578">
          <cell r="C5578">
            <v>52</v>
          </cell>
          <cell r="D5578" t="str">
            <v>521-023</v>
          </cell>
        </row>
        <row r="5579">
          <cell r="C5579">
            <v>52</v>
          </cell>
          <cell r="D5579" t="str">
            <v>521-023</v>
          </cell>
        </row>
        <row r="5580">
          <cell r="C5580">
            <v>52</v>
          </cell>
          <cell r="D5580" t="str">
            <v>521-023</v>
          </cell>
        </row>
        <row r="5581">
          <cell r="C5581">
            <v>52</v>
          </cell>
          <cell r="D5581" t="str">
            <v>521-023</v>
          </cell>
        </row>
        <row r="5582">
          <cell r="C5582">
            <v>52</v>
          </cell>
          <cell r="D5582" t="str">
            <v>521-023</v>
          </cell>
        </row>
        <row r="5583">
          <cell r="C5583">
            <v>52</v>
          </cell>
          <cell r="D5583" t="str">
            <v>521-023</v>
          </cell>
        </row>
        <row r="5584">
          <cell r="C5584">
            <v>52</v>
          </cell>
          <cell r="D5584" t="str">
            <v>521-023</v>
          </cell>
        </row>
        <row r="5585">
          <cell r="C5585">
            <v>52</v>
          </cell>
          <cell r="D5585" t="str">
            <v>521-023</v>
          </cell>
        </row>
        <row r="5586">
          <cell r="C5586">
            <v>52</v>
          </cell>
          <cell r="D5586" t="str">
            <v>521-023</v>
          </cell>
        </row>
        <row r="5587">
          <cell r="C5587">
            <v>52</v>
          </cell>
          <cell r="D5587" t="str">
            <v>521-023</v>
          </cell>
        </row>
        <row r="5588">
          <cell r="C5588">
            <v>52</v>
          </cell>
          <cell r="D5588" t="str">
            <v>521-023</v>
          </cell>
        </row>
        <row r="5589">
          <cell r="C5589">
            <v>52</v>
          </cell>
          <cell r="D5589" t="str">
            <v>521-023</v>
          </cell>
        </row>
        <row r="5590">
          <cell r="C5590">
            <v>52</v>
          </cell>
          <cell r="D5590" t="str">
            <v>521-023</v>
          </cell>
        </row>
        <row r="5591">
          <cell r="C5591">
            <v>52</v>
          </cell>
          <cell r="D5591" t="str">
            <v>521-023</v>
          </cell>
        </row>
        <row r="5592">
          <cell r="C5592">
            <v>52</v>
          </cell>
          <cell r="D5592" t="str">
            <v>521-023</v>
          </cell>
        </row>
        <row r="5593">
          <cell r="C5593">
            <v>52</v>
          </cell>
          <cell r="D5593" t="str">
            <v>521-023</v>
          </cell>
        </row>
        <row r="5594">
          <cell r="C5594">
            <v>52</v>
          </cell>
          <cell r="D5594" t="str">
            <v>521-023</v>
          </cell>
        </row>
        <row r="5595">
          <cell r="C5595">
            <v>52</v>
          </cell>
          <cell r="D5595" t="str">
            <v>521-023</v>
          </cell>
        </row>
        <row r="5596">
          <cell r="C5596">
            <v>52</v>
          </cell>
          <cell r="D5596" t="str">
            <v>521-023</v>
          </cell>
        </row>
        <row r="5597">
          <cell r="C5597">
            <v>52</v>
          </cell>
          <cell r="D5597" t="str">
            <v>521-023</v>
          </cell>
        </row>
        <row r="5598">
          <cell r="C5598">
            <v>52</v>
          </cell>
          <cell r="D5598" t="str">
            <v>521-023</v>
          </cell>
        </row>
        <row r="5599">
          <cell r="C5599">
            <v>52</v>
          </cell>
          <cell r="D5599" t="str">
            <v>521-023</v>
          </cell>
        </row>
        <row r="5600">
          <cell r="C5600">
            <v>52</v>
          </cell>
          <cell r="D5600" t="str">
            <v>521-023</v>
          </cell>
        </row>
        <row r="5601">
          <cell r="C5601">
            <v>52</v>
          </cell>
          <cell r="D5601" t="str">
            <v>521-023</v>
          </cell>
        </row>
        <row r="5602">
          <cell r="C5602">
            <v>52</v>
          </cell>
          <cell r="D5602" t="str">
            <v>521-023</v>
          </cell>
        </row>
        <row r="5603">
          <cell r="C5603">
            <v>52</v>
          </cell>
          <cell r="D5603" t="str">
            <v>521-023</v>
          </cell>
        </row>
        <row r="5604">
          <cell r="C5604">
            <v>52</v>
          </cell>
          <cell r="D5604" t="str">
            <v>521-023</v>
          </cell>
        </row>
        <row r="5605">
          <cell r="C5605">
            <v>52</v>
          </cell>
          <cell r="D5605" t="str">
            <v>521-023</v>
          </cell>
        </row>
        <row r="5606">
          <cell r="C5606">
            <v>52</v>
          </cell>
          <cell r="D5606" t="str">
            <v>521-023</v>
          </cell>
        </row>
        <row r="5607">
          <cell r="C5607">
            <v>52</v>
          </cell>
          <cell r="D5607" t="str">
            <v>521-023</v>
          </cell>
        </row>
        <row r="5608">
          <cell r="C5608">
            <v>52</v>
          </cell>
          <cell r="D5608" t="str">
            <v>521-023</v>
          </cell>
        </row>
        <row r="5609">
          <cell r="C5609">
            <v>52</v>
          </cell>
          <cell r="D5609" t="str">
            <v>521-023</v>
          </cell>
        </row>
        <row r="5610">
          <cell r="C5610">
            <v>52</v>
          </cell>
          <cell r="D5610" t="str">
            <v>521-023</v>
          </cell>
        </row>
        <row r="5611">
          <cell r="C5611">
            <v>52</v>
          </cell>
          <cell r="D5611" t="str">
            <v>521-023</v>
          </cell>
        </row>
        <row r="5612">
          <cell r="C5612">
            <v>52</v>
          </cell>
          <cell r="D5612" t="str">
            <v>521-023</v>
          </cell>
        </row>
        <row r="5613">
          <cell r="C5613">
            <v>52</v>
          </cell>
          <cell r="D5613" t="str">
            <v>521-023</v>
          </cell>
        </row>
        <row r="5614">
          <cell r="C5614">
            <v>52</v>
          </cell>
          <cell r="D5614" t="str">
            <v>521-023</v>
          </cell>
        </row>
        <row r="5615">
          <cell r="C5615">
            <v>52</v>
          </cell>
          <cell r="D5615" t="str">
            <v>521-023</v>
          </cell>
        </row>
        <row r="5616">
          <cell r="C5616">
            <v>52</v>
          </cell>
          <cell r="D5616" t="str">
            <v>521-023</v>
          </cell>
        </row>
        <row r="5617">
          <cell r="C5617">
            <v>52</v>
          </cell>
          <cell r="D5617" t="str">
            <v>521-023</v>
          </cell>
        </row>
        <row r="5618">
          <cell r="C5618">
            <v>52</v>
          </cell>
          <cell r="D5618" t="str">
            <v>521-023</v>
          </cell>
        </row>
        <row r="5619">
          <cell r="C5619">
            <v>52</v>
          </cell>
          <cell r="D5619" t="str">
            <v>521-023</v>
          </cell>
        </row>
        <row r="5620">
          <cell r="C5620">
            <v>52</v>
          </cell>
          <cell r="D5620" t="str">
            <v>521-023</v>
          </cell>
        </row>
        <row r="5621">
          <cell r="C5621">
            <v>52</v>
          </cell>
          <cell r="D5621" t="str">
            <v>521-023</v>
          </cell>
        </row>
        <row r="5622">
          <cell r="C5622">
            <v>52</v>
          </cell>
          <cell r="D5622" t="str">
            <v>521-023</v>
          </cell>
        </row>
        <row r="5623">
          <cell r="C5623">
            <v>52</v>
          </cell>
          <cell r="D5623" t="str">
            <v>521-023</v>
          </cell>
        </row>
        <row r="5624">
          <cell r="C5624">
            <v>52</v>
          </cell>
          <cell r="D5624" t="str">
            <v>521-023</v>
          </cell>
        </row>
        <row r="5625">
          <cell r="C5625">
            <v>52</v>
          </cell>
          <cell r="D5625" t="str">
            <v>521-023</v>
          </cell>
        </row>
        <row r="5626">
          <cell r="C5626">
            <v>52</v>
          </cell>
          <cell r="D5626" t="str">
            <v>521-023</v>
          </cell>
        </row>
        <row r="5627">
          <cell r="C5627">
            <v>52</v>
          </cell>
          <cell r="D5627" t="str">
            <v>521-023</v>
          </cell>
        </row>
        <row r="5628">
          <cell r="C5628">
            <v>52</v>
          </cell>
          <cell r="D5628" t="str">
            <v>521-023</v>
          </cell>
        </row>
        <row r="5629">
          <cell r="C5629">
            <v>52</v>
          </cell>
          <cell r="D5629" t="str">
            <v>521-023</v>
          </cell>
        </row>
        <row r="5630">
          <cell r="C5630">
            <v>52</v>
          </cell>
          <cell r="D5630" t="str">
            <v>521-023</v>
          </cell>
        </row>
        <row r="5631">
          <cell r="C5631">
            <v>52</v>
          </cell>
          <cell r="D5631" t="str">
            <v>521-023</v>
          </cell>
        </row>
        <row r="5632">
          <cell r="C5632">
            <v>52</v>
          </cell>
          <cell r="D5632" t="str">
            <v>521-023</v>
          </cell>
        </row>
        <row r="5633">
          <cell r="C5633">
            <v>52</v>
          </cell>
          <cell r="D5633" t="str">
            <v>521-023</v>
          </cell>
        </row>
        <row r="5634">
          <cell r="C5634">
            <v>52</v>
          </cell>
          <cell r="D5634" t="str">
            <v>521-023</v>
          </cell>
        </row>
        <row r="5635">
          <cell r="C5635">
            <v>52</v>
          </cell>
          <cell r="D5635" t="str">
            <v>521-023</v>
          </cell>
        </row>
        <row r="5636">
          <cell r="C5636">
            <v>52</v>
          </cell>
          <cell r="D5636" t="str">
            <v>521-023</v>
          </cell>
        </row>
        <row r="5637">
          <cell r="C5637">
            <v>52</v>
          </cell>
          <cell r="D5637" t="str">
            <v>521-023</v>
          </cell>
        </row>
        <row r="5638">
          <cell r="C5638">
            <v>52</v>
          </cell>
          <cell r="D5638" t="str">
            <v>521-023</v>
          </cell>
        </row>
        <row r="5639">
          <cell r="C5639">
            <v>52</v>
          </cell>
          <cell r="D5639" t="str">
            <v>521-023</v>
          </cell>
        </row>
        <row r="5640">
          <cell r="C5640">
            <v>52</v>
          </cell>
          <cell r="D5640" t="str">
            <v>521-023</v>
          </cell>
        </row>
        <row r="5641">
          <cell r="C5641">
            <v>52</v>
          </cell>
          <cell r="D5641" t="str">
            <v>521-023</v>
          </cell>
        </row>
        <row r="5642">
          <cell r="C5642">
            <v>52</v>
          </cell>
          <cell r="D5642" t="str">
            <v>521-023</v>
          </cell>
        </row>
        <row r="5643">
          <cell r="C5643">
            <v>52</v>
          </cell>
          <cell r="D5643" t="str">
            <v>521-023</v>
          </cell>
        </row>
        <row r="5644">
          <cell r="C5644">
            <v>52</v>
          </cell>
          <cell r="D5644" t="str">
            <v>521-023</v>
          </cell>
        </row>
        <row r="5645">
          <cell r="C5645">
            <v>52</v>
          </cell>
          <cell r="D5645" t="str">
            <v>521-023</v>
          </cell>
        </row>
        <row r="5646">
          <cell r="C5646">
            <v>52</v>
          </cell>
          <cell r="D5646" t="str">
            <v>521-023</v>
          </cell>
        </row>
        <row r="5647">
          <cell r="C5647">
            <v>52</v>
          </cell>
          <cell r="D5647" t="str">
            <v>521-023</v>
          </cell>
        </row>
        <row r="5648">
          <cell r="C5648">
            <v>52</v>
          </cell>
          <cell r="D5648" t="str">
            <v>521-023</v>
          </cell>
        </row>
        <row r="5649">
          <cell r="C5649">
            <v>52</v>
          </cell>
          <cell r="D5649" t="str">
            <v>521-023</v>
          </cell>
        </row>
        <row r="5650">
          <cell r="C5650">
            <v>52</v>
          </cell>
          <cell r="D5650" t="str">
            <v>521-023</v>
          </cell>
        </row>
        <row r="5651">
          <cell r="C5651">
            <v>52</v>
          </cell>
          <cell r="D5651" t="str">
            <v>521-023</v>
          </cell>
        </row>
        <row r="5652">
          <cell r="C5652">
            <v>52</v>
          </cell>
          <cell r="D5652" t="str">
            <v>521-023</v>
          </cell>
        </row>
        <row r="5653">
          <cell r="C5653">
            <v>52</v>
          </cell>
          <cell r="D5653" t="str">
            <v>521-023</v>
          </cell>
        </row>
        <row r="5654">
          <cell r="C5654">
            <v>52</v>
          </cell>
          <cell r="D5654" t="str">
            <v>521-023</v>
          </cell>
        </row>
        <row r="5655">
          <cell r="C5655">
            <v>52</v>
          </cell>
          <cell r="D5655" t="str">
            <v>521-023</v>
          </cell>
        </row>
        <row r="5656">
          <cell r="C5656">
            <v>52</v>
          </cell>
          <cell r="D5656" t="str">
            <v>521-023</v>
          </cell>
        </row>
        <row r="5657">
          <cell r="C5657">
            <v>52</v>
          </cell>
          <cell r="D5657" t="str">
            <v>521-023</v>
          </cell>
        </row>
        <row r="5658">
          <cell r="C5658">
            <v>52</v>
          </cell>
          <cell r="D5658" t="str">
            <v>521-023</v>
          </cell>
        </row>
        <row r="5659">
          <cell r="C5659">
            <v>52</v>
          </cell>
          <cell r="D5659" t="str">
            <v>521-023</v>
          </cell>
        </row>
        <row r="5660">
          <cell r="C5660">
            <v>52</v>
          </cell>
          <cell r="D5660" t="str">
            <v>521-023</v>
          </cell>
        </row>
        <row r="5661">
          <cell r="C5661">
            <v>52</v>
          </cell>
          <cell r="D5661" t="str">
            <v>521-023</v>
          </cell>
        </row>
        <row r="5662">
          <cell r="C5662">
            <v>52</v>
          </cell>
          <cell r="D5662" t="str">
            <v>521-023</v>
          </cell>
        </row>
        <row r="5663">
          <cell r="C5663">
            <v>52</v>
          </cell>
          <cell r="D5663" t="str">
            <v>521-023</v>
          </cell>
        </row>
        <row r="5664">
          <cell r="C5664">
            <v>52</v>
          </cell>
          <cell r="D5664" t="str">
            <v>521-023</v>
          </cell>
        </row>
        <row r="5665">
          <cell r="C5665">
            <v>52</v>
          </cell>
          <cell r="D5665" t="str">
            <v>521-023</v>
          </cell>
        </row>
        <row r="5666">
          <cell r="C5666">
            <v>52</v>
          </cell>
          <cell r="D5666" t="str">
            <v>521-023</v>
          </cell>
        </row>
        <row r="5667">
          <cell r="C5667">
            <v>52</v>
          </cell>
          <cell r="D5667" t="str">
            <v>521-023</v>
          </cell>
        </row>
        <row r="5668">
          <cell r="C5668">
            <v>52</v>
          </cell>
          <cell r="D5668" t="str">
            <v>521-023</v>
          </cell>
        </row>
        <row r="5669">
          <cell r="C5669">
            <v>52</v>
          </cell>
          <cell r="D5669" t="str">
            <v>521-023</v>
          </cell>
        </row>
        <row r="5670">
          <cell r="C5670">
            <v>52</v>
          </cell>
          <cell r="D5670" t="str">
            <v>521-023</v>
          </cell>
        </row>
        <row r="5671">
          <cell r="C5671">
            <v>52</v>
          </cell>
          <cell r="D5671" t="str">
            <v>521-023</v>
          </cell>
        </row>
        <row r="5672">
          <cell r="C5672">
            <v>52</v>
          </cell>
          <cell r="D5672" t="str">
            <v>521-023</v>
          </cell>
        </row>
        <row r="5673">
          <cell r="C5673">
            <v>52</v>
          </cell>
          <cell r="D5673" t="str">
            <v>521-023</v>
          </cell>
        </row>
        <row r="5674">
          <cell r="C5674">
            <v>52</v>
          </cell>
          <cell r="D5674" t="str">
            <v>521-023</v>
          </cell>
        </row>
        <row r="5675">
          <cell r="C5675">
            <v>52</v>
          </cell>
          <cell r="D5675" t="str">
            <v>521-023</v>
          </cell>
        </row>
        <row r="5676">
          <cell r="C5676">
            <v>52</v>
          </cell>
          <cell r="D5676" t="str">
            <v>521-023</v>
          </cell>
        </row>
        <row r="5677">
          <cell r="C5677">
            <v>52</v>
          </cell>
          <cell r="D5677" t="str">
            <v>521-023</v>
          </cell>
        </row>
        <row r="5678">
          <cell r="C5678">
            <v>52</v>
          </cell>
          <cell r="D5678" t="str">
            <v>521-023</v>
          </cell>
        </row>
        <row r="5679">
          <cell r="C5679">
            <v>52</v>
          </cell>
          <cell r="D5679" t="str">
            <v>521-023</v>
          </cell>
        </row>
        <row r="5680">
          <cell r="C5680">
            <v>52</v>
          </cell>
          <cell r="D5680" t="str">
            <v>521-023</v>
          </cell>
        </row>
        <row r="5681">
          <cell r="C5681">
            <v>52</v>
          </cell>
          <cell r="D5681" t="str">
            <v>521-023</v>
          </cell>
        </row>
        <row r="5682">
          <cell r="C5682">
            <v>52</v>
          </cell>
          <cell r="D5682" t="str">
            <v>521-023</v>
          </cell>
        </row>
        <row r="5683">
          <cell r="C5683">
            <v>52</v>
          </cell>
          <cell r="D5683" t="str">
            <v>521-023</v>
          </cell>
        </row>
        <row r="5684">
          <cell r="C5684">
            <v>52</v>
          </cell>
          <cell r="D5684" t="str">
            <v>521-023</v>
          </cell>
        </row>
        <row r="5685">
          <cell r="C5685">
            <v>52</v>
          </cell>
          <cell r="D5685" t="str">
            <v>521-023</v>
          </cell>
        </row>
        <row r="5686">
          <cell r="C5686">
            <v>52</v>
          </cell>
          <cell r="D5686" t="str">
            <v>521-023</v>
          </cell>
        </row>
        <row r="5687">
          <cell r="C5687">
            <v>52</v>
          </cell>
          <cell r="D5687" t="str">
            <v>521-023</v>
          </cell>
        </row>
        <row r="5688">
          <cell r="C5688">
            <v>52</v>
          </cell>
          <cell r="D5688" t="str">
            <v>521-023</v>
          </cell>
        </row>
        <row r="5689">
          <cell r="C5689">
            <v>52</v>
          </cell>
          <cell r="D5689" t="str">
            <v>521-023</v>
          </cell>
        </row>
        <row r="5690">
          <cell r="C5690">
            <v>52</v>
          </cell>
          <cell r="D5690" t="str">
            <v>521-023</v>
          </cell>
        </row>
        <row r="5691">
          <cell r="C5691">
            <v>52</v>
          </cell>
          <cell r="D5691" t="str">
            <v>521-023</v>
          </cell>
        </row>
        <row r="5692">
          <cell r="C5692">
            <v>52</v>
          </cell>
          <cell r="D5692" t="str">
            <v>521-023</v>
          </cell>
        </row>
        <row r="5693">
          <cell r="C5693">
            <v>52</v>
          </cell>
          <cell r="D5693" t="str">
            <v>521-023</v>
          </cell>
        </row>
        <row r="5694">
          <cell r="C5694">
            <v>52</v>
          </cell>
          <cell r="D5694" t="str">
            <v>521-023</v>
          </cell>
        </row>
        <row r="5695">
          <cell r="C5695">
            <v>52</v>
          </cell>
          <cell r="D5695" t="str">
            <v>521-023</v>
          </cell>
        </row>
        <row r="5696">
          <cell r="C5696">
            <v>52</v>
          </cell>
          <cell r="D5696" t="str">
            <v>521-023</v>
          </cell>
        </row>
        <row r="5697">
          <cell r="C5697">
            <v>52</v>
          </cell>
          <cell r="D5697" t="str">
            <v>521-023</v>
          </cell>
        </row>
        <row r="5698">
          <cell r="C5698">
            <v>52</v>
          </cell>
          <cell r="D5698" t="str">
            <v>521-023</v>
          </cell>
        </row>
        <row r="5699">
          <cell r="C5699">
            <v>52</v>
          </cell>
          <cell r="D5699" t="str">
            <v>521-023</v>
          </cell>
        </row>
        <row r="5700">
          <cell r="C5700">
            <v>52</v>
          </cell>
          <cell r="D5700" t="str">
            <v>521-023</v>
          </cell>
        </row>
        <row r="5701">
          <cell r="C5701">
            <v>52</v>
          </cell>
          <cell r="D5701" t="str">
            <v>521-023</v>
          </cell>
        </row>
        <row r="5702">
          <cell r="C5702">
            <v>52</v>
          </cell>
          <cell r="D5702" t="str">
            <v>521-023</v>
          </cell>
        </row>
        <row r="5703">
          <cell r="C5703">
            <v>52</v>
          </cell>
          <cell r="D5703" t="str">
            <v>521-023</v>
          </cell>
        </row>
        <row r="5704">
          <cell r="C5704">
            <v>52</v>
          </cell>
          <cell r="D5704" t="str">
            <v>521-023</v>
          </cell>
        </row>
        <row r="5705">
          <cell r="C5705">
            <v>52</v>
          </cell>
          <cell r="D5705" t="str">
            <v>521-023</v>
          </cell>
        </row>
        <row r="5706">
          <cell r="C5706">
            <v>52</v>
          </cell>
          <cell r="D5706" t="str">
            <v>521-023</v>
          </cell>
        </row>
        <row r="5707">
          <cell r="C5707">
            <v>52</v>
          </cell>
          <cell r="D5707" t="str">
            <v>521-023</v>
          </cell>
        </row>
        <row r="5708">
          <cell r="C5708">
            <v>52</v>
          </cell>
          <cell r="D5708" t="str">
            <v>521-023</v>
          </cell>
        </row>
        <row r="5709">
          <cell r="C5709">
            <v>52</v>
          </cell>
          <cell r="D5709" t="str">
            <v>521-023</v>
          </cell>
        </row>
        <row r="5710">
          <cell r="C5710">
            <v>52</v>
          </cell>
          <cell r="D5710" t="str">
            <v>521-023</v>
          </cell>
        </row>
        <row r="5711">
          <cell r="C5711">
            <v>52</v>
          </cell>
          <cell r="D5711" t="str">
            <v>521-023</v>
          </cell>
        </row>
        <row r="5712">
          <cell r="C5712">
            <v>52</v>
          </cell>
          <cell r="D5712" t="str">
            <v>521-023</v>
          </cell>
        </row>
        <row r="5713">
          <cell r="C5713">
            <v>52</v>
          </cell>
          <cell r="D5713" t="str">
            <v>521-023</v>
          </cell>
        </row>
        <row r="5714">
          <cell r="C5714">
            <v>52</v>
          </cell>
          <cell r="D5714" t="str">
            <v>521-023</v>
          </cell>
        </row>
        <row r="5715">
          <cell r="C5715">
            <v>52</v>
          </cell>
          <cell r="D5715" t="str">
            <v>521-023</v>
          </cell>
        </row>
        <row r="5716">
          <cell r="C5716">
            <v>52</v>
          </cell>
          <cell r="D5716" t="str">
            <v>521-023</v>
          </cell>
        </row>
        <row r="5717">
          <cell r="C5717">
            <v>52</v>
          </cell>
          <cell r="D5717" t="str">
            <v>521-023</v>
          </cell>
        </row>
        <row r="5718">
          <cell r="C5718">
            <v>52</v>
          </cell>
          <cell r="D5718" t="str">
            <v>521-023</v>
          </cell>
        </row>
        <row r="5719">
          <cell r="C5719">
            <v>52</v>
          </cell>
          <cell r="D5719" t="str">
            <v>521-023</v>
          </cell>
        </row>
        <row r="5720">
          <cell r="C5720">
            <v>52</v>
          </cell>
          <cell r="D5720" t="str">
            <v>521-023</v>
          </cell>
        </row>
        <row r="5721">
          <cell r="C5721">
            <v>52</v>
          </cell>
          <cell r="D5721" t="str">
            <v>521-023</v>
          </cell>
        </row>
        <row r="5722">
          <cell r="C5722">
            <v>52</v>
          </cell>
          <cell r="D5722" t="str">
            <v>521-023</v>
          </cell>
        </row>
        <row r="5723">
          <cell r="C5723">
            <v>52</v>
          </cell>
          <cell r="D5723" t="str">
            <v>521-023</v>
          </cell>
        </row>
        <row r="5724">
          <cell r="C5724">
            <v>52</v>
          </cell>
          <cell r="D5724" t="str">
            <v>521-023</v>
          </cell>
        </row>
        <row r="5725">
          <cell r="C5725">
            <v>52</v>
          </cell>
          <cell r="D5725" t="str">
            <v>521-023</v>
          </cell>
        </row>
        <row r="5726">
          <cell r="C5726">
            <v>52</v>
          </cell>
          <cell r="D5726" t="str">
            <v>521-023</v>
          </cell>
        </row>
        <row r="5727">
          <cell r="C5727">
            <v>52</v>
          </cell>
          <cell r="D5727" t="str">
            <v>521-023</v>
          </cell>
        </row>
        <row r="5728">
          <cell r="C5728">
            <v>52</v>
          </cell>
          <cell r="D5728" t="str">
            <v>521-023</v>
          </cell>
        </row>
        <row r="5729">
          <cell r="C5729">
            <v>52</v>
          </cell>
          <cell r="D5729" t="str">
            <v>521-023</v>
          </cell>
        </row>
        <row r="5730">
          <cell r="C5730">
            <v>52</v>
          </cell>
          <cell r="D5730" t="str">
            <v>521-023</v>
          </cell>
        </row>
        <row r="5731">
          <cell r="C5731">
            <v>52</v>
          </cell>
          <cell r="D5731" t="str">
            <v>521-023</v>
          </cell>
        </row>
        <row r="5732">
          <cell r="C5732">
            <v>52</v>
          </cell>
          <cell r="D5732" t="str">
            <v>521-023</v>
          </cell>
        </row>
        <row r="5733">
          <cell r="C5733">
            <v>52</v>
          </cell>
          <cell r="D5733" t="str">
            <v>521-023</v>
          </cell>
        </row>
        <row r="5734">
          <cell r="C5734">
            <v>52</v>
          </cell>
          <cell r="D5734" t="str">
            <v>521-023</v>
          </cell>
        </row>
        <row r="5735">
          <cell r="C5735">
            <v>52</v>
          </cell>
          <cell r="D5735" t="str">
            <v>521-023</v>
          </cell>
        </row>
        <row r="5736">
          <cell r="C5736">
            <v>52</v>
          </cell>
          <cell r="D5736" t="str">
            <v>521-023</v>
          </cell>
        </row>
        <row r="5737">
          <cell r="C5737">
            <v>52</v>
          </cell>
          <cell r="D5737" t="str">
            <v>521-023</v>
          </cell>
        </row>
        <row r="5738">
          <cell r="C5738">
            <v>52</v>
          </cell>
          <cell r="D5738" t="str">
            <v>521-023</v>
          </cell>
        </row>
        <row r="5739">
          <cell r="C5739">
            <v>52</v>
          </cell>
          <cell r="D5739" t="str">
            <v>521-023</v>
          </cell>
        </row>
        <row r="5740">
          <cell r="C5740">
            <v>52</v>
          </cell>
          <cell r="D5740" t="str">
            <v>521-023</v>
          </cell>
        </row>
        <row r="5741">
          <cell r="C5741">
            <v>52</v>
          </cell>
          <cell r="D5741" t="str">
            <v>521-023</v>
          </cell>
        </row>
        <row r="5742">
          <cell r="C5742">
            <v>52</v>
          </cell>
          <cell r="D5742" t="str">
            <v>521-023</v>
          </cell>
        </row>
        <row r="5743">
          <cell r="C5743">
            <v>52</v>
          </cell>
          <cell r="D5743" t="str">
            <v>521-023</v>
          </cell>
        </row>
        <row r="5744">
          <cell r="C5744">
            <v>52</v>
          </cell>
          <cell r="D5744" t="str">
            <v>521-023</v>
          </cell>
        </row>
        <row r="5745">
          <cell r="C5745">
            <v>52</v>
          </cell>
          <cell r="D5745" t="str">
            <v>521-023</v>
          </cell>
        </row>
        <row r="5746">
          <cell r="C5746">
            <v>52</v>
          </cell>
          <cell r="D5746" t="str">
            <v>521-023</v>
          </cell>
        </row>
        <row r="5747">
          <cell r="C5747">
            <v>52</v>
          </cell>
          <cell r="D5747" t="str">
            <v>521-023</v>
          </cell>
        </row>
        <row r="5748">
          <cell r="C5748">
            <v>52</v>
          </cell>
          <cell r="D5748" t="str">
            <v>521-023</v>
          </cell>
        </row>
        <row r="5749">
          <cell r="C5749">
            <v>52</v>
          </cell>
          <cell r="D5749" t="str">
            <v>521-023</v>
          </cell>
        </row>
        <row r="5750">
          <cell r="C5750">
            <v>52</v>
          </cell>
          <cell r="D5750" t="str">
            <v>521-023</v>
          </cell>
        </row>
        <row r="5751">
          <cell r="C5751">
            <v>52</v>
          </cell>
          <cell r="D5751" t="str">
            <v>521-023</v>
          </cell>
        </row>
        <row r="5752">
          <cell r="C5752">
            <v>52</v>
          </cell>
          <cell r="D5752" t="str">
            <v>521-023</v>
          </cell>
        </row>
        <row r="5753">
          <cell r="C5753">
            <v>52</v>
          </cell>
          <cell r="D5753" t="str">
            <v>521-023</v>
          </cell>
        </row>
        <row r="5754">
          <cell r="C5754">
            <v>52</v>
          </cell>
          <cell r="D5754" t="str">
            <v>521-023</v>
          </cell>
        </row>
        <row r="5755">
          <cell r="C5755">
            <v>52</v>
          </cell>
          <cell r="D5755" t="str">
            <v>521-023</v>
          </cell>
        </row>
        <row r="5756">
          <cell r="C5756">
            <v>52</v>
          </cell>
          <cell r="D5756" t="str">
            <v>521-023</v>
          </cell>
        </row>
        <row r="5757">
          <cell r="C5757">
            <v>52</v>
          </cell>
          <cell r="D5757" t="str">
            <v>521-023</v>
          </cell>
        </row>
        <row r="5758">
          <cell r="C5758">
            <v>52</v>
          </cell>
          <cell r="D5758" t="str">
            <v>521-023</v>
          </cell>
        </row>
        <row r="5759">
          <cell r="C5759">
            <v>52</v>
          </cell>
          <cell r="D5759" t="str">
            <v>521-023</v>
          </cell>
        </row>
        <row r="5760">
          <cell r="C5760">
            <v>52</v>
          </cell>
          <cell r="D5760" t="str">
            <v>521-023</v>
          </cell>
        </row>
        <row r="5761">
          <cell r="C5761">
            <v>52</v>
          </cell>
          <cell r="D5761" t="str">
            <v>521-023</v>
          </cell>
        </row>
        <row r="5762">
          <cell r="C5762">
            <v>52</v>
          </cell>
          <cell r="D5762" t="str">
            <v>521-023</v>
          </cell>
        </row>
        <row r="5763">
          <cell r="C5763">
            <v>52</v>
          </cell>
          <cell r="D5763" t="str">
            <v>521-023</v>
          </cell>
        </row>
        <row r="5764">
          <cell r="C5764">
            <v>52</v>
          </cell>
          <cell r="D5764" t="str">
            <v>521-023</v>
          </cell>
        </row>
        <row r="5765">
          <cell r="C5765">
            <v>52</v>
          </cell>
          <cell r="D5765" t="str">
            <v>521-023</v>
          </cell>
        </row>
        <row r="5766">
          <cell r="C5766">
            <v>52</v>
          </cell>
          <cell r="D5766" t="str">
            <v>521-023</v>
          </cell>
        </row>
        <row r="5767">
          <cell r="C5767">
            <v>52</v>
          </cell>
          <cell r="D5767" t="str">
            <v>521-023</v>
          </cell>
        </row>
        <row r="5768">
          <cell r="C5768">
            <v>52</v>
          </cell>
          <cell r="D5768" t="str">
            <v>521-023</v>
          </cell>
        </row>
        <row r="5769">
          <cell r="C5769">
            <v>52</v>
          </cell>
          <cell r="D5769" t="str">
            <v>521-023</v>
          </cell>
        </row>
        <row r="5770">
          <cell r="C5770">
            <v>52</v>
          </cell>
          <cell r="D5770" t="str">
            <v>521-023</v>
          </cell>
        </row>
        <row r="5771">
          <cell r="C5771">
            <v>52</v>
          </cell>
          <cell r="D5771" t="str">
            <v>521-023</v>
          </cell>
        </row>
        <row r="5772">
          <cell r="C5772">
            <v>52</v>
          </cell>
          <cell r="D5772" t="str">
            <v>521-023</v>
          </cell>
        </row>
        <row r="5773">
          <cell r="C5773">
            <v>52</v>
          </cell>
          <cell r="D5773" t="str">
            <v>521-023</v>
          </cell>
        </row>
        <row r="5774">
          <cell r="C5774">
            <v>52</v>
          </cell>
          <cell r="D5774" t="str">
            <v>521-023</v>
          </cell>
        </row>
        <row r="5775">
          <cell r="C5775">
            <v>52</v>
          </cell>
          <cell r="D5775" t="str">
            <v>521-023</v>
          </cell>
        </row>
        <row r="5776">
          <cell r="C5776">
            <v>52</v>
          </cell>
          <cell r="D5776" t="str">
            <v>521-023</v>
          </cell>
        </row>
        <row r="5777">
          <cell r="C5777">
            <v>52</v>
          </cell>
          <cell r="D5777" t="str">
            <v>521-023</v>
          </cell>
        </row>
        <row r="5778">
          <cell r="C5778">
            <v>52</v>
          </cell>
          <cell r="D5778" t="str">
            <v>521-023</v>
          </cell>
        </row>
        <row r="5779">
          <cell r="C5779">
            <v>52</v>
          </cell>
          <cell r="D5779" t="str">
            <v>521-023</v>
          </cell>
        </row>
        <row r="5780">
          <cell r="C5780">
            <v>52</v>
          </cell>
          <cell r="D5780" t="str">
            <v>521-023</v>
          </cell>
        </row>
        <row r="5781">
          <cell r="C5781">
            <v>52</v>
          </cell>
          <cell r="D5781" t="str">
            <v>521-023</v>
          </cell>
        </row>
        <row r="5782">
          <cell r="C5782">
            <v>52</v>
          </cell>
          <cell r="D5782" t="str">
            <v>521-023</v>
          </cell>
        </row>
        <row r="5783">
          <cell r="C5783">
            <v>52</v>
          </cell>
          <cell r="D5783" t="str">
            <v>521-023</v>
          </cell>
        </row>
        <row r="5784">
          <cell r="C5784">
            <v>52</v>
          </cell>
          <cell r="D5784" t="str">
            <v>521-023</v>
          </cell>
        </row>
        <row r="5785">
          <cell r="C5785">
            <v>52</v>
          </cell>
          <cell r="D5785" t="str">
            <v>521-023</v>
          </cell>
        </row>
        <row r="5786">
          <cell r="C5786">
            <v>52</v>
          </cell>
          <cell r="D5786" t="str">
            <v>521-023</v>
          </cell>
        </row>
        <row r="5787">
          <cell r="C5787">
            <v>52</v>
          </cell>
          <cell r="D5787" t="str">
            <v>521-023</v>
          </cell>
        </row>
        <row r="5788">
          <cell r="C5788">
            <v>52</v>
          </cell>
          <cell r="D5788" t="str">
            <v>521-023</v>
          </cell>
        </row>
        <row r="5789">
          <cell r="C5789">
            <v>52</v>
          </cell>
          <cell r="D5789" t="str">
            <v>521-023</v>
          </cell>
        </row>
        <row r="5790">
          <cell r="C5790">
            <v>52</v>
          </cell>
          <cell r="D5790" t="str">
            <v>521-023</v>
          </cell>
        </row>
        <row r="5791">
          <cell r="C5791">
            <v>52</v>
          </cell>
          <cell r="D5791" t="str">
            <v>521-023</v>
          </cell>
        </row>
        <row r="5792">
          <cell r="C5792">
            <v>52</v>
          </cell>
          <cell r="D5792" t="str">
            <v>521-023</v>
          </cell>
        </row>
        <row r="5793">
          <cell r="C5793">
            <v>52</v>
          </cell>
          <cell r="D5793" t="str">
            <v>521-023</v>
          </cell>
        </row>
        <row r="5794">
          <cell r="C5794">
            <v>52</v>
          </cell>
          <cell r="D5794" t="str">
            <v>521-023</v>
          </cell>
        </row>
        <row r="5795">
          <cell r="C5795">
            <v>52</v>
          </cell>
          <cell r="D5795" t="str">
            <v>521-023</v>
          </cell>
        </row>
        <row r="5796">
          <cell r="C5796">
            <v>52</v>
          </cell>
          <cell r="D5796" t="str">
            <v>521-023</v>
          </cell>
        </row>
        <row r="5797">
          <cell r="C5797">
            <v>52</v>
          </cell>
          <cell r="D5797" t="str">
            <v>521-023</v>
          </cell>
        </row>
        <row r="5798">
          <cell r="C5798">
            <v>52</v>
          </cell>
          <cell r="D5798" t="str">
            <v>521-023</v>
          </cell>
        </row>
        <row r="5799">
          <cell r="C5799">
            <v>52</v>
          </cell>
          <cell r="D5799" t="str">
            <v>521-023</v>
          </cell>
        </row>
        <row r="5800">
          <cell r="C5800">
            <v>52</v>
          </cell>
          <cell r="D5800" t="str">
            <v>521-023</v>
          </cell>
        </row>
        <row r="5801">
          <cell r="C5801">
            <v>52</v>
          </cell>
          <cell r="D5801" t="str">
            <v>521-023</v>
          </cell>
        </row>
        <row r="5802">
          <cell r="C5802">
            <v>52</v>
          </cell>
          <cell r="D5802" t="str">
            <v>521-023</v>
          </cell>
        </row>
        <row r="5803">
          <cell r="C5803">
            <v>52</v>
          </cell>
          <cell r="D5803" t="str">
            <v>521-023</v>
          </cell>
        </row>
        <row r="5804">
          <cell r="C5804">
            <v>52</v>
          </cell>
          <cell r="D5804" t="str">
            <v>521-023</v>
          </cell>
        </row>
        <row r="5805">
          <cell r="C5805">
            <v>52</v>
          </cell>
          <cell r="D5805" t="str">
            <v>521-023</v>
          </cell>
        </row>
        <row r="5806">
          <cell r="C5806">
            <v>52</v>
          </cell>
          <cell r="D5806" t="str">
            <v>521-023</v>
          </cell>
        </row>
        <row r="5807">
          <cell r="C5807">
            <v>52</v>
          </cell>
          <cell r="D5807" t="str">
            <v>521-023</v>
          </cell>
        </row>
        <row r="5808">
          <cell r="C5808">
            <v>52</v>
          </cell>
          <cell r="D5808" t="str">
            <v>521-023</v>
          </cell>
        </row>
        <row r="5809">
          <cell r="C5809">
            <v>52</v>
          </cell>
          <cell r="D5809" t="str">
            <v>521-023</v>
          </cell>
        </row>
        <row r="5810">
          <cell r="C5810">
            <v>52</v>
          </cell>
          <cell r="D5810" t="str">
            <v>521-023</v>
          </cell>
        </row>
        <row r="5811">
          <cell r="C5811">
            <v>52</v>
          </cell>
          <cell r="D5811" t="str">
            <v>521-023</v>
          </cell>
        </row>
        <row r="5812">
          <cell r="C5812">
            <v>52</v>
          </cell>
          <cell r="D5812" t="str">
            <v>521-023</v>
          </cell>
        </row>
        <row r="5813">
          <cell r="C5813">
            <v>52</v>
          </cell>
          <cell r="D5813" t="str">
            <v>521-023</v>
          </cell>
        </row>
        <row r="5814">
          <cell r="C5814">
            <v>52</v>
          </cell>
          <cell r="D5814" t="str">
            <v>521-023</v>
          </cell>
        </row>
        <row r="5815">
          <cell r="C5815">
            <v>52</v>
          </cell>
          <cell r="D5815" t="str">
            <v>521-023</v>
          </cell>
        </row>
        <row r="5816">
          <cell r="C5816">
            <v>52</v>
          </cell>
          <cell r="D5816" t="str">
            <v>521-023</v>
          </cell>
        </row>
        <row r="5817">
          <cell r="C5817">
            <v>52</v>
          </cell>
          <cell r="D5817" t="str">
            <v>521-023</v>
          </cell>
        </row>
        <row r="5818">
          <cell r="C5818">
            <v>52</v>
          </cell>
          <cell r="D5818" t="str">
            <v>521-023</v>
          </cell>
        </row>
        <row r="5819">
          <cell r="C5819">
            <v>52</v>
          </cell>
          <cell r="D5819" t="str">
            <v>521-023</v>
          </cell>
        </row>
        <row r="5820">
          <cell r="C5820">
            <v>52</v>
          </cell>
          <cell r="D5820" t="str">
            <v>521-023</v>
          </cell>
        </row>
        <row r="5821">
          <cell r="C5821">
            <v>52</v>
          </cell>
          <cell r="D5821" t="str">
            <v>521-023</v>
          </cell>
        </row>
        <row r="5822">
          <cell r="C5822">
            <v>52</v>
          </cell>
          <cell r="D5822" t="str">
            <v>521-023</v>
          </cell>
        </row>
        <row r="5823">
          <cell r="C5823">
            <v>52</v>
          </cell>
          <cell r="D5823" t="str">
            <v>521-023</v>
          </cell>
        </row>
        <row r="5824">
          <cell r="C5824">
            <v>52</v>
          </cell>
          <cell r="D5824" t="str">
            <v>521-023</v>
          </cell>
        </row>
        <row r="5825">
          <cell r="C5825">
            <v>52</v>
          </cell>
          <cell r="D5825" t="str">
            <v>521-023</v>
          </cell>
        </row>
        <row r="5826">
          <cell r="C5826">
            <v>52</v>
          </cell>
          <cell r="D5826" t="str">
            <v>521-023</v>
          </cell>
        </row>
        <row r="5827">
          <cell r="C5827">
            <v>52</v>
          </cell>
          <cell r="D5827" t="str">
            <v>521-023</v>
          </cell>
        </row>
        <row r="5828">
          <cell r="C5828">
            <v>52</v>
          </cell>
          <cell r="D5828" t="str">
            <v>521-023</v>
          </cell>
        </row>
        <row r="5829">
          <cell r="C5829">
            <v>52</v>
          </cell>
          <cell r="D5829" t="str">
            <v>521-023</v>
          </cell>
        </row>
        <row r="5830">
          <cell r="C5830">
            <v>52</v>
          </cell>
          <cell r="D5830" t="str">
            <v>521-023</v>
          </cell>
        </row>
        <row r="5831">
          <cell r="C5831">
            <v>52</v>
          </cell>
          <cell r="D5831" t="str">
            <v>521-023</v>
          </cell>
        </row>
        <row r="5832">
          <cell r="C5832">
            <v>52</v>
          </cell>
          <cell r="D5832" t="str">
            <v>521-023</v>
          </cell>
        </row>
        <row r="5833">
          <cell r="C5833">
            <v>53</v>
          </cell>
          <cell r="D5833" t="str">
            <v>522-056</v>
          </cell>
        </row>
        <row r="5834">
          <cell r="C5834">
            <v>53</v>
          </cell>
          <cell r="D5834" t="str">
            <v>522-056</v>
          </cell>
        </row>
        <row r="5835">
          <cell r="C5835">
            <v>53</v>
          </cell>
          <cell r="D5835" t="str">
            <v>522-056</v>
          </cell>
        </row>
        <row r="5836">
          <cell r="C5836">
            <v>53</v>
          </cell>
          <cell r="D5836" t="str">
            <v>522-056</v>
          </cell>
        </row>
        <row r="5837">
          <cell r="C5837">
            <v>53</v>
          </cell>
          <cell r="D5837" t="str">
            <v>522-056</v>
          </cell>
        </row>
        <row r="5838">
          <cell r="C5838">
            <v>53</v>
          </cell>
          <cell r="D5838" t="str">
            <v>522-056</v>
          </cell>
        </row>
        <row r="5839">
          <cell r="C5839">
            <v>53</v>
          </cell>
          <cell r="D5839" t="str">
            <v>522-056</v>
          </cell>
        </row>
        <row r="5840">
          <cell r="C5840">
            <v>53</v>
          </cell>
          <cell r="D5840" t="str">
            <v>522-056</v>
          </cell>
        </row>
        <row r="5841">
          <cell r="C5841">
            <v>53</v>
          </cell>
          <cell r="D5841" t="str">
            <v>522-056</v>
          </cell>
        </row>
        <row r="5842">
          <cell r="C5842">
            <v>53</v>
          </cell>
          <cell r="D5842" t="str">
            <v>522-056</v>
          </cell>
        </row>
        <row r="5843">
          <cell r="C5843">
            <v>53</v>
          </cell>
          <cell r="D5843" t="str">
            <v>522-056</v>
          </cell>
        </row>
        <row r="5844">
          <cell r="C5844">
            <v>53</v>
          </cell>
          <cell r="D5844" t="str">
            <v>522-056</v>
          </cell>
        </row>
        <row r="5845">
          <cell r="C5845">
            <v>53</v>
          </cell>
          <cell r="D5845" t="str">
            <v>522-056</v>
          </cell>
        </row>
        <row r="5846">
          <cell r="C5846">
            <v>53</v>
          </cell>
          <cell r="D5846" t="str">
            <v>522-056</v>
          </cell>
        </row>
        <row r="5847">
          <cell r="C5847">
            <v>53</v>
          </cell>
          <cell r="D5847" t="str">
            <v>522-056</v>
          </cell>
        </row>
        <row r="5848">
          <cell r="C5848">
            <v>53</v>
          </cell>
          <cell r="D5848" t="str">
            <v>522-056</v>
          </cell>
        </row>
        <row r="5849">
          <cell r="C5849">
            <v>53</v>
          </cell>
          <cell r="D5849" t="str">
            <v>522-056</v>
          </cell>
        </row>
        <row r="5850">
          <cell r="C5850">
            <v>53</v>
          </cell>
          <cell r="D5850" t="str">
            <v>522-056</v>
          </cell>
        </row>
        <row r="5851">
          <cell r="C5851">
            <v>53</v>
          </cell>
          <cell r="D5851" t="str">
            <v>522-056</v>
          </cell>
        </row>
        <row r="5852">
          <cell r="C5852">
            <v>53</v>
          </cell>
          <cell r="D5852" t="str">
            <v>522-056</v>
          </cell>
        </row>
        <row r="5853">
          <cell r="C5853">
            <v>53</v>
          </cell>
          <cell r="D5853" t="str">
            <v>522-056</v>
          </cell>
        </row>
        <row r="5854">
          <cell r="C5854">
            <v>53</v>
          </cell>
          <cell r="D5854" t="str">
            <v>522-056</v>
          </cell>
        </row>
        <row r="5855">
          <cell r="C5855">
            <v>53</v>
          </cell>
          <cell r="D5855" t="str">
            <v>522-056</v>
          </cell>
        </row>
        <row r="5856">
          <cell r="C5856">
            <v>53</v>
          </cell>
          <cell r="D5856" t="str">
            <v>522-056</v>
          </cell>
        </row>
        <row r="5857">
          <cell r="C5857">
            <v>53</v>
          </cell>
          <cell r="D5857" t="str">
            <v>522-056</v>
          </cell>
        </row>
        <row r="5858">
          <cell r="C5858">
            <v>53</v>
          </cell>
          <cell r="D5858" t="str">
            <v>522-056</v>
          </cell>
        </row>
        <row r="5859">
          <cell r="C5859">
            <v>53</v>
          </cell>
          <cell r="D5859" t="str">
            <v>522-056</v>
          </cell>
        </row>
        <row r="5860">
          <cell r="C5860">
            <v>53</v>
          </cell>
          <cell r="D5860" t="str">
            <v>522-056</v>
          </cell>
        </row>
        <row r="5861">
          <cell r="C5861">
            <v>53</v>
          </cell>
          <cell r="D5861" t="str">
            <v>522-056</v>
          </cell>
        </row>
        <row r="5862">
          <cell r="C5862">
            <v>53</v>
          </cell>
          <cell r="D5862" t="str">
            <v>522-056</v>
          </cell>
        </row>
        <row r="5863">
          <cell r="C5863">
            <v>53</v>
          </cell>
          <cell r="D5863" t="str">
            <v>522-056</v>
          </cell>
        </row>
        <row r="5864">
          <cell r="C5864">
            <v>53</v>
          </cell>
          <cell r="D5864" t="str">
            <v>522-056</v>
          </cell>
        </row>
        <row r="5865">
          <cell r="C5865">
            <v>53</v>
          </cell>
          <cell r="D5865" t="str">
            <v>522-056</v>
          </cell>
        </row>
        <row r="5866">
          <cell r="C5866">
            <v>53</v>
          </cell>
          <cell r="D5866" t="str">
            <v>522-056</v>
          </cell>
        </row>
        <row r="5867">
          <cell r="C5867">
            <v>53</v>
          </cell>
          <cell r="D5867" t="str">
            <v>522-056</v>
          </cell>
        </row>
        <row r="5868">
          <cell r="C5868">
            <v>53</v>
          </cell>
          <cell r="D5868" t="str">
            <v>522-056</v>
          </cell>
        </row>
        <row r="5869">
          <cell r="C5869">
            <v>53</v>
          </cell>
          <cell r="D5869" t="str">
            <v>522-056</v>
          </cell>
        </row>
        <row r="5870">
          <cell r="C5870">
            <v>53</v>
          </cell>
          <cell r="D5870" t="str">
            <v>522-056</v>
          </cell>
        </row>
        <row r="5871">
          <cell r="C5871">
            <v>53</v>
          </cell>
          <cell r="D5871" t="str">
            <v>522-056</v>
          </cell>
        </row>
        <row r="5872">
          <cell r="C5872">
            <v>53</v>
          </cell>
          <cell r="D5872" t="str">
            <v>522-056</v>
          </cell>
        </row>
        <row r="5873">
          <cell r="C5873">
            <v>53</v>
          </cell>
          <cell r="D5873" t="str">
            <v>522-056</v>
          </cell>
        </row>
        <row r="5874">
          <cell r="C5874">
            <v>53</v>
          </cell>
          <cell r="D5874" t="str">
            <v>522-056</v>
          </cell>
        </row>
        <row r="5875">
          <cell r="C5875">
            <v>53</v>
          </cell>
          <cell r="D5875" t="str">
            <v>522-056</v>
          </cell>
        </row>
        <row r="5876">
          <cell r="C5876">
            <v>53</v>
          </cell>
          <cell r="D5876" t="str">
            <v>522-056</v>
          </cell>
        </row>
        <row r="5877">
          <cell r="C5877">
            <v>53</v>
          </cell>
          <cell r="D5877" t="str">
            <v>522-056</v>
          </cell>
        </row>
        <row r="5878">
          <cell r="C5878">
            <v>53</v>
          </cell>
          <cell r="D5878" t="str">
            <v>522-056</v>
          </cell>
        </row>
        <row r="5879">
          <cell r="C5879">
            <v>53</v>
          </cell>
          <cell r="D5879" t="str">
            <v>522-056</v>
          </cell>
        </row>
        <row r="5880">
          <cell r="C5880">
            <v>53</v>
          </cell>
          <cell r="D5880" t="str">
            <v>522-056</v>
          </cell>
        </row>
        <row r="5881">
          <cell r="C5881">
            <v>53</v>
          </cell>
          <cell r="D5881" t="str">
            <v>522-056</v>
          </cell>
        </row>
        <row r="5882">
          <cell r="C5882">
            <v>53</v>
          </cell>
          <cell r="D5882" t="str">
            <v>522-056</v>
          </cell>
        </row>
        <row r="5883">
          <cell r="C5883">
            <v>53</v>
          </cell>
          <cell r="D5883" t="str">
            <v>522-056</v>
          </cell>
        </row>
        <row r="5884">
          <cell r="C5884">
            <v>53</v>
          </cell>
          <cell r="D5884" t="str">
            <v>522-056</v>
          </cell>
        </row>
        <row r="5885">
          <cell r="C5885">
            <v>53</v>
          </cell>
          <cell r="D5885" t="str">
            <v>522-056</v>
          </cell>
        </row>
        <row r="5886">
          <cell r="C5886">
            <v>53</v>
          </cell>
          <cell r="D5886" t="str">
            <v>522-056</v>
          </cell>
        </row>
        <row r="5887">
          <cell r="C5887">
            <v>53</v>
          </cell>
          <cell r="D5887" t="str">
            <v>522-056</v>
          </cell>
        </row>
        <row r="5888">
          <cell r="C5888">
            <v>53</v>
          </cell>
          <cell r="D5888" t="str">
            <v>522-056</v>
          </cell>
        </row>
        <row r="5889">
          <cell r="C5889">
            <v>53</v>
          </cell>
          <cell r="D5889" t="str">
            <v>522-056</v>
          </cell>
        </row>
        <row r="5890">
          <cell r="C5890">
            <v>53</v>
          </cell>
          <cell r="D5890" t="str">
            <v>522-056</v>
          </cell>
        </row>
        <row r="5891">
          <cell r="C5891">
            <v>53</v>
          </cell>
          <cell r="D5891" t="str">
            <v>522-056</v>
          </cell>
        </row>
        <row r="5892">
          <cell r="C5892">
            <v>53</v>
          </cell>
          <cell r="D5892" t="str">
            <v>522-056</v>
          </cell>
        </row>
        <row r="5893">
          <cell r="C5893">
            <v>53</v>
          </cell>
          <cell r="D5893" t="str">
            <v>522-056</v>
          </cell>
        </row>
        <row r="5894">
          <cell r="C5894">
            <v>53</v>
          </cell>
          <cell r="D5894" t="str">
            <v>522-056</v>
          </cell>
        </row>
        <row r="5895">
          <cell r="C5895">
            <v>53</v>
          </cell>
          <cell r="D5895" t="str">
            <v>522-056</v>
          </cell>
        </row>
        <row r="5896">
          <cell r="C5896">
            <v>53</v>
          </cell>
          <cell r="D5896" t="str">
            <v>522-056</v>
          </cell>
        </row>
        <row r="5897">
          <cell r="C5897">
            <v>53</v>
          </cell>
          <cell r="D5897" t="str">
            <v>522-056</v>
          </cell>
        </row>
        <row r="5898">
          <cell r="C5898">
            <v>53</v>
          </cell>
          <cell r="D5898" t="str">
            <v>522-056</v>
          </cell>
        </row>
        <row r="5899">
          <cell r="C5899">
            <v>53</v>
          </cell>
          <cell r="D5899" t="str">
            <v>522-056</v>
          </cell>
        </row>
        <row r="5900">
          <cell r="C5900">
            <v>53</v>
          </cell>
          <cell r="D5900" t="str">
            <v>522-056</v>
          </cell>
        </row>
        <row r="5901">
          <cell r="C5901">
            <v>53</v>
          </cell>
          <cell r="D5901" t="str">
            <v>522-056</v>
          </cell>
        </row>
        <row r="5902">
          <cell r="C5902">
            <v>53</v>
          </cell>
          <cell r="D5902" t="str">
            <v>522-056</v>
          </cell>
        </row>
        <row r="5903">
          <cell r="C5903">
            <v>53</v>
          </cell>
          <cell r="D5903" t="str">
            <v>522-056</v>
          </cell>
        </row>
        <row r="5904">
          <cell r="C5904">
            <v>53</v>
          </cell>
          <cell r="D5904" t="str">
            <v>522-056</v>
          </cell>
        </row>
        <row r="5905">
          <cell r="C5905">
            <v>53</v>
          </cell>
          <cell r="D5905" t="str">
            <v>522-056</v>
          </cell>
        </row>
        <row r="5906">
          <cell r="C5906">
            <v>53</v>
          </cell>
          <cell r="D5906" t="str">
            <v>522-056</v>
          </cell>
        </row>
        <row r="5907">
          <cell r="C5907">
            <v>53</v>
          </cell>
          <cell r="D5907" t="str">
            <v>522-056</v>
          </cell>
        </row>
        <row r="5908">
          <cell r="C5908">
            <v>53</v>
          </cell>
          <cell r="D5908" t="str">
            <v>522-056</v>
          </cell>
        </row>
        <row r="5909">
          <cell r="C5909">
            <v>53</v>
          </cell>
          <cell r="D5909" t="str">
            <v>522-056</v>
          </cell>
        </row>
        <row r="5910">
          <cell r="C5910">
            <v>53</v>
          </cell>
          <cell r="D5910" t="str">
            <v>522-056</v>
          </cell>
        </row>
        <row r="5911">
          <cell r="C5911">
            <v>53</v>
          </cell>
          <cell r="D5911" t="str">
            <v>522-056</v>
          </cell>
        </row>
        <row r="5912">
          <cell r="C5912">
            <v>53</v>
          </cell>
          <cell r="D5912" t="str">
            <v>522-056</v>
          </cell>
        </row>
        <row r="5913">
          <cell r="C5913">
            <v>53</v>
          </cell>
          <cell r="D5913" t="str">
            <v>522-056</v>
          </cell>
        </row>
        <row r="5914">
          <cell r="C5914">
            <v>53</v>
          </cell>
          <cell r="D5914" t="str">
            <v>522-056</v>
          </cell>
        </row>
        <row r="5915">
          <cell r="C5915">
            <v>53</v>
          </cell>
          <cell r="D5915" t="str">
            <v>522-056</v>
          </cell>
        </row>
        <row r="5916">
          <cell r="C5916">
            <v>53</v>
          </cell>
          <cell r="D5916" t="str">
            <v>522-056</v>
          </cell>
        </row>
        <row r="5917">
          <cell r="C5917">
            <v>53</v>
          </cell>
          <cell r="D5917" t="str">
            <v>522-056</v>
          </cell>
        </row>
        <row r="5918">
          <cell r="C5918">
            <v>53</v>
          </cell>
          <cell r="D5918" t="str">
            <v>522-056</v>
          </cell>
        </row>
        <row r="5919">
          <cell r="C5919">
            <v>53</v>
          </cell>
          <cell r="D5919" t="str">
            <v>522-056</v>
          </cell>
        </row>
        <row r="5920">
          <cell r="C5920">
            <v>53</v>
          </cell>
          <cell r="D5920" t="str">
            <v>522-056</v>
          </cell>
        </row>
        <row r="5921">
          <cell r="C5921">
            <v>53</v>
          </cell>
          <cell r="D5921" t="str">
            <v>522-056</v>
          </cell>
        </row>
        <row r="5922">
          <cell r="C5922">
            <v>53</v>
          </cell>
          <cell r="D5922" t="str">
            <v>522-056</v>
          </cell>
        </row>
        <row r="5923">
          <cell r="C5923">
            <v>53</v>
          </cell>
          <cell r="D5923" t="str">
            <v>522-056</v>
          </cell>
        </row>
        <row r="5924">
          <cell r="C5924">
            <v>53</v>
          </cell>
          <cell r="D5924" t="str">
            <v>522-056</v>
          </cell>
        </row>
        <row r="5925">
          <cell r="C5925">
            <v>53</v>
          </cell>
          <cell r="D5925" t="str">
            <v>522-056</v>
          </cell>
        </row>
        <row r="5926">
          <cell r="C5926">
            <v>53</v>
          </cell>
          <cell r="D5926" t="str">
            <v>522-056</v>
          </cell>
        </row>
        <row r="5927">
          <cell r="C5927">
            <v>53</v>
          </cell>
          <cell r="D5927" t="str">
            <v>522-056</v>
          </cell>
        </row>
        <row r="5928">
          <cell r="C5928">
            <v>53</v>
          </cell>
          <cell r="D5928" t="str">
            <v>522-056</v>
          </cell>
        </row>
        <row r="5929">
          <cell r="C5929">
            <v>53</v>
          </cell>
          <cell r="D5929" t="str">
            <v>522-056</v>
          </cell>
        </row>
        <row r="5930">
          <cell r="C5930">
            <v>53</v>
          </cell>
          <cell r="D5930" t="str">
            <v>522-056</v>
          </cell>
        </row>
        <row r="5931">
          <cell r="C5931">
            <v>53</v>
          </cell>
          <cell r="D5931" t="str">
            <v>522-056</v>
          </cell>
        </row>
        <row r="5932">
          <cell r="C5932">
            <v>53</v>
          </cell>
          <cell r="D5932" t="str">
            <v>522-056</v>
          </cell>
        </row>
        <row r="5933">
          <cell r="C5933">
            <v>53</v>
          </cell>
          <cell r="D5933" t="str">
            <v>522-056</v>
          </cell>
        </row>
        <row r="5934">
          <cell r="C5934">
            <v>53</v>
          </cell>
          <cell r="D5934" t="str">
            <v>522-056</v>
          </cell>
        </row>
        <row r="5935">
          <cell r="C5935">
            <v>53</v>
          </cell>
          <cell r="D5935" t="str">
            <v>522-056</v>
          </cell>
        </row>
        <row r="5936">
          <cell r="C5936">
            <v>53</v>
          </cell>
          <cell r="D5936" t="str">
            <v>522-056</v>
          </cell>
        </row>
        <row r="5937">
          <cell r="C5937">
            <v>53</v>
          </cell>
          <cell r="D5937" t="str">
            <v>522-056</v>
          </cell>
        </row>
        <row r="5938">
          <cell r="C5938">
            <v>53</v>
          </cell>
          <cell r="D5938" t="str">
            <v>522-056</v>
          </cell>
        </row>
        <row r="5939">
          <cell r="C5939">
            <v>53</v>
          </cell>
          <cell r="D5939" t="str">
            <v>522-056</v>
          </cell>
        </row>
        <row r="5940">
          <cell r="C5940">
            <v>53</v>
          </cell>
          <cell r="D5940" t="str">
            <v>522-056</v>
          </cell>
        </row>
        <row r="5941">
          <cell r="C5941">
            <v>53</v>
          </cell>
          <cell r="D5941" t="str">
            <v>522-056</v>
          </cell>
        </row>
        <row r="5942">
          <cell r="C5942">
            <v>53</v>
          </cell>
          <cell r="D5942" t="str">
            <v>522-056</v>
          </cell>
        </row>
        <row r="5943">
          <cell r="C5943">
            <v>53</v>
          </cell>
          <cell r="D5943" t="str">
            <v>522-056</v>
          </cell>
        </row>
        <row r="5944">
          <cell r="C5944">
            <v>53</v>
          </cell>
          <cell r="D5944" t="str">
            <v>522-056</v>
          </cell>
        </row>
        <row r="5945">
          <cell r="C5945">
            <v>53</v>
          </cell>
          <cell r="D5945" t="str">
            <v>522-056</v>
          </cell>
        </row>
        <row r="5946">
          <cell r="C5946">
            <v>53</v>
          </cell>
          <cell r="D5946" t="str">
            <v>522-056</v>
          </cell>
        </row>
        <row r="5947">
          <cell r="C5947">
            <v>53</v>
          </cell>
          <cell r="D5947" t="str">
            <v>522-056</v>
          </cell>
        </row>
        <row r="5948">
          <cell r="C5948">
            <v>53</v>
          </cell>
          <cell r="D5948" t="str">
            <v>522-056</v>
          </cell>
        </row>
        <row r="5949">
          <cell r="C5949">
            <v>53</v>
          </cell>
          <cell r="D5949" t="str">
            <v>522-056</v>
          </cell>
        </row>
        <row r="5950">
          <cell r="C5950">
            <v>53</v>
          </cell>
          <cell r="D5950" t="str">
            <v>522-056</v>
          </cell>
        </row>
        <row r="5951">
          <cell r="C5951">
            <v>53</v>
          </cell>
          <cell r="D5951" t="str">
            <v>522-056</v>
          </cell>
        </row>
        <row r="5952">
          <cell r="C5952">
            <v>53</v>
          </cell>
          <cell r="D5952" t="str">
            <v>522-056</v>
          </cell>
        </row>
        <row r="5953">
          <cell r="C5953">
            <v>53</v>
          </cell>
          <cell r="D5953" t="str">
            <v>522-056</v>
          </cell>
        </row>
        <row r="5954">
          <cell r="C5954">
            <v>53</v>
          </cell>
          <cell r="D5954" t="str">
            <v>522-056</v>
          </cell>
        </row>
        <row r="5955">
          <cell r="C5955">
            <v>53</v>
          </cell>
          <cell r="D5955" t="str">
            <v>522-056</v>
          </cell>
        </row>
        <row r="5956">
          <cell r="C5956">
            <v>53</v>
          </cell>
          <cell r="D5956" t="str">
            <v>522-056</v>
          </cell>
        </row>
        <row r="5957">
          <cell r="C5957">
            <v>53</v>
          </cell>
          <cell r="D5957" t="str">
            <v>522-056</v>
          </cell>
        </row>
        <row r="5958">
          <cell r="C5958">
            <v>53</v>
          </cell>
          <cell r="D5958" t="str">
            <v>522-056</v>
          </cell>
        </row>
        <row r="5959">
          <cell r="C5959">
            <v>53</v>
          </cell>
          <cell r="D5959" t="str">
            <v>522-056</v>
          </cell>
        </row>
        <row r="5960">
          <cell r="C5960">
            <v>53</v>
          </cell>
          <cell r="D5960" t="str">
            <v>522-056</v>
          </cell>
        </row>
        <row r="5961">
          <cell r="C5961">
            <v>53</v>
          </cell>
          <cell r="D5961" t="str">
            <v>522-056</v>
          </cell>
        </row>
        <row r="5962">
          <cell r="C5962">
            <v>53</v>
          </cell>
          <cell r="D5962" t="str">
            <v>522-056</v>
          </cell>
        </row>
        <row r="5963">
          <cell r="C5963">
            <v>53</v>
          </cell>
          <cell r="D5963" t="str">
            <v>522-056</v>
          </cell>
        </row>
        <row r="5964">
          <cell r="C5964">
            <v>53</v>
          </cell>
          <cell r="D5964" t="str">
            <v>522-056</v>
          </cell>
        </row>
        <row r="5965">
          <cell r="C5965">
            <v>53</v>
          </cell>
          <cell r="D5965" t="str">
            <v>522-056</v>
          </cell>
        </row>
        <row r="5966">
          <cell r="C5966">
            <v>53</v>
          </cell>
          <cell r="D5966" t="str">
            <v>522-056</v>
          </cell>
        </row>
        <row r="5967">
          <cell r="C5967">
            <v>53</v>
          </cell>
          <cell r="D5967" t="str">
            <v>522-056</v>
          </cell>
        </row>
        <row r="5968">
          <cell r="C5968">
            <v>53</v>
          </cell>
          <cell r="D5968" t="str">
            <v>522-056</v>
          </cell>
        </row>
        <row r="5969">
          <cell r="C5969">
            <v>53</v>
          </cell>
          <cell r="D5969" t="str">
            <v>522-056</v>
          </cell>
        </row>
        <row r="5970">
          <cell r="C5970">
            <v>53</v>
          </cell>
          <cell r="D5970" t="str">
            <v>522-056</v>
          </cell>
        </row>
        <row r="5971">
          <cell r="C5971">
            <v>53</v>
          </cell>
          <cell r="D5971" t="str">
            <v>522-056</v>
          </cell>
        </row>
        <row r="5972">
          <cell r="C5972">
            <v>53</v>
          </cell>
          <cell r="D5972" t="str">
            <v>522-056</v>
          </cell>
        </row>
        <row r="5973">
          <cell r="C5973">
            <v>53</v>
          </cell>
          <cell r="D5973" t="str">
            <v>522-056</v>
          </cell>
        </row>
        <row r="5974">
          <cell r="C5974">
            <v>53</v>
          </cell>
          <cell r="D5974" t="str">
            <v>522-056</v>
          </cell>
        </row>
        <row r="5975">
          <cell r="C5975">
            <v>53</v>
          </cell>
          <cell r="D5975" t="str">
            <v>522-056</v>
          </cell>
        </row>
        <row r="5976">
          <cell r="C5976">
            <v>53</v>
          </cell>
          <cell r="D5976" t="str">
            <v>522-056</v>
          </cell>
        </row>
        <row r="5977">
          <cell r="C5977">
            <v>53</v>
          </cell>
          <cell r="D5977" t="str">
            <v>522-056</v>
          </cell>
        </row>
        <row r="5978">
          <cell r="C5978">
            <v>53</v>
          </cell>
          <cell r="D5978" t="str">
            <v>522-056</v>
          </cell>
        </row>
        <row r="5979">
          <cell r="C5979">
            <v>53</v>
          </cell>
          <cell r="D5979" t="str">
            <v>522-056</v>
          </cell>
        </row>
        <row r="5980">
          <cell r="C5980">
            <v>53</v>
          </cell>
          <cell r="D5980" t="str">
            <v>522-056</v>
          </cell>
        </row>
        <row r="5981">
          <cell r="C5981">
            <v>53</v>
          </cell>
          <cell r="D5981" t="str">
            <v>522-056</v>
          </cell>
        </row>
        <row r="5982">
          <cell r="C5982">
            <v>53</v>
          </cell>
          <cell r="D5982" t="str">
            <v>522-056</v>
          </cell>
        </row>
        <row r="5983">
          <cell r="C5983">
            <v>53</v>
          </cell>
          <cell r="D5983" t="str">
            <v>522-056</v>
          </cell>
        </row>
        <row r="5984">
          <cell r="C5984">
            <v>53</v>
          </cell>
          <cell r="D5984" t="str">
            <v>522-056</v>
          </cell>
        </row>
        <row r="5985">
          <cell r="C5985">
            <v>53</v>
          </cell>
          <cell r="D5985" t="str">
            <v>522-056</v>
          </cell>
        </row>
        <row r="5986">
          <cell r="C5986">
            <v>53</v>
          </cell>
          <cell r="D5986" t="str">
            <v>522-056</v>
          </cell>
        </row>
        <row r="5987">
          <cell r="C5987">
            <v>53</v>
          </cell>
          <cell r="D5987" t="str">
            <v>522-056</v>
          </cell>
        </row>
        <row r="5988">
          <cell r="C5988">
            <v>53</v>
          </cell>
          <cell r="D5988" t="str">
            <v>522-056</v>
          </cell>
        </row>
        <row r="5989">
          <cell r="C5989">
            <v>53</v>
          </cell>
          <cell r="D5989" t="str">
            <v>522-056</v>
          </cell>
        </row>
        <row r="5990">
          <cell r="C5990">
            <v>53</v>
          </cell>
          <cell r="D5990" t="str">
            <v>522-056</v>
          </cell>
        </row>
        <row r="5991">
          <cell r="C5991">
            <v>53</v>
          </cell>
          <cell r="D5991" t="str">
            <v>522-056</v>
          </cell>
        </row>
        <row r="5992">
          <cell r="C5992">
            <v>53</v>
          </cell>
          <cell r="D5992" t="str">
            <v>522-056</v>
          </cell>
        </row>
        <row r="5993">
          <cell r="C5993">
            <v>53</v>
          </cell>
          <cell r="D5993" t="str">
            <v>522-056</v>
          </cell>
        </row>
        <row r="5994">
          <cell r="C5994">
            <v>53</v>
          </cell>
          <cell r="D5994" t="str">
            <v>522-056</v>
          </cell>
        </row>
        <row r="5995">
          <cell r="C5995">
            <v>53</v>
          </cell>
          <cell r="D5995" t="str">
            <v>522-056</v>
          </cell>
        </row>
        <row r="5996">
          <cell r="C5996">
            <v>53</v>
          </cell>
          <cell r="D5996" t="str">
            <v>522-056</v>
          </cell>
        </row>
        <row r="5997">
          <cell r="C5997">
            <v>53</v>
          </cell>
          <cell r="D5997" t="str">
            <v>522-056</v>
          </cell>
        </row>
        <row r="5998">
          <cell r="C5998">
            <v>53</v>
          </cell>
          <cell r="D5998" t="str">
            <v>522-056</v>
          </cell>
        </row>
        <row r="5999">
          <cell r="C5999">
            <v>53</v>
          </cell>
          <cell r="D5999" t="str">
            <v>522-056</v>
          </cell>
        </row>
        <row r="6000">
          <cell r="C6000">
            <v>53</v>
          </cell>
          <cell r="D6000" t="str">
            <v>522-056</v>
          </cell>
        </row>
        <row r="6001">
          <cell r="C6001">
            <v>53</v>
          </cell>
          <cell r="D6001" t="str">
            <v>522-056</v>
          </cell>
        </row>
        <row r="6002">
          <cell r="C6002">
            <v>53</v>
          </cell>
          <cell r="D6002" t="str">
            <v>522-056</v>
          </cell>
        </row>
        <row r="6003">
          <cell r="C6003">
            <v>53</v>
          </cell>
          <cell r="D6003" t="str">
            <v>522-056</v>
          </cell>
        </row>
        <row r="6004">
          <cell r="C6004">
            <v>53</v>
          </cell>
          <cell r="D6004" t="str">
            <v>522-056</v>
          </cell>
        </row>
        <row r="6005">
          <cell r="C6005">
            <v>53</v>
          </cell>
          <cell r="D6005" t="str">
            <v>522-056</v>
          </cell>
        </row>
        <row r="6006">
          <cell r="C6006">
            <v>53</v>
          </cell>
          <cell r="D6006" t="str">
            <v>522-056</v>
          </cell>
        </row>
        <row r="6007">
          <cell r="C6007">
            <v>53</v>
          </cell>
          <cell r="D6007" t="str">
            <v>522-056</v>
          </cell>
        </row>
        <row r="6008">
          <cell r="C6008">
            <v>53</v>
          </cell>
          <cell r="D6008" t="str">
            <v>522-056</v>
          </cell>
        </row>
        <row r="6009">
          <cell r="C6009">
            <v>53</v>
          </cell>
          <cell r="D6009" t="str">
            <v>522-056</v>
          </cell>
        </row>
        <row r="6010">
          <cell r="C6010">
            <v>53</v>
          </cell>
          <cell r="D6010" t="str">
            <v>522-056</v>
          </cell>
        </row>
        <row r="6011">
          <cell r="C6011">
            <v>53</v>
          </cell>
          <cell r="D6011" t="str">
            <v>522-056</v>
          </cell>
        </row>
        <row r="6012">
          <cell r="C6012">
            <v>53</v>
          </cell>
          <cell r="D6012" t="str">
            <v>522-056</v>
          </cell>
        </row>
        <row r="6013">
          <cell r="C6013">
            <v>53</v>
          </cell>
          <cell r="D6013" t="str">
            <v>522-056</v>
          </cell>
        </row>
        <row r="6014">
          <cell r="C6014">
            <v>53</v>
          </cell>
          <cell r="D6014" t="str">
            <v>522-056</v>
          </cell>
        </row>
        <row r="6015">
          <cell r="C6015">
            <v>53</v>
          </cell>
          <cell r="D6015" t="str">
            <v>522-056</v>
          </cell>
        </row>
        <row r="6016">
          <cell r="C6016">
            <v>53</v>
          </cell>
          <cell r="D6016" t="str">
            <v>522-056</v>
          </cell>
        </row>
        <row r="6017">
          <cell r="C6017">
            <v>53</v>
          </cell>
          <cell r="D6017" t="str">
            <v>522-056</v>
          </cell>
        </row>
        <row r="6018">
          <cell r="C6018">
            <v>53</v>
          </cell>
          <cell r="D6018" t="str">
            <v>522-056</v>
          </cell>
        </row>
        <row r="6019">
          <cell r="C6019">
            <v>53</v>
          </cell>
          <cell r="D6019" t="str">
            <v>522-056</v>
          </cell>
        </row>
        <row r="6020">
          <cell r="C6020">
            <v>53</v>
          </cell>
          <cell r="D6020" t="str">
            <v>522-056</v>
          </cell>
        </row>
        <row r="6021">
          <cell r="C6021">
            <v>53</v>
          </cell>
          <cell r="D6021" t="str">
            <v>522-056</v>
          </cell>
        </row>
        <row r="6022">
          <cell r="C6022">
            <v>53</v>
          </cell>
          <cell r="D6022" t="str">
            <v>522-056</v>
          </cell>
        </row>
        <row r="6023">
          <cell r="C6023">
            <v>53</v>
          </cell>
          <cell r="D6023" t="str">
            <v>522-056</v>
          </cell>
        </row>
        <row r="6024">
          <cell r="C6024">
            <v>53</v>
          </cell>
          <cell r="D6024" t="str">
            <v>522-056</v>
          </cell>
        </row>
        <row r="6025">
          <cell r="C6025">
            <v>53</v>
          </cell>
          <cell r="D6025" t="str">
            <v>522-056</v>
          </cell>
        </row>
        <row r="6026">
          <cell r="C6026">
            <v>53</v>
          </cell>
          <cell r="D6026" t="str">
            <v>522-056</v>
          </cell>
        </row>
        <row r="6027">
          <cell r="C6027">
            <v>53</v>
          </cell>
          <cell r="D6027" t="str">
            <v>522-056</v>
          </cell>
        </row>
        <row r="6028">
          <cell r="C6028">
            <v>53</v>
          </cell>
          <cell r="D6028" t="str">
            <v>522-056</v>
          </cell>
        </row>
        <row r="6029">
          <cell r="C6029">
            <v>53</v>
          </cell>
          <cell r="D6029" t="str">
            <v>522-056</v>
          </cell>
        </row>
        <row r="6030">
          <cell r="C6030">
            <v>53</v>
          </cell>
          <cell r="D6030" t="str">
            <v>522-056</v>
          </cell>
        </row>
        <row r="6031">
          <cell r="C6031">
            <v>53</v>
          </cell>
          <cell r="D6031" t="str">
            <v>522-056</v>
          </cell>
        </row>
        <row r="6032">
          <cell r="C6032">
            <v>53</v>
          </cell>
          <cell r="D6032" t="str">
            <v>522-056</v>
          </cell>
        </row>
        <row r="6033">
          <cell r="C6033">
            <v>53</v>
          </cell>
          <cell r="D6033" t="str">
            <v>522-056</v>
          </cell>
        </row>
        <row r="6034">
          <cell r="C6034">
            <v>53</v>
          </cell>
          <cell r="D6034" t="str">
            <v>522-056</v>
          </cell>
        </row>
        <row r="6035">
          <cell r="C6035">
            <v>53</v>
          </cell>
          <cell r="D6035" t="str">
            <v>522-056</v>
          </cell>
        </row>
        <row r="6036">
          <cell r="C6036">
            <v>53</v>
          </cell>
          <cell r="D6036" t="str">
            <v>522-056</v>
          </cell>
        </row>
        <row r="6037">
          <cell r="C6037">
            <v>53</v>
          </cell>
          <cell r="D6037" t="str">
            <v>522-056</v>
          </cell>
        </row>
        <row r="6038">
          <cell r="C6038">
            <v>53</v>
          </cell>
          <cell r="D6038" t="str">
            <v>522-056</v>
          </cell>
        </row>
        <row r="6039">
          <cell r="C6039">
            <v>53</v>
          </cell>
          <cell r="D6039" t="str">
            <v>522-056</v>
          </cell>
        </row>
        <row r="6040">
          <cell r="C6040">
            <v>53</v>
          </cell>
          <cell r="D6040" t="str">
            <v>522-056</v>
          </cell>
        </row>
        <row r="6041">
          <cell r="C6041">
            <v>53</v>
          </cell>
          <cell r="D6041" t="str">
            <v>522-056</v>
          </cell>
        </row>
        <row r="6042">
          <cell r="C6042">
            <v>53</v>
          </cell>
          <cell r="D6042" t="str">
            <v>522-056</v>
          </cell>
        </row>
        <row r="6043">
          <cell r="C6043">
            <v>53</v>
          </cell>
          <cell r="D6043" t="str">
            <v>522-056</v>
          </cell>
        </row>
        <row r="6044">
          <cell r="C6044">
            <v>53</v>
          </cell>
          <cell r="D6044" t="str">
            <v>522-056</v>
          </cell>
        </row>
        <row r="6045">
          <cell r="C6045">
            <v>53</v>
          </cell>
          <cell r="D6045" t="str">
            <v>522-056</v>
          </cell>
        </row>
        <row r="6046">
          <cell r="C6046">
            <v>53</v>
          </cell>
          <cell r="D6046" t="str">
            <v>522-056</v>
          </cell>
        </row>
        <row r="6047">
          <cell r="C6047">
            <v>53</v>
          </cell>
          <cell r="D6047" t="str">
            <v>522-056</v>
          </cell>
        </row>
        <row r="6048">
          <cell r="C6048">
            <v>53</v>
          </cell>
          <cell r="D6048" t="str">
            <v>522-056</v>
          </cell>
        </row>
        <row r="6049">
          <cell r="C6049">
            <v>53</v>
          </cell>
          <cell r="D6049" t="str">
            <v>522-056</v>
          </cell>
        </row>
        <row r="6050">
          <cell r="C6050">
            <v>53</v>
          </cell>
          <cell r="D6050" t="str">
            <v>522-056</v>
          </cell>
        </row>
        <row r="6051">
          <cell r="C6051">
            <v>53</v>
          </cell>
          <cell r="D6051" t="str">
            <v>522-056</v>
          </cell>
        </row>
        <row r="6052">
          <cell r="C6052">
            <v>53</v>
          </cell>
          <cell r="D6052" t="str">
            <v>522-056</v>
          </cell>
        </row>
        <row r="6053">
          <cell r="C6053">
            <v>53</v>
          </cell>
          <cell r="D6053" t="str">
            <v>522-056</v>
          </cell>
        </row>
        <row r="6054">
          <cell r="C6054">
            <v>53</v>
          </cell>
          <cell r="D6054" t="str">
            <v>522-056</v>
          </cell>
        </row>
        <row r="6055">
          <cell r="C6055">
            <v>53</v>
          </cell>
          <cell r="D6055" t="str">
            <v>522-056</v>
          </cell>
        </row>
        <row r="6056">
          <cell r="C6056">
            <v>53</v>
          </cell>
          <cell r="D6056" t="str">
            <v>522-056</v>
          </cell>
        </row>
        <row r="6057">
          <cell r="C6057">
            <v>53</v>
          </cell>
          <cell r="D6057" t="str">
            <v>522-056</v>
          </cell>
        </row>
        <row r="6058">
          <cell r="C6058">
            <v>53</v>
          </cell>
          <cell r="D6058" t="str">
            <v>522-056</v>
          </cell>
        </row>
        <row r="6059">
          <cell r="C6059">
            <v>53</v>
          </cell>
          <cell r="D6059" t="str">
            <v>522-056</v>
          </cell>
        </row>
        <row r="6060">
          <cell r="C6060">
            <v>53</v>
          </cell>
          <cell r="D6060" t="str">
            <v>522-056</v>
          </cell>
        </row>
        <row r="6061">
          <cell r="C6061">
            <v>53</v>
          </cell>
          <cell r="D6061" t="str">
            <v>522-056</v>
          </cell>
        </row>
        <row r="6062">
          <cell r="C6062">
            <v>53</v>
          </cell>
          <cell r="D6062" t="str">
            <v>522-056</v>
          </cell>
        </row>
        <row r="6063">
          <cell r="C6063">
            <v>53</v>
          </cell>
          <cell r="D6063" t="str">
            <v>522-056</v>
          </cell>
        </row>
        <row r="6064">
          <cell r="C6064">
            <v>53</v>
          </cell>
          <cell r="D6064" t="str">
            <v>522-056</v>
          </cell>
        </row>
        <row r="6065">
          <cell r="C6065">
            <v>53</v>
          </cell>
          <cell r="D6065" t="str">
            <v>522-056</v>
          </cell>
        </row>
        <row r="6066">
          <cell r="C6066">
            <v>53</v>
          </cell>
          <cell r="D6066" t="str">
            <v>522-056</v>
          </cell>
        </row>
        <row r="6067">
          <cell r="C6067">
            <v>53</v>
          </cell>
          <cell r="D6067" t="str">
            <v>522-056</v>
          </cell>
        </row>
        <row r="6068">
          <cell r="C6068">
            <v>53</v>
          </cell>
          <cell r="D6068" t="str">
            <v>522-056</v>
          </cell>
        </row>
        <row r="6069">
          <cell r="C6069">
            <v>53</v>
          </cell>
          <cell r="D6069" t="str">
            <v>522-056</v>
          </cell>
        </row>
        <row r="6070">
          <cell r="C6070">
            <v>53</v>
          </cell>
          <cell r="D6070" t="str">
            <v>522-056</v>
          </cell>
        </row>
        <row r="6071">
          <cell r="C6071">
            <v>53</v>
          </cell>
          <cell r="D6071" t="str">
            <v>522-056</v>
          </cell>
        </row>
        <row r="6072">
          <cell r="C6072">
            <v>53</v>
          </cell>
          <cell r="D6072" t="str">
            <v>522-056</v>
          </cell>
        </row>
        <row r="6073">
          <cell r="C6073">
            <v>53</v>
          </cell>
          <cell r="D6073" t="str">
            <v>522-056</v>
          </cell>
        </row>
        <row r="6074">
          <cell r="C6074">
            <v>53</v>
          </cell>
          <cell r="D6074" t="str">
            <v>522-056</v>
          </cell>
        </row>
        <row r="6075">
          <cell r="C6075">
            <v>53</v>
          </cell>
          <cell r="D6075" t="str">
            <v>522-056</v>
          </cell>
        </row>
        <row r="6076">
          <cell r="C6076">
            <v>53</v>
          </cell>
          <cell r="D6076" t="str">
            <v>522-056</v>
          </cell>
        </row>
        <row r="6077">
          <cell r="C6077">
            <v>53</v>
          </cell>
          <cell r="D6077" t="str">
            <v>522-056</v>
          </cell>
        </row>
        <row r="6078">
          <cell r="C6078">
            <v>53</v>
          </cell>
          <cell r="D6078" t="str">
            <v>522-056</v>
          </cell>
        </row>
        <row r="6079">
          <cell r="C6079">
            <v>53</v>
          </cell>
          <cell r="D6079" t="str">
            <v>522-056</v>
          </cell>
        </row>
        <row r="6080">
          <cell r="C6080">
            <v>53</v>
          </cell>
          <cell r="D6080" t="str">
            <v>522-056</v>
          </cell>
        </row>
        <row r="6081">
          <cell r="C6081">
            <v>53</v>
          </cell>
          <cell r="D6081" t="str">
            <v>522-056</v>
          </cell>
        </row>
        <row r="6082">
          <cell r="C6082">
            <v>53</v>
          </cell>
          <cell r="D6082" t="str">
            <v>522-056</v>
          </cell>
        </row>
        <row r="6083">
          <cell r="C6083">
            <v>53</v>
          </cell>
          <cell r="D6083" t="str">
            <v>522-056</v>
          </cell>
        </row>
        <row r="6084">
          <cell r="C6084">
            <v>53</v>
          </cell>
          <cell r="D6084" t="str">
            <v>522-056</v>
          </cell>
        </row>
        <row r="6085">
          <cell r="C6085">
            <v>53</v>
          </cell>
          <cell r="D6085" t="str">
            <v>522-056</v>
          </cell>
        </row>
        <row r="6086">
          <cell r="C6086">
            <v>53</v>
          </cell>
          <cell r="D6086" t="str">
            <v>522-056</v>
          </cell>
        </row>
        <row r="6087">
          <cell r="C6087">
            <v>53</v>
          </cell>
          <cell r="D6087" t="str">
            <v>522-056</v>
          </cell>
        </row>
        <row r="6088">
          <cell r="C6088">
            <v>53</v>
          </cell>
          <cell r="D6088" t="str">
            <v>522-056</v>
          </cell>
        </row>
        <row r="6089">
          <cell r="C6089">
            <v>53</v>
          </cell>
          <cell r="D6089" t="str">
            <v>522-056</v>
          </cell>
        </row>
        <row r="6090">
          <cell r="C6090">
            <v>53</v>
          </cell>
          <cell r="D6090" t="str">
            <v>522-056</v>
          </cell>
        </row>
        <row r="6091">
          <cell r="C6091">
            <v>53</v>
          </cell>
          <cell r="D6091" t="str">
            <v>522-056</v>
          </cell>
        </row>
        <row r="6092">
          <cell r="C6092">
            <v>53</v>
          </cell>
          <cell r="D6092" t="str">
            <v>522-056</v>
          </cell>
        </row>
        <row r="6093">
          <cell r="C6093">
            <v>53</v>
          </cell>
          <cell r="D6093" t="str">
            <v>522-056</v>
          </cell>
        </row>
        <row r="6094">
          <cell r="C6094">
            <v>53</v>
          </cell>
          <cell r="D6094" t="str">
            <v>522-056</v>
          </cell>
        </row>
        <row r="6095">
          <cell r="C6095">
            <v>53</v>
          </cell>
          <cell r="D6095" t="str">
            <v>522-056</v>
          </cell>
        </row>
        <row r="6096">
          <cell r="C6096">
            <v>53</v>
          </cell>
          <cell r="D6096" t="str">
            <v>522-056</v>
          </cell>
        </row>
        <row r="6097">
          <cell r="C6097">
            <v>53</v>
          </cell>
          <cell r="D6097" t="str">
            <v>522-056</v>
          </cell>
        </row>
        <row r="6098">
          <cell r="C6098">
            <v>53</v>
          </cell>
          <cell r="D6098" t="str">
            <v>522-056</v>
          </cell>
        </row>
        <row r="6099">
          <cell r="C6099">
            <v>53</v>
          </cell>
          <cell r="D6099" t="str">
            <v>522-056</v>
          </cell>
        </row>
        <row r="6100">
          <cell r="C6100">
            <v>53</v>
          </cell>
          <cell r="D6100" t="str">
            <v>522-056</v>
          </cell>
        </row>
        <row r="6101">
          <cell r="C6101">
            <v>53</v>
          </cell>
          <cell r="D6101" t="str">
            <v>522-056</v>
          </cell>
        </row>
        <row r="6102">
          <cell r="C6102">
            <v>53</v>
          </cell>
          <cell r="D6102" t="str">
            <v>522-056</v>
          </cell>
        </row>
        <row r="6103">
          <cell r="C6103">
            <v>53</v>
          </cell>
          <cell r="D6103" t="str">
            <v>522-056</v>
          </cell>
        </row>
        <row r="6104">
          <cell r="C6104">
            <v>53</v>
          </cell>
          <cell r="D6104" t="str">
            <v>522-056</v>
          </cell>
        </row>
        <row r="6105">
          <cell r="C6105">
            <v>53</v>
          </cell>
          <cell r="D6105" t="str">
            <v>522-056</v>
          </cell>
        </row>
        <row r="6106">
          <cell r="C6106">
            <v>53</v>
          </cell>
          <cell r="D6106" t="str">
            <v>522-056</v>
          </cell>
        </row>
        <row r="6107">
          <cell r="C6107">
            <v>53</v>
          </cell>
          <cell r="D6107" t="str">
            <v>522-056</v>
          </cell>
        </row>
        <row r="6108">
          <cell r="C6108">
            <v>53</v>
          </cell>
          <cell r="D6108" t="str">
            <v>522-056</v>
          </cell>
        </row>
        <row r="6109">
          <cell r="C6109">
            <v>53</v>
          </cell>
          <cell r="D6109" t="str">
            <v>522-056</v>
          </cell>
        </row>
        <row r="6110">
          <cell r="C6110">
            <v>53</v>
          </cell>
          <cell r="D6110" t="str">
            <v>522-056</v>
          </cell>
        </row>
        <row r="6111">
          <cell r="C6111">
            <v>53</v>
          </cell>
          <cell r="D6111" t="str">
            <v>522-056</v>
          </cell>
        </row>
        <row r="6112">
          <cell r="C6112">
            <v>53</v>
          </cell>
          <cell r="D6112" t="str">
            <v>522-056</v>
          </cell>
        </row>
        <row r="6113">
          <cell r="C6113">
            <v>53</v>
          </cell>
          <cell r="D6113" t="str">
            <v>522-056</v>
          </cell>
        </row>
        <row r="6114">
          <cell r="C6114">
            <v>53</v>
          </cell>
          <cell r="D6114" t="str">
            <v>522-056</v>
          </cell>
        </row>
        <row r="6115">
          <cell r="C6115">
            <v>54</v>
          </cell>
          <cell r="D6115" t="str">
            <v>112-016</v>
          </cell>
        </row>
        <row r="6116">
          <cell r="C6116">
            <v>54</v>
          </cell>
          <cell r="D6116" t="str">
            <v>112-016</v>
          </cell>
        </row>
        <row r="6117">
          <cell r="C6117">
            <v>54</v>
          </cell>
          <cell r="D6117" t="str">
            <v>112-016</v>
          </cell>
        </row>
        <row r="6118">
          <cell r="C6118">
            <v>54</v>
          </cell>
          <cell r="D6118" t="str">
            <v>112-016</v>
          </cell>
        </row>
        <row r="6119">
          <cell r="C6119">
            <v>54</v>
          </cell>
          <cell r="D6119" t="str">
            <v>112-016</v>
          </cell>
        </row>
        <row r="6120">
          <cell r="C6120">
            <v>54</v>
          </cell>
          <cell r="D6120" t="str">
            <v>112-016</v>
          </cell>
        </row>
        <row r="6121">
          <cell r="C6121">
            <v>54</v>
          </cell>
          <cell r="D6121" t="str">
            <v>112-016</v>
          </cell>
        </row>
        <row r="6122">
          <cell r="C6122">
            <v>54</v>
          </cell>
          <cell r="D6122" t="str">
            <v>112-016</v>
          </cell>
        </row>
        <row r="6123">
          <cell r="C6123">
            <v>54</v>
          </cell>
          <cell r="D6123" t="str">
            <v>112-016</v>
          </cell>
        </row>
        <row r="6124">
          <cell r="C6124">
            <v>54</v>
          </cell>
          <cell r="D6124" t="str">
            <v>112-004</v>
          </cell>
        </row>
        <row r="6125">
          <cell r="C6125">
            <v>54</v>
          </cell>
          <cell r="D6125" t="str">
            <v>112-004</v>
          </cell>
        </row>
        <row r="6126">
          <cell r="C6126">
            <v>54</v>
          </cell>
          <cell r="D6126" t="str">
            <v>112-004</v>
          </cell>
        </row>
        <row r="6127">
          <cell r="C6127">
            <v>54</v>
          </cell>
          <cell r="D6127" t="str">
            <v>112-004</v>
          </cell>
        </row>
        <row r="6128">
          <cell r="C6128">
            <v>54</v>
          </cell>
          <cell r="D6128" t="str">
            <v>112-004</v>
          </cell>
        </row>
        <row r="6129">
          <cell r="C6129">
            <v>54</v>
          </cell>
          <cell r="D6129" t="str">
            <v>112-004</v>
          </cell>
        </row>
        <row r="6130">
          <cell r="C6130">
            <v>54</v>
          </cell>
          <cell r="D6130" t="str">
            <v>112-004</v>
          </cell>
        </row>
        <row r="6131">
          <cell r="C6131">
            <v>54</v>
          </cell>
          <cell r="D6131" t="str">
            <v>112-004</v>
          </cell>
        </row>
        <row r="6132">
          <cell r="C6132">
            <v>54</v>
          </cell>
          <cell r="D6132" t="str">
            <v>112-004</v>
          </cell>
        </row>
        <row r="6133">
          <cell r="C6133">
            <v>54</v>
          </cell>
          <cell r="D6133" t="str">
            <v>112-004</v>
          </cell>
        </row>
        <row r="6134">
          <cell r="C6134">
            <v>54</v>
          </cell>
          <cell r="D6134" t="str">
            <v>112-004</v>
          </cell>
        </row>
        <row r="6135">
          <cell r="C6135">
            <v>54</v>
          </cell>
          <cell r="D6135" t="str">
            <v>112-004</v>
          </cell>
        </row>
        <row r="6136">
          <cell r="C6136">
            <v>54</v>
          </cell>
          <cell r="D6136" t="str">
            <v>112-004</v>
          </cell>
        </row>
        <row r="6137">
          <cell r="C6137">
            <v>54</v>
          </cell>
          <cell r="D6137" t="str">
            <v>112-004</v>
          </cell>
        </row>
        <row r="6138">
          <cell r="C6138">
            <v>54</v>
          </cell>
          <cell r="D6138" t="str">
            <v>112-016</v>
          </cell>
        </row>
        <row r="6139">
          <cell r="C6139">
            <v>54</v>
          </cell>
          <cell r="D6139" t="str">
            <v>112-016</v>
          </cell>
        </row>
        <row r="6140">
          <cell r="C6140">
            <v>54</v>
          </cell>
          <cell r="D6140" t="str">
            <v>112-016</v>
          </cell>
        </row>
        <row r="6141">
          <cell r="C6141">
            <v>54</v>
          </cell>
          <cell r="D6141" t="str">
            <v>112-016</v>
          </cell>
        </row>
        <row r="6142">
          <cell r="C6142">
            <v>54</v>
          </cell>
          <cell r="D6142" t="str">
            <v>112-016</v>
          </cell>
        </row>
        <row r="6143">
          <cell r="C6143">
            <v>54</v>
          </cell>
          <cell r="D6143" t="str">
            <v>112-004</v>
          </cell>
        </row>
        <row r="6144">
          <cell r="C6144">
            <v>54</v>
          </cell>
          <cell r="D6144" t="str">
            <v>112-004</v>
          </cell>
        </row>
        <row r="6145">
          <cell r="C6145">
            <v>54</v>
          </cell>
          <cell r="D6145" t="str">
            <v>112-016</v>
          </cell>
        </row>
        <row r="6146">
          <cell r="C6146">
            <v>54</v>
          </cell>
          <cell r="D6146" t="str">
            <v>112-016</v>
          </cell>
        </row>
        <row r="6147">
          <cell r="C6147">
            <v>54</v>
          </cell>
          <cell r="D6147" t="str">
            <v>112-016</v>
          </cell>
        </row>
        <row r="6148">
          <cell r="C6148">
            <v>54</v>
          </cell>
          <cell r="D6148" t="str">
            <v>112-016</v>
          </cell>
        </row>
        <row r="6149">
          <cell r="C6149">
            <v>54</v>
          </cell>
          <cell r="D6149" t="str">
            <v>112-004</v>
          </cell>
        </row>
        <row r="6150">
          <cell r="C6150">
            <v>54</v>
          </cell>
          <cell r="D6150" t="str">
            <v>112-004</v>
          </cell>
        </row>
        <row r="6151">
          <cell r="C6151">
            <v>54</v>
          </cell>
          <cell r="D6151" t="str">
            <v>112-016</v>
          </cell>
        </row>
        <row r="6152">
          <cell r="C6152">
            <v>54</v>
          </cell>
          <cell r="D6152" t="str">
            <v>112-016</v>
          </cell>
        </row>
        <row r="6153">
          <cell r="C6153">
            <v>54</v>
          </cell>
          <cell r="D6153" t="str">
            <v>112-016</v>
          </cell>
        </row>
        <row r="6154">
          <cell r="C6154">
            <v>54</v>
          </cell>
          <cell r="D6154" t="str">
            <v>112-016</v>
          </cell>
        </row>
        <row r="6155">
          <cell r="C6155">
            <v>54</v>
          </cell>
          <cell r="D6155" t="str">
            <v>112-004</v>
          </cell>
        </row>
        <row r="6156">
          <cell r="C6156">
            <v>54</v>
          </cell>
          <cell r="D6156" t="str">
            <v>112-004</v>
          </cell>
        </row>
        <row r="6157">
          <cell r="C6157">
            <v>54</v>
          </cell>
          <cell r="D6157" t="str">
            <v>112-004</v>
          </cell>
        </row>
        <row r="6158">
          <cell r="C6158">
            <v>54</v>
          </cell>
          <cell r="D6158" t="str">
            <v>112-004</v>
          </cell>
        </row>
        <row r="6159">
          <cell r="C6159">
            <v>54</v>
          </cell>
          <cell r="D6159" t="str">
            <v>112-004</v>
          </cell>
        </row>
        <row r="6160">
          <cell r="C6160">
            <v>54</v>
          </cell>
          <cell r="D6160" t="str">
            <v>112-004</v>
          </cell>
        </row>
        <row r="6161">
          <cell r="C6161">
            <v>54</v>
          </cell>
          <cell r="D6161" t="str">
            <v>112-016</v>
          </cell>
        </row>
        <row r="6162">
          <cell r="C6162">
            <v>54</v>
          </cell>
          <cell r="D6162" t="str">
            <v>112-016</v>
          </cell>
        </row>
        <row r="6163">
          <cell r="C6163">
            <v>54</v>
          </cell>
          <cell r="D6163" t="str">
            <v>112-016</v>
          </cell>
        </row>
        <row r="6164">
          <cell r="C6164">
            <v>54</v>
          </cell>
          <cell r="D6164" t="str">
            <v>112-016</v>
          </cell>
        </row>
        <row r="6165">
          <cell r="C6165">
            <v>54</v>
          </cell>
          <cell r="D6165" t="str">
            <v>112-004</v>
          </cell>
        </row>
        <row r="6166">
          <cell r="C6166">
            <v>54</v>
          </cell>
          <cell r="D6166" t="str">
            <v>112-004</v>
          </cell>
        </row>
        <row r="6167">
          <cell r="C6167">
            <v>54</v>
          </cell>
          <cell r="D6167" t="str">
            <v>112-004</v>
          </cell>
        </row>
        <row r="6168">
          <cell r="C6168">
            <v>54</v>
          </cell>
          <cell r="D6168" t="str">
            <v>112-016</v>
          </cell>
        </row>
        <row r="6169">
          <cell r="C6169">
            <v>54</v>
          </cell>
          <cell r="D6169" t="str">
            <v>112-016</v>
          </cell>
        </row>
        <row r="6170">
          <cell r="C6170">
            <v>54</v>
          </cell>
          <cell r="D6170" t="str">
            <v>112-016</v>
          </cell>
        </row>
        <row r="6171">
          <cell r="C6171">
            <v>54</v>
          </cell>
          <cell r="D6171" t="str">
            <v>112-016</v>
          </cell>
        </row>
        <row r="6172">
          <cell r="C6172">
            <v>54</v>
          </cell>
          <cell r="D6172" t="str">
            <v>112-016</v>
          </cell>
        </row>
        <row r="6173">
          <cell r="C6173">
            <v>54</v>
          </cell>
          <cell r="D6173" t="str">
            <v>112-016</v>
          </cell>
        </row>
        <row r="6174">
          <cell r="C6174">
            <v>54</v>
          </cell>
          <cell r="D6174" t="str">
            <v>112-016</v>
          </cell>
        </row>
        <row r="6175">
          <cell r="C6175">
            <v>54</v>
          </cell>
          <cell r="D6175" t="str">
            <v>112-016</v>
          </cell>
        </row>
        <row r="6176">
          <cell r="C6176">
            <v>54</v>
          </cell>
          <cell r="D6176" t="str">
            <v>112-016</v>
          </cell>
        </row>
        <row r="6177">
          <cell r="C6177">
            <v>54</v>
          </cell>
          <cell r="D6177" t="str">
            <v>112-016</v>
          </cell>
        </row>
        <row r="6178">
          <cell r="C6178">
            <v>54</v>
          </cell>
          <cell r="D6178" t="str">
            <v>112-016</v>
          </cell>
        </row>
        <row r="6179">
          <cell r="C6179">
            <v>54</v>
          </cell>
          <cell r="D6179" t="str">
            <v>112-016</v>
          </cell>
        </row>
        <row r="6180">
          <cell r="C6180">
            <v>54</v>
          </cell>
          <cell r="D6180" t="str">
            <v>112-016</v>
          </cell>
        </row>
        <row r="6181">
          <cell r="C6181">
            <v>54</v>
          </cell>
          <cell r="D6181" t="str">
            <v>112-016</v>
          </cell>
        </row>
        <row r="6182">
          <cell r="C6182">
            <v>54</v>
          </cell>
          <cell r="D6182" t="str">
            <v>112-016</v>
          </cell>
        </row>
        <row r="6183">
          <cell r="C6183">
            <v>54</v>
          </cell>
          <cell r="D6183" t="str">
            <v>112-016</v>
          </cell>
        </row>
        <row r="6184">
          <cell r="C6184">
            <v>54</v>
          </cell>
          <cell r="D6184" t="str">
            <v>112-016</v>
          </cell>
        </row>
        <row r="6185">
          <cell r="C6185">
            <v>54</v>
          </cell>
          <cell r="D6185" t="str">
            <v>112-016</v>
          </cell>
        </row>
        <row r="6186">
          <cell r="C6186">
            <v>54</v>
          </cell>
          <cell r="D6186" t="str">
            <v>112-016</v>
          </cell>
        </row>
        <row r="6187">
          <cell r="C6187">
            <v>54</v>
          </cell>
          <cell r="D6187" t="str">
            <v>112-016</v>
          </cell>
        </row>
        <row r="6188">
          <cell r="C6188">
            <v>54</v>
          </cell>
          <cell r="D6188" t="str">
            <v>112-016</v>
          </cell>
        </row>
        <row r="6189">
          <cell r="C6189">
            <v>54</v>
          </cell>
          <cell r="D6189" t="str">
            <v>112-004</v>
          </cell>
        </row>
        <row r="6190">
          <cell r="C6190">
            <v>54</v>
          </cell>
          <cell r="D6190" t="str">
            <v>112-004</v>
          </cell>
        </row>
        <row r="6191">
          <cell r="C6191">
            <v>54</v>
          </cell>
          <cell r="D6191" t="str">
            <v>112-004</v>
          </cell>
        </row>
        <row r="6192">
          <cell r="C6192">
            <v>54</v>
          </cell>
          <cell r="D6192" t="str">
            <v>112-016</v>
          </cell>
        </row>
        <row r="6193">
          <cell r="C6193">
            <v>54</v>
          </cell>
          <cell r="D6193" t="str">
            <v>112-016</v>
          </cell>
        </row>
        <row r="6194">
          <cell r="C6194">
            <v>54</v>
          </cell>
          <cell r="D6194" t="str">
            <v>112-016</v>
          </cell>
        </row>
        <row r="6195">
          <cell r="C6195">
            <v>54</v>
          </cell>
          <cell r="D6195" t="str">
            <v>112-016</v>
          </cell>
        </row>
        <row r="6196">
          <cell r="C6196">
            <v>54</v>
          </cell>
          <cell r="D6196" t="str">
            <v>112-016</v>
          </cell>
        </row>
        <row r="6197">
          <cell r="C6197">
            <v>54</v>
          </cell>
          <cell r="D6197" t="str">
            <v>112-016</v>
          </cell>
        </row>
        <row r="6198">
          <cell r="C6198">
            <v>54</v>
          </cell>
          <cell r="D6198" t="str">
            <v>112-016</v>
          </cell>
        </row>
        <row r="6199">
          <cell r="C6199">
            <v>54</v>
          </cell>
          <cell r="D6199" t="str">
            <v>112-016</v>
          </cell>
        </row>
        <row r="6200">
          <cell r="C6200">
            <v>54</v>
          </cell>
          <cell r="D6200" t="str">
            <v>112-004</v>
          </cell>
        </row>
        <row r="6201">
          <cell r="C6201">
            <v>54</v>
          </cell>
          <cell r="D6201" t="str">
            <v>112-004</v>
          </cell>
        </row>
        <row r="6202">
          <cell r="C6202">
            <v>54</v>
          </cell>
          <cell r="D6202" t="str">
            <v>112-004</v>
          </cell>
        </row>
        <row r="6203">
          <cell r="C6203">
            <v>54</v>
          </cell>
          <cell r="D6203" t="str">
            <v>112-004</v>
          </cell>
        </row>
        <row r="6204">
          <cell r="C6204">
            <v>54</v>
          </cell>
          <cell r="D6204" t="str">
            <v>112-004</v>
          </cell>
        </row>
        <row r="6205">
          <cell r="C6205">
            <v>54</v>
          </cell>
          <cell r="D6205" t="str">
            <v>112-016</v>
          </cell>
        </row>
        <row r="6206">
          <cell r="C6206">
            <v>54</v>
          </cell>
          <cell r="D6206" t="str">
            <v>112-016</v>
          </cell>
        </row>
        <row r="6207">
          <cell r="C6207">
            <v>54</v>
          </cell>
          <cell r="D6207" t="str">
            <v>112-016</v>
          </cell>
        </row>
        <row r="6208">
          <cell r="C6208">
            <v>54</v>
          </cell>
          <cell r="D6208" t="str">
            <v>112-016</v>
          </cell>
        </row>
        <row r="6209">
          <cell r="C6209">
            <v>55</v>
          </cell>
          <cell r="D6209" t="str">
            <v>523-004</v>
          </cell>
        </row>
        <row r="6210">
          <cell r="C6210">
            <v>55</v>
          </cell>
          <cell r="D6210" t="str">
            <v>523-004</v>
          </cell>
        </row>
        <row r="6211">
          <cell r="C6211">
            <v>55</v>
          </cell>
          <cell r="D6211" t="str">
            <v>523-004</v>
          </cell>
        </row>
        <row r="6212">
          <cell r="C6212">
            <v>55</v>
          </cell>
          <cell r="D6212" t="str">
            <v>523-004</v>
          </cell>
        </row>
        <row r="6213">
          <cell r="C6213">
            <v>55</v>
          </cell>
          <cell r="D6213" t="str">
            <v>523-004</v>
          </cell>
        </row>
        <row r="6214">
          <cell r="C6214">
            <v>55</v>
          </cell>
          <cell r="D6214" t="str">
            <v>523-004</v>
          </cell>
        </row>
        <row r="6215">
          <cell r="C6215">
            <v>55</v>
          </cell>
          <cell r="D6215" t="str">
            <v>523-004</v>
          </cell>
        </row>
        <row r="6216">
          <cell r="C6216">
            <v>55</v>
          </cell>
          <cell r="D6216" t="str">
            <v>523-004</v>
          </cell>
        </row>
        <row r="6217">
          <cell r="C6217">
            <v>55</v>
          </cell>
          <cell r="D6217" t="str">
            <v>523-004</v>
          </cell>
        </row>
        <row r="6218">
          <cell r="C6218">
            <v>55</v>
          </cell>
          <cell r="D6218" t="str">
            <v>523-004</v>
          </cell>
        </row>
        <row r="6219">
          <cell r="C6219">
            <v>55</v>
          </cell>
          <cell r="D6219" t="str">
            <v>523-004</v>
          </cell>
        </row>
        <row r="6220">
          <cell r="C6220">
            <v>55</v>
          </cell>
          <cell r="D6220" t="str">
            <v>523-004</v>
          </cell>
        </row>
        <row r="6221">
          <cell r="C6221">
            <v>55</v>
          </cell>
          <cell r="D6221" t="str">
            <v>523-004</v>
          </cell>
        </row>
        <row r="6222">
          <cell r="C6222">
            <v>56</v>
          </cell>
          <cell r="D6222" t="str">
            <v>524-029</v>
          </cell>
        </row>
        <row r="6223">
          <cell r="C6223">
            <v>56</v>
          </cell>
          <cell r="D6223" t="str">
            <v>524-029</v>
          </cell>
        </row>
        <row r="6224">
          <cell r="C6224">
            <v>56</v>
          </cell>
          <cell r="D6224" t="str">
            <v>524-029</v>
          </cell>
        </row>
        <row r="6225">
          <cell r="C6225">
            <v>56</v>
          </cell>
          <cell r="D6225" t="str">
            <v>524-029</v>
          </cell>
        </row>
        <row r="6226">
          <cell r="C6226">
            <v>56</v>
          </cell>
          <cell r="D6226" t="str">
            <v>524-029</v>
          </cell>
        </row>
        <row r="6227">
          <cell r="C6227">
            <v>56</v>
          </cell>
          <cell r="D6227" t="str">
            <v>524-029</v>
          </cell>
        </row>
        <row r="6228">
          <cell r="C6228">
            <v>56</v>
          </cell>
          <cell r="D6228" t="str">
            <v>524-029</v>
          </cell>
        </row>
        <row r="6229">
          <cell r="C6229">
            <v>56</v>
          </cell>
          <cell r="D6229" t="str">
            <v>524-029</v>
          </cell>
        </row>
        <row r="6230">
          <cell r="C6230">
            <v>56</v>
          </cell>
          <cell r="D6230" t="str">
            <v>524-029</v>
          </cell>
        </row>
        <row r="6231">
          <cell r="C6231">
            <v>57</v>
          </cell>
          <cell r="D6231" t="str">
            <v>525-004</v>
          </cell>
        </row>
        <row r="6232">
          <cell r="C6232">
            <v>57</v>
          </cell>
          <cell r="D6232" t="str">
            <v>525-004</v>
          </cell>
        </row>
        <row r="6233">
          <cell r="C6233">
            <v>57</v>
          </cell>
          <cell r="D6233" t="str">
            <v>525-004</v>
          </cell>
        </row>
        <row r="6234">
          <cell r="C6234">
            <v>57</v>
          </cell>
          <cell r="D6234" t="str">
            <v>525-004</v>
          </cell>
        </row>
        <row r="6235">
          <cell r="C6235">
            <v>57</v>
          </cell>
          <cell r="D6235" t="str">
            <v>525-004</v>
          </cell>
        </row>
        <row r="6236">
          <cell r="C6236">
            <v>57</v>
          </cell>
          <cell r="D6236" t="str">
            <v>525-004</v>
          </cell>
        </row>
        <row r="6237">
          <cell r="C6237">
            <v>57</v>
          </cell>
          <cell r="D6237" t="str">
            <v>525-004</v>
          </cell>
        </row>
        <row r="6238">
          <cell r="C6238">
            <v>57</v>
          </cell>
          <cell r="D6238" t="str">
            <v>525-004</v>
          </cell>
        </row>
        <row r="6239">
          <cell r="C6239">
            <v>57</v>
          </cell>
          <cell r="D6239" t="str">
            <v>525-004</v>
          </cell>
        </row>
        <row r="6240">
          <cell r="C6240">
            <v>57</v>
          </cell>
          <cell r="D6240" t="str">
            <v>525-016</v>
          </cell>
        </row>
        <row r="6241">
          <cell r="C6241">
            <v>57</v>
          </cell>
          <cell r="D6241" t="str">
            <v>525-004</v>
          </cell>
        </row>
        <row r="6242">
          <cell r="C6242">
            <v>57</v>
          </cell>
          <cell r="D6242" t="str">
            <v>525-004</v>
          </cell>
        </row>
        <row r="6243">
          <cell r="C6243">
            <v>57</v>
          </cell>
          <cell r="D6243" t="str">
            <v>525-004</v>
          </cell>
        </row>
        <row r="6244">
          <cell r="C6244">
            <v>57</v>
          </cell>
          <cell r="D6244" t="str">
            <v>525-004</v>
          </cell>
        </row>
        <row r="6245">
          <cell r="C6245">
            <v>57</v>
          </cell>
          <cell r="D6245" t="str">
            <v>525-004</v>
          </cell>
        </row>
        <row r="6246">
          <cell r="C6246">
            <v>57</v>
          </cell>
          <cell r="D6246" t="str">
            <v>525-004</v>
          </cell>
        </row>
        <row r="6247">
          <cell r="C6247">
            <v>57</v>
          </cell>
          <cell r="D6247" t="str">
            <v>525-004</v>
          </cell>
        </row>
        <row r="6248">
          <cell r="C6248">
            <v>57</v>
          </cell>
          <cell r="D6248" t="str">
            <v>525-004</v>
          </cell>
        </row>
        <row r="6249">
          <cell r="C6249">
            <v>57</v>
          </cell>
          <cell r="D6249" t="str">
            <v>525-004</v>
          </cell>
        </row>
        <row r="6250">
          <cell r="C6250">
            <v>57</v>
          </cell>
          <cell r="D6250" t="str">
            <v>525-004</v>
          </cell>
        </row>
        <row r="6251">
          <cell r="C6251">
            <v>57</v>
          </cell>
          <cell r="D6251" t="str">
            <v>525-004</v>
          </cell>
        </row>
        <row r="6252">
          <cell r="C6252">
            <v>57</v>
          </cell>
          <cell r="D6252" t="str">
            <v>525-004</v>
          </cell>
        </row>
        <row r="6253">
          <cell r="C6253">
            <v>57</v>
          </cell>
          <cell r="D6253" t="str">
            <v>525-016</v>
          </cell>
        </row>
        <row r="6254">
          <cell r="C6254">
            <v>57</v>
          </cell>
          <cell r="D6254" t="str">
            <v>525-016</v>
          </cell>
        </row>
        <row r="6255">
          <cell r="C6255">
            <v>57</v>
          </cell>
          <cell r="D6255" t="str">
            <v>525-004</v>
          </cell>
        </row>
        <row r="6256">
          <cell r="C6256">
            <v>57</v>
          </cell>
          <cell r="D6256" t="str">
            <v>525-004</v>
          </cell>
        </row>
        <row r="6257">
          <cell r="C6257">
            <v>57</v>
          </cell>
          <cell r="D6257" t="str">
            <v>525-004</v>
          </cell>
        </row>
        <row r="6258">
          <cell r="C6258">
            <v>57</v>
          </cell>
          <cell r="D6258" t="str">
            <v>525-004</v>
          </cell>
        </row>
        <row r="6259">
          <cell r="C6259">
            <v>57</v>
          </cell>
          <cell r="D6259" t="str">
            <v>525-004</v>
          </cell>
        </row>
        <row r="6260">
          <cell r="C6260">
            <v>57</v>
          </cell>
          <cell r="D6260" t="str">
            <v>525-004</v>
          </cell>
        </row>
        <row r="6261">
          <cell r="C6261">
            <v>57</v>
          </cell>
          <cell r="D6261" t="str">
            <v>525-004</v>
          </cell>
        </row>
        <row r="6262">
          <cell r="C6262">
            <v>57</v>
          </cell>
          <cell r="D6262" t="str">
            <v>525-004</v>
          </cell>
        </row>
        <row r="6263">
          <cell r="C6263">
            <v>57</v>
          </cell>
          <cell r="D6263" t="str">
            <v>525-004</v>
          </cell>
        </row>
        <row r="6264">
          <cell r="C6264">
            <v>57</v>
          </cell>
          <cell r="D6264" t="str">
            <v>525-004</v>
          </cell>
        </row>
        <row r="6265">
          <cell r="C6265">
            <v>57</v>
          </cell>
          <cell r="D6265" t="str">
            <v>525-004</v>
          </cell>
        </row>
        <row r="6266">
          <cell r="C6266">
            <v>57</v>
          </cell>
          <cell r="D6266" t="str">
            <v>525-004</v>
          </cell>
        </row>
        <row r="6267">
          <cell r="C6267">
            <v>57</v>
          </cell>
          <cell r="D6267" t="str">
            <v>525-004</v>
          </cell>
        </row>
        <row r="6268">
          <cell r="C6268">
            <v>58</v>
          </cell>
          <cell r="D6268" t="str">
            <v>526-016</v>
          </cell>
        </row>
        <row r="6269">
          <cell r="C6269">
            <v>58</v>
          </cell>
          <cell r="D6269" t="str">
            <v>526-016</v>
          </cell>
        </row>
        <row r="6270">
          <cell r="C6270">
            <v>58</v>
          </cell>
          <cell r="D6270" t="str">
            <v>526-016</v>
          </cell>
        </row>
        <row r="6271">
          <cell r="C6271">
            <v>58</v>
          </cell>
          <cell r="D6271" t="str">
            <v>526-016</v>
          </cell>
        </row>
        <row r="6272">
          <cell r="C6272">
            <v>58</v>
          </cell>
          <cell r="D6272" t="str">
            <v>526-016</v>
          </cell>
        </row>
        <row r="6273">
          <cell r="C6273">
            <v>58</v>
          </cell>
          <cell r="D6273" t="str">
            <v>526-016</v>
          </cell>
        </row>
        <row r="6274">
          <cell r="C6274">
            <v>58</v>
          </cell>
          <cell r="D6274" t="str">
            <v>526-016</v>
          </cell>
        </row>
        <row r="6275">
          <cell r="C6275">
            <v>58</v>
          </cell>
          <cell r="D6275" t="str">
            <v>526-016</v>
          </cell>
        </row>
        <row r="6276">
          <cell r="C6276">
            <v>58</v>
          </cell>
          <cell r="D6276" t="str">
            <v>526-016</v>
          </cell>
        </row>
        <row r="6277">
          <cell r="C6277">
            <v>58</v>
          </cell>
          <cell r="D6277" t="str">
            <v>526-004</v>
          </cell>
        </row>
        <row r="6278">
          <cell r="C6278">
            <v>58</v>
          </cell>
          <cell r="D6278" t="str">
            <v>526-004</v>
          </cell>
        </row>
        <row r="6279">
          <cell r="C6279">
            <v>58</v>
          </cell>
          <cell r="D6279" t="str">
            <v>526-004</v>
          </cell>
        </row>
        <row r="6280">
          <cell r="C6280">
            <v>58</v>
          </cell>
          <cell r="D6280" t="str">
            <v>526-004</v>
          </cell>
        </row>
        <row r="6281">
          <cell r="C6281">
            <v>58</v>
          </cell>
          <cell r="D6281" t="str">
            <v>526-004</v>
          </cell>
        </row>
        <row r="6282">
          <cell r="C6282">
            <v>58</v>
          </cell>
          <cell r="D6282" t="str">
            <v>526-004</v>
          </cell>
        </row>
        <row r="6283">
          <cell r="C6283">
            <v>58</v>
          </cell>
          <cell r="D6283" t="str">
            <v>526-004</v>
          </cell>
        </row>
        <row r="6284">
          <cell r="C6284">
            <v>58</v>
          </cell>
          <cell r="D6284" t="str">
            <v>526-004</v>
          </cell>
        </row>
        <row r="6285">
          <cell r="C6285">
            <v>58</v>
          </cell>
          <cell r="D6285" t="str">
            <v>526-004</v>
          </cell>
        </row>
        <row r="6286">
          <cell r="C6286">
            <v>58</v>
          </cell>
          <cell r="D6286" t="str">
            <v>526-004</v>
          </cell>
        </row>
        <row r="6287">
          <cell r="C6287">
            <v>58</v>
          </cell>
          <cell r="D6287" t="str">
            <v>526-016</v>
          </cell>
        </row>
        <row r="6288">
          <cell r="C6288">
            <v>58</v>
          </cell>
          <cell r="D6288" t="str">
            <v>526-016</v>
          </cell>
        </row>
        <row r="6289">
          <cell r="C6289">
            <v>58</v>
          </cell>
          <cell r="D6289" t="str">
            <v>526-016</v>
          </cell>
        </row>
        <row r="6290">
          <cell r="C6290">
            <v>58</v>
          </cell>
          <cell r="D6290" t="str">
            <v>526-004</v>
          </cell>
        </row>
        <row r="6291">
          <cell r="C6291">
            <v>58</v>
          </cell>
          <cell r="D6291" t="str">
            <v>526-004</v>
          </cell>
        </row>
        <row r="6292">
          <cell r="C6292">
            <v>58</v>
          </cell>
          <cell r="D6292" t="str">
            <v>526-004</v>
          </cell>
        </row>
        <row r="6293">
          <cell r="C6293">
            <v>58</v>
          </cell>
          <cell r="D6293" t="str">
            <v>526-004</v>
          </cell>
        </row>
        <row r="6294">
          <cell r="C6294">
            <v>58</v>
          </cell>
          <cell r="D6294" t="str">
            <v>526-004</v>
          </cell>
        </row>
        <row r="6295">
          <cell r="C6295">
            <v>58</v>
          </cell>
          <cell r="D6295" t="str">
            <v>526-004</v>
          </cell>
        </row>
        <row r="6296">
          <cell r="C6296">
            <v>58</v>
          </cell>
          <cell r="D6296" t="str">
            <v>526-004</v>
          </cell>
        </row>
        <row r="6297">
          <cell r="C6297">
            <v>58</v>
          </cell>
          <cell r="D6297" t="str">
            <v>526-004</v>
          </cell>
        </row>
        <row r="6298">
          <cell r="C6298">
            <v>58</v>
          </cell>
          <cell r="D6298" t="str">
            <v>526-004</v>
          </cell>
        </row>
        <row r="6299">
          <cell r="C6299">
            <v>58</v>
          </cell>
          <cell r="D6299" t="str">
            <v>526-004</v>
          </cell>
        </row>
        <row r="6300">
          <cell r="C6300">
            <v>58</v>
          </cell>
          <cell r="D6300" t="str">
            <v>526-004</v>
          </cell>
        </row>
        <row r="6301">
          <cell r="C6301">
            <v>58</v>
          </cell>
          <cell r="D6301" t="str">
            <v>526-004</v>
          </cell>
        </row>
        <row r="6302">
          <cell r="C6302">
            <v>58</v>
          </cell>
          <cell r="D6302" t="str">
            <v>526-004</v>
          </cell>
        </row>
        <row r="6303">
          <cell r="C6303">
            <v>58</v>
          </cell>
          <cell r="D6303" t="str">
            <v>526-004</v>
          </cell>
        </row>
        <row r="6304">
          <cell r="C6304">
            <v>58</v>
          </cell>
          <cell r="D6304" t="str">
            <v>526-004</v>
          </cell>
        </row>
        <row r="6305">
          <cell r="C6305">
            <v>58</v>
          </cell>
          <cell r="D6305" t="str">
            <v>526-004</v>
          </cell>
        </row>
        <row r="6306">
          <cell r="C6306">
            <v>58</v>
          </cell>
          <cell r="D6306" t="str">
            <v>526-004</v>
          </cell>
        </row>
        <row r="6307">
          <cell r="C6307">
            <v>58</v>
          </cell>
          <cell r="D6307" t="str">
            <v>526-004</v>
          </cell>
        </row>
        <row r="6308">
          <cell r="C6308">
            <v>58</v>
          </cell>
          <cell r="D6308" t="str">
            <v>526-016</v>
          </cell>
        </row>
        <row r="6309">
          <cell r="C6309">
            <v>58</v>
          </cell>
          <cell r="D6309" t="str">
            <v>526-004</v>
          </cell>
        </row>
        <row r="6310">
          <cell r="C6310">
            <v>58</v>
          </cell>
          <cell r="D6310" t="str">
            <v>526-004</v>
          </cell>
        </row>
        <row r="6311">
          <cell r="C6311">
            <v>58</v>
          </cell>
          <cell r="D6311" t="str">
            <v>526-016</v>
          </cell>
        </row>
        <row r="6312">
          <cell r="C6312">
            <v>58</v>
          </cell>
          <cell r="D6312" t="str">
            <v>526-016</v>
          </cell>
        </row>
        <row r="6313">
          <cell r="C6313">
            <v>58</v>
          </cell>
          <cell r="D6313" t="str">
            <v>526-004</v>
          </cell>
        </row>
        <row r="6314">
          <cell r="C6314">
            <v>58</v>
          </cell>
          <cell r="D6314" t="str">
            <v>526-004</v>
          </cell>
        </row>
        <row r="6315">
          <cell r="C6315">
            <v>58</v>
          </cell>
          <cell r="D6315" t="str">
            <v>526-004</v>
          </cell>
        </row>
        <row r="6316">
          <cell r="C6316">
            <v>58</v>
          </cell>
          <cell r="D6316" t="str">
            <v>526-004</v>
          </cell>
        </row>
        <row r="6317">
          <cell r="C6317">
            <v>58</v>
          </cell>
          <cell r="D6317" t="str">
            <v>526-004</v>
          </cell>
        </row>
        <row r="6318">
          <cell r="C6318">
            <v>58</v>
          </cell>
          <cell r="D6318" t="str">
            <v>526-004</v>
          </cell>
        </row>
        <row r="6319">
          <cell r="C6319">
            <v>58</v>
          </cell>
          <cell r="D6319" t="str">
            <v>526-004</v>
          </cell>
        </row>
        <row r="6320">
          <cell r="C6320">
            <v>58</v>
          </cell>
          <cell r="D6320" t="str">
            <v>526-004</v>
          </cell>
        </row>
        <row r="6321">
          <cell r="C6321">
            <v>58</v>
          </cell>
          <cell r="D6321" t="str">
            <v>526-004</v>
          </cell>
        </row>
        <row r="6322">
          <cell r="C6322">
            <v>58</v>
          </cell>
          <cell r="D6322" t="str">
            <v>526-004</v>
          </cell>
        </row>
        <row r="6323">
          <cell r="C6323">
            <v>58</v>
          </cell>
          <cell r="D6323" t="str">
            <v>526-004</v>
          </cell>
        </row>
        <row r="6324">
          <cell r="C6324">
            <v>59</v>
          </cell>
          <cell r="D6324" t="str">
            <v>527-004</v>
          </cell>
        </row>
        <row r="6325">
          <cell r="C6325">
            <v>59</v>
          </cell>
          <cell r="D6325" t="str">
            <v>527-016</v>
          </cell>
        </row>
        <row r="6326">
          <cell r="C6326">
            <v>59</v>
          </cell>
          <cell r="D6326" t="str">
            <v>527-016</v>
          </cell>
        </row>
        <row r="6327">
          <cell r="C6327">
            <v>59</v>
          </cell>
          <cell r="D6327" t="str">
            <v>527-004</v>
          </cell>
        </row>
        <row r="6328">
          <cell r="C6328">
            <v>59</v>
          </cell>
          <cell r="D6328" t="str">
            <v>527-004</v>
          </cell>
        </row>
        <row r="6329">
          <cell r="C6329">
            <v>59</v>
          </cell>
          <cell r="D6329" t="str">
            <v>527-016</v>
          </cell>
        </row>
        <row r="6330">
          <cell r="C6330">
            <v>59</v>
          </cell>
          <cell r="D6330" t="str">
            <v>527-016</v>
          </cell>
        </row>
        <row r="6331">
          <cell r="C6331">
            <v>59</v>
          </cell>
          <cell r="D6331" t="str">
            <v>527-016</v>
          </cell>
        </row>
        <row r="6332">
          <cell r="C6332">
            <v>59</v>
          </cell>
          <cell r="D6332" t="str">
            <v>527-004</v>
          </cell>
        </row>
        <row r="6333">
          <cell r="C6333">
            <v>59</v>
          </cell>
          <cell r="D6333" t="str">
            <v>527-016</v>
          </cell>
        </row>
        <row r="6334">
          <cell r="C6334">
            <v>59</v>
          </cell>
          <cell r="D6334" t="str">
            <v>527-016</v>
          </cell>
        </row>
        <row r="6335">
          <cell r="C6335">
            <v>59</v>
          </cell>
          <cell r="D6335" t="str">
            <v>527-004</v>
          </cell>
        </row>
        <row r="6336">
          <cell r="C6336">
            <v>59</v>
          </cell>
          <cell r="D6336" t="str">
            <v>527-004</v>
          </cell>
        </row>
        <row r="6337">
          <cell r="C6337">
            <v>59</v>
          </cell>
          <cell r="D6337" t="str">
            <v>527-004</v>
          </cell>
        </row>
        <row r="6338">
          <cell r="C6338">
            <v>59</v>
          </cell>
          <cell r="D6338" t="str">
            <v>527-016</v>
          </cell>
        </row>
        <row r="6339">
          <cell r="C6339">
            <v>59</v>
          </cell>
          <cell r="D6339" t="str">
            <v>527-016</v>
          </cell>
        </row>
        <row r="6340">
          <cell r="C6340">
            <v>59</v>
          </cell>
          <cell r="D6340" t="str">
            <v>527-016</v>
          </cell>
        </row>
        <row r="6341">
          <cell r="C6341">
            <v>59</v>
          </cell>
          <cell r="D6341" t="str">
            <v>527-016</v>
          </cell>
        </row>
        <row r="6342">
          <cell r="C6342">
            <v>59</v>
          </cell>
          <cell r="D6342" t="str">
            <v>527-016</v>
          </cell>
        </row>
        <row r="6343">
          <cell r="C6343">
            <v>59</v>
          </cell>
          <cell r="D6343" t="str">
            <v>527-016</v>
          </cell>
        </row>
        <row r="6344">
          <cell r="C6344">
            <v>59</v>
          </cell>
          <cell r="D6344" t="str">
            <v>527-004</v>
          </cell>
        </row>
        <row r="6345">
          <cell r="C6345">
            <v>59</v>
          </cell>
          <cell r="D6345" t="str">
            <v>527-004</v>
          </cell>
        </row>
        <row r="6346">
          <cell r="C6346">
            <v>59</v>
          </cell>
          <cell r="D6346" t="str">
            <v>527-016</v>
          </cell>
        </row>
        <row r="6347">
          <cell r="C6347">
            <v>59</v>
          </cell>
          <cell r="D6347" t="str">
            <v>527-016</v>
          </cell>
        </row>
        <row r="6348">
          <cell r="C6348">
            <v>59</v>
          </cell>
          <cell r="D6348" t="str">
            <v>527-016</v>
          </cell>
        </row>
        <row r="6349">
          <cell r="C6349">
            <v>59</v>
          </cell>
          <cell r="D6349" t="str">
            <v>527-016</v>
          </cell>
        </row>
        <row r="6350">
          <cell r="C6350">
            <v>59</v>
          </cell>
          <cell r="D6350" t="str">
            <v>527-016</v>
          </cell>
        </row>
        <row r="6351">
          <cell r="C6351">
            <v>59</v>
          </cell>
          <cell r="D6351" t="str">
            <v>527-016</v>
          </cell>
        </row>
        <row r="6352">
          <cell r="C6352">
            <v>59</v>
          </cell>
          <cell r="D6352" t="str">
            <v>527-016</v>
          </cell>
        </row>
        <row r="6353">
          <cell r="C6353">
            <v>59</v>
          </cell>
          <cell r="D6353" t="str">
            <v>527-004</v>
          </cell>
        </row>
        <row r="6354">
          <cell r="C6354">
            <v>59</v>
          </cell>
          <cell r="D6354" t="str">
            <v>527-004</v>
          </cell>
        </row>
        <row r="6355">
          <cell r="C6355">
            <v>59</v>
          </cell>
          <cell r="D6355" t="str">
            <v>527-004</v>
          </cell>
        </row>
        <row r="6356">
          <cell r="C6356">
            <v>59</v>
          </cell>
          <cell r="D6356" t="str">
            <v>527-004</v>
          </cell>
        </row>
        <row r="6357">
          <cell r="C6357">
            <v>59</v>
          </cell>
          <cell r="D6357" t="str">
            <v>527-004</v>
          </cell>
        </row>
        <row r="6358">
          <cell r="C6358">
            <v>59</v>
          </cell>
          <cell r="D6358" t="str">
            <v>527-004</v>
          </cell>
        </row>
        <row r="6359">
          <cell r="C6359">
            <v>59</v>
          </cell>
          <cell r="D6359" t="str">
            <v>527-004</v>
          </cell>
        </row>
        <row r="6360">
          <cell r="C6360">
            <v>59</v>
          </cell>
          <cell r="D6360" t="str">
            <v>527-016</v>
          </cell>
        </row>
        <row r="6361">
          <cell r="C6361">
            <v>59</v>
          </cell>
          <cell r="D6361" t="str">
            <v>527-016</v>
          </cell>
        </row>
        <row r="6362">
          <cell r="C6362">
            <v>59</v>
          </cell>
          <cell r="D6362" t="str">
            <v>527-004</v>
          </cell>
        </row>
        <row r="6363">
          <cell r="C6363">
            <v>59</v>
          </cell>
          <cell r="D6363" t="str">
            <v>527-016</v>
          </cell>
        </row>
        <row r="6364">
          <cell r="C6364">
            <v>59</v>
          </cell>
          <cell r="D6364" t="str">
            <v>527-016</v>
          </cell>
        </row>
        <row r="6365">
          <cell r="C6365">
            <v>59</v>
          </cell>
          <cell r="D6365" t="str">
            <v>527-016</v>
          </cell>
        </row>
        <row r="6366">
          <cell r="C6366">
            <v>59</v>
          </cell>
          <cell r="D6366" t="str">
            <v>527-016</v>
          </cell>
        </row>
        <row r="6367">
          <cell r="C6367">
            <v>59</v>
          </cell>
          <cell r="D6367" t="str">
            <v>527-016</v>
          </cell>
        </row>
        <row r="6368">
          <cell r="C6368">
            <v>59</v>
          </cell>
          <cell r="D6368" t="str">
            <v>527-016</v>
          </cell>
        </row>
        <row r="6369">
          <cell r="C6369">
            <v>59</v>
          </cell>
          <cell r="D6369" t="str">
            <v>527-016</v>
          </cell>
        </row>
        <row r="6370">
          <cell r="C6370">
            <v>59</v>
          </cell>
          <cell r="D6370" t="str">
            <v>527-016</v>
          </cell>
        </row>
        <row r="6371">
          <cell r="C6371">
            <v>59</v>
          </cell>
          <cell r="D6371" t="str">
            <v>527-016</v>
          </cell>
        </row>
        <row r="6372">
          <cell r="C6372">
            <v>59</v>
          </cell>
          <cell r="D6372" t="str">
            <v>527-016</v>
          </cell>
        </row>
        <row r="6373">
          <cell r="C6373">
            <v>59</v>
          </cell>
          <cell r="D6373" t="str">
            <v>527-016</v>
          </cell>
        </row>
        <row r="6374">
          <cell r="C6374">
            <v>59</v>
          </cell>
          <cell r="D6374" t="str">
            <v>527-004</v>
          </cell>
        </row>
        <row r="6375">
          <cell r="C6375">
            <v>59</v>
          </cell>
          <cell r="D6375" t="str">
            <v>527-016</v>
          </cell>
        </row>
        <row r="6376">
          <cell r="C6376">
            <v>59</v>
          </cell>
          <cell r="D6376" t="str">
            <v>527-016</v>
          </cell>
        </row>
        <row r="6377">
          <cell r="C6377">
            <v>59</v>
          </cell>
          <cell r="D6377" t="str">
            <v>527-016</v>
          </cell>
        </row>
        <row r="6378">
          <cell r="C6378">
            <v>59</v>
          </cell>
          <cell r="D6378" t="str">
            <v>527-016</v>
          </cell>
        </row>
        <row r="6379">
          <cell r="C6379">
            <v>59</v>
          </cell>
          <cell r="D6379" t="str">
            <v>527-016</v>
          </cell>
        </row>
        <row r="6380">
          <cell r="C6380">
            <v>59</v>
          </cell>
          <cell r="D6380" t="str">
            <v>527-016</v>
          </cell>
        </row>
        <row r="6381">
          <cell r="C6381">
            <v>59</v>
          </cell>
          <cell r="D6381" t="str">
            <v>527-004</v>
          </cell>
        </row>
        <row r="6382">
          <cell r="C6382">
            <v>59</v>
          </cell>
          <cell r="D6382" t="str">
            <v>527-004</v>
          </cell>
        </row>
        <row r="6383">
          <cell r="C6383">
            <v>59</v>
          </cell>
          <cell r="D6383" t="str">
            <v>527-004</v>
          </cell>
        </row>
        <row r="6384">
          <cell r="C6384">
            <v>59</v>
          </cell>
          <cell r="D6384" t="str">
            <v>527-004</v>
          </cell>
        </row>
        <row r="6385">
          <cell r="C6385">
            <v>59</v>
          </cell>
          <cell r="D6385" t="str">
            <v>527-004</v>
          </cell>
        </row>
        <row r="6386">
          <cell r="C6386">
            <v>59</v>
          </cell>
          <cell r="D6386" t="str">
            <v>527-004</v>
          </cell>
        </row>
        <row r="6387">
          <cell r="C6387">
            <v>59</v>
          </cell>
          <cell r="D6387" t="str">
            <v>527-004</v>
          </cell>
        </row>
        <row r="6388">
          <cell r="C6388">
            <v>59</v>
          </cell>
          <cell r="D6388" t="str">
            <v>527-004</v>
          </cell>
        </row>
        <row r="6389">
          <cell r="C6389">
            <v>59</v>
          </cell>
          <cell r="D6389" t="str">
            <v>527-004</v>
          </cell>
        </row>
        <row r="6390">
          <cell r="C6390">
            <v>59</v>
          </cell>
          <cell r="D6390" t="str">
            <v>527-004</v>
          </cell>
        </row>
        <row r="6391">
          <cell r="C6391">
            <v>59</v>
          </cell>
          <cell r="D6391" t="str">
            <v>527-004</v>
          </cell>
        </row>
        <row r="6392">
          <cell r="C6392">
            <v>59</v>
          </cell>
          <cell r="D6392" t="str">
            <v>527-004</v>
          </cell>
        </row>
        <row r="6393">
          <cell r="C6393">
            <v>59</v>
          </cell>
          <cell r="D6393" t="str">
            <v>527-004</v>
          </cell>
        </row>
        <row r="6394">
          <cell r="C6394">
            <v>59</v>
          </cell>
          <cell r="D6394" t="str">
            <v>527-004</v>
          </cell>
        </row>
        <row r="6395">
          <cell r="C6395">
            <v>59</v>
          </cell>
          <cell r="D6395" t="str">
            <v>527-004</v>
          </cell>
        </row>
        <row r="6396">
          <cell r="C6396">
            <v>59</v>
          </cell>
          <cell r="D6396" t="str">
            <v>527-004</v>
          </cell>
        </row>
        <row r="6397">
          <cell r="C6397">
            <v>59</v>
          </cell>
          <cell r="D6397" t="str">
            <v>527-004</v>
          </cell>
        </row>
        <row r="6398">
          <cell r="C6398">
            <v>59</v>
          </cell>
          <cell r="D6398" t="str">
            <v>527-004</v>
          </cell>
        </row>
        <row r="6399">
          <cell r="C6399">
            <v>59</v>
          </cell>
          <cell r="D6399" t="str">
            <v>527-004</v>
          </cell>
        </row>
        <row r="6400">
          <cell r="C6400">
            <v>59</v>
          </cell>
          <cell r="D6400" t="str">
            <v>527-004</v>
          </cell>
        </row>
        <row r="6401">
          <cell r="C6401">
            <v>59</v>
          </cell>
          <cell r="D6401" t="str">
            <v>527-016</v>
          </cell>
        </row>
        <row r="6402">
          <cell r="C6402">
            <v>59</v>
          </cell>
          <cell r="D6402" t="str">
            <v>527-016</v>
          </cell>
        </row>
        <row r="6403">
          <cell r="C6403">
            <v>59</v>
          </cell>
          <cell r="D6403" t="str">
            <v>527-016</v>
          </cell>
        </row>
        <row r="6404">
          <cell r="C6404">
            <v>59</v>
          </cell>
          <cell r="D6404" t="str">
            <v>527-016</v>
          </cell>
        </row>
        <row r="6405">
          <cell r="C6405">
            <v>59</v>
          </cell>
          <cell r="D6405" t="str">
            <v>527-016</v>
          </cell>
        </row>
        <row r="6406">
          <cell r="C6406">
            <v>59</v>
          </cell>
          <cell r="D6406" t="str">
            <v>527-004</v>
          </cell>
        </row>
        <row r="6407">
          <cell r="C6407">
            <v>59</v>
          </cell>
          <cell r="D6407" t="str">
            <v>527-004</v>
          </cell>
        </row>
        <row r="6408">
          <cell r="C6408">
            <v>59</v>
          </cell>
          <cell r="D6408" t="str">
            <v>527-004</v>
          </cell>
        </row>
        <row r="6409">
          <cell r="C6409">
            <v>59</v>
          </cell>
          <cell r="D6409" t="str">
            <v>527-004</v>
          </cell>
        </row>
        <row r="6410">
          <cell r="C6410">
            <v>59</v>
          </cell>
          <cell r="D6410" t="str">
            <v>527-004</v>
          </cell>
        </row>
        <row r="6411">
          <cell r="C6411">
            <v>59</v>
          </cell>
          <cell r="D6411" t="str">
            <v>527-004</v>
          </cell>
        </row>
        <row r="6412">
          <cell r="C6412">
            <v>59</v>
          </cell>
          <cell r="D6412" t="str">
            <v>527-016</v>
          </cell>
        </row>
        <row r="6413">
          <cell r="C6413">
            <v>59</v>
          </cell>
          <cell r="D6413" t="str">
            <v>527-016</v>
          </cell>
        </row>
        <row r="6414">
          <cell r="C6414">
            <v>59</v>
          </cell>
          <cell r="D6414" t="str">
            <v>527-016</v>
          </cell>
        </row>
        <row r="6415">
          <cell r="C6415">
            <v>59</v>
          </cell>
          <cell r="D6415" t="str">
            <v>527-004</v>
          </cell>
        </row>
        <row r="6416">
          <cell r="C6416">
            <v>59</v>
          </cell>
          <cell r="D6416" t="str">
            <v>527-004</v>
          </cell>
        </row>
        <row r="6417">
          <cell r="C6417">
            <v>59</v>
          </cell>
          <cell r="D6417" t="str">
            <v>527-004</v>
          </cell>
        </row>
        <row r="6418">
          <cell r="C6418">
            <v>59</v>
          </cell>
          <cell r="D6418" t="str">
            <v>527-016</v>
          </cell>
        </row>
        <row r="6419">
          <cell r="C6419">
            <v>59</v>
          </cell>
          <cell r="D6419" t="str">
            <v>527-016</v>
          </cell>
        </row>
        <row r="6420">
          <cell r="C6420">
            <v>59</v>
          </cell>
          <cell r="D6420" t="str">
            <v>527-016</v>
          </cell>
        </row>
        <row r="6421">
          <cell r="C6421">
            <v>59</v>
          </cell>
          <cell r="D6421" t="str">
            <v>527-016</v>
          </cell>
        </row>
        <row r="6422">
          <cell r="C6422">
            <v>59</v>
          </cell>
          <cell r="D6422" t="str">
            <v>527-004</v>
          </cell>
        </row>
        <row r="6423">
          <cell r="C6423">
            <v>59</v>
          </cell>
          <cell r="D6423" t="str">
            <v>527-004</v>
          </cell>
        </row>
        <row r="6424">
          <cell r="C6424">
            <v>59</v>
          </cell>
          <cell r="D6424" t="str">
            <v>527-004</v>
          </cell>
        </row>
        <row r="6425">
          <cell r="C6425">
            <v>59</v>
          </cell>
          <cell r="D6425" t="str">
            <v>527-004</v>
          </cell>
        </row>
        <row r="6426">
          <cell r="C6426">
            <v>59</v>
          </cell>
          <cell r="D6426" t="str">
            <v>527-004</v>
          </cell>
        </row>
        <row r="6427">
          <cell r="C6427">
            <v>59</v>
          </cell>
          <cell r="D6427" t="str">
            <v>527-004</v>
          </cell>
        </row>
        <row r="6428">
          <cell r="C6428">
            <v>59</v>
          </cell>
          <cell r="D6428" t="str">
            <v>527-004</v>
          </cell>
        </row>
        <row r="6429">
          <cell r="C6429">
            <v>59</v>
          </cell>
          <cell r="D6429" t="str">
            <v>527-004</v>
          </cell>
        </row>
        <row r="6430">
          <cell r="C6430">
            <v>59</v>
          </cell>
          <cell r="D6430" t="str">
            <v>527-004</v>
          </cell>
        </row>
        <row r="6431">
          <cell r="C6431">
            <v>59</v>
          </cell>
          <cell r="D6431" t="str">
            <v>527-016</v>
          </cell>
        </row>
        <row r="6432">
          <cell r="C6432">
            <v>59</v>
          </cell>
          <cell r="D6432" t="str">
            <v>527-016</v>
          </cell>
        </row>
        <row r="6433">
          <cell r="C6433">
            <v>59</v>
          </cell>
          <cell r="D6433" t="str">
            <v>527-016</v>
          </cell>
        </row>
        <row r="6434">
          <cell r="C6434">
            <v>59</v>
          </cell>
          <cell r="D6434" t="str">
            <v>527-016</v>
          </cell>
        </row>
        <row r="6435">
          <cell r="C6435">
            <v>59</v>
          </cell>
          <cell r="D6435" t="str">
            <v>527-004</v>
          </cell>
        </row>
        <row r="6436">
          <cell r="C6436">
            <v>59</v>
          </cell>
          <cell r="D6436" t="str">
            <v>527-004</v>
          </cell>
        </row>
        <row r="6437">
          <cell r="C6437">
            <v>59</v>
          </cell>
          <cell r="D6437" t="str">
            <v>527-004</v>
          </cell>
        </row>
        <row r="6438">
          <cell r="C6438">
            <v>59</v>
          </cell>
          <cell r="D6438" t="str">
            <v>527-004</v>
          </cell>
        </row>
        <row r="6439">
          <cell r="C6439">
            <v>59</v>
          </cell>
          <cell r="D6439" t="str">
            <v>527-016</v>
          </cell>
        </row>
        <row r="6440">
          <cell r="C6440">
            <v>59</v>
          </cell>
          <cell r="D6440" t="str">
            <v>527-004</v>
          </cell>
        </row>
        <row r="6441">
          <cell r="C6441">
            <v>59</v>
          </cell>
          <cell r="D6441" t="str">
            <v>527-004</v>
          </cell>
        </row>
        <row r="6442">
          <cell r="C6442">
            <v>59</v>
          </cell>
          <cell r="D6442" t="str">
            <v>527-004</v>
          </cell>
        </row>
        <row r="6443">
          <cell r="C6443">
            <v>59</v>
          </cell>
          <cell r="D6443" t="str">
            <v>527-016</v>
          </cell>
        </row>
        <row r="6444">
          <cell r="C6444">
            <v>59</v>
          </cell>
          <cell r="D6444" t="str">
            <v>527-016</v>
          </cell>
        </row>
        <row r="6445">
          <cell r="C6445">
            <v>59</v>
          </cell>
          <cell r="D6445" t="str">
            <v>527-016</v>
          </cell>
        </row>
        <row r="6446">
          <cell r="C6446">
            <v>59</v>
          </cell>
          <cell r="D6446" t="str">
            <v>527-016</v>
          </cell>
        </row>
        <row r="6447">
          <cell r="C6447">
            <v>59</v>
          </cell>
          <cell r="D6447" t="str">
            <v>527-004</v>
          </cell>
        </row>
        <row r="6448">
          <cell r="C6448">
            <v>59</v>
          </cell>
          <cell r="D6448" t="str">
            <v>527-004</v>
          </cell>
        </row>
        <row r="6449">
          <cell r="C6449">
            <v>59</v>
          </cell>
          <cell r="D6449" t="str">
            <v>527-016</v>
          </cell>
        </row>
        <row r="6450">
          <cell r="C6450">
            <v>59</v>
          </cell>
          <cell r="D6450" t="str">
            <v>527-016</v>
          </cell>
        </row>
        <row r="6451">
          <cell r="C6451">
            <v>59</v>
          </cell>
          <cell r="D6451" t="str">
            <v>527-016</v>
          </cell>
        </row>
        <row r="6452">
          <cell r="C6452">
            <v>59</v>
          </cell>
          <cell r="D6452" t="str">
            <v>527-016</v>
          </cell>
        </row>
        <row r="6453">
          <cell r="C6453">
            <v>59</v>
          </cell>
          <cell r="D6453" t="str">
            <v>527-016</v>
          </cell>
        </row>
        <row r="6454">
          <cell r="C6454">
            <v>59</v>
          </cell>
          <cell r="D6454" t="str">
            <v>527-004</v>
          </cell>
        </row>
        <row r="6455">
          <cell r="C6455">
            <v>59</v>
          </cell>
          <cell r="D6455" t="str">
            <v>527-004</v>
          </cell>
        </row>
        <row r="6456">
          <cell r="C6456">
            <v>59</v>
          </cell>
          <cell r="D6456" t="str">
            <v>527-004</v>
          </cell>
        </row>
        <row r="6457">
          <cell r="C6457">
            <v>59</v>
          </cell>
          <cell r="D6457" t="str">
            <v>527-004</v>
          </cell>
        </row>
        <row r="6458">
          <cell r="C6458">
            <v>59</v>
          </cell>
          <cell r="D6458" t="str">
            <v>527-004</v>
          </cell>
        </row>
        <row r="6459">
          <cell r="C6459">
            <v>59</v>
          </cell>
          <cell r="D6459" t="str">
            <v>527-004</v>
          </cell>
        </row>
        <row r="6460">
          <cell r="C6460">
            <v>59</v>
          </cell>
          <cell r="D6460" t="str">
            <v>527-004</v>
          </cell>
        </row>
        <row r="6461">
          <cell r="C6461">
            <v>59</v>
          </cell>
          <cell r="D6461" t="str">
            <v>527-004</v>
          </cell>
        </row>
        <row r="6462">
          <cell r="C6462">
            <v>59</v>
          </cell>
          <cell r="D6462" t="str">
            <v>527-004</v>
          </cell>
        </row>
        <row r="6463">
          <cell r="C6463">
            <v>59</v>
          </cell>
          <cell r="D6463" t="str">
            <v>527-016</v>
          </cell>
        </row>
        <row r="6464">
          <cell r="C6464">
            <v>59</v>
          </cell>
          <cell r="D6464" t="str">
            <v>527-016</v>
          </cell>
        </row>
        <row r="6465">
          <cell r="C6465">
            <v>59</v>
          </cell>
          <cell r="D6465" t="str">
            <v>527-004</v>
          </cell>
        </row>
        <row r="6466">
          <cell r="C6466">
            <v>59</v>
          </cell>
          <cell r="D6466" t="str">
            <v>527-004</v>
          </cell>
        </row>
        <row r="6467">
          <cell r="C6467">
            <v>59</v>
          </cell>
          <cell r="D6467" t="str">
            <v>527-016</v>
          </cell>
        </row>
        <row r="6468">
          <cell r="C6468">
            <v>59</v>
          </cell>
          <cell r="D6468" t="str">
            <v>527-016</v>
          </cell>
        </row>
        <row r="6469">
          <cell r="C6469">
            <v>59</v>
          </cell>
          <cell r="D6469" t="str">
            <v>527-016</v>
          </cell>
        </row>
        <row r="6470">
          <cell r="C6470">
            <v>59</v>
          </cell>
          <cell r="D6470" t="str">
            <v>527-004</v>
          </cell>
        </row>
        <row r="6471">
          <cell r="C6471">
            <v>59</v>
          </cell>
          <cell r="D6471" t="str">
            <v>527-004</v>
          </cell>
        </row>
        <row r="6472">
          <cell r="C6472">
            <v>59</v>
          </cell>
          <cell r="D6472" t="str">
            <v>527-004</v>
          </cell>
        </row>
        <row r="6473">
          <cell r="C6473">
            <v>59</v>
          </cell>
          <cell r="D6473" t="str">
            <v>527-016</v>
          </cell>
        </row>
        <row r="6474">
          <cell r="C6474">
            <v>59</v>
          </cell>
          <cell r="D6474" t="str">
            <v>527-016</v>
          </cell>
        </row>
        <row r="6475">
          <cell r="C6475">
            <v>59</v>
          </cell>
          <cell r="D6475" t="str">
            <v>527-016</v>
          </cell>
        </row>
        <row r="6476">
          <cell r="C6476">
            <v>59</v>
          </cell>
          <cell r="D6476" t="str">
            <v>527-016</v>
          </cell>
        </row>
        <row r="6477">
          <cell r="C6477">
            <v>59</v>
          </cell>
          <cell r="D6477" t="str">
            <v>527-004</v>
          </cell>
        </row>
        <row r="6478">
          <cell r="C6478">
            <v>59</v>
          </cell>
          <cell r="D6478" t="str">
            <v>527-004</v>
          </cell>
        </row>
        <row r="6479">
          <cell r="C6479">
            <v>59</v>
          </cell>
          <cell r="D6479" t="str">
            <v>527-004</v>
          </cell>
        </row>
        <row r="6480">
          <cell r="C6480">
            <v>59</v>
          </cell>
          <cell r="D6480" t="str">
            <v>527-004</v>
          </cell>
        </row>
        <row r="6481">
          <cell r="C6481">
            <v>59</v>
          </cell>
          <cell r="D6481" t="str">
            <v>527-004</v>
          </cell>
        </row>
        <row r="6482">
          <cell r="C6482">
            <v>59</v>
          </cell>
          <cell r="D6482" t="str">
            <v>527-004</v>
          </cell>
        </row>
        <row r="6483">
          <cell r="C6483">
            <v>59</v>
          </cell>
          <cell r="D6483" t="str">
            <v>527-004</v>
          </cell>
        </row>
        <row r="6484">
          <cell r="C6484">
            <v>59</v>
          </cell>
          <cell r="D6484" t="str">
            <v>527-004</v>
          </cell>
        </row>
        <row r="6485">
          <cell r="C6485">
            <v>59</v>
          </cell>
          <cell r="D6485" t="str">
            <v>527-004</v>
          </cell>
        </row>
        <row r="6486">
          <cell r="C6486">
            <v>59</v>
          </cell>
          <cell r="D6486" t="str">
            <v>527-004</v>
          </cell>
        </row>
        <row r="6487">
          <cell r="C6487">
            <v>59</v>
          </cell>
          <cell r="D6487" t="str">
            <v>527-004</v>
          </cell>
        </row>
        <row r="6488">
          <cell r="C6488">
            <v>59</v>
          </cell>
          <cell r="D6488" t="str">
            <v>527-004</v>
          </cell>
        </row>
        <row r="6489">
          <cell r="C6489">
            <v>59</v>
          </cell>
          <cell r="D6489" t="str">
            <v>527-004</v>
          </cell>
        </row>
        <row r="6490">
          <cell r="C6490">
            <v>59</v>
          </cell>
          <cell r="D6490" t="str">
            <v>527-004</v>
          </cell>
        </row>
        <row r="6491">
          <cell r="C6491">
            <v>59</v>
          </cell>
          <cell r="D6491" t="str">
            <v>527-004</v>
          </cell>
        </row>
        <row r="6492">
          <cell r="C6492">
            <v>59</v>
          </cell>
          <cell r="D6492" t="str">
            <v>527-004</v>
          </cell>
        </row>
        <row r="6493">
          <cell r="C6493">
            <v>59</v>
          </cell>
          <cell r="D6493" t="str">
            <v>527-004</v>
          </cell>
        </row>
        <row r="6494">
          <cell r="C6494">
            <v>59</v>
          </cell>
          <cell r="D6494" t="str">
            <v>527-016</v>
          </cell>
        </row>
        <row r="6495">
          <cell r="C6495">
            <v>59</v>
          </cell>
          <cell r="D6495" t="str">
            <v>527-016</v>
          </cell>
        </row>
        <row r="6496">
          <cell r="C6496">
            <v>59</v>
          </cell>
          <cell r="D6496" t="str">
            <v>527-004</v>
          </cell>
        </row>
        <row r="6497">
          <cell r="C6497">
            <v>59</v>
          </cell>
          <cell r="D6497" t="str">
            <v>527-004</v>
          </cell>
        </row>
        <row r="6498">
          <cell r="C6498">
            <v>59</v>
          </cell>
          <cell r="D6498" t="str">
            <v>527-016</v>
          </cell>
        </row>
        <row r="6499">
          <cell r="C6499">
            <v>59</v>
          </cell>
          <cell r="D6499" t="str">
            <v>527-016</v>
          </cell>
        </row>
        <row r="6500">
          <cell r="C6500">
            <v>59</v>
          </cell>
          <cell r="D6500" t="str">
            <v>527-004</v>
          </cell>
        </row>
        <row r="6501">
          <cell r="C6501">
            <v>59</v>
          </cell>
          <cell r="D6501" t="str">
            <v>527-016</v>
          </cell>
        </row>
        <row r="6502">
          <cell r="C6502">
            <v>59</v>
          </cell>
          <cell r="D6502" t="str">
            <v>527-016</v>
          </cell>
        </row>
        <row r="6503">
          <cell r="C6503">
            <v>59</v>
          </cell>
          <cell r="D6503" t="str">
            <v>527-016</v>
          </cell>
        </row>
        <row r="6504">
          <cell r="C6504">
            <v>59</v>
          </cell>
          <cell r="D6504" t="str">
            <v>527-016</v>
          </cell>
        </row>
        <row r="6505">
          <cell r="C6505">
            <v>59</v>
          </cell>
          <cell r="D6505" t="str">
            <v>527-004</v>
          </cell>
        </row>
        <row r="6506">
          <cell r="C6506">
            <v>59</v>
          </cell>
          <cell r="D6506" t="str">
            <v>527-004</v>
          </cell>
        </row>
        <row r="6507">
          <cell r="C6507">
            <v>59</v>
          </cell>
          <cell r="D6507" t="str">
            <v>527-004</v>
          </cell>
        </row>
        <row r="6508">
          <cell r="C6508">
            <v>59</v>
          </cell>
          <cell r="D6508" t="str">
            <v>527-004</v>
          </cell>
        </row>
        <row r="6509">
          <cell r="C6509">
            <v>59</v>
          </cell>
          <cell r="D6509" t="str">
            <v>527-016</v>
          </cell>
        </row>
        <row r="6510">
          <cell r="C6510">
            <v>59</v>
          </cell>
          <cell r="D6510" t="str">
            <v>527-016</v>
          </cell>
        </row>
        <row r="6511">
          <cell r="C6511">
            <v>59</v>
          </cell>
          <cell r="D6511" t="str">
            <v>527-016</v>
          </cell>
        </row>
        <row r="6512">
          <cell r="C6512">
            <v>59</v>
          </cell>
          <cell r="D6512" t="str">
            <v>527-016</v>
          </cell>
        </row>
        <row r="6513">
          <cell r="C6513">
            <v>59</v>
          </cell>
          <cell r="D6513" t="str">
            <v>527-016</v>
          </cell>
        </row>
        <row r="6514">
          <cell r="C6514">
            <v>59</v>
          </cell>
          <cell r="D6514" t="str">
            <v>527-004</v>
          </cell>
        </row>
        <row r="6515">
          <cell r="C6515">
            <v>59</v>
          </cell>
          <cell r="D6515" t="str">
            <v>527-004</v>
          </cell>
        </row>
        <row r="6516">
          <cell r="C6516">
            <v>59</v>
          </cell>
          <cell r="D6516" t="str">
            <v>527-004</v>
          </cell>
        </row>
        <row r="6517">
          <cell r="C6517">
            <v>59</v>
          </cell>
          <cell r="D6517" t="str">
            <v>527-004</v>
          </cell>
        </row>
        <row r="6518">
          <cell r="C6518">
            <v>59</v>
          </cell>
          <cell r="D6518" t="str">
            <v>527-004</v>
          </cell>
        </row>
        <row r="6519">
          <cell r="C6519">
            <v>59</v>
          </cell>
          <cell r="D6519" t="str">
            <v>527-004</v>
          </cell>
        </row>
        <row r="6520">
          <cell r="C6520">
            <v>59</v>
          </cell>
          <cell r="D6520" t="str">
            <v>527-004</v>
          </cell>
        </row>
        <row r="6521">
          <cell r="C6521">
            <v>59</v>
          </cell>
          <cell r="D6521" t="str">
            <v>527-004</v>
          </cell>
        </row>
        <row r="6522">
          <cell r="C6522">
            <v>59</v>
          </cell>
          <cell r="D6522" t="str">
            <v>527-016</v>
          </cell>
        </row>
        <row r="6523">
          <cell r="C6523">
            <v>59</v>
          </cell>
          <cell r="D6523" t="str">
            <v>527-016</v>
          </cell>
        </row>
        <row r="6524">
          <cell r="C6524">
            <v>59</v>
          </cell>
          <cell r="D6524" t="str">
            <v>527-016</v>
          </cell>
        </row>
        <row r="6525">
          <cell r="C6525">
            <v>59</v>
          </cell>
          <cell r="D6525" t="str">
            <v>527-004</v>
          </cell>
        </row>
        <row r="6526">
          <cell r="C6526">
            <v>59</v>
          </cell>
          <cell r="D6526" t="str">
            <v>527-004</v>
          </cell>
        </row>
        <row r="6527">
          <cell r="C6527">
            <v>59</v>
          </cell>
          <cell r="D6527" t="str">
            <v>527-016</v>
          </cell>
        </row>
        <row r="6528">
          <cell r="C6528">
            <v>59</v>
          </cell>
          <cell r="D6528" t="str">
            <v>527-016</v>
          </cell>
        </row>
        <row r="6529">
          <cell r="C6529">
            <v>59</v>
          </cell>
          <cell r="D6529" t="str">
            <v>527-016</v>
          </cell>
        </row>
        <row r="6530">
          <cell r="C6530">
            <v>59</v>
          </cell>
          <cell r="D6530" t="str">
            <v>527-016</v>
          </cell>
        </row>
        <row r="6531">
          <cell r="C6531">
            <v>59</v>
          </cell>
          <cell r="D6531" t="str">
            <v>527-016</v>
          </cell>
        </row>
        <row r="6532">
          <cell r="C6532">
            <v>59</v>
          </cell>
          <cell r="D6532" t="str">
            <v>527-004</v>
          </cell>
        </row>
        <row r="6533">
          <cell r="C6533">
            <v>59</v>
          </cell>
          <cell r="D6533" t="str">
            <v>527-004</v>
          </cell>
        </row>
        <row r="6534">
          <cell r="C6534">
            <v>59</v>
          </cell>
          <cell r="D6534" t="str">
            <v>527-004</v>
          </cell>
        </row>
        <row r="6535">
          <cell r="C6535">
            <v>59</v>
          </cell>
          <cell r="D6535" t="str">
            <v>527-004</v>
          </cell>
        </row>
        <row r="6536">
          <cell r="C6536">
            <v>59</v>
          </cell>
          <cell r="D6536" t="str">
            <v>527-004</v>
          </cell>
        </row>
        <row r="6537">
          <cell r="C6537">
            <v>59</v>
          </cell>
          <cell r="D6537" t="str">
            <v>527-004</v>
          </cell>
        </row>
        <row r="6538">
          <cell r="C6538">
            <v>59</v>
          </cell>
          <cell r="D6538" t="str">
            <v>527-016</v>
          </cell>
        </row>
        <row r="6539">
          <cell r="C6539">
            <v>59</v>
          </cell>
          <cell r="D6539" t="str">
            <v>527-016</v>
          </cell>
        </row>
        <row r="6540">
          <cell r="C6540">
            <v>59</v>
          </cell>
          <cell r="D6540" t="str">
            <v>527-016</v>
          </cell>
        </row>
        <row r="6541">
          <cell r="C6541">
            <v>59</v>
          </cell>
          <cell r="D6541" t="str">
            <v>527-016</v>
          </cell>
        </row>
        <row r="6542">
          <cell r="C6542">
            <v>59</v>
          </cell>
          <cell r="D6542" t="str">
            <v>527-016</v>
          </cell>
        </row>
        <row r="6543">
          <cell r="C6543">
            <v>59</v>
          </cell>
          <cell r="D6543" t="str">
            <v>527-004</v>
          </cell>
        </row>
        <row r="6544">
          <cell r="C6544">
            <v>59</v>
          </cell>
          <cell r="D6544" t="str">
            <v>527-004</v>
          </cell>
        </row>
        <row r="6545">
          <cell r="C6545">
            <v>59</v>
          </cell>
          <cell r="D6545" t="str">
            <v>527-004</v>
          </cell>
        </row>
        <row r="6546">
          <cell r="C6546">
            <v>59</v>
          </cell>
          <cell r="D6546" t="str">
            <v>527-004</v>
          </cell>
        </row>
        <row r="6547">
          <cell r="C6547">
            <v>59</v>
          </cell>
          <cell r="D6547" t="str">
            <v>527-016</v>
          </cell>
        </row>
        <row r="6548">
          <cell r="C6548">
            <v>59</v>
          </cell>
          <cell r="D6548" t="str">
            <v>527-004</v>
          </cell>
        </row>
        <row r="6549">
          <cell r="C6549">
            <v>59</v>
          </cell>
          <cell r="D6549" t="str">
            <v>527-004</v>
          </cell>
        </row>
        <row r="6550">
          <cell r="C6550">
            <v>59</v>
          </cell>
          <cell r="D6550" t="str">
            <v>527-004</v>
          </cell>
        </row>
        <row r="6551">
          <cell r="C6551">
            <v>59</v>
          </cell>
          <cell r="D6551" t="str">
            <v>527-004</v>
          </cell>
        </row>
        <row r="6552">
          <cell r="C6552">
            <v>59</v>
          </cell>
          <cell r="D6552" t="str">
            <v>527-004</v>
          </cell>
        </row>
        <row r="6553">
          <cell r="C6553">
            <v>59</v>
          </cell>
          <cell r="D6553" t="str">
            <v>527-004</v>
          </cell>
        </row>
        <row r="6554">
          <cell r="C6554">
            <v>59</v>
          </cell>
          <cell r="D6554" t="str">
            <v>527-004</v>
          </cell>
        </row>
        <row r="6555">
          <cell r="C6555">
            <v>59</v>
          </cell>
          <cell r="D6555" t="str">
            <v>527-004</v>
          </cell>
        </row>
        <row r="6556">
          <cell r="C6556">
            <v>59</v>
          </cell>
          <cell r="D6556" t="str">
            <v>527-004</v>
          </cell>
        </row>
        <row r="6557">
          <cell r="C6557">
            <v>59</v>
          </cell>
          <cell r="D6557" t="str">
            <v>527-004</v>
          </cell>
        </row>
        <row r="6558">
          <cell r="C6558">
            <v>59</v>
          </cell>
          <cell r="D6558" t="str">
            <v>527-004</v>
          </cell>
        </row>
        <row r="6559">
          <cell r="C6559">
            <v>59</v>
          </cell>
          <cell r="D6559" t="str">
            <v>527-004</v>
          </cell>
        </row>
        <row r="6560">
          <cell r="C6560">
            <v>59</v>
          </cell>
          <cell r="D6560" t="str">
            <v>527-004</v>
          </cell>
        </row>
        <row r="6561">
          <cell r="C6561">
            <v>59</v>
          </cell>
          <cell r="D6561" t="str">
            <v>527-016</v>
          </cell>
        </row>
        <row r="6562">
          <cell r="C6562">
            <v>59</v>
          </cell>
          <cell r="D6562" t="str">
            <v>527-016</v>
          </cell>
        </row>
        <row r="6563">
          <cell r="C6563">
            <v>59</v>
          </cell>
          <cell r="D6563" t="str">
            <v>527-016</v>
          </cell>
        </row>
        <row r="6564">
          <cell r="C6564">
            <v>59</v>
          </cell>
          <cell r="D6564" t="str">
            <v>527-004</v>
          </cell>
        </row>
        <row r="6565">
          <cell r="C6565">
            <v>59</v>
          </cell>
          <cell r="D6565" t="str">
            <v>527-004</v>
          </cell>
        </row>
        <row r="6566">
          <cell r="C6566">
            <v>59</v>
          </cell>
          <cell r="D6566" t="str">
            <v>527-016</v>
          </cell>
        </row>
        <row r="6567">
          <cell r="C6567">
            <v>59</v>
          </cell>
          <cell r="D6567" t="str">
            <v>527-016</v>
          </cell>
        </row>
        <row r="6568">
          <cell r="C6568">
            <v>59</v>
          </cell>
          <cell r="D6568" t="str">
            <v>527-016</v>
          </cell>
        </row>
        <row r="6569">
          <cell r="C6569">
            <v>59</v>
          </cell>
          <cell r="D6569" t="str">
            <v>527-016</v>
          </cell>
        </row>
        <row r="6570">
          <cell r="C6570">
            <v>59</v>
          </cell>
          <cell r="D6570" t="str">
            <v>527-004</v>
          </cell>
        </row>
        <row r="6571">
          <cell r="C6571">
            <v>59</v>
          </cell>
          <cell r="D6571" t="str">
            <v>527-004</v>
          </cell>
        </row>
        <row r="6572">
          <cell r="C6572">
            <v>59</v>
          </cell>
          <cell r="D6572" t="str">
            <v>527-016</v>
          </cell>
        </row>
        <row r="6573">
          <cell r="C6573">
            <v>59</v>
          </cell>
          <cell r="D6573" t="str">
            <v>527-016</v>
          </cell>
        </row>
        <row r="6574">
          <cell r="C6574">
            <v>59</v>
          </cell>
          <cell r="D6574" t="str">
            <v>527-016</v>
          </cell>
        </row>
        <row r="6575">
          <cell r="C6575">
            <v>59</v>
          </cell>
          <cell r="D6575" t="str">
            <v>527-004</v>
          </cell>
        </row>
        <row r="6576">
          <cell r="C6576">
            <v>59</v>
          </cell>
          <cell r="D6576" t="str">
            <v>527-004</v>
          </cell>
        </row>
        <row r="6577">
          <cell r="C6577">
            <v>59</v>
          </cell>
          <cell r="D6577" t="str">
            <v>527-016</v>
          </cell>
        </row>
        <row r="6578">
          <cell r="C6578">
            <v>59</v>
          </cell>
          <cell r="D6578" t="str">
            <v>527-004</v>
          </cell>
        </row>
        <row r="6579">
          <cell r="C6579">
            <v>59</v>
          </cell>
          <cell r="D6579" t="str">
            <v>527-004</v>
          </cell>
        </row>
        <row r="6580">
          <cell r="C6580">
            <v>59</v>
          </cell>
          <cell r="D6580" t="str">
            <v>527-004</v>
          </cell>
        </row>
        <row r="6581">
          <cell r="C6581">
            <v>59</v>
          </cell>
          <cell r="D6581" t="str">
            <v>527-004</v>
          </cell>
        </row>
        <row r="6582">
          <cell r="C6582">
            <v>59</v>
          </cell>
          <cell r="D6582" t="str">
            <v>527-004</v>
          </cell>
        </row>
        <row r="6583">
          <cell r="C6583">
            <v>59</v>
          </cell>
          <cell r="D6583" t="str">
            <v>527-004</v>
          </cell>
        </row>
        <row r="6584">
          <cell r="C6584">
            <v>59</v>
          </cell>
          <cell r="D6584" t="str">
            <v>527-004</v>
          </cell>
        </row>
        <row r="6585">
          <cell r="C6585">
            <v>59</v>
          </cell>
          <cell r="D6585" t="str">
            <v>527-016</v>
          </cell>
        </row>
        <row r="6586">
          <cell r="C6586">
            <v>59</v>
          </cell>
          <cell r="D6586" t="str">
            <v>527-016</v>
          </cell>
        </row>
        <row r="6587">
          <cell r="C6587">
            <v>59</v>
          </cell>
          <cell r="D6587" t="str">
            <v>527-016</v>
          </cell>
        </row>
        <row r="6588">
          <cell r="C6588">
            <v>59</v>
          </cell>
          <cell r="D6588" t="str">
            <v>527-016</v>
          </cell>
        </row>
        <row r="6589">
          <cell r="C6589">
            <v>59</v>
          </cell>
          <cell r="D6589" t="str">
            <v>527-016</v>
          </cell>
        </row>
        <row r="6590">
          <cell r="C6590">
            <v>59</v>
          </cell>
          <cell r="D6590" t="str">
            <v>527-004</v>
          </cell>
        </row>
        <row r="6591">
          <cell r="C6591">
            <v>59</v>
          </cell>
          <cell r="D6591" t="str">
            <v>527-004</v>
          </cell>
        </row>
        <row r="6592">
          <cell r="C6592">
            <v>59</v>
          </cell>
          <cell r="D6592" t="str">
            <v>527-004</v>
          </cell>
        </row>
        <row r="6593">
          <cell r="C6593">
            <v>59</v>
          </cell>
          <cell r="D6593" t="str">
            <v>527-016</v>
          </cell>
        </row>
        <row r="6594">
          <cell r="C6594">
            <v>59</v>
          </cell>
          <cell r="D6594" t="str">
            <v>527-016</v>
          </cell>
        </row>
        <row r="6595">
          <cell r="C6595">
            <v>59</v>
          </cell>
          <cell r="D6595" t="str">
            <v>527-016</v>
          </cell>
        </row>
        <row r="6596">
          <cell r="C6596">
            <v>59</v>
          </cell>
          <cell r="D6596" t="str">
            <v>527-004</v>
          </cell>
        </row>
        <row r="6597">
          <cell r="C6597">
            <v>59</v>
          </cell>
          <cell r="D6597" t="str">
            <v>527-004</v>
          </cell>
        </row>
        <row r="6598">
          <cell r="C6598">
            <v>59</v>
          </cell>
          <cell r="D6598" t="str">
            <v>527-004</v>
          </cell>
        </row>
        <row r="6599">
          <cell r="C6599">
            <v>59</v>
          </cell>
          <cell r="D6599" t="str">
            <v>527-016</v>
          </cell>
        </row>
        <row r="6600">
          <cell r="C6600">
            <v>59</v>
          </cell>
          <cell r="D6600" t="str">
            <v>527-016</v>
          </cell>
        </row>
        <row r="6601">
          <cell r="C6601">
            <v>59</v>
          </cell>
          <cell r="D6601" t="str">
            <v>527-016</v>
          </cell>
        </row>
        <row r="6602">
          <cell r="C6602">
            <v>59</v>
          </cell>
          <cell r="D6602" t="str">
            <v>527-004</v>
          </cell>
        </row>
        <row r="6603">
          <cell r="C6603">
            <v>59</v>
          </cell>
          <cell r="D6603" t="str">
            <v>527-016</v>
          </cell>
        </row>
        <row r="6604">
          <cell r="C6604">
            <v>59</v>
          </cell>
          <cell r="D6604" t="str">
            <v>527-016</v>
          </cell>
        </row>
        <row r="6605">
          <cell r="C6605">
            <v>59</v>
          </cell>
          <cell r="D6605" t="str">
            <v>527-016</v>
          </cell>
        </row>
        <row r="6606">
          <cell r="C6606">
            <v>59</v>
          </cell>
          <cell r="D6606" t="str">
            <v>527-016</v>
          </cell>
        </row>
        <row r="6607">
          <cell r="C6607">
            <v>59</v>
          </cell>
          <cell r="D6607" t="str">
            <v>527-016</v>
          </cell>
        </row>
        <row r="6608">
          <cell r="C6608">
            <v>59</v>
          </cell>
          <cell r="D6608" t="str">
            <v>527-016</v>
          </cell>
        </row>
        <row r="6609">
          <cell r="C6609">
            <v>59</v>
          </cell>
          <cell r="D6609" t="str">
            <v>527-016</v>
          </cell>
        </row>
        <row r="6610">
          <cell r="C6610">
            <v>59</v>
          </cell>
          <cell r="D6610" t="str">
            <v>527-016</v>
          </cell>
        </row>
        <row r="6611">
          <cell r="C6611">
            <v>59</v>
          </cell>
          <cell r="D6611" t="str">
            <v>527-016</v>
          </cell>
        </row>
        <row r="6612">
          <cell r="C6612">
            <v>59</v>
          </cell>
          <cell r="D6612" t="str">
            <v>527-016</v>
          </cell>
        </row>
        <row r="6613">
          <cell r="C6613">
            <v>59</v>
          </cell>
          <cell r="D6613" t="str">
            <v>527-016</v>
          </cell>
        </row>
        <row r="6614">
          <cell r="C6614">
            <v>59</v>
          </cell>
          <cell r="D6614" t="str">
            <v>527-016</v>
          </cell>
        </row>
        <row r="6615">
          <cell r="C6615">
            <v>59</v>
          </cell>
          <cell r="D6615" t="str">
            <v>527-004</v>
          </cell>
        </row>
        <row r="6616">
          <cell r="C6616">
            <v>59</v>
          </cell>
          <cell r="D6616" t="str">
            <v>527-016</v>
          </cell>
        </row>
        <row r="6617">
          <cell r="C6617">
            <v>59</v>
          </cell>
          <cell r="D6617" t="str">
            <v>527-016</v>
          </cell>
        </row>
        <row r="6618">
          <cell r="C6618">
            <v>59</v>
          </cell>
          <cell r="D6618" t="str">
            <v>527-016</v>
          </cell>
        </row>
        <row r="6619">
          <cell r="C6619">
            <v>59</v>
          </cell>
          <cell r="D6619" t="str">
            <v>527-016</v>
          </cell>
        </row>
        <row r="6620">
          <cell r="C6620">
            <v>59</v>
          </cell>
          <cell r="D6620" t="str">
            <v>527-016</v>
          </cell>
        </row>
        <row r="6621">
          <cell r="C6621">
            <v>59</v>
          </cell>
          <cell r="D6621" t="str">
            <v>527-004</v>
          </cell>
        </row>
        <row r="6622">
          <cell r="C6622">
            <v>59</v>
          </cell>
          <cell r="D6622" t="str">
            <v>527-004</v>
          </cell>
        </row>
        <row r="6623">
          <cell r="C6623">
            <v>59</v>
          </cell>
          <cell r="D6623" t="str">
            <v>527-004</v>
          </cell>
        </row>
        <row r="6624">
          <cell r="C6624">
            <v>59</v>
          </cell>
          <cell r="D6624" t="str">
            <v>527-004</v>
          </cell>
        </row>
        <row r="6625">
          <cell r="C6625">
            <v>59</v>
          </cell>
          <cell r="D6625" t="str">
            <v>527-004</v>
          </cell>
        </row>
        <row r="6626">
          <cell r="C6626">
            <v>59</v>
          </cell>
          <cell r="D6626" t="str">
            <v>527-004</v>
          </cell>
        </row>
        <row r="6627">
          <cell r="C6627">
            <v>59</v>
          </cell>
          <cell r="D6627" t="str">
            <v>527-004</v>
          </cell>
        </row>
        <row r="6628">
          <cell r="C6628">
            <v>59</v>
          </cell>
          <cell r="D6628" t="str">
            <v>527-004</v>
          </cell>
        </row>
        <row r="6629">
          <cell r="C6629">
            <v>59</v>
          </cell>
          <cell r="D6629" t="str">
            <v>527-004</v>
          </cell>
        </row>
        <row r="6630">
          <cell r="C6630">
            <v>59</v>
          </cell>
          <cell r="D6630" t="str">
            <v>527-004</v>
          </cell>
        </row>
        <row r="6631">
          <cell r="C6631">
            <v>59</v>
          </cell>
          <cell r="D6631" t="str">
            <v>527-004</v>
          </cell>
        </row>
        <row r="6632">
          <cell r="C6632">
            <v>59</v>
          </cell>
          <cell r="D6632" t="str">
            <v>527-004</v>
          </cell>
        </row>
        <row r="6633">
          <cell r="C6633">
            <v>59</v>
          </cell>
          <cell r="D6633" t="str">
            <v>527-004</v>
          </cell>
        </row>
        <row r="6634">
          <cell r="C6634">
            <v>59</v>
          </cell>
          <cell r="D6634" t="str">
            <v>527-004</v>
          </cell>
        </row>
        <row r="6635">
          <cell r="C6635">
            <v>59</v>
          </cell>
          <cell r="D6635" t="str">
            <v>527-004</v>
          </cell>
        </row>
        <row r="6636">
          <cell r="C6636">
            <v>59</v>
          </cell>
          <cell r="D6636" t="str">
            <v>527-004</v>
          </cell>
        </row>
        <row r="6637">
          <cell r="C6637">
            <v>59</v>
          </cell>
          <cell r="D6637" t="str">
            <v>527-004</v>
          </cell>
        </row>
        <row r="6638">
          <cell r="C6638">
            <v>59</v>
          </cell>
          <cell r="D6638" t="str">
            <v>527-004</v>
          </cell>
        </row>
        <row r="6639">
          <cell r="C6639">
            <v>59</v>
          </cell>
          <cell r="D6639" t="str">
            <v>527-004</v>
          </cell>
        </row>
        <row r="6640">
          <cell r="C6640">
            <v>59</v>
          </cell>
          <cell r="D6640" t="str">
            <v>527-004</v>
          </cell>
        </row>
        <row r="6641">
          <cell r="C6641">
            <v>59</v>
          </cell>
          <cell r="D6641" t="str">
            <v>527-004</v>
          </cell>
        </row>
        <row r="6642">
          <cell r="C6642">
            <v>59</v>
          </cell>
          <cell r="D6642" t="str">
            <v>527-016</v>
          </cell>
        </row>
        <row r="6643">
          <cell r="C6643">
            <v>59</v>
          </cell>
          <cell r="D6643" t="str">
            <v>527-016</v>
          </cell>
        </row>
        <row r="6644">
          <cell r="C6644">
            <v>59</v>
          </cell>
          <cell r="D6644" t="str">
            <v>527-016</v>
          </cell>
        </row>
        <row r="6645">
          <cell r="C6645">
            <v>59</v>
          </cell>
          <cell r="D6645" t="str">
            <v>527-016</v>
          </cell>
        </row>
        <row r="6646">
          <cell r="C6646">
            <v>59</v>
          </cell>
          <cell r="D6646" t="str">
            <v>527-016</v>
          </cell>
        </row>
        <row r="6647">
          <cell r="C6647">
            <v>59</v>
          </cell>
          <cell r="D6647" t="str">
            <v>527-016</v>
          </cell>
        </row>
        <row r="6648">
          <cell r="C6648">
            <v>59</v>
          </cell>
          <cell r="D6648" t="str">
            <v>527-016</v>
          </cell>
        </row>
        <row r="6649">
          <cell r="C6649">
            <v>59</v>
          </cell>
          <cell r="D6649" t="str">
            <v>527-016</v>
          </cell>
        </row>
        <row r="6650">
          <cell r="C6650">
            <v>59</v>
          </cell>
          <cell r="D6650" t="str">
            <v>527-016</v>
          </cell>
        </row>
        <row r="6651">
          <cell r="C6651">
            <v>59</v>
          </cell>
          <cell r="D6651" t="str">
            <v>527-016</v>
          </cell>
        </row>
        <row r="6652">
          <cell r="C6652">
            <v>59</v>
          </cell>
          <cell r="D6652" t="str">
            <v>527-016</v>
          </cell>
        </row>
        <row r="6653">
          <cell r="C6653">
            <v>59</v>
          </cell>
          <cell r="D6653" t="str">
            <v>527-004</v>
          </cell>
        </row>
        <row r="6654">
          <cell r="C6654">
            <v>59</v>
          </cell>
          <cell r="D6654" t="str">
            <v>527-016</v>
          </cell>
        </row>
        <row r="6655">
          <cell r="C6655">
            <v>59</v>
          </cell>
          <cell r="D6655" t="str">
            <v>527-016</v>
          </cell>
        </row>
        <row r="6656">
          <cell r="C6656">
            <v>59</v>
          </cell>
          <cell r="D6656" t="str">
            <v>527-016</v>
          </cell>
        </row>
        <row r="6657">
          <cell r="C6657">
            <v>59</v>
          </cell>
          <cell r="D6657" t="str">
            <v>527-016</v>
          </cell>
        </row>
        <row r="6658">
          <cell r="C6658">
            <v>59</v>
          </cell>
          <cell r="D6658" t="str">
            <v>527-004</v>
          </cell>
        </row>
        <row r="6659">
          <cell r="C6659">
            <v>59</v>
          </cell>
          <cell r="D6659" t="str">
            <v>527-004</v>
          </cell>
        </row>
        <row r="6660">
          <cell r="C6660">
            <v>59</v>
          </cell>
          <cell r="D6660" t="str">
            <v>527-004</v>
          </cell>
        </row>
        <row r="6661">
          <cell r="C6661">
            <v>59</v>
          </cell>
          <cell r="D6661" t="str">
            <v>527-004</v>
          </cell>
        </row>
        <row r="6662">
          <cell r="C6662">
            <v>59</v>
          </cell>
          <cell r="D6662" t="str">
            <v>527-004</v>
          </cell>
        </row>
        <row r="6663">
          <cell r="C6663">
            <v>59</v>
          </cell>
          <cell r="D6663" t="str">
            <v>527-004</v>
          </cell>
        </row>
        <row r="6664">
          <cell r="C6664">
            <v>59</v>
          </cell>
          <cell r="D6664" t="str">
            <v>527-004</v>
          </cell>
        </row>
        <row r="6665">
          <cell r="C6665">
            <v>59</v>
          </cell>
          <cell r="D6665" t="str">
            <v>527-004</v>
          </cell>
        </row>
        <row r="6666">
          <cell r="C6666">
            <v>59</v>
          </cell>
          <cell r="D6666" t="str">
            <v>527-004</v>
          </cell>
        </row>
        <row r="6667">
          <cell r="C6667">
            <v>59</v>
          </cell>
          <cell r="D6667" t="str">
            <v>527-004</v>
          </cell>
        </row>
        <row r="6668">
          <cell r="C6668">
            <v>59</v>
          </cell>
          <cell r="D6668" t="str">
            <v>527-004</v>
          </cell>
        </row>
        <row r="6669">
          <cell r="C6669">
            <v>59</v>
          </cell>
          <cell r="D6669" t="str">
            <v>527-004</v>
          </cell>
        </row>
        <row r="6670">
          <cell r="C6670">
            <v>59</v>
          </cell>
          <cell r="D6670" t="str">
            <v>527-004</v>
          </cell>
        </row>
        <row r="6671">
          <cell r="C6671">
            <v>59</v>
          </cell>
          <cell r="D6671" t="str">
            <v>527-004</v>
          </cell>
        </row>
        <row r="6672">
          <cell r="C6672">
            <v>59</v>
          </cell>
          <cell r="D6672" t="str">
            <v>527-004</v>
          </cell>
        </row>
        <row r="6673">
          <cell r="C6673">
            <v>59</v>
          </cell>
          <cell r="D6673" t="str">
            <v>527-004</v>
          </cell>
        </row>
        <row r="6674">
          <cell r="C6674">
            <v>59</v>
          </cell>
          <cell r="D6674" t="str">
            <v>527-004</v>
          </cell>
        </row>
        <row r="6675">
          <cell r="C6675">
            <v>59</v>
          </cell>
          <cell r="D6675" t="str">
            <v>527-004</v>
          </cell>
        </row>
        <row r="6676">
          <cell r="C6676">
            <v>59</v>
          </cell>
          <cell r="D6676" t="str">
            <v>527-004</v>
          </cell>
        </row>
        <row r="6677">
          <cell r="C6677">
            <v>59</v>
          </cell>
          <cell r="D6677" t="str">
            <v>527-004</v>
          </cell>
        </row>
        <row r="6678">
          <cell r="C6678">
            <v>59</v>
          </cell>
          <cell r="D6678" t="str">
            <v>527-004</v>
          </cell>
        </row>
        <row r="6679">
          <cell r="C6679">
            <v>59</v>
          </cell>
          <cell r="D6679" t="str">
            <v>527-004</v>
          </cell>
        </row>
        <row r="6680">
          <cell r="C6680">
            <v>59</v>
          </cell>
          <cell r="D6680" t="str">
            <v>527-004</v>
          </cell>
        </row>
        <row r="6681">
          <cell r="C6681">
            <v>59</v>
          </cell>
          <cell r="D6681" t="str">
            <v>527-004</v>
          </cell>
        </row>
        <row r="6682">
          <cell r="C6682">
            <v>59</v>
          </cell>
          <cell r="D6682" t="str">
            <v>527-004</v>
          </cell>
        </row>
        <row r="6683">
          <cell r="C6683">
            <v>59</v>
          </cell>
          <cell r="D6683" t="str">
            <v>527-016</v>
          </cell>
        </row>
        <row r="6684">
          <cell r="C6684">
            <v>59</v>
          </cell>
          <cell r="D6684" t="str">
            <v>527-016</v>
          </cell>
        </row>
        <row r="6685">
          <cell r="C6685">
            <v>59</v>
          </cell>
          <cell r="D6685" t="str">
            <v>527-016</v>
          </cell>
        </row>
        <row r="6686">
          <cell r="C6686">
            <v>59</v>
          </cell>
          <cell r="D6686" t="str">
            <v>527-016</v>
          </cell>
        </row>
        <row r="6687">
          <cell r="C6687">
            <v>59</v>
          </cell>
          <cell r="D6687" t="str">
            <v>527-004</v>
          </cell>
        </row>
        <row r="6688">
          <cell r="C6688">
            <v>59</v>
          </cell>
          <cell r="D6688" t="str">
            <v>527-004</v>
          </cell>
        </row>
        <row r="6689">
          <cell r="C6689">
            <v>59</v>
          </cell>
          <cell r="D6689" t="str">
            <v>527-004</v>
          </cell>
        </row>
        <row r="6690">
          <cell r="C6690">
            <v>59</v>
          </cell>
          <cell r="D6690" t="str">
            <v>527-016</v>
          </cell>
        </row>
        <row r="6691">
          <cell r="C6691">
            <v>59</v>
          </cell>
          <cell r="D6691" t="str">
            <v>527-016</v>
          </cell>
        </row>
        <row r="6692">
          <cell r="C6692">
            <v>59</v>
          </cell>
          <cell r="D6692" t="str">
            <v>527-004</v>
          </cell>
        </row>
        <row r="6693">
          <cell r="C6693">
            <v>59</v>
          </cell>
          <cell r="D6693" t="str">
            <v>527-016</v>
          </cell>
        </row>
        <row r="6694">
          <cell r="C6694">
            <v>59</v>
          </cell>
          <cell r="D6694" t="str">
            <v>527-016</v>
          </cell>
        </row>
        <row r="6695">
          <cell r="C6695">
            <v>59</v>
          </cell>
          <cell r="D6695" t="str">
            <v>527-016</v>
          </cell>
        </row>
        <row r="6696">
          <cell r="C6696">
            <v>59</v>
          </cell>
          <cell r="D6696" t="str">
            <v>527-016</v>
          </cell>
        </row>
        <row r="6697">
          <cell r="C6697">
            <v>59</v>
          </cell>
          <cell r="D6697" t="str">
            <v>527-016</v>
          </cell>
        </row>
        <row r="6698">
          <cell r="C6698">
            <v>59</v>
          </cell>
          <cell r="D6698" t="str">
            <v>527-016</v>
          </cell>
        </row>
        <row r="6699">
          <cell r="C6699">
            <v>59</v>
          </cell>
          <cell r="D6699" t="str">
            <v>527-004</v>
          </cell>
        </row>
        <row r="6700">
          <cell r="C6700">
            <v>59</v>
          </cell>
          <cell r="D6700" t="str">
            <v>527-004</v>
          </cell>
        </row>
        <row r="6701">
          <cell r="C6701">
            <v>59</v>
          </cell>
          <cell r="D6701" t="str">
            <v>527-004</v>
          </cell>
        </row>
        <row r="6702">
          <cell r="C6702">
            <v>59</v>
          </cell>
          <cell r="D6702" t="str">
            <v>527-016</v>
          </cell>
        </row>
        <row r="6703">
          <cell r="C6703">
            <v>59</v>
          </cell>
          <cell r="D6703" t="str">
            <v>527-016</v>
          </cell>
        </row>
        <row r="6704">
          <cell r="C6704">
            <v>59</v>
          </cell>
          <cell r="D6704" t="str">
            <v>527-004</v>
          </cell>
        </row>
        <row r="6705">
          <cell r="C6705">
            <v>59</v>
          </cell>
          <cell r="D6705" t="str">
            <v>527-004</v>
          </cell>
        </row>
        <row r="6706">
          <cell r="C6706">
            <v>59</v>
          </cell>
          <cell r="D6706" t="str">
            <v>527-004</v>
          </cell>
        </row>
        <row r="6707">
          <cell r="C6707">
            <v>59</v>
          </cell>
          <cell r="D6707" t="str">
            <v>527-004</v>
          </cell>
        </row>
        <row r="6708">
          <cell r="C6708">
            <v>59</v>
          </cell>
          <cell r="D6708" t="str">
            <v>527-016</v>
          </cell>
        </row>
        <row r="6709">
          <cell r="C6709">
            <v>59</v>
          </cell>
          <cell r="D6709" t="str">
            <v>527-016</v>
          </cell>
        </row>
        <row r="6710">
          <cell r="C6710">
            <v>59</v>
          </cell>
          <cell r="D6710" t="str">
            <v>527-016</v>
          </cell>
        </row>
        <row r="6711">
          <cell r="C6711">
            <v>59</v>
          </cell>
          <cell r="D6711" t="str">
            <v>527-016</v>
          </cell>
        </row>
        <row r="6712">
          <cell r="C6712">
            <v>59</v>
          </cell>
          <cell r="D6712" t="str">
            <v>527-016</v>
          </cell>
        </row>
        <row r="6713">
          <cell r="C6713">
            <v>59</v>
          </cell>
          <cell r="D6713" t="str">
            <v>527-016</v>
          </cell>
        </row>
        <row r="6714">
          <cell r="C6714">
            <v>59</v>
          </cell>
          <cell r="D6714" t="str">
            <v>527-016</v>
          </cell>
        </row>
        <row r="6715">
          <cell r="C6715">
            <v>59</v>
          </cell>
          <cell r="D6715" t="str">
            <v>527-004</v>
          </cell>
        </row>
        <row r="6716">
          <cell r="C6716">
            <v>59</v>
          </cell>
          <cell r="D6716" t="str">
            <v>527-004</v>
          </cell>
        </row>
        <row r="6717">
          <cell r="C6717">
            <v>59</v>
          </cell>
          <cell r="D6717" t="str">
            <v>527-004</v>
          </cell>
        </row>
        <row r="6718">
          <cell r="C6718">
            <v>59</v>
          </cell>
          <cell r="D6718" t="str">
            <v>527-004</v>
          </cell>
        </row>
        <row r="6719">
          <cell r="C6719">
            <v>59</v>
          </cell>
          <cell r="D6719" t="str">
            <v>527-004</v>
          </cell>
        </row>
        <row r="6720">
          <cell r="C6720">
            <v>59</v>
          </cell>
          <cell r="D6720" t="str">
            <v>527-004</v>
          </cell>
        </row>
        <row r="6721">
          <cell r="C6721">
            <v>59</v>
          </cell>
          <cell r="D6721" t="str">
            <v>527-004</v>
          </cell>
        </row>
        <row r="6722">
          <cell r="C6722">
            <v>59</v>
          </cell>
          <cell r="D6722" t="str">
            <v>527-004</v>
          </cell>
        </row>
        <row r="6723">
          <cell r="C6723">
            <v>59</v>
          </cell>
          <cell r="D6723" t="str">
            <v>527-004</v>
          </cell>
        </row>
        <row r="6724">
          <cell r="C6724">
            <v>59</v>
          </cell>
          <cell r="D6724" t="str">
            <v>527-004</v>
          </cell>
        </row>
        <row r="6725">
          <cell r="C6725">
            <v>59</v>
          </cell>
          <cell r="D6725" t="str">
            <v>527-004</v>
          </cell>
        </row>
        <row r="6726">
          <cell r="C6726">
            <v>59</v>
          </cell>
          <cell r="D6726" t="str">
            <v>527-004</v>
          </cell>
        </row>
        <row r="6727">
          <cell r="C6727">
            <v>59</v>
          </cell>
          <cell r="D6727" t="str">
            <v>527-016</v>
          </cell>
        </row>
        <row r="6728">
          <cell r="C6728">
            <v>59</v>
          </cell>
          <cell r="D6728" t="str">
            <v>527-016</v>
          </cell>
        </row>
        <row r="6729">
          <cell r="C6729">
            <v>59</v>
          </cell>
          <cell r="D6729" t="str">
            <v>527-016</v>
          </cell>
        </row>
        <row r="6730">
          <cell r="C6730">
            <v>59</v>
          </cell>
          <cell r="D6730" t="str">
            <v>527-016</v>
          </cell>
        </row>
        <row r="6731">
          <cell r="C6731">
            <v>59</v>
          </cell>
          <cell r="D6731" t="str">
            <v>527-004</v>
          </cell>
        </row>
        <row r="6732">
          <cell r="C6732">
            <v>59</v>
          </cell>
          <cell r="D6732" t="str">
            <v>527-004</v>
          </cell>
        </row>
        <row r="6733">
          <cell r="C6733">
            <v>59</v>
          </cell>
          <cell r="D6733" t="str">
            <v>527-004</v>
          </cell>
        </row>
        <row r="6734">
          <cell r="C6734">
            <v>59</v>
          </cell>
          <cell r="D6734" t="str">
            <v>527-004</v>
          </cell>
        </row>
        <row r="6735">
          <cell r="C6735">
            <v>59</v>
          </cell>
          <cell r="D6735" t="str">
            <v>527-004</v>
          </cell>
        </row>
        <row r="6736">
          <cell r="C6736">
            <v>59</v>
          </cell>
          <cell r="D6736" t="str">
            <v>527-004</v>
          </cell>
        </row>
        <row r="6737">
          <cell r="C6737">
            <v>59</v>
          </cell>
          <cell r="D6737" t="str">
            <v>527-004</v>
          </cell>
        </row>
        <row r="6738">
          <cell r="C6738">
            <v>59</v>
          </cell>
          <cell r="D6738" t="str">
            <v>527-004</v>
          </cell>
        </row>
        <row r="6739">
          <cell r="C6739">
            <v>59</v>
          </cell>
          <cell r="D6739" t="str">
            <v>527-004</v>
          </cell>
        </row>
        <row r="6740">
          <cell r="C6740">
            <v>59</v>
          </cell>
          <cell r="D6740" t="str">
            <v>527-004</v>
          </cell>
        </row>
        <row r="6741">
          <cell r="C6741">
            <v>59</v>
          </cell>
          <cell r="D6741" t="str">
            <v>527-004</v>
          </cell>
        </row>
        <row r="6742">
          <cell r="C6742">
            <v>59</v>
          </cell>
          <cell r="D6742" t="str">
            <v>527-004</v>
          </cell>
        </row>
        <row r="6743">
          <cell r="C6743">
            <v>59</v>
          </cell>
          <cell r="D6743" t="str">
            <v>527-004</v>
          </cell>
        </row>
        <row r="6744">
          <cell r="C6744">
            <v>59</v>
          </cell>
          <cell r="D6744" t="str">
            <v>527-004</v>
          </cell>
        </row>
        <row r="6745">
          <cell r="C6745">
            <v>59</v>
          </cell>
          <cell r="D6745" t="str">
            <v>527-004</v>
          </cell>
        </row>
        <row r="6746">
          <cell r="C6746">
            <v>59</v>
          </cell>
          <cell r="D6746" t="str">
            <v>527-004</v>
          </cell>
        </row>
        <row r="6747">
          <cell r="C6747">
            <v>59</v>
          </cell>
          <cell r="D6747" t="str">
            <v>527-016</v>
          </cell>
        </row>
        <row r="6748">
          <cell r="C6748">
            <v>59</v>
          </cell>
          <cell r="D6748" t="str">
            <v>527-016</v>
          </cell>
        </row>
        <row r="6749">
          <cell r="C6749">
            <v>59</v>
          </cell>
          <cell r="D6749" t="str">
            <v>527-004</v>
          </cell>
        </row>
        <row r="6750">
          <cell r="C6750">
            <v>59</v>
          </cell>
          <cell r="D6750" t="str">
            <v>527-004</v>
          </cell>
        </row>
        <row r="6751">
          <cell r="C6751">
            <v>59</v>
          </cell>
          <cell r="D6751" t="str">
            <v>527-004</v>
          </cell>
        </row>
        <row r="6752">
          <cell r="C6752">
            <v>59</v>
          </cell>
          <cell r="D6752" t="str">
            <v>527-004</v>
          </cell>
        </row>
        <row r="6753">
          <cell r="C6753">
            <v>59</v>
          </cell>
          <cell r="D6753" t="str">
            <v>527-016</v>
          </cell>
        </row>
        <row r="6754">
          <cell r="C6754">
            <v>59</v>
          </cell>
          <cell r="D6754" t="str">
            <v>527-016</v>
          </cell>
        </row>
        <row r="6755">
          <cell r="C6755">
            <v>59</v>
          </cell>
          <cell r="D6755" t="str">
            <v>527-004</v>
          </cell>
        </row>
        <row r="6756">
          <cell r="C6756">
            <v>59</v>
          </cell>
          <cell r="D6756" t="str">
            <v>527-016</v>
          </cell>
        </row>
        <row r="6757">
          <cell r="C6757">
            <v>59</v>
          </cell>
          <cell r="D6757" t="str">
            <v>527-016</v>
          </cell>
        </row>
        <row r="6758">
          <cell r="C6758">
            <v>59</v>
          </cell>
          <cell r="D6758" t="str">
            <v>527-016</v>
          </cell>
        </row>
        <row r="6759">
          <cell r="C6759">
            <v>59</v>
          </cell>
          <cell r="D6759" t="str">
            <v>527-016</v>
          </cell>
        </row>
        <row r="6760">
          <cell r="C6760">
            <v>59</v>
          </cell>
          <cell r="D6760" t="str">
            <v>527-016</v>
          </cell>
        </row>
        <row r="6761">
          <cell r="C6761">
            <v>59</v>
          </cell>
          <cell r="D6761" t="str">
            <v>527-016</v>
          </cell>
        </row>
        <row r="6762">
          <cell r="C6762">
            <v>59</v>
          </cell>
          <cell r="D6762" t="str">
            <v>527-016</v>
          </cell>
        </row>
        <row r="6763">
          <cell r="C6763">
            <v>59</v>
          </cell>
          <cell r="D6763" t="str">
            <v>527-016</v>
          </cell>
        </row>
        <row r="6764">
          <cell r="C6764">
            <v>59</v>
          </cell>
          <cell r="D6764" t="str">
            <v>527-016</v>
          </cell>
        </row>
        <row r="6765">
          <cell r="C6765">
            <v>59</v>
          </cell>
          <cell r="D6765" t="str">
            <v>527-016</v>
          </cell>
        </row>
        <row r="6766">
          <cell r="C6766">
            <v>59</v>
          </cell>
          <cell r="D6766" t="str">
            <v>527-016</v>
          </cell>
        </row>
        <row r="6767">
          <cell r="C6767">
            <v>59</v>
          </cell>
          <cell r="D6767" t="str">
            <v>527-016</v>
          </cell>
        </row>
        <row r="6768">
          <cell r="C6768">
            <v>59</v>
          </cell>
          <cell r="D6768" t="str">
            <v>527-004</v>
          </cell>
        </row>
        <row r="6769">
          <cell r="C6769">
            <v>59</v>
          </cell>
          <cell r="D6769" t="str">
            <v>527-004</v>
          </cell>
        </row>
        <row r="6770">
          <cell r="C6770">
            <v>59</v>
          </cell>
          <cell r="D6770" t="str">
            <v>527-004</v>
          </cell>
        </row>
        <row r="6771">
          <cell r="C6771">
            <v>59</v>
          </cell>
          <cell r="D6771" t="str">
            <v>527-004</v>
          </cell>
        </row>
        <row r="6772">
          <cell r="C6772">
            <v>59</v>
          </cell>
          <cell r="D6772" t="str">
            <v>527-004</v>
          </cell>
        </row>
        <row r="6773">
          <cell r="C6773">
            <v>59</v>
          </cell>
          <cell r="D6773" t="str">
            <v>527-016</v>
          </cell>
        </row>
        <row r="6774">
          <cell r="C6774">
            <v>59</v>
          </cell>
          <cell r="D6774" t="str">
            <v>527-004</v>
          </cell>
        </row>
        <row r="6775">
          <cell r="C6775">
            <v>59</v>
          </cell>
          <cell r="D6775" t="str">
            <v>527-004</v>
          </cell>
        </row>
        <row r="6776">
          <cell r="C6776">
            <v>59</v>
          </cell>
          <cell r="D6776" t="str">
            <v>527-016</v>
          </cell>
        </row>
        <row r="6777">
          <cell r="C6777">
            <v>59</v>
          </cell>
          <cell r="D6777" t="str">
            <v>527-016</v>
          </cell>
        </row>
        <row r="6778">
          <cell r="C6778">
            <v>59</v>
          </cell>
          <cell r="D6778" t="str">
            <v>527-016</v>
          </cell>
        </row>
        <row r="6779">
          <cell r="C6779">
            <v>59</v>
          </cell>
          <cell r="D6779" t="str">
            <v>527-016</v>
          </cell>
        </row>
        <row r="6780">
          <cell r="C6780">
            <v>59</v>
          </cell>
          <cell r="D6780" t="str">
            <v>527-004</v>
          </cell>
        </row>
        <row r="6781">
          <cell r="C6781">
            <v>59</v>
          </cell>
          <cell r="D6781" t="str">
            <v>527-004</v>
          </cell>
        </row>
        <row r="6782">
          <cell r="C6782">
            <v>59</v>
          </cell>
          <cell r="D6782" t="str">
            <v>527-004</v>
          </cell>
        </row>
        <row r="6783">
          <cell r="C6783">
            <v>59</v>
          </cell>
          <cell r="D6783" t="str">
            <v>527-004</v>
          </cell>
        </row>
        <row r="6784">
          <cell r="C6784">
            <v>59</v>
          </cell>
          <cell r="D6784" t="str">
            <v>527-004</v>
          </cell>
        </row>
        <row r="6785">
          <cell r="C6785">
            <v>59</v>
          </cell>
          <cell r="D6785" t="str">
            <v>527-004</v>
          </cell>
        </row>
        <row r="6786">
          <cell r="C6786">
            <v>59</v>
          </cell>
          <cell r="D6786" t="str">
            <v>527-004</v>
          </cell>
        </row>
        <row r="6787">
          <cell r="C6787">
            <v>59</v>
          </cell>
          <cell r="D6787" t="str">
            <v>527-004</v>
          </cell>
        </row>
        <row r="6788">
          <cell r="C6788">
            <v>59</v>
          </cell>
          <cell r="D6788" t="str">
            <v>527-004</v>
          </cell>
        </row>
        <row r="6789">
          <cell r="C6789">
            <v>59</v>
          </cell>
          <cell r="D6789" t="str">
            <v>527-004</v>
          </cell>
        </row>
        <row r="6790">
          <cell r="C6790">
            <v>59</v>
          </cell>
          <cell r="D6790" t="str">
            <v>527-004</v>
          </cell>
        </row>
        <row r="6791">
          <cell r="C6791">
            <v>59</v>
          </cell>
          <cell r="D6791" t="str">
            <v>527-004</v>
          </cell>
        </row>
        <row r="6792">
          <cell r="C6792">
            <v>59</v>
          </cell>
          <cell r="D6792" t="str">
            <v>527-004</v>
          </cell>
        </row>
        <row r="6793">
          <cell r="C6793">
            <v>59</v>
          </cell>
          <cell r="D6793" t="str">
            <v>527-004</v>
          </cell>
        </row>
        <row r="6794">
          <cell r="C6794">
            <v>59</v>
          </cell>
          <cell r="D6794" t="str">
            <v>527-004</v>
          </cell>
        </row>
        <row r="6795">
          <cell r="C6795">
            <v>59</v>
          </cell>
          <cell r="D6795" t="str">
            <v>527-004</v>
          </cell>
        </row>
        <row r="6796">
          <cell r="C6796">
            <v>59</v>
          </cell>
          <cell r="D6796" t="str">
            <v>527-016</v>
          </cell>
        </row>
        <row r="6797">
          <cell r="C6797">
            <v>59</v>
          </cell>
          <cell r="D6797" t="str">
            <v>527-016</v>
          </cell>
        </row>
        <row r="6798">
          <cell r="C6798">
            <v>59</v>
          </cell>
          <cell r="D6798" t="str">
            <v>527-016</v>
          </cell>
        </row>
        <row r="6799">
          <cell r="C6799">
            <v>59</v>
          </cell>
          <cell r="D6799" t="str">
            <v>527-004</v>
          </cell>
        </row>
        <row r="6800">
          <cell r="C6800">
            <v>59</v>
          </cell>
          <cell r="D6800" t="str">
            <v>527-004</v>
          </cell>
        </row>
        <row r="6801">
          <cell r="C6801">
            <v>59</v>
          </cell>
          <cell r="D6801" t="str">
            <v>527-004</v>
          </cell>
        </row>
        <row r="6802">
          <cell r="C6802">
            <v>59</v>
          </cell>
          <cell r="D6802" t="str">
            <v>527-004</v>
          </cell>
        </row>
        <row r="6803">
          <cell r="C6803">
            <v>59</v>
          </cell>
          <cell r="D6803" t="str">
            <v>527-004</v>
          </cell>
        </row>
        <row r="6804">
          <cell r="C6804">
            <v>59</v>
          </cell>
          <cell r="D6804" t="str">
            <v>527-004</v>
          </cell>
        </row>
        <row r="6805">
          <cell r="C6805">
            <v>59</v>
          </cell>
          <cell r="D6805" t="str">
            <v>527-016</v>
          </cell>
        </row>
        <row r="6806">
          <cell r="C6806">
            <v>59</v>
          </cell>
          <cell r="D6806" t="str">
            <v>527-016</v>
          </cell>
        </row>
        <row r="6807">
          <cell r="C6807">
            <v>59</v>
          </cell>
          <cell r="D6807" t="str">
            <v>527-016</v>
          </cell>
        </row>
        <row r="6808">
          <cell r="C6808">
            <v>59</v>
          </cell>
          <cell r="D6808" t="str">
            <v>527-016</v>
          </cell>
        </row>
        <row r="6809">
          <cell r="C6809">
            <v>59</v>
          </cell>
          <cell r="D6809" t="str">
            <v>527-016</v>
          </cell>
        </row>
        <row r="6810">
          <cell r="C6810">
            <v>59</v>
          </cell>
          <cell r="D6810" t="str">
            <v>527-016</v>
          </cell>
        </row>
        <row r="6811">
          <cell r="C6811">
            <v>59</v>
          </cell>
          <cell r="D6811" t="str">
            <v>527-004</v>
          </cell>
        </row>
        <row r="6812">
          <cell r="C6812">
            <v>59</v>
          </cell>
          <cell r="D6812" t="str">
            <v>527-004</v>
          </cell>
        </row>
        <row r="6813">
          <cell r="C6813">
            <v>59</v>
          </cell>
          <cell r="D6813" t="str">
            <v>527-016</v>
          </cell>
        </row>
        <row r="6814">
          <cell r="C6814">
            <v>59</v>
          </cell>
          <cell r="D6814" t="str">
            <v>527-016</v>
          </cell>
        </row>
        <row r="6815">
          <cell r="C6815">
            <v>59</v>
          </cell>
          <cell r="D6815" t="str">
            <v>527-016</v>
          </cell>
        </row>
        <row r="6816">
          <cell r="C6816">
            <v>59</v>
          </cell>
          <cell r="D6816" t="str">
            <v>527-016</v>
          </cell>
        </row>
        <row r="6817">
          <cell r="C6817">
            <v>59</v>
          </cell>
          <cell r="D6817" t="str">
            <v>527-016</v>
          </cell>
        </row>
        <row r="6818">
          <cell r="C6818">
            <v>59</v>
          </cell>
          <cell r="D6818" t="str">
            <v>527-004</v>
          </cell>
        </row>
        <row r="6819">
          <cell r="C6819">
            <v>59</v>
          </cell>
          <cell r="D6819" t="str">
            <v>527-004</v>
          </cell>
        </row>
        <row r="6820">
          <cell r="C6820">
            <v>59</v>
          </cell>
          <cell r="D6820" t="str">
            <v>527-004</v>
          </cell>
        </row>
        <row r="6821">
          <cell r="C6821">
            <v>59</v>
          </cell>
          <cell r="D6821" t="str">
            <v>527-016</v>
          </cell>
        </row>
        <row r="6822">
          <cell r="C6822">
            <v>59</v>
          </cell>
          <cell r="D6822" t="str">
            <v>527-004</v>
          </cell>
        </row>
        <row r="6823">
          <cell r="C6823">
            <v>59</v>
          </cell>
          <cell r="D6823" t="str">
            <v>527-004</v>
          </cell>
        </row>
        <row r="6824">
          <cell r="C6824">
            <v>59</v>
          </cell>
          <cell r="D6824" t="str">
            <v>527-004</v>
          </cell>
        </row>
        <row r="6825">
          <cell r="C6825">
            <v>59</v>
          </cell>
          <cell r="D6825" t="str">
            <v>527-004</v>
          </cell>
        </row>
        <row r="6826">
          <cell r="C6826">
            <v>59</v>
          </cell>
          <cell r="D6826" t="str">
            <v>527-016</v>
          </cell>
        </row>
        <row r="6827">
          <cell r="C6827">
            <v>59</v>
          </cell>
          <cell r="D6827" t="str">
            <v>527-016</v>
          </cell>
        </row>
        <row r="6828">
          <cell r="C6828">
            <v>59</v>
          </cell>
          <cell r="D6828" t="str">
            <v>527-016</v>
          </cell>
        </row>
        <row r="6829">
          <cell r="C6829">
            <v>59</v>
          </cell>
          <cell r="D6829" t="str">
            <v>527-016</v>
          </cell>
        </row>
        <row r="6830">
          <cell r="C6830">
            <v>59</v>
          </cell>
          <cell r="D6830" t="str">
            <v>527-016</v>
          </cell>
        </row>
        <row r="6831">
          <cell r="C6831">
            <v>59</v>
          </cell>
          <cell r="D6831" t="str">
            <v>527-016</v>
          </cell>
        </row>
        <row r="6832">
          <cell r="C6832">
            <v>59</v>
          </cell>
          <cell r="D6832" t="str">
            <v>527-016</v>
          </cell>
        </row>
        <row r="6833">
          <cell r="C6833">
            <v>59</v>
          </cell>
          <cell r="D6833" t="str">
            <v>527-016</v>
          </cell>
        </row>
        <row r="6834">
          <cell r="C6834">
            <v>59</v>
          </cell>
          <cell r="D6834" t="str">
            <v>527-016</v>
          </cell>
        </row>
        <row r="6835">
          <cell r="C6835">
            <v>59</v>
          </cell>
          <cell r="D6835" t="str">
            <v>527-016</v>
          </cell>
        </row>
        <row r="6836">
          <cell r="C6836">
            <v>59</v>
          </cell>
          <cell r="D6836" t="str">
            <v>527-016</v>
          </cell>
        </row>
        <row r="6837">
          <cell r="C6837">
            <v>59</v>
          </cell>
          <cell r="D6837" t="str">
            <v>527-016</v>
          </cell>
        </row>
        <row r="6838">
          <cell r="C6838">
            <v>59</v>
          </cell>
          <cell r="D6838" t="str">
            <v>527-016</v>
          </cell>
        </row>
        <row r="6839">
          <cell r="C6839">
            <v>59</v>
          </cell>
          <cell r="D6839" t="str">
            <v>527-016</v>
          </cell>
        </row>
        <row r="6840">
          <cell r="C6840">
            <v>59</v>
          </cell>
          <cell r="D6840" t="str">
            <v>527-004</v>
          </cell>
        </row>
        <row r="6841">
          <cell r="C6841">
            <v>59</v>
          </cell>
          <cell r="D6841" t="str">
            <v>527-004</v>
          </cell>
        </row>
        <row r="6842">
          <cell r="C6842">
            <v>59</v>
          </cell>
          <cell r="D6842" t="str">
            <v>527-004</v>
          </cell>
        </row>
        <row r="6843">
          <cell r="C6843">
            <v>59</v>
          </cell>
          <cell r="D6843" t="str">
            <v>527-004</v>
          </cell>
        </row>
        <row r="6844">
          <cell r="C6844">
            <v>59</v>
          </cell>
          <cell r="D6844" t="str">
            <v>527-004</v>
          </cell>
        </row>
        <row r="6845">
          <cell r="C6845">
            <v>59</v>
          </cell>
          <cell r="D6845" t="str">
            <v>527-004</v>
          </cell>
        </row>
        <row r="6846">
          <cell r="C6846">
            <v>59</v>
          </cell>
          <cell r="D6846" t="str">
            <v>527-004</v>
          </cell>
        </row>
        <row r="6847">
          <cell r="C6847">
            <v>59</v>
          </cell>
          <cell r="D6847" t="str">
            <v>527-016</v>
          </cell>
        </row>
        <row r="6848">
          <cell r="C6848">
            <v>59</v>
          </cell>
          <cell r="D6848" t="str">
            <v>527-016</v>
          </cell>
        </row>
        <row r="6849">
          <cell r="C6849">
            <v>59</v>
          </cell>
          <cell r="D6849" t="str">
            <v>527-016</v>
          </cell>
        </row>
        <row r="6850">
          <cell r="C6850">
            <v>59</v>
          </cell>
          <cell r="D6850" t="str">
            <v>527-004</v>
          </cell>
        </row>
        <row r="6851">
          <cell r="C6851">
            <v>59</v>
          </cell>
          <cell r="D6851" t="str">
            <v>527-004</v>
          </cell>
        </row>
        <row r="6852">
          <cell r="C6852">
            <v>59</v>
          </cell>
          <cell r="D6852" t="str">
            <v>527-016</v>
          </cell>
        </row>
        <row r="6853">
          <cell r="C6853">
            <v>59</v>
          </cell>
          <cell r="D6853" t="str">
            <v>527-016</v>
          </cell>
        </row>
        <row r="6854">
          <cell r="C6854">
            <v>59</v>
          </cell>
          <cell r="D6854" t="str">
            <v>527-016</v>
          </cell>
        </row>
        <row r="6855">
          <cell r="C6855">
            <v>59</v>
          </cell>
          <cell r="D6855" t="str">
            <v>527-016</v>
          </cell>
        </row>
        <row r="6856">
          <cell r="C6856">
            <v>59</v>
          </cell>
          <cell r="D6856" t="str">
            <v>527-016</v>
          </cell>
        </row>
        <row r="6857">
          <cell r="C6857">
            <v>59</v>
          </cell>
          <cell r="D6857" t="str">
            <v>527-016</v>
          </cell>
        </row>
        <row r="6858">
          <cell r="C6858">
            <v>59</v>
          </cell>
          <cell r="D6858" t="str">
            <v>527-016</v>
          </cell>
        </row>
        <row r="6859">
          <cell r="C6859">
            <v>59</v>
          </cell>
          <cell r="D6859" t="str">
            <v>527-016</v>
          </cell>
        </row>
        <row r="6860">
          <cell r="C6860">
            <v>59</v>
          </cell>
          <cell r="D6860" t="str">
            <v>527-016</v>
          </cell>
        </row>
        <row r="6861">
          <cell r="C6861">
            <v>59</v>
          </cell>
          <cell r="D6861" t="str">
            <v>527-016</v>
          </cell>
        </row>
        <row r="6862">
          <cell r="C6862">
            <v>59</v>
          </cell>
          <cell r="D6862" t="str">
            <v>527-016</v>
          </cell>
        </row>
        <row r="6863">
          <cell r="C6863">
            <v>59</v>
          </cell>
          <cell r="D6863" t="str">
            <v>527-016</v>
          </cell>
        </row>
        <row r="6864">
          <cell r="C6864">
            <v>59</v>
          </cell>
          <cell r="D6864" t="str">
            <v>527-004</v>
          </cell>
        </row>
        <row r="6865">
          <cell r="C6865">
            <v>59</v>
          </cell>
          <cell r="D6865" t="str">
            <v>527-004</v>
          </cell>
        </row>
        <row r="6866">
          <cell r="C6866">
            <v>59</v>
          </cell>
          <cell r="D6866" t="str">
            <v>527-016</v>
          </cell>
        </row>
        <row r="6867">
          <cell r="C6867">
            <v>59</v>
          </cell>
          <cell r="D6867" t="str">
            <v>527-016</v>
          </cell>
        </row>
        <row r="6868">
          <cell r="C6868">
            <v>59</v>
          </cell>
          <cell r="D6868" t="str">
            <v>527-004</v>
          </cell>
        </row>
        <row r="6869">
          <cell r="C6869">
            <v>59</v>
          </cell>
          <cell r="D6869" t="str">
            <v>527-004</v>
          </cell>
        </row>
        <row r="6870">
          <cell r="C6870">
            <v>59</v>
          </cell>
          <cell r="D6870" t="str">
            <v>527-016</v>
          </cell>
        </row>
        <row r="6871">
          <cell r="C6871">
            <v>59</v>
          </cell>
          <cell r="D6871" t="str">
            <v>527-016</v>
          </cell>
        </row>
        <row r="6872">
          <cell r="C6872">
            <v>59</v>
          </cell>
          <cell r="D6872" t="str">
            <v>527-016</v>
          </cell>
        </row>
        <row r="6873">
          <cell r="C6873">
            <v>59</v>
          </cell>
          <cell r="D6873" t="str">
            <v>527-004</v>
          </cell>
        </row>
        <row r="6874">
          <cell r="C6874">
            <v>59</v>
          </cell>
          <cell r="D6874" t="str">
            <v>527-004</v>
          </cell>
        </row>
        <row r="6875">
          <cell r="C6875">
            <v>59</v>
          </cell>
          <cell r="D6875" t="str">
            <v>527-004</v>
          </cell>
        </row>
        <row r="6876">
          <cell r="C6876">
            <v>59</v>
          </cell>
          <cell r="D6876" t="str">
            <v>527-016</v>
          </cell>
        </row>
        <row r="6877">
          <cell r="C6877">
            <v>59</v>
          </cell>
          <cell r="D6877" t="str">
            <v>527-016</v>
          </cell>
        </row>
        <row r="6878">
          <cell r="C6878">
            <v>59</v>
          </cell>
          <cell r="D6878" t="str">
            <v>527-016</v>
          </cell>
        </row>
        <row r="6879">
          <cell r="C6879">
            <v>59</v>
          </cell>
          <cell r="D6879" t="str">
            <v>527-016</v>
          </cell>
        </row>
        <row r="6880">
          <cell r="C6880">
            <v>59</v>
          </cell>
          <cell r="D6880" t="str">
            <v>527-016</v>
          </cell>
        </row>
        <row r="6881">
          <cell r="C6881">
            <v>59</v>
          </cell>
          <cell r="D6881" t="str">
            <v>527-004</v>
          </cell>
        </row>
        <row r="6882">
          <cell r="C6882">
            <v>59</v>
          </cell>
          <cell r="D6882" t="str">
            <v>527-004</v>
          </cell>
        </row>
        <row r="6883">
          <cell r="C6883">
            <v>59</v>
          </cell>
          <cell r="D6883" t="str">
            <v>527-004</v>
          </cell>
        </row>
        <row r="6884">
          <cell r="C6884">
            <v>59</v>
          </cell>
          <cell r="D6884" t="str">
            <v>527-004</v>
          </cell>
        </row>
        <row r="6885">
          <cell r="C6885">
            <v>59</v>
          </cell>
          <cell r="D6885" t="str">
            <v>527-004</v>
          </cell>
        </row>
        <row r="6886">
          <cell r="C6886">
            <v>59</v>
          </cell>
          <cell r="D6886" t="str">
            <v>527-004</v>
          </cell>
        </row>
        <row r="6887">
          <cell r="C6887">
            <v>59</v>
          </cell>
          <cell r="D6887" t="str">
            <v>527-004</v>
          </cell>
        </row>
        <row r="6888">
          <cell r="C6888">
            <v>59</v>
          </cell>
          <cell r="D6888" t="str">
            <v>527-004</v>
          </cell>
        </row>
        <row r="6889">
          <cell r="C6889">
            <v>59</v>
          </cell>
          <cell r="D6889" t="str">
            <v>527-004</v>
          </cell>
        </row>
        <row r="6890">
          <cell r="C6890">
            <v>59</v>
          </cell>
          <cell r="D6890" t="str">
            <v>527-004</v>
          </cell>
        </row>
        <row r="6891">
          <cell r="C6891">
            <v>59</v>
          </cell>
          <cell r="D6891" t="str">
            <v>527-004</v>
          </cell>
        </row>
        <row r="6892">
          <cell r="C6892">
            <v>59</v>
          </cell>
          <cell r="D6892" t="str">
            <v>527-004</v>
          </cell>
        </row>
        <row r="6893">
          <cell r="C6893">
            <v>59</v>
          </cell>
          <cell r="D6893" t="str">
            <v>527-004</v>
          </cell>
        </row>
        <row r="6894">
          <cell r="C6894">
            <v>59</v>
          </cell>
          <cell r="D6894" t="str">
            <v>527-016</v>
          </cell>
        </row>
        <row r="6895">
          <cell r="C6895">
            <v>59</v>
          </cell>
          <cell r="D6895" t="str">
            <v>527-016</v>
          </cell>
        </row>
        <row r="6896">
          <cell r="C6896">
            <v>59</v>
          </cell>
          <cell r="D6896" t="str">
            <v>527-016</v>
          </cell>
        </row>
        <row r="6897">
          <cell r="C6897">
            <v>59</v>
          </cell>
          <cell r="D6897" t="str">
            <v>527-016</v>
          </cell>
        </row>
        <row r="6898">
          <cell r="C6898">
            <v>59</v>
          </cell>
          <cell r="D6898" t="str">
            <v>527-016</v>
          </cell>
        </row>
        <row r="6899">
          <cell r="C6899">
            <v>59</v>
          </cell>
          <cell r="D6899" t="str">
            <v>527-016</v>
          </cell>
        </row>
        <row r="6900">
          <cell r="C6900">
            <v>59</v>
          </cell>
          <cell r="D6900" t="str">
            <v>527-016</v>
          </cell>
        </row>
        <row r="6901">
          <cell r="C6901">
            <v>59</v>
          </cell>
          <cell r="D6901" t="str">
            <v>527-016</v>
          </cell>
        </row>
        <row r="6902">
          <cell r="C6902">
            <v>59</v>
          </cell>
          <cell r="D6902" t="str">
            <v>527-016</v>
          </cell>
        </row>
        <row r="6903">
          <cell r="C6903">
            <v>59</v>
          </cell>
          <cell r="D6903" t="str">
            <v>527-016</v>
          </cell>
        </row>
        <row r="6904">
          <cell r="C6904">
            <v>59</v>
          </cell>
          <cell r="D6904" t="str">
            <v>527-016</v>
          </cell>
        </row>
        <row r="6905">
          <cell r="C6905">
            <v>59</v>
          </cell>
          <cell r="D6905" t="str">
            <v>527-016</v>
          </cell>
        </row>
        <row r="6906">
          <cell r="C6906">
            <v>59</v>
          </cell>
          <cell r="D6906" t="str">
            <v>527-004</v>
          </cell>
        </row>
        <row r="6907">
          <cell r="C6907">
            <v>59</v>
          </cell>
          <cell r="D6907" t="str">
            <v>527-004</v>
          </cell>
        </row>
        <row r="6908">
          <cell r="C6908">
            <v>59</v>
          </cell>
          <cell r="D6908" t="str">
            <v>527-004</v>
          </cell>
        </row>
        <row r="6909">
          <cell r="C6909">
            <v>59</v>
          </cell>
          <cell r="D6909" t="str">
            <v>527-016</v>
          </cell>
        </row>
        <row r="6910">
          <cell r="C6910">
            <v>59</v>
          </cell>
          <cell r="D6910" t="str">
            <v>527-016</v>
          </cell>
        </row>
        <row r="6911">
          <cell r="C6911">
            <v>59</v>
          </cell>
          <cell r="D6911" t="str">
            <v>527-016</v>
          </cell>
        </row>
        <row r="6912">
          <cell r="C6912">
            <v>59</v>
          </cell>
          <cell r="D6912" t="str">
            <v>527-016</v>
          </cell>
        </row>
        <row r="6913">
          <cell r="C6913">
            <v>59</v>
          </cell>
          <cell r="D6913" t="str">
            <v>527-016</v>
          </cell>
        </row>
        <row r="6914">
          <cell r="C6914">
            <v>59</v>
          </cell>
          <cell r="D6914" t="str">
            <v>527-004</v>
          </cell>
        </row>
        <row r="6915">
          <cell r="C6915">
            <v>59</v>
          </cell>
          <cell r="D6915" t="str">
            <v>527-004</v>
          </cell>
        </row>
        <row r="6916">
          <cell r="C6916">
            <v>59</v>
          </cell>
          <cell r="D6916" t="str">
            <v>527-004</v>
          </cell>
        </row>
        <row r="6917">
          <cell r="C6917">
            <v>59</v>
          </cell>
          <cell r="D6917" t="str">
            <v>527-004</v>
          </cell>
        </row>
        <row r="6918">
          <cell r="C6918">
            <v>59</v>
          </cell>
          <cell r="D6918" t="str">
            <v>527-016</v>
          </cell>
        </row>
        <row r="6919">
          <cell r="C6919">
            <v>59</v>
          </cell>
          <cell r="D6919" t="str">
            <v>527-016</v>
          </cell>
        </row>
        <row r="6920">
          <cell r="C6920">
            <v>59</v>
          </cell>
          <cell r="D6920" t="str">
            <v>527-016</v>
          </cell>
        </row>
        <row r="6921">
          <cell r="C6921">
            <v>59</v>
          </cell>
          <cell r="D6921" t="str">
            <v>527-016</v>
          </cell>
        </row>
        <row r="6922">
          <cell r="C6922">
            <v>59</v>
          </cell>
          <cell r="D6922" t="str">
            <v>527-016</v>
          </cell>
        </row>
        <row r="6923">
          <cell r="C6923">
            <v>59</v>
          </cell>
          <cell r="D6923" t="str">
            <v>527-016</v>
          </cell>
        </row>
        <row r="6924">
          <cell r="C6924">
            <v>59</v>
          </cell>
          <cell r="D6924" t="str">
            <v>527-016</v>
          </cell>
        </row>
        <row r="6925">
          <cell r="C6925">
            <v>59</v>
          </cell>
          <cell r="D6925" t="str">
            <v>527-016</v>
          </cell>
        </row>
        <row r="6926">
          <cell r="C6926">
            <v>59</v>
          </cell>
          <cell r="D6926" t="str">
            <v>527-016</v>
          </cell>
        </row>
        <row r="6927">
          <cell r="C6927">
            <v>59</v>
          </cell>
          <cell r="D6927" t="str">
            <v>527-004</v>
          </cell>
        </row>
        <row r="6928">
          <cell r="C6928">
            <v>59</v>
          </cell>
          <cell r="D6928" t="str">
            <v>527-004</v>
          </cell>
        </row>
        <row r="6929">
          <cell r="C6929">
            <v>59</v>
          </cell>
          <cell r="D6929" t="str">
            <v>527-004</v>
          </cell>
        </row>
        <row r="6930">
          <cell r="C6930">
            <v>59</v>
          </cell>
          <cell r="D6930" t="str">
            <v>527-004</v>
          </cell>
        </row>
        <row r="6931">
          <cell r="C6931">
            <v>59</v>
          </cell>
          <cell r="D6931" t="str">
            <v>527-004</v>
          </cell>
        </row>
        <row r="6932">
          <cell r="C6932">
            <v>59</v>
          </cell>
          <cell r="D6932" t="str">
            <v>527-004</v>
          </cell>
        </row>
        <row r="6933">
          <cell r="C6933">
            <v>59</v>
          </cell>
          <cell r="D6933" t="str">
            <v>527-004</v>
          </cell>
        </row>
        <row r="6934">
          <cell r="C6934">
            <v>59</v>
          </cell>
          <cell r="D6934" t="str">
            <v>527-004</v>
          </cell>
        </row>
        <row r="6935">
          <cell r="C6935">
            <v>59</v>
          </cell>
          <cell r="D6935" t="str">
            <v>527-004</v>
          </cell>
        </row>
        <row r="6936">
          <cell r="C6936">
            <v>59</v>
          </cell>
          <cell r="D6936" t="str">
            <v>527-004</v>
          </cell>
        </row>
        <row r="6937">
          <cell r="C6937">
            <v>59</v>
          </cell>
          <cell r="D6937" t="str">
            <v>527-016</v>
          </cell>
        </row>
        <row r="6938">
          <cell r="C6938">
            <v>59</v>
          </cell>
          <cell r="D6938" t="str">
            <v>527-016</v>
          </cell>
        </row>
        <row r="6939">
          <cell r="C6939">
            <v>59</v>
          </cell>
          <cell r="D6939" t="str">
            <v>527-016</v>
          </cell>
        </row>
        <row r="6940">
          <cell r="C6940">
            <v>59</v>
          </cell>
          <cell r="D6940" t="str">
            <v>527-004</v>
          </cell>
        </row>
        <row r="6941">
          <cell r="C6941">
            <v>59</v>
          </cell>
          <cell r="D6941" t="str">
            <v>527-004</v>
          </cell>
        </row>
        <row r="6942">
          <cell r="C6942">
            <v>59</v>
          </cell>
          <cell r="D6942" t="str">
            <v>527-004</v>
          </cell>
        </row>
        <row r="6943">
          <cell r="C6943">
            <v>59</v>
          </cell>
          <cell r="D6943" t="str">
            <v>527-004</v>
          </cell>
        </row>
        <row r="6944">
          <cell r="C6944">
            <v>59</v>
          </cell>
          <cell r="D6944" t="str">
            <v>527-004</v>
          </cell>
        </row>
        <row r="6945">
          <cell r="C6945">
            <v>59</v>
          </cell>
          <cell r="D6945" t="str">
            <v>527-004</v>
          </cell>
        </row>
        <row r="6946">
          <cell r="C6946">
            <v>59</v>
          </cell>
          <cell r="D6946" t="str">
            <v>527-004</v>
          </cell>
        </row>
        <row r="6947">
          <cell r="C6947">
            <v>59</v>
          </cell>
          <cell r="D6947" t="str">
            <v>527-004</v>
          </cell>
        </row>
        <row r="6948">
          <cell r="C6948">
            <v>59</v>
          </cell>
          <cell r="D6948" t="str">
            <v>527-016</v>
          </cell>
        </row>
        <row r="6949">
          <cell r="C6949">
            <v>59</v>
          </cell>
          <cell r="D6949" t="str">
            <v>527-016</v>
          </cell>
        </row>
        <row r="6950">
          <cell r="C6950">
            <v>59</v>
          </cell>
          <cell r="D6950" t="str">
            <v>527-016</v>
          </cell>
        </row>
        <row r="6951">
          <cell r="C6951">
            <v>59</v>
          </cell>
          <cell r="D6951" t="str">
            <v>527-016</v>
          </cell>
        </row>
        <row r="6952">
          <cell r="C6952">
            <v>59</v>
          </cell>
          <cell r="D6952" t="str">
            <v>527-004</v>
          </cell>
        </row>
        <row r="6953">
          <cell r="C6953">
            <v>59</v>
          </cell>
          <cell r="D6953" t="str">
            <v>527-016</v>
          </cell>
        </row>
        <row r="6954">
          <cell r="C6954">
            <v>59</v>
          </cell>
          <cell r="D6954" t="str">
            <v>527-004</v>
          </cell>
        </row>
        <row r="6955">
          <cell r="C6955">
            <v>59</v>
          </cell>
          <cell r="D6955" t="str">
            <v>527-004</v>
          </cell>
        </row>
        <row r="6956">
          <cell r="C6956">
            <v>59</v>
          </cell>
          <cell r="D6956" t="str">
            <v>527-016</v>
          </cell>
        </row>
        <row r="6957">
          <cell r="C6957">
            <v>59</v>
          </cell>
          <cell r="D6957" t="str">
            <v>527-016</v>
          </cell>
        </row>
        <row r="6958">
          <cell r="C6958">
            <v>59</v>
          </cell>
          <cell r="D6958" t="str">
            <v>527-016</v>
          </cell>
        </row>
        <row r="6959">
          <cell r="C6959">
            <v>59</v>
          </cell>
          <cell r="D6959" t="str">
            <v>527-016</v>
          </cell>
        </row>
        <row r="6960">
          <cell r="C6960">
            <v>59</v>
          </cell>
          <cell r="D6960" t="str">
            <v>527-004</v>
          </cell>
        </row>
        <row r="6961">
          <cell r="C6961">
            <v>59</v>
          </cell>
          <cell r="D6961" t="str">
            <v>527-004</v>
          </cell>
        </row>
        <row r="6962">
          <cell r="C6962">
            <v>59</v>
          </cell>
          <cell r="D6962" t="str">
            <v>527-004</v>
          </cell>
        </row>
        <row r="6963">
          <cell r="C6963">
            <v>59</v>
          </cell>
          <cell r="D6963" t="str">
            <v>527-004</v>
          </cell>
        </row>
        <row r="6964">
          <cell r="C6964">
            <v>59</v>
          </cell>
          <cell r="D6964" t="str">
            <v>527-004</v>
          </cell>
        </row>
        <row r="6965">
          <cell r="C6965">
            <v>59</v>
          </cell>
          <cell r="D6965" t="str">
            <v>527-004</v>
          </cell>
        </row>
        <row r="6966">
          <cell r="C6966">
            <v>59</v>
          </cell>
          <cell r="D6966" t="str">
            <v>527-004</v>
          </cell>
        </row>
        <row r="6967">
          <cell r="C6967">
            <v>59</v>
          </cell>
          <cell r="D6967" t="str">
            <v>527-004</v>
          </cell>
        </row>
        <row r="6968">
          <cell r="C6968">
            <v>59</v>
          </cell>
          <cell r="D6968" t="str">
            <v>527-004</v>
          </cell>
        </row>
        <row r="6969">
          <cell r="C6969">
            <v>59</v>
          </cell>
          <cell r="D6969" t="str">
            <v>527-004</v>
          </cell>
        </row>
        <row r="6970">
          <cell r="C6970">
            <v>59</v>
          </cell>
          <cell r="D6970" t="str">
            <v>527-016</v>
          </cell>
        </row>
        <row r="6971">
          <cell r="C6971">
            <v>59</v>
          </cell>
          <cell r="D6971" t="str">
            <v>527-016</v>
          </cell>
        </row>
        <row r="6972">
          <cell r="C6972">
            <v>59</v>
          </cell>
          <cell r="D6972" t="str">
            <v>527-016</v>
          </cell>
        </row>
        <row r="6973">
          <cell r="C6973">
            <v>59</v>
          </cell>
          <cell r="D6973" t="str">
            <v>527-016</v>
          </cell>
        </row>
        <row r="6974">
          <cell r="C6974">
            <v>59</v>
          </cell>
          <cell r="D6974" t="str">
            <v>527-004</v>
          </cell>
        </row>
        <row r="6975">
          <cell r="C6975">
            <v>59</v>
          </cell>
          <cell r="D6975" t="str">
            <v>527-004</v>
          </cell>
        </row>
        <row r="6976">
          <cell r="C6976">
            <v>59</v>
          </cell>
          <cell r="D6976" t="str">
            <v>527-004</v>
          </cell>
        </row>
        <row r="6977">
          <cell r="C6977">
            <v>59</v>
          </cell>
          <cell r="D6977" t="str">
            <v>527-004</v>
          </cell>
        </row>
        <row r="6978">
          <cell r="C6978">
            <v>59</v>
          </cell>
          <cell r="D6978" t="str">
            <v>527-016</v>
          </cell>
        </row>
        <row r="6979">
          <cell r="C6979">
            <v>59</v>
          </cell>
          <cell r="D6979" t="str">
            <v>527-004</v>
          </cell>
        </row>
        <row r="6980">
          <cell r="C6980">
            <v>59</v>
          </cell>
          <cell r="D6980" t="str">
            <v>527-004</v>
          </cell>
        </row>
        <row r="6981">
          <cell r="C6981">
            <v>59</v>
          </cell>
          <cell r="D6981" t="str">
            <v>527-004</v>
          </cell>
        </row>
        <row r="6982">
          <cell r="C6982">
            <v>59</v>
          </cell>
          <cell r="D6982" t="str">
            <v>527-004</v>
          </cell>
        </row>
        <row r="6983">
          <cell r="C6983">
            <v>59</v>
          </cell>
          <cell r="D6983" t="str">
            <v>527-016</v>
          </cell>
        </row>
        <row r="6984">
          <cell r="C6984">
            <v>59</v>
          </cell>
          <cell r="D6984" t="str">
            <v>527-016</v>
          </cell>
        </row>
        <row r="6985">
          <cell r="C6985">
            <v>59</v>
          </cell>
          <cell r="D6985" t="str">
            <v>527-016</v>
          </cell>
        </row>
        <row r="6986">
          <cell r="C6986">
            <v>59</v>
          </cell>
          <cell r="D6986" t="str">
            <v>527-004</v>
          </cell>
        </row>
        <row r="6987">
          <cell r="C6987">
            <v>59</v>
          </cell>
          <cell r="D6987" t="str">
            <v>527-004</v>
          </cell>
        </row>
        <row r="6988">
          <cell r="C6988">
            <v>59</v>
          </cell>
          <cell r="D6988" t="str">
            <v>527-004</v>
          </cell>
        </row>
        <row r="6989">
          <cell r="C6989">
            <v>59</v>
          </cell>
          <cell r="D6989" t="str">
            <v>527-004</v>
          </cell>
        </row>
        <row r="6990">
          <cell r="C6990">
            <v>59</v>
          </cell>
          <cell r="D6990" t="str">
            <v>527-004</v>
          </cell>
        </row>
        <row r="6991">
          <cell r="C6991">
            <v>59</v>
          </cell>
          <cell r="D6991" t="str">
            <v>527-004</v>
          </cell>
        </row>
        <row r="6992">
          <cell r="C6992">
            <v>59</v>
          </cell>
          <cell r="D6992" t="str">
            <v>527-016</v>
          </cell>
        </row>
        <row r="6993">
          <cell r="C6993">
            <v>59</v>
          </cell>
          <cell r="D6993" t="str">
            <v>527-016</v>
          </cell>
        </row>
        <row r="6994">
          <cell r="C6994">
            <v>59</v>
          </cell>
          <cell r="D6994" t="str">
            <v>527-016</v>
          </cell>
        </row>
        <row r="6995">
          <cell r="C6995">
            <v>59</v>
          </cell>
          <cell r="D6995" t="str">
            <v>527-016</v>
          </cell>
        </row>
        <row r="6996">
          <cell r="C6996">
            <v>59</v>
          </cell>
          <cell r="D6996" t="str">
            <v>527-016</v>
          </cell>
        </row>
        <row r="6997">
          <cell r="C6997">
            <v>59</v>
          </cell>
          <cell r="D6997" t="str">
            <v>527-004</v>
          </cell>
        </row>
        <row r="6998">
          <cell r="C6998">
            <v>59</v>
          </cell>
          <cell r="D6998" t="str">
            <v>527-004</v>
          </cell>
        </row>
        <row r="6999">
          <cell r="C6999">
            <v>59</v>
          </cell>
          <cell r="D6999" t="str">
            <v>527-004</v>
          </cell>
        </row>
        <row r="7000">
          <cell r="C7000">
            <v>59</v>
          </cell>
          <cell r="D7000" t="str">
            <v>527-004</v>
          </cell>
        </row>
        <row r="7001">
          <cell r="C7001">
            <v>59</v>
          </cell>
          <cell r="D7001" t="str">
            <v>527-004</v>
          </cell>
        </row>
        <row r="7002">
          <cell r="C7002">
            <v>59</v>
          </cell>
          <cell r="D7002" t="str">
            <v>527-004</v>
          </cell>
        </row>
        <row r="7003">
          <cell r="C7003">
            <v>59</v>
          </cell>
          <cell r="D7003" t="str">
            <v>527-004</v>
          </cell>
        </row>
        <row r="7004">
          <cell r="C7004">
            <v>59</v>
          </cell>
          <cell r="D7004" t="str">
            <v>527-004</v>
          </cell>
        </row>
        <row r="7005">
          <cell r="C7005">
            <v>59</v>
          </cell>
          <cell r="D7005" t="str">
            <v>527-004</v>
          </cell>
        </row>
        <row r="7006">
          <cell r="C7006">
            <v>59</v>
          </cell>
          <cell r="D7006" t="str">
            <v>527-004</v>
          </cell>
        </row>
        <row r="7007">
          <cell r="C7007">
            <v>59</v>
          </cell>
          <cell r="D7007" t="str">
            <v>527-016</v>
          </cell>
        </row>
        <row r="7008">
          <cell r="C7008">
            <v>59</v>
          </cell>
          <cell r="D7008" t="str">
            <v>527-016</v>
          </cell>
        </row>
        <row r="7009">
          <cell r="C7009">
            <v>59</v>
          </cell>
          <cell r="D7009" t="str">
            <v>527-004</v>
          </cell>
        </row>
        <row r="7010">
          <cell r="C7010">
            <v>59</v>
          </cell>
          <cell r="D7010" t="str">
            <v>527-004</v>
          </cell>
        </row>
        <row r="7011">
          <cell r="C7011">
            <v>59</v>
          </cell>
          <cell r="D7011" t="str">
            <v>527-016</v>
          </cell>
        </row>
        <row r="7012">
          <cell r="C7012">
            <v>59</v>
          </cell>
          <cell r="D7012" t="str">
            <v>527-016</v>
          </cell>
        </row>
        <row r="7013">
          <cell r="C7013">
            <v>59</v>
          </cell>
          <cell r="D7013" t="str">
            <v>527-004</v>
          </cell>
        </row>
        <row r="7014">
          <cell r="C7014">
            <v>59</v>
          </cell>
          <cell r="D7014" t="str">
            <v>527-016</v>
          </cell>
        </row>
        <row r="7015">
          <cell r="C7015">
            <v>59</v>
          </cell>
          <cell r="D7015" t="str">
            <v>527-016</v>
          </cell>
        </row>
        <row r="7016">
          <cell r="C7016">
            <v>59</v>
          </cell>
          <cell r="D7016" t="str">
            <v>527-016</v>
          </cell>
        </row>
        <row r="7017">
          <cell r="C7017">
            <v>59</v>
          </cell>
          <cell r="D7017" t="str">
            <v>527-004</v>
          </cell>
        </row>
        <row r="7018">
          <cell r="C7018">
            <v>59</v>
          </cell>
          <cell r="D7018" t="str">
            <v>527-004</v>
          </cell>
        </row>
        <row r="7019">
          <cell r="C7019">
            <v>59</v>
          </cell>
          <cell r="D7019" t="str">
            <v>527-004</v>
          </cell>
        </row>
        <row r="7020">
          <cell r="C7020">
            <v>59</v>
          </cell>
          <cell r="D7020" t="str">
            <v>527-004</v>
          </cell>
        </row>
        <row r="7021">
          <cell r="C7021">
            <v>59</v>
          </cell>
          <cell r="D7021" t="str">
            <v>527-004</v>
          </cell>
        </row>
        <row r="7022">
          <cell r="C7022">
            <v>59</v>
          </cell>
          <cell r="D7022" t="str">
            <v>527-004</v>
          </cell>
        </row>
        <row r="7023">
          <cell r="C7023">
            <v>59</v>
          </cell>
          <cell r="D7023" t="str">
            <v>527-004</v>
          </cell>
        </row>
        <row r="7024">
          <cell r="C7024">
            <v>59</v>
          </cell>
          <cell r="D7024" t="str">
            <v>527-004</v>
          </cell>
        </row>
        <row r="7025">
          <cell r="C7025">
            <v>59</v>
          </cell>
          <cell r="D7025" t="str">
            <v>527-004</v>
          </cell>
        </row>
        <row r="7026">
          <cell r="C7026">
            <v>59</v>
          </cell>
          <cell r="D7026" t="str">
            <v>527-004</v>
          </cell>
        </row>
        <row r="7027">
          <cell r="C7027">
            <v>59</v>
          </cell>
          <cell r="D7027" t="str">
            <v>527-004</v>
          </cell>
        </row>
        <row r="7028">
          <cell r="C7028">
            <v>59</v>
          </cell>
          <cell r="D7028" t="str">
            <v>527-016</v>
          </cell>
        </row>
        <row r="7029">
          <cell r="C7029">
            <v>59</v>
          </cell>
          <cell r="D7029" t="str">
            <v>527-016</v>
          </cell>
        </row>
        <row r="7030">
          <cell r="C7030">
            <v>59</v>
          </cell>
          <cell r="D7030" t="str">
            <v>527-016</v>
          </cell>
        </row>
        <row r="7031">
          <cell r="C7031">
            <v>59</v>
          </cell>
          <cell r="D7031" t="str">
            <v>527-016</v>
          </cell>
        </row>
        <row r="7032">
          <cell r="C7032">
            <v>59</v>
          </cell>
          <cell r="D7032" t="str">
            <v>527-016</v>
          </cell>
        </row>
        <row r="7033">
          <cell r="C7033">
            <v>59</v>
          </cell>
          <cell r="D7033" t="str">
            <v>527-004</v>
          </cell>
        </row>
        <row r="7034">
          <cell r="C7034">
            <v>59</v>
          </cell>
          <cell r="D7034" t="str">
            <v>527-004</v>
          </cell>
        </row>
        <row r="7035">
          <cell r="C7035">
            <v>59</v>
          </cell>
          <cell r="D7035" t="str">
            <v>527-016</v>
          </cell>
        </row>
        <row r="7036">
          <cell r="C7036">
            <v>59</v>
          </cell>
          <cell r="D7036" t="str">
            <v>527-016</v>
          </cell>
        </row>
        <row r="7037">
          <cell r="C7037">
            <v>59</v>
          </cell>
          <cell r="D7037" t="str">
            <v>527-016</v>
          </cell>
        </row>
        <row r="7038">
          <cell r="C7038">
            <v>59</v>
          </cell>
          <cell r="D7038" t="str">
            <v>527-004</v>
          </cell>
        </row>
        <row r="7039">
          <cell r="C7039">
            <v>59</v>
          </cell>
          <cell r="D7039" t="str">
            <v>527-004</v>
          </cell>
        </row>
        <row r="7040">
          <cell r="C7040">
            <v>59</v>
          </cell>
          <cell r="D7040" t="str">
            <v>527-004</v>
          </cell>
        </row>
        <row r="7041">
          <cell r="C7041">
            <v>59</v>
          </cell>
          <cell r="D7041" t="str">
            <v>527-004</v>
          </cell>
        </row>
        <row r="7042">
          <cell r="C7042">
            <v>59</v>
          </cell>
          <cell r="D7042" t="str">
            <v>527-004</v>
          </cell>
        </row>
        <row r="7043">
          <cell r="C7043">
            <v>59</v>
          </cell>
          <cell r="D7043" t="str">
            <v>527-004</v>
          </cell>
        </row>
        <row r="7044">
          <cell r="C7044">
            <v>59</v>
          </cell>
          <cell r="D7044" t="str">
            <v>527-004</v>
          </cell>
        </row>
        <row r="7045">
          <cell r="C7045">
            <v>59</v>
          </cell>
          <cell r="D7045" t="str">
            <v>527-004</v>
          </cell>
        </row>
        <row r="7046">
          <cell r="C7046">
            <v>59</v>
          </cell>
          <cell r="D7046" t="str">
            <v>527-004</v>
          </cell>
        </row>
        <row r="7047">
          <cell r="C7047">
            <v>59</v>
          </cell>
          <cell r="D7047" t="str">
            <v>527-004</v>
          </cell>
        </row>
        <row r="7048">
          <cell r="C7048">
            <v>59</v>
          </cell>
          <cell r="D7048" t="str">
            <v>527-016</v>
          </cell>
        </row>
        <row r="7049">
          <cell r="C7049">
            <v>59</v>
          </cell>
          <cell r="D7049" t="str">
            <v>527-016</v>
          </cell>
        </row>
        <row r="7050">
          <cell r="C7050">
            <v>59</v>
          </cell>
          <cell r="D7050" t="str">
            <v>527-016</v>
          </cell>
        </row>
        <row r="7051">
          <cell r="C7051">
            <v>59</v>
          </cell>
          <cell r="D7051" t="str">
            <v>527-016</v>
          </cell>
        </row>
        <row r="7052">
          <cell r="C7052">
            <v>59</v>
          </cell>
          <cell r="D7052" t="str">
            <v>527-016</v>
          </cell>
        </row>
        <row r="7053">
          <cell r="C7053">
            <v>59</v>
          </cell>
          <cell r="D7053" t="str">
            <v>527-004</v>
          </cell>
        </row>
        <row r="7054">
          <cell r="C7054">
            <v>59</v>
          </cell>
          <cell r="D7054" t="str">
            <v>527-004</v>
          </cell>
        </row>
        <row r="7055">
          <cell r="C7055">
            <v>59</v>
          </cell>
          <cell r="D7055" t="str">
            <v>527-004</v>
          </cell>
        </row>
        <row r="7056">
          <cell r="C7056">
            <v>59</v>
          </cell>
          <cell r="D7056" t="str">
            <v>527-016</v>
          </cell>
        </row>
        <row r="7057">
          <cell r="C7057">
            <v>59</v>
          </cell>
          <cell r="D7057" t="str">
            <v>527-016</v>
          </cell>
        </row>
        <row r="7058">
          <cell r="C7058">
            <v>59</v>
          </cell>
          <cell r="D7058" t="str">
            <v>527-004</v>
          </cell>
        </row>
        <row r="7059">
          <cell r="C7059">
            <v>59</v>
          </cell>
          <cell r="D7059" t="str">
            <v>527-004</v>
          </cell>
        </row>
        <row r="7060">
          <cell r="C7060">
            <v>59</v>
          </cell>
          <cell r="D7060" t="str">
            <v>527-004</v>
          </cell>
        </row>
        <row r="7061">
          <cell r="C7061">
            <v>59</v>
          </cell>
          <cell r="D7061" t="str">
            <v>527-004</v>
          </cell>
        </row>
        <row r="7062">
          <cell r="C7062">
            <v>59</v>
          </cell>
          <cell r="D7062" t="str">
            <v>527-016</v>
          </cell>
        </row>
        <row r="7063">
          <cell r="C7063">
            <v>59</v>
          </cell>
          <cell r="D7063" t="str">
            <v>527-004</v>
          </cell>
        </row>
        <row r="7064">
          <cell r="C7064">
            <v>59</v>
          </cell>
          <cell r="D7064" t="str">
            <v>527-004</v>
          </cell>
        </row>
        <row r="7065">
          <cell r="C7065">
            <v>59</v>
          </cell>
          <cell r="D7065" t="str">
            <v>527-004</v>
          </cell>
        </row>
        <row r="7066">
          <cell r="C7066">
            <v>59</v>
          </cell>
          <cell r="D7066" t="str">
            <v>527-004</v>
          </cell>
        </row>
        <row r="7067">
          <cell r="C7067">
            <v>59</v>
          </cell>
          <cell r="D7067" t="str">
            <v>527-004</v>
          </cell>
        </row>
        <row r="7068">
          <cell r="C7068">
            <v>59</v>
          </cell>
          <cell r="D7068" t="str">
            <v>527-004</v>
          </cell>
        </row>
        <row r="7069">
          <cell r="C7069">
            <v>59</v>
          </cell>
          <cell r="D7069" t="str">
            <v>527-004</v>
          </cell>
        </row>
        <row r="7070">
          <cell r="C7070">
            <v>59</v>
          </cell>
          <cell r="D7070" t="str">
            <v>527-004</v>
          </cell>
        </row>
        <row r="7071">
          <cell r="C7071">
            <v>59</v>
          </cell>
          <cell r="D7071" t="str">
            <v>527-004</v>
          </cell>
        </row>
        <row r="7072">
          <cell r="C7072">
            <v>59</v>
          </cell>
          <cell r="D7072" t="str">
            <v>527-016</v>
          </cell>
        </row>
        <row r="7073">
          <cell r="C7073">
            <v>59</v>
          </cell>
          <cell r="D7073" t="str">
            <v>527-016</v>
          </cell>
        </row>
        <row r="7074">
          <cell r="C7074">
            <v>59</v>
          </cell>
          <cell r="D7074" t="str">
            <v>527-016</v>
          </cell>
        </row>
        <row r="7075">
          <cell r="C7075">
            <v>59</v>
          </cell>
          <cell r="D7075" t="str">
            <v>527-004</v>
          </cell>
        </row>
        <row r="7076">
          <cell r="C7076">
            <v>59</v>
          </cell>
          <cell r="D7076" t="str">
            <v>527-004</v>
          </cell>
        </row>
        <row r="7077">
          <cell r="C7077">
            <v>59</v>
          </cell>
          <cell r="D7077" t="str">
            <v>527-004</v>
          </cell>
        </row>
        <row r="7078">
          <cell r="C7078">
            <v>59</v>
          </cell>
          <cell r="D7078" t="str">
            <v>527-004</v>
          </cell>
        </row>
        <row r="7079">
          <cell r="C7079">
            <v>59</v>
          </cell>
          <cell r="D7079" t="str">
            <v>527-004</v>
          </cell>
        </row>
        <row r="7080">
          <cell r="C7080">
            <v>59</v>
          </cell>
          <cell r="D7080" t="str">
            <v>527-004</v>
          </cell>
        </row>
        <row r="7081">
          <cell r="C7081">
            <v>59</v>
          </cell>
          <cell r="D7081" t="str">
            <v>527-016</v>
          </cell>
        </row>
        <row r="7082">
          <cell r="C7082">
            <v>59</v>
          </cell>
          <cell r="D7082" t="str">
            <v>527-016</v>
          </cell>
        </row>
        <row r="7083">
          <cell r="C7083">
            <v>59</v>
          </cell>
          <cell r="D7083" t="str">
            <v>527-016</v>
          </cell>
        </row>
        <row r="7084">
          <cell r="C7084">
            <v>59</v>
          </cell>
          <cell r="D7084" t="str">
            <v>527-004</v>
          </cell>
        </row>
        <row r="7085">
          <cell r="C7085">
            <v>59</v>
          </cell>
          <cell r="D7085" t="str">
            <v>527-004</v>
          </cell>
        </row>
        <row r="7086">
          <cell r="C7086">
            <v>59</v>
          </cell>
          <cell r="D7086" t="str">
            <v>527-016</v>
          </cell>
        </row>
        <row r="7087">
          <cell r="C7087">
            <v>59</v>
          </cell>
          <cell r="D7087" t="str">
            <v>527-016</v>
          </cell>
        </row>
        <row r="7088">
          <cell r="C7088">
            <v>59</v>
          </cell>
          <cell r="D7088" t="str">
            <v>527-004</v>
          </cell>
        </row>
        <row r="7089">
          <cell r="C7089">
            <v>59</v>
          </cell>
          <cell r="D7089" t="str">
            <v>527-004</v>
          </cell>
        </row>
        <row r="7090">
          <cell r="C7090">
            <v>59</v>
          </cell>
          <cell r="D7090" t="str">
            <v>527-016</v>
          </cell>
        </row>
        <row r="7091">
          <cell r="C7091">
            <v>59</v>
          </cell>
          <cell r="D7091" t="str">
            <v>527-004</v>
          </cell>
        </row>
        <row r="7092">
          <cell r="C7092">
            <v>59</v>
          </cell>
          <cell r="D7092" t="str">
            <v>527-004</v>
          </cell>
        </row>
        <row r="7093">
          <cell r="C7093">
            <v>59</v>
          </cell>
          <cell r="D7093" t="str">
            <v>527-016</v>
          </cell>
        </row>
        <row r="7094">
          <cell r="C7094">
            <v>59</v>
          </cell>
          <cell r="D7094" t="str">
            <v>527-016</v>
          </cell>
        </row>
        <row r="7095">
          <cell r="C7095">
            <v>59</v>
          </cell>
          <cell r="D7095" t="str">
            <v>527-004</v>
          </cell>
        </row>
        <row r="7096">
          <cell r="C7096">
            <v>59</v>
          </cell>
          <cell r="D7096" t="str">
            <v>527-004</v>
          </cell>
        </row>
        <row r="7097">
          <cell r="C7097">
            <v>59</v>
          </cell>
          <cell r="D7097" t="str">
            <v>527-004</v>
          </cell>
        </row>
        <row r="7098">
          <cell r="C7098">
            <v>59</v>
          </cell>
          <cell r="D7098" t="str">
            <v>527-016</v>
          </cell>
        </row>
        <row r="7099">
          <cell r="C7099">
            <v>59</v>
          </cell>
          <cell r="D7099" t="str">
            <v>527-004</v>
          </cell>
        </row>
        <row r="7100">
          <cell r="C7100">
            <v>59</v>
          </cell>
          <cell r="D7100" t="str">
            <v>527-004</v>
          </cell>
        </row>
        <row r="7101">
          <cell r="C7101">
            <v>59</v>
          </cell>
          <cell r="D7101" t="str">
            <v>527-016</v>
          </cell>
        </row>
        <row r="7102">
          <cell r="C7102">
            <v>59</v>
          </cell>
          <cell r="D7102" t="str">
            <v>527-016</v>
          </cell>
        </row>
        <row r="7103">
          <cell r="C7103">
            <v>59</v>
          </cell>
          <cell r="D7103" t="str">
            <v>527-016</v>
          </cell>
        </row>
        <row r="7104">
          <cell r="C7104">
            <v>59</v>
          </cell>
          <cell r="D7104" t="str">
            <v>527-004</v>
          </cell>
        </row>
        <row r="7105">
          <cell r="C7105">
            <v>59</v>
          </cell>
          <cell r="D7105" t="str">
            <v>527-004</v>
          </cell>
        </row>
        <row r="7106">
          <cell r="C7106">
            <v>59</v>
          </cell>
          <cell r="D7106" t="str">
            <v>527-016</v>
          </cell>
        </row>
        <row r="7107">
          <cell r="C7107">
            <v>59</v>
          </cell>
          <cell r="D7107" t="str">
            <v>527-016</v>
          </cell>
        </row>
        <row r="7108">
          <cell r="C7108">
            <v>59</v>
          </cell>
          <cell r="D7108" t="str">
            <v>527-016</v>
          </cell>
        </row>
        <row r="7109">
          <cell r="C7109">
            <v>59</v>
          </cell>
          <cell r="D7109" t="str">
            <v>527-004</v>
          </cell>
        </row>
        <row r="7110">
          <cell r="C7110">
            <v>59</v>
          </cell>
          <cell r="D7110" t="str">
            <v>527-004</v>
          </cell>
        </row>
        <row r="7111">
          <cell r="C7111">
            <v>59</v>
          </cell>
          <cell r="D7111" t="str">
            <v>527-004</v>
          </cell>
        </row>
        <row r="7112">
          <cell r="C7112">
            <v>59</v>
          </cell>
          <cell r="D7112" t="str">
            <v>527-016</v>
          </cell>
        </row>
        <row r="7113">
          <cell r="C7113">
            <v>59</v>
          </cell>
          <cell r="D7113" t="str">
            <v>527-016</v>
          </cell>
        </row>
        <row r="7114">
          <cell r="C7114">
            <v>59</v>
          </cell>
          <cell r="D7114" t="str">
            <v>527-016</v>
          </cell>
        </row>
        <row r="7115">
          <cell r="C7115">
            <v>59</v>
          </cell>
          <cell r="D7115" t="str">
            <v>527-004</v>
          </cell>
        </row>
        <row r="7116">
          <cell r="C7116">
            <v>59</v>
          </cell>
          <cell r="D7116" t="str">
            <v>527-004</v>
          </cell>
        </row>
        <row r="7117">
          <cell r="C7117">
            <v>59</v>
          </cell>
          <cell r="D7117" t="str">
            <v>527-004</v>
          </cell>
        </row>
        <row r="7118">
          <cell r="C7118">
            <v>59</v>
          </cell>
          <cell r="D7118" t="str">
            <v>527-004</v>
          </cell>
        </row>
        <row r="7119">
          <cell r="C7119">
            <v>59</v>
          </cell>
          <cell r="D7119" t="str">
            <v>527-004</v>
          </cell>
        </row>
        <row r="7120">
          <cell r="C7120">
            <v>59</v>
          </cell>
          <cell r="D7120" t="str">
            <v>527-004</v>
          </cell>
        </row>
        <row r="7121">
          <cell r="C7121">
            <v>59</v>
          </cell>
          <cell r="D7121" t="str">
            <v>527-004</v>
          </cell>
        </row>
        <row r="7122">
          <cell r="C7122">
            <v>59</v>
          </cell>
          <cell r="D7122" t="str">
            <v>527-004</v>
          </cell>
        </row>
        <row r="7123">
          <cell r="C7123">
            <v>59</v>
          </cell>
          <cell r="D7123" t="str">
            <v>527-004</v>
          </cell>
        </row>
        <row r="7124">
          <cell r="C7124">
            <v>59</v>
          </cell>
          <cell r="D7124" t="str">
            <v>527-004</v>
          </cell>
        </row>
        <row r="7125">
          <cell r="C7125">
            <v>59</v>
          </cell>
          <cell r="D7125" t="str">
            <v>527-004</v>
          </cell>
        </row>
        <row r="7126">
          <cell r="C7126">
            <v>59</v>
          </cell>
          <cell r="D7126" t="str">
            <v>527-004</v>
          </cell>
        </row>
        <row r="7127">
          <cell r="C7127">
            <v>59</v>
          </cell>
          <cell r="D7127" t="str">
            <v>527-004</v>
          </cell>
        </row>
        <row r="7128">
          <cell r="C7128">
            <v>59</v>
          </cell>
          <cell r="D7128" t="str">
            <v>527-004</v>
          </cell>
        </row>
        <row r="7129">
          <cell r="C7129">
            <v>59</v>
          </cell>
          <cell r="D7129" t="str">
            <v>527-004</v>
          </cell>
        </row>
        <row r="7130">
          <cell r="C7130">
            <v>59</v>
          </cell>
          <cell r="D7130" t="str">
            <v>527-004</v>
          </cell>
        </row>
        <row r="7131">
          <cell r="C7131">
            <v>59</v>
          </cell>
          <cell r="D7131" t="str">
            <v>527-004</v>
          </cell>
        </row>
        <row r="7132">
          <cell r="C7132">
            <v>59</v>
          </cell>
          <cell r="D7132" t="str">
            <v>527-004</v>
          </cell>
        </row>
        <row r="7133">
          <cell r="C7133">
            <v>59</v>
          </cell>
          <cell r="D7133" t="str">
            <v>527-004</v>
          </cell>
        </row>
        <row r="7134">
          <cell r="C7134">
            <v>60</v>
          </cell>
          <cell r="D7134" t="str">
            <v>528-004</v>
          </cell>
        </row>
        <row r="7135">
          <cell r="C7135">
            <v>60</v>
          </cell>
          <cell r="D7135" t="str">
            <v>528-004</v>
          </cell>
        </row>
        <row r="7136">
          <cell r="C7136">
            <v>61</v>
          </cell>
          <cell r="D7136" t="str">
            <v>529-016</v>
          </cell>
        </row>
        <row r="7137">
          <cell r="C7137">
            <v>61</v>
          </cell>
          <cell r="D7137" t="str">
            <v>529-004</v>
          </cell>
        </row>
        <row r="7138">
          <cell r="C7138">
            <v>61</v>
          </cell>
          <cell r="D7138" t="str">
            <v>529-016</v>
          </cell>
        </row>
        <row r="7139">
          <cell r="C7139">
            <v>61</v>
          </cell>
          <cell r="D7139" t="str">
            <v>529-016</v>
          </cell>
        </row>
        <row r="7140">
          <cell r="C7140">
            <v>61</v>
          </cell>
          <cell r="D7140" t="str">
            <v>529-016</v>
          </cell>
        </row>
        <row r="7141">
          <cell r="C7141">
            <v>61</v>
          </cell>
          <cell r="D7141" t="str">
            <v>529-016</v>
          </cell>
        </row>
        <row r="7142">
          <cell r="C7142">
            <v>61</v>
          </cell>
          <cell r="D7142" t="str">
            <v>529-016</v>
          </cell>
        </row>
        <row r="7143">
          <cell r="C7143">
            <v>61</v>
          </cell>
          <cell r="D7143" t="str">
            <v>529-016</v>
          </cell>
        </row>
        <row r="7144">
          <cell r="C7144">
            <v>61</v>
          </cell>
          <cell r="D7144" t="str">
            <v>529-016</v>
          </cell>
        </row>
        <row r="7145">
          <cell r="C7145">
            <v>61</v>
          </cell>
          <cell r="D7145" t="str">
            <v>529-016</v>
          </cell>
        </row>
        <row r="7146">
          <cell r="C7146">
            <v>61</v>
          </cell>
          <cell r="D7146" t="str">
            <v>529-004</v>
          </cell>
        </row>
        <row r="7147">
          <cell r="C7147">
            <v>61</v>
          </cell>
          <cell r="D7147" t="str">
            <v>529-016</v>
          </cell>
        </row>
        <row r="7148">
          <cell r="C7148">
            <v>61</v>
          </cell>
          <cell r="D7148" t="str">
            <v>529-016</v>
          </cell>
        </row>
        <row r="7149">
          <cell r="C7149">
            <v>61</v>
          </cell>
          <cell r="D7149" t="str">
            <v>529-016</v>
          </cell>
        </row>
        <row r="7150">
          <cell r="C7150">
            <v>61</v>
          </cell>
          <cell r="D7150" t="str">
            <v>529-004</v>
          </cell>
        </row>
        <row r="7151">
          <cell r="C7151">
            <v>61</v>
          </cell>
          <cell r="D7151" t="str">
            <v>529-016</v>
          </cell>
        </row>
        <row r="7152">
          <cell r="C7152">
            <v>61</v>
          </cell>
          <cell r="D7152" t="str">
            <v>529-016</v>
          </cell>
        </row>
        <row r="7153">
          <cell r="C7153">
            <v>61</v>
          </cell>
          <cell r="D7153" t="str">
            <v>529-016</v>
          </cell>
        </row>
        <row r="7154">
          <cell r="C7154">
            <v>61</v>
          </cell>
          <cell r="D7154" t="str">
            <v>529-016</v>
          </cell>
        </row>
        <row r="7155">
          <cell r="C7155">
            <v>61</v>
          </cell>
          <cell r="D7155" t="str">
            <v>529-016</v>
          </cell>
        </row>
        <row r="7156">
          <cell r="C7156">
            <v>61</v>
          </cell>
          <cell r="D7156" t="str">
            <v>529-004</v>
          </cell>
        </row>
        <row r="7157">
          <cell r="C7157">
            <v>61</v>
          </cell>
          <cell r="D7157" t="str">
            <v>529-004</v>
          </cell>
        </row>
        <row r="7158">
          <cell r="C7158">
            <v>62</v>
          </cell>
          <cell r="D7158" t="str">
            <v>266-062-004</v>
          </cell>
        </row>
        <row r="7159">
          <cell r="C7159">
            <v>62</v>
          </cell>
          <cell r="D7159" t="str">
            <v>266-062-004</v>
          </cell>
        </row>
        <row r="7160">
          <cell r="C7160">
            <v>62</v>
          </cell>
          <cell r="D7160" t="str">
            <v>266-062-004</v>
          </cell>
        </row>
        <row r="7161">
          <cell r="C7161">
            <v>64</v>
          </cell>
          <cell r="D7161" t="str">
            <v>535-001</v>
          </cell>
        </row>
        <row r="7162">
          <cell r="C7162">
            <v>64</v>
          </cell>
          <cell r="D7162" t="str">
            <v>535-001</v>
          </cell>
        </row>
        <row r="7163">
          <cell r="C7163">
            <v>64</v>
          </cell>
          <cell r="D7163" t="str">
            <v>535-001</v>
          </cell>
        </row>
        <row r="7164">
          <cell r="C7164">
            <v>64</v>
          </cell>
          <cell r="D7164" t="str">
            <v>535-001</v>
          </cell>
        </row>
        <row r="7165">
          <cell r="C7165">
            <v>64</v>
          </cell>
          <cell r="D7165" t="str">
            <v>535-001</v>
          </cell>
        </row>
        <row r="7166">
          <cell r="C7166">
            <v>64</v>
          </cell>
          <cell r="D7166" t="str">
            <v>535-001</v>
          </cell>
        </row>
        <row r="7167">
          <cell r="C7167">
            <v>64</v>
          </cell>
          <cell r="D7167" t="str">
            <v>535-001</v>
          </cell>
        </row>
        <row r="7168">
          <cell r="C7168">
            <v>64</v>
          </cell>
          <cell r="D7168" t="str">
            <v>535-001</v>
          </cell>
        </row>
        <row r="7169">
          <cell r="C7169">
            <v>64</v>
          </cell>
          <cell r="D7169" t="str">
            <v>535-001</v>
          </cell>
        </row>
        <row r="7170">
          <cell r="C7170">
            <v>64</v>
          </cell>
          <cell r="D7170" t="str">
            <v>535-001</v>
          </cell>
        </row>
        <row r="7171">
          <cell r="C7171">
            <v>64</v>
          </cell>
          <cell r="D7171" t="str">
            <v>535-001</v>
          </cell>
        </row>
        <row r="7172">
          <cell r="C7172">
            <v>64</v>
          </cell>
          <cell r="D7172" t="str">
            <v>535-001</v>
          </cell>
        </row>
        <row r="7173">
          <cell r="C7173">
            <v>64</v>
          </cell>
          <cell r="D7173" t="str">
            <v>535-001</v>
          </cell>
        </row>
        <row r="7174">
          <cell r="C7174">
            <v>64</v>
          </cell>
          <cell r="D7174" t="str">
            <v>535-001</v>
          </cell>
        </row>
        <row r="7175">
          <cell r="C7175">
            <v>64</v>
          </cell>
          <cell r="D7175" t="str">
            <v>535-001</v>
          </cell>
        </row>
        <row r="7176">
          <cell r="C7176">
            <v>64</v>
          </cell>
          <cell r="D7176" t="str">
            <v>535-001</v>
          </cell>
        </row>
        <row r="7177">
          <cell r="C7177">
            <v>64</v>
          </cell>
          <cell r="D7177" t="str">
            <v>535-001</v>
          </cell>
        </row>
        <row r="7178">
          <cell r="C7178">
            <v>64</v>
          </cell>
          <cell r="D7178" t="str">
            <v>535-001</v>
          </cell>
        </row>
        <row r="7179">
          <cell r="C7179">
            <v>64</v>
          </cell>
          <cell r="D7179" t="str">
            <v>535-001</v>
          </cell>
        </row>
        <row r="7180">
          <cell r="C7180">
            <v>64</v>
          </cell>
          <cell r="D7180" t="str">
            <v>535-001</v>
          </cell>
        </row>
        <row r="7181">
          <cell r="C7181">
            <v>64</v>
          </cell>
          <cell r="D7181" t="str">
            <v>535-001</v>
          </cell>
        </row>
        <row r="7182">
          <cell r="C7182">
            <v>64</v>
          </cell>
          <cell r="D7182" t="str">
            <v>535-001</v>
          </cell>
        </row>
        <row r="7183">
          <cell r="C7183">
            <v>64</v>
          </cell>
          <cell r="D7183" t="str">
            <v>535-001</v>
          </cell>
        </row>
        <row r="7184">
          <cell r="C7184">
            <v>64</v>
          </cell>
          <cell r="D7184" t="str">
            <v>535-001</v>
          </cell>
        </row>
        <row r="7185">
          <cell r="C7185">
            <v>64</v>
          </cell>
          <cell r="D7185" t="str">
            <v>535-001</v>
          </cell>
        </row>
        <row r="7186">
          <cell r="C7186">
            <v>64</v>
          </cell>
          <cell r="D7186" t="str">
            <v>535-001</v>
          </cell>
        </row>
        <row r="7187">
          <cell r="C7187">
            <v>64</v>
          </cell>
          <cell r="D7187" t="str">
            <v>535-001</v>
          </cell>
        </row>
        <row r="7188">
          <cell r="C7188">
            <v>64</v>
          </cell>
          <cell r="D7188" t="str">
            <v>535-001</v>
          </cell>
        </row>
        <row r="7189">
          <cell r="C7189">
            <v>64</v>
          </cell>
          <cell r="D7189" t="str">
            <v>535-001</v>
          </cell>
        </row>
        <row r="7190">
          <cell r="C7190">
            <v>64</v>
          </cell>
          <cell r="D7190" t="str">
            <v>535-001</v>
          </cell>
        </row>
        <row r="7191">
          <cell r="C7191">
            <v>64</v>
          </cell>
          <cell r="D7191" t="str">
            <v>535-001</v>
          </cell>
        </row>
        <row r="7192">
          <cell r="C7192">
            <v>64</v>
          </cell>
          <cell r="D7192" t="str">
            <v>535-001</v>
          </cell>
        </row>
        <row r="7193">
          <cell r="C7193">
            <v>64</v>
          </cell>
          <cell r="D7193" t="str">
            <v>535-001</v>
          </cell>
        </row>
        <row r="7194">
          <cell r="C7194">
            <v>64</v>
          </cell>
          <cell r="D7194" t="str">
            <v>535-001</v>
          </cell>
        </row>
        <row r="7195">
          <cell r="C7195">
            <v>64</v>
          </cell>
          <cell r="D7195" t="str">
            <v>535-001</v>
          </cell>
        </row>
        <row r="7196">
          <cell r="C7196">
            <v>64</v>
          </cell>
          <cell r="D7196" t="str">
            <v>535-001</v>
          </cell>
        </row>
        <row r="7197">
          <cell r="C7197">
            <v>64</v>
          </cell>
          <cell r="D7197" t="str">
            <v>535-001</v>
          </cell>
        </row>
        <row r="7198">
          <cell r="C7198">
            <v>64</v>
          </cell>
          <cell r="D7198" t="str">
            <v>535-001</v>
          </cell>
        </row>
        <row r="7199">
          <cell r="C7199">
            <v>64</v>
          </cell>
          <cell r="D7199" t="str">
            <v>535-001</v>
          </cell>
        </row>
        <row r="7200">
          <cell r="C7200">
            <v>64</v>
          </cell>
          <cell r="D7200" t="str">
            <v>535-001</v>
          </cell>
        </row>
        <row r="7201">
          <cell r="C7201">
            <v>64</v>
          </cell>
          <cell r="D7201" t="str">
            <v>535-001</v>
          </cell>
        </row>
        <row r="7202">
          <cell r="C7202">
            <v>64</v>
          </cell>
          <cell r="D7202" t="str">
            <v>535-001</v>
          </cell>
        </row>
        <row r="7203">
          <cell r="C7203">
            <v>64</v>
          </cell>
          <cell r="D7203" t="str">
            <v>535-001</v>
          </cell>
        </row>
        <row r="7204">
          <cell r="C7204">
            <v>64</v>
          </cell>
          <cell r="D7204" t="str">
            <v>535-001</v>
          </cell>
        </row>
        <row r="7205">
          <cell r="C7205">
            <v>64</v>
          </cell>
          <cell r="D7205" t="str">
            <v>535-001</v>
          </cell>
        </row>
        <row r="7206">
          <cell r="C7206">
            <v>64</v>
          </cell>
          <cell r="D7206" t="str">
            <v>535-001</v>
          </cell>
        </row>
        <row r="7207">
          <cell r="C7207">
            <v>64</v>
          </cell>
          <cell r="D7207" t="str">
            <v>535-001</v>
          </cell>
        </row>
        <row r="7208">
          <cell r="C7208">
            <v>64</v>
          </cell>
          <cell r="D7208" t="str">
            <v>535-001</v>
          </cell>
        </row>
        <row r="7209">
          <cell r="C7209">
            <v>64</v>
          </cell>
          <cell r="D7209" t="str">
            <v>535-001</v>
          </cell>
        </row>
        <row r="7210">
          <cell r="C7210">
            <v>64</v>
          </cell>
          <cell r="D7210" t="str">
            <v>535-001</v>
          </cell>
        </row>
        <row r="7211">
          <cell r="C7211">
            <v>64</v>
          </cell>
          <cell r="D7211" t="str">
            <v>535-001</v>
          </cell>
        </row>
        <row r="7212">
          <cell r="C7212">
            <v>64</v>
          </cell>
          <cell r="D7212" t="str">
            <v>535-001</v>
          </cell>
        </row>
        <row r="7213">
          <cell r="C7213">
            <v>64</v>
          </cell>
          <cell r="D7213" t="str">
            <v>535-001</v>
          </cell>
        </row>
        <row r="7214">
          <cell r="C7214">
            <v>64</v>
          </cell>
          <cell r="D7214" t="str">
            <v>535-001</v>
          </cell>
        </row>
        <row r="7215">
          <cell r="C7215">
            <v>64</v>
          </cell>
          <cell r="D7215" t="str">
            <v>535-001</v>
          </cell>
        </row>
        <row r="7216">
          <cell r="C7216">
            <v>64</v>
          </cell>
          <cell r="D7216" t="str">
            <v>535-001</v>
          </cell>
        </row>
        <row r="7217">
          <cell r="C7217">
            <v>64</v>
          </cell>
          <cell r="D7217" t="str">
            <v>535-001</v>
          </cell>
        </row>
        <row r="7218">
          <cell r="C7218">
            <v>64</v>
          </cell>
          <cell r="D7218" t="str">
            <v>535-001</v>
          </cell>
        </row>
        <row r="7219">
          <cell r="C7219">
            <v>64</v>
          </cell>
          <cell r="D7219" t="str">
            <v>535-001</v>
          </cell>
        </row>
        <row r="7220">
          <cell r="C7220">
            <v>64</v>
          </cell>
          <cell r="D7220" t="str">
            <v>535-001</v>
          </cell>
        </row>
        <row r="7221">
          <cell r="C7221">
            <v>64</v>
          </cell>
          <cell r="D7221" t="str">
            <v>535-001</v>
          </cell>
        </row>
        <row r="7222">
          <cell r="C7222">
            <v>64</v>
          </cell>
          <cell r="D7222" t="str">
            <v>535-001</v>
          </cell>
        </row>
        <row r="7223">
          <cell r="C7223">
            <v>64</v>
          </cell>
          <cell r="D7223" t="str">
            <v>535-001</v>
          </cell>
        </row>
        <row r="7224">
          <cell r="C7224">
            <v>64</v>
          </cell>
          <cell r="D7224" t="str">
            <v>535-001</v>
          </cell>
        </row>
        <row r="7225">
          <cell r="C7225">
            <v>64</v>
          </cell>
          <cell r="D7225" t="str">
            <v>535-001</v>
          </cell>
        </row>
        <row r="7226">
          <cell r="C7226">
            <v>64</v>
          </cell>
          <cell r="D7226" t="str">
            <v>535-001</v>
          </cell>
        </row>
        <row r="7227">
          <cell r="C7227">
            <v>64</v>
          </cell>
          <cell r="D7227" t="str">
            <v>535-001</v>
          </cell>
        </row>
        <row r="7228">
          <cell r="C7228">
            <v>64</v>
          </cell>
          <cell r="D7228" t="str">
            <v>535-001</v>
          </cell>
        </row>
        <row r="7229">
          <cell r="C7229">
            <v>64</v>
          </cell>
          <cell r="D7229" t="str">
            <v>535-001</v>
          </cell>
        </row>
        <row r="7230">
          <cell r="C7230">
            <v>64</v>
          </cell>
          <cell r="D7230" t="str">
            <v>535-001</v>
          </cell>
        </row>
        <row r="7231">
          <cell r="C7231">
            <v>64</v>
          </cell>
          <cell r="D7231" t="str">
            <v>535-001</v>
          </cell>
        </row>
        <row r="7232">
          <cell r="C7232">
            <v>64</v>
          </cell>
          <cell r="D7232" t="str">
            <v>535-001</v>
          </cell>
        </row>
        <row r="7233">
          <cell r="C7233">
            <v>64</v>
          </cell>
          <cell r="D7233" t="str">
            <v>535-001</v>
          </cell>
        </row>
        <row r="7234">
          <cell r="C7234">
            <v>64</v>
          </cell>
          <cell r="D7234" t="str">
            <v>535-001</v>
          </cell>
        </row>
        <row r="7235">
          <cell r="C7235">
            <v>64</v>
          </cell>
          <cell r="D7235" t="str">
            <v>535-001</v>
          </cell>
        </row>
        <row r="7236">
          <cell r="C7236">
            <v>64</v>
          </cell>
          <cell r="D7236" t="str">
            <v>535-001</v>
          </cell>
        </row>
        <row r="7237">
          <cell r="C7237">
            <v>64</v>
          </cell>
          <cell r="D7237" t="str">
            <v>535-001</v>
          </cell>
        </row>
        <row r="7238">
          <cell r="C7238">
            <v>64</v>
          </cell>
          <cell r="D7238" t="str">
            <v>535-001</v>
          </cell>
        </row>
        <row r="7239">
          <cell r="C7239">
            <v>64</v>
          </cell>
          <cell r="D7239" t="str">
            <v>535-001</v>
          </cell>
        </row>
        <row r="7240">
          <cell r="C7240">
            <v>64</v>
          </cell>
          <cell r="D7240" t="str">
            <v>535-001</v>
          </cell>
        </row>
        <row r="7241">
          <cell r="C7241">
            <v>64</v>
          </cell>
          <cell r="D7241" t="str">
            <v>535-001</v>
          </cell>
        </row>
        <row r="7242">
          <cell r="C7242">
            <v>64</v>
          </cell>
          <cell r="D7242" t="str">
            <v>535-001</v>
          </cell>
        </row>
        <row r="7243">
          <cell r="C7243">
            <v>64</v>
          </cell>
          <cell r="D7243" t="str">
            <v>535-001</v>
          </cell>
        </row>
        <row r="7244">
          <cell r="C7244">
            <v>64</v>
          </cell>
          <cell r="D7244" t="str">
            <v>535-001</v>
          </cell>
        </row>
        <row r="7245">
          <cell r="C7245">
            <v>64</v>
          </cell>
          <cell r="D7245" t="str">
            <v>535-001</v>
          </cell>
        </row>
        <row r="7246">
          <cell r="C7246">
            <v>64</v>
          </cell>
          <cell r="D7246" t="str">
            <v>535-001</v>
          </cell>
        </row>
        <row r="7247">
          <cell r="C7247">
            <v>64</v>
          </cell>
          <cell r="D7247" t="str">
            <v>535-001</v>
          </cell>
        </row>
        <row r="7248">
          <cell r="C7248">
            <v>64</v>
          </cell>
          <cell r="D7248" t="str">
            <v>535-001</v>
          </cell>
        </row>
        <row r="7249">
          <cell r="C7249">
            <v>64</v>
          </cell>
          <cell r="D7249" t="str">
            <v>535-001</v>
          </cell>
        </row>
        <row r="7250">
          <cell r="C7250">
            <v>64</v>
          </cell>
          <cell r="D7250" t="str">
            <v>535-001</v>
          </cell>
        </row>
        <row r="7251">
          <cell r="C7251">
            <v>64</v>
          </cell>
          <cell r="D7251" t="str">
            <v>535-001</v>
          </cell>
        </row>
        <row r="7252">
          <cell r="C7252">
            <v>64</v>
          </cell>
          <cell r="D7252" t="str">
            <v>535-001</v>
          </cell>
        </row>
        <row r="7253">
          <cell r="C7253">
            <v>64</v>
          </cell>
          <cell r="D7253" t="str">
            <v>535-001</v>
          </cell>
        </row>
        <row r="7254">
          <cell r="C7254">
            <v>64</v>
          </cell>
          <cell r="D7254" t="str">
            <v>535-001</v>
          </cell>
        </row>
        <row r="7255">
          <cell r="C7255">
            <v>64</v>
          </cell>
          <cell r="D7255" t="str">
            <v>535-001</v>
          </cell>
        </row>
        <row r="7256">
          <cell r="C7256">
            <v>64</v>
          </cell>
          <cell r="D7256" t="str">
            <v>535-001</v>
          </cell>
        </row>
        <row r="7257">
          <cell r="C7257">
            <v>64</v>
          </cell>
          <cell r="D7257" t="str">
            <v>535-001</v>
          </cell>
        </row>
        <row r="7258">
          <cell r="C7258">
            <v>64</v>
          </cell>
          <cell r="D7258" t="str">
            <v>535-001</v>
          </cell>
        </row>
        <row r="7259">
          <cell r="C7259">
            <v>64</v>
          </cell>
          <cell r="D7259" t="str">
            <v>535-001</v>
          </cell>
        </row>
        <row r="7260">
          <cell r="C7260">
            <v>64</v>
          </cell>
          <cell r="D7260" t="str">
            <v>535-001</v>
          </cell>
        </row>
        <row r="7261">
          <cell r="C7261">
            <v>64</v>
          </cell>
          <cell r="D7261" t="str">
            <v>535-001</v>
          </cell>
        </row>
        <row r="7262">
          <cell r="C7262">
            <v>64</v>
          </cell>
          <cell r="D7262" t="str">
            <v>535-001</v>
          </cell>
        </row>
        <row r="7263">
          <cell r="C7263">
            <v>64</v>
          </cell>
          <cell r="D7263" t="str">
            <v>535-001</v>
          </cell>
        </row>
        <row r="7264">
          <cell r="C7264">
            <v>64</v>
          </cell>
          <cell r="D7264" t="str">
            <v>535-001</v>
          </cell>
        </row>
        <row r="7265">
          <cell r="C7265">
            <v>64</v>
          </cell>
          <cell r="D7265" t="str">
            <v>535-001</v>
          </cell>
        </row>
        <row r="7266">
          <cell r="C7266">
            <v>64</v>
          </cell>
          <cell r="D7266" t="str">
            <v>535-001</v>
          </cell>
        </row>
        <row r="7267">
          <cell r="C7267">
            <v>64</v>
          </cell>
          <cell r="D7267" t="str">
            <v>535-001</v>
          </cell>
        </row>
        <row r="7268">
          <cell r="C7268">
            <v>64</v>
          </cell>
          <cell r="D7268" t="str">
            <v>535-001</v>
          </cell>
        </row>
        <row r="7269">
          <cell r="C7269">
            <v>64</v>
          </cell>
          <cell r="D7269" t="str">
            <v>535-001</v>
          </cell>
        </row>
        <row r="7270">
          <cell r="C7270">
            <v>64</v>
          </cell>
          <cell r="D7270" t="str">
            <v>535-001</v>
          </cell>
        </row>
        <row r="7271">
          <cell r="C7271">
            <v>64</v>
          </cell>
          <cell r="D7271" t="str">
            <v>535-001</v>
          </cell>
        </row>
        <row r="7272">
          <cell r="C7272">
            <v>64</v>
          </cell>
          <cell r="D7272" t="str">
            <v>535-001</v>
          </cell>
        </row>
        <row r="7273">
          <cell r="C7273">
            <v>64</v>
          </cell>
          <cell r="D7273" t="str">
            <v>535-001</v>
          </cell>
        </row>
        <row r="7274">
          <cell r="C7274">
            <v>64</v>
          </cell>
          <cell r="D7274" t="str">
            <v>535-001</v>
          </cell>
        </row>
        <row r="7275">
          <cell r="C7275">
            <v>64</v>
          </cell>
          <cell r="D7275" t="str">
            <v>535-001</v>
          </cell>
        </row>
        <row r="7276">
          <cell r="C7276">
            <v>64</v>
          </cell>
          <cell r="D7276" t="str">
            <v>535-001</v>
          </cell>
        </row>
        <row r="7277">
          <cell r="C7277">
            <v>64</v>
          </cell>
          <cell r="D7277" t="str">
            <v>535-001</v>
          </cell>
        </row>
        <row r="7278">
          <cell r="C7278">
            <v>64</v>
          </cell>
          <cell r="D7278" t="str">
            <v>535-001</v>
          </cell>
        </row>
        <row r="7279">
          <cell r="C7279">
            <v>64</v>
          </cell>
          <cell r="D7279" t="str">
            <v>535-001</v>
          </cell>
        </row>
        <row r="7280">
          <cell r="C7280">
            <v>64</v>
          </cell>
          <cell r="D7280" t="str">
            <v>535-001</v>
          </cell>
        </row>
        <row r="7281">
          <cell r="C7281">
            <v>64</v>
          </cell>
          <cell r="D7281" t="str">
            <v>535-001</v>
          </cell>
        </row>
        <row r="7282">
          <cell r="C7282">
            <v>64</v>
          </cell>
          <cell r="D7282" t="str">
            <v>535-001</v>
          </cell>
        </row>
        <row r="7283">
          <cell r="C7283">
            <v>64</v>
          </cell>
          <cell r="D7283" t="str">
            <v>535-001</v>
          </cell>
        </row>
        <row r="7284">
          <cell r="C7284">
            <v>64</v>
          </cell>
          <cell r="D7284" t="str">
            <v>535-001</v>
          </cell>
        </row>
        <row r="7285">
          <cell r="C7285">
            <v>64</v>
          </cell>
          <cell r="D7285" t="str">
            <v>535-001</v>
          </cell>
        </row>
        <row r="7286">
          <cell r="C7286">
            <v>64</v>
          </cell>
          <cell r="D7286" t="str">
            <v>535-001</v>
          </cell>
        </row>
        <row r="7287">
          <cell r="C7287">
            <v>64</v>
          </cell>
          <cell r="D7287" t="str">
            <v>535-001</v>
          </cell>
        </row>
        <row r="7288">
          <cell r="C7288">
            <v>64</v>
          </cell>
          <cell r="D7288" t="str">
            <v>535-001</v>
          </cell>
        </row>
        <row r="7289">
          <cell r="C7289">
            <v>64</v>
          </cell>
          <cell r="D7289" t="str">
            <v>535-001</v>
          </cell>
        </row>
        <row r="7290">
          <cell r="C7290">
            <v>64</v>
          </cell>
          <cell r="D7290" t="str">
            <v>535-001</v>
          </cell>
        </row>
        <row r="7291">
          <cell r="C7291">
            <v>64</v>
          </cell>
          <cell r="D7291" t="str">
            <v>535-001</v>
          </cell>
        </row>
        <row r="7292">
          <cell r="C7292">
            <v>64</v>
          </cell>
          <cell r="D7292" t="str">
            <v>535-001</v>
          </cell>
        </row>
        <row r="7293">
          <cell r="C7293">
            <v>64</v>
          </cell>
          <cell r="D7293" t="str">
            <v>535-001</v>
          </cell>
        </row>
        <row r="7294">
          <cell r="C7294">
            <v>64</v>
          </cell>
          <cell r="D7294" t="str">
            <v>535-001</v>
          </cell>
        </row>
        <row r="7295">
          <cell r="C7295">
            <v>64</v>
          </cell>
          <cell r="D7295" t="str">
            <v>535-001</v>
          </cell>
        </row>
        <row r="7296">
          <cell r="C7296">
            <v>64</v>
          </cell>
          <cell r="D7296" t="str">
            <v>535-001</v>
          </cell>
        </row>
        <row r="7297">
          <cell r="C7297">
            <v>64</v>
          </cell>
          <cell r="D7297" t="str">
            <v>535-001</v>
          </cell>
        </row>
        <row r="7298">
          <cell r="C7298">
            <v>64</v>
          </cell>
          <cell r="D7298" t="str">
            <v>535-001</v>
          </cell>
        </row>
        <row r="7299">
          <cell r="C7299">
            <v>64</v>
          </cell>
          <cell r="D7299" t="str">
            <v>535-001</v>
          </cell>
        </row>
        <row r="7300">
          <cell r="C7300">
            <v>64</v>
          </cell>
          <cell r="D7300" t="str">
            <v>535-001</v>
          </cell>
        </row>
        <row r="7301">
          <cell r="C7301">
            <v>64</v>
          </cell>
          <cell r="D7301" t="str">
            <v>535-001</v>
          </cell>
        </row>
        <row r="7302">
          <cell r="C7302">
            <v>64</v>
          </cell>
          <cell r="D7302" t="str">
            <v>535-001</v>
          </cell>
        </row>
        <row r="7303">
          <cell r="C7303">
            <v>64</v>
          </cell>
          <cell r="D7303" t="str">
            <v>535-001</v>
          </cell>
        </row>
        <row r="7304">
          <cell r="C7304">
            <v>64</v>
          </cell>
          <cell r="D7304" t="str">
            <v>535-001</v>
          </cell>
        </row>
        <row r="7305">
          <cell r="C7305">
            <v>64</v>
          </cell>
          <cell r="D7305" t="str">
            <v>535-001</v>
          </cell>
        </row>
        <row r="7306">
          <cell r="C7306">
            <v>64</v>
          </cell>
          <cell r="D7306" t="str">
            <v>535-001</v>
          </cell>
        </row>
        <row r="7307">
          <cell r="C7307">
            <v>64</v>
          </cell>
          <cell r="D7307" t="str">
            <v>535-001</v>
          </cell>
        </row>
        <row r="7308">
          <cell r="C7308">
            <v>64</v>
          </cell>
          <cell r="D7308" t="str">
            <v>535-001</v>
          </cell>
        </row>
        <row r="7309">
          <cell r="C7309">
            <v>64</v>
          </cell>
          <cell r="D7309" t="str">
            <v>535-001</v>
          </cell>
        </row>
        <row r="7310">
          <cell r="C7310">
            <v>64</v>
          </cell>
          <cell r="D7310" t="str">
            <v>535-001</v>
          </cell>
        </row>
        <row r="7311">
          <cell r="C7311">
            <v>64</v>
          </cell>
          <cell r="D7311" t="str">
            <v>535-001</v>
          </cell>
        </row>
        <row r="7312">
          <cell r="C7312">
            <v>64</v>
          </cell>
          <cell r="D7312" t="str">
            <v>535-001</v>
          </cell>
        </row>
        <row r="7313">
          <cell r="C7313">
            <v>64</v>
          </cell>
          <cell r="D7313" t="str">
            <v>535-001</v>
          </cell>
        </row>
        <row r="7314">
          <cell r="C7314">
            <v>64</v>
          </cell>
          <cell r="D7314" t="str">
            <v>535-001</v>
          </cell>
        </row>
        <row r="7315">
          <cell r="C7315">
            <v>64</v>
          </cell>
          <cell r="D7315" t="str">
            <v>535-001</v>
          </cell>
        </row>
        <row r="7316">
          <cell r="C7316">
            <v>64</v>
          </cell>
          <cell r="D7316" t="str">
            <v>535-001</v>
          </cell>
        </row>
        <row r="7317">
          <cell r="C7317">
            <v>64</v>
          </cell>
          <cell r="D7317" t="str">
            <v>535-001</v>
          </cell>
        </row>
        <row r="7318">
          <cell r="C7318">
            <v>64</v>
          </cell>
          <cell r="D7318" t="str">
            <v>535-001</v>
          </cell>
        </row>
        <row r="7319">
          <cell r="C7319">
            <v>64</v>
          </cell>
          <cell r="D7319" t="str">
            <v>535-001</v>
          </cell>
        </row>
        <row r="7320">
          <cell r="C7320">
            <v>64</v>
          </cell>
          <cell r="D7320" t="str">
            <v>535-001</v>
          </cell>
        </row>
        <row r="7321">
          <cell r="C7321">
            <v>64</v>
          </cell>
          <cell r="D7321" t="str">
            <v>535-001</v>
          </cell>
        </row>
        <row r="7322">
          <cell r="C7322">
            <v>64</v>
          </cell>
          <cell r="D7322" t="str">
            <v>535-001</v>
          </cell>
        </row>
        <row r="7323">
          <cell r="C7323">
            <v>64</v>
          </cell>
          <cell r="D7323" t="str">
            <v>535-001</v>
          </cell>
        </row>
        <row r="7324">
          <cell r="C7324">
            <v>64</v>
          </cell>
          <cell r="D7324" t="str">
            <v>535-001</v>
          </cell>
        </row>
        <row r="7325">
          <cell r="C7325">
            <v>64</v>
          </cell>
          <cell r="D7325" t="str">
            <v>535-001</v>
          </cell>
        </row>
        <row r="7326">
          <cell r="C7326">
            <v>64</v>
          </cell>
          <cell r="D7326" t="str">
            <v>535-001</v>
          </cell>
        </row>
        <row r="7327">
          <cell r="C7327">
            <v>64</v>
          </cell>
          <cell r="D7327" t="str">
            <v>535-001</v>
          </cell>
        </row>
        <row r="7328">
          <cell r="C7328">
            <v>64</v>
          </cell>
          <cell r="D7328" t="str">
            <v>535-001</v>
          </cell>
        </row>
        <row r="7329">
          <cell r="C7329">
            <v>64</v>
          </cell>
          <cell r="D7329" t="str">
            <v>535-001</v>
          </cell>
        </row>
        <row r="7330">
          <cell r="C7330">
            <v>64</v>
          </cell>
          <cell r="D7330" t="str">
            <v>535-001</v>
          </cell>
        </row>
        <row r="7331">
          <cell r="C7331">
            <v>64</v>
          </cell>
          <cell r="D7331" t="str">
            <v>535-001</v>
          </cell>
        </row>
        <row r="7332">
          <cell r="C7332">
            <v>64</v>
          </cell>
          <cell r="D7332" t="str">
            <v>535-001</v>
          </cell>
        </row>
        <row r="7333">
          <cell r="C7333">
            <v>64</v>
          </cell>
          <cell r="D7333" t="str">
            <v>535-001</v>
          </cell>
        </row>
        <row r="7334">
          <cell r="C7334">
            <v>64</v>
          </cell>
          <cell r="D7334" t="str">
            <v>535-001</v>
          </cell>
        </row>
        <row r="7335">
          <cell r="C7335">
            <v>64</v>
          </cell>
          <cell r="D7335" t="str">
            <v>535-001</v>
          </cell>
        </row>
        <row r="7336">
          <cell r="C7336">
            <v>64</v>
          </cell>
          <cell r="D7336" t="str">
            <v>535-001</v>
          </cell>
        </row>
        <row r="7337">
          <cell r="C7337">
            <v>64</v>
          </cell>
          <cell r="D7337" t="str">
            <v>535-001</v>
          </cell>
        </row>
        <row r="7338">
          <cell r="C7338">
            <v>64</v>
          </cell>
          <cell r="D7338" t="str">
            <v>535-001</v>
          </cell>
        </row>
        <row r="7339">
          <cell r="C7339">
            <v>64</v>
          </cell>
          <cell r="D7339" t="str">
            <v>535-001</v>
          </cell>
        </row>
        <row r="7340">
          <cell r="C7340">
            <v>64</v>
          </cell>
          <cell r="D7340" t="str">
            <v>535-001</v>
          </cell>
        </row>
        <row r="7341">
          <cell r="C7341">
            <v>64</v>
          </cell>
          <cell r="D7341" t="str">
            <v>535-001</v>
          </cell>
        </row>
        <row r="7342">
          <cell r="C7342">
            <v>64</v>
          </cell>
          <cell r="D7342" t="str">
            <v>535-001</v>
          </cell>
        </row>
        <row r="7343">
          <cell r="C7343">
            <v>64</v>
          </cell>
          <cell r="D7343" t="str">
            <v>535-001</v>
          </cell>
        </row>
        <row r="7344">
          <cell r="C7344">
            <v>64</v>
          </cell>
          <cell r="D7344" t="str">
            <v>535-001</v>
          </cell>
        </row>
        <row r="7345">
          <cell r="C7345">
            <v>64</v>
          </cell>
          <cell r="D7345" t="str">
            <v>535-001</v>
          </cell>
        </row>
        <row r="7346">
          <cell r="C7346">
            <v>64</v>
          </cell>
          <cell r="D7346" t="str">
            <v>535-001</v>
          </cell>
        </row>
        <row r="7347">
          <cell r="C7347">
            <v>64</v>
          </cell>
          <cell r="D7347" t="str">
            <v>535-001</v>
          </cell>
        </row>
        <row r="7348">
          <cell r="C7348">
            <v>64</v>
          </cell>
          <cell r="D7348" t="str">
            <v>535-001</v>
          </cell>
        </row>
        <row r="7349">
          <cell r="C7349">
            <v>64</v>
          </cell>
          <cell r="D7349" t="str">
            <v>535-001</v>
          </cell>
        </row>
        <row r="7350">
          <cell r="C7350">
            <v>64</v>
          </cell>
          <cell r="D7350" t="str">
            <v>535-001</v>
          </cell>
        </row>
        <row r="7351">
          <cell r="C7351">
            <v>64</v>
          </cell>
          <cell r="D7351" t="str">
            <v>535-001</v>
          </cell>
        </row>
        <row r="7352">
          <cell r="C7352">
            <v>64</v>
          </cell>
          <cell r="D7352" t="str">
            <v>535-001</v>
          </cell>
        </row>
        <row r="7353">
          <cell r="C7353">
            <v>64</v>
          </cell>
          <cell r="D7353" t="str">
            <v>535-001</v>
          </cell>
        </row>
        <row r="7354">
          <cell r="C7354">
            <v>64</v>
          </cell>
          <cell r="D7354" t="str">
            <v>535-001</v>
          </cell>
        </row>
        <row r="7355">
          <cell r="C7355">
            <v>64</v>
          </cell>
          <cell r="D7355" t="str">
            <v>535-001</v>
          </cell>
        </row>
        <row r="7356">
          <cell r="C7356">
            <v>64</v>
          </cell>
          <cell r="D7356" t="str">
            <v>535-001</v>
          </cell>
        </row>
        <row r="7357">
          <cell r="C7357">
            <v>64</v>
          </cell>
          <cell r="D7357" t="str">
            <v>535-001</v>
          </cell>
        </row>
        <row r="7358">
          <cell r="C7358">
            <v>64</v>
          </cell>
          <cell r="D7358" t="str">
            <v>535-001</v>
          </cell>
        </row>
        <row r="7359">
          <cell r="C7359">
            <v>64</v>
          </cell>
          <cell r="D7359" t="str">
            <v>535-001</v>
          </cell>
        </row>
        <row r="7360">
          <cell r="C7360">
            <v>64</v>
          </cell>
          <cell r="D7360" t="str">
            <v>535-001</v>
          </cell>
        </row>
        <row r="7361">
          <cell r="C7361">
            <v>64</v>
          </cell>
          <cell r="D7361" t="str">
            <v>535-001</v>
          </cell>
        </row>
        <row r="7362">
          <cell r="C7362">
            <v>64</v>
          </cell>
          <cell r="D7362" t="str">
            <v>535-001</v>
          </cell>
        </row>
        <row r="7363">
          <cell r="C7363">
            <v>64</v>
          </cell>
          <cell r="D7363" t="str">
            <v>535-001</v>
          </cell>
        </row>
        <row r="7364">
          <cell r="C7364">
            <v>64</v>
          </cell>
          <cell r="D7364" t="str">
            <v>535-001</v>
          </cell>
        </row>
        <row r="7365">
          <cell r="C7365">
            <v>64</v>
          </cell>
          <cell r="D7365" t="str">
            <v>535-001</v>
          </cell>
        </row>
        <row r="7366">
          <cell r="C7366">
            <v>64</v>
          </cell>
          <cell r="D7366" t="str">
            <v>535-001</v>
          </cell>
        </row>
        <row r="7367">
          <cell r="C7367">
            <v>64</v>
          </cell>
          <cell r="D7367" t="str">
            <v>535-001</v>
          </cell>
        </row>
        <row r="7368">
          <cell r="C7368">
            <v>64</v>
          </cell>
          <cell r="D7368" t="str">
            <v>535-001</v>
          </cell>
        </row>
        <row r="7369">
          <cell r="C7369">
            <v>64</v>
          </cell>
          <cell r="D7369" t="str">
            <v>535-001</v>
          </cell>
        </row>
        <row r="7370">
          <cell r="C7370">
            <v>64</v>
          </cell>
          <cell r="D7370" t="str">
            <v>535-001</v>
          </cell>
        </row>
        <row r="7371">
          <cell r="C7371">
            <v>64</v>
          </cell>
          <cell r="D7371" t="str">
            <v>535-001</v>
          </cell>
        </row>
        <row r="7372">
          <cell r="C7372">
            <v>64</v>
          </cell>
          <cell r="D7372" t="str">
            <v>535-001</v>
          </cell>
        </row>
        <row r="7373">
          <cell r="C7373">
            <v>64</v>
          </cell>
          <cell r="D7373" t="str">
            <v>535-001</v>
          </cell>
        </row>
        <row r="7374">
          <cell r="C7374">
            <v>64</v>
          </cell>
          <cell r="D7374" t="str">
            <v>535-001</v>
          </cell>
        </row>
        <row r="7375">
          <cell r="C7375">
            <v>64</v>
          </cell>
          <cell r="D7375" t="str">
            <v>535-001</v>
          </cell>
        </row>
        <row r="7376">
          <cell r="C7376">
            <v>64</v>
          </cell>
          <cell r="D7376" t="str">
            <v>535-001</v>
          </cell>
        </row>
        <row r="7377">
          <cell r="C7377">
            <v>64</v>
          </cell>
          <cell r="D7377" t="str">
            <v>535-001</v>
          </cell>
        </row>
        <row r="7378">
          <cell r="C7378">
            <v>64</v>
          </cell>
          <cell r="D7378" t="str">
            <v>535-001</v>
          </cell>
        </row>
        <row r="7379">
          <cell r="C7379">
            <v>64</v>
          </cell>
          <cell r="D7379" t="str">
            <v>535-001</v>
          </cell>
        </row>
        <row r="7380">
          <cell r="C7380">
            <v>64</v>
          </cell>
          <cell r="D7380" t="str">
            <v>535-001</v>
          </cell>
        </row>
        <row r="7381">
          <cell r="C7381">
            <v>64</v>
          </cell>
          <cell r="D7381" t="str">
            <v>535-001</v>
          </cell>
        </row>
        <row r="7382">
          <cell r="C7382">
            <v>64</v>
          </cell>
          <cell r="D7382" t="str">
            <v>535-001</v>
          </cell>
        </row>
        <row r="7383">
          <cell r="C7383">
            <v>64</v>
          </cell>
          <cell r="D7383" t="str">
            <v>535-001</v>
          </cell>
        </row>
        <row r="7384">
          <cell r="C7384">
            <v>64</v>
          </cell>
          <cell r="D7384" t="str">
            <v>535-001</v>
          </cell>
        </row>
        <row r="7385">
          <cell r="C7385">
            <v>64</v>
          </cell>
          <cell r="D7385" t="str">
            <v>535-001</v>
          </cell>
        </row>
        <row r="7386">
          <cell r="C7386">
            <v>64</v>
          </cell>
          <cell r="D7386" t="str">
            <v>535-001</v>
          </cell>
        </row>
        <row r="7387">
          <cell r="C7387">
            <v>64</v>
          </cell>
          <cell r="D7387" t="str">
            <v>535-001</v>
          </cell>
        </row>
        <row r="7388">
          <cell r="C7388">
            <v>64</v>
          </cell>
          <cell r="D7388" t="str">
            <v>535-001</v>
          </cell>
        </row>
        <row r="7389">
          <cell r="C7389">
            <v>64</v>
          </cell>
          <cell r="D7389" t="str">
            <v>535-001</v>
          </cell>
        </row>
        <row r="7390">
          <cell r="C7390">
            <v>64</v>
          </cell>
          <cell r="D7390" t="str">
            <v>535-001</v>
          </cell>
        </row>
        <row r="7391">
          <cell r="C7391">
            <v>64</v>
          </cell>
          <cell r="D7391" t="str">
            <v>535-001</v>
          </cell>
        </row>
        <row r="7392">
          <cell r="C7392">
            <v>64</v>
          </cell>
          <cell r="D7392" t="str">
            <v>535-001</v>
          </cell>
        </row>
        <row r="7393">
          <cell r="C7393">
            <v>64</v>
          </cell>
          <cell r="D7393" t="str">
            <v>535-001</v>
          </cell>
        </row>
        <row r="7394">
          <cell r="C7394">
            <v>64</v>
          </cell>
          <cell r="D7394" t="str">
            <v>535-001</v>
          </cell>
        </row>
        <row r="7395">
          <cell r="C7395">
            <v>64</v>
          </cell>
          <cell r="D7395" t="str">
            <v>535-001</v>
          </cell>
        </row>
        <row r="7396">
          <cell r="C7396">
            <v>64</v>
          </cell>
          <cell r="D7396" t="str">
            <v>535-001</v>
          </cell>
        </row>
        <row r="7397">
          <cell r="C7397">
            <v>64</v>
          </cell>
          <cell r="D7397" t="str">
            <v>535-001</v>
          </cell>
        </row>
        <row r="7398">
          <cell r="C7398">
            <v>64</v>
          </cell>
          <cell r="D7398" t="str">
            <v>535-001</v>
          </cell>
        </row>
        <row r="7399">
          <cell r="C7399">
            <v>64</v>
          </cell>
          <cell r="D7399" t="str">
            <v>535-001</v>
          </cell>
        </row>
        <row r="7400">
          <cell r="C7400">
            <v>64</v>
          </cell>
          <cell r="D7400" t="str">
            <v>535-001</v>
          </cell>
        </row>
        <row r="7401">
          <cell r="C7401">
            <v>64</v>
          </cell>
          <cell r="D7401" t="str">
            <v>535-001</v>
          </cell>
        </row>
        <row r="7402">
          <cell r="C7402">
            <v>64</v>
          </cell>
          <cell r="D7402" t="str">
            <v>535-001</v>
          </cell>
        </row>
        <row r="7403">
          <cell r="C7403">
            <v>64</v>
          </cell>
          <cell r="D7403" t="str">
            <v>535-001</v>
          </cell>
        </row>
        <row r="7404">
          <cell r="C7404">
            <v>64</v>
          </cell>
          <cell r="D7404" t="str">
            <v>535-001</v>
          </cell>
        </row>
        <row r="7405">
          <cell r="C7405">
            <v>64</v>
          </cell>
          <cell r="D7405" t="str">
            <v>535-001</v>
          </cell>
        </row>
        <row r="7406">
          <cell r="C7406">
            <v>64</v>
          </cell>
          <cell r="D7406" t="str">
            <v>535-001</v>
          </cell>
        </row>
        <row r="7407">
          <cell r="C7407">
            <v>64</v>
          </cell>
          <cell r="D7407" t="str">
            <v>535-001</v>
          </cell>
        </row>
        <row r="7408">
          <cell r="C7408">
            <v>64</v>
          </cell>
          <cell r="D7408" t="str">
            <v>535-001</v>
          </cell>
        </row>
        <row r="7409">
          <cell r="C7409">
            <v>64</v>
          </cell>
          <cell r="D7409" t="str">
            <v>535-001</v>
          </cell>
        </row>
        <row r="7410">
          <cell r="C7410">
            <v>64</v>
          </cell>
          <cell r="D7410" t="str">
            <v>535-001</v>
          </cell>
        </row>
        <row r="7411">
          <cell r="C7411">
            <v>64</v>
          </cell>
          <cell r="D7411" t="str">
            <v>535-001</v>
          </cell>
        </row>
        <row r="7412">
          <cell r="C7412">
            <v>64</v>
          </cell>
          <cell r="D7412" t="str">
            <v>535-001</v>
          </cell>
        </row>
        <row r="7413">
          <cell r="C7413">
            <v>64</v>
          </cell>
          <cell r="D7413" t="str">
            <v>535-001</v>
          </cell>
        </row>
        <row r="7414">
          <cell r="C7414">
            <v>64</v>
          </cell>
          <cell r="D7414" t="str">
            <v>535-001</v>
          </cell>
        </row>
        <row r="7415">
          <cell r="C7415">
            <v>64</v>
          </cell>
          <cell r="D7415" t="str">
            <v>535-001</v>
          </cell>
        </row>
        <row r="7416">
          <cell r="C7416">
            <v>64</v>
          </cell>
          <cell r="D7416" t="str">
            <v>535-001</v>
          </cell>
        </row>
        <row r="7417">
          <cell r="C7417">
            <v>64</v>
          </cell>
          <cell r="D7417" t="str">
            <v>535-001</v>
          </cell>
        </row>
        <row r="7418">
          <cell r="C7418">
            <v>64</v>
          </cell>
          <cell r="D7418" t="str">
            <v>535-001</v>
          </cell>
        </row>
        <row r="7419">
          <cell r="C7419">
            <v>64</v>
          </cell>
          <cell r="D7419" t="str">
            <v>535-001</v>
          </cell>
        </row>
        <row r="7420">
          <cell r="C7420">
            <v>64</v>
          </cell>
          <cell r="D7420" t="str">
            <v>535-001</v>
          </cell>
        </row>
        <row r="7421">
          <cell r="C7421">
            <v>64</v>
          </cell>
          <cell r="D7421" t="str">
            <v>535-001</v>
          </cell>
        </row>
        <row r="7422">
          <cell r="C7422">
            <v>64</v>
          </cell>
          <cell r="D7422" t="str">
            <v>535-001</v>
          </cell>
        </row>
        <row r="7423">
          <cell r="C7423">
            <v>64</v>
          </cell>
          <cell r="D7423" t="str">
            <v>535-001</v>
          </cell>
        </row>
        <row r="7424">
          <cell r="C7424">
            <v>64</v>
          </cell>
          <cell r="D7424" t="str">
            <v>535-001</v>
          </cell>
        </row>
        <row r="7425">
          <cell r="C7425">
            <v>64</v>
          </cell>
          <cell r="D7425" t="str">
            <v>535-001</v>
          </cell>
        </row>
        <row r="7426">
          <cell r="C7426">
            <v>64</v>
          </cell>
          <cell r="D7426" t="str">
            <v>535-001</v>
          </cell>
        </row>
        <row r="7427">
          <cell r="C7427">
            <v>64</v>
          </cell>
          <cell r="D7427" t="str">
            <v>535-001</v>
          </cell>
        </row>
        <row r="7428">
          <cell r="C7428">
            <v>64</v>
          </cell>
          <cell r="D7428" t="str">
            <v>535-001</v>
          </cell>
        </row>
        <row r="7429">
          <cell r="C7429">
            <v>64</v>
          </cell>
          <cell r="D7429" t="str">
            <v>535-001</v>
          </cell>
        </row>
        <row r="7430">
          <cell r="C7430">
            <v>64</v>
          </cell>
          <cell r="D7430" t="str">
            <v>535-001</v>
          </cell>
        </row>
        <row r="7431">
          <cell r="C7431">
            <v>64</v>
          </cell>
          <cell r="D7431" t="str">
            <v>535-001</v>
          </cell>
        </row>
        <row r="7432">
          <cell r="C7432">
            <v>64</v>
          </cell>
          <cell r="D7432" t="str">
            <v>535-001</v>
          </cell>
        </row>
        <row r="7433">
          <cell r="C7433">
            <v>64</v>
          </cell>
          <cell r="D7433" t="str">
            <v>535-001</v>
          </cell>
        </row>
        <row r="7434">
          <cell r="C7434">
            <v>64</v>
          </cell>
          <cell r="D7434" t="str">
            <v>535-001</v>
          </cell>
        </row>
        <row r="7435">
          <cell r="C7435">
            <v>64</v>
          </cell>
          <cell r="D7435" t="str">
            <v>535-001</v>
          </cell>
        </row>
        <row r="7436">
          <cell r="C7436">
            <v>64</v>
          </cell>
          <cell r="D7436" t="str">
            <v>535-001</v>
          </cell>
        </row>
        <row r="7437">
          <cell r="C7437">
            <v>64</v>
          </cell>
          <cell r="D7437" t="str">
            <v>535-001</v>
          </cell>
        </row>
        <row r="7438">
          <cell r="C7438">
            <v>64</v>
          </cell>
          <cell r="D7438" t="str">
            <v>535-001</v>
          </cell>
        </row>
        <row r="7439">
          <cell r="C7439">
            <v>64</v>
          </cell>
          <cell r="D7439" t="str">
            <v>535-001</v>
          </cell>
        </row>
        <row r="7440">
          <cell r="C7440">
            <v>64</v>
          </cell>
          <cell r="D7440" t="str">
            <v>535-001</v>
          </cell>
        </row>
        <row r="7441">
          <cell r="C7441">
            <v>64</v>
          </cell>
          <cell r="D7441" t="str">
            <v>535-001</v>
          </cell>
        </row>
        <row r="7442">
          <cell r="C7442">
            <v>64</v>
          </cell>
          <cell r="D7442" t="str">
            <v>535-001</v>
          </cell>
        </row>
        <row r="7443">
          <cell r="C7443">
            <v>64</v>
          </cell>
          <cell r="D7443" t="str">
            <v>535-001</v>
          </cell>
        </row>
        <row r="7444">
          <cell r="C7444">
            <v>64</v>
          </cell>
          <cell r="D7444" t="str">
            <v>535-001</v>
          </cell>
        </row>
        <row r="7445">
          <cell r="C7445">
            <v>64</v>
          </cell>
          <cell r="D7445" t="str">
            <v>535-001</v>
          </cell>
        </row>
        <row r="7446">
          <cell r="C7446">
            <v>64</v>
          </cell>
          <cell r="D7446" t="str">
            <v>535-001</v>
          </cell>
        </row>
        <row r="7447">
          <cell r="C7447">
            <v>64</v>
          </cell>
          <cell r="D7447" t="str">
            <v>535-001</v>
          </cell>
        </row>
        <row r="7448">
          <cell r="C7448">
            <v>64</v>
          </cell>
          <cell r="D7448" t="str">
            <v>535-001</v>
          </cell>
        </row>
        <row r="7449">
          <cell r="C7449">
            <v>64</v>
          </cell>
          <cell r="D7449" t="str">
            <v>535-001</v>
          </cell>
        </row>
        <row r="7450">
          <cell r="C7450">
            <v>64</v>
          </cell>
          <cell r="D7450" t="str">
            <v>535-001</v>
          </cell>
        </row>
        <row r="7451">
          <cell r="C7451">
            <v>64</v>
          </cell>
          <cell r="D7451" t="str">
            <v>535-001</v>
          </cell>
        </row>
        <row r="7452">
          <cell r="C7452">
            <v>64</v>
          </cell>
          <cell r="D7452" t="str">
            <v>535-001</v>
          </cell>
        </row>
        <row r="7453">
          <cell r="C7453">
            <v>64</v>
          </cell>
          <cell r="D7453" t="str">
            <v>535-001</v>
          </cell>
        </row>
        <row r="7454">
          <cell r="C7454">
            <v>64</v>
          </cell>
          <cell r="D7454" t="str">
            <v>535-001</v>
          </cell>
        </row>
        <row r="7455">
          <cell r="C7455">
            <v>64</v>
          </cell>
          <cell r="D7455" t="str">
            <v>535-001</v>
          </cell>
        </row>
        <row r="7456">
          <cell r="C7456">
            <v>64</v>
          </cell>
          <cell r="D7456" t="str">
            <v>535-001</v>
          </cell>
        </row>
        <row r="7457">
          <cell r="C7457">
            <v>64</v>
          </cell>
          <cell r="D7457" t="str">
            <v>535-001</v>
          </cell>
        </row>
        <row r="7458">
          <cell r="C7458">
            <v>64</v>
          </cell>
          <cell r="D7458" t="str">
            <v>535-001</v>
          </cell>
        </row>
        <row r="7459">
          <cell r="C7459">
            <v>64</v>
          </cell>
          <cell r="D7459" t="str">
            <v>535-001</v>
          </cell>
        </row>
        <row r="7460">
          <cell r="C7460">
            <v>64</v>
          </cell>
          <cell r="D7460" t="str">
            <v>535-001</v>
          </cell>
        </row>
        <row r="7461">
          <cell r="C7461">
            <v>64</v>
          </cell>
          <cell r="D7461" t="str">
            <v>535-001</v>
          </cell>
        </row>
        <row r="7462">
          <cell r="C7462">
            <v>64</v>
          </cell>
          <cell r="D7462" t="str">
            <v>535-001</v>
          </cell>
        </row>
        <row r="7463">
          <cell r="C7463">
            <v>64</v>
          </cell>
          <cell r="D7463" t="str">
            <v>535-001</v>
          </cell>
        </row>
        <row r="7464">
          <cell r="C7464">
            <v>64</v>
          </cell>
          <cell r="D7464" t="str">
            <v>535-001</v>
          </cell>
        </row>
        <row r="7465">
          <cell r="C7465">
            <v>64</v>
          </cell>
          <cell r="D7465" t="str">
            <v>535-001</v>
          </cell>
        </row>
        <row r="7466">
          <cell r="C7466">
            <v>64</v>
          </cell>
          <cell r="D7466" t="str">
            <v>535-001</v>
          </cell>
        </row>
        <row r="7467">
          <cell r="C7467">
            <v>64</v>
          </cell>
          <cell r="D7467" t="str">
            <v>535-001</v>
          </cell>
        </row>
        <row r="7468">
          <cell r="C7468">
            <v>64</v>
          </cell>
          <cell r="D7468" t="str">
            <v>535-001</v>
          </cell>
        </row>
        <row r="7469">
          <cell r="C7469">
            <v>64</v>
          </cell>
          <cell r="D7469" t="str">
            <v>535-001</v>
          </cell>
        </row>
        <row r="7470">
          <cell r="C7470">
            <v>64</v>
          </cell>
          <cell r="D7470" t="str">
            <v>535-001</v>
          </cell>
        </row>
        <row r="7471">
          <cell r="C7471">
            <v>64</v>
          </cell>
          <cell r="D7471" t="str">
            <v>535-001</v>
          </cell>
        </row>
        <row r="7472">
          <cell r="C7472">
            <v>64</v>
          </cell>
          <cell r="D7472" t="str">
            <v>535-001</v>
          </cell>
        </row>
        <row r="7473">
          <cell r="C7473">
            <v>64</v>
          </cell>
          <cell r="D7473" t="str">
            <v>535-001</v>
          </cell>
        </row>
        <row r="7474">
          <cell r="C7474">
            <v>64</v>
          </cell>
          <cell r="D7474" t="str">
            <v>535-001</v>
          </cell>
        </row>
        <row r="7475">
          <cell r="C7475">
            <v>64</v>
          </cell>
          <cell r="D7475" t="str">
            <v>535-001</v>
          </cell>
        </row>
        <row r="7476">
          <cell r="C7476">
            <v>64</v>
          </cell>
          <cell r="D7476" t="str">
            <v>535-001</v>
          </cell>
        </row>
        <row r="7477">
          <cell r="C7477">
            <v>64</v>
          </cell>
          <cell r="D7477" t="str">
            <v>535-001</v>
          </cell>
        </row>
        <row r="7478">
          <cell r="C7478">
            <v>64</v>
          </cell>
          <cell r="D7478" t="str">
            <v>535-001</v>
          </cell>
        </row>
        <row r="7479">
          <cell r="C7479">
            <v>64</v>
          </cell>
          <cell r="D7479" t="str">
            <v>535-001</v>
          </cell>
        </row>
        <row r="7480">
          <cell r="C7480">
            <v>64</v>
          </cell>
          <cell r="D7480" t="str">
            <v>535-001</v>
          </cell>
        </row>
        <row r="7481">
          <cell r="C7481">
            <v>64</v>
          </cell>
          <cell r="D7481" t="str">
            <v>535-001</v>
          </cell>
        </row>
        <row r="7482">
          <cell r="C7482">
            <v>64</v>
          </cell>
          <cell r="D7482" t="str">
            <v>535-001</v>
          </cell>
        </row>
        <row r="7483">
          <cell r="C7483">
            <v>64</v>
          </cell>
          <cell r="D7483" t="str">
            <v>535-001</v>
          </cell>
        </row>
        <row r="7484">
          <cell r="C7484">
            <v>64</v>
          </cell>
          <cell r="D7484" t="str">
            <v>535-001</v>
          </cell>
        </row>
        <row r="7485">
          <cell r="C7485">
            <v>64</v>
          </cell>
          <cell r="D7485" t="str">
            <v>535-001</v>
          </cell>
        </row>
        <row r="7486">
          <cell r="C7486">
            <v>64</v>
          </cell>
          <cell r="D7486" t="str">
            <v>535-001</v>
          </cell>
        </row>
        <row r="7487">
          <cell r="C7487">
            <v>64</v>
          </cell>
          <cell r="D7487" t="str">
            <v>535-001</v>
          </cell>
        </row>
        <row r="7488">
          <cell r="C7488">
            <v>64</v>
          </cell>
          <cell r="D7488" t="str">
            <v>535-001</v>
          </cell>
        </row>
        <row r="7489">
          <cell r="C7489">
            <v>64</v>
          </cell>
          <cell r="D7489" t="str">
            <v>535-001</v>
          </cell>
        </row>
        <row r="7490">
          <cell r="C7490">
            <v>64</v>
          </cell>
          <cell r="D7490" t="str">
            <v>535-001</v>
          </cell>
        </row>
        <row r="7491">
          <cell r="C7491">
            <v>64</v>
          </cell>
          <cell r="D7491" t="str">
            <v>535-001</v>
          </cell>
        </row>
        <row r="7492">
          <cell r="C7492">
            <v>64</v>
          </cell>
          <cell r="D7492" t="str">
            <v>535-001</v>
          </cell>
        </row>
        <row r="7493">
          <cell r="C7493">
            <v>64</v>
          </cell>
          <cell r="D7493" t="str">
            <v>535-001</v>
          </cell>
        </row>
        <row r="7494">
          <cell r="C7494">
            <v>64</v>
          </cell>
          <cell r="D7494" t="str">
            <v>535-001</v>
          </cell>
        </row>
        <row r="7495">
          <cell r="C7495">
            <v>64</v>
          </cell>
          <cell r="D7495" t="str">
            <v>535-001</v>
          </cell>
        </row>
        <row r="7496">
          <cell r="C7496">
            <v>64</v>
          </cell>
          <cell r="D7496" t="str">
            <v>535-001</v>
          </cell>
        </row>
        <row r="7497">
          <cell r="C7497">
            <v>64</v>
          </cell>
          <cell r="D7497" t="str">
            <v>535-001</v>
          </cell>
        </row>
        <row r="7498">
          <cell r="C7498">
            <v>65</v>
          </cell>
          <cell r="D7498" t="str">
            <v>536-004</v>
          </cell>
        </row>
        <row r="7499">
          <cell r="C7499">
            <v>65</v>
          </cell>
          <cell r="D7499" t="str">
            <v>536-004</v>
          </cell>
        </row>
        <row r="7500">
          <cell r="C7500">
            <v>65</v>
          </cell>
          <cell r="D7500" t="str">
            <v>536-004</v>
          </cell>
        </row>
        <row r="7501">
          <cell r="C7501">
            <v>65</v>
          </cell>
          <cell r="D7501" t="str">
            <v>536-004</v>
          </cell>
        </row>
        <row r="7502">
          <cell r="C7502">
            <v>65</v>
          </cell>
          <cell r="D7502" t="str">
            <v>536-004</v>
          </cell>
        </row>
        <row r="7503">
          <cell r="C7503">
            <v>65</v>
          </cell>
          <cell r="D7503" t="str">
            <v>536-004</v>
          </cell>
        </row>
        <row r="7504">
          <cell r="C7504">
            <v>65</v>
          </cell>
          <cell r="D7504" t="str">
            <v>536-004</v>
          </cell>
        </row>
        <row r="7505">
          <cell r="C7505">
            <v>65</v>
          </cell>
          <cell r="D7505" t="str">
            <v>536-004</v>
          </cell>
        </row>
        <row r="7506">
          <cell r="C7506">
            <v>65</v>
          </cell>
          <cell r="D7506" t="str">
            <v>536-004</v>
          </cell>
        </row>
        <row r="7507">
          <cell r="C7507">
            <v>65</v>
          </cell>
          <cell r="D7507" t="str">
            <v>536-004</v>
          </cell>
        </row>
        <row r="7508">
          <cell r="C7508">
            <v>65</v>
          </cell>
          <cell r="D7508" t="str">
            <v>536-016</v>
          </cell>
        </row>
        <row r="7509">
          <cell r="C7509">
            <v>65</v>
          </cell>
          <cell r="D7509" t="str">
            <v>536-004</v>
          </cell>
        </row>
        <row r="7510">
          <cell r="C7510">
            <v>65</v>
          </cell>
          <cell r="D7510" t="str">
            <v>536-004</v>
          </cell>
        </row>
        <row r="7511">
          <cell r="C7511">
            <v>65</v>
          </cell>
          <cell r="D7511" t="str">
            <v>536-004</v>
          </cell>
        </row>
        <row r="7512">
          <cell r="C7512">
            <v>65</v>
          </cell>
          <cell r="D7512" t="str">
            <v>536-004</v>
          </cell>
        </row>
        <row r="7513">
          <cell r="C7513">
            <v>65</v>
          </cell>
          <cell r="D7513" t="str">
            <v>536-004</v>
          </cell>
        </row>
        <row r="7514">
          <cell r="C7514">
            <v>65</v>
          </cell>
          <cell r="D7514" t="str">
            <v>536-004</v>
          </cell>
        </row>
        <row r="7515">
          <cell r="C7515">
            <v>65</v>
          </cell>
          <cell r="D7515" t="str">
            <v>536-004</v>
          </cell>
        </row>
        <row r="7516">
          <cell r="C7516">
            <v>65</v>
          </cell>
          <cell r="D7516" t="str">
            <v>536-004</v>
          </cell>
        </row>
        <row r="7517">
          <cell r="C7517">
            <v>65</v>
          </cell>
          <cell r="D7517" t="str">
            <v>536-004</v>
          </cell>
        </row>
        <row r="7518">
          <cell r="C7518">
            <v>65</v>
          </cell>
          <cell r="D7518" t="str">
            <v>536-004</v>
          </cell>
        </row>
        <row r="7519">
          <cell r="C7519">
            <v>65</v>
          </cell>
          <cell r="D7519" t="str">
            <v>536-004</v>
          </cell>
        </row>
        <row r="7520">
          <cell r="C7520">
            <v>65</v>
          </cell>
          <cell r="D7520" t="str">
            <v>536-016</v>
          </cell>
        </row>
        <row r="7521">
          <cell r="C7521">
            <v>65</v>
          </cell>
          <cell r="D7521" t="str">
            <v>536-016</v>
          </cell>
        </row>
        <row r="7522">
          <cell r="C7522">
            <v>65</v>
          </cell>
          <cell r="D7522" t="str">
            <v>536-004</v>
          </cell>
        </row>
        <row r="7523">
          <cell r="C7523">
            <v>65</v>
          </cell>
          <cell r="D7523" t="str">
            <v>536-016</v>
          </cell>
        </row>
        <row r="7524">
          <cell r="C7524">
            <v>65</v>
          </cell>
          <cell r="D7524" t="str">
            <v>536-016</v>
          </cell>
        </row>
        <row r="7525">
          <cell r="C7525">
            <v>65</v>
          </cell>
          <cell r="D7525" t="str">
            <v>536-004</v>
          </cell>
        </row>
        <row r="7526">
          <cell r="C7526">
            <v>65</v>
          </cell>
          <cell r="D7526" t="str">
            <v>536-004</v>
          </cell>
        </row>
        <row r="7527">
          <cell r="C7527">
            <v>65</v>
          </cell>
          <cell r="D7527" t="str">
            <v>536-016</v>
          </cell>
        </row>
        <row r="7528">
          <cell r="C7528">
            <v>65</v>
          </cell>
          <cell r="D7528" t="str">
            <v>536-004</v>
          </cell>
        </row>
        <row r="7529">
          <cell r="C7529">
            <v>65</v>
          </cell>
          <cell r="D7529" t="str">
            <v>536-004</v>
          </cell>
        </row>
        <row r="7530">
          <cell r="C7530">
            <v>65</v>
          </cell>
          <cell r="D7530" t="str">
            <v>536-004</v>
          </cell>
        </row>
        <row r="7531">
          <cell r="C7531">
            <v>65</v>
          </cell>
          <cell r="D7531" t="str">
            <v>536-004</v>
          </cell>
        </row>
        <row r="7532">
          <cell r="C7532">
            <v>65</v>
          </cell>
          <cell r="D7532" t="str">
            <v>536-016</v>
          </cell>
        </row>
        <row r="7533">
          <cell r="C7533">
            <v>65</v>
          </cell>
          <cell r="D7533" t="str">
            <v>536-004</v>
          </cell>
        </row>
        <row r="7534">
          <cell r="C7534">
            <v>65</v>
          </cell>
          <cell r="D7534" t="str">
            <v>536-004</v>
          </cell>
        </row>
        <row r="7535">
          <cell r="C7535">
            <v>65</v>
          </cell>
          <cell r="D7535" t="str">
            <v>536-004</v>
          </cell>
        </row>
        <row r="7536">
          <cell r="C7536">
            <v>65</v>
          </cell>
          <cell r="D7536" t="str">
            <v>536-016</v>
          </cell>
        </row>
        <row r="7537">
          <cell r="C7537">
            <v>65</v>
          </cell>
          <cell r="D7537" t="str">
            <v>536-004</v>
          </cell>
        </row>
        <row r="7538">
          <cell r="C7538">
            <v>65</v>
          </cell>
          <cell r="D7538" t="str">
            <v>536-004</v>
          </cell>
        </row>
        <row r="7539">
          <cell r="C7539">
            <v>65</v>
          </cell>
          <cell r="D7539" t="str">
            <v>536-004</v>
          </cell>
        </row>
        <row r="7540">
          <cell r="C7540">
            <v>65</v>
          </cell>
          <cell r="D7540" t="str">
            <v>536-004</v>
          </cell>
        </row>
        <row r="7541">
          <cell r="C7541">
            <v>65</v>
          </cell>
          <cell r="D7541" t="str">
            <v>536-004</v>
          </cell>
        </row>
        <row r="7542">
          <cell r="C7542">
            <v>65</v>
          </cell>
          <cell r="D7542" t="str">
            <v>536-004</v>
          </cell>
        </row>
        <row r="7543">
          <cell r="C7543">
            <v>65</v>
          </cell>
          <cell r="D7543" t="str">
            <v>536-016</v>
          </cell>
        </row>
        <row r="7544">
          <cell r="C7544">
            <v>65</v>
          </cell>
          <cell r="D7544" t="str">
            <v>536-016</v>
          </cell>
        </row>
        <row r="7545">
          <cell r="C7545">
            <v>65</v>
          </cell>
          <cell r="D7545" t="str">
            <v>536-016</v>
          </cell>
        </row>
        <row r="7546">
          <cell r="C7546">
            <v>65</v>
          </cell>
          <cell r="D7546" t="str">
            <v>536-004</v>
          </cell>
        </row>
        <row r="7547">
          <cell r="C7547">
            <v>65</v>
          </cell>
          <cell r="D7547" t="str">
            <v>536-004</v>
          </cell>
        </row>
        <row r="7548">
          <cell r="C7548">
            <v>65</v>
          </cell>
          <cell r="D7548" t="str">
            <v>536-004</v>
          </cell>
        </row>
        <row r="7549">
          <cell r="C7549">
            <v>65</v>
          </cell>
          <cell r="D7549" t="str">
            <v>536-016</v>
          </cell>
        </row>
        <row r="7550">
          <cell r="C7550">
            <v>65</v>
          </cell>
          <cell r="D7550" t="str">
            <v>536-004</v>
          </cell>
        </row>
        <row r="7551">
          <cell r="C7551">
            <v>65</v>
          </cell>
          <cell r="D7551" t="str">
            <v>536-004</v>
          </cell>
        </row>
        <row r="7552">
          <cell r="C7552">
            <v>65</v>
          </cell>
          <cell r="D7552" t="str">
            <v>536-016</v>
          </cell>
        </row>
        <row r="7553">
          <cell r="C7553">
            <v>65</v>
          </cell>
          <cell r="D7553" t="str">
            <v>536-004</v>
          </cell>
        </row>
        <row r="7554">
          <cell r="C7554">
            <v>65</v>
          </cell>
          <cell r="D7554" t="str">
            <v>536-016</v>
          </cell>
        </row>
        <row r="7555">
          <cell r="C7555">
            <v>65</v>
          </cell>
          <cell r="D7555" t="str">
            <v>536-004</v>
          </cell>
        </row>
        <row r="7556">
          <cell r="C7556">
            <v>65</v>
          </cell>
          <cell r="D7556" t="str">
            <v>536-004</v>
          </cell>
        </row>
        <row r="7557">
          <cell r="C7557">
            <v>65</v>
          </cell>
          <cell r="D7557" t="str">
            <v>536-004</v>
          </cell>
        </row>
        <row r="7558">
          <cell r="C7558">
            <v>65</v>
          </cell>
          <cell r="D7558" t="str">
            <v>536-016</v>
          </cell>
        </row>
        <row r="7559">
          <cell r="C7559">
            <v>65</v>
          </cell>
          <cell r="D7559" t="str">
            <v>536-004</v>
          </cell>
        </row>
        <row r="7560">
          <cell r="C7560">
            <v>65</v>
          </cell>
          <cell r="D7560" t="str">
            <v>536-004</v>
          </cell>
        </row>
        <row r="7561">
          <cell r="C7561">
            <v>65</v>
          </cell>
          <cell r="D7561" t="str">
            <v>536-004</v>
          </cell>
        </row>
        <row r="7562">
          <cell r="C7562">
            <v>65</v>
          </cell>
          <cell r="D7562" t="str">
            <v>536-016</v>
          </cell>
        </row>
        <row r="7563">
          <cell r="C7563">
            <v>65</v>
          </cell>
          <cell r="D7563" t="str">
            <v>536-004</v>
          </cell>
        </row>
        <row r="7564">
          <cell r="C7564">
            <v>65</v>
          </cell>
          <cell r="D7564" t="str">
            <v>536-016</v>
          </cell>
        </row>
        <row r="7565">
          <cell r="C7565">
            <v>65</v>
          </cell>
          <cell r="D7565" t="str">
            <v>536-016</v>
          </cell>
        </row>
        <row r="7566">
          <cell r="C7566">
            <v>65</v>
          </cell>
          <cell r="D7566" t="str">
            <v>536-004</v>
          </cell>
        </row>
        <row r="7567">
          <cell r="C7567">
            <v>65</v>
          </cell>
          <cell r="D7567" t="str">
            <v>536-004</v>
          </cell>
        </row>
        <row r="7568">
          <cell r="C7568">
            <v>65</v>
          </cell>
          <cell r="D7568" t="str">
            <v>536-004</v>
          </cell>
        </row>
        <row r="7569">
          <cell r="C7569">
            <v>65</v>
          </cell>
          <cell r="D7569" t="str">
            <v>536-004</v>
          </cell>
        </row>
        <row r="7570">
          <cell r="C7570">
            <v>65</v>
          </cell>
          <cell r="D7570" t="str">
            <v>536-004</v>
          </cell>
        </row>
        <row r="7571">
          <cell r="C7571">
            <v>65</v>
          </cell>
          <cell r="D7571" t="str">
            <v>536-004</v>
          </cell>
        </row>
        <row r="7572">
          <cell r="C7572">
            <v>65</v>
          </cell>
          <cell r="D7572" t="str">
            <v>536-016</v>
          </cell>
        </row>
        <row r="7573">
          <cell r="C7573">
            <v>65</v>
          </cell>
          <cell r="D7573" t="str">
            <v>536-004</v>
          </cell>
        </row>
        <row r="7574">
          <cell r="C7574">
            <v>65</v>
          </cell>
          <cell r="D7574" t="str">
            <v>536-004</v>
          </cell>
        </row>
        <row r="7575">
          <cell r="C7575">
            <v>65</v>
          </cell>
          <cell r="D7575" t="str">
            <v>536-016</v>
          </cell>
        </row>
        <row r="7576">
          <cell r="C7576">
            <v>65</v>
          </cell>
          <cell r="D7576" t="str">
            <v>536-016</v>
          </cell>
        </row>
        <row r="7577">
          <cell r="C7577">
            <v>65</v>
          </cell>
          <cell r="D7577" t="str">
            <v>536-016</v>
          </cell>
        </row>
        <row r="7578">
          <cell r="C7578">
            <v>65</v>
          </cell>
          <cell r="D7578" t="str">
            <v>536-016</v>
          </cell>
        </row>
        <row r="7579">
          <cell r="C7579">
            <v>65</v>
          </cell>
          <cell r="D7579" t="str">
            <v>536-004</v>
          </cell>
        </row>
        <row r="7580">
          <cell r="C7580">
            <v>65</v>
          </cell>
          <cell r="D7580" t="str">
            <v>536-004</v>
          </cell>
        </row>
        <row r="7581">
          <cell r="C7581">
            <v>65</v>
          </cell>
          <cell r="D7581" t="str">
            <v>536-004</v>
          </cell>
        </row>
        <row r="7582">
          <cell r="C7582">
            <v>65</v>
          </cell>
          <cell r="D7582" t="str">
            <v>536-004</v>
          </cell>
        </row>
        <row r="7583">
          <cell r="C7583">
            <v>65</v>
          </cell>
          <cell r="D7583" t="str">
            <v>536-004</v>
          </cell>
        </row>
        <row r="7584">
          <cell r="C7584">
            <v>65</v>
          </cell>
          <cell r="D7584" t="str">
            <v>536-004</v>
          </cell>
        </row>
        <row r="7585">
          <cell r="C7585">
            <v>65</v>
          </cell>
          <cell r="D7585" t="str">
            <v>536-004</v>
          </cell>
        </row>
        <row r="7586">
          <cell r="C7586">
            <v>65</v>
          </cell>
          <cell r="D7586" t="str">
            <v>536-004</v>
          </cell>
        </row>
        <row r="7587">
          <cell r="C7587">
            <v>65</v>
          </cell>
          <cell r="D7587" t="str">
            <v>536-004</v>
          </cell>
        </row>
        <row r="7588">
          <cell r="C7588">
            <v>65</v>
          </cell>
          <cell r="D7588" t="str">
            <v>536-004</v>
          </cell>
        </row>
        <row r="7589">
          <cell r="C7589">
            <v>65</v>
          </cell>
          <cell r="D7589" t="str">
            <v>536-004</v>
          </cell>
        </row>
        <row r="7590">
          <cell r="C7590">
            <v>65</v>
          </cell>
          <cell r="D7590" t="str">
            <v>536-004</v>
          </cell>
        </row>
        <row r="7591">
          <cell r="C7591">
            <v>65</v>
          </cell>
          <cell r="D7591" t="str">
            <v>536-016</v>
          </cell>
        </row>
        <row r="7592">
          <cell r="C7592">
            <v>65</v>
          </cell>
          <cell r="D7592" t="str">
            <v>536-004</v>
          </cell>
        </row>
        <row r="7593">
          <cell r="C7593">
            <v>65</v>
          </cell>
          <cell r="D7593" t="str">
            <v>536-004</v>
          </cell>
        </row>
        <row r="7594">
          <cell r="C7594">
            <v>65</v>
          </cell>
          <cell r="D7594" t="str">
            <v>536-004</v>
          </cell>
        </row>
        <row r="7595">
          <cell r="C7595">
            <v>65</v>
          </cell>
          <cell r="D7595" t="str">
            <v>536-016</v>
          </cell>
        </row>
        <row r="7596">
          <cell r="C7596">
            <v>65</v>
          </cell>
          <cell r="D7596" t="str">
            <v>536-004</v>
          </cell>
        </row>
        <row r="7597">
          <cell r="C7597">
            <v>65</v>
          </cell>
          <cell r="D7597" t="str">
            <v>536-004</v>
          </cell>
        </row>
        <row r="7598">
          <cell r="C7598">
            <v>65</v>
          </cell>
          <cell r="D7598" t="str">
            <v>536-004</v>
          </cell>
        </row>
        <row r="7599">
          <cell r="C7599">
            <v>65</v>
          </cell>
          <cell r="D7599" t="str">
            <v>536-004</v>
          </cell>
        </row>
        <row r="7600">
          <cell r="C7600">
            <v>65</v>
          </cell>
          <cell r="D7600" t="str">
            <v>536-004</v>
          </cell>
        </row>
        <row r="7601">
          <cell r="C7601">
            <v>65</v>
          </cell>
          <cell r="D7601" t="str">
            <v>536-004</v>
          </cell>
        </row>
        <row r="7602">
          <cell r="C7602">
            <v>65</v>
          </cell>
          <cell r="D7602" t="str">
            <v>536-016</v>
          </cell>
        </row>
        <row r="7603">
          <cell r="C7603">
            <v>65</v>
          </cell>
          <cell r="D7603" t="str">
            <v>536-004</v>
          </cell>
        </row>
        <row r="7604">
          <cell r="C7604">
            <v>65</v>
          </cell>
          <cell r="D7604" t="str">
            <v>536-004</v>
          </cell>
        </row>
        <row r="7605">
          <cell r="C7605">
            <v>65</v>
          </cell>
          <cell r="D7605" t="str">
            <v>536-004</v>
          </cell>
        </row>
        <row r="7606">
          <cell r="C7606">
            <v>65</v>
          </cell>
          <cell r="D7606" t="str">
            <v>536-004</v>
          </cell>
        </row>
        <row r="7607">
          <cell r="C7607">
            <v>65</v>
          </cell>
          <cell r="D7607" t="str">
            <v>536-004</v>
          </cell>
        </row>
        <row r="7608">
          <cell r="C7608">
            <v>65</v>
          </cell>
          <cell r="D7608" t="str">
            <v>536-004</v>
          </cell>
        </row>
        <row r="7609">
          <cell r="C7609">
            <v>65</v>
          </cell>
          <cell r="D7609" t="str">
            <v>536-004</v>
          </cell>
        </row>
        <row r="7610">
          <cell r="C7610">
            <v>65</v>
          </cell>
          <cell r="D7610" t="str">
            <v>536-004</v>
          </cell>
        </row>
        <row r="7611">
          <cell r="C7611">
            <v>65</v>
          </cell>
          <cell r="D7611" t="str">
            <v>536-004</v>
          </cell>
        </row>
        <row r="7612">
          <cell r="C7612">
            <v>65</v>
          </cell>
          <cell r="D7612" t="str">
            <v>536-016</v>
          </cell>
        </row>
        <row r="7613">
          <cell r="C7613">
            <v>65</v>
          </cell>
          <cell r="D7613" t="str">
            <v>536-016</v>
          </cell>
        </row>
        <row r="7614">
          <cell r="C7614">
            <v>65</v>
          </cell>
          <cell r="D7614" t="str">
            <v>536-016</v>
          </cell>
        </row>
        <row r="7615">
          <cell r="C7615">
            <v>65</v>
          </cell>
          <cell r="D7615" t="str">
            <v>536-004</v>
          </cell>
        </row>
        <row r="7616">
          <cell r="C7616">
            <v>65</v>
          </cell>
          <cell r="D7616" t="str">
            <v>536-004</v>
          </cell>
        </row>
        <row r="7617">
          <cell r="C7617">
            <v>65</v>
          </cell>
          <cell r="D7617" t="str">
            <v>536-004</v>
          </cell>
        </row>
        <row r="7618">
          <cell r="C7618">
            <v>65</v>
          </cell>
          <cell r="D7618" t="str">
            <v>536-004</v>
          </cell>
        </row>
        <row r="7619">
          <cell r="C7619">
            <v>65</v>
          </cell>
          <cell r="D7619" t="str">
            <v>536-004</v>
          </cell>
        </row>
        <row r="7620">
          <cell r="C7620">
            <v>65</v>
          </cell>
          <cell r="D7620" t="str">
            <v>536-004</v>
          </cell>
        </row>
        <row r="7621">
          <cell r="C7621">
            <v>65</v>
          </cell>
          <cell r="D7621" t="str">
            <v>536-004</v>
          </cell>
        </row>
        <row r="7622">
          <cell r="C7622">
            <v>65</v>
          </cell>
          <cell r="D7622" t="str">
            <v>536-004</v>
          </cell>
        </row>
        <row r="7623">
          <cell r="C7623">
            <v>65</v>
          </cell>
          <cell r="D7623" t="str">
            <v>536-004</v>
          </cell>
        </row>
        <row r="7624">
          <cell r="C7624">
            <v>65</v>
          </cell>
          <cell r="D7624" t="str">
            <v>536-004</v>
          </cell>
        </row>
        <row r="7625">
          <cell r="C7625">
            <v>65</v>
          </cell>
          <cell r="D7625" t="str">
            <v>536-004</v>
          </cell>
        </row>
        <row r="7626">
          <cell r="C7626">
            <v>65</v>
          </cell>
          <cell r="D7626" t="str">
            <v>536-004</v>
          </cell>
        </row>
        <row r="7627">
          <cell r="C7627">
            <v>65</v>
          </cell>
          <cell r="D7627" t="str">
            <v>536-016</v>
          </cell>
        </row>
        <row r="7628">
          <cell r="C7628">
            <v>65</v>
          </cell>
          <cell r="D7628" t="str">
            <v>536-016</v>
          </cell>
        </row>
        <row r="7629">
          <cell r="C7629">
            <v>65</v>
          </cell>
          <cell r="D7629" t="str">
            <v>536-016</v>
          </cell>
        </row>
        <row r="7630">
          <cell r="C7630">
            <v>67</v>
          </cell>
          <cell r="D7630" t="str">
            <v>538-016</v>
          </cell>
        </row>
        <row r="7631">
          <cell r="C7631">
            <v>67</v>
          </cell>
          <cell r="D7631" t="str">
            <v>538-016</v>
          </cell>
        </row>
        <row r="7632">
          <cell r="C7632">
            <v>67</v>
          </cell>
          <cell r="D7632" t="str">
            <v>538-016</v>
          </cell>
        </row>
        <row r="7633">
          <cell r="C7633">
            <v>67</v>
          </cell>
          <cell r="D7633" t="str">
            <v>538-016</v>
          </cell>
        </row>
        <row r="7634">
          <cell r="C7634">
            <v>68</v>
          </cell>
          <cell r="D7634" t="str">
            <v>539-016</v>
          </cell>
        </row>
        <row r="7635">
          <cell r="C7635">
            <v>68</v>
          </cell>
          <cell r="D7635" t="str">
            <v>539-016</v>
          </cell>
        </row>
        <row r="7636">
          <cell r="C7636">
            <v>68</v>
          </cell>
          <cell r="D7636" t="str">
            <v>539-016</v>
          </cell>
        </row>
        <row r="7637">
          <cell r="C7637">
            <v>68</v>
          </cell>
          <cell r="D7637" t="str">
            <v>539-016</v>
          </cell>
        </row>
        <row r="7638">
          <cell r="C7638">
            <v>68</v>
          </cell>
          <cell r="D7638" t="str">
            <v>539-016</v>
          </cell>
        </row>
        <row r="7639">
          <cell r="C7639">
            <v>68</v>
          </cell>
          <cell r="D7639" t="str">
            <v>539-016</v>
          </cell>
        </row>
        <row r="7640">
          <cell r="C7640">
            <v>68</v>
          </cell>
          <cell r="D7640" t="str">
            <v>539-004</v>
          </cell>
        </row>
        <row r="7641">
          <cell r="C7641">
            <v>68</v>
          </cell>
          <cell r="D7641" t="str">
            <v>539-004</v>
          </cell>
        </row>
        <row r="7642">
          <cell r="C7642">
            <v>68</v>
          </cell>
          <cell r="D7642" t="str">
            <v>539-016</v>
          </cell>
        </row>
        <row r="7643">
          <cell r="C7643">
            <v>68</v>
          </cell>
          <cell r="D7643" t="str">
            <v>539-016</v>
          </cell>
        </row>
        <row r="7644">
          <cell r="C7644">
            <v>68</v>
          </cell>
          <cell r="D7644" t="str">
            <v>539-016</v>
          </cell>
        </row>
        <row r="7645">
          <cell r="C7645">
            <v>68</v>
          </cell>
          <cell r="D7645" t="str">
            <v>539-016</v>
          </cell>
        </row>
        <row r="7646">
          <cell r="C7646">
            <v>68</v>
          </cell>
          <cell r="D7646" t="str">
            <v>539-016</v>
          </cell>
        </row>
        <row r="7647">
          <cell r="C7647">
            <v>68</v>
          </cell>
          <cell r="D7647" t="str">
            <v>539-016</v>
          </cell>
        </row>
        <row r="7648">
          <cell r="C7648">
            <v>68</v>
          </cell>
          <cell r="D7648" t="str">
            <v>539-016</v>
          </cell>
        </row>
        <row r="7649">
          <cell r="C7649">
            <v>68</v>
          </cell>
          <cell r="D7649" t="str">
            <v>539-016</v>
          </cell>
        </row>
        <row r="7650">
          <cell r="C7650">
            <v>68</v>
          </cell>
          <cell r="D7650" t="str">
            <v>539-016</v>
          </cell>
        </row>
        <row r="7651">
          <cell r="C7651">
            <v>68</v>
          </cell>
          <cell r="D7651" t="str">
            <v>539-016</v>
          </cell>
        </row>
        <row r="7652">
          <cell r="C7652">
            <v>68</v>
          </cell>
          <cell r="D7652" t="str">
            <v>539-016</v>
          </cell>
        </row>
        <row r="7653">
          <cell r="C7653">
            <v>68</v>
          </cell>
          <cell r="D7653" t="str">
            <v>539-016</v>
          </cell>
        </row>
        <row r="7654">
          <cell r="C7654">
            <v>68</v>
          </cell>
          <cell r="D7654" t="str">
            <v>539-016</v>
          </cell>
        </row>
        <row r="7655">
          <cell r="C7655">
            <v>68</v>
          </cell>
          <cell r="D7655" t="str">
            <v>539-016</v>
          </cell>
        </row>
        <row r="7656">
          <cell r="C7656">
            <v>68</v>
          </cell>
          <cell r="D7656" t="str">
            <v>539-016</v>
          </cell>
        </row>
        <row r="7657">
          <cell r="C7657">
            <v>68</v>
          </cell>
          <cell r="D7657" t="str">
            <v>539-016</v>
          </cell>
        </row>
        <row r="7658">
          <cell r="C7658">
            <v>68</v>
          </cell>
          <cell r="D7658" t="str">
            <v>539-016</v>
          </cell>
        </row>
        <row r="7659">
          <cell r="C7659">
            <v>68</v>
          </cell>
          <cell r="D7659" t="str">
            <v>539-016</v>
          </cell>
        </row>
        <row r="7660">
          <cell r="C7660">
            <v>68</v>
          </cell>
          <cell r="D7660" t="str">
            <v>539-016</v>
          </cell>
        </row>
        <row r="7661">
          <cell r="C7661">
            <v>68</v>
          </cell>
          <cell r="D7661" t="str">
            <v>539-016</v>
          </cell>
        </row>
        <row r="7662">
          <cell r="C7662">
            <v>68</v>
          </cell>
          <cell r="D7662" t="str">
            <v>539-016</v>
          </cell>
        </row>
        <row r="7663">
          <cell r="C7663">
            <v>68</v>
          </cell>
          <cell r="D7663" t="str">
            <v>539-016</v>
          </cell>
        </row>
        <row r="7664">
          <cell r="C7664">
            <v>68</v>
          </cell>
          <cell r="D7664" t="str">
            <v>539-016</v>
          </cell>
        </row>
        <row r="7665">
          <cell r="C7665">
            <v>68</v>
          </cell>
          <cell r="D7665" t="str">
            <v>539-016</v>
          </cell>
        </row>
        <row r="7666">
          <cell r="C7666">
            <v>68</v>
          </cell>
          <cell r="D7666" t="str">
            <v>539-016</v>
          </cell>
        </row>
        <row r="7667">
          <cell r="C7667">
            <v>68</v>
          </cell>
          <cell r="D7667" t="str">
            <v>539-016</v>
          </cell>
        </row>
        <row r="7668">
          <cell r="C7668">
            <v>68</v>
          </cell>
          <cell r="D7668" t="str">
            <v>539-016</v>
          </cell>
        </row>
        <row r="7669">
          <cell r="C7669">
            <v>68</v>
          </cell>
          <cell r="D7669" t="str">
            <v>539-004</v>
          </cell>
        </row>
        <row r="7670">
          <cell r="C7670">
            <v>68</v>
          </cell>
          <cell r="D7670" t="str">
            <v>539-004</v>
          </cell>
        </row>
        <row r="7671">
          <cell r="C7671">
            <v>68</v>
          </cell>
          <cell r="D7671" t="str">
            <v>539-016</v>
          </cell>
        </row>
        <row r="7672">
          <cell r="C7672">
            <v>68</v>
          </cell>
          <cell r="D7672" t="str">
            <v>539-004</v>
          </cell>
        </row>
        <row r="7673">
          <cell r="C7673">
            <v>68</v>
          </cell>
          <cell r="D7673" t="str">
            <v>539-004</v>
          </cell>
        </row>
        <row r="7674">
          <cell r="C7674">
            <v>68</v>
          </cell>
          <cell r="D7674" t="str">
            <v>539-016</v>
          </cell>
        </row>
        <row r="7675">
          <cell r="C7675">
            <v>68</v>
          </cell>
          <cell r="D7675" t="str">
            <v>539-016</v>
          </cell>
        </row>
        <row r="7676">
          <cell r="C7676">
            <v>68</v>
          </cell>
          <cell r="D7676" t="str">
            <v>539-016</v>
          </cell>
        </row>
        <row r="7677">
          <cell r="C7677">
            <v>68</v>
          </cell>
          <cell r="D7677" t="str">
            <v>539-016</v>
          </cell>
        </row>
        <row r="7678">
          <cell r="C7678">
            <v>68</v>
          </cell>
          <cell r="D7678" t="str">
            <v>539-016</v>
          </cell>
        </row>
        <row r="7679">
          <cell r="C7679">
            <v>68</v>
          </cell>
          <cell r="D7679" t="str">
            <v>539-016</v>
          </cell>
        </row>
        <row r="7680">
          <cell r="C7680">
            <v>68</v>
          </cell>
          <cell r="D7680" t="str">
            <v>539-016</v>
          </cell>
        </row>
        <row r="7681">
          <cell r="C7681">
            <v>68</v>
          </cell>
          <cell r="D7681" t="str">
            <v>539-016</v>
          </cell>
        </row>
        <row r="7682">
          <cell r="C7682">
            <v>68</v>
          </cell>
          <cell r="D7682" t="str">
            <v>539-016</v>
          </cell>
        </row>
        <row r="7683">
          <cell r="C7683">
            <v>68</v>
          </cell>
          <cell r="D7683" t="str">
            <v>539-016</v>
          </cell>
        </row>
        <row r="7684">
          <cell r="C7684">
            <v>68</v>
          </cell>
          <cell r="D7684" t="str">
            <v>539-016</v>
          </cell>
        </row>
        <row r="7685">
          <cell r="C7685">
            <v>68</v>
          </cell>
          <cell r="D7685" t="str">
            <v>539-016</v>
          </cell>
        </row>
        <row r="7686">
          <cell r="C7686">
            <v>68</v>
          </cell>
          <cell r="D7686" t="str">
            <v>539-016</v>
          </cell>
        </row>
        <row r="7687">
          <cell r="C7687">
            <v>68</v>
          </cell>
          <cell r="D7687" t="str">
            <v>539-016</v>
          </cell>
        </row>
        <row r="7688">
          <cell r="C7688">
            <v>68</v>
          </cell>
          <cell r="D7688" t="str">
            <v>539-016</v>
          </cell>
        </row>
        <row r="7689">
          <cell r="C7689">
            <v>68</v>
          </cell>
          <cell r="D7689" t="str">
            <v>539-016</v>
          </cell>
        </row>
        <row r="7690">
          <cell r="C7690">
            <v>68</v>
          </cell>
          <cell r="D7690" t="str">
            <v>539-016</v>
          </cell>
        </row>
        <row r="7691">
          <cell r="C7691">
            <v>68</v>
          </cell>
          <cell r="D7691" t="str">
            <v>539-016</v>
          </cell>
        </row>
        <row r="7692">
          <cell r="C7692">
            <v>68</v>
          </cell>
          <cell r="D7692" t="str">
            <v>539-016</v>
          </cell>
        </row>
        <row r="7693">
          <cell r="C7693">
            <v>68</v>
          </cell>
          <cell r="D7693" t="str">
            <v>539-016</v>
          </cell>
        </row>
        <row r="7694">
          <cell r="C7694">
            <v>68</v>
          </cell>
          <cell r="D7694" t="str">
            <v>539-016</v>
          </cell>
        </row>
        <row r="7695">
          <cell r="C7695">
            <v>68</v>
          </cell>
          <cell r="D7695" t="str">
            <v>539-016</v>
          </cell>
        </row>
        <row r="7696">
          <cell r="C7696">
            <v>68</v>
          </cell>
          <cell r="D7696" t="str">
            <v>539-016</v>
          </cell>
        </row>
        <row r="7697">
          <cell r="C7697">
            <v>68</v>
          </cell>
          <cell r="D7697" t="str">
            <v>539-016</v>
          </cell>
        </row>
        <row r="7698">
          <cell r="C7698">
            <v>68</v>
          </cell>
          <cell r="D7698" t="str">
            <v>539-016</v>
          </cell>
        </row>
        <row r="7699">
          <cell r="C7699">
            <v>68</v>
          </cell>
          <cell r="D7699" t="str">
            <v>539-016</v>
          </cell>
        </row>
        <row r="7700">
          <cell r="C7700">
            <v>68</v>
          </cell>
          <cell r="D7700" t="str">
            <v>539-016</v>
          </cell>
        </row>
        <row r="7701">
          <cell r="C7701">
            <v>68</v>
          </cell>
          <cell r="D7701" t="str">
            <v>539-016</v>
          </cell>
        </row>
        <row r="7702">
          <cell r="C7702">
            <v>68</v>
          </cell>
          <cell r="D7702" t="str">
            <v>539-016</v>
          </cell>
        </row>
        <row r="7703">
          <cell r="C7703">
            <v>68</v>
          </cell>
          <cell r="D7703" t="str">
            <v>539-016</v>
          </cell>
        </row>
        <row r="7704">
          <cell r="C7704">
            <v>68</v>
          </cell>
          <cell r="D7704" t="str">
            <v>539-016</v>
          </cell>
        </row>
        <row r="7705">
          <cell r="C7705">
            <v>68</v>
          </cell>
          <cell r="D7705" t="str">
            <v>539-016</v>
          </cell>
        </row>
        <row r="7706">
          <cell r="C7706">
            <v>68</v>
          </cell>
          <cell r="D7706" t="str">
            <v>539-016</v>
          </cell>
        </row>
        <row r="7707">
          <cell r="C7707">
            <v>68</v>
          </cell>
          <cell r="D7707" t="str">
            <v>539-016</v>
          </cell>
        </row>
        <row r="7708">
          <cell r="C7708">
            <v>68</v>
          </cell>
          <cell r="D7708" t="str">
            <v>539-016</v>
          </cell>
        </row>
        <row r="7709">
          <cell r="C7709">
            <v>68</v>
          </cell>
          <cell r="D7709" t="str">
            <v>539-016</v>
          </cell>
        </row>
        <row r="7710">
          <cell r="C7710">
            <v>68</v>
          </cell>
          <cell r="D7710" t="str">
            <v>539-016</v>
          </cell>
        </row>
        <row r="7711">
          <cell r="C7711">
            <v>68</v>
          </cell>
          <cell r="D7711" t="str">
            <v>539-016</v>
          </cell>
        </row>
        <row r="7712">
          <cell r="C7712">
            <v>69</v>
          </cell>
          <cell r="D7712" t="str">
            <v>540-001</v>
          </cell>
        </row>
        <row r="7713">
          <cell r="C7713">
            <v>69</v>
          </cell>
          <cell r="D7713" t="str">
            <v>540-001</v>
          </cell>
        </row>
        <row r="7714">
          <cell r="C7714">
            <v>69</v>
          </cell>
          <cell r="D7714" t="str">
            <v>540-001</v>
          </cell>
        </row>
        <row r="7715">
          <cell r="C7715">
            <v>69</v>
          </cell>
          <cell r="D7715" t="str">
            <v>540-001</v>
          </cell>
        </row>
        <row r="7716">
          <cell r="C7716">
            <v>69</v>
          </cell>
          <cell r="D7716" t="str">
            <v>540-001</v>
          </cell>
        </row>
        <row r="7717">
          <cell r="C7717">
            <v>69</v>
          </cell>
          <cell r="D7717" t="str">
            <v>540-001</v>
          </cell>
        </row>
        <row r="7718">
          <cell r="C7718">
            <v>69</v>
          </cell>
          <cell r="D7718" t="str">
            <v>540-001</v>
          </cell>
        </row>
        <row r="7719">
          <cell r="C7719">
            <v>69</v>
          </cell>
          <cell r="D7719" t="str">
            <v>540-001</v>
          </cell>
        </row>
        <row r="7720">
          <cell r="C7720">
            <v>69</v>
          </cell>
          <cell r="D7720" t="str">
            <v>540-001</v>
          </cell>
        </row>
        <row r="7721">
          <cell r="C7721">
            <v>69</v>
          </cell>
          <cell r="D7721" t="str">
            <v>540-001</v>
          </cell>
        </row>
        <row r="7722">
          <cell r="C7722">
            <v>69</v>
          </cell>
          <cell r="D7722" t="str">
            <v>540-001</v>
          </cell>
        </row>
        <row r="7723">
          <cell r="C7723">
            <v>69</v>
          </cell>
          <cell r="D7723" t="str">
            <v>540-001</v>
          </cell>
        </row>
        <row r="7724">
          <cell r="C7724">
            <v>69</v>
          </cell>
          <cell r="D7724" t="str">
            <v>540-001</v>
          </cell>
        </row>
        <row r="7725">
          <cell r="C7725">
            <v>69</v>
          </cell>
          <cell r="D7725" t="str">
            <v>540-001</v>
          </cell>
        </row>
        <row r="7726">
          <cell r="C7726">
            <v>69</v>
          </cell>
          <cell r="D7726" t="str">
            <v>540-001</v>
          </cell>
        </row>
        <row r="7727">
          <cell r="C7727">
            <v>69</v>
          </cell>
          <cell r="D7727" t="str">
            <v>540-001</v>
          </cell>
        </row>
        <row r="7728">
          <cell r="C7728">
            <v>69</v>
          </cell>
          <cell r="D7728" t="str">
            <v>540-001</v>
          </cell>
        </row>
        <row r="7729">
          <cell r="C7729">
            <v>69</v>
          </cell>
          <cell r="D7729" t="str">
            <v>540-001</v>
          </cell>
        </row>
        <row r="7730">
          <cell r="C7730">
            <v>69</v>
          </cell>
          <cell r="D7730" t="str">
            <v>540-001</v>
          </cell>
        </row>
        <row r="7731">
          <cell r="C7731">
            <v>69</v>
          </cell>
          <cell r="D7731" t="str">
            <v>540-001</v>
          </cell>
        </row>
        <row r="7732">
          <cell r="C7732">
            <v>69</v>
          </cell>
          <cell r="D7732" t="str">
            <v>540-001</v>
          </cell>
        </row>
        <row r="7733">
          <cell r="C7733">
            <v>69</v>
          </cell>
          <cell r="D7733" t="str">
            <v>540-001</v>
          </cell>
        </row>
        <row r="7734">
          <cell r="C7734">
            <v>69</v>
          </cell>
          <cell r="D7734" t="str">
            <v>540-001</v>
          </cell>
        </row>
        <row r="7735">
          <cell r="C7735">
            <v>69</v>
          </cell>
          <cell r="D7735" t="str">
            <v>540-001</v>
          </cell>
        </row>
        <row r="7736">
          <cell r="C7736">
            <v>69</v>
          </cell>
          <cell r="D7736" t="str">
            <v>540-001</v>
          </cell>
        </row>
        <row r="7737">
          <cell r="C7737">
            <v>69</v>
          </cell>
          <cell r="D7737" t="str">
            <v>540-001</v>
          </cell>
        </row>
        <row r="7738">
          <cell r="C7738">
            <v>69</v>
          </cell>
          <cell r="D7738" t="str">
            <v>540-001</v>
          </cell>
        </row>
        <row r="7739">
          <cell r="C7739">
            <v>69</v>
          </cell>
          <cell r="D7739" t="str">
            <v>540-001</v>
          </cell>
        </row>
        <row r="7740">
          <cell r="C7740">
            <v>69</v>
          </cell>
          <cell r="D7740" t="str">
            <v>540-001</v>
          </cell>
        </row>
        <row r="7741">
          <cell r="C7741">
            <v>69</v>
          </cell>
          <cell r="D7741" t="str">
            <v>540-001</v>
          </cell>
        </row>
        <row r="7742">
          <cell r="C7742">
            <v>69</v>
          </cell>
          <cell r="D7742" t="str">
            <v>540-001</v>
          </cell>
        </row>
        <row r="7743">
          <cell r="C7743">
            <v>69</v>
          </cell>
          <cell r="D7743" t="str">
            <v>540-001</v>
          </cell>
        </row>
        <row r="7744">
          <cell r="C7744">
            <v>69</v>
          </cell>
          <cell r="D7744" t="str">
            <v>540-001</v>
          </cell>
        </row>
        <row r="7745">
          <cell r="C7745">
            <v>69</v>
          </cell>
          <cell r="D7745" t="str">
            <v>540-001</v>
          </cell>
        </row>
        <row r="7746">
          <cell r="C7746">
            <v>69</v>
          </cell>
          <cell r="D7746" t="str">
            <v>540-001</v>
          </cell>
        </row>
        <row r="7747">
          <cell r="C7747">
            <v>69</v>
          </cell>
          <cell r="D7747" t="str">
            <v>540-001</v>
          </cell>
        </row>
        <row r="7748">
          <cell r="C7748">
            <v>69</v>
          </cell>
          <cell r="D7748" t="str">
            <v>540-001</v>
          </cell>
        </row>
        <row r="7749">
          <cell r="C7749">
            <v>69</v>
          </cell>
          <cell r="D7749" t="str">
            <v>540-001</v>
          </cell>
        </row>
        <row r="7750">
          <cell r="C7750">
            <v>69</v>
          </cell>
          <cell r="D7750" t="str">
            <v>540-001</v>
          </cell>
        </row>
        <row r="7751">
          <cell r="C7751">
            <v>69</v>
          </cell>
          <cell r="D7751" t="str">
            <v>540-001</v>
          </cell>
        </row>
        <row r="7752">
          <cell r="C7752">
            <v>69</v>
          </cell>
          <cell r="D7752" t="str">
            <v>540-001</v>
          </cell>
        </row>
        <row r="7753">
          <cell r="C7753">
            <v>69</v>
          </cell>
          <cell r="D7753" t="str">
            <v>540-001</v>
          </cell>
        </row>
        <row r="7754">
          <cell r="C7754">
            <v>69</v>
          </cell>
          <cell r="D7754" t="str">
            <v>540-001</v>
          </cell>
        </row>
        <row r="7755">
          <cell r="C7755">
            <v>69</v>
          </cell>
          <cell r="D7755" t="str">
            <v>540-001</v>
          </cell>
        </row>
        <row r="7756">
          <cell r="C7756">
            <v>69</v>
          </cell>
          <cell r="D7756" t="str">
            <v>540-001</v>
          </cell>
        </row>
        <row r="7757">
          <cell r="C7757">
            <v>69</v>
          </cell>
          <cell r="D7757" t="str">
            <v>540-001</v>
          </cell>
        </row>
        <row r="7758">
          <cell r="C7758">
            <v>69</v>
          </cell>
          <cell r="D7758" t="str">
            <v>540-001</v>
          </cell>
        </row>
        <row r="7759">
          <cell r="C7759">
            <v>69</v>
          </cell>
          <cell r="D7759" t="str">
            <v>540-001</v>
          </cell>
        </row>
        <row r="7760">
          <cell r="C7760">
            <v>69</v>
          </cell>
          <cell r="D7760" t="str">
            <v>540-001</v>
          </cell>
        </row>
        <row r="7761">
          <cell r="C7761">
            <v>69</v>
          </cell>
          <cell r="D7761" t="str">
            <v>540-001</v>
          </cell>
        </row>
        <row r="7762">
          <cell r="C7762">
            <v>69</v>
          </cell>
          <cell r="D7762" t="str">
            <v>540-001</v>
          </cell>
        </row>
        <row r="7763">
          <cell r="C7763">
            <v>69</v>
          </cell>
          <cell r="D7763" t="str">
            <v>540-001</v>
          </cell>
        </row>
        <row r="7764">
          <cell r="C7764">
            <v>69</v>
          </cell>
          <cell r="D7764" t="str">
            <v>540-001</v>
          </cell>
        </row>
        <row r="7765">
          <cell r="C7765">
            <v>69</v>
          </cell>
          <cell r="D7765" t="str">
            <v>540-001</v>
          </cell>
        </row>
        <row r="7766">
          <cell r="C7766">
            <v>69</v>
          </cell>
          <cell r="D7766" t="str">
            <v>540-001</v>
          </cell>
        </row>
        <row r="7767">
          <cell r="C7767">
            <v>69</v>
          </cell>
          <cell r="D7767" t="str">
            <v>540-001</v>
          </cell>
        </row>
        <row r="7768">
          <cell r="C7768">
            <v>69</v>
          </cell>
          <cell r="D7768" t="str">
            <v>540-001</v>
          </cell>
        </row>
        <row r="7769">
          <cell r="C7769">
            <v>69</v>
          </cell>
          <cell r="D7769" t="str">
            <v>540-001</v>
          </cell>
        </row>
        <row r="7770">
          <cell r="C7770">
            <v>69</v>
          </cell>
          <cell r="D7770" t="str">
            <v>540-001</v>
          </cell>
        </row>
        <row r="7771">
          <cell r="C7771">
            <v>69</v>
          </cell>
          <cell r="D7771" t="str">
            <v>540-001</v>
          </cell>
        </row>
        <row r="7772">
          <cell r="C7772">
            <v>69</v>
          </cell>
          <cell r="D7772" t="str">
            <v>540-001</v>
          </cell>
        </row>
        <row r="7773">
          <cell r="C7773">
            <v>69</v>
          </cell>
          <cell r="D7773" t="str">
            <v>540-001</v>
          </cell>
        </row>
        <row r="7774">
          <cell r="C7774">
            <v>69</v>
          </cell>
          <cell r="D7774" t="str">
            <v>540-001</v>
          </cell>
        </row>
        <row r="7775">
          <cell r="C7775">
            <v>69</v>
          </cell>
          <cell r="D7775" t="str">
            <v>540-001</v>
          </cell>
        </row>
        <row r="7776">
          <cell r="C7776">
            <v>69</v>
          </cell>
          <cell r="D7776" t="str">
            <v>540-001</v>
          </cell>
        </row>
        <row r="7777">
          <cell r="C7777">
            <v>69</v>
          </cell>
          <cell r="D7777" t="str">
            <v>540-001</v>
          </cell>
        </row>
        <row r="7778">
          <cell r="C7778">
            <v>69</v>
          </cell>
          <cell r="D7778" t="str">
            <v>540-001</v>
          </cell>
        </row>
        <row r="7779">
          <cell r="C7779">
            <v>69</v>
          </cell>
          <cell r="D7779" t="str">
            <v>540-001</v>
          </cell>
        </row>
        <row r="7780">
          <cell r="C7780">
            <v>69</v>
          </cell>
          <cell r="D7780" t="str">
            <v>540-001</v>
          </cell>
        </row>
        <row r="7781">
          <cell r="C7781">
            <v>69</v>
          </cell>
          <cell r="D7781" t="str">
            <v>540-001</v>
          </cell>
        </row>
        <row r="7782">
          <cell r="C7782">
            <v>69</v>
          </cell>
          <cell r="D7782" t="str">
            <v>540-001</v>
          </cell>
        </row>
        <row r="7783">
          <cell r="C7783">
            <v>69</v>
          </cell>
          <cell r="D7783" t="str">
            <v>540-001</v>
          </cell>
        </row>
        <row r="7784">
          <cell r="C7784">
            <v>69</v>
          </cell>
          <cell r="D7784" t="str">
            <v>540-001</v>
          </cell>
        </row>
        <row r="7785">
          <cell r="C7785">
            <v>69</v>
          </cell>
          <cell r="D7785" t="str">
            <v>540-001</v>
          </cell>
        </row>
        <row r="7786">
          <cell r="C7786">
            <v>69</v>
          </cell>
          <cell r="D7786" t="str">
            <v>540-001</v>
          </cell>
        </row>
        <row r="7787">
          <cell r="C7787">
            <v>69</v>
          </cell>
          <cell r="D7787" t="str">
            <v>540-001</v>
          </cell>
        </row>
        <row r="7788">
          <cell r="C7788">
            <v>69</v>
          </cell>
          <cell r="D7788" t="str">
            <v>540-001</v>
          </cell>
        </row>
        <row r="7789">
          <cell r="C7789">
            <v>69</v>
          </cell>
          <cell r="D7789" t="str">
            <v>540-001</v>
          </cell>
        </row>
        <row r="7790">
          <cell r="C7790">
            <v>69</v>
          </cell>
          <cell r="D7790" t="str">
            <v>540-001</v>
          </cell>
        </row>
        <row r="7791">
          <cell r="C7791">
            <v>69</v>
          </cell>
          <cell r="D7791" t="str">
            <v>540-001</v>
          </cell>
        </row>
        <row r="7792">
          <cell r="C7792">
            <v>69</v>
          </cell>
          <cell r="D7792" t="str">
            <v>540-001</v>
          </cell>
        </row>
        <row r="7793">
          <cell r="C7793">
            <v>69</v>
          </cell>
          <cell r="D7793" t="str">
            <v>540-001</v>
          </cell>
        </row>
        <row r="7794">
          <cell r="C7794">
            <v>69</v>
          </cell>
          <cell r="D7794" t="str">
            <v>540-001</v>
          </cell>
        </row>
        <row r="7795">
          <cell r="C7795">
            <v>69</v>
          </cell>
          <cell r="D7795" t="str">
            <v>540-001</v>
          </cell>
        </row>
        <row r="7796">
          <cell r="C7796">
            <v>69</v>
          </cell>
          <cell r="D7796" t="str">
            <v>540-001</v>
          </cell>
        </row>
        <row r="7797">
          <cell r="C7797">
            <v>69</v>
          </cell>
          <cell r="D7797" t="str">
            <v>540-001</v>
          </cell>
        </row>
        <row r="7798">
          <cell r="C7798">
            <v>69</v>
          </cell>
          <cell r="D7798" t="str">
            <v>540-001</v>
          </cell>
        </row>
        <row r="7799">
          <cell r="C7799">
            <v>69</v>
          </cell>
          <cell r="D7799" t="str">
            <v>540-001</v>
          </cell>
        </row>
        <row r="7800">
          <cell r="C7800">
            <v>69</v>
          </cell>
          <cell r="D7800" t="str">
            <v>540-001</v>
          </cell>
        </row>
        <row r="7801">
          <cell r="C7801">
            <v>69</v>
          </cell>
          <cell r="D7801" t="str">
            <v>540-001</v>
          </cell>
        </row>
        <row r="7802">
          <cell r="C7802">
            <v>69</v>
          </cell>
          <cell r="D7802" t="str">
            <v>540-001</v>
          </cell>
        </row>
        <row r="7803">
          <cell r="C7803">
            <v>69</v>
          </cell>
          <cell r="D7803" t="str">
            <v>540-001</v>
          </cell>
        </row>
        <row r="7804">
          <cell r="C7804">
            <v>69</v>
          </cell>
          <cell r="D7804" t="str">
            <v>540-001</v>
          </cell>
        </row>
        <row r="7805">
          <cell r="C7805">
            <v>69</v>
          </cell>
          <cell r="D7805" t="str">
            <v>540-001</v>
          </cell>
        </row>
        <row r="7806">
          <cell r="C7806">
            <v>69</v>
          </cell>
          <cell r="D7806" t="str">
            <v>540-001</v>
          </cell>
        </row>
        <row r="7807">
          <cell r="C7807">
            <v>69</v>
          </cell>
          <cell r="D7807" t="str">
            <v>540-001</v>
          </cell>
        </row>
        <row r="7808">
          <cell r="C7808">
            <v>69</v>
          </cell>
          <cell r="D7808" t="str">
            <v>540-001</v>
          </cell>
        </row>
        <row r="7809">
          <cell r="C7809">
            <v>69</v>
          </cell>
          <cell r="D7809" t="str">
            <v>540-001</v>
          </cell>
        </row>
        <row r="7810">
          <cell r="C7810">
            <v>69</v>
          </cell>
          <cell r="D7810" t="str">
            <v>540-001</v>
          </cell>
        </row>
        <row r="7811">
          <cell r="C7811">
            <v>69</v>
          </cell>
          <cell r="D7811" t="str">
            <v>540-001</v>
          </cell>
        </row>
        <row r="7812">
          <cell r="C7812">
            <v>69</v>
          </cell>
          <cell r="D7812" t="str">
            <v>540-001</v>
          </cell>
        </row>
        <row r="7813">
          <cell r="C7813">
            <v>69</v>
          </cell>
          <cell r="D7813" t="str">
            <v>540-001</v>
          </cell>
        </row>
        <row r="7814">
          <cell r="C7814">
            <v>69</v>
          </cell>
          <cell r="D7814" t="str">
            <v>540-001</v>
          </cell>
        </row>
        <row r="7815">
          <cell r="C7815">
            <v>69</v>
          </cell>
          <cell r="D7815" t="str">
            <v>540-001</v>
          </cell>
        </row>
        <row r="7816">
          <cell r="C7816">
            <v>69</v>
          </cell>
          <cell r="D7816" t="str">
            <v>540-001</v>
          </cell>
        </row>
        <row r="7817">
          <cell r="C7817">
            <v>69</v>
          </cell>
          <cell r="D7817" t="str">
            <v>540-001</v>
          </cell>
        </row>
        <row r="7818">
          <cell r="C7818">
            <v>69</v>
          </cell>
          <cell r="D7818" t="str">
            <v>540-001</v>
          </cell>
        </row>
        <row r="7819">
          <cell r="C7819">
            <v>69</v>
          </cell>
          <cell r="D7819" t="str">
            <v>540-001</v>
          </cell>
        </row>
        <row r="7820">
          <cell r="C7820">
            <v>69</v>
          </cell>
          <cell r="D7820" t="str">
            <v>540-001</v>
          </cell>
        </row>
        <row r="7821">
          <cell r="C7821">
            <v>69</v>
          </cell>
          <cell r="D7821" t="str">
            <v>540-001</v>
          </cell>
        </row>
        <row r="7822">
          <cell r="C7822">
            <v>69</v>
          </cell>
          <cell r="D7822" t="str">
            <v>540-001</v>
          </cell>
        </row>
        <row r="7823">
          <cell r="C7823">
            <v>69</v>
          </cell>
          <cell r="D7823" t="str">
            <v>540-001</v>
          </cell>
        </row>
        <row r="7824">
          <cell r="C7824">
            <v>69</v>
          </cell>
          <cell r="D7824" t="str">
            <v>540-001</v>
          </cell>
        </row>
        <row r="7825">
          <cell r="C7825">
            <v>69</v>
          </cell>
          <cell r="D7825" t="str">
            <v>540-001</v>
          </cell>
        </row>
        <row r="7826">
          <cell r="C7826">
            <v>69</v>
          </cell>
          <cell r="D7826" t="str">
            <v>540-001</v>
          </cell>
        </row>
        <row r="7827">
          <cell r="C7827">
            <v>69</v>
          </cell>
          <cell r="D7827" t="str">
            <v>540-001</v>
          </cell>
        </row>
        <row r="7828">
          <cell r="C7828">
            <v>69</v>
          </cell>
          <cell r="D7828" t="str">
            <v>540-001</v>
          </cell>
        </row>
        <row r="7829">
          <cell r="C7829">
            <v>69</v>
          </cell>
          <cell r="D7829" t="str">
            <v>540-001</v>
          </cell>
        </row>
        <row r="7830">
          <cell r="C7830">
            <v>69</v>
          </cell>
          <cell r="D7830" t="str">
            <v>540-001</v>
          </cell>
        </row>
        <row r="7831">
          <cell r="C7831">
            <v>69</v>
          </cell>
          <cell r="D7831" t="str">
            <v>540-001</v>
          </cell>
        </row>
        <row r="7832">
          <cell r="C7832">
            <v>69</v>
          </cell>
          <cell r="D7832" t="str">
            <v>540-001</v>
          </cell>
        </row>
        <row r="7833">
          <cell r="C7833">
            <v>69</v>
          </cell>
          <cell r="D7833" t="str">
            <v>540-001</v>
          </cell>
        </row>
        <row r="7834">
          <cell r="C7834">
            <v>69</v>
          </cell>
          <cell r="D7834" t="str">
            <v>540-001</v>
          </cell>
        </row>
        <row r="7835">
          <cell r="C7835">
            <v>69</v>
          </cell>
          <cell r="D7835" t="str">
            <v>540-001</v>
          </cell>
        </row>
        <row r="7836">
          <cell r="C7836">
            <v>69</v>
          </cell>
          <cell r="D7836" t="str">
            <v>540-001</v>
          </cell>
        </row>
        <row r="7837">
          <cell r="C7837">
            <v>69</v>
          </cell>
          <cell r="D7837" t="str">
            <v>540-001</v>
          </cell>
        </row>
        <row r="7838">
          <cell r="C7838">
            <v>69</v>
          </cell>
          <cell r="D7838" t="str">
            <v>540-001</v>
          </cell>
        </row>
        <row r="7839">
          <cell r="C7839">
            <v>69</v>
          </cell>
          <cell r="D7839" t="str">
            <v>540-001</v>
          </cell>
        </row>
        <row r="7840">
          <cell r="C7840">
            <v>69</v>
          </cell>
          <cell r="D7840" t="str">
            <v>540-001</v>
          </cell>
        </row>
        <row r="7841">
          <cell r="C7841">
            <v>69</v>
          </cell>
          <cell r="D7841" t="str">
            <v>540-001</v>
          </cell>
        </row>
        <row r="7842">
          <cell r="C7842">
            <v>69</v>
          </cell>
          <cell r="D7842" t="str">
            <v>540-001</v>
          </cell>
        </row>
        <row r="7843">
          <cell r="C7843">
            <v>69</v>
          </cell>
          <cell r="D7843" t="str">
            <v>540-001</v>
          </cell>
        </row>
        <row r="7844">
          <cell r="C7844">
            <v>69</v>
          </cell>
          <cell r="D7844" t="str">
            <v>540-001</v>
          </cell>
        </row>
        <row r="7845">
          <cell r="C7845">
            <v>69</v>
          </cell>
          <cell r="D7845" t="str">
            <v>540-001</v>
          </cell>
        </row>
        <row r="7846">
          <cell r="C7846">
            <v>69</v>
          </cell>
          <cell r="D7846" t="str">
            <v>540-001</v>
          </cell>
        </row>
        <row r="7847">
          <cell r="C7847">
            <v>69</v>
          </cell>
          <cell r="D7847" t="str">
            <v>540-001</v>
          </cell>
        </row>
        <row r="7848">
          <cell r="C7848">
            <v>69</v>
          </cell>
          <cell r="D7848" t="str">
            <v>540-001</v>
          </cell>
        </row>
        <row r="7849">
          <cell r="C7849">
            <v>69</v>
          </cell>
          <cell r="D7849" t="str">
            <v>540-001</v>
          </cell>
        </row>
        <row r="7850">
          <cell r="C7850">
            <v>69</v>
          </cell>
          <cell r="D7850" t="str">
            <v>540-001</v>
          </cell>
        </row>
        <row r="7851">
          <cell r="C7851">
            <v>69</v>
          </cell>
          <cell r="D7851" t="str">
            <v>540-001</v>
          </cell>
        </row>
        <row r="7852">
          <cell r="C7852">
            <v>69</v>
          </cell>
          <cell r="D7852" t="str">
            <v>540-001</v>
          </cell>
        </row>
        <row r="7853">
          <cell r="C7853">
            <v>69</v>
          </cell>
          <cell r="D7853" t="str">
            <v>540-001</v>
          </cell>
        </row>
        <row r="7854">
          <cell r="C7854">
            <v>69</v>
          </cell>
          <cell r="D7854" t="str">
            <v>540-001</v>
          </cell>
        </row>
        <row r="7855">
          <cell r="C7855">
            <v>69</v>
          </cell>
          <cell r="D7855" t="str">
            <v>540-001</v>
          </cell>
        </row>
        <row r="7856">
          <cell r="C7856">
            <v>69</v>
          </cell>
          <cell r="D7856" t="str">
            <v>540-001</v>
          </cell>
        </row>
        <row r="7857">
          <cell r="C7857">
            <v>69</v>
          </cell>
          <cell r="D7857" t="str">
            <v>540-001</v>
          </cell>
        </row>
        <row r="7858">
          <cell r="C7858">
            <v>69</v>
          </cell>
          <cell r="D7858" t="str">
            <v>540-001</v>
          </cell>
        </row>
        <row r="7859">
          <cell r="C7859">
            <v>69</v>
          </cell>
          <cell r="D7859" t="str">
            <v>540-001</v>
          </cell>
        </row>
        <row r="7860">
          <cell r="C7860">
            <v>69</v>
          </cell>
          <cell r="D7860" t="str">
            <v>540-001</v>
          </cell>
        </row>
        <row r="7861">
          <cell r="C7861">
            <v>69</v>
          </cell>
          <cell r="D7861" t="str">
            <v>540-001</v>
          </cell>
        </row>
        <row r="7862">
          <cell r="C7862">
            <v>69</v>
          </cell>
          <cell r="D7862" t="str">
            <v>540-001</v>
          </cell>
        </row>
        <row r="7863">
          <cell r="C7863">
            <v>69</v>
          </cell>
          <cell r="D7863" t="str">
            <v>540-001</v>
          </cell>
        </row>
        <row r="7864">
          <cell r="C7864">
            <v>69</v>
          </cell>
          <cell r="D7864" t="str">
            <v>540-001</v>
          </cell>
        </row>
        <row r="7865">
          <cell r="C7865">
            <v>69</v>
          </cell>
          <cell r="D7865" t="str">
            <v>540-001</v>
          </cell>
        </row>
        <row r="7866">
          <cell r="C7866">
            <v>69</v>
          </cell>
          <cell r="D7866" t="str">
            <v>540-001</v>
          </cell>
        </row>
        <row r="7867">
          <cell r="C7867">
            <v>69</v>
          </cell>
          <cell r="D7867" t="str">
            <v>540-001</v>
          </cell>
        </row>
        <row r="7868">
          <cell r="C7868">
            <v>69</v>
          </cell>
          <cell r="D7868" t="str">
            <v>540-001</v>
          </cell>
        </row>
        <row r="7869">
          <cell r="C7869">
            <v>69</v>
          </cell>
          <cell r="D7869" t="str">
            <v>540-001</v>
          </cell>
        </row>
        <row r="7870">
          <cell r="C7870">
            <v>69</v>
          </cell>
          <cell r="D7870" t="str">
            <v>540-001</v>
          </cell>
        </row>
        <row r="7871">
          <cell r="C7871">
            <v>69</v>
          </cell>
          <cell r="D7871" t="str">
            <v>540-001</v>
          </cell>
        </row>
        <row r="7872">
          <cell r="C7872">
            <v>69</v>
          </cell>
          <cell r="D7872" t="str">
            <v>540-001</v>
          </cell>
        </row>
        <row r="7873">
          <cell r="C7873">
            <v>69</v>
          </cell>
          <cell r="D7873" t="str">
            <v>540-001</v>
          </cell>
        </row>
        <row r="7874">
          <cell r="C7874">
            <v>69</v>
          </cell>
          <cell r="D7874" t="str">
            <v>540-001</v>
          </cell>
        </row>
        <row r="7875">
          <cell r="C7875">
            <v>69</v>
          </cell>
          <cell r="D7875" t="str">
            <v>540-001</v>
          </cell>
        </row>
        <row r="7876">
          <cell r="C7876">
            <v>69</v>
          </cell>
          <cell r="D7876" t="str">
            <v>540-001</v>
          </cell>
        </row>
        <row r="7877">
          <cell r="C7877">
            <v>69</v>
          </cell>
          <cell r="D7877" t="str">
            <v>540-001</v>
          </cell>
        </row>
        <row r="7878">
          <cell r="C7878">
            <v>69</v>
          </cell>
          <cell r="D7878" t="str">
            <v>540-001</v>
          </cell>
        </row>
        <row r="7879">
          <cell r="C7879">
            <v>69</v>
          </cell>
          <cell r="D7879" t="str">
            <v>540-001</v>
          </cell>
        </row>
        <row r="7880">
          <cell r="C7880">
            <v>69</v>
          </cell>
          <cell r="D7880" t="str">
            <v>540-001</v>
          </cell>
        </row>
        <row r="7881">
          <cell r="C7881">
            <v>69</v>
          </cell>
          <cell r="D7881" t="str">
            <v>540-001</v>
          </cell>
        </row>
        <row r="7882">
          <cell r="C7882">
            <v>69</v>
          </cell>
          <cell r="D7882" t="str">
            <v>540-001</v>
          </cell>
        </row>
        <row r="7883">
          <cell r="C7883">
            <v>69</v>
          </cell>
          <cell r="D7883" t="str">
            <v>540-001</v>
          </cell>
        </row>
        <row r="7884">
          <cell r="C7884">
            <v>69</v>
          </cell>
          <cell r="D7884" t="str">
            <v>540-001</v>
          </cell>
        </row>
        <row r="7885">
          <cell r="C7885">
            <v>69</v>
          </cell>
          <cell r="D7885" t="str">
            <v>540-001</v>
          </cell>
        </row>
        <row r="7886">
          <cell r="C7886">
            <v>69</v>
          </cell>
          <cell r="D7886" t="str">
            <v>540-001</v>
          </cell>
        </row>
        <row r="7887">
          <cell r="C7887">
            <v>70</v>
          </cell>
          <cell r="D7887" t="str">
            <v>541-033</v>
          </cell>
        </row>
        <row r="7888">
          <cell r="C7888">
            <v>70</v>
          </cell>
          <cell r="D7888" t="str">
            <v>541-033</v>
          </cell>
        </row>
        <row r="7889">
          <cell r="C7889">
            <v>70</v>
          </cell>
          <cell r="D7889" t="str">
            <v>541-033</v>
          </cell>
        </row>
        <row r="7890">
          <cell r="C7890">
            <v>70</v>
          </cell>
          <cell r="D7890" t="str">
            <v>541-033</v>
          </cell>
        </row>
        <row r="7891">
          <cell r="C7891">
            <v>70</v>
          </cell>
          <cell r="D7891" t="str">
            <v>541-033</v>
          </cell>
        </row>
        <row r="7892">
          <cell r="C7892">
            <v>70</v>
          </cell>
          <cell r="D7892" t="str">
            <v>541-033</v>
          </cell>
        </row>
        <row r="7893">
          <cell r="C7893">
            <v>70</v>
          </cell>
          <cell r="D7893" t="str">
            <v>541-033</v>
          </cell>
        </row>
        <row r="7894">
          <cell r="C7894">
            <v>70</v>
          </cell>
          <cell r="D7894" t="str">
            <v>541-033</v>
          </cell>
        </row>
        <row r="7895">
          <cell r="C7895">
            <v>70</v>
          </cell>
          <cell r="D7895" t="str">
            <v>541-033</v>
          </cell>
        </row>
        <row r="7896">
          <cell r="C7896">
            <v>70</v>
          </cell>
          <cell r="D7896" t="str">
            <v>541-033</v>
          </cell>
        </row>
        <row r="7897">
          <cell r="C7897">
            <v>70</v>
          </cell>
          <cell r="D7897" t="str">
            <v>541-033</v>
          </cell>
        </row>
        <row r="7898">
          <cell r="C7898">
            <v>70</v>
          </cell>
          <cell r="D7898" t="str">
            <v>541-033</v>
          </cell>
        </row>
        <row r="7899">
          <cell r="C7899">
            <v>70</v>
          </cell>
          <cell r="D7899" t="str">
            <v>541-033</v>
          </cell>
        </row>
        <row r="7900">
          <cell r="C7900">
            <v>70</v>
          </cell>
          <cell r="D7900" t="str">
            <v>541-033</v>
          </cell>
        </row>
        <row r="7901">
          <cell r="C7901">
            <v>70</v>
          </cell>
          <cell r="D7901" t="str">
            <v>541-033</v>
          </cell>
        </row>
        <row r="7902">
          <cell r="C7902">
            <v>70</v>
          </cell>
          <cell r="D7902" t="str">
            <v>541-033</v>
          </cell>
        </row>
        <row r="7903">
          <cell r="C7903">
            <v>70</v>
          </cell>
          <cell r="D7903" t="str">
            <v>541-033</v>
          </cell>
        </row>
        <row r="7904">
          <cell r="C7904">
            <v>70</v>
          </cell>
          <cell r="D7904" t="str">
            <v>541-033</v>
          </cell>
        </row>
        <row r="7905">
          <cell r="C7905">
            <v>70</v>
          </cell>
          <cell r="D7905" t="str">
            <v>541-033</v>
          </cell>
        </row>
        <row r="7906">
          <cell r="C7906">
            <v>70</v>
          </cell>
          <cell r="D7906" t="str">
            <v>541-033</v>
          </cell>
        </row>
        <row r="7907">
          <cell r="C7907">
            <v>70</v>
          </cell>
          <cell r="D7907" t="str">
            <v>541-033</v>
          </cell>
        </row>
        <row r="7908">
          <cell r="C7908">
            <v>70</v>
          </cell>
          <cell r="D7908" t="str">
            <v>541-033</v>
          </cell>
        </row>
        <row r="7909">
          <cell r="C7909">
            <v>70</v>
          </cell>
          <cell r="D7909" t="str">
            <v>541-033</v>
          </cell>
        </row>
        <row r="7910">
          <cell r="C7910">
            <v>70</v>
          </cell>
          <cell r="D7910" t="str">
            <v>541-033</v>
          </cell>
        </row>
        <row r="7911">
          <cell r="C7911">
            <v>70</v>
          </cell>
          <cell r="D7911" t="str">
            <v>541-033</v>
          </cell>
        </row>
        <row r="7912">
          <cell r="C7912">
            <v>70</v>
          </cell>
          <cell r="D7912" t="str">
            <v>541-033</v>
          </cell>
        </row>
        <row r="7913">
          <cell r="C7913">
            <v>70</v>
          </cell>
          <cell r="D7913" t="str">
            <v>541-033</v>
          </cell>
        </row>
        <row r="7914">
          <cell r="C7914">
            <v>70</v>
          </cell>
          <cell r="D7914" t="str">
            <v>541-033</v>
          </cell>
        </row>
        <row r="7915">
          <cell r="C7915">
            <v>70</v>
          </cell>
          <cell r="D7915" t="str">
            <v>541-033</v>
          </cell>
        </row>
        <row r="7916">
          <cell r="C7916">
            <v>70</v>
          </cell>
          <cell r="D7916" t="str">
            <v>541-033</v>
          </cell>
        </row>
        <row r="7917">
          <cell r="C7917">
            <v>70</v>
          </cell>
          <cell r="D7917" t="str">
            <v>541-033</v>
          </cell>
        </row>
        <row r="7918">
          <cell r="C7918">
            <v>70</v>
          </cell>
          <cell r="D7918" t="str">
            <v>541-033</v>
          </cell>
        </row>
        <row r="7919">
          <cell r="C7919">
            <v>70</v>
          </cell>
          <cell r="D7919" t="str">
            <v>541-033</v>
          </cell>
        </row>
        <row r="7920">
          <cell r="C7920">
            <v>70</v>
          </cell>
          <cell r="D7920" t="str">
            <v>541-033</v>
          </cell>
        </row>
        <row r="7921">
          <cell r="C7921">
            <v>70</v>
          </cell>
          <cell r="D7921" t="str">
            <v>541-033</v>
          </cell>
        </row>
        <row r="7922">
          <cell r="C7922">
            <v>70</v>
          </cell>
          <cell r="D7922" t="str">
            <v>541-033</v>
          </cell>
        </row>
        <row r="7923">
          <cell r="C7923">
            <v>70</v>
          </cell>
          <cell r="D7923" t="str">
            <v>541-033</v>
          </cell>
        </row>
        <row r="7924">
          <cell r="C7924">
            <v>70</v>
          </cell>
          <cell r="D7924" t="str">
            <v>541-033</v>
          </cell>
        </row>
        <row r="7925">
          <cell r="C7925">
            <v>70</v>
          </cell>
          <cell r="D7925" t="str">
            <v>541-033</v>
          </cell>
        </row>
        <row r="7926">
          <cell r="C7926">
            <v>70</v>
          </cell>
          <cell r="D7926" t="str">
            <v>541-033</v>
          </cell>
        </row>
        <row r="7927">
          <cell r="C7927">
            <v>70</v>
          </cell>
          <cell r="D7927" t="str">
            <v>541-033</v>
          </cell>
        </row>
        <row r="7928">
          <cell r="C7928">
            <v>70</v>
          </cell>
          <cell r="D7928" t="str">
            <v>541-033</v>
          </cell>
        </row>
        <row r="7929">
          <cell r="C7929">
            <v>70</v>
          </cell>
          <cell r="D7929" t="str">
            <v>541-033</v>
          </cell>
        </row>
        <row r="7930">
          <cell r="C7930">
            <v>70</v>
          </cell>
          <cell r="D7930" t="str">
            <v>541-033</v>
          </cell>
        </row>
        <row r="7931">
          <cell r="C7931">
            <v>70</v>
          </cell>
          <cell r="D7931" t="str">
            <v>541-033</v>
          </cell>
        </row>
        <row r="7932">
          <cell r="C7932">
            <v>70</v>
          </cell>
          <cell r="D7932" t="str">
            <v>541-033</v>
          </cell>
        </row>
        <row r="7933">
          <cell r="C7933">
            <v>70</v>
          </cell>
          <cell r="D7933" t="str">
            <v>541-033</v>
          </cell>
        </row>
        <row r="7934">
          <cell r="C7934">
            <v>70</v>
          </cell>
          <cell r="D7934" t="str">
            <v>541-033</v>
          </cell>
        </row>
        <row r="7935">
          <cell r="C7935">
            <v>70</v>
          </cell>
          <cell r="D7935" t="str">
            <v>541-033</v>
          </cell>
        </row>
        <row r="7936">
          <cell r="C7936">
            <v>70</v>
          </cell>
          <cell r="D7936" t="str">
            <v>541-033</v>
          </cell>
        </row>
        <row r="7937">
          <cell r="C7937">
            <v>70</v>
          </cell>
          <cell r="D7937" t="str">
            <v>541-033</v>
          </cell>
        </row>
        <row r="7938">
          <cell r="C7938">
            <v>70</v>
          </cell>
          <cell r="D7938" t="str">
            <v>541-033</v>
          </cell>
        </row>
        <row r="7939">
          <cell r="C7939">
            <v>70</v>
          </cell>
          <cell r="D7939" t="str">
            <v>541-033</v>
          </cell>
        </row>
        <row r="7940">
          <cell r="C7940">
            <v>70</v>
          </cell>
          <cell r="D7940" t="str">
            <v>541-033</v>
          </cell>
        </row>
        <row r="7941">
          <cell r="C7941">
            <v>70</v>
          </cell>
          <cell r="D7941" t="str">
            <v>541-033</v>
          </cell>
        </row>
        <row r="7942">
          <cell r="C7942">
            <v>70</v>
          </cell>
          <cell r="D7942" t="str">
            <v>541-033</v>
          </cell>
        </row>
        <row r="7943">
          <cell r="C7943">
            <v>70</v>
          </cell>
          <cell r="D7943" t="str">
            <v>541-033</v>
          </cell>
        </row>
        <row r="7944">
          <cell r="C7944">
            <v>70</v>
          </cell>
          <cell r="D7944" t="str">
            <v>541-033</v>
          </cell>
        </row>
        <row r="7945">
          <cell r="C7945">
            <v>70</v>
          </cell>
          <cell r="D7945" t="str">
            <v>541-033</v>
          </cell>
        </row>
        <row r="7946">
          <cell r="C7946">
            <v>70</v>
          </cell>
          <cell r="D7946" t="str">
            <v>541-033</v>
          </cell>
        </row>
        <row r="7947">
          <cell r="C7947">
            <v>70</v>
          </cell>
          <cell r="D7947" t="str">
            <v>541-033</v>
          </cell>
        </row>
        <row r="7948">
          <cell r="C7948">
            <v>70</v>
          </cell>
          <cell r="D7948" t="str">
            <v>541-033</v>
          </cell>
        </row>
        <row r="7949">
          <cell r="C7949">
            <v>70</v>
          </cell>
          <cell r="D7949" t="str">
            <v>541-033</v>
          </cell>
        </row>
        <row r="7950">
          <cell r="C7950">
            <v>70</v>
          </cell>
          <cell r="D7950" t="str">
            <v>541-033</v>
          </cell>
        </row>
        <row r="7951">
          <cell r="C7951">
            <v>70</v>
          </cell>
          <cell r="D7951" t="str">
            <v>541-033</v>
          </cell>
        </row>
        <row r="7952">
          <cell r="C7952">
            <v>70</v>
          </cell>
          <cell r="D7952" t="str">
            <v>541-033</v>
          </cell>
        </row>
        <row r="7953">
          <cell r="C7953">
            <v>70</v>
          </cell>
          <cell r="D7953" t="str">
            <v>541-033</v>
          </cell>
        </row>
        <row r="7954">
          <cell r="C7954">
            <v>70</v>
          </cell>
          <cell r="D7954" t="str">
            <v>541-033</v>
          </cell>
        </row>
        <row r="7955">
          <cell r="C7955">
            <v>70</v>
          </cell>
          <cell r="D7955" t="str">
            <v>541-033</v>
          </cell>
        </row>
        <row r="7956">
          <cell r="C7956">
            <v>70</v>
          </cell>
          <cell r="D7956" t="str">
            <v>541-033</v>
          </cell>
        </row>
        <row r="7957">
          <cell r="C7957">
            <v>70</v>
          </cell>
          <cell r="D7957" t="str">
            <v>541-033</v>
          </cell>
        </row>
        <row r="7958">
          <cell r="C7958">
            <v>70</v>
          </cell>
          <cell r="D7958" t="str">
            <v>541-033</v>
          </cell>
        </row>
        <row r="7959">
          <cell r="C7959">
            <v>70</v>
          </cell>
          <cell r="D7959" t="str">
            <v>541-033</v>
          </cell>
        </row>
        <row r="7960">
          <cell r="C7960">
            <v>70</v>
          </cell>
          <cell r="D7960" t="str">
            <v>541-033</v>
          </cell>
        </row>
        <row r="7961">
          <cell r="C7961">
            <v>70</v>
          </cell>
          <cell r="D7961" t="str">
            <v>541-033</v>
          </cell>
        </row>
        <row r="7962">
          <cell r="C7962">
            <v>70</v>
          </cell>
          <cell r="D7962" t="str">
            <v>541-033</v>
          </cell>
        </row>
        <row r="7963">
          <cell r="C7963">
            <v>70</v>
          </cell>
          <cell r="D7963" t="str">
            <v>541-033</v>
          </cell>
        </row>
        <row r="7964">
          <cell r="C7964">
            <v>70</v>
          </cell>
          <cell r="D7964" t="str">
            <v>541-033</v>
          </cell>
        </row>
        <row r="7965">
          <cell r="C7965">
            <v>70</v>
          </cell>
          <cell r="D7965" t="str">
            <v>541-033</v>
          </cell>
        </row>
        <row r="7966">
          <cell r="C7966">
            <v>70</v>
          </cell>
          <cell r="D7966" t="str">
            <v>541-033</v>
          </cell>
        </row>
        <row r="7967">
          <cell r="C7967">
            <v>70</v>
          </cell>
          <cell r="D7967" t="str">
            <v>541-033</v>
          </cell>
        </row>
        <row r="7968">
          <cell r="C7968">
            <v>70</v>
          </cell>
          <cell r="D7968" t="str">
            <v>541-033</v>
          </cell>
        </row>
        <row r="7969">
          <cell r="C7969">
            <v>70</v>
          </cell>
          <cell r="D7969" t="str">
            <v>541-033</v>
          </cell>
        </row>
        <row r="7970">
          <cell r="C7970">
            <v>70</v>
          </cell>
          <cell r="D7970" t="str">
            <v>541-033</v>
          </cell>
        </row>
        <row r="7971">
          <cell r="C7971">
            <v>70</v>
          </cell>
          <cell r="D7971" t="str">
            <v>541-033</v>
          </cell>
        </row>
        <row r="7972">
          <cell r="C7972">
            <v>70</v>
          </cell>
          <cell r="D7972" t="str">
            <v>541-033</v>
          </cell>
        </row>
        <row r="7973">
          <cell r="C7973">
            <v>70</v>
          </cell>
          <cell r="D7973" t="str">
            <v>541-033</v>
          </cell>
        </row>
        <row r="7974">
          <cell r="C7974">
            <v>70</v>
          </cell>
          <cell r="D7974" t="str">
            <v>541-033</v>
          </cell>
        </row>
        <row r="7975">
          <cell r="C7975">
            <v>70</v>
          </cell>
          <cell r="D7975" t="str">
            <v>541-033</v>
          </cell>
        </row>
        <row r="7976">
          <cell r="C7976">
            <v>70</v>
          </cell>
          <cell r="D7976" t="str">
            <v>541-033</v>
          </cell>
        </row>
        <row r="7977">
          <cell r="C7977">
            <v>70</v>
          </cell>
          <cell r="D7977" t="str">
            <v>541-033</v>
          </cell>
        </row>
        <row r="7978">
          <cell r="C7978">
            <v>70</v>
          </cell>
          <cell r="D7978" t="str">
            <v>541-033</v>
          </cell>
        </row>
        <row r="7979">
          <cell r="C7979">
            <v>70</v>
          </cell>
          <cell r="D7979" t="str">
            <v>541-033</v>
          </cell>
        </row>
        <row r="7980">
          <cell r="C7980">
            <v>70</v>
          </cell>
          <cell r="D7980" t="str">
            <v>541-033</v>
          </cell>
        </row>
        <row r="7981">
          <cell r="C7981">
            <v>70</v>
          </cell>
          <cell r="D7981" t="str">
            <v>541-033</v>
          </cell>
        </row>
        <row r="7982">
          <cell r="C7982">
            <v>70</v>
          </cell>
          <cell r="D7982" t="str">
            <v>541-033</v>
          </cell>
        </row>
        <row r="7983">
          <cell r="C7983">
            <v>70</v>
          </cell>
          <cell r="D7983" t="str">
            <v>541-033</v>
          </cell>
        </row>
        <row r="7984">
          <cell r="C7984">
            <v>70</v>
          </cell>
          <cell r="D7984" t="str">
            <v>541-033</v>
          </cell>
        </row>
        <row r="7985">
          <cell r="C7985">
            <v>70</v>
          </cell>
          <cell r="D7985" t="str">
            <v>541-033</v>
          </cell>
        </row>
        <row r="7986">
          <cell r="C7986">
            <v>70</v>
          </cell>
          <cell r="D7986" t="str">
            <v>541-033</v>
          </cell>
        </row>
        <row r="7987">
          <cell r="C7987">
            <v>70</v>
          </cell>
          <cell r="D7987" t="str">
            <v>541-033</v>
          </cell>
        </row>
        <row r="7988">
          <cell r="C7988">
            <v>70</v>
          </cell>
          <cell r="D7988" t="str">
            <v>541-033</v>
          </cell>
        </row>
        <row r="7989">
          <cell r="C7989">
            <v>70</v>
          </cell>
          <cell r="D7989" t="str">
            <v>541-033</v>
          </cell>
        </row>
        <row r="7990">
          <cell r="C7990">
            <v>70</v>
          </cell>
          <cell r="D7990" t="str">
            <v>541-033</v>
          </cell>
        </row>
        <row r="7991">
          <cell r="C7991">
            <v>70</v>
          </cell>
          <cell r="D7991" t="str">
            <v>541-033</v>
          </cell>
        </row>
        <row r="7992">
          <cell r="C7992">
            <v>70</v>
          </cell>
          <cell r="D7992" t="str">
            <v>541-033</v>
          </cell>
        </row>
        <row r="7993">
          <cell r="C7993">
            <v>70</v>
          </cell>
          <cell r="D7993" t="str">
            <v>541-033</v>
          </cell>
        </row>
        <row r="7994">
          <cell r="C7994">
            <v>70</v>
          </cell>
          <cell r="D7994" t="str">
            <v>541-033</v>
          </cell>
        </row>
        <row r="7995">
          <cell r="C7995">
            <v>70</v>
          </cell>
          <cell r="D7995" t="str">
            <v>541-033</v>
          </cell>
        </row>
        <row r="7996">
          <cell r="C7996">
            <v>70</v>
          </cell>
          <cell r="D7996" t="str">
            <v>541-033</v>
          </cell>
        </row>
        <row r="7997">
          <cell r="C7997">
            <v>70</v>
          </cell>
          <cell r="D7997" t="str">
            <v>541-033</v>
          </cell>
        </row>
        <row r="7998">
          <cell r="C7998">
            <v>70</v>
          </cell>
          <cell r="D7998" t="str">
            <v>541-033</v>
          </cell>
        </row>
        <row r="7999">
          <cell r="C7999">
            <v>70</v>
          </cell>
          <cell r="D7999" t="str">
            <v>541-033</v>
          </cell>
        </row>
        <row r="8000">
          <cell r="C8000">
            <v>70</v>
          </cell>
          <cell r="D8000" t="str">
            <v>541-033</v>
          </cell>
        </row>
        <row r="8001">
          <cell r="C8001">
            <v>70</v>
          </cell>
          <cell r="D8001" t="str">
            <v>541-033</v>
          </cell>
        </row>
        <row r="8002">
          <cell r="C8002">
            <v>70</v>
          </cell>
          <cell r="D8002" t="str">
            <v>541-033</v>
          </cell>
        </row>
        <row r="8003">
          <cell r="C8003">
            <v>70</v>
          </cell>
          <cell r="D8003" t="str">
            <v>541-033</v>
          </cell>
        </row>
        <row r="8004">
          <cell r="C8004">
            <v>70</v>
          </cell>
          <cell r="D8004" t="str">
            <v>541-033</v>
          </cell>
        </row>
        <row r="8005">
          <cell r="C8005">
            <v>70</v>
          </cell>
          <cell r="D8005" t="str">
            <v>541-033</v>
          </cell>
        </row>
        <row r="8006">
          <cell r="C8006">
            <v>70</v>
          </cell>
          <cell r="D8006" t="str">
            <v>541-033</v>
          </cell>
        </row>
        <row r="8007">
          <cell r="C8007">
            <v>70</v>
          </cell>
          <cell r="D8007" t="str">
            <v>541-033</v>
          </cell>
        </row>
        <row r="8008">
          <cell r="C8008">
            <v>70</v>
          </cell>
          <cell r="D8008" t="str">
            <v>541-033</v>
          </cell>
        </row>
        <row r="8009">
          <cell r="C8009">
            <v>70</v>
          </cell>
          <cell r="D8009" t="str">
            <v>541-033</v>
          </cell>
        </row>
        <row r="8010">
          <cell r="C8010">
            <v>70</v>
          </cell>
          <cell r="D8010" t="str">
            <v>541-033</v>
          </cell>
        </row>
        <row r="8011">
          <cell r="C8011">
            <v>70</v>
          </cell>
          <cell r="D8011" t="str">
            <v>541-033</v>
          </cell>
        </row>
        <row r="8012">
          <cell r="C8012">
            <v>70</v>
          </cell>
          <cell r="D8012" t="str">
            <v>541-033</v>
          </cell>
        </row>
        <row r="8013">
          <cell r="C8013">
            <v>70</v>
          </cell>
          <cell r="D8013" t="str">
            <v>541-033</v>
          </cell>
        </row>
        <row r="8014">
          <cell r="C8014">
            <v>70</v>
          </cell>
          <cell r="D8014" t="str">
            <v>541-033</v>
          </cell>
        </row>
        <row r="8015">
          <cell r="C8015">
            <v>70</v>
          </cell>
          <cell r="D8015" t="str">
            <v>541-033</v>
          </cell>
        </row>
        <row r="8016">
          <cell r="C8016">
            <v>70</v>
          </cell>
          <cell r="D8016" t="str">
            <v>541-033</v>
          </cell>
        </row>
        <row r="8017">
          <cell r="C8017">
            <v>70</v>
          </cell>
          <cell r="D8017" t="str">
            <v>541-033</v>
          </cell>
        </row>
        <row r="8018">
          <cell r="C8018">
            <v>70</v>
          </cell>
          <cell r="D8018" t="str">
            <v>541-033</v>
          </cell>
        </row>
        <row r="8019">
          <cell r="C8019">
            <v>70</v>
          </cell>
          <cell r="D8019" t="str">
            <v>541-033</v>
          </cell>
        </row>
        <row r="8020">
          <cell r="C8020">
            <v>70</v>
          </cell>
          <cell r="D8020" t="str">
            <v>541-033</v>
          </cell>
        </row>
        <row r="8021">
          <cell r="C8021">
            <v>70</v>
          </cell>
          <cell r="D8021" t="str">
            <v>541-033</v>
          </cell>
        </row>
        <row r="8022">
          <cell r="C8022">
            <v>70</v>
          </cell>
          <cell r="D8022" t="str">
            <v>541-033</v>
          </cell>
        </row>
        <row r="8023">
          <cell r="C8023">
            <v>70</v>
          </cell>
          <cell r="D8023" t="str">
            <v>541-033</v>
          </cell>
        </row>
        <row r="8024">
          <cell r="C8024">
            <v>70</v>
          </cell>
          <cell r="D8024" t="str">
            <v>541-033</v>
          </cell>
        </row>
        <row r="8025">
          <cell r="C8025">
            <v>70</v>
          </cell>
          <cell r="D8025" t="str">
            <v>541-033</v>
          </cell>
        </row>
        <row r="8026">
          <cell r="C8026">
            <v>70</v>
          </cell>
          <cell r="D8026" t="str">
            <v>541-033</v>
          </cell>
        </row>
        <row r="8027">
          <cell r="C8027">
            <v>70</v>
          </cell>
          <cell r="D8027" t="str">
            <v>541-033</v>
          </cell>
        </row>
        <row r="8028">
          <cell r="C8028">
            <v>70</v>
          </cell>
          <cell r="D8028" t="str">
            <v>541-033</v>
          </cell>
        </row>
        <row r="8029">
          <cell r="C8029">
            <v>70</v>
          </cell>
          <cell r="D8029" t="str">
            <v>541-033</v>
          </cell>
        </row>
        <row r="8030">
          <cell r="C8030">
            <v>70</v>
          </cell>
          <cell r="D8030" t="str">
            <v>541-033</v>
          </cell>
        </row>
        <row r="8031">
          <cell r="C8031">
            <v>70</v>
          </cell>
          <cell r="D8031" t="str">
            <v>541-033</v>
          </cell>
        </row>
        <row r="8032">
          <cell r="C8032">
            <v>70</v>
          </cell>
          <cell r="D8032" t="str">
            <v>541-033</v>
          </cell>
        </row>
        <row r="8033">
          <cell r="C8033">
            <v>70</v>
          </cell>
          <cell r="D8033" t="str">
            <v>541-033</v>
          </cell>
        </row>
        <row r="8034">
          <cell r="C8034">
            <v>70</v>
          </cell>
          <cell r="D8034" t="str">
            <v>541-033</v>
          </cell>
        </row>
        <row r="8035">
          <cell r="C8035">
            <v>70</v>
          </cell>
          <cell r="D8035" t="str">
            <v>541-033</v>
          </cell>
        </row>
        <row r="8036">
          <cell r="C8036">
            <v>70</v>
          </cell>
          <cell r="D8036" t="str">
            <v>541-033</v>
          </cell>
        </row>
        <row r="8037">
          <cell r="C8037">
            <v>70</v>
          </cell>
          <cell r="D8037" t="str">
            <v>541-033</v>
          </cell>
        </row>
        <row r="8038">
          <cell r="C8038">
            <v>70</v>
          </cell>
          <cell r="D8038" t="str">
            <v>541-033</v>
          </cell>
        </row>
        <row r="8039">
          <cell r="C8039">
            <v>70</v>
          </cell>
          <cell r="D8039" t="str">
            <v>541-033</v>
          </cell>
        </row>
        <row r="8040">
          <cell r="C8040">
            <v>70</v>
          </cell>
          <cell r="D8040" t="str">
            <v>541-033</v>
          </cell>
        </row>
        <row r="8041">
          <cell r="C8041">
            <v>70</v>
          </cell>
          <cell r="D8041" t="str">
            <v>541-033</v>
          </cell>
        </row>
        <row r="8042">
          <cell r="C8042">
            <v>70</v>
          </cell>
          <cell r="D8042" t="str">
            <v>541-033</v>
          </cell>
        </row>
        <row r="8043">
          <cell r="C8043">
            <v>70</v>
          </cell>
          <cell r="D8043" t="str">
            <v>541-033</v>
          </cell>
        </row>
        <row r="8044">
          <cell r="C8044">
            <v>70</v>
          </cell>
          <cell r="D8044" t="str">
            <v>541-033</v>
          </cell>
        </row>
        <row r="8045">
          <cell r="C8045">
            <v>70</v>
          </cell>
          <cell r="D8045" t="str">
            <v>541-033</v>
          </cell>
        </row>
        <row r="8046">
          <cell r="C8046">
            <v>70</v>
          </cell>
          <cell r="D8046" t="str">
            <v>541-033</v>
          </cell>
        </row>
        <row r="8047">
          <cell r="C8047">
            <v>70</v>
          </cell>
          <cell r="D8047" t="str">
            <v>541-033</v>
          </cell>
        </row>
        <row r="8048">
          <cell r="C8048">
            <v>70</v>
          </cell>
          <cell r="D8048" t="str">
            <v>541-033</v>
          </cell>
        </row>
        <row r="8049">
          <cell r="C8049">
            <v>70</v>
          </cell>
          <cell r="D8049" t="str">
            <v>541-033</v>
          </cell>
        </row>
        <row r="8050">
          <cell r="C8050">
            <v>70</v>
          </cell>
          <cell r="D8050" t="str">
            <v>541-033</v>
          </cell>
        </row>
        <row r="8051">
          <cell r="C8051">
            <v>70</v>
          </cell>
          <cell r="D8051" t="str">
            <v>541-033</v>
          </cell>
        </row>
        <row r="8052">
          <cell r="C8052">
            <v>70</v>
          </cell>
          <cell r="D8052" t="str">
            <v>541-033</v>
          </cell>
        </row>
        <row r="8053">
          <cell r="C8053">
            <v>70</v>
          </cell>
          <cell r="D8053" t="str">
            <v>541-033</v>
          </cell>
        </row>
        <row r="8054">
          <cell r="C8054">
            <v>70</v>
          </cell>
          <cell r="D8054" t="str">
            <v>541-033</v>
          </cell>
        </row>
        <row r="8055">
          <cell r="C8055">
            <v>70</v>
          </cell>
          <cell r="D8055" t="str">
            <v>541-033</v>
          </cell>
        </row>
        <row r="8056">
          <cell r="C8056">
            <v>70</v>
          </cell>
          <cell r="D8056" t="str">
            <v>541-033</v>
          </cell>
        </row>
        <row r="8057">
          <cell r="C8057">
            <v>70</v>
          </cell>
          <cell r="D8057" t="str">
            <v>541-033</v>
          </cell>
        </row>
        <row r="8058">
          <cell r="C8058">
            <v>70</v>
          </cell>
          <cell r="D8058" t="str">
            <v>541-033</v>
          </cell>
        </row>
        <row r="8059">
          <cell r="C8059">
            <v>70</v>
          </cell>
          <cell r="D8059" t="str">
            <v>541-033</v>
          </cell>
        </row>
        <row r="8060">
          <cell r="C8060">
            <v>70</v>
          </cell>
          <cell r="D8060" t="str">
            <v>541-033</v>
          </cell>
        </row>
        <row r="8061">
          <cell r="C8061">
            <v>70</v>
          </cell>
          <cell r="D8061" t="str">
            <v>541-033</v>
          </cell>
        </row>
        <row r="8062">
          <cell r="C8062">
            <v>70</v>
          </cell>
          <cell r="D8062" t="str">
            <v>541-033</v>
          </cell>
        </row>
        <row r="8063">
          <cell r="C8063">
            <v>70</v>
          </cell>
          <cell r="D8063" t="str">
            <v>541-033</v>
          </cell>
        </row>
        <row r="8064">
          <cell r="C8064">
            <v>70</v>
          </cell>
          <cell r="D8064" t="str">
            <v>541-033</v>
          </cell>
        </row>
        <row r="8065">
          <cell r="C8065">
            <v>70</v>
          </cell>
          <cell r="D8065" t="str">
            <v>541-033</v>
          </cell>
        </row>
        <row r="8066">
          <cell r="C8066">
            <v>70</v>
          </cell>
          <cell r="D8066" t="str">
            <v>541-033</v>
          </cell>
        </row>
        <row r="8067">
          <cell r="C8067">
            <v>70</v>
          </cell>
          <cell r="D8067" t="str">
            <v>541-033</v>
          </cell>
        </row>
        <row r="8068">
          <cell r="C8068">
            <v>70</v>
          </cell>
          <cell r="D8068" t="str">
            <v>541-033</v>
          </cell>
        </row>
        <row r="8069">
          <cell r="C8069">
            <v>70</v>
          </cell>
          <cell r="D8069" t="str">
            <v>541-033</v>
          </cell>
        </row>
        <row r="8070">
          <cell r="C8070">
            <v>70</v>
          </cell>
          <cell r="D8070" t="str">
            <v>541-033</v>
          </cell>
        </row>
        <row r="8071">
          <cell r="C8071">
            <v>70</v>
          </cell>
          <cell r="D8071" t="str">
            <v>541-033</v>
          </cell>
        </row>
        <row r="8072">
          <cell r="C8072">
            <v>70</v>
          </cell>
          <cell r="D8072" t="str">
            <v>541-033</v>
          </cell>
        </row>
        <row r="8073">
          <cell r="C8073">
            <v>70</v>
          </cell>
          <cell r="D8073" t="str">
            <v>541-033</v>
          </cell>
        </row>
        <row r="8074">
          <cell r="C8074">
            <v>70</v>
          </cell>
          <cell r="D8074" t="str">
            <v>541-033</v>
          </cell>
        </row>
        <row r="8075">
          <cell r="C8075">
            <v>70</v>
          </cell>
          <cell r="D8075" t="str">
            <v>541-033</v>
          </cell>
        </row>
        <row r="8076">
          <cell r="C8076">
            <v>70</v>
          </cell>
          <cell r="D8076" t="str">
            <v>541-033</v>
          </cell>
        </row>
        <row r="8077">
          <cell r="C8077">
            <v>70</v>
          </cell>
          <cell r="D8077" t="str">
            <v>541-033</v>
          </cell>
        </row>
        <row r="8078">
          <cell r="C8078">
            <v>70</v>
          </cell>
          <cell r="D8078" t="str">
            <v>541-033</v>
          </cell>
        </row>
        <row r="8079">
          <cell r="C8079">
            <v>70</v>
          </cell>
          <cell r="D8079" t="str">
            <v>541-033</v>
          </cell>
        </row>
        <row r="8080">
          <cell r="C8080">
            <v>70</v>
          </cell>
          <cell r="D8080" t="str">
            <v>541-033</v>
          </cell>
        </row>
        <row r="8081">
          <cell r="C8081">
            <v>70</v>
          </cell>
          <cell r="D8081" t="str">
            <v>541-033</v>
          </cell>
        </row>
        <row r="8082">
          <cell r="C8082">
            <v>70</v>
          </cell>
          <cell r="D8082" t="str">
            <v>541-033</v>
          </cell>
        </row>
        <row r="8083">
          <cell r="C8083">
            <v>70</v>
          </cell>
          <cell r="D8083" t="str">
            <v>541-033</v>
          </cell>
        </row>
        <row r="8084">
          <cell r="C8084">
            <v>70</v>
          </cell>
          <cell r="D8084" t="str">
            <v>541-033</v>
          </cell>
        </row>
        <row r="8085">
          <cell r="C8085">
            <v>70</v>
          </cell>
          <cell r="D8085" t="str">
            <v>541-033</v>
          </cell>
        </row>
        <row r="8086">
          <cell r="C8086">
            <v>70</v>
          </cell>
          <cell r="D8086" t="str">
            <v>541-033</v>
          </cell>
        </row>
        <row r="8087">
          <cell r="C8087">
            <v>70</v>
          </cell>
          <cell r="D8087" t="str">
            <v>541-033</v>
          </cell>
        </row>
        <row r="8088">
          <cell r="C8088">
            <v>70</v>
          </cell>
          <cell r="D8088" t="str">
            <v>541-033</v>
          </cell>
        </row>
        <row r="8089">
          <cell r="C8089">
            <v>70</v>
          </cell>
          <cell r="D8089" t="str">
            <v>541-033</v>
          </cell>
        </row>
        <row r="8090">
          <cell r="C8090">
            <v>70</v>
          </cell>
          <cell r="D8090" t="str">
            <v>541-033</v>
          </cell>
        </row>
        <row r="8091">
          <cell r="C8091">
            <v>70</v>
          </cell>
          <cell r="D8091" t="str">
            <v>541-033</v>
          </cell>
        </row>
        <row r="8092">
          <cell r="C8092">
            <v>70</v>
          </cell>
          <cell r="D8092" t="str">
            <v>541-033</v>
          </cell>
        </row>
        <row r="8093">
          <cell r="C8093">
            <v>70</v>
          </cell>
          <cell r="D8093" t="str">
            <v>541-033</v>
          </cell>
        </row>
        <row r="8094">
          <cell r="C8094">
            <v>70</v>
          </cell>
          <cell r="D8094" t="str">
            <v>541-033</v>
          </cell>
        </row>
        <row r="8095">
          <cell r="C8095">
            <v>70</v>
          </cell>
          <cell r="D8095" t="str">
            <v>541-033</v>
          </cell>
        </row>
        <row r="8096">
          <cell r="C8096">
            <v>70</v>
          </cell>
          <cell r="D8096" t="str">
            <v>541-033</v>
          </cell>
        </row>
        <row r="8097">
          <cell r="C8097">
            <v>70</v>
          </cell>
          <cell r="D8097" t="str">
            <v>541-033</v>
          </cell>
        </row>
        <row r="8098">
          <cell r="C8098">
            <v>70</v>
          </cell>
          <cell r="D8098" t="str">
            <v>541-033</v>
          </cell>
        </row>
        <row r="8099">
          <cell r="C8099">
            <v>70</v>
          </cell>
          <cell r="D8099" t="str">
            <v>541-033</v>
          </cell>
        </row>
        <row r="8100">
          <cell r="C8100">
            <v>70</v>
          </cell>
          <cell r="D8100" t="str">
            <v>541-033</v>
          </cell>
        </row>
        <row r="8101">
          <cell r="C8101">
            <v>70</v>
          </cell>
          <cell r="D8101" t="str">
            <v>541-033</v>
          </cell>
        </row>
        <row r="8102">
          <cell r="C8102">
            <v>70</v>
          </cell>
          <cell r="D8102" t="str">
            <v>541-033</v>
          </cell>
        </row>
        <row r="8103">
          <cell r="C8103">
            <v>70</v>
          </cell>
          <cell r="D8103" t="str">
            <v>541-033</v>
          </cell>
        </row>
        <row r="8104">
          <cell r="C8104">
            <v>70</v>
          </cell>
          <cell r="D8104" t="str">
            <v>541-033</v>
          </cell>
        </row>
        <row r="8105">
          <cell r="C8105">
            <v>70</v>
          </cell>
          <cell r="D8105" t="str">
            <v>541-033</v>
          </cell>
        </row>
        <row r="8106">
          <cell r="C8106">
            <v>70</v>
          </cell>
          <cell r="D8106" t="str">
            <v>541-033</v>
          </cell>
        </row>
        <row r="8107">
          <cell r="C8107">
            <v>70</v>
          </cell>
          <cell r="D8107" t="str">
            <v>541-033</v>
          </cell>
        </row>
        <row r="8108">
          <cell r="C8108">
            <v>70</v>
          </cell>
          <cell r="D8108" t="str">
            <v>541-033</v>
          </cell>
        </row>
        <row r="8109">
          <cell r="C8109">
            <v>70</v>
          </cell>
          <cell r="D8109" t="str">
            <v>541-033</v>
          </cell>
        </row>
        <row r="8110">
          <cell r="C8110">
            <v>70</v>
          </cell>
          <cell r="D8110" t="str">
            <v>541-033</v>
          </cell>
        </row>
        <row r="8111">
          <cell r="C8111">
            <v>70</v>
          </cell>
          <cell r="D8111" t="str">
            <v>541-033</v>
          </cell>
        </row>
        <row r="8112">
          <cell r="C8112">
            <v>70</v>
          </cell>
          <cell r="D8112" t="str">
            <v>541-033</v>
          </cell>
        </row>
        <row r="8113">
          <cell r="C8113">
            <v>70</v>
          </cell>
          <cell r="D8113" t="str">
            <v>541-033</v>
          </cell>
        </row>
        <row r="8114">
          <cell r="C8114">
            <v>70</v>
          </cell>
          <cell r="D8114" t="str">
            <v>541-033</v>
          </cell>
        </row>
        <row r="8115">
          <cell r="C8115">
            <v>70</v>
          </cell>
          <cell r="D8115" t="str">
            <v>541-033</v>
          </cell>
        </row>
        <row r="8116">
          <cell r="C8116">
            <v>70</v>
          </cell>
          <cell r="D8116" t="str">
            <v>541-033</v>
          </cell>
        </row>
        <row r="8117">
          <cell r="C8117">
            <v>70</v>
          </cell>
          <cell r="D8117" t="str">
            <v>541-033</v>
          </cell>
        </row>
        <row r="8118">
          <cell r="C8118">
            <v>70</v>
          </cell>
          <cell r="D8118" t="str">
            <v>541-033</v>
          </cell>
        </row>
        <row r="8119">
          <cell r="C8119">
            <v>70</v>
          </cell>
          <cell r="D8119" t="str">
            <v>541-033</v>
          </cell>
        </row>
        <row r="8120">
          <cell r="C8120">
            <v>70</v>
          </cell>
          <cell r="D8120" t="str">
            <v>541-033</v>
          </cell>
        </row>
        <row r="8121">
          <cell r="C8121">
            <v>70</v>
          </cell>
          <cell r="D8121" t="str">
            <v>541-033</v>
          </cell>
        </row>
        <row r="8122">
          <cell r="C8122">
            <v>70</v>
          </cell>
          <cell r="D8122" t="str">
            <v>541-033</v>
          </cell>
        </row>
        <row r="8123">
          <cell r="C8123">
            <v>70</v>
          </cell>
          <cell r="D8123" t="str">
            <v>541-033</v>
          </cell>
        </row>
        <row r="8124">
          <cell r="C8124">
            <v>70</v>
          </cell>
          <cell r="D8124" t="str">
            <v>541-033</v>
          </cell>
        </row>
        <row r="8125">
          <cell r="C8125">
            <v>70</v>
          </cell>
          <cell r="D8125" t="str">
            <v>541-033</v>
          </cell>
        </row>
        <row r="8126">
          <cell r="C8126">
            <v>70</v>
          </cell>
          <cell r="D8126" t="str">
            <v>541-033</v>
          </cell>
        </row>
        <row r="8127">
          <cell r="C8127">
            <v>70</v>
          </cell>
          <cell r="D8127" t="str">
            <v>541-033</v>
          </cell>
        </row>
        <row r="8128">
          <cell r="C8128">
            <v>70</v>
          </cell>
          <cell r="D8128" t="str">
            <v>541-033</v>
          </cell>
        </row>
        <row r="8129">
          <cell r="C8129">
            <v>70</v>
          </cell>
          <cell r="D8129" t="str">
            <v>541-033</v>
          </cell>
        </row>
        <row r="8130">
          <cell r="C8130">
            <v>70</v>
          </cell>
          <cell r="D8130" t="str">
            <v>541-033</v>
          </cell>
        </row>
        <row r="8131">
          <cell r="C8131">
            <v>70</v>
          </cell>
          <cell r="D8131" t="str">
            <v>541-033</v>
          </cell>
        </row>
        <row r="8132">
          <cell r="C8132">
            <v>70</v>
          </cell>
          <cell r="D8132" t="str">
            <v>541-033</v>
          </cell>
        </row>
        <row r="8133">
          <cell r="C8133">
            <v>70</v>
          </cell>
          <cell r="D8133" t="str">
            <v>541-033</v>
          </cell>
        </row>
        <row r="8134">
          <cell r="C8134">
            <v>70</v>
          </cell>
          <cell r="D8134" t="str">
            <v>541-033</v>
          </cell>
        </row>
        <row r="8135">
          <cell r="C8135">
            <v>70</v>
          </cell>
          <cell r="D8135" t="str">
            <v>541-033</v>
          </cell>
        </row>
        <row r="8136">
          <cell r="C8136">
            <v>70</v>
          </cell>
          <cell r="D8136" t="str">
            <v>541-033</v>
          </cell>
        </row>
        <row r="8137">
          <cell r="C8137">
            <v>70</v>
          </cell>
          <cell r="D8137" t="str">
            <v>541-033</v>
          </cell>
        </row>
        <row r="8138">
          <cell r="C8138">
            <v>70</v>
          </cell>
          <cell r="D8138" t="str">
            <v>541-033</v>
          </cell>
        </row>
        <row r="8139">
          <cell r="C8139">
            <v>70</v>
          </cell>
          <cell r="D8139" t="str">
            <v>541-033</v>
          </cell>
        </row>
        <row r="8140">
          <cell r="C8140">
            <v>70</v>
          </cell>
          <cell r="D8140" t="str">
            <v>541-033</v>
          </cell>
        </row>
        <row r="8141">
          <cell r="C8141">
            <v>70</v>
          </cell>
          <cell r="D8141" t="str">
            <v>541-033</v>
          </cell>
        </row>
        <row r="8142">
          <cell r="C8142">
            <v>70</v>
          </cell>
          <cell r="D8142" t="str">
            <v>541-033</v>
          </cell>
        </row>
        <row r="8143">
          <cell r="C8143">
            <v>70</v>
          </cell>
          <cell r="D8143" t="str">
            <v>541-033</v>
          </cell>
        </row>
        <row r="8144">
          <cell r="C8144">
            <v>70</v>
          </cell>
          <cell r="D8144" t="str">
            <v>541-033</v>
          </cell>
        </row>
        <row r="8145">
          <cell r="C8145">
            <v>70</v>
          </cell>
          <cell r="D8145" t="str">
            <v>541-033</v>
          </cell>
        </row>
        <row r="8146">
          <cell r="C8146">
            <v>70</v>
          </cell>
          <cell r="D8146" t="str">
            <v>541-033</v>
          </cell>
        </row>
        <row r="8147">
          <cell r="C8147">
            <v>70</v>
          </cell>
          <cell r="D8147" t="str">
            <v>541-033</v>
          </cell>
        </row>
        <row r="8148">
          <cell r="C8148">
            <v>70</v>
          </cell>
          <cell r="D8148" t="str">
            <v>541-033</v>
          </cell>
        </row>
        <row r="8149">
          <cell r="C8149">
            <v>70</v>
          </cell>
          <cell r="D8149" t="str">
            <v>541-033</v>
          </cell>
        </row>
        <row r="8150">
          <cell r="C8150">
            <v>70</v>
          </cell>
          <cell r="D8150" t="str">
            <v>541-033</v>
          </cell>
        </row>
        <row r="8151">
          <cell r="C8151">
            <v>70</v>
          </cell>
          <cell r="D8151" t="str">
            <v>541-033</v>
          </cell>
        </row>
        <row r="8152">
          <cell r="C8152">
            <v>70</v>
          </cell>
          <cell r="D8152" t="str">
            <v>541-033</v>
          </cell>
        </row>
        <row r="8153">
          <cell r="C8153">
            <v>70</v>
          </cell>
          <cell r="D8153" t="str">
            <v>541-033</v>
          </cell>
        </row>
        <row r="8154">
          <cell r="C8154">
            <v>70</v>
          </cell>
          <cell r="D8154" t="str">
            <v>541-033</v>
          </cell>
        </row>
        <row r="8155">
          <cell r="C8155">
            <v>70</v>
          </cell>
          <cell r="D8155" t="str">
            <v>541-033</v>
          </cell>
        </row>
        <row r="8156">
          <cell r="C8156">
            <v>70</v>
          </cell>
          <cell r="D8156" t="str">
            <v>541-033</v>
          </cell>
        </row>
        <row r="8157">
          <cell r="C8157">
            <v>70</v>
          </cell>
          <cell r="D8157" t="str">
            <v>541-033</v>
          </cell>
        </row>
        <row r="8158">
          <cell r="C8158">
            <v>70</v>
          </cell>
          <cell r="D8158" t="str">
            <v>541-033</v>
          </cell>
        </row>
        <row r="8159">
          <cell r="C8159">
            <v>70</v>
          </cell>
          <cell r="D8159" t="str">
            <v>541-033</v>
          </cell>
        </row>
        <row r="8160">
          <cell r="C8160">
            <v>70</v>
          </cell>
          <cell r="D8160" t="str">
            <v>541-033</v>
          </cell>
        </row>
        <row r="8161">
          <cell r="C8161">
            <v>70</v>
          </cell>
          <cell r="D8161" t="str">
            <v>541-033</v>
          </cell>
        </row>
        <row r="8162">
          <cell r="C8162">
            <v>70</v>
          </cell>
          <cell r="D8162" t="str">
            <v>541-033</v>
          </cell>
        </row>
        <row r="8163">
          <cell r="C8163">
            <v>70</v>
          </cell>
          <cell r="D8163" t="str">
            <v>541-033</v>
          </cell>
        </row>
        <row r="8164">
          <cell r="C8164">
            <v>70</v>
          </cell>
          <cell r="D8164" t="str">
            <v>541-033</v>
          </cell>
        </row>
        <row r="8165">
          <cell r="C8165">
            <v>70</v>
          </cell>
          <cell r="D8165" t="str">
            <v>541-033</v>
          </cell>
        </row>
        <row r="8166">
          <cell r="C8166">
            <v>70</v>
          </cell>
          <cell r="D8166" t="str">
            <v>541-033</v>
          </cell>
        </row>
        <row r="8167">
          <cell r="C8167">
            <v>70</v>
          </cell>
          <cell r="D8167" t="str">
            <v>541-033</v>
          </cell>
        </row>
        <row r="8168">
          <cell r="C8168">
            <v>70</v>
          </cell>
          <cell r="D8168" t="str">
            <v>541-033</v>
          </cell>
        </row>
        <row r="8169">
          <cell r="C8169">
            <v>70</v>
          </cell>
          <cell r="D8169" t="str">
            <v>541-033</v>
          </cell>
        </row>
        <row r="8170">
          <cell r="C8170">
            <v>70</v>
          </cell>
          <cell r="D8170" t="str">
            <v>541-033</v>
          </cell>
        </row>
        <row r="8171">
          <cell r="C8171">
            <v>70</v>
          </cell>
          <cell r="D8171" t="str">
            <v>541-033</v>
          </cell>
        </row>
        <row r="8172">
          <cell r="C8172">
            <v>70</v>
          </cell>
          <cell r="D8172" t="str">
            <v>541-033</v>
          </cell>
        </row>
        <row r="8173">
          <cell r="C8173">
            <v>70</v>
          </cell>
          <cell r="D8173" t="str">
            <v>541-033</v>
          </cell>
        </row>
        <row r="8174">
          <cell r="C8174">
            <v>70</v>
          </cell>
          <cell r="D8174" t="str">
            <v>541-033</v>
          </cell>
        </row>
        <row r="8175">
          <cell r="C8175">
            <v>70</v>
          </cell>
          <cell r="D8175" t="str">
            <v>541-033</v>
          </cell>
        </row>
        <row r="8176">
          <cell r="C8176">
            <v>70</v>
          </cell>
          <cell r="D8176" t="str">
            <v>541-033</v>
          </cell>
        </row>
        <row r="8177">
          <cell r="C8177">
            <v>70</v>
          </cell>
          <cell r="D8177" t="str">
            <v>541-033</v>
          </cell>
        </row>
        <row r="8178">
          <cell r="C8178">
            <v>70</v>
          </cell>
          <cell r="D8178" t="str">
            <v>541-033</v>
          </cell>
        </row>
        <row r="8179">
          <cell r="C8179">
            <v>70</v>
          </cell>
          <cell r="D8179" t="str">
            <v>541-033</v>
          </cell>
        </row>
        <row r="8180">
          <cell r="C8180">
            <v>70</v>
          </cell>
          <cell r="D8180" t="str">
            <v>541-033</v>
          </cell>
        </row>
        <row r="8181">
          <cell r="C8181">
            <v>70</v>
          </cell>
          <cell r="D8181" t="str">
            <v>541-033</v>
          </cell>
        </row>
        <row r="8182">
          <cell r="C8182">
            <v>70</v>
          </cell>
          <cell r="D8182" t="str">
            <v>541-033</v>
          </cell>
        </row>
        <row r="8183">
          <cell r="C8183">
            <v>70</v>
          </cell>
          <cell r="D8183" t="str">
            <v>541-033</v>
          </cell>
        </row>
        <row r="8184">
          <cell r="C8184">
            <v>70</v>
          </cell>
          <cell r="D8184" t="str">
            <v>541-033</v>
          </cell>
        </row>
        <row r="8185">
          <cell r="C8185">
            <v>70</v>
          </cell>
          <cell r="D8185" t="str">
            <v>541-033</v>
          </cell>
        </row>
        <row r="8186">
          <cell r="C8186">
            <v>70</v>
          </cell>
          <cell r="D8186" t="str">
            <v>541-033</v>
          </cell>
        </row>
        <row r="8187">
          <cell r="C8187">
            <v>70</v>
          </cell>
          <cell r="D8187" t="str">
            <v>541-033</v>
          </cell>
        </row>
        <row r="8188">
          <cell r="C8188">
            <v>70</v>
          </cell>
          <cell r="D8188" t="str">
            <v>541-033</v>
          </cell>
        </row>
        <row r="8189">
          <cell r="C8189">
            <v>70</v>
          </cell>
          <cell r="D8189" t="str">
            <v>541-033</v>
          </cell>
        </row>
        <row r="8190">
          <cell r="C8190">
            <v>70</v>
          </cell>
          <cell r="D8190" t="str">
            <v>541-033</v>
          </cell>
        </row>
        <row r="8191">
          <cell r="C8191">
            <v>70</v>
          </cell>
          <cell r="D8191" t="str">
            <v>541-033</v>
          </cell>
        </row>
        <row r="8192">
          <cell r="C8192">
            <v>70</v>
          </cell>
          <cell r="D8192" t="str">
            <v>541-033</v>
          </cell>
        </row>
        <row r="8193">
          <cell r="C8193">
            <v>70</v>
          </cell>
          <cell r="D8193" t="str">
            <v>541-033</v>
          </cell>
        </row>
        <row r="8194">
          <cell r="C8194">
            <v>70</v>
          </cell>
          <cell r="D8194" t="str">
            <v>541-033</v>
          </cell>
        </row>
        <row r="8195">
          <cell r="C8195">
            <v>70</v>
          </cell>
          <cell r="D8195" t="str">
            <v>541-033</v>
          </cell>
        </row>
        <row r="8196">
          <cell r="C8196">
            <v>70</v>
          </cell>
          <cell r="D8196" t="str">
            <v>541-033</v>
          </cell>
        </row>
        <row r="8197">
          <cell r="C8197">
            <v>70</v>
          </cell>
          <cell r="D8197" t="str">
            <v>541-033</v>
          </cell>
        </row>
        <row r="8198">
          <cell r="C8198">
            <v>70</v>
          </cell>
          <cell r="D8198" t="str">
            <v>541-033</v>
          </cell>
        </row>
        <row r="8199">
          <cell r="C8199">
            <v>70</v>
          </cell>
          <cell r="D8199" t="str">
            <v>541-033</v>
          </cell>
        </row>
        <row r="8200">
          <cell r="C8200">
            <v>70</v>
          </cell>
          <cell r="D8200" t="str">
            <v>541-033</v>
          </cell>
        </row>
        <row r="8201">
          <cell r="C8201">
            <v>70</v>
          </cell>
          <cell r="D8201" t="str">
            <v>541-033</v>
          </cell>
        </row>
        <row r="8202">
          <cell r="C8202">
            <v>70</v>
          </cell>
          <cell r="D8202" t="str">
            <v>541-033</v>
          </cell>
        </row>
        <row r="8203">
          <cell r="C8203">
            <v>70</v>
          </cell>
          <cell r="D8203" t="str">
            <v>541-033</v>
          </cell>
        </row>
        <row r="8204">
          <cell r="C8204">
            <v>70</v>
          </cell>
          <cell r="D8204" t="str">
            <v>541-033</v>
          </cell>
        </row>
        <row r="8205">
          <cell r="C8205">
            <v>70</v>
          </cell>
          <cell r="D8205" t="str">
            <v>541-033</v>
          </cell>
        </row>
        <row r="8206">
          <cell r="C8206">
            <v>70</v>
          </cell>
          <cell r="D8206" t="str">
            <v>541-033</v>
          </cell>
        </row>
        <row r="8207">
          <cell r="C8207">
            <v>70</v>
          </cell>
          <cell r="D8207" t="str">
            <v>541-033</v>
          </cell>
        </row>
        <row r="8208">
          <cell r="C8208">
            <v>70</v>
          </cell>
          <cell r="D8208" t="str">
            <v>541-033</v>
          </cell>
        </row>
        <row r="8209">
          <cell r="C8209">
            <v>70</v>
          </cell>
          <cell r="D8209" t="str">
            <v>541-033</v>
          </cell>
        </row>
        <row r="8210">
          <cell r="C8210">
            <v>70</v>
          </cell>
          <cell r="D8210" t="str">
            <v>541-033</v>
          </cell>
        </row>
        <row r="8211">
          <cell r="C8211">
            <v>70</v>
          </cell>
          <cell r="D8211" t="str">
            <v>541-033</v>
          </cell>
        </row>
        <row r="8212">
          <cell r="C8212">
            <v>70</v>
          </cell>
          <cell r="D8212" t="str">
            <v>541-033</v>
          </cell>
        </row>
        <row r="8213">
          <cell r="C8213">
            <v>70</v>
          </cell>
          <cell r="D8213" t="str">
            <v>541-033</v>
          </cell>
        </row>
        <row r="8214">
          <cell r="C8214">
            <v>70</v>
          </cell>
          <cell r="D8214" t="str">
            <v>541-033</v>
          </cell>
        </row>
        <row r="8215">
          <cell r="C8215">
            <v>70</v>
          </cell>
          <cell r="D8215" t="str">
            <v>541-033</v>
          </cell>
        </row>
        <row r="8216">
          <cell r="C8216">
            <v>70</v>
          </cell>
          <cell r="D8216" t="str">
            <v>541-033</v>
          </cell>
        </row>
        <row r="8217">
          <cell r="C8217">
            <v>70</v>
          </cell>
          <cell r="D8217" t="str">
            <v>541-033</v>
          </cell>
        </row>
        <row r="8218">
          <cell r="C8218">
            <v>70</v>
          </cell>
          <cell r="D8218" t="str">
            <v>541-033</v>
          </cell>
        </row>
        <row r="8219">
          <cell r="C8219">
            <v>70</v>
          </cell>
          <cell r="D8219" t="str">
            <v>541-033</v>
          </cell>
        </row>
        <row r="8220">
          <cell r="C8220">
            <v>70</v>
          </cell>
          <cell r="D8220" t="str">
            <v>541-033</v>
          </cell>
        </row>
        <row r="8221">
          <cell r="C8221">
            <v>70</v>
          </cell>
          <cell r="D8221" t="str">
            <v>541-033</v>
          </cell>
        </row>
        <row r="8222">
          <cell r="C8222">
            <v>70</v>
          </cell>
          <cell r="D8222" t="str">
            <v>541-033</v>
          </cell>
        </row>
        <row r="8223">
          <cell r="C8223">
            <v>70</v>
          </cell>
          <cell r="D8223" t="str">
            <v>541-033</v>
          </cell>
        </row>
        <row r="8224">
          <cell r="C8224">
            <v>70</v>
          </cell>
          <cell r="D8224" t="str">
            <v>541-033</v>
          </cell>
        </row>
        <row r="8225">
          <cell r="C8225">
            <v>70</v>
          </cell>
          <cell r="D8225" t="str">
            <v>541-033</v>
          </cell>
        </row>
        <row r="8226">
          <cell r="C8226">
            <v>70</v>
          </cell>
          <cell r="D8226" t="str">
            <v>541-033</v>
          </cell>
        </row>
        <row r="8227">
          <cell r="C8227">
            <v>70</v>
          </cell>
          <cell r="D8227" t="str">
            <v>541-033</v>
          </cell>
        </row>
        <row r="8228">
          <cell r="C8228">
            <v>70</v>
          </cell>
          <cell r="D8228" t="str">
            <v>541-033</v>
          </cell>
        </row>
        <row r="8229">
          <cell r="C8229">
            <v>70</v>
          </cell>
          <cell r="D8229" t="str">
            <v>541-033</v>
          </cell>
        </row>
        <row r="8230">
          <cell r="C8230">
            <v>70</v>
          </cell>
          <cell r="D8230" t="str">
            <v>541-033</v>
          </cell>
        </row>
        <row r="8231">
          <cell r="C8231">
            <v>70</v>
          </cell>
          <cell r="D8231" t="str">
            <v>541-033</v>
          </cell>
        </row>
        <row r="8232">
          <cell r="C8232">
            <v>70</v>
          </cell>
          <cell r="D8232" t="str">
            <v>541-033</v>
          </cell>
        </row>
        <row r="8233">
          <cell r="C8233">
            <v>70</v>
          </cell>
          <cell r="D8233" t="str">
            <v>541-033</v>
          </cell>
        </row>
        <row r="8234">
          <cell r="C8234">
            <v>70</v>
          </cell>
          <cell r="D8234" t="str">
            <v>541-033</v>
          </cell>
        </row>
        <row r="8235">
          <cell r="C8235">
            <v>70</v>
          </cell>
          <cell r="D8235" t="str">
            <v>541-033</v>
          </cell>
        </row>
        <row r="8236">
          <cell r="C8236">
            <v>70</v>
          </cell>
          <cell r="D8236" t="str">
            <v>541-033</v>
          </cell>
        </row>
        <row r="8237">
          <cell r="C8237">
            <v>70</v>
          </cell>
          <cell r="D8237" t="str">
            <v>541-033</v>
          </cell>
        </row>
        <row r="8238">
          <cell r="C8238">
            <v>70</v>
          </cell>
          <cell r="D8238" t="str">
            <v>541-033</v>
          </cell>
        </row>
        <row r="8239">
          <cell r="C8239">
            <v>70</v>
          </cell>
          <cell r="D8239" t="str">
            <v>541-033</v>
          </cell>
        </row>
        <row r="8240">
          <cell r="C8240">
            <v>70</v>
          </cell>
          <cell r="D8240" t="str">
            <v>541-033</v>
          </cell>
        </row>
        <row r="8241">
          <cell r="C8241">
            <v>70</v>
          </cell>
          <cell r="D8241" t="str">
            <v>541-033</v>
          </cell>
        </row>
        <row r="8242">
          <cell r="C8242">
            <v>70</v>
          </cell>
          <cell r="D8242" t="str">
            <v>541-033</v>
          </cell>
        </row>
        <row r="8243">
          <cell r="C8243">
            <v>70</v>
          </cell>
          <cell r="D8243" t="str">
            <v>541-033</v>
          </cell>
        </row>
        <row r="8244">
          <cell r="C8244">
            <v>70</v>
          </cell>
          <cell r="D8244" t="str">
            <v>541-033</v>
          </cell>
        </row>
        <row r="8245">
          <cell r="C8245">
            <v>70</v>
          </cell>
          <cell r="D8245" t="str">
            <v>541-033</v>
          </cell>
        </row>
        <row r="8246">
          <cell r="C8246">
            <v>70</v>
          </cell>
          <cell r="D8246" t="str">
            <v>541-033</v>
          </cell>
        </row>
        <row r="8247">
          <cell r="C8247">
            <v>70</v>
          </cell>
          <cell r="D8247" t="str">
            <v>541-033</v>
          </cell>
        </row>
        <row r="8248">
          <cell r="C8248">
            <v>70</v>
          </cell>
          <cell r="D8248" t="str">
            <v>541-033</v>
          </cell>
        </row>
        <row r="8249">
          <cell r="C8249">
            <v>70</v>
          </cell>
          <cell r="D8249" t="str">
            <v>541-033</v>
          </cell>
        </row>
        <row r="8250">
          <cell r="C8250">
            <v>70</v>
          </cell>
          <cell r="D8250" t="str">
            <v>541-033</v>
          </cell>
        </row>
        <row r="8251">
          <cell r="C8251">
            <v>70</v>
          </cell>
          <cell r="D8251" t="str">
            <v>541-033</v>
          </cell>
        </row>
        <row r="8252">
          <cell r="C8252">
            <v>70</v>
          </cell>
          <cell r="D8252" t="str">
            <v>541-033</v>
          </cell>
        </row>
        <row r="8253">
          <cell r="C8253">
            <v>70</v>
          </cell>
          <cell r="D8253" t="str">
            <v>541-033</v>
          </cell>
        </row>
        <row r="8254">
          <cell r="C8254">
            <v>70</v>
          </cell>
          <cell r="D8254" t="str">
            <v>541-033</v>
          </cell>
        </row>
        <row r="8255">
          <cell r="C8255">
            <v>70</v>
          </cell>
          <cell r="D8255" t="str">
            <v>541-033</v>
          </cell>
        </row>
        <row r="8256">
          <cell r="C8256">
            <v>70</v>
          </cell>
          <cell r="D8256" t="str">
            <v>541-033</v>
          </cell>
        </row>
        <row r="8257">
          <cell r="C8257">
            <v>70</v>
          </cell>
          <cell r="D8257" t="str">
            <v>541-033</v>
          </cell>
        </row>
        <row r="8258">
          <cell r="C8258">
            <v>70</v>
          </cell>
          <cell r="D8258" t="str">
            <v>541-033</v>
          </cell>
        </row>
        <row r="8259">
          <cell r="C8259">
            <v>70</v>
          </cell>
          <cell r="D8259" t="str">
            <v>541-033</v>
          </cell>
        </row>
        <row r="8260">
          <cell r="C8260">
            <v>70</v>
          </cell>
          <cell r="D8260" t="str">
            <v>541-033</v>
          </cell>
        </row>
        <row r="8261">
          <cell r="C8261">
            <v>70</v>
          </cell>
          <cell r="D8261" t="str">
            <v>541-033</v>
          </cell>
        </row>
        <row r="8262">
          <cell r="C8262">
            <v>70</v>
          </cell>
          <cell r="D8262" t="str">
            <v>541-033</v>
          </cell>
        </row>
        <row r="8263">
          <cell r="C8263">
            <v>70</v>
          </cell>
          <cell r="D8263" t="str">
            <v>541-033</v>
          </cell>
        </row>
        <row r="8264">
          <cell r="C8264">
            <v>70</v>
          </cell>
          <cell r="D8264" t="str">
            <v>541-033</v>
          </cell>
        </row>
        <row r="8265">
          <cell r="C8265">
            <v>70</v>
          </cell>
          <cell r="D8265" t="str">
            <v>541-033</v>
          </cell>
        </row>
        <row r="8266">
          <cell r="C8266">
            <v>70</v>
          </cell>
          <cell r="D8266" t="str">
            <v>541-033</v>
          </cell>
        </row>
        <row r="8267">
          <cell r="C8267">
            <v>70</v>
          </cell>
          <cell r="D8267" t="str">
            <v>541-033</v>
          </cell>
        </row>
        <row r="8268">
          <cell r="C8268">
            <v>70</v>
          </cell>
          <cell r="D8268" t="str">
            <v>541-033</v>
          </cell>
        </row>
        <row r="8269">
          <cell r="C8269">
            <v>70</v>
          </cell>
          <cell r="D8269" t="str">
            <v>541-033</v>
          </cell>
        </row>
        <row r="8270">
          <cell r="C8270">
            <v>70</v>
          </cell>
          <cell r="D8270" t="str">
            <v>541-033</v>
          </cell>
        </row>
        <row r="8271">
          <cell r="C8271">
            <v>70</v>
          </cell>
          <cell r="D8271" t="str">
            <v>541-033</v>
          </cell>
        </row>
        <row r="8272">
          <cell r="C8272">
            <v>70</v>
          </cell>
          <cell r="D8272" t="str">
            <v>541-033</v>
          </cell>
        </row>
        <row r="8273">
          <cell r="C8273">
            <v>70</v>
          </cell>
          <cell r="D8273" t="str">
            <v>541-033</v>
          </cell>
        </row>
        <row r="8274">
          <cell r="C8274">
            <v>70</v>
          </cell>
          <cell r="D8274" t="str">
            <v>541-033</v>
          </cell>
        </row>
        <row r="8275">
          <cell r="C8275">
            <v>70</v>
          </cell>
          <cell r="D8275" t="str">
            <v>541-033</v>
          </cell>
        </row>
        <row r="8276">
          <cell r="C8276">
            <v>70</v>
          </cell>
          <cell r="D8276" t="str">
            <v>541-033</v>
          </cell>
        </row>
        <row r="8277">
          <cell r="C8277">
            <v>70</v>
          </cell>
          <cell r="D8277" t="str">
            <v>541-033</v>
          </cell>
        </row>
        <row r="8278">
          <cell r="C8278">
            <v>70</v>
          </cell>
          <cell r="D8278" t="str">
            <v>541-033</v>
          </cell>
        </row>
        <row r="8279">
          <cell r="C8279">
            <v>70</v>
          </cell>
          <cell r="D8279" t="str">
            <v>541-033</v>
          </cell>
        </row>
        <row r="8280">
          <cell r="C8280">
            <v>70</v>
          </cell>
          <cell r="D8280" t="str">
            <v>541-033</v>
          </cell>
        </row>
        <row r="8281">
          <cell r="C8281">
            <v>70</v>
          </cell>
          <cell r="D8281" t="str">
            <v>541-033</v>
          </cell>
        </row>
        <row r="8282">
          <cell r="C8282">
            <v>70</v>
          </cell>
          <cell r="D8282" t="str">
            <v>541-033</v>
          </cell>
        </row>
        <row r="8283">
          <cell r="C8283">
            <v>70</v>
          </cell>
          <cell r="D8283" t="str">
            <v>541-033</v>
          </cell>
        </row>
        <row r="8284">
          <cell r="C8284">
            <v>70</v>
          </cell>
          <cell r="D8284" t="str">
            <v>541-033</v>
          </cell>
        </row>
        <row r="8285">
          <cell r="C8285">
            <v>70</v>
          </cell>
          <cell r="D8285" t="str">
            <v>541-033</v>
          </cell>
        </row>
        <row r="8286">
          <cell r="C8286">
            <v>70</v>
          </cell>
          <cell r="D8286" t="str">
            <v>541-033</v>
          </cell>
        </row>
        <row r="8287">
          <cell r="C8287">
            <v>70</v>
          </cell>
          <cell r="D8287" t="str">
            <v>541-033</v>
          </cell>
        </row>
        <row r="8288">
          <cell r="C8288">
            <v>70</v>
          </cell>
          <cell r="D8288" t="str">
            <v>541-033</v>
          </cell>
        </row>
        <row r="8289">
          <cell r="C8289">
            <v>70</v>
          </cell>
          <cell r="D8289" t="str">
            <v>541-033</v>
          </cell>
        </row>
        <row r="8290">
          <cell r="C8290">
            <v>70</v>
          </cell>
          <cell r="D8290" t="str">
            <v>541-033</v>
          </cell>
        </row>
        <row r="8291">
          <cell r="C8291">
            <v>70</v>
          </cell>
          <cell r="D8291" t="str">
            <v>541-033</v>
          </cell>
        </row>
        <row r="8292">
          <cell r="C8292">
            <v>70</v>
          </cell>
          <cell r="D8292" t="str">
            <v>541-033</v>
          </cell>
        </row>
        <row r="8293">
          <cell r="C8293">
            <v>70</v>
          </cell>
          <cell r="D8293" t="str">
            <v>541-033</v>
          </cell>
        </row>
        <row r="8294">
          <cell r="C8294">
            <v>70</v>
          </cell>
          <cell r="D8294" t="str">
            <v>541-033</v>
          </cell>
        </row>
        <row r="8295">
          <cell r="C8295">
            <v>70</v>
          </cell>
          <cell r="D8295" t="str">
            <v>541-033</v>
          </cell>
        </row>
        <row r="8296">
          <cell r="C8296">
            <v>70</v>
          </cell>
          <cell r="D8296" t="str">
            <v>541-033</v>
          </cell>
        </row>
        <row r="8297">
          <cell r="C8297">
            <v>70</v>
          </cell>
          <cell r="D8297" t="str">
            <v>541-033</v>
          </cell>
        </row>
        <row r="8298">
          <cell r="C8298">
            <v>70</v>
          </cell>
          <cell r="D8298" t="str">
            <v>541-033</v>
          </cell>
        </row>
        <row r="8299">
          <cell r="C8299">
            <v>70</v>
          </cell>
          <cell r="D8299" t="str">
            <v>541-033</v>
          </cell>
        </row>
        <row r="8300">
          <cell r="C8300">
            <v>70</v>
          </cell>
          <cell r="D8300" t="str">
            <v>541-033</v>
          </cell>
        </row>
        <row r="8301">
          <cell r="C8301">
            <v>70</v>
          </cell>
          <cell r="D8301" t="str">
            <v>541-033</v>
          </cell>
        </row>
        <row r="8302">
          <cell r="C8302">
            <v>70</v>
          </cell>
          <cell r="D8302" t="str">
            <v>541-033</v>
          </cell>
        </row>
        <row r="8303">
          <cell r="C8303">
            <v>70</v>
          </cell>
          <cell r="D8303" t="str">
            <v>541-033</v>
          </cell>
        </row>
        <row r="8304">
          <cell r="C8304">
            <v>70</v>
          </cell>
          <cell r="D8304" t="str">
            <v>541-033</v>
          </cell>
        </row>
        <row r="8305">
          <cell r="C8305">
            <v>70</v>
          </cell>
          <cell r="D8305" t="str">
            <v>541-033</v>
          </cell>
        </row>
        <row r="8306">
          <cell r="C8306">
            <v>70</v>
          </cell>
          <cell r="D8306" t="str">
            <v>541-033</v>
          </cell>
        </row>
        <row r="8307">
          <cell r="C8307">
            <v>70</v>
          </cell>
          <cell r="D8307" t="str">
            <v>541-033</v>
          </cell>
        </row>
        <row r="8308">
          <cell r="C8308">
            <v>70</v>
          </cell>
          <cell r="D8308" t="str">
            <v>541-033</v>
          </cell>
        </row>
        <row r="8309">
          <cell r="C8309">
            <v>70</v>
          </cell>
          <cell r="D8309" t="str">
            <v>541-033</v>
          </cell>
        </row>
        <row r="8310">
          <cell r="C8310">
            <v>70</v>
          </cell>
          <cell r="D8310" t="str">
            <v>541-033</v>
          </cell>
        </row>
        <row r="8311">
          <cell r="C8311">
            <v>70</v>
          </cell>
          <cell r="D8311" t="str">
            <v>541-033</v>
          </cell>
        </row>
        <row r="8312">
          <cell r="C8312">
            <v>70</v>
          </cell>
          <cell r="D8312" t="str">
            <v>541-033</v>
          </cell>
        </row>
        <row r="8313">
          <cell r="C8313">
            <v>70</v>
          </cell>
          <cell r="D8313" t="str">
            <v>541-033</v>
          </cell>
        </row>
        <row r="8314">
          <cell r="C8314">
            <v>70</v>
          </cell>
          <cell r="D8314" t="str">
            <v>541-033</v>
          </cell>
        </row>
        <row r="8315">
          <cell r="C8315">
            <v>70</v>
          </cell>
          <cell r="D8315" t="str">
            <v>541-033</v>
          </cell>
        </row>
        <row r="8316">
          <cell r="C8316">
            <v>70</v>
          </cell>
          <cell r="D8316" t="str">
            <v>541-033</v>
          </cell>
        </row>
        <row r="8317">
          <cell r="C8317">
            <v>70</v>
          </cell>
          <cell r="D8317" t="str">
            <v>541-033</v>
          </cell>
        </row>
        <row r="8318">
          <cell r="C8318">
            <v>70</v>
          </cell>
          <cell r="D8318" t="str">
            <v>541-033</v>
          </cell>
        </row>
        <row r="8319">
          <cell r="C8319">
            <v>70</v>
          </cell>
          <cell r="D8319" t="str">
            <v>541-033</v>
          </cell>
        </row>
        <row r="8320">
          <cell r="C8320">
            <v>70</v>
          </cell>
          <cell r="D8320" t="str">
            <v>541-033</v>
          </cell>
        </row>
        <row r="8321">
          <cell r="C8321">
            <v>70</v>
          </cell>
          <cell r="D8321" t="str">
            <v>541-033</v>
          </cell>
        </row>
        <row r="8322">
          <cell r="C8322">
            <v>70</v>
          </cell>
          <cell r="D8322" t="str">
            <v>541-033</v>
          </cell>
        </row>
        <row r="8323">
          <cell r="C8323">
            <v>70</v>
          </cell>
          <cell r="D8323" t="str">
            <v>541-033</v>
          </cell>
        </row>
        <row r="8324">
          <cell r="C8324">
            <v>70</v>
          </cell>
          <cell r="D8324" t="str">
            <v>541-033</v>
          </cell>
        </row>
        <row r="8325">
          <cell r="C8325">
            <v>70</v>
          </cell>
          <cell r="D8325" t="str">
            <v>541-033</v>
          </cell>
        </row>
        <row r="8326">
          <cell r="C8326">
            <v>70</v>
          </cell>
          <cell r="D8326" t="str">
            <v>541-033</v>
          </cell>
        </row>
        <row r="8327">
          <cell r="C8327">
            <v>70</v>
          </cell>
          <cell r="D8327" t="str">
            <v>541-033</v>
          </cell>
        </row>
        <row r="8328">
          <cell r="C8328">
            <v>70</v>
          </cell>
          <cell r="D8328" t="str">
            <v>541-033</v>
          </cell>
        </row>
        <row r="8329">
          <cell r="C8329">
            <v>70</v>
          </cell>
          <cell r="D8329" t="str">
            <v>541-033</v>
          </cell>
        </row>
        <row r="8330">
          <cell r="C8330">
            <v>70</v>
          </cell>
          <cell r="D8330" t="str">
            <v>541-033</v>
          </cell>
        </row>
        <row r="8331">
          <cell r="C8331">
            <v>70</v>
          </cell>
          <cell r="D8331" t="str">
            <v>541-033</v>
          </cell>
        </row>
        <row r="8332">
          <cell r="C8332">
            <v>70</v>
          </cell>
          <cell r="D8332" t="str">
            <v>541-033</v>
          </cell>
        </row>
        <row r="8333">
          <cell r="C8333">
            <v>70</v>
          </cell>
          <cell r="D8333" t="str">
            <v>541-033</v>
          </cell>
        </row>
        <row r="8334">
          <cell r="C8334">
            <v>70</v>
          </cell>
          <cell r="D8334" t="str">
            <v>541-033</v>
          </cell>
        </row>
        <row r="8335">
          <cell r="C8335">
            <v>70</v>
          </cell>
          <cell r="D8335" t="str">
            <v>541-033</v>
          </cell>
        </row>
        <row r="8336">
          <cell r="C8336">
            <v>70</v>
          </cell>
          <cell r="D8336" t="str">
            <v>541-033</v>
          </cell>
        </row>
        <row r="8337">
          <cell r="C8337">
            <v>70</v>
          </cell>
          <cell r="D8337" t="str">
            <v>541-033</v>
          </cell>
        </row>
        <row r="8338">
          <cell r="C8338">
            <v>70</v>
          </cell>
          <cell r="D8338" t="str">
            <v>541-033</v>
          </cell>
        </row>
        <row r="8339">
          <cell r="C8339">
            <v>70</v>
          </cell>
          <cell r="D8339" t="str">
            <v>541-033</v>
          </cell>
        </row>
        <row r="8340">
          <cell r="C8340">
            <v>70</v>
          </cell>
          <cell r="D8340" t="str">
            <v>541-033</v>
          </cell>
        </row>
        <row r="8341">
          <cell r="C8341">
            <v>70</v>
          </cell>
          <cell r="D8341" t="str">
            <v>541-033</v>
          </cell>
        </row>
        <row r="8342">
          <cell r="C8342">
            <v>70</v>
          </cell>
          <cell r="D8342" t="str">
            <v>541-033</v>
          </cell>
        </row>
        <row r="8343">
          <cell r="C8343">
            <v>70</v>
          </cell>
          <cell r="D8343" t="str">
            <v>541-033</v>
          </cell>
        </row>
        <row r="8344">
          <cell r="C8344">
            <v>70</v>
          </cell>
          <cell r="D8344" t="str">
            <v>541-033</v>
          </cell>
        </row>
        <row r="8345">
          <cell r="C8345">
            <v>70</v>
          </cell>
          <cell r="D8345" t="str">
            <v>541-033</v>
          </cell>
        </row>
        <row r="8346">
          <cell r="C8346">
            <v>70</v>
          </cell>
          <cell r="D8346" t="str">
            <v>541-033</v>
          </cell>
        </row>
        <row r="8347">
          <cell r="C8347">
            <v>70</v>
          </cell>
          <cell r="D8347" t="str">
            <v>541-033</v>
          </cell>
        </row>
        <row r="8348">
          <cell r="C8348">
            <v>70</v>
          </cell>
          <cell r="D8348" t="str">
            <v>541-033</v>
          </cell>
        </row>
        <row r="8349">
          <cell r="C8349">
            <v>70</v>
          </cell>
          <cell r="D8349" t="str">
            <v>541-033</v>
          </cell>
        </row>
        <row r="8350">
          <cell r="C8350">
            <v>70</v>
          </cell>
          <cell r="D8350" t="str">
            <v>541-033</v>
          </cell>
        </row>
        <row r="8351">
          <cell r="C8351">
            <v>70</v>
          </cell>
          <cell r="D8351" t="str">
            <v>541-033</v>
          </cell>
        </row>
        <row r="8352">
          <cell r="C8352">
            <v>70</v>
          </cell>
          <cell r="D8352" t="str">
            <v>541-033</v>
          </cell>
        </row>
        <row r="8353">
          <cell r="C8353">
            <v>70</v>
          </cell>
          <cell r="D8353" t="str">
            <v>541-033</v>
          </cell>
        </row>
        <row r="8354">
          <cell r="C8354">
            <v>70</v>
          </cell>
          <cell r="D8354" t="str">
            <v>541-033</v>
          </cell>
        </row>
        <row r="8355">
          <cell r="C8355">
            <v>70</v>
          </cell>
          <cell r="D8355" t="str">
            <v>541-033</v>
          </cell>
        </row>
        <row r="8356">
          <cell r="C8356">
            <v>70</v>
          </cell>
          <cell r="D8356" t="str">
            <v>541-033</v>
          </cell>
        </row>
        <row r="8357">
          <cell r="C8357">
            <v>70</v>
          </cell>
          <cell r="D8357" t="str">
            <v>541-033</v>
          </cell>
        </row>
        <row r="8358">
          <cell r="C8358">
            <v>70</v>
          </cell>
          <cell r="D8358" t="str">
            <v>541-033</v>
          </cell>
        </row>
        <row r="8359">
          <cell r="C8359">
            <v>70</v>
          </cell>
          <cell r="D8359" t="str">
            <v>541-033</v>
          </cell>
        </row>
        <row r="8360">
          <cell r="C8360">
            <v>70</v>
          </cell>
          <cell r="D8360" t="str">
            <v>541-033</v>
          </cell>
        </row>
        <row r="8361">
          <cell r="C8361">
            <v>70</v>
          </cell>
          <cell r="D8361" t="str">
            <v>541-033</v>
          </cell>
        </row>
        <row r="8362">
          <cell r="C8362">
            <v>70</v>
          </cell>
          <cell r="D8362" t="str">
            <v>541-033</v>
          </cell>
        </row>
        <row r="8363">
          <cell r="C8363">
            <v>70</v>
          </cell>
          <cell r="D8363" t="str">
            <v>541-033</v>
          </cell>
        </row>
        <row r="8364">
          <cell r="C8364">
            <v>70</v>
          </cell>
          <cell r="D8364" t="str">
            <v>541-033</v>
          </cell>
        </row>
        <row r="8365">
          <cell r="C8365">
            <v>70</v>
          </cell>
          <cell r="D8365" t="str">
            <v>541-033</v>
          </cell>
        </row>
        <row r="8366">
          <cell r="C8366">
            <v>70</v>
          </cell>
          <cell r="D8366" t="str">
            <v>541-033</v>
          </cell>
        </row>
        <row r="8367">
          <cell r="C8367">
            <v>70</v>
          </cell>
          <cell r="D8367" t="str">
            <v>541-033</v>
          </cell>
        </row>
        <row r="8368">
          <cell r="C8368">
            <v>70</v>
          </cell>
          <cell r="D8368" t="str">
            <v>541-033</v>
          </cell>
        </row>
        <row r="8369">
          <cell r="C8369">
            <v>70</v>
          </cell>
          <cell r="D8369" t="str">
            <v>541-033</v>
          </cell>
        </row>
        <row r="8370">
          <cell r="C8370">
            <v>70</v>
          </cell>
          <cell r="D8370" t="str">
            <v>541-033</v>
          </cell>
        </row>
        <row r="8371">
          <cell r="C8371">
            <v>70</v>
          </cell>
          <cell r="D8371" t="str">
            <v>541-033</v>
          </cell>
        </row>
        <row r="8372">
          <cell r="C8372">
            <v>70</v>
          </cell>
          <cell r="D8372" t="str">
            <v>541-033</v>
          </cell>
        </row>
        <row r="8373">
          <cell r="C8373">
            <v>70</v>
          </cell>
          <cell r="D8373" t="str">
            <v>541-033</v>
          </cell>
        </row>
        <row r="8374">
          <cell r="C8374">
            <v>70</v>
          </cell>
          <cell r="D8374" t="str">
            <v>541-033</v>
          </cell>
        </row>
        <row r="8375">
          <cell r="C8375">
            <v>70</v>
          </cell>
          <cell r="D8375" t="str">
            <v>541-033</v>
          </cell>
        </row>
        <row r="8376">
          <cell r="C8376">
            <v>70</v>
          </cell>
          <cell r="D8376" t="str">
            <v>541-033</v>
          </cell>
        </row>
        <row r="8377">
          <cell r="C8377">
            <v>70</v>
          </cell>
          <cell r="D8377" t="str">
            <v>541-033</v>
          </cell>
        </row>
        <row r="8378">
          <cell r="C8378">
            <v>70</v>
          </cell>
          <cell r="D8378" t="str">
            <v>541-033</v>
          </cell>
        </row>
        <row r="8379">
          <cell r="C8379">
            <v>70</v>
          </cell>
          <cell r="D8379" t="str">
            <v>541-033</v>
          </cell>
        </row>
        <row r="8380">
          <cell r="C8380">
            <v>70</v>
          </cell>
          <cell r="D8380" t="str">
            <v>541-033</v>
          </cell>
        </row>
        <row r="8381">
          <cell r="C8381">
            <v>70</v>
          </cell>
          <cell r="D8381" t="str">
            <v>541-033</v>
          </cell>
        </row>
        <row r="8382">
          <cell r="C8382">
            <v>70</v>
          </cell>
          <cell r="D8382" t="str">
            <v>541-033</v>
          </cell>
        </row>
        <row r="8383">
          <cell r="C8383">
            <v>70</v>
          </cell>
          <cell r="D8383" t="str">
            <v>541-033</v>
          </cell>
        </row>
        <row r="8384">
          <cell r="C8384">
            <v>71</v>
          </cell>
          <cell r="D8384" t="str">
            <v>266-071-024</v>
          </cell>
        </row>
        <row r="8385">
          <cell r="C8385">
            <v>71</v>
          </cell>
          <cell r="D8385" t="str">
            <v>266-071-024</v>
          </cell>
        </row>
        <row r="8386">
          <cell r="C8386">
            <v>71</v>
          </cell>
          <cell r="D8386" t="str">
            <v>266-071-024</v>
          </cell>
        </row>
        <row r="8387">
          <cell r="C8387">
            <v>71</v>
          </cell>
          <cell r="D8387" t="str">
            <v>266-071-024</v>
          </cell>
        </row>
        <row r="8388">
          <cell r="C8388">
            <v>71</v>
          </cell>
          <cell r="D8388" t="str">
            <v>266-071-024</v>
          </cell>
        </row>
        <row r="8389">
          <cell r="C8389">
            <v>73</v>
          </cell>
          <cell r="D8389" t="str">
            <v>542-016</v>
          </cell>
        </row>
        <row r="8390">
          <cell r="C8390">
            <v>73</v>
          </cell>
          <cell r="D8390" t="str">
            <v>542-016</v>
          </cell>
        </row>
        <row r="8391">
          <cell r="C8391">
            <v>73</v>
          </cell>
          <cell r="D8391" t="str">
            <v>542-016</v>
          </cell>
        </row>
        <row r="8392">
          <cell r="C8392">
            <v>73</v>
          </cell>
          <cell r="D8392" t="str">
            <v>542-016</v>
          </cell>
        </row>
        <row r="8393">
          <cell r="C8393">
            <v>73</v>
          </cell>
          <cell r="D8393" t="str">
            <v>542-016</v>
          </cell>
        </row>
        <row r="8394">
          <cell r="C8394">
            <v>73</v>
          </cell>
          <cell r="D8394" t="str">
            <v>542-016</v>
          </cell>
        </row>
        <row r="8395">
          <cell r="C8395">
            <v>75</v>
          </cell>
          <cell r="D8395" t="str">
            <v>544-016</v>
          </cell>
        </row>
        <row r="8396">
          <cell r="C8396">
            <v>75</v>
          </cell>
          <cell r="D8396" t="str">
            <v>544-016</v>
          </cell>
        </row>
        <row r="8397">
          <cell r="C8397">
            <v>75</v>
          </cell>
          <cell r="D8397" t="str">
            <v>544-016</v>
          </cell>
        </row>
        <row r="8398">
          <cell r="C8398">
            <v>75</v>
          </cell>
          <cell r="D8398" t="str">
            <v>544-016</v>
          </cell>
        </row>
        <row r="8399">
          <cell r="C8399">
            <v>75</v>
          </cell>
          <cell r="D8399" t="str">
            <v>544-016</v>
          </cell>
        </row>
        <row r="8400">
          <cell r="C8400">
            <v>76</v>
          </cell>
          <cell r="D8400" t="str">
            <v>087-001</v>
          </cell>
        </row>
        <row r="8401">
          <cell r="C8401">
            <v>76</v>
          </cell>
          <cell r="D8401" t="str">
            <v>087-001</v>
          </cell>
        </row>
        <row r="8402">
          <cell r="C8402">
            <v>76</v>
          </cell>
          <cell r="D8402" t="str">
            <v>087-001</v>
          </cell>
        </row>
        <row r="8403">
          <cell r="C8403">
            <v>76</v>
          </cell>
          <cell r="D8403" t="str">
            <v>087-001</v>
          </cell>
        </row>
        <row r="8404">
          <cell r="C8404">
            <v>76</v>
          </cell>
          <cell r="D8404" t="str">
            <v>087-001</v>
          </cell>
        </row>
        <row r="8405">
          <cell r="C8405">
            <v>76</v>
          </cell>
          <cell r="D8405" t="str">
            <v>087-001</v>
          </cell>
        </row>
        <row r="8406">
          <cell r="C8406">
            <v>76</v>
          </cell>
          <cell r="D8406" t="str">
            <v>087-001</v>
          </cell>
        </row>
        <row r="8407">
          <cell r="C8407">
            <v>76</v>
          </cell>
          <cell r="D8407" t="str">
            <v>087-001</v>
          </cell>
        </row>
        <row r="8408">
          <cell r="C8408">
            <v>76</v>
          </cell>
          <cell r="D8408" t="str">
            <v>087-001</v>
          </cell>
        </row>
        <row r="8409">
          <cell r="C8409">
            <v>76</v>
          </cell>
          <cell r="D8409" t="str">
            <v>087-001</v>
          </cell>
        </row>
        <row r="8410">
          <cell r="C8410">
            <v>76</v>
          </cell>
          <cell r="D8410" t="str">
            <v>087-001</v>
          </cell>
        </row>
        <row r="8411">
          <cell r="C8411">
            <v>76</v>
          </cell>
          <cell r="D8411" t="str">
            <v>087-001</v>
          </cell>
        </row>
        <row r="8412">
          <cell r="C8412">
            <v>76</v>
          </cell>
          <cell r="D8412" t="str">
            <v>087-001</v>
          </cell>
        </row>
        <row r="8413">
          <cell r="C8413">
            <v>76</v>
          </cell>
          <cell r="D8413" t="str">
            <v>087-001</v>
          </cell>
        </row>
        <row r="8414">
          <cell r="C8414">
            <v>77</v>
          </cell>
          <cell r="D8414" t="str">
            <v>547-001</v>
          </cell>
        </row>
        <row r="8415">
          <cell r="C8415">
            <v>77</v>
          </cell>
          <cell r="D8415" t="str">
            <v>547-001</v>
          </cell>
        </row>
        <row r="8416">
          <cell r="C8416">
            <v>77</v>
          </cell>
          <cell r="D8416" t="str">
            <v>547-001</v>
          </cell>
        </row>
        <row r="8417">
          <cell r="C8417">
            <v>77</v>
          </cell>
          <cell r="D8417" t="str">
            <v>547-001</v>
          </cell>
        </row>
        <row r="8418">
          <cell r="C8418">
            <v>77</v>
          </cell>
          <cell r="D8418" t="str">
            <v>547-001</v>
          </cell>
        </row>
        <row r="8419">
          <cell r="C8419">
            <v>77</v>
          </cell>
          <cell r="D8419" t="str">
            <v>547-001</v>
          </cell>
        </row>
        <row r="8420">
          <cell r="C8420">
            <v>77</v>
          </cell>
          <cell r="D8420" t="str">
            <v>547-001</v>
          </cell>
        </row>
        <row r="8421">
          <cell r="C8421">
            <v>77</v>
          </cell>
          <cell r="D8421" t="str">
            <v>547-001</v>
          </cell>
        </row>
        <row r="8422">
          <cell r="C8422">
            <v>77</v>
          </cell>
          <cell r="D8422" t="str">
            <v>547-001</v>
          </cell>
        </row>
        <row r="8423">
          <cell r="C8423">
            <v>77</v>
          </cell>
          <cell r="D8423" t="str">
            <v>547-001</v>
          </cell>
        </row>
        <row r="8424">
          <cell r="C8424">
            <v>77</v>
          </cell>
          <cell r="D8424" t="str">
            <v>547-001</v>
          </cell>
        </row>
        <row r="8425">
          <cell r="C8425">
            <v>77</v>
          </cell>
          <cell r="D8425" t="str">
            <v>547-001</v>
          </cell>
        </row>
        <row r="8426">
          <cell r="C8426">
            <v>77</v>
          </cell>
          <cell r="D8426" t="str">
            <v>547-001</v>
          </cell>
        </row>
        <row r="8427">
          <cell r="C8427">
            <v>77</v>
          </cell>
          <cell r="D8427" t="str">
            <v>547-001</v>
          </cell>
        </row>
        <row r="8428">
          <cell r="C8428">
            <v>77</v>
          </cell>
          <cell r="D8428" t="str">
            <v>547-001</v>
          </cell>
        </row>
        <row r="8429">
          <cell r="C8429">
            <v>77</v>
          </cell>
          <cell r="D8429" t="str">
            <v>547-001</v>
          </cell>
        </row>
        <row r="8430">
          <cell r="C8430">
            <v>77</v>
          </cell>
          <cell r="D8430" t="str">
            <v>547-001</v>
          </cell>
        </row>
        <row r="8431">
          <cell r="C8431">
            <v>77</v>
          </cell>
          <cell r="D8431" t="str">
            <v>547-001</v>
          </cell>
        </row>
        <row r="8432">
          <cell r="C8432">
            <v>77</v>
          </cell>
          <cell r="D8432" t="str">
            <v>547-001</v>
          </cell>
        </row>
        <row r="8433">
          <cell r="C8433">
            <v>77</v>
          </cell>
          <cell r="D8433" t="str">
            <v>547-001</v>
          </cell>
        </row>
        <row r="8434">
          <cell r="C8434">
            <v>77</v>
          </cell>
          <cell r="D8434" t="str">
            <v>547-001</v>
          </cell>
        </row>
        <row r="8435">
          <cell r="C8435">
            <v>77</v>
          </cell>
          <cell r="D8435" t="str">
            <v>547-001</v>
          </cell>
        </row>
        <row r="8436">
          <cell r="C8436">
            <v>77</v>
          </cell>
          <cell r="D8436" t="str">
            <v>547-001</v>
          </cell>
        </row>
        <row r="8437">
          <cell r="C8437">
            <v>77</v>
          </cell>
          <cell r="D8437" t="str">
            <v>547-001</v>
          </cell>
        </row>
        <row r="8438">
          <cell r="C8438">
            <v>77</v>
          </cell>
          <cell r="D8438" t="str">
            <v>547-001</v>
          </cell>
        </row>
        <row r="8439">
          <cell r="C8439">
            <v>77</v>
          </cell>
          <cell r="D8439" t="str">
            <v>547-001</v>
          </cell>
        </row>
        <row r="8440">
          <cell r="C8440">
            <v>77</v>
          </cell>
          <cell r="D8440" t="str">
            <v>547-001</v>
          </cell>
        </row>
        <row r="8441">
          <cell r="C8441">
            <v>77</v>
          </cell>
          <cell r="D8441" t="str">
            <v>547-001</v>
          </cell>
        </row>
        <row r="8442">
          <cell r="C8442">
            <v>77</v>
          </cell>
          <cell r="D8442" t="str">
            <v>547-001</v>
          </cell>
        </row>
        <row r="8443">
          <cell r="C8443">
            <v>77</v>
          </cell>
          <cell r="D8443" t="str">
            <v>547-001</v>
          </cell>
        </row>
        <row r="8444">
          <cell r="C8444">
            <v>78</v>
          </cell>
          <cell r="D8444" t="str">
            <v>548-001</v>
          </cell>
        </row>
        <row r="8445">
          <cell r="C8445">
            <v>78</v>
          </cell>
          <cell r="D8445" t="str">
            <v>548-001</v>
          </cell>
        </row>
        <row r="8446">
          <cell r="C8446">
            <v>78</v>
          </cell>
          <cell r="D8446" t="str">
            <v>548-001</v>
          </cell>
        </row>
        <row r="8447">
          <cell r="C8447">
            <v>78</v>
          </cell>
          <cell r="D8447" t="str">
            <v>548-001</v>
          </cell>
        </row>
        <row r="8448">
          <cell r="C8448">
            <v>78</v>
          </cell>
          <cell r="D8448" t="str">
            <v>548-001</v>
          </cell>
        </row>
        <row r="8449">
          <cell r="C8449">
            <v>78</v>
          </cell>
          <cell r="D8449" t="str">
            <v>548-001</v>
          </cell>
        </row>
        <row r="8450">
          <cell r="C8450">
            <v>78</v>
          </cell>
          <cell r="D8450" t="str">
            <v>548-001</v>
          </cell>
        </row>
        <row r="8451">
          <cell r="C8451">
            <v>78</v>
          </cell>
          <cell r="D8451" t="str">
            <v>548-001</v>
          </cell>
        </row>
        <row r="8452">
          <cell r="C8452">
            <v>78</v>
          </cell>
          <cell r="D8452" t="str">
            <v>548-001</v>
          </cell>
        </row>
        <row r="8453">
          <cell r="C8453">
            <v>78</v>
          </cell>
          <cell r="D8453" t="str">
            <v>548-001</v>
          </cell>
        </row>
        <row r="8454">
          <cell r="C8454">
            <v>78</v>
          </cell>
          <cell r="D8454" t="str">
            <v>548-001</v>
          </cell>
        </row>
        <row r="8455">
          <cell r="C8455">
            <v>78</v>
          </cell>
          <cell r="D8455" t="str">
            <v>548-001</v>
          </cell>
        </row>
        <row r="8456">
          <cell r="C8456">
            <v>78</v>
          </cell>
          <cell r="D8456" t="str">
            <v>548-001</v>
          </cell>
        </row>
        <row r="8457">
          <cell r="C8457">
            <v>78</v>
          </cell>
          <cell r="D8457" t="str">
            <v>548-001</v>
          </cell>
        </row>
        <row r="8458">
          <cell r="C8458">
            <v>78</v>
          </cell>
          <cell r="D8458" t="str">
            <v>548-001</v>
          </cell>
        </row>
        <row r="8459">
          <cell r="C8459">
            <v>79</v>
          </cell>
          <cell r="D8459" t="str">
            <v>559-001</v>
          </cell>
        </row>
        <row r="8460">
          <cell r="C8460">
            <v>79</v>
          </cell>
          <cell r="D8460" t="str">
            <v>559-001</v>
          </cell>
        </row>
        <row r="8461">
          <cell r="C8461">
            <v>79</v>
          </cell>
          <cell r="D8461" t="str">
            <v>559-001</v>
          </cell>
        </row>
        <row r="8462">
          <cell r="C8462">
            <v>79</v>
          </cell>
          <cell r="D8462" t="str">
            <v>559-001</v>
          </cell>
        </row>
        <row r="8463">
          <cell r="C8463">
            <v>79</v>
          </cell>
          <cell r="D8463" t="str">
            <v>559-001</v>
          </cell>
        </row>
        <row r="8464">
          <cell r="C8464">
            <v>79</v>
          </cell>
          <cell r="D8464" t="str">
            <v>559-001</v>
          </cell>
        </row>
        <row r="8465">
          <cell r="C8465">
            <v>79</v>
          </cell>
          <cell r="D8465" t="str">
            <v>559-001</v>
          </cell>
        </row>
        <row r="8466">
          <cell r="C8466">
            <v>79</v>
          </cell>
          <cell r="D8466" t="str">
            <v>559-001</v>
          </cell>
        </row>
        <row r="8467">
          <cell r="C8467">
            <v>79</v>
          </cell>
          <cell r="D8467" t="str">
            <v>559-001</v>
          </cell>
        </row>
        <row r="8468">
          <cell r="C8468">
            <v>79</v>
          </cell>
          <cell r="D8468" t="str">
            <v>559-001</v>
          </cell>
        </row>
        <row r="8469">
          <cell r="C8469">
            <v>79</v>
          </cell>
          <cell r="D8469" t="str">
            <v>559-001</v>
          </cell>
        </row>
        <row r="8470">
          <cell r="C8470">
            <v>79</v>
          </cell>
          <cell r="D8470" t="str">
            <v>559-001</v>
          </cell>
        </row>
        <row r="8471">
          <cell r="C8471">
            <v>79</v>
          </cell>
          <cell r="D8471" t="str">
            <v>559-001</v>
          </cell>
        </row>
        <row r="8472">
          <cell r="C8472">
            <v>79</v>
          </cell>
          <cell r="D8472" t="str">
            <v>559-001</v>
          </cell>
        </row>
        <row r="8473">
          <cell r="C8473">
            <v>79</v>
          </cell>
          <cell r="D8473" t="str">
            <v>559-001</v>
          </cell>
        </row>
        <row r="8474">
          <cell r="C8474">
            <v>79</v>
          </cell>
          <cell r="D8474" t="str">
            <v>559-001</v>
          </cell>
        </row>
        <row r="8475">
          <cell r="C8475">
            <v>79</v>
          </cell>
          <cell r="D8475" t="str">
            <v>559-001</v>
          </cell>
        </row>
        <row r="8476">
          <cell r="C8476">
            <v>79</v>
          </cell>
          <cell r="D8476" t="str">
            <v>559-001</v>
          </cell>
        </row>
        <row r="8477">
          <cell r="C8477">
            <v>79</v>
          </cell>
          <cell r="D8477" t="str">
            <v>559-001</v>
          </cell>
        </row>
        <row r="8478">
          <cell r="C8478">
            <v>79</v>
          </cell>
          <cell r="D8478" t="str">
            <v>559-001</v>
          </cell>
        </row>
        <row r="8479">
          <cell r="C8479">
            <v>79</v>
          </cell>
          <cell r="D8479" t="str">
            <v>559-001</v>
          </cell>
        </row>
        <row r="8480">
          <cell r="C8480">
            <v>79</v>
          </cell>
          <cell r="D8480" t="str">
            <v>559-001</v>
          </cell>
        </row>
        <row r="8481">
          <cell r="C8481">
            <v>79</v>
          </cell>
          <cell r="D8481" t="str">
            <v>559-001</v>
          </cell>
        </row>
        <row r="8482">
          <cell r="C8482">
            <v>79</v>
          </cell>
          <cell r="D8482" t="str">
            <v>559-001</v>
          </cell>
        </row>
        <row r="8483">
          <cell r="C8483">
            <v>79</v>
          </cell>
          <cell r="D8483" t="str">
            <v>559-001</v>
          </cell>
        </row>
        <row r="8484">
          <cell r="C8484">
            <v>79</v>
          </cell>
          <cell r="D8484" t="str">
            <v>559-001</v>
          </cell>
        </row>
        <row r="8485">
          <cell r="C8485">
            <v>79</v>
          </cell>
          <cell r="D8485" t="str">
            <v>559-001</v>
          </cell>
        </row>
        <row r="8486">
          <cell r="C8486">
            <v>79</v>
          </cell>
          <cell r="D8486" t="str">
            <v>559-001</v>
          </cell>
        </row>
        <row r="8487">
          <cell r="C8487">
            <v>79</v>
          </cell>
          <cell r="D8487" t="str">
            <v>559-001</v>
          </cell>
        </row>
        <row r="8488">
          <cell r="C8488">
            <v>79</v>
          </cell>
          <cell r="D8488" t="str">
            <v>559-001</v>
          </cell>
        </row>
        <row r="8489">
          <cell r="C8489">
            <v>79</v>
          </cell>
          <cell r="D8489" t="str">
            <v>559-001</v>
          </cell>
        </row>
        <row r="8490">
          <cell r="C8490">
            <v>79</v>
          </cell>
          <cell r="D8490" t="str">
            <v>559-001</v>
          </cell>
        </row>
        <row r="8491">
          <cell r="C8491">
            <v>79</v>
          </cell>
          <cell r="D8491" t="str">
            <v>559-001</v>
          </cell>
        </row>
        <row r="8492">
          <cell r="C8492">
            <v>79</v>
          </cell>
          <cell r="D8492" t="str">
            <v>559-001</v>
          </cell>
        </row>
        <row r="8493">
          <cell r="C8493">
            <v>79</v>
          </cell>
          <cell r="D8493" t="str">
            <v>559-001</v>
          </cell>
        </row>
        <row r="8494">
          <cell r="C8494">
            <v>82</v>
          </cell>
          <cell r="D8494" t="str">
            <v>095-001</v>
          </cell>
        </row>
        <row r="8495">
          <cell r="C8495">
            <v>82</v>
          </cell>
          <cell r="D8495" t="str">
            <v>095-001</v>
          </cell>
        </row>
        <row r="8496">
          <cell r="C8496">
            <v>82</v>
          </cell>
          <cell r="D8496" t="str">
            <v>095-001</v>
          </cell>
        </row>
        <row r="8497">
          <cell r="C8497">
            <v>82</v>
          </cell>
          <cell r="D8497" t="str">
            <v>095-001</v>
          </cell>
        </row>
        <row r="8498">
          <cell r="C8498">
            <v>82</v>
          </cell>
          <cell r="D8498" t="str">
            <v>095-001</v>
          </cell>
        </row>
        <row r="8499">
          <cell r="C8499">
            <v>82</v>
          </cell>
          <cell r="D8499" t="str">
            <v>095-001</v>
          </cell>
        </row>
        <row r="8500">
          <cell r="C8500">
            <v>82</v>
          </cell>
          <cell r="D8500" t="str">
            <v>095-001</v>
          </cell>
        </row>
        <row r="8501">
          <cell r="C8501">
            <v>82</v>
          </cell>
          <cell r="D8501" t="str">
            <v>095-001</v>
          </cell>
        </row>
        <row r="8502">
          <cell r="C8502">
            <v>82</v>
          </cell>
          <cell r="D8502" t="str">
            <v>095-001</v>
          </cell>
        </row>
        <row r="8503">
          <cell r="C8503">
            <v>82</v>
          </cell>
          <cell r="D8503" t="str">
            <v>095-001</v>
          </cell>
        </row>
        <row r="8504">
          <cell r="C8504">
            <v>82</v>
          </cell>
          <cell r="D8504" t="str">
            <v>095-001</v>
          </cell>
        </row>
        <row r="8505">
          <cell r="C8505">
            <v>82</v>
          </cell>
          <cell r="D8505" t="str">
            <v>095-001</v>
          </cell>
        </row>
        <row r="8506">
          <cell r="C8506">
            <v>82</v>
          </cell>
          <cell r="D8506" t="str">
            <v>095-001</v>
          </cell>
        </row>
        <row r="8507">
          <cell r="C8507">
            <v>82</v>
          </cell>
          <cell r="D8507" t="str">
            <v>095-001</v>
          </cell>
        </row>
        <row r="8508">
          <cell r="C8508">
            <v>82</v>
          </cell>
          <cell r="D8508" t="str">
            <v>095-001</v>
          </cell>
        </row>
        <row r="8509">
          <cell r="C8509">
            <v>82</v>
          </cell>
          <cell r="D8509" t="str">
            <v>095-001</v>
          </cell>
        </row>
        <row r="8510">
          <cell r="C8510">
            <v>82</v>
          </cell>
          <cell r="D8510" t="str">
            <v>095-001</v>
          </cell>
        </row>
        <row r="8511">
          <cell r="C8511">
            <v>82</v>
          </cell>
          <cell r="D8511" t="str">
            <v>095-001</v>
          </cell>
        </row>
        <row r="8512">
          <cell r="C8512">
            <v>82</v>
          </cell>
          <cell r="D8512" t="str">
            <v>095-001</v>
          </cell>
        </row>
        <row r="8513">
          <cell r="C8513">
            <v>82</v>
          </cell>
          <cell r="D8513" t="str">
            <v>095-001</v>
          </cell>
        </row>
        <row r="8514">
          <cell r="C8514">
            <v>82</v>
          </cell>
          <cell r="D8514" t="str">
            <v>095-001</v>
          </cell>
        </row>
        <row r="8515">
          <cell r="C8515">
            <v>82</v>
          </cell>
          <cell r="D8515" t="str">
            <v>095-001</v>
          </cell>
        </row>
        <row r="8516">
          <cell r="C8516">
            <v>82</v>
          </cell>
          <cell r="D8516" t="str">
            <v>095-001</v>
          </cell>
        </row>
        <row r="8517">
          <cell r="C8517">
            <v>82</v>
          </cell>
          <cell r="D8517" t="str">
            <v>095-001</v>
          </cell>
        </row>
        <row r="8518">
          <cell r="C8518">
            <v>82</v>
          </cell>
          <cell r="D8518" t="str">
            <v>095-001</v>
          </cell>
        </row>
        <row r="8519">
          <cell r="C8519">
            <v>82</v>
          </cell>
          <cell r="D8519" t="str">
            <v>095-001</v>
          </cell>
        </row>
        <row r="8520">
          <cell r="C8520">
            <v>82</v>
          </cell>
          <cell r="D8520" t="str">
            <v>095-001</v>
          </cell>
        </row>
        <row r="8521">
          <cell r="C8521">
            <v>82</v>
          </cell>
          <cell r="D8521" t="str">
            <v>095-001</v>
          </cell>
        </row>
        <row r="8522">
          <cell r="C8522">
            <v>82</v>
          </cell>
          <cell r="D8522" t="str">
            <v>095-001</v>
          </cell>
        </row>
        <row r="8523">
          <cell r="C8523">
            <v>82</v>
          </cell>
          <cell r="D8523" t="str">
            <v>095-001</v>
          </cell>
        </row>
        <row r="8524">
          <cell r="C8524">
            <v>82</v>
          </cell>
          <cell r="D8524" t="str">
            <v>095-001</v>
          </cell>
        </row>
        <row r="8525">
          <cell r="C8525">
            <v>82</v>
          </cell>
          <cell r="D8525" t="str">
            <v>095-001</v>
          </cell>
        </row>
        <row r="8526">
          <cell r="C8526">
            <v>83</v>
          </cell>
          <cell r="D8526" t="str">
            <v>550-048</v>
          </cell>
        </row>
        <row r="8527">
          <cell r="C8527">
            <v>83</v>
          </cell>
          <cell r="D8527" t="str">
            <v>550-048</v>
          </cell>
        </row>
        <row r="8528">
          <cell r="C8528">
            <v>83</v>
          </cell>
          <cell r="D8528" t="str">
            <v>550-048</v>
          </cell>
        </row>
        <row r="8529">
          <cell r="C8529">
            <v>83</v>
          </cell>
          <cell r="D8529" t="str">
            <v>550-048</v>
          </cell>
        </row>
        <row r="8530">
          <cell r="C8530">
            <v>83</v>
          </cell>
          <cell r="D8530" t="str">
            <v>550-048</v>
          </cell>
        </row>
        <row r="8531">
          <cell r="C8531">
            <v>83</v>
          </cell>
          <cell r="D8531" t="str">
            <v>550-048</v>
          </cell>
        </row>
        <row r="8532">
          <cell r="C8532">
            <v>83</v>
          </cell>
          <cell r="D8532" t="str">
            <v>550-048</v>
          </cell>
        </row>
        <row r="8533">
          <cell r="C8533">
            <v>83</v>
          </cell>
          <cell r="D8533" t="str">
            <v>550-048</v>
          </cell>
        </row>
        <row r="8534">
          <cell r="C8534">
            <v>83</v>
          </cell>
          <cell r="D8534" t="str">
            <v>550-048</v>
          </cell>
        </row>
        <row r="8535">
          <cell r="C8535">
            <v>83</v>
          </cell>
          <cell r="D8535" t="str">
            <v>550-048</v>
          </cell>
        </row>
        <row r="8536">
          <cell r="C8536">
            <v>83</v>
          </cell>
          <cell r="D8536" t="str">
            <v>550-048</v>
          </cell>
        </row>
        <row r="8537">
          <cell r="C8537">
            <v>83</v>
          </cell>
          <cell r="D8537" t="str">
            <v>550-048</v>
          </cell>
        </row>
        <row r="8538">
          <cell r="C8538">
            <v>83</v>
          </cell>
          <cell r="D8538" t="str">
            <v>550-048</v>
          </cell>
        </row>
        <row r="8539">
          <cell r="C8539">
            <v>83</v>
          </cell>
          <cell r="D8539" t="str">
            <v>550-048</v>
          </cell>
        </row>
        <row r="8540">
          <cell r="C8540">
            <v>83</v>
          </cell>
          <cell r="D8540" t="str">
            <v>550-048</v>
          </cell>
        </row>
        <row r="8541">
          <cell r="C8541">
            <v>83</v>
          </cell>
          <cell r="D8541" t="str">
            <v>550-048</v>
          </cell>
        </row>
        <row r="8542">
          <cell r="C8542">
            <v>83</v>
          </cell>
          <cell r="D8542" t="str">
            <v>550-048</v>
          </cell>
        </row>
        <row r="8543">
          <cell r="C8543">
            <v>83</v>
          </cell>
          <cell r="D8543" t="str">
            <v>550-048</v>
          </cell>
        </row>
        <row r="8544">
          <cell r="C8544">
            <v>83</v>
          </cell>
          <cell r="D8544" t="str">
            <v>550-048</v>
          </cell>
        </row>
        <row r="8545">
          <cell r="C8545">
            <v>83</v>
          </cell>
          <cell r="D8545" t="str">
            <v>550-048</v>
          </cell>
        </row>
        <row r="8546">
          <cell r="C8546">
            <v>83</v>
          </cell>
          <cell r="D8546" t="str">
            <v>550-048</v>
          </cell>
        </row>
        <row r="8547">
          <cell r="C8547">
            <v>83</v>
          </cell>
          <cell r="D8547" t="str">
            <v>550-048</v>
          </cell>
        </row>
        <row r="8548">
          <cell r="C8548">
            <v>83</v>
          </cell>
          <cell r="D8548" t="str">
            <v>550-048</v>
          </cell>
        </row>
        <row r="8549">
          <cell r="C8549">
            <v>83</v>
          </cell>
          <cell r="D8549" t="str">
            <v>550-048</v>
          </cell>
        </row>
        <row r="8550">
          <cell r="C8550">
            <v>83</v>
          </cell>
          <cell r="D8550" t="str">
            <v>550-048</v>
          </cell>
        </row>
        <row r="8551">
          <cell r="C8551">
            <v>83</v>
          </cell>
          <cell r="D8551" t="str">
            <v>550-048</v>
          </cell>
        </row>
        <row r="8552">
          <cell r="C8552">
            <v>83</v>
          </cell>
          <cell r="D8552" t="str">
            <v>550-048</v>
          </cell>
        </row>
        <row r="8553">
          <cell r="C8553">
            <v>83</v>
          </cell>
          <cell r="D8553" t="str">
            <v>550-048</v>
          </cell>
        </row>
        <row r="8554">
          <cell r="C8554">
            <v>83</v>
          </cell>
          <cell r="D8554" t="str">
            <v>550-048</v>
          </cell>
        </row>
        <row r="8555">
          <cell r="C8555">
            <v>83</v>
          </cell>
          <cell r="D8555" t="str">
            <v>550-048</v>
          </cell>
        </row>
        <row r="8556">
          <cell r="C8556">
            <v>83</v>
          </cell>
          <cell r="D8556" t="str">
            <v>550-048</v>
          </cell>
        </row>
        <row r="8557">
          <cell r="C8557">
            <v>83</v>
          </cell>
          <cell r="D8557" t="str">
            <v>550-048</v>
          </cell>
        </row>
        <row r="8558">
          <cell r="C8558">
            <v>83</v>
          </cell>
          <cell r="D8558" t="str">
            <v>550-048</v>
          </cell>
        </row>
        <row r="8559">
          <cell r="C8559">
            <v>83</v>
          </cell>
          <cell r="D8559" t="str">
            <v>550-048</v>
          </cell>
        </row>
        <row r="8560">
          <cell r="C8560">
            <v>83</v>
          </cell>
          <cell r="D8560" t="str">
            <v>550-048</v>
          </cell>
        </row>
        <row r="8561">
          <cell r="C8561">
            <v>83</v>
          </cell>
          <cell r="D8561" t="str">
            <v>550-048</v>
          </cell>
        </row>
        <row r="8562">
          <cell r="C8562">
            <v>83</v>
          </cell>
          <cell r="D8562" t="str">
            <v>550-048</v>
          </cell>
        </row>
        <row r="8563">
          <cell r="C8563">
            <v>83</v>
          </cell>
          <cell r="D8563" t="str">
            <v>550-048</v>
          </cell>
        </row>
        <row r="8564">
          <cell r="C8564">
            <v>83</v>
          </cell>
          <cell r="D8564" t="str">
            <v>550-048</v>
          </cell>
        </row>
        <row r="8565">
          <cell r="C8565">
            <v>83</v>
          </cell>
          <cell r="D8565" t="str">
            <v>550-048</v>
          </cell>
        </row>
        <row r="8566">
          <cell r="C8566">
            <v>83</v>
          </cell>
          <cell r="D8566" t="str">
            <v>550-048</v>
          </cell>
        </row>
        <row r="8567">
          <cell r="C8567">
            <v>83</v>
          </cell>
          <cell r="D8567" t="str">
            <v>550-048</v>
          </cell>
        </row>
        <row r="8568">
          <cell r="C8568">
            <v>83</v>
          </cell>
          <cell r="D8568" t="str">
            <v>550-048</v>
          </cell>
        </row>
        <row r="8569">
          <cell r="C8569">
            <v>83</v>
          </cell>
          <cell r="D8569" t="str">
            <v>550-048</v>
          </cell>
        </row>
        <row r="8570">
          <cell r="C8570">
            <v>83</v>
          </cell>
          <cell r="D8570" t="str">
            <v>550-048</v>
          </cell>
        </row>
        <row r="8571">
          <cell r="C8571">
            <v>83</v>
          </cell>
          <cell r="D8571" t="str">
            <v>550-048</v>
          </cell>
        </row>
        <row r="8572">
          <cell r="C8572">
            <v>83</v>
          </cell>
          <cell r="D8572" t="str">
            <v>550-048</v>
          </cell>
        </row>
        <row r="8573">
          <cell r="C8573">
            <v>83</v>
          </cell>
          <cell r="D8573" t="str">
            <v>550-048</v>
          </cell>
        </row>
        <row r="8574">
          <cell r="C8574">
            <v>83</v>
          </cell>
          <cell r="D8574" t="str">
            <v>550-048</v>
          </cell>
        </row>
        <row r="8575">
          <cell r="C8575">
            <v>83</v>
          </cell>
          <cell r="D8575" t="str">
            <v>550-048</v>
          </cell>
        </row>
        <row r="8576">
          <cell r="C8576">
            <v>83</v>
          </cell>
          <cell r="D8576" t="str">
            <v>550-048</v>
          </cell>
        </row>
        <row r="8577">
          <cell r="C8577">
            <v>83</v>
          </cell>
          <cell r="D8577" t="str">
            <v>550-048</v>
          </cell>
        </row>
        <row r="8578">
          <cell r="C8578">
            <v>83</v>
          </cell>
          <cell r="D8578" t="str">
            <v>550-048</v>
          </cell>
        </row>
        <row r="8579">
          <cell r="C8579">
            <v>83</v>
          </cell>
          <cell r="D8579" t="str">
            <v>550-048</v>
          </cell>
        </row>
        <row r="8580">
          <cell r="C8580">
            <v>83</v>
          </cell>
          <cell r="D8580" t="str">
            <v>550-048</v>
          </cell>
        </row>
        <row r="8581">
          <cell r="C8581">
            <v>83</v>
          </cell>
          <cell r="D8581" t="str">
            <v>550-048</v>
          </cell>
        </row>
        <row r="8582">
          <cell r="C8582">
            <v>83</v>
          </cell>
          <cell r="D8582" t="str">
            <v>550-048</v>
          </cell>
        </row>
        <row r="8583">
          <cell r="C8583">
            <v>83</v>
          </cell>
          <cell r="D8583" t="str">
            <v>550-048</v>
          </cell>
        </row>
        <row r="8584">
          <cell r="C8584">
            <v>83</v>
          </cell>
          <cell r="D8584" t="str">
            <v>550-048</v>
          </cell>
        </row>
        <row r="8585">
          <cell r="C8585">
            <v>83</v>
          </cell>
          <cell r="D8585" t="str">
            <v>550-048</v>
          </cell>
        </row>
        <row r="8586">
          <cell r="C8586">
            <v>84</v>
          </cell>
          <cell r="D8586" t="str">
            <v>551-046</v>
          </cell>
        </row>
        <row r="8587">
          <cell r="C8587">
            <v>84</v>
          </cell>
          <cell r="D8587" t="str">
            <v>551-046</v>
          </cell>
        </row>
        <row r="8588">
          <cell r="C8588">
            <v>84</v>
          </cell>
          <cell r="D8588" t="str">
            <v>551-046</v>
          </cell>
        </row>
        <row r="8589">
          <cell r="C8589">
            <v>84</v>
          </cell>
          <cell r="D8589" t="str">
            <v>551-046</v>
          </cell>
        </row>
        <row r="8590">
          <cell r="C8590">
            <v>84</v>
          </cell>
          <cell r="D8590" t="str">
            <v>551-046</v>
          </cell>
        </row>
        <row r="8591">
          <cell r="C8591">
            <v>84</v>
          </cell>
          <cell r="D8591" t="str">
            <v>551-046</v>
          </cell>
        </row>
        <row r="8592">
          <cell r="C8592">
            <v>85</v>
          </cell>
          <cell r="D8592" t="str">
            <v>552-046</v>
          </cell>
        </row>
        <row r="8593">
          <cell r="C8593">
            <v>85</v>
          </cell>
          <cell r="D8593" t="str">
            <v>552-046</v>
          </cell>
        </row>
        <row r="8594">
          <cell r="C8594">
            <v>85</v>
          </cell>
          <cell r="D8594" t="str">
            <v>552-046</v>
          </cell>
        </row>
        <row r="8595">
          <cell r="C8595">
            <v>85</v>
          </cell>
          <cell r="D8595" t="str">
            <v>552-046</v>
          </cell>
        </row>
        <row r="8596">
          <cell r="C8596">
            <v>85</v>
          </cell>
          <cell r="D8596" t="str">
            <v>552-046</v>
          </cell>
        </row>
        <row r="8597">
          <cell r="C8597">
            <v>85</v>
          </cell>
          <cell r="D8597" t="str">
            <v>552-046</v>
          </cell>
        </row>
        <row r="8598">
          <cell r="C8598">
            <v>85</v>
          </cell>
          <cell r="D8598" t="str">
            <v>552-046</v>
          </cell>
        </row>
        <row r="8599">
          <cell r="C8599">
            <v>86</v>
          </cell>
          <cell r="D8599" t="str">
            <v>553-046</v>
          </cell>
        </row>
        <row r="8600">
          <cell r="C8600">
            <v>86</v>
          </cell>
          <cell r="D8600" t="str">
            <v>553-046</v>
          </cell>
        </row>
        <row r="8601">
          <cell r="C8601">
            <v>86</v>
          </cell>
          <cell r="D8601" t="str">
            <v>553-046</v>
          </cell>
        </row>
        <row r="8602">
          <cell r="C8602">
            <v>86</v>
          </cell>
          <cell r="D8602" t="str">
            <v>553-046</v>
          </cell>
        </row>
        <row r="8603">
          <cell r="C8603">
            <v>86</v>
          </cell>
          <cell r="D8603" t="str">
            <v>553-046</v>
          </cell>
        </row>
        <row r="8604">
          <cell r="C8604">
            <v>86</v>
          </cell>
          <cell r="D8604" t="str">
            <v>553-046</v>
          </cell>
        </row>
        <row r="8605">
          <cell r="C8605">
            <v>86</v>
          </cell>
          <cell r="D8605" t="str">
            <v>553-046</v>
          </cell>
        </row>
        <row r="8606">
          <cell r="C8606">
            <v>87</v>
          </cell>
          <cell r="D8606" t="str">
            <v>554-048</v>
          </cell>
        </row>
        <row r="8607">
          <cell r="C8607">
            <v>87</v>
          </cell>
          <cell r="D8607" t="str">
            <v>554-048</v>
          </cell>
        </row>
        <row r="8608">
          <cell r="C8608">
            <v>87</v>
          </cell>
          <cell r="D8608" t="str">
            <v>554-048</v>
          </cell>
        </row>
        <row r="8609">
          <cell r="C8609">
            <v>87</v>
          </cell>
          <cell r="D8609" t="str">
            <v>554-048</v>
          </cell>
        </row>
        <row r="8610">
          <cell r="C8610">
            <v>87</v>
          </cell>
          <cell r="D8610" t="str">
            <v>554-048</v>
          </cell>
        </row>
        <row r="8611">
          <cell r="C8611">
            <v>87</v>
          </cell>
          <cell r="D8611" t="str">
            <v>554-048</v>
          </cell>
        </row>
        <row r="8612">
          <cell r="C8612">
            <v>87</v>
          </cell>
          <cell r="D8612" t="str">
            <v>554-048</v>
          </cell>
        </row>
        <row r="8613">
          <cell r="C8613">
            <v>87</v>
          </cell>
          <cell r="D8613" t="str">
            <v>554-048</v>
          </cell>
        </row>
        <row r="8614">
          <cell r="C8614">
            <v>87</v>
          </cell>
          <cell r="D8614" t="str">
            <v>554-048</v>
          </cell>
        </row>
        <row r="8615">
          <cell r="C8615">
            <v>87</v>
          </cell>
          <cell r="D8615" t="str">
            <v>554-048</v>
          </cell>
        </row>
        <row r="8616">
          <cell r="C8616">
            <v>87</v>
          </cell>
          <cell r="D8616" t="str">
            <v>554-048</v>
          </cell>
        </row>
        <row r="8617">
          <cell r="C8617">
            <v>87</v>
          </cell>
          <cell r="D8617" t="str">
            <v>554-048</v>
          </cell>
        </row>
        <row r="8618">
          <cell r="C8618">
            <v>87</v>
          </cell>
          <cell r="D8618" t="str">
            <v>554-048</v>
          </cell>
        </row>
        <row r="8619">
          <cell r="C8619">
            <v>87</v>
          </cell>
          <cell r="D8619" t="str">
            <v>554-048</v>
          </cell>
        </row>
        <row r="8620">
          <cell r="C8620">
            <v>87</v>
          </cell>
          <cell r="D8620" t="str">
            <v>554-048</v>
          </cell>
        </row>
        <row r="8621">
          <cell r="C8621">
            <v>87</v>
          </cell>
          <cell r="D8621" t="str">
            <v>554-048</v>
          </cell>
        </row>
        <row r="8622">
          <cell r="C8622">
            <v>87</v>
          </cell>
          <cell r="D8622" t="str">
            <v>554-048</v>
          </cell>
        </row>
        <row r="8623">
          <cell r="C8623">
            <v>87</v>
          </cell>
          <cell r="D8623" t="str">
            <v>554-048</v>
          </cell>
        </row>
        <row r="8624">
          <cell r="C8624">
            <v>87</v>
          </cell>
          <cell r="D8624" t="str">
            <v>554-048</v>
          </cell>
        </row>
        <row r="8625">
          <cell r="C8625">
            <v>87</v>
          </cell>
          <cell r="D8625" t="str">
            <v>554-048</v>
          </cell>
        </row>
        <row r="8626">
          <cell r="C8626">
            <v>87</v>
          </cell>
          <cell r="D8626" t="str">
            <v>554-048</v>
          </cell>
        </row>
        <row r="8627">
          <cell r="C8627">
            <v>87</v>
          </cell>
          <cell r="D8627" t="str">
            <v>554-048</v>
          </cell>
        </row>
        <row r="8628">
          <cell r="C8628">
            <v>87</v>
          </cell>
          <cell r="D8628" t="str">
            <v>554-048</v>
          </cell>
        </row>
        <row r="8629">
          <cell r="C8629">
            <v>87</v>
          </cell>
          <cell r="D8629" t="str">
            <v>554-048</v>
          </cell>
        </row>
        <row r="8630">
          <cell r="C8630">
            <v>87</v>
          </cell>
          <cell r="D8630" t="str">
            <v>554-048</v>
          </cell>
        </row>
        <row r="8631">
          <cell r="C8631">
            <v>87</v>
          </cell>
          <cell r="D8631" t="str">
            <v>554-048</v>
          </cell>
        </row>
        <row r="8632">
          <cell r="C8632">
            <v>87</v>
          </cell>
          <cell r="D8632" t="str">
            <v>554-048</v>
          </cell>
        </row>
        <row r="8633">
          <cell r="C8633">
            <v>87</v>
          </cell>
          <cell r="D8633" t="str">
            <v>554-048</v>
          </cell>
        </row>
        <row r="8634">
          <cell r="C8634">
            <v>87</v>
          </cell>
          <cell r="D8634" t="str">
            <v>554-048</v>
          </cell>
        </row>
        <row r="8635">
          <cell r="C8635">
            <v>87</v>
          </cell>
          <cell r="D8635" t="str">
            <v>554-048</v>
          </cell>
        </row>
        <row r="8636">
          <cell r="C8636">
            <v>87</v>
          </cell>
          <cell r="D8636" t="str">
            <v>554-048</v>
          </cell>
        </row>
        <row r="8637">
          <cell r="C8637">
            <v>87</v>
          </cell>
          <cell r="D8637" t="str">
            <v>554-048</v>
          </cell>
        </row>
        <row r="8638">
          <cell r="C8638">
            <v>87</v>
          </cell>
          <cell r="D8638" t="str">
            <v>554-048</v>
          </cell>
        </row>
        <row r="8639">
          <cell r="C8639">
            <v>87</v>
          </cell>
          <cell r="D8639" t="str">
            <v>554-048</v>
          </cell>
        </row>
        <row r="8640">
          <cell r="C8640">
            <v>87</v>
          </cell>
          <cell r="D8640" t="str">
            <v>554-048</v>
          </cell>
        </row>
        <row r="8641">
          <cell r="C8641">
            <v>87</v>
          </cell>
          <cell r="D8641" t="str">
            <v>554-048</v>
          </cell>
        </row>
        <row r="8642">
          <cell r="C8642">
            <v>87</v>
          </cell>
          <cell r="D8642" t="str">
            <v>554-048</v>
          </cell>
        </row>
        <row r="8643">
          <cell r="C8643">
            <v>87</v>
          </cell>
          <cell r="D8643" t="str">
            <v>554-048</v>
          </cell>
        </row>
        <row r="8644">
          <cell r="C8644">
            <v>87</v>
          </cell>
          <cell r="D8644" t="str">
            <v>554-048</v>
          </cell>
        </row>
        <row r="8645">
          <cell r="C8645">
            <v>87</v>
          </cell>
          <cell r="D8645" t="str">
            <v>554-048</v>
          </cell>
        </row>
        <row r="8646">
          <cell r="C8646">
            <v>87</v>
          </cell>
          <cell r="D8646" t="str">
            <v>554-048</v>
          </cell>
        </row>
        <row r="8647">
          <cell r="C8647">
            <v>87</v>
          </cell>
          <cell r="D8647" t="str">
            <v>554-048</v>
          </cell>
        </row>
        <row r="8648">
          <cell r="C8648">
            <v>87</v>
          </cell>
          <cell r="D8648" t="str">
            <v>554-048</v>
          </cell>
        </row>
        <row r="8649">
          <cell r="C8649">
            <v>87</v>
          </cell>
          <cell r="D8649" t="str">
            <v>554-048</v>
          </cell>
        </row>
        <row r="8650">
          <cell r="C8650">
            <v>87</v>
          </cell>
          <cell r="D8650" t="str">
            <v>554-048</v>
          </cell>
        </row>
        <row r="8651">
          <cell r="C8651">
            <v>87</v>
          </cell>
          <cell r="D8651" t="str">
            <v>554-048</v>
          </cell>
        </row>
        <row r="8652">
          <cell r="C8652">
            <v>87</v>
          </cell>
          <cell r="D8652" t="str">
            <v>554-048</v>
          </cell>
        </row>
        <row r="8653">
          <cell r="C8653">
            <v>87</v>
          </cell>
          <cell r="D8653" t="str">
            <v>554-048</v>
          </cell>
        </row>
        <row r="8654">
          <cell r="C8654">
            <v>87</v>
          </cell>
          <cell r="D8654" t="str">
            <v>554-048</v>
          </cell>
        </row>
        <row r="8655">
          <cell r="C8655">
            <v>87</v>
          </cell>
          <cell r="D8655" t="str">
            <v>554-048</v>
          </cell>
        </row>
        <row r="8656">
          <cell r="C8656">
            <v>87</v>
          </cell>
          <cell r="D8656" t="str">
            <v>554-048</v>
          </cell>
        </row>
        <row r="8657">
          <cell r="C8657">
            <v>87</v>
          </cell>
          <cell r="D8657" t="str">
            <v>554-048</v>
          </cell>
        </row>
        <row r="8658">
          <cell r="C8658">
            <v>87</v>
          </cell>
          <cell r="D8658" t="str">
            <v>554-048</v>
          </cell>
        </row>
        <row r="8659">
          <cell r="C8659">
            <v>87</v>
          </cell>
          <cell r="D8659" t="str">
            <v>554-048</v>
          </cell>
        </row>
        <row r="8660">
          <cell r="C8660">
            <v>87</v>
          </cell>
          <cell r="D8660" t="str">
            <v>554-048</v>
          </cell>
        </row>
        <row r="8661">
          <cell r="C8661">
            <v>87</v>
          </cell>
          <cell r="D8661" t="str">
            <v>554-048</v>
          </cell>
        </row>
        <row r="8662">
          <cell r="C8662">
            <v>87</v>
          </cell>
          <cell r="D8662" t="str">
            <v>554-048</v>
          </cell>
        </row>
        <row r="8663">
          <cell r="C8663">
            <v>87</v>
          </cell>
          <cell r="D8663" t="str">
            <v>554-048</v>
          </cell>
        </row>
        <row r="8664">
          <cell r="C8664">
            <v>87</v>
          </cell>
          <cell r="D8664" t="str">
            <v>554-048</v>
          </cell>
        </row>
        <row r="8665">
          <cell r="C8665">
            <v>87</v>
          </cell>
          <cell r="D8665" t="str">
            <v>554-048</v>
          </cell>
        </row>
        <row r="8666">
          <cell r="C8666">
            <v>87</v>
          </cell>
          <cell r="D8666" t="str">
            <v>554-048</v>
          </cell>
        </row>
        <row r="8667">
          <cell r="C8667">
            <v>87</v>
          </cell>
          <cell r="D8667" t="str">
            <v>554-048</v>
          </cell>
        </row>
        <row r="8668">
          <cell r="C8668">
            <v>87</v>
          </cell>
          <cell r="D8668" t="str">
            <v>554-048</v>
          </cell>
        </row>
        <row r="8669">
          <cell r="C8669">
            <v>87</v>
          </cell>
          <cell r="D8669" t="str">
            <v>554-048</v>
          </cell>
        </row>
        <row r="8670">
          <cell r="C8670">
            <v>87</v>
          </cell>
          <cell r="D8670" t="str">
            <v>554-048</v>
          </cell>
        </row>
        <row r="8671">
          <cell r="C8671">
            <v>87</v>
          </cell>
          <cell r="D8671" t="str">
            <v>554-048</v>
          </cell>
        </row>
        <row r="8672">
          <cell r="C8672">
            <v>87</v>
          </cell>
          <cell r="D8672" t="str">
            <v>554-048</v>
          </cell>
        </row>
        <row r="8673">
          <cell r="C8673">
            <v>87</v>
          </cell>
          <cell r="D8673" t="str">
            <v>554-048</v>
          </cell>
        </row>
        <row r="8674">
          <cell r="C8674">
            <v>87</v>
          </cell>
          <cell r="D8674" t="str">
            <v>554-048</v>
          </cell>
        </row>
        <row r="8675">
          <cell r="C8675">
            <v>87</v>
          </cell>
          <cell r="D8675" t="str">
            <v>554-048</v>
          </cell>
        </row>
        <row r="8676">
          <cell r="C8676">
            <v>87</v>
          </cell>
          <cell r="D8676" t="str">
            <v>554-048</v>
          </cell>
        </row>
        <row r="8677">
          <cell r="C8677">
            <v>87</v>
          </cell>
          <cell r="D8677" t="str">
            <v>554-048</v>
          </cell>
        </row>
        <row r="8678">
          <cell r="C8678">
            <v>87</v>
          </cell>
          <cell r="D8678" t="str">
            <v>554-048</v>
          </cell>
        </row>
        <row r="8679">
          <cell r="C8679">
            <v>88</v>
          </cell>
          <cell r="D8679" t="str">
            <v>555-048</v>
          </cell>
        </row>
        <row r="8680">
          <cell r="C8680">
            <v>88</v>
          </cell>
          <cell r="D8680" t="str">
            <v>555-048</v>
          </cell>
        </row>
        <row r="8681">
          <cell r="C8681">
            <v>88</v>
          </cell>
          <cell r="D8681" t="str">
            <v>555-048</v>
          </cell>
        </row>
        <row r="8682">
          <cell r="C8682">
            <v>88</v>
          </cell>
          <cell r="D8682" t="str">
            <v>555-048</v>
          </cell>
        </row>
        <row r="8683">
          <cell r="C8683">
            <v>88</v>
          </cell>
          <cell r="D8683" t="str">
            <v>555-048</v>
          </cell>
        </row>
        <row r="8684">
          <cell r="C8684">
            <v>88</v>
          </cell>
          <cell r="D8684" t="str">
            <v>555-048</v>
          </cell>
        </row>
        <row r="8685">
          <cell r="C8685">
            <v>88</v>
          </cell>
          <cell r="D8685" t="str">
            <v>555-048</v>
          </cell>
        </row>
        <row r="8686">
          <cell r="C8686">
            <v>88</v>
          </cell>
          <cell r="D8686" t="str">
            <v>555-048</v>
          </cell>
        </row>
        <row r="8687">
          <cell r="C8687">
            <v>88</v>
          </cell>
          <cell r="D8687" t="str">
            <v>555-048</v>
          </cell>
        </row>
        <row r="8688">
          <cell r="C8688">
            <v>88</v>
          </cell>
          <cell r="D8688" t="str">
            <v>555-048</v>
          </cell>
        </row>
        <row r="8689">
          <cell r="C8689">
            <v>88</v>
          </cell>
          <cell r="D8689" t="str">
            <v>555-048</v>
          </cell>
        </row>
        <row r="8690">
          <cell r="C8690">
            <v>88</v>
          </cell>
          <cell r="D8690" t="str">
            <v>555-048</v>
          </cell>
        </row>
        <row r="8691">
          <cell r="C8691">
            <v>88</v>
          </cell>
          <cell r="D8691" t="str">
            <v>555-048</v>
          </cell>
        </row>
        <row r="8692">
          <cell r="C8692">
            <v>88</v>
          </cell>
          <cell r="D8692" t="str">
            <v>555-048</v>
          </cell>
        </row>
        <row r="8693">
          <cell r="C8693">
            <v>88</v>
          </cell>
          <cell r="D8693" t="str">
            <v>555-048</v>
          </cell>
        </row>
        <row r="8694">
          <cell r="C8694">
            <v>88</v>
          </cell>
          <cell r="D8694" t="str">
            <v>555-048</v>
          </cell>
        </row>
        <row r="8695">
          <cell r="C8695">
            <v>88</v>
          </cell>
          <cell r="D8695" t="str">
            <v>555-048</v>
          </cell>
        </row>
        <row r="8696">
          <cell r="C8696">
            <v>88</v>
          </cell>
          <cell r="D8696" t="str">
            <v>555-048</v>
          </cell>
        </row>
        <row r="8697">
          <cell r="C8697">
            <v>88</v>
          </cell>
          <cell r="D8697" t="str">
            <v>555-048</v>
          </cell>
        </row>
        <row r="8698">
          <cell r="C8698">
            <v>88</v>
          </cell>
          <cell r="D8698" t="str">
            <v>555-048</v>
          </cell>
        </row>
        <row r="8699">
          <cell r="C8699">
            <v>88</v>
          </cell>
          <cell r="D8699" t="str">
            <v>555-048</v>
          </cell>
        </row>
        <row r="8700">
          <cell r="C8700">
            <v>88</v>
          </cell>
          <cell r="D8700" t="str">
            <v>555-048</v>
          </cell>
        </row>
        <row r="8701">
          <cell r="C8701">
            <v>88</v>
          </cell>
          <cell r="D8701" t="str">
            <v>555-048</v>
          </cell>
        </row>
        <row r="8702">
          <cell r="C8702">
            <v>88</v>
          </cell>
          <cell r="D8702" t="str">
            <v>555-048</v>
          </cell>
        </row>
        <row r="8703">
          <cell r="C8703">
            <v>88</v>
          </cell>
          <cell r="D8703" t="str">
            <v>555-048</v>
          </cell>
        </row>
        <row r="8704">
          <cell r="C8704">
            <v>88</v>
          </cell>
          <cell r="D8704" t="str">
            <v>555-048</v>
          </cell>
        </row>
        <row r="8705">
          <cell r="C8705">
            <v>88</v>
          </cell>
          <cell r="D8705" t="str">
            <v>555-048</v>
          </cell>
        </row>
        <row r="8706">
          <cell r="C8706">
            <v>88</v>
          </cell>
          <cell r="D8706" t="str">
            <v>555-048</v>
          </cell>
        </row>
        <row r="8707">
          <cell r="C8707">
            <v>88</v>
          </cell>
          <cell r="D8707" t="str">
            <v>555-048</v>
          </cell>
        </row>
        <row r="8708">
          <cell r="C8708">
            <v>88</v>
          </cell>
          <cell r="D8708" t="str">
            <v>555-048</v>
          </cell>
        </row>
        <row r="8709">
          <cell r="C8709">
            <v>88</v>
          </cell>
          <cell r="D8709" t="str">
            <v>555-048</v>
          </cell>
        </row>
        <row r="8710">
          <cell r="C8710">
            <v>88</v>
          </cell>
          <cell r="D8710" t="str">
            <v>555-048</v>
          </cell>
        </row>
        <row r="8711">
          <cell r="C8711">
            <v>88</v>
          </cell>
          <cell r="D8711" t="str">
            <v>555-048</v>
          </cell>
        </row>
        <row r="8712">
          <cell r="C8712">
            <v>88</v>
          </cell>
          <cell r="D8712" t="str">
            <v>555-048</v>
          </cell>
        </row>
        <row r="8713">
          <cell r="C8713">
            <v>88</v>
          </cell>
          <cell r="D8713" t="str">
            <v>555-048</v>
          </cell>
        </row>
        <row r="8714">
          <cell r="C8714">
            <v>88</v>
          </cell>
          <cell r="D8714" t="str">
            <v>555-048</v>
          </cell>
        </row>
        <row r="8715">
          <cell r="C8715">
            <v>88</v>
          </cell>
          <cell r="D8715" t="str">
            <v>555-048</v>
          </cell>
        </row>
        <row r="8716">
          <cell r="C8716">
            <v>88</v>
          </cell>
          <cell r="D8716" t="str">
            <v>555-048</v>
          </cell>
        </row>
        <row r="8717">
          <cell r="C8717">
            <v>88</v>
          </cell>
          <cell r="D8717" t="str">
            <v>555-048</v>
          </cell>
        </row>
        <row r="8718">
          <cell r="C8718">
            <v>88</v>
          </cell>
          <cell r="D8718" t="str">
            <v>555-048</v>
          </cell>
        </row>
        <row r="8719">
          <cell r="C8719">
            <v>88</v>
          </cell>
          <cell r="D8719" t="str">
            <v>555-048</v>
          </cell>
        </row>
        <row r="8720">
          <cell r="C8720">
            <v>88</v>
          </cell>
          <cell r="D8720" t="str">
            <v>555-048</v>
          </cell>
        </row>
        <row r="8721">
          <cell r="C8721">
            <v>88</v>
          </cell>
          <cell r="D8721" t="str">
            <v>555-048</v>
          </cell>
        </row>
        <row r="8722">
          <cell r="C8722">
            <v>88</v>
          </cell>
          <cell r="D8722" t="str">
            <v>555-048</v>
          </cell>
        </row>
        <row r="8723">
          <cell r="C8723">
            <v>88</v>
          </cell>
          <cell r="D8723" t="str">
            <v>555-048</v>
          </cell>
        </row>
        <row r="8724">
          <cell r="C8724">
            <v>88</v>
          </cell>
          <cell r="D8724" t="str">
            <v>555-048</v>
          </cell>
        </row>
        <row r="8725">
          <cell r="C8725">
            <v>88</v>
          </cell>
          <cell r="D8725" t="str">
            <v>555-048</v>
          </cell>
        </row>
        <row r="8726">
          <cell r="C8726">
            <v>88</v>
          </cell>
          <cell r="D8726" t="str">
            <v>555-048</v>
          </cell>
        </row>
        <row r="8727">
          <cell r="C8727">
            <v>88</v>
          </cell>
          <cell r="D8727" t="str">
            <v>555-048</v>
          </cell>
        </row>
        <row r="8728">
          <cell r="C8728">
            <v>88</v>
          </cell>
          <cell r="D8728" t="str">
            <v>555-048</v>
          </cell>
        </row>
        <row r="8729">
          <cell r="C8729">
            <v>88</v>
          </cell>
          <cell r="D8729" t="str">
            <v>555-048</v>
          </cell>
        </row>
        <row r="8730">
          <cell r="C8730">
            <v>88</v>
          </cell>
          <cell r="D8730" t="str">
            <v>555-048</v>
          </cell>
        </row>
        <row r="8731">
          <cell r="C8731">
            <v>88</v>
          </cell>
          <cell r="D8731" t="str">
            <v>555-048</v>
          </cell>
        </row>
        <row r="8732">
          <cell r="C8732">
            <v>88</v>
          </cell>
          <cell r="D8732" t="str">
            <v>555-048</v>
          </cell>
        </row>
        <row r="8733">
          <cell r="C8733">
            <v>88</v>
          </cell>
          <cell r="D8733" t="str">
            <v>555-048</v>
          </cell>
        </row>
        <row r="8734">
          <cell r="C8734">
            <v>88</v>
          </cell>
          <cell r="D8734" t="str">
            <v>555-048</v>
          </cell>
        </row>
        <row r="8735">
          <cell r="C8735">
            <v>88</v>
          </cell>
          <cell r="D8735" t="str">
            <v>555-048</v>
          </cell>
        </row>
        <row r="8736">
          <cell r="C8736">
            <v>88</v>
          </cell>
          <cell r="D8736" t="str">
            <v>555-048</v>
          </cell>
        </row>
        <row r="8737">
          <cell r="C8737">
            <v>88</v>
          </cell>
          <cell r="D8737" t="str">
            <v>555-048</v>
          </cell>
        </row>
        <row r="8738">
          <cell r="C8738">
            <v>88</v>
          </cell>
          <cell r="D8738" t="str">
            <v>555-048</v>
          </cell>
        </row>
        <row r="8739">
          <cell r="C8739">
            <v>88</v>
          </cell>
          <cell r="D8739" t="str">
            <v>555-048</v>
          </cell>
        </row>
        <row r="8740">
          <cell r="C8740">
            <v>88</v>
          </cell>
          <cell r="D8740" t="str">
            <v>555-048</v>
          </cell>
        </row>
        <row r="8741">
          <cell r="C8741">
            <v>88</v>
          </cell>
          <cell r="D8741" t="str">
            <v>555-048</v>
          </cell>
        </row>
        <row r="8742">
          <cell r="C8742">
            <v>88</v>
          </cell>
          <cell r="D8742" t="str">
            <v>555-048</v>
          </cell>
        </row>
        <row r="8743">
          <cell r="C8743">
            <v>88</v>
          </cell>
          <cell r="D8743" t="str">
            <v>555-048</v>
          </cell>
        </row>
        <row r="8744">
          <cell r="C8744">
            <v>88</v>
          </cell>
          <cell r="D8744" t="str">
            <v>555-048</v>
          </cell>
        </row>
        <row r="8745">
          <cell r="C8745">
            <v>88</v>
          </cell>
          <cell r="D8745" t="str">
            <v>555-048</v>
          </cell>
        </row>
        <row r="8746">
          <cell r="C8746">
            <v>88</v>
          </cell>
          <cell r="D8746" t="str">
            <v>555-048</v>
          </cell>
        </row>
        <row r="8747">
          <cell r="C8747">
            <v>88</v>
          </cell>
          <cell r="D8747" t="str">
            <v>555-048</v>
          </cell>
        </row>
        <row r="8748">
          <cell r="C8748">
            <v>88</v>
          </cell>
          <cell r="D8748" t="str">
            <v>555-048</v>
          </cell>
        </row>
        <row r="8749">
          <cell r="C8749">
            <v>88</v>
          </cell>
          <cell r="D8749" t="str">
            <v>555-048</v>
          </cell>
        </row>
        <row r="8750">
          <cell r="C8750">
            <v>88</v>
          </cell>
          <cell r="D8750" t="str">
            <v>555-048</v>
          </cell>
        </row>
        <row r="8751">
          <cell r="C8751">
            <v>88</v>
          </cell>
          <cell r="D8751" t="str">
            <v>555-048</v>
          </cell>
        </row>
        <row r="8752">
          <cell r="C8752">
            <v>88</v>
          </cell>
          <cell r="D8752" t="str">
            <v>555-048</v>
          </cell>
        </row>
        <row r="8753">
          <cell r="C8753">
            <v>88</v>
          </cell>
          <cell r="D8753" t="str">
            <v>555-048</v>
          </cell>
        </row>
        <row r="8754">
          <cell r="C8754">
            <v>88</v>
          </cell>
          <cell r="D8754" t="str">
            <v>555-048</v>
          </cell>
        </row>
        <row r="8755">
          <cell r="C8755">
            <v>88</v>
          </cell>
          <cell r="D8755" t="str">
            <v>555-048</v>
          </cell>
        </row>
        <row r="8756">
          <cell r="C8756">
            <v>88</v>
          </cell>
          <cell r="D8756" t="str">
            <v>555-048</v>
          </cell>
        </row>
        <row r="8757">
          <cell r="C8757">
            <v>88</v>
          </cell>
          <cell r="D8757" t="str">
            <v>555-048</v>
          </cell>
        </row>
        <row r="8758">
          <cell r="C8758">
            <v>88</v>
          </cell>
          <cell r="D8758" t="str">
            <v>555-048</v>
          </cell>
        </row>
        <row r="8759">
          <cell r="C8759">
            <v>88</v>
          </cell>
          <cell r="D8759" t="str">
            <v>555-048</v>
          </cell>
        </row>
        <row r="8760">
          <cell r="C8760">
            <v>88</v>
          </cell>
          <cell r="D8760" t="str">
            <v>555-048</v>
          </cell>
        </row>
        <row r="8761">
          <cell r="C8761">
            <v>88</v>
          </cell>
          <cell r="D8761" t="str">
            <v>555-048</v>
          </cell>
        </row>
        <row r="8762">
          <cell r="C8762">
            <v>88</v>
          </cell>
          <cell r="D8762" t="str">
            <v>555-048</v>
          </cell>
        </row>
        <row r="8763">
          <cell r="C8763">
            <v>88</v>
          </cell>
          <cell r="D8763" t="str">
            <v>555-048</v>
          </cell>
        </row>
        <row r="8764">
          <cell r="C8764">
            <v>88</v>
          </cell>
          <cell r="D8764" t="str">
            <v>555-048</v>
          </cell>
        </row>
        <row r="8765">
          <cell r="C8765">
            <v>88</v>
          </cell>
          <cell r="D8765" t="str">
            <v>555-048</v>
          </cell>
        </row>
        <row r="8766">
          <cell r="C8766">
            <v>88</v>
          </cell>
          <cell r="D8766" t="str">
            <v>555-048</v>
          </cell>
        </row>
        <row r="8767">
          <cell r="C8767">
            <v>88</v>
          </cell>
          <cell r="D8767" t="str">
            <v>555-048</v>
          </cell>
        </row>
        <row r="8768">
          <cell r="C8768">
            <v>88</v>
          </cell>
          <cell r="D8768" t="str">
            <v>555-048</v>
          </cell>
        </row>
        <row r="8769">
          <cell r="C8769">
            <v>88</v>
          </cell>
          <cell r="D8769" t="str">
            <v>555-048</v>
          </cell>
        </row>
        <row r="8770">
          <cell r="C8770">
            <v>88</v>
          </cell>
          <cell r="D8770" t="str">
            <v>555-048</v>
          </cell>
        </row>
        <row r="8771">
          <cell r="C8771">
            <v>88</v>
          </cell>
          <cell r="D8771" t="str">
            <v>555-048</v>
          </cell>
        </row>
        <row r="8772">
          <cell r="C8772">
            <v>88</v>
          </cell>
          <cell r="D8772" t="str">
            <v>555-048</v>
          </cell>
        </row>
        <row r="8773">
          <cell r="C8773">
            <v>88</v>
          </cell>
          <cell r="D8773" t="str">
            <v>555-048</v>
          </cell>
        </row>
        <row r="8774">
          <cell r="C8774">
            <v>88</v>
          </cell>
          <cell r="D8774" t="str">
            <v>555-048</v>
          </cell>
        </row>
        <row r="8775">
          <cell r="C8775">
            <v>91</v>
          </cell>
          <cell r="D8775" t="str">
            <v>556-056</v>
          </cell>
        </row>
        <row r="8776">
          <cell r="C8776">
            <v>91</v>
          </cell>
          <cell r="D8776" t="str">
            <v>556-056</v>
          </cell>
        </row>
        <row r="8777">
          <cell r="C8777">
            <v>91</v>
          </cell>
          <cell r="D8777" t="str">
            <v>556-056</v>
          </cell>
        </row>
        <row r="8778">
          <cell r="C8778">
            <v>91</v>
          </cell>
          <cell r="D8778" t="str">
            <v>556-056</v>
          </cell>
        </row>
        <row r="8779">
          <cell r="C8779">
            <v>91</v>
          </cell>
          <cell r="D8779" t="str">
            <v>556-056</v>
          </cell>
        </row>
        <row r="8780">
          <cell r="C8780">
            <v>91</v>
          </cell>
          <cell r="D8780" t="str">
            <v>556-056</v>
          </cell>
        </row>
        <row r="8781">
          <cell r="C8781">
            <v>91</v>
          </cell>
          <cell r="D8781" t="str">
            <v>556-056</v>
          </cell>
        </row>
        <row r="8782">
          <cell r="C8782">
            <v>91</v>
          </cell>
          <cell r="D8782" t="str">
            <v>556-056</v>
          </cell>
        </row>
        <row r="8783">
          <cell r="C8783">
            <v>91</v>
          </cell>
          <cell r="D8783" t="str">
            <v>556-056</v>
          </cell>
        </row>
        <row r="8784">
          <cell r="C8784">
            <v>91</v>
          </cell>
          <cell r="D8784" t="str">
            <v>556-056</v>
          </cell>
        </row>
        <row r="8785">
          <cell r="C8785">
            <v>91</v>
          </cell>
          <cell r="D8785" t="str">
            <v>556-056</v>
          </cell>
        </row>
        <row r="8786">
          <cell r="C8786">
            <v>91</v>
          </cell>
          <cell r="D8786" t="str">
            <v>556-056</v>
          </cell>
        </row>
        <row r="8787">
          <cell r="C8787">
            <v>91</v>
          </cell>
          <cell r="D8787" t="str">
            <v>556-056</v>
          </cell>
        </row>
        <row r="8788">
          <cell r="C8788">
            <v>91</v>
          </cell>
          <cell r="D8788" t="str">
            <v>556-056</v>
          </cell>
        </row>
        <row r="8789">
          <cell r="C8789">
            <v>91</v>
          </cell>
          <cell r="D8789" t="str">
            <v>556-056</v>
          </cell>
        </row>
        <row r="8790">
          <cell r="C8790">
            <v>91</v>
          </cell>
          <cell r="D8790" t="str">
            <v>556-056</v>
          </cell>
        </row>
        <row r="8791">
          <cell r="C8791">
            <v>91</v>
          </cell>
          <cell r="D8791" t="str">
            <v>556-056</v>
          </cell>
        </row>
        <row r="8792">
          <cell r="C8792">
            <v>91</v>
          </cell>
          <cell r="D8792" t="str">
            <v>556-056</v>
          </cell>
        </row>
        <row r="8793">
          <cell r="C8793">
            <v>91</v>
          </cell>
          <cell r="D8793" t="str">
            <v>556-056</v>
          </cell>
        </row>
        <row r="8794">
          <cell r="C8794">
            <v>91</v>
          </cell>
          <cell r="D8794" t="str">
            <v>556-056</v>
          </cell>
        </row>
        <row r="8795">
          <cell r="C8795">
            <v>91</v>
          </cell>
          <cell r="D8795" t="str">
            <v>556-056</v>
          </cell>
        </row>
        <row r="8796">
          <cell r="C8796">
            <v>91</v>
          </cell>
          <cell r="D8796" t="str">
            <v>556-056</v>
          </cell>
        </row>
        <row r="8797">
          <cell r="C8797">
            <v>91</v>
          </cell>
          <cell r="D8797" t="str">
            <v>556-056</v>
          </cell>
        </row>
        <row r="8798">
          <cell r="C8798">
            <v>91</v>
          </cell>
          <cell r="D8798" t="str">
            <v>556-056</v>
          </cell>
        </row>
        <row r="8799">
          <cell r="C8799">
            <v>91</v>
          </cell>
          <cell r="D8799" t="str">
            <v>556-056</v>
          </cell>
        </row>
        <row r="8800">
          <cell r="C8800">
            <v>91</v>
          </cell>
          <cell r="D8800" t="str">
            <v>556-056</v>
          </cell>
        </row>
        <row r="8801">
          <cell r="C8801">
            <v>92</v>
          </cell>
          <cell r="D8801" t="str">
            <v>557-056</v>
          </cell>
        </row>
        <row r="8802">
          <cell r="C8802">
            <v>92</v>
          </cell>
          <cell r="D8802" t="str">
            <v>557-056</v>
          </cell>
        </row>
        <row r="8803">
          <cell r="C8803">
            <v>92</v>
          </cell>
          <cell r="D8803" t="str">
            <v>557-056</v>
          </cell>
        </row>
        <row r="8804">
          <cell r="C8804">
            <v>91</v>
          </cell>
          <cell r="D8804" t="str">
            <v>557-056</v>
          </cell>
        </row>
        <row r="8805">
          <cell r="C8805">
            <v>92</v>
          </cell>
          <cell r="D8805" t="str">
            <v>557-056</v>
          </cell>
        </row>
        <row r="8806">
          <cell r="C8806">
            <v>93</v>
          </cell>
          <cell r="D8806" t="str">
            <v>558-001</v>
          </cell>
        </row>
        <row r="8807">
          <cell r="C8807">
            <v>93</v>
          </cell>
          <cell r="D8807" t="str">
            <v>558-001</v>
          </cell>
        </row>
        <row r="8808">
          <cell r="C8808">
            <v>93</v>
          </cell>
          <cell r="D8808" t="str">
            <v>558-001</v>
          </cell>
        </row>
        <row r="8809">
          <cell r="C8809">
            <v>93</v>
          </cell>
          <cell r="D8809" t="str">
            <v>558-001</v>
          </cell>
        </row>
        <row r="8810">
          <cell r="C8810">
            <v>93</v>
          </cell>
          <cell r="D8810" t="str">
            <v>558-001</v>
          </cell>
        </row>
        <row r="8811">
          <cell r="C8811">
            <v>93</v>
          </cell>
          <cell r="D8811" t="str">
            <v>558-001</v>
          </cell>
        </row>
        <row r="8812">
          <cell r="C8812">
            <v>93</v>
          </cell>
          <cell r="D8812" t="str">
            <v>558-001</v>
          </cell>
        </row>
        <row r="8813">
          <cell r="C8813">
            <v>93</v>
          </cell>
          <cell r="D8813" t="str">
            <v>558-001</v>
          </cell>
        </row>
        <row r="8814">
          <cell r="C8814">
            <v>93</v>
          </cell>
          <cell r="D8814" t="str">
            <v>558-001</v>
          </cell>
        </row>
        <row r="8815">
          <cell r="C8815">
            <v>93</v>
          </cell>
          <cell r="D8815" t="str">
            <v>558-001</v>
          </cell>
        </row>
        <row r="8816">
          <cell r="C8816">
            <v>93</v>
          </cell>
          <cell r="D8816" t="str">
            <v>558-001</v>
          </cell>
        </row>
        <row r="8817">
          <cell r="C8817">
            <v>93</v>
          </cell>
          <cell r="D8817" t="str">
            <v>558-001</v>
          </cell>
        </row>
        <row r="8818">
          <cell r="C8818">
            <v>1</v>
          </cell>
          <cell r="D8818" t="str">
            <v>475-016</v>
          </cell>
        </row>
        <row r="8819">
          <cell r="C8819">
            <v>1</v>
          </cell>
          <cell r="D8819" t="str">
            <v>475-016</v>
          </cell>
        </row>
        <row r="8820">
          <cell r="C8820">
            <v>1</v>
          </cell>
          <cell r="D8820" t="str">
            <v>475-016</v>
          </cell>
        </row>
        <row r="8821">
          <cell r="C8821">
            <v>1</v>
          </cell>
          <cell r="D8821" t="str">
            <v>475-016</v>
          </cell>
        </row>
        <row r="8822">
          <cell r="C8822">
            <v>16</v>
          </cell>
          <cell r="D8822" t="str">
            <v>486-056</v>
          </cell>
        </row>
        <row r="8823">
          <cell r="C8823">
            <v>16</v>
          </cell>
          <cell r="D8823" t="str">
            <v>486-001</v>
          </cell>
        </row>
        <row r="8824">
          <cell r="C8824">
            <v>16</v>
          </cell>
          <cell r="D8824" t="str">
            <v>486-001</v>
          </cell>
        </row>
        <row r="8825">
          <cell r="C8825">
            <v>16</v>
          </cell>
          <cell r="D8825" t="str">
            <v>486-001</v>
          </cell>
        </row>
        <row r="8826">
          <cell r="C8826">
            <v>16</v>
          </cell>
          <cell r="D8826" t="str">
            <v>486-001</v>
          </cell>
        </row>
        <row r="8827">
          <cell r="C8827">
            <v>16</v>
          </cell>
          <cell r="D8827" t="str">
            <v>486-001</v>
          </cell>
        </row>
        <row r="8828">
          <cell r="C8828">
            <v>16</v>
          </cell>
          <cell r="D8828" t="str">
            <v>486-001</v>
          </cell>
        </row>
        <row r="8829">
          <cell r="C8829">
            <v>30</v>
          </cell>
          <cell r="D8829" t="str">
            <v>500-001</v>
          </cell>
        </row>
        <row r="8830">
          <cell r="C8830">
            <v>32</v>
          </cell>
          <cell r="D8830" t="str">
            <v>013-058</v>
          </cell>
        </row>
        <row r="8831">
          <cell r="C8831">
            <v>32</v>
          </cell>
          <cell r="D8831" t="str">
            <v>013-058</v>
          </cell>
        </row>
        <row r="8832">
          <cell r="C8832">
            <v>32</v>
          </cell>
          <cell r="D8832" t="str">
            <v>013-058</v>
          </cell>
        </row>
        <row r="8833">
          <cell r="C8833">
            <v>33</v>
          </cell>
          <cell r="D8833" t="str">
            <v>502-058</v>
          </cell>
        </row>
        <row r="8834">
          <cell r="C8834">
            <v>33</v>
          </cell>
          <cell r="D8834" t="str">
            <v>502-058</v>
          </cell>
        </row>
        <row r="8835">
          <cell r="C8835">
            <v>33</v>
          </cell>
          <cell r="D8835" t="str">
            <v>502-003</v>
          </cell>
        </row>
        <row r="8836">
          <cell r="C8836">
            <v>33</v>
          </cell>
          <cell r="D8836" t="str">
            <v>502-003</v>
          </cell>
        </row>
        <row r="8837">
          <cell r="C8837">
            <v>37</v>
          </cell>
          <cell r="D8837" t="str">
            <v>506-016</v>
          </cell>
        </row>
        <row r="8838">
          <cell r="C8838">
            <v>37</v>
          </cell>
          <cell r="D8838" t="str">
            <v>506-016</v>
          </cell>
        </row>
        <row r="8839">
          <cell r="C8839">
            <v>37</v>
          </cell>
          <cell r="D8839" t="str">
            <v>506-016</v>
          </cell>
        </row>
        <row r="8840">
          <cell r="C8840">
            <v>37</v>
          </cell>
          <cell r="D8840" t="str">
            <v>506-016</v>
          </cell>
        </row>
        <row r="8841">
          <cell r="C8841">
            <v>37</v>
          </cell>
          <cell r="D8841" t="str">
            <v>506-016</v>
          </cell>
        </row>
        <row r="8842">
          <cell r="C8842">
            <v>40</v>
          </cell>
          <cell r="D8842" t="str">
            <v>509-001</v>
          </cell>
        </row>
        <row r="8843">
          <cell r="C8843">
            <v>40</v>
          </cell>
          <cell r="D8843" t="str">
            <v>509-001</v>
          </cell>
        </row>
        <row r="8844">
          <cell r="C8844">
            <v>40</v>
          </cell>
          <cell r="D8844" t="str">
            <v>509-001</v>
          </cell>
        </row>
        <row r="8845">
          <cell r="C8845">
            <v>40</v>
          </cell>
          <cell r="D8845" t="str">
            <v>509-001</v>
          </cell>
        </row>
        <row r="8846">
          <cell r="C8846">
            <v>40</v>
          </cell>
          <cell r="D8846" t="str">
            <v>509-001</v>
          </cell>
        </row>
        <row r="8847">
          <cell r="C8847">
            <v>40</v>
          </cell>
          <cell r="D8847" t="str">
            <v>509-001</v>
          </cell>
        </row>
        <row r="8848">
          <cell r="C8848">
            <v>46</v>
          </cell>
          <cell r="D8848" t="str">
            <v>515-004</v>
          </cell>
        </row>
        <row r="8849">
          <cell r="C8849">
            <v>46</v>
          </cell>
          <cell r="D8849" t="str">
            <v>515-004</v>
          </cell>
        </row>
        <row r="8850">
          <cell r="C8850">
            <v>46</v>
          </cell>
          <cell r="D8850" t="str">
            <v>515-004</v>
          </cell>
        </row>
        <row r="8851">
          <cell r="C8851">
            <v>46</v>
          </cell>
          <cell r="D8851" t="str">
            <v>515-004</v>
          </cell>
        </row>
        <row r="8852">
          <cell r="C8852">
            <v>46</v>
          </cell>
          <cell r="D8852" t="str">
            <v>515-004</v>
          </cell>
        </row>
        <row r="8853">
          <cell r="C8853">
            <v>46</v>
          </cell>
          <cell r="D8853" t="str">
            <v>515-016</v>
          </cell>
        </row>
        <row r="8854">
          <cell r="C8854">
            <v>46</v>
          </cell>
          <cell r="D8854" t="str">
            <v>515-017</v>
          </cell>
        </row>
        <row r="8855">
          <cell r="C8855">
            <v>46</v>
          </cell>
          <cell r="D8855" t="str">
            <v>515-018</v>
          </cell>
        </row>
        <row r="8856">
          <cell r="C8856">
            <v>72</v>
          </cell>
          <cell r="D8856" t="str">
            <v>266-072-024</v>
          </cell>
        </row>
        <row r="8857">
          <cell r="C8857">
            <v>89</v>
          </cell>
          <cell r="D8857" t="str">
            <v>099-001</v>
          </cell>
        </row>
        <row r="8858">
          <cell r="C8858">
            <v>89</v>
          </cell>
          <cell r="D8858" t="str">
            <v>099-001</v>
          </cell>
        </row>
        <row r="8859">
          <cell r="C8859">
            <v>90</v>
          </cell>
          <cell r="D8859" t="str">
            <v>093-001</v>
          </cell>
        </row>
        <row r="8860">
          <cell r="C8860">
            <v>66</v>
          </cell>
          <cell r="D8860" t="str">
            <v>537-016</v>
          </cell>
        </row>
        <row r="8861">
          <cell r="C8861">
            <v>66</v>
          </cell>
          <cell r="D8861" t="str">
            <v>537-016</v>
          </cell>
        </row>
        <row r="8862">
          <cell r="C8862">
            <v>66</v>
          </cell>
          <cell r="D8862" t="str">
            <v>537-004</v>
          </cell>
        </row>
        <row r="8863">
          <cell r="C8863">
            <v>66</v>
          </cell>
          <cell r="D8863" t="str">
            <v>537-004</v>
          </cell>
        </row>
        <row r="8864">
          <cell r="C8864">
            <v>66</v>
          </cell>
          <cell r="D8864" t="str">
            <v>537-004</v>
          </cell>
        </row>
        <row r="8865">
          <cell r="C8865">
            <v>66</v>
          </cell>
          <cell r="D8865" t="str">
            <v>537-016</v>
          </cell>
        </row>
        <row r="8866">
          <cell r="C8866">
            <v>66</v>
          </cell>
          <cell r="D8866" t="str">
            <v>537-016</v>
          </cell>
        </row>
        <row r="8867">
          <cell r="C8867">
            <v>30</v>
          </cell>
          <cell r="D8867" t="str">
            <v>500-001</v>
          </cell>
        </row>
        <row r="8868">
          <cell r="C8868">
            <v>30</v>
          </cell>
          <cell r="D8868" t="str">
            <v>500-001</v>
          </cell>
        </row>
        <row r="8869">
          <cell r="C8869">
            <v>30</v>
          </cell>
          <cell r="D8869" t="str">
            <v>500-001</v>
          </cell>
        </row>
        <row r="8870">
          <cell r="C8870">
            <v>30</v>
          </cell>
          <cell r="D8870" t="str">
            <v>500-001</v>
          </cell>
        </row>
        <row r="8871">
          <cell r="C8871">
            <v>30</v>
          </cell>
          <cell r="D8871" t="str">
            <v>500-001</v>
          </cell>
        </row>
        <row r="8872">
          <cell r="C8872">
            <v>32</v>
          </cell>
          <cell r="D8872" t="str">
            <v>013-003</v>
          </cell>
        </row>
        <row r="8873">
          <cell r="C8873">
            <v>32</v>
          </cell>
          <cell r="D8873" t="str">
            <v>013-003</v>
          </cell>
        </row>
        <row r="8874">
          <cell r="C8874">
            <v>32</v>
          </cell>
          <cell r="D8874" t="str">
            <v>013-003</v>
          </cell>
        </row>
        <row r="8875">
          <cell r="C8875">
            <v>32</v>
          </cell>
          <cell r="D8875" t="str">
            <v>013-003</v>
          </cell>
        </row>
        <row r="8876">
          <cell r="C8876">
            <v>32</v>
          </cell>
          <cell r="D8876" t="str">
            <v>013-003</v>
          </cell>
        </row>
        <row r="8877">
          <cell r="C8877">
            <v>32</v>
          </cell>
          <cell r="D8877" t="str">
            <v>013-003</v>
          </cell>
        </row>
        <row r="8878">
          <cell r="C8878">
            <v>90</v>
          </cell>
          <cell r="D8878" t="str">
            <v>093-001</v>
          </cell>
        </row>
        <row r="8879">
          <cell r="C8879">
            <v>90</v>
          </cell>
          <cell r="D8879" t="str">
            <v>093-001</v>
          </cell>
        </row>
        <row r="8880">
          <cell r="C8880">
            <v>72</v>
          </cell>
          <cell r="D8880" t="str">
            <v>266-072-001</v>
          </cell>
        </row>
        <row r="8881">
          <cell r="C8881">
            <v>72</v>
          </cell>
          <cell r="D8881" t="str">
            <v>266-072-001</v>
          </cell>
        </row>
        <row r="8882">
          <cell r="C8882">
            <v>72</v>
          </cell>
          <cell r="D8882" t="str">
            <v>266-072-001</v>
          </cell>
        </row>
        <row r="8883">
          <cell r="C8883">
            <v>72</v>
          </cell>
          <cell r="D8883" t="str">
            <v>266-072-001</v>
          </cell>
        </row>
        <row r="8884">
          <cell r="C8884">
            <v>63</v>
          </cell>
          <cell r="D8884" t="str">
            <v>266-063-004</v>
          </cell>
        </row>
        <row r="8885">
          <cell r="C8885">
            <v>63</v>
          </cell>
          <cell r="D8885" t="str">
            <v>266-063-004</v>
          </cell>
        </row>
        <row r="8886">
          <cell r="C8886">
            <v>40</v>
          </cell>
          <cell r="D8886" t="str">
            <v>509-001</v>
          </cell>
        </row>
        <row r="8887">
          <cell r="C8887">
            <v>40</v>
          </cell>
          <cell r="D8887" t="str">
            <v>509-001</v>
          </cell>
        </row>
        <row r="8888">
          <cell r="C8888">
            <v>40</v>
          </cell>
          <cell r="D8888" t="str">
            <v>509-001</v>
          </cell>
        </row>
        <row r="8889">
          <cell r="C8889">
            <v>40</v>
          </cell>
          <cell r="D8889" t="str">
            <v>509-001</v>
          </cell>
        </row>
        <row r="8890">
          <cell r="C8890">
            <v>40</v>
          </cell>
          <cell r="D8890" t="str">
            <v>509-001</v>
          </cell>
        </row>
        <row r="8891">
          <cell r="C8891">
            <v>40</v>
          </cell>
          <cell r="D8891" t="str">
            <v>509-001</v>
          </cell>
        </row>
        <row r="8892">
          <cell r="C8892">
            <v>40</v>
          </cell>
          <cell r="D8892" t="str">
            <v>509-001</v>
          </cell>
        </row>
        <row r="8893">
          <cell r="C8893">
            <v>40</v>
          </cell>
          <cell r="D8893" t="str">
            <v>509-001</v>
          </cell>
        </row>
        <row r="8894">
          <cell r="C8894">
            <v>40</v>
          </cell>
          <cell r="D8894" t="str">
            <v>509-001</v>
          </cell>
        </row>
        <row r="8895">
          <cell r="C8895">
            <v>40</v>
          </cell>
          <cell r="D8895" t="str">
            <v>509-001</v>
          </cell>
        </row>
        <row r="8896">
          <cell r="C8896">
            <v>40</v>
          </cell>
          <cell r="D8896" t="str">
            <v>509-001</v>
          </cell>
        </row>
        <row r="8897">
          <cell r="C8897">
            <v>40</v>
          </cell>
          <cell r="D8897" t="str">
            <v>509-001</v>
          </cell>
        </row>
        <row r="8898">
          <cell r="C8898">
            <v>40</v>
          </cell>
          <cell r="D8898" t="str">
            <v>509-001</v>
          </cell>
        </row>
        <row r="8899">
          <cell r="C8899">
            <v>89</v>
          </cell>
          <cell r="D8899" t="str">
            <v>099-001</v>
          </cell>
        </row>
        <row r="8900">
          <cell r="C8900">
            <v>89</v>
          </cell>
          <cell r="D8900" t="str">
            <v>099-001</v>
          </cell>
        </row>
        <row r="8901">
          <cell r="C8901">
            <v>89</v>
          </cell>
          <cell r="D8901" t="str">
            <v>099-001</v>
          </cell>
        </row>
        <row r="8902">
          <cell r="C8902">
            <v>89</v>
          </cell>
          <cell r="D8902" t="str">
            <v>099-001</v>
          </cell>
        </row>
        <row r="8903">
          <cell r="C8903">
            <v>89</v>
          </cell>
          <cell r="D8903" t="str">
            <v>099-001</v>
          </cell>
        </row>
        <row r="8904">
          <cell r="C8904">
            <v>89</v>
          </cell>
          <cell r="D8904" t="str">
            <v>099-001</v>
          </cell>
        </row>
        <row r="8905">
          <cell r="C8905">
            <v>89</v>
          </cell>
          <cell r="D8905" t="str">
            <v>099-001</v>
          </cell>
        </row>
        <row r="8906">
          <cell r="C8906">
            <v>89</v>
          </cell>
          <cell r="D8906" t="str">
            <v>099-001</v>
          </cell>
        </row>
        <row r="8907">
          <cell r="C8907">
            <v>89</v>
          </cell>
          <cell r="D8907" t="str">
            <v>099-001</v>
          </cell>
        </row>
        <row r="8908">
          <cell r="C8908">
            <v>89</v>
          </cell>
          <cell r="D8908" t="str">
            <v>099-001</v>
          </cell>
        </row>
        <row r="8909">
          <cell r="C8909">
            <v>89</v>
          </cell>
          <cell r="D8909" t="str">
            <v>099-001</v>
          </cell>
        </row>
        <row r="8910">
          <cell r="C8910">
            <v>89</v>
          </cell>
          <cell r="D8910" t="str">
            <v>099-001</v>
          </cell>
        </row>
        <row r="8911">
          <cell r="C8911">
            <v>89</v>
          </cell>
          <cell r="D8911" t="str">
            <v>099-001</v>
          </cell>
        </row>
        <row r="8912">
          <cell r="C8912">
            <v>89</v>
          </cell>
          <cell r="D8912" t="str">
            <v>099-001</v>
          </cell>
        </row>
        <row r="8913">
          <cell r="C8913">
            <v>89</v>
          </cell>
          <cell r="D8913" t="str">
            <v>099-001</v>
          </cell>
        </row>
        <row r="8914">
          <cell r="C8914">
            <v>89</v>
          </cell>
          <cell r="D8914" t="str">
            <v>099-001</v>
          </cell>
        </row>
        <row r="8915">
          <cell r="C8915">
            <v>89</v>
          </cell>
          <cell r="D8915" t="str">
            <v>099-001</v>
          </cell>
        </row>
        <row r="8916">
          <cell r="C8916">
            <v>89</v>
          </cell>
          <cell r="D8916" t="str">
            <v>099-001</v>
          </cell>
        </row>
        <row r="8917">
          <cell r="C8917">
            <v>89</v>
          </cell>
          <cell r="D8917" t="str">
            <v>099-001</v>
          </cell>
        </row>
        <row r="8918">
          <cell r="C8918">
            <v>89</v>
          </cell>
          <cell r="D8918" t="str">
            <v>099-001</v>
          </cell>
        </row>
        <row r="8919">
          <cell r="C8919">
            <v>89</v>
          </cell>
          <cell r="D8919" t="str">
            <v>099-001</v>
          </cell>
        </row>
        <row r="8920">
          <cell r="C8920">
            <v>89</v>
          </cell>
          <cell r="D8920" t="str">
            <v>099-001</v>
          </cell>
        </row>
        <row r="8921">
          <cell r="C8921">
            <v>89</v>
          </cell>
          <cell r="D8921" t="str">
            <v>099-001</v>
          </cell>
        </row>
        <row r="8922">
          <cell r="C8922">
            <v>89</v>
          </cell>
          <cell r="D8922" t="str">
            <v>099-001</v>
          </cell>
        </row>
        <row r="8923">
          <cell r="C8923">
            <v>89</v>
          </cell>
          <cell r="D8923" t="str">
            <v>099-001</v>
          </cell>
        </row>
        <row r="8924">
          <cell r="C8924">
            <v>89</v>
          </cell>
          <cell r="D8924" t="str">
            <v>099-001</v>
          </cell>
        </row>
        <row r="8925">
          <cell r="C8925">
            <v>89</v>
          </cell>
          <cell r="D8925" t="str">
            <v>099-001</v>
          </cell>
        </row>
        <row r="8926">
          <cell r="C8926">
            <v>89</v>
          </cell>
          <cell r="D8926" t="str">
            <v>099-001</v>
          </cell>
        </row>
        <row r="8927">
          <cell r="C8927">
            <v>89</v>
          </cell>
          <cell r="D8927" t="str">
            <v>099-001</v>
          </cell>
        </row>
        <row r="8928">
          <cell r="C8928">
            <v>89</v>
          </cell>
          <cell r="D8928" t="str">
            <v>099-001</v>
          </cell>
        </row>
        <row r="8929">
          <cell r="C8929">
            <v>89</v>
          </cell>
          <cell r="D8929" t="str">
            <v>099-001</v>
          </cell>
        </row>
        <row r="8930">
          <cell r="C8930">
            <v>16</v>
          </cell>
          <cell r="D8930" t="str">
            <v>486-001</v>
          </cell>
        </row>
        <row r="8931">
          <cell r="C8931">
            <v>4</v>
          </cell>
          <cell r="D8931" t="str">
            <v>024-056</v>
          </cell>
        </row>
        <row r="8932">
          <cell r="C8932">
            <v>9</v>
          </cell>
          <cell r="D8932" t="str">
            <v>027-056</v>
          </cell>
        </row>
        <row r="8933">
          <cell r="C8933">
            <v>12</v>
          </cell>
          <cell r="D8933" t="str">
            <v>482-028</v>
          </cell>
        </row>
        <row r="8934">
          <cell r="C8934">
            <v>16</v>
          </cell>
          <cell r="D8934" t="str">
            <v>486-001</v>
          </cell>
        </row>
        <row r="8935">
          <cell r="C8935">
            <v>18</v>
          </cell>
          <cell r="D8935" t="str">
            <v>488-016</v>
          </cell>
        </row>
        <row r="8936">
          <cell r="C8936">
            <v>20</v>
          </cell>
          <cell r="D8936" t="str">
            <v>053-001</v>
          </cell>
        </row>
        <row r="8937">
          <cell r="C8937">
            <v>24</v>
          </cell>
          <cell r="D8937" t="str">
            <v>493-048</v>
          </cell>
        </row>
        <row r="8938">
          <cell r="C8938">
            <v>26</v>
          </cell>
          <cell r="D8938" t="str">
            <v>495-001</v>
          </cell>
        </row>
        <row r="8939">
          <cell r="C8939">
            <v>27</v>
          </cell>
          <cell r="D8939" t="str">
            <v>496-001</v>
          </cell>
        </row>
        <row r="8940">
          <cell r="C8940">
            <v>39</v>
          </cell>
          <cell r="D8940" t="str">
            <v>508-001</v>
          </cell>
        </row>
        <row r="8941">
          <cell r="C8941">
            <v>40</v>
          </cell>
          <cell r="D8941" t="str">
            <v>509-001</v>
          </cell>
        </row>
        <row r="8942">
          <cell r="C8942">
            <v>52</v>
          </cell>
          <cell r="D8942" t="str">
            <v>521-023</v>
          </cell>
        </row>
        <row r="8943">
          <cell r="C8943">
            <v>53</v>
          </cell>
          <cell r="D8943" t="str">
            <v>522-056</v>
          </cell>
        </row>
        <row r="8944">
          <cell r="C8944">
            <v>64</v>
          </cell>
          <cell r="D8944" t="str">
            <v>535-001</v>
          </cell>
        </row>
        <row r="8945">
          <cell r="C8945">
            <v>76</v>
          </cell>
          <cell r="D8945" t="str">
            <v>087-001</v>
          </cell>
        </row>
        <row r="8946">
          <cell r="C8946">
            <v>78</v>
          </cell>
          <cell r="D8946" t="str">
            <v>548-001</v>
          </cell>
        </row>
        <row r="8947">
          <cell r="C8947">
            <v>82</v>
          </cell>
          <cell r="D8947" t="str">
            <v>095-001</v>
          </cell>
        </row>
        <row r="8948">
          <cell r="C8948">
            <v>89</v>
          </cell>
          <cell r="D8948" t="str">
            <v>099-001</v>
          </cell>
        </row>
        <row r="8949">
          <cell r="C8949">
            <v>90</v>
          </cell>
          <cell r="D8949" t="str">
            <v>093-001</v>
          </cell>
        </row>
        <row r="8950">
          <cell r="C8950">
            <v>13</v>
          </cell>
          <cell r="D8950" t="str">
            <v>483-048</v>
          </cell>
        </row>
        <row r="8951">
          <cell r="C8951">
            <v>25</v>
          </cell>
          <cell r="D8951" t="str">
            <v>494-046</v>
          </cell>
        </row>
        <row r="8952">
          <cell r="C8952">
            <v>33</v>
          </cell>
          <cell r="D8952" t="str">
            <v>502-033</v>
          </cell>
        </row>
        <row r="8953">
          <cell r="C8953">
            <v>79</v>
          </cell>
          <cell r="D8953" t="str">
            <v>559-001</v>
          </cell>
        </row>
        <row r="8954">
          <cell r="C8954">
            <v>91</v>
          </cell>
          <cell r="D8954" t="str">
            <v>556-056</v>
          </cell>
        </row>
        <row r="8955">
          <cell r="C8955">
            <v>7</v>
          </cell>
          <cell r="D8955" t="str">
            <v>479-001</v>
          </cell>
        </row>
        <row r="8956">
          <cell r="C8956">
            <v>5</v>
          </cell>
          <cell r="D8956" t="str">
            <v>266-005-056</v>
          </cell>
        </row>
        <row r="8957">
          <cell r="C8957">
            <v>13</v>
          </cell>
          <cell r="D8957" t="str">
            <v>483-046</v>
          </cell>
        </row>
        <row r="8958">
          <cell r="C8958">
            <v>73</v>
          </cell>
          <cell r="D8958" t="str">
            <v>542-016</v>
          </cell>
        </row>
        <row r="8959">
          <cell r="C8959">
            <v>75</v>
          </cell>
          <cell r="D8959" t="str">
            <v>544-016</v>
          </cell>
        </row>
        <row r="8960">
          <cell r="C8960">
            <v>1</v>
          </cell>
          <cell r="D8960" t="str">
            <v>475-016</v>
          </cell>
        </row>
        <row r="8961">
          <cell r="C8961">
            <v>7</v>
          </cell>
          <cell r="D8961" t="str">
            <v>479-001</v>
          </cell>
        </row>
        <row r="8962">
          <cell r="C8962">
            <v>9</v>
          </cell>
          <cell r="D8962" t="str">
            <v>027-056</v>
          </cell>
        </row>
        <row r="8963">
          <cell r="C8963">
            <v>16</v>
          </cell>
          <cell r="D8963" t="str">
            <v>486-001</v>
          </cell>
        </row>
        <row r="8964">
          <cell r="C8964">
            <v>20</v>
          </cell>
          <cell r="D8964" t="str">
            <v>053-001</v>
          </cell>
        </row>
        <row r="8965">
          <cell r="C8965">
            <v>78</v>
          </cell>
          <cell r="D8965" t="str">
            <v>548-001</v>
          </cell>
        </row>
        <row r="8966">
          <cell r="C8966">
            <v>39</v>
          </cell>
          <cell r="D8966" t="str">
            <v>508-001</v>
          </cell>
        </row>
        <row r="8967">
          <cell r="C8967">
            <v>77</v>
          </cell>
          <cell r="D8967" t="str">
            <v>547-001</v>
          </cell>
        </row>
        <row r="8968">
          <cell r="C8968">
            <v>80</v>
          </cell>
          <cell r="D8968" t="str">
            <v>549-048</v>
          </cell>
        </row>
        <row r="8969">
          <cell r="C8969">
            <v>81</v>
          </cell>
          <cell r="D8969" t="str">
            <v>094-048</v>
          </cell>
        </row>
        <row r="8970">
          <cell r="C8970">
            <v>5</v>
          </cell>
          <cell r="D8970" t="str">
            <v>266-005-056</v>
          </cell>
        </row>
        <row r="8971">
          <cell r="C8971">
            <v>36</v>
          </cell>
          <cell r="D8971" t="str">
            <v>505-016</v>
          </cell>
        </row>
        <row r="8972">
          <cell r="C8972">
            <v>37</v>
          </cell>
          <cell r="D8972" t="str">
            <v>506-016</v>
          </cell>
        </row>
        <row r="8973">
          <cell r="C8973">
            <v>48</v>
          </cell>
          <cell r="D8973" t="str">
            <v>517-004</v>
          </cell>
        </row>
        <row r="8974">
          <cell r="C8974">
            <v>49</v>
          </cell>
          <cell r="D8974" t="str">
            <v>518-016</v>
          </cell>
        </row>
        <row r="8975">
          <cell r="C8975">
            <v>50</v>
          </cell>
          <cell r="D8975" t="str">
            <v>519-016</v>
          </cell>
        </row>
        <row r="8976">
          <cell r="C8976">
            <v>51</v>
          </cell>
          <cell r="D8976" t="str">
            <v>520-056</v>
          </cell>
        </row>
        <row r="8977">
          <cell r="C8977">
            <v>67</v>
          </cell>
          <cell r="D8977" t="str">
            <v>538-016</v>
          </cell>
        </row>
        <row r="8978">
          <cell r="C8978">
            <v>5</v>
          </cell>
          <cell r="D8978" t="str">
            <v>266-005-056</v>
          </cell>
        </row>
        <row r="8979">
          <cell r="C8979">
            <v>36</v>
          </cell>
          <cell r="D8979" t="str">
            <v>505-016</v>
          </cell>
        </row>
        <row r="8980">
          <cell r="C8980">
            <v>37</v>
          </cell>
          <cell r="D8980" t="str">
            <v>506-016</v>
          </cell>
        </row>
        <row r="8981">
          <cell r="C8981">
            <v>48</v>
          </cell>
          <cell r="D8981" t="str">
            <v>517-004</v>
          </cell>
        </row>
        <row r="8982">
          <cell r="C8982">
            <v>49</v>
          </cell>
          <cell r="D8982" t="str">
            <v>518-016</v>
          </cell>
        </row>
        <row r="8983">
          <cell r="C8983">
            <v>50</v>
          </cell>
          <cell r="D8983" t="str">
            <v>519-016</v>
          </cell>
        </row>
        <row r="8984">
          <cell r="C8984">
            <v>51</v>
          </cell>
          <cell r="D8984" t="str">
            <v>520-056</v>
          </cell>
        </row>
        <row r="8985">
          <cell r="C8985">
            <v>67</v>
          </cell>
          <cell r="D8985" t="str">
            <v>538-016</v>
          </cell>
        </row>
        <row r="8986">
          <cell r="C8986">
            <v>83</v>
          </cell>
          <cell r="D8986" t="str">
            <v>550-048</v>
          </cell>
        </row>
        <row r="8987">
          <cell r="C8987">
            <v>77</v>
          </cell>
          <cell r="D8987" t="str">
            <v>547-001</v>
          </cell>
        </row>
        <row r="8988">
          <cell r="C8988">
            <v>19</v>
          </cell>
          <cell r="D8988" t="str">
            <v>489-048</v>
          </cell>
        </row>
        <row r="8989">
          <cell r="C8989">
            <v>4</v>
          </cell>
          <cell r="D8989" t="str">
            <v>024-056</v>
          </cell>
        </row>
        <row r="8990">
          <cell r="C8990">
            <v>26</v>
          </cell>
          <cell r="D8990" t="str">
            <v>495-001</v>
          </cell>
        </row>
        <row r="8991">
          <cell r="C8991">
            <v>52</v>
          </cell>
          <cell r="D8991" t="str">
            <v>521-023</v>
          </cell>
        </row>
        <row r="8992">
          <cell r="C8992">
            <v>1</v>
          </cell>
          <cell r="D8992" t="str">
            <v>475-016</v>
          </cell>
        </row>
        <row r="8993">
          <cell r="C8993">
            <v>2</v>
          </cell>
          <cell r="D8993" t="str">
            <v>476-028</v>
          </cell>
        </row>
        <row r="8994">
          <cell r="C8994">
            <v>3</v>
          </cell>
          <cell r="D8994" t="str">
            <v>477-016</v>
          </cell>
        </row>
        <row r="8995">
          <cell r="C8995">
            <v>9</v>
          </cell>
          <cell r="D8995" t="str">
            <v>027-056</v>
          </cell>
        </row>
        <row r="8996">
          <cell r="C8996">
            <v>34</v>
          </cell>
          <cell r="D8996" t="str">
            <v>503-004</v>
          </cell>
        </row>
        <row r="8997">
          <cell r="C8997">
            <v>39</v>
          </cell>
          <cell r="D8997" t="str">
            <v>508-001</v>
          </cell>
        </row>
        <row r="8998">
          <cell r="C8998">
            <v>42</v>
          </cell>
          <cell r="D8998" t="str">
            <v>511-004</v>
          </cell>
        </row>
        <row r="8999">
          <cell r="C8999">
            <v>43</v>
          </cell>
          <cell r="D8999" t="str">
            <v>512-004</v>
          </cell>
        </row>
        <row r="9000">
          <cell r="C9000">
            <v>44</v>
          </cell>
          <cell r="D9000" t="str">
            <v>513-004</v>
          </cell>
        </row>
        <row r="9001">
          <cell r="C9001">
            <v>44</v>
          </cell>
          <cell r="D9001" t="str">
            <v>513-004</v>
          </cell>
        </row>
        <row r="9002">
          <cell r="C9002">
            <v>45</v>
          </cell>
          <cell r="D9002" t="str">
            <v>514-004</v>
          </cell>
        </row>
        <row r="9003">
          <cell r="C9003">
            <v>45</v>
          </cell>
          <cell r="D9003" t="str">
            <v>514-004</v>
          </cell>
        </row>
        <row r="9004">
          <cell r="C9004">
            <v>52</v>
          </cell>
          <cell r="D9004" t="str">
            <v>521-023</v>
          </cell>
        </row>
        <row r="9005">
          <cell r="C9005">
            <v>54</v>
          </cell>
          <cell r="D9005" t="str">
            <v>112-004</v>
          </cell>
        </row>
        <row r="9006">
          <cell r="C9006">
            <v>54</v>
          </cell>
          <cell r="D9006" t="str">
            <v>112-004</v>
          </cell>
        </row>
        <row r="9007">
          <cell r="C9007">
            <v>64</v>
          </cell>
          <cell r="D9007" t="str">
            <v>535-001</v>
          </cell>
        </row>
        <row r="9008">
          <cell r="C9008">
            <v>76</v>
          </cell>
          <cell r="D9008" t="str">
            <v>087-001</v>
          </cell>
        </row>
        <row r="9009">
          <cell r="C9009">
            <v>82</v>
          </cell>
          <cell r="D9009" t="str">
            <v>095-001</v>
          </cell>
        </row>
        <row r="9010">
          <cell r="C9010">
            <v>8</v>
          </cell>
          <cell r="D9010" t="str">
            <v>266-008-056</v>
          </cell>
        </row>
        <row r="9011">
          <cell r="C9011">
            <v>22</v>
          </cell>
          <cell r="D9011" t="str">
            <v>491-006</v>
          </cell>
        </row>
        <row r="9012">
          <cell r="C9012">
            <v>84</v>
          </cell>
          <cell r="D9012" t="str">
            <v>551-046</v>
          </cell>
        </row>
        <row r="9013">
          <cell r="C9013">
            <v>86</v>
          </cell>
          <cell r="D9013" t="str">
            <v>553-046</v>
          </cell>
        </row>
        <row r="9014">
          <cell r="C9014">
            <v>13</v>
          </cell>
          <cell r="D9014" t="str">
            <v>483-048</v>
          </cell>
        </row>
        <row r="9015">
          <cell r="C9015">
            <v>13</v>
          </cell>
          <cell r="D9015" t="str">
            <v>483-046</v>
          </cell>
        </row>
        <row r="9016">
          <cell r="C9016">
            <v>15</v>
          </cell>
          <cell r="D9016" t="str">
            <v>485-048</v>
          </cell>
        </row>
        <row r="9017">
          <cell r="C9017">
            <v>15</v>
          </cell>
          <cell r="D9017" t="str">
            <v>485-046</v>
          </cell>
        </row>
        <row r="9018">
          <cell r="C9018">
            <v>15</v>
          </cell>
          <cell r="D9018" t="str">
            <v>485-066</v>
          </cell>
        </row>
        <row r="9019">
          <cell r="C9019">
            <v>22</v>
          </cell>
          <cell r="D9019" t="str">
            <v>491-048</v>
          </cell>
        </row>
        <row r="9020">
          <cell r="C9020">
            <v>22</v>
          </cell>
          <cell r="D9020" t="str">
            <v>491-046</v>
          </cell>
        </row>
        <row r="9021">
          <cell r="C9021">
            <v>22</v>
          </cell>
          <cell r="D9021" t="str">
            <v>491-006</v>
          </cell>
        </row>
        <row r="9022">
          <cell r="C9022">
            <v>23</v>
          </cell>
          <cell r="D9022" t="str">
            <v>492-048</v>
          </cell>
        </row>
        <row r="9023">
          <cell r="C9023">
            <v>23</v>
          </cell>
          <cell r="D9023" t="str">
            <v>492-046</v>
          </cell>
        </row>
        <row r="9024">
          <cell r="C9024">
            <v>41</v>
          </cell>
          <cell r="D9024" t="str">
            <v>510-004</v>
          </cell>
        </row>
        <row r="9025">
          <cell r="C9025">
            <v>41</v>
          </cell>
          <cell r="D9025" t="str">
            <v>510-016</v>
          </cell>
        </row>
        <row r="9026">
          <cell r="C9026">
            <v>42</v>
          </cell>
          <cell r="D9026" t="str">
            <v>511-004</v>
          </cell>
        </row>
        <row r="9027">
          <cell r="C9027">
            <v>73</v>
          </cell>
          <cell r="D9027" t="str">
            <v>542-016</v>
          </cell>
        </row>
        <row r="9028">
          <cell r="C9028">
            <v>75</v>
          </cell>
          <cell r="D9028" t="str">
            <v>544-016</v>
          </cell>
        </row>
        <row r="9029">
          <cell r="C9029">
            <v>81</v>
          </cell>
          <cell r="D9029" t="str">
            <v>094-048</v>
          </cell>
        </row>
        <row r="9030">
          <cell r="C9030">
            <v>81</v>
          </cell>
          <cell r="D9030" t="str">
            <v>094-046</v>
          </cell>
        </row>
        <row r="9031">
          <cell r="C9031">
            <v>86</v>
          </cell>
          <cell r="D9031" t="str">
            <v>553-046</v>
          </cell>
        </row>
        <row r="9032">
          <cell r="C9032">
            <v>5</v>
          </cell>
          <cell r="D9032" t="str">
            <v>266-005</v>
          </cell>
        </row>
        <row r="9033">
          <cell r="C9033">
            <v>72</v>
          </cell>
          <cell r="D9033" t="str">
            <v>266-072-020</v>
          </cell>
        </row>
        <row r="9034">
          <cell r="C9034">
            <v>1</v>
          </cell>
          <cell r="D9034" t="str">
            <v>475-016</v>
          </cell>
        </row>
        <row r="9035">
          <cell r="C9035">
            <v>2</v>
          </cell>
          <cell r="D9035" t="str">
            <v>476-028</v>
          </cell>
        </row>
        <row r="9036">
          <cell r="C9036">
            <v>61</v>
          </cell>
          <cell r="D9036" t="str">
            <v>529-016</v>
          </cell>
        </row>
        <row r="9037">
          <cell r="C9037">
            <v>61</v>
          </cell>
          <cell r="D9037" t="str">
            <v>529-004</v>
          </cell>
        </row>
        <row r="9038">
          <cell r="C9038">
            <v>22</v>
          </cell>
          <cell r="D9038" t="str">
            <v>491-046</v>
          </cell>
        </row>
        <row r="9039">
          <cell r="C9039">
            <v>9</v>
          </cell>
          <cell r="D9039" t="str">
            <v>027-056</v>
          </cell>
        </row>
        <row r="9040">
          <cell r="C9040">
            <v>12</v>
          </cell>
          <cell r="D9040" t="str">
            <v>482-028</v>
          </cell>
        </row>
        <row r="9041">
          <cell r="C9041">
            <v>35</v>
          </cell>
          <cell r="D9041" t="str">
            <v>266-035-016</v>
          </cell>
        </row>
        <row r="9042">
          <cell r="C9042">
            <v>40</v>
          </cell>
          <cell r="D9042" t="str">
            <v>509-001</v>
          </cell>
        </row>
        <row r="9043">
          <cell r="C9043">
            <v>49</v>
          </cell>
          <cell r="D9043" t="str">
            <v>518-016</v>
          </cell>
        </row>
        <row r="9044">
          <cell r="C9044">
            <v>50</v>
          </cell>
          <cell r="D9044" t="str">
            <v>519-016</v>
          </cell>
        </row>
        <row r="9045">
          <cell r="C9045">
            <v>51</v>
          </cell>
          <cell r="D9045" t="str">
            <v>520-001</v>
          </cell>
        </row>
        <row r="9046">
          <cell r="C9046">
            <v>52</v>
          </cell>
          <cell r="D9046" t="str">
            <v>521-023</v>
          </cell>
        </row>
        <row r="9047">
          <cell r="C9047">
            <v>61</v>
          </cell>
          <cell r="D9047" t="str">
            <v>529-016</v>
          </cell>
        </row>
        <row r="9048">
          <cell r="C9048">
            <v>62</v>
          </cell>
          <cell r="D9048" t="str">
            <v>266-062-004</v>
          </cell>
        </row>
        <row r="9049">
          <cell r="C9049">
            <v>63</v>
          </cell>
          <cell r="D9049" t="str">
            <v>266-062-004</v>
          </cell>
        </row>
        <row r="9050">
          <cell r="C9050">
            <v>68</v>
          </cell>
          <cell r="D9050" t="str">
            <v>539-016</v>
          </cell>
        </row>
        <row r="9051">
          <cell r="C9051">
            <v>78</v>
          </cell>
          <cell r="D9051" t="str">
            <v>548-001</v>
          </cell>
        </row>
        <row r="9052">
          <cell r="C9052">
            <v>89</v>
          </cell>
          <cell r="D9052" t="str">
            <v>099-001</v>
          </cell>
        </row>
        <row r="9053">
          <cell r="C9053">
            <v>32</v>
          </cell>
          <cell r="D9053" t="str">
            <v>013-058</v>
          </cell>
        </row>
        <row r="9054">
          <cell r="C9054">
            <v>32</v>
          </cell>
          <cell r="D9054" t="str">
            <v>013-058</v>
          </cell>
        </row>
        <row r="9055">
          <cell r="C9055">
            <v>32</v>
          </cell>
          <cell r="D9055" t="str">
            <v>013-003</v>
          </cell>
        </row>
        <row r="9056">
          <cell r="C9056">
            <v>32</v>
          </cell>
          <cell r="D9056" t="str">
            <v>013-003</v>
          </cell>
        </row>
        <row r="9057">
          <cell r="C9057">
            <v>21</v>
          </cell>
          <cell r="D9057" t="str">
            <v>490-048</v>
          </cell>
        </row>
        <row r="9058">
          <cell r="C9058">
            <v>29</v>
          </cell>
          <cell r="D9058" t="str">
            <v>498-048</v>
          </cell>
        </row>
        <row r="9059">
          <cell r="C9059">
            <v>30</v>
          </cell>
          <cell r="D9059" t="str">
            <v>500-001</v>
          </cell>
        </row>
        <row r="9060">
          <cell r="C9060">
            <v>82</v>
          </cell>
          <cell r="D9060" t="str">
            <v>095-001</v>
          </cell>
        </row>
        <row r="9061">
          <cell r="C9061">
            <v>6</v>
          </cell>
          <cell r="D9061" t="str">
            <v>478-056</v>
          </cell>
        </row>
        <row r="9062">
          <cell r="C9062">
            <v>6</v>
          </cell>
          <cell r="D9062" t="str">
            <v>266-006-001</v>
          </cell>
        </row>
        <row r="9063">
          <cell r="C9063">
            <v>7</v>
          </cell>
          <cell r="D9063" t="str">
            <v>479-001</v>
          </cell>
        </row>
        <row r="9064">
          <cell r="C9064">
            <v>8</v>
          </cell>
          <cell r="D9064" t="str">
            <v>266-008-056</v>
          </cell>
        </row>
        <row r="9065">
          <cell r="C9065">
            <v>9</v>
          </cell>
          <cell r="D9065" t="str">
            <v>027-056</v>
          </cell>
        </row>
        <row r="9066">
          <cell r="C9066">
            <v>9</v>
          </cell>
          <cell r="D9066" t="str">
            <v>027-056</v>
          </cell>
        </row>
        <row r="9067">
          <cell r="C9067">
            <v>13</v>
          </cell>
          <cell r="D9067" t="str">
            <v>483-048</v>
          </cell>
        </row>
        <row r="9068">
          <cell r="C9068">
            <v>31</v>
          </cell>
          <cell r="D9068" t="str">
            <v>501-016</v>
          </cell>
        </row>
        <row r="9069">
          <cell r="C9069">
            <v>41</v>
          </cell>
          <cell r="D9069" t="str">
            <v>510-016</v>
          </cell>
        </row>
        <row r="9070">
          <cell r="C9070">
            <v>42</v>
          </cell>
          <cell r="D9070" t="str">
            <v>511-016</v>
          </cell>
        </row>
        <row r="9071">
          <cell r="C9071">
            <v>43</v>
          </cell>
          <cell r="D9071" t="str">
            <v>512-016</v>
          </cell>
        </row>
        <row r="9072">
          <cell r="C9072">
            <v>44</v>
          </cell>
          <cell r="D9072" t="str">
            <v>513-016</v>
          </cell>
        </row>
        <row r="9073">
          <cell r="C9073">
            <v>45</v>
          </cell>
          <cell r="D9073" t="str">
            <v>514-016</v>
          </cell>
        </row>
        <row r="9074">
          <cell r="C9074">
            <v>57</v>
          </cell>
          <cell r="D9074" t="str">
            <v>525-016</v>
          </cell>
        </row>
        <row r="9075">
          <cell r="C9075">
            <v>58</v>
          </cell>
          <cell r="D9075" t="str">
            <v>526-016</v>
          </cell>
        </row>
        <row r="9076">
          <cell r="C9076">
            <v>59</v>
          </cell>
          <cell r="D9076" t="str">
            <v>527-016</v>
          </cell>
        </row>
        <row r="9077">
          <cell r="C9077">
            <v>60</v>
          </cell>
          <cell r="D9077" t="str">
            <v>528-016</v>
          </cell>
        </row>
        <row r="9078">
          <cell r="C9078">
            <v>65</v>
          </cell>
          <cell r="D9078" t="str">
            <v>536-016</v>
          </cell>
        </row>
        <row r="9079">
          <cell r="C9079">
            <v>66</v>
          </cell>
          <cell r="D9079" t="str">
            <v>537-016</v>
          </cell>
        </row>
        <row r="9080">
          <cell r="C9080">
            <v>1</v>
          </cell>
          <cell r="D9080" t="str">
            <v>475-016</v>
          </cell>
        </row>
        <row r="9081">
          <cell r="C9081">
            <v>4</v>
          </cell>
          <cell r="D9081" t="str">
            <v>024-056</v>
          </cell>
        </row>
        <row r="9082">
          <cell r="C9082">
            <v>6</v>
          </cell>
          <cell r="D9082" t="str">
            <v>266-006-001</v>
          </cell>
        </row>
        <row r="9083">
          <cell r="C9083">
            <v>6</v>
          </cell>
          <cell r="D9083" t="str">
            <v>266-006-001</v>
          </cell>
        </row>
        <row r="9084">
          <cell r="C9084">
            <v>7</v>
          </cell>
          <cell r="D9084" t="str">
            <v>479-001</v>
          </cell>
        </row>
        <row r="9085">
          <cell r="C9085">
            <v>8</v>
          </cell>
          <cell r="D9085" t="str">
            <v>266-008-056</v>
          </cell>
        </row>
        <row r="9086">
          <cell r="C9086">
            <v>15</v>
          </cell>
          <cell r="D9086" t="str">
            <v>485-048</v>
          </cell>
        </row>
        <row r="9087">
          <cell r="C9087">
            <v>39</v>
          </cell>
          <cell r="D9087" t="str">
            <v>508-001</v>
          </cell>
        </row>
        <row r="9088">
          <cell r="C9088">
            <v>40</v>
          </cell>
          <cell r="D9088" t="str">
            <v>509-001</v>
          </cell>
        </row>
        <row r="9089">
          <cell r="C9089">
            <v>53</v>
          </cell>
          <cell r="D9089" t="str">
            <v>522-056</v>
          </cell>
        </row>
        <row r="9090">
          <cell r="C9090">
            <v>67</v>
          </cell>
          <cell r="D9090" t="str">
            <v>538-016</v>
          </cell>
        </row>
        <row r="9091">
          <cell r="C9091">
            <v>75</v>
          </cell>
          <cell r="D9091" t="str">
            <v>544-016</v>
          </cell>
        </row>
        <row r="9092">
          <cell r="C9092">
            <v>78</v>
          </cell>
          <cell r="D9092" t="str">
            <v>548-001</v>
          </cell>
        </row>
        <row r="9093">
          <cell r="C9093">
            <v>82</v>
          </cell>
          <cell r="D9093" t="str">
            <v>095-001</v>
          </cell>
        </row>
        <row r="9094">
          <cell r="C9094">
            <v>5</v>
          </cell>
          <cell r="D9094" t="str">
            <v>266-005-056</v>
          </cell>
        </row>
        <row r="9095">
          <cell r="C9095">
            <v>9</v>
          </cell>
          <cell r="D9095" t="str">
            <v>027-056</v>
          </cell>
        </row>
        <row r="9096">
          <cell r="C9096">
            <v>24</v>
          </cell>
          <cell r="D9096" t="str">
            <v>493-048</v>
          </cell>
        </row>
        <row r="9097">
          <cell r="C9097">
            <v>4</v>
          </cell>
          <cell r="D9097" t="str">
            <v>024-056</v>
          </cell>
        </row>
        <row r="9098">
          <cell r="C9098">
            <v>7</v>
          </cell>
          <cell r="D9098" t="str">
            <v>479-001</v>
          </cell>
        </row>
        <row r="9099">
          <cell r="C9099">
            <v>9</v>
          </cell>
          <cell r="D9099" t="str">
            <v>027-056</v>
          </cell>
        </row>
        <row r="9100">
          <cell r="C9100">
            <v>12</v>
          </cell>
          <cell r="D9100" t="str">
            <v>482-028</v>
          </cell>
        </row>
        <row r="9101">
          <cell r="C9101">
            <v>16</v>
          </cell>
          <cell r="D9101" t="str">
            <v>486-001</v>
          </cell>
        </row>
        <row r="9102">
          <cell r="C9102">
            <v>26</v>
          </cell>
          <cell r="D9102" t="str">
            <v>495-001</v>
          </cell>
        </row>
        <row r="9103">
          <cell r="C9103">
            <v>27</v>
          </cell>
          <cell r="D9103" t="str">
            <v>496-001</v>
          </cell>
        </row>
        <row r="9104">
          <cell r="C9104">
            <v>30</v>
          </cell>
          <cell r="D9104" t="str">
            <v>500-001</v>
          </cell>
        </row>
        <row r="9105">
          <cell r="C9105">
            <v>39</v>
          </cell>
          <cell r="D9105" t="str">
            <v>508-001</v>
          </cell>
        </row>
        <row r="9106">
          <cell r="C9106">
            <v>40</v>
          </cell>
          <cell r="D9106" t="str">
            <v>509-001</v>
          </cell>
        </row>
        <row r="9107">
          <cell r="C9107">
            <v>52</v>
          </cell>
          <cell r="D9107" t="str">
            <v>521-023</v>
          </cell>
        </row>
        <row r="9108">
          <cell r="C9108">
            <v>53</v>
          </cell>
          <cell r="D9108" t="str">
            <v>522-056</v>
          </cell>
        </row>
        <row r="9109">
          <cell r="C9109">
            <v>64</v>
          </cell>
          <cell r="D9109" t="str">
            <v>535-001</v>
          </cell>
        </row>
        <row r="9110">
          <cell r="C9110">
            <v>69</v>
          </cell>
          <cell r="D9110" t="str">
            <v>540-001</v>
          </cell>
        </row>
        <row r="9111">
          <cell r="C9111">
            <v>75</v>
          </cell>
          <cell r="D9111" t="str">
            <v>544-016</v>
          </cell>
        </row>
        <row r="9112">
          <cell r="C9112">
            <v>76</v>
          </cell>
          <cell r="D9112" t="str">
            <v>087-001</v>
          </cell>
        </row>
        <row r="9113">
          <cell r="C9113">
            <v>77</v>
          </cell>
          <cell r="D9113" t="str">
            <v>547-001</v>
          </cell>
        </row>
        <row r="9114">
          <cell r="C9114">
            <v>78</v>
          </cell>
          <cell r="D9114" t="str">
            <v>548-001</v>
          </cell>
        </row>
        <row r="9115">
          <cell r="C9115">
            <v>79</v>
          </cell>
          <cell r="D9115" t="str">
            <v>559-001</v>
          </cell>
        </row>
        <row r="9116">
          <cell r="C9116">
            <v>82</v>
          </cell>
          <cell r="D9116" t="str">
            <v>095-001</v>
          </cell>
        </row>
        <row r="9117">
          <cell r="C9117">
            <v>89</v>
          </cell>
          <cell r="D9117" t="str">
            <v>099-001</v>
          </cell>
        </row>
        <row r="9118">
          <cell r="C9118">
            <v>69</v>
          </cell>
          <cell r="D9118" t="str">
            <v>540-001</v>
          </cell>
        </row>
        <row r="9119">
          <cell r="C9119">
            <v>73</v>
          </cell>
          <cell r="D9119" t="str">
            <v>542-016</v>
          </cell>
        </row>
        <row r="9120">
          <cell r="C9120">
            <v>75</v>
          </cell>
          <cell r="D9120" t="str">
            <v>544-016</v>
          </cell>
        </row>
        <row r="9121">
          <cell r="C9121">
            <v>5</v>
          </cell>
          <cell r="D9121" t="str">
            <v>028-024</v>
          </cell>
        </row>
        <row r="9122">
          <cell r="C9122">
            <v>5</v>
          </cell>
          <cell r="D9122" t="str">
            <v>266-005-056</v>
          </cell>
        </row>
        <row r="9123">
          <cell r="C9123">
            <v>22</v>
          </cell>
          <cell r="D9123" t="str">
            <v>491-046</v>
          </cell>
        </row>
        <row r="9124">
          <cell r="C9124">
            <v>23</v>
          </cell>
          <cell r="D9124" t="str">
            <v>492-048</v>
          </cell>
        </row>
        <row r="9125">
          <cell r="C9125">
            <v>25</v>
          </cell>
          <cell r="D9125" t="str">
            <v>494-048</v>
          </cell>
        </row>
        <row r="9126">
          <cell r="C9126">
            <v>86</v>
          </cell>
          <cell r="D9126" t="str">
            <v>553-046</v>
          </cell>
        </row>
        <row r="9127">
          <cell r="C9127">
            <v>88</v>
          </cell>
          <cell r="D9127" t="str">
            <v>555-048</v>
          </cell>
        </row>
        <row r="9128">
          <cell r="C9128">
            <v>6</v>
          </cell>
          <cell r="D9128" t="str">
            <v>478-056</v>
          </cell>
        </row>
        <row r="9129">
          <cell r="C9129">
            <v>7</v>
          </cell>
          <cell r="D9129" t="str">
            <v>479-056</v>
          </cell>
        </row>
        <row r="9130">
          <cell r="C9130">
            <v>8</v>
          </cell>
          <cell r="D9130" t="str">
            <v>266-008-056</v>
          </cell>
        </row>
        <row r="9131">
          <cell r="C9131">
            <v>12</v>
          </cell>
          <cell r="D9131" t="str">
            <v>482-028</v>
          </cell>
        </row>
        <row r="9132">
          <cell r="C9132">
            <v>22</v>
          </cell>
          <cell r="D9132" t="str">
            <v>491-048</v>
          </cell>
        </row>
        <row r="9133">
          <cell r="C9133">
            <v>23</v>
          </cell>
          <cell r="D9133" t="str">
            <v>492-048</v>
          </cell>
        </row>
        <row r="9134">
          <cell r="C9134">
            <v>29</v>
          </cell>
          <cell r="D9134" t="str">
            <v>498-048</v>
          </cell>
        </row>
        <row r="9135">
          <cell r="C9135">
            <v>54</v>
          </cell>
          <cell r="D9135" t="str">
            <v>112-016</v>
          </cell>
        </row>
        <row r="9136">
          <cell r="C9136">
            <v>56</v>
          </cell>
          <cell r="D9136" t="str">
            <v>524-029</v>
          </cell>
        </row>
        <row r="9137">
          <cell r="C9137">
            <v>81</v>
          </cell>
          <cell r="D9137" t="str">
            <v>094-046</v>
          </cell>
        </row>
        <row r="9138">
          <cell r="C9138">
            <v>83</v>
          </cell>
          <cell r="D9138" t="str">
            <v>550-048</v>
          </cell>
        </row>
        <row r="9139">
          <cell r="C9139">
            <v>84</v>
          </cell>
          <cell r="D9139" t="str">
            <v>551-046</v>
          </cell>
        </row>
        <row r="9140">
          <cell r="C9140">
            <v>86</v>
          </cell>
          <cell r="D9140" t="str">
            <v>553-046</v>
          </cell>
        </row>
        <row r="9141">
          <cell r="C9141">
            <v>87</v>
          </cell>
          <cell r="D9141" t="str">
            <v>554-048</v>
          </cell>
        </row>
        <row r="9142">
          <cell r="C9142">
            <v>9</v>
          </cell>
          <cell r="D9142" t="str">
            <v>027-056</v>
          </cell>
        </row>
        <row r="9143">
          <cell r="C9143">
            <v>12</v>
          </cell>
          <cell r="D9143" t="str">
            <v>482-028</v>
          </cell>
        </row>
        <row r="9144">
          <cell r="C9144">
            <v>20</v>
          </cell>
          <cell r="D9144" t="str">
            <v>053-001</v>
          </cell>
        </row>
        <row r="9145">
          <cell r="C9145">
            <v>26</v>
          </cell>
          <cell r="D9145" t="str">
            <v>495-001</v>
          </cell>
        </row>
        <row r="9146">
          <cell r="C9146">
            <v>31</v>
          </cell>
          <cell r="D9146" t="str">
            <v>501-016</v>
          </cell>
        </row>
        <row r="9147">
          <cell r="C9147">
            <v>39</v>
          </cell>
          <cell r="D9147" t="str">
            <v>508-001</v>
          </cell>
        </row>
        <row r="9148">
          <cell r="C9148">
            <v>40</v>
          </cell>
          <cell r="D9148" t="str">
            <v>509-001</v>
          </cell>
        </row>
        <row r="9149">
          <cell r="C9149">
            <v>41</v>
          </cell>
          <cell r="D9149" t="str">
            <v>510-016</v>
          </cell>
        </row>
        <row r="9150">
          <cell r="C9150">
            <v>42</v>
          </cell>
          <cell r="D9150" t="str">
            <v>511-016</v>
          </cell>
        </row>
        <row r="9151">
          <cell r="C9151">
            <v>43</v>
          </cell>
          <cell r="D9151" t="str">
            <v>512-016</v>
          </cell>
        </row>
        <row r="9152">
          <cell r="C9152">
            <v>44</v>
          </cell>
          <cell r="D9152" t="str">
            <v>513-004</v>
          </cell>
        </row>
        <row r="9153">
          <cell r="C9153">
            <v>44</v>
          </cell>
          <cell r="D9153" t="str">
            <v>513-004</v>
          </cell>
        </row>
        <row r="9154">
          <cell r="C9154">
            <v>45</v>
          </cell>
          <cell r="D9154" t="str">
            <v>514-016</v>
          </cell>
        </row>
        <row r="9155">
          <cell r="C9155">
            <v>78</v>
          </cell>
          <cell r="D9155" t="str">
            <v>548-001</v>
          </cell>
        </row>
        <row r="9156">
          <cell r="C9156">
            <v>82</v>
          </cell>
          <cell r="D9156" t="str">
            <v>095-001</v>
          </cell>
        </row>
        <row r="9157">
          <cell r="C9157">
            <v>1</v>
          </cell>
          <cell r="D9157" t="str">
            <v>475-016</v>
          </cell>
        </row>
        <row r="9158">
          <cell r="C9158">
            <v>2</v>
          </cell>
          <cell r="D9158" t="str">
            <v>476-028</v>
          </cell>
        </row>
        <row r="9159">
          <cell r="C9159">
            <v>3</v>
          </cell>
          <cell r="D9159" t="str">
            <v>477-016</v>
          </cell>
        </row>
        <row r="9160">
          <cell r="C9160">
            <v>34</v>
          </cell>
          <cell r="D9160" t="str">
            <v>503-004</v>
          </cell>
        </row>
        <row r="9161">
          <cell r="C9161">
            <v>41</v>
          </cell>
          <cell r="D9161" t="str">
            <v>510-004</v>
          </cell>
        </row>
        <row r="9162">
          <cell r="C9162">
            <v>41</v>
          </cell>
          <cell r="D9162" t="str">
            <v>510-004</v>
          </cell>
        </row>
        <row r="9163">
          <cell r="C9163">
            <v>42</v>
          </cell>
          <cell r="D9163" t="str">
            <v>511-004</v>
          </cell>
        </row>
        <row r="9164">
          <cell r="C9164">
            <v>42</v>
          </cell>
          <cell r="D9164" t="str">
            <v>511-004</v>
          </cell>
        </row>
        <row r="9165">
          <cell r="C9165">
            <v>43</v>
          </cell>
          <cell r="D9165" t="str">
            <v>512-004</v>
          </cell>
        </row>
        <row r="9166">
          <cell r="C9166">
            <v>43</v>
          </cell>
          <cell r="D9166" t="str">
            <v>512-004</v>
          </cell>
        </row>
        <row r="9167">
          <cell r="C9167">
            <v>44</v>
          </cell>
          <cell r="D9167" t="str">
            <v>513-004</v>
          </cell>
        </row>
        <row r="9168">
          <cell r="C9168">
            <v>44</v>
          </cell>
          <cell r="D9168" t="str">
            <v>513-004</v>
          </cell>
        </row>
        <row r="9169">
          <cell r="C9169">
            <v>45</v>
          </cell>
          <cell r="D9169" t="str">
            <v>514-004</v>
          </cell>
        </row>
        <row r="9170">
          <cell r="C9170">
            <v>45</v>
          </cell>
          <cell r="D9170" t="str">
            <v>514-004</v>
          </cell>
        </row>
        <row r="9171">
          <cell r="C9171">
            <v>46</v>
          </cell>
          <cell r="D9171" t="str">
            <v>514-004</v>
          </cell>
        </row>
        <row r="9172">
          <cell r="C9172">
            <v>46</v>
          </cell>
          <cell r="D9172" t="str">
            <v>514-004</v>
          </cell>
        </row>
        <row r="9173">
          <cell r="C9173">
            <v>54</v>
          </cell>
          <cell r="D9173" t="str">
            <v>112-004</v>
          </cell>
        </row>
        <row r="9174">
          <cell r="C9174">
            <v>54</v>
          </cell>
          <cell r="D9174" t="str">
            <v>112-004</v>
          </cell>
        </row>
        <row r="9175">
          <cell r="C9175">
            <v>56</v>
          </cell>
          <cell r="D9175" t="str">
            <v>524-029</v>
          </cell>
        </row>
        <row r="9176">
          <cell r="C9176">
            <v>65</v>
          </cell>
          <cell r="D9176" t="str">
            <v>536-004</v>
          </cell>
        </row>
        <row r="9177">
          <cell r="C9177">
            <v>65</v>
          </cell>
          <cell r="D9177" t="str">
            <v>536-004</v>
          </cell>
        </row>
        <row r="9178">
          <cell r="C9178">
            <v>66</v>
          </cell>
          <cell r="D9178" t="str">
            <v>537-004</v>
          </cell>
        </row>
        <row r="9179">
          <cell r="C9179">
            <v>66</v>
          </cell>
          <cell r="D9179" t="str">
            <v>537-004</v>
          </cell>
        </row>
        <row r="9180">
          <cell r="C9180">
            <v>5</v>
          </cell>
          <cell r="D9180" t="str">
            <v>266-005-001</v>
          </cell>
        </row>
        <row r="9181">
          <cell r="C9181">
            <v>6</v>
          </cell>
          <cell r="D9181" t="str">
            <v>478-056</v>
          </cell>
        </row>
        <row r="9182">
          <cell r="C9182">
            <v>7</v>
          </cell>
          <cell r="D9182" t="str">
            <v>479-056</v>
          </cell>
        </row>
        <row r="9183">
          <cell r="C9183">
            <v>8</v>
          </cell>
          <cell r="D9183" t="str">
            <v>266-008-056</v>
          </cell>
        </row>
        <row r="9184">
          <cell r="C9184">
            <v>9</v>
          </cell>
          <cell r="D9184" t="str">
            <v>027-056</v>
          </cell>
        </row>
        <row r="9185">
          <cell r="C9185">
            <v>10</v>
          </cell>
          <cell r="D9185" t="str">
            <v>480-013</v>
          </cell>
        </row>
        <row r="9186">
          <cell r="C9186">
            <v>15</v>
          </cell>
          <cell r="D9186" t="str">
            <v>485-048</v>
          </cell>
        </row>
        <row r="9187">
          <cell r="C9187">
            <v>20</v>
          </cell>
          <cell r="D9187" t="str">
            <v>053-001</v>
          </cell>
        </row>
        <row r="9188">
          <cell r="C9188">
            <v>21</v>
          </cell>
          <cell r="D9188" t="str">
            <v>490-048</v>
          </cell>
        </row>
        <row r="9189">
          <cell r="C9189">
            <v>26</v>
          </cell>
          <cell r="D9189" t="str">
            <v>495-001</v>
          </cell>
        </row>
        <row r="9190">
          <cell r="C9190">
            <v>27</v>
          </cell>
          <cell r="D9190" t="str">
            <v>496-001</v>
          </cell>
        </row>
        <row r="9191">
          <cell r="C9191">
            <v>31</v>
          </cell>
          <cell r="D9191" t="str">
            <v>501-016</v>
          </cell>
        </row>
        <row r="9192">
          <cell r="C9192">
            <v>40</v>
          </cell>
          <cell r="D9192" t="str">
            <v>509-001</v>
          </cell>
        </row>
        <row r="9193">
          <cell r="C9193">
            <v>41</v>
          </cell>
          <cell r="D9193" t="str">
            <v>510-004</v>
          </cell>
        </row>
        <row r="9194">
          <cell r="C9194">
            <v>41</v>
          </cell>
          <cell r="D9194" t="str">
            <v>510-016</v>
          </cell>
        </row>
        <row r="9195">
          <cell r="C9195">
            <v>42</v>
          </cell>
          <cell r="D9195" t="str">
            <v>511-004</v>
          </cell>
        </row>
        <row r="9196">
          <cell r="C9196">
            <v>42</v>
          </cell>
          <cell r="D9196" t="str">
            <v>511-016</v>
          </cell>
        </row>
        <row r="9197">
          <cell r="C9197">
            <v>43</v>
          </cell>
          <cell r="D9197" t="str">
            <v>512-004</v>
          </cell>
        </row>
        <row r="9198">
          <cell r="C9198">
            <v>43</v>
          </cell>
          <cell r="D9198" t="str">
            <v>512-016</v>
          </cell>
        </row>
        <row r="9199">
          <cell r="C9199">
            <v>44</v>
          </cell>
          <cell r="D9199" t="str">
            <v>513-016</v>
          </cell>
        </row>
        <row r="9200">
          <cell r="C9200">
            <v>45</v>
          </cell>
          <cell r="D9200" t="str">
            <v>514-016</v>
          </cell>
        </row>
        <row r="9201">
          <cell r="C9201">
            <v>46</v>
          </cell>
          <cell r="D9201" t="str">
            <v>515-016</v>
          </cell>
        </row>
        <row r="9202">
          <cell r="C9202">
            <v>53</v>
          </cell>
          <cell r="D9202" t="str">
            <v>522-056</v>
          </cell>
        </row>
        <row r="9203">
          <cell r="C9203">
            <v>54</v>
          </cell>
          <cell r="D9203" t="str">
            <v>112-016</v>
          </cell>
        </row>
        <row r="9204">
          <cell r="C9204">
            <v>55</v>
          </cell>
          <cell r="D9204" t="str">
            <v>523-016</v>
          </cell>
        </row>
        <row r="9205">
          <cell r="C9205">
            <v>57</v>
          </cell>
          <cell r="D9205" t="str">
            <v>525-004</v>
          </cell>
        </row>
        <row r="9206">
          <cell r="C9206">
            <v>58</v>
          </cell>
          <cell r="D9206" t="str">
            <v>526-016</v>
          </cell>
        </row>
        <row r="9207">
          <cell r="C9207">
            <v>59</v>
          </cell>
          <cell r="D9207" t="str">
            <v>527-016</v>
          </cell>
        </row>
        <row r="9208">
          <cell r="C9208">
            <v>60</v>
          </cell>
          <cell r="D9208" t="str">
            <v>528-016</v>
          </cell>
        </row>
        <row r="9209">
          <cell r="C9209">
            <v>65</v>
          </cell>
          <cell r="D9209" t="str">
            <v>536-016</v>
          </cell>
        </row>
        <row r="9210">
          <cell r="C9210">
            <v>66</v>
          </cell>
          <cell r="D9210" t="str">
            <v>537-016</v>
          </cell>
        </row>
        <row r="9211">
          <cell r="C9211">
            <v>77</v>
          </cell>
          <cell r="D9211" t="str">
            <v>547-001</v>
          </cell>
        </row>
        <row r="9212">
          <cell r="C9212">
            <v>78</v>
          </cell>
          <cell r="D9212" t="str">
            <v>548-001</v>
          </cell>
        </row>
        <row r="9213">
          <cell r="C9213">
            <v>89</v>
          </cell>
          <cell r="D9213" t="str">
            <v>099-001</v>
          </cell>
        </row>
        <row r="9214">
          <cell r="C9214">
            <v>1</v>
          </cell>
          <cell r="D9214" t="str">
            <v>475-016</v>
          </cell>
        </row>
        <row r="9215">
          <cell r="C9215">
            <v>6</v>
          </cell>
          <cell r="D9215" t="str">
            <v>478-056</v>
          </cell>
        </row>
        <row r="9216">
          <cell r="C9216">
            <v>6</v>
          </cell>
          <cell r="D9216" t="str">
            <v>266-006-001</v>
          </cell>
        </row>
        <row r="9217">
          <cell r="C9217">
            <v>7</v>
          </cell>
          <cell r="D9217" t="str">
            <v>479-001</v>
          </cell>
        </row>
        <row r="9218">
          <cell r="C9218">
            <v>8</v>
          </cell>
          <cell r="D9218" t="str">
            <v>266-008-056</v>
          </cell>
        </row>
        <row r="9219">
          <cell r="C9219">
            <v>8</v>
          </cell>
          <cell r="D9219" t="str">
            <v>266-008-056</v>
          </cell>
        </row>
        <row r="9220">
          <cell r="C9220">
            <v>9</v>
          </cell>
          <cell r="D9220" t="str">
            <v>027-056</v>
          </cell>
        </row>
        <row r="9221">
          <cell r="C9221">
            <v>9</v>
          </cell>
          <cell r="D9221" t="str">
            <v>027-056</v>
          </cell>
        </row>
        <row r="9222">
          <cell r="C9222">
            <v>9</v>
          </cell>
          <cell r="D9222" t="str">
            <v>027-056</v>
          </cell>
        </row>
        <row r="9223">
          <cell r="C9223">
            <v>10</v>
          </cell>
          <cell r="D9223" t="str">
            <v>480-013</v>
          </cell>
        </row>
        <row r="9224">
          <cell r="C9224">
            <v>13</v>
          </cell>
          <cell r="D9224" t="str">
            <v>493-048</v>
          </cell>
        </row>
        <row r="9225">
          <cell r="C9225">
            <v>20</v>
          </cell>
          <cell r="D9225" t="str">
            <v>053-001</v>
          </cell>
        </row>
        <row r="9226">
          <cell r="C9226">
            <v>21</v>
          </cell>
          <cell r="D9226" t="str">
            <v>490-048</v>
          </cell>
        </row>
        <row r="9227">
          <cell r="C9227">
            <v>31</v>
          </cell>
          <cell r="D9227" t="str">
            <v>501-004</v>
          </cell>
        </row>
        <row r="9228">
          <cell r="C9228">
            <v>31</v>
          </cell>
          <cell r="D9228" t="str">
            <v>501-016</v>
          </cell>
        </row>
        <row r="9229">
          <cell r="C9229">
            <v>41</v>
          </cell>
          <cell r="D9229" t="str">
            <v>510-016</v>
          </cell>
        </row>
        <row r="9230">
          <cell r="C9230">
            <v>42</v>
          </cell>
          <cell r="D9230" t="str">
            <v>511-016</v>
          </cell>
        </row>
        <row r="9231">
          <cell r="C9231">
            <v>43</v>
          </cell>
          <cell r="D9231" t="str">
            <v>512-016</v>
          </cell>
        </row>
        <row r="9232">
          <cell r="C9232">
            <v>44</v>
          </cell>
          <cell r="D9232" t="str">
            <v>513-016</v>
          </cell>
        </row>
        <row r="9233">
          <cell r="C9233">
            <v>45</v>
          </cell>
          <cell r="D9233" t="str">
            <v>514-016</v>
          </cell>
        </row>
        <row r="9234">
          <cell r="C9234">
            <v>57</v>
          </cell>
          <cell r="D9234" t="str">
            <v>525-016</v>
          </cell>
        </row>
        <row r="9235">
          <cell r="C9235">
            <v>58</v>
          </cell>
          <cell r="D9235" t="str">
            <v>526-016</v>
          </cell>
        </row>
        <row r="9236">
          <cell r="C9236">
            <v>59</v>
          </cell>
          <cell r="D9236" t="str">
            <v>527-016</v>
          </cell>
        </row>
        <row r="9237">
          <cell r="C9237">
            <v>60</v>
          </cell>
          <cell r="D9237" t="str">
            <v>528-016</v>
          </cell>
        </row>
        <row r="9238">
          <cell r="C9238">
            <v>65</v>
          </cell>
          <cell r="D9238" t="str">
            <v>536-016</v>
          </cell>
        </row>
        <row r="9239">
          <cell r="C9239">
            <v>66</v>
          </cell>
          <cell r="D9239" t="str">
            <v>537-016</v>
          </cell>
        </row>
        <row r="9240">
          <cell r="C9240">
            <v>89</v>
          </cell>
          <cell r="D9240" t="str">
            <v>099-001</v>
          </cell>
        </row>
        <row r="9241">
          <cell r="C9241">
            <v>23</v>
          </cell>
          <cell r="D9241" t="str">
            <v>492-046</v>
          </cell>
        </row>
        <row r="9242">
          <cell r="C9242">
            <v>28</v>
          </cell>
          <cell r="D9242" t="str">
            <v>497-041</v>
          </cell>
        </row>
        <row r="9243">
          <cell r="C9243">
            <v>22</v>
          </cell>
          <cell r="D9243" t="str">
            <v>491-048</v>
          </cell>
        </row>
        <row r="9244">
          <cell r="C9244">
            <v>22</v>
          </cell>
          <cell r="D9244" t="str">
            <v>491-046</v>
          </cell>
        </row>
        <row r="9245">
          <cell r="C9245">
            <v>22</v>
          </cell>
          <cell r="D9245" t="str">
            <v>491-006</v>
          </cell>
        </row>
        <row r="9246">
          <cell r="C9246">
            <v>31</v>
          </cell>
          <cell r="D9246" t="str">
            <v>501-016</v>
          </cell>
        </row>
        <row r="9247">
          <cell r="C9247">
            <v>32</v>
          </cell>
          <cell r="D9247" t="str">
            <v>013-058</v>
          </cell>
        </row>
        <row r="9248">
          <cell r="C9248">
            <v>32</v>
          </cell>
          <cell r="D9248" t="str">
            <v>013-003</v>
          </cell>
        </row>
        <row r="9249">
          <cell r="C9249">
            <v>33</v>
          </cell>
          <cell r="D9249" t="str">
            <v>502-058</v>
          </cell>
        </row>
        <row r="9250">
          <cell r="C9250">
            <v>33</v>
          </cell>
          <cell r="D9250" t="str">
            <v>502-003</v>
          </cell>
        </row>
        <row r="9251">
          <cell r="C9251">
            <v>72</v>
          </cell>
          <cell r="D9251" t="str">
            <v>266-072-024</v>
          </cell>
        </row>
        <row r="9252">
          <cell r="C9252">
            <v>1</v>
          </cell>
          <cell r="D9252" t="str">
            <v>475-016</v>
          </cell>
        </row>
        <row r="9253">
          <cell r="C9253">
            <v>6</v>
          </cell>
          <cell r="D9253" t="str">
            <v>266-006-001</v>
          </cell>
        </row>
        <row r="9254">
          <cell r="C9254">
            <v>7</v>
          </cell>
          <cell r="D9254" t="str">
            <v>479-001</v>
          </cell>
        </row>
        <row r="9255">
          <cell r="C9255">
            <v>12</v>
          </cell>
          <cell r="D9255" t="str">
            <v>482-028</v>
          </cell>
        </row>
        <row r="9256">
          <cell r="C9256">
            <v>23</v>
          </cell>
          <cell r="D9256" t="str">
            <v>492-046</v>
          </cell>
        </row>
        <row r="9257">
          <cell r="C9257">
            <v>30</v>
          </cell>
          <cell r="D9257" t="str">
            <v>500-001</v>
          </cell>
        </row>
        <row r="9258">
          <cell r="C9258">
            <v>31</v>
          </cell>
          <cell r="D9258" t="str">
            <v>501-016</v>
          </cell>
        </row>
        <row r="9259">
          <cell r="C9259">
            <v>34</v>
          </cell>
          <cell r="D9259" t="str">
            <v>503-016</v>
          </cell>
        </row>
        <row r="9260">
          <cell r="C9260">
            <v>40</v>
          </cell>
          <cell r="D9260" t="str">
            <v>509-001</v>
          </cell>
        </row>
        <row r="9261">
          <cell r="C9261">
            <v>41</v>
          </cell>
          <cell r="D9261" t="str">
            <v>510-016</v>
          </cell>
        </row>
        <row r="9262">
          <cell r="C9262">
            <v>42</v>
          </cell>
          <cell r="D9262" t="str">
            <v>511-016</v>
          </cell>
        </row>
        <row r="9263">
          <cell r="C9263">
            <v>43</v>
          </cell>
          <cell r="D9263" t="str">
            <v>512-016</v>
          </cell>
        </row>
        <row r="9264">
          <cell r="C9264">
            <v>44</v>
          </cell>
          <cell r="D9264" t="str">
            <v>513-016</v>
          </cell>
        </row>
        <row r="9265">
          <cell r="C9265">
            <v>45</v>
          </cell>
          <cell r="D9265" t="str">
            <v>514-016</v>
          </cell>
        </row>
        <row r="9266">
          <cell r="C9266">
            <v>48</v>
          </cell>
          <cell r="D9266" t="str">
            <v>517-016</v>
          </cell>
        </row>
        <row r="9267">
          <cell r="C9267">
            <v>53</v>
          </cell>
          <cell r="D9267" t="str">
            <v>522-056</v>
          </cell>
        </row>
        <row r="9268">
          <cell r="C9268">
            <v>54</v>
          </cell>
          <cell r="D9268" t="str">
            <v>112-016</v>
          </cell>
        </row>
        <row r="9269">
          <cell r="C9269">
            <v>65</v>
          </cell>
          <cell r="D9269" t="str">
            <v>539-016</v>
          </cell>
        </row>
        <row r="9270">
          <cell r="C9270">
            <v>66</v>
          </cell>
          <cell r="D9270" t="str">
            <v>537-016</v>
          </cell>
        </row>
        <row r="9271">
          <cell r="C9271">
            <v>78</v>
          </cell>
          <cell r="D9271" t="str">
            <v>548-001</v>
          </cell>
        </row>
        <row r="9272">
          <cell r="C9272">
            <v>79</v>
          </cell>
          <cell r="D9272" t="str">
            <v>559-001</v>
          </cell>
        </row>
        <row r="9273">
          <cell r="C9273">
            <v>85</v>
          </cell>
          <cell r="D9273" t="str">
            <v>552-046</v>
          </cell>
        </row>
        <row r="9274">
          <cell r="C9274">
            <v>89</v>
          </cell>
          <cell r="D9274" t="str">
            <v>099-001</v>
          </cell>
        </row>
        <row r="9275">
          <cell r="C9275">
            <v>11</v>
          </cell>
          <cell r="D9275" t="str">
            <v>481-013</v>
          </cell>
        </row>
        <row r="9276">
          <cell r="C9276">
            <v>6</v>
          </cell>
          <cell r="D9276" t="str">
            <v>266-006-001</v>
          </cell>
        </row>
        <row r="9277">
          <cell r="C9277">
            <v>9</v>
          </cell>
          <cell r="D9277" t="str">
            <v>027-056</v>
          </cell>
        </row>
        <row r="9278">
          <cell r="C9278">
            <v>20</v>
          </cell>
          <cell r="D9278" t="str">
            <v>053-001</v>
          </cell>
        </row>
        <row r="9279">
          <cell r="C9279">
            <v>21</v>
          </cell>
          <cell r="D9279" t="str">
            <v>490-048</v>
          </cell>
        </row>
        <row r="9280">
          <cell r="C9280">
            <v>31</v>
          </cell>
          <cell r="D9280" t="str">
            <v>501-004</v>
          </cell>
        </row>
        <row r="9281">
          <cell r="C9281">
            <v>41</v>
          </cell>
          <cell r="D9281" t="str">
            <v>510-016</v>
          </cell>
        </row>
        <row r="9282">
          <cell r="C9282">
            <v>42</v>
          </cell>
          <cell r="D9282" t="str">
            <v>511-016</v>
          </cell>
        </row>
        <row r="9283">
          <cell r="C9283">
            <v>43</v>
          </cell>
          <cell r="D9283" t="str">
            <v>512-016</v>
          </cell>
        </row>
        <row r="9284">
          <cell r="C9284">
            <v>44</v>
          </cell>
          <cell r="D9284" t="str">
            <v>513-016</v>
          </cell>
        </row>
        <row r="9285">
          <cell r="C9285">
            <v>45</v>
          </cell>
          <cell r="D9285" t="str">
            <v>514-016</v>
          </cell>
        </row>
        <row r="9286">
          <cell r="C9286">
            <v>47</v>
          </cell>
          <cell r="D9286" t="str">
            <v>516-004</v>
          </cell>
        </row>
        <row r="9287">
          <cell r="C9287">
            <v>57</v>
          </cell>
          <cell r="D9287" t="str">
            <v>525-016</v>
          </cell>
        </row>
        <row r="9288">
          <cell r="C9288">
            <v>58</v>
          </cell>
          <cell r="D9288" t="str">
            <v>526-016</v>
          </cell>
        </row>
        <row r="9289">
          <cell r="C9289">
            <v>59</v>
          </cell>
          <cell r="D9289" t="str">
            <v>527-016</v>
          </cell>
        </row>
        <row r="9290">
          <cell r="C9290">
            <v>60</v>
          </cell>
          <cell r="D9290" t="str">
            <v>528-016</v>
          </cell>
        </row>
        <row r="9291">
          <cell r="C9291">
            <v>30</v>
          </cell>
          <cell r="D9291" t="str">
            <v>500-001</v>
          </cell>
        </row>
        <row r="9292">
          <cell r="C9292">
            <v>30</v>
          </cell>
          <cell r="D9292" t="str">
            <v>500-001</v>
          </cell>
        </row>
        <row r="9293">
          <cell r="C9293">
            <v>30</v>
          </cell>
          <cell r="D9293" t="str">
            <v>500-001</v>
          </cell>
        </row>
        <row r="9294">
          <cell r="C9294">
            <v>30</v>
          </cell>
          <cell r="D9294" t="str">
            <v>500-001</v>
          </cell>
        </row>
        <row r="9295">
          <cell r="C9295">
            <v>32</v>
          </cell>
          <cell r="D9295" t="str">
            <v>013-058</v>
          </cell>
        </row>
        <row r="9296">
          <cell r="C9296">
            <v>32</v>
          </cell>
          <cell r="D9296" t="str">
            <v>013-058</v>
          </cell>
        </row>
        <row r="9297">
          <cell r="C9297">
            <v>32</v>
          </cell>
          <cell r="D9297" t="str">
            <v>013-058</v>
          </cell>
        </row>
        <row r="9298">
          <cell r="C9298">
            <v>33</v>
          </cell>
          <cell r="D9298" t="str">
            <v>502-003</v>
          </cell>
        </row>
        <row r="9299">
          <cell r="C9299">
            <v>33</v>
          </cell>
          <cell r="D9299" t="str">
            <v>502-003</v>
          </cell>
        </row>
        <row r="9300">
          <cell r="C9300">
            <v>33</v>
          </cell>
          <cell r="D9300" t="str">
            <v>502-003</v>
          </cell>
        </row>
        <row r="9301">
          <cell r="C9301">
            <v>33</v>
          </cell>
          <cell r="D9301" t="str">
            <v>502-003</v>
          </cell>
        </row>
        <row r="9302">
          <cell r="C9302">
            <v>34</v>
          </cell>
          <cell r="D9302" t="str">
            <v>503-016</v>
          </cell>
        </row>
        <row r="9303">
          <cell r="C9303">
            <v>34</v>
          </cell>
          <cell r="D9303" t="str">
            <v>503-016</v>
          </cell>
        </row>
        <row r="9304">
          <cell r="C9304">
            <v>34</v>
          </cell>
          <cell r="D9304" t="str">
            <v>503-004</v>
          </cell>
        </row>
        <row r="9305">
          <cell r="C9305">
            <v>34</v>
          </cell>
          <cell r="D9305" t="str">
            <v>503-004</v>
          </cell>
        </row>
        <row r="9306">
          <cell r="C9306">
            <v>34</v>
          </cell>
          <cell r="D9306" t="str">
            <v>503-004</v>
          </cell>
        </row>
        <row r="9307">
          <cell r="C9307">
            <v>34</v>
          </cell>
          <cell r="D9307" t="str">
            <v>503-004</v>
          </cell>
        </row>
        <row r="9308">
          <cell r="C9308">
            <v>37</v>
          </cell>
          <cell r="D9308" t="str">
            <v>506-016</v>
          </cell>
        </row>
        <row r="9309">
          <cell r="C9309">
            <v>37</v>
          </cell>
          <cell r="D9309" t="str">
            <v>506-016</v>
          </cell>
        </row>
        <row r="9310">
          <cell r="C9310">
            <v>37</v>
          </cell>
          <cell r="D9310" t="str">
            <v>506-016</v>
          </cell>
        </row>
        <row r="9311">
          <cell r="C9311">
            <v>37</v>
          </cell>
          <cell r="D9311" t="str">
            <v>506-016</v>
          </cell>
        </row>
        <row r="9312">
          <cell r="C9312">
            <v>37</v>
          </cell>
          <cell r="D9312" t="str">
            <v>506-016</v>
          </cell>
        </row>
        <row r="9313">
          <cell r="C9313">
            <v>40</v>
          </cell>
          <cell r="D9313" t="str">
            <v>509-001</v>
          </cell>
        </row>
        <row r="9314">
          <cell r="C9314">
            <v>40</v>
          </cell>
          <cell r="D9314" t="str">
            <v>509-001</v>
          </cell>
        </row>
        <row r="9315">
          <cell r="C9315">
            <v>40</v>
          </cell>
          <cell r="D9315" t="str">
            <v>509-001</v>
          </cell>
        </row>
        <row r="9316">
          <cell r="C9316">
            <v>40</v>
          </cell>
          <cell r="D9316" t="str">
            <v>509-001</v>
          </cell>
        </row>
        <row r="9317">
          <cell r="C9317">
            <v>40</v>
          </cell>
          <cell r="D9317" t="str">
            <v>509-001</v>
          </cell>
        </row>
        <row r="9318">
          <cell r="C9318">
            <v>46</v>
          </cell>
          <cell r="D9318" t="str">
            <v>515-016</v>
          </cell>
        </row>
        <row r="9319">
          <cell r="C9319">
            <v>60</v>
          </cell>
          <cell r="D9319" t="str">
            <v>528-016</v>
          </cell>
        </row>
        <row r="9320">
          <cell r="C9320">
            <v>63</v>
          </cell>
          <cell r="D9320" t="str">
            <v>266-062-004</v>
          </cell>
        </row>
        <row r="9321">
          <cell r="C9321">
            <v>66</v>
          </cell>
          <cell r="D9321" t="str">
            <v>537-016</v>
          </cell>
        </row>
        <row r="9322">
          <cell r="C9322">
            <v>72</v>
          </cell>
          <cell r="D9322" t="str">
            <v>266-072-024</v>
          </cell>
        </row>
        <row r="9323">
          <cell r="C9323">
            <v>67</v>
          </cell>
          <cell r="D9323" t="str">
            <v>538-016</v>
          </cell>
        </row>
        <row r="9324">
          <cell r="C9324">
            <v>67</v>
          </cell>
          <cell r="D9324" t="str">
            <v>538-016</v>
          </cell>
        </row>
        <row r="9325">
          <cell r="C9325">
            <v>67</v>
          </cell>
          <cell r="D9325" t="str">
            <v>538-016</v>
          </cell>
        </row>
        <row r="9326">
          <cell r="C9326">
            <v>67</v>
          </cell>
          <cell r="D9326" t="str">
            <v>538-016</v>
          </cell>
        </row>
        <row r="9327">
          <cell r="C9327">
            <v>67</v>
          </cell>
          <cell r="D9327" t="str">
            <v>538-016</v>
          </cell>
        </row>
        <row r="9328">
          <cell r="C9328">
            <v>67</v>
          </cell>
          <cell r="D9328" t="str">
            <v>538-016</v>
          </cell>
        </row>
        <row r="9329">
          <cell r="C9329">
            <v>67</v>
          </cell>
          <cell r="D9329" t="str">
            <v>538-016</v>
          </cell>
        </row>
        <row r="9330">
          <cell r="C9330">
            <v>67</v>
          </cell>
          <cell r="D9330" t="str">
            <v>538-016</v>
          </cell>
        </row>
        <row r="9331">
          <cell r="C9331">
            <v>67</v>
          </cell>
          <cell r="D9331" t="str">
            <v>538-016</v>
          </cell>
        </row>
        <row r="9332">
          <cell r="C9332">
            <v>67</v>
          </cell>
          <cell r="D9332" t="str">
            <v>538-016</v>
          </cell>
        </row>
        <row r="9333">
          <cell r="C9333">
            <v>67</v>
          </cell>
          <cell r="D9333" t="str">
            <v>538-016</v>
          </cell>
        </row>
        <row r="9334">
          <cell r="C9334">
            <v>67</v>
          </cell>
          <cell r="D9334" t="str">
            <v>538-016</v>
          </cell>
        </row>
        <row r="9335">
          <cell r="C9335">
            <v>67</v>
          </cell>
          <cell r="D9335" t="str">
            <v>538-016</v>
          </cell>
        </row>
        <row r="9336">
          <cell r="C9336">
            <v>67</v>
          </cell>
          <cell r="D9336" t="str">
            <v>538-016</v>
          </cell>
        </row>
        <row r="9337">
          <cell r="C9337">
            <v>74</v>
          </cell>
          <cell r="D9337" t="str">
            <v>543-016</v>
          </cell>
        </row>
        <row r="9338">
          <cell r="C9338">
            <v>75</v>
          </cell>
          <cell r="D9338" t="str">
            <v>543-017</v>
          </cell>
        </row>
        <row r="9339">
          <cell r="C9339">
            <v>76</v>
          </cell>
          <cell r="D9339" t="str">
            <v>543-018</v>
          </cell>
        </row>
        <row r="9340">
          <cell r="C9340">
            <v>74</v>
          </cell>
          <cell r="D9340" t="str">
            <v>543-016</v>
          </cell>
        </row>
        <row r="9341">
          <cell r="C9341">
            <v>74</v>
          </cell>
          <cell r="D9341" t="str">
            <v>543-016</v>
          </cell>
        </row>
        <row r="9342">
          <cell r="C9342">
            <v>74</v>
          </cell>
          <cell r="D9342" t="str">
            <v>543-016</v>
          </cell>
        </row>
        <row r="9343">
          <cell r="C9343">
            <v>74</v>
          </cell>
          <cell r="D9343" t="str">
            <v>543-016</v>
          </cell>
        </row>
        <row r="9344">
          <cell r="C9344">
            <v>74</v>
          </cell>
          <cell r="D9344" t="str">
            <v>543-016</v>
          </cell>
        </row>
        <row r="9345">
          <cell r="C9345"/>
          <cell r="D9345"/>
        </row>
        <row r="9346">
          <cell r="C9346"/>
          <cell r="D9346"/>
        </row>
        <row r="9347">
          <cell r="C9347"/>
          <cell r="D9347"/>
        </row>
        <row r="9348">
          <cell r="C9348"/>
          <cell r="D9348"/>
        </row>
        <row r="9349">
          <cell r="C9349"/>
          <cell r="D9349"/>
        </row>
        <row r="9350">
          <cell r="C9350"/>
          <cell r="D9350"/>
        </row>
        <row r="9351">
          <cell r="C9351"/>
          <cell r="D9351"/>
        </row>
        <row r="9352">
          <cell r="C9352"/>
          <cell r="D9352"/>
        </row>
        <row r="9353">
          <cell r="C9353"/>
          <cell r="D9353"/>
        </row>
        <row r="9354">
          <cell r="C9354"/>
          <cell r="D9354"/>
        </row>
        <row r="9355">
          <cell r="C9355"/>
          <cell r="D9355"/>
        </row>
        <row r="9356">
          <cell r="C9356"/>
          <cell r="D9356"/>
        </row>
        <row r="9357">
          <cell r="C9357"/>
          <cell r="D9357"/>
        </row>
        <row r="9358">
          <cell r="C9358"/>
          <cell r="D9358"/>
        </row>
        <row r="9359">
          <cell r="C9359"/>
          <cell r="D9359"/>
        </row>
        <row r="9360">
          <cell r="C9360"/>
          <cell r="D9360"/>
        </row>
        <row r="9361">
          <cell r="C9361"/>
          <cell r="D9361"/>
        </row>
        <row r="9362">
          <cell r="C9362"/>
          <cell r="D9362"/>
        </row>
        <row r="9363">
          <cell r="C9363"/>
          <cell r="D9363"/>
        </row>
        <row r="9364">
          <cell r="C9364"/>
          <cell r="D9364"/>
        </row>
        <row r="9365">
          <cell r="C9365"/>
          <cell r="D9365"/>
        </row>
        <row r="9366">
          <cell r="C9366"/>
          <cell r="D9366"/>
        </row>
        <row r="9367">
          <cell r="C9367"/>
          <cell r="D9367"/>
        </row>
        <row r="9368">
          <cell r="C9368"/>
          <cell r="D9368"/>
        </row>
        <row r="9369">
          <cell r="C9369"/>
          <cell r="D9369"/>
        </row>
        <row r="9370">
          <cell r="C9370"/>
          <cell r="D9370"/>
        </row>
        <row r="9371">
          <cell r="C9371"/>
          <cell r="D9371"/>
        </row>
        <row r="9372">
          <cell r="C9372"/>
          <cell r="D9372"/>
        </row>
        <row r="9373">
          <cell r="C9373"/>
          <cell r="D9373"/>
        </row>
        <row r="9374">
          <cell r="C9374"/>
          <cell r="D9374"/>
        </row>
        <row r="9375">
          <cell r="C9375"/>
          <cell r="D9375"/>
        </row>
        <row r="9376">
          <cell r="C9376"/>
          <cell r="D9376"/>
        </row>
        <row r="9377">
          <cell r="C9377"/>
          <cell r="D9377"/>
        </row>
        <row r="9378">
          <cell r="C9378"/>
          <cell r="D9378"/>
        </row>
        <row r="9379">
          <cell r="C9379"/>
          <cell r="D9379"/>
        </row>
        <row r="9380">
          <cell r="C9380"/>
          <cell r="D9380"/>
        </row>
        <row r="9381">
          <cell r="C9381"/>
          <cell r="D9381"/>
        </row>
      </sheetData>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dicamentos 1"/>
      <sheetName val="Escenarios"/>
      <sheetName val="PR"/>
      <sheetName val="BCotizaciones"/>
      <sheetName val="BGuatecompras"/>
      <sheetName val="BIntern"/>
      <sheetName val="TC"/>
      <sheetName val="CF"/>
      <sheetName val="IPC"/>
      <sheetName val="Bprod"/>
      <sheetName val="Control"/>
      <sheetName val="R. subg T"/>
      <sheetName val="PR.FIN"/>
      <sheetName val="T_CAM"/>
      <sheetName val="PAQUETE 1 x ar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C4" t="str">
            <v>año-mes</v>
          </cell>
          <cell r="D4" t="str">
            <v>República</v>
          </cell>
        </row>
        <row r="5">
          <cell r="C5" t="str">
            <v>2011Abril</v>
          </cell>
          <cell r="D5">
            <v>103.17</v>
          </cell>
        </row>
        <row r="6">
          <cell r="C6" t="str">
            <v>2011Mayo</v>
          </cell>
          <cell r="D6">
            <v>103.68</v>
          </cell>
        </row>
        <row r="7">
          <cell r="C7" t="str">
            <v>2011Junio</v>
          </cell>
          <cell r="D7">
            <v>104.23</v>
          </cell>
        </row>
        <row r="8">
          <cell r="C8" t="str">
            <v>2011Julio</v>
          </cell>
          <cell r="D8">
            <v>105.22</v>
          </cell>
        </row>
        <row r="9">
          <cell r="C9" t="str">
            <v>2011Agosto</v>
          </cell>
          <cell r="D9">
            <v>105.85</v>
          </cell>
        </row>
        <row r="10">
          <cell r="C10" t="str">
            <v>2011Septiembre</v>
          </cell>
          <cell r="D10">
            <v>105.78</v>
          </cell>
        </row>
        <row r="11">
          <cell r="C11" t="str">
            <v>2011Octubre</v>
          </cell>
          <cell r="D11">
            <v>105.74</v>
          </cell>
        </row>
        <row r="12">
          <cell r="C12" t="str">
            <v>2011Noviembre</v>
          </cell>
          <cell r="D12">
            <v>105.97</v>
          </cell>
        </row>
        <row r="13">
          <cell r="C13" t="str">
            <v>2011Diciembre</v>
          </cell>
          <cell r="D13">
            <v>106.2</v>
          </cell>
        </row>
        <row r="14">
          <cell r="C14" t="str">
            <v>2012Enero</v>
          </cell>
          <cell r="D14">
            <v>106.3</v>
          </cell>
        </row>
        <row r="15">
          <cell r="C15" t="str">
            <v>2012Febrero</v>
          </cell>
          <cell r="D15">
            <v>106.83</v>
          </cell>
        </row>
        <row r="16">
          <cell r="C16" t="str">
            <v>2012Marzo</v>
          </cell>
          <cell r="D16">
            <v>107.18</v>
          </cell>
        </row>
        <row r="17">
          <cell r="C17" t="str">
            <v>2012Abril</v>
          </cell>
          <cell r="D17">
            <v>107.58</v>
          </cell>
        </row>
        <row r="18">
          <cell r="C18" t="str">
            <v>2012Mayo</v>
          </cell>
          <cell r="D18">
            <v>107.72</v>
          </cell>
        </row>
        <row r="19">
          <cell r="C19" t="str">
            <v>2012Junio</v>
          </cell>
          <cell r="D19">
            <v>107.85</v>
          </cell>
        </row>
        <row r="20">
          <cell r="C20" t="str">
            <v>2012Julio</v>
          </cell>
          <cell r="D20">
            <v>108.23</v>
          </cell>
        </row>
        <row r="21">
          <cell r="C21" t="str">
            <v>2012Agosto</v>
          </cell>
          <cell r="D21">
            <v>108.72</v>
          </cell>
        </row>
        <row r="22">
          <cell r="C22" t="str">
            <v>2012Septiembre</v>
          </cell>
          <cell r="D22">
            <v>109.25</v>
          </cell>
        </row>
        <row r="23">
          <cell r="C23" t="str">
            <v>2012Octubre</v>
          </cell>
          <cell r="D23">
            <v>109.28</v>
          </cell>
        </row>
        <row r="24">
          <cell r="C24" t="str">
            <v>2012Noviembre</v>
          </cell>
          <cell r="D24">
            <v>109.27</v>
          </cell>
        </row>
        <row r="25">
          <cell r="C25" t="str">
            <v>2012Diciembre</v>
          </cell>
          <cell r="D25">
            <v>109.86</v>
          </cell>
        </row>
        <row r="26">
          <cell r="C26" t="str">
            <v>2013Enero</v>
          </cell>
          <cell r="D26">
            <v>110.4</v>
          </cell>
        </row>
        <row r="27">
          <cell r="C27" t="str">
            <v>2013Febrero</v>
          </cell>
          <cell r="D27">
            <v>111.3</v>
          </cell>
        </row>
        <row r="28">
          <cell r="C28" t="str">
            <v>2013Marzo</v>
          </cell>
          <cell r="D28">
            <v>111.83</v>
          </cell>
        </row>
        <row r="29">
          <cell r="C29" t="str">
            <v>2013Abril</v>
          </cell>
          <cell r="D29">
            <v>112.02</v>
          </cell>
        </row>
        <row r="30">
          <cell r="C30" t="str">
            <v>2013Mayo</v>
          </cell>
          <cell r="D30">
            <v>112.32</v>
          </cell>
        </row>
        <row r="31">
          <cell r="C31" t="str">
            <v>2013Junio</v>
          </cell>
          <cell r="D31">
            <v>113.02</v>
          </cell>
        </row>
        <row r="32">
          <cell r="C32" t="str">
            <v>2013Julio</v>
          </cell>
          <cell r="D32">
            <v>113.36</v>
          </cell>
        </row>
        <row r="33">
          <cell r="C33" t="str">
            <v>2013Agosto</v>
          </cell>
          <cell r="D33">
            <v>113.52</v>
          </cell>
        </row>
        <row r="34">
          <cell r="C34" t="str">
            <v>2013Septiembre</v>
          </cell>
          <cell r="D34">
            <v>113.85</v>
          </cell>
        </row>
        <row r="35">
          <cell r="C35" t="str">
            <v>2013Octubre</v>
          </cell>
          <cell r="D35">
            <v>113.82</v>
          </cell>
        </row>
        <row r="36">
          <cell r="C36" t="str">
            <v>2013Noviembre</v>
          </cell>
          <cell r="D36">
            <v>114.33</v>
          </cell>
        </row>
        <row r="37">
          <cell r="C37" t="str">
            <v>2013Diciembre</v>
          </cell>
          <cell r="D37">
            <v>114.68</v>
          </cell>
        </row>
        <row r="38">
          <cell r="C38" t="str">
            <v>2014Enero</v>
          </cell>
          <cell r="D38">
            <v>114.97</v>
          </cell>
        </row>
        <row r="39">
          <cell r="C39" t="str">
            <v>2014Febrero</v>
          </cell>
          <cell r="D39">
            <v>115.2</v>
          </cell>
        </row>
        <row r="40">
          <cell r="C40" t="str">
            <v>2014Marzo</v>
          </cell>
          <cell r="D40">
            <v>115.46</v>
          </cell>
        </row>
        <row r="41">
          <cell r="C41" t="str">
            <v>2014Abril</v>
          </cell>
          <cell r="D41">
            <v>115.68</v>
          </cell>
        </row>
        <row r="42">
          <cell r="C42" t="str">
            <v>2014Mayo</v>
          </cell>
          <cell r="D42">
            <v>115.94</v>
          </cell>
        </row>
        <row r="43">
          <cell r="C43" t="str">
            <v>2014Junio</v>
          </cell>
          <cell r="D43">
            <v>116.56</v>
          </cell>
        </row>
        <row r="44">
          <cell r="C44" t="str">
            <v>2014Julio</v>
          </cell>
          <cell r="D44">
            <v>117.23</v>
          </cell>
        </row>
        <row r="45">
          <cell r="C45" t="str">
            <v>2014Agosto</v>
          </cell>
          <cell r="D45">
            <v>117.72</v>
          </cell>
        </row>
        <row r="46">
          <cell r="C46" t="str">
            <v>2014Septiembre</v>
          </cell>
          <cell r="D46">
            <v>117.78</v>
          </cell>
        </row>
        <row r="47">
          <cell r="C47" t="str">
            <v>2014Octubre</v>
          </cell>
          <cell r="D47">
            <v>117.96</v>
          </cell>
        </row>
        <row r="48">
          <cell r="C48" t="str">
            <v>2014Noviembre</v>
          </cell>
          <cell r="D48">
            <v>118.19</v>
          </cell>
        </row>
        <row r="49">
          <cell r="C49" t="str">
            <v>2014Diciembre</v>
          </cell>
          <cell r="D49">
            <v>118.06</v>
          </cell>
        </row>
        <row r="50">
          <cell r="C50" t="str">
            <v>2015Enero</v>
          </cell>
          <cell r="D50">
            <v>117.64</v>
          </cell>
        </row>
        <row r="51">
          <cell r="C51" t="str">
            <v>2015Febrero</v>
          </cell>
          <cell r="D51">
            <v>118.01</v>
          </cell>
        </row>
        <row r="52">
          <cell r="C52" t="str">
            <v>2015Marzo</v>
          </cell>
          <cell r="D52">
            <v>118.26</v>
          </cell>
        </row>
        <row r="53">
          <cell r="C53" t="str">
            <v>2015Abril</v>
          </cell>
          <cell r="D53">
            <v>118.66</v>
          </cell>
        </row>
        <row r="54">
          <cell r="C54" t="str">
            <v>2015Mayo</v>
          </cell>
          <cell r="D54">
            <v>118.9</v>
          </cell>
        </row>
        <row r="55">
          <cell r="C55" t="str">
            <v>2015Junio</v>
          </cell>
          <cell r="D55">
            <v>119.34</v>
          </cell>
        </row>
        <row r="56">
          <cell r="C56" t="str">
            <v>2015Julio</v>
          </cell>
          <cell r="D56">
            <v>119.95</v>
          </cell>
        </row>
        <row r="57">
          <cell r="C57" t="str">
            <v>2015Agosto</v>
          </cell>
          <cell r="D57">
            <v>120.03</v>
          </cell>
        </row>
        <row r="58">
          <cell r="C58" t="str">
            <v>2015Septiembre</v>
          </cell>
          <cell r="D58">
            <v>119.99</v>
          </cell>
        </row>
        <row r="59">
          <cell r="C59" t="str">
            <v>2015Octubre</v>
          </cell>
          <cell r="D59">
            <v>120.59</v>
          </cell>
        </row>
        <row r="60">
          <cell r="C60" t="str">
            <v>2015Noviembre</v>
          </cell>
          <cell r="D60">
            <v>121.16</v>
          </cell>
        </row>
        <row r="61">
          <cell r="C61" t="str">
            <v>2015Diciembre</v>
          </cell>
          <cell r="D61">
            <v>121.68</v>
          </cell>
        </row>
        <row r="62">
          <cell r="C62" t="str">
            <v>2016Enero</v>
          </cell>
          <cell r="D62">
            <v>122.79</v>
          </cell>
        </row>
        <row r="63">
          <cell r="C63" t="str">
            <v>2016Febrero</v>
          </cell>
          <cell r="D63">
            <v>123.05</v>
          </cell>
        </row>
        <row r="64">
          <cell r="C64" t="str">
            <v>2016Marzo</v>
          </cell>
          <cell r="D64">
            <v>123.3</v>
          </cell>
        </row>
        <row r="65">
          <cell r="C65" t="str">
            <v>2016Abril</v>
          </cell>
          <cell r="D65">
            <v>123.51</v>
          </cell>
        </row>
        <row r="66">
          <cell r="C66" t="str">
            <v>2016Mayo</v>
          </cell>
          <cell r="D66">
            <v>124.08</v>
          </cell>
        </row>
        <row r="67">
          <cell r="C67" t="str">
            <v>2016Junio</v>
          </cell>
          <cell r="D67">
            <v>124.63</v>
          </cell>
        </row>
        <row r="68">
          <cell r="C68" t="str">
            <v>2016Julio</v>
          </cell>
          <cell r="D68">
            <v>125.49</v>
          </cell>
        </row>
        <row r="69">
          <cell r="C69" t="str">
            <v>2016Agosto</v>
          </cell>
          <cell r="D69">
            <v>125.72</v>
          </cell>
        </row>
        <row r="70">
          <cell r="C70" t="str">
            <v>2016Septiembre</v>
          </cell>
          <cell r="D70">
            <v>125.46</v>
          </cell>
        </row>
        <row r="71">
          <cell r="C71" t="str">
            <v>2016Octubre</v>
          </cell>
          <cell r="D71">
            <v>126.33</v>
          </cell>
        </row>
        <row r="72">
          <cell r="C72" t="str">
            <v>2016Noviembre</v>
          </cell>
          <cell r="D72">
            <v>126.82</v>
          </cell>
        </row>
        <row r="73">
          <cell r="C73" t="str">
            <v>2016Diciembre</v>
          </cell>
          <cell r="D73">
            <v>126.83</v>
          </cell>
        </row>
        <row r="74">
          <cell r="C74" t="str">
            <v>2017Enero</v>
          </cell>
          <cell r="D74">
            <v>127.49</v>
          </cell>
        </row>
        <row r="75">
          <cell r="C75" t="str">
            <v>2017Febrero</v>
          </cell>
          <cell r="D75">
            <v>127.92</v>
          </cell>
        </row>
        <row r="76">
          <cell r="C76" t="str">
            <v>2017Marzo</v>
          </cell>
          <cell r="D76">
            <v>128.22999999999999</v>
          </cell>
        </row>
        <row r="77">
          <cell r="C77" t="str">
            <v>2017Abril</v>
          </cell>
          <cell r="D77">
            <v>128.56</v>
          </cell>
        </row>
        <row r="78">
          <cell r="C78" t="str">
            <v>2017Mayo</v>
          </cell>
          <cell r="D78">
            <v>128.96</v>
          </cell>
        </row>
        <row r="79">
          <cell r="C79" t="str">
            <v>2017Junio</v>
          </cell>
          <cell r="D79">
            <v>130.07</v>
          </cell>
        </row>
        <row r="80">
          <cell r="C80" t="str">
            <v>2017Julio</v>
          </cell>
          <cell r="D80">
            <v>132.04</v>
          </cell>
        </row>
        <row r="81">
          <cell r="C81" t="str">
            <v>2017Agosto</v>
          </cell>
          <cell r="D81">
            <v>131.65</v>
          </cell>
        </row>
        <row r="82">
          <cell r="C82" t="str">
            <v>2017Septiembre</v>
          </cell>
          <cell r="D82">
            <v>130.93</v>
          </cell>
        </row>
        <row r="83">
          <cell r="C83" t="str">
            <v>2017Octubre</v>
          </cell>
          <cell r="D83">
            <v>131.63999999999999</v>
          </cell>
        </row>
        <row r="84">
          <cell r="C84" t="str">
            <v>2017Noviembre</v>
          </cell>
          <cell r="D84">
            <v>132.77000000000001</v>
          </cell>
        </row>
        <row r="85">
          <cell r="C85" t="str">
            <v>2017Diciembre</v>
          </cell>
          <cell r="D85">
            <v>134.03</v>
          </cell>
        </row>
        <row r="86">
          <cell r="C86" t="str">
            <v>2018Enero</v>
          </cell>
          <cell r="D86">
            <v>133.5</v>
          </cell>
        </row>
        <row r="87">
          <cell r="C87" t="str">
            <v>2018Febrero</v>
          </cell>
          <cell r="D87">
            <v>133.22999999999999</v>
          </cell>
        </row>
        <row r="88">
          <cell r="C88" t="str">
            <v>2018Marzo</v>
          </cell>
          <cell r="D88">
            <v>133.54</v>
          </cell>
        </row>
        <row r="89">
          <cell r="C89" t="str">
            <v>2018Abril</v>
          </cell>
          <cell r="D89">
            <v>133.6</v>
          </cell>
        </row>
        <row r="90">
          <cell r="C90" t="str">
            <v>2018Mayo</v>
          </cell>
          <cell r="D90">
            <v>134.22999999999999</v>
          </cell>
        </row>
        <row r="91">
          <cell r="C91" t="str">
            <v>2018Junio</v>
          </cell>
          <cell r="D91">
            <v>135</v>
          </cell>
        </row>
        <row r="92">
          <cell r="C92" t="str">
            <v>2018Julio</v>
          </cell>
          <cell r="D92">
            <v>135.47999999999999</v>
          </cell>
        </row>
        <row r="93">
          <cell r="C93" t="str">
            <v>2018Agosto</v>
          </cell>
          <cell r="D93">
            <v>136.08000000000001</v>
          </cell>
        </row>
        <row r="94">
          <cell r="C94" t="str">
            <v>2018Septiembre</v>
          </cell>
          <cell r="D94">
            <v>136.88999999999999</v>
          </cell>
        </row>
        <row r="95">
          <cell r="C95" t="str">
            <v>2018Octubre</v>
          </cell>
          <cell r="D95">
            <v>137.35</v>
          </cell>
        </row>
        <row r="96">
          <cell r="C96" t="str">
            <v>2018Noviembre</v>
          </cell>
          <cell r="D96">
            <v>136.94999999999999</v>
          </cell>
        </row>
        <row r="97">
          <cell r="C97" t="str">
            <v>2018Diciembre</v>
          </cell>
          <cell r="D97">
            <v>137.13</v>
          </cell>
        </row>
        <row r="98">
          <cell r="C98" t="str">
            <v>2019Enero</v>
          </cell>
          <cell r="D98">
            <v>138.97999999999999</v>
          </cell>
        </row>
        <row r="99">
          <cell r="C99" t="str">
            <v>2019Febrero</v>
          </cell>
          <cell r="D99">
            <v>139.16999999999999</v>
          </cell>
        </row>
        <row r="100">
          <cell r="C100" t="str">
            <v>2019Marzo</v>
          </cell>
          <cell r="D100">
            <v>139.11000000000001</v>
          </cell>
        </row>
        <row r="101">
          <cell r="C101" t="str">
            <v>2019Abril</v>
          </cell>
          <cell r="D101">
            <v>139.94999999999999</v>
          </cell>
        </row>
        <row r="102">
          <cell r="C102" t="str">
            <v>2019Mayo</v>
          </cell>
          <cell r="D102">
            <v>140.32</v>
          </cell>
        </row>
        <row r="103">
          <cell r="C103" t="str">
            <v>2019Junio</v>
          </cell>
          <cell r="D103">
            <v>141.47999999999999</v>
          </cell>
        </row>
        <row r="104">
          <cell r="C104" t="str">
            <v>2019Julio</v>
          </cell>
          <cell r="D104">
            <v>141.4</v>
          </cell>
        </row>
        <row r="105">
          <cell r="C105" t="str">
            <v>2019Agosto</v>
          </cell>
          <cell r="D105">
            <v>140.18</v>
          </cell>
        </row>
        <row r="106">
          <cell r="C106" t="str">
            <v>2019Septiembre</v>
          </cell>
          <cell r="D106">
            <v>139.36000000000001</v>
          </cell>
        </row>
        <row r="107">
          <cell r="C107" t="str">
            <v>2019Octubre</v>
          </cell>
          <cell r="D107">
            <v>140.33000000000001</v>
          </cell>
        </row>
        <row r="108">
          <cell r="C108" t="str">
            <v>2019Noviembre</v>
          </cell>
          <cell r="D108">
            <v>140.94999999999999</v>
          </cell>
        </row>
        <row r="109">
          <cell r="C109" t="str">
            <v>2019Diciembre</v>
          </cell>
          <cell r="D109">
            <v>141.80000000000001</v>
          </cell>
        </row>
        <row r="110">
          <cell r="C110" t="str">
            <v>2020Enero</v>
          </cell>
          <cell r="D110">
            <v>141.46</v>
          </cell>
        </row>
        <row r="111">
          <cell r="C111" t="str">
            <v>2020Febrero</v>
          </cell>
          <cell r="D111">
            <v>140.88999999999999</v>
          </cell>
        </row>
        <row r="112">
          <cell r="C112" t="str">
            <v>2020Marzo</v>
          </cell>
          <cell r="D112">
            <v>141.57</v>
          </cell>
        </row>
        <row r="113">
          <cell r="C113" t="str">
            <v>2020Abril</v>
          </cell>
          <cell r="D113">
            <v>142.58000000000001</v>
          </cell>
        </row>
        <row r="114">
          <cell r="C114" t="str">
            <v>2020Mayo</v>
          </cell>
          <cell r="D114">
            <v>142.85</v>
          </cell>
        </row>
        <row r="115">
          <cell r="C115" t="str">
            <v>2020Junio</v>
          </cell>
          <cell r="D115">
            <v>144.86000000000001</v>
          </cell>
        </row>
        <row r="116">
          <cell r="C116" t="str">
            <v>2020Julio</v>
          </cell>
          <cell r="D116">
            <v>145.47</v>
          </cell>
        </row>
        <row r="117">
          <cell r="C117" t="str">
            <v>2020Agosto</v>
          </cell>
          <cell r="D117">
            <v>146.05000000000001</v>
          </cell>
        </row>
        <row r="118">
          <cell r="C118" t="str">
            <v>2020Septiembre</v>
          </cell>
          <cell r="D118">
            <v>146.28</v>
          </cell>
        </row>
        <row r="119">
          <cell r="C119" t="str">
            <v>2020Octubre</v>
          </cell>
          <cell r="D119">
            <v>147.83000000000001</v>
          </cell>
        </row>
        <row r="120">
          <cell r="C120" t="str">
            <v>2020Noviembre</v>
          </cell>
          <cell r="D120">
            <v>148.65</v>
          </cell>
        </row>
        <row r="121">
          <cell r="C121" t="str">
            <v>2020Diciembre</v>
          </cell>
          <cell r="D121">
            <v>148.63999999999999</v>
          </cell>
        </row>
        <row r="122">
          <cell r="C122" t="str">
            <v>2021Enero</v>
          </cell>
          <cell r="D122">
            <v>148.87</v>
          </cell>
        </row>
        <row r="123">
          <cell r="C123" t="str">
            <v>2021Febrero</v>
          </cell>
          <cell r="D123">
            <v>149.34</v>
          </cell>
        </row>
        <row r="124">
          <cell r="C124" t="str">
            <v>2021Marzo</v>
          </cell>
          <cell r="D124">
            <v>149.84</v>
          </cell>
        </row>
        <row r="125">
          <cell r="C125" t="str">
            <v>2021Abril</v>
          </cell>
          <cell r="D125">
            <v>150</v>
          </cell>
        </row>
        <row r="126">
          <cell r="C126" t="str">
            <v>2021Mayo</v>
          </cell>
          <cell r="D126">
            <v>150.24</v>
          </cell>
        </row>
        <row r="127">
          <cell r="C127" t="str">
            <v>2021Junio</v>
          </cell>
          <cell r="D127">
            <v>150.52000000000001</v>
          </cell>
        </row>
        <row r="128">
          <cell r="C128" t="str">
            <v>2021Julio</v>
          </cell>
          <cell r="D128">
            <v>151.02000000000001</v>
          </cell>
        </row>
        <row r="129">
          <cell r="C129" t="str">
            <v>2021Agosto</v>
          </cell>
          <cell r="D129">
            <v>151.33000000000001</v>
          </cell>
        </row>
        <row r="130">
          <cell r="C130" t="str">
            <v>2021Septiembre</v>
          </cell>
          <cell r="D130">
            <v>151.65</v>
          </cell>
        </row>
        <row r="131">
          <cell r="C131" t="str">
            <v>2021Octubre</v>
          </cell>
          <cell r="D131">
            <v>152.19999999999999</v>
          </cell>
        </row>
        <row r="132">
          <cell r="C132" t="str">
            <v>2021Noviembre</v>
          </cell>
          <cell r="D132">
            <v>152.94</v>
          </cell>
        </row>
        <row r="133">
          <cell r="C133" t="str">
            <v>2021Diciembre</v>
          </cell>
          <cell r="D133">
            <v>153.19999999999999</v>
          </cell>
        </row>
        <row r="134">
          <cell r="C134" t="str">
            <v>2022Enero</v>
          </cell>
          <cell r="D134">
            <v>153.13999999999999</v>
          </cell>
        </row>
        <row r="135">
          <cell r="C135" t="str">
            <v>2022Febrero</v>
          </cell>
          <cell r="D135">
            <v>153.79</v>
          </cell>
        </row>
        <row r="136">
          <cell r="C136" t="str">
            <v>2022Marzo</v>
          </cell>
          <cell r="D136">
            <v>156.09</v>
          </cell>
        </row>
        <row r="137">
          <cell r="C137" t="str">
            <v>2022Abril</v>
          </cell>
          <cell r="D137">
            <v>156.93</v>
          </cell>
        </row>
        <row r="138">
          <cell r="C138" t="str">
            <v>2022Mayo</v>
          </cell>
          <cell r="D138">
            <v>158.97999999999999</v>
          </cell>
        </row>
        <row r="139">
          <cell r="C139" t="str">
            <v>2022Junio</v>
          </cell>
          <cell r="D139">
            <v>161.88999999999999</v>
          </cell>
        </row>
        <row r="140">
          <cell r="C140" t="str">
            <v>2022Julio</v>
          </cell>
          <cell r="D140">
            <v>163.63999999999999</v>
          </cell>
        </row>
        <row r="141">
          <cell r="C141" t="str">
            <v>2022Agosto</v>
          </cell>
          <cell r="D141">
            <v>164.76</v>
          </cell>
        </row>
        <row r="142">
          <cell r="C142" t="str">
            <v>2022Septiembre</v>
          </cell>
          <cell r="D142">
            <v>165.35</v>
          </cell>
        </row>
        <row r="143">
          <cell r="C143" t="str">
            <v>2022Octubre</v>
          </cell>
          <cell r="D143">
            <v>166.97</v>
          </cell>
        </row>
        <row r="144">
          <cell r="C144" t="str">
            <v>2022Noviembre</v>
          </cell>
          <cell r="D144">
            <v>166.96</v>
          </cell>
        </row>
        <row r="145">
          <cell r="C145" t="str">
            <v>2022Diciembre</v>
          </cell>
          <cell r="D145">
            <v>167.35</v>
          </cell>
        </row>
        <row r="146">
          <cell r="C146" t="str">
            <v>2023Enero</v>
          </cell>
          <cell r="D146">
            <v>167.98</v>
          </cell>
        </row>
      </sheetData>
      <sheetData sheetId="9" refreshError="1"/>
      <sheetData sheetId="10" refreshError="1"/>
      <sheetData sheetId="11" refreshError="1"/>
      <sheetData sheetId="12" refreshError="1"/>
      <sheetData sheetId="13" refreshError="1"/>
      <sheetData sheetId="1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F1742A-11EB-44D6-A8AD-E2F6021855C4}" name="BInt" displayName="BInt" ref="A1:AF112" totalsRowShown="0" headerRowDxfId="64" dataDxfId="63">
  <autoFilter ref="A1:AF112" xr:uid="{00000000-000C-0000-FFFF-FFFF04000000}">
    <filterColumn colId="1">
      <filters>
        <filter val="55"/>
        <filter val="60"/>
        <filter val="62"/>
        <filter val="63"/>
        <filter val="66"/>
        <filter val="68"/>
        <filter val="71"/>
      </filters>
    </filterColumn>
  </autoFilter>
  <tableColumns count="32">
    <tableColumn id="1" xr3:uid="{EF3B2829-1D2E-46F9-94C2-60A91DFBB78C}" name="ID-INT" dataDxfId="62"/>
    <tableColumn id="28" xr3:uid="{5964EE18-42CF-46CB-BA2F-B626B718B8FD}" name="Renglón" dataDxfId="61"/>
    <tableColumn id="2" xr3:uid="{9F95D4D3-50B5-40F1-81E5-C2DCD2210189}" name="Código INE" dataDxfId="60"/>
    <tableColumn id="3" xr3:uid="{F941E73E-5D2D-4FCA-8769-D2DA12548D33}" name="Nombre_producto" dataDxfId="59"/>
    <tableColumn id="4" xr3:uid="{09ECA8CE-857F-4C16-90CE-3DF56B812180}" name="Caracteristicas_producto" dataDxfId="58"/>
    <tableColumn id="5" xr3:uid="{2F107F53-87CB-4B6A-A82B-873A5C9135B4}" name="Presentacion" dataDxfId="57"/>
    <tableColumn id="15" xr3:uid="{E714EF4E-49E7-43ED-A45D-B78769652E92}" name="Tip(C/G)" dataDxfId="56"/>
    <tableColumn id="6" xr3:uid="{EC957053-4230-42FF-996F-40D75F7BE153}" name="Nombre_comercial" dataDxfId="55"/>
    <tableColumn id="31" xr3:uid="{F4FDFF1A-033F-4143-A4FB-B021517FB269}" name="Cumple con la tolidad de especificaciones" dataDxfId="54"/>
    <tableColumn id="7" xr3:uid="{9BAE611F-09DB-4B2A-8458-146D793C77F2}" name="Fabricante" dataDxfId="53"/>
    <tableColumn id="16" xr3:uid="{27CEBD7C-CDC2-4B7B-BA7E-AD62A3995A46}" name="Pais" dataDxfId="52"/>
    <tableColumn id="32" xr3:uid="{322DE1B8-9260-489C-B188-54AB34E85C55}" name="Precio en moneda extranjera" dataDxfId="51"/>
    <tableColumn id="17" xr3:uid="{A6762041-BEE3-4B12-B0DE-BEFE6E94BB09}" name="Moneda" dataDxfId="50"/>
    <tableColumn id="33" xr3:uid="{B560F9B2-334B-4096-BFAA-0418978A2D9E}" name="TC de pais respecto al dólar" dataDxfId="49"/>
    <tableColumn id="34" xr3:uid="{9CF20210-F300-489B-B46A-B7C1B27387AB}" name="TC Dólar respecto al quetzal" dataDxfId="48"/>
    <tableColumn id="12" xr3:uid="{DBDCFD19-B60E-4AF7-B5BF-90A222A847AA}" name="Precio_quetzal" dataDxfId="47"/>
    <tableColumn id="18" xr3:uid="{F9E9C363-1B2D-4BB5-82BF-1CB22FA26862}" name="WEB" dataDxfId="46"/>
    <tableColumn id="19" xr3:uid="{518228C3-3E1C-4B89-B2DE-4E747F66A39E}" name="Observacopmes" dataDxfId="45"/>
    <tableColumn id="13" xr3:uid="{71FAC2E4-D751-433A-8C25-54793253E820}" name="Responsable" dataDxfId="44"/>
    <tableColumn id="8" xr3:uid="{5DC00E92-6C38-4CE4-B97B-BC099A513058}" name="Fecha" dataDxfId="43"/>
    <tableColumn id="10" xr3:uid="{4274EF9F-26B0-4E01-B760-95F14D0FD0A0}" name="TC" dataDxfId="42"/>
    <tableColumn id="11" xr3:uid="{0E8AC5AE-431C-4EB2-9943-35213E1AB4EA}" name="Precio_FOB" dataDxfId="41">
      <calculatedColumnFormula>BInt[[#This Row],[Precio_quetzal]]</calculatedColumnFormula>
    </tableColumn>
    <tableColumn id="14" xr3:uid="{4F977E9D-ABE6-4892-BFCC-E3DE03C2B895}" name="FLETE" dataDxfId="40"/>
    <tableColumn id="20" xr3:uid="{3381C8F7-52BE-428A-BE1D-479D891A0EC8}" name="SEGURO" dataDxfId="39"/>
    <tableColumn id="21" xr3:uid="{F6310623-7F22-4746-869B-B69F98736870}" name="DAI" dataDxfId="38"/>
    <tableColumn id="22" xr3:uid="{508CD6FB-DF79-4A42-A095-1D2D80353D65}" name="IVA" dataDxfId="37"/>
    <tableColumn id="23" xr3:uid="{7BC0184D-08B8-4B59-8A1D-DBFC2914880B}" name="IVA_ARANCEL" dataDxfId="36"/>
    <tableColumn id="24" xr3:uid="{DB0C6679-84AE-407D-9917-23A45DFBC944}" name="Precio_CIF" dataDxfId="35">
      <calculatedColumnFormula>IFERROR(V2*(1+W2)*(1+X2)," ")</calculatedColumnFormula>
    </tableColumn>
    <tableColumn id="25" xr3:uid="{C353EB67-4D9B-4256-9073-AA937A025447}" name="IVA_CIF" dataDxfId="34">
      <calculatedColumnFormula>IFERROR(Z2*AB2," ")</calculatedColumnFormula>
    </tableColumn>
    <tableColumn id="26" xr3:uid="{171C0D47-D640-4381-9295-B18BDED7341F}" name="Precio_final" dataDxfId="33">
      <calculatedColumnFormula>IFERROR(AB2+AC2+AA2," ")</calculatedColumnFormula>
    </tableColumn>
    <tableColumn id="29" xr3:uid="{3F126D04-524D-496F-A590-66848F5465F5}" name="P_index" dataDxfId="32">
      <calculatedColumnFormula>BInt[[#This Row],[Precio_final]]-BInt[[#This Row],[Precio_quetzal]]</calculatedColumnFormula>
    </tableColumn>
    <tableColumn id="27" xr3:uid="{88563C4A-0C64-4CA3-ABA9-980884704B1E}" name="Escenario" dataDxfId="31"/>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36D483-7FA6-4635-A266-66B55CB8267F}" name="BCot" displayName="BCot" ref="A1:AN362" totalsRowShown="0" headerRowDxfId="30">
  <autoFilter ref="A1:AN362" xr:uid="{00000000-000C-0000-FFFF-FFFF00000000}"/>
  <tableColumns count="40">
    <tableColumn id="41" xr3:uid="{61241846-9672-4DA9-8D26-7B3F09DD3787}" name="ID-COT" dataDxfId="29"/>
    <tableColumn id="1" xr3:uid="{AAD6CBB7-A549-42A7-A246-941EBC721025}" name="No. Formulario" dataDxfId="28"/>
    <tableColumn id="2" xr3:uid="{5C6C4B23-0CB2-4B4A-BA00-9ED4B488FDE5}" name="Versión" dataDxfId="27"/>
    <tableColumn id="3" xr3:uid="{C0769DFB-AF02-4079-9137-7EA350DFC99B}" name="Fecha de entrega" dataDxfId="26"/>
    <tableColumn id="4" xr3:uid="{4E8510CC-14C0-4195-9451-F7F747D266C5}" name="Nit" dataDxfId="25"/>
    <tableColumn id="5" xr3:uid="{1B7164A7-9D49-454B-82E5-15EFEFC89DC4}" name="Nombre de la empresa" dataDxfId="24"/>
    <tableColumn id="6" xr3:uid="{AE668E66-70E9-4CD2-BDDC-E2D5C10FF46C}" name="Dirección" dataDxfId="23"/>
    <tableColumn id="7" xr3:uid="{C83B9C06-0D58-4BC7-8921-0117D541387E}" name="Teléfono" dataDxfId="22"/>
    <tableColumn id="8" xr3:uid="{C123CB54-2442-445D-AFDD-152EA7C2393D}" name="Nombre del contacto" dataDxfId="21"/>
    <tableColumn id="9" xr3:uid="{726DDA77-0525-4E86-945B-FCEBD8763A72}" name="Departamento/Área" dataDxfId="20"/>
    <tableColumn id="10" xr3:uid="{AFDFE81D-42C6-4D4E-A697-F0B2F1721712}" name="Teléfono directo" dataDxfId="19"/>
    <tableColumn id="11" xr3:uid="{E60227F1-AB26-49CA-BEAE-63A67B831CE0}" name="Correo electrónico"/>
    <tableColumn id="12" xr3:uid="{FBF73D59-2D99-41AE-9FB8-5973189C0D61}" name="Renglón" dataDxfId="18"/>
    <tableColumn id="13" xr3:uid="{8A041588-29C0-461F-9C08-5F02F6084446}" name="Código INE" dataDxfId="17"/>
    <tableColumn id="14" xr3:uid="{973CFFBE-2C51-4D2D-8078-B2DEBBBF25D2}" name="Producto" dataDxfId="16"/>
    <tableColumn id="15" xr3:uid="{9416ADD9-E967-4B72-993B-5C525DE4647B}" name="Descripción" dataDxfId="15"/>
    <tableColumn id="16" xr3:uid="{9B172FB6-F290-4198-9277-92DAFB3848CC}" name="Presentación" dataDxfId="14"/>
    <tableColumn id="17" xr3:uid="{29CCD8D2-D43F-42A1-8B83-AA2BBE22EAD8}" name="Unidad de medida" dataDxfId="13"/>
    <tableColumn id="18" xr3:uid="{E536D770-B483-4E62-A6A5-8D7972DF5051}" name="Cantidad ofertada" dataDxfId="12"/>
    <tableColumn id="19" xr3:uid="{9B50FEA8-9E21-4421-9AD4-0A6731473B68}" name="Marca" dataDxfId="11"/>
    <tableColumn id="20" xr3:uid="{86110135-2774-4941-B9F1-B6615F6FE0E4}" name="Modelo / Serie" dataDxfId="10"/>
    <tableColumn id="21" xr3:uid="{C6A40E14-73B1-4D32-9B94-122D7EF896B3}" name="Fabricante" dataDxfId="9"/>
    <tableColumn id="22" xr3:uid="{2FF7C4DA-B673-4481-8DCF-7659DB2F318F}" name="Precio unitario" dataDxfId="8"/>
    <tableColumn id="23" xr3:uid="{DBBBD989-BF9B-42C5-BC22-963E42631A37}" name="Categoria" dataDxfId="7"/>
    <tableColumn id="24" xr3:uid="{C27E582F-8166-48C8-8776-1A39B5757253}" name="Rubro" dataDxfId="6"/>
    <tableColumn id="25" xr3:uid="{B3217C96-DA9A-489C-B80B-B56720FA3695}" name="Estatus del formato" dataDxfId="5"/>
    <tableColumn id="28" xr3:uid="{04D480EA-CB4D-4A20-A0EF-CDD9B1041F5D}" name="P_Index" dataDxfId="4"/>
    <tableColumn id="29" xr3:uid="{24C7FF11-EB0B-49C6-94E9-B555A3C4DD5F}" name="¿Cuáles fueron las razones? (Código)"/>
    <tableColumn id="30" xr3:uid="{58AEBBA0-8AC5-4633-950B-AF0F2740BC64}" name="¿Cuáles fueron las razones?"/>
    <tableColumn id="31" xr3:uid="{B3C1F879-49E2-4A28-9881-DB5AA1B7EA37}" name="Precios recolectados en la boleta"/>
    <tableColumn id="32" xr3:uid="{044BCD4D-B641-43F4-9BD9-36D1DC428C35}" name="Clasificación de la empresa (Código)"/>
    <tableColumn id="33" xr3:uid="{794D4DDE-73CD-45A2-B895-52E5972C0C52}" name="Clasificación de la empresa2"/>
    <tableColumn id="34" xr3:uid="{9AF44ACD-F07A-4332-B735-06509D741837}" name="Fecha de entrega (dd/mm/aa)" dataDxfId="3"/>
    <tableColumn id="35" xr3:uid="{DEC0A7DC-E61F-4A54-9018-49EF95C00DAA}" name="Fecha de devolución (dd/mm/aa)" dataDxfId="2"/>
    <tableColumn id="36" xr3:uid="{5D0B315A-9636-4D0D-9E4A-2A70E82EF4E7}" name="Código IM"/>
    <tableColumn id="37" xr3:uid="{C59D0592-28B6-44E6-B65A-252F4960ACD9}" name="Observaciones/Comentarios"/>
    <tableColumn id="38" xr3:uid="{2DBA294F-9BAF-43C8-9CB9-F833AD6410FB}" name="Física/Correo"/>
    <tableColumn id="39" xr3:uid="{9CBA75A5-C2F2-4001-900A-00D5459A1B5A}" name="Observaciones/Comentarios2"/>
    <tableColumn id="40" xr3:uid="{A9804404-43E7-41C8-885A-71064BCD571F}" name="Código DIGAE"/>
    <tableColumn id="26" xr3:uid="{A35910FC-78C1-4FB2-8782-EDF073AB6517}" name="Escenari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armavalue.com/" TargetMode="External"/><Relationship Id="rId21" Type="http://schemas.openxmlformats.org/officeDocument/2006/relationships/hyperlink" Target="https://farmaciasgaleno.com.gt/Productos/Detalle/MTAwMzgyNQ==" TargetMode="External"/><Relationship Id="rId42" Type="http://schemas.openxmlformats.org/officeDocument/2006/relationships/hyperlink" Target="https://cruzverde.com.gt/productos2/?criterio=TODOS&amp;cadena=valpro" TargetMode="External"/><Relationship Id="rId63" Type="http://schemas.openxmlformats.org/officeDocument/2006/relationships/hyperlink" Target="https://farmaciasgaleno.com.gt/Productos/Detalle/MTAwMDU1NA==" TargetMode="External"/><Relationship Id="rId84" Type="http://schemas.openxmlformats.org/officeDocument/2006/relationships/hyperlink" Target="https://www.farmaciasgaleno.com.gt/Productos/Buscar/aHR0cHM6Ly93d3cuZmFybWFjaWFzZ2FsZW5vLmNvbS5ndC9Qcm9kdWN0b3MvRGV0YWxsZS9NVEF3TVRBMU1BPT0=4" TargetMode="External"/><Relationship Id="rId138" Type="http://schemas.openxmlformats.org/officeDocument/2006/relationships/hyperlink" Target="https://www.farmavalue.com/" TargetMode="External"/><Relationship Id="rId16" Type="http://schemas.openxmlformats.org/officeDocument/2006/relationships/hyperlink" Target="https://www.farmavalue.com/" TargetMode="External"/><Relationship Id="rId107" Type="http://schemas.openxmlformats.org/officeDocument/2006/relationships/hyperlink" Target="https://www.farmavalue.com/" TargetMode="External"/><Relationship Id="rId11" Type="http://schemas.openxmlformats.org/officeDocument/2006/relationships/hyperlink" Target="https://farmaciasgaleno.com.gt/Productos/Detalle/MTAxMTQxNw==" TargetMode="External"/><Relationship Id="rId32" Type="http://schemas.openxmlformats.org/officeDocument/2006/relationships/hyperlink" Target="https://farmaciasgaleno.com.gt/Productos/Detalle/MTAxNTY0MA==" TargetMode="External"/><Relationship Id="rId37" Type="http://schemas.openxmlformats.org/officeDocument/2006/relationships/hyperlink" Target="https://cruzverde.com.gt/productos2/?criterio=TODOS&amp;cadena=valpro" TargetMode="External"/><Relationship Id="rId53" Type="http://schemas.openxmlformats.org/officeDocument/2006/relationships/hyperlink" Target="https://www.farmavalue.com/" TargetMode="External"/><Relationship Id="rId58" Type="http://schemas.openxmlformats.org/officeDocument/2006/relationships/hyperlink" Target="https://cruzverde.com.gt/productos2/?criterio=TODOS&amp;cadena=fenobarbital" TargetMode="External"/><Relationship Id="rId74" Type="http://schemas.openxmlformats.org/officeDocument/2006/relationships/hyperlink" Target="https://cruzverde.com.gt/productos2/?criterio=TODOS&amp;cadena=Dextrosa" TargetMode="External"/><Relationship Id="rId79" Type="http://schemas.openxmlformats.org/officeDocument/2006/relationships/hyperlink" Target="https://www.farmaciasgaleno.com.gt/Productos/Detalle/MTAwMTA1MA==" TargetMode="External"/><Relationship Id="rId102" Type="http://schemas.openxmlformats.org/officeDocument/2006/relationships/hyperlink" Target="https://cruzverde.com.gt/productos2/?criterio=TODOS&amp;cadena=Guayacolato" TargetMode="External"/><Relationship Id="rId123" Type="http://schemas.openxmlformats.org/officeDocument/2006/relationships/hyperlink" Target="https://cruzverde.com.gt/productos2/?criterio=TODOS&amp;cadena=Quetiapina" TargetMode="External"/><Relationship Id="rId128" Type="http://schemas.openxmlformats.org/officeDocument/2006/relationships/hyperlink" Target="https://cruzverde.com.gt/productos2/?criterio=TODOS&amp;cadena=Alprazolam" TargetMode="External"/><Relationship Id="rId5" Type="http://schemas.openxmlformats.org/officeDocument/2006/relationships/hyperlink" Target="https://farmaciasgaleno.com.gt/Productos/Detalle/MTAwMzYxNw==" TargetMode="External"/><Relationship Id="rId90" Type="http://schemas.openxmlformats.org/officeDocument/2006/relationships/hyperlink" Target="https://cruzverde.com.gt/productos2/?criterio=TODOS&amp;cadena=Bromhexina" TargetMode="External"/><Relationship Id="rId95" Type="http://schemas.openxmlformats.org/officeDocument/2006/relationships/hyperlink" Target="https://farmaciasbatres.com.gt/" TargetMode="External"/><Relationship Id="rId22" Type="http://schemas.openxmlformats.org/officeDocument/2006/relationships/hyperlink" Target="https://farmaciasgaleno.com.gt/Productos/Detalle/MTAxMjc1Ng==" TargetMode="External"/><Relationship Id="rId27" Type="http://schemas.openxmlformats.org/officeDocument/2006/relationships/hyperlink" Target="https://www.farmavalue.com/" TargetMode="External"/><Relationship Id="rId43" Type="http://schemas.openxmlformats.org/officeDocument/2006/relationships/hyperlink" Target="https://www.farmavalue.com/" TargetMode="External"/><Relationship Id="rId48" Type="http://schemas.openxmlformats.org/officeDocument/2006/relationships/hyperlink" Target="https://farmaciasgaleno.com.gt/Productos/Detalle/MTAxNDMwMA==" TargetMode="External"/><Relationship Id="rId64" Type="http://schemas.openxmlformats.org/officeDocument/2006/relationships/hyperlink" Target="https://farmaciasgaleno.com.gt/Productos/Detalle/MTAxNjMxMQ==" TargetMode="External"/><Relationship Id="rId69" Type="http://schemas.openxmlformats.org/officeDocument/2006/relationships/hyperlink" Target="https://www.farmavalue.com/" TargetMode="External"/><Relationship Id="rId113" Type="http://schemas.openxmlformats.org/officeDocument/2006/relationships/hyperlink" Target="https://farmaciasbatres.com.gt/" TargetMode="External"/><Relationship Id="rId118" Type="http://schemas.openxmlformats.org/officeDocument/2006/relationships/hyperlink" Target="https://www.farmavalue.com/" TargetMode="External"/><Relationship Id="rId134" Type="http://schemas.openxmlformats.org/officeDocument/2006/relationships/hyperlink" Target="https://cruzverde.com.gt/productos2/?criterio=TODOS&amp;cadena=Clonazepam" TargetMode="External"/><Relationship Id="rId139" Type="http://schemas.openxmlformats.org/officeDocument/2006/relationships/hyperlink" Target="https://farmaciasbatres.com.gt/" TargetMode="External"/><Relationship Id="rId80" Type="http://schemas.openxmlformats.org/officeDocument/2006/relationships/hyperlink" Target="https://www.farmaciasgaleno.com.gt/Productos/Buscar/aHR0cHM6Ly93d3cuZmFybWFjaWFzZ2FsZW5vLmNvbS5ndC9Qcm9kdWN0b3MvRGV0YWxsZS9NVEF3TVRBMU1BPT0=4" TargetMode="External"/><Relationship Id="rId85" Type="http://schemas.openxmlformats.org/officeDocument/2006/relationships/hyperlink" Target="https://cruzverde.com.gt/productos2/?criterio=TODOS&amp;cadena=Eritropoyetina" TargetMode="External"/><Relationship Id="rId12" Type="http://schemas.openxmlformats.org/officeDocument/2006/relationships/hyperlink" Target="https://cruzverde.com.gt/productos2/?criterio=TODOS&amp;cadena=carbamaze" TargetMode="External"/><Relationship Id="rId17" Type="http://schemas.openxmlformats.org/officeDocument/2006/relationships/hyperlink" Target="https://farmaciasgaleno.com.gt/Productos/Detalle/MTAxMTQxNg==" TargetMode="External"/><Relationship Id="rId33" Type="http://schemas.openxmlformats.org/officeDocument/2006/relationships/hyperlink" Target="https://farmaciasgaleno.com.gt/Productos/Detalle/MTAxNTQ3OA==" TargetMode="External"/><Relationship Id="rId38" Type="http://schemas.openxmlformats.org/officeDocument/2006/relationships/hyperlink" Target="https://cruzverde.com.gt/productos2/?criterio=TODOS&amp;cadena=valpro" TargetMode="External"/><Relationship Id="rId59" Type="http://schemas.openxmlformats.org/officeDocument/2006/relationships/hyperlink" Target="https://cruzverde.com.gt/productos2/?criterio=TODOS&amp;cadena=fenobarbital" TargetMode="External"/><Relationship Id="rId103" Type="http://schemas.openxmlformats.org/officeDocument/2006/relationships/hyperlink" Target="https://www.farmavalue.com/" TargetMode="External"/><Relationship Id="rId108" Type="http://schemas.openxmlformats.org/officeDocument/2006/relationships/hyperlink" Target="https://cruzverde.com.gt/productos2/?criterio=TODOS&amp;cadena=Risperidona" TargetMode="External"/><Relationship Id="rId124" Type="http://schemas.openxmlformats.org/officeDocument/2006/relationships/hyperlink" Target="https://www.farmavalue.com/" TargetMode="External"/><Relationship Id="rId129" Type="http://schemas.openxmlformats.org/officeDocument/2006/relationships/hyperlink" Target="https://cruzverde.com.gt/productos2/?criterio=TODOS&amp;cadena=Alprazolam" TargetMode="External"/><Relationship Id="rId54" Type="http://schemas.openxmlformats.org/officeDocument/2006/relationships/hyperlink" Target="https://www.farmavalue.com/" TargetMode="External"/><Relationship Id="rId70" Type="http://schemas.openxmlformats.org/officeDocument/2006/relationships/hyperlink" Target="https://www.farmaciasgaleno.com.gt/Productos/Buscar/bmFsb3hvbmE=4" TargetMode="External"/><Relationship Id="rId75" Type="http://schemas.openxmlformats.org/officeDocument/2006/relationships/hyperlink" Target="https://cruzverde.com.gt/productos2/?criterio=TODOS&amp;cadena=Dextrosa" TargetMode="External"/><Relationship Id="rId91" Type="http://schemas.openxmlformats.org/officeDocument/2006/relationships/hyperlink" Target="https://cruzverde.com.gt/productos2/?criterio=TODOS&amp;cadena=Bromhexina" TargetMode="External"/><Relationship Id="rId96" Type="http://schemas.openxmlformats.org/officeDocument/2006/relationships/hyperlink" Target="https://www.farmavalue.com/" TargetMode="External"/><Relationship Id="rId140" Type="http://schemas.openxmlformats.org/officeDocument/2006/relationships/hyperlink" Target="https://cruzverde.com.gt/productos2/?criterio=TODOS&amp;cadena=Diazepam" TargetMode="External"/><Relationship Id="rId1" Type="http://schemas.openxmlformats.org/officeDocument/2006/relationships/hyperlink" Target="https://cruzverde.com.gt/productos2/?criterio=TODOS&amp;cadena=lidoca" TargetMode="External"/><Relationship Id="rId6" Type="http://schemas.openxmlformats.org/officeDocument/2006/relationships/hyperlink" Target="https://farmaciasgaleno.com.gt/Productos/Detalle/MTAwNzI4Nw==" TargetMode="External"/><Relationship Id="rId23" Type="http://schemas.openxmlformats.org/officeDocument/2006/relationships/hyperlink" Target="https://cruzverde.com.gt/productos2/?criterio=TODOS&amp;cadena=fenito" TargetMode="External"/><Relationship Id="rId28" Type="http://schemas.openxmlformats.org/officeDocument/2006/relationships/hyperlink" Target="https://www.farmavalue.com/" TargetMode="External"/><Relationship Id="rId49" Type="http://schemas.openxmlformats.org/officeDocument/2006/relationships/hyperlink" Target="https://cruzverde.com.gt/productos2/?criterio=TODOS&amp;cadena=valpro" TargetMode="External"/><Relationship Id="rId114" Type="http://schemas.openxmlformats.org/officeDocument/2006/relationships/hyperlink" Target="https://farmaciasbatres.com.gt/" TargetMode="External"/><Relationship Id="rId119" Type="http://schemas.openxmlformats.org/officeDocument/2006/relationships/hyperlink" Target="https://www.farmavalue.com/" TargetMode="External"/><Relationship Id="rId44" Type="http://schemas.openxmlformats.org/officeDocument/2006/relationships/hyperlink" Target="https://www.farmavalue.com/" TargetMode="External"/><Relationship Id="rId60" Type="http://schemas.openxmlformats.org/officeDocument/2006/relationships/hyperlink" Target="https://farmaciasgaleno.com.gt/Productos/Detalle/MTAxNTAxNw==" TargetMode="External"/><Relationship Id="rId65" Type="http://schemas.openxmlformats.org/officeDocument/2006/relationships/hyperlink" Target="https://farmaciasgaleno.com.gt/Productos/Detalle/MTAwMjk5NA==" TargetMode="External"/><Relationship Id="rId81" Type="http://schemas.openxmlformats.org/officeDocument/2006/relationships/hyperlink" Target="https://www.farmavalue.com/" TargetMode="External"/><Relationship Id="rId86" Type="http://schemas.openxmlformats.org/officeDocument/2006/relationships/hyperlink" Target="https://cruzverde.com.gt/productos2/?criterio=TODOS&amp;cadena=Eritropoyetina" TargetMode="External"/><Relationship Id="rId130" Type="http://schemas.openxmlformats.org/officeDocument/2006/relationships/hyperlink" Target="https://cruzverde.com.gt/productos2/?criterio=TODOS&amp;cadena=Alprazolam" TargetMode="External"/><Relationship Id="rId135" Type="http://schemas.openxmlformats.org/officeDocument/2006/relationships/hyperlink" Target="https://cruzverde.com.gt/productos2/?criterio=TODOS&amp;cadena=Clonazepam" TargetMode="External"/><Relationship Id="rId13" Type="http://schemas.openxmlformats.org/officeDocument/2006/relationships/hyperlink" Target="https://cruzverde.com.gt/productos2/?criterio=TODOS&amp;cadena=carbamaze" TargetMode="External"/><Relationship Id="rId18" Type="http://schemas.openxmlformats.org/officeDocument/2006/relationships/hyperlink" Target="https://cruzverde.com.gt/productos2/?criterio=TODOS&amp;cadena=carbamaze" TargetMode="External"/><Relationship Id="rId39" Type="http://schemas.openxmlformats.org/officeDocument/2006/relationships/hyperlink" Target="https://cruzverde.com.gt/productos2/?criterio=TODOS&amp;cadena=valpro" TargetMode="External"/><Relationship Id="rId109" Type="http://schemas.openxmlformats.org/officeDocument/2006/relationships/hyperlink" Target="https://cruzverde.com.gt/productos2/?criterio=TODOS&amp;cadena=Risperidona" TargetMode="External"/><Relationship Id="rId34" Type="http://schemas.openxmlformats.org/officeDocument/2006/relationships/hyperlink" Target="https://farmaciasgaleno.com.gt/Productos/Detalle/MTAxNDQxNA==" TargetMode="External"/><Relationship Id="rId50" Type="http://schemas.openxmlformats.org/officeDocument/2006/relationships/hyperlink" Target="https://cruzverde.com.gt/productos2/?criterio=TODOS&amp;cadena=valpro" TargetMode="External"/><Relationship Id="rId55" Type="http://schemas.openxmlformats.org/officeDocument/2006/relationships/hyperlink" Target="https://www.farmavalue.com/" TargetMode="External"/><Relationship Id="rId76" Type="http://schemas.openxmlformats.org/officeDocument/2006/relationships/hyperlink" Target="https://www.farmavalue.com/" TargetMode="External"/><Relationship Id="rId97" Type="http://schemas.openxmlformats.org/officeDocument/2006/relationships/hyperlink" Target="https://www.farmavalue.com/" TargetMode="External"/><Relationship Id="rId104" Type="http://schemas.openxmlformats.org/officeDocument/2006/relationships/hyperlink" Target="https://farmaciasbatres.com.gt/" TargetMode="External"/><Relationship Id="rId120" Type="http://schemas.openxmlformats.org/officeDocument/2006/relationships/hyperlink" Target="https://cruzverde.com.gt/productos2/?criterio=TODOS&amp;cadena=Quetiapina" TargetMode="External"/><Relationship Id="rId125" Type="http://schemas.openxmlformats.org/officeDocument/2006/relationships/hyperlink" Target="https://www.farmavalue.com/" TargetMode="External"/><Relationship Id="rId7" Type="http://schemas.openxmlformats.org/officeDocument/2006/relationships/hyperlink" Target="https://farmaciasgaleno.com.gt/Productos/Detalle/MTAwNzc1OQ==" TargetMode="External"/><Relationship Id="rId71" Type="http://schemas.openxmlformats.org/officeDocument/2006/relationships/hyperlink" Target="https://cruzverde.com.gt/productos2/?criterio=TODOS&amp;cadena=AGUA+ESTERIL" TargetMode="External"/><Relationship Id="rId92" Type="http://schemas.openxmlformats.org/officeDocument/2006/relationships/hyperlink" Target="https://cruzverde.com.gt/productos2/?criterio=TODOS&amp;cadena=Bromhexina" TargetMode="External"/><Relationship Id="rId2" Type="http://schemas.openxmlformats.org/officeDocument/2006/relationships/hyperlink" Target="https://www.farmavalue.com/" TargetMode="External"/><Relationship Id="rId29" Type="http://schemas.openxmlformats.org/officeDocument/2006/relationships/hyperlink" Target="https://farmaciasgaleno.com.gt/Productos/Detalle/MTAxNjQzOA==" TargetMode="External"/><Relationship Id="rId24" Type="http://schemas.openxmlformats.org/officeDocument/2006/relationships/hyperlink" Target="https://cruzverde.com.gt/productos2/?criterio=TODOS&amp;cadena=fenito" TargetMode="External"/><Relationship Id="rId40" Type="http://schemas.openxmlformats.org/officeDocument/2006/relationships/hyperlink" Target="https://cruzverde.com.gt/productos2/?criterio=TODOS&amp;cadena=valpro" TargetMode="External"/><Relationship Id="rId45" Type="http://schemas.openxmlformats.org/officeDocument/2006/relationships/hyperlink" Target="https://farmaciasgaleno.com.gt/Productos/Detalle/MTAwMDM0MQ==" TargetMode="External"/><Relationship Id="rId66" Type="http://schemas.openxmlformats.org/officeDocument/2006/relationships/hyperlink" Target="https://cruzverde.com.gt/productos2/?criterio=TODOS&amp;cadena=Sertralina" TargetMode="External"/><Relationship Id="rId87" Type="http://schemas.openxmlformats.org/officeDocument/2006/relationships/hyperlink" Target="https://www.farmavalue.com/" TargetMode="External"/><Relationship Id="rId110" Type="http://schemas.openxmlformats.org/officeDocument/2006/relationships/hyperlink" Target="https://cruzverde.com.gt/productos2/?criterio=TODOS&amp;cadena=Risperidona" TargetMode="External"/><Relationship Id="rId115" Type="http://schemas.openxmlformats.org/officeDocument/2006/relationships/hyperlink" Target="https://cruzverde.com.gt/productos2/?criterio=TODOS&amp;cadena=Olanzapina" TargetMode="External"/><Relationship Id="rId131" Type="http://schemas.openxmlformats.org/officeDocument/2006/relationships/hyperlink" Target="https://www.farmavalue.com/" TargetMode="External"/><Relationship Id="rId136" Type="http://schemas.openxmlformats.org/officeDocument/2006/relationships/hyperlink" Target="https://cruzverde.com.gt/productos2/?criterio=TODOS&amp;cadena=Clonazepam" TargetMode="External"/><Relationship Id="rId61" Type="http://schemas.openxmlformats.org/officeDocument/2006/relationships/hyperlink" Target="https://farmaciasgaleno.com.gt/Productos/Detalle/MTAxNTAxOQ==" TargetMode="External"/><Relationship Id="rId82" Type="http://schemas.openxmlformats.org/officeDocument/2006/relationships/hyperlink" Target="https://www.farmavalue.com/" TargetMode="External"/><Relationship Id="rId19" Type="http://schemas.openxmlformats.org/officeDocument/2006/relationships/hyperlink" Target="https://www.farmavalue.com/" TargetMode="External"/><Relationship Id="rId14" Type="http://schemas.openxmlformats.org/officeDocument/2006/relationships/hyperlink" Target="https://www.farmavalue.com/" TargetMode="External"/><Relationship Id="rId30" Type="http://schemas.openxmlformats.org/officeDocument/2006/relationships/hyperlink" Target="https://farmaciasgaleno.com.gt/Productos/Detalle/MTAxNDY1MQ==" TargetMode="External"/><Relationship Id="rId35" Type="http://schemas.openxmlformats.org/officeDocument/2006/relationships/hyperlink" Target="https://farmaciasgaleno.com.gt/Productos/Detalle/MTAwMDMzMw==" TargetMode="External"/><Relationship Id="rId56" Type="http://schemas.openxmlformats.org/officeDocument/2006/relationships/hyperlink" Target="https://www.farmavalue.com/" TargetMode="External"/><Relationship Id="rId77" Type="http://schemas.openxmlformats.org/officeDocument/2006/relationships/hyperlink" Target="https://www.farmavalue.com/" TargetMode="External"/><Relationship Id="rId100" Type="http://schemas.openxmlformats.org/officeDocument/2006/relationships/hyperlink" Target="https://cruzverde.com.gt/productos2/?criterio=TODOS&amp;cadena=Guayacolato" TargetMode="External"/><Relationship Id="rId105" Type="http://schemas.openxmlformats.org/officeDocument/2006/relationships/hyperlink" Target="https://cruzverde.com.gt/productos2/?criterio=TODOS&amp;cadena=Clozapina" TargetMode="External"/><Relationship Id="rId126" Type="http://schemas.openxmlformats.org/officeDocument/2006/relationships/hyperlink" Target="https://www.farmavalue.com/" TargetMode="External"/><Relationship Id="rId8" Type="http://schemas.openxmlformats.org/officeDocument/2006/relationships/hyperlink" Target="https://farmaciasgaleno.com.gt/Productos/Detalle/MTAxNTI2Mw==" TargetMode="External"/><Relationship Id="rId51" Type="http://schemas.openxmlformats.org/officeDocument/2006/relationships/hyperlink" Target="https://cruzverde.com.gt/productos2/?criterio=TODOS&amp;cadena=valpro" TargetMode="External"/><Relationship Id="rId72" Type="http://schemas.openxmlformats.org/officeDocument/2006/relationships/hyperlink" Target="https://www.farmaciasgaleno.com.gt/Productos/Buscar/bmFsb3hvbmE=4" TargetMode="External"/><Relationship Id="rId93" Type="http://schemas.openxmlformats.org/officeDocument/2006/relationships/hyperlink" Target="https://www.farmavalue.com/" TargetMode="External"/><Relationship Id="rId98" Type="http://schemas.openxmlformats.org/officeDocument/2006/relationships/hyperlink" Target="https://farmaciasbatres.com.gt/" TargetMode="External"/><Relationship Id="rId121" Type="http://schemas.openxmlformats.org/officeDocument/2006/relationships/hyperlink" Target="https://cruzverde.com.gt/productos2/?criterio=TODOS&amp;cadena=Quetiapina" TargetMode="External"/><Relationship Id="rId3" Type="http://schemas.openxmlformats.org/officeDocument/2006/relationships/hyperlink" Target="https://farmaciasgaleno.com.gt/Productos/Detalle/MTAwMTAyMw==" TargetMode="External"/><Relationship Id="rId25" Type="http://schemas.openxmlformats.org/officeDocument/2006/relationships/hyperlink" Target="https://cruzverde.com.gt/productos2/?criterio=TODOS&amp;cadena=fenito" TargetMode="External"/><Relationship Id="rId46" Type="http://schemas.openxmlformats.org/officeDocument/2006/relationships/hyperlink" Target="https://farmaciasgaleno.com.gt/Productos/Detalle/MTAwMDM0MQ==" TargetMode="External"/><Relationship Id="rId67" Type="http://schemas.openxmlformats.org/officeDocument/2006/relationships/hyperlink" Target="https://farmaciasbatres.com.gt/" TargetMode="External"/><Relationship Id="rId116" Type="http://schemas.openxmlformats.org/officeDocument/2006/relationships/hyperlink" Target="https://farmaciasbatres.com.gt/" TargetMode="External"/><Relationship Id="rId137" Type="http://schemas.openxmlformats.org/officeDocument/2006/relationships/hyperlink" Target="https://www.farmavalue.com/" TargetMode="External"/><Relationship Id="rId20" Type="http://schemas.openxmlformats.org/officeDocument/2006/relationships/hyperlink" Target="https://farmaciasgaleno.com.gt/Productos/Detalle/MTAwMjI0Mg==" TargetMode="External"/><Relationship Id="rId41" Type="http://schemas.openxmlformats.org/officeDocument/2006/relationships/hyperlink" Target="https://cruzverde.com.gt/productos2/?criterio=TODOS&amp;cadena=valpro" TargetMode="External"/><Relationship Id="rId62" Type="http://schemas.openxmlformats.org/officeDocument/2006/relationships/hyperlink" Target="https://farmaciasgaleno.com.gt/Productos/Detalle/MTAwMzg1Ng==" TargetMode="External"/><Relationship Id="rId83" Type="http://schemas.openxmlformats.org/officeDocument/2006/relationships/hyperlink" Target="https://cruzverde.com.gt/productos2/?criterio=TODOS&amp;cadena=Dextrosa" TargetMode="External"/><Relationship Id="rId88" Type="http://schemas.openxmlformats.org/officeDocument/2006/relationships/hyperlink" Target="https://www.farmaciasgaleno.com.gt/Productos/Detalle/MTAwMDYwNA==" TargetMode="External"/><Relationship Id="rId111" Type="http://schemas.openxmlformats.org/officeDocument/2006/relationships/hyperlink" Target="https://cruzverde.com.gt/productos2/?criterio=TODOS&amp;cadena=Risperidona" TargetMode="External"/><Relationship Id="rId132" Type="http://schemas.openxmlformats.org/officeDocument/2006/relationships/hyperlink" Target="https://www.farmavalue.com/" TargetMode="External"/><Relationship Id="rId15" Type="http://schemas.openxmlformats.org/officeDocument/2006/relationships/hyperlink" Target="https://www.farmavalue.com/" TargetMode="External"/><Relationship Id="rId36" Type="http://schemas.openxmlformats.org/officeDocument/2006/relationships/hyperlink" Target="https://cruzverde.com.gt/productos2/?criterio=TODOS&amp;cadena=valpro" TargetMode="External"/><Relationship Id="rId57" Type="http://schemas.openxmlformats.org/officeDocument/2006/relationships/hyperlink" Target="https://farmaciasgaleno.com.gt/Productos/Detalle/MTAwNTM3Ng==" TargetMode="External"/><Relationship Id="rId106" Type="http://schemas.openxmlformats.org/officeDocument/2006/relationships/hyperlink" Target="https://farmaciasbatres.com.gt/" TargetMode="External"/><Relationship Id="rId127" Type="http://schemas.openxmlformats.org/officeDocument/2006/relationships/hyperlink" Target="https://cruzverde.com.gt/productos2/?criterio=TODOS&amp;cadena=Alprazolam" TargetMode="External"/><Relationship Id="rId10" Type="http://schemas.openxmlformats.org/officeDocument/2006/relationships/hyperlink" Target="https://cruzverde.com.gt/productos2/?criterio=TODOS&amp;cadena=carbamaze" TargetMode="External"/><Relationship Id="rId31" Type="http://schemas.openxmlformats.org/officeDocument/2006/relationships/hyperlink" Target="https://farmaciasgaleno.com.gt/Productos/Detalle/MTAwNzk3Ng==" TargetMode="External"/><Relationship Id="rId52" Type="http://schemas.openxmlformats.org/officeDocument/2006/relationships/hyperlink" Target="https://cruzverde.com.gt/productos2/?criterio=TODOS&amp;cadena=valpro" TargetMode="External"/><Relationship Id="rId73" Type="http://schemas.openxmlformats.org/officeDocument/2006/relationships/hyperlink" Target="https://cruzverde.com.gt/productos2/?criterio=TODOS&amp;cadena=Dextrosa" TargetMode="External"/><Relationship Id="rId78" Type="http://schemas.openxmlformats.org/officeDocument/2006/relationships/hyperlink" Target="https://www.farmavalue.com/" TargetMode="External"/><Relationship Id="rId94" Type="http://schemas.openxmlformats.org/officeDocument/2006/relationships/hyperlink" Target="https://www.farmaciasgaleno.com.gt/Productos/Detalle/MTAwMDk4Mg==" TargetMode="External"/><Relationship Id="rId99" Type="http://schemas.openxmlformats.org/officeDocument/2006/relationships/hyperlink" Target="https://www.farmaciasgaleno.com.gt/Productos/Detalle/MTAwNzYyMg==" TargetMode="External"/><Relationship Id="rId101" Type="http://schemas.openxmlformats.org/officeDocument/2006/relationships/hyperlink" Target="https://cruzverde.com.gt/productos2/?criterio=TODOS&amp;cadena=Guayacolato" TargetMode="External"/><Relationship Id="rId122" Type="http://schemas.openxmlformats.org/officeDocument/2006/relationships/hyperlink" Target="https://cruzverde.com.gt/productos2/?criterio=TODOS&amp;cadena=Quetiapina" TargetMode="External"/><Relationship Id="rId4" Type="http://schemas.openxmlformats.org/officeDocument/2006/relationships/hyperlink" Target="https://www.farmavalue.com/" TargetMode="External"/><Relationship Id="rId9" Type="http://schemas.openxmlformats.org/officeDocument/2006/relationships/hyperlink" Target="https://cruzverde.com.gt/productos2/?criterio=TODOS&amp;cadena=carbamaze" TargetMode="External"/><Relationship Id="rId26" Type="http://schemas.openxmlformats.org/officeDocument/2006/relationships/hyperlink" Target="https://cruzverde.com.gt/productos2/?criterio=TODOS&amp;cadena=fenito" TargetMode="External"/><Relationship Id="rId47" Type="http://schemas.openxmlformats.org/officeDocument/2006/relationships/hyperlink" Target="https://farmaciasgaleno.com.gt/Productos/Detalle/MTAwNDU1OQ==" TargetMode="External"/><Relationship Id="rId68" Type="http://schemas.openxmlformats.org/officeDocument/2006/relationships/hyperlink" Target="https://cruzverde.com.gt/productos2/?criterio=TODOS&amp;cadena=Biperideno" TargetMode="External"/><Relationship Id="rId89" Type="http://schemas.openxmlformats.org/officeDocument/2006/relationships/hyperlink" Target="https://www.farmaciasgaleno.com.gt/Productos/Detalle/MTAwNjE4NA==" TargetMode="External"/><Relationship Id="rId112" Type="http://schemas.openxmlformats.org/officeDocument/2006/relationships/hyperlink" Target="https://www.farmavalue.com/" TargetMode="External"/><Relationship Id="rId133" Type="http://schemas.openxmlformats.org/officeDocument/2006/relationships/hyperlink" Target="https://www.farmavalue.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6" Type="http://schemas.openxmlformats.org/officeDocument/2006/relationships/hyperlink" Target="https://libreriamedica.com.mx/soluciones/1591-solucion-glucosada-5-dextrosa-250-ml-7501125100840.html" TargetMode="External"/><Relationship Id="rId21" Type="http://schemas.openxmlformats.org/officeDocument/2006/relationships/hyperlink" Target="https://www.lancetahg.com.mx/productos/1961/gluconato-de-calcio-al-10-10-ml" TargetMode="External"/><Relationship Id="rId34" Type="http://schemas.openxmlformats.org/officeDocument/2006/relationships/hyperlink" Target="https://www.especipharma.com/product-page/curosurf-240-mg" TargetMode="External"/><Relationship Id="rId42" Type="http://schemas.openxmlformats.org/officeDocument/2006/relationships/hyperlink" Target="https://www.aversi.ge/en/medikamentebi/92?&amp;page=2" TargetMode="External"/><Relationship Id="rId47" Type="http://schemas.openxmlformats.org/officeDocument/2006/relationships/hyperlink" Target="https://www.farmalisto.com.co/formulados/8317-comprar-cloruro-de-sodio-09-solucion-inyectable-bolsa-con-50-ml-rx-precio-7707141349267.html" TargetMode="External"/><Relationship Id="rId50" Type="http://schemas.openxmlformats.org/officeDocument/2006/relationships/hyperlink" Target="https://www.chiesi.es/curosurf-240-mg" TargetMode="External"/><Relationship Id="rId55" Type="http://schemas.openxmlformats.org/officeDocument/2006/relationships/hyperlink" Target="https://onlifeapp.com/products/8538/bioyetin-4000ui-solucion-inyectable-x-1-ampolla" TargetMode="External"/><Relationship Id="rId63" Type="http://schemas.openxmlformats.org/officeDocument/2006/relationships/hyperlink" Target="https://www.benavides.com.mx/alzam-0-5mg-tabs-con30.html" TargetMode="External"/><Relationship Id="rId7" Type="http://schemas.openxmlformats.org/officeDocument/2006/relationships/hyperlink" Target="https://www.farmacenter.com.py/cloruro-de-sodio-0-9-ampolla-plastica-de-5-ml-p3190" TargetMode="External"/><Relationship Id="rId2" Type="http://schemas.openxmlformats.org/officeDocument/2006/relationships/hyperlink" Target="https://www.farrislabs.com/products/sterile-water-for-injection-10ml-bottle?variant=13857367949373" TargetMode="External"/><Relationship Id="rId16" Type="http://schemas.openxmlformats.org/officeDocument/2006/relationships/hyperlink" Target="https://vitau.mx/levamin-normo-85-frasco-con-500ml-18489" TargetMode="External"/><Relationship Id="rId29" Type="http://schemas.openxmlformats.org/officeDocument/2006/relationships/hyperlink" Target="https://prixz.com/c/farmacia/sueros-farmacia-4/soluciones-hospitalarias/solucion-mixta-1-solucion-0-9-500-ml/" TargetMode="External"/><Relationship Id="rId11" Type="http://schemas.openxmlformats.org/officeDocument/2006/relationships/hyperlink" Target="https://jtc.com.mx/cloruro-de-sodio-50ml.html" TargetMode="External"/><Relationship Id="rId24" Type="http://schemas.openxmlformats.org/officeDocument/2006/relationships/hyperlink" Target="https://pedidos.drogueriaeconomix.com/producto/gluconato-de-calcio-10-inyectable-i-v-ampolla-10-ml-x-1-biosano/" TargetMode="External"/><Relationship Id="rId32" Type="http://schemas.openxmlformats.org/officeDocument/2006/relationships/hyperlink" Target="https://www.indiamart.com/proddetail/inj-lorazepam-25893446288.html" TargetMode="External"/><Relationship Id="rId37" Type="http://schemas.openxmlformats.org/officeDocument/2006/relationships/hyperlink" Target="https://www.farmaciasanpablo.com.mx/medicamentos/especialidades-medicas/c---d/curosurf-1-solucion-frasco-ampula/p/000000000070001277" TargetMode="External"/><Relationship Id="rId40" Type="http://schemas.openxmlformats.org/officeDocument/2006/relationships/hyperlink" Target="https://www.farmapana.com/insuficiencia-renal/3113-2199-bioyetin-eritropoyetina-humana.html" TargetMode="External"/><Relationship Id="rId45" Type="http://schemas.openxmlformats.org/officeDocument/2006/relationships/hyperlink" Target="https://libreriamedica.com.mx/soluciones/1579-solucion-cloruro-de-sodio-09-50-ml-7501125115462.html" TargetMode="External"/><Relationship Id="rId53" Type="http://schemas.openxmlformats.org/officeDocument/2006/relationships/hyperlink" Target="https://osudpotro.com/ferasirrox-250-tablet" TargetMode="External"/><Relationship Id="rId58" Type="http://schemas.openxmlformats.org/officeDocument/2006/relationships/hyperlink" Target="https://rapifarma.com/product/bromhexina-jbe-lancasco/" TargetMode="External"/><Relationship Id="rId66" Type="http://schemas.openxmlformats.org/officeDocument/2006/relationships/table" Target="../tables/table1.xml"/><Relationship Id="rId5" Type="http://schemas.openxmlformats.org/officeDocument/2006/relationships/hyperlink" Target="https://www.google.com/search?q=colombia+a+quetzales&amp;oq=COLOMBIA+A+&amp;aqs=chrome.1.69i57j0i512l9.7792j1j15&amp;sourceid=chrome&amp;ie=UTF-8" TargetMode="External"/><Relationship Id="rId61" Type="http://schemas.openxmlformats.org/officeDocument/2006/relationships/hyperlink" Target="https://www.farmalisto.com.mx/sistema-nervioso-central/2879-comprar-largactil-100-mg-caja-20-comprimidos-rx1-precio.html" TargetMode="External"/><Relationship Id="rId19" Type="http://schemas.openxmlformats.org/officeDocument/2006/relationships/hyperlink" Target="https://www.1mg.com/otc/aminoven-10-solution-otc172056?wpsrc=Google+Organic+Search" TargetMode="External"/><Relationship Id="rId14" Type="http://schemas.openxmlformats.org/officeDocument/2006/relationships/hyperlink" Target="https://medexsupply.com/baxter-0-9-sodium-chloride-injection-usp-50-ml-mini-bag-plus-container-80-cs/" TargetMode="External"/><Relationship Id="rId22" Type="http://schemas.openxmlformats.org/officeDocument/2006/relationships/hyperlink" Target="https://www.pjfarma.pe/product/gluconato-de-calcio-10-amp-dany-caja-x-25-unid" TargetMode="External"/><Relationship Id="rId27" Type="http://schemas.openxmlformats.org/officeDocument/2006/relationships/hyperlink" Target="https://hospitality.com.mx/producto/solucion-cloruro-de-sodio-c-dextrosa-500ml-pisa/" TargetMode="External"/><Relationship Id="rId30" Type="http://schemas.openxmlformats.org/officeDocument/2006/relationships/hyperlink" Target="https://www.farmacenter.com.py/eritropoyetina-4000-ui-caja-de-jeringa-prerellenada-de-1-ml-p3839" TargetMode="External"/><Relationship Id="rId35" Type="http://schemas.openxmlformats.org/officeDocument/2006/relationships/hyperlink" Target="https://us.vwr.com/store/product/32877619/sodium-chloride-solution-0-45-for-injection-usp-fresenius-kabi" TargetMode="External"/><Relationship Id="rId43" Type="http://schemas.openxmlformats.org/officeDocument/2006/relationships/hyperlink" Target="https://www.farmacenter.com.py/eritropoyetina-4000-ui-caja-de-jeringa-prerellenada-de-1-ml-p3839" TargetMode="External"/><Relationship Id="rId48" Type="http://schemas.openxmlformats.org/officeDocument/2006/relationships/hyperlink" Target="https://buy-pharm.com/1-hydroksyetylkrahmal-voluven-bottle-6-500-ml-10-pcs.html" TargetMode="External"/><Relationship Id="rId56" Type="http://schemas.openxmlformats.org/officeDocument/2006/relationships/hyperlink" Target="https://www.farmalisto.com.mx/inmunologia/34876-comprar-bioyetin-4000-ui-solucion-inyectable-caja-con-6-jeringas-prellenadas-rx3-precio.html" TargetMode="External"/><Relationship Id="rId64" Type="http://schemas.openxmlformats.org/officeDocument/2006/relationships/hyperlink" Target="https://www.preciosderemedios.com.ar/precios/?pattern=aminoven%20infant" TargetMode="External"/><Relationship Id="rId8" Type="http://schemas.openxmlformats.org/officeDocument/2006/relationships/hyperlink" Target="https://farmaciauniversal.com/producto/detalle/254/2835/cloruro-de-sodio-0.9x-5-ml" TargetMode="External"/><Relationship Id="rId51" Type="http://schemas.openxmlformats.org/officeDocument/2006/relationships/hyperlink" Target="https://nomenclator.org/med/largactil-100-mg-comprimidos-recubiertos" TargetMode="External"/><Relationship Id="rId3" Type="http://schemas.openxmlformats.org/officeDocument/2006/relationships/hyperlink" Target="https://www.medicalsupplies.com.sg/medical-supplies/2167-water-for-injections-b-braun-miniplasco-10ml-per-ampoule" TargetMode="External"/><Relationship Id="rId12" Type="http://schemas.openxmlformats.org/officeDocument/2006/relationships/hyperlink" Target="https://medisa.com.au/medical/medical-catheters-tubing-accessories/injection-irrigation-solutions/baxter-viaflex-0-9-sodium-chloride-50ml-bag-iv-infusion-intravenous-ahb1306a/" TargetMode="External"/><Relationship Id="rId17" Type="http://schemas.openxmlformats.org/officeDocument/2006/relationships/hyperlink" Target="https://www.netforhealth.com/product/aminoven-10-solutionfresenius-kabi-india-pvt-ltd/" TargetMode="External"/><Relationship Id="rId25" Type="http://schemas.openxmlformats.org/officeDocument/2006/relationships/hyperlink" Target="https://www.wms.co.uk/Pharmaceuticals/Nutrition/Injectable/Calcium-Gluconate-10-10ml-Ampoule-POM-x10/p/J029" TargetMode="External"/><Relationship Id="rId33" Type="http://schemas.openxmlformats.org/officeDocument/2006/relationships/hyperlink" Target="https://excelhealthcanada.ca/bax-jb1314-normal-saline-0-45-sodium-chloride-1000ml-bag-for-injection-cs-12/" TargetMode="External"/><Relationship Id="rId38" Type="http://schemas.openxmlformats.org/officeDocument/2006/relationships/hyperlink" Target="https://www.indiamart.com/proddetail/aminoplasmal-hepa-10-for-hospital-2850352998430.html" TargetMode="External"/><Relationship Id="rId46" Type="http://schemas.openxmlformats.org/officeDocument/2006/relationships/hyperlink" Target="https://farmaciasleyva.com/products/30190?pr_prod_strat=collection_fallback&amp;pr_rec_id=e12041f03&amp;pr_rec_pid=8087080075546&amp;pr_ref_pid=8008782938394&amp;pr_seq=uniform" TargetMode="External"/><Relationship Id="rId59" Type="http://schemas.openxmlformats.org/officeDocument/2006/relationships/hyperlink" Target="https://farmaciasanantonio.hn/Producto/12397/" TargetMode="External"/><Relationship Id="rId20" Type="http://schemas.openxmlformats.org/officeDocument/2006/relationships/hyperlink" Target="https://www.aversi.ge/en/aversi/act/drugDet/?MatID=25206" TargetMode="External"/><Relationship Id="rId41" Type="http://schemas.openxmlformats.org/officeDocument/2006/relationships/hyperlink" Target="https://vitau.mx/bioyetin-4000-ui-03ml-caja-con-6-frascos-ampula-9693" TargetMode="External"/><Relationship Id="rId54" Type="http://schemas.openxmlformats.org/officeDocument/2006/relationships/hyperlink" Target="https://www.benavides.com.mx/bioyetin-4-000-ui-3-ml-6-jep.html" TargetMode="External"/><Relationship Id="rId62" Type="http://schemas.openxmlformats.org/officeDocument/2006/relationships/hyperlink" Target="https://farmaciasloshidalgos.com.do/producto/promaxil-100mg-x-30tab/" TargetMode="External"/><Relationship Id="rId1" Type="http://schemas.openxmlformats.org/officeDocument/2006/relationships/hyperlink" Target="https://medi-kare.com/products/agua-inyectable-10ml-c-100-amp-plas-iva-0" TargetMode="External"/><Relationship Id="rId6" Type="http://schemas.openxmlformats.org/officeDocument/2006/relationships/hyperlink" Target="https://deltamed.cl/tienda/producto/100-ampollas-de-10ml-de-suero-fisiologico-al-09/" TargetMode="External"/><Relationship Id="rId15" Type="http://schemas.openxmlformats.org/officeDocument/2006/relationships/hyperlink" Target="http://www.clintpharmaceuticals.com/623-53-sodium-chloride-0-9-percent-50-ml-single-dose-freeflex-bag-pf-box-60.html" TargetMode="External"/><Relationship Id="rId23" Type="http://schemas.openxmlformats.org/officeDocument/2006/relationships/hyperlink" Target="https://pmhyl.com/Tienda/laboratorio/449-gluconato-de-calcio-pack-10-ampolletas.html" TargetMode="External"/><Relationship Id="rId28" Type="http://schemas.openxmlformats.org/officeDocument/2006/relationships/hyperlink" Target="https://nutrivel.com.mx/productos/nutricion-parenteral/periferica/kabiven-periferico/" TargetMode="External"/><Relationship Id="rId36" Type="http://schemas.openxmlformats.org/officeDocument/2006/relationships/hyperlink" Target="https://www.farmaciasespecializadas.com/medicamentos/detalle/23000-curosurf-240mg3ml-f-a-caj-c1-vial" TargetMode="External"/><Relationship Id="rId49" Type="http://schemas.openxmlformats.org/officeDocument/2006/relationships/hyperlink" Target="https://www.apollopharmacy.in/medicine/voluven-solution-500ml" TargetMode="External"/><Relationship Id="rId57" Type="http://schemas.openxmlformats.org/officeDocument/2006/relationships/hyperlink" Target="https://prixz.com/c/farmacia/gripa-y-tos/sistema-respiratorio-gripa-y-tos/bisolvon-infantil-120-ml-solucion-frasco-bromhexina-80-mg/" TargetMode="External"/><Relationship Id="rId10" Type="http://schemas.openxmlformats.org/officeDocument/2006/relationships/hyperlink" Target="https://farmacy.cl/cloruro-de-sodio-09-5-ml-100-unidades" TargetMode="External"/><Relationship Id="rId31" Type="http://schemas.openxmlformats.org/officeDocument/2006/relationships/hyperlink" Target="https://prixz.com/c/farmacia/alta-especialidad/tracto-alimentario-y-metabolismo-alta-especialidad/levamin-pad-10-500ml/" TargetMode="External"/><Relationship Id="rId44" Type="http://schemas.openxmlformats.org/officeDocument/2006/relationships/hyperlink" Target="https://www.google.com/search?q=cuanto+es+1+peso+colombiano+a+dolar&amp;rlz=1C1GCEA_enGT1039GT1039&amp;oq=cuanto+es+1+peso+colombiano+a+dolar&amp;aqs=chrome..69i57j0i22i30l9.11630j1j7&amp;sourceid=chrome&amp;ie=UTF-8" TargetMode="External"/><Relationship Id="rId52" Type="http://schemas.openxmlformats.org/officeDocument/2006/relationships/hyperlink" Target="https://farmacy.cl/deferasirox-250mg-odt-28-comprimidos" TargetMode="External"/><Relationship Id="rId60" Type="http://schemas.openxmlformats.org/officeDocument/2006/relationships/hyperlink" Target="https://www.unitedpharmacies.nl/Largactil-Chlorpromazine-Hydrochloride-100mg-100-Tablets-p-1130.html" TargetMode="External"/><Relationship Id="rId65" Type="http://schemas.openxmlformats.org/officeDocument/2006/relationships/printerSettings" Target="../printerSettings/printerSettings3.bin"/><Relationship Id="rId4" Type="http://schemas.openxmlformats.org/officeDocument/2006/relationships/hyperlink" Target="https://www.farmacenter.com.py/cloruro-de-sodio-0-9-ampolla-plastica-de-10-ml-p3189" TargetMode="External"/><Relationship Id="rId9" Type="http://schemas.openxmlformats.org/officeDocument/2006/relationships/hyperlink" Target="https://cornershopapp.com/es-cl/products/bnh4-cloruro-de-sodio-09-solucion-inyectable-5-ampoll" TargetMode="External"/><Relationship Id="rId13" Type="http://schemas.openxmlformats.org/officeDocument/2006/relationships/hyperlink" Target="https://www.ciamedical.com/baxter-2b1301-sodium-chloride-0-9-sodium-chloride-nacl-injection-solution-usp-50-ml-viaflex-plastic-container-quad-pack-" TargetMode="External"/><Relationship Id="rId18" Type="http://schemas.openxmlformats.org/officeDocument/2006/relationships/hyperlink" Target="https://pharmacy-needs.com/product/aminoven-10-500ml/" TargetMode="External"/><Relationship Id="rId39" Type="http://schemas.openxmlformats.org/officeDocument/2006/relationships/hyperlink" Target="https://farmasmart.com/especialidades-medicas/sistema-sanguineo/exjade-deferasirox-250-mg-28-comp-lab-novartis/"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17" Type="http://schemas.openxmlformats.org/officeDocument/2006/relationships/hyperlink" Target="mailto:kyvelasquez@pisa.com.mx" TargetMode="External"/><Relationship Id="rId21" Type="http://schemas.openxmlformats.org/officeDocument/2006/relationships/hyperlink" Target="mailto:psandoval@dismert.com" TargetMode="External"/><Relationship Id="rId42" Type="http://schemas.openxmlformats.org/officeDocument/2006/relationships/hyperlink" Target="mailto:aboror@paill.com" TargetMode="External"/><Relationship Id="rId63" Type="http://schemas.openxmlformats.org/officeDocument/2006/relationships/hyperlink" Target="mailto:ventas@menarini-ca.com" TargetMode="External"/><Relationship Id="rId84" Type="http://schemas.openxmlformats.org/officeDocument/2006/relationships/hyperlink" Target="mailto:michelle.c@grupodeanestesia.com" TargetMode="External"/><Relationship Id="rId138" Type="http://schemas.openxmlformats.org/officeDocument/2006/relationships/hyperlink" Target="mailto:antonio.lavsa@gmail.com" TargetMode="External"/><Relationship Id="rId107" Type="http://schemas.openxmlformats.org/officeDocument/2006/relationships/hyperlink" Target="mailto:institucional@hadalabs.com" TargetMode="External"/><Relationship Id="rId11" Type="http://schemas.openxmlformats.org/officeDocument/2006/relationships/hyperlink" Target="mailto:sac@pspharmaceutical.com" TargetMode="External"/><Relationship Id="rId32" Type="http://schemas.openxmlformats.org/officeDocument/2006/relationships/hyperlink" Target="mailto:licitaciones@unionexport.com" TargetMode="External"/><Relationship Id="rId53" Type="http://schemas.openxmlformats.org/officeDocument/2006/relationships/hyperlink" Target="mailto:vgarcia@biothical.com" TargetMode="External"/><Relationship Id="rId74" Type="http://schemas.openxmlformats.org/officeDocument/2006/relationships/hyperlink" Target="mailto:foyerguatemalauriel8@gmail.com" TargetMode="External"/><Relationship Id="rId128" Type="http://schemas.openxmlformats.org/officeDocument/2006/relationships/hyperlink" Target="mailto:kyvelasquez@pisa.com.mx" TargetMode="External"/><Relationship Id="rId5" Type="http://schemas.openxmlformats.org/officeDocument/2006/relationships/hyperlink" Target="mailto:cdemendez@agefinda.com.gt" TargetMode="External"/><Relationship Id="rId90" Type="http://schemas.openxmlformats.org/officeDocument/2006/relationships/hyperlink" Target="mailto:jglotuspahrma@gmail.com" TargetMode="External"/><Relationship Id="rId95" Type="http://schemas.openxmlformats.org/officeDocument/2006/relationships/hyperlink" Target="mailto:medicamentos3@servicioint.com" TargetMode="External"/><Relationship Id="rId22" Type="http://schemas.openxmlformats.org/officeDocument/2006/relationships/hyperlink" Target="mailto:licitaciones@unionexport.com" TargetMode="External"/><Relationship Id="rId27" Type="http://schemas.openxmlformats.org/officeDocument/2006/relationships/hyperlink" Target="mailto:licitaciones@unionexport.com" TargetMode="External"/><Relationship Id="rId43" Type="http://schemas.openxmlformats.org/officeDocument/2006/relationships/hyperlink" Target="mailto:aboror@paill.com" TargetMode="External"/><Relationship Id="rId48" Type="http://schemas.openxmlformats.org/officeDocument/2006/relationships/hyperlink" Target="mailto:vgarcia@biothical.com" TargetMode="External"/><Relationship Id="rId64" Type="http://schemas.openxmlformats.org/officeDocument/2006/relationships/hyperlink" Target="mailto:ventas@menarini-ca.com" TargetMode="External"/><Relationship Id="rId69" Type="http://schemas.openxmlformats.org/officeDocument/2006/relationships/hyperlink" Target="mailto:foyerguatemalauriel8@gmail.com" TargetMode="External"/><Relationship Id="rId113" Type="http://schemas.openxmlformats.org/officeDocument/2006/relationships/hyperlink" Target="mailto:kyvelasquez@pisa.com.mx" TargetMode="External"/><Relationship Id="rId118" Type="http://schemas.openxmlformats.org/officeDocument/2006/relationships/hyperlink" Target="mailto:kyvelasquez@pisa.com.mx" TargetMode="External"/><Relationship Id="rId134" Type="http://schemas.openxmlformats.org/officeDocument/2006/relationships/hyperlink" Target="mailto:antonio.lavsa@gmail.com" TargetMode="External"/><Relationship Id="rId139" Type="http://schemas.openxmlformats.org/officeDocument/2006/relationships/hyperlink" Target="mailto:antonio.lavsa@gmail.com" TargetMode="External"/><Relationship Id="rId80" Type="http://schemas.openxmlformats.org/officeDocument/2006/relationships/hyperlink" Target="mailto:foyerguatemalauriel8@gmail.com" TargetMode="External"/><Relationship Id="rId85" Type="http://schemas.openxmlformats.org/officeDocument/2006/relationships/hyperlink" Target="mailto:michelle.c@grupodeanestesia.com" TargetMode="External"/><Relationship Id="rId12" Type="http://schemas.openxmlformats.org/officeDocument/2006/relationships/hyperlink" Target="mailto:csoto@sainsagt.com" TargetMode="External"/><Relationship Id="rId17" Type="http://schemas.openxmlformats.org/officeDocument/2006/relationships/hyperlink" Target="mailto:csoto@sainsagt.com" TargetMode="External"/><Relationship Id="rId33" Type="http://schemas.openxmlformats.org/officeDocument/2006/relationships/hyperlink" Target="mailto:licitaciones@unionexport.com" TargetMode="External"/><Relationship Id="rId38" Type="http://schemas.openxmlformats.org/officeDocument/2006/relationships/hyperlink" Target="mailto:vidasagt@hotmail.com" TargetMode="External"/><Relationship Id="rId59" Type="http://schemas.openxmlformats.org/officeDocument/2006/relationships/hyperlink" Target="mailto:vgarcia@biothical.com" TargetMode="External"/><Relationship Id="rId103" Type="http://schemas.openxmlformats.org/officeDocument/2006/relationships/hyperlink" Target="mailto:institucional@hadalabs.com" TargetMode="External"/><Relationship Id="rId108" Type="http://schemas.openxmlformats.org/officeDocument/2006/relationships/hyperlink" Target="mailto:marcosmazariegos@gmail.com" TargetMode="External"/><Relationship Id="rId124" Type="http://schemas.openxmlformats.org/officeDocument/2006/relationships/hyperlink" Target="mailto:kyvelasquez@pisa.com.mx" TargetMode="External"/><Relationship Id="rId129" Type="http://schemas.openxmlformats.org/officeDocument/2006/relationships/hyperlink" Target="mailto:kyvelasquez@pisa.com.mx" TargetMode="External"/><Relationship Id="rId54" Type="http://schemas.openxmlformats.org/officeDocument/2006/relationships/hyperlink" Target="mailto:vgarcia@biothical.com" TargetMode="External"/><Relationship Id="rId70" Type="http://schemas.openxmlformats.org/officeDocument/2006/relationships/hyperlink" Target="mailto:foyerguatemalauriel8@gmail.com" TargetMode="External"/><Relationship Id="rId75" Type="http://schemas.openxmlformats.org/officeDocument/2006/relationships/hyperlink" Target="mailto:foyerguatemalauriel8@gmail.com" TargetMode="External"/><Relationship Id="rId91" Type="http://schemas.openxmlformats.org/officeDocument/2006/relationships/hyperlink" Target="mailto:oxirentguatemala@oxirent.com" TargetMode="External"/><Relationship Id="rId96" Type="http://schemas.openxmlformats.org/officeDocument/2006/relationships/hyperlink" Target="mailto:medicamentos3@servicioint.com" TargetMode="External"/><Relationship Id="rId140" Type="http://schemas.openxmlformats.org/officeDocument/2006/relationships/hyperlink" Target="mailto:antonio.lavsa@gmail.com" TargetMode="External"/><Relationship Id="rId145" Type="http://schemas.openxmlformats.org/officeDocument/2006/relationships/hyperlink" Target="mailto:antonio.lavsa@gmail.com" TargetMode="External"/><Relationship Id="rId1" Type="http://schemas.openxmlformats.org/officeDocument/2006/relationships/hyperlink" Target="mailto:gerenciadeventas.refasa@gmail.com" TargetMode="External"/><Relationship Id="rId6" Type="http://schemas.openxmlformats.org/officeDocument/2006/relationships/hyperlink" Target="mailto:cdemendez@agefinda.com.gt" TargetMode="External"/><Relationship Id="rId23" Type="http://schemas.openxmlformats.org/officeDocument/2006/relationships/hyperlink" Target="mailto:licitaciones@unionexport.com" TargetMode="External"/><Relationship Id="rId28" Type="http://schemas.openxmlformats.org/officeDocument/2006/relationships/hyperlink" Target="mailto:licitaciones@unionexport.com" TargetMode="External"/><Relationship Id="rId49" Type="http://schemas.openxmlformats.org/officeDocument/2006/relationships/hyperlink" Target="mailto:vgarcia@biothical.com" TargetMode="External"/><Relationship Id="rId114" Type="http://schemas.openxmlformats.org/officeDocument/2006/relationships/hyperlink" Target="mailto:kyvelasquez@pisa.com.mx" TargetMode="External"/><Relationship Id="rId119" Type="http://schemas.openxmlformats.org/officeDocument/2006/relationships/hyperlink" Target="mailto:kyvelasquez@pisa.com.mx" TargetMode="External"/><Relationship Id="rId44" Type="http://schemas.openxmlformats.org/officeDocument/2006/relationships/hyperlink" Target="mailto:vgarcia@biothical.com" TargetMode="External"/><Relationship Id="rId60" Type="http://schemas.openxmlformats.org/officeDocument/2006/relationships/hyperlink" Target="mailto:vgarcia@biothical.com" TargetMode="External"/><Relationship Id="rId65" Type="http://schemas.openxmlformats.org/officeDocument/2006/relationships/hyperlink" Target="mailto:ventas@menarini-ca.com" TargetMode="External"/><Relationship Id="rId81" Type="http://schemas.openxmlformats.org/officeDocument/2006/relationships/hyperlink" Target="mailto:foyerguatemalauriel8@gmail.com" TargetMode="External"/><Relationship Id="rId86" Type="http://schemas.openxmlformats.org/officeDocument/2006/relationships/hyperlink" Target="mailto:michelle.c@grupodeanestesia.com" TargetMode="External"/><Relationship Id="rId130" Type="http://schemas.openxmlformats.org/officeDocument/2006/relationships/hyperlink" Target="mailto:kyvelasquez@pisa.com.mx" TargetMode="External"/><Relationship Id="rId135" Type="http://schemas.openxmlformats.org/officeDocument/2006/relationships/hyperlink" Target="mailto:antonio.lavsa@gmail.com" TargetMode="External"/><Relationship Id="rId13" Type="http://schemas.openxmlformats.org/officeDocument/2006/relationships/hyperlink" Target="mailto:csoto@sainsagt.com" TargetMode="External"/><Relationship Id="rId18" Type="http://schemas.openxmlformats.org/officeDocument/2006/relationships/hyperlink" Target="mailto:psandoval@dismert.com" TargetMode="External"/><Relationship Id="rId39" Type="http://schemas.openxmlformats.org/officeDocument/2006/relationships/hyperlink" Target="mailto:vosorio@pharmozlaboratorios.com" TargetMode="External"/><Relationship Id="rId109" Type="http://schemas.openxmlformats.org/officeDocument/2006/relationships/hyperlink" Target="mailto:kyvelasquez@pisa.com.mx" TargetMode="External"/><Relationship Id="rId34" Type="http://schemas.openxmlformats.org/officeDocument/2006/relationships/hyperlink" Target="mailto:licitaciones@unionexport.com" TargetMode="External"/><Relationship Id="rId50" Type="http://schemas.openxmlformats.org/officeDocument/2006/relationships/hyperlink" Target="mailto:vgarcia@biothical.com" TargetMode="External"/><Relationship Id="rId55" Type="http://schemas.openxmlformats.org/officeDocument/2006/relationships/hyperlink" Target="mailto:vgarcia@biothical.com" TargetMode="External"/><Relationship Id="rId76" Type="http://schemas.openxmlformats.org/officeDocument/2006/relationships/hyperlink" Target="mailto:foyerguatemalauriel8@gmail.com" TargetMode="External"/><Relationship Id="rId97" Type="http://schemas.openxmlformats.org/officeDocument/2006/relationships/hyperlink" Target="mailto:medicamentos3@servicioint.com" TargetMode="External"/><Relationship Id="rId104" Type="http://schemas.openxmlformats.org/officeDocument/2006/relationships/hyperlink" Target="mailto:institucional@hadalabs.com" TargetMode="External"/><Relationship Id="rId120" Type="http://schemas.openxmlformats.org/officeDocument/2006/relationships/hyperlink" Target="mailto:kyvelasquez@pisa.com.mx" TargetMode="External"/><Relationship Id="rId125" Type="http://schemas.openxmlformats.org/officeDocument/2006/relationships/hyperlink" Target="mailto:kyvelasquez@pisa.com.mx" TargetMode="External"/><Relationship Id="rId141" Type="http://schemas.openxmlformats.org/officeDocument/2006/relationships/hyperlink" Target="mailto:antonio.lavsa@gmail.com" TargetMode="External"/><Relationship Id="rId146" Type="http://schemas.openxmlformats.org/officeDocument/2006/relationships/hyperlink" Target="mailto:antonio.lavsa@gmail.com" TargetMode="External"/><Relationship Id="rId7" Type="http://schemas.openxmlformats.org/officeDocument/2006/relationships/hyperlink" Target="mailto:admo.avispharma@gmail.com" TargetMode="External"/><Relationship Id="rId71" Type="http://schemas.openxmlformats.org/officeDocument/2006/relationships/hyperlink" Target="mailto:foyerguatemalauriel8@gmail.com" TargetMode="External"/><Relationship Id="rId92" Type="http://schemas.openxmlformats.org/officeDocument/2006/relationships/hyperlink" Target="mailto:oxirentguatemala@oxirent.com" TargetMode="External"/><Relationship Id="rId2" Type="http://schemas.openxmlformats.org/officeDocument/2006/relationships/hyperlink" Target="mailto:cdemendez@agefinda.com.gt" TargetMode="External"/><Relationship Id="rId29" Type="http://schemas.openxmlformats.org/officeDocument/2006/relationships/hyperlink" Target="mailto:licitaciones@unionexport.com" TargetMode="External"/><Relationship Id="rId24" Type="http://schemas.openxmlformats.org/officeDocument/2006/relationships/hyperlink" Target="mailto:licitaciones@unionexport.com" TargetMode="External"/><Relationship Id="rId40" Type="http://schemas.openxmlformats.org/officeDocument/2006/relationships/hyperlink" Target="mailto:info@avivgt.com" TargetMode="External"/><Relationship Id="rId45" Type="http://schemas.openxmlformats.org/officeDocument/2006/relationships/hyperlink" Target="mailto:vgarcia@biothical.com" TargetMode="External"/><Relationship Id="rId66" Type="http://schemas.openxmlformats.org/officeDocument/2006/relationships/hyperlink" Target="mailto:foyerguatemalauriel8@gmail.com" TargetMode="External"/><Relationship Id="rId87" Type="http://schemas.openxmlformats.org/officeDocument/2006/relationships/hyperlink" Target="mailto:michelle.c@grupodeanestesia.com" TargetMode="External"/><Relationship Id="rId110" Type="http://schemas.openxmlformats.org/officeDocument/2006/relationships/hyperlink" Target="mailto:kyvelasquez@pisa.com.mx" TargetMode="External"/><Relationship Id="rId115" Type="http://schemas.openxmlformats.org/officeDocument/2006/relationships/hyperlink" Target="mailto:kyvelasquez@pisa.com.mx" TargetMode="External"/><Relationship Id="rId131" Type="http://schemas.openxmlformats.org/officeDocument/2006/relationships/hyperlink" Target="mailto:kyvelasquez@pisa.com.mx" TargetMode="External"/><Relationship Id="rId136" Type="http://schemas.openxmlformats.org/officeDocument/2006/relationships/hyperlink" Target="mailto:antonio.lavsa@gmail.com" TargetMode="External"/><Relationship Id="rId61" Type="http://schemas.openxmlformats.org/officeDocument/2006/relationships/hyperlink" Target="mailto:vgarcia@biothical.com" TargetMode="External"/><Relationship Id="rId82" Type="http://schemas.openxmlformats.org/officeDocument/2006/relationships/hyperlink" Target="mailto:foyerguatemalauriel8@gmail.com" TargetMode="External"/><Relationship Id="rId19" Type="http://schemas.openxmlformats.org/officeDocument/2006/relationships/hyperlink" Target="mailto:psandoval@dismert.com" TargetMode="External"/><Relationship Id="rId14" Type="http://schemas.openxmlformats.org/officeDocument/2006/relationships/hyperlink" Target="mailto:csoto@sainsagt.com" TargetMode="External"/><Relationship Id="rId30" Type="http://schemas.openxmlformats.org/officeDocument/2006/relationships/hyperlink" Target="mailto:licitaciones@unionexport.com" TargetMode="External"/><Relationship Id="rId35" Type="http://schemas.openxmlformats.org/officeDocument/2006/relationships/hyperlink" Target="mailto:licitaciones@unionexport.com" TargetMode="External"/><Relationship Id="rId56" Type="http://schemas.openxmlformats.org/officeDocument/2006/relationships/hyperlink" Target="mailto:vgarcia@biothical.com" TargetMode="External"/><Relationship Id="rId77" Type="http://schemas.openxmlformats.org/officeDocument/2006/relationships/hyperlink" Target="mailto:foyerguatemalauriel8@gmail.com" TargetMode="External"/><Relationship Id="rId100" Type="http://schemas.openxmlformats.org/officeDocument/2006/relationships/hyperlink" Target="mailto:francisco.garcia@eurofarma.com" TargetMode="External"/><Relationship Id="rId105" Type="http://schemas.openxmlformats.org/officeDocument/2006/relationships/hyperlink" Target="mailto:institucional@hadalabs.com" TargetMode="External"/><Relationship Id="rId126" Type="http://schemas.openxmlformats.org/officeDocument/2006/relationships/hyperlink" Target="mailto:kyvelasquez@pisa.com.mx" TargetMode="External"/><Relationship Id="rId147" Type="http://schemas.openxmlformats.org/officeDocument/2006/relationships/printerSettings" Target="../printerSettings/printerSettings5.bin"/><Relationship Id="rId8" Type="http://schemas.openxmlformats.org/officeDocument/2006/relationships/hyperlink" Target="mailto:sofia.velarde@lcjsa.com" TargetMode="External"/><Relationship Id="rId51" Type="http://schemas.openxmlformats.org/officeDocument/2006/relationships/hyperlink" Target="mailto:vgarcia@biothical.com" TargetMode="External"/><Relationship Id="rId72" Type="http://schemas.openxmlformats.org/officeDocument/2006/relationships/hyperlink" Target="mailto:foyerguatemalauriel8@gmail.com" TargetMode="External"/><Relationship Id="rId93" Type="http://schemas.openxmlformats.org/officeDocument/2006/relationships/hyperlink" Target="mailto:oxirentguatemala@oxirent.com" TargetMode="External"/><Relationship Id="rId98" Type="http://schemas.openxmlformats.org/officeDocument/2006/relationships/hyperlink" Target="mailto:medicamentos3@servicioint.com" TargetMode="External"/><Relationship Id="rId121" Type="http://schemas.openxmlformats.org/officeDocument/2006/relationships/hyperlink" Target="mailto:kyvelasquez@pisa.com.mx" TargetMode="External"/><Relationship Id="rId142" Type="http://schemas.openxmlformats.org/officeDocument/2006/relationships/hyperlink" Target="mailto:antonio.lavsa@gmail.com" TargetMode="External"/><Relationship Id="rId3" Type="http://schemas.openxmlformats.org/officeDocument/2006/relationships/hyperlink" Target="mailto:cdemendez@agefinda.com.gt" TargetMode="External"/><Relationship Id="rId25" Type="http://schemas.openxmlformats.org/officeDocument/2006/relationships/hyperlink" Target="mailto:licitaciones@unionexport.com" TargetMode="External"/><Relationship Id="rId46" Type="http://schemas.openxmlformats.org/officeDocument/2006/relationships/hyperlink" Target="mailto:vgarcia@biothical.com" TargetMode="External"/><Relationship Id="rId67" Type="http://schemas.openxmlformats.org/officeDocument/2006/relationships/hyperlink" Target="mailto:foyerguatemalauriel8@gmail.com" TargetMode="External"/><Relationship Id="rId116" Type="http://schemas.openxmlformats.org/officeDocument/2006/relationships/hyperlink" Target="mailto:kyvelasquez@pisa.com.mx" TargetMode="External"/><Relationship Id="rId137" Type="http://schemas.openxmlformats.org/officeDocument/2006/relationships/hyperlink" Target="mailto:antonio.lavsa@gmail.com" TargetMode="External"/><Relationship Id="rId20" Type="http://schemas.openxmlformats.org/officeDocument/2006/relationships/hyperlink" Target="mailto:psandoval@dismert.com" TargetMode="External"/><Relationship Id="rId41" Type="http://schemas.openxmlformats.org/officeDocument/2006/relationships/hyperlink" Target="mailto:aboror@paill.com" TargetMode="External"/><Relationship Id="rId62" Type="http://schemas.openxmlformats.org/officeDocument/2006/relationships/hyperlink" Target="mailto:ventas@menarini-ca.com" TargetMode="External"/><Relationship Id="rId83" Type="http://schemas.openxmlformats.org/officeDocument/2006/relationships/hyperlink" Target="mailto:foyerguatemalauriel8@gmail.com" TargetMode="External"/><Relationship Id="rId88" Type="http://schemas.openxmlformats.org/officeDocument/2006/relationships/hyperlink" Target="mailto:herbert.mendez@kersa.com.gt" TargetMode="External"/><Relationship Id="rId111" Type="http://schemas.openxmlformats.org/officeDocument/2006/relationships/hyperlink" Target="mailto:kyvelasquez@pisa.com.mx" TargetMode="External"/><Relationship Id="rId132" Type="http://schemas.openxmlformats.org/officeDocument/2006/relationships/hyperlink" Target="mailto:antonio.lavsa@gmail.com" TargetMode="External"/><Relationship Id="rId15" Type="http://schemas.openxmlformats.org/officeDocument/2006/relationships/hyperlink" Target="mailto:csoto@sainsagt.com" TargetMode="External"/><Relationship Id="rId36" Type="http://schemas.openxmlformats.org/officeDocument/2006/relationships/hyperlink" Target="mailto:licitaciones@unionexport.com" TargetMode="External"/><Relationship Id="rId57" Type="http://schemas.openxmlformats.org/officeDocument/2006/relationships/hyperlink" Target="mailto:vgarcia@biothical.com" TargetMode="External"/><Relationship Id="rId106" Type="http://schemas.openxmlformats.org/officeDocument/2006/relationships/hyperlink" Target="mailto:institucional@hadalabs.com" TargetMode="External"/><Relationship Id="rId127" Type="http://schemas.openxmlformats.org/officeDocument/2006/relationships/hyperlink" Target="mailto:kyvelasquez@pisa.com.mx" TargetMode="External"/><Relationship Id="rId10" Type="http://schemas.openxmlformats.org/officeDocument/2006/relationships/hyperlink" Target="mailto:sac@pspharmaceutical.com" TargetMode="External"/><Relationship Id="rId31" Type="http://schemas.openxmlformats.org/officeDocument/2006/relationships/hyperlink" Target="mailto:licitaciones@unionexport.com" TargetMode="External"/><Relationship Id="rId52" Type="http://schemas.openxmlformats.org/officeDocument/2006/relationships/hyperlink" Target="mailto:vgarcia@biothical.com" TargetMode="External"/><Relationship Id="rId73" Type="http://schemas.openxmlformats.org/officeDocument/2006/relationships/hyperlink" Target="mailto:foyerguatemalauriel8@gmail.com" TargetMode="External"/><Relationship Id="rId78" Type="http://schemas.openxmlformats.org/officeDocument/2006/relationships/hyperlink" Target="mailto:foyerguatemalauriel8@gmail.com" TargetMode="External"/><Relationship Id="rId94" Type="http://schemas.openxmlformats.org/officeDocument/2006/relationships/hyperlink" Target="mailto:oxirentguatemala@oxirent.com" TargetMode="External"/><Relationship Id="rId99" Type="http://schemas.openxmlformats.org/officeDocument/2006/relationships/hyperlink" Target="mailto:ventas@madausa.com" TargetMode="External"/><Relationship Id="rId101" Type="http://schemas.openxmlformats.org/officeDocument/2006/relationships/hyperlink" Target="mailto:francisco.garcia@eurofarma.com" TargetMode="External"/><Relationship Id="rId122" Type="http://schemas.openxmlformats.org/officeDocument/2006/relationships/hyperlink" Target="mailto:kyvelasquez@pisa.com.mx" TargetMode="External"/><Relationship Id="rId143" Type="http://schemas.openxmlformats.org/officeDocument/2006/relationships/hyperlink" Target="mailto:antonio.lavsa@gmail.com" TargetMode="External"/><Relationship Id="rId148" Type="http://schemas.openxmlformats.org/officeDocument/2006/relationships/table" Target="../tables/table2.xml"/><Relationship Id="rId4" Type="http://schemas.openxmlformats.org/officeDocument/2006/relationships/hyperlink" Target="mailto:cdemendez@agefinda.com.gt" TargetMode="External"/><Relationship Id="rId9" Type="http://schemas.openxmlformats.org/officeDocument/2006/relationships/hyperlink" Target="mailto:intitucionalumed@umed.com.gt" TargetMode="External"/><Relationship Id="rId26" Type="http://schemas.openxmlformats.org/officeDocument/2006/relationships/hyperlink" Target="mailto:licitaciones@unionexport.com" TargetMode="External"/><Relationship Id="rId47" Type="http://schemas.openxmlformats.org/officeDocument/2006/relationships/hyperlink" Target="mailto:vgarcia@biothical.com" TargetMode="External"/><Relationship Id="rId68" Type="http://schemas.openxmlformats.org/officeDocument/2006/relationships/hyperlink" Target="mailto:foyerguatemalauriel8@gmail.com" TargetMode="External"/><Relationship Id="rId89" Type="http://schemas.openxmlformats.org/officeDocument/2006/relationships/hyperlink" Target="mailto:jglotuspahrma@gmail.com" TargetMode="External"/><Relationship Id="rId112" Type="http://schemas.openxmlformats.org/officeDocument/2006/relationships/hyperlink" Target="mailto:kyvelasquez@pisa.com.mx" TargetMode="External"/><Relationship Id="rId133" Type="http://schemas.openxmlformats.org/officeDocument/2006/relationships/hyperlink" Target="mailto:antonio.lavsa@gmail.com" TargetMode="External"/><Relationship Id="rId16" Type="http://schemas.openxmlformats.org/officeDocument/2006/relationships/hyperlink" Target="mailto:csoto@sainsagt.com" TargetMode="External"/><Relationship Id="rId37" Type="http://schemas.openxmlformats.org/officeDocument/2006/relationships/hyperlink" Target="mailto:licitaciones@unionexport.com" TargetMode="External"/><Relationship Id="rId58" Type="http://schemas.openxmlformats.org/officeDocument/2006/relationships/hyperlink" Target="mailto:vgarcia@biothical.com" TargetMode="External"/><Relationship Id="rId79" Type="http://schemas.openxmlformats.org/officeDocument/2006/relationships/hyperlink" Target="mailto:foyerguatemalauriel8@gmail.com" TargetMode="External"/><Relationship Id="rId102" Type="http://schemas.openxmlformats.org/officeDocument/2006/relationships/hyperlink" Target="mailto:francisco.garcia@eurofarma.com" TargetMode="External"/><Relationship Id="rId123" Type="http://schemas.openxmlformats.org/officeDocument/2006/relationships/hyperlink" Target="mailto:kyvelasquez@pisa.com.mx" TargetMode="External"/><Relationship Id="rId144" Type="http://schemas.openxmlformats.org/officeDocument/2006/relationships/hyperlink" Target="mailto:antonio.lavs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74160-D0FF-4025-8F11-0A518F5A64EB}">
  <dimension ref="C1:H160"/>
  <sheetViews>
    <sheetView view="pageBreakPreview" topLeftCell="A6" zoomScaleNormal="130" zoomScaleSheetLayoutView="100" workbookViewId="0">
      <selection activeCell="E12" sqref="E12"/>
    </sheetView>
  </sheetViews>
  <sheetFormatPr baseColWidth="10" defaultColWidth="8" defaultRowHeight="12.75" x14ac:dyDescent="0.25"/>
  <cols>
    <col min="1" max="1" width="2.140625" style="60" customWidth="1"/>
    <col min="2" max="2" width="5.42578125" style="60" customWidth="1"/>
    <col min="3" max="3" width="11.7109375" style="60" customWidth="1"/>
    <col min="4" max="4" width="32.5703125" style="73" customWidth="1"/>
    <col min="5" max="5" width="63.85546875" style="149" customWidth="1"/>
    <col min="6" max="6" width="13.5703125" style="73" customWidth="1"/>
    <col min="7" max="7" width="17.7109375" style="74" customWidth="1"/>
    <col min="8" max="8" width="25.7109375" style="60" customWidth="1"/>
    <col min="9" max="16384" width="8" style="60"/>
  </cols>
  <sheetData>
    <row r="1" spans="3:8" ht="18.75" x14ac:dyDescent="0.25">
      <c r="C1" s="166" t="s">
        <v>0</v>
      </c>
      <c r="D1" s="166"/>
      <c r="E1" s="166"/>
      <c r="F1" s="166"/>
      <c r="G1" s="166"/>
      <c r="H1" s="166"/>
    </row>
    <row r="2" spans="3:8" ht="18.75" x14ac:dyDescent="0.25">
      <c r="C2" s="166" t="s">
        <v>1</v>
      </c>
      <c r="D2" s="166"/>
      <c r="E2" s="166"/>
      <c r="F2" s="166"/>
      <c r="G2" s="166"/>
      <c r="H2" s="166"/>
    </row>
    <row r="3" spans="3:8" ht="18.75" customHeight="1" x14ac:dyDescent="0.25">
      <c r="C3" s="167" t="s">
        <v>2</v>
      </c>
      <c r="D3" s="167"/>
      <c r="E3" s="167"/>
      <c r="F3" s="167"/>
      <c r="G3" s="167"/>
      <c r="H3" s="167"/>
    </row>
    <row r="4" spans="3:8" ht="18.75" x14ac:dyDescent="0.25">
      <c r="C4" s="166" t="s">
        <v>3</v>
      </c>
      <c r="D4" s="166"/>
      <c r="E4" s="166"/>
      <c r="F4" s="166"/>
      <c r="G4" s="166"/>
      <c r="H4" s="166"/>
    </row>
    <row r="6" spans="3:8" ht="49.5" customHeight="1" x14ac:dyDescent="0.25">
      <c r="C6" s="150" t="s">
        <v>4</v>
      </c>
      <c r="D6" s="150" t="s">
        <v>5</v>
      </c>
      <c r="E6" s="61" t="s">
        <v>6</v>
      </c>
      <c r="F6" s="150" t="s">
        <v>7</v>
      </c>
      <c r="G6" s="151" t="s">
        <v>8</v>
      </c>
      <c r="H6" s="150" t="s">
        <v>9</v>
      </c>
    </row>
    <row r="7" spans="3:8" ht="74.25" customHeight="1" x14ac:dyDescent="0.25">
      <c r="C7" s="137">
        <v>1</v>
      </c>
      <c r="D7" s="138" t="s">
        <v>10</v>
      </c>
      <c r="E7" s="144" t="s">
        <v>11</v>
      </c>
      <c r="F7" s="139" t="s">
        <v>12</v>
      </c>
      <c r="G7" s="140">
        <v>1009.18895058805</v>
      </c>
      <c r="H7" s="139" t="s">
        <v>13</v>
      </c>
    </row>
    <row r="8" spans="3:8" ht="74.25" customHeight="1" x14ac:dyDescent="0.25">
      <c r="C8" s="137">
        <v>2</v>
      </c>
      <c r="D8" s="138" t="s">
        <v>14</v>
      </c>
      <c r="E8" s="144" t="s">
        <v>15</v>
      </c>
      <c r="F8" s="141" t="s">
        <v>16</v>
      </c>
      <c r="G8" s="140">
        <v>2.72</v>
      </c>
      <c r="H8" s="139" t="s">
        <v>13</v>
      </c>
    </row>
    <row r="9" spans="3:8" ht="74.25" customHeight="1" x14ac:dyDescent="0.25">
      <c r="C9" s="137">
        <v>3</v>
      </c>
      <c r="D9" s="138" t="s">
        <v>17</v>
      </c>
      <c r="E9" s="144" t="s">
        <v>18</v>
      </c>
      <c r="F9" s="141" t="s">
        <v>12</v>
      </c>
      <c r="G9" s="140">
        <v>1740.7954532029189</v>
      </c>
      <c r="H9" s="139" t="s">
        <v>13</v>
      </c>
    </row>
    <row r="10" spans="3:8" ht="74.25" customHeight="1" x14ac:dyDescent="0.25">
      <c r="C10" s="137">
        <v>4</v>
      </c>
      <c r="D10" s="138" t="s">
        <v>19</v>
      </c>
      <c r="E10" s="144" t="s">
        <v>20</v>
      </c>
      <c r="F10" s="141" t="s">
        <v>12</v>
      </c>
      <c r="G10" s="140">
        <v>120.385510204081</v>
      </c>
      <c r="H10" s="139" t="s">
        <v>13</v>
      </c>
    </row>
    <row r="11" spans="3:8" ht="74.25" customHeight="1" x14ac:dyDescent="0.25">
      <c r="C11" s="142">
        <v>5</v>
      </c>
      <c r="D11" s="138" t="s">
        <v>21</v>
      </c>
      <c r="E11" s="144" t="s">
        <v>22</v>
      </c>
      <c r="F11" s="141" t="s">
        <v>12</v>
      </c>
      <c r="G11" s="140">
        <v>86.115204861111096</v>
      </c>
      <c r="H11" s="139" t="s">
        <v>13</v>
      </c>
    </row>
    <row r="12" spans="3:8" ht="74.25" customHeight="1" x14ac:dyDescent="0.25">
      <c r="C12" s="142">
        <v>5</v>
      </c>
      <c r="D12" s="138" t="s">
        <v>21</v>
      </c>
      <c r="E12" s="145" t="s">
        <v>23</v>
      </c>
      <c r="F12" s="141" t="s">
        <v>12</v>
      </c>
      <c r="G12" s="140">
        <v>155.75</v>
      </c>
      <c r="H12" s="139" t="s">
        <v>13</v>
      </c>
    </row>
    <row r="13" spans="3:8" s="68" customFormat="1" ht="74.25" customHeight="1" x14ac:dyDescent="0.25">
      <c r="C13" s="137">
        <v>6</v>
      </c>
      <c r="D13" s="138" t="s">
        <v>24</v>
      </c>
      <c r="E13" s="144" t="s">
        <v>25</v>
      </c>
      <c r="F13" s="141" t="s">
        <v>12</v>
      </c>
      <c r="G13" s="140">
        <v>21.430060424962925</v>
      </c>
      <c r="H13" s="139" t="s">
        <v>26</v>
      </c>
    </row>
    <row r="14" spans="3:8" ht="74.25" customHeight="1" x14ac:dyDescent="0.25">
      <c r="C14" s="137">
        <v>7</v>
      </c>
      <c r="D14" s="138" t="s">
        <v>27</v>
      </c>
      <c r="E14" s="144" t="s">
        <v>28</v>
      </c>
      <c r="F14" s="141" t="s">
        <v>12</v>
      </c>
      <c r="G14" s="140">
        <v>20.419694057876459</v>
      </c>
      <c r="H14" s="139" t="s">
        <v>26</v>
      </c>
    </row>
    <row r="15" spans="3:8" ht="74.25" customHeight="1" x14ac:dyDescent="0.25">
      <c r="C15" s="137">
        <v>8</v>
      </c>
      <c r="D15" s="138" t="s">
        <v>29</v>
      </c>
      <c r="E15" s="144" t="s">
        <v>30</v>
      </c>
      <c r="F15" s="141" t="s">
        <v>12</v>
      </c>
      <c r="G15" s="140">
        <v>33.185075269148037</v>
      </c>
      <c r="H15" s="139" t="s">
        <v>26</v>
      </c>
    </row>
    <row r="16" spans="3:8" ht="74.25" customHeight="1" x14ac:dyDescent="0.25">
      <c r="C16" s="137">
        <v>9</v>
      </c>
      <c r="D16" s="138" t="s">
        <v>31</v>
      </c>
      <c r="E16" s="144" t="s">
        <v>32</v>
      </c>
      <c r="F16" s="141" t="s">
        <v>12</v>
      </c>
      <c r="G16" s="140">
        <v>26.262440271926391</v>
      </c>
      <c r="H16" s="139" t="s">
        <v>26</v>
      </c>
    </row>
    <row r="17" spans="3:8" ht="74.25" customHeight="1" x14ac:dyDescent="0.25">
      <c r="C17" s="137">
        <v>10</v>
      </c>
      <c r="D17" s="138" t="s">
        <v>33</v>
      </c>
      <c r="E17" s="144" t="s">
        <v>34</v>
      </c>
      <c r="F17" s="141" t="s">
        <v>12</v>
      </c>
      <c r="G17" s="140">
        <v>3.6877246772140291</v>
      </c>
      <c r="H17" s="139" t="s">
        <v>26</v>
      </c>
    </row>
    <row r="18" spans="3:8" ht="74.25" customHeight="1" x14ac:dyDescent="0.25">
      <c r="C18" s="137">
        <v>11</v>
      </c>
      <c r="D18" s="138" t="s">
        <v>35</v>
      </c>
      <c r="E18" s="144" t="s">
        <v>36</v>
      </c>
      <c r="F18" s="141" t="s">
        <v>12</v>
      </c>
      <c r="G18" s="140">
        <v>4.1789910243190898</v>
      </c>
      <c r="H18" s="139" t="s">
        <v>26</v>
      </c>
    </row>
    <row r="19" spans="3:8" ht="74.25" customHeight="1" x14ac:dyDescent="0.25">
      <c r="C19" s="137">
        <v>12</v>
      </c>
      <c r="D19" s="138" t="s">
        <v>37</v>
      </c>
      <c r="E19" s="144" t="s">
        <v>38</v>
      </c>
      <c r="F19" s="141" t="s">
        <v>16</v>
      </c>
      <c r="G19" s="140">
        <v>1.09931961182551</v>
      </c>
      <c r="H19" s="139" t="s">
        <v>26</v>
      </c>
    </row>
    <row r="20" spans="3:8" ht="74.25" customHeight="1" x14ac:dyDescent="0.25">
      <c r="C20" s="137">
        <v>13</v>
      </c>
      <c r="D20" s="138" t="s">
        <v>39</v>
      </c>
      <c r="E20" s="144" t="s">
        <v>40</v>
      </c>
      <c r="F20" s="141" t="s">
        <v>12</v>
      </c>
      <c r="G20" s="140">
        <v>0.74981104798274745</v>
      </c>
      <c r="H20" s="139" t="s">
        <v>41</v>
      </c>
    </row>
    <row r="21" spans="3:8" ht="74.25" customHeight="1" x14ac:dyDescent="0.25">
      <c r="C21" s="137">
        <v>14</v>
      </c>
      <c r="D21" s="138" t="s">
        <v>42</v>
      </c>
      <c r="E21" s="144" t="s">
        <v>43</v>
      </c>
      <c r="F21" s="141" t="s">
        <v>12</v>
      </c>
      <c r="G21" s="140">
        <v>1.5374091326539765</v>
      </c>
      <c r="H21" s="139" t="s">
        <v>41</v>
      </c>
    </row>
    <row r="22" spans="3:8" ht="74.25" customHeight="1" x14ac:dyDescent="0.25">
      <c r="C22" s="137">
        <v>15</v>
      </c>
      <c r="D22" s="138" t="s">
        <v>44</v>
      </c>
      <c r="E22" s="144" t="s">
        <v>45</v>
      </c>
      <c r="F22" s="141" t="s">
        <v>46</v>
      </c>
      <c r="G22" s="140">
        <v>0.7346248937589146</v>
      </c>
      <c r="H22" s="139" t="s">
        <v>41</v>
      </c>
    </row>
    <row r="23" spans="3:8" ht="74.25" customHeight="1" x14ac:dyDescent="0.25">
      <c r="C23" s="137">
        <v>16</v>
      </c>
      <c r="D23" s="138" t="s">
        <v>47</v>
      </c>
      <c r="E23" s="144" t="s">
        <v>48</v>
      </c>
      <c r="F23" s="141" t="s">
        <v>12</v>
      </c>
      <c r="G23" s="140">
        <v>70.740519998401865</v>
      </c>
      <c r="H23" s="139" t="s">
        <v>41</v>
      </c>
    </row>
    <row r="24" spans="3:8" ht="74.25" customHeight="1" x14ac:dyDescent="0.25">
      <c r="C24" s="137">
        <v>17</v>
      </c>
      <c r="D24" s="138" t="s">
        <v>49</v>
      </c>
      <c r="E24" s="144" t="s">
        <v>50</v>
      </c>
      <c r="F24" s="141" t="s">
        <v>12</v>
      </c>
      <c r="G24" s="140">
        <v>73.514618227741522</v>
      </c>
      <c r="H24" s="139" t="s">
        <v>41</v>
      </c>
    </row>
    <row r="25" spans="3:8" ht="74.25" customHeight="1" x14ac:dyDescent="0.25">
      <c r="C25" s="137">
        <v>18</v>
      </c>
      <c r="D25" s="138" t="s">
        <v>51</v>
      </c>
      <c r="E25" s="144" t="s">
        <v>52</v>
      </c>
      <c r="F25" s="141" t="s">
        <v>12</v>
      </c>
      <c r="G25" s="140">
        <v>59.928897787361556</v>
      </c>
      <c r="H25" s="139" t="s">
        <v>41</v>
      </c>
    </row>
    <row r="26" spans="3:8" ht="74.25" customHeight="1" x14ac:dyDescent="0.25">
      <c r="C26" s="137">
        <v>19</v>
      </c>
      <c r="D26" s="138" t="s">
        <v>53</v>
      </c>
      <c r="E26" s="144" t="s">
        <v>54</v>
      </c>
      <c r="F26" s="141" t="s">
        <v>12</v>
      </c>
      <c r="G26" s="140">
        <v>3.7801018509659792</v>
      </c>
      <c r="H26" s="139" t="s">
        <v>41</v>
      </c>
    </row>
    <row r="27" spans="3:8" ht="74.25" customHeight="1" x14ac:dyDescent="0.25">
      <c r="C27" s="137">
        <v>20</v>
      </c>
      <c r="D27" s="138" t="s">
        <v>55</v>
      </c>
      <c r="E27" s="144" t="s">
        <v>56</v>
      </c>
      <c r="F27" s="141" t="s">
        <v>12</v>
      </c>
      <c r="G27" s="140">
        <v>10.300285367883429</v>
      </c>
      <c r="H27" s="139" t="s">
        <v>41</v>
      </c>
    </row>
    <row r="28" spans="3:8" ht="74.25" customHeight="1" x14ac:dyDescent="0.25">
      <c r="C28" s="137">
        <v>21</v>
      </c>
      <c r="D28" s="138" t="s">
        <v>57</v>
      </c>
      <c r="E28" s="144" t="s">
        <v>58</v>
      </c>
      <c r="F28" s="141" t="s">
        <v>12</v>
      </c>
      <c r="G28" s="140">
        <v>0.67861545234709275</v>
      </c>
      <c r="H28" s="139" t="s">
        <v>41</v>
      </c>
    </row>
    <row r="29" spans="3:8" ht="74.25" customHeight="1" x14ac:dyDescent="0.25">
      <c r="C29" s="137">
        <v>22</v>
      </c>
      <c r="D29" s="138" t="s">
        <v>59</v>
      </c>
      <c r="E29" s="144" t="s">
        <v>60</v>
      </c>
      <c r="F29" s="141" t="s">
        <v>12</v>
      </c>
      <c r="G29" s="140">
        <v>3.5545071451150849</v>
      </c>
      <c r="H29" s="139" t="s">
        <v>41</v>
      </c>
    </row>
    <row r="30" spans="3:8" ht="74.25" customHeight="1" x14ac:dyDescent="0.25">
      <c r="C30" s="137">
        <v>23</v>
      </c>
      <c r="D30" s="138" t="s">
        <v>61</v>
      </c>
      <c r="E30" s="144" t="s">
        <v>62</v>
      </c>
      <c r="F30" s="141" t="s">
        <v>12</v>
      </c>
      <c r="G30" s="140">
        <v>2.8023281642264499</v>
      </c>
      <c r="H30" s="139" t="s">
        <v>41</v>
      </c>
    </row>
    <row r="31" spans="3:8" ht="74.25" customHeight="1" x14ac:dyDescent="0.25">
      <c r="C31" s="137">
        <v>24</v>
      </c>
      <c r="D31" s="138" t="s">
        <v>63</v>
      </c>
      <c r="E31" s="144" t="s">
        <v>64</v>
      </c>
      <c r="F31" s="141" t="s">
        <v>12</v>
      </c>
      <c r="G31" s="140">
        <v>1.9426601674518174</v>
      </c>
      <c r="H31" s="139" t="s">
        <v>65</v>
      </c>
    </row>
    <row r="32" spans="3:8" ht="74.25" customHeight="1" x14ac:dyDescent="0.25">
      <c r="C32" s="137">
        <v>25</v>
      </c>
      <c r="D32" s="138" t="s">
        <v>66</v>
      </c>
      <c r="E32" s="144" t="s">
        <v>67</v>
      </c>
      <c r="F32" s="141" t="s">
        <v>12</v>
      </c>
      <c r="G32" s="140">
        <v>7.3567959228724984</v>
      </c>
      <c r="H32" s="139" t="s">
        <v>65</v>
      </c>
    </row>
    <row r="33" spans="3:8" ht="74.25" customHeight="1" x14ac:dyDescent="0.25">
      <c r="C33" s="137">
        <v>26</v>
      </c>
      <c r="D33" s="138" t="s">
        <v>68</v>
      </c>
      <c r="E33" s="144" t="s">
        <v>69</v>
      </c>
      <c r="F33" s="141" t="s">
        <v>12</v>
      </c>
      <c r="G33" s="140">
        <v>44.781207545539829</v>
      </c>
      <c r="H33" s="139" t="s">
        <v>70</v>
      </c>
    </row>
    <row r="34" spans="3:8" ht="74.25" customHeight="1" x14ac:dyDescent="0.25">
      <c r="C34" s="137">
        <v>27</v>
      </c>
      <c r="D34" s="138" t="s">
        <v>71</v>
      </c>
      <c r="E34" s="144" t="s">
        <v>72</v>
      </c>
      <c r="F34" s="141" t="s">
        <v>46</v>
      </c>
      <c r="G34" s="140">
        <v>130.5266666666667</v>
      </c>
      <c r="H34" s="139" t="s">
        <v>70</v>
      </c>
    </row>
    <row r="35" spans="3:8" ht="74.25" customHeight="1" x14ac:dyDescent="0.25">
      <c r="C35" s="137">
        <v>28</v>
      </c>
      <c r="D35" s="138" t="s">
        <v>73</v>
      </c>
      <c r="E35" s="144" t="s">
        <v>74</v>
      </c>
      <c r="F35" s="141" t="s">
        <v>12</v>
      </c>
      <c r="G35" s="140">
        <v>130</v>
      </c>
      <c r="H35" s="139" t="s">
        <v>70</v>
      </c>
    </row>
    <row r="36" spans="3:8" ht="74.25" customHeight="1" x14ac:dyDescent="0.25">
      <c r="C36" s="137">
        <v>29</v>
      </c>
      <c r="D36" s="138" t="s">
        <v>75</v>
      </c>
      <c r="E36" s="144" t="s">
        <v>76</v>
      </c>
      <c r="F36" s="141" t="s">
        <v>12</v>
      </c>
      <c r="G36" s="140">
        <v>1.4658968850698171</v>
      </c>
      <c r="H36" s="139" t="s">
        <v>77</v>
      </c>
    </row>
    <row r="37" spans="3:8" ht="74.25" customHeight="1" x14ac:dyDescent="0.25">
      <c r="C37" s="137">
        <v>30</v>
      </c>
      <c r="D37" s="138" t="s">
        <v>78</v>
      </c>
      <c r="E37" s="144" t="s">
        <v>79</v>
      </c>
      <c r="F37" s="141" t="s">
        <v>12</v>
      </c>
      <c r="G37" s="140">
        <v>5.2524094371783558</v>
      </c>
      <c r="H37" s="139" t="s">
        <v>80</v>
      </c>
    </row>
    <row r="38" spans="3:8" ht="74.25" customHeight="1" x14ac:dyDescent="0.25">
      <c r="C38" s="137">
        <v>31</v>
      </c>
      <c r="D38" s="138" t="s">
        <v>81</v>
      </c>
      <c r="E38" s="144" t="s">
        <v>82</v>
      </c>
      <c r="F38" s="141" t="s">
        <v>12</v>
      </c>
      <c r="G38" s="140">
        <v>20.004687499999999</v>
      </c>
      <c r="H38" s="139" t="s">
        <v>80</v>
      </c>
    </row>
    <row r="39" spans="3:8" ht="74.25" customHeight="1" x14ac:dyDescent="0.25">
      <c r="C39" s="137">
        <v>32</v>
      </c>
      <c r="D39" s="138" t="s">
        <v>83</v>
      </c>
      <c r="E39" s="144" t="s">
        <v>84</v>
      </c>
      <c r="F39" s="141" t="s">
        <v>12</v>
      </c>
      <c r="G39" s="140">
        <v>4.0671588672490024</v>
      </c>
      <c r="H39" s="139" t="s">
        <v>80</v>
      </c>
    </row>
    <row r="40" spans="3:8" ht="74.25" customHeight="1" x14ac:dyDescent="0.25">
      <c r="C40" s="137">
        <v>33</v>
      </c>
      <c r="D40" s="138" t="s">
        <v>85</v>
      </c>
      <c r="E40" s="144" t="s">
        <v>86</v>
      </c>
      <c r="F40" s="141" t="s">
        <v>12</v>
      </c>
      <c r="G40" s="140">
        <v>4.6366666666666667</v>
      </c>
      <c r="H40" s="139" t="s">
        <v>80</v>
      </c>
    </row>
    <row r="41" spans="3:8" ht="74.25" customHeight="1" x14ac:dyDescent="0.25">
      <c r="C41" s="137">
        <v>34</v>
      </c>
      <c r="D41" s="138" t="s">
        <v>87</v>
      </c>
      <c r="E41" s="144" t="s">
        <v>88</v>
      </c>
      <c r="F41" s="141" t="s">
        <v>12</v>
      </c>
      <c r="G41" s="140">
        <v>5.7375000000000007</v>
      </c>
      <c r="H41" s="139" t="s">
        <v>89</v>
      </c>
    </row>
    <row r="42" spans="3:8" ht="74.25" customHeight="1" x14ac:dyDescent="0.25">
      <c r="C42" s="137">
        <v>35</v>
      </c>
      <c r="D42" s="138" t="s">
        <v>90</v>
      </c>
      <c r="E42" s="144" t="s">
        <v>91</v>
      </c>
      <c r="F42" s="141" t="s">
        <v>16</v>
      </c>
      <c r="G42" s="140">
        <v>1</v>
      </c>
      <c r="H42" s="139" t="s">
        <v>89</v>
      </c>
    </row>
    <row r="43" spans="3:8" ht="74.25" customHeight="1" x14ac:dyDescent="0.25">
      <c r="C43" s="137">
        <v>36</v>
      </c>
      <c r="D43" s="138" t="s">
        <v>92</v>
      </c>
      <c r="E43" s="144" t="s">
        <v>93</v>
      </c>
      <c r="F43" s="141" t="s">
        <v>12</v>
      </c>
      <c r="G43" s="140">
        <v>325</v>
      </c>
      <c r="H43" s="139" t="s">
        <v>89</v>
      </c>
    </row>
    <row r="44" spans="3:8" ht="74.25" customHeight="1" x14ac:dyDescent="0.25">
      <c r="C44" s="137">
        <v>37</v>
      </c>
      <c r="D44" s="138" t="s">
        <v>94</v>
      </c>
      <c r="E44" s="144" t="s">
        <v>95</v>
      </c>
      <c r="F44" s="141" t="s">
        <v>12</v>
      </c>
      <c r="G44" s="140">
        <v>172.5</v>
      </c>
      <c r="H44" s="139" t="s">
        <v>89</v>
      </c>
    </row>
    <row r="45" spans="3:8" ht="74.25" customHeight="1" x14ac:dyDescent="0.25">
      <c r="C45" s="137">
        <v>38</v>
      </c>
      <c r="D45" s="138" t="s">
        <v>96</v>
      </c>
      <c r="E45" s="144" t="s">
        <v>97</v>
      </c>
      <c r="F45" s="141" t="s">
        <v>16</v>
      </c>
      <c r="G45" s="140">
        <v>1</v>
      </c>
      <c r="H45" s="139" t="s">
        <v>89</v>
      </c>
    </row>
    <row r="46" spans="3:8" ht="74.25" customHeight="1" x14ac:dyDescent="0.25">
      <c r="C46" s="137">
        <v>39</v>
      </c>
      <c r="D46" s="138" t="s">
        <v>98</v>
      </c>
      <c r="E46" s="144" t="s">
        <v>99</v>
      </c>
      <c r="F46" s="141" t="s">
        <v>12</v>
      </c>
      <c r="G46" s="140">
        <v>34.260000000000012</v>
      </c>
      <c r="H46" s="139" t="s">
        <v>89</v>
      </c>
    </row>
    <row r="47" spans="3:8" ht="74.25" customHeight="1" x14ac:dyDescent="0.25">
      <c r="C47" s="137">
        <v>40</v>
      </c>
      <c r="D47" s="138" t="s">
        <v>100</v>
      </c>
      <c r="E47" s="144" t="s">
        <v>101</v>
      </c>
      <c r="F47" s="141" t="s">
        <v>12</v>
      </c>
      <c r="G47" s="140">
        <v>9.7720192307692297</v>
      </c>
      <c r="H47" s="139" t="s">
        <v>89</v>
      </c>
    </row>
    <row r="48" spans="3:8" ht="74.25" customHeight="1" x14ac:dyDescent="0.25">
      <c r="C48" s="137">
        <v>41</v>
      </c>
      <c r="D48" s="138" t="s">
        <v>102</v>
      </c>
      <c r="E48" s="144" t="s">
        <v>103</v>
      </c>
      <c r="F48" s="141" t="s">
        <v>12</v>
      </c>
      <c r="G48" s="140">
        <v>9.1908041125541118</v>
      </c>
      <c r="H48" s="139" t="s">
        <v>89</v>
      </c>
    </row>
    <row r="49" spans="3:8" ht="74.25" customHeight="1" x14ac:dyDescent="0.25">
      <c r="C49" s="137">
        <v>42</v>
      </c>
      <c r="D49" s="138" t="s">
        <v>104</v>
      </c>
      <c r="E49" s="144" t="s">
        <v>105</v>
      </c>
      <c r="F49" s="141" t="s">
        <v>12</v>
      </c>
      <c r="G49" s="140">
        <v>12.81788888888889</v>
      </c>
      <c r="H49" s="139" t="s">
        <v>89</v>
      </c>
    </row>
    <row r="50" spans="3:8" ht="74.25" customHeight="1" x14ac:dyDescent="0.25">
      <c r="C50" s="137">
        <v>43</v>
      </c>
      <c r="D50" s="138" t="s">
        <v>106</v>
      </c>
      <c r="E50" s="144" t="s">
        <v>107</v>
      </c>
      <c r="F50" s="141" t="s">
        <v>12</v>
      </c>
      <c r="G50" s="140">
        <v>15.868181818181814</v>
      </c>
      <c r="H50" s="139" t="s">
        <v>89</v>
      </c>
    </row>
    <row r="51" spans="3:8" ht="74.25" customHeight="1" x14ac:dyDescent="0.25">
      <c r="C51" s="137">
        <v>44</v>
      </c>
      <c r="D51" s="138" t="s">
        <v>108</v>
      </c>
      <c r="E51" s="144" t="s">
        <v>109</v>
      </c>
      <c r="F51" s="141" t="s">
        <v>12</v>
      </c>
      <c r="G51" s="140">
        <v>13.767375000000001</v>
      </c>
      <c r="H51" s="139" t="s">
        <v>89</v>
      </c>
    </row>
    <row r="52" spans="3:8" ht="74.25" customHeight="1" x14ac:dyDescent="0.25">
      <c r="C52" s="137">
        <v>45</v>
      </c>
      <c r="D52" s="138" t="s">
        <v>110</v>
      </c>
      <c r="E52" s="144" t="s">
        <v>111</v>
      </c>
      <c r="F52" s="141" t="s">
        <v>12</v>
      </c>
      <c r="G52" s="140">
        <v>17.65923611111111</v>
      </c>
      <c r="H52" s="139" t="s">
        <v>89</v>
      </c>
    </row>
    <row r="53" spans="3:8" ht="74.25" customHeight="1" x14ac:dyDescent="0.25">
      <c r="C53" s="137">
        <v>46</v>
      </c>
      <c r="D53" s="138" t="s">
        <v>112</v>
      </c>
      <c r="E53" s="144" t="s">
        <v>113</v>
      </c>
      <c r="F53" s="141" t="s">
        <v>12</v>
      </c>
      <c r="G53" s="140">
        <v>11.1866</v>
      </c>
      <c r="H53" s="139" t="s">
        <v>89</v>
      </c>
    </row>
    <row r="54" spans="3:8" ht="74.25" customHeight="1" x14ac:dyDescent="0.25">
      <c r="C54" s="137">
        <v>47</v>
      </c>
      <c r="D54" s="138" t="s">
        <v>114</v>
      </c>
      <c r="E54" s="144" t="s">
        <v>115</v>
      </c>
      <c r="F54" s="141" t="s">
        <v>12</v>
      </c>
      <c r="G54" s="140">
        <v>25.391666666666666</v>
      </c>
      <c r="H54" s="139" t="s">
        <v>89</v>
      </c>
    </row>
    <row r="55" spans="3:8" ht="74.25" customHeight="1" x14ac:dyDescent="0.25">
      <c r="C55" s="137">
        <v>48</v>
      </c>
      <c r="D55" s="138" t="s">
        <v>116</v>
      </c>
      <c r="E55" s="144" t="s">
        <v>117</v>
      </c>
      <c r="F55" s="141" t="s">
        <v>12</v>
      </c>
      <c r="G55" s="140">
        <v>59.385306566035155</v>
      </c>
      <c r="H55" s="139" t="s">
        <v>89</v>
      </c>
    </row>
    <row r="56" spans="3:8" ht="74.25" customHeight="1" x14ac:dyDescent="0.25">
      <c r="C56" s="137">
        <v>49</v>
      </c>
      <c r="D56" s="138" t="s">
        <v>118</v>
      </c>
      <c r="E56" s="144" t="s">
        <v>119</v>
      </c>
      <c r="F56" s="141" t="s">
        <v>12</v>
      </c>
      <c r="G56" s="140">
        <v>256.96980358940732</v>
      </c>
      <c r="H56" s="139" t="s">
        <v>89</v>
      </c>
    </row>
    <row r="57" spans="3:8" ht="74.25" customHeight="1" x14ac:dyDescent="0.25">
      <c r="C57" s="137">
        <v>50</v>
      </c>
      <c r="D57" s="138" t="s">
        <v>120</v>
      </c>
      <c r="E57" s="144" t="s">
        <v>121</v>
      </c>
      <c r="F57" s="141" t="s">
        <v>12</v>
      </c>
      <c r="G57" s="140">
        <v>663.24843771049837</v>
      </c>
      <c r="H57" s="139" t="s">
        <v>89</v>
      </c>
    </row>
    <row r="58" spans="3:8" ht="74.25" customHeight="1" x14ac:dyDescent="0.25">
      <c r="C58" s="137">
        <v>51</v>
      </c>
      <c r="D58" s="138" t="s">
        <v>122</v>
      </c>
      <c r="E58" s="144" t="s">
        <v>123</v>
      </c>
      <c r="F58" s="141" t="s">
        <v>12</v>
      </c>
      <c r="G58" s="140">
        <v>44.060552851004957</v>
      </c>
      <c r="H58" s="139" t="s">
        <v>89</v>
      </c>
    </row>
    <row r="59" spans="3:8" ht="74.25" customHeight="1" x14ac:dyDescent="0.25">
      <c r="C59" s="137">
        <v>52</v>
      </c>
      <c r="D59" s="138" t="s">
        <v>124</v>
      </c>
      <c r="E59" s="145" t="s">
        <v>125</v>
      </c>
      <c r="F59" s="141" t="s">
        <v>126</v>
      </c>
      <c r="G59" s="140">
        <v>11.311397450378569</v>
      </c>
      <c r="H59" s="139" t="s">
        <v>89</v>
      </c>
    </row>
    <row r="60" spans="3:8" ht="74.25" customHeight="1" x14ac:dyDescent="0.25">
      <c r="C60" s="137">
        <v>53</v>
      </c>
      <c r="D60" s="138" t="s">
        <v>127</v>
      </c>
      <c r="E60" s="144" t="s">
        <v>128</v>
      </c>
      <c r="F60" s="141" t="s">
        <v>12</v>
      </c>
      <c r="G60" s="140">
        <v>26.565393804618999</v>
      </c>
      <c r="H60" s="139" t="s">
        <v>89</v>
      </c>
    </row>
    <row r="61" spans="3:8" ht="74.25" customHeight="1" x14ac:dyDescent="0.25">
      <c r="C61" s="137">
        <v>54</v>
      </c>
      <c r="D61" s="138" t="s">
        <v>129</v>
      </c>
      <c r="E61" s="144" t="s">
        <v>130</v>
      </c>
      <c r="F61" s="141" t="s">
        <v>12</v>
      </c>
      <c r="G61" s="140">
        <v>7.8359313912476978</v>
      </c>
      <c r="H61" s="139" t="s">
        <v>89</v>
      </c>
    </row>
    <row r="62" spans="3:8" ht="74.25" customHeight="1" x14ac:dyDescent="0.25">
      <c r="C62" s="137">
        <v>55</v>
      </c>
      <c r="D62" s="138" t="s">
        <v>131</v>
      </c>
      <c r="E62" s="144" t="s">
        <v>132</v>
      </c>
      <c r="F62" s="141" t="s">
        <v>133</v>
      </c>
      <c r="G62" s="140">
        <v>19.493528947090113</v>
      </c>
      <c r="H62" s="139" t="s">
        <v>89</v>
      </c>
    </row>
    <row r="63" spans="3:8" ht="74.25" customHeight="1" x14ac:dyDescent="0.25">
      <c r="C63" s="137">
        <v>56</v>
      </c>
      <c r="D63" s="138" t="s">
        <v>134</v>
      </c>
      <c r="E63" s="144" t="s">
        <v>135</v>
      </c>
      <c r="F63" s="141" t="s">
        <v>133</v>
      </c>
      <c r="G63" s="140">
        <v>18.648695297623131</v>
      </c>
      <c r="H63" s="139" t="s">
        <v>89</v>
      </c>
    </row>
    <row r="64" spans="3:8" ht="74.25" customHeight="1" x14ac:dyDescent="0.25">
      <c r="C64" s="137">
        <v>57</v>
      </c>
      <c r="D64" s="138" t="s">
        <v>136</v>
      </c>
      <c r="E64" s="144" t="s">
        <v>137</v>
      </c>
      <c r="F64" s="141" t="s">
        <v>133</v>
      </c>
      <c r="G64" s="140">
        <v>10.853273453225551</v>
      </c>
      <c r="H64" s="139" t="s">
        <v>89</v>
      </c>
    </row>
    <row r="65" spans="3:8" ht="74.25" customHeight="1" x14ac:dyDescent="0.25">
      <c r="C65" s="137">
        <v>58</v>
      </c>
      <c r="D65" s="138" t="s">
        <v>138</v>
      </c>
      <c r="E65" s="144" t="s">
        <v>139</v>
      </c>
      <c r="F65" s="141" t="s">
        <v>133</v>
      </c>
      <c r="G65" s="140">
        <v>12.664237834542515</v>
      </c>
      <c r="H65" s="139" t="s">
        <v>89</v>
      </c>
    </row>
    <row r="66" spans="3:8" ht="74.25" customHeight="1" x14ac:dyDescent="0.25">
      <c r="C66" s="142">
        <v>59</v>
      </c>
      <c r="D66" s="138" t="s">
        <v>140</v>
      </c>
      <c r="E66" s="144" t="s">
        <v>141</v>
      </c>
      <c r="F66" s="141" t="s">
        <v>133</v>
      </c>
      <c r="G66" s="140">
        <v>11.946851182498669</v>
      </c>
      <c r="H66" s="139" t="s">
        <v>89</v>
      </c>
    </row>
    <row r="67" spans="3:8" ht="74.25" customHeight="1" x14ac:dyDescent="0.25">
      <c r="C67" s="137">
        <v>60</v>
      </c>
      <c r="D67" s="138" t="s">
        <v>142</v>
      </c>
      <c r="E67" s="144" t="s">
        <v>143</v>
      </c>
      <c r="F67" s="141" t="s">
        <v>133</v>
      </c>
      <c r="G67" s="140">
        <v>13.349932286155646</v>
      </c>
      <c r="H67" s="139" t="s">
        <v>89</v>
      </c>
    </row>
    <row r="68" spans="3:8" ht="74.25" customHeight="1" x14ac:dyDescent="0.25">
      <c r="C68" s="137">
        <v>61</v>
      </c>
      <c r="D68" s="138" t="s">
        <v>144</v>
      </c>
      <c r="E68" s="144" t="s">
        <v>145</v>
      </c>
      <c r="F68" s="141" t="s">
        <v>133</v>
      </c>
      <c r="G68" s="140">
        <v>148.86939953209941</v>
      </c>
      <c r="H68" s="139" t="s">
        <v>89</v>
      </c>
    </row>
    <row r="69" spans="3:8" ht="111.75" customHeight="1" x14ac:dyDescent="0.25">
      <c r="C69" s="137">
        <v>62</v>
      </c>
      <c r="D69" s="138" t="s">
        <v>146</v>
      </c>
      <c r="E69" s="144" t="s">
        <v>147</v>
      </c>
      <c r="F69" s="141" t="s">
        <v>133</v>
      </c>
      <c r="G69" s="140">
        <v>1000.682800645053</v>
      </c>
      <c r="H69" s="139" t="s">
        <v>89</v>
      </c>
    </row>
    <row r="70" spans="3:8" ht="74.25" customHeight="1" x14ac:dyDescent="0.25">
      <c r="C70" s="137">
        <v>63</v>
      </c>
      <c r="D70" s="138" t="s">
        <v>148</v>
      </c>
      <c r="E70" s="144" t="s">
        <v>149</v>
      </c>
      <c r="F70" s="141" t="s">
        <v>150</v>
      </c>
      <c r="G70" s="140">
        <v>1068.9137193811775</v>
      </c>
      <c r="H70" s="139" t="s">
        <v>89</v>
      </c>
    </row>
    <row r="71" spans="3:8" ht="74.25" customHeight="1" x14ac:dyDescent="0.25">
      <c r="C71" s="137">
        <v>64</v>
      </c>
      <c r="D71" s="138" t="s">
        <v>151</v>
      </c>
      <c r="E71" s="144" t="s">
        <v>152</v>
      </c>
      <c r="F71" s="141" t="s">
        <v>150</v>
      </c>
      <c r="G71" s="140">
        <v>14.558816066670589</v>
      </c>
      <c r="H71" s="139" t="s">
        <v>89</v>
      </c>
    </row>
    <row r="72" spans="3:8" ht="74.25" customHeight="1" x14ac:dyDescent="0.25">
      <c r="C72" s="137">
        <v>65</v>
      </c>
      <c r="D72" s="138" t="s">
        <v>153</v>
      </c>
      <c r="E72" s="144" t="s">
        <v>154</v>
      </c>
      <c r="F72" s="141" t="s">
        <v>133</v>
      </c>
      <c r="G72" s="140">
        <v>15.051513787573008</v>
      </c>
      <c r="H72" s="139" t="s">
        <v>89</v>
      </c>
    </row>
    <row r="73" spans="3:8" ht="74.25" customHeight="1" x14ac:dyDescent="0.25">
      <c r="C73" s="137">
        <v>66</v>
      </c>
      <c r="D73" s="138" t="s">
        <v>155</v>
      </c>
      <c r="E73" s="144" t="s">
        <v>156</v>
      </c>
      <c r="F73" s="141" t="s">
        <v>133</v>
      </c>
      <c r="G73" s="140">
        <v>10.881875000000001</v>
      </c>
      <c r="H73" s="139" t="s">
        <v>89</v>
      </c>
    </row>
    <row r="74" spans="3:8" ht="74.25" customHeight="1" x14ac:dyDescent="0.25">
      <c r="C74" s="137">
        <v>67</v>
      </c>
      <c r="D74" s="138" t="s">
        <v>157</v>
      </c>
      <c r="E74" s="144" t="s">
        <v>158</v>
      </c>
      <c r="F74" s="141" t="s">
        <v>133</v>
      </c>
      <c r="G74" s="140">
        <v>345.12733909145521</v>
      </c>
      <c r="H74" s="139" t="s">
        <v>89</v>
      </c>
    </row>
    <row r="75" spans="3:8" ht="74.25" customHeight="1" x14ac:dyDescent="0.25">
      <c r="C75" s="137">
        <v>68</v>
      </c>
      <c r="D75" s="138" t="s">
        <v>159</v>
      </c>
      <c r="E75" s="144" t="s">
        <v>160</v>
      </c>
      <c r="F75" s="141" t="s">
        <v>133</v>
      </c>
      <c r="G75" s="140">
        <v>212.91</v>
      </c>
      <c r="H75" s="139" t="s">
        <v>89</v>
      </c>
    </row>
    <row r="76" spans="3:8" ht="74.25" customHeight="1" x14ac:dyDescent="0.25">
      <c r="C76" s="137">
        <v>69</v>
      </c>
      <c r="D76" s="138" t="s">
        <v>161</v>
      </c>
      <c r="E76" s="144" t="s">
        <v>162</v>
      </c>
      <c r="F76" s="141" t="s">
        <v>133</v>
      </c>
      <c r="G76" s="140">
        <v>23.0634125415006</v>
      </c>
      <c r="H76" s="139" t="s">
        <v>89</v>
      </c>
    </row>
    <row r="77" spans="3:8" ht="74.25" customHeight="1" x14ac:dyDescent="0.25">
      <c r="C77" s="137">
        <v>70</v>
      </c>
      <c r="D77" s="138" t="s">
        <v>163</v>
      </c>
      <c r="E77" s="144" t="s">
        <v>164</v>
      </c>
      <c r="F77" s="141" t="s">
        <v>133</v>
      </c>
      <c r="G77" s="140">
        <v>2.341750579824379</v>
      </c>
      <c r="H77" s="139" t="s">
        <v>165</v>
      </c>
    </row>
    <row r="78" spans="3:8" ht="74.25" customHeight="1" x14ac:dyDescent="0.25">
      <c r="C78" s="137">
        <v>71</v>
      </c>
      <c r="D78" s="138" t="s">
        <v>166</v>
      </c>
      <c r="E78" s="144" t="s">
        <v>167</v>
      </c>
      <c r="F78" s="141" t="s">
        <v>168</v>
      </c>
      <c r="G78" s="140">
        <v>60.958333333333343</v>
      </c>
      <c r="H78" s="139" t="s">
        <v>169</v>
      </c>
    </row>
    <row r="79" spans="3:8" ht="74.25" customHeight="1" x14ac:dyDescent="0.25">
      <c r="C79" s="137">
        <v>72</v>
      </c>
      <c r="D79" s="143" t="s">
        <v>170</v>
      </c>
      <c r="E79" s="145" t="s">
        <v>171</v>
      </c>
      <c r="F79" s="141" t="s">
        <v>133</v>
      </c>
      <c r="G79" s="140">
        <v>124.8938057941799</v>
      </c>
      <c r="H79" s="139" t="s">
        <v>169</v>
      </c>
    </row>
    <row r="80" spans="3:8" ht="74.25" customHeight="1" x14ac:dyDescent="0.25">
      <c r="C80" s="137">
        <v>73</v>
      </c>
      <c r="D80" s="138" t="s">
        <v>172</v>
      </c>
      <c r="E80" s="144" t="s">
        <v>173</v>
      </c>
      <c r="F80" s="141" t="s">
        <v>174</v>
      </c>
      <c r="G80" s="140">
        <v>5.5640000000000001</v>
      </c>
      <c r="H80" s="139" t="s">
        <v>175</v>
      </c>
    </row>
    <row r="81" spans="3:8" ht="74.25" customHeight="1" x14ac:dyDescent="0.25">
      <c r="C81" s="137">
        <v>74</v>
      </c>
      <c r="D81" s="138" t="s">
        <v>176</v>
      </c>
      <c r="E81" s="144" t="s">
        <v>177</v>
      </c>
      <c r="F81" s="141" t="s">
        <v>174</v>
      </c>
      <c r="G81" s="140">
        <v>32.003598099999998</v>
      </c>
      <c r="H81" s="139" t="s">
        <v>175</v>
      </c>
    </row>
    <row r="82" spans="3:8" ht="74.25" customHeight="1" x14ac:dyDescent="0.25">
      <c r="C82" s="137">
        <v>75</v>
      </c>
      <c r="D82" s="138" t="s">
        <v>178</v>
      </c>
      <c r="E82" s="144" t="s">
        <v>179</v>
      </c>
      <c r="F82" s="141" t="s">
        <v>46</v>
      </c>
      <c r="G82" s="140">
        <v>8.800416666666667</v>
      </c>
      <c r="H82" s="139" t="s">
        <v>175</v>
      </c>
    </row>
    <row r="83" spans="3:8" ht="74.25" customHeight="1" x14ac:dyDescent="0.25">
      <c r="C83" s="137">
        <v>76</v>
      </c>
      <c r="D83" s="143" t="s">
        <v>180</v>
      </c>
      <c r="E83" s="145" t="s">
        <v>181</v>
      </c>
      <c r="F83" s="141" t="s">
        <v>46</v>
      </c>
      <c r="G83" s="140">
        <v>22.62916666666667</v>
      </c>
      <c r="H83" s="139" t="s">
        <v>175</v>
      </c>
    </row>
    <row r="84" spans="3:8" ht="74.25" customHeight="1" x14ac:dyDescent="0.25">
      <c r="C84" s="137">
        <v>77</v>
      </c>
      <c r="D84" s="138" t="s">
        <v>182</v>
      </c>
      <c r="E84" s="144" t="s">
        <v>183</v>
      </c>
      <c r="F84" s="141" t="s">
        <v>46</v>
      </c>
      <c r="G84" s="140">
        <v>29.047395833333329</v>
      </c>
      <c r="H84" s="139" t="s">
        <v>184</v>
      </c>
    </row>
    <row r="85" spans="3:8" ht="74.25" customHeight="1" x14ac:dyDescent="0.25">
      <c r="C85" s="137">
        <v>78</v>
      </c>
      <c r="D85" s="138" t="s">
        <v>185</v>
      </c>
      <c r="E85" s="144" t="s">
        <v>186</v>
      </c>
      <c r="F85" s="141" t="s">
        <v>46</v>
      </c>
      <c r="G85" s="140">
        <v>8.3858333333333324</v>
      </c>
      <c r="H85" s="139" t="s">
        <v>184</v>
      </c>
    </row>
    <row r="86" spans="3:8" ht="74.25" customHeight="1" x14ac:dyDescent="0.25">
      <c r="C86" s="137">
        <v>79</v>
      </c>
      <c r="D86" s="138" t="s">
        <v>187</v>
      </c>
      <c r="E86" s="144" t="s">
        <v>188</v>
      </c>
      <c r="F86" s="141" t="s">
        <v>46</v>
      </c>
      <c r="G86" s="140">
        <v>416.32499999999999</v>
      </c>
      <c r="H86" s="139" t="s">
        <v>184</v>
      </c>
    </row>
    <row r="87" spans="3:8" ht="74.25" customHeight="1" x14ac:dyDescent="0.25">
      <c r="C87" s="137">
        <v>80</v>
      </c>
      <c r="D87" s="138" t="s">
        <v>189</v>
      </c>
      <c r="E87" s="144" t="s">
        <v>190</v>
      </c>
      <c r="F87" s="141" t="s">
        <v>12</v>
      </c>
      <c r="G87" s="140">
        <v>12.007803275685056</v>
      </c>
      <c r="H87" s="139" t="s">
        <v>191</v>
      </c>
    </row>
    <row r="88" spans="3:8" ht="74.25" customHeight="1" x14ac:dyDescent="0.25">
      <c r="C88" s="137">
        <v>81</v>
      </c>
      <c r="D88" s="138" t="s">
        <v>192</v>
      </c>
      <c r="E88" s="144" t="s">
        <v>193</v>
      </c>
      <c r="F88" s="141" t="s">
        <v>12</v>
      </c>
      <c r="G88" s="140">
        <v>4.71</v>
      </c>
      <c r="H88" s="139" t="s">
        <v>191</v>
      </c>
    </row>
    <row r="89" spans="3:8" ht="74.25" customHeight="1" x14ac:dyDescent="0.25">
      <c r="C89" s="137">
        <v>82</v>
      </c>
      <c r="D89" s="138" t="s">
        <v>194</v>
      </c>
      <c r="E89" s="144" t="s">
        <v>195</v>
      </c>
      <c r="F89" s="141" t="s">
        <v>12</v>
      </c>
      <c r="G89" s="140">
        <v>38.344600550964181</v>
      </c>
      <c r="H89" s="139" t="s">
        <v>191</v>
      </c>
    </row>
    <row r="90" spans="3:8" ht="74.25" customHeight="1" x14ac:dyDescent="0.25">
      <c r="C90" s="137">
        <v>83</v>
      </c>
      <c r="D90" s="138" t="s">
        <v>196</v>
      </c>
      <c r="E90" s="144" t="s">
        <v>58</v>
      </c>
      <c r="F90" s="139" t="s">
        <v>12</v>
      </c>
      <c r="G90" s="140">
        <v>17.123999999999999</v>
      </c>
      <c r="H90" s="139" t="s">
        <v>191</v>
      </c>
    </row>
    <row r="91" spans="3:8" ht="74.25" customHeight="1" x14ac:dyDescent="0.25">
      <c r="C91" s="137">
        <v>84</v>
      </c>
      <c r="D91" s="138" t="s">
        <v>197</v>
      </c>
      <c r="E91" s="144" t="s">
        <v>198</v>
      </c>
      <c r="F91" s="141" t="s">
        <v>12</v>
      </c>
      <c r="G91" s="140">
        <v>13.4145</v>
      </c>
      <c r="H91" s="139" t="s">
        <v>191</v>
      </c>
    </row>
    <row r="92" spans="3:8" ht="74.25" customHeight="1" x14ac:dyDescent="0.25">
      <c r="C92" s="137">
        <v>85</v>
      </c>
      <c r="D92" s="138" t="s">
        <v>199</v>
      </c>
      <c r="E92" s="144" t="s">
        <v>200</v>
      </c>
      <c r="F92" s="141" t="s">
        <v>12</v>
      </c>
      <c r="G92" s="140">
        <v>6.44</v>
      </c>
      <c r="H92" s="139" t="s">
        <v>191</v>
      </c>
    </row>
    <row r="93" spans="3:8" ht="74.25" customHeight="1" x14ac:dyDescent="0.25">
      <c r="C93" s="137">
        <v>86</v>
      </c>
      <c r="D93" s="138" t="s">
        <v>201</v>
      </c>
      <c r="E93" s="144" t="s">
        <v>202</v>
      </c>
      <c r="F93" s="141" t="s">
        <v>12</v>
      </c>
      <c r="G93" s="140">
        <v>15.18809523809524</v>
      </c>
      <c r="H93" s="139" t="s">
        <v>191</v>
      </c>
    </row>
    <row r="94" spans="3:8" ht="74.25" customHeight="1" x14ac:dyDescent="0.25">
      <c r="C94" s="137">
        <v>87</v>
      </c>
      <c r="D94" s="138" t="s">
        <v>203</v>
      </c>
      <c r="E94" s="144" t="s">
        <v>204</v>
      </c>
      <c r="F94" s="141" t="s">
        <v>12</v>
      </c>
      <c r="G94" s="140">
        <v>2.969308918640063</v>
      </c>
      <c r="H94" s="139" t="s">
        <v>205</v>
      </c>
    </row>
    <row r="95" spans="3:8" ht="74.25" customHeight="1" x14ac:dyDescent="0.25">
      <c r="C95" s="137">
        <v>88</v>
      </c>
      <c r="D95" s="138" t="s">
        <v>206</v>
      </c>
      <c r="E95" s="144" t="s">
        <v>207</v>
      </c>
      <c r="F95" s="141" t="s">
        <v>12</v>
      </c>
      <c r="G95" s="140">
        <v>1.516086956521739</v>
      </c>
      <c r="H95" s="139" t="s">
        <v>205</v>
      </c>
    </row>
    <row r="96" spans="3:8" ht="74.25" customHeight="1" x14ac:dyDescent="0.25">
      <c r="C96" s="137">
        <v>89</v>
      </c>
      <c r="D96" s="138" t="s">
        <v>208</v>
      </c>
      <c r="E96" s="144" t="s">
        <v>209</v>
      </c>
      <c r="F96" s="141" t="s">
        <v>12</v>
      </c>
      <c r="G96" s="140">
        <v>6.4995613977453148</v>
      </c>
      <c r="H96" s="139" t="s">
        <v>205</v>
      </c>
    </row>
    <row r="97" spans="3:8" ht="74.25" customHeight="1" x14ac:dyDescent="0.25">
      <c r="C97" s="137">
        <v>90</v>
      </c>
      <c r="D97" s="138" t="s">
        <v>210</v>
      </c>
      <c r="E97" s="144" t="s">
        <v>211</v>
      </c>
      <c r="F97" s="141" t="s">
        <v>12</v>
      </c>
      <c r="G97" s="140">
        <v>121.35327521394861</v>
      </c>
      <c r="H97" s="139" t="s">
        <v>205</v>
      </c>
    </row>
    <row r="98" spans="3:8" ht="74.25" customHeight="1" x14ac:dyDescent="0.25">
      <c r="C98" s="137">
        <v>91</v>
      </c>
      <c r="D98" s="138" t="s">
        <v>212</v>
      </c>
      <c r="E98" s="144" t="s">
        <v>213</v>
      </c>
      <c r="F98" s="141" t="s">
        <v>12</v>
      </c>
      <c r="G98" s="140">
        <v>5742.4279599733318</v>
      </c>
      <c r="H98" s="139" t="s">
        <v>214</v>
      </c>
    </row>
    <row r="99" spans="3:8" ht="74.25" customHeight="1" x14ac:dyDescent="0.25">
      <c r="C99" s="137">
        <v>92</v>
      </c>
      <c r="D99" s="138" t="s">
        <v>215</v>
      </c>
      <c r="E99" s="144" t="s">
        <v>216</v>
      </c>
      <c r="F99" s="141" t="s">
        <v>12</v>
      </c>
      <c r="G99" s="140">
        <v>3174.727306382737</v>
      </c>
      <c r="H99" s="139" t="s">
        <v>214</v>
      </c>
    </row>
    <row r="100" spans="3:8" ht="74.25" customHeight="1" x14ac:dyDescent="0.25">
      <c r="C100" s="137">
        <v>93</v>
      </c>
      <c r="D100" s="138" t="s">
        <v>217</v>
      </c>
      <c r="E100" s="144" t="s">
        <v>218</v>
      </c>
      <c r="F100" s="141" t="s">
        <v>12</v>
      </c>
      <c r="G100" s="140">
        <v>159.2802454250178</v>
      </c>
      <c r="H100" s="139" t="s">
        <v>219</v>
      </c>
    </row>
    <row r="101" spans="3:8" ht="74.25" customHeight="1" x14ac:dyDescent="0.25">
      <c r="C101" s="157"/>
      <c r="D101" s="157"/>
      <c r="E101" s="158"/>
      <c r="F101" s="159"/>
      <c r="G101" s="160"/>
      <c r="H101" s="161"/>
    </row>
    <row r="102" spans="3:8" ht="74.25" customHeight="1" x14ac:dyDescent="0.25">
      <c r="C102" s="157"/>
      <c r="D102" s="157"/>
      <c r="E102" s="158"/>
      <c r="F102" s="159"/>
      <c r="G102" s="160"/>
      <c r="H102" s="161"/>
    </row>
    <row r="103" spans="3:8" ht="74.25" customHeight="1" x14ac:dyDescent="0.25">
      <c r="C103" s="157"/>
      <c r="D103" s="157"/>
      <c r="E103" s="158"/>
      <c r="F103" s="159"/>
      <c r="G103" s="160"/>
      <c r="H103" s="161"/>
    </row>
    <row r="104" spans="3:8" ht="74.25" customHeight="1" x14ac:dyDescent="0.25">
      <c r="C104" s="157"/>
      <c r="D104" s="157"/>
      <c r="E104" s="158"/>
      <c r="F104" s="159"/>
      <c r="G104" s="160"/>
      <c r="H104" s="161"/>
    </row>
    <row r="105" spans="3:8" ht="74.25" customHeight="1" x14ac:dyDescent="0.25">
      <c r="C105" s="152"/>
      <c r="D105" s="152"/>
      <c r="E105" s="153"/>
      <c r="F105" s="154"/>
      <c r="G105" s="155"/>
      <c r="H105" s="156"/>
    </row>
    <row r="106" spans="3:8" ht="74.25" customHeight="1" x14ac:dyDescent="0.25">
      <c r="C106" s="62"/>
      <c r="D106" s="62"/>
      <c r="E106" s="146"/>
      <c r="F106" s="63"/>
      <c r="G106" s="64"/>
      <c r="H106" s="65"/>
    </row>
    <row r="107" spans="3:8" ht="74.25" customHeight="1" x14ac:dyDescent="0.25">
      <c r="C107" s="62"/>
      <c r="D107" s="62"/>
      <c r="E107" s="146"/>
      <c r="F107" s="63"/>
      <c r="G107" s="64"/>
      <c r="H107" s="65"/>
    </row>
    <row r="108" spans="3:8" ht="74.25" customHeight="1" x14ac:dyDescent="0.25">
      <c r="C108" s="62"/>
      <c r="D108" s="62"/>
      <c r="E108" s="146"/>
      <c r="F108" s="63"/>
      <c r="G108" s="64"/>
      <c r="H108" s="65"/>
    </row>
    <row r="109" spans="3:8" ht="74.25" customHeight="1" x14ac:dyDescent="0.25">
      <c r="C109" s="62"/>
      <c r="D109" s="62"/>
      <c r="E109" s="146"/>
      <c r="F109" s="63"/>
      <c r="G109" s="64"/>
      <c r="H109" s="65"/>
    </row>
    <row r="110" spans="3:8" ht="74.25" customHeight="1" x14ac:dyDescent="0.25">
      <c r="C110" s="62"/>
      <c r="D110" s="62"/>
      <c r="E110" s="146"/>
      <c r="F110" s="63"/>
      <c r="G110" s="64"/>
      <c r="H110" s="65"/>
    </row>
    <row r="111" spans="3:8" ht="74.25" customHeight="1" x14ac:dyDescent="0.25">
      <c r="C111" s="62"/>
      <c r="D111" s="62"/>
      <c r="E111" s="146"/>
      <c r="F111" s="63"/>
      <c r="G111" s="64"/>
      <c r="H111" s="65"/>
    </row>
    <row r="112" spans="3:8" ht="74.25" customHeight="1" x14ac:dyDescent="0.25">
      <c r="C112" s="62"/>
      <c r="D112" s="62"/>
      <c r="E112" s="146"/>
      <c r="F112" s="63"/>
      <c r="G112" s="64"/>
      <c r="H112" s="65"/>
    </row>
    <row r="113" spans="3:8" ht="74.25" customHeight="1" x14ac:dyDescent="0.25">
      <c r="C113" s="62"/>
      <c r="D113" s="62"/>
      <c r="E113" s="146"/>
      <c r="F113" s="63"/>
      <c r="G113" s="64"/>
      <c r="H113" s="65"/>
    </row>
    <row r="114" spans="3:8" ht="74.25" customHeight="1" x14ac:dyDescent="0.25">
      <c r="C114" s="62"/>
      <c r="D114" s="62"/>
      <c r="E114" s="146"/>
      <c r="F114" s="63"/>
      <c r="G114" s="64"/>
      <c r="H114" s="65"/>
    </row>
    <row r="115" spans="3:8" ht="74.25" customHeight="1" x14ac:dyDescent="0.25">
      <c r="C115" s="62"/>
      <c r="D115" s="62"/>
      <c r="E115" s="146"/>
      <c r="F115" s="63"/>
      <c r="G115" s="64"/>
      <c r="H115" s="65"/>
    </row>
    <row r="116" spans="3:8" ht="74.25" customHeight="1" x14ac:dyDescent="0.25">
      <c r="C116" s="62"/>
      <c r="D116" s="62"/>
      <c r="E116" s="146"/>
      <c r="F116" s="63"/>
      <c r="G116" s="64"/>
      <c r="H116" s="65"/>
    </row>
    <row r="117" spans="3:8" ht="74.25" customHeight="1" x14ac:dyDescent="0.25">
      <c r="C117" s="62"/>
      <c r="D117" s="62"/>
      <c r="E117" s="146"/>
      <c r="F117" s="63"/>
      <c r="G117" s="64"/>
      <c r="H117" s="65"/>
    </row>
    <row r="118" spans="3:8" ht="74.25" customHeight="1" x14ac:dyDescent="0.25">
      <c r="C118" s="62"/>
      <c r="D118" s="62"/>
      <c r="E118" s="146"/>
      <c r="F118" s="63"/>
      <c r="G118" s="64"/>
      <c r="H118" s="65"/>
    </row>
    <row r="119" spans="3:8" ht="74.25" customHeight="1" x14ac:dyDescent="0.25">
      <c r="C119" s="62"/>
      <c r="D119" s="62"/>
      <c r="E119" s="146"/>
      <c r="F119" s="63"/>
      <c r="G119" s="64"/>
      <c r="H119" s="65"/>
    </row>
    <row r="120" spans="3:8" ht="74.25" customHeight="1" x14ac:dyDescent="0.25">
      <c r="C120" s="62"/>
      <c r="D120" s="69"/>
      <c r="E120" s="147"/>
      <c r="F120" s="67"/>
      <c r="G120" s="64"/>
      <c r="H120" s="65"/>
    </row>
    <row r="121" spans="3:8" ht="74.25" customHeight="1" x14ac:dyDescent="0.25">
      <c r="C121" s="62"/>
      <c r="D121" s="69"/>
      <c r="E121" s="147"/>
      <c r="F121" s="67"/>
      <c r="G121" s="64"/>
      <c r="H121" s="65"/>
    </row>
    <row r="122" spans="3:8" ht="74.25" customHeight="1" x14ac:dyDescent="0.25">
      <c r="C122" s="62"/>
      <c r="D122" s="62"/>
      <c r="E122" s="146"/>
      <c r="F122" s="63"/>
      <c r="G122" s="64"/>
      <c r="H122" s="65"/>
    </row>
    <row r="123" spans="3:8" ht="74.25" customHeight="1" x14ac:dyDescent="0.25">
      <c r="C123" s="62"/>
      <c r="D123" s="62"/>
      <c r="E123" s="146"/>
      <c r="F123" s="63"/>
      <c r="G123" s="64"/>
      <c r="H123" s="65"/>
    </row>
    <row r="124" spans="3:8" ht="74.25" customHeight="1" x14ac:dyDescent="0.25">
      <c r="C124" s="62"/>
      <c r="D124" s="62"/>
      <c r="E124" s="146"/>
      <c r="F124" s="63"/>
      <c r="G124" s="64"/>
      <c r="H124" s="65"/>
    </row>
    <row r="125" spans="3:8" ht="74.25" customHeight="1" x14ac:dyDescent="0.25">
      <c r="C125" s="66"/>
      <c r="D125" s="66"/>
      <c r="E125" s="148"/>
      <c r="F125" s="70"/>
      <c r="G125" s="64"/>
      <c r="H125" s="65"/>
    </row>
    <row r="126" spans="3:8" ht="74.25" customHeight="1" x14ac:dyDescent="0.25">
      <c r="C126" s="62"/>
      <c r="D126" s="62"/>
      <c r="E126" s="146"/>
      <c r="F126" s="63"/>
      <c r="G126" s="64"/>
      <c r="H126" s="65"/>
    </row>
    <row r="127" spans="3:8" ht="74.25" customHeight="1" x14ac:dyDescent="0.25">
      <c r="C127" s="62"/>
      <c r="D127" s="69"/>
      <c r="E127" s="147"/>
      <c r="F127" s="67"/>
      <c r="G127" s="64"/>
      <c r="H127" s="65"/>
    </row>
    <row r="128" spans="3:8" ht="74.25" customHeight="1" x14ac:dyDescent="0.25">
      <c r="C128" s="62"/>
      <c r="D128" s="62"/>
      <c r="E128" s="146"/>
      <c r="F128" s="63"/>
      <c r="G128" s="64"/>
      <c r="H128" s="65"/>
    </row>
    <row r="129" spans="3:8" ht="74.25" customHeight="1" x14ac:dyDescent="0.25">
      <c r="C129" s="62"/>
      <c r="D129" s="62"/>
      <c r="E129" s="146"/>
      <c r="F129" s="63"/>
      <c r="G129" s="64"/>
      <c r="H129" s="65"/>
    </row>
    <row r="130" spans="3:8" ht="74.25" customHeight="1" x14ac:dyDescent="0.25">
      <c r="C130" s="62"/>
      <c r="D130" s="62"/>
      <c r="E130" s="146"/>
      <c r="F130" s="63"/>
      <c r="G130" s="64"/>
      <c r="H130" s="65"/>
    </row>
    <row r="131" spans="3:8" ht="74.25" customHeight="1" x14ac:dyDescent="0.25">
      <c r="C131" s="62"/>
      <c r="D131" s="62"/>
      <c r="E131" s="146"/>
      <c r="F131" s="63"/>
      <c r="G131" s="64"/>
      <c r="H131" s="71"/>
    </row>
    <row r="132" spans="3:8" ht="74.25" customHeight="1" x14ac:dyDescent="0.25">
      <c r="C132" s="62"/>
      <c r="D132" s="62"/>
      <c r="E132" s="146"/>
      <c r="F132" s="63"/>
      <c r="G132" s="64"/>
      <c r="H132" s="71"/>
    </row>
    <row r="133" spans="3:8" ht="74.25" customHeight="1" x14ac:dyDescent="0.25">
      <c r="C133" s="62"/>
      <c r="D133" s="62"/>
      <c r="E133" s="146"/>
      <c r="F133" s="63"/>
      <c r="G133" s="64"/>
      <c r="H133" s="71"/>
    </row>
    <row r="134" spans="3:8" ht="74.25" customHeight="1" x14ac:dyDescent="0.25">
      <c r="C134" s="62"/>
      <c r="D134" s="62"/>
      <c r="E134" s="146"/>
      <c r="F134" s="63"/>
      <c r="G134" s="64"/>
      <c r="H134" s="71"/>
    </row>
    <row r="135" spans="3:8" ht="74.25" customHeight="1" x14ac:dyDescent="0.25">
      <c r="C135" s="62"/>
      <c r="D135" s="62"/>
      <c r="E135" s="146"/>
      <c r="F135" s="63"/>
      <c r="G135" s="64"/>
      <c r="H135" s="71"/>
    </row>
    <row r="136" spans="3:8" ht="74.25" customHeight="1" x14ac:dyDescent="0.25">
      <c r="C136" s="62"/>
      <c r="D136" s="62"/>
      <c r="E136" s="146"/>
      <c r="F136" s="63"/>
      <c r="G136" s="64"/>
      <c r="H136" s="71"/>
    </row>
    <row r="137" spans="3:8" ht="74.25" customHeight="1" x14ac:dyDescent="0.25">
      <c r="C137" s="62"/>
      <c r="D137" s="62"/>
      <c r="E137" s="146"/>
      <c r="F137" s="63"/>
      <c r="G137" s="64"/>
      <c r="H137" s="71"/>
    </row>
    <row r="138" spans="3:8" ht="74.25" customHeight="1" x14ac:dyDescent="0.25">
      <c r="C138" s="62"/>
      <c r="D138" s="62"/>
      <c r="E138" s="146"/>
      <c r="F138" s="63"/>
      <c r="G138" s="64"/>
      <c r="H138" s="71"/>
    </row>
    <row r="139" spans="3:8" ht="74.25" customHeight="1" x14ac:dyDescent="0.25">
      <c r="C139" s="62"/>
      <c r="D139" s="62"/>
      <c r="E139" s="146"/>
      <c r="F139" s="63"/>
      <c r="G139" s="64"/>
      <c r="H139" s="71"/>
    </row>
    <row r="140" spans="3:8" ht="74.25" customHeight="1" x14ac:dyDescent="0.25">
      <c r="C140" s="62"/>
      <c r="D140" s="62"/>
      <c r="E140" s="146"/>
      <c r="F140" s="63"/>
      <c r="G140" s="64"/>
      <c r="H140" s="71"/>
    </row>
    <row r="141" spans="3:8" ht="74.25" customHeight="1" x14ac:dyDescent="0.25">
      <c r="C141" s="62"/>
      <c r="D141" s="62"/>
      <c r="E141" s="146"/>
      <c r="F141" s="63"/>
      <c r="G141" s="64"/>
      <c r="H141" s="71"/>
    </row>
    <row r="142" spans="3:8" ht="74.25" customHeight="1" x14ac:dyDescent="0.25">
      <c r="C142" s="62"/>
      <c r="D142" s="62"/>
      <c r="E142" s="146"/>
      <c r="F142" s="63"/>
      <c r="G142" s="64"/>
      <c r="H142" s="71"/>
    </row>
    <row r="143" spans="3:8" ht="74.25" customHeight="1" x14ac:dyDescent="0.25">
      <c r="C143" s="62"/>
      <c r="D143" s="62"/>
      <c r="E143" s="146"/>
      <c r="F143" s="63"/>
      <c r="G143" s="64"/>
      <c r="H143" s="71"/>
    </row>
    <row r="144" spans="3:8" ht="74.25" customHeight="1" x14ac:dyDescent="0.25">
      <c r="C144" s="62"/>
      <c r="D144" s="62"/>
      <c r="E144" s="146"/>
      <c r="F144" s="63"/>
      <c r="G144" s="64"/>
      <c r="H144" s="71"/>
    </row>
    <row r="145" spans="3:8" ht="74.25" customHeight="1" x14ac:dyDescent="0.25">
      <c r="C145" s="62"/>
      <c r="D145" s="62"/>
      <c r="E145" s="146"/>
      <c r="F145" s="63"/>
      <c r="G145" s="64"/>
      <c r="H145" s="71"/>
    </row>
    <row r="146" spans="3:8" ht="74.25" customHeight="1" x14ac:dyDescent="0.25">
      <c r="C146" s="62"/>
      <c r="D146" s="62"/>
      <c r="E146" s="146"/>
      <c r="F146" s="63"/>
      <c r="G146" s="64"/>
      <c r="H146" s="71"/>
    </row>
    <row r="147" spans="3:8" ht="74.25" customHeight="1" x14ac:dyDescent="0.25">
      <c r="C147" s="62"/>
      <c r="D147" s="62"/>
      <c r="E147" s="146"/>
      <c r="F147" s="63"/>
      <c r="G147" s="64"/>
      <c r="H147" s="71"/>
    </row>
    <row r="148" spans="3:8" ht="74.25" customHeight="1" x14ac:dyDescent="0.25">
      <c r="C148" s="62"/>
      <c r="D148" s="62"/>
      <c r="E148" s="146"/>
      <c r="F148" s="63"/>
      <c r="G148" s="64"/>
      <c r="H148" s="72"/>
    </row>
    <row r="149" spans="3:8" ht="74.25" customHeight="1" x14ac:dyDescent="0.25">
      <c r="C149" s="62"/>
      <c r="D149" s="62"/>
      <c r="E149" s="146"/>
      <c r="F149" s="63"/>
      <c r="G149" s="64"/>
      <c r="H149" s="72"/>
    </row>
    <row r="150" spans="3:8" ht="74.25" customHeight="1" x14ac:dyDescent="0.25">
      <c r="C150" s="62"/>
      <c r="D150" s="62"/>
      <c r="E150" s="146"/>
      <c r="F150" s="63"/>
      <c r="G150" s="64"/>
      <c r="H150" s="72"/>
    </row>
    <row r="151" spans="3:8" ht="74.25" customHeight="1" x14ac:dyDescent="0.25">
      <c r="C151" s="62"/>
      <c r="D151" s="62"/>
      <c r="E151" s="146"/>
      <c r="F151" s="63"/>
      <c r="G151" s="64"/>
      <c r="H151" s="72"/>
    </row>
    <row r="152" spans="3:8" ht="74.25" customHeight="1" x14ac:dyDescent="0.25">
      <c r="C152" s="62"/>
      <c r="D152" s="62"/>
      <c r="E152" s="146"/>
      <c r="F152" s="63"/>
      <c r="G152" s="64"/>
      <c r="H152" s="72"/>
    </row>
    <row r="153" spans="3:8" ht="74.25" customHeight="1" x14ac:dyDescent="0.25">
      <c r="C153" s="62"/>
      <c r="D153" s="62"/>
      <c r="E153" s="146"/>
      <c r="F153" s="63"/>
      <c r="G153" s="64"/>
      <c r="H153" s="72"/>
    </row>
    <row r="154" spans="3:8" ht="74.25" customHeight="1" x14ac:dyDescent="0.25">
      <c r="C154" s="62"/>
      <c r="D154" s="62"/>
      <c r="E154" s="146"/>
      <c r="F154" s="63"/>
      <c r="G154" s="64"/>
      <c r="H154" s="72"/>
    </row>
    <row r="155" spans="3:8" ht="74.25" customHeight="1" x14ac:dyDescent="0.25">
      <c r="C155" s="62"/>
      <c r="D155" s="62"/>
      <c r="E155" s="146"/>
      <c r="F155" s="63"/>
      <c r="G155" s="64"/>
      <c r="H155" s="72"/>
    </row>
    <row r="156" spans="3:8" ht="74.25" customHeight="1" x14ac:dyDescent="0.25">
      <c r="C156" s="62"/>
      <c r="D156" s="62"/>
      <c r="E156" s="146"/>
      <c r="F156" s="63"/>
      <c r="G156" s="64"/>
      <c r="H156" s="72"/>
    </row>
    <row r="157" spans="3:8" ht="74.25" customHeight="1" x14ac:dyDescent="0.25">
      <c r="C157" s="62"/>
      <c r="D157" s="62"/>
      <c r="E157" s="146"/>
      <c r="F157" s="63"/>
      <c r="G157" s="64"/>
      <c r="H157" s="72"/>
    </row>
    <row r="158" spans="3:8" ht="74.25" customHeight="1" x14ac:dyDescent="0.25">
      <c r="C158" s="62"/>
      <c r="D158" s="62"/>
      <c r="E158" s="146"/>
      <c r="F158" s="63"/>
      <c r="G158" s="64"/>
      <c r="H158" s="72"/>
    </row>
    <row r="159" spans="3:8" ht="74.25" customHeight="1" x14ac:dyDescent="0.25">
      <c r="C159" s="62"/>
      <c r="D159" s="62"/>
      <c r="E159" s="146"/>
      <c r="F159" s="63"/>
      <c r="G159" s="64"/>
      <c r="H159" s="72"/>
    </row>
    <row r="160" spans="3:8" ht="74.25" customHeight="1" x14ac:dyDescent="0.25"/>
  </sheetData>
  <autoFilter ref="C6:H147" xr:uid="{62A8CA2E-0FB9-41B0-A875-C90C84A91ED4}"/>
  <mergeCells count="4">
    <mergeCell ref="C1:H1"/>
    <mergeCell ref="C2:H2"/>
    <mergeCell ref="C3:H3"/>
    <mergeCell ref="C4:H4"/>
  </mergeCells>
  <conditionalFormatting sqref="C7:C10 C13:C100">
    <cfRule type="duplicateValues" dxfId="1" priority="2"/>
  </conditionalFormatting>
  <conditionalFormatting sqref="C7:C100">
    <cfRule type="duplicateValues" dxfId="0" priority="1"/>
  </conditionalFormatting>
  <printOptions horizontalCentered="1"/>
  <pageMargins left="0" right="0.70866141732283472" top="0.59055118110236227" bottom="0.74803149606299213" header="0.31496062992125984" footer="0.31496062992125984"/>
  <pageSetup scale="75" orientation="landscape" r:id="rId1"/>
  <headerFooter>
    <oddFooter>&amp;C&amp;P de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CC-36F9-4496-9E9B-64D3D90D3D57}">
  <dimension ref="A1:A2"/>
  <sheetViews>
    <sheetView workbookViewId="0">
      <selection sqref="A1:A2"/>
    </sheetView>
  </sheetViews>
  <sheetFormatPr baseColWidth="10" defaultColWidth="11.42578125" defaultRowHeight="15" x14ac:dyDescent="0.25"/>
  <sheetData>
    <row r="1" spans="1:1" x14ac:dyDescent="0.25">
      <c r="A1">
        <v>5</v>
      </c>
    </row>
    <row r="2" spans="1:1" x14ac:dyDescent="0.25">
      <c r="A2">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75B8-7C8C-4325-BF77-3E41BE890AB8}">
  <sheetPr filterMode="1"/>
  <dimension ref="A1:O212"/>
  <sheetViews>
    <sheetView topLeftCell="B1" workbookViewId="0">
      <selection activeCell="E152" sqref="E152"/>
    </sheetView>
  </sheetViews>
  <sheetFormatPr baseColWidth="10" defaultColWidth="11.42578125" defaultRowHeight="15" x14ac:dyDescent="0.25"/>
  <cols>
    <col min="8" max="8" width="17.5703125" customWidth="1"/>
    <col min="11" max="12" width="44.85546875" customWidth="1"/>
    <col min="13" max="13" width="34.28515625" customWidth="1"/>
  </cols>
  <sheetData>
    <row r="1" spans="1:15" x14ac:dyDescent="0.25">
      <c r="A1" s="47" t="s">
        <v>220</v>
      </c>
      <c r="B1" s="47" t="s">
        <v>4</v>
      </c>
      <c r="C1" s="47" t="s">
        <v>221</v>
      </c>
      <c r="D1" s="47" t="s">
        <v>222</v>
      </c>
      <c r="E1" s="47" t="s">
        <v>223</v>
      </c>
      <c r="F1" s="47" t="s">
        <v>224</v>
      </c>
      <c r="G1" s="47" t="s">
        <v>225</v>
      </c>
      <c r="H1" s="47" t="s">
        <v>226</v>
      </c>
      <c r="I1" s="47" t="s">
        <v>227</v>
      </c>
      <c r="J1" s="47" t="s">
        <v>228</v>
      </c>
      <c r="K1" s="47" t="s">
        <v>229</v>
      </c>
      <c r="L1" s="47" t="s">
        <v>230</v>
      </c>
      <c r="M1" s="47" t="s">
        <v>231</v>
      </c>
      <c r="N1" s="47" t="s">
        <v>232</v>
      </c>
      <c r="O1" s="47" t="s">
        <v>233</v>
      </c>
    </row>
    <row r="2" spans="1:15" hidden="1" x14ac:dyDescent="0.25">
      <c r="A2" t="s">
        <v>234</v>
      </c>
      <c r="B2">
        <v>8</v>
      </c>
      <c r="C2" s="24" t="s">
        <v>235</v>
      </c>
      <c r="D2" t="s">
        <v>236</v>
      </c>
      <c r="F2" t="s">
        <v>237</v>
      </c>
      <c r="G2" t="s">
        <v>238</v>
      </c>
      <c r="H2" t="s">
        <v>239</v>
      </c>
      <c r="I2" t="s">
        <v>240</v>
      </c>
      <c r="J2">
        <v>45</v>
      </c>
      <c r="K2" s="4" t="s">
        <v>241</v>
      </c>
      <c r="L2">
        <v>30770181</v>
      </c>
      <c r="N2" t="s">
        <v>242</v>
      </c>
      <c r="O2" s="3">
        <v>45037</v>
      </c>
    </row>
    <row r="3" spans="1:15" hidden="1" x14ac:dyDescent="0.25">
      <c r="A3" t="s">
        <v>243</v>
      </c>
      <c r="B3">
        <v>8</v>
      </c>
      <c r="C3" s="24" t="s">
        <v>244</v>
      </c>
      <c r="D3" t="s">
        <v>236</v>
      </c>
      <c r="F3" t="s">
        <v>237</v>
      </c>
      <c r="G3" t="s">
        <v>238</v>
      </c>
      <c r="H3" t="s">
        <v>239</v>
      </c>
      <c r="I3" t="s">
        <v>245</v>
      </c>
      <c r="J3">
        <v>26.28</v>
      </c>
      <c r="K3" s="4" t="s">
        <v>246</v>
      </c>
      <c r="L3" s="46">
        <v>91836999</v>
      </c>
      <c r="N3" t="s">
        <v>242</v>
      </c>
      <c r="O3" s="3">
        <v>45037</v>
      </c>
    </row>
    <row r="4" spans="1:15" hidden="1" x14ac:dyDescent="0.25">
      <c r="A4" t="s">
        <v>247</v>
      </c>
      <c r="B4">
        <v>9</v>
      </c>
      <c r="C4" s="24" t="s">
        <v>248</v>
      </c>
      <c r="D4" t="s">
        <v>236</v>
      </c>
      <c r="F4" t="s">
        <v>237</v>
      </c>
      <c r="G4" t="s">
        <v>238</v>
      </c>
      <c r="H4" t="s">
        <v>239</v>
      </c>
      <c r="I4" t="s">
        <v>249</v>
      </c>
      <c r="J4">
        <v>25.3</v>
      </c>
      <c r="K4" s="4" t="s">
        <v>250</v>
      </c>
      <c r="L4">
        <v>44893868</v>
      </c>
      <c r="N4" t="s">
        <v>242</v>
      </c>
      <c r="O4" s="3">
        <v>45037</v>
      </c>
    </row>
    <row r="5" spans="1:15" hidden="1" x14ac:dyDescent="0.25">
      <c r="A5" t="s">
        <v>251</v>
      </c>
      <c r="B5">
        <v>9</v>
      </c>
      <c r="C5" s="24" t="s">
        <v>248</v>
      </c>
      <c r="D5" t="s">
        <v>236</v>
      </c>
      <c r="F5" t="s">
        <v>237</v>
      </c>
      <c r="G5" t="s">
        <v>238</v>
      </c>
      <c r="H5" t="s">
        <v>239</v>
      </c>
      <c r="I5" t="s">
        <v>245</v>
      </c>
      <c r="J5">
        <v>22.7</v>
      </c>
      <c r="K5" s="4" t="s">
        <v>252</v>
      </c>
      <c r="L5" s="46">
        <v>91836999</v>
      </c>
      <c r="N5" t="s">
        <v>242</v>
      </c>
      <c r="O5" s="3">
        <v>45037</v>
      </c>
    </row>
    <row r="6" spans="1:15" hidden="1" x14ac:dyDescent="0.25">
      <c r="A6" t="s">
        <v>253</v>
      </c>
      <c r="B6">
        <v>13</v>
      </c>
      <c r="C6" t="s">
        <v>254</v>
      </c>
      <c r="D6" t="s">
        <v>255</v>
      </c>
      <c r="F6" t="s">
        <v>256</v>
      </c>
      <c r="G6" t="s">
        <v>238</v>
      </c>
      <c r="H6" t="s">
        <v>257</v>
      </c>
      <c r="I6" t="s">
        <v>249</v>
      </c>
      <c r="J6">
        <f>360.2/20</f>
        <v>18.009999999999998</v>
      </c>
      <c r="K6" s="4" t="s">
        <v>258</v>
      </c>
      <c r="L6">
        <v>44893868</v>
      </c>
      <c r="M6" t="s">
        <v>259</v>
      </c>
      <c r="N6" t="s">
        <v>242</v>
      </c>
      <c r="O6" s="3">
        <v>45040</v>
      </c>
    </row>
    <row r="7" spans="1:15" hidden="1" x14ac:dyDescent="0.25">
      <c r="A7" t="s">
        <v>260</v>
      </c>
      <c r="B7">
        <v>13</v>
      </c>
      <c r="C7" t="s">
        <v>254</v>
      </c>
      <c r="D7" t="s">
        <v>255</v>
      </c>
      <c r="F7" t="s">
        <v>261</v>
      </c>
      <c r="G7" t="s">
        <v>238</v>
      </c>
      <c r="H7" t="s">
        <v>257</v>
      </c>
      <c r="I7" t="s">
        <v>249</v>
      </c>
      <c r="J7">
        <f>123.05/10</f>
        <v>12.305</v>
      </c>
      <c r="K7" s="4" t="s">
        <v>262</v>
      </c>
      <c r="L7">
        <v>44893868</v>
      </c>
      <c r="M7" t="s">
        <v>263</v>
      </c>
      <c r="N7" t="s">
        <v>242</v>
      </c>
      <c r="O7" s="3">
        <v>45040</v>
      </c>
    </row>
    <row r="8" spans="1:15" hidden="1" x14ac:dyDescent="0.25">
      <c r="A8" t="s">
        <v>264</v>
      </c>
      <c r="B8">
        <v>13</v>
      </c>
      <c r="C8" t="s">
        <v>254</v>
      </c>
      <c r="D8" t="s">
        <v>255</v>
      </c>
      <c r="F8" t="s">
        <v>265</v>
      </c>
      <c r="G8" t="s">
        <v>238</v>
      </c>
      <c r="H8" t="s">
        <v>239</v>
      </c>
      <c r="I8" t="s">
        <v>249</v>
      </c>
      <c r="J8">
        <f>80.1/20</f>
        <v>4.0049999999999999</v>
      </c>
      <c r="K8" s="4" t="s">
        <v>266</v>
      </c>
      <c r="L8">
        <v>44893868</v>
      </c>
      <c r="M8" t="s">
        <v>267</v>
      </c>
      <c r="N8" t="s">
        <v>242</v>
      </c>
      <c r="O8" s="3">
        <v>45040</v>
      </c>
    </row>
    <row r="9" spans="1:15" hidden="1" x14ac:dyDescent="0.25">
      <c r="A9" t="s">
        <v>268</v>
      </c>
      <c r="B9">
        <v>13</v>
      </c>
      <c r="C9" t="s">
        <v>254</v>
      </c>
      <c r="D9" t="s">
        <v>255</v>
      </c>
      <c r="F9" t="s">
        <v>269</v>
      </c>
      <c r="G9" t="s">
        <v>238</v>
      </c>
      <c r="H9" t="s">
        <v>270</v>
      </c>
      <c r="I9" t="s">
        <v>249</v>
      </c>
      <c r="J9">
        <f>41.85/20</f>
        <v>2.0925000000000002</v>
      </c>
      <c r="K9" s="4" t="s">
        <v>271</v>
      </c>
      <c r="L9">
        <v>44893868</v>
      </c>
      <c r="M9" t="s">
        <v>267</v>
      </c>
      <c r="N9" t="s">
        <v>242</v>
      </c>
      <c r="O9" s="3">
        <v>45040</v>
      </c>
    </row>
    <row r="10" spans="1:15" hidden="1" x14ac:dyDescent="0.25">
      <c r="A10" t="s">
        <v>272</v>
      </c>
      <c r="B10">
        <v>13</v>
      </c>
      <c r="C10" t="s">
        <v>254</v>
      </c>
      <c r="D10" t="s">
        <v>255</v>
      </c>
      <c r="F10" t="s">
        <v>273</v>
      </c>
      <c r="G10" t="s">
        <v>238</v>
      </c>
      <c r="H10" t="s">
        <v>274</v>
      </c>
      <c r="I10" t="s">
        <v>249</v>
      </c>
      <c r="J10">
        <v>0.61</v>
      </c>
      <c r="K10" s="4" t="s">
        <v>275</v>
      </c>
      <c r="L10">
        <v>44893868</v>
      </c>
      <c r="M10" t="s">
        <v>276</v>
      </c>
      <c r="N10" t="s">
        <v>242</v>
      </c>
      <c r="O10" s="3">
        <v>45040</v>
      </c>
    </row>
    <row r="11" spans="1:15" hidden="1" x14ac:dyDescent="0.25">
      <c r="A11" t="s">
        <v>277</v>
      </c>
      <c r="B11">
        <v>13</v>
      </c>
      <c r="C11" t="s">
        <v>254</v>
      </c>
      <c r="D11" t="s">
        <v>255</v>
      </c>
      <c r="F11" t="s">
        <v>265</v>
      </c>
      <c r="G11" t="s">
        <v>238</v>
      </c>
      <c r="H11" t="s">
        <v>239</v>
      </c>
      <c r="I11" t="s">
        <v>240</v>
      </c>
      <c r="J11">
        <f>82.14/20</f>
        <v>4.1070000000000002</v>
      </c>
      <c r="K11" s="4" t="s">
        <v>278</v>
      </c>
      <c r="L11">
        <v>30770181</v>
      </c>
      <c r="M11" t="s">
        <v>267</v>
      </c>
      <c r="N11" t="s">
        <v>242</v>
      </c>
      <c r="O11" s="3">
        <v>45040</v>
      </c>
    </row>
    <row r="12" spans="1:15" hidden="1" x14ac:dyDescent="0.25">
      <c r="A12" t="s">
        <v>279</v>
      </c>
      <c r="B12">
        <v>13</v>
      </c>
      <c r="C12" t="s">
        <v>254</v>
      </c>
      <c r="D12" t="s">
        <v>255</v>
      </c>
      <c r="F12" t="s">
        <v>261</v>
      </c>
      <c r="G12" t="s">
        <v>238</v>
      </c>
      <c r="H12" t="s">
        <v>257</v>
      </c>
      <c r="I12" t="s">
        <v>240</v>
      </c>
      <c r="J12">
        <f>1230.5/100</f>
        <v>12.305</v>
      </c>
      <c r="K12" s="4" t="s">
        <v>278</v>
      </c>
      <c r="L12">
        <v>30770181</v>
      </c>
      <c r="M12" t="s">
        <v>280</v>
      </c>
      <c r="N12" t="s">
        <v>242</v>
      </c>
      <c r="O12" s="3">
        <v>45040</v>
      </c>
    </row>
    <row r="13" spans="1:15" hidden="1" x14ac:dyDescent="0.25">
      <c r="A13" t="s">
        <v>281</v>
      </c>
      <c r="B13">
        <v>13</v>
      </c>
      <c r="C13" t="s">
        <v>254</v>
      </c>
      <c r="D13" t="s">
        <v>255</v>
      </c>
      <c r="F13" t="s">
        <v>261</v>
      </c>
      <c r="G13" t="s">
        <v>238</v>
      </c>
      <c r="H13" t="s">
        <v>257</v>
      </c>
      <c r="I13" t="s">
        <v>240</v>
      </c>
      <c r="J13">
        <f>96.44/10</f>
        <v>9.6440000000000001</v>
      </c>
      <c r="K13" s="4" t="s">
        <v>278</v>
      </c>
      <c r="L13">
        <v>30770181</v>
      </c>
      <c r="M13" t="s">
        <v>263</v>
      </c>
      <c r="N13" t="s">
        <v>242</v>
      </c>
      <c r="O13" s="3">
        <v>45040</v>
      </c>
    </row>
    <row r="14" spans="1:15" hidden="1" x14ac:dyDescent="0.25">
      <c r="A14" t="s">
        <v>282</v>
      </c>
      <c r="B14">
        <v>13</v>
      </c>
      <c r="C14" t="s">
        <v>254</v>
      </c>
      <c r="D14" t="s">
        <v>255</v>
      </c>
      <c r="F14" t="s">
        <v>256</v>
      </c>
      <c r="G14" t="s">
        <v>238</v>
      </c>
      <c r="H14" t="s">
        <v>257</v>
      </c>
      <c r="I14" t="s">
        <v>240</v>
      </c>
      <c r="J14">
        <f>360.26/20</f>
        <v>18.012999999999998</v>
      </c>
      <c r="K14" s="4" t="s">
        <v>278</v>
      </c>
      <c r="L14">
        <v>30770181</v>
      </c>
      <c r="M14" t="s">
        <v>259</v>
      </c>
      <c r="N14" t="s">
        <v>242</v>
      </c>
      <c r="O14" s="3">
        <v>45040</v>
      </c>
    </row>
    <row r="15" spans="1:15" hidden="1" x14ac:dyDescent="0.25">
      <c r="A15" t="s">
        <v>283</v>
      </c>
      <c r="B15">
        <v>13</v>
      </c>
      <c r="C15" t="s">
        <v>254</v>
      </c>
      <c r="D15" t="s">
        <v>255</v>
      </c>
      <c r="F15" t="s">
        <v>265</v>
      </c>
      <c r="G15" t="s">
        <v>238</v>
      </c>
      <c r="H15" t="s">
        <v>239</v>
      </c>
      <c r="I15" t="s">
        <v>245</v>
      </c>
      <c r="J15">
        <f>73.93/20</f>
        <v>3.6965000000000003</v>
      </c>
      <c r="K15" s="4" t="s">
        <v>284</v>
      </c>
      <c r="L15" s="46">
        <v>91836999</v>
      </c>
      <c r="M15" t="s">
        <v>267</v>
      </c>
      <c r="N15" t="s">
        <v>242</v>
      </c>
      <c r="O15" s="3">
        <v>45040</v>
      </c>
    </row>
    <row r="16" spans="1:15" hidden="1" x14ac:dyDescent="0.25">
      <c r="A16" t="s">
        <v>285</v>
      </c>
      <c r="B16">
        <v>13</v>
      </c>
      <c r="C16" t="s">
        <v>254</v>
      </c>
      <c r="D16" t="s">
        <v>255</v>
      </c>
      <c r="F16" t="s">
        <v>256</v>
      </c>
      <c r="G16" t="s">
        <v>238</v>
      </c>
      <c r="H16" t="s">
        <v>257</v>
      </c>
      <c r="I16" t="s">
        <v>245</v>
      </c>
      <c r="J16">
        <f>349.4/20</f>
        <v>17.47</v>
      </c>
      <c r="K16" s="4" t="s">
        <v>286</v>
      </c>
      <c r="L16" s="46">
        <v>91836999</v>
      </c>
      <c r="M16" t="s">
        <v>259</v>
      </c>
      <c r="N16" t="s">
        <v>242</v>
      </c>
      <c r="O16" s="3">
        <v>45040</v>
      </c>
    </row>
    <row r="17" spans="1:15" hidden="1" x14ac:dyDescent="0.25">
      <c r="A17" t="s">
        <v>287</v>
      </c>
      <c r="B17">
        <v>13</v>
      </c>
      <c r="C17" t="s">
        <v>254</v>
      </c>
      <c r="D17" t="s">
        <v>255</v>
      </c>
      <c r="F17" t="s">
        <v>261</v>
      </c>
      <c r="G17" t="s">
        <v>238</v>
      </c>
      <c r="H17" t="s">
        <v>257</v>
      </c>
      <c r="I17" t="s">
        <v>245</v>
      </c>
      <c r="J17">
        <f>116.91/10</f>
        <v>11.690999999999999</v>
      </c>
      <c r="K17" s="4" t="s">
        <v>288</v>
      </c>
      <c r="L17" s="46">
        <v>91836999</v>
      </c>
      <c r="M17" t="s">
        <v>263</v>
      </c>
      <c r="N17" t="s">
        <v>242</v>
      </c>
      <c r="O17" s="3">
        <v>45040</v>
      </c>
    </row>
    <row r="18" spans="1:15" hidden="1" x14ac:dyDescent="0.25">
      <c r="A18" t="s">
        <v>289</v>
      </c>
      <c r="B18">
        <v>14</v>
      </c>
      <c r="C18" t="s">
        <v>290</v>
      </c>
      <c r="D18" t="s">
        <v>255</v>
      </c>
      <c r="F18" t="s">
        <v>256</v>
      </c>
      <c r="G18" t="s">
        <v>238</v>
      </c>
      <c r="H18" t="s">
        <v>257</v>
      </c>
      <c r="I18" t="s">
        <v>249</v>
      </c>
      <c r="J18">
        <f>1049.4/30</f>
        <v>34.980000000000004</v>
      </c>
      <c r="K18" s="4" t="s">
        <v>291</v>
      </c>
      <c r="L18">
        <v>44893868</v>
      </c>
      <c r="M18" t="s">
        <v>292</v>
      </c>
      <c r="N18" t="s">
        <v>242</v>
      </c>
      <c r="O18" s="3">
        <v>45040</v>
      </c>
    </row>
    <row r="19" spans="1:15" hidden="1" x14ac:dyDescent="0.25">
      <c r="A19" t="s">
        <v>293</v>
      </c>
      <c r="B19">
        <v>14</v>
      </c>
      <c r="C19" t="s">
        <v>290</v>
      </c>
      <c r="D19" t="s">
        <v>255</v>
      </c>
      <c r="F19" t="s">
        <v>256</v>
      </c>
      <c r="G19" t="s">
        <v>238</v>
      </c>
      <c r="H19" t="s">
        <v>257</v>
      </c>
      <c r="I19" t="s">
        <v>240</v>
      </c>
      <c r="J19">
        <f>1049.43/30</f>
        <v>34.981000000000002</v>
      </c>
      <c r="K19" s="4" t="s">
        <v>278</v>
      </c>
      <c r="L19">
        <v>30770181</v>
      </c>
      <c r="M19" t="s">
        <v>292</v>
      </c>
      <c r="N19" t="s">
        <v>242</v>
      </c>
      <c r="O19" s="3">
        <v>45040</v>
      </c>
    </row>
    <row r="20" spans="1:15" hidden="1" x14ac:dyDescent="0.25">
      <c r="A20" t="s">
        <v>294</v>
      </c>
      <c r="B20">
        <v>14</v>
      </c>
      <c r="C20" t="s">
        <v>290</v>
      </c>
      <c r="D20" t="s">
        <v>255</v>
      </c>
      <c r="F20" t="s">
        <v>256</v>
      </c>
      <c r="G20" t="s">
        <v>238</v>
      </c>
      <c r="H20" t="s">
        <v>257</v>
      </c>
      <c r="I20" t="s">
        <v>245</v>
      </c>
      <c r="J20">
        <f>996.96/30</f>
        <v>33.231999999999999</v>
      </c>
      <c r="K20" s="4" t="s">
        <v>295</v>
      </c>
      <c r="L20" s="46">
        <v>91836999</v>
      </c>
      <c r="M20" t="s">
        <v>292</v>
      </c>
      <c r="N20" t="s">
        <v>242</v>
      </c>
      <c r="O20" s="3">
        <v>45040</v>
      </c>
    </row>
    <row r="21" spans="1:15" hidden="1" x14ac:dyDescent="0.25">
      <c r="A21" t="s">
        <v>296</v>
      </c>
      <c r="B21">
        <v>15</v>
      </c>
      <c r="C21" s="24" t="s">
        <v>297</v>
      </c>
      <c r="D21" t="s">
        <v>255</v>
      </c>
      <c r="F21" t="s">
        <v>298</v>
      </c>
      <c r="G21" t="s">
        <v>238</v>
      </c>
      <c r="H21" t="s">
        <v>299</v>
      </c>
      <c r="I21" t="s">
        <v>249</v>
      </c>
      <c r="J21">
        <f>17.05/10</f>
        <v>1.7050000000000001</v>
      </c>
      <c r="K21" s="4" t="s">
        <v>300</v>
      </c>
      <c r="L21">
        <v>44893868</v>
      </c>
      <c r="M21" t="s">
        <v>263</v>
      </c>
      <c r="N21" t="s">
        <v>242</v>
      </c>
      <c r="O21" s="3">
        <v>45040</v>
      </c>
    </row>
    <row r="22" spans="1:15" hidden="1" x14ac:dyDescent="0.25">
      <c r="A22" t="s">
        <v>301</v>
      </c>
      <c r="B22">
        <v>15</v>
      </c>
      <c r="C22" s="24" t="s">
        <v>302</v>
      </c>
      <c r="D22" t="s">
        <v>303</v>
      </c>
      <c r="F22" t="s">
        <v>304</v>
      </c>
      <c r="G22" t="s">
        <v>238</v>
      </c>
      <c r="H22" t="s">
        <v>299</v>
      </c>
      <c r="I22" t="s">
        <v>249</v>
      </c>
      <c r="J22">
        <f>18.2/10</f>
        <v>1.8199999999999998</v>
      </c>
      <c r="K22" s="4" t="s">
        <v>305</v>
      </c>
      <c r="L22">
        <v>44893868</v>
      </c>
      <c r="M22" t="s">
        <v>263</v>
      </c>
      <c r="N22" t="s">
        <v>242</v>
      </c>
      <c r="O22" s="3">
        <v>45040</v>
      </c>
    </row>
    <row r="23" spans="1:15" hidden="1" x14ac:dyDescent="0.25">
      <c r="A23" t="s">
        <v>306</v>
      </c>
      <c r="B23">
        <v>15</v>
      </c>
      <c r="C23" s="24" t="s">
        <v>302</v>
      </c>
      <c r="D23" t="s">
        <v>303</v>
      </c>
      <c r="F23" t="s">
        <v>307</v>
      </c>
      <c r="G23" t="s">
        <v>238</v>
      </c>
      <c r="H23" t="s">
        <v>308</v>
      </c>
      <c r="I23" t="s">
        <v>249</v>
      </c>
      <c r="J23">
        <f>476.75/100</f>
        <v>4.7675000000000001</v>
      </c>
      <c r="K23" s="4" t="s">
        <v>309</v>
      </c>
      <c r="L23">
        <v>44893868</v>
      </c>
      <c r="M23" t="s">
        <v>280</v>
      </c>
      <c r="N23" t="s">
        <v>242</v>
      </c>
      <c r="O23" s="3">
        <v>45040</v>
      </c>
    </row>
    <row r="24" spans="1:15" hidden="1" x14ac:dyDescent="0.25">
      <c r="A24" t="s">
        <v>310</v>
      </c>
      <c r="B24">
        <v>15</v>
      </c>
      <c r="C24" s="24" t="s">
        <v>302</v>
      </c>
      <c r="D24" t="s">
        <v>303</v>
      </c>
      <c r="F24" t="s">
        <v>307</v>
      </c>
      <c r="G24" t="s">
        <v>238</v>
      </c>
      <c r="H24" t="s">
        <v>308</v>
      </c>
      <c r="I24" t="s">
        <v>240</v>
      </c>
      <c r="J24">
        <f>476.75/100</f>
        <v>4.7675000000000001</v>
      </c>
      <c r="K24" s="4" t="s">
        <v>311</v>
      </c>
      <c r="L24">
        <v>30770181</v>
      </c>
      <c r="M24" t="s">
        <v>280</v>
      </c>
      <c r="N24" t="s">
        <v>242</v>
      </c>
      <c r="O24" s="3">
        <v>45040</v>
      </c>
    </row>
    <row r="25" spans="1:15" hidden="1" x14ac:dyDescent="0.25">
      <c r="A25" t="s">
        <v>312</v>
      </c>
      <c r="B25">
        <v>15</v>
      </c>
      <c r="C25" s="24" t="s">
        <v>297</v>
      </c>
      <c r="D25" t="s">
        <v>255</v>
      </c>
      <c r="F25" t="s">
        <v>313</v>
      </c>
      <c r="G25" t="s">
        <v>238</v>
      </c>
      <c r="H25" t="s">
        <v>239</v>
      </c>
      <c r="I25" t="s">
        <v>240</v>
      </c>
      <c r="J25">
        <f>112.94/100</f>
        <v>1.1294</v>
      </c>
      <c r="K25" s="4" t="s">
        <v>311</v>
      </c>
      <c r="L25">
        <v>30770181</v>
      </c>
      <c r="M25" t="s">
        <v>280</v>
      </c>
      <c r="N25" t="s">
        <v>242</v>
      </c>
      <c r="O25" s="3">
        <v>45040</v>
      </c>
    </row>
    <row r="26" spans="1:15" hidden="1" x14ac:dyDescent="0.25">
      <c r="A26" t="s">
        <v>314</v>
      </c>
      <c r="B26">
        <v>15</v>
      </c>
      <c r="C26" s="24" t="s">
        <v>302</v>
      </c>
      <c r="D26" t="s">
        <v>303</v>
      </c>
      <c r="F26" t="s">
        <v>298</v>
      </c>
      <c r="G26" t="s">
        <v>238</v>
      </c>
      <c r="H26" t="s">
        <v>299</v>
      </c>
      <c r="I26" t="s">
        <v>240</v>
      </c>
      <c r="J26">
        <f>104.3/100</f>
        <v>1.0429999999999999</v>
      </c>
      <c r="K26" s="4" t="s">
        <v>311</v>
      </c>
      <c r="L26">
        <v>30770181</v>
      </c>
      <c r="M26" t="s">
        <v>280</v>
      </c>
      <c r="N26" t="s">
        <v>242</v>
      </c>
      <c r="O26" s="3">
        <v>45040</v>
      </c>
    </row>
    <row r="27" spans="1:15" hidden="1" x14ac:dyDescent="0.25">
      <c r="A27" t="s">
        <v>315</v>
      </c>
      <c r="B27">
        <v>15</v>
      </c>
      <c r="C27" s="24" t="s">
        <v>302</v>
      </c>
      <c r="D27" t="s">
        <v>303</v>
      </c>
      <c r="F27" t="s">
        <v>304</v>
      </c>
      <c r="G27" t="s">
        <v>238</v>
      </c>
      <c r="H27" t="s">
        <v>299</v>
      </c>
      <c r="I27" t="s">
        <v>240</v>
      </c>
      <c r="J27">
        <f>181.99/100</f>
        <v>1.8199000000000001</v>
      </c>
      <c r="K27" s="4" t="s">
        <v>311</v>
      </c>
      <c r="L27">
        <v>30770181</v>
      </c>
      <c r="M27" t="s">
        <v>280</v>
      </c>
      <c r="N27" t="s">
        <v>242</v>
      </c>
      <c r="O27" s="3">
        <v>45040</v>
      </c>
    </row>
    <row r="28" spans="1:15" hidden="1" x14ac:dyDescent="0.25">
      <c r="A28" t="s">
        <v>316</v>
      </c>
      <c r="B28">
        <v>15</v>
      </c>
      <c r="C28" s="24" t="s">
        <v>302</v>
      </c>
      <c r="D28" t="s">
        <v>303</v>
      </c>
      <c r="F28" t="s">
        <v>298</v>
      </c>
      <c r="G28" t="s">
        <v>238</v>
      </c>
      <c r="H28" t="s">
        <v>299</v>
      </c>
      <c r="I28" t="s">
        <v>245</v>
      </c>
      <c r="J28">
        <f>9.9/10</f>
        <v>0.99</v>
      </c>
      <c r="K28" s="4" t="s">
        <v>317</v>
      </c>
      <c r="L28" s="46">
        <v>91836999</v>
      </c>
      <c r="M28" t="s">
        <v>318</v>
      </c>
      <c r="N28" t="s">
        <v>242</v>
      </c>
      <c r="O28" s="3">
        <v>45040</v>
      </c>
    </row>
    <row r="29" spans="1:15" hidden="1" x14ac:dyDescent="0.25">
      <c r="A29" t="s">
        <v>319</v>
      </c>
      <c r="B29">
        <v>15</v>
      </c>
      <c r="C29" s="24" t="s">
        <v>302</v>
      </c>
      <c r="D29" t="s">
        <v>303</v>
      </c>
      <c r="F29" t="s">
        <v>307</v>
      </c>
      <c r="G29" t="s">
        <v>238</v>
      </c>
      <c r="H29" t="s">
        <v>308</v>
      </c>
      <c r="I29" t="s">
        <v>245</v>
      </c>
      <c r="J29">
        <f>402.93/100</f>
        <v>4.0293000000000001</v>
      </c>
      <c r="K29" s="4" t="s">
        <v>320</v>
      </c>
      <c r="L29" s="46">
        <v>91836999</v>
      </c>
      <c r="M29" t="s">
        <v>280</v>
      </c>
      <c r="N29" t="s">
        <v>242</v>
      </c>
      <c r="O29" s="3">
        <v>45040</v>
      </c>
    </row>
    <row r="30" spans="1:15" hidden="1" x14ac:dyDescent="0.25">
      <c r="A30" t="s">
        <v>321</v>
      </c>
      <c r="B30">
        <v>18</v>
      </c>
      <c r="C30" t="s">
        <v>322</v>
      </c>
      <c r="D30" t="s">
        <v>323</v>
      </c>
      <c r="F30" t="s">
        <v>324</v>
      </c>
      <c r="G30" t="s">
        <v>238</v>
      </c>
      <c r="H30" t="s">
        <v>325</v>
      </c>
      <c r="I30" t="s">
        <v>249</v>
      </c>
      <c r="J30">
        <v>105.95</v>
      </c>
      <c r="K30" s="4" t="s">
        <v>326</v>
      </c>
      <c r="L30">
        <v>44893868</v>
      </c>
      <c r="N30" t="s">
        <v>242</v>
      </c>
      <c r="O30" s="3">
        <v>45040</v>
      </c>
    </row>
    <row r="31" spans="1:15" hidden="1" x14ac:dyDescent="0.25">
      <c r="A31" t="s">
        <v>327</v>
      </c>
      <c r="B31">
        <v>18</v>
      </c>
      <c r="C31" t="s">
        <v>322</v>
      </c>
      <c r="D31" t="s">
        <v>323</v>
      </c>
      <c r="F31" t="s">
        <v>328</v>
      </c>
      <c r="G31" t="s">
        <v>238</v>
      </c>
      <c r="H31" t="s">
        <v>325</v>
      </c>
      <c r="I31" t="s">
        <v>249</v>
      </c>
      <c r="J31">
        <v>105.9</v>
      </c>
      <c r="K31" s="4" t="s">
        <v>329</v>
      </c>
      <c r="L31">
        <v>44893868</v>
      </c>
      <c r="N31" t="s">
        <v>242</v>
      </c>
      <c r="O31" s="3">
        <v>45040</v>
      </c>
    </row>
    <row r="32" spans="1:15" hidden="1" x14ac:dyDescent="0.25">
      <c r="A32" t="s">
        <v>330</v>
      </c>
      <c r="B32">
        <v>18</v>
      </c>
      <c r="C32" t="s">
        <v>322</v>
      </c>
      <c r="D32" t="s">
        <v>323</v>
      </c>
      <c r="F32" t="s">
        <v>331</v>
      </c>
      <c r="G32" t="s">
        <v>238</v>
      </c>
      <c r="H32" t="s">
        <v>332</v>
      </c>
      <c r="I32" t="s">
        <v>249</v>
      </c>
      <c r="J32">
        <v>122.4</v>
      </c>
      <c r="K32" s="4" t="s">
        <v>333</v>
      </c>
      <c r="L32">
        <v>44893868</v>
      </c>
      <c r="N32" t="s">
        <v>242</v>
      </c>
      <c r="O32" s="3">
        <v>45040</v>
      </c>
    </row>
    <row r="33" spans="1:15" hidden="1" x14ac:dyDescent="0.25">
      <c r="A33" t="s">
        <v>334</v>
      </c>
      <c r="B33">
        <v>18</v>
      </c>
      <c r="C33" t="s">
        <v>322</v>
      </c>
      <c r="D33" t="s">
        <v>323</v>
      </c>
      <c r="F33" t="s">
        <v>335</v>
      </c>
      <c r="G33" t="s">
        <v>238</v>
      </c>
      <c r="H33" t="s">
        <v>336</v>
      </c>
      <c r="I33" t="s">
        <v>249</v>
      </c>
      <c r="J33">
        <v>125.2</v>
      </c>
      <c r="K33" s="4" t="s">
        <v>337</v>
      </c>
      <c r="L33">
        <v>44893868</v>
      </c>
      <c r="N33" t="s">
        <v>242</v>
      </c>
      <c r="O33" s="3">
        <v>45040</v>
      </c>
    </row>
    <row r="34" spans="1:15" hidden="1" x14ac:dyDescent="0.25">
      <c r="A34" t="s">
        <v>338</v>
      </c>
      <c r="B34">
        <v>18</v>
      </c>
      <c r="C34" t="s">
        <v>322</v>
      </c>
      <c r="D34" t="s">
        <v>323</v>
      </c>
      <c r="F34" t="s">
        <v>339</v>
      </c>
      <c r="G34" t="s">
        <v>238</v>
      </c>
      <c r="H34" t="s">
        <v>340</v>
      </c>
      <c r="I34" t="s">
        <v>249</v>
      </c>
      <c r="J34">
        <v>128.30000000000001</v>
      </c>
      <c r="K34" s="4" t="s">
        <v>341</v>
      </c>
      <c r="L34">
        <v>44893868</v>
      </c>
      <c r="N34" t="s">
        <v>242</v>
      </c>
      <c r="O34" s="3">
        <v>45040</v>
      </c>
    </row>
    <row r="35" spans="1:15" hidden="1" x14ac:dyDescent="0.25">
      <c r="A35" t="s">
        <v>342</v>
      </c>
      <c r="B35">
        <v>18</v>
      </c>
      <c r="C35" t="s">
        <v>322</v>
      </c>
      <c r="D35" t="s">
        <v>323</v>
      </c>
      <c r="F35" t="s">
        <v>343</v>
      </c>
      <c r="G35" t="s">
        <v>238</v>
      </c>
      <c r="H35" t="s">
        <v>344</v>
      </c>
      <c r="I35" t="s">
        <v>249</v>
      </c>
      <c r="J35">
        <v>134.5</v>
      </c>
      <c r="K35" s="4" t="s">
        <v>345</v>
      </c>
      <c r="L35">
        <v>44893868</v>
      </c>
      <c r="N35" t="s">
        <v>242</v>
      </c>
      <c r="O35" s="3">
        <v>45040</v>
      </c>
    </row>
    <row r="36" spans="1:15" hidden="1" x14ac:dyDescent="0.25">
      <c r="A36" t="s">
        <v>346</v>
      </c>
      <c r="B36">
        <v>18</v>
      </c>
      <c r="C36" t="s">
        <v>322</v>
      </c>
      <c r="D36" t="s">
        <v>323</v>
      </c>
      <c r="F36" t="s">
        <v>347</v>
      </c>
      <c r="G36" t="s">
        <v>238</v>
      </c>
      <c r="H36" t="s">
        <v>348</v>
      </c>
      <c r="I36" t="s">
        <v>249</v>
      </c>
      <c r="J36">
        <v>196.35</v>
      </c>
      <c r="K36" s="4" t="s">
        <v>349</v>
      </c>
      <c r="L36">
        <v>44893868</v>
      </c>
      <c r="N36" t="s">
        <v>242</v>
      </c>
      <c r="O36" s="3">
        <v>45040</v>
      </c>
    </row>
    <row r="37" spans="1:15" hidden="1" x14ac:dyDescent="0.25">
      <c r="A37" t="s">
        <v>350</v>
      </c>
      <c r="B37">
        <v>18</v>
      </c>
      <c r="C37" t="s">
        <v>322</v>
      </c>
      <c r="D37" t="s">
        <v>323</v>
      </c>
      <c r="F37" t="s">
        <v>339</v>
      </c>
      <c r="G37" t="s">
        <v>238</v>
      </c>
      <c r="H37" t="s">
        <v>351</v>
      </c>
      <c r="I37" t="s">
        <v>240</v>
      </c>
      <c r="J37">
        <v>128.36000000000001</v>
      </c>
      <c r="K37" s="4" t="s">
        <v>352</v>
      </c>
      <c r="L37">
        <v>30770181</v>
      </c>
      <c r="N37" t="s">
        <v>242</v>
      </c>
      <c r="O37" s="3">
        <v>45040</v>
      </c>
    </row>
    <row r="38" spans="1:15" hidden="1" x14ac:dyDescent="0.25">
      <c r="A38" t="s">
        <v>353</v>
      </c>
      <c r="B38">
        <v>18</v>
      </c>
      <c r="C38" t="s">
        <v>322</v>
      </c>
      <c r="D38" t="s">
        <v>323</v>
      </c>
      <c r="F38" t="s">
        <v>328</v>
      </c>
      <c r="G38" t="s">
        <v>238</v>
      </c>
      <c r="H38" t="s">
        <v>325</v>
      </c>
      <c r="I38" t="s">
        <v>240</v>
      </c>
      <c r="J38">
        <v>105.95</v>
      </c>
      <c r="K38" s="4" t="s">
        <v>352</v>
      </c>
      <c r="L38">
        <v>30770181</v>
      </c>
      <c r="N38" t="s">
        <v>242</v>
      </c>
      <c r="O38" s="3">
        <v>45040</v>
      </c>
    </row>
    <row r="39" spans="1:15" hidden="1" x14ac:dyDescent="0.25">
      <c r="A39" t="s">
        <v>354</v>
      </c>
      <c r="B39">
        <v>18</v>
      </c>
      <c r="C39" t="s">
        <v>322</v>
      </c>
      <c r="D39" t="s">
        <v>323</v>
      </c>
      <c r="F39" t="s">
        <v>324</v>
      </c>
      <c r="G39" t="s">
        <v>238</v>
      </c>
      <c r="H39" t="s">
        <v>325</v>
      </c>
      <c r="I39" t="s">
        <v>240</v>
      </c>
      <c r="J39">
        <v>105.95</v>
      </c>
      <c r="K39" s="4" t="s">
        <v>352</v>
      </c>
      <c r="L39">
        <v>30770181</v>
      </c>
      <c r="N39" t="s">
        <v>242</v>
      </c>
      <c r="O39" s="3">
        <v>45040</v>
      </c>
    </row>
    <row r="40" spans="1:15" hidden="1" x14ac:dyDescent="0.25">
      <c r="A40" t="s">
        <v>355</v>
      </c>
      <c r="B40">
        <v>18</v>
      </c>
      <c r="C40" t="s">
        <v>322</v>
      </c>
      <c r="D40" t="s">
        <v>323</v>
      </c>
      <c r="F40" t="s">
        <v>335</v>
      </c>
      <c r="G40" t="s">
        <v>238</v>
      </c>
      <c r="H40" t="s">
        <v>336</v>
      </c>
      <c r="I40" t="s">
        <v>240</v>
      </c>
      <c r="J40">
        <v>125.24</v>
      </c>
      <c r="K40" s="4" t="s">
        <v>352</v>
      </c>
      <c r="L40">
        <v>30770181</v>
      </c>
      <c r="N40" t="s">
        <v>242</v>
      </c>
      <c r="O40" s="3">
        <v>45040</v>
      </c>
    </row>
    <row r="41" spans="1:15" hidden="1" x14ac:dyDescent="0.25">
      <c r="A41" t="s">
        <v>356</v>
      </c>
      <c r="B41">
        <v>18</v>
      </c>
      <c r="C41" t="s">
        <v>322</v>
      </c>
      <c r="D41" t="s">
        <v>323</v>
      </c>
      <c r="F41" t="s">
        <v>343</v>
      </c>
      <c r="G41" t="s">
        <v>238</v>
      </c>
      <c r="H41" t="s">
        <v>344</v>
      </c>
      <c r="I41" t="s">
        <v>240</v>
      </c>
      <c r="J41">
        <v>134.54</v>
      </c>
      <c r="K41" s="4" t="s">
        <v>352</v>
      </c>
      <c r="L41">
        <v>30770181</v>
      </c>
      <c r="N41" t="s">
        <v>242</v>
      </c>
      <c r="O41" s="3">
        <v>45040</v>
      </c>
    </row>
    <row r="42" spans="1:15" hidden="1" x14ac:dyDescent="0.25">
      <c r="A42" t="s">
        <v>357</v>
      </c>
      <c r="B42">
        <v>18</v>
      </c>
      <c r="C42" t="s">
        <v>322</v>
      </c>
      <c r="D42" t="s">
        <v>323</v>
      </c>
      <c r="F42" t="s">
        <v>347</v>
      </c>
      <c r="G42" t="s">
        <v>238</v>
      </c>
      <c r="H42" t="s">
        <v>348</v>
      </c>
      <c r="I42" t="s">
        <v>240</v>
      </c>
      <c r="J42">
        <v>196.38</v>
      </c>
      <c r="K42" s="4" t="s">
        <v>352</v>
      </c>
      <c r="L42">
        <v>30770181</v>
      </c>
      <c r="N42" t="s">
        <v>242</v>
      </c>
      <c r="O42" s="3">
        <v>45040</v>
      </c>
    </row>
    <row r="43" spans="1:15" hidden="1" x14ac:dyDescent="0.25">
      <c r="A43" t="s">
        <v>358</v>
      </c>
      <c r="B43">
        <v>18</v>
      </c>
      <c r="C43" t="s">
        <v>322</v>
      </c>
      <c r="D43" t="s">
        <v>323</v>
      </c>
      <c r="F43" t="s">
        <v>331</v>
      </c>
      <c r="G43" t="s">
        <v>238</v>
      </c>
      <c r="H43" t="s">
        <v>332</v>
      </c>
      <c r="I43" t="s">
        <v>240</v>
      </c>
      <c r="J43">
        <v>122.44</v>
      </c>
      <c r="K43" s="4" t="s">
        <v>352</v>
      </c>
      <c r="L43">
        <v>30770181</v>
      </c>
      <c r="N43" t="s">
        <v>242</v>
      </c>
      <c r="O43" s="3">
        <v>45040</v>
      </c>
    </row>
    <row r="44" spans="1:15" hidden="1" x14ac:dyDescent="0.25">
      <c r="A44" t="s">
        <v>359</v>
      </c>
      <c r="B44">
        <v>18</v>
      </c>
      <c r="C44" t="s">
        <v>322</v>
      </c>
      <c r="D44" t="s">
        <v>323</v>
      </c>
      <c r="F44" t="s">
        <v>331</v>
      </c>
      <c r="G44" t="s">
        <v>238</v>
      </c>
      <c r="H44" t="s">
        <v>332</v>
      </c>
      <c r="I44" t="s">
        <v>245</v>
      </c>
      <c r="J44">
        <v>110.16</v>
      </c>
      <c r="K44" s="4" t="s">
        <v>360</v>
      </c>
      <c r="L44" s="46">
        <v>91836999</v>
      </c>
      <c r="N44" t="s">
        <v>242</v>
      </c>
      <c r="O44" s="3">
        <v>45040</v>
      </c>
    </row>
    <row r="45" spans="1:15" hidden="1" x14ac:dyDescent="0.25">
      <c r="A45" t="s">
        <v>361</v>
      </c>
      <c r="B45">
        <v>18</v>
      </c>
      <c r="C45" t="s">
        <v>322</v>
      </c>
      <c r="D45" t="s">
        <v>323</v>
      </c>
      <c r="F45" t="s">
        <v>343</v>
      </c>
      <c r="G45" t="s">
        <v>238</v>
      </c>
      <c r="H45" t="s">
        <v>344</v>
      </c>
      <c r="I45" t="s">
        <v>245</v>
      </c>
      <c r="J45">
        <v>121.05</v>
      </c>
      <c r="K45" s="4" t="s">
        <v>362</v>
      </c>
      <c r="L45" s="46">
        <v>91836999</v>
      </c>
      <c r="N45" t="s">
        <v>242</v>
      </c>
      <c r="O45" s="3">
        <v>45040</v>
      </c>
    </row>
    <row r="46" spans="1:15" hidden="1" x14ac:dyDescent="0.25">
      <c r="A46" t="s">
        <v>363</v>
      </c>
      <c r="B46">
        <v>19</v>
      </c>
      <c r="C46" t="s">
        <v>364</v>
      </c>
      <c r="D46" t="s">
        <v>255</v>
      </c>
      <c r="F46" t="s">
        <v>365</v>
      </c>
      <c r="G46" t="s">
        <v>238</v>
      </c>
      <c r="H46" t="s">
        <v>348</v>
      </c>
      <c r="I46" t="s">
        <v>249</v>
      </c>
      <c r="J46">
        <f>571.55/30</f>
        <v>19.051666666666666</v>
      </c>
      <c r="K46" s="4" t="s">
        <v>366</v>
      </c>
      <c r="L46">
        <v>44893868</v>
      </c>
      <c r="M46" t="s">
        <v>367</v>
      </c>
      <c r="N46" t="s">
        <v>242</v>
      </c>
      <c r="O46" s="3">
        <v>45040</v>
      </c>
    </row>
    <row r="47" spans="1:15" hidden="1" x14ac:dyDescent="0.25">
      <c r="A47" t="s">
        <v>368</v>
      </c>
      <c r="B47">
        <v>19</v>
      </c>
      <c r="C47" t="s">
        <v>364</v>
      </c>
      <c r="D47" t="s">
        <v>255</v>
      </c>
      <c r="F47" t="s">
        <v>369</v>
      </c>
      <c r="G47" t="s">
        <v>238</v>
      </c>
      <c r="H47" t="s">
        <v>348</v>
      </c>
      <c r="I47" t="s">
        <v>249</v>
      </c>
      <c r="J47">
        <f>571.55/30</f>
        <v>19.051666666666666</v>
      </c>
      <c r="K47" s="4" t="s">
        <v>366</v>
      </c>
      <c r="L47">
        <v>44893868</v>
      </c>
      <c r="M47" t="s">
        <v>370</v>
      </c>
      <c r="N47" t="s">
        <v>242</v>
      </c>
      <c r="O47" s="3">
        <v>45040</v>
      </c>
    </row>
    <row r="48" spans="1:15" hidden="1" x14ac:dyDescent="0.25">
      <c r="A48" t="s">
        <v>371</v>
      </c>
      <c r="B48">
        <v>19</v>
      </c>
      <c r="C48" t="s">
        <v>364</v>
      </c>
      <c r="D48" t="s">
        <v>372</v>
      </c>
      <c r="F48" t="s">
        <v>373</v>
      </c>
      <c r="G48" t="s">
        <v>238</v>
      </c>
      <c r="H48" t="s">
        <v>374</v>
      </c>
      <c r="I48" t="s">
        <v>249</v>
      </c>
      <c r="J48">
        <f>377/40</f>
        <v>9.4250000000000007</v>
      </c>
      <c r="K48" s="4" t="s">
        <v>375</v>
      </c>
      <c r="L48">
        <v>44893868</v>
      </c>
      <c r="M48" t="s">
        <v>376</v>
      </c>
      <c r="N48" t="s">
        <v>242</v>
      </c>
      <c r="O48" s="3">
        <v>45040</v>
      </c>
    </row>
    <row r="49" spans="1:15" hidden="1" x14ac:dyDescent="0.25">
      <c r="A49" t="s">
        <v>377</v>
      </c>
      <c r="B49">
        <v>19</v>
      </c>
      <c r="C49" t="s">
        <v>364</v>
      </c>
      <c r="D49" t="s">
        <v>255</v>
      </c>
      <c r="F49" t="s">
        <v>339</v>
      </c>
      <c r="G49" t="s">
        <v>238</v>
      </c>
      <c r="H49" t="s">
        <v>340</v>
      </c>
      <c r="I49" t="s">
        <v>249</v>
      </c>
      <c r="J49">
        <f>255.9/30</f>
        <v>8.5299999999999994</v>
      </c>
      <c r="K49" s="4" t="s">
        <v>378</v>
      </c>
      <c r="L49">
        <v>44893868</v>
      </c>
      <c r="M49" t="s">
        <v>367</v>
      </c>
      <c r="N49" t="s">
        <v>242</v>
      </c>
      <c r="O49" s="3">
        <v>45040</v>
      </c>
    </row>
    <row r="50" spans="1:15" hidden="1" x14ac:dyDescent="0.25">
      <c r="A50" t="s">
        <v>379</v>
      </c>
      <c r="B50">
        <v>19</v>
      </c>
      <c r="C50" t="s">
        <v>364</v>
      </c>
      <c r="D50" t="s">
        <v>255</v>
      </c>
      <c r="F50" t="s">
        <v>369</v>
      </c>
      <c r="G50" t="s">
        <v>238</v>
      </c>
      <c r="H50" t="s">
        <v>348</v>
      </c>
      <c r="I50" t="s">
        <v>240</v>
      </c>
      <c r="J50">
        <f>571.59/30</f>
        <v>19.053000000000001</v>
      </c>
      <c r="K50" s="4" t="s">
        <v>352</v>
      </c>
      <c r="L50">
        <v>30770181</v>
      </c>
      <c r="M50" t="s">
        <v>370</v>
      </c>
      <c r="N50" t="s">
        <v>242</v>
      </c>
      <c r="O50" s="3">
        <v>45040</v>
      </c>
    </row>
    <row r="51" spans="1:15" hidden="1" x14ac:dyDescent="0.25">
      <c r="A51" t="s">
        <v>380</v>
      </c>
      <c r="B51">
        <v>19</v>
      </c>
      <c r="C51" t="s">
        <v>364</v>
      </c>
      <c r="D51" t="s">
        <v>372</v>
      </c>
      <c r="F51" t="s">
        <v>373</v>
      </c>
      <c r="G51" t="s">
        <v>238</v>
      </c>
      <c r="H51" t="s">
        <v>374</v>
      </c>
      <c r="I51" t="s">
        <v>240</v>
      </c>
      <c r="J51">
        <f>377/40</f>
        <v>9.4250000000000007</v>
      </c>
      <c r="K51" s="4" t="s">
        <v>352</v>
      </c>
      <c r="L51">
        <v>30770181</v>
      </c>
      <c r="M51" t="s">
        <v>376</v>
      </c>
      <c r="N51" t="s">
        <v>242</v>
      </c>
      <c r="O51" s="3">
        <v>45040</v>
      </c>
    </row>
    <row r="52" spans="1:15" hidden="1" x14ac:dyDescent="0.25">
      <c r="A52" t="s">
        <v>381</v>
      </c>
      <c r="B52">
        <v>19</v>
      </c>
      <c r="C52" t="s">
        <v>364</v>
      </c>
      <c r="D52" t="s">
        <v>255</v>
      </c>
      <c r="F52" t="s">
        <v>365</v>
      </c>
      <c r="G52" t="s">
        <v>238</v>
      </c>
      <c r="H52" t="s">
        <v>348</v>
      </c>
      <c r="I52" t="s">
        <v>240</v>
      </c>
      <c r="J52">
        <f>571.59/30</f>
        <v>19.053000000000001</v>
      </c>
      <c r="K52" s="4" t="s">
        <v>352</v>
      </c>
      <c r="L52">
        <v>30770181</v>
      </c>
      <c r="M52" t="s">
        <v>367</v>
      </c>
      <c r="N52" t="s">
        <v>242</v>
      </c>
      <c r="O52" s="3">
        <v>45040</v>
      </c>
    </row>
    <row r="53" spans="1:15" hidden="1" x14ac:dyDescent="0.25">
      <c r="A53" t="s">
        <v>382</v>
      </c>
      <c r="B53">
        <v>19</v>
      </c>
      <c r="C53" t="s">
        <v>364</v>
      </c>
      <c r="D53" t="s">
        <v>255</v>
      </c>
      <c r="F53" t="s">
        <v>339</v>
      </c>
      <c r="G53" t="s">
        <v>238</v>
      </c>
      <c r="H53" t="s">
        <v>340</v>
      </c>
      <c r="I53" t="s">
        <v>240</v>
      </c>
      <c r="J53">
        <f>255.94/30</f>
        <v>8.5313333333333325</v>
      </c>
      <c r="K53" s="4" t="s">
        <v>352</v>
      </c>
      <c r="L53">
        <v>30770181</v>
      </c>
      <c r="M53" t="s">
        <v>367</v>
      </c>
      <c r="N53" t="s">
        <v>242</v>
      </c>
      <c r="O53" s="3">
        <v>45040</v>
      </c>
    </row>
    <row r="54" spans="1:15" hidden="1" x14ac:dyDescent="0.25">
      <c r="A54" t="s">
        <v>383</v>
      </c>
      <c r="B54">
        <v>19</v>
      </c>
      <c r="C54" t="s">
        <v>364</v>
      </c>
      <c r="D54" t="s">
        <v>372</v>
      </c>
      <c r="F54" t="s">
        <v>373</v>
      </c>
      <c r="G54" t="s">
        <v>238</v>
      </c>
      <c r="H54" t="s">
        <v>374</v>
      </c>
      <c r="I54" t="s">
        <v>245</v>
      </c>
      <c r="J54">
        <f>315/40</f>
        <v>7.875</v>
      </c>
      <c r="K54" s="4" t="s">
        <v>384</v>
      </c>
      <c r="L54" s="46">
        <v>91836999</v>
      </c>
      <c r="M54" t="s">
        <v>376</v>
      </c>
      <c r="N54" t="s">
        <v>242</v>
      </c>
      <c r="O54" s="3">
        <v>45040</v>
      </c>
    </row>
    <row r="55" spans="1:15" hidden="1" x14ac:dyDescent="0.25">
      <c r="A55" t="s">
        <v>385</v>
      </c>
      <c r="B55">
        <v>19</v>
      </c>
      <c r="C55" t="s">
        <v>364</v>
      </c>
      <c r="D55" t="s">
        <v>255</v>
      </c>
      <c r="F55" t="s">
        <v>369</v>
      </c>
      <c r="G55" t="s">
        <v>238</v>
      </c>
      <c r="H55" t="s">
        <v>348</v>
      </c>
      <c r="I55" t="s">
        <v>245</v>
      </c>
      <c r="J55">
        <f>514.39/30</f>
        <v>17.146333333333335</v>
      </c>
      <c r="K55" s="4" t="s">
        <v>386</v>
      </c>
      <c r="L55" s="46">
        <v>91836999</v>
      </c>
      <c r="M55" t="s">
        <v>370</v>
      </c>
      <c r="N55" t="s">
        <v>242</v>
      </c>
      <c r="O55" s="3">
        <v>45040</v>
      </c>
    </row>
    <row r="56" spans="1:15" hidden="1" x14ac:dyDescent="0.25">
      <c r="A56" t="s">
        <v>387</v>
      </c>
      <c r="B56">
        <v>19</v>
      </c>
      <c r="C56" t="s">
        <v>364</v>
      </c>
      <c r="D56" t="s">
        <v>255</v>
      </c>
      <c r="F56" t="s">
        <v>365</v>
      </c>
      <c r="G56" t="s">
        <v>238</v>
      </c>
      <c r="H56" t="s">
        <v>348</v>
      </c>
      <c r="I56" t="s">
        <v>245</v>
      </c>
      <c r="J56">
        <f>514.39/30</f>
        <v>17.146333333333335</v>
      </c>
      <c r="K56" s="4" t="s">
        <v>388</v>
      </c>
      <c r="L56" s="46">
        <v>91836999</v>
      </c>
      <c r="M56" t="s">
        <v>367</v>
      </c>
      <c r="N56" t="s">
        <v>242</v>
      </c>
      <c r="O56" s="3">
        <v>45040</v>
      </c>
    </row>
    <row r="57" spans="1:15" hidden="1" x14ac:dyDescent="0.25">
      <c r="A57" t="s">
        <v>389</v>
      </c>
      <c r="B57">
        <v>19</v>
      </c>
      <c r="C57" t="s">
        <v>364</v>
      </c>
      <c r="D57" t="s">
        <v>255</v>
      </c>
      <c r="F57" t="s">
        <v>339</v>
      </c>
      <c r="G57" t="s">
        <v>238</v>
      </c>
      <c r="H57" t="s">
        <v>340</v>
      </c>
      <c r="I57" t="s">
        <v>245</v>
      </c>
      <c r="J57">
        <f>230.36/30</f>
        <v>7.6786666666666674</v>
      </c>
      <c r="K57" s="4" t="s">
        <v>390</v>
      </c>
      <c r="L57" s="46">
        <v>91836999</v>
      </c>
      <c r="M57" t="s">
        <v>367</v>
      </c>
      <c r="N57" t="s">
        <v>242</v>
      </c>
      <c r="O57" s="3">
        <v>45040</v>
      </c>
    </row>
    <row r="58" spans="1:15" hidden="1" x14ac:dyDescent="0.25">
      <c r="A58" t="s">
        <v>391</v>
      </c>
      <c r="B58">
        <v>21</v>
      </c>
      <c r="C58" s="24" t="s">
        <v>392</v>
      </c>
      <c r="D58" t="s">
        <v>255</v>
      </c>
      <c r="F58" t="s">
        <v>393</v>
      </c>
      <c r="G58" t="s">
        <v>238</v>
      </c>
      <c r="H58" t="s">
        <v>394</v>
      </c>
      <c r="I58" t="s">
        <v>249</v>
      </c>
      <c r="J58">
        <f>50.3/100</f>
        <v>0.503</v>
      </c>
      <c r="K58" s="4" t="s">
        <v>395</v>
      </c>
      <c r="L58">
        <v>44893868</v>
      </c>
      <c r="M58" t="s">
        <v>280</v>
      </c>
      <c r="N58" t="s">
        <v>242</v>
      </c>
      <c r="O58" s="3">
        <v>45040</v>
      </c>
    </row>
    <row r="59" spans="1:15" hidden="1" x14ac:dyDescent="0.25">
      <c r="A59" t="s">
        <v>396</v>
      </c>
      <c r="B59">
        <v>21</v>
      </c>
      <c r="C59" s="24" t="s">
        <v>392</v>
      </c>
      <c r="D59" t="s">
        <v>372</v>
      </c>
      <c r="F59" t="s">
        <v>393</v>
      </c>
      <c r="G59" t="s">
        <v>238</v>
      </c>
      <c r="H59" t="s">
        <v>397</v>
      </c>
      <c r="I59" t="s">
        <v>240</v>
      </c>
      <c r="J59">
        <f>93.51/100</f>
        <v>0.93510000000000004</v>
      </c>
      <c r="K59" s="4" t="s">
        <v>398</v>
      </c>
      <c r="L59">
        <v>30770181</v>
      </c>
      <c r="M59" t="s">
        <v>280</v>
      </c>
      <c r="N59" t="s">
        <v>242</v>
      </c>
      <c r="O59" s="3">
        <v>45040</v>
      </c>
    </row>
    <row r="60" spans="1:15" hidden="1" x14ac:dyDescent="0.25">
      <c r="A60" t="s">
        <v>399</v>
      </c>
      <c r="B60">
        <v>21</v>
      </c>
      <c r="C60" s="24" t="s">
        <v>392</v>
      </c>
      <c r="D60" t="s">
        <v>255</v>
      </c>
      <c r="F60" t="s">
        <v>400</v>
      </c>
      <c r="G60" t="s">
        <v>238</v>
      </c>
      <c r="H60" t="s">
        <v>401</v>
      </c>
      <c r="I60" t="s">
        <v>240</v>
      </c>
      <c r="J60">
        <f>50.32/100</f>
        <v>0.50319999999999998</v>
      </c>
      <c r="K60" s="4" t="s">
        <v>398</v>
      </c>
      <c r="L60">
        <v>30770181</v>
      </c>
      <c r="M60" t="s">
        <v>280</v>
      </c>
      <c r="N60" t="s">
        <v>242</v>
      </c>
      <c r="O60" s="3">
        <v>45040</v>
      </c>
    </row>
    <row r="61" spans="1:15" hidden="1" x14ac:dyDescent="0.25">
      <c r="A61" t="s">
        <v>402</v>
      </c>
      <c r="B61">
        <v>22</v>
      </c>
      <c r="C61" t="s">
        <v>403</v>
      </c>
      <c r="D61" t="s">
        <v>404</v>
      </c>
      <c r="F61" t="s">
        <v>405</v>
      </c>
      <c r="G61" t="s">
        <v>238</v>
      </c>
      <c r="H61" t="s">
        <v>406</v>
      </c>
      <c r="I61" t="s">
        <v>249</v>
      </c>
      <c r="J61">
        <f>187/30</f>
        <v>6.2333333333333334</v>
      </c>
      <c r="K61" s="4" t="s">
        <v>407</v>
      </c>
      <c r="L61">
        <v>44893868</v>
      </c>
      <c r="M61" t="s">
        <v>408</v>
      </c>
      <c r="N61" t="s">
        <v>242</v>
      </c>
      <c r="O61" s="3">
        <v>45040</v>
      </c>
    </row>
    <row r="62" spans="1:15" hidden="1" x14ac:dyDescent="0.25">
      <c r="A62" t="s">
        <v>409</v>
      </c>
      <c r="B62">
        <v>22</v>
      </c>
      <c r="C62" t="s">
        <v>403</v>
      </c>
      <c r="D62" t="s">
        <v>404</v>
      </c>
      <c r="F62" t="s">
        <v>405</v>
      </c>
      <c r="G62" t="s">
        <v>238</v>
      </c>
      <c r="H62" t="s">
        <v>406</v>
      </c>
      <c r="I62" t="s">
        <v>249</v>
      </c>
      <c r="J62">
        <f>7.4</f>
        <v>7.4</v>
      </c>
      <c r="K62" s="4" t="s">
        <v>410</v>
      </c>
      <c r="L62">
        <v>44893868</v>
      </c>
      <c r="M62" t="s">
        <v>411</v>
      </c>
      <c r="N62" t="s">
        <v>242</v>
      </c>
      <c r="O62" s="3">
        <v>45040</v>
      </c>
    </row>
    <row r="63" spans="1:15" hidden="1" x14ac:dyDescent="0.25">
      <c r="A63" t="s">
        <v>412</v>
      </c>
      <c r="B63">
        <v>22</v>
      </c>
      <c r="C63" t="s">
        <v>403</v>
      </c>
      <c r="D63" t="s">
        <v>404</v>
      </c>
      <c r="F63" t="s">
        <v>413</v>
      </c>
      <c r="G63" t="s">
        <v>238</v>
      </c>
      <c r="H63" t="s">
        <v>308</v>
      </c>
      <c r="I63" t="s">
        <v>249</v>
      </c>
      <c r="J63">
        <f>590.7/30</f>
        <v>19.690000000000001</v>
      </c>
      <c r="K63" s="4" t="s">
        <v>414</v>
      </c>
      <c r="L63">
        <v>44893868</v>
      </c>
      <c r="M63" s="48" t="s">
        <v>408</v>
      </c>
      <c r="N63" t="s">
        <v>242</v>
      </c>
      <c r="O63" s="3">
        <v>45040</v>
      </c>
    </row>
    <row r="64" spans="1:15" hidden="1" x14ac:dyDescent="0.25">
      <c r="A64" t="s">
        <v>415</v>
      </c>
      <c r="B64">
        <v>22</v>
      </c>
      <c r="C64" t="s">
        <v>416</v>
      </c>
      <c r="D64" t="s">
        <v>417</v>
      </c>
      <c r="F64" t="s">
        <v>418</v>
      </c>
      <c r="G64" t="s">
        <v>238</v>
      </c>
      <c r="H64" t="s">
        <v>419</v>
      </c>
      <c r="I64" t="s">
        <v>249</v>
      </c>
      <c r="J64">
        <f>466.1/30</f>
        <v>15.536666666666667</v>
      </c>
      <c r="K64" s="4" t="s">
        <v>420</v>
      </c>
      <c r="L64">
        <v>44893868</v>
      </c>
      <c r="M64" t="s">
        <v>367</v>
      </c>
      <c r="N64" t="s">
        <v>242</v>
      </c>
      <c r="O64" s="3">
        <v>45040</v>
      </c>
    </row>
    <row r="65" spans="1:15" hidden="1" x14ac:dyDescent="0.25">
      <c r="A65" t="s">
        <v>421</v>
      </c>
      <c r="B65">
        <v>22</v>
      </c>
      <c r="C65" t="s">
        <v>403</v>
      </c>
      <c r="D65" t="s">
        <v>404</v>
      </c>
      <c r="F65" t="s">
        <v>422</v>
      </c>
      <c r="G65" t="s">
        <v>238</v>
      </c>
      <c r="H65" t="s">
        <v>423</v>
      </c>
      <c r="I65" t="s">
        <v>249</v>
      </c>
      <c r="J65">
        <f>371.75/30</f>
        <v>12.391666666666667</v>
      </c>
      <c r="K65" s="4" t="s">
        <v>424</v>
      </c>
      <c r="L65">
        <v>44893868</v>
      </c>
      <c r="M65" s="48" t="s">
        <v>408</v>
      </c>
      <c r="N65" t="s">
        <v>242</v>
      </c>
      <c r="O65" s="3">
        <v>45040</v>
      </c>
    </row>
    <row r="66" spans="1:15" hidden="1" x14ac:dyDescent="0.25">
      <c r="A66" t="s">
        <v>425</v>
      </c>
      <c r="B66">
        <v>22</v>
      </c>
      <c r="C66" t="s">
        <v>403</v>
      </c>
      <c r="D66" t="s">
        <v>404</v>
      </c>
      <c r="F66" t="s">
        <v>426</v>
      </c>
      <c r="G66" t="s">
        <v>238</v>
      </c>
      <c r="H66" t="s">
        <v>397</v>
      </c>
      <c r="I66" t="s">
        <v>249</v>
      </c>
      <c r="J66">
        <f>344.95/30</f>
        <v>11.498333333333333</v>
      </c>
      <c r="K66" s="4" t="s">
        <v>427</v>
      </c>
      <c r="L66">
        <v>44893868</v>
      </c>
      <c r="M66" s="48" t="s">
        <v>408</v>
      </c>
      <c r="N66" t="s">
        <v>242</v>
      </c>
      <c r="O66" s="3">
        <v>45050</v>
      </c>
    </row>
    <row r="67" spans="1:15" hidden="1" x14ac:dyDescent="0.25">
      <c r="A67" t="s">
        <v>428</v>
      </c>
      <c r="B67">
        <v>22</v>
      </c>
      <c r="C67" t="s">
        <v>403</v>
      </c>
      <c r="D67" t="s">
        <v>404</v>
      </c>
      <c r="F67" t="s">
        <v>429</v>
      </c>
      <c r="G67" t="s">
        <v>238</v>
      </c>
      <c r="H67" t="s">
        <v>340</v>
      </c>
      <c r="I67" t="s">
        <v>249</v>
      </c>
      <c r="J67">
        <f>264.56/30</f>
        <v>8.8186666666666671</v>
      </c>
      <c r="K67" s="4" t="s">
        <v>430</v>
      </c>
      <c r="L67">
        <v>44893868</v>
      </c>
      <c r="M67" s="48" t="s">
        <v>408</v>
      </c>
      <c r="N67" t="s">
        <v>242</v>
      </c>
      <c r="O67" s="3">
        <v>45050</v>
      </c>
    </row>
    <row r="68" spans="1:15" hidden="1" x14ac:dyDescent="0.25">
      <c r="A68" t="s">
        <v>431</v>
      </c>
      <c r="B68">
        <v>22</v>
      </c>
      <c r="C68" s="7" t="s">
        <v>432</v>
      </c>
      <c r="D68" t="s">
        <v>255</v>
      </c>
      <c r="F68" t="s">
        <v>433</v>
      </c>
      <c r="G68" t="s">
        <v>238</v>
      </c>
      <c r="H68" t="s">
        <v>434</v>
      </c>
      <c r="I68" t="s">
        <v>249</v>
      </c>
      <c r="J68">
        <f>238.3/30</f>
        <v>7.9433333333333334</v>
      </c>
      <c r="K68" s="4" t="s">
        <v>435</v>
      </c>
      <c r="L68">
        <v>44893868</v>
      </c>
      <c r="M68" s="48" t="s">
        <v>367</v>
      </c>
      <c r="N68" t="s">
        <v>242</v>
      </c>
      <c r="O68" s="3">
        <v>45050</v>
      </c>
    </row>
    <row r="69" spans="1:15" hidden="1" x14ac:dyDescent="0.25">
      <c r="A69" t="s">
        <v>436</v>
      </c>
      <c r="B69">
        <v>22</v>
      </c>
      <c r="C69" t="s">
        <v>403</v>
      </c>
      <c r="D69" t="s">
        <v>404</v>
      </c>
      <c r="F69" t="s">
        <v>437</v>
      </c>
      <c r="G69" t="s">
        <v>238</v>
      </c>
      <c r="H69" t="s">
        <v>438</v>
      </c>
      <c r="I69" t="s">
        <v>249</v>
      </c>
      <c r="J69">
        <f>197.8/30</f>
        <v>6.5933333333333337</v>
      </c>
      <c r="K69" s="4" t="s">
        <v>439</v>
      </c>
      <c r="L69">
        <v>44893868</v>
      </c>
      <c r="M69" s="48" t="s">
        <v>408</v>
      </c>
      <c r="N69" t="s">
        <v>242</v>
      </c>
      <c r="O69" s="3">
        <v>45050</v>
      </c>
    </row>
    <row r="70" spans="1:15" hidden="1" x14ac:dyDescent="0.25">
      <c r="A70" t="s">
        <v>440</v>
      </c>
      <c r="B70">
        <v>22</v>
      </c>
      <c r="C70" t="s">
        <v>403</v>
      </c>
      <c r="D70" t="s">
        <v>404</v>
      </c>
      <c r="F70" t="s">
        <v>441</v>
      </c>
      <c r="G70" t="s">
        <v>238</v>
      </c>
      <c r="H70" t="s">
        <v>442</v>
      </c>
      <c r="I70" t="s">
        <v>249</v>
      </c>
      <c r="J70">
        <f>188.2/30</f>
        <v>6.2733333333333325</v>
      </c>
      <c r="K70" s="4" t="s">
        <v>443</v>
      </c>
      <c r="L70">
        <v>44893868</v>
      </c>
      <c r="M70" s="48" t="s">
        <v>408</v>
      </c>
      <c r="N70" t="s">
        <v>242</v>
      </c>
      <c r="O70" s="3">
        <v>45050</v>
      </c>
    </row>
    <row r="71" spans="1:15" hidden="1" x14ac:dyDescent="0.25">
      <c r="A71" t="s">
        <v>444</v>
      </c>
      <c r="B71">
        <v>22</v>
      </c>
      <c r="C71" t="s">
        <v>403</v>
      </c>
      <c r="D71" t="s">
        <v>404</v>
      </c>
      <c r="F71" t="s">
        <v>445</v>
      </c>
      <c r="G71" t="s">
        <v>238</v>
      </c>
      <c r="H71" t="s">
        <v>446</v>
      </c>
      <c r="I71" t="s">
        <v>249</v>
      </c>
      <c r="J71">
        <f>168.2/30</f>
        <v>5.6066666666666665</v>
      </c>
      <c r="K71" s="4" t="s">
        <v>447</v>
      </c>
      <c r="L71">
        <v>44893868</v>
      </c>
      <c r="M71" s="48" t="s">
        <v>408</v>
      </c>
      <c r="N71" t="s">
        <v>242</v>
      </c>
      <c r="O71" s="3">
        <v>45050</v>
      </c>
    </row>
    <row r="72" spans="1:15" hidden="1" x14ac:dyDescent="0.25">
      <c r="A72" t="s">
        <v>448</v>
      </c>
      <c r="B72">
        <v>22</v>
      </c>
      <c r="C72" t="s">
        <v>403</v>
      </c>
      <c r="D72" t="s">
        <v>404</v>
      </c>
      <c r="F72" t="s">
        <v>405</v>
      </c>
      <c r="G72" t="s">
        <v>238</v>
      </c>
      <c r="H72" t="s">
        <v>274</v>
      </c>
      <c r="I72" t="s">
        <v>249</v>
      </c>
      <c r="J72">
        <f>28.33/10</f>
        <v>2.8329999999999997</v>
      </c>
      <c r="K72" s="4" t="s">
        <v>449</v>
      </c>
      <c r="L72">
        <v>44893868</v>
      </c>
      <c r="M72" s="48" t="s">
        <v>318</v>
      </c>
      <c r="N72" t="s">
        <v>242</v>
      </c>
      <c r="O72" s="3">
        <v>45050</v>
      </c>
    </row>
    <row r="73" spans="1:15" hidden="1" x14ac:dyDescent="0.25">
      <c r="A73" t="s">
        <v>450</v>
      </c>
      <c r="B73">
        <v>22</v>
      </c>
      <c r="C73" t="s">
        <v>403</v>
      </c>
      <c r="D73" t="s">
        <v>404</v>
      </c>
      <c r="F73" t="s">
        <v>437</v>
      </c>
      <c r="G73" t="s">
        <v>238</v>
      </c>
      <c r="H73" t="s">
        <v>438</v>
      </c>
      <c r="I73" t="s">
        <v>240</v>
      </c>
      <c r="J73">
        <f>197.81/30</f>
        <v>6.5936666666666666</v>
      </c>
      <c r="K73" s="4" t="s">
        <v>451</v>
      </c>
      <c r="L73">
        <v>30770181</v>
      </c>
      <c r="M73" s="48" t="s">
        <v>408</v>
      </c>
      <c r="N73" t="s">
        <v>242</v>
      </c>
      <c r="O73" s="3">
        <v>45050</v>
      </c>
    </row>
    <row r="74" spans="1:15" hidden="1" x14ac:dyDescent="0.25">
      <c r="A74" t="s">
        <v>452</v>
      </c>
      <c r="B74">
        <v>22</v>
      </c>
      <c r="C74" t="s">
        <v>403</v>
      </c>
      <c r="D74" t="s">
        <v>404</v>
      </c>
      <c r="F74" t="s">
        <v>405</v>
      </c>
      <c r="G74" t="s">
        <v>238</v>
      </c>
      <c r="H74" t="s">
        <v>274</v>
      </c>
      <c r="I74" t="s">
        <v>240</v>
      </c>
      <c r="J74">
        <f>22.66/10</f>
        <v>2.266</v>
      </c>
      <c r="K74" s="4" t="s">
        <v>451</v>
      </c>
      <c r="L74">
        <v>30770181</v>
      </c>
      <c r="M74" s="48" t="s">
        <v>318</v>
      </c>
      <c r="N74" t="s">
        <v>242</v>
      </c>
      <c r="O74" s="3">
        <v>45050</v>
      </c>
    </row>
    <row r="75" spans="1:15" hidden="1" x14ac:dyDescent="0.25">
      <c r="A75" t="s">
        <v>453</v>
      </c>
      <c r="B75">
        <v>22</v>
      </c>
      <c r="C75" t="s">
        <v>403</v>
      </c>
      <c r="D75" t="s">
        <v>404</v>
      </c>
      <c r="F75" t="s">
        <v>405</v>
      </c>
      <c r="G75" t="s">
        <v>238</v>
      </c>
      <c r="H75" t="s">
        <v>274</v>
      </c>
      <c r="I75" t="s">
        <v>240</v>
      </c>
      <c r="J75">
        <f>283.34/100</f>
        <v>2.8333999999999997</v>
      </c>
      <c r="K75" s="4" t="s">
        <v>451</v>
      </c>
      <c r="L75">
        <v>30770181</v>
      </c>
      <c r="M75" s="48" t="s">
        <v>454</v>
      </c>
      <c r="N75" t="s">
        <v>242</v>
      </c>
      <c r="O75" s="3">
        <v>45050</v>
      </c>
    </row>
    <row r="76" spans="1:15" hidden="1" x14ac:dyDescent="0.25">
      <c r="A76" t="s">
        <v>455</v>
      </c>
      <c r="B76">
        <v>22</v>
      </c>
      <c r="C76" t="s">
        <v>416</v>
      </c>
      <c r="D76" t="s">
        <v>417</v>
      </c>
      <c r="F76" t="s">
        <v>418</v>
      </c>
      <c r="G76" t="s">
        <v>238</v>
      </c>
      <c r="H76" t="s">
        <v>419</v>
      </c>
      <c r="I76" t="s">
        <v>240</v>
      </c>
      <c r="J76">
        <f>466.18/30</f>
        <v>15.539333333333333</v>
      </c>
      <c r="K76" s="4" t="s">
        <v>451</v>
      </c>
      <c r="L76">
        <v>30770181</v>
      </c>
      <c r="M76" t="s">
        <v>367</v>
      </c>
      <c r="N76" t="s">
        <v>242</v>
      </c>
      <c r="O76" s="3">
        <v>45050</v>
      </c>
    </row>
    <row r="77" spans="1:15" hidden="1" x14ac:dyDescent="0.25">
      <c r="A77" t="s">
        <v>456</v>
      </c>
      <c r="B77">
        <v>22</v>
      </c>
      <c r="C77" t="s">
        <v>403</v>
      </c>
      <c r="D77" t="s">
        <v>404</v>
      </c>
      <c r="F77" t="s">
        <v>426</v>
      </c>
      <c r="G77" t="s">
        <v>238</v>
      </c>
      <c r="H77" t="s">
        <v>397</v>
      </c>
      <c r="I77" t="s">
        <v>240</v>
      </c>
      <c r="J77">
        <f>344.01/30</f>
        <v>11.467000000000001</v>
      </c>
      <c r="K77" s="4" t="s">
        <v>451</v>
      </c>
      <c r="L77">
        <v>30770181</v>
      </c>
      <c r="M77" s="48" t="s">
        <v>408</v>
      </c>
      <c r="N77" t="s">
        <v>242</v>
      </c>
      <c r="O77" s="3">
        <v>45050</v>
      </c>
    </row>
    <row r="78" spans="1:15" hidden="1" x14ac:dyDescent="0.25">
      <c r="A78" t="s">
        <v>457</v>
      </c>
      <c r="B78">
        <v>22</v>
      </c>
      <c r="C78" s="7" t="s">
        <v>432</v>
      </c>
      <c r="D78" t="s">
        <v>255</v>
      </c>
      <c r="F78" t="s">
        <v>433</v>
      </c>
      <c r="G78" t="s">
        <v>238</v>
      </c>
      <c r="H78" t="s">
        <v>434</v>
      </c>
      <c r="I78" t="s">
        <v>240</v>
      </c>
      <c r="J78">
        <f>238.32/30</f>
        <v>7.944</v>
      </c>
      <c r="K78" s="4" t="s">
        <v>451</v>
      </c>
      <c r="L78">
        <v>30770181</v>
      </c>
      <c r="M78" s="48" t="s">
        <v>367</v>
      </c>
      <c r="N78" t="s">
        <v>242</v>
      </c>
      <c r="O78" s="3">
        <v>45050</v>
      </c>
    </row>
    <row r="79" spans="1:15" hidden="1" x14ac:dyDescent="0.25">
      <c r="A79" t="s">
        <v>458</v>
      </c>
      <c r="B79">
        <v>22</v>
      </c>
      <c r="C79" t="s">
        <v>403</v>
      </c>
      <c r="D79" t="s">
        <v>404</v>
      </c>
      <c r="F79" t="s">
        <v>422</v>
      </c>
      <c r="G79" t="s">
        <v>238</v>
      </c>
      <c r="H79" t="s">
        <v>423</v>
      </c>
      <c r="I79" t="s">
        <v>240</v>
      </c>
      <c r="J79">
        <f>371.76/30</f>
        <v>12.391999999999999</v>
      </c>
      <c r="K79" s="4" t="s">
        <v>451</v>
      </c>
      <c r="L79">
        <v>30770181</v>
      </c>
      <c r="M79" s="48" t="s">
        <v>408</v>
      </c>
      <c r="N79" t="s">
        <v>242</v>
      </c>
      <c r="O79" s="3">
        <v>45050</v>
      </c>
    </row>
    <row r="80" spans="1:15" hidden="1" x14ac:dyDescent="0.25">
      <c r="A80" t="s">
        <v>459</v>
      </c>
      <c r="B80">
        <v>22</v>
      </c>
      <c r="C80" t="s">
        <v>403</v>
      </c>
      <c r="D80" t="s">
        <v>404</v>
      </c>
      <c r="F80" t="s">
        <v>445</v>
      </c>
      <c r="G80" t="s">
        <v>238</v>
      </c>
      <c r="H80" t="s">
        <v>446</v>
      </c>
      <c r="I80" t="s">
        <v>240</v>
      </c>
      <c r="J80">
        <f>168.68/30</f>
        <v>5.6226666666666665</v>
      </c>
      <c r="K80" s="4" t="s">
        <v>451</v>
      </c>
      <c r="L80">
        <v>30770181</v>
      </c>
      <c r="M80" s="48" t="s">
        <v>408</v>
      </c>
      <c r="N80" t="s">
        <v>242</v>
      </c>
      <c r="O80" s="3">
        <v>45050</v>
      </c>
    </row>
    <row r="81" spans="1:15" hidden="1" x14ac:dyDescent="0.25">
      <c r="A81" t="s">
        <v>460</v>
      </c>
      <c r="B81">
        <v>22</v>
      </c>
      <c r="C81" t="s">
        <v>403</v>
      </c>
      <c r="D81" t="s">
        <v>404</v>
      </c>
      <c r="F81" t="s">
        <v>413</v>
      </c>
      <c r="G81" t="s">
        <v>238</v>
      </c>
      <c r="H81" t="s">
        <v>308</v>
      </c>
      <c r="I81" t="s">
        <v>240</v>
      </c>
      <c r="J81">
        <f>590.7/30</f>
        <v>19.690000000000001</v>
      </c>
      <c r="K81" s="4" t="s">
        <v>451</v>
      </c>
      <c r="L81">
        <v>30770181</v>
      </c>
      <c r="M81" s="48" t="s">
        <v>408</v>
      </c>
      <c r="N81" t="s">
        <v>242</v>
      </c>
      <c r="O81" s="3">
        <v>45050</v>
      </c>
    </row>
    <row r="82" spans="1:15" hidden="1" x14ac:dyDescent="0.25">
      <c r="A82" t="s">
        <v>461</v>
      </c>
      <c r="B82">
        <v>22</v>
      </c>
      <c r="C82" t="s">
        <v>403</v>
      </c>
      <c r="D82" t="s">
        <v>404</v>
      </c>
      <c r="F82" t="s">
        <v>437</v>
      </c>
      <c r="G82" t="s">
        <v>238</v>
      </c>
      <c r="H82" t="s">
        <v>438</v>
      </c>
      <c r="I82" t="s">
        <v>245</v>
      </c>
      <c r="J82">
        <f>183.6/30</f>
        <v>6.12</v>
      </c>
      <c r="K82" s="4" t="s">
        <v>462</v>
      </c>
      <c r="L82" s="46">
        <v>91836999</v>
      </c>
      <c r="M82" s="48" t="s">
        <v>408</v>
      </c>
      <c r="N82" t="s">
        <v>242</v>
      </c>
      <c r="O82" s="3">
        <v>45050</v>
      </c>
    </row>
    <row r="83" spans="1:15" hidden="1" x14ac:dyDescent="0.25">
      <c r="A83" t="s">
        <v>463</v>
      </c>
      <c r="B83">
        <v>22</v>
      </c>
      <c r="C83" t="s">
        <v>403</v>
      </c>
      <c r="D83" t="s">
        <v>404</v>
      </c>
      <c r="F83" t="s">
        <v>405</v>
      </c>
      <c r="G83" t="s">
        <v>238</v>
      </c>
      <c r="H83" t="s">
        <v>299</v>
      </c>
      <c r="I83" t="s">
        <v>245</v>
      </c>
      <c r="J83">
        <f>207/30</f>
        <v>6.9</v>
      </c>
      <c r="K83" s="4" t="s">
        <v>464</v>
      </c>
      <c r="L83" s="46">
        <v>91836999</v>
      </c>
      <c r="M83" s="48" t="s">
        <v>408</v>
      </c>
      <c r="N83" t="s">
        <v>242</v>
      </c>
      <c r="O83" s="3">
        <v>45050</v>
      </c>
    </row>
    <row r="84" spans="1:15" hidden="1" x14ac:dyDescent="0.25">
      <c r="A84" t="s">
        <v>465</v>
      </c>
      <c r="B84">
        <v>22</v>
      </c>
      <c r="C84" t="s">
        <v>403</v>
      </c>
      <c r="D84" t="s">
        <v>404</v>
      </c>
      <c r="F84" t="s">
        <v>429</v>
      </c>
      <c r="G84" t="s">
        <v>238</v>
      </c>
      <c r="H84" t="s">
        <v>340</v>
      </c>
      <c r="I84" t="s">
        <v>245</v>
      </c>
      <c r="J84">
        <f>238.1/30</f>
        <v>7.9366666666666665</v>
      </c>
      <c r="K84" s="4" t="s">
        <v>466</v>
      </c>
      <c r="L84" s="46">
        <v>91836999</v>
      </c>
      <c r="M84" s="48" t="s">
        <v>408</v>
      </c>
      <c r="N84" t="s">
        <v>242</v>
      </c>
      <c r="O84" s="3">
        <v>45050</v>
      </c>
    </row>
    <row r="85" spans="1:15" hidden="1" x14ac:dyDescent="0.25">
      <c r="A85" t="s">
        <v>467</v>
      </c>
      <c r="B85">
        <v>22</v>
      </c>
      <c r="C85" t="s">
        <v>416</v>
      </c>
      <c r="D85" t="s">
        <v>417</v>
      </c>
      <c r="F85" t="s">
        <v>418</v>
      </c>
      <c r="G85" t="s">
        <v>238</v>
      </c>
      <c r="H85" t="s">
        <v>419</v>
      </c>
      <c r="I85" t="s">
        <v>245</v>
      </c>
      <c r="J85">
        <f>419.57/30</f>
        <v>13.985666666666667</v>
      </c>
      <c r="K85" s="4" t="s">
        <v>468</v>
      </c>
      <c r="L85" s="46">
        <v>91836999</v>
      </c>
      <c r="M85" t="s">
        <v>367</v>
      </c>
      <c r="N85" t="s">
        <v>242</v>
      </c>
      <c r="O85" s="3">
        <v>45050</v>
      </c>
    </row>
    <row r="86" spans="1:15" hidden="1" x14ac:dyDescent="0.25">
      <c r="A86" t="s">
        <v>469</v>
      </c>
      <c r="B86">
        <v>22</v>
      </c>
      <c r="C86" t="s">
        <v>403</v>
      </c>
      <c r="D86" t="s">
        <v>404</v>
      </c>
      <c r="F86" t="s">
        <v>426</v>
      </c>
      <c r="G86" t="s">
        <v>238</v>
      </c>
      <c r="H86" t="s">
        <v>397</v>
      </c>
      <c r="I86" t="s">
        <v>245</v>
      </c>
      <c r="J86">
        <f>310.51/30</f>
        <v>10.350333333333333</v>
      </c>
      <c r="K86" s="4" t="s">
        <v>470</v>
      </c>
      <c r="L86" s="46">
        <v>91836999</v>
      </c>
      <c r="M86" s="48" t="s">
        <v>408</v>
      </c>
      <c r="N86" t="s">
        <v>242</v>
      </c>
      <c r="O86" s="3">
        <v>45050</v>
      </c>
    </row>
    <row r="87" spans="1:15" hidden="1" x14ac:dyDescent="0.25">
      <c r="A87" t="s">
        <v>471</v>
      </c>
      <c r="B87">
        <v>22</v>
      </c>
      <c r="C87" s="7" t="s">
        <v>432</v>
      </c>
      <c r="D87" t="s">
        <v>255</v>
      </c>
      <c r="F87" t="s">
        <v>433</v>
      </c>
      <c r="G87" t="s">
        <v>238</v>
      </c>
      <c r="H87" t="s">
        <v>434</v>
      </c>
      <c r="I87" t="s">
        <v>245</v>
      </c>
      <c r="J87">
        <f>214.47/30</f>
        <v>7.149</v>
      </c>
      <c r="K87" s="4" t="s">
        <v>472</v>
      </c>
      <c r="L87" s="46">
        <v>91836999</v>
      </c>
      <c r="M87" s="48" t="s">
        <v>367</v>
      </c>
      <c r="N87" t="s">
        <v>242</v>
      </c>
      <c r="O87" s="3">
        <v>45050</v>
      </c>
    </row>
    <row r="88" spans="1:15" hidden="1" x14ac:dyDescent="0.25">
      <c r="A88" t="s">
        <v>473</v>
      </c>
      <c r="B88">
        <v>22</v>
      </c>
      <c r="C88" t="s">
        <v>403</v>
      </c>
      <c r="D88" t="s">
        <v>404</v>
      </c>
      <c r="F88" t="s">
        <v>422</v>
      </c>
      <c r="G88" t="s">
        <v>238</v>
      </c>
      <c r="H88" t="s">
        <v>423</v>
      </c>
      <c r="I88" t="s">
        <v>245</v>
      </c>
      <c r="J88">
        <f>323.41/30</f>
        <v>10.780333333333335</v>
      </c>
      <c r="K88" s="4" t="s">
        <v>474</v>
      </c>
      <c r="L88" s="46">
        <v>91836999</v>
      </c>
      <c r="M88" s="48" t="s">
        <v>408</v>
      </c>
      <c r="N88" t="s">
        <v>242</v>
      </c>
      <c r="O88" s="3">
        <v>45050</v>
      </c>
    </row>
    <row r="89" spans="1:15" hidden="1" x14ac:dyDescent="0.25">
      <c r="A89" t="s">
        <v>475</v>
      </c>
      <c r="B89">
        <v>22</v>
      </c>
      <c r="C89" t="s">
        <v>403</v>
      </c>
      <c r="D89" t="s">
        <v>404</v>
      </c>
      <c r="F89" t="s">
        <v>445</v>
      </c>
      <c r="G89" t="s">
        <v>238</v>
      </c>
      <c r="H89" t="s">
        <v>446</v>
      </c>
      <c r="I89" t="s">
        <v>245</v>
      </c>
      <c r="J89">
        <f>152.75/30</f>
        <v>5.0916666666666668</v>
      </c>
      <c r="K89" s="4" t="s">
        <v>476</v>
      </c>
      <c r="L89" s="46">
        <v>91836999</v>
      </c>
      <c r="M89" s="48" t="s">
        <v>408</v>
      </c>
      <c r="N89" t="s">
        <v>242</v>
      </c>
      <c r="O89" s="3">
        <v>45050</v>
      </c>
    </row>
    <row r="90" spans="1:15" hidden="1" x14ac:dyDescent="0.25">
      <c r="A90" t="s">
        <v>477</v>
      </c>
      <c r="B90">
        <v>22</v>
      </c>
      <c r="C90" t="s">
        <v>403</v>
      </c>
      <c r="D90" t="s">
        <v>404</v>
      </c>
      <c r="F90" t="s">
        <v>413</v>
      </c>
      <c r="G90" t="s">
        <v>238</v>
      </c>
      <c r="H90" t="s">
        <v>308</v>
      </c>
      <c r="I90" t="s">
        <v>245</v>
      </c>
      <c r="J90">
        <f>531.63/30</f>
        <v>17.721</v>
      </c>
      <c r="K90" s="4" t="s">
        <v>478</v>
      </c>
      <c r="L90" s="46">
        <v>91836999</v>
      </c>
      <c r="M90" s="48" t="s">
        <v>408</v>
      </c>
      <c r="N90" t="s">
        <v>242</v>
      </c>
      <c r="O90" s="3">
        <v>45050</v>
      </c>
    </row>
    <row r="91" spans="1:15" hidden="1" x14ac:dyDescent="0.25">
      <c r="A91" t="s">
        <v>479</v>
      </c>
      <c r="B91">
        <v>23</v>
      </c>
      <c r="C91" s="7" t="s">
        <v>480</v>
      </c>
      <c r="D91" t="s">
        <v>255</v>
      </c>
      <c r="F91" t="s">
        <v>481</v>
      </c>
      <c r="G91" t="s">
        <v>238</v>
      </c>
      <c r="H91" t="s">
        <v>482</v>
      </c>
      <c r="I91" t="s">
        <v>249</v>
      </c>
      <c r="J91">
        <f>832.7/30</f>
        <v>27.756666666666668</v>
      </c>
      <c r="K91" s="4" t="s">
        <v>483</v>
      </c>
      <c r="L91">
        <v>44893868</v>
      </c>
      <c r="M91" s="48" t="s">
        <v>367</v>
      </c>
      <c r="N91" t="s">
        <v>242</v>
      </c>
      <c r="O91" s="3">
        <v>45050</v>
      </c>
    </row>
    <row r="92" spans="1:15" hidden="1" x14ac:dyDescent="0.25">
      <c r="A92" t="s">
        <v>484</v>
      </c>
      <c r="B92">
        <v>23</v>
      </c>
      <c r="C92" s="7" t="s">
        <v>480</v>
      </c>
      <c r="D92" t="s">
        <v>255</v>
      </c>
      <c r="F92" t="s">
        <v>485</v>
      </c>
      <c r="G92" t="s">
        <v>238</v>
      </c>
      <c r="H92" t="s">
        <v>340</v>
      </c>
      <c r="I92" t="s">
        <v>249</v>
      </c>
      <c r="J92">
        <f>383.95/30</f>
        <v>12.798333333333334</v>
      </c>
      <c r="K92" s="4" t="s">
        <v>486</v>
      </c>
      <c r="L92">
        <v>44893868</v>
      </c>
      <c r="M92" s="48" t="s">
        <v>367</v>
      </c>
      <c r="N92" t="s">
        <v>242</v>
      </c>
      <c r="O92" s="3">
        <v>45050</v>
      </c>
    </row>
    <row r="93" spans="1:15" hidden="1" x14ac:dyDescent="0.25">
      <c r="A93" t="s">
        <v>487</v>
      </c>
      <c r="B93">
        <v>23</v>
      </c>
      <c r="C93" s="7" t="s">
        <v>480</v>
      </c>
      <c r="D93" t="s">
        <v>255</v>
      </c>
      <c r="F93" t="s">
        <v>488</v>
      </c>
      <c r="G93" t="s">
        <v>238</v>
      </c>
      <c r="H93" t="s">
        <v>489</v>
      </c>
      <c r="I93" t="s">
        <v>249</v>
      </c>
      <c r="J93">
        <f>367.35/28</f>
        <v>13.119642857142859</v>
      </c>
      <c r="K93" s="4" t="s">
        <v>490</v>
      </c>
      <c r="L93">
        <v>44893868</v>
      </c>
      <c r="M93" s="48" t="s">
        <v>491</v>
      </c>
      <c r="N93" t="s">
        <v>242</v>
      </c>
      <c r="O93" s="3">
        <v>45050</v>
      </c>
    </row>
    <row r="94" spans="1:15" hidden="1" x14ac:dyDescent="0.25">
      <c r="A94" t="s">
        <v>492</v>
      </c>
      <c r="B94">
        <v>23</v>
      </c>
      <c r="C94" s="7" t="s">
        <v>480</v>
      </c>
      <c r="D94" t="s">
        <v>255</v>
      </c>
      <c r="F94" t="s">
        <v>493</v>
      </c>
      <c r="G94" t="s">
        <v>238</v>
      </c>
      <c r="H94" t="s">
        <v>344</v>
      </c>
      <c r="I94" t="s">
        <v>249</v>
      </c>
      <c r="J94">
        <f>365/30</f>
        <v>12.166666666666666</v>
      </c>
      <c r="K94" s="4" t="s">
        <v>494</v>
      </c>
      <c r="L94">
        <v>44893868</v>
      </c>
      <c r="M94" s="48" t="s">
        <v>367</v>
      </c>
      <c r="N94" t="s">
        <v>242</v>
      </c>
      <c r="O94" s="3">
        <v>45050</v>
      </c>
    </row>
    <row r="95" spans="1:15" hidden="1" x14ac:dyDescent="0.25">
      <c r="A95" t="s">
        <v>495</v>
      </c>
      <c r="B95">
        <v>23</v>
      </c>
      <c r="C95" s="7" t="s">
        <v>480</v>
      </c>
      <c r="D95" t="s">
        <v>255</v>
      </c>
      <c r="F95" t="s">
        <v>496</v>
      </c>
      <c r="G95" t="s">
        <v>238</v>
      </c>
      <c r="H95" t="s">
        <v>325</v>
      </c>
      <c r="I95" t="s">
        <v>249</v>
      </c>
      <c r="J95">
        <f>257.3/30</f>
        <v>8.5766666666666662</v>
      </c>
      <c r="K95" s="4" t="s">
        <v>497</v>
      </c>
      <c r="L95">
        <v>44893868</v>
      </c>
      <c r="M95" s="48" t="s">
        <v>367</v>
      </c>
      <c r="N95" t="s">
        <v>242</v>
      </c>
      <c r="O95" s="3">
        <v>45050</v>
      </c>
    </row>
    <row r="96" spans="1:15" hidden="1" x14ac:dyDescent="0.25">
      <c r="A96" t="s">
        <v>498</v>
      </c>
      <c r="B96">
        <v>23</v>
      </c>
      <c r="C96" s="7" t="s">
        <v>480</v>
      </c>
      <c r="D96" t="s">
        <v>255</v>
      </c>
      <c r="F96" t="s">
        <v>499</v>
      </c>
      <c r="G96" t="s">
        <v>238</v>
      </c>
      <c r="H96" t="s">
        <v>325</v>
      </c>
      <c r="I96" t="s">
        <v>249</v>
      </c>
      <c r="J96">
        <f>257.35/30</f>
        <v>8.5783333333333349</v>
      </c>
      <c r="K96" s="4" t="s">
        <v>500</v>
      </c>
      <c r="L96">
        <v>44893868</v>
      </c>
      <c r="M96" s="48" t="s">
        <v>367</v>
      </c>
      <c r="N96" t="s">
        <v>242</v>
      </c>
      <c r="O96" s="3">
        <v>45050</v>
      </c>
    </row>
    <row r="97" spans="1:15" hidden="1" x14ac:dyDescent="0.25">
      <c r="A97" t="s">
        <v>501</v>
      </c>
      <c r="B97">
        <v>23</v>
      </c>
      <c r="C97" s="7" t="s">
        <v>480</v>
      </c>
      <c r="D97" t="s">
        <v>372</v>
      </c>
      <c r="F97" t="s">
        <v>496</v>
      </c>
      <c r="G97" t="s">
        <v>238</v>
      </c>
      <c r="H97" t="s">
        <v>274</v>
      </c>
      <c r="I97" t="s">
        <v>249</v>
      </c>
      <c r="J97">
        <f>104.95/30</f>
        <v>3.4983333333333335</v>
      </c>
      <c r="K97" s="4" t="s">
        <v>502</v>
      </c>
      <c r="L97">
        <v>44893868</v>
      </c>
      <c r="M97" s="48" t="s">
        <v>503</v>
      </c>
      <c r="N97" t="s">
        <v>242</v>
      </c>
      <c r="O97" s="3">
        <v>45050</v>
      </c>
    </row>
    <row r="98" spans="1:15" hidden="1" x14ac:dyDescent="0.25">
      <c r="A98" t="s">
        <v>504</v>
      </c>
      <c r="B98">
        <v>23</v>
      </c>
      <c r="C98" s="7" t="s">
        <v>480</v>
      </c>
      <c r="D98" t="s">
        <v>255</v>
      </c>
      <c r="F98" t="s">
        <v>493</v>
      </c>
      <c r="G98" t="s">
        <v>238</v>
      </c>
      <c r="H98" t="s">
        <v>344</v>
      </c>
      <c r="I98" t="s">
        <v>240</v>
      </c>
      <c r="J98">
        <f>365.04/30</f>
        <v>12.168000000000001</v>
      </c>
      <c r="K98" s="4" t="s">
        <v>505</v>
      </c>
      <c r="L98">
        <v>30770181</v>
      </c>
      <c r="M98" s="48" t="s">
        <v>367</v>
      </c>
      <c r="N98" t="s">
        <v>242</v>
      </c>
      <c r="O98" s="3">
        <v>45050</v>
      </c>
    </row>
    <row r="99" spans="1:15" hidden="1" x14ac:dyDescent="0.25">
      <c r="A99" t="s">
        <v>506</v>
      </c>
      <c r="B99">
        <v>23</v>
      </c>
      <c r="C99" s="7" t="s">
        <v>480</v>
      </c>
      <c r="D99" t="s">
        <v>255</v>
      </c>
      <c r="F99" t="s">
        <v>507</v>
      </c>
      <c r="G99" t="s">
        <v>238</v>
      </c>
      <c r="H99" t="s">
        <v>508</v>
      </c>
      <c r="I99" t="s">
        <v>240</v>
      </c>
      <c r="J99">
        <f>398/30</f>
        <v>13.266666666666667</v>
      </c>
      <c r="K99" s="4" t="s">
        <v>505</v>
      </c>
      <c r="L99">
        <v>30770181</v>
      </c>
      <c r="M99" s="48" t="s">
        <v>367</v>
      </c>
      <c r="N99" t="s">
        <v>242</v>
      </c>
      <c r="O99" s="3">
        <v>45050</v>
      </c>
    </row>
    <row r="100" spans="1:15" hidden="1" x14ac:dyDescent="0.25">
      <c r="A100" t="s">
        <v>509</v>
      </c>
      <c r="B100">
        <v>23</v>
      </c>
      <c r="C100" s="7" t="s">
        <v>480</v>
      </c>
      <c r="D100" t="s">
        <v>255</v>
      </c>
      <c r="F100" t="s">
        <v>499</v>
      </c>
      <c r="G100" t="s">
        <v>238</v>
      </c>
      <c r="H100" t="s">
        <v>325</v>
      </c>
      <c r="I100" t="s">
        <v>240</v>
      </c>
      <c r="J100">
        <f>257.39/30</f>
        <v>8.5796666666666663</v>
      </c>
      <c r="K100" s="4" t="s">
        <v>505</v>
      </c>
      <c r="L100">
        <v>30770181</v>
      </c>
      <c r="M100" s="48" t="s">
        <v>367</v>
      </c>
      <c r="N100" t="s">
        <v>242</v>
      </c>
      <c r="O100" s="3">
        <v>45050</v>
      </c>
    </row>
    <row r="101" spans="1:15" hidden="1" x14ac:dyDescent="0.25">
      <c r="A101" t="s">
        <v>510</v>
      </c>
      <c r="B101">
        <v>23</v>
      </c>
      <c r="C101" s="7" t="s">
        <v>480</v>
      </c>
      <c r="D101" t="s">
        <v>255</v>
      </c>
      <c r="F101" t="s">
        <v>485</v>
      </c>
      <c r="G101" t="s">
        <v>238</v>
      </c>
      <c r="H101" t="s">
        <v>340</v>
      </c>
      <c r="I101" t="s">
        <v>240</v>
      </c>
      <c r="J101">
        <f>384.02/30</f>
        <v>12.800666666666666</v>
      </c>
      <c r="K101" s="4" t="s">
        <v>505</v>
      </c>
      <c r="L101">
        <v>30770181</v>
      </c>
      <c r="M101" s="48" t="s">
        <v>367</v>
      </c>
      <c r="N101" t="s">
        <v>242</v>
      </c>
      <c r="O101" s="3">
        <v>45050</v>
      </c>
    </row>
    <row r="102" spans="1:15" hidden="1" x14ac:dyDescent="0.25">
      <c r="A102" t="s">
        <v>511</v>
      </c>
      <c r="B102">
        <v>23</v>
      </c>
      <c r="C102" s="7" t="s">
        <v>480</v>
      </c>
      <c r="D102" t="s">
        <v>255</v>
      </c>
      <c r="F102" t="s">
        <v>481</v>
      </c>
      <c r="G102" t="s">
        <v>238</v>
      </c>
      <c r="H102" t="s">
        <v>482</v>
      </c>
      <c r="I102" t="s">
        <v>240</v>
      </c>
      <c r="J102">
        <f>832.72/30</f>
        <v>27.757333333333335</v>
      </c>
      <c r="K102" s="4" t="s">
        <v>505</v>
      </c>
      <c r="L102">
        <v>30770181</v>
      </c>
      <c r="M102" s="48" t="s">
        <v>367</v>
      </c>
      <c r="N102" t="s">
        <v>242</v>
      </c>
      <c r="O102" s="3">
        <v>45050</v>
      </c>
    </row>
    <row r="103" spans="1:15" hidden="1" x14ac:dyDescent="0.25">
      <c r="A103" t="s">
        <v>512</v>
      </c>
      <c r="B103">
        <v>23</v>
      </c>
      <c r="C103" s="7" t="s">
        <v>480</v>
      </c>
      <c r="D103" t="s">
        <v>372</v>
      </c>
      <c r="F103" t="s">
        <v>496</v>
      </c>
      <c r="G103" t="s">
        <v>238</v>
      </c>
      <c r="H103" t="s">
        <v>274</v>
      </c>
      <c r="I103" t="s">
        <v>240</v>
      </c>
      <c r="J103">
        <f>125/30</f>
        <v>4.166666666666667</v>
      </c>
      <c r="K103" s="4" t="s">
        <v>505</v>
      </c>
      <c r="L103">
        <v>30770181</v>
      </c>
      <c r="M103" s="48" t="s">
        <v>503</v>
      </c>
      <c r="N103" t="s">
        <v>242</v>
      </c>
      <c r="O103" s="3">
        <v>45050</v>
      </c>
    </row>
    <row r="104" spans="1:15" hidden="1" x14ac:dyDescent="0.25">
      <c r="A104" t="s">
        <v>513</v>
      </c>
      <c r="B104">
        <v>23</v>
      </c>
      <c r="C104" s="7" t="s">
        <v>480</v>
      </c>
      <c r="D104" t="s">
        <v>255</v>
      </c>
      <c r="F104" t="s">
        <v>496</v>
      </c>
      <c r="G104" t="s">
        <v>238</v>
      </c>
      <c r="H104" t="s">
        <v>325</v>
      </c>
      <c r="I104" t="s">
        <v>240</v>
      </c>
      <c r="J104">
        <f>257.39/30</f>
        <v>8.5796666666666663</v>
      </c>
      <c r="K104" s="4" t="s">
        <v>505</v>
      </c>
      <c r="L104">
        <v>30770181</v>
      </c>
      <c r="M104" s="48" t="s">
        <v>367</v>
      </c>
      <c r="N104" t="s">
        <v>242</v>
      </c>
      <c r="O104" s="3">
        <v>45050</v>
      </c>
    </row>
    <row r="105" spans="1:15" hidden="1" x14ac:dyDescent="0.25">
      <c r="A105" t="s">
        <v>514</v>
      </c>
      <c r="B105">
        <v>23</v>
      </c>
      <c r="C105" s="7" t="s">
        <v>480</v>
      </c>
      <c r="D105" t="s">
        <v>255</v>
      </c>
      <c r="F105" t="s">
        <v>496</v>
      </c>
      <c r="G105" t="s">
        <v>238</v>
      </c>
      <c r="H105" t="s">
        <v>515</v>
      </c>
      <c r="I105" t="s">
        <v>245</v>
      </c>
      <c r="J105">
        <f>139.5/30</f>
        <v>4.6500000000000004</v>
      </c>
      <c r="K105" s="4" t="s">
        <v>516</v>
      </c>
      <c r="L105" s="46">
        <v>91836999</v>
      </c>
      <c r="M105" s="48" t="s">
        <v>367</v>
      </c>
      <c r="N105" t="s">
        <v>242</v>
      </c>
      <c r="O105" s="3">
        <v>45050</v>
      </c>
    </row>
    <row r="106" spans="1:15" hidden="1" x14ac:dyDescent="0.25">
      <c r="A106" t="s">
        <v>517</v>
      </c>
      <c r="B106">
        <v>23</v>
      </c>
      <c r="C106" s="7" t="s">
        <v>480</v>
      </c>
      <c r="D106" t="s">
        <v>255</v>
      </c>
      <c r="F106" t="s">
        <v>493</v>
      </c>
      <c r="G106" t="s">
        <v>238</v>
      </c>
      <c r="H106" t="s">
        <v>344</v>
      </c>
      <c r="I106" t="s">
        <v>245</v>
      </c>
      <c r="J106">
        <f>328.54/30</f>
        <v>10.951333333333334</v>
      </c>
      <c r="K106" s="4" t="s">
        <v>518</v>
      </c>
      <c r="L106" s="46">
        <v>91836999</v>
      </c>
      <c r="M106" s="48" t="s">
        <v>367</v>
      </c>
      <c r="N106" t="s">
        <v>242</v>
      </c>
      <c r="O106" s="3">
        <v>45050</v>
      </c>
    </row>
    <row r="107" spans="1:15" hidden="1" x14ac:dyDescent="0.25">
      <c r="A107" t="s">
        <v>519</v>
      </c>
      <c r="B107">
        <v>23</v>
      </c>
      <c r="C107" s="7" t="s">
        <v>480</v>
      </c>
      <c r="D107" t="s">
        <v>255</v>
      </c>
      <c r="F107" t="s">
        <v>481</v>
      </c>
      <c r="G107" t="s">
        <v>238</v>
      </c>
      <c r="H107" t="s">
        <v>482</v>
      </c>
      <c r="I107" t="s">
        <v>245</v>
      </c>
      <c r="J107">
        <f>749.43/30</f>
        <v>24.980999999999998</v>
      </c>
      <c r="K107" s="4" t="s">
        <v>520</v>
      </c>
      <c r="L107" s="46">
        <v>91836999</v>
      </c>
      <c r="M107" s="48" t="s">
        <v>367</v>
      </c>
      <c r="N107" t="s">
        <v>242</v>
      </c>
      <c r="O107" s="3">
        <v>45050</v>
      </c>
    </row>
    <row r="108" spans="1:15" hidden="1" x14ac:dyDescent="0.25">
      <c r="A108" t="s">
        <v>521</v>
      </c>
      <c r="B108">
        <v>23</v>
      </c>
      <c r="C108" s="7" t="s">
        <v>480</v>
      </c>
      <c r="D108" t="s">
        <v>255</v>
      </c>
      <c r="F108" t="s">
        <v>499</v>
      </c>
      <c r="G108" t="s">
        <v>238</v>
      </c>
      <c r="H108" t="s">
        <v>325</v>
      </c>
      <c r="I108" t="s">
        <v>245</v>
      </c>
      <c r="J108">
        <f>213.84/30</f>
        <v>7.1280000000000001</v>
      </c>
      <c r="K108" s="4" t="s">
        <v>522</v>
      </c>
      <c r="L108" s="46">
        <v>91836999</v>
      </c>
      <c r="M108" s="48" t="s">
        <v>367</v>
      </c>
      <c r="N108" t="s">
        <v>242</v>
      </c>
      <c r="O108" s="3">
        <v>45050</v>
      </c>
    </row>
    <row r="109" spans="1:15" hidden="1" x14ac:dyDescent="0.25">
      <c r="A109" t="s">
        <v>523</v>
      </c>
      <c r="B109">
        <v>23</v>
      </c>
      <c r="C109" s="7" t="s">
        <v>480</v>
      </c>
      <c r="D109" t="s">
        <v>255</v>
      </c>
      <c r="F109" t="s">
        <v>485</v>
      </c>
      <c r="G109" t="s">
        <v>238</v>
      </c>
      <c r="H109" t="s">
        <v>340</v>
      </c>
      <c r="I109" t="s">
        <v>245</v>
      </c>
      <c r="J109">
        <f>345.55/30</f>
        <v>11.518333333333334</v>
      </c>
      <c r="K109" s="4" t="s">
        <v>524</v>
      </c>
      <c r="L109" s="46">
        <v>91836999</v>
      </c>
      <c r="M109" s="48" t="s">
        <v>367</v>
      </c>
      <c r="N109" t="s">
        <v>242</v>
      </c>
      <c r="O109" s="3">
        <v>45050</v>
      </c>
    </row>
    <row r="110" spans="1:15" hidden="1" x14ac:dyDescent="0.25">
      <c r="A110" t="s">
        <v>525</v>
      </c>
      <c r="B110">
        <v>23</v>
      </c>
      <c r="C110" s="7" t="s">
        <v>480</v>
      </c>
      <c r="D110" t="s">
        <v>255</v>
      </c>
      <c r="F110" t="s">
        <v>488</v>
      </c>
      <c r="G110" t="s">
        <v>238</v>
      </c>
      <c r="H110" t="s">
        <v>489</v>
      </c>
      <c r="I110" t="s">
        <v>245</v>
      </c>
      <c r="J110">
        <f>330.9/28</f>
        <v>11.817857142857141</v>
      </c>
      <c r="K110" s="4" t="s">
        <v>526</v>
      </c>
      <c r="L110" s="46">
        <v>91836999</v>
      </c>
      <c r="M110" s="48" t="s">
        <v>491</v>
      </c>
      <c r="N110" t="s">
        <v>242</v>
      </c>
      <c r="O110" s="3">
        <v>45050</v>
      </c>
    </row>
    <row r="111" spans="1:15" hidden="1" x14ac:dyDescent="0.25">
      <c r="A111" t="s">
        <v>527</v>
      </c>
      <c r="B111">
        <v>24</v>
      </c>
      <c r="C111" s="7" t="s">
        <v>528</v>
      </c>
      <c r="D111" t="s">
        <v>303</v>
      </c>
      <c r="F111" t="s">
        <v>529</v>
      </c>
      <c r="G111" t="s">
        <v>238</v>
      </c>
      <c r="H111" t="s">
        <v>530</v>
      </c>
      <c r="I111" t="s">
        <v>249</v>
      </c>
      <c r="J111">
        <f>344/100</f>
        <v>3.44</v>
      </c>
      <c r="K111" s="4" t="s">
        <v>531</v>
      </c>
      <c r="L111">
        <v>44893868</v>
      </c>
      <c r="M111" s="48" t="s">
        <v>532</v>
      </c>
      <c r="N111" t="s">
        <v>242</v>
      </c>
      <c r="O111" s="3">
        <v>45050</v>
      </c>
    </row>
    <row r="112" spans="1:15" hidden="1" x14ac:dyDescent="0.25">
      <c r="A112" t="s">
        <v>533</v>
      </c>
      <c r="B112">
        <v>24</v>
      </c>
      <c r="C112" s="7" t="s">
        <v>528</v>
      </c>
      <c r="D112" t="s">
        <v>303</v>
      </c>
      <c r="F112" t="s">
        <v>534</v>
      </c>
      <c r="G112" t="s">
        <v>238</v>
      </c>
      <c r="H112" t="s">
        <v>535</v>
      </c>
      <c r="I112" t="s">
        <v>249</v>
      </c>
      <c r="J112">
        <f>226.86/100</f>
        <v>2.2686000000000002</v>
      </c>
      <c r="K112" s="4" t="s">
        <v>536</v>
      </c>
      <c r="L112">
        <v>44893868</v>
      </c>
      <c r="M112" s="48" t="s">
        <v>537</v>
      </c>
      <c r="N112" t="s">
        <v>242</v>
      </c>
      <c r="O112" s="3">
        <v>45050</v>
      </c>
    </row>
    <row r="113" spans="1:15" hidden="1" x14ac:dyDescent="0.25">
      <c r="A113" t="s">
        <v>538</v>
      </c>
      <c r="B113">
        <v>24</v>
      </c>
      <c r="C113" s="7" t="s">
        <v>528</v>
      </c>
      <c r="D113" t="s">
        <v>303</v>
      </c>
      <c r="F113" t="s">
        <v>539</v>
      </c>
      <c r="G113" t="s">
        <v>238</v>
      </c>
      <c r="H113" t="s">
        <v>325</v>
      </c>
      <c r="I113" t="s">
        <v>249</v>
      </c>
      <c r="J113">
        <f>165.7/50</f>
        <v>3.3139999999999996</v>
      </c>
      <c r="K113" s="4" t="s">
        <v>540</v>
      </c>
      <c r="L113">
        <v>44893868</v>
      </c>
      <c r="M113" s="48" t="s">
        <v>541</v>
      </c>
      <c r="N113" t="s">
        <v>242</v>
      </c>
      <c r="O113" s="3">
        <v>45050</v>
      </c>
    </row>
    <row r="114" spans="1:15" hidden="1" x14ac:dyDescent="0.25">
      <c r="A114" t="s">
        <v>542</v>
      </c>
      <c r="B114">
        <v>24</v>
      </c>
      <c r="C114" s="7" t="s">
        <v>528</v>
      </c>
      <c r="D114" t="s">
        <v>303</v>
      </c>
      <c r="F114" t="s">
        <v>543</v>
      </c>
      <c r="G114" t="s">
        <v>238</v>
      </c>
      <c r="H114" t="s">
        <v>344</v>
      </c>
      <c r="I114" t="s">
        <v>249</v>
      </c>
      <c r="J114">
        <f>47.57/10</f>
        <v>4.7569999999999997</v>
      </c>
      <c r="K114" s="4" t="s">
        <v>544</v>
      </c>
      <c r="L114">
        <v>44893868</v>
      </c>
      <c r="M114" s="48" t="s">
        <v>318</v>
      </c>
      <c r="N114" t="s">
        <v>242</v>
      </c>
      <c r="O114" s="3">
        <v>45050</v>
      </c>
    </row>
    <row r="115" spans="1:15" hidden="1" x14ac:dyDescent="0.25">
      <c r="A115" t="s">
        <v>545</v>
      </c>
      <c r="B115">
        <v>24</v>
      </c>
      <c r="C115" s="7" t="s">
        <v>528</v>
      </c>
      <c r="D115" t="s">
        <v>303</v>
      </c>
      <c r="F115" t="s">
        <v>529</v>
      </c>
      <c r="G115" t="s">
        <v>238</v>
      </c>
      <c r="H115" t="s">
        <v>530</v>
      </c>
      <c r="I115" t="s">
        <v>240</v>
      </c>
      <c r="J115">
        <f>344/100</f>
        <v>3.44</v>
      </c>
      <c r="K115" s="4" t="s">
        <v>546</v>
      </c>
      <c r="L115">
        <v>30770181</v>
      </c>
      <c r="M115" s="48" t="s">
        <v>532</v>
      </c>
      <c r="N115" t="s">
        <v>242</v>
      </c>
      <c r="O115" s="3">
        <v>45050</v>
      </c>
    </row>
    <row r="116" spans="1:15" hidden="1" x14ac:dyDescent="0.25">
      <c r="A116" t="s">
        <v>547</v>
      </c>
      <c r="B116">
        <v>24</v>
      </c>
      <c r="C116" s="7" t="s">
        <v>528</v>
      </c>
      <c r="D116" t="s">
        <v>303</v>
      </c>
      <c r="F116" t="s">
        <v>534</v>
      </c>
      <c r="G116" t="s">
        <v>238</v>
      </c>
      <c r="H116" t="s">
        <v>535</v>
      </c>
      <c r="I116" t="s">
        <v>240</v>
      </c>
      <c r="J116">
        <f>226.91/100</f>
        <v>2.2690999999999999</v>
      </c>
      <c r="K116" s="4" t="s">
        <v>546</v>
      </c>
      <c r="L116">
        <v>30770181</v>
      </c>
      <c r="M116" s="48" t="s">
        <v>537</v>
      </c>
      <c r="N116" t="s">
        <v>242</v>
      </c>
      <c r="O116" s="3">
        <v>45050</v>
      </c>
    </row>
    <row r="117" spans="1:15" hidden="1" x14ac:dyDescent="0.25">
      <c r="A117" t="s">
        <v>548</v>
      </c>
      <c r="B117">
        <v>24</v>
      </c>
      <c r="C117" s="7" t="s">
        <v>528</v>
      </c>
      <c r="D117" t="s">
        <v>303</v>
      </c>
      <c r="F117" t="s">
        <v>543</v>
      </c>
      <c r="G117" t="s">
        <v>238</v>
      </c>
      <c r="H117" t="s">
        <v>344</v>
      </c>
      <c r="I117" t="s">
        <v>240</v>
      </c>
      <c r="J117">
        <f>475.68/100</f>
        <v>4.7568000000000001</v>
      </c>
      <c r="K117" s="4" t="s">
        <v>546</v>
      </c>
      <c r="L117">
        <v>30770181</v>
      </c>
      <c r="M117" s="48" t="s">
        <v>537</v>
      </c>
      <c r="N117" t="s">
        <v>242</v>
      </c>
      <c r="O117" s="3">
        <v>45050</v>
      </c>
    </row>
    <row r="118" spans="1:15" hidden="1" x14ac:dyDescent="0.25">
      <c r="A118" t="s">
        <v>549</v>
      </c>
      <c r="B118">
        <v>24</v>
      </c>
      <c r="C118" s="7" t="s">
        <v>528</v>
      </c>
      <c r="D118" t="s">
        <v>303</v>
      </c>
      <c r="F118" t="s">
        <v>550</v>
      </c>
      <c r="G118" t="s">
        <v>238</v>
      </c>
      <c r="H118" t="s">
        <v>325</v>
      </c>
      <c r="I118" t="s">
        <v>240</v>
      </c>
      <c r="J118">
        <f>165.74/50</f>
        <v>3.3148</v>
      </c>
      <c r="K118" s="4" t="s">
        <v>546</v>
      </c>
      <c r="L118">
        <v>30770181</v>
      </c>
      <c r="M118" s="48" t="s">
        <v>541</v>
      </c>
      <c r="N118" t="s">
        <v>242</v>
      </c>
      <c r="O118" s="3">
        <v>45050</v>
      </c>
    </row>
    <row r="119" spans="1:15" hidden="1" x14ac:dyDescent="0.25">
      <c r="A119" t="s">
        <v>551</v>
      </c>
      <c r="B119">
        <v>24</v>
      </c>
      <c r="C119" s="7" t="s">
        <v>528</v>
      </c>
      <c r="D119" t="s">
        <v>303</v>
      </c>
      <c r="F119" t="s">
        <v>543</v>
      </c>
      <c r="G119" t="s">
        <v>238</v>
      </c>
      <c r="H119" t="s">
        <v>344</v>
      </c>
      <c r="I119" t="s">
        <v>245</v>
      </c>
      <c r="J119">
        <f>42.81/10</f>
        <v>4.2810000000000006</v>
      </c>
      <c r="K119" s="4" t="s">
        <v>552</v>
      </c>
      <c r="L119" s="46">
        <v>91836999</v>
      </c>
      <c r="M119" s="48" t="s">
        <v>318</v>
      </c>
      <c r="N119" t="s">
        <v>242</v>
      </c>
      <c r="O119" s="3">
        <v>45050</v>
      </c>
    </row>
    <row r="120" spans="1:15" hidden="1" x14ac:dyDescent="0.25">
      <c r="A120" t="s">
        <v>553</v>
      </c>
      <c r="B120">
        <v>24</v>
      </c>
      <c r="C120" s="7" t="s">
        <v>528</v>
      </c>
      <c r="D120" t="s">
        <v>303</v>
      </c>
      <c r="F120" t="s">
        <v>529</v>
      </c>
      <c r="G120" t="s">
        <v>238</v>
      </c>
      <c r="H120" t="s">
        <v>530</v>
      </c>
      <c r="I120" t="s">
        <v>245</v>
      </c>
      <c r="J120">
        <f>309.6/100</f>
        <v>3.0960000000000001</v>
      </c>
      <c r="K120" s="4" t="s">
        <v>554</v>
      </c>
      <c r="L120" s="46">
        <v>91836999</v>
      </c>
      <c r="M120" s="48" t="s">
        <v>532</v>
      </c>
      <c r="N120" t="s">
        <v>242</v>
      </c>
      <c r="O120" s="3">
        <v>45050</v>
      </c>
    </row>
    <row r="121" spans="1:15" hidden="1" x14ac:dyDescent="0.25">
      <c r="A121" t="s">
        <v>555</v>
      </c>
      <c r="B121">
        <v>53</v>
      </c>
      <c r="C121" s="7" t="s">
        <v>556</v>
      </c>
      <c r="D121" t="s">
        <v>323</v>
      </c>
      <c r="F121" t="s">
        <v>557</v>
      </c>
      <c r="G121" t="s">
        <v>238</v>
      </c>
      <c r="H121" t="s">
        <v>558</v>
      </c>
      <c r="I121" t="s">
        <v>249</v>
      </c>
      <c r="J121">
        <v>52.5</v>
      </c>
      <c r="K121" s="4" t="s">
        <v>559</v>
      </c>
      <c r="L121">
        <v>44893868</v>
      </c>
      <c r="M121" s="48" t="s">
        <v>560</v>
      </c>
      <c r="N121" t="s">
        <v>242</v>
      </c>
      <c r="O121" s="3">
        <v>45050</v>
      </c>
    </row>
    <row r="122" spans="1:15" hidden="1" x14ac:dyDescent="0.25">
      <c r="A122" t="s">
        <v>561</v>
      </c>
      <c r="B122">
        <v>57</v>
      </c>
      <c r="C122" s="7" t="s">
        <v>562</v>
      </c>
      <c r="D122" t="s">
        <v>323</v>
      </c>
      <c r="F122" t="s">
        <v>563</v>
      </c>
      <c r="G122" t="s">
        <v>238</v>
      </c>
      <c r="H122" t="s">
        <v>394</v>
      </c>
      <c r="I122" t="s">
        <v>240</v>
      </c>
      <c r="J122">
        <v>10.36</v>
      </c>
      <c r="K122" s="4" t="s">
        <v>564</v>
      </c>
      <c r="L122">
        <v>30770181</v>
      </c>
      <c r="M122" s="48"/>
      <c r="N122" t="s">
        <v>242</v>
      </c>
      <c r="O122" s="3">
        <v>45050</v>
      </c>
    </row>
    <row r="123" spans="1:15" hidden="1" x14ac:dyDescent="0.25">
      <c r="A123" t="s">
        <v>565</v>
      </c>
      <c r="B123">
        <v>58</v>
      </c>
      <c r="C123" s="7" t="s">
        <v>566</v>
      </c>
      <c r="D123" t="s">
        <v>323</v>
      </c>
      <c r="F123" t="s">
        <v>567</v>
      </c>
      <c r="G123" t="s">
        <v>238</v>
      </c>
      <c r="H123" t="s">
        <v>394</v>
      </c>
      <c r="I123" t="s">
        <v>240</v>
      </c>
      <c r="J123">
        <v>11.34</v>
      </c>
      <c r="K123" s="4" t="s">
        <v>564</v>
      </c>
      <c r="L123">
        <v>30770181</v>
      </c>
      <c r="M123" s="48"/>
      <c r="N123" t="s">
        <v>242</v>
      </c>
      <c r="O123" s="3">
        <v>45050</v>
      </c>
    </row>
    <row r="124" spans="1:15" hidden="1" x14ac:dyDescent="0.25">
      <c r="A124" t="s">
        <v>568</v>
      </c>
      <c r="B124">
        <v>58</v>
      </c>
      <c r="C124" s="7" t="s">
        <v>566</v>
      </c>
      <c r="D124" t="s">
        <v>323</v>
      </c>
      <c r="F124" t="s">
        <v>567</v>
      </c>
      <c r="G124" t="s">
        <v>238</v>
      </c>
      <c r="H124" t="s">
        <v>394</v>
      </c>
      <c r="I124" t="s">
        <v>245</v>
      </c>
      <c r="J124">
        <v>8.69</v>
      </c>
      <c r="K124" s="4" t="s">
        <v>569</v>
      </c>
      <c r="L124" s="46">
        <v>91836999</v>
      </c>
      <c r="M124" s="48"/>
      <c r="N124" t="s">
        <v>242</v>
      </c>
      <c r="O124" s="3">
        <v>45050</v>
      </c>
    </row>
    <row r="125" spans="1:15" hidden="1" x14ac:dyDescent="0.25">
      <c r="A125" t="s">
        <v>570</v>
      </c>
      <c r="B125">
        <v>59</v>
      </c>
      <c r="C125" s="7" t="s">
        <v>571</v>
      </c>
      <c r="D125" t="s">
        <v>323</v>
      </c>
      <c r="F125" t="s">
        <v>567</v>
      </c>
      <c r="G125" t="s">
        <v>238</v>
      </c>
      <c r="H125" t="s">
        <v>394</v>
      </c>
      <c r="I125" t="s">
        <v>249</v>
      </c>
      <c r="J125">
        <v>11.5</v>
      </c>
      <c r="K125" s="4" t="s">
        <v>572</v>
      </c>
      <c r="L125">
        <v>44893868</v>
      </c>
      <c r="M125" s="48"/>
      <c r="N125" t="s">
        <v>242</v>
      </c>
      <c r="O125" s="3">
        <v>45050</v>
      </c>
    </row>
    <row r="126" spans="1:15" hidden="1" x14ac:dyDescent="0.25">
      <c r="A126" t="s">
        <v>573</v>
      </c>
      <c r="B126">
        <v>59</v>
      </c>
      <c r="C126" s="7" t="s">
        <v>571</v>
      </c>
      <c r="D126" t="s">
        <v>323</v>
      </c>
      <c r="F126" t="s">
        <v>567</v>
      </c>
      <c r="G126" t="s">
        <v>238</v>
      </c>
      <c r="H126" t="s">
        <v>394</v>
      </c>
      <c r="I126" t="s">
        <v>240</v>
      </c>
      <c r="J126">
        <v>11.98</v>
      </c>
      <c r="K126" s="4" t="s">
        <v>564</v>
      </c>
      <c r="L126">
        <v>30770181</v>
      </c>
      <c r="M126" s="48"/>
      <c r="N126" t="s">
        <v>242</v>
      </c>
      <c r="O126" s="3">
        <v>45050</v>
      </c>
    </row>
    <row r="127" spans="1:15" hidden="1" x14ac:dyDescent="0.25">
      <c r="A127" t="s">
        <v>574</v>
      </c>
      <c r="B127">
        <v>60</v>
      </c>
      <c r="C127" s="7" t="s">
        <v>575</v>
      </c>
      <c r="D127" t="s">
        <v>323</v>
      </c>
      <c r="F127" t="s">
        <v>563</v>
      </c>
      <c r="G127" t="s">
        <v>238</v>
      </c>
      <c r="H127" t="s">
        <v>394</v>
      </c>
      <c r="I127" t="s">
        <v>240</v>
      </c>
      <c r="J127">
        <v>13.51</v>
      </c>
      <c r="K127" s="4" t="s">
        <v>564</v>
      </c>
      <c r="L127">
        <v>30770181</v>
      </c>
      <c r="M127" s="48"/>
      <c r="N127" t="s">
        <v>242</v>
      </c>
      <c r="O127" s="3">
        <v>45050</v>
      </c>
    </row>
    <row r="128" spans="1:15" hidden="1" x14ac:dyDescent="0.25">
      <c r="A128" t="s">
        <v>576</v>
      </c>
      <c r="B128" s="24">
        <v>25</v>
      </c>
      <c r="C128" s="24" t="s">
        <v>577</v>
      </c>
      <c r="D128" s="24" t="s">
        <v>578</v>
      </c>
      <c r="E128" s="24" t="s">
        <v>579</v>
      </c>
      <c r="F128" s="24" t="s">
        <v>580</v>
      </c>
      <c r="G128" s="24" t="s">
        <v>238</v>
      </c>
      <c r="H128" s="24" t="s">
        <v>581</v>
      </c>
      <c r="I128" s="24" t="s">
        <v>582</v>
      </c>
      <c r="J128" s="24">
        <v>10.165333329999999</v>
      </c>
      <c r="K128" s="51" t="s">
        <v>583</v>
      </c>
      <c r="L128">
        <v>30770181</v>
      </c>
      <c r="M128" s="24" t="s">
        <v>584</v>
      </c>
      <c r="N128" s="24" t="s">
        <v>585</v>
      </c>
      <c r="O128" s="43">
        <v>45037</v>
      </c>
    </row>
    <row r="129" spans="1:15" hidden="1" x14ac:dyDescent="0.25">
      <c r="A129" t="s">
        <v>586</v>
      </c>
      <c r="B129" s="24">
        <v>25</v>
      </c>
      <c r="C129" s="24" t="s">
        <v>577</v>
      </c>
      <c r="D129" s="24" t="s">
        <v>578</v>
      </c>
      <c r="E129" s="24" t="s">
        <v>587</v>
      </c>
      <c r="F129" s="24" t="s">
        <v>588</v>
      </c>
      <c r="G129" s="24" t="s">
        <v>238</v>
      </c>
      <c r="H129" s="24" t="s">
        <v>589</v>
      </c>
      <c r="I129" s="24" t="s">
        <v>590</v>
      </c>
      <c r="J129" s="24">
        <v>4.8479999999999999</v>
      </c>
      <c r="K129" s="51" t="s">
        <v>591</v>
      </c>
      <c r="L129">
        <v>1403745</v>
      </c>
      <c r="M129" s="24" t="s">
        <v>592</v>
      </c>
      <c r="N129" s="24" t="s">
        <v>585</v>
      </c>
      <c r="O129" s="43">
        <v>45037</v>
      </c>
    </row>
    <row r="130" spans="1:15" hidden="1" x14ac:dyDescent="0.25">
      <c r="A130" t="s">
        <v>593</v>
      </c>
      <c r="B130" s="24">
        <v>29</v>
      </c>
      <c r="C130" s="24" t="s">
        <v>594</v>
      </c>
      <c r="D130" s="24" t="s">
        <v>595</v>
      </c>
      <c r="E130" s="24" t="s">
        <v>579</v>
      </c>
      <c r="F130" s="24" t="s">
        <v>596</v>
      </c>
      <c r="G130" s="24" t="s">
        <v>238</v>
      </c>
      <c r="H130" s="24" t="s">
        <v>597</v>
      </c>
      <c r="I130" s="24" t="s">
        <v>582</v>
      </c>
      <c r="J130" s="24">
        <v>6.2439999999999998</v>
      </c>
      <c r="K130" s="51" t="s">
        <v>598</v>
      </c>
      <c r="L130">
        <v>30770181</v>
      </c>
      <c r="M130" s="24" t="s">
        <v>599</v>
      </c>
      <c r="N130" s="24" t="s">
        <v>585</v>
      </c>
      <c r="O130" s="43">
        <v>45037</v>
      </c>
    </row>
    <row r="131" spans="1:15" hidden="1" x14ac:dyDescent="0.25">
      <c r="A131" t="s">
        <v>600</v>
      </c>
      <c r="B131" s="24">
        <v>29</v>
      </c>
      <c r="C131" s="24" t="s">
        <v>594</v>
      </c>
      <c r="D131" s="24" t="s">
        <v>595</v>
      </c>
      <c r="E131" s="24" t="s">
        <v>579</v>
      </c>
      <c r="F131" s="24" t="s">
        <v>601</v>
      </c>
      <c r="G131" s="24" t="s">
        <v>238</v>
      </c>
      <c r="H131" s="24" t="s">
        <v>597</v>
      </c>
      <c r="I131" s="24" t="s">
        <v>602</v>
      </c>
      <c r="J131" s="24">
        <v>5.6193999999999997</v>
      </c>
      <c r="K131" s="51" t="s">
        <v>603</v>
      </c>
      <c r="L131" s="46">
        <v>91836999</v>
      </c>
      <c r="M131" s="24" t="s">
        <v>599</v>
      </c>
      <c r="N131" s="24" t="s">
        <v>585</v>
      </c>
      <c r="O131" s="43">
        <v>45037</v>
      </c>
    </row>
    <row r="132" spans="1:15" hidden="1" x14ac:dyDescent="0.25">
      <c r="A132" t="s">
        <v>604</v>
      </c>
      <c r="B132" s="24">
        <v>29</v>
      </c>
      <c r="C132" s="24" t="s">
        <v>594</v>
      </c>
      <c r="D132" s="24" t="s">
        <v>595</v>
      </c>
      <c r="E132" s="24" t="s">
        <v>579</v>
      </c>
      <c r="F132" s="24" t="s">
        <v>605</v>
      </c>
      <c r="G132" s="24" t="s">
        <v>238</v>
      </c>
      <c r="H132" s="24" t="s">
        <v>325</v>
      </c>
      <c r="I132" s="24" t="s">
        <v>606</v>
      </c>
      <c r="J132" s="24">
        <v>4.22</v>
      </c>
      <c r="K132" s="51" t="s">
        <v>607</v>
      </c>
      <c r="L132">
        <v>44893868</v>
      </c>
      <c r="M132" s="24" t="s">
        <v>599</v>
      </c>
      <c r="N132" s="24" t="s">
        <v>585</v>
      </c>
      <c r="O132" s="43">
        <v>45037</v>
      </c>
    </row>
    <row r="133" spans="1:15" hidden="1" x14ac:dyDescent="0.25">
      <c r="A133" t="s">
        <v>608</v>
      </c>
      <c r="B133" s="24">
        <v>31</v>
      </c>
      <c r="C133" s="24" t="s">
        <v>609</v>
      </c>
      <c r="D133" s="24" t="s">
        <v>610</v>
      </c>
      <c r="E133" s="24" t="s">
        <v>579</v>
      </c>
      <c r="F133" s="24" t="s">
        <v>611</v>
      </c>
      <c r="G133" s="24" t="s">
        <v>238</v>
      </c>
      <c r="H133" s="24" t="s">
        <v>612</v>
      </c>
      <c r="I133" s="24" t="s">
        <v>582</v>
      </c>
      <c r="J133" s="24">
        <v>12.86</v>
      </c>
      <c r="K133" s="51" t="s">
        <v>613</v>
      </c>
      <c r="L133">
        <v>30770181</v>
      </c>
      <c r="M133" s="24" t="s">
        <v>614</v>
      </c>
      <c r="N133" s="24" t="s">
        <v>585</v>
      </c>
      <c r="O133" s="43">
        <v>45040</v>
      </c>
    </row>
    <row r="134" spans="1:15" hidden="1" x14ac:dyDescent="0.25">
      <c r="A134" t="s">
        <v>615</v>
      </c>
      <c r="B134" s="24">
        <v>31</v>
      </c>
      <c r="C134" s="24" t="s">
        <v>609</v>
      </c>
      <c r="D134" s="24" t="s">
        <v>610</v>
      </c>
      <c r="E134" s="24" t="s">
        <v>579</v>
      </c>
      <c r="F134" s="24" t="s">
        <v>616</v>
      </c>
      <c r="G134" s="24" t="s">
        <v>238</v>
      </c>
      <c r="H134" s="24" t="s">
        <v>274</v>
      </c>
      <c r="I134" s="24" t="s">
        <v>606</v>
      </c>
      <c r="J134" s="24">
        <v>29</v>
      </c>
      <c r="K134" s="51" t="s">
        <v>607</v>
      </c>
      <c r="L134">
        <v>44893868</v>
      </c>
      <c r="M134" s="24" t="s">
        <v>614</v>
      </c>
      <c r="N134" s="24" t="s">
        <v>585</v>
      </c>
      <c r="O134" s="43">
        <v>45040</v>
      </c>
    </row>
    <row r="135" spans="1:15" hidden="1" x14ac:dyDescent="0.25">
      <c r="A135" t="s">
        <v>617</v>
      </c>
      <c r="B135" s="24">
        <v>43</v>
      </c>
      <c r="C135" s="24" t="s">
        <v>618</v>
      </c>
      <c r="D135" s="24" t="s">
        <v>610</v>
      </c>
      <c r="E135" s="24" t="s">
        <v>579</v>
      </c>
      <c r="F135" s="24" t="s">
        <v>619</v>
      </c>
      <c r="G135" s="24" t="s">
        <v>238</v>
      </c>
      <c r="H135" s="24" t="s">
        <v>239</v>
      </c>
      <c r="I135" s="24" t="s">
        <v>582</v>
      </c>
      <c r="J135" s="24">
        <v>15.75</v>
      </c>
      <c r="K135" s="51" t="s">
        <v>620</v>
      </c>
      <c r="L135">
        <v>30770181</v>
      </c>
      <c r="M135" s="24"/>
      <c r="N135" s="24" t="s">
        <v>585</v>
      </c>
      <c r="O135" s="43">
        <v>45051</v>
      </c>
    </row>
    <row r="136" spans="1:15" hidden="1" x14ac:dyDescent="0.25">
      <c r="A136" t="s">
        <v>621</v>
      </c>
      <c r="B136" s="24">
        <v>42</v>
      </c>
      <c r="C136" s="24" t="s">
        <v>622</v>
      </c>
      <c r="D136" s="24" t="s">
        <v>610</v>
      </c>
      <c r="E136" s="24" t="s">
        <v>579</v>
      </c>
      <c r="F136" s="24" t="s">
        <v>623</v>
      </c>
      <c r="G136" s="24" t="s">
        <v>238</v>
      </c>
      <c r="H136" s="24" t="s">
        <v>239</v>
      </c>
      <c r="I136" s="24" t="s">
        <v>582</v>
      </c>
      <c r="J136" s="24">
        <v>10.85</v>
      </c>
      <c r="K136" s="51" t="s">
        <v>620</v>
      </c>
      <c r="L136">
        <v>30770181</v>
      </c>
      <c r="M136" s="49"/>
      <c r="N136" s="24" t="s">
        <v>585</v>
      </c>
      <c r="O136" s="43">
        <v>45051</v>
      </c>
    </row>
    <row r="137" spans="1:15" hidden="1" x14ac:dyDescent="0.25">
      <c r="A137" t="s">
        <v>624</v>
      </c>
      <c r="B137" s="24">
        <v>41</v>
      </c>
      <c r="C137" s="24" t="s">
        <v>625</v>
      </c>
      <c r="D137" s="24" t="s">
        <v>610</v>
      </c>
      <c r="E137" s="24" t="s">
        <v>579</v>
      </c>
      <c r="F137" s="24" t="s">
        <v>626</v>
      </c>
      <c r="G137" s="24" t="s">
        <v>238</v>
      </c>
      <c r="H137" s="24" t="s">
        <v>239</v>
      </c>
      <c r="I137" s="24" t="s">
        <v>582</v>
      </c>
      <c r="J137" s="24">
        <v>8.26</v>
      </c>
      <c r="K137" s="51" t="s">
        <v>620</v>
      </c>
      <c r="L137">
        <v>30770181</v>
      </c>
      <c r="M137" s="49"/>
      <c r="N137" s="24" t="s">
        <v>585</v>
      </c>
      <c r="O137" s="43">
        <v>45051</v>
      </c>
    </row>
    <row r="138" spans="1:15" hidden="1" x14ac:dyDescent="0.25">
      <c r="A138" t="s">
        <v>627</v>
      </c>
      <c r="B138" s="24">
        <v>43</v>
      </c>
      <c r="C138" s="24" t="s">
        <v>618</v>
      </c>
      <c r="D138" s="24" t="s">
        <v>610</v>
      </c>
      <c r="E138" s="24" t="s">
        <v>579</v>
      </c>
      <c r="F138" s="24" t="s">
        <v>628</v>
      </c>
      <c r="G138" s="24" t="s">
        <v>238</v>
      </c>
      <c r="H138" s="24" t="s">
        <v>629</v>
      </c>
      <c r="I138" s="24" t="s">
        <v>602</v>
      </c>
      <c r="J138" s="24">
        <v>14.13</v>
      </c>
      <c r="K138" s="51" t="s">
        <v>630</v>
      </c>
      <c r="L138" s="46">
        <v>91836999</v>
      </c>
      <c r="M138" s="49"/>
      <c r="N138" s="24" t="s">
        <v>585</v>
      </c>
      <c r="O138" s="43">
        <v>45051</v>
      </c>
    </row>
    <row r="139" spans="1:15" hidden="1" x14ac:dyDescent="0.25">
      <c r="A139" t="s">
        <v>631</v>
      </c>
      <c r="B139" s="24">
        <v>42</v>
      </c>
      <c r="C139" s="24" t="s">
        <v>622</v>
      </c>
      <c r="D139" s="24" t="s">
        <v>610</v>
      </c>
      <c r="E139" s="24" t="s">
        <v>579</v>
      </c>
      <c r="F139" s="24" t="s">
        <v>632</v>
      </c>
      <c r="G139" s="24" t="s">
        <v>238</v>
      </c>
      <c r="H139" s="24" t="s">
        <v>629</v>
      </c>
      <c r="I139" s="24" t="s">
        <v>602</v>
      </c>
      <c r="J139" s="24">
        <v>8.81</v>
      </c>
      <c r="K139" s="51" t="s">
        <v>630</v>
      </c>
      <c r="L139" s="46">
        <v>91836999</v>
      </c>
      <c r="M139" s="49"/>
      <c r="N139" s="24" t="s">
        <v>585</v>
      </c>
      <c r="O139" s="43">
        <v>45051</v>
      </c>
    </row>
    <row r="140" spans="1:15" hidden="1" x14ac:dyDescent="0.25">
      <c r="A140" t="s">
        <v>633</v>
      </c>
      <c r="B140" s="24">
        <v>41</v>
      </c>
      <c r="C140" s="24" t="s">
        <v>625</v>
      </c>
      <c r="D140" s="24" t="s">
        <v>610</v>
      </c>
      <c r="E140" s="24" t="s">
        <v>579</v>
      </c>
      <c r="F140" s="24" t="s">
        <v>634</v>
      </c>
      <c r="G140" s="24" t="s">
        <v>238</v>
      </c>
      <c r="H140" s="24" t="s">
        <v>629</v>
      </c>
      <c r="I140" s="24" t="s">
        <v>602</v>
      </c>
      <c r="J140" s="24">
        <v>7.44</v>
      </c>
      <c r="K140" s="51" t="s">
        <v>630</v>
      </c>
      <c r="L140" s="46">
        <v>91836999</v>
      </c>
      <c r="M140" s="49"/>
      <c r="N140" s="24" t="s">
        <v>585</v>
      </c>
      <c r="O140" s="43">
        <v>45051</v>
      </c>
    </row>
    <row r="141" spans="1:15" hidden="1" x14ac:dyDescent="0.25">
      <c r="A141" t="s">
        <v>635</v>
      </c>
      <c r="B141" s="24">
        <v>42</v>
      </c>
      <c r="C141" s="24" t="s">
        <v>622</v>
      </c>
      <c r="D141" s="24" t="s">
        <v>610</v>
      </c>
      <c r="E141" s="24" t="s">
        <v>579</v>
      </c>
      <c r="F141" s="24" t="s">
        <v>636</v>
      </c>
      <c r="G141" s="24" t="s">
        <v>238</v>
      </c>
      <c r="H141" s="24" t="s">
        <v>394</v>
      </c>
      <c r="I141" s="24" t="s">
        <v>606</v>
      </c>
      <c r="J141" s="24">
        <v>10.4</v>
      </c>
      <c r="K141" s="51" t="s">
        <v>637</v>
      </c>
      <c r="L141">
        <v>44893868</v>
      </c>
      <c r="M141" s="49"/>
      <c r="N141" s="24" t="s">
        <v>585</v>
      </c>
      <c r="O141" s="43">
        <v>45051</v>
      </c>
    </row>
    <row r="142" spans="1:15" hidden="1" x14ac:dyDescent="0.25">
      <c r="A142" t="s">
        <v>638</v>
      </c>
      <c r="B142" s="24">
        <v>43</v>
      </c>
      <c r="C142" s="24" t="s">
        <v>618</v>
      </c>
      <c r="D142" s="24" t="s">
        <v>610</v>
      </c>
      <c r="E142" s="24" t="s">
        <v>579</v>
      </c>
      <c r="F142" s="24" t="s">
        <v>639</v>
      </c>
      <c r="G142" s="24" t="s">
        <v>238</v>
      </c>
      <c r="H142" s="24" t="s">
        <v>394</v>
      </c>
      <c r="I142" s="24" t="s">
        <v>606</v>
      </c>
      <c r="J142" s="24">
        <v>15.25</v>
      </c>
      <c r="K142" s="51" t="s">
        <v>640</v>
      </c>
      <c r="L142">
        <v>44893868</v>
      </c>
      <c r="M142" s="49"/>
      <c r="N142" s="24" t="s">
        <v>585</v>
      </c>
      <c r="O142" s="43">
        <v>45051</v>
      </c>
    </row>
    <row r="143" spans="1:15" hidden="1" x14ac:dyDescent="0.25">
      <c r="A143" t="s">
        <v>641</v>
      </c>
      <c r="B143" s="24">
        <v>45</v>
      </c>
      <c r="C143" s="24" t="s">
        <v>642</v>
      </c>
      <c r="D143" s="24" t="s">
        <v>610</v>
      </c>
      <c r="E143" s="24" t="s">
        <v>579</v>
      </c>
      <c r="F143" s="24" t="s">
        <v>643</v>
      </c>
      <c r="G143" s="24" t="s">
        <v>238</v>
      </c>
      <c r="H143" s="24" t="s">
        <v>644</v>
      </c>
      <c r="I143" s="24" t="s">
        <v>602</v>
      </c>
      <c r="J143" s="24">
        <v>13.36</v>
      </c>
      <c r="K143" s="51" t="s">
        <v>645</v>
      </c>
      <c r="L143" s="46">
        <v>91836999</v>
      </c>
      <c r="M143" s="49"/>
      <c r="N143" s="24" t="s">
        <v>585</v>
      </c>
      <c r="O143" s="43">
        <v>45051</v>
      </c>
    </row>
    <row r="144" spans="1:15" hidden="1" x14ac:dyDescent="0.25">
      <c r="A144" t="s">
        <v>646</v>
      </c>
      <c r="B144" s="24">
        <v>44</v>
      </c>
      <c r="C144" s="24" t="s">
        <v>647</v>
      </c>
      <c r="D144" s="24" t="s">
        <v>610</v>
      </c>
      <c r="E144" s="24" t="s">
        <v>579</v>
      </c>
      <c r="F144" s="24" t="s">
        <v>648</v>
      </c>
      <c r="G144" s="24" t="s">
        <v>238</v>
      </c>
      <c r="H144" s="24" t="s">
        <v>394</v>
      </c>
      <c r="I144" s="24" t="s">
        <v>602</v>
      </c>
      <c r="J144" s="24">
        <v>11.03</v>
      </c>
      <c r="K144" s="51" t="s">
        <v>645</v>
      </c>
      <c r="L144" s="46">
        <v>91836999</v>
      </c>
      <c r="M144" s="49"/>
      <c r="N144" s="24" t="s">
        <v>585</v>
      </c>
      <c r="O144" s="43">
        <v>45051</v>
      </c>
    </row>
    <row r="145" spans="1:15" hidden="1" x14ac:dyDescent="0.25">
      <c r="A145" t="s">
        <v>649</v>
      </c>
      <c r="B145" s="24">
        <v>45</v>
      </c>
      <c r="C145" s="24" t="s">
        <v>642</v>
      </c>
      <c r="D145" s="24" t="s">
        <v>610</v>
      </c>
      <c r="E145" s="24" t="s">
        <v>579</v>
      </c>
      <c r="F145" s="24" t="s">
        <v>650</v>
      </c>
      <c r="G145" s="24" t="s">
        <v>238</v>
      </c>
      <c r="H145" s="24" t="s">
        <v>239</v>
      </c>
      <c r="I145" s="24" t="s">
        <v>582</v>
      </c>
      <c r="J145" s="24">
        <v>15.48</v>
      </c>
      <c r="K145" s="51" t="s">
        <v>620</v>
      </c>
      <c r="L145">
        <v>30770181</v>
      </c>
      <c r="M145" s="49"/>
      <c r="N145" s="24" t="s">
        <v>585</v>
      </c>
      <c r="O145" s="43">
        <v>45051</v>
      </c>
    </row>
    <row r="146" spans="1:15" ht="60" hidden="1" x14ac:dyDescent="0.25">
      <c r="A146" t="s">
        <v>651</v>
      </c>
      <c r="B146" s="24">
        <v>44</v>
      </c>
      <c r="C146" s="24" t="s">
        <v>647</v>
      </c>
      <c r="D146" s="24" t="s">
        <v>610</v>
      </c>
      <c r="E146" s="24" t="s">
        <v>579</v>
      </c>
      <c r="F146" s="50" t="s">
        <v>652</v>
      </c>
      <c r="G146" s="24" t="s">
        <v>238</v>
      </c>
      <c r="H146" s="24" t="s">
        <v>653</v>
      </c>
      <c r="I146" s="24" t="s">
        <v>606</v>
      </c>
      <c r="J146" s="24">
        <v>12.25</v>
      </c>
      <c r="K146" s="51" t="s">
        <v>640</v>
      </c>
      <c r="L146">
        <v>44893868</v>
      </c>
      <c r="M146" s="49"/>
      <c r="N146" s="24" t="s">
        <v>585</v>
      </c>
      <c r="O146" s="43">
        <v>45051</v>
      </c>
    </row>
    <row r="147" spans="1:15" hidden="1" x14ac:dyDescent="0.25">
      <c r="A147" t="s">
        <v>654</v>
      </c>
      <c r="B147" s="24">
        <v>71</v>
      </c>
      <c r="C147" s="24" t="s">
        <v>655</v>
      </c>
      <c r="D147" s="24" t="s">
        <v>656</v>
      </c>
      <c r="E147" s="24" t="s">
        <v>579</v>
      </c>
      <c r="F147" s="24" t="s">
        <v>657</v>
      </c>
      <c r="G147" s="24" t="s">
        <v>238</v>
      </c>
      <c r="H147" s="24" t="s">
        <v>658</v>
      </c>
      <c r="I147" s="24" t="s">
        <v>582</v>
      </c>
      <c r="J147" s="24">
        <v>134</v>
      </c>
      <c r="K147" s="51" t="s">
        <v>659</v>
      </c>
      <c r="L147">
        <v>30770181</v>
      </c>
      <c r="M147" s="49"/>
      <c r="N147" s="24" t="s">
        <v>585</v>
      </c>
      <c r="O147" s="43">
        <v>45051</v>
      </c>
    </row>
    <row r="148" spans="1:15" hidden="1" x14ac:dyDescent="0.25">
      <c r="A148" t="s">
        <v>660</v>
      </c>
      <c r="B148" s="24">
        <v>71</v>
      </c>
      <c r="C148" s="24" t="s">
        <v>655</v>
      </c>
      <c r="D148" s="24" t="s">
        <v>656</v>
      </c>
      <c r="E148" s="24" t="s">
        <v>579</v>
      </c>
      <c r="F148" s="24" t="s">
        <v>661</v>
      </c>
      <c r="G148" s="24" t="s">
        <v>238</v>
      </c>
      <c r="H148" s="24" t="s">
        <v>662</v>
      </c>
      <c r="I148" s="24" t="s">
        <v>582</v>
      </c>
      <c r="J148" s="24">
        <v>138.25</v>
      </c>
      <c r="K148" s="51" t="s">
        <v>659</v>
      </c>
      <c r="L148">
        <v>30770181</v>
      </c>
      <c r="M148" s="49"/>
      <c r="N148" s="24" t="s">
        <v>585</v>
      </c>
      <c r="O148" s="43">
        <v>45051</v>
      </c>
    </row>
    <row r="149" spans="1:15" hidden="1" x14ac:dyDescent="0.25">
      <c r="A149" t="s">
        <v>663</v>
      </c>
      <c r="B149" s="24">
        <v>71</v>
      </c>
      <c r="C149" s="24" t="s">
        <v>655</v>
      </c>
      <c r="D149" s="24" t="s">
        <v>656</v>
      </c>
      <c r="E149" s="24" t="s">
        <v>579</v>
      </c>
      <c r="F149" s="24" t="s">
        <v>664</v>
      </c>
      <c r="G149" s="24" t="s">
        <v>238</v>
      </c>
      <c r="H149" s="24" t="s">
        <v>665</v>
      </c>
      <c r="I149" s="24" t="s">
        <v>602</v>
      </c>
      <c r="J149" s="24">
        <v>107.68</v>
      </c>
      <c r="K149" s="51" t="s">
        <v>666</v>
      </c>
      <c r="L149" s="46">
        <v>91836999</v>
      </c>
      <c r="M149" s="49"/>
      <c r="N149" s="24" t="s">
        <v>585</v>
      </c>
      <c r="O149" s="43">
        <v>45051</v>
      </c>
    </row>
    <row r="150" spans="1:15" hidden="1" x14ac:dyDescent="0.25">
      <c r="A150" t="s">
        <v>667</v>
      </c>
      <c r="B150" s="24">
        <v>71</v>
      </c>
      <c r="C150" s="24" t="s">
        <v>668</v>
      </c>
      <c r="D150" s="24" t="s">
        <v>669</v>
      </c>
      <c r="E150" s="24" t="s">
        <v>579</v>
      </c>
      <c r="F150" s="24" t="s">
        <v>670</v>
      </c>
      <c r="G150" s="24" t="s">
        <v>238</v>
      </c>
      <c r="H150" s="24" t="s">
        <v>658</v>
      </c>
      <c r="I150" s="24" t="s">
        <v>606</v>
      </c>
      <c r="J150" s="24">
        <v>134</v>
      </c>
      <c r="K150" s="51" t="s">
        <v>671</v>
      </c>
      <c r="L150">
        <v>44893868</v>
      </c>
      <c r="M150" s="49"/>
      <c r="N150" s="24" t="s">
        <v>585</v>
      </c>
      <c r="O150" s="43">
        <v>45051</v>
      </c>
    </row>
    <row r="151" spans="1:15" hidden="1" x14ac:dyDescent="0.25">
      <c r="A151" t="s">
        <v>672</v>
      </c>
      <c r="B151" s="24">
        <v>71</v>
      </c>
      <c r="C151" s="24" t="s">
        <v>655</v>
      </c>
      <c r="D151" s="24" t="s">
        <v>656</v>
      </c>
      <c r="E151" s="24" t="s">
        <v>579</v>
      </c>
      <c r="F151" s="24" t="s">
        <v>673</v>
      </c>
      <c r="G151" s="24" t="s">
        <v>238</v>
      </c>
      <c r="H151" s="24" t="s">
        <v>674</v>
      </c>
      <c r="I151" s="24" t="s">
        <v>606</v>
      </c>
      <c r="J151" s="24">
        <v>138.19999999999999</v>
      </c>
      <c r="K151" s="51" t="s">
        <v>675</v>
      </c>
      <c r="L151">
        <v>44893868</v>
      </c>
      <c r="M151" s="49"/>
      <c r="N151" s="24" t="s">
        <v>585</v>
      </c>
      <c r="O151" s="43">
        <v>45051</v>
      </c>
    </row>
    <row r="152" spans="1:15" hidden="1" x14ac:dyDescent="0.25">
      <c r="A152" t="s">
        <v>676</v>
      </c>
      <c r="B152" s="24">
        <v>73</v>
      </c>
      <c r="C152" s="24" t="s">
        <v>677</v>
      </c>
      <c r="D152" s="24" t="s">
        <v>610</v>
      </c>
      <c r="E152" s="24" t="s">
        <v>579</v>
      </c>
      <c r="F152" s="24" t="s">
        <v>678</v>
      </c>
      <c r="G152" s="24" t="s">
        <v>238</v>
      </c>
      <c r="H152" s="24" t="s">
        <v>679</v>
      </c>
      <c r="I152" s="24" t="s">
        <v>582</v>
      </c>
      <c r="J152" s="24">
        <v>24.38</v>
      </c>
      <c r="K152" s="51" t="s">
        <v>680</v>
      </c>
      <c r="L152">
        <v>30770181</v>
      </c>
      <c r="M152" s="49"/>
      <c r="N152" s="24" t="s">
        <v>585</v>
      </c>
      <c r="O152" s="43">
        <v>45051</v>
      </c>
    </row>
    <row r="153" spans="1:15" hidden="1" x14ac:dyDescent="0.25">
      <c r="A153" t="s">
        <v>681</v>
      </c>
      <c r="B153" s="24">
        <v>73</v>
      </c>
      <c r="C153" s="24" t="s">
        <v>677</v>
      </c>
      <c r="D153" s="24" t="s">
        <v>682</v>
      </c>
      <c r="E153" s="24" t="s">
        <v>579</v>
      </c>
      <c r="F153" s="24" t="s">
        <v>683</v>
      </c>
      <c r="G153" s="24" t="s">
        <v>238</v>
      </c>
      <c r="H153" s="24" t="s">
        <v>684</v>
      </c>
      <c r="I153" s="24" t="s">
        <v>582</v>
      </c>
      <c r="J153" s="24">
        <v>33.15</v>
      </c>
      <c r="K153" s="51" t="s">
        <v>680</v>
      </c>
      <c r="L153">
        <v>30770181</v>
      </c>
      <c r="M153" s="49"/>
      <c r="N153" s="24" t="s">
        <v>585</v>
      </c>
      <c r="O153" s="43">
        <v>45051</v>
      </c>
    </row>
    <row r="154" spans="1:15" hidden="1" x14ac:dyDescent="0.25">
      <c r="A154" t="s">
        <v>685</v>
      </c>
      <c r="B154" s="24">
        <v>73</v>
      </c>
      <c r="C154" s="24" t="s">
        <v>677</v>
      </c>
      <c r="D154" s="24" t="s">
        <v>682</v>
      </c>
      <c r="E154" s="24" t="s">
        <v>579</v>
      </c>
      <c r="F154" s="24" t="s">
        <v>686</v>
      </c>
      <c r="G154" s="24" t="s">
        <v>238</v>
      </c>
      <c r="H154" s="24" t="s">
        <v>687</v>
      </c>
      <c r="I154" s="24" t="s">
        <v>582</v>
      </c>
      <c r="J154" s="24">
        <v>27.58</v>
      </c>
      <c r="K154" s="51" t="s">
        <v>680</v>
      </c>
      <c r="L154">
        <v>30770181</v>
      </c>
      <c r="M154" s="49"/>
      <c r="N154" s="24" t="s">
        <v>585</v>
      </c>
      <c r="O154" s="43">
        <v>45051</v>
      </c>
    </row>
    <row r="155" spans="1:15" hidden="1" x14ac:dyDescent="0.25">
      <c r="A155" t="s">
        <v>688</v>
      </c>
      <c r="B155" s="24">
        <v>73</v>
      </c>
      <c r="C155" s="24" t="s">
        <v>677</v>
      </c>
      <c r="D155" s="24" t="s">
        <v>682</v>
      </c>
      <c r="E155" s="24" t="s">
        <v>579</v>
      </c>
      <c r="F155" s="24" t="s">
        <v>689</v>
      </c>
      <c r="G155" s="24" t="s">
        <v>238</v>
      </c>
      <c r="H155" s="24" t="s">
        <v>690</v>
      </c>
      <c r="I155" s="24" t="s">
        <v>602</v>
      </c>
      <c r="J155" s="24">
        <v>30.41</v>
      </c>
      <c r="K155" s="51" t="s">
        <v>691</v>
      </c>
      <c r="L155" s="46">
        <v>91836999</v>
      </c>
      <c r="M155" s="49"/>
      <c r="N155" s="24" t="s">
        <v>585</v>
      </c>
      <c r="O155" s="43">
        <v>45051</v>
      </c>
    </row>
    <row r="156" spans="1:15" hidden="1" x14ac:dyDescent="0.25">
      <c r="A156" t="s">
        <v>692</v>
      </c>
      <c r="B156" s="24">
        <v>73</v>
      </c>
      <c r="C156" s="24" t="s">
        <v>677</v>
      </c>
      <c r="D156" s="24" t="s">
        <v>682</v>
      </c>
      <c r="E156" s="24" t="s">
        <v>579</v>
      </c>
      <c r="F156" s="24" t="s">
        <v>693</v>
      </c>
      <c r="G156" s="24" t="s">
        <v>238</v>
      </c>
      <c r="H156" s="24" t="s">
        <v>694</v>
      </c>
      <c r="I156" s="24" t="s">
        <v>606</v>
      </c>
      <c r="J156" s="24">
        <v>106.25</v>
      </c>
      <c r="K156" s="51" t="s">
        <v>695</v>
      </c>
      <c r="L156">
        <v>44893868</v>
      </c>
      <c r="M156" s="49"/>
      <c r="N156" s="24" t="s">
        <v>585</v>
      </c>
      <c r="O156" s="43">
        <v>45051</v>
      </c>
    </row>
    <row r="157" spans="1:15" hidden="1" x14ac:dyDescent="0.25">
      <c r="A157" t="s">
        <v>696</v>
      </c>
      <c r="B157" s="24">
        <v>73</v>
      </c>
      <c r="C157" s="24" t="s">
        <v>677</v>
      </c>
      <c r="D157" s="24" t="s">
        <v>682</v>
      </c>
      <c r="E157" s="24" t="s">
        <v>579</v>
      </c>
      <c r="F157" s="24" t="s">
        <v>697</v>
      </c>
      <c r="G157" s="24" t="s">
        <v>238</v>
      </c>
      <c r="H157" s="24" t="s">
        <v>698</v>
      </c>
      <c r="I157" s="24" t="s">
        <v>590</v>
      </c>
      <c r="J157" s="24">
        <v>29.5</v>
      </c>
      <c r="K157" s="51" t="s">
        <v>591</v>
      </c>
      <c r="L157">
        <v>1403745</v>
      </c>
      <c r="M157" s="49"/>
      <c r="N157" s="24" t="s">
        <v>585</v>
      </c>
      <c r="O157" s="43">
        <v>45051</v>
      </c>
    </row>
    <row r="158" spans="1:15" hidden="1" x14ac:dyDescent="0.25">
      <c r="A158" t="s">
        <v>699</v>
      </c>
      <c r="B158" s="24">
        <v>74</v>
      </c>
      <c r="C158" s="24" t="s">
        <v>700</v>
      </c>
      <c r="D158" s="24" t="s">
        <v>682</v>
      </c>
      <c r="E158" s="24" t="s">
        <v>579</v>
      </c>
      <c r="F158" s="24" t="s">
        <v>701</v>
      </c>
      <c r="G158" s="24" t="s">
        <v>238</v>
      </c>
      <c r="H158" s="24" t="s">
        <v>702</v>
      </c>
      <c r="I158" s="24" t="s">
        <v>602</v>
      </c>
      <c r="J158" s="24">
        <v>38.07</v>
      </c>
      <c r="K158" s="51" t="s">
        <v>703</v>
      </c>
      <c r="L158" s="46">
        <v>91836999</v>
      </c>
      <c r="M158" s="49"/>
      <c r="N158" s="24" t="s">
        <v>585</v>
      </c>
      <c r="O158" s="43">
        <v>45051</v>
      </c>
    </row>
    <row r="159" spans="1:15" hidden="1" x14ac:dyDescent="0.25">
      <c r="A159" t="s">
        <v>704</v>
      </c>
      <c r="B159" s="24">
        <v>74</v>
      </c>
      <c r="C159" s="24" t="s">
        <v>700</v>
      </c>
      <c r="D159" s="24" t="s">
        <v>682</v>
      </c>
      <c r="E159" s="24" t="s">
        <v>579</v>
      </c>
      <c r="F159" s="24" t="s">
        <v>705</v>
      </c>
      <c r="G159" s="24" t="s">
        <v>238</v>
      </c>
      <c r="H159" s="24" t="s">
        <v>299</v>
      </c>
      <c r="I159" s="24" t="s">
        <v>602</v>
      </c>
      <c r="J159" s="24">
        <v>51.25</v>
      </c>
      <c r="K159" s="51" t="s">
        <v>706</v>
      </c>
      <c r="L159" s="46">
        <v>91836999</v>
      </c>
      <c r="M159" s="49"/>
      <c r="N159" s="24" t="s">
        <v>585</v>
      </c>
      <c r="O159" s="43">
        <v>45051</v>
      </c>
    </row>
    <row r="160" spans="1:15" hidden="1" x14ac:dyDescent="0.25">
      <c r="A160" t="s">
        <v>707</v>
      </c>
      <c r="B160" s="24">
        <v>74</v>
      </c>
      <c r="C160" s="24" t="s">
        <v>700</v>
      </c>
      <c r="D160" s="24" t="s">
        <v>682</v>
      </c>
      <c r="E160" s="24" t="s">
        <v>579</v>
      </c>
      <c r="F160" s="24" t="s">
        <v>708</v>
      </c>
      <c r="G160" s="24" t="s">
        <v>238</v>
      </c>
      <c r="H160" s="24" t="s">
        <v>709</v>
      </c>
      <c r="I160" s="24" t="s">
        <v>590</v>
      </c>
      <c r="J160" s="24">
        <v>45</v>
      </c>
      <c r="K160" s="51" t="s">
        <v>591</v>
      </c>
      <c r="L160">
        <v>1403745</v>
      </c>
      <c r="M160" s="49"/>
      <c r="N160" s="24" t="s">
        <v>585</v>
      </c>
      <c r="O160" s="43">
        <v>45051</v>
      </c>
    </row>
    <row r="161" spans="1:15" hidden="1" x14ac:dyDescent="0.25">
      <c r="A161" t="s">
        <v>710</v>
      </c>
      <c r="B161" s="24">
        <v>75</v>
      </c>
      <c r="C161" s="24" t="s">
        <v>711</v>
      </c>
      <c r="D161" s="24" t="s">
        <v>682</v>
      </c>
      <c r="E161" s="24" t="s">
        <v>579</v>
      </c>
      <c r="F161" s="24" t="s">
        <v>712</v>
      </c>
      <c r="G161" s="24" t="s">
        <v>238</v>
      </c>
      <c r="H161" s="24" t="s">
        <v>713</v>
      </c>
      <c r="I161" s="24" t="s">
        <v>606</v>
      </c>
      <c r="J161" s="24">
        <v>93.55</v>
      </c>
      <c r="K161" s="51" t="s">
        <v>714</v>
      </c>
      <c r="L161">
        <v>44893868</v>
      </c>
      <c r="M161" s="49"/>
      <c r="N161" s="24" t="s">
        <v>585</v>
      </c>
      <c r="O161" s="43">
        <v>45051</v>
      </c>
    </row>
    <row r="162" spans="1:15" hidden="1" x14ac:dyDescent="0.25">
      <c r="A162" t="s">
        <v>715</v>
      </c>
      <c r="B162" s="24">
        <v>75</v>
      </c>
      <c r="C162" s="24" t="s">
        <v>711</v>
      </c>
      <c r="D162" s="24" t="s">
        <v>682</v>
      </c>
      <c r="E162" s="24" t="s">
        <v>579</v>
      </c>
      <c r="F162" s="24" t="s">
        <v>716</v>
      </c>
      <c r="G162" s="24" t="s">
        <v>238</v>
      </c>
      <c r="H162" s="24" t="s">
        <v>717</v>
      </c>
      <c r="I162" s="24" t="s">
        <v>582</v>
      </c>
      <c r="J162" s="24">
        <v>29.52</v>
      </c>
      <c r="K162" s="51" t="s">
        <v>718</v>
      </c>
      <c r="L162">
        <v>30770181</v>
      </c>
      <c r="M162" s="49"/>
      <c r="N162" s="24" t="s">
        <v>585</v>
      </c>
      <c r="O162" s="43">
        <v>45051</v>
      </c>
    </row>
    <row r="163" spans="1:15" hidden="1" x14ac:dyDescent="0.25">
      <c r="A163" t="s">
        <v>719</v>
      </c>
      <c r="B163" s="24">
        <v>75</v>
      </c>
      <c r="C163" s="24" t="s">
        <v>711</v>
      </c>
      <c r="D163" s="24" t="s">
        <v>682</v>
      </c>
      <c r="E163" s="24" t="s">
        <v>579</v>
      </c>
      <c r="F163" s="24" t="s">
        <v>720</v>
      </c>
      <c r="G163" s="24" t="s">
        <v>238</v>
      </c>
      <c r="H163" s="24" t="s">
        <v>721</v>
      </c>
      <c r="I163" s="24" t="s">
        <v>582</v>
      </c>
      <c r="J163" s="24">
        <v>37.97</v>
      </c>
      <c r="K163" s="51" t="s">
        <v>718</v>
      </c>
      <c r="L163">
        <v>30770181</v>
      </c>
      <c r="M163" s="49"/>
      <c r="N163" s="24" t="s">
        <v>585</v>
      </c>
      <c r="O163" s="43">
        <v>45051</v>
      </c>
    </row>
    <row r="164" spans="1:15" hidden="1" x14ac:dyDescent="0.25">
      <c r="A164" t="s">
        <v>722</v>
      </c>
      <c r="B164" s="24">
        <v>75</v>
      </c>
      <c r="C164" s="24" t="s">
        <v>711</v>
      </c>
      <c r="D164" s="24" t="s">
        <v>682</v>
      </c>
      <c r="E164" s="24" t="s">
        <v>579</v>
      </c>
      <c r="F164" s="24" t="s">
        <v>723</v>
      </c>
      <c r="G164" s="24" t="s">
        <v>238</v>
      </c>
      <c r="H164" s="24" t="s">
        <v>684</v>
      </c>
      <c r="I164" s="24" t="s">
        <v>582</v>
      </c>
      <c r="J164" s="24">
        <v>37.700000000000003</v>
      </c>
      <c r="K164" s="51" t="s">
        <v>718</v>
      </c>
      <c r="L164">
        <v>30770181</v>
      </c>
      <c r="M164" s="49"/>
      <c r="N164" s="24" t="s">
        <v>585</v>
      </c>
      <c r="O164" s="43">
        <v>45051</v>
      </c>
    </row>
    <row r="165" spans="1:15" hidden="1" x14ac:dyDescent="0.25">
      <c r="A165" t="s">
        <v>724</v>
      </c>
      <c r="B165" s="24">
        <v>75</v>
      </c>
      <c r="C165" s="24" t="s">
        <v>711</v>
      </c>
      <c r="D165" s="24" t="s">
        <v>682</v>
      </c>
      <c r="E165" s="24" t="s">
        <v>579</v>
      </c>
      <c r="F165" s="24" t="s">
        <v>725</v>
      </c>
      <c r="G165" s="24" t="s">
        <v>238</v>
      </c>
      <c r="H165" s="24" t="s">
        <v>726</v>
      </c>
      <c r="I165" s="24" t="s">
        <v>590</v>
      </c>
      <c r="J165" s="24">
        <v>58</v>
      </c>
      <c r="K165" s="49" t="s">
        <v>591</v>
      </c>
      <c r="L165">
        <v>1403745</v>
      </c>
      <c r="M165" s="49"/>
      <c r="N165" s="24" t="s">
        <v>585</v>
      </c>
      <c r="O165" s="43">
        <v>45051</v>
      </c>
    </row>
    <row r="166" spans="1:15" hidden="1" x14ac:dyDescent="0.25">
      <c r="A166" t="s">
        <v>727</v>
      </c>
      <c r="B166" s="24">
        <v>81</v>
      </c>
      <c r="C166" s="24" t="s">
        <v>728</v>
      </c>
      <c r="D166" s="24" t="s">
        <v>595</v>
      </c>
      <c r="E166" s="24" t="s">
        <v>579</v>
      </c>
      <c r="F166" s="24" t="s">
        <v>729</v>
      </c>
      <c r="G166" s="24" t="s">
        <v>238</v>
      </c>
      <c r="H166" s="24" t="s">
        <v>730</v>
      </c>
      <c r="I166" s="24" t="s">
        <v>602</v>
      </c>
      <c r="J166" s="24">
        <v>13.099500000000001</v>
      </c>
      <c r="K166" s="51" t="s">
        <v>731</v>
      </c>
      <c r="L166" s="46">
        <v>91836999</v>
      </c>
      <c r="M166" s="24" t="s">
        <v>732</v>
      </c>
      <c r="N166" s="24" t="s">
        <v>585</v>
      </c>
      <c r="O166" s="43">
        <v>45051</v>
      </c>
    </row>
    <row r="167" spans="1:15" hidden="1" x14ac:dyDescent="0.25">
      <c r="A167" t="s">
        <v>733</v>
      </c>
      <c r="B167" s="24">
        <v>81</v>
      </c>
      <c r="C167" s="24" t="s">
        <v>728</v>
      </c>
      <c r="D167" s="24" t="s">
        <v>595</v>
      </c>
      <c r="E167" s="24" t="s">
        <v>579</v>
      </c>
      <c r="F167" s="24" t="s">
        <v>734</v>
      </c>
      <c r="G167" s="24" t="s">
        <v>238</v>
      </c>
      <c r="H167" s="24" t="s">
        <v>735</v>
      </c>
      <c r="I167" s="24" t="s">
        <v>590</v>
      </c>
      <c r="J167" s="24">
        <v>14.555</v>
      </c>
      <c r="K167" s="51" t="s">
        <v>591</v>
      </c>
      <c r="L167">
        <v>1403745</v>
      </c>
      <c r="M167" s="24" t="s">
        <v>732</v>
      </c>
      <c r="N167" s="24" t="s">
        <v>585</v>
      </c>
      <c r="O167" s="43">
        <v>45051</v>
      </c>
    </row>
    <row r="168" spans="1:15" hidden="1" x14ac:dyDescent="0.25">
      <c r="A168" t="s">
        <v>736</v>
      </c>
      <c r="B168" s="24">
        <v>83</v>
      </c>
      <c r="C168" s="24" t="s">
        <v>737</v>
      </c>
      <c r="D168" s="24" t="s">
        <v>595</v>
      </c>
      <c r="E168" s="24" t="s">
        <v>579</v>
      </c>
      <c r="F168" s="24" t="s">
        <v>738</v>
      </c>
      <c r="G168" s="24" t="s">
        <v>238</v>
      </c>
      <c r="H168" s="24" t="s">
        <v>597</v>
      </c>
      <c r="I168" s="24" t="s">
        <v>582</v>
      </c>
      <c r="J168" s="24">
        <v>24.959</v>
      </c>
      <c r="K168" s="51" t="s">
        <v>739</v>
      </c>
      <c r="L168">
        <v>30770181</v>
      </c>
      <c r="M168" s="49"/>
      <c r="N168" s="24" t="s">
        <v>585</v>
      </c>
      <c r="O168" s="43">
        <v>45051</v>
      </c>
    </row>
    <row r="169" spans="1:15" hidden="1" x14ac:dyDescent="0.25">
      <c r="A169" t="s">
        <v>740</v>
      </c>
      <c r="B169" s="24">
        <v>83</v>
      </c>
      <c r="C169" s="24" t="s">
        <v>737</v>
      </c>
      <c r="D169" s="24" t="s">
        <v>595</v>
      </c>
      <c r="E169" s="24" t="s">
        <v>579</v>
      </c>
      <c r="F169" s="24" t="s">
        <v>741</v>
      </c>
      <c r="G169" s="24" t="s">
        <v>238</v>
      </c>
      <c r="H169" s="24" t="s">
        <v>597</v>
      </c>
      <c r="I169" s="24" t="s">
        <v>590</v>
      </c>
      <c r="J169" s="24">
        <v>24.959</v>
      </c>
      <c r="K169" s="51" t="s">
        <v>591</v>
      </c>
      <c r="L169">
        <v>1403745</v>
      </c>
      <c r="M169" s="49"/>
      <c r="N169" s="24" t="s">
        <v>585</v>
      </c>
      <c r="O169" s="43">
        <v>45051</v>
      </c>
    </row>
    <row r="170" spans="1:15" hidden="1" x14ac:dyDescent="0.25">
      <c r="A170" t="s">
        <v>742</v>
      </c>
      <c r="B170" s="24">
        <v>83</v>
      </c>
      <c r="C170" s="24" t="s">
        <v>737</v>
      </c>
      <c r="D170" s="24" t="s">
        <v>595</v>
      </c>
      <c r="E170" s="24" t="s">
        <v>579</v>
      </c>
      <c r="F170" s="24" t="s">
        <v>743</v>
      </c>
      <c r="G170" s="24" t="s">
        <v>238</v>
      </c>
      <c r="H170" s="24" t="s">
        <v>744</v>
      </c>
      <c r="I170" s="24" t="s">
        <v>602</v>
      </c>
      <c r="J170" s="24">
        <v>22.463200000000001</v>
      </c>
      <c r="K170" s="51" t="s">
        <v>745</v>
      </c>
      <c r="L170" s="46">
        <v>91836999</v>
      </c>
      <c r="M170" s="49"/>
      <c r="N170" s="24" t="s">
        <v>585</v>
      </c>
      <c r="O170" s="43">
        <v>45051</v>
      </c>
    </row>
    <row r="171" spans="1:15" hidden="1" x14ac:dyDescent="0.25">
      <c r="A171" t="s">
        <v>746</v>
      </c>
      <c r="B171" s="24">
        <v>84</v>
      </c>
      <c r="C171" s="24" t="s">
        <v>747</v>
      </c>
      <c r="D171" s="24" t="s">
        <v>748</v>
      </c>
      <c r="E171" s="24" t="s">
        <v>587</v>
      </c>
      <c r="F171" s="24" t="s">
        <v>749</v>
      </c>
      <c r="G171" s="24" t="s">
        <v>238</v>
      </c>
      <c r="H171" s="24" t="s">
        <v>750</v>
      </c>
      <c r="I171" s="24" t="s">
        <v>582</v>
      </c>
      <c r="J171" s="24">
        <v>4.1666666670000003</v>
      </c>
      <c r="K171" s="51" t="s">
        <v>751</v>
      </c>
      <c r="L171">
        <v>30770181</v>
      </c>
      <c r="M171" s="24" t="s">
        <v>752</v>
      </c>
      <c r="N171" s="24" t="s">
        <v>585</v>
      </c>
      <c r="O171" s="43">
        <v>45051</v>
      </c>
    </row>
    <row r="172" spans="1:15" hidden="1" x14ac:dyDescent="0.25">
      <c r="A172" t="s">
        <v>753</v>
      </c>
      <c r="B172" s="24">
        <v>84</v>
      </c>
      <c r="C172" s="24" t="s">
        <v>747</v>
      </c>
      <c r="D172" s="24" t="s">
        <v>748</v>
      </c>
      <c r="E172" s="24" t="s">
        <v>579</v>
      </c>
      <c r="F172" s="24" t="s">
        <v>754</v>
      </c>
      <c r="G172" s="24" t="s">
        <v>238</v>
      </c>
      <c r="H172" s="24" t="s">
        <v>344</v>
      </c>
      <c r="I172" s="24" t="s">
        <v>582</v>
      </c>
      <c r="J172" s="24">
        <v>15.1175</v>
      </c>
      <c r="K172" s="51" t="s">
        <v>751</v>
      </c>
      <c r="L172">
        <v>30770181</v>
      </c>
      <c r="M172" s="24" t="s">
        <v>732</v>
      </c>
      <c r="N172" s="24" t="s">
        <v>585</v>
      </c>
      <c r="O172" s="43">
        <v>45051</v>
      </c>
    </row>
    <row r="173" spans="1:15" hidden="1" x14ac:dyDescent="0.25">
      <c r="A173" t="s">
        <v>755</v>
      </c>
      <c r="B173" s="24">
        <v>84</v>
      </c>
      <c r="C173" s="24" t="s">
        <v>747</v>
      </c>
      <c r="D173" s="24" t="s">
        <v>748</v>
      </c>
      <c r="E173" s="24" t="s">
        <v>579</v>
      </c>
      <c r="F173" s="24" t="s">
        <v>756</v>
      </c>
      <c r="G173" s="24" t="s">
        <v>238</v>
      </c>
      <c r="H173" s="24" t="s">
        <v>423</v>
      </c>
      <c r="I173" s="24" t="s">
        <v>582</v>
      </c>
      <c r="J173" s="24">
        <v>14.202</v>
      </c>
      <c r="K173" s="51" t="s">
        <v>751</v>
      </c>
      <c r="L173">
        <v>30770181</v>
      </c>
      <c r="M173" s="24" t="s">
        <v>732</v>
      </c>
      <c r="N173" s="24" t="s">
        <v>585</v>
      </c>
      <c r="O173" s="43">
        <v>45051</v>
      </c>
    </row>
    <row r="174" spans="1:15" hidden="1" x14ac:dyDescent="0.25">
      <c r="A174" t="s">
        <v>757</v>
      </c>
      <c r="B174" s="24">
        <v>84</v>
      </c>
      <c r="C174" s="24" t="s">
        <v>747</v>
      </c>
      <c r="D174" s="24" t="s">
        <v>748</v>
      </c>
      <c r="E174" s="24" t="s">
        <v>579</v>
      </c>
      <c r="F174" s="24" t="s">
        <v>758</v>
      </c>
      <c r="G174" s="24" t="s">
        <v>238</v>
      </c>
      <c r="H174" s="24" t="s">
        <v>759</v>
      </c>
      <c r="I174" s="24" t="s">
        <v>582</v>
      </c>
      <c r="J174" s="24">
        <v>20.553000000000001</v>
      </c>
      <c r="K174" s="51" t="s">
        <v>751</v>
      </c>
      <c r="L174">
        <v>30770181</v>
      </c>
      <c r="M174" s="49"/>
      <c r="N174" s="24" t="s">
        <v>585</v>
      </c>
      <c r="O174" s="43">
        <v>45051</v>
      </c>
    </row>
    <row r="175" spans="1:15" hidden="1" x14ac:dyDescent="0.25">
      <c r="A175" t="s">
        <v>760</v>
      </c>
      <c r="B175" s="24">
        <v>84</v>
      </c>
      <c r="C175" s="24" t="s">
        <v>747</v>
      </c>
      <c r="D175" s="24" t="s">
        <v>748</v>
      </c>
      <c r="E175" s="24" t="s">
        <v>579</v>
      </c>
      <c r="F175" s="24" t="s">
        <v>761</v>
      </c>
      <c r="G175" s="24" t="s">
        <v>238</v>
      </c>
      <c r="H175" s="24" t="s">
        <v>735</v>
      </c>
      <c r="I175" s="24" t="s">
        <v>602</v>
      </c>
      <c r="J175" s="24">
        <v>31.7745</v>
      </c>
      <c r="K175" s="51" t="s">
        <v>762</v>
      </c>
      <c r="L175" s="46">
        <v>91836999</v>
      </c>
      <c r="M175" s="24" t="s">
        <v>732</v>
      </c>
      <c r="N175" s="24" t="s">
        <v>585</v>
      </c>
      <c r="O175" s="43">
        <v>45051</v>
      </c>
    </row>
    <row r="176" spans="1:15" hidden="1" x14ac:dyDescent="0.25">
      <c r="A176" t="s">
        <v>763</v>
      </c>
      <c r="B176" s="24">
        <v>84</v>
      </c>
      <c r="C176" s="24" t="s">
        <v>747</v>
      </c>
      <c r="D176" s="24" t="s">
        <v>748</v>
      </c>
      <c r="E176" s="24" t="s">
        <v>579</v>
      </c>
      <c r="F176" s="24" t="s">
        <v>764</v>
      </c>
      <c r="G176" s="24" t="s">
        <v>238</v>
      </c>
      <c r="H176" s="24" t="s">
        <v>735</v>
      </c>
      <c r="I176" s="24" t="s">
        <v>590</v>
      </c>
      <c r="J176" s="24">
        <v>35.305</v>
      </c>
      <c r="K176" s="51" t="s">
        <v>591</v>
      </c>
      <c r="L176">
        <v>1403745</v>
      </c>
      <c r="M176" s="24" t="s">
        <v>732</v>
      </c>
      <c r="N176" s="24" t="s">
        <v>585</v>
      </c>
      <c r="O176" s="43">
        <v>45051</v>
      </c>
    </row>
    <row r="177" spans="1:15" hidden="1" x14ac:dyDescent="0.25">
      <c r="A177" t="s">
        <v>765</v>
      </c>
      <c r="B177" s="24">
        <v>84</v>
      </c>
      <c r="C177" s="24" t="s">
        <v>747</v>
      </c>
      <c r="D177" s="24" t="s">
        <v>748</v>
      </c>
      <c r="E177" s="24" t="s">
        <v>579</v>
      </c>
      <c r="F177" s="24" t="s">
        <v>766</v>
      </c>
      <c r="G177" s="24" t="s">
        <v>238</v>
      </c>
      <c r="H177" s="24" t="s">
        <v>767</v>
      </c>
      <c r="I177" s="24" t="s">
        <v>590</v>
      </c>
      <c r="J177" s="24">
        <v>20.553000000000001</v>
      </c>
      <c r="K177" s="51" t="s">
        <v>591</v>
      </c>
      <c r="L177">
        <v>1403745</v>
      </c>
      <c r="M177" s="49"/>
      <c r="N177" s="24" t="s">
        <v>585</v>
      </c>
      <c r="O177" s="43">
        <v>45051</v>
      </c>
    </row>
    <row r="178" spans="1:15" hidden="1" x14ac:dyDescent="0.25">
      <c r="A178" t="s">
        <v>768</v>
      </c>
      <c r="B178" s="24">
        <v>85</v>
      </c>
      <c r="C178" s="24" t="s">
        <v>769</v>
      </c>
      <c r="D178" s="24" t="s">
        <v>748</v>
      </c>
      <c r="E178" s="24" t="s">
        <v>579</v>
      </c>
      <c r="F178" s="24" t="s">
        <v>770</v>
      </c>
      <c r="G178" s="24" t="s">
        <v>238</v>
      </c>
      <c r="H178" s="24" t="s">
        <v>340</v>
      </c>
      <c r="I178" s="24" t="s">
        <v>582</v>
      </c>
      <c r="J178" s="24">
        <v>32.618571430000003</v>
      </c>
      <c r="K178" s="51" t="s">
        <v>771</v>
      </c>
      <c r="L178">
        <v>30770181</v>
      </c>
      <c r="M178" s="49"/>
      <c r="N178" s="24" t="s">
        <v>585</v>
      </c>
      <c r="O178" s="43">
        <v>45051</v>
      </c>
    </row>
    <row r="179" spans="1:15" hidden="1" x14ac:dyDescent="0.25">
      <c r="A179" t="s">
        <v>772</v>
      </c>
      <c r="B179" s="24">
        <v>85</v>
      </c>
      <c r="C179" s="24" t="s">
        <v>769</v>
      </c>
      <c r="D179" s="24" t="s">
        <v>748</v>
      </c>
      <c r="E179" s="24" t="s">
        <v>579</v>
      </c>
      <c r="F179" s="24" t="s">
        <v>773</v>
      </c>
      <c r="G179" s="24" t="s">
        <v>238</v>
      </c>
      <c r="H179" s="24" t="s">
        <v>774</v>
      </c>
      <c r="I179" s="24" t="s">
        <v>590</v>
      </c>
      <c r="J179" s="24">
        <v>114.4428571</v>
      </c>
      <c r="K179" s="51" t="s">
        <v>591</v>
      </c>
      <c r="L179">
        <v>1403745</v>
      </c>
      <c r="M179" s="49"/>
      <c r="N179" s="24" t="s">
        <v>585</v>
      </c>
      <c r="O179" s="43">
        <v>45051</v>
      </c>
    </row>
    <row r="180" spans="1:15" hidden="1" x14ac:dyDescent="0.25">
      <c r="A180" t="s">
        <v>775</v>
      </c>
      <c r="B180" s="24">
        <v>85</v>
      </c>
      <c r="C180" s="24" t="s">
        <v>769</v>
      </c>
      <c r="D180" s="24" t="s">
        <v>748</v>
      </c>
      <c r="E180" s="24" t="s">
        <v>579</v>
      </c>
      <c r="F180" s="24" t="s">
        <v>776</v>
      </c>
      <c r="G180" s="24" t="s">
        <v>238</v>
      </c>
      <c r="H180" s="24" t="s">
        <v>777</v>
      </c>
      <c r="I180" s="24" t="s">
        <v>602</v>
      </c>
      <c r="J180" s="24">
        <v>102.9992857</v>
      </c>
      <c r="K180" s="51" t="s">
        <v>778</v>
      </c>
      <c r="L180" s="46">
        <v>91836999</v>
      </c>
      <c r="M180" s="49"/>
      <c r="N180" s="24" t="s">
        <v>585</v>
      </c>
      <c r="O180" s="43">
        <v>45051</v>
      </c>
    </row>
    <row r="181" spans="1:15" hidden="1" x14ac:dyDescent="0.25">
      <c r="A181" t="s">
        <v>779</v>
      </c>
      <c r="B181" s="24">
        <v>85</v>
      </c>
      <c r="C181" s="24" t="s">
        <v>769</v>
      </c>
      <c r="D181" s="24" t="s">
        <v>748</v>
      </c>
      <c r="E181" s="24" t="s">
        <v>579</v>
      </c>
      <c r="F181" s="24" t="s">
        <v>780</v>
      </c>
      <c r="G181" s="24" t="s">
        <v>238</v>
      </c>
      <c r="H181" s="24" t="s">
        <v>340</v>
      </c>
      <c r="I181" s="24" t="s">
        <v>602</v>
      </c>
      <c r="J181" s="24">
        <v>29.35607143</v>
      </c>
      <c r="K181" s="51" t="s">
        <v>778</v>
      </c>
      <c r="L181" s="46">
        <v>91836999</v>
      </c>
      <c r="M181" s="49"/>
      <c r="N181" s="24" t="s">
        <v>585</v>
      </c>
      <c r="O181" s="43">
        <v>45051</v>
      </c>
    </row>
    <row r="182" spans="1:15" hidden="1" x14ac:dyDescent="0.25">
      <c r="A182" t="s">
        <v>781</v>
      </c>
      <c r="B182" s="24">
        <v>85</v>
      </c>
      <c r="C182" s="24" t="s">
        <v>769</v>
      </c>
      <c r="D182" s="24" t="s">
        <v>748</v>
      </c>
      <c r="E182" s="24" t="s">
        <v>587</v>
      </c>
      <c r="F182" s="24" t="s">
        <v>782</v>
      </c>
      <c r="G182" s="24" t="s">
        <v>238</v>
      </c>
      <c r="H182" s="24" t="s">
        <v>783</v>
      </c>
      <c r="I182" s="24" t="s">
        <v>602</v>
      </c>
      <c r="J182" s="24">
        <v>7.7344999999999997</v>
      </c>
      <c r="K182" s="51" t="s">
        <v>778</v>
      </c>
      <c r="L182" s="46">
        <v>91836999</v>
      </c>
      <c r="M182" s="24" t="s">
        <v>732</v>
      </c>
      <c r="N182" s="24" t="s">
        <v>585</v>
      </c>
      <c r="O182" s="43">
        <v>45051</v>
      </c>
    </row>
    <row r="183" spans="1:15" hidden="1" x14ac:dyDescent="0.25">
      <c r="A183" t="s">
        <v>784</v>
      </c>
      <c r="B183" s="24">
        <v>86</v>
      </c>
      <c r="C183" s="24" t="s">
        <v>785</v>
      </c>
      <c r="D183" s="24" t="s">
        <v>748</v>
      </c>
      <c r="E183" s="24" t="s">
        <v>587</v>
      </c>
      <c r="F183" s="24" t="s">
        <v>786</v>
      </c>
      <c r="G183" s="24" t="s">
        <v>238</v>
      </c>
      <c r="H183" s="24" t="s">
        <v>750</v>
      </c>
      <c r="I183" s="24" t="s">
        <v>582</v>
      </c>
      <c r="J183" s="24">
        <v>9.088666667</v>
      </c>
      <c r="K183" s="51" t="s">
        <v>787</v>
      </c>
      <c r="L183">
        <v>30770181</v>
      </c>
      <c r="M183" s="24" t="s">
        <v>752</v>
      </c>
      <c r="N183" s="24" t="s">
        <v>585</v>
      </c>
      <c r="O183" s="43">
        <v>45051</v>
      </c>
    </row>
    <row r="184" spans="1:15" hidden="1" x14ac:dyDescent="0.25">
      <c r="A184" t="s">
        <v>788</v>
      </c>
      <c r="B184" s="24">
        <v>86</v>
      </c>
      <c r="C184" s="24" t="s">
        <v>785</v>
      </c>
      <c r="D184" s="24" t="s">
        <v>748</v>
      </c>
      <c r="E184" s="24" t="s">
        <v>579</v>
      </c>
      <c r="F184" s="24" t="s">
        <v>789</v>
      </c>
      <c r="G184" s="24" t="s">
        <v>238</v>
      </c>
      <c r="H184" s="24" t="s">
        <v>340</v>
      </c>
      <c r="I184" s="24" t="s">
        <v>582</v>
      </c>
      <c r="J184" s="24">
        <v>25.781333329999999</v>
      </c>
      <c r="K184" s="51" t="s">
        <v>787</v>
      </c>
      <c r="L184">
        <v>30770181</v>
      </c>
      <c r="M184" s="24" t="s">
        <v>752</v>
      </c>
      <c r="N184" s="24" t="s">
        <v>585</v>
      </c>
      <c r="O184" s="43">
        <v>45051</v>
      </c>
    </row>
    <row r="185" spans="1:15" hidden="1" x14ac:dyDescent="0.25">
      <c r="A185" t="s">
        <v>790</v>
      </c>
      <c r="B185" s="24">
        <v>86</v>
      </c>
      <c r="C185" s="24" t="s">
        <v>785</v>
      </c>
      <c r="D185" s="24" t="s">
        <v>748</v>
      </c>
      <c r="E185" s="24" t="s">
        <v>579</v>
      </c>
      <c r="F185" s="24" t="s">
        <v>791</v>
      </c>
      <c r="G185" s="24" t="s">
        <v>238</v>
      </c>
      <c r="H185" s="24" t="s">
        <v>419</v>
      </c>
      <c r="I185" s="24" t="s">
        <v>582</v>
      </c>
      <c r="J185" s="24">
        <v>44.231999999999999</v>
      </c>
      <c r="K185" s="51" t="s">
        <v>787</v>
      </c>
      <c r="L185">
        <v>30770181</v>
      </c>
      <c r="M185" s="24" t="s">
        <v>792</v>
      </c>
      <c r="N185" s="24" t="s">
        <v>585</v>
      </c>
      <c r="O185" s="43">
        <v>45051</v>
      </c>
    </row>
    <row r="186" spans="1:15" hidden="1" x14ac:dyDescent="0.25">
      <c r="A186" t="s">
        <v>793</v>
      </c>
      <c r="B186" s="24">
        <v>86</v>
      </c>
      <c r="C186" s="24" t="s">
        <v>785</v>
      </c>
      <c r="D186" s="24" t="s">
        <v>748</v>
      </c>
      <c r="E186" s="24" t="s">
        <v>579</v>
      </c>
      <c r="F186" s="24" t="s">
        <v>794</v>
      </c>
      <c r="G186" s="24" t="s">
        <v>238</v>
      </c>
      <c r="H186" s="24" t="s">
        <v>795</v>
      </c>
      <c r="I186" s="24" t="s">
        <v>582</v>
      </c>
      <c r="J186" s="24">
        <v>48.067</v>
      </c>
      <c r="K186" s="51" t="s">
        <v>787</v>
      </c>
      <c r="L186">
        <v>30770181</v>
      </c>
      <c r="M186" s="24" t="s">
        <v>792</v>
      </c>
      <c r="N186" s="24" t="s">
        <v>585</v>
      </c>
      <c r="O186" s="43">
        <v>45051</v>
      </c>
    </row>
    <row r="187" spans="1:15" hidden="1" x14ac:dyDescent="0.25">
      <c r="A187" t="s">
        <v>796</v>
      </c>
      <c r="B187" s="24">
        <v>86</v>
      </c>
      <c r="C187" s="24" t="s">
        <v>785</v>
      </c>
      <c r="D187" s="24" t="s">
        <v>748</v>
      </c>
      <c r="E187" s="24" t="s">
        <v>587</v>
      </c>
      <c r="F187" s="24" t="s">
        <v>797</v>
      </c>
      <c r="G187" s="24" t="s">
        <v>238</v>
      </c>
      <c r="H187" s="24" t="s">
        <v>438</v>
      </c>
      <c r="I187" s="24" t="s">
        <v>602</v>
      </c>
      <c r="J187" s="24">
        <v>14.58666667</v>
      </c>
      <c r="K187" s="51" t="s">
        <v>798</v>
      </c>
      <c r="L187" s="46">
        <v>91836999</v>
      </c>
      <c r="M187" s="24" t="s">
        <v>752</v>
      </c>
      <c r="N187" s="24" t="s">
        <v>585</v>
      </c>
      <c r="O187" s="43">
        <v>45051</v>
      </c>
    </row>
    <row r="188" spans="1:15" hidden="1" x14ac:dyDescent="0.25">
      <c r="A188" t="s">
        <v>799</v>
      </c>
      <c r="B188" s="24">
        <v>86</v>
      </c>
      <c r="C188" s="24" t="s">
        <v>785</v>
      </c>
      <c r="D188" s="24" t="s">
        <v>748</v>
      </c>
      <c r="E188" s="24" t="s">
        <v>587</v>
      </c>
      <c r="F188" s="24" t="s">
        <v>800</v>
      </c>
      <c r="G188" s="24" t="s">
        <v>238</v>
      </c>
      <c r="H188" s="24" t="s">
        <v>348</v>
      </c>
      <c r="I188" s="24" t="s">
        <v>602</v>
      </c>
      <c r="J188" s="24">
        <v>43.241666670000001</v>
      </c>
      <c r="K188" s="51" t="s">
        <v>798</v>
      </c>
      <c r="L188" s="46">
        <v>91836999</v>
      </c>
      <c r="M188" s="24" t="s">
        <v>752</v>
      </c>
      <c r="N188" s="24" t="s">
        <v>585</v>
      </c>
      <c r="O188" s="43">
        <v>45051</v>
      </c>
    </row>
    <row r="189" spans="1:15" hidden="1" x14ac:dyDescent="0.25">
      <c r="A189" t="s">
        <v>801</v>
      </c>
      <c r="B189" s="24">
        <v>86</v>
      </c>
      <c r="C189" s="24" t="s">
        <v>785</v>
      </c>
      <c r="D189" s="24" t="s">
        <v>748</v>
      </c>
      <c r="E189" s="24" t="s">
        <v>587</v>
      </c>
      <c r="F189" s="24" t="s">
        <v>802</v>
      </c>
      <c r="G189" s="24" t="s">
        <v>238</v>
      </c>
      <c r="H189" s="24" t="s">
        <v>340</v>
      </c>
      <c r="I189" s="24" t="s">
        <v>602</v>
      </c>
      <c r="J189" s="24">
        <v>23.202333329999998</v>
      </c>
      <c r="K189" s="51" t="s">
        <v>798</v>
      </c>
      <c r="L189" s="46">
        <v>91836999</v>
      </c>
      <c r="M189" s="24" t="s">
        <v>752</v>
      </c>
      <c r="N189" s="24" t="s">
        <v>585</v>
      </c>
      <c r="O189" s="43">
        <v>45051</v>
      </c>
    </row>
    <row r="190" spans="1:15" x14ac:dyDescent="0.25">
      <c r="A190" t="s">
        <v>803</v>
      </c>
      <c r="B190" s="24">
        <v>87</v>
      </c>
      <c r="C190" s="24" t="s">
        <v>804</v>
      </c>
      <c r="D190" s="24" t="s">
        <v>595</v>
      </c>
      <c r="E190" s="24" t="s">
        <v>579</v>
      </c>
      <c r="F190" s="24" t="s">
        <v>805</v>
      </c>
      <c r="G190" s="24" t="s">
        <v>238</v>
      </c>
      <c r="H190" s="24" t="s">
        <v>806</v>
      </c>
      <c r="I190" s="24" t="s">
        <v>582</v>
      </c>
      <c r="J190" s="24">
        <v>8.0046666670000004</v>
      </c>
      <c r="K190" s="51" t="s">
        <v>807</v>
      </c>
      <c r="L190">
        <v>30770181</v>
      </c>
      <c r="M190" s="24" t="s">
        <v>792</v>
      </c>
      <c r="N190" s="24" t="s">
        <v>585</v>
      </c>
      <c r="O190" s="43">
        <v>45051</v>
      </c>
    </row>
    <row r="191" spans="1:15" x14ac:dyDescent="0.25">
      <c r="A191" t="s">
        <v>808</v>
      </c>
      <c r="B191" s="24">
        <v>87</v>
      </c>
      <c r="C191" s="24" t="s">
        <v>804</v>
      </c>
      <c r="D191" s="24" t="s">
        <v>595</v>
      </c>
      <c r="E191" s="24" t="s">
        <v>579</v>
      </c>
      <c r="F191" s="24" t="s">
        <v>809</v>
      </c>
      <c r="G191" s="24" t="s">
        <v>238</v>
      </c>
      <c r="H191" s="24" t="s">
        <v>810</v>
      </c>
      <c r="I191" s="24" t="s">
        <v>582</v>
      </c>
      <c r="J191" s="24">
        <v>6.9676666669999996</v>
      </c>
      <c r="K191" s="51" t="s">
        <v>807</v>
      </c>
      <c r="L191">
        <v>30770181</v>
      </c>
      <c r="M191" s="24" t="s">
        <v>752</v>
      </c>
      <c r="N191" s="24" t="s">
        <v>585</v>
      </c>
      <c r="O191" s="43">
        <v>45051</v>
      </c>
    </row>
    <row r="192" spans="1:15" x14ac:dyDescent="0.25">
      <c r="A192" t="s">
        <v>811</v>
      </c>
      <c r="B192" s="24">
        <v>87</v>
      </c>
      <c r="C192" s="24" t="s">
        <v>804</v>
      </c>
      <c r="D192" s="24" t="s">
        <v>595</v>
      </c>
      <c r="E192" s="24" t="s">
        <v>579</v>
      </c>
      <c r="F192" s="24" t="s">
        <v>812</v>
      </c>
      <c r="G192" s="24" t="s">
        <v>238</v>
      </c>
      <c r="H192" s="24" t="s">
        <v>813</v>
      </c>
      <c r="I192" s="24" t="s">
        <v>582</v>
      </c>
      <c r="J192" s="24">
        <v>7.2030000000000003</v>
      </c>
      <c r="K192" s="51" t="s">
        <v>807</v>
      </c>
      <c r="L192">
        <v>30770181</v>
      </c>
      <c r="M192" s="49"/>
      <c r="N192" s="24" t="s">
        <v>585</v>
      </c>
      <c r="O192" s="43">
        <v>45051</v>
      </c>
    </row>
    <row r="193" spans="1:15" x14ac:dyDescent="0.25">
      <c r="A193" t="s">
        <v>814</v>
      </c>
      <c r="B193" s="24">
        <v>87</v>
      </c>
      <c r="C193" s="24" t="s">
        <v>804</v>
      </c>
      <c r="D193" s="24" t="s">
        <v>595</v>
      </c>
      <c r="E193" s="24" t="s">
        <v>579</v>
      </c>
      <c r="F193" s="24" t="s">
        <v>815</v>
      </c>
      <c r="G193" s="24" t="s">
        <v>238</v>
      </c>
      <c r="H193" s="24" t="s">
        <v>816</v>
      </c>
      <c r="I193" s="24" t="s">
        <v>582</v>
      </c>
      <c r="J193" s="24">
        <v>4.97</v>
      </c>
      <c r="K193" s="51" t="s">
        <v>807</v>
      </c>
      <c r="L193">
        <v>30770181</v>
      </c>
      <c r="M193" s="24" t="s">
        <v>752</v>
      </c>
      <c r="N193" s="24" t="s">
        <v>585</v>
      </c>
      <c r="O193" s="43">
        <v>45051</v>
      </c>
    </row>
    <row r="194" spans="1:15" x14ac:dyDescent="0.25">
      <c r="A194" t="s">
        <v>817</v>
      </c>
      <c r="B194" s="24">
        <v>87</v>
      </c>
      <c r="C194" s="24" t="s">
        <v>804</v>
      </c>
      <c r="D194" s="24" t="s">
        <v>595</v>
      </c>
      <c r="E194" s="24" t="s">
        <v>579</v>
      </c>
      <c r="F194" s="24" t="s">
        <v>818</v>
      </c>
      <c r="G194" s="24" t="s">
        <v>238</v>
      </c>
      <c r="H194" s="24" t="s">
        <v>438</v>
      </c>
      <c r="I194" s="24" t="s">
        <v>602</v>
      </c>
      <c r="J194" s="24">
        <v>3.2443333330000002</v>
      </c>
      <c r="K194" s="51" t="s">
        <v>819</v>
      </c>
      <c r="L194" s="46">
        <v>91836999</v>
      </c>
      <c r="M194" s="24" t="s">
        <v>752</v>
      </c>
      <c r="N194" s="24" t="s">
        <v>585</v>
      </c>
      <c r="O194" s="43">
        <v>45051</v>
      </c>
    </row>
    <row r="195" spans="1:15" x14ac:dyDescent="0.25">
      <c r="A195" t="s">
        <v>820</v>
      </c>
      <c r="B195" s="24">
        <v>87</v>
      </c>
      <c r="C195" s="24" t="s">
        <v>804</v>
      </c>
      <c r="D195" s="24" t="s">
        <v>595</v>
      </c>
      <c r="E195" s="24" t="s">
        <v>579</v>
      </c>
      <c r="F195" s="24" t="s">
        <v>821</v>
      </c>
      <c r="G195" s="24" t="s">
        <v>238</v>
      </c>
      <c r="H195" s="24" t="s">
        <v>822</v>
      </c>
      <c r="I195" s="24" t="s">
        <v>602</v>
      </c>
      <c r="J195" s="24">
        <v>5.01</v>
      </c>
      <c r="K195" s="51" t="s">
        <v>819</v>
      </c>
      <c r="L195" s="46">
        <v>91836999</v>
      </c>
      <c r="M195" s="24" t="s">
        <v>752</v>
      </c>
      <c r="N195" s="24" t="s">
        <v>585</v>
      </c>
      <c r="O195" s="43">
        <v>45051</v>
      </c>
    </row>
    <row r="196" spans="1:15" x14ac:dyDescent="0.25">
      <c r="A196" t="s">
        <v>823</v>
      </c>
      <c r="B196" s="24">
        <v>87</v>
      </c>
      <c r="C196" s="24" t="s">
        <v>804</v>
      </c>
      <c r="D196" s="24" t="s">
        <v>595</v>
      </c>
      <c r="E196" s="24" t="s">
        <v>579</v>
      </c>
      <c r="F196" s="24" t="s">
        <v>824</v>
      </c>
      <c r="G196" s="24" t="s">
        <v>238</v>
      </c>
      <c r="H196" s="24" t="s">
        <v>825</v>
      </c>
      <c r="I196" s="24" t="s">
        <v>602</v>
      </c>
      <c r="J196" s="24">
        <v>6.2709999999999999</v>
      </c>
      <c r="K196" s="51" t="s">
        <v>826</v>
      </c>
      <c r="L196" s="46">
        <v>91836999</v>
      </c>
      <c r="M196" s="24" t="s">
        <v>752</v>
      </c>
      <c r="N196" s="24" t="s">
        <v>585</v>
      </c>
      <c r="O196" s="43">
        <v>45051</v>
      </c>
    </row>
    <row r="197" spans="1:15" hidden="1" x14ac:dyDescent="0.25">
      <c r="A197" t="s">
        <v>827</v>
      </c>
      <c r="B197" s="24">
        <v>88</v>
      </c>
      <c r="C197" s="24" t="s">
        <v>828</v>
      </c>
      <c r="D197" s="24" t="s">
        <v>748</v>
      </c>
      <c r="E197" s="24" t="s">
        <v>579</v>
      </c>
      <c r="F197" s="24" t="s">
        <v>829</v>
      </c>
      <c r="G197" s="24" t="s">
        <v>238</v>
      </c>
      <c r="H197" s="24" t="s">
        <v>830</v>
      </c>
      <c r="I197" s="24" t="s">
        <v>582</v>
      </c>
      <c r="J197" s="24">
        <v>5.5333333329999999</v>
      </c>
      <c r="K197" s="51" t="s">
        <v>831</v>
      </c>
      <c r="L197">
        <v>30770181</v>
      </c>
      <c r="M197" s="24" t="s">
        <v>752</v>
      </c>
      <c r="N197" s="24" t="s">
        <v>585</v>
      </c>
      <c r="O197" s="43">
        <v>45051</v>
      </c>
    </row>
    <row r="198" spans="1:15" hidden="1" x14ac:dyDescent="0.25">
      <c r="A198" t="s">
        <v>832</v>
      </c>
      <c r="B198" s="24">
        <v>88</v>
      </c>
      <c r="C198" s="24" t="s">
        <v>828</v>
      </c>
      <c r="D198" s="24" t="s">
        <v>748</v>
      </c>
      <c r="E198" s="24" t="s">
        <v>579</v>
      </c>
      <c r="F198" s="24" t="s">
        <v>833</v>
      </c>
      <c r="G198" s="24" t="s">
        <v>238</v>
      </c>
      <c r="H198" s="24" t="s">
        <v>816</v>
      </c>
      <c r="I198" s="24" t="s">
        <v>582</v>
      </c>
      <c r="J198" s="24">
        <v>3.4653333329999998</v>
      </c>
      <c r="K198" s="51" t="s">
        <v>831</v>
      </c>
      <c r="L198">
        <v>30770181</v>
      </c>
      <c r="M198" s="24" t="s">
        <v>752</v>
      </c>
      <c r="N198" s="24" t="s">
        <v>585</v>
      </c>
      <c r="O198" s="43">
        <v>45051</v>
      </c>
    </row>
    <row r="199" spans="1:15" hidden="1" x14ac:dyDescent="0.25">
      <c r="A199" t="s">
        <v>834</v>
      </c>
      <c r="B199" s="24">
        <v>88</v>
      </c>
      <c r="C199" s="24" t="s">
        <v>828</v>
      </c>
      <c r="D199" s="24" t="s">
        <v>748</v>
      </c>
      <c r="E199" s="24" t="s">
        <v>579</v>
      </c>
      <c r="F199" s="24" t="s">
        <v>835</v>
      </c>
      <c r="G199" s="24" t="s">
        <v>238</v>
      </c>
      <c r="H199" s="24" t="s">
        <v>836</v>
      </c>
      <c r="I199" s="24" t="s">
        <v>582</v>
      </c>
      <c r="J199" s="24">
        <v>3.3220000000000001</v>
      </c>
      <c r="K199" s="51" t="s">
        <v>831</v>
      </c>
      <c r="L199">
        <v>30770181</v>
      </c>
      <c r="M199" s="24" t="s">
        <v>792</v>
      </c>
      <c r="N199" s="24" t="s">
        <v>585</v>
      </c>
      <c r="O199" s="43">
        <v>45051</v>
      </c>
    </row>
    <row r="200" spans="1:15" hidden="1" x14ac:dyDescent="0.25">
      <c r="A200" t="s">
        <v>837</v>
      </c>
      <c r="B200" s="24">
        <v>88</v>
      </c>
      <c r="C200" s="24" t="s">
        <v>828</v>
      </c>
      <c r="D200" s="24" t="s">
        <v>748</v>
      </c>
      <c r="E200" s="24" t="s">
        <v>587</v>
      </c>
      <c r="F200" s="24" t="s">
        <v>838</v>
      </c>
      <c r="G200" s="24" t="s">
        <v>238</v>
      </c>
      <c r="H200" s="24" t="s">
        <v>438</v>
      </c>
      <c r="I200" s="24" t="s">
        <v>602</v>
      </c>
      <c r="J200" s="24">
        <v>2.1659999999999999</v>
      </c>
      <c r="K200" s="51" t="s">
        <v>839</v>
      </c>
      <c r="L200" s="46">
        <v>91836999</v>
      </c>
      <c r="M200" s="24" t="s">
        <v>752</v>
      </c>
      <c r="N200" s="24" t="s">
        <v>585</v>
      </c>
      <c r="O200" s="43">
        <v>45051</v>
      </c>
    </row>
    <row r="201" spans="1:15" hidden="1" x14ac:dyDescent="0.25">
      <c r="A201" t="s">
        <v>840</v>
      </c>
      <c r="B201" s="24">
        <v>88</v>
      </c>
      <c r="C201" s="24" t="s">
        <v>841</v>
      </c>
      <c r="D201" s="24" t="s">
        <v>748</v>
      </c>
      <c r="E201" s="24" t="s">
        <v>579</v>
      </c>
      <c r="F201" s="24" t="s">
        <v>842</v>
      </c>
      <c r="G201" s="24" t="s">
        <v>238</v>
      </c>
      <c r="H201" s="24" t="s">
        <v>508</v>
      </c>
      <c r="I201" s="24" t="s">
        <v>602</v>
      </c>
      <c r="J201" s="24">
        <v>4.0093333329999998</v>
      </c>
      <c r="K201" s="51" t="s">
        <v>843</v>
      </c>
      <c r="L201" s="46">
        <v>91836999</v>
      </c>
      <c r="M201" s="24" t="s">
        <v>792</v>
      </c>
      <c r="N201" s="24" t="s">
        <v>585</v>
      </c>
      <c r="O201" s="43">
        <v>45051</v>
      </c>
    </row>
    <row r="202" spans="1:15" hidden="1" x14ac:dyDescent="0.25">
      <c r="A202" t="s">
        <v>844</v>
      </c>
      <c r="B202" s="24">
        <v>88</v>
      </c>
      <c r="C202" s="24" t="s">
        <v>828</v>
      </c>
      <c r="D202" s="24" t="s">
        <v>748</v>
      </c>
      <c r="E202" s="24" t="s">
        <v>579</v>
      </c>
      <c r="F202" s="24" t="s">
        <v>845</v>
      </c>
      <c r="G202" s="24" t="s">
        <v>238</v>
      </c>
      <c r="H202" s="24" t="s">
        <v>846</v>
      </c>
      <c r="I202" s="24" t="s">
        <v>590</v>
      </c>
      <c r="J202" s="24">
        <v>3.4649999999999999</v>
      </c>
      <c r="K202" s="51" t="s">
        <v>591</v>
      </c>
      <c r="L202">
        <v>1403745</v>
      </c>
      <c r="M202" s="24" t="s">
        <v>752</v>
      </c>
      <c r="N202" s="24" t="s">
        <v>585</v>
      </c>
      <c r="O202" s="43">
        <v>45051</v>
      </c>
    </row>
    <row r="203" spans="1:15" hidden="1" x14ac:dyDescent="0.25">
      <c r="A203" t="s">
        <v>847</v>
      </c>
      <c r="B203" s="24">
        <v>89</v>
      </c>
      <c r="C203" s="24" t="s">
        <v>848</v>
      </c>
      <c r="D203" s="24" t="s">
        <v>849</v>
      </c>
      <c r="E203" s="24" t="s">
        <v>579</v>
      </c>
      <c r="F203" s="24" t="s">
        <v>850</v>
      </c>
      <c r="G203" s="24" t="s">
        <v>238</v>
      </c>
      <c r="H203" s="24" t="s">
        <v>851</v>
      </c>
      <c r="I203" s="24" t="s">
        <v>582</v>
      </c>
      <c r="J203" s="24">
        <v>3.6423999999999999</v>
      </c>
      <c r="K203" s="24" t="s">
        <v>852</v>
      </c>
      <c r="L203">
        <v>30770181</v>
      </c>
      <c r="M203" s="24" t="s">
        <v>853</v>
      </c>
      <c r="N203" s="24" t="s">
        <v>585</v>
      </c>
      <c r="O203" s="43">
        <v>45051</v>
      </c>
    </row>
    <row r="204" spans="1:15" hidden="1" x14ac:dyDescent="0.25">
      <c r="A204" t="s">
        <v>854</v>
      </c>
      <c r="B204" s="24">
        <v>89</v>
      </c>
      <c r="C204" s="24" t="s">
        <v>848</v>
      </c>
      <c r="D204" s="24" t="s">
        <v>849</v>
      </c>
      <c r="E204" s="24" t="s">
        <v>579</v>
      </c>
      <c r="F204" s="24" t="s">
        <v>855</v>
      </c>
      <c r="G204" s="24" t="s">
        <v>238</v>
      </c>
      <c r="H204" s="24" t="s">
        <v>851</v>
      </c>
      <c r="I204" s="24" t="s">
        <v>582</v>
      </c>
      <c r="J204" s="24">
        <v>3.54</v>
      </c>
      <c r="K204" s="51" t="s">
        <v>852</v>
      </c>
      <c r="L204">
        <v>30770181</v>
      </c>
      <c r="M204" s="24" t="s">
        <v>133</v>
      </c>
      <c r="N204" s="24" t="s">
        <v>585</v>
      </c>
      <c r="O204" s="43">
        <v>45051</v>
      </c>
    </row>
    <row r="212" spans="10:10" x14ac:dyDescent="0.25">
      <c r="J212">
        <f>260.35/30</f>
        <v>8.6783333333333346</v>
      </c>
    </row>
  </sheetData>
  <autoFilter ref="A1:O204" xr:uid="{52F8A930-A78B-47DF-B2B0-70622489F598}">
    <filterColumn colId="1">
      <filters>
        <filter val="87"/>
      </filters>
    </filterColumn>
  </autoFilter>
  <hyperlinks>
    <hyperlink ref="K2" r:id="rId1" xr:uid="{A67CB890-A368-4D53-91C2-EF2D57CF7503}"/>
    <hyperlink ref="K3" r:id="rId2" location="/gt/products/6765" xr:uid="{0329ABD3-59E2-40D2-AFDD-1A25B733DB45}"/>
    <hyperlink ref="K4" r:id="rId3" xr:uid="{0C3207DC-1237-4499-BD96-2B4364134EEE}"/>
    <hyperlink ref="K5" r:id="rId4" location="/gt/products/5996" xr:uid="{7C362589-8E16-40BB-96FF-6ACC28DDB0C9}"/>
    <hyperlink ref="K6" r:id="rId5" xr:uid="{F5C065B1-2818-4A26-9DA5-0F1D38F9E44B}"/>
    <hyperlink ref="K8" r:id="rId6" xr:uid="{5A3948E7-C002-4DA7-A81A-A9B24A31C26A}"/>
    <hyperlink ref="K9" r:id="rId7" xr:uid="{A74C7962-F957-4CDC-B4D2-2481341BFB0F}"/>
    <hyperlink ref="K10" r:id="rId8" xr:uid="{20188E38-B045-465D-8F31-368ACAE18119}"/>
    <hyperlink ref="K11" r:id="rId9" xr:uid="{BE75AA03-73CC-4734-B7C2-4BF7D20D15F6}"/>
    <hyperlink ref="K12" r:id="rId10" xr:uid="{3FD926DF-BF67-4442-8951-499A764B887A}"/>
    <hyperlink ref="K7" r:id="rId11" xr:uid="{5CCB9A0C-935A-4A3F-ABFE-BF73A066CB3A}"/>
    <hyperlink ref="K13" r:id="rId12" xr:uid="{80A41B97-6358-4183-B455-B5CD4C212419}"/>
    <hyperlink ref="K14" r:id="rId13" xr:uid="{24172BD6-062B-454E-8695-C381D23C994E}"/>
    <hyperlink ref="K15" r:id="rId14" location="/gt/products/4870" xr:uid="{CFA836FB-B662-4489-92FC-0A1DD86E0483}"/>
    <hyperlink ref="K16" r:id="rId15" location="/gt/products/1995" xr:uid="{3D4D6416-C801-427D-8489-FEFFFEC2F765}"/>
    <hyperlink ref="K17" r:id="rId16" location="/gt/products/1993" xr:uid="{D3AF6418-07DA-4611-A03F-9571CE149AE2}"/>
    <hyperlink ref="K18" r:id="rId17" xr:uid="{5EAF5C2F-C8F3-4C8D-BD9C-66B45F08AE43}"/>
    <hyperlink ref="K19" r:id="rId18" xr:uid="{12A7CAB8-C1F7-4262-832B-663D43E1E765}"/>
    <hyperlink ref="K20" r:id="rId19" location="/gt/products/1994" xr:uid="{2DD1F470-CFFF-4046-B6B1-58407615A493}"/>
    <hyperlink ref="K21" r:id="rId20" xr:uid="{99E3F30C-31EB-4052-8B67-C26C16C18179}"/>
    <hyperlink ref="K23" r:id="rId21" xr:uid="{FF48DB54-31B8-4907-8E67-04238E7933E1}"/>
    <hyperlink ref="K22" r:id="rId22" xr:uid="{50198A63-9671-4BF8-8B57-254729AF1301}"/>
    <hyperlink ref="K24" r:id="rId23" xr:uid="{788025C3-32DB-4996-9310-1F579EC8C936}"/>
    <hyperlink ref="K25" r:id="rId24" xr:uid="{92042211-BB75-4CC9-9E8A-F7F83257EC51}"/>
    <hyperlink ref="K26" r:id="rId25" xr:uid="{EA47FDDF-EDEC-4437-AB8A-03ECBC5A1411}"/>
    <hyperlink ref="K27" r:id="rId26" xr:uid="{964B7370-2FDE-41C1-9176-51920435A8B9}"/>
    <hyperlink ref="K28" r:id="rId27" location="/gt/products/3721" xr:uid="{94464570-2A60-4C15-BA42-06909F866748}"/>
    <hyperlink ref="K29" r:id="rId28" location="/gt/products/1347" xr:uid="{2BF12AF9-2DE9-4AAA-AF46-8A20F2804C2B}"/>
    <hyperlink ref="K30" r:id="rId29" xr:uid="{78610D1A-8647-43B2-BDC6-3FEFFAEEE184}"/>
    <hyperlink ref="K31" r:id="rId30" xr:uid="{2CBC3DBB-1564-42C0-AF30-9F5CBE68D48D}"/>
    <hyperlink ref="K32" r:id="rId31" xr:uid="{E9012DBB-7C38-4D5F-861F-C25C499B3287}"/>
    <hyperlink ref="K33" r:id="rId32" xr:uid="{AF2A0C82-704C-4C7D-847B-DA3FFD27D299}"/>
    <hyperlink ref="K34" r:id="rId33" xr:uid="{97DDDB36-523C-4A60-B685-2DFF5A57B911}"/>
    <hyperlink ref="K35" r:id="rId34" xr:uid="{6E7FE6BB-D1B0-4D34-8D22-B07140EC3CF5}"/>
    <hyperlink ref="K36" r:id="rId35" xr:uid="{67C6BFBA-05AE-445C-9692-4466CFBB8704}"/>
    <hyperlink ref="K37" r:id="rId36" xr:uid="{9768169F-454D-4774-95EE-D1C6FF9E1C43}"/>
    <hyperlink ref="K38" r:id="rId37" xr:uid="{D26D9341-F00E-45E4-9EE1-1322E4A598A7}"/>
    <hyperlink ref="K39" r:id="rId38" xr:uid="{F1173B49-7831-4DE5-AD23-4EFE2797BE5C}"/>
    <hyperlink ref="K40" r:id="rId39" xr:uid="{10E06BD7-5BDB-4A24-9C35-799DD5EA1E8B}"/>
    <hyperlink ref="K41" r:id="rId40" xr:uid="{6389B853-8AE9-4070-A579-4C39156FC74A}"/>
    <hyperlink ref="K42" r:id="rId41" xr:uid="{E49E777A-3018-4460-845C-280AC72D3CA5}"/>
    <hyperlink ref="K43" r:id="rId42" xr:uid="{0FED1406-BA1F-4726-9BA3-4256DBDC6E3B}"/>
    <hyperlink ref="K44" r:id="rId43" location="/gt/products/4433" xr:uid="{A6B21A80-D980-464A-9CB8-FBBA4256C766}"/>
    <hyperlink ref="K45" r:id="rId44" location="/gt/products/9209" xr:uid="{65ED57AB-54F4-4E76-9D95-86073A52D5BD}"/>
    <hyperlink ref="K46" r:id="rId45" xr:uid="{D446A5A2-0764-4A39-A0D1-83508841A8E5}"/>
    <hyperlink ref="K47" r:id="rId46" xr:uid="{44040FB1-D473-4834-AC46-732F13DFC73A}"/>
    <hyperlink ref="K48" r:id="rId47" xr:uid="{D6D84733-ED44-4D9A-A3D9-0109EDED4C3A}"/>
    <hyperlink ref="K49" r:id="rId48" xr:uid="{3169068F-F289-4F0D-ADCE-68B9F8919B4C}"/>
    <hyperlink ref="K50" r:id="rId49" xr:uid="{C2A55580-52AC-43B3-9791-563ABF6621D5}"/>
    <hyperlink ref="K51" r:id="rId50" xr:uid="{5385523A-E05B-4C3E-B120-25F97E6914A4}"/>
    <hyperlink ref="K52" r:id="rId51" xr:uid="{D88E3C9D-EB8C-4238-B5B1-847218483D3C}"/>
    <hyperlink ref="K53" r:id="rId52" xr:uid="{E9DD97F4-41E2-4FEF-AC3C-B1B4510039A6}"/>
    <hyperlink ref="K54" r:id="rId53" location="/gt/products/2865" xr:uid="{534B456A-A738-4EE8-A497-33868CFC58A2}"/>
    <hyperlink ref="K55" r:id="rId54" location="/gt/products/212" xr:uid="{5548CA7E-6A7D-47A4-92D0-E2997D0EF8BE}"/>
    <hyperlink ref="K56" r:id="rId55" location="/gt/products/216" xr:uid="{EEC33782-84FA-4C27-8ABE-E55F7B5FB380}"/>
    <hyperlink ref="K57" r:id="rId56" location="/gt/products/9586" xr:uid="{BB002EC2-9A56-4B03-BED3-0BD11384A2EA}"/>
    <hyperlink ref="K58" r:id="rId57" xr:uid="{26707001-C422-4FBE-89FD-F722073A6E59}"/>
    <hyperlink ref="K59" r:id="rId58" xr:uid="{B89B8099-22A9-40F0-850C-2A8DF00402C3}"/>
    <hyperlink ref="K60" r:id="rId59" xr:uid="{62ECDFDF-C710-4704-A7EC-950372632000}"/>
    <hyperlink ref="K61" r:id="rId60" xr:uid="{1127248A-7CC0-43CE-A1B1-AC4FC6C26F9F}"/>
    <hyperlink ref="K62" r:id="rId61" xr:uid="{1D4A4F04-AB47-429A-9019-B3B061E1BCCC}"/>
    <hyperlink ref="K63" r:id="rId62" xr:uid="{3199995C-B956-4FD2-A75E-5D70B7FA91E0}"/>
    <hyperlink ref="K64" r:id="rId63" xr:uid="{09FA7366-D541-4CAD-8320-8FF24E792051}"/>
    <hyperlink ref="K65" r:id="rId64" xr:uid="{5FA76F03-62A4-4ECD-BFA6-E663C062A8FA}"/>
    <hyperlink ref="K67" r:id="rId65" xr:uid="{85401198-A115-4C38-ABA9-B1B842ACAF0E}"/>
    <hyperlink ref="K128" r:id="rId66" xr:uid="{091BB502-D385-4F08-97C9-16D4736AFF5D}"/>
    <hyperlink ref="K129" r:id="rId67" location="home" xr:uid="{31BD35B0-DBE1-4E8A-A778-A6B3C98D5B96}"/>
    <hyperlink ref="K130" r:id="rId68" xr:uid="{FC1E41C0-1290-4D51-AE01-213ED1CD6A36}"/>
    <hyperlink ref="K131" r:id="rId69" location="/gt/products/5449" xr:uid="{F8947D15-9FB0-45B9-B34B-6410B16BD309}"/>
    <hyperlink ref="K132" r:id="rId70" xr:uid="{7FB7A95F-21A7-42B3-A58D-09170B2E4CCF}"/>
    <hyperlink ref="K133" r:id="rId71" xr:uid="{3DDC6FF0-099F-4B5A-9580-D81B8B7E8855}"/>
    <hyperlink ref="K134" r:id="rId72" xr:uid="{13D594CF-BBEA-4446-A16D-32D19E0B5B3C}"/>
    <hyperlink ref="K135" r:id="rId73" xr:uid="{4468ADD6-0E22-4864-B1DC-FD85C86BA634}"/>
    <hyperlink ref="K136" r:id="rId74" xr:uid="{C65F6312-E8EF-40E9-9DBD-9FABBEF457CC}"/>
    <hyperlink ref="K137" r:id="rId75" xr:uid="{714F8CA9-C02E-46B1-88C3-A5D604D7453F}"/>
    <hyperlink ref="K138" r:id="rId76" location="/gt/products/6138" xr:uid="{35E2933C-41FC-4327-86BC-55FB5F0B1285}"/>
    <hyperlink ref="K139" r:id="rId77" location="/gt/products/6138" xr:uid="{3267F127-C75D-495A-82F6-1B0CCEB50E6F}"/>
    <hyperlink ref="K140" r:id="rId78" location="/gt/products/6138" xr:uid="{E601AA01-3FBC-406E-873B-F145392A3E2A}"/>
    <hyperlink ref="K141" r:id="rId79" xr:uid="{0B547BFD-F2DF-4063-AABB-994BD85203AB}"/>
    <hyperlink ref="K142" r:id="rId80" xr:uid="{0032B2C7-7716-4D43-8D18-B2A5B77A5757}"/>
    <hyperlink ref="K143" r:id="rId81" location="/gt/products/6007" xr:uid="{933EBB0F-792C-4070-9770-FC7266FE53BA}"/>
    <hyperlink ref="K144" r:id="rId82" location="/gt/products/6007" xr:uid="{1423F318-B159-4A5A-A10F-EEB7FAECFBFF}"/>
    <hyperlink ref="K145" r:id="rId83" xr:uid="{0717F3A8-CA3A-44A4-A3CF-BE83B71C85D1}"/>
    <hyperlink ref="K146" r:id="rId84" xr:uid="{6669F60F-68A0-4B6A-8529-F83C397BA6B4}"/>
    <hyperlink ref="K147" r:id="rId85" xr:uid="{C024F4A7-C3B0-4232-94D8-22E7BFD05F62}"/>
    <hyperlink ref="K148" r:id="rId86" xr:uid="{E4806F3F-856A-4552-A03A-AF27F3DE80F8}"/>
    <hyperlink ref="K149" r:id="rId87" location="/gt/products/5119" xr:uid="{0378DB4D-9E0B-4415-8DA0-771024F46874}"/>
    <hyperlink ref="K150" r:id="rId88" xr:uid="{37C1DB38-CFE2-4499-ADC3-78CA881E23EC}"/>
    <hyperlink ref="K151" r:id="rId89" xr:uid="{DA224627-1278-4E5B-A501-A13A23D7712A}"/>
    <hyperlink ref="K152" r:id="rId90" xr:uid="{5747CA0A-80B8-4777-B9F2-EE9847A88731}"/>
    <hyperlink ref="K153" r:id="rId91" xr:uid="{BF71A3B5-586B-4811-8B58-6218DD542372}"/>
    <hyperlink ref="K154" r:id="rId92" xr:uid="{2A8FB380-2E66-4CD4-AAFE-0B0E5522537F}"/>
    <hyperlink ref="K155" r:id="rId93" location="/gt/products/3439" xr:uid="{CDB2F5B3-E95F-4310-8691-D1DA2E43EEC9}"/>
    <hyperlink ref="K156" r:id="rId94" xr:uid="{4708FA6D-8A3E-44C2-B923-302F03A22187}"/>
    <hyperlink ref="K157" r:id="rId95" location="home" xr:uid="{5EB747D5-910B-4520-B5F5-9175B383BD57}"/>
    <hyperlink ref="K158" r:id="rId96" location="/gt/products/4393" xr:uid="{246BBBEF-77BE-4630-A836-277D0E9B916B}"/>
    <hyperlink ref="K159" r:id="rId97" location="/gt/products/5216" xr:uid="{25936316-0F10-4F7B-93F8-E3990BF79ECF}"/>
    <hyperlink ref="K160" r:id="rId98" location="home" xr:uid="{8D83D896-2ABE-48D9-833D-29444019C092}"/>
    <hyperlink ref="K161" r:id="rId99" xr:uid="{E638FF62-A9BA-4042-A4BA-62A95FC801FE}"/>
    <hyperlink ref="K162" r:id="rId100" xr:uid="{03AB3F1C-23E5-4DCA-8181-8D4749AD4DAA}"/>
    <hyperlink ref="K163" r:id="rId101" xr:uid="{4ADB35A4-4E60-4F6E-BF7E-57DC01C3ED28}"/>
    <hyperlink ref="K164" r:id="rId102" xr:uid="{8C50771A-459B-4560-887B-16CE106CE018}"/>
    <hyperlink ref="K166" r:id="rId103" location="/gt/products/3914" xr:uid="{3C011D3C-D52A-4DD5-BE1C-0EDEF161C6D8}"/>
    <hyperlink ref="K167" r:id="rId104" location="home" xr:uid="{710E915D-38A0-4324-BD36-4F5B610434FC}"/>
    <hyperlink ref="K168" r:id="rId105" xr:uid="{902C0D05-8E57-4FD7-A9BB-C96C48B18BC7}"/>
    <hyperlink ref="K169" r:id="rId106" location="home" xr:uid="{DBBFFA1A-7830-4E4D-86B4-9FDCA07AEDC1}"/>
    <hyperlink ref="K170" r:id="rId107" location="/gt/products/1942" xr:uid="{BDE1860D-182D-4272-AB15-2C0583D7A7A6}"/>
    <hyperlink ref="K171" r:id="rId108" xr:uid="{7BAA2D3A-5C90-4A76-9874-66E3998DF64B}"/>
    <hyperlink ref="K172" r:id="rId109" xr:uid="{50ACB15C-2663-46F3-8427-451A5AD03A87}"/>
    <hyperlink ref="K173" r:id="rId110" xr:uid="{69A92965-788E-40AD-AB1C-9E88E77CA019}"/>
    <hyperlink ref="K174" r:id="rId111" xr:uid="{92F22D5A-DAE7-41A8-88EF-849B8EC96C41}"/>
    <hyperlink ref="K175" r:id="rId112" location="/gt/products/3933" xr:uid="{2E32CCCB-423C-42F8-B5CA-8B9A29007103}"/>
    <hyperlink ref="K176" r:id="rId113" location="home" xr:uid="{1F43E722-616C-4D27-B6A4-895647340263}"/>
    <hyperlink ref="K177" r:id="rId114" location="home" xr:uid="{EACCE041-6EFB-4EFE-95AF-4153BEB54701}"/>
    <hyperlink ref="K178" r:id="rId115" xr:uid="{D89731AA-0C82-40C1-AE08-A4E685C04261}"/>
    <hyperlink ref="K179" r:id="rId116" location="home" xr:uid="{871A0C4E-7D28-4844-86D7-DC9F7DF98F42}"/>
    <hyperlink ref="K180" r:id="rId117" location="/gt/products/1067" xr:uid="{8E711E2F-A082-4227-8DB2-F32F2F595357}"/>
    <hyperlink ref="K181" r:id="rId118" location="/gt/products/1067" xr:uid="{B2B2FF8C-8D1C-44CF-B54D-9D7DE1E13849}"/>
    <hyperlink ref="K182" r:id="rId119" location="/gt/products/1067" xr:uid="{DC53D3A0-E044-4228-B887-784790DB90BB}"/>
    <hyperlink ref="K183" r:id="rId120" xr:uid="{265EEE6C-FE51-4DED-A25F-A8E8D800CAD1}"/>
    <hyperlink ref="K184" r:id="rId121" xr:uid="{5354AA7B-AC67-4A67-86C7-4CC9BFCADE1D}"/>
    <hyperlink ref="K185" r:id="rId122" xr:uid="{58B59FBE-0D91-4D81-AC96-0EEDBF6E6D95}"/>
    <hyperlink ref="K186" r:id="rId123" xr:uid="{13A9336A-CD5E-4CDC-AC91-31629DD31954}"/>
    <hyperlink ref="K187" r:id="rId124" location="/gt/products/8889" xr:uid="{28A425BE-7E44-40B6-86D0-F9B34AD79AD3}"/>
    <hyperlink ref="K188" r:id="rId125" location="/gt/products/8889" xr:uid="{878C2CA4-E57E-42D8-A8DF-B752360ABE04}"/>
    <hyperlink ref="K189" r:id="rId126" location="/gt/products/8889" xr:uid="{80353CB2-08F2-4105-8268-BE77A2D7F31E}"/>
    <hyperlink ref="K190" r:id="rId127" xr:uid="{5A61F817-399A-4740-9C61-0719D650DAAD}"/>
    <hyperlink ref="K191" r:id="rId128" xr:uid="{B7A40500-DD23-4D1E-AD86-602B8EC9B74B}"/>
    <hyperlink ref="K192" r:id="rId129" xr:uid="{C6B66391-AACA-4A26-933F-A26FC8299E4F}"/>
    <hyperlink ref="K193" r:id="rId130" xr:uid="{FA666238-CA79-459D-981C-88E1FD3F7F34}"/>
    <hyperlink ref="K194" r:id="rId131" location="/gt/products/2626" xr:uid="{C69BFC90-B8AA-466D-8847-63C68E91773F}"/>
    <hyperlink ref="K195" r:id="rId132" location="/gt/products/2626" xr:uid="{D4A89294-1277-4A4F-BEFB-6E126378DCCB}"/>
    <hyperlink ref="K196" r:id="rId133" location="/gt/products/3661" xr:uid="{7DEF9C7E-F82D-4976-AFFB-4C1407E47BA1}"/>
    <hyperlink ref="K197" r:id="rId134" xr:uid="{1B12F28D-7584-4D44-8DD0-B934FF5222AD}"/>
    <hyperlink ref="K198" r:id="rId135" xr:uid="{F65F496C-133E-48A8-8F7E-18D627AD9F90}"/>
    <hyperlink ref="K199" r:id="rId136" xr:uid="{38650EBD-89C8-48EE-92AC-635FE5F337A4}"/>
    <hyperlink ref="K200" r:id="rId137" location="/gt/products/10342" xr:uid="{4D4E5B63-F8EC-4C51-B56C-2912171A2BA9}"/>
    <hyperlink ref="K201" r:id="rId138" location="/gt/products/6349" xr:uid="{A4E11E3D-9B9D-4102-8582-C53F4ADC2670}"/>
    <hyperlink ref="K202" r:id="rId139" location="home" xr:uid="{9C5B937C-C4C4-42DF-9A6A-4F5B18683AC5}"/>
    <hyperlink ref="K204" r:id="rId140" xr:uid="{7A014EF9-4509-4606-9333-7AB2389A5EF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489D5-512B-4416-9AFD-B43ADEC4F169}">
  <sheetPr filterMode="1">
    <tabColor theme="8" tint="-0.499984740745262"/>
  </sheetPr>
  <dimension ref="A1:E92"/>
  <sheetViews>
    <sheetView workbookViewId="0">
      <selection activeCell="D92" sqref="D92"/>
    </sheetView>
  </sheetViews>
  <sheetFormatPr baseColWidth="10" defaultColWidth="11.42578125" defaultRowHeight="16.5" x14ac:dyDescent="0.3"/>
  <cols>
    <col min="1" max="1" width="10.7109375" style="53" customWidth="1"/>
    <col min="2" max="5" width="15.7109375" style="53" customWidth="1"/>
    <col min="6" max="16384" width="11.42578125" style="53"/>
  </cols>
  <sheetData>
    <row r="1" spans="1:5" x14ac:dyDescent="0.3">
      <c r="A1" s="52" t="s">
        <v>856</v>
      </c>
      <c r="B1" s="52"/>
      <c r="C1" s="52"/>
      <c r="D1" s="52"/>
      <c r="E1" s="52"/>
    </row>
    <row r="2" spans="1:5" ht="19.5" customHeight="1" x14ac:dyDescent="0.3">
      <c r="A2" s="52" t="s">
        <v>857</v>
      </c>
      <c r="B2" s="52"/>
      <c r="C2" s="52"/>
      <c r="D2" s="52"/>
      <c r="E2" s="52"/>
    </row>
    <row r="3" spans="1:5" ht="18" customHeight="1" x14ac:dyDescent="0.3">
      <c r="A3" s="52" t="s">
        <v>858</v>
      </c>
      <c r="B3" s="52"/>
      <c r="C3" s="52"/>
      <c r="D3" s="54" t="s">
        <v>859</v>
      </c>
      <c r="E3" s="54" t="s">
        <v>860</v>
      </c>
    </row>
    <row r="4" spans="1:5" x14ac:dyDescent="0.3">
      <c r="A4" s="54" t="s">
        <v>861</v>
      </c>
      <c r="B4" s="54" t="s">
        <v>862</v>
      </c>
      <c r="C4" s="54" t="s">
        <v>863</v>
      </c>
      <c r="D4" s="54" t="s">
        <v>864</v>
      </c>
      <c r="E4" s="54" t="s">
        <v>865</v>
      </c>
    </row>
    <row r="5" spans="1:5" hidden="1" x14ac:dyDescent="0.3">
      <c r="A5" s="55">
        <v>2016</v>
      </c>
      <c r="B5" s="56" t="s">
        <v>866</v>
      </c>
      <c r="C5" s="56" t="str">
        <f t="shared" ref="C5:C12" si="0">CONCATENATE(A5,B5)</f>
        <v>2016Enero</v>
      </c>
      <c r="D5" s="7">
        <v>114.05</v>
      </c>
      <c r="E5" s="57">
        <v>122.79</v>
      </c>
    </row>
    <row r="6" spans="1:5" hidden="1" x14ac:dyDescent="0.3">
      <c r="A6" s="55">
        <v>2016</v>
      </c>
      <c r="B6" s="56" t="s">
        <v>867</v>
      </c>
      <c r="C6" s="56" t="str">
        <f t="shared" si="0"/>
        <v>2016Febrero</v>
      </c>
      <c r="D6" s="7">
        <v>114.32</v>
      </c>
      <c r="E6" s="57">
        <v>123.05</v>
      </c>
    </row>
    <row r="7" spans="1:5" hidden="1" x14ac:dyDescent="0.3">
      <c r="A7" s="55">
        <v>2016</v>
      </c>
      <c r="B7" s="56" t="s">
        <v>868</v>
      </c>
      <c r="C7" s="56" t="str">
        <f t="shared" si="0"/>
        <v>2016Marzo</v>
      </c>
      <c r="D7" s="7">
        <v>114.56</v>
      </c>
      <c r="E7" s="57">
        <v>123.3</v>
      </c>
    </row>
    <row r="8" spans="1:5" hidden="1" x14ac:dyDescent="0.3">
      <c r="A8" s="55">
        <v>2016</v>
      </c>
      <c r="B8" s="56" t="s">
        <v>869</v>
      </c>
      <c r="C8" s="56" t="str">
        <f t="shared" si="0"/>
        <v>2016Abril</v>
      </c>
      <c r="D8" s="7">
        <v>114.88</v>
      </c>
      <c r="E8" s="57">
        <v>123.51</v>
      </c>
    </row>
    <row r="9" spans="1:5" hidden="1" x14ac:dyDescent="0.3">
      <c r="A9" s="55">
        <v>2016</v>
      </c>
      <c r="B9" s="56" t="s">
        <v>870</v>
      </c>
      <c r="C9" s="56" t="str">
        <f t="shared" si="0"/>
        <v>2016Mayo</v>
      </c>
      <c r="D9" s="7">
        <v>115.02</v>
      </c>
      <c r="E9" s="57">
        <v>124.08</v>
      </c>
    </row>
    <row r="10" spans="1:5" hidden="1" x14ac:dyDescent="0.3">
      <c r="A10" s="55">
        <v>2016</v>
      </c>
      <c r="B10" s="56" t="s">
        <v>871</v>
      </c>
      <c r="C10" s="56" t="str">
        <f t="shared" si="0"/>
        <v>2016Junio</v>
      </c>
      <c r="D10" s="7">
        <v>115.41</v>
      </c>
      <c r="E10" s="57">
        <v>124.63</v>
      </c>
    </row>
    <row r="11" spans="1:5" hidden="1" x14ac:dyDescent="0.3">
      <c r="A11" s="55">
        <v>2016</v>
      </c>
      <c r="B11" s="56" t="s">
        <v>872</v>
      </c>
      <c r="C11" s="56" t="str">
        <f t="shared" si="0"/>
        <v>2016Julio</v>
      </c>
      <c r="D11" s="7">
        <v>115.81</v>
      </c>
      <c r="E11" s="57">
        <v>125.49</v>
      </c>
    </row>
    <row r="12" spans="1:5" hidden="1" x14ac:dyDescent="0.3">
      <c r="A12" s="55">
        <v>2016</v>
      </c>
      <c r="B12" s="56" t="s">
        <v>873</v>
      </c>
      <c r="C12" s="56" t="str">
        <f t="shared" si="0"/>
        <v>2016Agosto</v>
      </c>
      <c r="D12" s="7">
        <v>116.03</v>
      </c>
      <c r="E12" s="57">
        <v>125.72</v>
      </c>
    </row>
    <row r="13" spans="1:5" hidden="1" x14ac:dyDescent="0.3">
      <c r="A13" s="55">
        <v>2016</v>
      </c>
      <c r="B13" s="56" t="s">
        <v>874</v>
      </c>
      <c r="C13" s="56" t="str">
        <f t="shared" ref="C13:C76" si="1">CONCATENATE(A13,B13)</f>
        <v>2016Septiembre</v>
      </c>
      <c r="D13" s="7">
        <v>116.32</v>
      </c>
      <c r="E13" s="57">
        <v>125.46</v>
      </c>
    </row>
    <row r="14" spans="1:5" hidden="1" x14ac:dyDescent="0.3">
      <c r="A14" s="55">
        <v>2016</v>
      </c>
      <c r="B14" s="56" t="s">
        <v>875</v>
      </c>
      <c r="C14" s="56" t="str">
        <f t="shared" si="1"/>
        <v>2016Octubre</v>
      </c>
      <c r="D14" s="7">
        <v>116.49</v>
      </c>
      <c r="E14" s="57">
        <v>126.33</v>
      </c>
    </row>
    <row r="15" spans="1:5" hidden="1" x14ac:dyDescent="0.3">
      <c r="A15" s="55">
        <v>2016</v>
      </c>
      <c r="B15" s="56" t="s">
        <v>876</v>
      </c>
      <c r="C15" s="56" t="str">
        <f t="shared" si="1"/>
        <v>2016Noviembre</v>
      </c>
      <c r="D15" s="7">
        <v>116.61</v>
      </c>
      <c r="E15" s="57">
        <v>126.82</v>
      </c>
    </row>
    <row r="16" spans="1:5" hidden="1" x14ac:dyDescent="0.3">
      <c r="A16" s="55">
        <v>2016</v>
      </c>
      <c r="B16" s="56" t="s">
        <v>877</v>
      </c>
      <c r="C16" s="56" t="str">
        <f t="shared" si="1"/>
        <v>2016Diciembre</v>
      </c>
      <c r="D16" s="7">
        <v>116.91</v>
      </c>
      <c r="E16" s="57">
        <v>126.83</v>
      </c>
    </row>
    <row r="17" spans="1:5" hidden="1" x14ac:dyDescent="0.3">
      <c r="A17" s="55">
        <v>2017</v>
      </c>
      <c r="B17" s="56" t="s">
        <v>866</v>
      </c>
      <c r="C17" s="56" t="str">
        <f t="shared" si="1"/>
        <v>2017Enero</v>
      </c>
      <c r="D17" s="7">
        <v>117</v>
      </c>
      <c r="E17" s="57">
        <v>127.49</v>
      </c>
    </row>
    <row r="18" spans="1:5" hidden="1" x14ac:dyDescent="0.3">
      <c r="A18" s="55">
        <v>2017</v>
      </c>
      <c r="B18" s="56" t="s">
        <v>867</v>
      </c>
      <c r="C18" s="56" t="str">
        <f t="shared" si="1"/>
        <v>2017Febrero</v>
      </c>
      <c r="D18" s="7">
        <v>117.1</v>
      </c>
      <c r="E18" s="57">
        <v>127.92</v>
      </c>
    </row>
    <row r="19" spans="1:5" hidden="1" x14ac:dyDescent="0.3">
      <c r="A19" s="55">
        <v>2017</v>
      </c>
      <c r="B19" s="56" t="s">
        <v>868</v>
      </c>
      <c r="C19" s="56" t="str">
        <f t="shared" si="1"/>
        <v>2017Marzo</v>
      </c>
      <c r="D19" s="7">
        <v>117.71</v>
      </c>
      <c r="E19" s="57">
        <v>128.22999999999999</v>
      </c>
    </row>
    <row r="20" spans="1:5" hidden="1" x14ac:dyDescent="0.3">
      <c r="A20" s="55">
        <v>2017</v>
      </c>
      <c r="B20" s="56" t="s">
        <v>869</v>
      </c>
      <c r="C20" s="56" t="str">
        <f t="shared" si="1"/>
        <v>2017Abril</v>
      </c>
      <c r="D20" s="7">
        <v>117.89</v>
      </c>
      <c r="E20" s="57">
        <v>128.56</v>
      </c>
    </row>
    <row r="21" spans="1:5" hidden="1" x14ac:dyDescent="0.3">
      <c r="A21" s="55">
        <v>2017</v>
      </c>
      <c r="B21" s="56" t="s">
        <v>870</v>
      </c>
      <c r="C21" s="56" t="str">
        <f t="shared" si="1"/>
        <v>2017Mayo</v>
      </c>
      <c r="D21" s="7">
        <v>118.14</v>
      </c>
      <c r="E21" s="57">
        <v>128.96</v>
      </c>
    </row>
    <row r="22" spans="1:5" hidden="1" x14ac:dyDescent="0.3">
      <c r="A22" s="55">
        <v>2017</v>
      </c>
      <c r="B22" s="56" t="s">
        <v>871</v>
      </c>
      <c r="C22" s="56" t="str">
        <f t="shared" si="1"/>
        <v>2017Junio</v>
      </c>
      <c r="D22" s="7">
        <v>118.68</v>
      </c>
      <c r="E22" s="57">
        <v>130.07</v>
      </c>
    </row>
    <row r="23" spans="1:5" hidden="1" x14ac:dyDescent="0.3">
      <c r="A23" s="55">
        <v>2017</v>
      </c>
      <c r="B23" s="56" t="s">
        <v>872</v>
      </c>
      <c r="C23" s="56" t="str">
        <f t="shared" si="1"/>
        <v>2017Julio</v>
      </c>
      <c r="D23" s="7">
        <v>119.23</v>
      </c>
      <c r="E23" s="57">
        <v>132.04</v>
      </c>
    </row>
    <row r="24" spans="1:5" hidden="1" x14ac:dyDescent="0.3">
      <c r="A24" s="55">
        <v>2017</v>
      </c>
      <c r="B24" s="56" t="s">
        <v>873</v>
      </c>
      <c r="C24" s="56" t="str">
        <f t="shared" si="1"/>
        <v>2017Agosto</v>
      </c>
      <c r="D24" s="7">
        <v>119.24</v>
      </c>
      <c r="E24" s="57">
        <v>131.65</v>
      </c>
    </row>
    <row r="25" spans="1:5" hidden="1" x14ac:dyDescent="0.3">
      <c r="A25" s="55">
        <v>2017</v>
      </c>
      <c r="B25" s="56" t="s">
        <v>874</v>
      </c>
      <c r="C25" s="56" t="str">
        <f t="shared" si="1"/>
        <v>2017Septiembre</v>
      </c>
      <c r="D25" s="7">
        <v>119.23</v>
      </c>
      <c r="E25" s="57">
        <v>130.93</v>
      </c>
    </row>
    <row r="26" spans="1:5" hidden="1" x14ac:dyDescent="0.3">
      <c r="A26" s="55">
        <v>2017</v>
      </c>
      <c r="B26" s="56" t="s">
        <v>875</v>
      </c>
      <c r="C26" s="56" t="str">
        <f t="shared" si="1"/>
        <v>2017Octubre</v>
      </c>
      <c r="D26" s="7">
        <v>119.64</v>
      </c>
      <c r="E26" s="57">
        <v>131.63999999999999</v>
      </c>
    </row>
    <row r="27" spans="1:5" hidden="1" x14ac:dyDescent="0.3">
      <c r="A27" s="55">
        <v>2017</v>
      </c>
      <c r="B27" s="56" t="s">
        <v>876</v>
      </c>
      <c r="C27" s="56" t="str">
        <f t="shared" si="1"/>
        <v>2017Noviembre</v>
      </c>
      <c r="D27" s="7">
        <v>119.91</v>
      </c>
      <c r="E27" s="57">
        <v>132.77000000000001</v>
      </c>
    </row>
    <row r="28" spans="1:5" hidden="1" x14ac:dyDescent="0.3">
      <c r="A28" s="55">
        <v>2017</v>
      </c>
      <c r="B28" s="56" t="s">
        <v>877</v>
      </c>
      <c r="C28" s="56" t="str">
        <f t="shared" si="1"/>
        <v>2017Diciembre</v>
      </c>
      <c r="D28" s="7">
        <v>120.06</v>
      </c>
      <c r="E28" s="57">
        <v>134.03</v>
      </c>
    </row>
    <row r="29" spans="1:5" hidden="1" x14ac:dyDescent="0.3">
      <c r="A29" s="55">
        <v>2018</v>
      </c>
      <c r="B29" s="56" t="s">
        <v>866</v>
      </c>
      <c r="C29" s="56" t="str">
        <f t="shared" si="1"/>
        <v>2018Enero</v>
      </c>
      <c r="D29" s="7">
        <v>120.4</v>
      </c>
      <c r="E29" s="57">
        <v>133.5</v>
      </c>
    </row>
    <row r="30" spans="1:5" hidden="1" x14ac:dyDescent="0.3">
      <c r="A30" s="55">
        <v>2018</v>
      </c>
      <c r="B30" s="56" t="s">
        <v>867</v>
      </c>
      <c r="C30" s="56" t="str">
        <f t="shared" si="1"/>
        <v>2018Febrero</v>
      </c>
      <c r="D30" s="7">
        <v>120.85</v>
      </c>
      <c r="E30" s="57">
        <v>133.22999999999999</v>
      </c>
    </row>
    <row r="31" spans="1:5" hidden="1" x14ac:dyDescent="0.3">
      <c r="A31" s="55">
        <v>2018</v>
      </c>
      <c r="B31" s="56" t="s">
        <v>868</v>
      </c>
      <c r="C31" s="56" t="str">
        <f t="shared" si="1"/>
        <v>2018Marzo</v>
      </c>
      <c r="D31" s="7">
        <v>121.19</v>
      </c>
      <c r="E31" s="57">
        <v>133.54</v>
      </c>
    </row>
    <row r="32" spans="1:5" hidden="1" x14ac:dyDescent="0.3">
      <c r="A32" s="58" t="s">
        <v>878</v>
      </c>
      <c r="B32" s="56" t="s">
        <v>869</v>
      </c>
      <c r="C32" s="56" t="str">
        <f t="shared" si="1"/>
        <v>2018Abril</v>
      </c>
      <c r="D32" s="7">
        <v>121.62</v>
      </c>
      <c r="E32" s="57">
        <v>133.6</v>
      </c>
    </row>
    <row r="33" spans="1:5" hidden="1" x14ac:dyDescent="0.3">
      <c r="A33" s="58" t="s">
        <v>878</v>
      </c>
      <c r="B33" s="56" t="s">
        <v>870</v>
      </c>
      <c r="C33" s="56" t="str">
        <f t="shared" si="1"/>
        <v>2018Mayo</v>
      </c>
      <c r="D33" s="7">
        <v>121.93</v>
      </c>
      <c r="E33" s="57">
        <v>134.22999999999999</v>
      </c>
    </row>
    <row r="34" spans="1:5" hidden="1" x14ac:dyDescent="0.3">
      <c r="A34" s="58" t="s">
        <v>878</v>
      </c>
      <c r="B34" s="56" t="s">
        <v>871</v>
      </c>
      <c r="C34" s="56" t="str">
        <f t="shared" si="1"/>
        <v>2018Junio</v>
      </c>
      <c r="D34" s="7">
        <v>122.17</v>
      </c>
      <c r="E34" s="57">
        <v>135</v>
      </c>
    </row>
    <row r="35" spans="1:5" hidden="1" x14ac:dyDescent="0.3">
      <c r="A35" s="58" t="s">
        <v>878</v>
      </c>
      <c r="B35" s="56" t="s">
        <v>872</v>
      </c>
      <c r="C35" s="56" t="str">
        <f t="shared" si="1"/>
        <v>2018Julio</v>
      </c>
      <c r="D35" s="7">
        <v>122.23</v>
      </c>
      <c r="E35" s="57">
        <v>135.47999999999999</v>
      </c>
    </row>
    <row r="36" spans="1:5" hidden="1" x14ac:dyDescent="0.3">
      <c r="A36" s="58" t="s">
        <v>878</v>
      </c>
      <c r="B36" s="56" t="s">
        <v>873</v>
      </c>
      <c r="C36" s="56" t="str">
        <f t="shared" si="1"/>
        <v>2018Agosto</v>
      </c>
      <c r="D36" s="7">
        <v>122.3</v>
      </c>
      <c r="E36" s="57">
        <v>136.08000000000001</v>
      </c>
    </row>
    <row r="37" spans="1:5" hidden="1" x14ac:dyDescent="0.3">
      <c r="A37" s="58" t="s">
        <v>878</v>
      </c>
      <c r="B37" s="56" t="s">
        <v>874</v>
      </c>
      <c r="C37" s="56" t="str">
        <f t="shared" si="1"/>
        <v>2018Septiembre</v>
      </c>
      <c r="D37" s="7">
        <v>122.93</v>
      </c>
      <c r="E37" s="57">
        <v>136.88999999999999</v>
      </c>
    </row>
    <row r="38" spans="1:5" hidden="1" x14ac:dyDescent="0.3">
      <c r="A38" s="58" t="s">
        <v>878</v>
      </c>
      <c r="B38" s="56" t="s">
        <v>875</v>
      </c>
      <c r="C38" s="56" t="str">
        <f t="shared" si="1"/>
        <v>2018Octubre</v>
      </c>
      <c r="D38" s="7">
        <v>122.86</v>
      </c>
      <c r="E38" s="57">
        <v>137.35</v>
      </c>
    </row>
    <row r="39" spans="1:5" hidden="1" x14ac:dyDescent="0.3">
      <c r="A39" s="55">
        <v>2018</v>
      </c>
      <c r="B39" s="56" t="s">
        <v>876</v>
      </c>
      <c r="C39" s="56" t="str">
        <f t="shared" si="1"/>
        <v>2018Noviembre</v>
      </c>
      <c r="D39" s="7">
        <v>122.99</v>
      </c>
      <c r="E39" s="57">
        <v>136.94999999999999</v>
      </c>
    </row>
    <row r="40" spans="1:5" hidden="1" x14ac:dyDescent="0.3">
      <c r="A40" s="55">
        <v>2018</v>
      </c>
      <c r="B40" s="56" t="s">
        <v>877</v>
      </c>
      <c r="C40" s="56" t="str">
        <f t="shared" si="1"/>
        <v>2018Diciembre</v>
      </c>
      <c r="D40" s="7">
        <v>122.91</v>
      </c>
      <c r="E40" s="57">
        <v>137.13</v>
      </c>
    </row>
    <row r="41" spans="1:5" hidden="1" x14ac:dyDescent="0.3">
      <c r="A41" s="55">
        <v>2019</v>
      </c>
      <c r="B41" s="56" t="s">
        <v>866</v>
      </c>
      <c r="C41" s="56" t="str">
        <f t="shared" si="1"/>
        <v>2019Enero</v>
      </c>
      <c r="D41" s="7">
        <v>122.83</v>
      </c>
      <c r="E41" s="57">
        <v>138.97999999999999</v>
      </c>
    </row>
    <row r="42" spans="1:5" hidden="1" x14ac:dyDescent="0.3">
      <c r="A42" s="55">
        <v>2019</v>
      </c>
      <c r="B42" s="56" t="s">
        <v>867</v>
      </c>
      <c r="C42" s="56" t="str">
        <f t="shared" si="1"/>
        <v>2019Febrero</v>
      </c>
      <c r="D42" s="7">
        <v>123.37</v>
      </c>
      <c r="E42" s="57">
        <v>139.16999999999999</v>
      </c>
    </row>
    <row r="43" spans="1:5" hidden="1" x14ac:dyDescent="0.3">
      <c r="A43" s="55">
        <v>2019</v>
      </c>
      <c r="B43" s="56" t="s">
        <v>868</v>
      </c>
      <c r="C43" s="56" t="str">
        <f t="shared" si="1"/>
        <v>2019Marzo</v>
      </c>
      <c r="D43" s="7">
        <v>123.87</v>
      </c>
      <c r="E43" s="57">
        <v>139.11000000000001</v>
      </c>
    </row>
    <row r="44" spans="1:5" hidden="1" x14ac:dyDescent="0.3">
      <c r="A44" s="55">
        <v>2019</v>
      </c>
      <c r="B44" s="56" t="s">
        <v>869</v>
      </c>
      <c r="C44" s="56" t="str">
        <f t="shared" si="1"/>
        <v>2019Abril</v>
      </c>
      <c r="D44" s="7">
        <v>124.2</v>
      </c>
      <c r="E44" s="57">
        <v>139.94999999999999</v>
      </c>
    </row>
    <row r="45" spans="1:5" hidden="1" x14ac:dyDescent="0.3">
      <c r="A45" s="55">
        <v>2019</v>
      </c>
      <c r="B45" s="56" t="s">
        <v>870</v>
      </c>
      <c r="C45" s="56" t="str">
        <f t="shared" si="1"/>
        <v>2019Mayo</v>
      </c>
      <c r="D45" s="7">
        <v>124.29</v>
      </c>
      <c r="E45" s="57">
        <v>140.32</v>
      </c>
    </row>
    <row r="46" spans="1:5" hidden="1" x14ac:dyDescent="0.3">
      <c r="A46" s="55">
        <v>2019</v>
      </c>
      <c r="B46" s="56" t="s">
        <v>871</v>
      </c>
      <c r="C46" s="56" t="str">
        <f t="shared" si="1"/>
        <v>2019Junio</v>
      </c>
      <c r="D46" s="7">
        <v>124.72</v>
      </c>
      <c r="E46" s="57">
        <v>141.47999999999999</v>
      </c>
    </row>
    <row r="47" spans="1:5" hidden="1" x14ac:dyDescent="0.3">
      <c r="A47" s="55">
        <v>2019</v>
      </c>
      <c r="B47" s="56" t="s">
        <v>872</v>
      </c>
      <c r="C47" s="56" t="str">
        <f t="shared" si="1"/>
        <v>2019Julio</v>
      </c>
      <c r="D47" s="7">
        <v>125</v>
      </c>
      <c r="E47" s="57">
        <v>141.4</v>
      </c>
    </row>
    <row r="48" spans="1:5" hidden="1" x14ac:dyDescent="0.3">
      <c r="A48" s="55">
        <v>2019</v>
      </c>
      <c r="B48" s="56" t="s">
        <v>873</v>
      </c>
      <c r="C48" s="56" t="str">
        <f t="shared" si="1"/>
        <v>2019Agosto</v>
      </c>
      <c r="D48" s="7">
        <v>125.14</v>
      </c>
      <c r="E48" s="57">
        <v>140.18</v>
      </c>
    </row>
    <row r="49" spans="1:5" hidden="1" x14ac:dyDescent="0.3">
      <c r="A49" s="55">
        <v>2019</v>
      </c>
      <c r="B49" s="56" t="s">
        <v>874</v>
      </c>
      <c r="C49" s="56" t="str">
        <f t="shared" si="1"/>
        <v>2019Septiembre</v>
      </c>
      <c r="D49" s="7">
        <v>125.09</v>
      </c>
      <c r="E49" s="57">
        <v>139.36000000000001</v>
      </c>
    </row>
    <row r="50" spans="1:5" hidden="1" x14ac:dyDescent="0.3">
      <c r="A50" s="55">
        <v>2019</v>
      </c>
      <c r="B50" s="56" t="s">
        <v>875</v>
      </c>
      <c r="C50" s="56" t="str">
        <f t="shared" si="1"/>
        <v>2019Octubre</v>
      </c>
      <c r="D50" s="7">
        <v>125.03</v>
      </c>
      <c r="E50" s="57">
        <v>140.33000000000001</v>
      </c>
    </row>
    <row r="51" spans="1:5" hidden="1" x14ac:dyDescent="0.3">
      <c r="A51" s="55">
        <v>2019</v>
      </c>
      <c r="B51" s="56" t="s">
        <v>876</v>
      </c>
      <c r="C51" s="56" t="str">
        <f t="shared" si="1"/>
        <v>2019Noviembre</v>
      </c>
      <c r="D51" s="7">
        <v>124.92</v>
      </c>
      <c r="E51" s="57">
        <v>140.94999999999999</v>
      </c>
    </row>
    <row r="52" spans="1:5" hidden="1" x14ac:dyDescent="0.3">
      <c r="A52" s="55">
        <v>2019</v>
      </c>
      <c r="B52" s="56" t="s">
        <v>877</v>
      </c>
      <c r="C52" s="56" t="str">
        <f t="shared" si="1"/>
        <v>2019Diciembre</v>
      </c>
      <c r="D52" s="7">
        <v>125</v>
      </c>
      <c r="E52" s="57">
        <v>141.80000000000001</v>
      </c>
    </row>
    <row r="53" spans="1:5" hidden="1" x14ac:dyDescent="0.3">
      <c r="A53" s="55">
        <v>2020</v>
      </c>
      <c r="B53" s="56" t="s">
        <v>866</v>
      </c>
      <c r="C53" s="56" t="str">
        <f t="shared" si="1"/>
        <v>2020Enero</v>
      </c>
      <c r="D53" s="7">
        <v>125.61</v>
      </c>
      <c r="E53" s="57">
        <v>141.46</v>
      </c>
    </row>
    <row r="54" spans="1:5" hidden="1" x14ac:dyDescent="0.3">
      <c r="A54" s="55">
        <v>2020</v>
      </c>
      <c r="B54" s="56" t="s">
        <v>867</v>
      </c>
      <c r="C54" s="56" t="str">
        <f t="shared" si="1"/>
        <v>2020Febrero</v>
      </c>
      <c r="D54" s="7">
        <v>125.92</v>
      </c>
      <c r="E54" s="57">
        <v>140.88999999999999</v>
      </c>
    </row>
    <row r="55" spans="1:5" hidden="1" x14ac:dyDescent="0.3">
      <c r="A55" s="55">
        <v>2020</v>
      </c>
      <c r="B55" s="56" t="s">
        <v>868</v>
      </c>
      <c r="C55" s="56" t="str">
        <f t="shared" si="1"/>
        <v>2020Marzo</v>
      </c>
      <c r="D55" s="7">
        <v>126.23</v>
      </c>
      <c r="E55" s="57">
        <v>141.57</v>
      </c>
    </row>
    <row r="56" spans="1:5" hidden="1" x14ac:dyDescent="0.3">
      <c r="A56" s="55">
        <v>2020</v>
      </c>
      <c r="B56" s="56" t="s">
        <v>869</v>
      </c>
      <c r="C56" s="56" t="str">
        <f t="shared" si="1"/>
        <v>2020Abril</v>
      </c>
      <c r="D56" s="7">
        <v>126.34</v>
      </c>
      <c r="E56" s="57">
        <v>142.58000000000001</v>
      </c>
    </row>
    <row r="57" spans="1:5" hidden="1" x14ac:dyDescent="0.3">
      <c r="A57" s="55">
        <v>2020</v>
      </c>
      <c r="B57" s="56" t="s">
        <v>870</v>
      </c>
      <c r="C57" s="56" t="str">
        <f t="shared" si="1"/>
        <v>2020Mayo</v>
      </c>
      <c r="D57" s="7">
        <v>126.71</v>
      </c>
      <c r="E57" s="57">
        <v>142.85</v>
      </c>
    </row>
    <row r="58" spans="1:5" hidden="1" x14ac:dyDescent="0.3">
      <c r="A58" s="55">
        <v>2020</v>
      </c>
      <c r="B58" s="56" t="s">
        <v>871</v>
      </c>
      <c r="C58" s="56" t="str">
        <f t="shared" si="1"/>
        <v>2020Junio</v>
      </c>
      <c r="D58" s="7">
        <v>126.85</v>
      </c>
      <c r="E58" s="57">
        <v>144.86000000000001</v>
      </c>
    </row>
    <row r="59" spans="1:5" hidden="1" x14ac:dyDescent="0.3">
      <c r="A59" s="55">
        <v>2020</v>
      </c>
      <c r="B59" s="56" t="s">
        <v>872</v>
      </c>
      <c r="C59" s="56" t="str">
        <f t="shared" si="1"/>
        <v>2020Julio</v>
      </c>
      <c r="D59" s="7">
        <v>127.02</v>
      </c>
      <c r="E59" s="57">
        <v>145.47</v>
      </c>
    </row>
    <row r="60" spans="1:5" hidden="1" x14ac:dyDescent="0.3">
      <c r="A60" s="55">
        <v>2020</v>
      </c>
      <c r="B60" s="56" t="s">
        <v>873</v>
      </c>
      <c r="C60" s="56" t="str">
        <f t="shared" si="1"/>
        <v>2020Agosto</v>
      </c>
      <c r="D60" s="7">
        <v>126.92</v>
      </c>
      <c r="E60" s="57">
        <v>146.05000000000001</v>
      </c>
    </row>
    <row r="61" spans="1:5" hidden="1" x14ac:dyDescent="0.3">
      <c r="A61" s="55">
        <v>2020</v>
      </c>
      <c r="B61" s="56" t="s">
        <v>874</v>
      </c>
      <c r="C61" s="56" t="str">
        <f t="shared" si="1"/>
        <v>2020Septiembre</v>
      </c>
      <c r="D61" s="7">
        <v>127.26</v>
      </c>
      <c r="E61" s="57">
        <v>146.28</v>
      </c>
    </row>
    <row r="62" spans="1:5" hidden="1" x14ac:dyDescent="0.3">
      <c r="A62" s="55">
        <v>2020</v>
      </c>
      <c r="B62" s="56" t="s">
        <v>875</v>
      </c>
      <c r="C62" s="56" t="str">
        <f t="shared" si="1"/>
        <v>2020Octubre</v>
      </c>
      <c r="D62" s="7">
        <v>127.46</v>
      </c>
      <c r="E62" s="57">
        <v>147.83000000000001</v>
      </c>
    </row>
    <row r="63" spans="1:5" hidden="1" x14ac:dyDescent="0.3">
      <c r="A63" s="55">
        <v>2020</v>
      </c>
      <c r="B63" s="56" t="s">
        <v>876</v>
      </c>
      <c r="C63" s="56" t="str">
        <f t="shared" si="1"/>
        <v>2020Noviembre</v>
      </c>
      <c r="D63" s="7">
        <v>127.82</v>
      </c>
      <c r="E63" s="57">
        <v>148.65</v>
      </c>
    </row>
    <row r="64" spans="1:5" hidden="1" x14ac:dyDescent="0.3">
      <c r="A64" s="55">
        <v>2020</v>
      </c>
      <c r="B64" s="56" t="s">
        <v>877</v>
      </c>
      <c r="C64" s="56" t="str">
        <f t="shared" si="1"/>
        <v>2020Diciembre</v>
      </c>
      <c r="D64" s="7">
        <v>128.27000000000001</v>
      </c>
      <c r="E64" s="57">
        <v>148.63999999999999</v>
      </c>
    </row>
    <row r="65" spans="1:5" hidden="1" x14ac:dyDescent="0.3">
      <c r="A65" s="55">
        <v>2021</v>
      </c>
      <c r="B65" s="56" t="s">
        <v>866</v>
      </c>
      <c r="C65" s="56" t="str">
        <f t="shared" si="1"/>
        <v>2021Enero</v>
      </c>
      <c r="D65" s="7">
        <v>128.24</v>
      </c>
      <c r="E65" s="57">
        <v>148.87</v>
      </c>
    </row>
    <row r="66" spans="1:5" hidden="1" x14ac:dyDescent="0.3">
      <c r="A66" s="55">
        <v>2021</v>
      </c>
      <c r="B66" s="56" t="s">
        <v>867</v>
      </c>
      <c r="C66" s="56" t="str">
        <f t="shared" si="1"/>
        <v>2021Febrero</v>
      </c>
      <c r="D66" s="7">
        <v>128.83000000000001</v>
      </c>
      <c r="E66" s="57">
        <v>149.34</v>
      </c>
    </row>
    <row r="67" spans="1:5" hidden="1" x14ac:dyDescent="0.3">
      <c r="A67" s="55">
        <v>2021</v>
      </c>
      <c r="B67" s="56" t="s">
        <v>868</v>
      </c>
      <c r="C67" s="56" t="str">
        <f t="shared" si="1"/>
        <v>2021Marzo</v>
      </c>
      <c r="D67" s="7">
        <v>129.04</v>
      </c>
      <c r="E67" s="57">
        <v>149.84</v>
      </c>
    </row>
    <row r="68" spans="1:5" hidden="1" x14ac:dyDescent="0.3">
      <c r="A68" s="55">
        <v>2021</v>
      </c>
      <c r="B68" s="56" t="s">
        <v>869</v>
      </c>
      <c r="C68" s="56" t="str">
        <f t="shared" si="1"/>
        <v>2021Abril</v>
      </c>
      <c r="D68" s="7">
        <v>129.13999999999999</v>
      </c>
      <c r="E68" s="57">
        <v>150</v>
      </c>
    </row>
    <row r="69" spans="1:5" hidden="1" x14ac:dyDescent="0.3">
      <c r="A69" s="55">
        <v>2021</v>
      </c>
      <c r="B69" s="56" t="s">
        <v>870</v>
      </c>
      <c r="C69" s="56" t="str">
        <f t="shared" si="1"/>
        <v>2021Mayo</v>
      </c>
      <c r="D69" s="7">
        <v>129.18</v>
      </c>
      <c r="E69" s="57">
        <v>150.24</v>
      </c>
    </row>
    <row r="70" spans="1:5" hidden="1" x14ac:dyDescent="0.3">
      <c r="A70" s="55">
        <v>2021</v>
      </c>
      <c r="B70" s="56" t="s">
        <v>871</v>
      </c>
      <c r="C70" s="56" t="str">
        <f t="shared" si="1"/>
        <v>2021Junio</v>
      </c>
      <c r="D70" s="7">
        <v>129.27000000000001</v>
      </c>
      <c r="E70" s="57">
        <v>150.52000000000001</v>
      </c>
    </row>
    <row r="71" spans="1:5" hidden="1" x14ac:dyDescent="0.3">
      <c r="A71" s="55">
        <v>2021</v>
      </c>
      <c r="B71" s="56" t="s">
        <v>872</v>
      </c>
      <c r="C71" s="56" t="str">
        <f t="shared" si="1"/>
        <v>2021Julio</v>
      </c>
      <c r="D71" s="7">
        <v>129.66</v>
      </c>
      <c r="E71" s="57">
        <v>151.02000000000001</v>
      </c>
    </row>
    <row r="72" spans="1:5" hidden="1" x14ac:dyDescent="0.3">
      <c r="A72" s="55">
        <v>2021</v>
      </c>
      <c r="B72" s="56" t="s">
        <v>873</v>
      </c>
      <c r="C72" s="56" t="str">
        <f t="shared" si="1"/>
        <v>2021Agosto</v>
      </c>
      <c r="D72" s="7">
        <v>129.94999999999999</v>
      </c>
      <c r="E72" s="57">
        <v>151.33000000000001</v>
      </c>
    </row>
    <row r="73" spans="1:5" hidden="1" x14ac:dyDescent="0.3">
      <c r="A73" s="55">
        <v>2021</v>
      </c>
      <c r="B73" s="56" t="s">
        <v>874</v>
      </c>
      <c r="C73" s="56" t="str">
        <f t="shared" si="1"/>
        <v>2021Septiembre</v>
      </c>
      <c r="D73" s="7">
        <v>130.24</v>
      </c>
      <c r="E73" s="57">
        <v>151.65</v>
      </c>
    </row>
    <row r="74" spans="1:5" hidden="1" x14ac:dyDescent="0.3">
      <c r="A74" s="55">
        <v>2021</v>
      </c>
      <c r="B74" s="56" t="s">
        <v>875</v>
      </c>
      <c r="C74" s="56" t="str">
        <f t="shared" si="1"/>
        <v>2021Octubre</v>
      </c>
      <c r="D74" s="7">
        <v>130.34</v>
      </c>
      <c r="E74" s="57">
        <v>152.19999999999999</v>
      </c>
    </row>
    <row r="75" spans="1:5" hidden="1" x14ac:dyDescent="0.3">
      <c r="A75" s="55">
        <v>2021</v>
      </c>
      <c r="B75" s="56" t="s">
        <v>876</v>
      </c>
      <c r="C75" s="56" t="str">
        <f t="shared" si="1"/>
        <v>2021Noviembre</v>
      </c>
      <c r="D75" s="7">
        <v>130.21</v>
      </c>
      <c r="E75" s="57">
        <v>152.94</v>
      </c>
    </row>
    <row r="76" spans="1:5" hidden="1" x14ac:dyDescent="0.3">
      <c r="A76" s="55">
        <v>2021</v>
      </c>
      <c r="B76" s="56" t="s">
        <v>877</v>
      </c>
      <c r="C76" s="56" t="str">
        <f t="shared" si="1"/>
        <v>2021Diciembre</v>
      </c>
      <c r="D76" s="7">
        <v>130.59</v>
      </c>
      <c r="E76" s="57">
        <v>153.19999999999999</v>
      </c>
    </row>
    <row r="77" spans="1:5" hidden="1" x14ac:dyDescent="0.3">
      <c r="A77" s="55">
        <v>2022</v>
      </c>
      <c r="B77" s="56" t="s">
        <v>866</v>
      </c>
      <c r="C77" s="56" t="str">
        <f t="shared" ref="C77:C92" si="2">CONCATENATE(A77,B77)</f>
        <v>2022Enero</v>
      </c>
      <c r="D77" s="7">
        <v>130.72999999999999</v>
      </c>
      <c r="E77" s="57">
        <v>153.13999999999999</v>
      </c>
    </row>
    <row r="78" spans="1:5" hidden="1" x14ac:dyDescent="0.3">
      <c r="A78" s="55">
        <v>2022</v>
      </c>
      <c r="B78" s="56" t="s">
        <v>867</v>
      </c>
      <c r="C78" s="56" t="str">
        <f t="shared" si="2"/>
        <v>2022Febrero</v>
      </c>
      <c r="D78" s="7">
        <v>131.03</v>
      </c>
      <c r="E78" s="57">
        <v>153.79</v>
      </c>
    </row>
    <row r="79" spans="1:5" hidden="1" x14ac:dyDescent="0.3">
      <c r="A79" s="55">
        <v>2022</v>
      </c>
      <c r="B79" s="56" t="s">
        <v>868</v>
      </c>
      <c r="C79" s="56" t="str">
        <f t="shared" si="2"/>
        <v>2022Marzo</v>
      </c>
      <c r="D79" s="7">
        <v>131.22</v>
      </c>
      <c r="E79" s="57">
        <v>156.09</v>
      </c>
    </row>
    <row r="80" spans="1:5" hidden="1" x14ac:dyDescent="0.3">
      <c r="A80" s="55">
        <v>2022</v>
      </c>
      <c r="B80" s="56" t="s">
        <v>869</v>
      </c>
      <c r="C80" s="56" t="str">
        <f t="shared" si="2"/>
        <v>2022Abril</v>
      </c>
      <c r="D80" s="7">
        <v>131.19</v>
      </c>
      <c r="E80" s="57">
        <v>156.93</v>
      </c>
    </row>
    <row r="81" spans="1:5" hidden="1" x14ac:dyDescent="0.3">
      <c r="A81" s="55">
        <v>2022</v>
      </c>
      <c r="B81" s="56" t="s">
        <v>870</v>
      </c>
      <c r="C81" s="56" t="str">
        <f t="shared" si="2"/>
        <v>2022Mayo</v>
      </c>
      <c r="D81" s="7">
        <v>131.85</v>
      </c>
      <c r="E81" s="57">
        <v>158.97999999999999</v>
      </c>
    </row>
    <row r="82" spans="1:5" hidden="1" x14ac:dyDescent="0.3">
      <c r="A82" s="55">
        <v>2022</v>
      </c>
      <c r="B82" s="56" t="s">
        <v>871</v>
      </c>
      <c r="C82" s="56" t="str">
        <f t="shared" si="2"/>
        <v>2022Junio</v>
      </c>
      <c r="D82" s="7">
        <v>132.41999999999999</v>
      </c>
      <c r="E82" s="57">
        <v>161.88999999999999</v>
      </c>
    </row>
    <row r="83" spans="1:5" hidden="1" x14ac:dyDescent="0.3">
      <c r="A83" s="55">
        <v>2022</v>
      </c>
      <c r="B83" s="56" t="s">
        <v>872</v>
      </c>
      <c r="C83" s="56" t="str">
        <f t="shared" si="2"/>
        <v>2022Julio</v>
      </c>
      <c r="D83" s="7">
        <v>132.77000000000001</v>
      </c>
      <c r="E83" s="57">
        <v>163.63999999999999</v>
      </c>
    </row>
    <row r="84" spans="1:5" hidden="1" x14ac:dyDescent="0.3">
      <c r="A84" s="55">
        <v>2022</v>
      </c>
      <c r="B84" s="56" t="s">
        <v>873</v>
      </c>
      <c r="C84" s="56" t="str">
        <f t="shared" si="2"/>
        <v>2022Agosto</v>
      </c>
      <c r="D84" s="7">
        <v>133.19</v>
      </c>
      <c r="E84" s="57">
        <v>164.76</v>
      </c>
    </row>
    <row r="85" spans="1:5" hidden="1" x14ac:dyDescent="0.3">
      <c r="A85" s="55">
        <v>2022</v>
      </c>
      <c r="B85" s="56" t="s">
        <v>874</v>
      </c>
      <c r="C85" s="56" t="str">
        <f t="shared" si="2"/>
        <v>2022Septiembre</v>
      </c>
      <c r="D85" s="7">
        <v>133.22</v>
      </c>
      <c r="E85" s="59">
        <v>165.35</v>
      </c>
    </row>
    <row r="86" spans="1:5" hidden="1" x14ac:dyDescent="0.3">
      <c r="A86" s="55">
        <v>2022</v>
      </c>
      <c r="B86" s="56" t="s">
        <v>875</v>
      </c>
      <c r="C86" s="56" t="str">
        <f t="shared" si="2"/>
        <v>2022Octubre</v>
      </c>
      <c r="D86" s="7">
        <v>133.83000000000001</v>
      </c>
      <c r="E86" s="59">
        <v>166.97</v>
      </c>
    </row>
    <row r="87" spans="1:5" hidden="1" x14ac:dyDescent="0.3">
      <c r="A87" s="55">
        <v>2022</v>
      </c>
      <c r="B87" s="56" t="s">
        <v>876</v>
      </c>
      <c r="C87" s="56" t="str">
        <f t="shared" si="2"/>
        <v>2022Noviembre</v>
      </c>
      <c r="D87" s="7">
        <v>134.1</v>
      </c>
      <c r="E87" s="59">
        <v>166.96</v>
      </c>
    </row>
    <row r="88" spans="1:5" hidden="1" x14ac:dyDescent="0.3">
      <c r="A88" s="55">
        <v>2022</v>
      </c>
      <c r="B88" s="56" t="s">
        <v>877</v>
      </c>
      <c r="C88" s="56" t="str">
        <f t="shared" si="2"/>
        <v>2022Diciembre</v>
      </c>
      <c r="D88" s="7">
        <v>134.56</v>
      </c>
      <c r="E88" s="59">
        <v>167.35</v>
      </c>
    </row>
    <row r="89" spans="1:5" x14ac:dyDescent="0.3">
      <c r="A89" s="55">
        <v>2023</v>
      </c>
      <c r="B89" s="56" t="s">
        <v>866</v>
      </c>
      <c r="C89" s="56" t="str">
        <f t="shared" si="2"/>
        <v>2023Enero</v>
      </c>
      <c r="D89" s="7">
        <v>134.62</v>
      </c>
      <c r="E89" s="59">
        <v>167.98</v>
      </c>
    </row>
    <row r="90" spans="1:5" x14ac:dyDescent="0.3">
      <c r="A90" s="55">
        <v>2023</v>
      </c>
      <c r="B90" s="56" t="s">
        <v>867</v>
      </c>
      <c r="C90" s="56" t="str">
        <f t="shared" si="2"/>
        <v>2023Febrero</v>
      </c>
      <c r="D90" s="7">
        <v>135.08000000000001</v>
      </c>
      <c r="E90" s="57">
        <v>169.05</v>
      </c>
    </row>
    <row r="91" spans="1:5" x14ac:dyDescent="0.3">
      <c r="A91" s="55">
        <v>2023</v>
      </c>
      <c r="B91" s="56" t="s">
        <v>868</v>
      </c>
      <c r="C91" s="56" t="str">
        <f t="shared" si="2"/>
        <v>2023Marzo</v>
      </c>
      <c r="D91" s="7">
        <v>135.58000000000001</v>
      </c>
      <c r="E91" s="57">
        <v>169.69</v>
      </c>
    </row>
    <row r="92" spans="1:5" x14ac:dyDescent="0.3">
      <c r="A92" s="55">
        <v>2023</v>
      </c>
      <c r="B92" s="56" t="s">
        <v>869</v>
      </c>
      <c r="C92" s="56" t="str">
        <f t="shared" si="2"/>
        <v>2023Abril</v>
      </c>
      <c r="D92" s="7">
        <v>136.31</v>
      </c>
      <c r="E92" s="57">
        <v>169.98</v>
      </c>
    </row>
  </sheetData>
  <autoFilter ref="A4:D92" xr:uid="{003EC7FD-DE4C-413C-B3B0-B48BDE8F20AE}">
    <filterColumn colId="0">
      <filters>
        <filter val="2023"/>
      </filters>
    </filterColumn>
  </autoFilter>
  <pageMargins left="0.70866141732283472" right="0.70866141732283472" top="0.74803149606299213" bottom="0.74803149606299213" header="0.31496062992125984" footer="0.31496062992125984"/>
  <pageSetup paperSize="5" scale="8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72FF0-14A9-4174-A10B-18D14F5249FF}">
  <dimension ref="A1:D18"/>
  <sheetViews>
    <sheetView workbookViewId="0">
      <selection activeCell="B18" sqref="B18"/>
    </sheetView>
  </sheetViews>
  <sheetFormatPr baseColWidth="10" defaultColWidth="11.42578125" defaultRowHeight="15" x14ac:dyDescent="0.25"/>
  <sheetData>
    <row r="1" spans="1:4" ht="18" x14ac:dyDescent="0.25">
      <c r="A1" s="44" t="s">
        <v>879</v>
      </c>
      <c r="B1" s="44" t="s">
        <v>880</v>
      </c>
      <c r="D1" t="s">
        <v>881</v>
      </c>
    </row>
    <row r="2" spans="1:4" x14ac:dyDescent="0.25">
      <c r="A2" s="45">
        <v>45047</v>
      </c>
      <c r="B2" s="46">
        <v>7.8082599999999998</v>
      </c>
    </row>
    <row r="3" spans="1:4" x14ac:dyDescent="0.25">
      <c r="A3" s="45">
        <v>45048</v>
      </c>
      <c r="B3" s="46">
        <v>7.8005500000000003</v>
      </c>
    </row>
    <row r="4" spans="1:4" x14ac:dyDescent="0.25">
      <c r="A4" s="45">
        <v>45049</v>
      </c>
      <c r="B4" s="46">
        <v>7.8067299999999999</v>
      </c>
    </row>
    <row r="5" spans="1:4" x14ac:dyDescent="0.25">
      <c r="A5" s="45">
        <v>45050</v>
      </c>
      <c r="B5" s="46">
        <v>7.80938</v>
      </c>
    </row>
    <row r="6" spans="1:4" x14ac:dyDescent="0.25">
      <c r="A6" s="45">
        <v>45051</v>
      </c>
      <c r="B6" s="46">
        <v>7.8073899999999998</v>
      </c>
    </row>
    <row r="7" spans="1:4" x14ac:dyDescent="0.25">
      <c r="A7" s="45">
        <v>45052</v>
      </c>
      <c r="B7" s="46">
        <v>7.8073899999999998</v>
      </c>
    </row>
    <row r="8" spans="1:4" x14ac:dyDescent="0.25">
      <c r="A8" s="45">
        <v>45053</v>
      </c>
      <c r="B8" s="46">
        <v>7.8073899999999998</v>
      </c>
    </row>
    <row r="9" spans="1:4" x14ac:dyDescent="0.25">
      <c r="A9" s="45">
        <v>45054</v>
      </c>
      <c r="B9" s="46">
        <v>7.8028000000000004</v>
      </c>
    </row>
    <row r="10" spans="1:4" x14ac:dyDescent="0.25">
      <c r="A10" s="45">
        <v>45055</v>
      </c>
      <c r="B10" s="46">
        <v>7.8056799999999997</v>
      </c>
    </row>
    <row r="11" spans="1:4" x14ac:dyDescent="0.25">
      <c r="A11" s="45">
        <v>45056</v>
      </c>
      <c r="B11" s="46">
        <v>7.8060099999999997</v>
      </c>
    </row>
    <row r="12" spans="1:4" x14ac:dyDescent="0.25">
      <c r="A12" s="45">
        <v>45057</v>
      </c>
      <c r="B12" s="46">
        <v>7.8037900000000002</v>
      </c>
    </row>
    <row r="13" spans="1:4" x14ac:dyDescent="0.25">
      <c r="A13" s="45">
        <v>45058</v>
      </c>
      <c r="B13" s="46">
        <v>7.8064900000000002</v>
      </c>
    </row>
    <row r="14" spans="1:4" x14ac:dyDescent="0.25">
      <c r="A14" s="45">
        <v>45059</v>
      </c>
      <c r="B14" s="46">
        <v>7.8064900000000002</v>
      </c>
    </row>
    <row r="15" spans="1:4" x14ac:dyDescent="0.25">
      <c r="A15" s="45">
        <v>45060</v>
      </c>
      <c r="B15" s="46">
        <v>7.8064900000000002</v>
      </c>
    </row>
    <row r="16" spans="1:4" x14ac:dyDescent="0.25">
      <c r="A16" s="45">
        <v>45061</v>
      </c>
      <c r="B16" s="46">
        <v>7.8022299999999998</v>
      </c>
    </row>
    <row r="17" spans="1:2" x14ac:dyDescent="0.25">
      <c r="A17" s="45">
        <v>45062</v>
      </c>
      <c r="B17" s="46">
        <v>7.8032300000000001</v>
      </c>
    </row>
    <row r="18" spans="1:2" x14ac:dyDescent="0.25">
      <c r="A18" t="s">
        <v>882</v>
      </c>
      <c r="B18">
        <f>AVERAGE(B2:B17)</f>
        <v>7.8056437499999989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A1DB9-9DDE-4158-90FC-E41635E748AD}">
  <sheetPr>
    <tabColor theme="5" tint="-0.249977111117893"/>
  </sheetPr>
  <dimension ref="A1:AF112"/>
  <sheetViews>
    <sheetView workbookViewId="0">
      <pane ySplit="1" topLeftCell="A2" activePane="bottomLeft" state="frozen"/>
      <selection pane="bottomLeft" activeCell="B12" sqref="B12:C72"/>
    </sheetView>
  </sheetViews>
  <sheetFormatPr baseColWidth="10" defaultColWidth="11.42578125" defaultRowHeight="15" x14ac:dyDescent="0.25"/>
  <cols>
    <col min="1" max="1" width="9.85546875" style="90" customWidth="1"/>
    <col min="2" max="2" width="9.140625" style="81" customWidth="1"/>
    <col min="3" max="3" width="11.42578125" style="133"/>
    <col min="4" max="4" width="75.140625" style="90" customWidth="1"/>
    <col min="5" max="5" width="24.85546875" style="90" customWidth="1"/>
    <col min="6" max="7" width="14.7109375" style="90" customWidth="1"/>
    <col min="8" max="9" width="20" style="90" customWidth="1"/>
    <col min="10" max="15" width="12.42578125" style="90" customWidth="1"/>
    <col min="16" max="16" width="15.42578125" style="90" customWidth="1"/>
    <col min="17" max="17" width="79.28515625" style="90" customWidth="1"/>
    <col min="18" max="18" width="12.42578125" style="90" customWidth="1"/>
    <col min="19" max="19" width="16.7109375" style="103" customWidth="1"/>
    <col min="20" max="20" width="16.7109375" style="134" customWidth="1"/>
    <col min="21" max="21" width="7.85546875" style="90" customWidth="1"/>
    <col min="22" max="22" width="11.42578125" style="135"/>
    <col min="23" max="26" width="11.42578125" style="90"/>
    <col min="27" max="27" width="11.42578125" style="81"/>
    <col min="28" max="28" width="12.5703125" style="90" bestFit="1" customWidth="1"/>
    <col min="29" max="29" width="12.140625" style="90" bestFit="1" customWidth="1"/>
    <col min="30" max="30" width="12" style="136" bestFit="1" customWidth="1"/>
    <col min="31" max="31" width="12" style="136" customWidth="1"/>
    <col min="32" max="16384" width="11.42578125" style="90"/>
  </cols>
  <sheetData>
    <row r="1" spans="1:32" ht="45" x14ac:dyDescent="0.25">
      <c r="A1" s="81" t="s">
        <v>883</v>
      </c>
      <c r="B1" s="81" t="s">
        <v>4</v>
      </c>
      <c r="C1" s="82" t="s">
        <v>884</v>
      </c>
      <c r="D1" s="81" t="s">
        <v>885</v>
      </c>
      <c r="E1" s="81" t="s">
        <v>886</v>
      </c>
      <c r="F1" s="81" t="s">
        <v>222</v>
      </c>
      <c r="G1" s="81" t="s">
        <v>887</v>
      </c>
      <c r="H1" s="81" t="s">
        <v>224</v>
      </c>
      <c r="I1" s="83" t="s">
        <v>225</v>
      </c>
      <c r="J1" s="81" t="s">
        <v>226</v>
      </c>
      <c r="K1" s="81" t="s">
        <v>888</v>
      </c>
      <c r="L1" s="83" t="s">
        <v>889</v>
      </c>
      <c r="M1" s="81" t="s">
        <v>890</v>
      </c>
      <c r="N1" s="84" t="s">
        <v>891</v>
      </c>
      <c r="O1" s="85" t="s">
        <v>892</v>
      </c>
      <c r="P1" s="81" t="s">
        <v>893</v>
      </c>
      <c r="Q1" s="81" t="s">
        <v>894</v>
      </c>
      <c r="R1" s="81" t="s">
        <v>895</v>
      </c>
      <c r="S1" s="86" t="s">
        <v>232</v>
      </c>
      <c r="T1" s="87" t="s">
        <v>879</v>
      </c>
      <c r="U1" s="81" t="s">
        <v>896</v>
      </c>
      <c r="V1" s="88" t="s">
        <v>897</v>
      </c>
      <c r="W1" s="89" t="s">
        <v>898</v>
      </c>
      <c r="X1" s="89" t="s">
        <v>899</v>
      </c>
      <c r="Y1" s="89" t="s">
        <v>900</v>
      </c>
      <c r="Z1" s="89" t="s">
        <v>901</v>
      </c>
      <c r="AA1" s="89" t="s">
        <v>902</v>
      </c>
      <c r="AB1" s="89" t="s">
        <v>903</v>
      </c>
      <c r="AC1" s="89" t="s">
        <v>904</v>
      </c>
      <c r="AD1" s="89" t="s">
        <v>905</v>
      </c>
      <c r="AE1" s="89" t="s">
        <v>906</v>
      </c>
      <c r="AF1" s="81" t="s">
        <v>907</v>
      </c>
    </row>
    <row r="2" spans="1:32" hidden="1" x14ac:dyDescent="0.25">
      <c r="A2" s="81" t="s">
        <v>908</v>
      </c>
      <c r="B2" s="91">
        <v>28</v>
      </c>
      <c r="C2" s="92" t="s">
        <v>909</v>
      </c>
      <c r="D2" s="92" t="s">
        <v>73</v>
      </c>
      <c r="E2" s="92" t="s">
        <v>74</v>
      </c>
      <c r="F2" s="92"/>
      <c r="G2" s="92" t="s">
        <v>910</v>
      </c>
      <c r="H2" s="92" t="s">
        <v>911</v>
      </c>
      <c r="I2" s="92" t="s">
        <v>238</v>
      </c>
      <c r="J2" s="92" t="s">
        <v>912</v>
      </c>
      <c r="K2" s="92" t="s">
        <v>913</v>
      </c>
      <c r="L2" s="92">
        <v>414.96</v>
      </c>
      <c r="M2" s="92" t="s">
        <v>914</v>
      </c>
      <c r="N2" s="92">
        <v>5.7000000000000002E-2</v>
      </c>
      <c r="O2" s="92">
        <v>7.8054300000000003</v>
      </c>
      <c r="P2" s="92">
        <f t="shared" ref="P2:P8" si="0">L2*N2*O2</f>
        <v>184.61965026959999</v>
      </c>
      <c r="Q2" s="93" t="s">
        <v>915</v>
      </c>
      <c r="R2" s="92" t="s">
        <v>916</v>
      </c>
      <c r="S2" s="92" t="s">
        <v>917</v>
      </c>
      <c r="T2" s="94">
        <v>45063</v>
      </c>
      <c r="U2" s="95"/>
      <c r="V2" s="96">
        <f>BInt[[#This Row],[Precio_quetzal]]</f>
        <v>184.61965026959999</v>
      </c>
      <c r="W2" s="97">
        <v>1.6500000000000001E-2</v>
      </c>
      <c r="X2" s="97">
        <v>0.05</v>
      </c>
      <c r="Y2" s="97">
        <v>0.05</v>
      </c>
      <c r="Z2" s="97">
        <v>0.12</v>
      </c>
      <c r="AA2" s="95">
        <v>0</v>
      </c>
      <c r="AB2" s="98">
        <f t="shared" ref="AB2:AB41" si="1">IFERROR(V2*(1+W2)*(1+X2)," ")</f>
        <v>197.04916822400082</v>
      </c>
      <c r="AC2" s="98">
        <f t="shared" ref="AC2:AC41" si="2">IFERROR(Z2*AB2," ")</f>
        <v>23.645900186880098</v>
      </c>
      <c r="AD2" s="99">
        <f>BInt[[#This Row],[Precio_CIF]]+AC2</f>
        <v>220.69506841088094</v>
      </c>
      <c r="AE2" s="100"/>
      <c r="AF2" s="81"/>
    </row>
    <row r="3" spans="1:32" hidden="1" x14ac:dyDescent="0.25">
      <c r="A3" s="81" t="s">
        <v>918</v>
      </c>
      <c r="B3" s="101">
        <v>28</v>
      </c>
      <c r="C3" s="90" t="s">
        <v>909</v>
      </c>
      <c r="D3" s="90" t="s">
        <v>73</v>
      </c>
      <c r="E3" s="90" t="s">
        <v>74</v>
      </c>
      <c r="G3" s="90" t="s">
        <v>910</v>
      </c>
      <c r="H3" s="90" t="s">
        <v>919</v>
      </c>
      <c r="I3" s="90" t="s">
        <v>920</v>
      </c>
      <c r="J3" s="90" t="s">
        <v>921</v>
      </c>
      <c r="K3" s="90" t="s">
        <v>922</v>
      </c>
      <c r="L3" s="90">
        <v>8892.86</v>
      </c>
      <c r="M3" s="90" t="s">
        <v>923</v>
      </c>
      <c r="N3" s="90">
        <v>1.2999999999999999E-3</v>
      </c>
      <c r="O3" s="90">
        <v>7.8054300000000003</v>
      </c>
      <c r="P3" s="90">
        <f t="shared" si="0"/>
        <v>90.236375098739998</v>
      </c>
      <c r="Q3" s="102" t="s">
        <v>924</v>
      </c>
      <c r="R3" s="90" t="s">
        <v>925</v>
      </c>
      <c r="S3" s="90" t="s">
        <v>917</v>
      </c>
      <c r="T3" s="103">
        <v>45063</v>
      </c>
      <c r="U3" s="81"/>
      <c r="V3" s="104">
        <f>BInt[[#This Row],[Precio_quetzal]]</f>
        <v>90.236375098739998</v>
      </c>
      <c r="W3" s="105">
        <v>1.6500000000000001E-2</v>
      </c>
      <c r="X3" s="105">
        <v>0.05</v>
      </c>
      <c r="Y3" s="105">
        <v>0.05</v>
      </c>
      <c r="Z3" s="105">
        <v>0.12</v>
      </c>
      <c r="AA3" s="81">
        <v>0</v>
      </c>
      <c r="AB3" s="106">
        <f t="shared" si="1"/>
        <v>96.311539052262674</v>
      </c>
      <c r="AC3" s="106">
        <f t="shared" si="2"/>
        <v>11.55738468627152</v>
      </c>
      <c r="AD3" s="107">
        <f>BInt[[#This Row],[Precio_CIF]]+AC3</f>
        <v>107.86892373853419</v>
      </c>
      <c r="AE3" s="100"/>
      <c r="AF3" s="81"/>
    </row>
    <row r="4" spans="1:32" hidden="1" x14ac:dyDescent="0.25">
      <c r="A4" s="81" t="s">
        <v>926</v>
      </c>
      <c r="B4" s="101">
        <v>28</v>
      </c>
      <c r="C4" s="90" t="s">
        <v>909</v>
      </c>
      <c r="D4" s="90" t="s">
        <v>73</v>
      </c>
      <c r="E4" s="90" t="s">
        <v>74</v>
      </c>
      <c r="G4" s="90" t="s">
        <v>927</v>
      </c>
      <c r="H4" s="90" t="s">
        <v>928</v>
      </c>
      <c r="I4" s="90" t="s">
        <v>920</v>
      </c>
      <c r="J4" s="90" t="s">
        <v>929</v>
      </c>
      <c r="K4" s="90" t="s">
        <v>930</v>
      </c>
      <c r="L4" s="90">
        <v>81.599999999999994</v>
      </c>
      <c r="M4" s="90" t="s">
        <v>931</v>
      </c>
      <c r="N4" s="90">
        <v>9.2999999999999992E-3</v>
      </c>
      <c r="O4" s="90">
        <v>7.8054300000000003</v>
      </c>
      <c r="P4" s="90">
        <f t="shared" si="0"/>
        <v>5.9233847183999995</v>
      </c>
      <c r="Q4" s="102" t="s">
        <v>932</v>
      </c>
      <c r="R4" s="90" t="s">
        <v>933</v>
      </c>
      <c r="S4" s="90" t="s">
        <v>917</v>
      </c>
      <c r="T4" s="103">
        <v>45063</v>
      </c>
      <c r="U4" s="81"/>
      <c r="V4" s="104">
        <f>BInt[[#This Row],[Precio_quetzal]]</f>
        <v>5.9233847183999995</v>
      </c>
      <c r="W4" s="105">
        <v>1.6500000000000001E-2</v>
      </c>
      <c r="X4" s="105">
        <v>0.05</v>
      </c>
      <c r="Y4" s="105">
        <v>0.05</v>
      </c>
      <c r="Z4" s="105">
        <v>0.12</v>
      </c>
      <c r="AA4" s="81">
        <v>0</v>
      </c>
      <c r="AB4" s="106">
        <f t="shared" si="1"/>
        <v>6.3221765945662796</v>
      </c>
      <c r="AC4" s="106">
        <f t="shared" si="2"/>
        <v>0.75866119134795351</v>
      </c>
      <c r="AD4" s="107">
        <f>BInt[[#This Row],[Precio_CIF]]+AC4</f>
        <v>7.0808377859142331</v>
      </c>
      <c r="AE4" s="100"/>
      <c r="AF4" s="81"/>
    </row>
    <row r="5" spans="1:32" hidden="1" x14ac:dyDescent="0.25">
      <c r="A5" s="81" t="s">
        <v>934</v>
      </c>
      <c r="B5" s="101">
        <v>34</v>
      </c>
      <c r="C5" s="90" t="s">
        <v>935</v>
      </c>
      <c r="D5" s="108" t="s">
        <v>87</v>
      </c>
      <c r="E5" s="108" t="s">
        <v>88</v>
      </c>
      <c r="F5" s="90" t="s">
        <v>323</v>
      </c>
      <c r="G5" s="90" t="s">
        <v>910</v>
      </c>
      <c r="H5" s="90" t="s">
        <v>936</v>
      </c>
      <c r="I5" s="90" t="s">
        <v>238</v>
      </c>
      <c r="J5" s="90" t="s">
        <v>937</v>
      </c>
      <c r="K5" s="90" t="s">
        <v>913</v>
      </c>
      <c r="L5" s="90">
        <v>21</v>
      </c>
      <c r="M5" s="90" t="s">
        <v>914</v>
      </c>
      <c r="N5" s="90">
        <v>5.7000000000000002E-2</v>
      </c>
      <c r="O5" s="90">
        <v>7.8054300000000003</v>
      </c>
      <c r="P5" s="90">
        <f t="shared" si="0"/>
        <v>9.3430997100000006</v>
      </c>
      <c r="Q5" s="102" t="s">
        <v>938</v>
      </c>
      <c r="R5" s="90" t="s">
        <v>939</v>
      </c>
      <c r="S5" s="90" t="s">
        <v>917</v>
      </c>
      <c r="T5" s="103">
        <v>45063</v>
      </c>
      <c r="U5" s="81"/>
      <c r="V5" s="104">
        <f>BInt[[#This Row],[Precio_quetzal]]</f>
        <v>9.3430997100000006</v>
      </c>
      <c r="W5" s="105">
        <v>1.6500000000000001E-2</v>
      </c>
      <c r="X5" s="105">
        <v>0.05</v>
      </c>
      <c r="Y5" s="105">
        <v>0.05</v>
      </c>
      <c r="Z5" s="105">
        <v>0.12</v>
      </c>
      <c r="AA5" s="81">
        <v>0</v>
      </c>
      <c r="AB5" s="106">
        <f t="shared" si="1"/>
        <v>9.9721238979757505</v>
      </c>
      <c r="AC5" s="106">
        <f t="shared" si="2"/>
        <v>1.1966548677570901</v>
      </c>
      <c r="AD5" s="107">
        <f>BInt[[#This Row],[Precio_CIF]]+AC5</f>
        <v>11.16877876573284</v>
      </c>
      <c r="AE5" s="100"/>
      <c r="AF5" s="81"/>
    </row>
    <row r="6" spans="1:32" hidden="1" x14ac:dyDescent="0.25">
      <c r="A6" s="81" t="s">
        <v>940</v>
      </c>
      <c r="B6" s="101">
        <v>34</v>
      </c>
      <c r="C6" s="90" t="s">
        <v>935</v>
      </c>
      <c r="D6" s="108" t="s">
        <v>87</v>
      </c>
      <c r="E6" s="108" t="s">
        <v>88</v>
      </c>
      <c r="F6" s="90" t="s">
        <v>323</v>
      </c>
      <c r="G6" s="90" t="s">
        <v>910</v>
      </c>
      <c r="H6" s="90" t="s">
        <v>941</v>
      </c>
      <c r="I6" s="90" t="s">
        <v>238</v>
      </c>
      <c r="J6" s="90" t="s">
        <v>942</v>
      </c>
      <c r="K6" s="90" t="s">
        <v>913</v>
      </c>
      <c r="L6" s="90">
        <v>22.4</v>
      </c>
      <c r="M6" s="90" t="s">
        <v>914</v>
      </c>
      <c r="N6" s="90">
        <v>5.7000000000000002E-2</v>
      </c>
      <c r="O6" s="90">
        <v>7.8054300000000003</v>
      </c>
      <c r="P6" s="90">
        <f t="shared" si="0"/>
        <v>9.9659730240000002</v>
      </c>
      <c r="Q6" s="102" t="s">
        <v>943</v>
      </c>
      <c r="R6" s="90" t="s">
        <v>944</v>
      </c>
      <c r="S6" s="90" t="s">
        <v>917</v>
      </c>
      <c r="T6" s="103">
        <v>45063</v>
      </c>
      <c r="U6" s="81"/>
      <c r="V6" s="104">
        <f>BInt[[#This Row],[Precio_quetzal]]</f>
        <v>9.9659730240000002</v>
      </c>
      <c r="W6" s="105">
        <v>1.6500000000000001E-2</v>
      </c>
      <c r="X6" s="105">
        <v>0.05</v>
      </c>
      <c r="Y6" s="105">
        <v>0.05</v>
      </c>
      <c r="Z6" s="105">
        <v>0.12</v>
      </c>
      <c r="AA6" s="81">
        <v>0</v>
      </c>
      <c r="AB6" s="106">
        <f t="shared" si="1"/>
        <v>10.6369321578408</v>
      </c>
      <c r="AC6" s="106">
        <f t="shared" si="2"/>
        <v>1.2764318589408958</v>
      </c>
      <c r="AD6" s="107">
        <f>BInt[[#This Row],[Precio_CIF]]+AC6</f>
        <v>11.913364016781696</v>
      </c>
      <c r="AE6" s="100"/>
      <c r="AF6" s="81"/>
    </row>
    <row r="7" spans="1:32" hidden="1" x14ac:dyDescent="0.25">
      <c r="A7" s="81" t="s">
        <v>945</v>
      </c>
      <c r="B7" s="101">
        <v>34</v>
      </c>
      <c r="C7" s="90" t="s">
        <v>935</v>
      </c>
      <c r="D7" s="108" t="s">
        <v>87</v>
      </c>
      <c r="E7" s="108" t="s">
        <v>88</v>
      </c>
      <c r="F7" s="90" t="s">
        <v>946</v>
      </c>
      <c r="G7" s="90" t="s">
        <v>910</v>
      </c>
      <c r="H7" s="90" t="s">
        <v>947</v>
      </c>
      <c r="I7" s="90" t="s">
        <v>238</v>
      </c>
      <c r="J7" s="90" t="s">
        <v>948</v>
      </c>
      <c r="K7" s="90" t="s">
        <v>949</v>
      </c>
      <c r="L7" s="90">
        <v>3220</v>
      </c>
      <c r="M7" s="90" t="s">
        <v>950</v>
      </c>
      <c r="N7" s="90">
        <v>2.2000000000000001E-4</v>
      </c>
      <c r="O7" s="90">
        <v>7.8054300000000003</v>
      </c>
      <c r="P7" s="90">
        <f t="shared" si="0"/>
        <v>5.5293666120000005</v>
      </c>
      <c r="Q7" s="102" t="s">
        <v>951</v>
      </c>
      <c r="R7" s="90" t="s">
        <v>944</v>
      </c>
      <c r="S7" s="90" t="s">
        <v>917</v>
      </c>
      <c r="T7" s="103">
        <v>45063</v>
      </c>
      <c r="U7" s="81"/>
      <c r="V7" s="104">
        <f>BInt[[#This Row],[Precio_quetzal]]</f>
        <v>5.5293666120000005</v>
      </c>
      <c r="W7" s="105">
        <v>1.6500000000000001E-2</v>
      </c>
      <c r="X7" s="105">
        <v>0.05</v>
      </c>
      <c r="Y7" s="105">
        <v>0.05</v>
      </c>
      <c r="Z7" s="105">
        <v>0.12</v>
      </c>
      <c r="AA7" s="81">
        <v>0</v>
      </c>
      <c r="AB7" s="106">
        <f t="shared" si="1"/>
        <v>5.9016312191529003</v>
      </c>
      <c r="AC7" s="106">
        <f t="shared" si="2"/>
        <v>0.70819574629834803</v>
      </c>
      <c r="AD7" s="107">
        <f>BInt[[#This Row],[Precio_CIF]]+AC7</f>
        <v>6.6098269654512487</v>
      </c>
      <c r="AE7" s="100"/>
      <c r="AF7" s="81"/>
    </row>
    <row r="8" spans="1:32" hidden="1" x14ac:dyDescent="0.25">
      <c r="A8" s="81" t="s">
        <v>952</v>
      </c>
      <c r="B8" s="101">
        <v>35</v>
      </c>
      <c r="C8" s="90" t="s">
        <v>953</v>
      </c>
      <c r="D8" s="108" t="s">
        <v>90</v>
      </c>
      <c r="E8" s="108" t="s">
        <v>954</v>
      </c>
      <c r="G8" s="90" t="s">
        <v>910</v>
      </c>
      <c r="H8" s="90" t="s">
        <v>955</v>
      </c>
      <c r="I8" s="90" t="s">
        <v>238</v>
      </c>
      <c r="J8" s="90" t="s">
        <v>956</v>
      </c>
      <c r="K8" s="90" t="s">
        <v>957</v>
      </c>
      <c r="L8" s="90">
        <f>14772.98/500</f>
        <v>29.545960000000001</v>
      </c>
      <c r="M8" s="90" t="s">
        <v>958</v>
      </c>
      <c r="N8" s="90">
        <v>4.3E-3</v>
      </c>
      <c r="O8" s="90">
        <v>7.8054300000000003</v>
      </c>
      <c r="P8" s="90">
        <f t="shared" si="0"/>
        <v>0.99166136702004004</v>
      </c>
      <c r="Q8" s="102" t="s">
        <v>959</v>
      </c>
      <c r="R8" s="90" t="s">
        <v>960</v>
      </c>
      <c r="S8" s="90"/>
      <c r="T8" s="103">
        <v>45064</v>
      </c>
      <c r="U8" s="81"/>
      <c r="V8" s="104">
        <f>BInt[[#This Row],[Precio_quetzal]]</f>
        <v>0.99166136702004004</v>
      </c>
      <c r="W8" s="105">
        <v>1.6500000000000001E-2</v>
      </c>
      <c r="X8" s="105">
        <v>0.05</v>
      </c>
      <c r="Y8" s="105">
        <v>0.05</v>
      </c>
      <c r="Z8" s="105">
        <v>0.12</v>
      </c>
      <c r="AA8" s="81">
        <v>0</v>
      </c>
      <c r="AB8" s="106">
        <f t="shared" si="1"/>
        <v>1.0584249685546643</v>
      </c>
      <c r="AC8" s="106">
        <f t="shared" si="2"/>
        <v>0.1270109962265597</v>
      </c>
      <c r="AD8" s="107">
        <f>BInt[[#This Row],[Precio_CIF]]+AC8</f>
        <v>1.185435964781224</v>
      </c>
      <c r="AE8" s="100"/>
      <c r="AF8" s="81"/>
    </row>
    <row r="9" spans="1:32" hidden="1" x14ac:dyDescent="0.25">
      <c r="A9" s="81" t="s">
        <v>961</v>
      </c>
      <c r="B9" s="101">
        <v>36</v>
      </c>
      <c r="C9" s="90" t="s">
        <v>962</v>
      </c>
      <c r="D9" s="108" t="s">
        <v>92</v>
      </c>
      <c r="E9" s="108" t="s">
        <v>93</v>
      </c>
      <c r="F9" s="90" t="s">
        <v>963</v>
      </c>
      <c r="G9" s="90" t="s">
        <v>964</v>
      </c>
      <c r="H9" s="90" t="s">
        <v>965</v>
      </c>
      <c r="I9" s="90" t="s">
        <v>966</v>
      </c>
      <c r="J9" s="90" t="s">
        <v>937</v>
      </c>
      <c r="K9" s="90" t="s">
        <v>967</v>
      </c>
      <c r="L9" s="109">
        <v>1259</v>
      </c>
      <c r="M9" s="109" t="s">
        <v>914</v>
      </c>
      <c r="N9" s="90">
        <v>5.7000000000000002E-2</v>
      </c>
      <c r="O9" s="90">
        <v>7.8053999999999997</v>
      </c>
      <c r="P9" s="90">
        <f>L9*N9*O9</f>
        <v>560.13892020000003</v>
      </c>
      <c r="Q9" s="102" t="s">
        <v>968</v>
      </c>
      <c r="R9" s="90" t="s">
        <v>969</v>
      </c>
      <c r="S9" s="90" t="s">
        <v>970</v>
      </c>
      <c r="T9" s="90" t="s">
        <v>971</v>
      </c>
      <c r="U9" s="81"/>
      <c r="V9" s="104">
        <f>BInt[[#This Row],[Precio_quetzal]]</f>
        <v>560.13892020000003</v>
      </c>
      <c r="W9" s="105">
        <v>1.6500000000000001E-2</v>
      </c>
      <c r="X9" s="105">
        <v>0.05</v>
      </c>
      <c r="Y9" s="105">
        <v>0.05</v>
      </c>
      <c r="Z9" s="105">
        <v>0.12</v>
      </c>
      <c r="AA9" s="81">
        <v>0</v>
      </c>
      <c r="AB9" s="106">
        <f t="shared" si="1"/>
        <v>597.85027300246497</v>
      </c>
      <c r="AC9" s="106">
        <f t="shared" si="2"/>
        <v>71.7420327602958</v>
      </c>
      <c r="AD9" s="107">
        <f>BInt[[#This Row],[Precio_CIF]]+AC9</f>
        <v>669.59230576276082</v>
      </c>
      <c r="AE9" s="100"/>
      <c r="AF9" s="81"/>
    </row>
    <row r="10" spans="1:32" hidden="1" x14ac:dyDescent="0.25">
      <c r="A10" s="81" t="s">
        <v>972</v>
      </c>
      <c r="B10" s="101">
        <v>36</v>
      </c>
      <c r="C10" s="90" t="s">
        <v>962</v>
      </c>
      <c r="D10" s="108" t="s">
        <v>92</v>
      </c>
      <c r="E10" s="108" t="s">
        <v>93</v>
      </c>
      <c r="F10" s="90" t="s">
        <v>963</v>
      </c>
      <c r="G10" s="90" t="s">
        <v>973</v>
      </c>
      <c r="H10" s="90" t="s">
        <v>974</v>
      </c>
      <c r="I10" s="90" t="s">
        <v>966</v>
      </c>
      <c r="J10" s="90" t="s">
        <v>974</v>
      </c>
      <c r="K10" s="90" t="s">
        <v>975</v>
      </c>
      <c r="L10" s="109">
        <v>2699</v>
      </c>
      <c r="M10" s="109" t="s">
        <v>976</v>
      </c>
      <c r="N10" s="90">
        <v>1.2E-2</v>
      </c>
      <c r="O10" s="90">
        <v>7.8053999999999997</v>
      </c>
      <c r="P10" s="90">
        <f>N10*L10*O10</f>
        <v>252.80129519999997</v>
      </c>
      <c r="Q10" s="102" t="s">
        <v>977</v>
      </c>
      <c r="S10" s="90" t="s">
        <v>970</v>
      </c>
      <c r="T10" s="90" t="s">
        <v>971</v>
      </c>
      <c r="U10" s="81"/>
      <c r="V10" s="104">
        <f>BInt[[#This Row],[Precio_quetzal]]</f>
        <v>252.80129519999997</v>
      </c>
      <c r="W10" s="105">
        <v>1.6500000000000001E-2</v>
      </c>
      <c r="X10" s="105">
        <v>0.05</v>
      </c>
      <c r="Y10" s="105">
        <v>0.05</v>
      </c>
      <c r="Z10" s="105">
        <v>0.12</v>
      </c>
      <c r="AA10" s="81">
        <v>0</v>
      </c>
      <c r="AB10" s="106">
        <f t="shared" si="1"/>
        <v>269.82114239933998</v>
      </c>
      <c r="AC10" s="106">
        <f t="shared" si="2"/>
        <v>32.378537087920797</v>
      </c>
      <c r="AD10" s="107">
        <f>BInt[[#This Row],[Precio_CIF]]+AC10</f>
        <v>302.19967948726077</v>
      </c>
      <c r="AE10" s="100"/>
      <c r="AF10" s="81"/>
    </row>
    <row r="11" spans="1:32" hidden="1" x14ac:dyDescent="0.25">
      <c r="A11" s="81" t="s">
        <v>978</v>
      </c>
      <c r="B11" s="101">
        <v>38</v>
      </c>
      <c r="C11" s="90" t="s">
        <v>979</v>
      </c>
      <c r="D11" s="108" t="s">
        <v>980</v>
      </c>
      <c r="E11" s="108" t="s">
        <v>981</v>
      </c>
      <c r="F11" s="90" t="s">
        <v>982</v>
      </c>
      <c r="G11" s="90" t="s">
        <v>973</v>
      </c>
      <c r="H11" s="90" t="s">
        <v>983</v>
      </c>
      <c r="I11" s="90" t="s">
        <v>966</v>
      </c>
      <c r="J11" s="90" t="s">
        <v>983</v>
      </c>
      <c r="K11" s="90" t="s">
        <v>984</v>
      </c>
      <c r="L11" s="90">
        <v>17.88</v>
      </c>
      <c r="M11" s="109" t="s">
        <v>985</v>
      </c>
      <c r="N11" s="90">
        <v>0.39</v>
      </c>
      <c r="O11" s="90">
        <v>7.8053999999999997</v>
      </c>
      <c r="P11" s="90">
        <f>N11*L11*O11</f>
        <v>54.428615280000002</v>
      </c>
      <c r="Q11" s="102" t="s">
        <v>986</v>
      </c>
      <c r="S11" s="90" t="s">
        <v>970</v>
      </c>
      <c r="T11" s="90" t="s">
        <v>971</v>
      </c>
      <c r="U11" s="81"/>
      <c r="V11" s="104">
        <f>BInt[[#This Row],[Precio_quetzal]]</f>
        <v>54.428615280000002</v>
      </c>
      <c r="W11" s="105">
        <v>1.6500000000000001E-2</v>
      </c>
      <c r="X11" s="105">
        <v>0.05</v>
      </c>
      <c r="Y11" s="105">
        <v>0.05</v>
      </c>
      <c r="Z11" s="105">
        <v>0.12</v>
      </c>
      <c r="AA11" s="81">
        <v>0</v>
      </c>
      <c r="AB11" s="106">
        <f t="shared" si="1"/>
        <v>58.093021803726003</v>
      </c>
      <c r="AC11" s="106">
        <f t="shared" si="2"/>
        <v>6.9711626164471205</v>
      </c>
      <c r="AD11" s="107">
        <f>BInt[[#This Row],[Precio_CIF]]+AC11</f>
        <v>65.06418442017312</v>
      </c>
      <c r="AE11" s="100"/>
      <c r="AF11" s="81"/>
    </row>
    <row r="12" spans="1:32" x14ac:dyDescent="0.25">
      <c r="A12" s="81" t="s">
        <v>987</v>
      </c>
      <c r="B12" s="101">
        <v>55</v>
      </c>
      <c r="C12" s="90" t="s">
        <v>988</v>
      </c>
      <c r="D12" s="108" t="s">
        <v>131</v>
      </c>
      <c r="E12" s="108" t="s">
        <v>132</v>
      </c>
      <c r="F12" s="90" t="s">
        <v>946</v>
      </c>
      <c r="G12" s="90" t="s">
        <v>973</v>
      </c>
      <c r="H12" s="90" t="s">
        <v>989</v>
      </c>
      <c r="I12" s="90" t="s">
        <v>990</v>
      </c>
      <c r="J12" s="90" t="s">
        <v>989</v>
      </c>
      <c r="K12" s="90" t="s">
        <v>991</v>
      </c>
      <c r="L12" s="90">
        <v>57.74</v>
      </c>
      <c r="M12" s="90" t="s">
        <v>992</v>
      </c>
      <c r="N12" s="90">
        <v>0.74</v>
      </c>
      <c r="O12" s="90">
        <v>7.8053999999999997</v>
      </c>
      <c r="P12" s="90">
        <f>L12*N12*O12</f>
        <v>333.50600903999998</v>
      </c>
      <c r="Q12" s="102" t="s">
        <v>993</v>
      </c>
      <c r="S12" s="90" t="s">
        <v>970</v>
      </c>
      <c r="T12" s="90" t="s">
        <v>971</v>
      </c>
      <c r="U12" s="81"/>
      <c r="V12" s="104">
        <f>BInt[[#This Row],[Precio_quetzal]]</f>
        <v>333.50600903999998</v>
      </c>
      <c r="W12" s="105">
        <v>1.6500000000000001E-2</v>
      </c>
      <c r="X12" s="105">
        <v>0.05</v>
      </c>
      <c r="Y12" s="105">
        <v>0.05</v>
      </c>
      <c r="Z12" s="105">
        <v>0.12</v>
      </c>
      <c r="AA12" s="81">
        <v>0</v>
      </c>
      <c r="AB12" s="106">
        <f t="shared" si="1"/>
        <v>355.95930109861797</v>
      </c>
      <c r="AC12" s="106">
        <f t="shared" si="2"/>
        <v>42.715116131834158</v>
      </c>
      <c r="AD12" s="107">
        <f>BInt[[#This Row],[Precio_CIF]]+AC12</f>
        <v>398.67441723045215</v>
      </c>
      <c r="AE12" s="100"/>
      <c r="AF12" s="81"/>
    </row>
    <row r="13" spans="1:32" x14ac:dyDescent="0.25">
      <c r="A13" s="81" t="s">
        <v>994</v>
      </c>
      <c r="B13" s="101">
        <v>55</v>
      </c>
      <c r="C13" s="90" t="s">
        <v>988</v>
      </c>
      <c r="D13" s="108" t="s">
        <v>131</v>
      </c>
      <c r="E13" s="108" t="s">
        <v>132</v>
      </c>
      <c r="F13" s="90" t="s">
        <v>946</v>
      </c>
      <c r="G13" s="90" t="s">
        <v>973</v>
      </c>
      <c r="H13" s="90" t="s">
        <v>983</v>
      </c>
      <c r="I13" s="90" t="s">
        <v>966</v>
      </c>
      <c r="J13" s="90" t="s">
        <v>983</v>
      </c>
      <c r="K13" s="90" t="s">
        <v>995</v>
      </c>
      <c r="L13" s="90">
        <v>81.13</v>
      </c>
      <c r="M13" s="90" t="s">
        <v>996</v>
      </c>
      <c r="N13" s="90" t="s">
        <v>997</v>
      </c>
      <c r="O13" s="90">
        <v>7.8053999999999997</v>
      </c>
      <c r="P13" s="90">
        <f>O13*L13</f>
        <v>633.25210199999992</v>
      </c>
      <c r="Q13" s="102" t="s">
        <v>998</v>
      </c>
      <c r="S13" s="90" t="s">
        <v>970</v>
      </c>
      <c r="T13" s="90" t="s">
        <v>971</v>
      </c>
      <c r="U13" s="81"/>
      <c r="V13" s="104">
        <f>BInt[[#This Row],[Precio_quetzal]]</f>
        <v>633.25210199999992</v>
      </c>
      <c r="W13" s="105">
        <v>1.6500000000000001E-2</v>
      </c>
      <c r="X13" s="105">
        <v>0.05</v>
      </c>
      <c r="Y13" s="105">
        <v>0.05</v>
      </c>
      <c r="Z13" s="105">
        <v>0.12</v>
      </c>
      <c r="AA13" s="81">
        <v>0</v>
      </c>
      <c r="AB13" s="106">
        <f t="shared" si="1"/>
        <v>675.88579976714993</v>
      </c>
      <c r="AC13" s="106">
        <f t="shared" si="2"/>
        <v>81.106295972057993</v>
      </c>
      <c r="AD13" s="107">
        <f>BInt[[#This Row],[Precio_CIF]]+AC13</f>
        <v>756.99209573920791</v>
      </c>
      <c r="AE13" s="100"/>
      <c r="AF13" s="81"/>
    </row>
    <row r="14" spans="1:32" x14ac:dyDescent="0.25">
      <c r="A14" s="81" t="s">
        <v>999</v>
      </c>
      <c r="B14" s="101">
        <v>68</v>
      </c>
      <c r="C14" s="90" t="s">
        <v>1000</v>
      </c>
      <c r="D14" s="90" t="s">
        <v>159</v>
      </c>
      <c r="E14" s="90" t="s">
        <v>1001</v>
      </c>
      <c r="F14" s="90" t="s">
        <v>982</v>
      </c>
      <c r="G14" s="90" t="s">
        <v>973</v>
      </c>
      <c r="H14" s="90" t="s">
        <v>1002</v>
      </c>
      <c r="I14" s="90" t="s">
        <v>1003</v>
      </c>
      <c r="J14" s="90" t="s">
        <v>983</v>
      </c>
      <c r="K14" s="90" t="s">
        <v>995</v>
      </c>
      <c r="L14" s="90">
        <v>96.04</v>
      </c>
      <c r="M14" s="90" t="s">
        <v>1004</v>
      </c>
      <c r="N14" s="90" t="s">
        <v>997</v>
      </c>
      <c r="O14" s="90">
        <v>7.8053999999999997</v>
      </c>
      <c r="P14" s="90">
        <f>O14*L14/10</f>
        <v>74.963061600000003</v>
      </c>
      <c r="Q14" s="102" t="s">
        <v>1005</v>
      </c>
      <c r="R14" s="110" t="s">
        <v>1006</v>
      </c>
      <c r="S14" s="90" t="s">
        <v>970</v>
      </c>
      <c r="T14" s="90" t="s">
        <v>971</v>
      </c>
      <c r="U14" s="81"/>
      <c r="V14" s="104">
        <f>BInt[[#This Row],[Precio_quetzal]]</f>
        <v>74.963061600000003</v>
      </c>
      <c r="W14" s="105">
        <v>1.6500000000000001E-2</v>
      </c>
      <c r="X14" s="105">
        <v>0.05</v>
      </c>
      <c r="Y14" s="105">
        <v>0.05</v>
      </c>
      <c r="Z14" s="105">
        <v>0.12</v>
      </c>
      <c r="AA14" s="81">
        <v>0</v>
      </c>
      <c r="AB14" s="106">
        <f t="shared" si="1"/>
        <v>80.00994972222</v>
      </c>
      <c r="AC14" s="106">
        <f t="shared" si="2"/>
        <v>9.6011939666663988</v>
      </c>
      <c r="AD14" s="107">
        <f>BInt[[#This Row],[Precio_CIF]]+AC14</f>
        <v>89.611143688886401</v>
      </c>
      <c r="AE14" s="100"/>
      <c r="AF14" s="81"/>
    </row>
    <row r="15" spans="1:32" x14ac:dyDescent="0.25">
      <c r="A15" s="81" t="s">
        <v>1007</v>
      </c>
      <c r="B15" s="101">
        <v>68</v>
      </c>
      <c r="C15" s="90" t="s">
        <v>1000</v>
      </c>
      <c r="D15" s="90" t="s">
        <v>159</v>
      </c>
      <c r="E15" s="90" t="s">
        <v>1001</v>
      </c>
      <c r="F15" s="90" t="s">
        <v>1008</v>
      </c>
      <c r="G15" s="90" t="s">
        <v>973</v>
      </c>
      <c r="H15" s="90" t="s">
        <v>983</v>
      </c>
      <c r="I15" s="90" t="s">
        <v>966</v>
      </c>
      <c r="J15" s="90" t="s">
        <v>983</v>
      </c>
      <c r="K15" s="90" t="s">
        <v>975</v>
      </c>
      <c r="L15" s="90">
        <v>618.79999999999995</v>
      </c>
      <c r="M15" s="90" t="s">
        <v>976</v>
      </c>
      <c r="N15" s="90">
        <v>1.2E-2</v>
      </c>
      <c r="O15" s="90">
        <v>7.8053999999999997</v>
      </c>
      <c r="P15" s="90">
        <f>N15*L15*O15</f>
        <v>57.959778239999991</v>
      </c>
      <c r="Q15" s="102" t="s">
        <v>1009</v>
      </c>
      <c r="R15" s="111"/>
      <c r="S15" s="90" t="s">
        <v>970</v>
      </c>
      <c r="T15" s="90" t="s">
        <v>971</v>
      </c>
      <c r="U15" s="81"/>
      <c r="V15" s="104">
        <f>BInt[[#This Row],[Precio_quetzal]]</f>
        <v>57.959778239999991</v>
      </c>
      <c r="W15" s="105">
        <v>1.6500000000000001E-2</v>
      </c>
      <c r="X15" s="105">
        <v>0.05</v>
      </c>
      <c r="Y15" s="105">
        <v>0.05</v>
      </c>
      <c r="Z15" s="105">
        <v>0.12</v>
      </c>
      <c r="AA15" s="81">
        <v>0</v>
      </c>
      <c r="AB15" s="106">
        <f t="shared" si="1"/>
        <v>61.861920310007996</v>
      </c>
      <c r="AC15" s="106">
        <f t="shared" si="2"/>
        <v>7.4234304372009596</v>
      </c>
      <c r="AD15" s="107">
        <f>BInt[[#This Row],[Precio_CIF]]+AC15</f>
        <v>69.285350747208952</v>
      </c>
      <c r="AE15" s="100"/>
      <c r="AF15" s="81"/>
    </row>
    <row r="16" spans="1:32" x14ac:dyDescent="0.25">
      <c r="A16" s="81" t="s">
        <v>1010</v>
      </c>
      <c r="B16" s="101">
        <v>68</v>
      </c>
      <c r="C16" s="90" t="s">
        <v>1000</v>
      </c>
      <c r="D16" s="90" t="s">
        <v>159</v>
      </c>
      <c r="E16" s="90" t="s">
        <v>1001</v>
      </c>
      <c r="F16" s="90" t="s">
        <v>1008</v>
      </c>
      <c r="G16" s="90" t="s">
        <v>973</v>
      </c>
      <c r="H16" s="90" t="s">
        <v>1011</v>
      </c>
      <c r="J16" s="90" t="s">
        <v>1011</v>
      </c>
      <c r="K16" s="90" t="s">
        <v>1012</v>
      </c>
      <c r="L16" s="90">
        <v>10</v>
      </c>
      <c r="M16" s="90" t="s">
        <v>1013</v>
      </c>
      <c r="N16" s="90">
        <v>5.0999999999999997E-2</v>
      </c>
      <c r="O16" s="90">
        <v>7.8053999999999997</v>
      </c>
      <c r="P16" s="90">
        <f>(10*0.051)*7.8054</f>
        <v>3.9807539999999997</v>
      </c>
      <c r="Q16" s="102"/>
      <c r="R16" s="111"/>
      <c r="S16" s="90"/>
      <c r="T16" s="90"/>
      <c r="U16" s="81"/>
      <c r="V16" s="104">
        <f>BInt[[#This Row],[Precio_quetzal]]</f>
        <v>3.9807539999999997</v>
      </c>
      <c r="W16" s="105">
        <v>1.6500000000000001E-2</v>
      </c>
      <c r="X16" s="105">
        <v>0.05</v>
      </c>
      <c r="Y16" s="105">
        <v>0.05</v>
      </c>
      <c r="Z16" s="105">
        <v>0.12</v>
      </c>
      <c r="AA16" s="81">
        <v>0</v>
      </c>
      <c r="AB16" s="106">
        <f t="shared" si="1"/>
        <v>4.2487582630499992</v>
      </c>
      <c r="AC16" s="106">
        <f t="shared" si="2"/>
        <v>0.50985099156599989</v>
      </c>
      <c r="AD16" s="107">
        <f>BInt[[#This Row],[Precio_CIF]]+AC16</f>
        <v>4.7586092546159993</v>
      </c>
      <c r="AE16" s="100"/>
      <c r="AF16" s="81"/>
    </row>
    <row r="17" spans="1:32" x14ac:dyDescent="0.25">
      <c r="A17" s="81" t="s">
        <v>1014</v>
      </c>
      <c r="B17" s="101">
        <v>71</v>
      </c>
      <c r="C17" s="90" t="s">
        <v>655</v>
      </c>
      <c r="D17" s="90" t="s">
        <v>166</v>
      </c>
      <c r="E17" s="90" t="s">
        <v>167</v>
      </c>
      <c r="F17" s="90" t="s">
        <v>1015</v>
      </c>
      <c r="G17" s="90" t="s">
        <v>964</v>
      </c>
      <c r="H17" s="90" t="s">
        <v>1016</v>
      </c>
      <c r="I17" s="90" t="s">
        <v>1017</v>
      </c>
      <c r="J17" s="90" t="s">
        <v>1018</v>
      </c>
      <c r="K17" s="90" t="s">
        <v>1019</v>
      </c>
      <c r="L17" s="90">
        <v>299.61</v>
      </c>
      <c r="M17" s="90" t="s">
        <v>996</v>
      </c>
      <c r="N17" s="90" t="s">
        <v>997</v>
      </c>
      <c r="O17" s="90">
        <v>7.8053999999999997</v>
      </c>
      <c r="P17" s="90">
        <f>O17*L17</f>
        <v>2338.5758940000001</v>
      </c>
      <c r="Q17" s="102" t="s">
        <v>1020</v>
      </c>
      <c r="S17" s="90" t="s">
        <v>1021</v>
      </c>
      <c r="T17" s="90" t="s">
        <v>971</v>
      </c>
      <c r="U17" s="81"/>
      <c r="V17" s="104">
        <f>BInt[[#This Row],[Precio_quetzal]]</f>
        <v>2338.5758940000001</v>
      </c>
      <c r="W17" s="105">
        <v>1.6500000000000001E-2</v>
      </c>
      <c r="X17" s="105">
        <v>0.05</v>
      </c>
      <c r="Y17" s="105">
        <v>0.05</v>
      </c>
      <c r="Z17" s="105">
        <v>0.12</v>
      </c>
      <c r="AA17" s="81">
        <v>0</v>
      </c>
      <c r="AB17" s="106">
        <f t="shared" si="1"/>
        <v>2496.0205160635501</v>
      </c>
      <c r="AC17" s="106">
        <f t="shared" si="2"/>
        <v>299.52246192762601</v>
      </c>
      <c r="AD17" s="107">
        <f>BInt[[#This Row],[Precio_CIF]]+AC17</f>
        <v>2795.542977991176</v>
      </c>
      <c r="AE17" s="100"/>
      <c r="AF17" s="81"/>
    </row>
    <row r="18" spans="1:32" x14ac:dyDescent="0.25">
      <c r="A18" s="81" t="s">
        <v>1022</v>
      </c>
      <c r="B18" s="101">
        <v>71</v>
      </c>
      <c r="C18" s="90" t="s">
        <v>655</v>
      </c>
      <c r="D18" s="90" t="s">
        <v>166</v>
      </c>
      <c r="E18" s="90" t="s">
        <v>167</v>
      </c>
      <c r="F18" s="90" t="s">
        <v>1015</v>
      </c>
      <c r="G18" s="90" t="s">
        <v>964</v>
      </c>
      <c r="H18" s="90" t="s">
        <v>1023</v>
      </c>
      <c r="I18" s="90" t="s">
        <v>966</v>
      </c>
      <c r="J18" s="90" t="s">
        <v>1018</v>
      </c>
      <c r="K18" s="90" t="s">
        <v>913</v>
      </c>
      <c r="L18" s="112">
        <v>3087</v>
      </c>
      <c r="M18" s="90" t="s">
        <v>914</v>
      </c>
      <c r="N18" s="90">
        <v>5.7000000000000002E-2</v>
      </c>
      <c r="O18" s="90">
        <v>7.8053999999999997</v>
      </c>
      <c r="P18" s="90">
        <f>O18*L18/6</f>
        <v>4015.8782999999999</v>
      </c>
      <c r="Q18" s="102" t="s">
        <v>1024</v>
      </c>
      <c r="R18" s="90" t="s">
        <v>1025</v>
      </c>
      <c r="S18" s="90" t="s">
        <v>1021</v>
      </c>
      <c r="T18" s="90" t="s">
        <v>971</v>
      </c>
      <c r="U18" s="81"/>
      <c r="V18" s="104">
        <f>BInt[[#This Row],[Precio_quetzal]]</f>
        <v>4015.8782999999999</v>
      </c>
      <c r="W18" s="105">
        <v>1.6500000000000001E-2</v>
      </c>
      <c r="X18" s="105">
        <v>0.05</v>
      </c>
      <c r="Y18" s="105">
        <v>0.05</v>
      </c>
      <c r="Z18" s="105">
        <v>0.12</v>
      </c>
      <c r="AA18" s="81">
        <v>0</v>
      </c>
      <c r="AB18" s="106">
        <f t="shared" si="1"/>
        <v>4286.2473065474996</v>
      </c>
      <c r="AC18" s="106">
        <f t="shared" si="2"/>
        <v>514.3496767856999</v>
      </c>
      <c r="AD18" s="107">
        <f>BInt[[#This Row],[Precio_CIF]]+AC18</f>
        <v>4800.5969833331992</v>
      </c>
      <c r="AE18" s="100"/>
      <c r="AF18" s="81"/>
    </row>
    <row r="19" spans="1:32" x14ac:dyDescent="0.25">
      <c r="A19" s="81" t="s">
        <v>1026</v>
      </c>
      <c r="B19" s="101">
        <v>71</v>
      </c>
      <c r="C19" s="90" t="s">
        <v>655</v>
      </c>
      <c r="D19" s="90" t="s">
        <v>166</v>
      </c>
      <c r="E19" s="90" t="s">
        <v>167</v>
      </c>
      <c r="F19" s="90" t="s">
        <v>1015</v>
      </c>
      <c r="G19" s="90" t="s">
        <v>973</v>
      </c>
      <c r="H19" s="90" t="s">
        <v>1027</v>
      </c>
      <c r="I19" s="90" t="s">
        <v>966</v>
      </c>
      <c r="J19" s="90" t="s">
        <v>1028</v>
      </c>
      <c r="K19" s="90" t="s">
        <v>1029</v>
      </c>
      <c r="L19" s="112">
        <v>228.75</v>
      </c>
      <c r="M19" s="90" t="s">
        <v>1030</v>
      </c>
      <c r="N19" s="90">
        <v>1.3999999999999999E-4</v>
      </c>
      <c r="O19" s="90">
        <v>7.8053999999999997</v>
      </c>
      <c r="P19" s="90">
        <f>O19*L19/6</f>
        <v>297.58087499999999</v>
      </c>
      <c r="Q19" s="102" t="s">
        <v>1031</v>
      </c>
      <c r="S19" s="90" t="s">
        <v>1021</v>
      </c>
      <c r="T19" s="90" t="s">
        <v>971</v>
      </c>
      <c r="U19" s="81"/>
      <c r="V19" s="104">
        <f>BInt[[#This Row],[Precio_quetzal]]</f>
        <v>297.58087499999999</v>
      </c>
      <c r="W19" s="105">
        <v>1.6500000000000001E-2</v>
      </c>
      <c r="X19" s="105">
        <v>0.05</v>
      </c>
      <c r="Y19" s="105">
        <v>0.05</v>
      </c>
      <c r="Z19" s="105">
        <v>0.12</v>
      </c>
      <c r="AA19" s="81">
        <v>0</v>
      </c>
      <c r="AB19" s="106">
        <f t="shared" si="1"/>
        <v>317.61550740937497</v>
      </c>
      <c r="AC19" s="106">
        <f t="shared" si="2"/>
        <v>38.113860889124993</v>
      </c>
      <c r="AD19" s="107">
        <f>BInt[[#This Row],[Precio_CIF]]+AC19</f>
        <v>355.72936829849994</v>
      </c>
      <c r="AE19" s="100"/>
      <c r="AF19" s="81"/>
    </row>
    <row r="20" spans="1:32" x14ac:dyDescent="0.25">
      <c r="A20" s="81" t="s">
        <v>1032</v>
      </c>
      <c r="B20" s="101">
        <v>71</v>
      </c>
      <c r="C20" s="90" t="s">
        <v>655</v>
      </c>
      <c r="D20" s="90" t="s">
        <v>166</v>
      </c>
      <c r="E20" s="90" t="s">
        <v>167</v>
      </c>
      <c r="F20" s="90" t="s">
        <v>1015</v>
      </c>
      <c r="G20" s="90" t="s">
        <v>973</v>
      </c>
      <c r="H20" s="90" t="s">
        <v>1033</v>
      </c>
      <c r="I20" s="90" t="s">
        <v>966</v>
      </c>
      <c r="J20" s="90" t="s">
        <v>1034</v>
      </c>
      <c r="K20" s="90" t="s">
        <v>949</v>
      </c>
      <c r="L20" s="112">
        <v>266.99</v>
      </c>
      <c r="M20" s="90" t="s">
        <v>950</v>
      </c>
      <c r="N20" s="90">
        <v>2.2000000000000001E-4</v>
      </c>
      <c r="O20" s="90">
        <v>7.8053999999999997</v>
      </c>
      <c r="P20" s="90">
        <f>O20*L20/25</f>
        <v>83.358549839999995</v>
      </c>
      <c r="Q20" s="102" t="s">
        <v>1035</v>
      </c>
      <c r="R20" s="90" t="s">
        <v>1036</v>
      </c>
      <c r="S20" s="90" t="s">
        <v>1021</v>
      </c>
      <c r="T20" s="90" t="s">
        <v>971</v>
      </c>
      <c r="U20" s="81"/>
      <c r="V20" s="104">
        <f>BInt[[#This Row],[Precio_quetzal]]</f>
        <v>83.358549839999995</v>
      </c>
      <c r="W20" s="105">
        <v>1.6500000000000001E-2</v>
      </c>
      <c r="X20" s="105">
        <v>0.05</v>
      </c>
      <c r="Y20" s="105">
        <v>0.05</v>
      </c>
      <c r="Z20" s="105">
        <v>0.12</v>
      </c>
      <c r="AA20" s="81">
        <v>0</v>
      </c>
      <c r="AB20" s="106">
        <f t="shared" si="1"/>
        <v>88.97066420797799</v>
      </c>
      <c r="AC20" s="106">
        <f t="shared" si="2"/>
        <v>10.676479704957359</v>
      </c>
      <c r="AD20" s="107">
        <f>BInt[[#This Row],[Precio_CIF]]+AC20</f>
        <v>99.647143912935348</v>
      </c>
      <c r="AE20" s="100"/>
      <c r="AF20" s="81"/>
    </row>
    <row r="21" spans="1:32" hidden="1" x14ac:dyDescent="0.25">
      <c r="A21" s="81" t="s">
        <v>1037</v>
      </c>
      <c r="B21" s="113">
        <v>80</v>
      </c>
      <c r="C21" s="90" t="s">
        <v>1038</v>
      </c>
      <c r="D21" s="90" t="s">
        <v>1039</v>
      </c>
      <c r="G21" s="90" t="s">
        <v>910</v>
      </c>
      <c r="H21" s="90" t="s">
        <v>1040</v>
      </c>
      <c r="I21" s="90" t="s">
        <v>238</v>
      </c>
      <c r="J21" s="90" t="s">
        <v>1041</v>
      </c>
      <c r="K21" s="90" t="s">
        <v>1042</v>
      </c>
      <c r="L21" s="90">
        <v>1.92</v>
      </c>
      <c r="M21" s="90" t="s">
        <v>1043</v>
      </c>
      <c r="N21" s="90">
        <v>1.08</v>
      </c>
      <c r="O21" s="90">
        <v>7.8053999999999997</v>
      </c>
      <c r="P21" s="90">
        <f>(L21*N21)*O21</f>
        <v>16.18527744</v>
      </c>
      <c r="Q21" s="102" t="s">
        <v>1044</v>
      </c>
      <c r="R21" s="90" t="s">
        <v>1045</v>
      </c>
      <c r="S21" s="90" t="s">
        <v>1046</v>
      </c>
      <c r="T21" s="90" t="s">
        <v>971</v>
      </c>
      <c r="U21" s="81"/>
      <c r="V21" s="104">
        <f>BInt[[#This Row],[Precio_quetzal]]</f>
        <v>16.18527744</v>
      </c>
      <c r="W21" s="105">
        <v>1.6500000000000001E-2</v>
      </c>
      <c r="X21" s="105">
        <v>0.05</v>
      </c>
      <c r="Y21" s="105">
        <v>0.05</v>
      </c>
      <c r="Z21" s="105">
        <v>0.12</v>
      </c>
      <c r="AA21" s="81">
        <v>0</v>
      </c>
      <c r="AB21" s="106">
        <f t="shared" si="1"/>
        <v>17.274951243648001</v>
      </c>
      <c r="AC21" s="106">
        <f t="shared" si="2"/>
        <v>2.0729941492377599</v>
      </c>
      <c r="AD21" s="107">
        <f>BInt[[#This Row],[Precio_CIF]]+AC21</f>
        <v>19.347945392885762</v>
      </c>
      <c r="AE21" s="100"/>
      <c r="AF21" s="81"/>
    </row>
    <row r="22" spans="1:32" hidden="1" x14ac:dyDescent="0.25">
      <c r="A22" s="81" t="s">
        <v>1047</v>
      </c>
      <c r="B22" s="101">
        <v>90</v>
      </c>
      <c r="C22" s="90" t="s">
        <v>1048</v>
      </c>
      <c r="D22" s="90" t="s">
        <v>210</v>
      </c>
      <c r="E22" s="90" t="s">
        <v>211</v>
      </c>
      <c r="F22" s="90" t="s">
        <v>1049</v>
      </c>
      <c r="G22" s="90" t="s">
        <v>973</v>
      </c>
      <c r="H22" s="90" t="s">
        <v>1050</v>
      </c>
      <c r="I22" s="90" t="s">
        <v>966</v>
      </c>
      <c r="J22" s="90" t="s">
        <v>1051</v>
      </c>
      <c r="K22" s="90" t="s">
        <v>975</v>
      </c>
      <c r="L22" s="112">
        <v>1600</v>
      </c>
      <c r="M22" s="90" t="s">
        <v>1052</v>
      </c>
      <c r="N22" s="90">
        <v>1.2E-2</v>
      </c>
      <c r="O22" s="90">
        <v>7.8053999999999997</v>
      </c>
      <c r="P22" s="90">
        <f t="shared" ref="P22:P31" si="3">L22*N22*O22</f>
        <v>149.86367999999999</v>
      </c>
      <c r="Q22" s="102" t="s">
        <v>1053</v>
      </c>
      <c r="S22" s="90" t="s">
        <v>1021</v>
      </c>
      <c r="T22" s="90" t="s">
        <v>971</v>
      </c>
      <c r="U22" s="81"/>
      <c r="V22" s="104">
        <f>BInt[[#This Row],[Precio_quetzal]]</f>
        <v>149.86367999999999</v>
      </c>
      <c r="W22" s="105">
        <v>1.6500000000000001E-2</v>
      </c>
      <c r="X22" s="105">
        <v>0.05</v>
      </c>
      <c r="Y22" s="105">
        <v>0.05</v>
      </c>
      <c r="Z22" s="105">
        <v>0.12</v>
      </c>
      <c r="AA22" s="81">
        <v>0</v>
      </c>
      <c r="AB22" s="106">
        <f t="shared" si="1"/>
        <v>159.95325225599998</v>
      </c>
      <c r="AC22" s="106">
        <f t="shared" si="2"/>
        <v>19.194390270719996</v>
      </c>
      <c r="AD22" s="107">
        <f>BInt[[#This Row],[Precio_CIF]]+AC22</f>
        <v>179.14764252671998</v>
      </c>
      <c r="AE22" s="100"/>
      <c r="AF22" s="81"/>
    </row>
    <row r="23" spans="1:32" hidden="1" x14ac:dyDescent="0.25">
      <c r="A23" s="81" t="s">
        <v>1054</v>
      </c>
      <c r="B23" s="101">
        <v>91</v>
      </c>
      <c r="C23" s="90" t="s">
        <v>1055</v>
      </c>
      <c r="D23" s="90" t="s">
        <v>212</v>
      </c>
      <c r="E23" s="90" t="s">
        <v>1056</v>
      </c>
      <c r="F23" s="90" t="s">
        <v>1057</v>
      </c>
      <c r="G23" s="90" t="s">
        <v>964</v>
      </c>
      <c r="H23" s="90" t="s">
        <v>1058</v>
      </c>
      <c r="I23" s="90" t="s">
        <v>966</v>
      </c>
      <c r="J23" s="90" t="s">
        <v>1059</v>
      </c>
      <c r="K23" s="90" t="s">
        <v>967</v>
      </c>
      <c r="L23" s="109">
        <v>13000</v>
      </c>
      <c r="M23" s="90" t="s">
        <v>914</v>
      </c>
      <c r="N23" s="90">
        <v>5.7000000000000002E-2</v>
      </c>
      <c r="O23" s="90">
        <v>7.8053999999999997</v>
      </c>
      <c r="P23" s="90">
        <f t="shared" si="3"/>
        <v>5783.8013999999994</v>
      </c>
      <c r="Q23" s="102" t="s">
        <v>1060</v>
      </c>
      <c r="S23" s="90" t="s">
        <v>1021</v>
      </c>
      <c r="T23" s="90" t="s">
        <v>971</v>
      </c>
      <c r="U23" s="81"/>
      <c r="V23" s="104">
        <f>BInt[[#This Row],[Precio_quetzal]]</f>
        <v>5783.8013999999994</v>
      </c>
      <c r="W23" s="105">
        <v>1.6500000000000001E-2</v>
      </c>
      <c r="X23" s="105">
        <v>0.05</v>
      </c>
      <c r="Y23" s="105">
        <v>0.05</v>
      </c>
      <c r="Z23" s="105">
        <v>0.12</v>
      </c>
      <c r="AA23" s="81">
        <v>0</v>
      </c>
      <c r="AB23" s="106">
        <f t="shared" si="1"/>
        <v>6173.1958292549989</v>
      </c>
      <c r="AC23" s="106">
        <f t="shared" si="2"/>
        <v>740.78349951059988</v>
      </c>
      <c r="AD23" s="107">
        <f>BInt[[#This Row],[Precio_CIF]]+AC23</f>
        <v>6913.9793287655984</v>
      </c>
      <c r="AE23" s="100"/>
      <c r="AF23" s="81"/>
    </row>
    <row r="24" spans="1:32" hidden="1" x14ac:dyDescent="0.25">
      <c r="A24" s="81" t="s">
        <v>1061</v>
      </c>
      <c r="B24" s="101">
        <v>91</v>
      </c>
      <c r="C24" s="90" t="s">
        <v>1055</v>
      </c>
      <c r="D24" s="90" t="s">
        <v>212</v>
      </c>
      <c r="E24" s="90" t="s">
        <v>1056</v>
      </c>
      <c r="F24" s="90" t="s">
        <v>1062</v>
      </c>
      <c r="G24" s="90" t="s">
        <v>964</v>
      </c>
      <c r="H24" s="90" t="s">
        <v>1058</v>
      </c>
      <c r="I24" s="90" t="s">
        <v>966</v>
      </c>
      <c r="J24" s="90" t="s">
        <v>1059</v>
      </c>
      <c r="K24" s="90" t="s">
        <v>967</v>
      </c>
      <c r="L24" s="109">
        <v>16233.17</v>
      </c>
      <c r="M24" s="90" t="s">
        <v>914</v>
      </c>
      <c r="N24" s="90">
        <v>5.7000000000000002E-2</v>
      </c>
      <c r="O24" s="90">
        <v>7.8053999999999997</v>
      </c>
      <c r="P24" s="90">
        <f t="shared" si="3"/>
        <v>7222.2639517260004</v>
      </c>
      <c r="Q24" s="102" t="s">
        <v>1063</v>
      </c>
      <c r="S24" s="90" t="s">
        <v>1021</v>
      </c>
      <c r="T24" s="90" t="s">
        <v>971</v>
      </c>
      <c r="U24" s="81"/>
      <c r="V24" s="104">
        <f>BInt[[#This Row],[Precio_quetzal]]</f>
        <v>7222.2639517260004</v>
      </c>
      <c r="W24" s="105">
        <v>1.6500000000000001E-2</v>
      </c>
      <c r="X24" s="105">
        <v>0.05</v>
      </c>
      <c r="Y24" s="105">
        <v>0.05</v>
      </c>
      <c r="Z24" s="105">
        <v>0.12</v>
      </c>
      <c r="AA24" s="81">
        <v>0</v>
      </c>
      <c r="AB24" s="106">
        <f t="shared" si="1"/>
        <v>7708.5028722759535</v>
      </c>
      <c r="AC24" s="106">
        <f t="shared" si="2"/>
        <v>925.02034467311432</v>
      </c>
      <c r="AD24" s="107">
        <f>BInt[[#This Row],[Precio_CIF]]+AC24</f>
        <v>8633.5232169490682</v>
      </c>
      <c r="AE24" s="100"/>
      <c r="AF24" s="81"/>
    </row>
    <row r="25" spans="1:32" hidden="1" x14ac:dyDescent="0.25">
      <c r="A25" s="81" t="s">
        <v>1064</v>
      </c>
      <c r="B25" s="101">
        <v>91</v>
      </c>
      <c r="C25" s="90" t="s">
        <v>1055</v>
      </c>
      <c r="D25" s="90" t="s">
        <v>212</v>
      </c>
      <c r="E25" s="90" t="s">
        <v>1056</v>
      </c>
      <c r="F25" s="90" t="s">
        <v>1065</v>
      </c>
      <c r="G25" s="90" t="s">
        <v>964</v>
      </c>
      <c r="H25" s="90" t="s">
        <v>1066</v>
      </c>
      <c r="I25" s="90" t="s">
        <v>966</v>
      </c>
      <c r="J25" s="90" t="s">
        <v>1059</v>
      </c>
      <c r="K25" s="90" t="s">
        <v>967</v>
      </c>
      <c r="L25" s="109">
        <v>16220.5</v>
      </c>
      <c r="M25" s="90" t="s">
        <v>914</v>
      </c>
      <c r="N25" s="90">
        <v>5.7000000000000002E-2</v>
      </c>
      <c r="O25" s="90">
        <v>7.8053999999999997</v>
      </c>
      <c r="P25" s="90">
        <f t="shared" si="3"/>
        <v>7216.6269699000004</v>
      </c>
      <c r="Q25" s="102" t="s">
        <v>1067</v>
      </c>
      <c r="S25" s="90" t="s">
        <v>1021</v>
      </c>
      <c r="T25" s="90" t="s">
        <v>971</v>
      </c>
      <c r="U25" s="81"/>
      <c r="V25" s="104">
        <f>BInt[[#This Row],[Precio_quetzal]]</f>
        <v>7216.6269699000004</v>
      </c>
      <c r="W25" s="105">
        <v>1.6500000000000001E-2</v>
      </c>
      <c r="X25" s="105">
        <v>0.05</v>
      </c>
      <c r="Y25" s="105">
        <v>0.05</v>
      </c>
      <c r="Z25" s="105">
        <v>0.12</v>
      </c>
      <c r="AA25" s="81">
        <v>0</v>
      </c>
      <c r="AB25" s="106">
        <f t="shared" si="1"/>
        <v>7702.4863806485182</v>
      </c>
      <c r="AC25" s="106">
        <f t="shared" si="2"/>
        <v>924.29836567782218</v>
      </c>
      <c r="AD25" s="107">
        <f>BInt[[#This Row],[Precio_CIF]]+AC25</f>
        <v>8626.7847463263406</v>
      </c>
      <c r="AE25" s="100"/>
      <c r="AF25" s="81"/>
    </row>
    <row r="26" spans="1:32" ht="60" hidden="1" x14ac:dyDescent="0.25">
      <c r="A26" s="81" t="s">
        <v>1068</v>
      </c>
      <c r="B26" s="101">
        <v>92</v>
      </c>
      <c r="C26" s="90" t="s">
        <v>1069</v>
      </c>
      <c r="D26" s="90" t="s">
        <v>215</v>
      </c>
      <c r="E26" s="85" t="s">
        <v>1070</v>
      </c>
      <c r="F26" s="90" t="s">
        <v>1071</v>
      </c>
      <c r="G26" s="90" t="s">
        <v>964</v>
      </c>
      <c r="H26" s="90" t="s">
        <v>1071</v>
      </c>
      <c r="I26" s="90" t="s">
        <v>966</v>
      </c>
      <c r="J26" s="90" t="s">
        <v>1059</v>
      </c>
      <c r="K26" s="90" t="s">
        <v>1042</v>
      </c>
      <c r="L26" s="90">
        <v>552.33000000000004</v>
      </c>
      <c r="M26" s="90" t="s">
        <v>1072</v>
      </c>
      <c r="N26" s="90">
        <v>0.08</v>
      </c>
      <c r="O26" s="90">
        <v>7.8053999999999997</v>
      </c>
      <c r="P26" s="90">
        <f t="shared" si="3"/>
        <v>344.89252656000002</v>
      </c>
      <c r="Q26" s="102" t="s">
        <v>1073</v>
      </c>
      <c r="R26" s="90" t="s">
        <v>1074</v>
      </c>
      <c r="S26" s="90" t="s">
        <v>1021</v>
      </c>
      <c r="T26" s="90" t="s">
        <v>971</v>
      </c>
      <c r="U26" s="81"/>
      <c r="V26" s="104">
        <f>BInt[[#This Row],[Precio_quetzal]]</f>
        <v>344.89252656000002</v>
      </c>
      <c r="W26" s="105">
        <v>1.6500000000000001E-2</v>
      </c>
      <c r="X26" s="105">
        <v>0.05</v>
      </c>
      <c r="Y26" s="105">
        <v>0.05</v>
      </c>
      <c r="Z26" s="105">
        <v>0.12</v>
      </c>
      <c r="AA26" s="81">
        <v>0</v>
      </c>
      <c r="AB26" s="106">
        <f t="shared" si="1"/>
        <v>368.11241591065203</v>
      </c>
      <c r="AC26" s="106">
        <f t="shared" si="2"/>
        <v>44.173489909278246</v>
      </c>
      <c r="AD26" s="107">
        <f>BInt[[#This Row],[Precio_CIF]]+AC26</f>
        <v>412.28590581993029</v>
      </c>
      <c r="AE26" s="100"/>
      <c r="AF26" s="81"/>
    </row>
    <row r="27" spans="1:32" ht="60" hidden="1" x14ac:dyDescent="0.25">
      <c r="A27" s="81" t="s">
        <v>1075</v>
      </c>
      <c r="B27" s="101">
        <v>92</v>
      </c>
      <c r="C27" s="90" t="s">
        <v>1069</v>
      </c>
      <c r="D27" s="90" t="s">
        <v>215</v>
      </c>
      <c r="E27" s="85" t="s">
        <v>1070</v>
      </c>
      <c r="F27" s="90" t="s">
        <v>1076</v>
      </c>
      <c r="G27" s="90" t="s">
        <v>964</v>
      </c>
      <c r="H27" s="90" t="s">
        <v>1076</v>
      </c>
      <c r="I27" s="90" t="s">
        <v>966</v>
      </c>
      <c r="J27" s="90" t="s">
        <v>1077</v>
      </c>
      <c r="K27" s="90" t="s">
        <v>913</v>
      </c>
      <c r="L27" s="90">
        <v>13150</v>
      </c>
      <c r="M27" s="90" t="s">
        <v>914</v>
      </c>
      <c r="N27" s="90">
        <v>5.7000000000000002E-2</v>
      </c>
      <c r="O27" s="90">
        <v>7.8053999999999997</v>
      </c>
      <c r="P27" s="90">
        <f t="shared" si="3"/>
        <v>5850.5375700000004</v>
      </c>
      <c r="S27" s="90"/>
      <c r="T27" s="90"/>
      <c r="U27" s="81"/>
      <c r="V27" s="104">
        <f>BInt[[#This Row],[Precio_quetzal]]</f>
        <v>5850.5375700000004</v>
      </c>
      <c r="W27" s="105">
        <v>1.6500000000000001E-2</v>
      </c>
      <c r="X27" s="105">
        <v>0.05</v>
      </c>
      <c r="Y27" s="105">
        <v>0.05</v>
      </c>
      <c r="Z27" s="105">
        <v>0.12</v>
      </c>
      <c r="AA27" s="81">
        <v>0</v>
      </c>
      <c r="AB27" s="106">
        <f t="shared" si="1"/>
        <v>6244.4250119002509</v>
      </c>
      <c r="AC27" s="106">
        <f t="shared" si="2"/>
        <v>749.33100142803005</v>
      </c>
      <c r="AD27" s="107">
        <f>BInt[[#This Row],[Precio_CIF]]+AC27</f>
        <v>6993.7560133282805</v>
      </c>
      <c r="AE27" s="100"/>
      <c r="AF27" s="81"/>
    </row>
    <row r="28" spans="1:32" x14ac:dyDescent="0.25">
      <c r="A28" s="81" t="s">
        <v>1078</v>
      </c>
      <c r="B28" s="101">
        <v>62</v>
      </c>
      <c r="C28" s="90" t="str">
        <f>VLOOKUP(B28,[1]BD!C35:D9378,2,0)</f>
        <v>266-062-004</v>
      </c>
      <c r="D28" s="108" t="s">
        <v>146</v>
      </c>
      <c r="E28" s="90" t="s">
        <v>147</v>
      </c>
      <c r="G28" s="90" t="s">
        <v>964</v>
      </c>
      <c r="H28" s="90" t="s">
        <v>1079</v>
      </c>
      <c r="I28" s="90" t="s">
        <v>990</v>
      </c>
      <c r="J28" s="90" t="s">
        <v>983</v>
      </c>
      <c r="K28" s="90" t="s">
        <v>913</v>
      </c>
      <c r="L28" s="109">
        <v>1540</v>
      </c>
      <c r="M28" s="90" t="s">
        <v>914</v>
      </c>
      <c r="N28" s="90">
        <v>5.7000000000000002E-2</v>
      </c>
      <c r="O28" s="90">
        <v>7.8053999999999997</v>
      </c>
      <c r="P28" s="90">
        <f t="shared" si="3"/>
        <v>685.15801199999999</v>
      </c>
      <c r="Q28" s="90" t="s">
        <v>1080</v>
      </c>
      <c r="S28" s="90" t="s">
        <v>242</v>
      </c>
      <c r="T28" s="90" t="s">
        <v>971</v>
      </c>
      <c r="U28" s="81"/>
      <c r="V28" s="104">
        <f>BInt[[#This Row],[Precio_quetzal]]</f>
        <v>685.15801199999999</v>
      </c>
      <c r="W28" s="105">
        <v>1.6500000000000001E-2</v>
      </c>
      <c r="X28" s="105">
        <v>0.05</v>
      </c>
      <c r="Y28" s="105">
        <v>0.05</v>
      </c>
      <c r="Z28" s="105">
        <v>0.12</v>
      </c>
      <c r="AA28" s="81">
        <v>0</v>
      </c>
      <c r="AB28" s="106">
        <f t="shared" si="1"/>
        <v>731.28627515790004</v>
      </c>
      <c r="AC28" s="106">
        <f t="shared" si="2"/>
        <v>87.754353018947995</v>
      </c>
      <c r="AD28" s="107">
        <f>BInt[[#This Row],[Precio_CIF]]+AC28</f>
        <v>819.04062817684803</v>
      </c>
      <c r="AE28" s="100"/>
      <c r="AF28" s="81"/>
    </row>
    <row r="29" spans="1:32" x14ac:dyDescent="0.25">
      <c r="A29" s="81" t="s">
        <v>1081</v>
      </c>
      <c r="B29" s="101">
        <v>62</v>
      </c>
      <c r="C29" s="90" t="str">
        <f>VLOOKUP(B29,[1]BD!C36:D9379,2,0)</f>
        <v>266-062-004</v>
      </c>
      <c r="D29" s="108" t="s">
        <v>146</v>
      </c>
      <c r="E29" s="90" t="s">
        <v>147</v>
      </c>
      <c r="G29" s="90" t="s">
        <v>964</v>
      </c>
      <c r="H29" s="90" t="s">
        <v>1079</v>
      </c>
      <c r="I29" s="90" t="s">
        <v>990</v>
      </c>
      <c r="J29" s="90" t="s">
        <v>983</v>
      </c>
      <c r="K29" s="90" t="s">
        <v>913</v>
      </c>
      <c r="L29" s="109">
        <v>1543</v>
      </c>
      <c r="M29" s="90" t="s">
        <v>914</v>
      </c>
      <c r="N29" s="90">
        <v>5.7000000000000002E-2</v>
      </c>
      <c r="O29" s="90">
        <v>7.8053999999999997</v>
      </c>
      <c r="P29" s="90">
        <f t="shared" si="3"/>
        <v>686.49273540000002</v>
      </c>
      <c r="Q29" s="90" t="s">
        <v>1082</v>
      </c>
      <c r="S29" s="90" t="s">
        <v>242</v>
      </c>
      <c r="T29" s="90" t="s">
        <v>971</v>
      </c>
      <c r="U29" s="81"/>
      <c r="V29" s="104">
        <f>BInt[[#This Row],[Precio_quetzal]]</f>
        <v>686.49273540000002</v>
      </c>
      <c r="W29" s="105">
        <v>1.6500000000000001E-2</v>
      </c>
      <c r="X29" s="105">
        <v>0.05</v>
      </c>
      <c r="Y29" s="105">
        <v>0.05</v>
      </c>
      <c r="Z29" s="105">
        <v>0.12</v>
      </c>
      <c r="AA29" s="81">
        <v>0</v>
      </c>
      <c r="AB29" s="106">
        <f t="shared" si="1"/>
        <v>732.71085881080501</v>
      </c>
      <c r="AC29" s="106">
        <f t="shared" si="2"/>
        <v>87.925303057296603</v>
      </c>
      <c r="AD29" s="107">
        <f>BInt[[#This Row],[Precio_CIF]]+AC29</f>
        <v>820.63616186810157</v>
      </c>
      <c r="AE29" s="100"/>
      <c r="AF29" s="81"/>
    </row>
    <row r="30" spans="1:32" x14ac:dyDescent="0.25">
      <c r="A30" s="81" t="s">
        <v>1083</v>
      </c>
      <c r="B30" s="101">
        <v>63</v>
      </c>
      <c r="C30" s="90" t="str">
        <f>VLOOKUP(B30,[1]BD!C37:D9380,2,0)</f>
        <v>266-063-004</v>
      </c>
      <c r="D30" s="90" t="s">
        <v>148</v>
      </c>
      <c r="E30" s="90" t="s">
        <v>149</v>
      </c>
      <c r="G30" s="90" t="s">
        <v>964</v>
      </c>
      <c r="H30" s="90" t="s">
        <v>1084</v>
      </c>
      <c r="I30" s="90" t="s">
        <v>990</v>
      </c>
      <c r="J30" s="90" t="s">
        <v>983</v>
      </c>
      <c r="K30" s="90" t="s">
        <v>913</v>
      </c>
      <c r="L30" s="109">
        <v>1150</v>
      </c>
      <c r="M30" s="90" t="s">
        <v>914</v>
      </c>
      <c r="N30" s="90">
        <v>5.7000000000000002E-2</v>
      </c>
      <c r="O30" s="90">
        <v>7.8053999999999997</v>
      </c>
      <c r="P30" s="90">
        <f t="shared" si="3"/>
        <v>511.64396999999997</v>
      </c>
      <c r="Q30" s="90" t="s">
        <v>1085</v>
      </c>
      <c r="S30" s="90" t="s">
        <v>242</v>
      </c>
      <c r="T30" s="90" t="s">
        <v>971</v>
      </c>
      <c r="U30" s="81"/>
      <c r="V30" s="104">
        <f>BInt[[#This Row],[Precio_quetzal]]</f>
        <v>511.64396999999997</v>
      </c>
      <c r="W30" s="105">
        <v>1.6500000000000001E-2</v>
      </c>
      <c r="X30" s="105">
        <v>0.05</v>
      </c>
      <c r="Y30" s="105">
        <v>0.05</v>
      </c>
      <c r="Z30" s="105">
        <v>0.12</v>
      </c>
      <c r="AA30" s="81">
        <v>0</v>
      </c>
      <c r="AB30" s="106">
        <f t="shared" si="1"/>
        <v>546.09040028024992</v>
      </c>
      <c r="AC30" s="106">
        <f t="shared" si="2"/>
        <v>65.530848033629994</v>
      </c>
      <c r="AD30" s="107">
        <f>BInt[[#This Row],[Precio_CIF]]+AC30</f>
        <v>611.62124831387996</v>
      </c>
      <c r="AE30" s="100"/>
      <c r="AF30" s="81"/>
    </row>
    <row r="31" spans="1:32" x14ac:dyDescent="0.25">
      <c r="A31" s="81" t="s">
        <v>1086</v>
      </c>
      <c r="B31" s="101">
        <v>63</v>
      </c>
      <c r="C31" s="90" t="str">
        <f>VLOOKUP(B31,[1]BD!C38:D9381,2,0)</f>
        <v>266-063-004</v>
      </c>
      <c r="D31" s="90" t="s">
        <v>148</v>
      </c>
      <c r="E31" s="90" t="s">
        <v>149</v>
      </c>
      <c r="G31" s="90" t="s">
        <v>964</v>
      </c>
      <c r="H31" s="90" t="s">
        <v>1084</v>
      </c>
      <c r="I31" s="90" t="s">
        <v>990</v>
      </c>
      <c r="J31" s="90" t="s">
        <v>983</v>
      </c>
      <c r="K31" s="90" t="s">
        <v>913</v>
      </c>
      <c r="L31" s="109">
        <v>1087</v>
      </c>
      <c r="M31" s="90" t="s">
        <v>914</v>
      </c>
      <c r="N31" s="90">
        <v>5.7000000000000002E-2</v>
      </c>
      <c r="O31" s="90">
        <v>7.8053999999999997</v>
      </c>
      <c r="P31" s="90">
        <f t="shared" si="3"/>
        <v>483.61477860000002</v>
      </c>
      <c r="Q31" s="90" t="s">
        <v>1087</v>
      </c>
      <c r="S31" s="90" t="s">
        <v>242</v>
      </c>
      <c r="T31" s="90" t="s">
        <v>971</v>
      </c>
      <c r="U31" s="81"/>
      <c r="V31" s="104">
        <f>BInt[[#This Row],[Precio_quetzal]]</f>
        <v>483.61477860000002</v>
      </c>
      <c r="W31" s="105">
        <v>1.6500000000000001E-2</v>
      </c>
      <c r="X31" s="105">
        <v>0.05</v>
      </c>
      <c r="Y31" s="105">
        <v>0.05</v>
      </c>
      <c r="Z31" s="105">
        <v>0.12</v>
      </c>
      <c r="AA31" s="81">
        <v>0</v>
      </c>
      <c r="AB31" s="106">
        <f t="shared" si="1"/>
        <v>516.17414356924508</v>
      </c>
      <c r="AC31" s="106">
        <f t="shared" si="2"/>
        <v>61.94089722830941</v>
      </c>
      <c r="AD31" s="107">
        <f>BInt[[#This Row],[Precio_CIF]]+AC31</f>
        <v>578.11504079755446</v>
      </c>
      <c r="AE31" s="100"/>
      <c r="AF31" s="81"/>
    </row>
    <row r="32" spans="1:32" hidden="1" x14ac:dyDescent="0.25">
      <c r="A32" s="81" t="s">
        <v>1088</v>
      </c>
      <c r="B32" s="114">
        <v>72</v>
      </c>
      <c r="C32" s="115" t="s">
        <v>1089</v>
      </c>
      <c r="D32" s="115" t="s">
        <v>170</v>
      </c>
      <c r="E32" s="115" t="s">
        <v>171</v>
      </c>
      <c r="F32" s="115" t="s">
        <v>656</v>
      </c>
      <c r="G32" s="115" t="s">
        <v>910</v>
      </c>
      <c r="H32" s="115" t="s">
        <v>1090</v>
      </c>
      <c r="I32" s="90" t="s">
        <v>1091</v>
      </c>
      <c r="J32" s="115" t="s">
        <v>1092</v>
      </c>
      <c r="K32" s="115" t="s">
        <v>1093</v>
      </c>
      <c r="L32" s="116">
        <v>4618</v>
      </c>
      <c r="M32" s="115" t="s">
        <v>1094</v>
      </c>
      <c r="N32" s="90">
        <v>5.7000000000000002E-2</v>
      </c>
      <c r="O32" s="90">
        <v>7.8053999999999997</v>
      </c>
      <c r="P32" s="90">
        <f>4618*0.057*7.8054/6</f>
        <v>342.43070340000003</v>
      </c>
      <c r="Q32" s="102" t="s">
        <v>1095</v>
      </c>
      <c r="R32" s="115" t="s">
        <v>1096</v>
      </c>
      <c r="S32" s="90" t="s">
        <v>585</v>
      </c>
      <c r="T32" s="90" t="s">
        <v>1097</v>
      </c>
      <c r="U32" s="81"/>
      <c r="V32" s="104">
        <f>BInt[[#This Row],[Precio_quetzal]]</f>
        <v>342.43070340000003</v>
      </c>
      <c r="W32" s="105">
        <v>1.6500000000000001E-2</v>
      </c>
      <c r="X32" s="105">
        <v>0.05</v>
      </c>
      <c r="Y32" s="105">
        <v>0.05</v>
      </c>
      <c r="Z32" s="105">
        <v>0.12</v>
      </c>
      <c r="AA32" s="81">
        <v>0</v>
      </c>
      <c r="AB32" s="106">
        <f t="shared" si="1"/>
        <v>365.48485050640505</v>
      </c>
      <c r="AC32" s="106">
        <f t="shared" si="2"/>
        <v>43.858182060768605</v>
      </c>
      <c r="AD32" s="107">
        <f>BInt[[#This Row],[Precio_CIF]]+AC32</f>
        <v>409.34303256717368</v>
      </c>
      <c r="AE32" s="100"/>
      <c r="AF32" s="81"/>
    </row>
    <row r="33" spans="1:32" hidden="1" x14ac:dyDescent="0.25">
      <c r="A33" s="81" t="s">
        <v>1098</v>
      </c>
      <c r="B33" s="114">
        <v>72</v>
      </c>
      <c r="C33" s="115" t="s">
        <v>1089</v>
      </c>
      <c r="D33" s="115" t="s">
        <v>170</v>
      </c>
      <c r="E33" s="115" t="s">
        <v>171</v>
      </c>
      <c r="F33" s="115" t="s">
        <v>656</v>
      </c>
      <c r="G33" s="115" t="s">
        <v>910</v>
      </c>
      <c r="H33" s="115" t="s">
        <v>1099</v>
      </c>
      <c r="I33" s="90" t="s">
        <v>1091</v>
      </c>
      <c r="J33" s="115" t="s">
        <v>1018</v>
      </c>
      <c r="K33" s="115" t="s">
        <v>1100</v>
      </c>
      <c r="L33" s="116">
        <v>30.13</v>
      </c>
      <c r="M33" s="115" t="s">
        <v>1101</v>
      </c>
      <c r="N33" s="90">
        <v>0.89</v>
      </c>
      <c r="O33" s="90">
        <v>7.8053999999999997</v>
      </c>
      <c r="P33" s="90">
        <f>30.13*0.89*O33</f>
        <v>209.30726478</v>
      </c>
      <c r="Q33" s="102" t="s">
        <v>1102</v>
      </c>
      <c r="R33" s="115" t="s">
        <v>1103</v>
      </c>
      <c r="S33" s="90" t="s">
        <v>585</v>
      </c>
      <c r="T33" s="90" t="s">
        <v>1104</v>
      </c>
      <c r="U33" s="81"/>
      <c r="V33" s="104">
        <f>BInt[[#This Row],[Precio_quetzal]]</f>
        <v>209.30726478</v>
      </c>
      <c r="W33" s="105">
        <v>1.6500000000000001E-2</v>
      </c>
      <c r="X33" s="105">
        <v>0.05</v>
      </c>
      <c r="Y33" s="105">
        <v>0.05</v>
      </c>
      <c r="Z33" s="105">
        <v>0.12</v>
      </c>
      <c r="AA33" s="81">
        <v>0</v>
      </c>
      <c r="AB33" s="106">
        <f t="shared" si="1"/>
        <v>223.3988763813135</v>
      </c>
      <c r="AC33" s="106">
        <f t="shared" si="2"/>
        <v>26.807865165757619</v>
      </c>
      <c r="AD33" s="107">
        <f>BInt[[#This Row],[Precio_CIF]]+AC33</f>
        <v>250.20674154707112</v>
      </c>
      <c r="AE33" s="100"/>
      <c r="AF33" s="81"/>
    </row>
    <row r="34" spans="1:32" hidden="1" x14ac:dyDescent="0.25">
      <c r="A34" s="81" t="s">
        <v>1105</v>
      </c>
      <c r="B34" s="114">
        <v>72</v>
      </c>
      <c r="C34" s="115" t="s">
        <v>1089</v>
      </c>
      <c r="D34" s="115" t="s">
        <v>170</v>
      </c>
      <c r="E34" s="115" t="s">
        <v>171</v>
      </c>
      <c r="F34" s="115" t="s">
        <v>656</v>
      </c>
      <c r="G34" s="115" t="s">
        <v>910</v>
      </c>
      <c r="H34" s="115" t="s">
        <v>1106</v>
      </c>
      <c r="I34" s="90" t="s">
        <v>1091</v>
      </c>
      <c r="J34" s="115" t="s">
        <v>1018</v>
      </c>
      <c r="K34" s="115" t="s">
        <v>1093</v>
      </c>
      <c r="L34" s="116">
        <v>3597</v>
      </c>
      <c r="M34" s="115" t="s">
        <v>1107</v>
      </c>
      <c r="N34" s="90">
        <v>5.7000000000000002E-2</v>
      </c>
      <c r="O34" s="90">
        <v>7.8053999999999997</v>
      </c>
      <c r="P34" s="90">
        <f>3597*0.057*O34/6</f>
        <v>266.7222261</v>
      </c>
      <c r="Q34" s="102" t="s">
        <v>1108</v>
      </c>
      <c r="R34" s="115" t="s">
        <v>1096</v>
      </c>
      <c r="S34" s="90" t="s">
        <v>585</v>
      </c>
      <c r="T34" s="90" t="s">
        <v>1109</v>
      </c>
      <c r="U34" s="81"/>
      <c r="V34" s="104">
        <f>BInt[[#This Row],[Precio_quetzal]]</f>
        <v>266.7222261</v>
      </c>
      <c r="W34" s="105">
        <v>1.6500000000000001E-2</v>
      </c>
      <c r="X34" s="105">
        <v>0.05</v>
      </c>
      <c r="Y34" s="105">
        <v>0.05</v>
      </c>
      <c r="Z34" s="105">
        <v>0.12</v>
      </c>
      <c r="AA34" s="81">
        <v>0</v>
      </c>
      <c r="AB34" s="106">
        <f t="shared" si="1"/>
        <v>284.67929997218255</v>
      </c>
      <c r="AC34" s="106">
        <f t="shared" si="2"/>
        <v>34.161515996661905</v>
      </c>
      <c r="AD34" s="107">
        <f>BInt[[#This Row],[Precio_CIF]]+AC34</f>
        <v>318.84081596884448</v>
      </c>
      <c r="AE34" s="100"/>
      <c r="AF34" s="81"/>
    </row>
    <row r="35" spans="1:32" hidden="1" x14ac:dyDescent="0.25">
      <c r="A35" s="81" t="s">
        <v>1110</v>
      </c>
      <c r="B35" s="114">
        <v>73</v>
      </c>
      <c r="C35" s="115" t="s">
        <v>677</v>
      </c>
      <c r="D35" s="115" t="s">
        <v>172</v>
      </c>
      <c r="E35" s="115" t="s">
        <v>173</v>
      </c>
      <c r="F35" s="115" t="s">
        <v>682</v>
      </c>
      <c r="G35" s="115" t="s">
        <v>910</v>
      </c>
      <c r="H35" s="115" t="s">
        <v>1111</v>
      </c>
      <c r="I35" s="90" t="s">
        <v>1091</v>
      </c>
      <c r="J35" s="115" t="s">
        <v>694</v>
      </c>
      <c r="K35" s="115" t="s">
        <v>1093</v>
      </c>
      <c r="L35" s="117">
        <v>151</v>
      </c>
      <c r="M35" s="115" t="s">
        <v>1094</v>
      </c>
      <c r="N35" s="90">
        <v>5.7000000000000002E-2</v>
      </c>
      <c r="O35" s="90">
        <v>7.8053999999999997</v>
      </c>
      <c r="P35" s="90">
        <f>151*N35*O35</f>
        <v>67.181077800000011</v>
      </c>
      <c r="Q35" s="102" t="s">
        <v>1112</v>
      </c>
      <c r="R35" s="115" t="s">
        <v>1113</v>
      </c>
      <c r="S35" s="90" t="s">
        <v>585</v>
      </c>
      <c r="T35" s="90" t="s">
        <v>1114</v>
      </c>
      <c r="U35" s="81"/>
      <c r="V35" s="104">
        <f>BInt[[#This Row],[Precio_quetzal]]</f>
        <v>67.181077800000011</v>
      </c>
      <c r="W35" s="105">
        <v>1.6500000000000001E-2</v>
      </c>
      <c r="X35" s="105">
        <v>0.05</v>
      </c>
      <c r="Y35" s="105">
        <v>0.05</v>
      </c>
      <c r="Z35" s="105">
        <v>0.12</v>
      </c>
      <c r="AA35" s="81">
        <v>0</v>
      </c>
      <c r="AB35" s="106">
        <f t="shared" si="1"/>
        <v>71.704043862885015</v>
      </c>
      <c r="AC35" s="106">
        <f t="shared" si="2"/>
        <v>8.6044852635462021</v>
      </c>
      <c r="AD35" s="107">
        <f>BInt[[#This Row],[Precio_CIF]]+AC35</f>
        <v>80.30852912643121</v>
      </c>
      <c r="AE35" s="100"/>
      <c r="AF35" s="81"/>
    </row>
    <row r="36" spans="1:32" hidden="1" x14ac:dyDescent="0.25">
      <c r="A36" s="81" t="s">
        <v>1115</v>
      </c>
      <c r="B36" s="114">
        <v>73</v>
      </c>
      <c r="C36" s="115" t="s">
        <v>677</v>
      </c>
      <c r="D36" s="115" t="s">
        <v>172</v>
      </c>
      <c r="E36" s="115" t="s">
        <v>173</v>
      </c>
      <c r="F36" s="115" t="s">
        <v>682</v>
      </c>
      <c r="G36" s="115" t="s">
        <v>910</v>
      </c>
      <c r="H36" s="115" t="s">
        <v>1116</v>
      </c>
      <c r="I36" s="90" t="s">
        <v>1091</v>
      </c>
      <c r="J36" s="115" t="s">
        <v>690</v>
      </c>
      <c r="K36" s="115" t="s">
        <v>1117</v>
      </c>
      <c r="L36" s="115" t="s">
        <v>1118</v>
      </c>
      <c r="M36" s="115" t="s">
        <v>1119</v>
      </c>
      <c r="N36" s="90">
        <v>2.7E-2</v>
      </c>
      <c r="O36" s="90">
        <v>7.8053999999999997</v>
      </c>
      <c r="P36" s="90">
        <f>36.75*N36*O36</f>
        <v>7.7449081499999997</v>
      </c>
      <c r="Q36" s="102" t="s">
        <v>1120</v>
      </c>
      <c r="R36" s="115" t="s">
        <v>1121</v>
      </c>
      <c r="S36" s="90" t="s">
        <v>585</v>
      </c>
      <c r="T36" s="90" t="s">
        <v>1122</v>
      </c>
      <c r="U36" s="81"/>
      <c r="V36" s="104">
        <f>BInt[[#This Row],[Precio_quetzal]]</f>
        <v>7.7449081499999997</v>
      </c>
      <c r="W36" s="105">
        <v>1.6500000000000001E-2</v>
      </c>
      <c r="X36" s="105">
        <v>0.05</v>
      </c>
      <c r="Y36" s="105">
        <v>0.05</v>
      </c>
      <c r="Z36" s="105">
        <v>0.12</v>
      </c>
      <c r="AA36" s="81">
        <v>0</v>
      </c>
      <c r="AB36" s="106">
        <f t="shared" si="1"/>
        <v>8.2663340911987486</v>
      </c>
      <c r="AC36" s="106">
        <f t="shared" si="2"/>
        <v>0.99196009094384985</v>
      </c>
      <c r="AD36" s="107">
        <f>BInt[[#This Row],[Precio_CIF]]+AC36</f>
        <v>9.258294182142599</v>
      </c>
      <c r="AE36" s="100"/>
      <c r="AF36" s="81"/>
    </row>
    <row r="37" spans="1:32" hidden="1" x14ac:dyDescent="0.25">
      <c r="A37" s="81" t="s">
        <v>1123</v>
      </c>
      <c r="B37" s="114">
        <v>73</v>
      </c>
      <c r="C37" s="115" t="s">
        <v>677</v>
      </c>
      <c r="D37" s="115" t="s">
        <v>172</v>
      </c>
      <c r="E37" s="115" t="s">
        <v>173</v>
      </c>
      <c r="F37" s="115" t="s">
        <v>682</v>
      </c>
      <c r="G37" s="115" t="s">
        <v>910</v>
      </c>
      <c r="H37" s="115" t="s">
        <v>1124</v>
      </c>
      <c r="I37" s="90" t="s">
        <v>1091</v>
      </c>
      <c r="J37" s="115" t="s">
        <v>690</v>
      </c>
      <c r="K37" s="115" t="s">
        <v>1125</v>
      </c>
      <c r="L37" s="115" t="s">
        <v>1126</v>
      </c>
      <c r="M37" s="115" t="s">
        <v>1127</v>
      </c>
      <c r="N37" s="90">
        <v>4.1000000000000002E-2</v>
      </c>
      <c r="O37" s="90">
        <v>7.8053999999999997</v>
      </c>
      <c r="P37" s="90">
        <f>12*N37*O37</f>
        <v>3.8402567999999997</v>
      </c>
      <c r="Q37" s="102" t="s">
        <v>1128</v>
      </c>
      <c r="R37" s="115" t="s">
        <v>1129</v>
      </c>
      <c r="S37" s="90" t="s">
        <v>585</v>
      </c>
      <c r="T37" s="90" t="s">
        <v>1130</v>
      </c>
      <c r="U37" s="81"/>
      <c r="V37" s="104">
        <f>BInt[[#This Row],[Precio_quetzal]]</f>
        <v>3.8402567999999997</v>
      </c>
      <c r="W37" s="105">
        <v>1.6500000000000001E-2</v>
      </c>
      <c r="X37" s="105">
        <v>0.05</v>
      </c>
      <c r="Y37" s="105">
        <v>0.05</v>
      </c>
      <c r="Z37" s="105">
        <v>0.12</v>
      </c>
      <c r="AA37" s="81">
        <v>0</v>
      </c>
      <c r="AB37" s="106">
        <f t="shared" si="1"/>
        <v>4.0988020890599994</v>
      </c>
      <c r="AC37" s="106">
        <f t="shared" si="2"/>
        <v>0.4918562506871999</v>
      </c>
      <c r="AD37" s="107">
        <f>BInt[[#This Row],[Precio_CIF]]+AC37</f>
        <v>4.5906583397471996</v>
      </c>
      <c r="AE37" s="100"/>
      <c r="AF37" s="81"/>
    </row>
    <row r="38" spans="1:32" ht="60" hidden="1" x14ac:dyDescent="0.25">
      <c r="A38" s="81" t="s">
        <v>1131</v>
      </c>
      <c r="B38" s="114">
        <v>80</v>
      </c>
      <c r="C38" s="115" t="s">
        <v>1132</v>
      </c>
      <c r="D38" s="115" t="s">
        <v>189</v>
      </c>
      <c r="E38" s="115" t="s">
        <v>190</v>
      </c>
      <c r="F38" s="115" t="s">
        <v>595</v>
      </c>
      <c r="G38" s="115" t="s">
        <v>910</v>
      </c>
      <c r="H38" s="118" t="s">
        <v>1133</v>
      </c>
      <c r="I38" s="90" t="s">
        <v>1091</v>
      </c>
      <c r="J38" s="115" t="s">
        <v>1134</v>
      </c>
      <c r="K38" s="115" t="s">
        <v>1135</v>
      </c>
      <c r="L38" s="115">
        <v>59.3</v>
      </c>
      <c r="M38" s="115" t="s">
        <v>1136</v>
      </c>
      <c r="N38" s="90">
        <v>1.08</v>
      </c>
      <c r="O38" s="90">
        <v>7.8053999999999997</v>
      </c>
      <c r="P38" s="90">
        <f>59.3*N38*O38/100</f>
        <v>4.9988903759999994</v>
      </c>
      <c r="Q38" s="102" t="s">
        <v>1137</v>
      </c>
      <c r="R38" s="115" t="s">
        <v>1138</v>
      </c>
      <c r="S38" s="90" t="s">
        <v>585</v>
      </c>
      <c r="T38" s="90" t="s">
        <v>1139</v>
      </c>
      <c r="U38" s="81"/>
      <c r="V38" s="104">
        <f>BInt[[#This Row],[Precio_quetzal]]</f>
        <v>4.9988903759999994</v>
      </c>
      <c r="W38" s="105">
        <v>1.6500000000000001E-2</v>
      </c>
      <c r="X38" s="105">
        <v>0.05</v>
      </c>
      <c r="Y38" s="105">
        <v>0.05</v>
      </c>
      <c r="Z38" s="105">
        <v>0.12</v>
      </c>
      <c r="AA38" s="81">
        <v>0</v>
      </c>
      <c r="AB38" s="106">
        <f t="shared" si="1"/>
        <v>5.335440670564199</v>
      </c>
      <c r="AC38" s="106">
        <f t="shared" si="2"/>
        <v>0.6402528804677039</v>
      </c>
      <c r="AD38" s="107">
        <f>BInt[[#This Row],[Precio_CIF]]+AC38</f>
        <v>5.9756935510319025</v>
      </c>
      <c r="AE38" s="100"/>
      <c r="AF38" s="81"/>
    </row>
    <row r="39" spans="1:32" hidden="1" x14ac:dyDescent="0.25">
      <c r="A39" s="81" t="s">
        <v>1140</v>
      </c>
      <c r="B39" s="114">
        <v>80</v>
      </c>
      <c r="C39" s="115" t="s">
        <v>1132</v>
      </c>
      <c r="D39" s="115" t="s">
        <v>189</v>
      </c>
      <c r="E39" s="115" t="s">
        <v>190</v>
      </c>
      <c r="F39" s="115" t="s">
        <v>595</v>
      </c>
      <c r="G39" s="115" t="s">
        <v>910</v>
      </c>
      <c r="H39" s="115" t="s">
        <v>1141</v>
      </c>
      <c r="I39" s="90" t="s">
        <v>1091</v>
      </c>
      <c r="J39" s="115" t="s">
        <v>1134</v>
      </c>
      <c r="K39" s="115" t="s">
        <v>1093</v>
      </c>
      <c r="L39" s="116">
        <v>142</v>
      </c>
      <c r="M39" s="115" t="s">
        <v>1094</v>
      </c>
      <c r="N39" s="90">
        <v>5.7000000000000002E-2</v>
      </c>
      <c r="O39" s="90">
        <v>7.8053999999999997</v>
      </c>
      <c r="P39" s="90">
        <f>142*N39*O39/20</f>
        <v>3.1588453799999998</v>
      </c>
      <c r="Q39" s="102" t="s">
        <v>1142</v>
      </c>
      <c r="R39" s="115" t="s">
        <v>1143</v>
      </c>
      <c r="S39" s="90" t="s">
        <v>585</v>
      </c>
      <c r="T39" s="90" t="s">
        <v>1144</v>
      </c>
      <c r="U39" s="81"/>
      <c r="V39" s="104">
        <f>BInt[[#This Row],[Precio_quetzal]]</f>
        <v>3.1588453799999998</v>
      </c>
      <c r="W39" s="105">
        <v>1.6500000000000001E-2</v>
      </c>
      <c r="X39" s="105">
        <v>0.05</v>
      </c>
      <c r="Y39" s="105">
        <v>0.05</v>
      </c>
      <c r="Z39" s="105">
        <v>0.12</v>
      </c>
      <c r="AA39" s="81">
        <v>0</v>
      </c>
      <c r="AB39" s="106">
        <f t="shared" si="1"/>
        <v>3.3715146452084999</v>
      </c>
      <c r="AC39" s="106">
        <f t="shared" si="2"/>
        <v>0.40458175742501995</v>
      </c>
      <c r="AD39" s="107">
        <f>BInt[[#This Row],[Precio_CIF]]+AC39</f>
        <v>3.7760964026335198</v>
      </c>
      <c r="AE39" s="100"/>
      <c r="AF39" s="81"/>
    </row>
    <row r="40" spans="1:32" hidden="1" x14ac:dyDescent="0.25">
      <c r="A40" s="81" t="s">
        <v>1145</v>
      </c>
      <c r="B40" s="114">
        <v>80</v>
      </c>
      <c r="C40" s="115" t="s">
        <v>1132</v>
      </c>
      <c r="D40" s="115" t="s">
        <v>189</v>
      </c>
      <c r="E40" s="115" t="s">
        <v>190</v>
      </c>
      <c r="F40" s="115" t="s">
        <v>595</v>
      </c>
      <c r="G40" s="115" t="s">
        <v>910</v>
      </c>
      <c r="H40" s="115" t="s">
        <v>1146</v>
      </c>
      <c r="I40" s="90" t="s">
        <v>1091</v>
      </c>
      <c r="J40" s="115" t="s">
        <v>1147</v>
      </c>
      <c r="K40" s="115" t="s">
        <v>1148</v>
      </c>
      <c r="L40" s="115" t="s">
        <v>1149</v>
      </c>
      <c r="M40" s="115" t="s">
        <v>1150</v>
      </c>
      <c r="N40" s="90">
        <v>1.7999999999999999E-2</v>
      </c>
      <c r="O40" s="90">
        <v>7.8053999999999997</v>
      </c>
      <c r="P40" s="90">
        <f>700*N40*O40/30</f>
        <v>3.2782679999999997</v>
      </c>
      <c r="Q40" s="102" t="s">
        <v>1151</v>
      </c>
      <c r="R40" s="115" t="s">
        <v>752</v>
      </c>
      <c r="S40" s="90" t="s">
        <v>585</v>
      </c>
      <c r="T40" s="90" t="s">
        <v>1152</v>
      </c>
      <c r="U40" s="81"/>
      <c r="V40" s="104">
        <f>BInt[[#This Row],[Precio_quetzal]]</f>
        <v>3.2782679999999997</v>
      </c>
      <c r="W40" s="105">
        <v>1.6500000000000001E-2</v>
      </c>
      <c r="X40" s="105">
        <v>0.05</v>
      </c>
      <c r="Y40" s="105">
        <v>0.05</v>
      </c>
      <c r="Z40" s="105">
        <v>0.12</v>
      </c>
      <c r="AA40" s="81">
        <v>0</v>
      </c>
      <c r="AB40" s="106">
        <f t="shared" si="1"/>
        <v>3.4989773930999997</v>
      </c>
      <c r="AC40" s="106">
        <f t="shared" si="2"/>
        <v>0.41987728717199996</v>
      </c>
      <c r="AD40" s="107">
        <f>BInt[[#This Row],[Precio_CIF]]+AC40</f>
        <v>3.9188546802719997</v>
      </c>
      <c r="AE40" s="100"/>
      <c r="AF40" s="81"/>
    </row>
    <row r="41" spans="1:32" ht="15.75" hidden="1" thickBot="1" x14ac:dyDescent="0.3">
      <c r="A41" s="81" t="s">
        <v>1153</v>
      </c>
      <c r="B41" s="119">
        <v>87</v>
      </c>
      <c r="C41" s="120" t="s">
        <v>804</v>
      </c>
      <c r="D41" s="120" t="s">
        <v>203</v>
      </c>
      <c r="E41" s="120" t="s">
        <v>1154</v>
      </c>
      <c r="F41" s="120" t="s">
        <v>595</v>
      </c>
      <c r="G41" s="120" t="s">
        <v>910</v>
      </c>
      <c r="H41" s="120" t="s">
        <v>1155</v>
      </c>
      <c r="I41" s="121" t="s">
        <v>1091</v>
      </c>
      <c r="J41" s="120" t="s">
        <v>1156</v>
      </c>
      <c r="K41" s="120" t="s">
        <v>1093</v>
      </c>
      <c r="L41" s="122">
        <v>261</v>
      </c>
      <c r="M41" s="120" t="s">
        <v>1094</v>
      </c>
      <c r="N41" s="121">
        <v>5.7000000000000002E-2</v>
      </c>
      <c r="O41" s="121">
        <v>7.8053999999999997</v>
      </c>
      <c r="P41" s="121">
        <f>261*N41*O41/30</f>
        <v>3.8706978599999999</v>
      </c>
      <c r="Q41" s="123" t="s">
        <v>1157</v>
      </c>
      <c r="R41" s="120" t="s">
        <v>752</v>
      </c>
      <c r="S41" s="121" t="s">
        <v>585</v>
      </c>
      <c r="T41" s="121" t="s">
        <v>1158</v>
      </c>
      <c r="U41" s="124"/>
      <c r="V41" s="125">
        <f>BInt[[#This Row],[Precio_quetzal]]</f>
        <v>3.8706978599999999</v>
      </c>
      <c r="W41" s="126">
        <v>1.6500000000000001E-2</v>
      </c>
      <c r="X41" s="126">
        <v>0.05</v>
      </c>
      <c r="Y41" s="126">
        <v>0.05</v>
      </c>
      <c r="Z41" s="126">
        <v>0.12</v>
      </c>
      <c r="AA41" s="124">
        <v>0</v>
      </c>
      <c r="AB41" s="127">
        <f t="shared" si="1"/>
        <v>4.1312925934244999</v>
      </c>
      <c r="AC41" s="127">
        <f t="shared" si="2"/>
        <v>0.49575511121093996</v>
      </c>
      <c r="AD41" s="128">
        <f>BInt[[#This Row],[Precio_CIF]]+AC41</f>
        <v>4.6270477046354399</v>
      </c>
      <c r="AE41" s="100"/>
      <c r="AF41" s="81"/>
    </row>
    <row r="42" spans="1:32" hidden="1" x14ac:dyDescent="0.25">
      <c r="A42" s="81"/>
      <c r="B42" s="81">
        <v>30</v>
      </c>
      <c r="C42" s="90" t="s">
        <v>1159</v>
      </c>
      <c r="D42" s="90" t="s">
        <v>78</v>
      </c>
      <c r="E42" s="90" t="s">
        <v>79</v>
      </c>
      <c r="F42" s="90" t="s">
        <v>1160</v>
      </c>
      <c r="H42" s="90" t="s">
        <v>1161</v>
      </c>
      <c r="J42" s="90" t="s">
        <v>1162</v>
      </c>
      <c r="K42" s="90" t="s">
        <v>1093</v>
      </c>
      <c r="L42" s="90" t="s">
        <v>1163</v>
      </c>
      <c r="M42" s="90" t="s">
        <v>1094</v>
      </c>
      <c r="P42" s="90">
        <f>499*0.44/100</f>
        <v>2.1956000000000002</v>
      </c>
      <c r="Q42" s="129" t="s">
        <v>1164</v>
      </c>
      <c r="R42" s="90" t="s">
        <v>1165</v>
      </c>
      <c r="S42" s="90" t="s">
        <v>585</v>
      </c>
      <c r="T42" s="103">
        <v>45058</v>
      </c>
      <c r="U42" s="115"/>
      <c r="V42" s="104">
        <f>BInt[[#This Row],[Precio_quetzal]]</f>
        <v>2.1956000000000002</v>
      </c>
      <c r="W42" s="105">
        <v>1.6500000000000001E-2</v>
      </c>
      <c r="X42" s="105">
        <v>0.05</v>
      </c>
      <c r="Y42" s="105">
        <v>0.05</v>
      </c>
      <c r="Z42" s="105">
        <v>0.12</v>
      </c>
      <c r="AA42" s="81">
        <v>0</v>
      </c>
      <c r="AB42" s="106">
        <f>IFERROR(V42*(1+W42)*(1+X42)," ")</f>
        <v>2.3434187700000004</v>
      </c>
      <c r="AC42" s="106">
        <f t="shared" ref="AC42:AC73" si="4">IFERROR(Z42*AB42," ")</f>
        <v>0.28121025240000003</v>
      </c>
      <c r="AD42" s="106">
        <f>BInt[[#This Row],[Precio_FOB]]</f>
        <v>2.1956000000000002</v>
      </c>
      <c r="AE42" s="106"/>
    </row>
    <row r="43" spans="1:32" hidden="1" x14ac:dyDescent="0.25">
      <c r="A43" s="81"/>
      <c r="B43" s="81">
        <v>30</v>
      </c>
      <c r="C43" s="90" t="s">
        <v>1159</v>
      </c>
      <c r="D43" s="90" t="s">
        <v>78</v>
      </c>
      <c r="E43" s="90" t="s">
        <v>79</v>
      </c>
      <c r="F43" s="90" t="s">
        <v>1160</v>
      </c>
      <c r="H43" s="90" t="s">
        <v>1166</v>
      </c>
      <c r="J43" s="90" t="s">
        <v>1162</v>
      </c>
      <c r="K43" s="90" t="s">
        <v>1093</v>
      </c>
      <c r="L43" s="90" t="s">
        <v>1167</v>
      </c>
      <c r="M43" s="90" t="s">
        <v>1094</v>
      </c>
      <c r="P43" s="90">
        <f>518.5*0.44/100</f>
        <v>2.2814000000000001</v>
      </c>
      <c r="Q43" s="90" t="s">
        <v>1168</v>
      </c>
      <c r="R43" s="90" t="s">
        <v>1169</v>
      </c>
      <c r="S43" s="90" t="s">
        <v>585</v>
      </c>
      <c r="T43" s="103">
        <v>45058</v>
      </c>
      <c r="U43" s="115"/>
      <c r="V43" s="130">
        <f>BInt[[#This Row],[Precio_quetzal]]</f>
        <v>2.2814000000000001</v>
      </c>
      <c r="W43" s="105">
        <v>1.6500000000000001E-2</v>
      </c>
      <c r="X43" s="105">
        <v>0.05</v>
      </c>
      <c r="Y43" s="105">
        <v>0.05</v>
      </c>
      <c r="Z43" s="105">
        <v>0.12</v>
      </c>
      <c r="AA43" s="81">
        <v>0</v>
      </c>
      <c r="AB43" s="106">
        <f t="shared" ref="AB43:AB73" si="5">IFERROR(V43*(1+W43)*(1+X43)," ")</f>
        <v>2.434995255</v>
      </c>
      <c r="AC43" s="106">
        <f t="shared" si="4"/>
        <v>0.29219943059999998</v>
      </c>
      <c r="AD43" s="106">
        <f>BInt[[#This Row],[Precio_FOB]]</f>
        <v>2.2814000000000001</v>
      </c>
      <c r="AE43" s="106"/>
    </row>
    <row r="44" spans="1:32" hidden="1" x14ac:dyDescent="0.25">
      <c r="A44" s="81"/>
      <c r="B44" s="81">
        <v>30</v>
      </c>
      <c r="C44" s="90" t="s">
        <v>1159</v>
      </c>
      <c r="D44" s="90" t="s">
        <v>78</v>
      </c>
      <c r="E44" s="90" t="s">
        <v>79</v>
      </c>
      <c r="F44" s="90" t="s">
        <v>1160</v>
      </c>
      <c r="H44" s="90" t="s">
        <v>1170</v>
      </c>
      <c r="J44" s="90" t="s">
        <v>1171</v>
      </c>
      <c r="K44" s="90" t="s">
        <v>1172</v>
      </c>
      <c r="L44" s="90" t="s">
        <v>1173</v>
      </c>
      <c r="M44" s="90" t="s">
        <v>1101</v>
      </c>
      <c r="P44" s="90">
        <f>13.95*7.82/50</f>
        <v>2.1817799999999998</v>
      </c>
      <c r="Q44" s="129" t="s">
        <v>1174</v>
      </c>
      <c r="R44" s="90" t="s">
        <v>1175</v>
      </c>
      <c r="S44" s="90" t="s">
        <v>585</v>
      </c>
      <c r="T44" s="103">
        <v>45058</v>
      </c>
      <c r="U44" s="115"/>
      <c r="V44" s="130">
        <f>BInt[[#This Row],[Precio_quetzal]]</f>
        <v>2.1817799999999998</v>
      </c>
      <c r="W44" s="105">
        <v>1.6500000000000001E-2</v>
      </c>
      <c r="X44" s="105">
        <v>0.05</v>
      </c>
      <c r="Y44" s="105">
        <v>0.05</v>
      </c>
      <c r="Z44" s="105">
        <v>0.12</v>
      </c>
      <c r="AA44" s="81">
        <v>0</v>
      </c>
      <c r="AB44" s="106">
        <f t="shared" si="5"/>
        <v>2.3286683385</v>
      </c>
      <c r="AC44" s="106">
        <f t="shared" si="4"/>
        <v>0.27944020061999997</v>
      </c>
      <c r="AD44" s="106">
        <f>BInt[[#This Row],[Precio_FOB]]</f>
        <v>2.1817799999999998</v>
      </c>
      <c r="AE44" s="106"/>
    </row>
    <row r="45" spans="1:32" hidden="1" x14ac:dyDescent="0.25">
      <c r="A45" s="81"/>
      <c r="B45" s="81">
        <v>30</v>
      </c>
      <c r="C45" s="90" t="s">
        <v>1159</v>
      </c>
      <c r="D45" s="90" t="s">
        <v>78</v>
      </c>
      <c r="E45" s="90" t="s">
        <v>79</v>
      </c>
      <c r="F45" s="90" t="s">
        <v>1160</v>
      </c>
      <c r="H45" s="90" t="s">
        <v>1176</v>
      </c>
      <c r="J45" s="90" t="s">
        <v>1177</v>
      </c>
      <c r="K45" s="90" t="s">
        <v>1178</v>
      </c>
      <c r="L45" s="90" t="s">
        <v>1179</v>
      </c>
      <c r="M45" s="90" t="s">
        <v>1180</v>
      </c>
      <c r="P45" s="90">
        <f>0.5*5.83</f>
        <v>2.915</v>
      </c>
      <c r="Q45" s="129" t="s">
        <v>1181</v>
      </c>
      <c r="R45" s="90" t="s">
        <v>1182</v>
      </c>
      <c r="S45" s="90" t="s">
        <v>585</v>
      </c>
      <c r="T45" s="103">
        <v>45058</v>
      </c>
      <c r="U45" s="115"/>
      <c r="V45" s="130">
        <f>BInt[[#This Row],[Precio_quetzal]]</f>
        <v>2.915</v>
      </c>
      <c r="W45" s="105">
        <v>1.6500000000000001E-2</v>
      </c>
      <c r="X45" s="105">
        <v>0.05</v>
      </c>
      <c r="Y45" s="105">
        <v>0.05</v>
      </c>
      <c r="Z45" s="105">
        <v>0.12</v>
      </c>
      <c r="AA45" s="81">
        <v>0</v>
      </c>
      <c r="AB45" s="106">
        <f t="shared" si="5"/>
        <v>3.1112523749999998</v>
      </c>
      <c r="AC45" s="106">
        <f t="shared" si="4"/>
        <v>0.37335028499999995</v>
      </c>
      <c r="AD45" s="106">
        <f>BInt[[#This Row],[Precio_FOB]]</f>
        <v>2.915</v>
      </c>
      <c r="AE45" s="106"/>
    </row>
    <row r="46" spans="1:32" hidden="1" x14ac:dyDescent="0.25">
      <c r="A46" s="81"/>
      <c r="B46" s="81">
        <v>32</v>
      </c>
      <c r="C46" s="90" t="s">
        <v>1183</v>
      </c>
      <c r="D46" s="90" t="s">
        <v>83</v>
      </c>
      <c r="E46" s="90" t="s">
        <v>84</v>
      </c>
      <c r="F46" s="90" t="s">
        <v>1184</v>
      </c>
      <c r="H46" s="90" t="s">
        <v>1185</v>
      </c>
      <c r="J46" s="90" t="s">
        <v>1186</v>
      </c>
      <c r="K46" s="90" t="s">
        <v>1187</v>
      </c>
      <c r="L46" s="90" t="s">
        <v>1188</v>
      </c>
      <c r="M46" s="90" t="s">
        <v>1189</v>
      </c>
      <c r="P46" s="90">
        <f>2.835*0.04</f>
        <v>0.1134</v>
      </c>
      <c r="Q46" s="129" t="s">
        <v>1190</v>
      </c>
      <c r="R46" s="90" t="s">
        <v>1191</v>
      </c>
      <c r="S46" s="90" t="s">
        <v>585</v>
      </c>
      <c r="T46" s="103">
        <v>45058</v>
      </c>
      <c r="U46" s="115"/>
      <c r="V46" s="130">
        <f>BInt[[#This Row],[Precio_quetzal]]</f>
        <v>0.1134</v>
      </c>
      <c r="W46" s="105">
        <v>1.6500000000000001E-2</v>
      </c>
      <c r="X46" s="105">
        <v>0.05</v>
      </c>
      <c r="Y46" s="105">
        <v>0.05</v>
      </c>
      <c r="Z46" s="105">
        <v>0.12</v>
      </c>
      <c r="AA46" s="81">
        <v>0</v>
      </c>
      <c r="AB46" s="106">
        <f t="shared" si="5"/>
        <v>0.121034655</v>
      </c>
      <c r="AC46" s="106">
        <f t="shared" si="4"/>
        <v>1.45241586E-2</v>
      </c>
      <c r="AD46" s="106">
        <f>BInt[[#This Row],[Precio_FOB]]</f>
        <v>0.1134</v>
      </c>
      <c r="AE46" s="106"/>
    </row>
    <row r="47" spans="1:32" hidden="1" x14ac:dyDescent="0.25">
      <c r="A47" s="81"/>
      <c r="B47" s="81">
        <v>32</v>
      </c>
      <c r="C47" s="90" t="s">
        <v>1183</v>
      </c>
      <c r="D47" s="90" t="s">
        <v>83</v>
      </c>
      <c r="E47" s="90" t="s">
        <v>84</v>
      </c>
      <c r="F47" s="90" t="s">
        <v>1184</v>
      </c>
      <c r="H47" s="90" t="s">
        <v>1192</v>
      </c>
      <c r="J47" s="90" t="s">
        <v>1186</v>
      </c>
      <c r="K47" s="90" t="s">
        <v>1193</v>
      </c>
      <c r="L47" s="90" t="s">
        <v>1194</v>
      </c>
      <c r="M47" s="90" t="s">
        <v>1195</v>
      </c>
      <c r="P47" s="90">
        <f>475*0.0017</f>
        <v>0.8075</v>
      </c>
      <c r="Q47" s="129" t="s">
        <v>1196</v>
      </c>
      <c r="R47" s="90" t="s">
        <v>1182</v>
      </c>
      <c r="S47" s="90" t="s">
        <v>585</v>
      </c>
      <c r="T47" s="103">
        <v>45058</v>
      </c>
      <c r="U47" s="115"/>
      <c r="V47" s="130">
        <f>BInt[[#This Row],[Precio_quetzal]]</f>
        <v>0.8075</v>
      </c>
      <c r="W47" s="105">
        <v>1.6500000000000001E-2</v>
      </c>
      <c r="X47" s="105">
        <v>0.05</v>
      </c>
      <c r="Y47" s="105">
        <v>0.05</v>
      </c>
      <c r="Z47" s="105">
        <v>0.12</v>
      </c>
      <c r="AA47" s="81">
        <v>0</v>
      </c>
      <c r="AB47" s="106">
        <f t="shared" si="5"/>
        <v>0.86186493750000004</v>
      </c>
      <c r="AC47" s="106">
        <f t="shared" si="4"/>
        <v>0.1034237925</v>
      </c>
      <c r="AD47" s="106">
        <f>BInt[[#This Row],[Precio_FOB]]</f>
        <v>0.8075</v>
      </c>
      <c r="AE47" s="106"/>
    </row>
    <row r="48" spans="1:32" hidden="1" x14ac:dyDescent="0.25">
      <c r="A48" s="81"/>
      <c r="B48" s="81">
        <v>32</v>
      </c>
      <c r="C48" s="90" t="s">
        <v>1183</v>
      </c>
      <c r="D48" s="90" t="s">
        <v>83</v>
      </c>
      <c r="E48" s="90" t="s">
        <v>84</v>
      </c>
      <c r="F48" s="90" t="s">
        <v>1184</v>
      </c>
      <c r="H48" s="90" t="s">
        <v>1197</v>
      </c>
      <c r="J48" s="90" t="s">
        <v>1198</v>
      </c>
      <c r="K48" s="90" t="s">
        <v>1193</v>
      </c>
      <c r="L48" s="90" t="s">
        <v>1199</v>
      </c>
      <c r="M48" s="90" t="s">
        <v>1195</v>
      </c>
      <c r="P48" s="90">
        <f>27990*0.0017/100</f>
        <v>0.47582999999999998</v>
      </c>
      <c r="Q48" s="129" t="s">
        <v>1200</v>
      </c>
      <c r="R48" s="90" t="s">
        <v>1201</v>
      </c>
      <c r="S48" s="90" t="s">
        <v>585</v>
      </c>
      <c r="T48" s="103">
        <v>45058</v>
      </c>
      <c r="U48" s="115"/>
      <c r="V48" s="130">
        <f>BInt[[#This Row],[Precio_quetzal]]</f>
        <v>0.47582999999999998</v>
      </c>
      <c r="W48" s="105">
        <v>1.6500000000000001E-2</v>
      </c>
      <c r="X48" s="105">
        <v>0.05</v>
      </c>
      <c r="Y48" s="105">
        <v>0.05</v>
      </c>
      <c r="Z48" s="105">
        <v>0.12</v>
      </c>
      <c r="AA48" s="81">
        <v>0</v>
      </c>
      <c r="AB48" s="106">
        <f t="shared" si="5"/>
        <v>0.50786525474999999</v>
      </c>
      <c r="AC48" s="106">
        <f t="shared" si="4"/>
        <v>6.0943830569999996E-2</v>
      </c>
      <c r="AD48" s="106">
        <f>BInt[[#This Row],[Precio_FOB]]</f>
        <v>0.47582999999999998</v>
      </c>
      <c r="AE48" s="106"/>
    </row>
    <row r="49" spans="1:31" hidden="1" x14ac:dyDescent="0.25">
      <c r="A49" s="81"/>
      <c r="B49" s="81">
        <v>33</v>
      </c>
      <c r="C49" s="90" t="s">
        <v>1202</v>
      </c>
      <c r="D49" s="90" t="s">
        <v>85</v>
      </c>
      <c r="E49" s="90" t="s">
        <v>86</v>
      </c>
      <c r="F49" s="90" t="s">
        <v>1203</v>
      </c>
      <c r="H49" s="90" t="s">
        <v>1204</v>
      </c>
      <c r="J49" s="90" t="s">
        <v>1186</v>
      </c>
      <c r="K49" s="90" t="s">
        <v>1187</v>
      </c>
      <c r="L49" s="90" t="s">
        <v>1205</v>
      </c>
      <c r="M49" s="90" t="s">
        <v>1189</v>
      </c>
      <c r="P49" s="90">
        <f>2.34*0.04</f>
        <v>9.3600000000000003E-2</v>
      </c>
      <c r="Q49" s="129" t="s">
        <v>1206</v>
      </c>
      <c r="R49" s="90" t="s">
        <v>1207</v>
      </c>
      <c r="S49" s="90" t="s">
        <v>585</v>
      </c>
      <c r="T49" s="103">
        <v>45061</v>
      </c>
      <c r="U49" s="115"/>
      <c r="V49" s="130">
        <f>BInt[[#This Row],[Precio_quetzal]]</f>
        <v>9.3600000000000003E-2</v>
      </c>
      <c r="W49" s="105">
        <v>1.6500000000000001E-2</v>
      </c>
      <c r="X49" s="105">
        <v>0.05</v>
      </c>
      <c r="Y49" s="105">
        <v>0.05</v>
      </c>
      <c r="Z49" s="105">
        <v>0.12</v>
      </c>
      <c r="AA49" s="81">
        <v>0</v>
      </c>
      <c r="AB49" s="106">
        <f t="shared" si="5"/>
        <v>9.990162000000001E-2</v>
      </c>
      <c r="AC49" s="106">
        <f t="shared" si="4"/>
        <v>1.1988194400000001E-2</v>
      </c>
      <c r="AD49" s="106">
        <f>BInt[[#This Row],[Precio_FOB]]</f>
        <v>9.3600000000000003E-2</v>
      </c>
      <c r="AE49" s="106"/>
    </row>
    <row r="50" spans="1:31" hidden="1" x14ac:dyDescent="0.25">
      <c r="A50" s="81"/>
      <c r="B50" s="81">
        <v>33</v>
      </c>
      <c r="C50" s="90" t="s">
        <v>1202</v>
      </c>
      <c r="D50" s="90" t="s">
        <v>85</v>
      </c>
      <c r="E50" s="90" t="s">
        <v>86</v>
      </c>
      <c r="F50" s="90" t="s">
        <v>1049</v>
      </c>
      <c r="H50" s="90" t="s">
        <v>1208</v>
      </c>
      <c r="J50" s="90" t="s">
        <v>1209</v>
      </c>
      <c r="K50" s="90" t="s">
        <v>1210</v>
      </c>
      <c r="L50" s="90" t="s">
        <v>1211</v>
      </c>
      <c r="M50" s="90" t="s">
        <v>1212</v>
      </c>
      <c r="P50" s="90">
        <f>3.49*2.14/25</f>
        <v>0.29874400000000007</v>
      </c>
      <c r="Q50" s="129" t="s">
        <v>1213</v>
      </c>
      <c r="R50" s="90" t="s">
        <v>1214</v>
      </c>
      <c r="S50" s="90" t="s">
        <v>585</v>
      </c>
      <c r="T50" s="103">
        <v>45061</v>
      </c>
      <c r="U50" s="115"/>
      <c r="V50" s="130">
        <f>BInt[[#This Row],[Precio_quetzal]]</f>
        <v>0.29874400000000007</v>
      </c>
      <c r="W50" s="105">
        <v>1.6500000000000001E-2</v>
      </c>
      <c r="X50" s="105">
        <v>0.05</v>
      </c>
      <c r="Y50" s="105">
        <v>0.05</v>
      </c>
      <c r="Z50" s="105">
        <v>0.12</v>
      </c>
      <c r="AA50" s="81">
        <v>0</v>
      </c>
      <c r="AB50" s="106">
        <f t="shared" si="5"/>
        <v>0.31885693980000007</v>
      </c>
      <c r="AC50" s="106">
        <f t="shared" si="4"/>
        <v>3.8262832776000004E-2</v>
      </c>
      <c r="AD50" s="106">
        <f>BInt[[#This Row],[Precio_FOB]]</f>
        <v>0.29874400000000007</v>
      </c>
      <c r="AE50" s="106"/>
    </row>
    <row r="51" spans="1:31" hidden="1" x14ac:dyDescent="0.25">
      <c r="A51" s="81"/>
      <c r="B51" s="81">
        <v>33</v>
      </c>
      <c r="C51" s="90" t="s">
        <v>1202</v>
      </c>
      <c r="D51" s="90" t="s">
        <v>85</v>
      </c>
      <c r="E51" s="90" t="s">
        <v>86</v>
      </c>
      <c r="F51" s="90" t="s">
        <v>1049</v>
      </c>
      <c r="H51" s="90" t="s">
        <v>1215</v>
      </c>
      <c r="J51" s="90" t="s">
        <v>1216</v>
      </c>
      <c r="K51" s="90" t="s">
        <v>1093</v>
      </c>
      <c r="L51" s="90" t="s">
        <v>1217</v>
      </c>
      <c r="M51" s="90" t="s">
        <v>1094</v>
      </c>
      <c r="P51" s="90">
        <f>3.045*0.44/5</f>
        <v>0.26795999999999998</v>
      </c>
      <c r="Q51" s="129" t="s">
        <v>1218</v>
      </c>
      <c r="R51" s="90" t="s">
        <v>1219</v>
      </c>
      <c r="S51" s="90" t="s">
        <v>585</v>
      </c>
      <c r="T51" s="103">
        <v>45061</v>
      </c>
      <c r="U51" s="115"/>
      <c r="V51" s="130">
        <f>BInt[[#This Row],[Precio_quetzal]]</f>
        <v>0.26795999999999998</v>
      </c>
      <c r="W51" s="105">
        <v>1.6500000000000001E-2</v>
      </c>
      <c r="X51" s="105">
        <v>0.05</v>
      </c>
      <c r="Y51" s="105">
        <v>0.05</v>
      </c>
      <c r="Z51" s="105">
        <v>0.12</v>
      </c>
      <c r="AA51" s="81">
        <v>0</v>
      </c>
      <c r="AB51" s="106">
        <f t="shared" si="5"/>
        <v>0.28600040699999996</v>
      </c>
      <c r="AC51" s="106">
        <f t="shared" si="4"/>
        <v>3.4320048839999992E-2</v>
      </c>
      <c r="AD51" s="106">
        <f>BInt[[#This Row],[Precio_FOB]]</f>
        <v>0.26795999999999998</v>
      </c>
      <c r="AE51" s="106"/>
    </row>
    <row r="52" spans="1:31" hidden="1" x14ac:dyDescent="0.25">
      <c r="A52" s="81"/>
      <c r="B52" s="81">
        <v>33</v>
      </c>
      <c r="C52" s="90" t="s">
        <v>1202</v>
      </c>
      <c r="D52" s="90" t="s">
        <v>85</v>
      </c>
      <c r="E52" s="90" t="s">
        <v>86</v>
      </c>
      <c r="F52" s="90" t="s">
        <v>1049</v>
      </c>
      <c r="H52" s="90" t="s">
        <v>1220</v>
      </c>
      <c r="J52" s="90" t="s">
        <v>1216</v>
      </c>
      <c r="K52" s="90" t="s">
        <v>1221</v>
      </c>
      <c r="L52" s="90" t="s">
        <v>1222</v>
      </c>
      <c r="M52" s="90" t="s">
        <v>1223</v>
      </c>
      <c r="P52" s="90">
        <f>14.442*0.14/100</f>
        <v>2.0218800000000002E-2</v>
      </c>
      <c r="Q52" s="129" t="s">
        <v>1224</v>
      </c>
      <c r="R52" s="90" t="s">
        <v>1225</v>
      </c>
      <c r="S52" s="90" t="s">
        <v>585</v>
      </c>
      <c r="T52" s="103">
        <v>45061</v>
      </c>
      <c r="U52" s="115"/>
      <c r="V52" s="130">
        <f>BInt[[#This Row],[Precio_quetzal]]</f>
        <v>2.0218800000000002E-2</v>
      </c>
      <c r="W52" s="105">
        <v>1.6500000000000001E-2</v>
      </c>
      <c r="X52" s="105">
        <v>0.05</v>
      </c>
      <c r="Y52" s="105">
        <v>0.05</v>
      </c>
      <c r="Z52" s="105">
        <v>0.12</v>
      </c>
      <c r="AA52" s="81">
        <v>0</v>
      </c>
      <c r="AB52" s="106">
        <f t="shared" si="5"/>
        <v>2.1580030710000003E-2</v>
      </c>
      <c r="AC52" s="106">
        <f t="shared" si="4"/>
        <v>2.5896036852000003E-3</v>
      </c>
      <c r="AD52" s="106">
        <f>BInt[[#This Row],[Precio_FOB]]</f>
        <v>2.0218800000000002E-2</v>
      </c>
      <c r="AE52" s="106"/>
    </row>
    <row r="53" spans="1:31" hidden="1" x14ac:dyDescent="0.25">
      <c r="A53" s="81"/>
      <c r="B53" s="81">
        <v>34</v>
      </c>
      <c r="C53" s="90" t="s">
        <v>1226</v>
      </c>
      <c r="D53" s="83" t="s">
        <v>87</v>
      </c>
      <c r="E53" s="131" t="s">
        <v>1227</v>
      </c>
      <c r="F53" s="90" t="s">
        <v>323</v>
      </c>
      <c r="H53" s="90" t="s">
        <v>936</v>
      </c>
      <c r="J53" s="90" t="s">
        <v>1162</v>
      </c>
      <c r="K53" s="90" t="s">
        <v>1093</v>
      </c>
      <c r="L53" s="90" t="s">
        <v>1228</v>
      </c>
      <c r="M53" s="90" t="s">
        <v>1094</v>
      </c>
      <c r="P53" s="90">
        <f>21*0.44</f>
        <v>9.24</v>
      </c>
      <c r="Q53" s="132" t="s">
        <v>938</v>
      </c>
      <c r="R53" s="90" t="s">
        <v>1229</v>
      </c>
      <c r="S53" s="90" t="s">
        <v>585</v>
      </c>
      <c r="T53" s="103">
        <v>45061</v>
      </c>
      <c r="U53" s="115"/>
      <c r="V53" s="130">
        <f>BInt[[#This Row],[Precio_quetzal]]</f>
        <v>9.24</v>
      </c>
      <c r="W53" s="105">
        <v>1.6500000000000001E-2</v>
      </c>
      <c r="X53" s="105">
        <v>0.05</v>
      </c>
      <c r="Y53" s="105">
        <v>0.05</v>
      </c>
      <c r="Z53" s="105">
        <v>0.12</v>
      </c>
      <c r="AA53" s="81">
        <v>0</v>
      </c>
      <c r="AB53" s="106">
        <f t="shared" si="5"/>
        <v>9.8620830000000002</v>
      </c>
      <c r="AC53" s="106">
        <f t="shared" si="4"/>
        <v>1.1834499599999999</v>
      </c>
      <c r="AD53" s="106">
        <f>BInt[[#This Row],[Precio_FOB]]</f>
        <v>9.24</v>
      </c>
      <c r="AE53" s="106"/>
    </row>
    <row r="54" spans="1:31" hidden="1" x14ac:dyDescent="0.25">
      <c r="A54" s="81"/>
      <c r="B54" s="81">
        <v>34</v>
      </c>
      <c r="C54" s="90" t="s">
        <v>1226</v>
      </c>
      <c r="D54" s="83" t="s">
        <v>87</v>
      </c>
      <c r="E54" s="131" t="s">
        <v>1227</v>
      </c>
      <c r="F54" s="90" t="s">
        <v>323</v>
      </c>
      <c r="H54" s="90" t="s">
        <v>1230</v>
      </c>
      <c r="J54" s="90" t="s">
        <v>1162</v>
      </c>
      <c r="K54" s="90" t="s">
        <v>1093</v>
      </c>
      <c r="L54" s="90" t="s">
        <v>1231</v>
      </c>
      <c r="M54" s="90" t="s">
        <v>1094</v>
      </c>
      <c r="P54" s="90">
        <f>16.39*0.44</f>
        <v>7.2116000000000007</v>
      </c>
      <c r="Q54" s="129" t="s">
        <v>1232</v>
      </c>
      <c r="R54" s="90" t="s">
        <v>1233</v>
      </c>
      <c r="S54" s="90" t="s">
        <v>585</v>
      </c>
      <c r="T54" s="103">
        <v>45061</v>
      </c>
      <c r="U54" s="115"/>
      <c r="V54" s="130">
        <f>BInt[[#This Row],[Precio_quetzal]]</f>
        <v>7.2116000000000007</v>
      </c>
      <c r="W54" s="105">
        <v>1.6500000000000001E-2</v>
      </c>
      <c r="X54" s="105">
        <v>0.05</v>
      </c>
      <c r="Y54" s="105">
        <v>0.05</v>
      </c>
      <c r="Z54" s="105">
        <v>0.12</v>
      </c>
      <c r="AA54" s="81">
        <v>0</v>
      </c>
      <c r="AB54" s="106">
        <f t="shared" si="5"/>
        <v>7.6971209700000003</v>
      </c>
      <c r="AC54" s="106">
        <f t="shared" si="4"/>
        <v>0.92365451639999996</v>
      </c>
      <c r="AD54" s="106">
        <f>BInt[[#This Row],[Precio_FOB]]</f>
        <v>7.2116000000000007</v>
      </c>
      <c r="AE54" s="106"/>
    </row>
    <row r="55" spans="1:31" hidden="1" x14ac:dyDescent="0.25">
      <c r="A55" s="81"/>
      <c r="B55" s="81">
        <v>34</v>
      </c>
      <c r="C55" s="90" t="s">
        <v>935</v>
      </c>
      <c r="D55" s="90" t="s">
        <v>87</v>
      </c>
      <c r="E55" s="90" t="s">
        <v>88</v>
      </c>
      <c r="F55" s="90" t="s">
        <v>1234</v>
      </c>
      <c r="H55" s="90" t="s">
        <v>1235</v>
      </c>
      <c r="J55" s="90" t="s">
        <v>1236</v>
      </c>
      <c r="K55" s="90" t="s">
        <v>1135</v>
      </c>
      <c r="L55" s="90" t="s">
        <v>1237</v>
      </c>
      <c r="M55" s="90" t="s">
        <v>1238</v>
      </c>
      <c r="P55" s="90">
        <f>5.95*5.23</f>
        <v>31.118500000000004</v>
      </c>
      <c r="Q55" s="129" t="s">
        <v>1239</v>
      </c>
      <c r="R55" s="90" t="s">
        <v>1240</v>
      </c>
      <c r="S55" s="90" t="s">
        <v>585</v>
      </c>
      <c r="T55" s="103">
        <v>45061</v>
      </c>
      <c r="U55" s="115"/>
      <c r="V55" s="130">
        <f>BInt[[#This Row],[Precio_quetzal]]</f>
        <v>31.118500000000004</v>
      </c>
      <c r="W55" s="105">
        <v>1.6500000000000001E-2</v>
      </c>
      <c r="X55" s="105">
        <v>0.05</v>
      </c>
      <c r="Y55" s="105">
        <v>0.05</v>
      </c>
      <c r="Z55" s="105">
        <v>0.12</v>
      </c>
      <c r="AA55" s="81">
        <v>0</v>
      </c>
      <c r="AB55" s="106">
        <f t="shared" si="5"/>
        <v>33.213553012500007</v>
      </c>
      <c r="AC55" s="106">
        <f t="shared" si="4"/>
        <v>3.9856263615000009</v>
      </c>
      <c r="AD55" s="106">
        <f>BInt[[#This Row],[Precio_FOB]]</f>
        <v>31.118500000000004</v>
      </c>
      <c r="AE55" s="106"/>
    </row>
    <row r="56" spans="1:31" hidden="1" x14ac:dyDescent="0.25">
      <c r="A56" s="81"/>
      <c r="B56" s="81">
        <v>34</v>
      </c>
      <c r="C56" s="90" t="s">
        <v>935</v>
      </c>
      <c r="D56" s="90" t="s">
        <v>87</v>
      </c>
      <c r="E56" s="90" t="s">
        <v>88</v>
      </c>
      <c r="F56" s="90" t="s">
        <v>1234</v>
      </c>
      <c r="H56" s="90" t="s">
        <v>1241</v>
      </c>
      <c r="J56" s="90" t="s">
        <v>1242</v>
      </c>
      <c r="K56" s="90" t="s">
        <v>1172</v>
      </c>
      <c r="L56" s="90" t="s">
        <v>1243</v>
      </c>
      <c r="M56" s="90" t="s">
        <v>1101</v>
      </c>
      <c r="P56" s="90">
        <f>349.5*7.8/96</f>
        <v>28.396874999999998</v>
      </c>
      <c r="Q56" s="129" t="s">
        <v>1244</v>
      </c>
      <c r="R56" s="90" t="s">
        <v>1245</v>
      </c>
      <c r="S56" s="90" t="s">
        <v>585</v>
      </c>
      <c r="T56" s="103">
        <v>45061</v>
      </c>
      <c r="U56" s="115"/>
      <c r="V56" s="130">
        <f>BInt[[#This Row],[Precio_quetzal]]</f>
        <v>28.396874999999998</v>
      </c>
      <c r="W56" s="105">
        <v>1.6500000000000001E-2</v>
      </c>
      <c r="X56" s="105">
        <v>0.05</v>
      </c>
      <c r="Y56" s="105">
        <v>0.05</v>
      </c>
      <c r="Z56" s="105">
        <v>0.12</v>
      </c>
      <c r="AA56" s="81">
        <v>0</v>
      </c>
      <c r="AB56" s="106">
        <f t="shared" si="5"/>
        <v>30.308694609374996</v>
      </c>
      <c r="AC56" s="106">
        <f t="shared" si="4"/>
        <v>3.6370433531249993</v>
      </c>
      <c r="AD56" s="106">
        <f>BInt[[#This Row],[Precio_FOB]]</f>
        <v>28.396874999999998</v>
      </c>
      <c r="AE56" s="106"/>
    </row>
    <row r="57" spans="1:31" hidden="1" x14ac:dyDescent="0.25">
      <c r="A57" s="81"/>
      <c r="B57" s="81">
        <v>34</v>
      </c>
      <c r="C57" s="90" t="s">
        <v>935</v>
      </c>
      <c r="D57" s="90" t="s">
        <v>87</v>
      </c>
      <c r="E57" s="90" t="s">
        <v>88</v>
      </c>
      <c r="F57" s="90" t="s">
        <v>1234</v>
      </c>
      <c r="H57" s="90" t="s">
        <v>1246</v>
      </c>
      <c r="J57" s="90" t="s">
        <v>1236</v>
      </c>
      <c r="K57" s="90" t="s">
        <v>1172</v>
      </c>
      <c r="L57" s="90" t="s">
        <v>1247</v>
      </c>
      <c r="M57" s="90" t="s">
        <v>1101</v>
      </c>
      <c r="P57" s="90">
        <f>696.95*7.8/96</f>
        <v>56.627187499999998</v>
      </c>
      <c r="Q57" s="129" t="s">
        <v>1248</v>
      </c>
      <c r="R57" s="90" t="s">
        <v>1245</v>
      </c>
      <c r="S57" s="90" t="s">
        <v>585</v>
      </c>
      <c r="T57" s="103">
        <v>45061</v>
      </c>
      <c r="U57" s="115"/>
      <c r="V57" s="130">
        <f>BInt[[#This Row],[Precio_quetzal]]</f>
        <v>56.627187499999998</v>
      </c>
      <c r="W57" s="105">
        <v>1.6500000000000001E-2</v>
      </c>
      <c r="X57" s="105">
        <v>0.05</v>
      </c>
      <c r="Y57" s="105">
        <v>0.05</v>
      </c>
      <c r="Z57" s="105">
        <v>0.12</v>
      </c>
      <c r="AA57" s="81">
        <v>0</v>
      </c>
      <c r="AB57" s="106">
        <f t="shared" si="5"/>
        <v>60.439612898437495</v>
      </c>
      <c r="AC57" s="106">
        <f t="shared" si="4"/>
        <v>7.2527535478124996</v>
      </c>
      <c r="AD57" s="106">
        <f>BInt[[#This Row],[Precio_FOB]]</f>
        <v>56.627187499999998</v>
      </c>
      <c r="AE57" s="106"/>
    </row>
    <row r="58" spans="1:31" hidden="1" x14ac:dyDescent="0.25">
      <c r="A58" s="81"/>
      <c r="B58" s="81">
        <v>34</v>
      </c>
      <c r="C58" s="90" t="s">
        <v>935</v>
      </c>
      <c r="D58" s="90" t="s">
        <v>87</v>
      </c>
      <c r="E58" s="90" t="s">
        <v>88</v>
      </c>
      <c r="F58" s="90" t="s">
        <v>1234</v>
      </c>
      <c r="H58" s="90" t="s">
        <v>1249</v>
      </c>
      <c r="J58" s="90" t="s">
        <v>1250</v>
      </c>
      <c r="K58" s="90" t="s">
        <v>1172</v>
      </c>
      <c r="L58" s="90" t="s">
        <v>1251</v>
      </c>
      <c r="M58" s="90" t="s">
        <v>1101</v>
      </c>
      <c r="P58" s="90">
        <f>194.99*7.8/60</f>
        <v>25.348700000000001</v>
      </c>
      <c r="Q58" s="129" t="s">
        <v>1252</v>
      </c>
      <c r="R58" s="90" t="s">
        <v>1253</v>
      </c>
      <c r="S58" s="90" t="s">
        <v>585</v>
      </c>
      <c r="T58" s="103">
        <v>45061</v>
      </c>
      <c r="U58" s="115"/>
      <c r="V58" s="130">
        <f>BInt[[#This Row],[Precio_quetzal]]</f>
        <v>25.348700000000001</v>
      </c>
      <c r="W58" s="105">
        <v>1.6500000000000001E-2</v>
      </c>
      <c r="X58" s="105">
        <v>0.05</v>
      </c>
      <c r="Y58" s="105">
        <v>0.05</v>
      </c>
      <c r="Z58" s="105">
        <v>0.12</v>
      </c>
      <c r="AA58" s="81">
        <v>0</v>
      </c>
      <c r="AB58" s="106">
        <f t="shared" si="5"/>
        <v>27.055301227500003</v>
      </c>
      <c r="AC58" s="106">
        <f t="shared" si="4"/>
        <v>3.2466361473000003</v>
      </c>
      <c r="AD58" s="106">
        <f>BInt[[#This Row],[Precio_FOB]]</f>
        <v>25.348700000000001</v>
      </c>
      <c r="AE58" s="106"/>
    </row>
    <row r="59" spans="1:31" hidden="1" x14ac:dyDescent="0.25">
      <c r="A59" s="81"/>
      <c r="B59" s="81">
        <v>37</v>
      </c>
      <c r="C59" s="90" t="s">
        <v>1254</v>
      </c>
      <c r="D59" s="90" t="s">
        <v>94</v>
      </c>
      <c r="E59" s="131" t="s">
        <v>95</v>
      </c>
      <c r="F59" s="90" t="s">
        <v>682</v>
      </c>
      <c r="H59" s="90" t="s">
        <v>1255</v>
      </c>
      <c r="J59" s="90" t="s">
        <v>1162</v>
      </c>
      <c r="K59" s="90" t="s">
        <v>1093</v>
      </c>
      <c r="L59" s="90" t="s">
        <v>1256</v>
      </c>
      <c r="M59" s="90" t="s">
        <v>1094</v>
      </c>
      <c r="P59" s="90">
        <f>231*0.44</f>
        <v>101.64</v>
      </c>
      <c r="Q59" s="129" t="s">
        <v>1257</v>
      </c>
      <c r="R59" s="90" t="s">
        <v>1258</v>
      </c>
      <c r="S59" s="90" t="s">
        <v>585</v>
      </c>
      <c r="T59" s="103">
        <v>45061</v>
      </c>
      <c r="U59" s="115"/>
      <c r="V59" s="130">
        <f>BInt[[#This Row],[Precio_quetzal]]</f>
        <v>101.64</v>
      </c>
      <c r="W59" s="105">
        <v>1.6500000000000001E-2</v>
      </c>
      <c r="X59" s="105">
        <v>0.05</v>
      </c>
      <c r="Y59" s="105">
        <v>0.05</v>
      </c>
      <c r="Z59" s="105">
        <v>0.12</v>
      </c>
      <c r="AA59" s="81">
        <v>0</v>
      </c>
      <c r="AB59" s="106">
        <f t="shared" si="5"/>
        <v>108.482913</v>
      </c>
      <c r="AC59" s="106">
        <f t="shared" si="4"/>
        <v>13.01794956</v>
      </c>
      <c r="AD59" s="106">
        <f>BInt[[#This Row],[Precio_FOB]]</f>
        <v>101.64</v>
      </c>
      <c r="AE59" s="106"/>
    </row>
    <row r="60" spans="1:31" hidden="1" x14ac:dyDescent="0.25">
      <c r="A60" s="81"/>
      <c r="B60" s="81">
        <v>37</v>
      </c>
      <c r="C60" s="90" t="s">
        <v>1254</v>
      </c>
      <c r="D60" s="90" t="s">
        <v>94</v>
      </c>
      <c r="E60" s="131" t="s">
        <v>95</v>
      </c>
      <c r="F60" s="90" t="s">
        <v>682</v>
      </c>
      <c r="H60" s="90" t="s">
        <v>1259</v>
      </c>
      <c r="J60" s="90" t="s">
        <v>1260</v>
      </c>
      <c r="K60" s="90" t="s">
        <v>1261</v>
      </c>
      <c r="L60" s="90" t="s">
        <v>1262</v>
      </c>
      <c r="M60" s="90" t="s">
        <v>1263</v>
      </c>
      <c r="P60" s="90">
        <f>635*0.095</f>
        <v>60.325000000000003</v>
      </c>
      <c r="Q60" s="129" t="s">
        <v>1264</v>
      </c>
      <c r="R60" s="90" t="s">
        <v>1265</v>
      </c>
      <c r="S60" s="90" t="s">
        <v>585</v>
      </c>
      <c r="T60" s="103">
        <v>45061</v>
      </c>
      <c r="U60" s="115"/>
      <c r="V60" s="130">
        <f>BInt[[#This Row],[Precio_quetzal]]</f>
        <v>60.325000000000003</v>
      </c>
      <c r="W60" s="105">
        <v>1.6500000000000001E-2</v>
      </c>
      <c r="X60" s="105">
        <v>0.05</v>
      </c>
      <c r="Y60" s="105">
        <v>0.05</v>
      </c>
      <c r="Z60" s="105">
        <v>0.12</v>
      </c>
      <c r="AA60" s="81">
        <v>0</v>
      </c>
      <c r="AB60" s="106">
        <f t="shared" si="5"/>
        <v>64.386380625000001</v>
      </c>
      <c r="AC60" s="106">
        <f t="shared" si="4"/>
        <v>7.7263656750000003</v>
      </c>
      <c r="AD60" s="106">
        <f>BInt[[#This Row],[Precio_FOB]]</f>
        <v>60.325000000000003</v>
      </c>
      <c r="AE60" s="106"/>
    </row>
    <row r="61" spans="1:31" hidden="1" x14ac:dyDescent="0.25">
      <c r="A61" s="81"/>
      <c r="B61" s="81">
        <v>37</v>
      </c>
      <c r="C61" s="90" t="s">
        <v>1254</v>
      </c>
      <c r="D61" s="90" t="s">
        <v>94</v>
      </c>
      <c r="E61" s="131" t="s">
        <v>95</v>
      </c>
      <c r="F61" s="90" t="s">
        <v>682</v>
      </c>
      <c r="H61" s="90" t="s">
        <v>1266</v>
      </c>
      <c r="J61" s="90" t="s">
        <v>1267</v>
      </c>
      <c r="K61" s="90" t="s">
        <v>1261</v>
      </c>
      <c r="L61" s="90" t="s">
        <v>1268</v>
      </c>
      <c r="M61" s="90" t="s">
        <v>1263</v>
      </c>
      <c r="P61" s="90">
        <f>639.2*0.095</f>
        <v>60.724000000000004</v>
      </c>
      <c r="Q61" s="129" t="s">
        <v>1269</v>
      </c>
      <c r="R61" s="90" t="s">
        <v>1270</v>
      </c>
      <c r="S61" s="90" t="s">
        <v>585</v>
      </c>
      <c r="T61" s="103">
        <v>45061</v>
      </c>
      <c r="U61" s="115"/>
      <c r="V61" s="130">
        <f>BInt[[#This Row],[Precio_quetzal]]</f>
        <v>60.724000000000004</v>
      </c>
      <c r="W61" s="105">
        <v>1.6500000000000001E-2</v>
      </c>
      <c r="X61" s="105">
        <v>0.05</v>
      </c>
      <c r="Y61" s="105">
        <v>0.05</v>
      </c>
      <c r="Z61" s="105">
        <v>0.12</v>
      </c>
      <c r="AA61" s="81">
        <v>0</v>
      </c>
      <c r="AB61" s="106">
        <f t="shared" si="5"/>
        <v>64.812243300000006</v>
      </c>
      <c r="AC61" s="106">
        <f t="shared" si="4"/>
        <v>7.7774691960000002</v>
      </c>
      <c r="AD61" s="106">
        <f>BInt[[#This Row],[Precio_FOB]]</f>
        <v>60.724000000000004</v>
      </c>
      <c r="AE61" s="106"/>
    </row>
    <row r="62" spans="1:31" hidden="1" x14ac:dyDescent="0.25">
      <c r="A62" s="81"/>
      <c r="B62" s="81">
        <v>37</v>
      </c>
      <c r="C62" s="90" t="s">
        <v>1254</v>
      </c>
      <c r="D62" s="90" t="s">
        <v>94</v>
      </c>
      <c r="E62" s="131" t="s">
        <v>95</v>
      </c>
      <c r="F62" s="90" t="s">
        <v>682</v>
      </c>
      <c r="H62" s="90" t="s">
        <v>1271</v>
      </c>
      <c r="J62" s="90" t="s">
        <v>1260</v>
      </c>
      <c r="K62" s="90" t="s">
        <v>1261</v>
      </c>
      <c r="L62" s="90" t="s">
        <v>1272</v>
      </c>
      <c r="M62" s="90" t="s">
        <v>1263</v>
      </c>
      <c r="P62" s="90">
        <f>665*0.095</f>
        <v>63.175000000000004</v>
      </c>
      <c r="Q62" s="129" t="s">
        <v>1273</v>
      </c>
      <c r="R62" s="90" t="s">
        <v>1270</v>
      </c>
      <c r="S62" s="90" t="s">
        <v>585</v>
      </c>
      <c r="T62" s="103">
        <v>45061</v>
      </c>
      <c r="U62" s="115"/>
      <c r="V62" s="130">
        <f>BInt[[#This Row],[Precio_quetzal]]</f>
        <v>63.175000000000004</v>
      </c>
      <c r="W62" s="105">
        <v>1.6500000000000001E-2</v>
      </c>
      <c r="X62" s="105">
        <v>0.05</v>
      </c>
      <c r="Y62" s="105">
        <v>0.05</v>
      </c>
      <c r="Z62" s="105">
        <v>0.12</v>
      </c>
      <c r="AA62" s="81">
        <v>0</v>
      </c>
      <c r="AB62" s="106">
        <f t="shared" si="5"/>
        <v>67.428256875000002</v>
      </c>
      <c r="AC62" s="106">
        <f t="shared" si="4"/>
        <v>8.0913908249999995</v>
      </c>
      <c r="AD62" s="106">
        <f>BInt[[#This Row],[Precio_FOB]]</f>
        <v>63.175000000000004</v>
      </c>
      <c r="AE62" s="106"/>
    </row>
    <row r="63" spans="1:31" hidden="1" x14ac:dyDescent="0.25">
      <c r="A63" s="81"/>
      <c r="B63" s="81">
        <v>37</v>
      </c>
      <c r="C63" s="90" t="s">
        <v>1254</v>
      </c>
      <c r="D63" s="90" t="s">
        <v>94</v>
      </c>
      <c r="E63" s="131" t="s">
        <v>95</v>
      </c>
      <c r="F63" s="90" t="s">
        <v>682</v>
      </c>
      <c r="H63" s="90" t="s">
        <v>1274</v>
      </c>
      <c r="J63" s="90" t="s">
        <v>1275</v>
      </c>
      <c r="K63" s="90" t="s">
        <v>1276</v>
      </c>
      <c r="L63" s="90" t="s">
        <v>1277</v>
      </c>
      <c r="M63" s="90" t="s">
        <v>1278</v>
      </c>
      <c r="P63" s="90">
        <f>22.98*3.03</f>
        <v>69.62939999999999</v>
      </c>
      <c r="Q63" s="129" t="s">
        <v>1279</v>
      </c>
      <c r="R63" s="90" t="s">
        <v>1280</v>
      </c>
      <c r="S63" s="90" t="s">
        <v>585</v>
      </c>
      <c r="T63" s="103">
        <v>45061</v>
      </c>
      <c r="U63" s="115"/>
      <c r="V63" s="130">
        <f>BInt[[#This Row],[Precio_quetzal]]</f>
        <v>69.62939999999999</v>
      </c>
      <c r="W63" s="105">
        <v>1.6500000000000001E-2</v>
      </c>
      <c r="X63" s="105">
        <v>0.05</v>
      </c>
      <c r="Y63" s="105">
        <v>0.05</v>
      </c>
      <c r="Z63" s="105">
        <v>0.12</v>
      </c>
      <c r="AA63" s="81">
        <v>0</v>
      </c>
      <c r="AB63" s="106">
        <f t="shared" si="5"/>
        <v>74.317199355</v>
      </c>
      <c r="AC63" s="106">
        <f t="shared" si="4"/>
        <v>8.9180639226</v>
      </c>
      <c r="AD63" s="106">
        <f>BInt[[#This Row],[Precio_FOB]]</f>
        <v>69.62939999999999</v>
      </c>
      <c r="AE63" s="106"/>
    </row>
    <row r="64" spans="1:31" hidden="1" x14ac:dyDescent="0.25">
      <c r="A64" s="81"/>
      <c r="B64" s="81">
        <v>40</v>
      </c>
      <c r="C64" s="90" t="s">
        <v>1281</v>
      </c>
      <c r="D64" s="90" t="s">
        <v>100</v>
      </c>
      <c r="E64" s="90" t="s">
        <v>101</v>
      </c>
      <c r="F64" s="90" t="s">
        <v>849</v>
      </c>
      <c r="H64" s="90" t="s">
        <v>1282</v>
      </c>
      <c r="J64" s="90" t="s">
        <v>1162</v>
      </c>
      <c r="K64" s="90" t="s">
        <v>1093</v>
      </c>
      <c r="L64" s="90" t="s">
        <v>1283</v>
      </c>
      <c r="M64" s="90" t="s">
        <v>1094</v>
      </c>
      <c r="P64" s="90">
        <f>71.5*0.44/5</f>
        <v>6.2919999999999998</v>
      </c>
      <c r="Q64" s="129" t="s">
        <v>1284</v>
      </c>
      <c r="R64" s="90" t="s">
        <v>1285</v>
      </c>
      <c r="S64" s="90" t="s">
        <v>585</v>
      </c>
      <c r="T64" s="103">
        <v>45061</v>
      </c>
      <c r="U64" s="115"/>
      <c r="V64" s="130">
        <f>BInt[[#This Row],[Precio_quetzal]]</f>
        <v>6.2919999999999998</v>
      </c>
      <c r="W64" s="105">
        <v>1.6500000000000001E-2</v>
      </c>
      <c r="X64" s="105">
        <v>0.05</v>
      </c>
      <c r="Y64" s="105">
        <v>0.05</v>
      </c>
      <c r="Z64" s="105">
        <v>0.12</v>
      </c>
      <c r="AA64" s="81">
        <v>0</v>
      </c>
      <c r="AB64" s="106">
        <f t="shared" si="5"/>
        <v>6.7156088999999994</v>
      </c>
      <c r="AC64" s="106">
        <f t="shared" si="4"/>
        <v>0.80587306799999991</v>
      </c>
      <c r="AD64" s="106">
        <f>BInt[[#This Row],[Precio_FOB]]</f>
        <v>6.2919999999999998</v>
      </c>
      <c r="AE64" s="106"/>
    </row>
    <row r="65" spans="1:31" hidden="1" x14ac:dyDescent="0.25">
      <c r="A65" s="81"/>
      <c r="B65" s="81">
        <v>40</v>
      </c>
      <c r="C65" s="90" t="s">
        <v>1281</v>
      </c>
      <c r="D65" s="90" t="s">
        <v>100</v>
      </c>
      <c r="E65" s="90" t="s">
        <v>101</v>
      </c>
      <c r="F65" s="90" t="s">
        <v>849</v>
      </c>
      <c r="H65" s="90" t="s">
        <v>1286</v>
      </c>
      <c r="J65" s="90" t="s">
        <v>1287</v>
      </c>
      <c r="K65" s="90" t="s">
        <v>1210</v>
      </c>
      <c r="L65" s="90" t="s">
        <v>1288</v>
      </c>
      <c r="M65" s="90" t="s">
        <v>1212</v>
      </c>
      <c r="P65" s="90">
        <f>55*2.14/25</f>
        <v>4.7080000000000002</v>
      </c>
      <c r="Q65" s="129" t="s">
        <v>1289</v>
      </c>
      <c r="R65" s="90" t="s">
        <v>1290</v>
      </c>
      <c r="S65" s="90" t="s">
        <v>585</v>
      </c>
      <c r="T65" s="103">
        <v>45061</v>
      </c>
      <c r="U65" s="115"/>
      <c r="V65" s="130">
        <f>BInt[[#This Row],[Precio_quetzal]]</f>
        <v>4.7080000000000002</v>
      </c>
      <c r="W65" s="105">
        <v>1.6500000000000001E-2</v>
      </c>
      <c r="X65" s="105">
        <v>0.05</v>
      </c>
      <c r="Y65" s="105">
        <v>0.05</v>
      </c>
      <c r="Z65" s="105">
        <v>0.12</v>
      </c>
      <c r="AA65" s="81">
        <v>0</v>
      </c>
      <c r="AB65" s="106">
        <f t="shared" si="5"/>
        <v>5.0249661000000003</v>
      </c>
      <c r="AC65" s="106">
        <f t="shared" si="4"/>
        <v>0.60299593200000001</v>
      </c>
      <c r="AD65" s="106">
        <f>BInt[[#This Row],[Precio_FOB]]</f>
        <v>4.7080000000000002</v>
      </c>
      <c r="AE65" s="106"/>
    </row>
    <row r="66" spans="1:31" hidden="1" x14ac:dyDescent="0.25">
      <c r="A66" s="81"/>
      <c r="B66" s="81">
        <v>40</v>
      </c>
      <c r="C66" s="90" t="s">
        <v>1281</v>
      </c>
      <c r="D66" s="90" t="s">
        <v>100</v>
      </c>
      <c r="E66" s="90" t="s">
        <v>101</v>
      </c>
      <c r="F66" s="90" t="s">
        <v>849</v>
      </c>
      <c r="H66" s="90" t="s">
        <v>1291</v>
      </c>
      <c r="J66" s="90" t="s">
        <v>1162</v>
      </c>
      <c r="K66" s="90" t="s">
        <v>1093</v>
      </c>
      <c r="L66" s="90" t="s">
        <v>1292</v>
      </c>
      <c r="M66" s="90" t="s">
        <v>1094</v>
      </c>
      <c r="P66" s="90">
        <f>173*0.44/10</f>
        <v>7.6120000000000001</v>
      </c>
      <c r="Q66" s="129" t="s">
        <v>1293</v>
      </c>
      <c r="R66" s="90" t="s">
        <v>1294</v>
      </c>
      <c r="S66" s="90" t="s">
        <v>585</v>
      </c>
      <c r="T66" s="103">
        <v>45061</v>
      </c>
      <c r="U66" s="115"/>
      <c r="V66" s="130">
        <f>BInt[[#This Row],[Precio_quetzal]]</f>
        <v>7.6120000000000001</v>
      </c>
      <c r="W66" s="105">
        <v>1.6500000000000001E-2</v>
      </c>
      <c r="X66" s="105">
        <v>0.05</v>
      </c>
      <c r="Y66" s="105">
        <v>0.05</v>
      </c>
      <c r="Z66" s="105">
        <v>0.12</v>
      </c>
      <c r="AA66" s="81">
        <v>0</v>
      </c>
      <c r="AB66" s="106">
        <f t="shared" si="5"/>
        <v>8.1244779000000005</v>
      </c>
      <c r="AC66" s="106">
        <f t="shared" si="4"/>
        <v>0.97493734799999998</v>
      </c>
      <c r="AD66" s="106">
        <f>BInt[[#This Row],[Precio_FOB]]</f>
        <v>7.6120000000000001</v>
      </c>
      <c r="AE66" s="106"/>
    </row>
    <row r="67" spans="1:31" hidden="1" x14ac:dyDescent="0.25">
      <c r="A67" s="81"/>
      <c r="B67" s="81">
        <v>40</v>
      </c>
      <c r="C67" s="90" t="s">
        <v>1281</v>
      </c>
      <c r="D67" s="90" t="s">
        <v>100</v>
      </c>
      <c r="E67" s="90" t="s">
        <v>101</v>
      </c>
      <c r="F67" s="90" t="s">
        <v>849</v>
      </c>
      <c r="H67" s="90" t="s">
        <v>1295</v>
      </c>
      <c r="J67" s="90" t="s">
        <v>1162</v>
      </c>
      <c r="K67" s="90" t="s">
        <v>1093</v>
      </c>
      <c r="L67" s="90" t="s">
        <v>1296</v>
      </c>
      <c r="M67" s="90" t="s">
        <v>1094</v>
      </c>
      <c r="P67" s="90">
        <f>13*0.44</f>
        <v>5.72</v>
      </c>
      <c r="Q67" s="129" t="s">
        <v>1297</v>
      </c>
      <c r="R67" s="90" t="s">
        <v>1298</v>
      </c>
      <c r="S67" s="90" t="s">
        <v>585</v>
      </c>
      <c r="T67" s="103">
        <v>45061</v>
      </c>
      <c r="U67" s="115"/>
      <c r="V67" s="130">
        <f>BInt[[#This Row],[Precio_quetzal]]</f>
        <v>5.72</v>
      </c>
      <c r="W67" s="105">
        <v>1.6500000000000001E-2</v>
      </c>
      <c r="X67" s="105">
        <v>0.05</v>
      </c>
      <c r="Y67" s="105">
        <v>0.05</v>
      </c>
      <c r="Z67" s="105">
        <v>0.12</v>
      </c>
      <c r="AA67" s="81">
        <v>0</v>
      </c>
      <c r="AB67" s="106">
        <f t="shared" si="5"/>
        <v>6.1050990000000001</v>
      </c>
      <c r="AC67" s="106">
        <f t="shared" si="4"/>
        <v>0.73261187999999999</v>
      </c>
      <c r="AD67" s="106">
        <f>BInt[[#This Row],[Precio_FOB]]</f>
        <v>5.72</v>
      </c>
      <c r="AE67" s="106"/>
    </row>
    <row r="68" spans="1:31" hidden="1" x14ac:dyDescent="0.25">
      <c r="A68" s="81"/>
      <c r="B68" s="81">
        <v>40</v>
      </c>
      <c r="C68" s="90" t="s">
        <v>1281</v>
      </c>
      <c r="D68" s="90" t="s">
        <v>100</v>
      </c>
      <c r="E68" s="90" t="s">
        <v>101</v>
      </c>
      <c r="F68" s="90" t="s">
        <v>849</v>
      </c>
      <c r="H68" s="90" t="s">
        <v>1299</v>
      </c>
      <c r="J68" s="90" t="s">
        <v>1300</v>
      </c>
      <c r="K68" s="90" t="s">
        <v>1301</v>
      </c>
      <c r="L68" s="85" t="s">
        <v>1302</v>
      </c>
      <c r="M68" s="90" t="s">
        <v>1303</v>
      </c>
      <c r="P68" s="90">
        <f>26.14*9.77/10</f>
        <v>25.538779999999999</v>
      </c>
      <c r="Q68" s="129" t="s">
        <v>1304</v>
      </c>
      <c r="R68" s="90" t="s">
        <v>1305</v>
      </c>
      <c r="S68" s="90" t="s">
        <v>585</v>
      </c>
      <c r="T68" s="103">
        <v>45061</v>
      </c>
      <c r="U68" s="115"/>
      <c r="V68" s="130">
        <f>BInt[[#This Row],[Precio_quetzal]]</f>
        <v>25.538779999999999</v>
      </c>
      <c r="W68" s="105">
        <v>1.6500000000000001E-2</v>
      </c>
      <c r="X68" s="105">
        <v>0.05</v>
      </c>
      <c r="Y68" s="105">
        <v>0.05</v>
      </c>
      <c r="Z68" s="105">
        <v>0.12</v>
      </c>
      <c r="AA68" s="81">
        <v>0</v>
      </c>
      <c r="AB68" s="106">
        <f t="shared" si="5"/>
        <v>27.258178363499997</v>
      </c>
      <c r="AC68" s="106">
        <f t="shared" si="4"/>
        <v>3.2709814036199996</v>
      </c>
      <c r="AD68" s="106">
        <f>BInt[[#This Row],[Precio_FOB]]</f>
        <v>25.538779999999999</v>
      </c>
      <c r="AE68" s="106"/>
    </row>
    <row r="69" spans="1:31" hidden="1" x14ac:dyDescent="0.25">
      <c r="A69" s="81"/>
      <c r="B69" s="81">
        <v>46</v>
      </c>
      <c r="C69" s="90" t="s">
        <v>1306</v>
      </c>
      <c r="D69" s="90" t="s">
        <v>112</v>
      </c>
      <c r="E69" s="90" t="s">
        <v>113</v>
      </c>
      <c r="F69" s="90" t="s">
        <v>323</v>
      </c>
      <c r="H69" s="90" t="s">
        <v>1307</v>
      </c>
      <c r="J69" s="90" t="s">
        <v>1162</v>
      </c>
      <c r="K69" s="90" t="s">
        <v>1093</v>
      </c>
      <c r="L69" s="90" t="s">
        <v>1308</v>
      </c>
      <c r="M69" s="90" t="s">
        <v>1094</v>
      </c>
      <c r="P69" s="90">
        <f>27*0.44</f>
        <v>11.88</v>
      </c>
      <c r="Q69" s="129" t="s">
        <v>1309</v>
      </c>
      <c r="R69" s="90" t="s">
        <v>1310</v>
      </c>
      <c r="S69" s="90" t="s">
        <v>585</v>
      </c>
      <c r="T69" s="103">
        <v>45061</v>
      </c>
      <c r="U69" s="115"/>
      <c r="V69" s="130">
        <f>BInt[[#This Row],[Precio_quetzal]]</f>
        <v>11.88</v>
      </c>
      <c r="W69" s="105">
        <v>1.6500000000000001E-2</v>
      </c>
      <c r="X69" s="105">
        <v>0.05</v>
      </c>
      <c r="Y69" s="105">
        <v>0.05</v>
      </c>
      <c r="Z69" s="105">
        <v>0.12</v>
      </c>
      <c r="AA69" s="81">
        <v>0</v>
      </c>
      <c r="AB69" s="106">
        <f t="shared" si="5"/>
        <v>12.679821</v>
      </c>
      <c r="AC69" s="106">
        <f t="shared" si="4"/>
        <v>1.52157852</v>
      </c>
      <c r="AD69" s="106">
        <f>BInt[[#This Row],[Precio_FOB]]</f>
        <v>11.88</v>
      </c>
      <c r="AE69" s="106"/>
    </row>
    <row r="70" spans="1:31" x14ac:dyDescent="0.25">
      <c r="A70" s="81"/>
      <c r="B70" s="81">
        <v>60</v>
      </c>
      <c r="C70" s="90" t="s">
        <v>575</v>
      </c>
      <c r="D70" s="90" t="s">
        <v>142</v>
      </c>
      <c r="E70" s="90" t="s">
        <v>143</v>
      </c>
      <c r="F70" s="90" t="s">
        <v>323</v>
      </c>
      <c r="H70" s="90" t="s">
        <v>1311</v>
      </c>
      <c r="J70" s="90" t="s">
        <v>1162</v>
      </c>
      <c r="K70" s="90" t="s">
        <v>1093</v>
      </c>
      <c r="L70" s="90" t="s">
        <v>1312</v>
      </c>
      <c r="M70" s="90" t="s">
        <v>1094</v>
      </c>
      <c r="P70" s="90">
        <f>42*0.44</f>
        <v>18.48</v>
      </c>
      <c r="Q70" s="129" t="s">
        <v>1313</v>
      </c>
      <c r="R70" s="90" t="s">
        <v>1314</v>
      </c>
      <c r="S70" s="90" t="s">
        <v>585</v>
      </c>
      <c r="T70" s="103">
        <v>45061</v>
      </c>
      <c r="U70" s="115"/>
      <c r="V70" s="130">
        <f>BInt[[#This Row],[Precio_quetzal]]</f>
        <v>18.48</v>
      </c>
      <c r="W70" s="105">
        <v>1.6500000000000001E-2</v>
      </c>
      <c r="X70" s="105">
        <v>0.05</v>
      </c>
      <c r="Y70" s="105">
        <v>0.05</v>
      </c>
      <c r="Z70" s="105">
        <v>0.12</v>
      </c>
      <c r="AA70" s="81">
        <v>0</v>
      </c>
      <c r="AB70" s="106">
        <f t="shared" si="5"/>
        <v>19.724166</v>
      </c>
      <c r="AC70" s="106">
        <f t="shared" si="4"/>
        <v>2.3668999199999998</v>
      </c>
      <c r="AD70" s="106">
        <f>BInt[[#This Row],[Precio_FOB]]</f>
        <v>18.48</v>
      </c>
      <c r="AE70" s="106"/>
    </row>
    <row r="71" spans="1:31" x14ac:dyDescent="0.25">
      <c r="A71" s="81"/>
      <c r="B71" s="81">
        <v>63</v>
      </c>
      <c r="C71" s="90" t="s">
        <v>1315</v>
      </c>
      <c r="D71" s="90" t="s">
        <v>148</v>
      </c>
      <c r="E71" s="90" t="s">
        <v>149</v>
      </c>
      <c r="F71" s="90" t="s">
        <v>1234</v>
      </c>
      <c r="H71" s="90" t="s">
        <v>1316</v>
      </c>
      <c r="J71" s="90" t="s">
        <v>1317</v>
      </c>
      <c r="K71" s="90" t="s">
        <v>1093</v>
      </c>
      <c r="L71" s="90" t="s">
        <v>1318</v>
      </c>
      <c r="M71" s="90" t="s">
        <v>1094</v>
      </c>
      <c r="P71" s="90">
        <f>1150*0.44</f>
        <v>506</v>
      </c>
      <c r="Q71" s="129" t="s">
        <v>1085</v>
      </c>
      <c r="R71" s="90" t="s">
        <v>1319</v>
      </c>
      <c r="S71" s="90" t="s">
        <v>585</v>
      </c>
      <c r="T71" s="103">
        <v>45061</v>
      </c>
      <c r="U71" s="115"/>
      <c r="V71" s="130">
        <f>BInt[[#This Row],[Precio_quetzal]]</f>
        <v>506</v>
      </c>
      <c r="W71" s="105">
        <v>1.6500000000000001E-2</v>
      </c>
      <c r="X71" s="105">
        <v>0.05</v>
      </c>
      <c r="Y71" s="105">
        <v>0.05</v>
      </c>
      <c r="Z71" s="105">
        <v>0.12</v>
      </c>
      <c r="AA71" s="81">
        <v>0</v>
      </c>
      <c r="AB71" s="106">
        <f t="shared" si="5"/>
        <v>540.06644999999992</v>
      </c>
      <c r="AC71" s="106">
        <f t="shared" si="4"/>
        <v>64.807973999999987</v>
      </c>
      <c r="AD71" s="106">
        <f>BInt[[#This Row],[Precio_FOB]]</f>
        <v>506</v>
      </c>
      <c r="AE71" s="106"/>
    </row>
    <row r="72" spans="1:31" x14ac:dyDescent="0.25">
      <c r="A72" s="81"/>
      <c r="B72" s="81">
        <v>66</v>
      </c>
      <c r="C72" s="90" t="s">
        <v>1320</v>
      </c>
      <c r="D72" s="90" t="s">
        <v>155</v>
      </c>
      <c r="E72" s="90" t="s">
        <v>156</v>
      </c>
      <c r="F72" s="90" t="s">
        <v>323</v>
      </c>
      <c r="H72" s="90" t="s">
        <v>1321</v>
      </c>
      <c r="J72" s="90" t="s">
        <v>1162</v>
      </c>
      <c r="K72" s="90" t="s">
        <v>1093</v>
      </c>
      <c r="L72" s="90" t="s">
        <v>1322</v>
      </c>
      <c r="M72" s="90" t="s">
        <v>1094</v>
      </c>
      <c r="P72" s="90">
        <f>54*0.44</f>
        <v>23.76</v>
      </c>
      <c r="Q72" s="129" t="s">
        <v>1323</v>
      </c>
      <c r="R72" s="90" t="s">
        <v>1324</v>
      </c>
      <c r="S72" s="90" t="s">
        <v>585</v>
      </c>
      <c r="T72" s="103">
        <v>45061</v>
      </c>
      <c r="U72" s="115"/>
      <c r="V72" s="130">
        <f>BInt[[#This Row],[Precio_quetzal]]</f>
        <v>23.76</v>
      </c>
      <c r="W72" s="105">
        <v>1.6500000000000001E-2</v>
      </c>
      <c r="X72" s="105">
        <v>0.05</v>
      </c>
      <c r="Y72" s="105">
        <v>0.05</v>
      </c>
      <c r="Z72" s="105">
        <v>0.12</v>
      </c>
      <c r="AA72" s="81">
        <v>0</v>
      </c>
      <c r="AB72" s="106">
        <f t="shared" si="5"/>
        <v>25.359642000000001</v>
      </c>
      <c r="AC72" s="106">
        <f t="shared" si="4"/>
        <v>3.0431570400000001</v>
      </c>
      <c r="AD72" s="106">
        <f>BInt[[#This Row],[Precio_FOB]]</f>
        <v>23.76</v>
      </c>
      <c r="AE72" s="106"/>
    </row>
    <row r="73" spans="1:31" hidden="1" x14ac:dyDescent="0.25">
      <c r="A73" s="81"/>
      <c r="B73" s="81">
        <v>72</v>
      </c>
      <c r="C73" s="90" t="s">
        <v>1089</v>
      </c>
      <c r="D73" s="90" t="s">
        <v>170</v>
      </c>
      <c r="E73" s="90" t="s">
        <v>171</v>
      </c>
      <c r="F73" s="90" t="s">
        <v>656</v>
      </c>
      <c r="H73" s="90" t="s">
        <v>1325</v>
      </c>
      <c r="J73" s="90" t="s">
        <v>1326</v>
      </c>
      <c r="K73" s="90" t="s">
        <v>1187</v>
      </c>
      <c r="L73" s="90" t="s">
        <v>1327</v>
      </c>
      <c r="M73" s="90" t="s">
        <v>1189</v>
      </c>
      <c r="P73" s="90">
        <f>31.73*7.82</f>
        <v>248.12860000000001</v>
      </c>
      <c r="Q73" s="129" t="s">
        <v>1031</v>
      </c>
      <c r="R73" s="90" t="s">
        <v>656</v>
      </c>
      <c r="S73" s="90" t="s">
        <v>585</v>
      </c>
      <c r="T73" s="103">
        <v>45061</v>
      </c>
      <c r="U73" s="115"/>
      <c r="V73" s="130">
        <f>BInt[[#This Row],[Precio_quetzal]]</f>
        <v>248.12860000000001</v>
      </c>
      <c r="W73" s="105">
        <v>1.6500000000000001E-2</v>
      </c>
      <c r="X73" s="105">
        <v>0.05</v>
      </c>
      <c r="Y73" s="105">
        <v>0.05</v>
      </c>
      <c r="Z73" s="105">
        <v>0.12</v>
      </c>
      <c r="AA73" s="81">
        <v>0</v>
      </c>
      <c r="AB73" s="106">
        <f t="shared" si="5"/>
        <v>264.83385799500002</v>
      </c>
      <c r="AC73" s="106">
        <f t="shared" si="4"/>
        <v>31.780062959400002</v>
      </c>
      <c r="AD73" s="106">
        <f>BInt[[#This Row],[Precio_FOB]]</f>
        <v>248.12860000000001</v>
      </c>
      <c r="AE73" s="106"/>
    </row>
    <row r="74" spans="1:31" hidden="1" x14ac:dyDescent="0.25"/>
    <row r="75" spans="1:31" hidden="1" x14ac:dyDescent="0.25"/>
    <row r="76" spans="1:31" hidden="1" x14ac:dyDescent="0.25"/>
    <row r="77" spans="1:31" hidden="1" x14ac:dyDescent="0.25"/>
    <row r="78" spans="1:31" hidden="1" x14ac:dyDescent="0.25"/>
    <row r="79" spans="1:31" hidden="1" x14ac:dyDescent="0.25"/>
    <row r="80" spans="1:31"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sheetData>
  <hyperlinks>
    <hyperlink ref="Q42" r:id="rId1" xr:uid="{92B80763-B0DC-4590-AD58-7FA921328620}"/>
    <hyperlink ref="Q44" r:id="rId2" xr:uid="{C445A9FF-FD3E-42F0-A581-FD33A5A505CC}"/>
    <hyperlink ref="Q45" r:id="rId3" xr:uid="{98CCA189-51A2-4CA6-831A-4F4911EA150A}"/>
    <hyperlink ref="Q46" r:id="rId4" xr:uid="{6721EC2D-1BCA-4280-8795-A42681E5A4A7}"/>
    <hyperlink ref="Q47" r:id="rId5" xr:uid="{34189444-2674-4B95-8A4E-23BEE229895C}"/>
    <hyperlink ref="Q48" r:id="rId6" xr:uid="{691B8EE0-C013-4BB4-B6D4-61108E4CFCA9}"/>
    <hyperlink ref="Q49" r:id="rId7" xr:uid="{8E06F329-28BB-44AB-A712-4CBBBAEF1E45}"/>
    <hyperlink ref="Q50" r:id="rId8" xr:uid="{A8E77154-4CE4-426E-BD1F-92D355CA58FD}"/>
    <hyperlink ref="Q51" r:id="rId9" xr:uid="{4DF4D57E-7689-41A0-BD8D-4A7BE11A9136}"/>
    <hyperlink ref="Q52" r:id="rId10" xr:uid="{12475052-DCFC-493C-9D5F-83E17AA3F7E1}"/>
    <hyperlink ref="Q54" r:id="rId11" xr:uid="{33CCCF33-FE8C-4559-9996-0E8E3423F6FB}"/>
    <hyperlink ref="Q55" r:id="rId12" xr:uid="{6D8A0E27-5212-4382-8457-2F774AAEC0D0}"/>
    <hyperlink ref="Q56" r:id="rId13" xr:uid="{680E6F0C-FD98-43D5-A3A4-07DBD26E2AD8}"/>
    <hyperlink ref="Q57" r:id="rId14" xr:uid="{0AD2693D-D690-4A16-9C12-02C47204ED62}"/>
    <hyperlink ref="Q58" r:id="rId15" xr:uid="{DC658AD6-1F99-43AC-AF51-49E4EF981671}"/>
    <hyperlink ref="Q59" r:id="rId16" xr:uid="{99BE4E4A-2BD2-45AA-B285-E82D861057B9}"/>
    <hyperlink ref="Q60" r:id="rId17" xr:uid="{04182A10-424B-4EDF-9F0C-CCB063B99B36}"/>
    <hyperlink ref="Q61" r:id="rId18" xr:uid="{7DD881AD-BDF5-476F-B462-C32DDD822E08}"/>
    <hyperlink ref="Q62" r:id="rId19" xr:uid="{2BAD5FD4-AA6C-4590-95B1-840E7AB99C86}"/>
    <hyperlink ref="Q63" r:id="rId20" xr:uid="{8698A61A-F7E2-4EA5-8FCF-EBE4004D45F1}"/>
    <hyperlink ref="Q64" r:id="rId21" xr:uid="{8F00385C-011E-4415-A008-4CE568D163E9}"/>
    <hyperlink ref="Q65" r:id="rId22" xr:uid="{4FBAF7CE-E88A-4CF0-AF9D-15E803B4170D}"/>
    <hyperlink ref="Q66" r:id="rId23" xr:uid="{82C0500B-581F-4FFC-B2F9-F75210B994FF}"/>
    <hyperlink ref="Q67" r:id="rId24" xr:uid="{32F390CC-2173-498B-A022-72A5EC671F8B}"/>
    <hyperlink ref="Q68" r:id="rId25" xr:uid="{DA8696A6-539D-43E4-AC78-918A7B3EA6D1}"/>
    <hyperlink ref="Q69" r:id="rId26" xr:uid="{747F1E4A-96F3-4986-8C06-9361450E8D22}"/>
    <hyperlink ref="Q70" r:id="rId27" xr:uid="{6FBCE236-8EBB-4F62-8AAA-1F74232BA25A}"/>
    <hyperlink ref="Q71" r:id="rId28" xr:uid="{A613D867-B9C9-4551-A9C0-E43D6F1E8E52}"/>
    <hyperlink ref="Q72" r:id="rId29" xr:uid="{80D6A52F-825B-42FE-9AA3-C7F963E4341C}"/>
    <hyperlink ref="Q73" r:id="rId30" xr:uid="{5556BE76-050C-4AEF-B6D8-AA042AA97FE7}"/>
    <hyperlink ref="Q9" r:id="rId31" xr:uid="{1B3B7A1B-B7C6-45CA-91AA-A7A2E41BB478}"/>
    <hyperlink ref="Q22" r:id="rId32" xr:uid="{B0CEE1C9-9B0C-4728-9D9F-691E828A9378}"/>
    <hyperlink ref="Q12" r:id="rId33" xr:uid="{0EF4A017-F93D-4C12-9EFD-588AAB8B4CAA}"/>
    <hyperlink ref="Q23" r:id="rId34" xr:uid="{78F4FC90-3784-4479-A735-3B7E75ACC089}"/>
    <hyperlink ref="Q13" r:id="rId35" xr:uid="{22CF2663-475E-4791-81C4-D84E0F684739}"/>
    <hyperlink ref="Q24" r:id="rId36" xr:uid="{1EB80986-9D41-444B-8FF4-9B59B4E19031}"/>
    <hyperlink ref="Q25" r:id="rId37" xr:uid="{13117B72-7431-4852-B0BD-F6FF80FF17FC}"/>
    <hyperlink ref="Q10" r:id="rId38" xr:uid="{38EBBAEC-E6AF-403E-9409-5FF414D04ED8}"/>
    <hyperlink ref="Q2" r:id="rId39" xr:uid="{DB01A6FB-73E7-42CD-8206-C74B6DA2A6AE}"/>
    <hyperlink ref="Q17" r:id="rId40" location="/618-composicion-4000_ui/619-presentacion-sol_iny" xr:uid="{3F1B711D-A205-40A5-BECF-7CD165E4272D}"/>
    <hyperlink ref="Q18" r:id="rId41" xr:uid="{96CE36B3-9BA8-4330-A240-1E1226B43799}"/>
    <hyperlink ref="Q11" r:id="rId42" xr:uid="{3A233917-4345-4D56-86AD-49B3161D1999}"/>
    <hyperlink ref="Q19" r:id="rId43" xr:uid="{E6B37629-FA4C-467F-9C89-77B77351E2A1}"/>
    <hyperlink ref="Q20" r:id="rId44" xr:uid="{FF83C8E6-AA3C-4C61-BF25-CC79A7FABFDE}"/>
    <hyperlink ref="Q5" r:id="rId45" xr:uid="{F37157CE-1E28-4FB8-A001-D0D2114CDA29}"/>
    <hyperlink ref="Q6" r:id="rId46" xr:uid="{5AAEEF4C-DF24-4FBE-948D-3B82D1015975}"/>
    <hyperlink ref="Q7" r:id="rId47" xr:uid="{A1D94D5A-8174-485E-9361-848BB3259FD7}"/>
    <hyperlink ref="Q14" r:id="rId48" xr:uid="{6C2D3EB2-81E4-4D01-9AE8-C07E9A382534}"/>
    <hyperlink ref="Q15" r:id="rId49" xr:uid="{0784CAE3-3125-462B-9EE8-84AC40318AB6}"/>
    <hyperlink ref="Q26" r:id="rId50" xr:uid="{AD96F634-C8D1-420A-9342-12E57E6B9550}"/>
    <hyperlink ref="Q21" r:id="rId51" xr:uid="{B57A7598-832F-4DFF-BED4-672929CD51A4}"/>
    <hyperlink ref="Q3" r:id="rId52" xr:uid="{4DA67EEF-8166-4655-AE18-5A7E7AB23D04}"/>
    <hyperlink ref="Q4" r:id="rId53" xr:uid="{8D8D019A-1B9C-4821-8B4D-62C0AD83716C}"/>
    <hyperlink ref="Q32" r:id="rId54" location="detail" xr:uid="{ADEA2793-2CED-4764-A6D1-1C0EC7512729}"/>
    <hyperlink ref="Q33" r:id="rId55" xr:uid="{F018F4A6-6355-4380-95B9-4A298E37189F}"/>
    <hyperlink ref="Q34" r:id="rId56" xr:uid="{AD56FF9B-0D0C-4658-BD9D-C9669C13AFD7}"/>
    <hyperlink ref="Q35" r:id="rId57" xr:uid="{B830AEFC-8691-402B-BF17-EA7A5DB29CF7}"/>
    <hyperlink ref="Q36" r:id="rId58" xr:uid="{13C8C7CF-B2F9-4DEE-9A5D-43532B3184D1}"/>
    <hyperlink ref="Q37" r:id="rId59" xr:uid="{C6DC7D6E-D7FA-4EBA-9EB7-4A2B7FBB0C36}"/>
    <hyperlink ref="Q38" r:id="rId60" xr:uid="{2E4B1C5A-8F18-4BDD-833C-34737B0527E3}"/>
    <hyperlink ref="Q39" r:id="rId61" xr:uid="{CB7259A7-3208-4EF1-AA94-36CC34F82FC7}"/>
    <hyperlink ref="Q40" r:id="rId62" xr:uid="{B4D77A60-F12F-4EF9-B9A2-185650BD7F97}"/>
    <hyperlink ref="Q41" r:id="rId63" xr:uid="{5585F6E0-9F59-4E26-8A69-58301912F01A}"/>
    <hyperlink ref="Q8" r:id="rId64" xr:uid="{D9EC7B18-4536-4B81-9AD5-C5063FA49305}"/>
  </hyperlinks>
  <pageMargins left="0.7" right="0.7" top="0.75" bottom="0.75" header="0.3" footer="0.3"/>
  <pageSetup orientation="portrait" r:id="rId65"/>
  <ignoredErrors>
    <ignoredError sqref="AD2:AD41 AD42:AD73" calculatedColumn="1"/>
  </ignoredErrors>
  <tableParts count="1">
    <tablePart r:id="rId6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E6B54-9E3B-484D-9656-CA5ACEA507F3}">
  <sheetPr>
    <tabColor theme="5" tint="-0.249977111117893"/>
  </sheetPr>
  <dimension ref="A1:AI9101"/>
  <sheetViews>
    <sheetView tabSelected="1" zoomScaleNormal="100" workbookViewId="0">
      <selection activeCell="E2" sqref="E2"/>
    </sheetView>
  </sheetViews>
  <sheetFormatPr baseColWidth="10" defaultColWidth="11.42578125" defaultRowHeight="15" x14ac:dyDescent="0.25"/>
  <cols>
    <col min="1" max="1" width="9.28515625" customWidth="1"/>
    <col min="2" max="2" width="9.5703125" customWidth="1"/>
    <col min="3" max="3" width="12.85546875" bestFit="1" customWidth="1"/>
    <col min="4" max="4" width="9" customWidth="1"/>
    <col min="5" max="11" width="15.7109375" customWidth="1"/>
    <col min="12" max="14" width="15.7109375" hidden="1" customWidth="1"/>
    <col min="15" max="19" width="15.7109375" customWidth="1"/>
    <col min="20" max="20" width="46.42578125" customWidth="1"/>
    <col min="21" max="21" width="20.42578125" style="75" customWidth="1"/>
    <col min="22" max="35" width="15.7109375" customWidth="1"/>
  </cols>
  <sheetData>
    <row r="1" spans="1:35" x14ac:dyDescent="0.25">
      <c r="A1" t="s">
        <v>1328</v>
      </c>
      <c r="B1" t="s">
        <v>4</v>
      </c>
      <c r="C1" t="s">
        <v>884</v>
      </c>
      <c r="D1" t="s">
        <v>1329</v>
      </c>
      <c r="E1" t="s">
        <v>1330</v>
      </c>
      <c r="F1" t="s">
        <v>1331</v>
      </c>
      <c r="G1" t="s">
        <v>1332</v>
      </c>
      <c r="H1" t="s">
        <v>1333</v>
      </c>
      <c r="I1" t="s">
        <v>1334</v>
      </c>
      <c r="J1" t="s">
        <v>1335</v>
      </c>
      <c r="K1" t="s">
        <v>1336</v>
      </c>
      <c r="L1" t="s">
        <v>1337</v>
      </c>
      <c r="M1" t="s">
        <v>1338</v>
      </c>
      <c r="N1" t="s">
        <v>1339</v>
      </c>
      <c r="O1" t="s">
        <v>1340</v>
      </c>
      <c r="P1" t="s">
        <v>1341</v>
      </c>
      <c r="Q1" t="s">
        <v>1342</v>
      </c>
      <c r="R1" t="s">
        <v>1343</v>
      </c>
      <c r="S1" t="s">
        <v>1344</v>
      </c>
      <c r="T1" t="s">
        <v>1345</v>
      </c>
      <c r="U1" s="75" t="s">
        <v>1346</v>
      </c>
      <c r="V1" t="s">
        <v>1347</v>
      </c>
      <c r="W1" t="s">
        <v>1348</v>
      </c>
      <c r="X1" t="s">
        <v>1349</v>
      </c>
      <c r="Y1" t="s">
        <v>1350</v>
      </c>
      <c r="Z1" t="s">
        <v>1351</v>
      </c>
      <c r="AA1" t="s">
        <v>1352</v>
      </c>
      <c r="AB1" t="s">
        <v>1353</v>
      </c>
      <c r="AC1" t="s">
        <v>1354</v>
      </c>
      <c r="AD1" t="s">
        <v>1355</v>
      </c>
      <c r="AE1" t="s">
        <v>1356</v>
      </c>
      <c r="AF1" t="s">
        <v>1357</v>
      </c>
      <c r="AG1" t="s">
        <v>1358</v>
      </c>
      <c r="AH1" t="s">
        <v>1359</v>
      </c>
      <c r="AI1" t="s">
        <v>907</v>
      </c>
    </row>
    <row r="2" spans="1:35" x14ac:dyDescent="0.25">
      <c r="A2" t="s">
        <v>1360</v>
      </c>
      <c r="B2" s="1">
        <v>1</v>
      </c>
      <c r="C2" t="s">
        <v>1361</v>
      </c>
      <c r="D2">
        <v>14940973</v>
      </c>
      <c r="E2" t="s">
        <v>1362</v>
      </c>
      <c r="F2" t="s">
        <v>1363</v>
      </c>
      <c r="G2" t="s">
        <v>1364</v>
      </c>
      <c r="H2" s="3" t="s">
        <v>1365</v>
      </c>
      <c r="I2">
        <v>2021</v>
      </c>
      <c r="J2" s="15" t="s">
        <v>1366</v>
      </c>
      <c r="K2">
        <v>2021</v>
      </c>
      <c r="L2" t="s">
        <v>1367</v>
      </c>
      <c r="M2" t="s">
        <v>1368</v>
      </c>
      <c r="N2" t="s">
        <v>1369</v>
      </c>
      <c r="O2" t="s">
        <v>1370</v>
      </c>
      <c r="P2" t="s">
        <v>1371</v>
      </c>
      <c r="Q2">
        <f t="shared" ref="Q2:Q65" si="0">U2</f>
        <v>128</v>
      </c>
      <c r="R2" t="s">
        <v>1372</v>
      </c>
      <c r="S2" t="s">
        <v>1373</v>
      </c>
      <c r="T2" t="s">
        <v>1374</v>
      </c>
      <c r="U2" s="75">
        <v>128</v>
      </c>
      <c r="V2">
        <v>675</v>
      </c>
      <c r="W2">
        <v>86400</v>
      </c>
      <c r="AB2" t="e">
        <f>'[2]Medicamentos 1'!#REF!</f>
        <v>#REF!</v>
      </c>
      <c r="AC2" t="e">
        <f>'[2]Medicamentos 1'!#REF!</f>
        <v>#REF!</v>
      </c>
      <c r="AD2" t="e">
        <f>'[2]Medicamentos 1'!#REF!&amp;PROPER(TEXT('[2]Medicamentos 1'!#REF!,"MMMM"))</f>
        <v>#REF!</v>
      </c>
      <c r="AE2" t="e">
        <f>VLOOKUP('[2]Medicamentos 1'!#REF!,[2]IPC!$C$4:$D$146,2,FALSE)</f>
        <v>#REF!</v>
      </c>
      <c r="AF2" t="e">
        <f>[2]IPC!$D$146/'[2]Medicamentos 1'!#REF!</f>
        <v>#REF!</v>
      </c>
      <c r="AG2" t="e">
        <f>'[2]Medicamentos 1'!#REF!*'[2]Medicamentos 1'!#REF!</f>
        <v>#REF!</v>
      </c>
      <c r="AH2" s="16" t="e">
        <f>'[2]Medicamentos 1'!#REF!-'[2]Medicamentos 1'!#REF!</f>
        <v>#REF!</v>
      </c>
      <c r="AI2" t="s">
        <v>1375</v>
      </c>
    </row>
    <row r="3" spans="1:35" x14ac:dyDescent="0.25">
      <c r="A3" t="s">
        <v>1376</v>
      </c>
      <c r="B3" s="1">
        <v>1</v>
      </c>
      <c r="C3" t="s">
        <v>1361</v>
      </c>
      <c r="D3">
        <v>14940973</v>
      </c>
      <c r="E3" t="s">
        <v>1362</v>
      </c>
      <c r="F3" t="s">
        <v>1363</v>
      </c>
      <c r="G3" t="s">
        <v>1364</v>
      </c>
      <c r="H3" s="3" t="s">
        <v>1365</v>
      </c>
      <c r="I3">
        <v>2021</v>
      </c>
      <c r="J3" s="15" t="s">
        <v>1366</v>
      </c>
      <c r="K3">
        <v>2021</v>
      </c>
      <c r="L3" t="s">
        <v>1367</v>
      </c>
      <c r="M3" t="s">
        <v>1368</v>
      </c>
      <c r="N3" t="s">
        <v>1369</v>
      </c>
      <c r="O3" t="s">
        <v>1370</v>
      </c>
      <c r="P3" t="s">
        <v>1371</v>
      </c>
      <c r="Q3">
        <f t="shared" si="0"/>
        <v>128</v>
      </c>
      <c r="R3" t="s">
        <v>1377</v>
      </c>
      <c r="S3" t="s">
        <v>1378</v>
      </c>
      <c r="T3" t="s">
        <v>1379</v>
      </c>
      <c r="U3" s="75">
        <v>128</v>
      </c>
      <c r="V3">
        <v>685</v>
      </c>
      <c r="W3">
        <v>87680</v>
      </c>
      <c r="AH3" s="16"/>
      <c r="AI3" t="s">
        <v>1375</v>
      </c>
    </row>
    <row r="4" spans="1:35" x14ac:dyDescent="0.25">
      <c r="A4" t="s">
        <v>1380</v>
      </c>
      <c r="B4" s="1">
        <v>1</v>
      </c>
      <c r="C4" t="s">
        <v>1361</v>
      </c>
      <c r="D4">
        <v>14940973</v>
      </c>
      <c r="E4" t="s">
        <v>1362</v>
      </c>
      <c r="F4" t="s">
        <v>1363</v>
      </c>
      <c r="G4" t="s">
        <v>1364</v>
      </c>
      <c r="H4" s="3" t="s">
        <v>1365</v>
      </c>
      <c r="I4">
        <v>2021</v>
      </c>
      <c r="J4" s="15" t="s">
        <v>1366</v>
      </c>
      <c r="K4">
        <v>2021</v>
      </c>
      <c r="L4" t="s">
        <v>1367</v>
      </c>
      <c r="M4" t="s">
        <v>1368</v>
      </c>
      <c r="N4" t="s">
        <v>1369</v>
      </c>
      <c r="O4" t="s">
        <v>1370</v>
      </c>
      <c r="P4" t="s">
        <v>1371</v>
      </c>
      <c r="Q4">
        <f t="shared" si="0"/>
        <v>128</v>
      </c>
      <c r="R4" t="s">
        <v>1381</v>
      </c>
      <c r="S4" t="s">
        <v>1382</v>
      </c>
      <c r="T4" t="s">
        <v>1383</v>
      </c>
      <c r="U4" s="75">
        <v>128</v>
      </c>
      <c r="V4">
        <v>688.49</v>
      </c>
      <c r="W4">
        <v>88126.720000000001</v>
      </c>
      <c r="AH4" s="16"/>
      <c r="AI4" t="s">
        <v>1375</v>
      </c>
    </row>
    <row r="5" spans="1:35" x14ac:dyDescent="0.25">
      <c r="A5" t="s">
        <v>1384</v>
      </c>
      <c r="B5" s="1">
        <v>1</v>
      </c>
      <c r="C5" t="s">
        <v>1361</v>
      </c>
      <c r="D5">
        <v>14724561</v>
      </c>
      <c r="E5" t="s">
        <v>1385</v>
      </c>
      <c r="F5" t="s">
        <v>1363</v>
      </c>
      <c r="G5" t="s">
        <v>1364</v>
      </c>
      <c r="H5" s="17">
        <v>44341</v>
      </c>
      <c r="I5">
        <v>2021</v>
      </c>
      <c r="J5" s="15" t="s">
        <v>1386</v>
      </c>
      <c r="K5">
        <v>2021</v>
      </c>
      <c r="L5" t="s">
        <v>1367</v>
      </c>
      <c r="M5" t="s">
        <v>1368</v>
      </c>
      <c r="N5" t="s">
        <v>1387</v>
      </c>
      <c r="O5" t="s">
        <v>1388</v>
      </c>
      <c r="P5" t="s">
        <v>1371</v>
      </c>
      <c r="Q5">
        <f t="shared" si="0"/>
        <v>79</v>
      </c>
      <c r="R5" t="s">
        <v>1381</v>
      </c>
      <c r="S5" t="s">
        <v>1382</v>
      </c>
      <c r="T5" t="s">
        <v>1383</v>
      </c>
      <c r="U5" s="75">
        <v>79</v>
      </c>
      <c r="V5">
        <v>699.84</v>
      </c>
      <c r="W5">
        <v>55287.360000000001</v>
      </c>
      <c r="AH5" s="16"/>
      <c r="AI5" t="s">
        <v>1375</v>
      </c>
    </row>
    <row r="6" spans="1:35" x14ac:dyDescent="0.25">
      <c r="A6" t="s">
        <v>1389</v>
      </c>
      <c r="B6" s="1">
        <v>1</v>
      </c>
      <c r="C6" t="s">
        <v>1361</v>
      </c>
      <c r="D6">
        <v>4435753</v>
      </c>
      <c r="E6" t="s">
        <v>1390</v>
      </c>
      <c r="F6" t="s">
        <v>1363</v>
      </c>
      <c r="G6" t="s">
        <v>1391</v>
      </c>
      <c r="H6" s="3" t="s">
        <v>1392</v>
      </c>
      <c r="I6">
        <v>2016</v>
      </c>
      <c r="J6" s="15" t="s">
        <v>1393</v>
      </c>
      <c r="K6">
        <v>2016</v>
      </c>
      <c r="L6" t="s">
        <v>1394</v>
      </c>
      <c r="M6" t="s">
        <v>1368</v>
      </c>
      <c r="N6" t="s">
        <v>1395</v>
      </c>
      <c r="O6" t="s">
        <v>1388</v>
      </c>
      <c r="P6" t="s">
        <v>682</v>
      </c>
      <c r="Q6">
        <f t="shared" si="0"/>
        <v>25</v>
      </c>
      <c r="R6" t="s">
        <v>1396</v>
      </c>
      <c r="S6" t="s">
        <v>1397</v>
      </c>
      <c r="T6" t="s">
        <v>1398</v>
      </c>
      <c r="U6" s="75">
        <v>25</v>
      </c>
      <c r="V6">
        <v>750</v>
      </c>
      <c r="W6">
        <v>18750</v>
      </c>
      <c r="AH6" s="16"/>
      <c r="AI6" t="s">
        <v>1375</v>
      </c>
    </row>
    <row r="7" spans="1:35" x14ac:dyDescent="0.25">
      <c r="A7" t="s">
        <v>1399</v>
      </c>
      <c r="B7" s="1">
        <v>1</v>
      </c>
      <c r="C7" t="s">
        <v>1361</v>
      </c>
      <c r="D7">
        <v>14724561</v>
      </c>
      <c r="E7" t="s">
        <v>1385</v>
      </c>
      <c r="F7" t="s">
        <v>1363</v>
      </c>
      <c r="G7" t="s">
        <v>1364</v>
      </c>
      <c r="H7" s="3" t="s">
        <v>1400</v>
      </c>
      <c r="I7">
        <v>2021</v>
      </c>
      <c r="J7" s="15" t="s">
        <v>1386</v>
      </c>
      <c r="K7">
        <v>2021</v>
      </c>
      <c r="L7" t="s">
        <v>1367</v>
      </c>
      <c r="M7" t="s">
        <v>1368</v>
      </c>
      <c r="N7" t="s">
        <v>1387</v>
      </c>
      <c r="O7" t="s">
        <v>1388</v>
      </c>
      <c r="P7" t="s">
        <v>1371</v>
      </c>
      <c r="Q7">
        <f t="shared" si="0"/>
        <v>79</v>
      </c>
      <c r="R7" t="s">
        <v>1372</v>
      </c>
      <c r="S7" t="s">
        <v>1373</v>
      </c>
      <c r="T7" t="s">
        <v>1401</v>
      </c>
      <c r="U7" s="75">
        <v>79</v>
      </c>
      <c r="V7">
        <v>700</v>
      </c>
      <c r="W7">
        <v>55300</v>
      </c>
      <c r="AH7" s="16"/>
      <c r="AI7" t="s">
        <v>1375</v>
      </c>
    </row>
    <row r="8" spans="1:35" x14ac:dyDescent="0.25">
      <c r="A8" t="s">
        <v>1402</v>
      </c>
      <c r="B8" s="1">
        <v>1</v>
      </c>
      <c r="C8" t="s">
        <v>1361</v>
      </c>
      <c r="D8">
        <v>11966386</v>
      </c>
      <c r="E8" t="s">
        <v>1403</v>
      </c>
      <c r="F8" t="s">
        <v>1363</v>
      </c>
      <c r="G8" t="s">
        <v>1404</v>
      </c>
      <c r="H8" s="3" t="s">
        <v>1405</v>
      </c>
      <c r="I8">
        <v>2020</v>
      </c>
      <c r="J8" s="15" t="s">
        <v>1406</v>
      </c>
      <c r="K8">
        <v>2020</v>
      </c>
      <c r="L8" t="s">
        <v>1394</v>
      </c>
      <c r="M8" t="s">
        <v>1407</v>
      </c>
      <c r="N8" t="s">
        <v>1407</v>
      </c>
      <c r="O8" t="s">
        <v>1408</v>
      </c>
      <c r="P8" t="s">
        <v>1409</v>
      </c>
      <c r="Q8">
        <f t="shared" si="0"/>
        <v>70</v>
      </c>
      <c r="R8" t="s">
        <v>1410</v>
      </c>
      <c r="S8" t="s">
        <v>1411</v>
      </c>
      <c r="T8" t="s">
        <v>1412</v>
      </c>
      <c r="U8" s="75">
        <v>70</v>
      </c>
      <c r="V8">
        <v>700</v>
      </c>
      <c r="W8">
        <v>49000</v>
      </c>
      <c r="AH8" s="16"/>
      <c r="AI8" t="s">
        <v>1375</v>
      </c>
    </row>
    <row r="9" spans="1:35" x14ac:dyDescent="0.25">
      <c r="A9" t="s">
        <v>1413</v>
      </c>
      <c r="B9" s="1">
        <v>1</v>
      </c>
      <c r="C9" t="s">
        <v>1361</v>
      </c>
      <c r="D9">
        <v>12071021</v>
      </c>
      <c r="E9" t="s">
        <v>1414</v>
      </c>
      <c r="F9" t="s">
        <v>1363</v>
      </c>
      <c r="G9" t="s">
        <v>1391</v>
      </c>
      <c r="H9" s="3" t="s">
        <v>1415</v>
      </c>
      <c r="I9">
        <v>2020</v>
      </c>
      <c r="J9" s="15" t="s">
        <v>1416</v>
      </c>
      <c r="K9">
        <v>2020</v>
      </c>
      <c r="L9" t="s">
        <v>1394</v>
      </c>
      <c r="M9" t="s">
        <v>1368</v>
      </c>
      <c r="N9" t="s">
        <v>1417</v>
      </c>
      <c r="O9" t="s">
        <v>1408</v>
      </c>
      <c r="P9" t="s">
        <v>1371</v>
      </c>
      <c r="Q9">
        <f t="shared" si="0"/>
        <v>31</v>
      </c>
      <c r="R9" t="s">
        <v>1410</v>
      </c>
      <c r="S9" t="s">
        <v>1411</v>
      </c>
      <c r="T9" t="s">
        <v>1412</v>
      </c>
      <c r="U9" s="75">
        <v>31</v>
      </c>
      <c r="V9">
        <v>700</v>
      </c>
      <c r="W9">
        <v>21700</v>
      </c>
      <c r="AH9" s="16"/>
      <c r="AI9" t="s">
        <v>1375</v>
      </c>
    </row>
    <row r="10" spans="1:35" x14ac:dyDescent="0.25">
      <c r="A10" t="s">
        <v>1418</v>
      </c>
      <c r="B10" s="1">
        <v>1</v>
      </c>
      <c r="C10" t="s">
        <v>1361</v>
      </c>
      <c r="D10">
        <v>9629300</v>
      </c>
      <c r="E10" t="s">
        <v>1419</v>
      </c>
      <c r="F10" t="s">
        <v>1363</v>
      </c>
      <c r="G10" t="s">
        <v>1391</v>
      </c>
      <c r="H10" s="3" t="s">
        <v>1420</v>
      </c>
      <c r="I10">
        <v>2019</v>
      </c>
      <c r="J10" s="15" t="s">
        <v>1421</v>
      </c>
      <c r="K10">
        <v>2019</v>
      </c>
      <c r="L10" t="s">
        <v>1367</v>
      </c>
      <c r="M10" t="s">
        <v>1419</v>
      </c>
      <c r="N10" t="s">
        <v>1419</v>
      </c>
      <c r="O10" t="s">
        <v>1388</v>
      </c>
      <c r="P10" t="s">
        <v>682</v>
      </c>
      <c r="Q10">
        <f t="shared" si="0"/>
        <v>226</v>
      </c>
      <c r="R10" t="s">
        <v>1377</v>
      </c>
      <c r="S10" t="s">
        <v>1378</v>
      </c>
      <c r="T10" t="s">
        <v>1422</v>
      </c>
      <c r="U10" s="75">
        <v>226</v>
      </c>
      <c r="V10">
        <v>800</v>
      </c>
      <c r="W10">
        <v>180800</v>
      </c>
      <c r="AH10" s="16"/>
      <c r="AI10" t="s">
        <v>1375</v>
      </c>
    </row>
    <row r="11" spans="1:35" x14ac:dyDescent="0.25">
      <c r="A11" t="s">
        <v>1423</v>
      </c>
      <c r="B11" s="1">
        <v>1</v>
      </c>
      <c r="C11" t="s">
        <v>1361</v>
      </c>
      <c r="D11">
        <v>14724561</v>
      </c>
      <c r="E11" t="s">
        <v>1385</v>
      </c>
      <c r="F11" t="s">
        <v>1363</v>
      </c>
      <c r="G11" t="s">
        <v>1364</v>
      </c>
      <c r="H11" s="3" t="s">
        <v>1400</v>
      </c>
      <c r="I11">
        <v>2021</v>
      </c>
      <c r="J11" s="15" t="s">
        <v>1386</v>
      </c>
      <c r="K11">
        <v>2021</v>
      </c>
      <c r="L11" t="s">
        <v>1367</v>
      </c>
      <c r="M11" t="s">
        <v>1368</v>
      </c>
      <c r="N11" t="s">
        <v>1387</v>
      </c>
      <c r="O11" t="s">
        <v>1388</v>
      </c>
      <c r="P11" t="s">
        <v>1371</v>
      </c>
      <c r="Q11">
        <f t="shared" si="0"/>
        <v>79</v>
      </c>
      <c r="R11" t="s">
        <v>1424</v>
      </c>
      <c r="S11" t="s">
        <v>1425</v>
      </c>
      <c r="T11" t="s">
        <v>1426</v>
      </c>
      <c r="U11" s="75">
        <v>79</v>
      </c>
      <c r="V11">
        <v>1104</v>
      </c>
      <c r="W11">
        <v>87216</v>
      </c>
      <c r="AH11" s="16"/>
      <c r="AI11" t="s">
        <v>1375</v>
      </c>
    </row>
    <row r="12" spans="1:35" x14ac:dyDescent="0.25">
      <c r="A12" t="s">
        <v>1427</v>
      </c>
      <c r="B12" s="1">
        <v>2</v>
      </c>
      <c r="C12" t="s">
        <v>1428</v>
      </c>
      <c r="D12">
        <v>16436369</v>
      </c>
      <c r="E12" t="s">
        <v>1429</v>
      </c>
      <c r="F12" t="s">
        <v>1363</v>
      </c>
      <c r="G12" t="s">
        <v>1364</v>
      </c>
      <c r="H12" s="3" t="s">
        <v>1430</v>
      </c>
      <c r="I12">
        <v>2022</v>
      </c>
      <c r="J12" s="15" t="s">
        <v>1431</v>
      </c>
      <c r="K12">
        <v>2022</v>
      </c>
      <c r="L12" t="s">
        <v>1367</v>
      </c>
      <c r="M12" t="s">
        <v>1432</v>
      </c>
      <c r="N12" t="s">
        <v>1433</v>
      </c>
      <c r="O12" t="s">
        <v>1370</v>
      </c>
      <c r="P12" t="s">
        <v>1434</v>
      </c>
      <c r="Q12">
        <f t="shared" si="0"/>
        <v>10</v>
      </c>
      <c r="R12" t="s">
        <v>1372</v>
      </c>
      <c r="S12" t="s">
        <v>1373</v>
      </c>
      <c r="T12" t="s">
        <v>1435</v>
      </c>
      <c r="U12" s="75">
        <v>10</v>
      </c>
      <c r="V12">
        <f>170/100</f>
        <v>1.7</v>
      </c>
      <c r="W12">
        <v>1700</v>
      </c>
      <c r="AA12" t="s">
        <v>1436</v>
      </c>
      <c r="AB12">
        <f>K12</f>
        <v>2022</v>
      </c>
      <c r="AC12" t="s">
        <v>1437</v>
      </c>
      <c r="AD12" t="str">
        <f>AB12&amp;AC12</f>
        <v>2022febrero</v>
      </c>
      <c r="AE12" s="7">
        <v>131.03</v>
      </c>
      <c r="AF12">
        <f>136.31/AE12</f>
        <v>1.0402961153934214</v>
      </c>
      <c r="AG12">
        <f>AF12*V12</f>
        <v>1.7685033961688164</v>
      </c>
      <c r="AH12" s="16"/>
      <c r="AI12" t="s">
        <v>1375</v>
      </c>
    </row>
    <row r="13" spans="1:35" x14ac:dyDescent="0.25">
      <c r="A13" t="s">
        <v>1438</v>
      </c>
      <c r="B13" s="1">
        <v>2</v>
      </c>
      <c r="C13" t="s">
        <v>1428</v>
      </c>
      <c r="D13">
        <v>16614607</v>
      </c>
      <c r="E13" t="s">
        <v>1439</v>
      </c>
      <c r="F13" t="s">
        <v>1363</v>
      </c>
      <c r="G13" t="s">
        <v>1364</v>
      </c>
      <c r="H13" s="3" t="s">
        <v>1440</v>
      </c>
      <c r="I13">
        <v>2022</v>
      </c>
      <c r="J13" s="15" t="s">
        <v>1441</v>
      </c>
      <c r="K13">
        <v>2022</v>
      </c>
      <c r="L13" t="s">
        <v>1367</v>
      </c>
      <c r="M13" t="s">
        <v>1432</v>
      </c>
      <c r="N13" t="s">
        <v>1433</v>
      </c>
      <c r="O13" t="s">
        <v>1370</v>
      </c>
      <c r="P13" t="s">
        <v>1434</v>
      </c>
      <c r="Q13">
        <f t="shared" si="0"/>
        <v>4</v>
      </c>
      <c r="R13" t="s">
        <v>1372</v>
      </c>
      <c r="S13" t="s">
        <v>1373</v>
      </c>
      <c r="T13" t="s">
        <v>1442</v>
      </c>
      <c r="U13" s="75">
        <v>4</v>
      </c>
      <c r="V13">
        <f>212.5/100</f>
        <v>2.125</v>
      </c>
      <c r="W13">
        <v>850</v>
      </c>
      <c r="AA13" t="s">
        <v>1436</v>
      </c>
      <c r="AB13">
        <f t="shared" ref="AB13:AB29" si="1">K13</f>
        <v>2022</v>
      </c>
      <c r="AC13" t="s">
        <v>1443</v>
      </c>
      <c r="AD13" t="str">
        <f t="shared" ref="AD13:AD29" si="2">AB13&amp;AC13</f>
        <v>2022marzo</v>
      </c>
      <c r="AE13" s="7">
        <v>131.22</v>
      </c>
      <c r="AF13">
        <f t="shared" ref="AF13:AF29" si="3">136.31/AE13</f>
        <v>1.0387898186252096</v>
      </c>
      <c r="AG13">
        <f t="shared" ref="AG13:AG29" si="4">AF13*V13</f>
        <v>2.2074283645785702</v>
      </c>
      <c r="AH13" s="16"/>
      <c r="AI13" t="s">
        <v>1375</v>
      </c>
    </row>
    <row r="14" spans="1:35" x14ac:dyDescent="0.25">
      <c r="A14" t="s">
        <v>1444</v>
      </c>
      <c r="B14" s="1">
        <v>2</v>
      </c>
      <c r="C14" t="s">
        <v>1428</v>
      </c>
      <c r="D14">
        <v>15141195</v>
      </c>
      <c r="E14" t="s">
        <v>1445</v>
      </c>
      <c r="F14" t="s">
        <v>1363</v>
      </c>
      <c r="G14" t="s">
        <v>1364</v>
      </c>
      <c r="H14" s="3" t="s">
        <v>1446</v>
      </c>
      <c r="I14">
        <v>2021</v>
      </c>
      <c r="J14" s="15" t="s">
        <v>1447</v>
      </c>
      <c r="K14">
        <v>2021</v>
      </c>
      <c r="L14" t="s">
        <v>1367</v>
      </c>
      <c r="M14" t="s">
        <v>1432</v>
      </c>
      <c r="N14" t="s">
        <v>1433</v>
      </c>
      <c r="O14" t="s">
        <v>1370</v>
      </c>
      <c r="P14" t="s">
        <v>1434</v>
      </c>
      <c r="Q14">
        <f t="shared" si="0"/>
        <v>150</v>
      </c>
      <c r="R14" t="s">
        <v>1372</v>
      </c>
      <c r="S14" t="s">
        <v>1373</v>
      </c>
      <c r="T14" t="s">
        <v>1448</v>
      </c>
      <c r="U14" s="75">
        <v>150</v>
      </c>
      <c r="V14">
        <f>110/100</f>
        <v>1.1000000000000001</v>
      </c>
      <c r="W14">
        <v>16500</v>
      </c>
      <c r="AA14" t="s">
        <v>1436</v>
      </c>
      <c r="AB14">
        <f t="shared" si="1"/>
        <v>2021</v>
      </c>
      <c r="AC14" t="s">
        <v>1449</v>
      </c>
      <c r="AD14" t="str">
        <f t="shared" si="2"/>
        <v>2021agosto</v>
      </c>
      <c r="AE14" s="7">
        <v>133.19</v>
      </c>
      <c r="AF14">
        <f t="shared" si="3"/>
        <v>1.0234251820707261</v>
      </c>
      <c r="AG14">
        <f t="shared" si="4"/>
        <v>1.1257677002777988</v>
      </c>
      <c r="AH14" s="16"/>
      <c r="AI14" t="s">
        <v>1375</v>
      </c>
    </row>
    <row r="15" spans="1:35" x14ac:dyDescent="0.25">
      <c r="A15" t="s">
        <v>1450</v>
      </c>
      <c r="B15" s="1">
        <v>2</v>
      </c>
      <c r="C15" t="s">
        <v>1428</v>
      </c>
      <c r="D15">
        <v>15298256</v>
      </c>
      <c r="E15" t="s">
        <v>1451</v>
      </c>
      <c r="F15" t="s">
        <v>1363</v>
      </c>
      <c r="G15" t="s">
        <v>1391</v>
      </c>
      <c r="H15" s="3" t="s">
        <v>1452</v>
      </c>
      <c r="I15">
        <v>2021</v>
      </c>
      <c r="J15" s="15" t="s">
        <v>1453</v>
      </c>
      <c r="K15">
        <v>2021</v>
      </c>
      <c r="L15" t="s">
        <v>1367</v>
      </c>
      <c r="M15" t="s">
        <v>1432</v>
      </c>
      <c r="N15" t="s">
        <v>1433</v>
      </c>
      <c r="O15" t="s">
        <v>1370</v>
      </c>
      <c r="P15" t="s">
        <v>1434</v>
      </c>
      <c r="Q15">
        <f t="shared" si="0"/>
        <v>225</v>
      </c>
      <c r="R15" t="s">
        <v>1372</v>
      </c>
      <c r="S15" t="s">
        <v>1373</v>
      </c>
      <c r="T15" t="s">
        <v>1454</v>
      </c>
      <c r="U15" s="75">
        <v>225</v>
      </c>
      <c r="V15">
        <f>110/100</f>
        <v>1.1000000000000001</v>
      </c>
      <c r="W15">
        <v>24750</v>
      </c>
      <c r="AA15" t="s">
        <v>1436</v>
      </c>
      <c r="AB15">
        <f t="shared" si="1"/>
        <v>2021</v>
      </c>
      <c r="AC15" t="s">
        <v>1455</v>
      </c>
      <c r="AD15" t="str">
        <f t="shared" si="2"/>
        <v>2021septiembre</v>
      </c>
      <c r="AE15" s="7">
        <v>133.22</v>
      </c>
      <c r="AF15">
        <f t="shared" si="3"/>
        <v>1.023194715508182</v>
      </c>
      <c r="AG15">
        <f t="shared" si="4"/>
        <v>1.1255141870590002</v>
      </c>
      <c r="AH15" s="16"/>
      <c r="AI15" t="s">
        <v>1375</v>
      </c>
    </row>
    <row r="16" spans="1:35" x14ac:dyDescent="0.25">
      <c r="A16" t="s">
        <v>1456</v>
      </c>
      <c r="B16" s="1">
        <v>2</v>
      </c>
      <c r="C16" t="s">
        <v>1428</v>
      </c>
      <c r="D16">
        <v>15546772</v>
      </c>
      <c r="E16" t="s">
        <v>1457</v>
      </c>
      <c r="F16" t="s">
        <v>1363</v>
      </c>
      <c r="G16" t="s">
        <v>1364</v>
      </c>
      <c r="H16" s="3" t="s">
        <v>1458</v>
      </c>
      <c r="I16">
        <v>2021</v>
      </c>
      <c r="J16" s="15" t="s">
        <v>1459</v>
      </c>
      <c r="K16">
        <v>2021</v>
      </c>
      <c r="L16" t="s">
        <v>1367</v>
      </c>
      <c r="M16" t="s">
        <v>1432</v>
      </c>
      <c r="N16" t="s">
        <v>1433</v>
      </c>
      <c r="O16" t="s">
        <v>1388</v>
      </c>
      <c r="P16" t="s">
        <v>1434</v>
      </c>
      <c r="Q16">
        <f t="shared" si="0"/>
        <v>385</v>
      </c>
      <c r="R16" t="s">
        <v>1372</v>
      </c>
      <c r="S16" t="s">
        <v>1373</v>
      </c>
      <c r="T16" t="s">
        <v>1448</v>
      </c>
      <c r="U16" s="75">
        <v>385</v>
      </c>
      <c r="V16">
        <f>110/100</f>
        <v>1.1000000000000001</v>
      </c>
      <c r="W16">
        <v>42350</v>
      </c>
      <c r="AA16" t="s">
        <v>1436</v>
      </c>
      <c r="AB16">
        <f t="shared" si="1"/>
        <v>2021</v>
      </c>
      <c r="AC16" t="s">
        <v>1455</v>
      </c>
      <c r="AD16" t="str">
        <f t="shared" si="2"/>
        <v>2021septiembre</v>
      </c>
      <c r="AE16" s="7">
        <v>133.22</v>
      </c>
      <c r="AF16">
        <f t="shared" si="3"/>
        <v>1.023194715508182</v>
      </c>
      <c r="AG16">
        <f t="shared" si="4"/>
        <v>1.1255141870590002</v>
      </c>
      <c r="AH16" s="16"/>
      <c r="AI16" t="s">
        <v>1375</v>
      </c>
    </row>
    <row r="17" spans="1:35" x14ac:dyDescent="0.25">
      <c r="A17" t="s">
        <v>1460</v>
      </c>
      <c r="B17" s="1">
        <v>2</v>
      </c>
      <c r="C17" t="s">
        <v>1428</v>
      </c>
      <c r="D17">
        <v>15546780</v>
      </c>
      <c r="E17" t="s">
        <v>1461</v>
      </c>
      <c r="F17" t="s">
        <v>1363</v>
      </c>
      <c r="G17" t="s">
        <v>1364</v>
      </c>
      <c r="H17" s="3" t="s">
        <v>1458</v>
      </c>
      <c r="I17">
        <v>2021</v>
      </c>
      <c r="J17" s="15" t="s">
        <v>1459</v>
      </c>
      <c r="K17">
        <v>2021</v>
      </c>
      <c r="L17" t="s">
        <v>1367</v>
      </c>
      <c r="M17" t="s">
        <v>1432</v>
      </c>
      <c r="N17" t="s">
        <v>1433</v>
      </c>
      <c r="O17" t="s">
        <v>1388</v>
      </c>
      <c r="P17" t="s">
        <v>1434</v>
      </c>
      <c r="Q17">
        <f t="shared" si="0"/>
        <v>18</v>
      </c>
      <c r="R17" t="s">
        <v>1372</v>
      </c>
      <c r="S17" t="s">
        <v>1373</v>
      </c>
      <c r="T17" t="s">
        <v>1448</v>
      </c>
      <c r="U17" s="75">
        <v>18</v>
      </c>
      <c r="V17">
        <f>110/100</f>
        <v>1.1000000000000001</v>
      </c>
      <c r="W17">
        <v>1980</v>
      </c>
      <c r="AA17" t="s">
        <v>1436</v>
      </c>
      <c r="AB17">
        <f t="shared" si="1"/>
        <v>2021</v>
      </c>
      <c r="AC17" t="s">
        <v>1455</v>
      </c>
      <c r="AD17" t="str">
        <f t="shared" si="2"/>
        <v>2021septiembre</v>
      </c>
      <c r="AE17" s="7">
        <v>133.22</v>
      </c>
      <c r="AF17">
        <f t="shared" si="3"/>
        <v>1.023194715508182</v>
      </c>
      <c r="AG17">
        <f t="shared" si="4"/>
        <v>1.1255141870590002</v>
      </c>
      <c r="AH17" s="16"/>
      <c r="AI17" t="s">
        <v>1375</v>
      </c>
    </row>
    <row r="18" spans="1:35" x14ac:dyDescent="0.25">
      <c r="A18" t="s">
        <v>1462</v>
      </c>
      <c r="B18" s="1">
        <v>2</v>
      </c>
      <c r="C18" t="s">
        <v>1428</v>
      </c>
      <c r="D18">
        <v>15583473</v>
      </c>
      <c r="E18" t="s">
        <v>1463</v>
      </c>
      <c r="F18" t="s">
        <v>1363</v>
      </c>
      <c r="G18" t="s">
        <v>1364</v>
      </c>
      <c r="H18" s="3" t="s">
        <v>1464</v>
      </c>
      <c r="I18">
        <v>2021</v>
      </c>
      <c r="J18" s="15" t="s">
        <v>1465</v>
      </c>
      <c r="K18">
        <v>2021</v>
      </c>
      <c r="L18" t="s">
        <v>1367</v>
      </c>
      <c r="M18" t="s">
        <v>1432</v>
      </c>
      <c r="N18" t="s">
        <v>1433</v>
      </c>
      <c r="O18" t="s">
        <v>1388</v>
      </c>
      <c r="P18" t="s">
        <v>1434</v>
      </c>
      <c r="Q18">
        <f t="shared" si="0"/>
        <v>50</v>
      </c>
      <c r="R18" t="s">
        <v>1372</v>
      </c>
      <c r="S18" t="s">
        <v>1373</v>
      </c>
      <c r="T18" t="s">
        <v>1448</v>
      </c>
      <c r="U18" s="75">
        <v>50</v>
      </c>
      <c r="V18">
        <f>110/100</f>
        <v>1.1000000000000001</v>
      </c>
      <c r="W18">
        <v>5500</v>
      </c>
      <c r="AA18" t="s">
        <v>1436</v>
      </c>
      <c r="AB18">
        <f t="shared" si="1"/>
        <v>2021</v>
      </c>
      <c r="AC18" t="s">
        <v>1466</v>
      </c>
      <c r="AD18" t="str">
        <f t="shared" si="2"/>
        <v>2021octubre</v>
      </c>
      <c r="AE18" s="7">
        <v>133.83000000000001</v>
      </c>
      <c r="AF18">
        <f t="shared" si="3"/>
        <v>1.01853097212882</v>
      </c>
      <c r="AG18">
        <f t="shared" si="4"/>
        <v>1.1203840693417022</v>
      </c>
      <c r="AH18" s="16"/>
      <c r="AI18" t="s">
        <v>1375</v>
      </c>
    </row>
    <row r="19" spans="1:35" x14ac:dyDescent="0.25">
      <c r="A19" t="s">
        <v>1467</v>
      </c>
      <c r="B19" s="1">
        <v>2</v>
      </c>
      <c r="C19" t="s">
        <v>1428</v>
      </c>
      <c r="D19">
        <v>16443225</v>
      </c>
      <c r="E19" t="s">
        <v>1468</v>
      </c>
      <c r="F19" t="s">
        <v>1363</v>
      </c>
      <c r="G19" t="s">
        <v>1364</v>
      </c>
      <c r="H19" s="3" t="s">
        <v>1430</v>
      </c>
      <c r="I19">
        <v>2022</v>
      </c>
      <c r="J19" s="15" t="s">
        <v>1469</v>
      </c>
      <c r="K19">
        <v>2022</v>
      </c>
      <c r="L19" t="s">
        <v>1367</v>
      </c>
      <c r="M19" t="s">
        <v>1432</v>
      </c>
      <c r="N19" t="s">
        <v>1470</v>
      </c>
      <c r="O19" t="s">
        <v>1370</v>
      </c>
      <c r="P19" t="s">
        <v>1434</v>
      </c>
      <c r="Q19">
        <f t="shared" si="0"/>
        <v>800</v>
      </c>
      <c r="R19" t="s">
        <v>1372</v>
      </c>
      <c r="S19" t="s">
        <v>1373</v>
      </c>
      <c r="T19" t="s">
        <v>1448</v>
      </c>
      <c r="U19" s="75">
        <v>800</v>
      </c>
      <c r="V19">
        <f>170/100</f>
        <v>1.7</v>
      </c>
      <c r="W19">
        <v>136000</v>
      </c>
      <c r="AA19" t="s">
        <v>1436</v>
      </c>
      <c r="AB19">
        <f t="shared" si="1"/>
        <v>2022</v>
      </c>
      <c r="AC19" t="s">
        <v>1437</v>
      </c>
      <c r="AD19" t="str">
        <f t="shared" si="2"/>
        <v>2022febrero</v>
      </c>
      <c r="AE19" s="7">
        <v>131.03</v>
      </c>
      <c r="AF19">
        <f t="shared" si="3"/>
        <v>1.0402961153934214</v>
      </c>
      <c r="AG19">
        <f t="shared" si="4"/>
        <v>1.7685033961688164</v>
      </c>
      <c r="AH19" s="16"/>
      <c r="AI19" t="s">
        <v>1375</v>
      </c>
    </row>
    <row r="20" spans="1:35" x14ac:dyDescent="0.25">
      <c r="A20" t="s">
        <v>1471</v>
      </c>
      <c r="B20" s="1">
        <v>2</v>
      </c>
      <c r="C20" t="s">
        <v>1428</v>
      </c>
      <c r="D20">
        <v>16740025</v>
      </c>
      <c r="E20" t="s">
        <v>1472</v>
      </c>
      <c r="F20" t="s">
        <v>1363</v>
      </c>
      <c r="G20" t="s">
        <v>1364</v>
      </c>
      <c r="H20" s="3" t="s">
        <v>1473</v>
      </c>
      <c r="I20">
        <v>2022</v>
      </c>
      <c r="J20" s="15" t="s">
        <v>1474</v>
      </c>
      <c r="K20">
        <v>2022</v>
      </c>
      <c r="L20" t="s">
        <v>1367</v>
      </c>
      <c r="M20" t="s">
        <v>1432</v>
      </c>
      <c r="N20" t="s">
        <v>1470</v>
      </c>
      <c r="O20" t="s">
        <v>1370</v>
      </c>
      <c r="P20" t="s">
        <v>1434</v>
      </c>
      <c r="Q20">
        <f t="shared" si="0"/>
        <v>25</v>
      </c>
      <c r="R20" t="s">
        <v>1372</v>
      </c>
      <c r="S20" t="s">
        <v>1373</v>
      </c>
      <c r="T20" t="s">
        <v>1448</v>
      </c>
      <c r="U20" s="75">
        <v>25</v>
      </c>
      <c r="V20">
        <f>200/100</f>
        <v>2</v>
      </c>
      <c r="W20">
        <v>5000</v>
      </c>
      <c r="AA20" t="s">
        <v>1436</v>
      </c>
      <c r="AB20">
        <f t="shared" si="1"/>
        <v>2022</v>
      </c>
      <c r="AC20" t="s">
        <v>1443</v>
      </c>
      <c r="AD20" t="str">
        <f t="shared" si="2"/>
        <v>2022marzo</v>
      </c>
      <c r="AE20" s="7">
        <v>131.22</v>
      </c>
      <c r="AF20">
        <f t="shared" si="3"/>
        <v>1.0387898186252096</v>
      </c>
      <c r="AG20">
        <f t="shared" si="4"/>
        <v>2.0775796372504192</v>
      </c>
      <c r="AH20" s="16"/>
      <c r="AI20" t="s">
        <v>1375</v>
      </c>
    </row>
    <row r="21" spans="1:35" x14ac:dyDescent="0.25">
      <c r="A21" t="s">
        <v>1475</v>
      </c>
      <c r="B21" s="1">
        <v>2</v>
      </c>
      <c r="C21" t="s">
        <v>1428</v>
      </c>
      <c r="D21">
        <v>17194334</v>
      </c>
      <c r="E21" t="s">
        <v>1476</v>
      </c>
      <c r="F21" t="s">
        <v>1363</v>
      </c>
      <c r="G21" t="s">
        <v>1364</v>
      </c>
      <c r="H21" s="3" t="s">
        <v>1477</v>
      </c>
      <c r="I21">
        <v>2022</v>
      </c>
      <c r="J21" s="15" t="s">
        <v>1478</v>
      </c>
      <c r="K21">
        <v>2022</v>
      </c>
      <c r="L21" t="s">
        <v>1367</v>
      </c>
      <c r="M21" t="s">
        <v>1432</v>
      </c>
      <c r="N21" t="s">
        <v>1433</v>
      </c>
      <c r="O21" t="s">
        <v>1370</v>
      </c>
      <c r="P21" t="s">
        <v>1434</v>
      </c>
      <c r="Q21">
        <f t="shared" si="0"/>
        <v>42</v>
      </c>
      <c r="R21" t="s">
        <v>1372</v>
      </c>
      <c r="S21" t="s">
        <v>1373</v>
      </c>
      <c r="T21" t="s">
        <v>1479</v>
      </c>
      <c r="U21" s="75">
        <v>42</v>
      </c>
      <c r="V21">
        <f>200/100</f>
        <v>2</v>
      </c>
      <c r="W21">
        <v>8400</v>
      </c>
      <c r="AA21" t="s">
        <v>1436</v>
      </c>
      <c r="AB21">
        <f t="shared" si="1"/>
        <v>2022</v>
      </c>
      <c r="AC21" t="s">
        <v>1480</v>
      </c>
      <c r="AD21" t="str">
        <f t="shared" si="2"/>
        <v>2022mayo</v>
      </c>
      <c r="AE21" s="7">
        <v>131.85</v>
      </c>
      <c r="AF21">
        <f t="shared" si="3"/>
        <v>1.0338263177853622</v>
      </c>
      <c r="AG21">
        <f t="shared" si="4"/>
        <v>2.0676526355707243</v>
      </c>
      <c r="AH21" s="16"/>
      <c r="AI21" t="s">
        <v>1375</v>
      </c>
    </row>
    <row r="22" spans="1:35" x14ac:dyDescent="0.25">
      <c r="A22" t="s">
        <v>1481</v>
      </c>
      <c r="B22" s="1">
        <v>2</v>
      </c>
      <c r="C22" t="s">
        <v>1428</v>
      </c>
      <c r="D22">
        <v>17228220</v>
      </c>
      <c r="E22" t="s">
        <v>1482</v>
      </c>
      <c r="F22" t="s">
        <v>1363</v>
      </c>
      <c r="G22" t="s">
        <v>1364</v>
      </c>
      <c r="H22" s="3" t="s">
        <v>1478</v>
      </c>
      <c r="I22">
        <v>2022</v>
      </c>
      <c r="J22" s="15" t="s">
        <v>1483</v>
      </c>
      <c r="K22">
        <v>2022</v>
      </c>
      <c r="L22" t="s">
        <v>1367</v>
      </c>
      <c r="M22" t="s">
        <v>1432</v>
      </c>
      <c r="N22" t="s">
        <v>1433</v>
      </c>
      <c r="O22" t="s">
        <v>1370</v>
      </c>
      <c r="P22" t="s">
        <v>1434</v>
      </c>
      <c r="Q22">
        <f t="shared" si="0"/>
        <v>130</v>
      </c>
      <c r="R22" t="s">
        <v>1372</v>
      </c>
      <c r="S22" t="s">
        <v>1373</v>
      </c>
      <c r="T22" t="s">
        <v>1448</v>
      </c>
      <c r="U22" s="75">
        <v>130</v>
      </c>
      <c r="V22">
        <f>200/100</f>
        <v>2</v>
      </c>
      <c r="W22">
        <v>26000</v>
      </c>
      <c r="AA22" t="s">
        <v>1436</v>
      </c>
      <c r="AB22">
        <f t="shared" si="1"/>
        <v>2022</v>
      </c>
      <c r="AC22" t="s">
        <v>1480</v>
      </c>
      <c r="AD22" t="str">
        <f t="shared" si="2"/>
        <v>2022mayo</v>
      </c>
      <c r="AE22" s="7">
        <v>131.85</v>
      </c>
      <c r="AF22">
        <f t="shared" si="3"/>
        <v>1.0338263177853622</v>
      </c>
      <c r="AG22">
        <f t="shared" si="4"/>
        <v>2.0676526355707243</v>
      </c>
      <c r="AH22" s="16"/>
      <c r="AI22" t="s">
        <v>1375</v>
      </c>
    </row>
    <row r="23" spans="1:35" x14ac:dyDescent="0.25">
      <c r="A23" t="s">
        <v>1484</v>
      </c>
      <c r="B23" s="1">
        <v>2</v>
      </c>
      <c r="C23" t="s">
        <v>1428</v>
      </c>
      <c r="D23">
        <v>17257425</v>
      </c>
      <c r="E23" t="s">
        <v>1485</v>
      </c>
      <c r="F23" t="s">
        <v>1363</v>
      </c>
      <c r="G23" t="s">
        <v>1486</v>
      </c>
      <c r="H23" s="3" t="s">
        <v>1483</v>
      </c>
      <c r="I23">
        <v>2022</v>
      </c>
      <c r="J23" s="15" t="s">
        <v>1487</v>
      </c>
      <c r="K23">
        <v>2022</v>
      </c>
      <c r="L23" t="s">
        <v>1367</v>
      </c>
      <c r="M23" t="s">
        <v>1485</v>
      </c>
      <c r="N23" t="s">
        <v>1485</v>
      </c>
      <c r="O23" t="s">
        <v>1488</v>
      </c>
      <c r="P23" t="s">
        <v>133</v>
      </c>
      <c r="Q23">
        <f t="shared" si="0"/>
        <v>150</v>
      </c>
      <c r="R23" t="s">
        <v>1372</v>
      </c>
      <c r="S23" t="s">
        <v>1373</v>
      </c>
      <c r="T23" t="s">
        <v>1448</v>
      </c>
      <c r="U23" s="75">
        <v>150</v>
      </c>
      <c r="V23">
        <f>200/100</f>
        <v>2</v>
      </c>
      <c r="W23">
        <v>30000</v>
      </c>
      <c r="AA23" t="s">
        <v>1436</v>
      </c>
      <c r="AB23">
        <f t="shared" si="1"/>
        <v>2022</v>
      </c>
      <c r="AC23" t="s">
        <v>1480</v>
      </c>
      <c r="AD23" t="str">
        <f t="shared" si="2"/>
        <v>2022mayo</v>
      </c>
      <c r="AE23" s="7">
        <v>131.85</v>
      </c>
      <c r="AF23">
        <f t="shared" si="3"/>
        <v>1.0338263177853622</v>
      </c>
      <c r="AG23">
        <f t="shared" si="4"/>
        <v>2.0676526355707243</v>
      </c>
      <c r="AH23" s="16"/>
      <c r="AI23" t="s">
        <v>1375</v>
      </c>
    </row>
    <row r="24" spans="1:35" x14ac:dyDescent="0.25">
      <c r="A24" t="s">
        <v>1489</v>
      </c>
      <c r="B24" s="1">
        <v>2</v>
      </c>
      <c r="C24" t="s">
        <v>1428</v>
      </c>
      <c r="D24">
        <v>17257425</v>
      </c>
      <c r="E24" t="s">
        <v>1485</v>
      </c>
      <c r="F24" t="s">
        <v>1363</v>
      </c>
      <c r="G24" t="s">
        <v>1486</v>
      </c>
      <c r="H24" s="3" t="s">
        <v>1483</v>
      </c>
      <c r="I24">
        <v>2022</v>
      </c>
      <c r="J24" s="15" t="s">
        <v>1487</v>
      </c>
      <c r="K24">
        <v>2022</v>
      </c>
      <c r="L24" t="s">
        <v>1367</v>
      </c>
      <c r="M24" t="s">
        <v>1485</v>
      </c>
      <c r="N24" t="s">
        <v>1485</v>
      </c>
      <c r="O24" t="s">
        <v>1488</v>
      </c>
      <c r="P24" t="s">
        <v>133</v>
      </c>
      <c r="Q24">
        <f t="shared" si="0"/>
        <v>150</v>
      </c>
      <c r="R24" t="s">
        <v>1490</v>
      </c>
      <c r="S24" t="s">
        <v>1491</v>
      </c>
      <c r="T24" t="s">
        <v>1492</v>
      </c>
      <c r="U24" s="75">
        <v>150</v>
      </c>
      <c r="V24">
        <f>350/100</f>
        <v>3.5</v>
      </c>
      <c r="W24">
        <v>52500</v>
      </c>
      <c r="AA24" t="s">
        <v>1436</v>
      </c>
      <c r="AB24">
        <f t="shared" si="1"/>
        <v>2022</v>
      </c>
      <c r="AC24" t="s">
        <v>1480</v>
      </c>
      <c r="AD24" t="str">
        <f t="shared" si="2"/>
        <v>2022mayo</v>
      </c>
      <c r="AE24" s="7">
        <v>131.85</v>
      </c>
      <c r="AF24">
        <f t="shared" si="3"/>
        <v>1.0338263177853622</v>
      </c>
      <c r="AG24">
        <f t="shared" si="4"/>
        <v>3.6183921122487677</v>
      </c>
      <c r="AH24" s="16"/>
      <c r="AI24" t="s">
        <v>1375</v>
      </c>
    </row>
    <row r="25" spans="1:35" x14ac:dyDescent="0.25">
      <c r="A25" t="s">
        <v>1493</v>
      </c>
      <c r="B25" s="1">
        <v>2</v>
      </c>
      <c r="C25" t="s">
        <v>1428</v>
      </c>
      <c r="D25">
        <v>16991184</v>
      </c>
      <c r="E25" t="s">
        <v>1494</v>
      </c>
      <c r="F25" t="s">
        <v>1363</v>
      </c>
      <c r="G25" t="s">
        <v>1364</v>
      </c>
      <c r="H25" s="3" t="s">
        <v>1495</v>
      </c>
      <c r="I25">
        <v>2022</v>
      </c>
      <c r="J25" s="15" t="s">
        <v>1496</v>
      </c>
      <c r="K25">
        <v>2022</v>
      </c>
      <c r="L25" t="s">
        <v>1367</v>
      </c>
      <c r="M25" t="s">
        <v>1432</v>
      </c>
      <c r="N25" t="s">
        <v>1433</v>
      </c>
      <c r="O25" t="s">
        <v>1370</v>
      </c>
      <c r="P25" t="s">
        <v>1434</v>
      </c>
      <c r="Q25">
        <f t="shared" si="0"/>
        <v>30</v>
      </c>
      <c r="R25" t="s">
        <v>1372</v>
      </c>
      <c r="S25" t="s">
        <v>1373</v>
      </c>
      <c r="T25" t="s">
        <v>1448</v>
      </c>
      <c r="U25" s="75">
        <v>30</v>
      </c>
      <c r="V25">
        <f>200/100</f>
        <v>2</v>
      </c>
      <c r="W25">
        <v>6000</v>
      </c>
      <c r="AA25" t="s">
        <v>1436</v>
      </c>
      <c r="AB25">
        <f t="shared" si="1"/>
        <v>2022</v>
      </c>
      <c r="AC25" t="s">
        <v>1497</v>
      </c>
      <c r="AD25" t="str">
        <f t="shared" si="2"/>
        <v>2022abril</v>
      </c>
      <c r="AE25" s="7">
        <v>131.19</v>
      </c>
      <c r="AF25">
        <f t="shared" si="3"/>
        <v>1.0390273648906168</v>
      </c>
      <c r="AG25">
        <f t="shared" si="4"/>
        <v>2.0780547297812335</v>
      </c>
      <c r="AH25" s="16"/>
      <c r="AI25" t="s">
        <v>1375</v>
      </c>
    </row>
    <row r="26" spans="1:35" x14ac:dyDescent="0.25">
      <c r="A26" t="s">
        <v>1498</v>
      </c>
      <c r="B26" s="1">
        <v>2</v>
      </c>
      <c r="C26" t="s">
        <v>1428</v>
      </c>
      <c r="D26">
        <v>16974360</v>
      </c>
      <c r="E26" t="s">
        <v>1499</v>
      </c>
      <c r="F26" t="s">
        <v>1363</v>
      </c>
      <c r="G26" t="s">
        <v>1391</v>
      </c>
      <c r="H26" s="3" t="s">
        <v>1500</v>
      </c>
      <c r="I26">
        <v>2022</v>
      </c>
      <c r="J26" s="15" t="s">
        <v>1501</v>
      </c>
      <c r="K26">
        <v>2022</v>
      </c>
      <c r="L26" t="s">
        <v>1367</v>
      </c>
      <c r="M26" t="s">
        <v>1432</v>
      </c>
      <c r="N26" t="s">
        <v>1433</v>
      </c>
      <c r="O26" t="s">
        <v>1370</v>
      </c>
      <c r="P26" t="s">
        <v>1434</v>
      </c>
      <c r="Q26">
        <f t="shared" si="0"/>
        <v>15</v>
      </c>
      <c r="R26" t="s">
        <v>1372</v>
      </c>
      <c r="S26" t="s">
        <v>1373</v>
      </c>
      <c r="T26" t="s">
        <v>1448</v>
      </c>
      <c r="U26" s="75">
        <v>15</v>
      </c>
      <c r="V26">
        <f>200/100</f>
        <v>2</v>
      </c>
      <c r="W26">
        <v>3000</v>
      </c>
      <c r="AA26" t="s">
        <v>1436</v>
      </c>
      <c r="AB26">
        <f t="shared" si="1"/>
        <v>2022</v>
      </c>
      <c r="AC26" t="s">
        <v>1497</v>
      </c>
      <c r="AD26" t="str">
        <f t="shared" si="2"/>
        <v>2022abril</v>
      </c>
      <c r="AE26" s="7">
        <v>131.19</v>
      </c>
      <c r="AF26">
        <f t="shared" si="3"/>
        <v>1.0390273648906168</v>
      </c>
      <c r="AG26">
        <f t="shared" si="4"/>
        <v>2.0780547297812335</v>
      </c>
      <c r="AH26" s="16"/>
      <c r="AI26" t="s">
        <v>1375</v>
      </c>
    </row>
    <row r="27" spans="1:35" x14ac:dyDescent="0.25">
      <c r="A27" t="s">
        <v>1502</v>
      </c>
      <c r="B27" s="1">
        <v>2</v>
      </c>
      <c r="C27" t="s">
        <v>1428</v>
      </c>
      <c r="D27">
        <v>17384834</v>
      </c>
      <c r="E27" t="s">
        <v>1503</v>
      </c>
      <c r="F27" t="s">
        <v>1363</v>
      </c>
      <c r="G27" t="s">
        <v>1364</v>
      </c>
      <c r="H27" s="3" t="s">
        <v>1504</v>
      </c>
      <c r="I27">
        <v>2022</v>
      </c>
      <c r="J27" s="15" t="s">
        <v>1505</v>
      </c>
      <c r="K27">
        <v>2022</v>
      </c>
      <c r="L27" t="s">
        <v>1367</v>
      </c>
      <c r="M27" t="s">
        <v>1432</v>
      </c>
      <c r="N27" t="s">
        <v>1433</v>
      </c>
      <c r="O27" t="s">
        <v>1370</v>
      </c>
      <c r="P27" t="s">
        <v>1434</v>
      </c>
      <c r="Q27">
        <f t="shared" si="0"/>
        <v>450</v>
      </c>
      <c r="R27" t="s">
        <v>1372</v>
      </c>
      <c r="S27" t="s">
        <v>1373</v>
      </c>
      <c r="T27" t="s">
        <v>1448</v>
      </c>
      <c r="U27" s="75">
        <v>450</v>
      </c>
      <c r="V27">
        <f>200/100</f>
        <v>2</v>
      </c>
      <c r="W27">
        <v>90000</v>
      </c>
      <c r="AA27" t="s">
        <v>1436</v>
      </c>
      <c r="AB27">
        <f t="shared" si="1"/>
        <v>2022</v>
      </c>
      <c r="AC27" t="s">
        <v>1506</v>
      </c>
      <c r="AD27" t="str">
        <f t="shared" si="2"/>
        <v>2022junio</v>
      </c>
      <c r="AE27" s="7">
        <v>132.41999999999999</v>
      </c>
      <c r="AF27">
        <f t="shared" si="3"/>
        <v>1.029376227156019</v>
      </c>
      <c r="AG27">
        <f t="shared" si="4"/>
        <v>2.0587524543120379</v>
      </c>
      <c r="AH27" s="16"/>
      <c r="AI27" t="s">
        <v>1375</v>
      </c>
    </row>
    <row r="28" spans="1:35" x14ac:dyDescent="0.25">
      <c r="A28" t="s">
        <v>1507</v>
      </c>
      <c r="B28" s="1">
        <v>2</v>
      </c>
      <c r="C28" t="s">
        <v>1428</v>
      </c>
      <c r="D28">
        <v>18695981</v>
      </c>
      <c r="E28" t="s">
        <v>1508</v>
      </c>
      <c r="F28" t="s">
        <v>1363</v>
      </c>
      <c r="G28" t="s">
        <v>1364</v>
      </c>
      <c r="H28" s="3" t="s">
        <v>1509</v>
      </c>
      <c r="I28">
        <v>2022</v>
      </c>
      <c r="J28" s="15" t="s">
        <v>1510</v>
      </c>
      <c r="K28">
        <v>2022</v>
      </c>
      <c r="L28" t="s">
        <v>1367</v>
      </c>
      <c r="M28" t="s">
        <v>1511</v>
      </c>
      <c r="N28" t="s">
        <v>1512</v>
      </c>
      <c r="O28" t="s">
        <v>1370</v>
      </c>
      <c r="P28" t="s">
        <v>1513</v>
      </c>
      <c r="Q28">
        <f t="shared" si="0"/>
        <v>450</v>
      </c>
      <c r="R28" t="s">
        <v>1372</v>
      </c>
      <c r="S28" t="s">
        <v>1373</v>
      </c>
      <c r="T28" t="s">
        <v>1514</v>
      </c>
      <c r="U28" s="75">
        <v>450</v>
      </c>
      <c r="V28">
        <f>200/100</f>
        <v>2</v>
      </c>
      <c r="W28">
        <v>90000</v>
      </c>
      <c r="AA28" t="s">
        <v>1436</v>
      </c>
      <c r="AB28">
        <f t="shared" si="1"/>
        <v>2022</v>
      </c>
      <c r="AC28" t="s">
        <v>1515</v>
      </c>
      <c r="AD28" t="str">
        <f t="shared" si="2"/>
        <v>2022noviembre</v>
      </c>
      <c r="AE28" s="7">
        <v>134.1</v>
      </c>
      <c r="AF28">
        <f t="shared" si="3"/>
        <v>1.0164802386278897</v>
      </c>
      <c r="AG28">
        <f t="shared" si="4"/>
        <v>2.0329604772557794</v>
      </c>
      <c r="AH28" s="16"/>
      <c r="AI28" t="s">
        <v>1375</v>
      </c>
    </row>
    <row r="29" spans="1:35" x14ac:dyDescent="0.25">
      <c r="A29" t="s">
        <v>1516</v>
      </c>
      <c r="B29" s="1">
        <v>2</v>
      </c>
      <c r="C29" t="s">
        <v>1428</v>
      </c>
      <c r="D29">
        <v>18784798</v>
      </c>
      <c r="E29" t="s">
        <v>1517</v>
      </c>
      <c r="F29" t="s">
        <v>1363</v>
      </c>
      <c r="G29" t="s">
        <v>1364</v>
      </c>
      <c r="H29" s="3" t="s">
        <v>1518</v>
      </c>
      <c r="I29">
        <v>2022</v>
      </c>
      <c r="J29" s="15" t="s">
        <v>1519</v>
      </c>
      <c r="K29">
        <v>2022</v>
      </c>
      <c r="L29" t="s">
        <v>1367</v>
      </c>
      <c r="M29" t="s">
        <v>1511</v>
      </c>
      <c r="N29" t="s">
        <v>1512</v>
      </c>
      <c r="O29" t="s">
        <v>1370</v>
      </c>
      <c r="P29" t="s">
        <v>1513</v>
      </c>
      <c r="Q29">
        <f t="shared" si="0"/>
        <v>5</v>
      </c>
      <c r="R29" t="s">
        <v>1372</v>
      </c>
      <c r="S29" t="s">
        <v>1373</v>
      </c>
      <c r="T29" t="s">
        <v>1514</v>
      </c>
      <c r="U29" s="75">
        <v>5</v>
      </c>
      <c r="V29">
        <f>210/100</f>
        <v>2.1</v>
      </c>
      <c r="W29">
        <v>1050</v>
      </c>
      <c r="AA29" t="s">
        <v>1436</v>
      </c>
      <c r="AB29">
        <f t="shared" si="1"/>
        <v>2022</v>
      </c>
      <c r="AC29" s="162" t="s">
        <v>877</v>
      </c>
      <c r="AD29" t="str">
        <f t="shared" si="2"/>
        <v>2022Diciembre</v>
      </c>
      <c r="AE29" s="7">
        <v>134.56</v>
      </c>
      <c r="AF29">
        <f t="shared" si="3"/>
        <v>1.0130053507728893</v>
      </c>
      <c r="AG29">
        <f t="shared" si="4"/>
        <v>2.1273112366230675</v>
      </c>
      <c r="AH29" s="16"/>
      <c r="AI29" t="s">
        <v>1375</v>
      </c>
    </row>
    <row r="30" spans="1:35" x14ac:dyDescent="0.25">
      <c r="A30" t="s">
        <v>1520</v>
      </c>
      <c r="B30" s="1">
        <v>3</v>
      </c>
      <c r="C30" t="s">
        <v>1521</v>
      </c>
      <c r="D30">
        <v>12000213</v>
      </c>
      <c r="E30" t="s">
        <v>1522</v>
      </c>
      <c r="F30" t="s">
        <v>1363</v>
      </c>
      <c r="G30" t="s">
        <v>1391</v>
      </c>
      <c r="H30" s="3" t="s">
        <v>1523</v>
      </c>
      <c r="I30">
        <v>2020</v>
      </c>
      <c r="J30" s="15" t="s">
        <v>1524</v>
      </c>
      <c r="K30">
        <v>2020</v>
      </c>
      <c r="L30" t="s">
        <v>1367</v>
      </c>
      <c r="M30" t="s">
        <v>1525</v>
      </c>
      <c r="N30" t="s">
        <v>1525</v>
      </c>
      <c r="O30" t="s">
        <v>1388</v>
      </c>
      <c r="P30" t="s">
        <v>133</v>
      </c>
      <c r="Q30">
        <f t="shared" si="0"/>
        <v>50</v>
      </c>
      <c r="R30" t="s">
        <v>1377</v>
      </c>
      <c r="S30" t="s">
        <v>1378</v>
      </c>
      <c r="T30" t="s">
        <v>1526</v>
      </c>
      <c r="U30" s="75">
        <v>50</v>
      </c>
      <c r="V30">
        <v>1500</v>
      </c>
      <c r="W30">
        <v>75000</v>
      </c>
      <c r="AH30" s="16"/>
      <c r="AI30" t="s">
        <v>1375</v>
      </c>
    </row>
    <row r="31" spans="1:35" x14ac:dyDescent="0.25">
      <c r="A31" t="s">
        <v>1527</v>
      </c>
      <c r="B31" s="1">
        <v>3</v>
      </c>
      <c r="C31" t="s">
        <v>1521</v>
      </c>
      <c r="D31">
        <v>11523433</v>
      </c>
      <c r="E31" t="s">
        <v>1528</v>
      </c>
      <c r="F31" t="s">
        <v>1363</v>
      </c>
      <c r="G31" t="s">
        <v>1391</v>
      </c>
      <c r="H31" s="3" t="s">
        <v>1529</v>
      </c>
      <c r="I31">
        <v>2019</v>
      </c>
      <c r="J31" s="15" t="s">
        <v>1530</v>
      </c>
      <c r="K31">
        <v>2019</v>
      </c>
      <c r="L31" t="s">
        <v>1367</v>
      </c>
      <c r="M31" t="s">
        <v>1528</v>
      </c>
      <c r="N31" t="s">
        <v>1531</v>
      </c>
      <c r="O31" t="s">
        <v>1388</v>
      </c>
      <c r="P31" t="s">
        <v>682</v>
      </c>
      <c r="Q31">
        <f t="shared" si="0"/>
        <v>60</v>
      </c>
      <c r="R31" t="s">
        <v>1377</v>
      </c>
      <c r="S31" t="s">
        <v>1378</v>
      </c>
      <c r="T31" t="s">
        <v>1526</v>
      </c>
      <c r="U31" s="75">
        <v>60</v>
      </c>
      <c r="V31">
        <v>1500</v>
      </c>
      <c r="W31">
        <v>90000</v>
      </c>
      <c r="AH31" s="16"/>
      <c r="AI31" t="s">
        <v>1375</v>
      </c>
    </row>
    <row r="32" spans="1:35" x14ac:dyDescent="0.25">
      <c r="A32" t="s">
        <v>1532</v>
      </c>
      <c r="B32" s="1">
        <v>3</v>
      </c>
      <c r="C32" t="s">
        <v>1521</v>
      </c>
      <c r="D32">
        <v>12082910</v>
      </c>
      <c r="E32" t="s">
        <v>1528</v>
      </c>
      <c r="F32" t="s">
        <v>1363</v>
      </c>
      <c r="G32" t="s">
        <v>1391</v>
      </c>
      <c r="H32" s="3" t="s">
        <v>1533</v>
      </c>
      <c r="I32">
        <v>2020</v>
      </c>
      <c r="J32" s="15" t="s">
        <v>1534</v>
      </c>
      <c r="K32">
        <v>2020</v>
      </c>
      <c r="L32" t="s">
        <v>1367</v>
      </c>
      <c r="M32" t="s">
        <v>1535</v>
      </c>
      <c r="N32" t="s">
        <v>1433</v>
      </c>
      <c r="O32" t="s">
        <v>1388</v>
      </c>
      <c r="P32" t="s">
        <v>1536</v>
      </c>
      <c r="Q32">
        <f t="shared" si="0"/>
        <v>60</v>
      </c>
      <c r="R32" t="s">
        <v>1377</v>
      </c>
      <c r="S32" t="s">
        <v>1378</v>
      </c>
      <c r="T32" t="s">
        <v>1526</v>
      </c>
      <c r="U32" s="75">
        <v>60</v>
      </c>
      <c r="V32">
        <v>1500</v>
      </c>
      <c r="W32">
        <v>90000</v>
      </c>
      <c r="AH32" s="16"/>
      <c r="AI32" t="s">
        <v>1375</v>
      </c>
    </row>
    <row r="33" spans="1:35" x14ac:dyDescent="0.25">
      <c r="A33" t="s">
        <v>1537</v>
      </c>
      <c r="B33" s="1">
        <v>3</v>
      </c>
      <c r="C33" t="s">
        <v>1521</v>
      </c>
      <c r="D33">
        <v>10983988</v>
      </c>
      <c r="E33" t="s">
        <v>1538</v>
      </c>
      <c r="F33" t="s">
        <v>1539</v>
      </c>
      <c r="G33" t="s">
        <v>1391</v>
      </c>
      <c r="H33" s="3" t="s">
        <v>1540</v>
      </c>
      <c r="I33">
        <v>2020</v>
      </c>
      <c r="J33" s="15" t="s">
        <v>1541</v>
      </c>
      <c r="K33">
        <v>2020</v>
      </c>
      <c r="L33" t="s">
        <v>1367</v>
      </c>
      <c r="M33" t="s">
        <v>1542</v>
      </c>
      <c r="N33" t="s">
        <v>1543</v>
      </c>
      <c r="O33" t="s">
        <v>1388</v>
      </c>
      <c r="P33" t="s">
        <v>682</v>
      </c>
      <c r="Q33">
        <f t="shared" si="0"/>
        <v>526</v>
      </c>
      <c r="R33" t="s">
        <v>1377</v>
      </c>
      <c r="S33" t="s">
        <v>1378</v>
      </c>
      <c r="T33" t="s">
        <v>1526</v>
      </c>
      <c r="U33" s="75">
        <v>526</v>
      </c>
      <c r="V33">
        <v>1450</v>
      </c>
      <c r="W33">
        <v>762700</v>
      </c>
      <c r="AH33" s="16"/>
      <c r="AI33" t="s">
        <v>1375</v>
      </c>
    </row>
    <row r="34" spans="1:35" x14ac:dyDescent="0.25">
      <c r="A34" t="s">
        <v>1544</v>
      </c>
      <c r="B34" s="1">
        <v>3</v>
      </c>
      <c r="C34" t="s">
        <v>1521</v>
      </c>
      <c r="D34">
        <v>10978151</v>
      </c>
      <c r="E34" t="s">
        <v>1545</v>
      </c>
      <c r="F34" t="s">
        <v>1539</v>
      </c>
      <c r="G34" t="s">
        <v>1364</v>
      </c>
      <c r="H34" s="3" t="s">
        <v>1546</v>
      </c>
      <c r="I34">
        <v>2019</v>
      </c>
      <c r="J34" s="15" t="s">
        <v>1534</v>
      </c>
      <c r="K34">
        <v>2020</v>
      </c>
      <c r="L34" t="s">
        <v>1367</v>
      </c>
      <c r="M34" t="s">
        <v>1547</v>
      </c>
      <c r="N34" t="s">
        <v>1547</v>
      </c>
      <c r="O34" t="s">
        <v>1388</v>
      </c>
      <c r="P34" t="s">
        <v>682</v>
      </c>
      <c r="Q34">
        <f t="shared" si="0"/>
        <v>250</v>
      </c>
      <c r="R34" t="s">
        <v>1377</v>
      </c>
      <c r="S34" t="s">
        <v>1378</v>
      </c>
      <c r="T34" t="s">
        <v>1526</v>
      </c>
      <c r="U34" s="75">
        <v>250</v>
      </c>
      <c r="V34">
        <v>1450</v>
      </c>
      <c r="W34">
        <v>362500</v>
      </c>
      <c r="AH34" s="16"/>
      <c r="AI34" t="s">
        <v>1375</v>
      </c>
    </row>
    <row r="35" spans="1:35" x14ac:dyDescent="0.25">
      <c r="A35" t="s">
        <v>1548</v>
      </c>
      <c r="B35" s="1">
        <v>3</v>
      </c>
      <c r="C35" t="s">
        <v>1521</v>
      </c>
      <c r="D35">
        <v>12200158</v>
      </c>
      <c r="E35" t="s">
        <v>1528</v>
      </c>
      <c r="F35" t="s">
        <v>1363</v>
      </c>
      <c r="G35" t="s">
        <v>1391</v>
      </c>
      <c r="H35" s="3" t="s">
        <v>1549</v>
      </c>
      <c r="I35">
        <v>2020</v>
      </c>
      <c r="J35" s="15" t="s">
        <v>1550</v>
      </c>
      <c r="K35">
        <v>2020</v>
      </c>
      <c r="L35" t="s">
        <v>1367</v>
      </c>
      <c r="M35" t="s">
        <v>1535</v>
      </c>
      <c r="N35" t="s">
        <v>1433</v>
      </c>
      <c r="O35" t="s">
        <v>1388</v>
      </c>
      <c r="P35" t="s">
        <v>1536</v>
      </c>
      <c r="Q35">
        <f t="shared" si="0"/>
        <v>60</v>
      </c>
      <c r="R35" t="s">
        <v>1377</v>
      </c>
      <c r="S35" t="s">
        <v>1378</v>
      </c>
      <c r="T35" t="s">
        <v>1526</v>
      </c>
      <c r="U35" s="75">
        <v>60</v>
      </c>
      <c r="V35">
        <v>1500</v>
      </c>
      <c r="W35">
        <v>90000</v>
      </c>
      <c r="AH35" s="16"/>
      <c r="AI35" t="s">
        <v>1375</v>
      </c>
    </row>
    <row r="36" spans="1:35" x14ac:dyDescent="0.25">
      <c r="A36" t="s">
        <v>1551</v>
      </c>
      <c r="B36" s="1">
        <v>3</v>
      </c>
      <c r="C36" t="s">
        <v>1521</v>
      </c>
      <c r="D36">
        <v>11596945</v>
      </c>
      <c r="E36" t="s">
        <v>1528</v>
      </c>
      <c r="F36" t="s">
        <v>1363</v>
      </c>
      <c r="G36" t="s">
        <v>1391</v>
      </c>
      <c r="H36" s="3" t="s">
        <v>1552</v>
      </c>
      <c r="I36">
        <v>2019</v>
      </c>
      <c r="J36" s="15" t="s">
        <v>1553</v>
      </c>
      <c r="K36">
        <v>2019</v>
      </c>
      <c r="L36" t="s">
        <v>1367</v>
      </c>
      <c r="M36" t="s">
        <v>1528</v>
      </c>
      <c r="N36" t="s">
        <v>1531</v>
      </c>
      <c r="O36" t="s">
        <v>1388</v>
      </c>
      <c r="P36" t="s">
        <v>682</v>
      </c>
      <c r="Q36">
        <f t="shared" si="0"/>
        <v>60</v>
      </c>
      <c r="R36" t="s">
        <v>1377</v>
      </c>
      <c r="S36" t="s">
        <v>1378</v>
      </c>
      <c r="T36" t="s">
        <v>1526</v>
      </c>
      <c r="U36" s="75">
        <v>60</v>
      </c>
      <c r="V36">
        <v>1500</v>
      </c>
      <c r="W36">
        <v>90000</v>
      </c>
      <c r="AH36" s="16"/>
      <c r="AI36" t="s">
        <v>1375</v>
      </c>
    </row>
    <row r="37" spans="1:35" x14ac:dyDescent="0.25">
      <c r="A37" t="s">
        <v>1554</v>
      </c>
      <c r="B37" s="1">
        <v>3</v>
      </c>
      <c r="C37" t="s">
        <v>1521</v>
      </c>
      <c r="D37">
        <v>10318437</v>
      </c>
      <c r="E37" t="s">
        <v>1528</v>
      </c>
      <c r="F37" t="s">
        <v>1363</v>
      </c>
      <c r="G37" t="s">
        <v>1391</v>
      </c>
      <c r="H37" s="3" t="s">
        <v>1555</v>
      </c>
      <c r="I37">
        <v>2019</v>
      </c>
      <c r="J37" s="15" t="s">
        <v>1556</v>
      </c>
      <c r="K37">
        <v>2019</v>
      </c>
      <c r="L37" t="s">
        <v>1367</v>
      </c>
      <c r="M37" t="s">
        <v>1528</v>
      </c>
      <c r="N37" t="s">
        <v>1531</v>
      </c>
      <c r="O37" t="s">
        <v>1388</v>
      </c>
      <c r="P37" t="s">
        <v>682</v>
      </c>
      <c r="Q37">
        <f t="shared" si="0"/>
        <v>60</v>
      </c>
      <c r="R37" t="s">
        <v>1377</v>
      </c>
      <c r="S37" t="s">
        <v>1378</v>
      </c>
      <c r="T37" t="s">
        <v>1526</v>
      </c>
      <c r="U37" s="75">
        <v>60</v>
      </c>
      <c r="V37">
        <v>1500</v>
      </c>
      <c r="W37">
        <v>90000</v>
      </c>
      <c r="AH37" s="16"/>
      <c r="AI37" t="s">
        <v>1375</v>
      </c>
    </row>
    <row r="38" spans="1:35" x14ac:dyDescent="0.25">
      <c r="A38" t="s">
        <v>1557</v>
      </c>
      <c r="B38" s="1">
        <v>3</v>
      </c>
      <c r="C38" t="s">
        <v>1521</v>
      </c>
      <c r="D38">
        <v>10323449</v>
      </c>
      <c r="E38" t="s">
        <v>1558</v>
      </c>
      <c r="F38" t="s">
        <v>1363</v>
      </c>
      <c r="G38" t="s">
        <v>1391</v>
      </c>
      <c r="H38" s="3" t="s">
        <v>1555</v>
      </c>
      <c r="I38">
        <v>2019</v>
      </c>
      <c r="J38" s="15" t="s">
        <v>1556</v>
      </c>
      <c r="K38">
        <v>2019</v>
      </c>
      <c r="L38" t="s">
        <v>1367</v>
      </c>
      <c r="M38" t="s">
        <v>1528</v>
      </c>
      <c r="N38" t="s">
        <v>1531</v>
      </c>
      <c r="O38" t="s">
        <v>1388</v>
      </c>
      <c r="P38" t="s">
        <v>682</v>
      </c>
      <c r="Q38">
        <f t="shared" si="0"/>
        <v>60</v>
      </c>
      <c r="R38" t="s">
        <v>1377</v>
      </c>
      <c r="S38" t="s">
        <v>1378</v>
      </c>
      <c r="T38" t="s">
        <v>1526</v>
      </c>
      <c r="U38" s="75">
        <v>60</v>
      </c>
      <c r="V38">
        <v>1500</v>
      </c>
      <c r="W38">
        <v>90000</v>
      </c>
      <c r="AH38" s="16"/>
      <c r="AI38" t="s">
        <v>1375</v>
      </c>
    </row>
    <row r="39" spans="1:35" x14ac:dyDescent="0.25">
      <c r="A39" t="s">
        <v>1559</v>
      </c>
      <c r="B39" s="1">
        <v>3</v>
      </c>
      <c r="C39" t="s">
        <v>1521</v>
      </c>
      <c r="D39">
        <v>10381864</v>
      </c>
      <c r="E39" t="s">
        <v>1560</v>
      </c>
      <c r="F39" t="s">
        <v>1363</v>
      </c>
      <c r="G39" t="s">
        <v>1391</v>
      </c>
      <c r="H39" s="3" t="s">
        <v>1561</v>
      </c>
      <c r="I39">
        <v>2019</v>
      </c>
      <c r="J39" s="15" t="s">
        <v>1562</v>
      </c>
      <c r="K39">
        <v>2019</v>
      </c>
      <c r="L39" t="s">
        <v>1367</v>
      </c>
      <c r="M39" t="s">
        <v>1535</v>
      </c>
      <c r="N39" t="s">
        <v>1433</v>
      </c>
      <c r="O39" t="s">
        <v>1388</v>
      </c>
      <c r="P39" t="s">
        <v>1536</v>
      </c>
      <c r="Q39">
        <f t="shared" si="0"/>
        <v>60</v>
      </c>
      <c r="R39" t="s">
        <v>1377</v>
      </c>
      <c r="S39" t="s">
        <v>1378</v>
      </c>
      <c r="T39" t="s">
        <v>1526</v>
      </c>
      <c r="U39" s="75">
        <v>60</v>
      </c>
      <c r="V39">
        <v>1500</v>
      </c>
      <c r="W39">
        <v>90000</v>
      </c>
      <c r="AH39" s="16"/>
      <c r="AI39" t="s">
        <v>1375</v>
      </c>
    </row>
    <row r="40" spans="1:35" x14ac:dyDescent="0.25">
      <c r="A40" t="s">
        <v>1563</v>
      </c>
      <c r="B40" s="1">
        <v>3</v>
      </c>
      <c r="C40" t="s">
        <v>1521</v>
      </c>
      <c r="D40">
        <v>11039329</v>
      </c>
      <c r="E40" t="s">
        <v>1528</v>
      </c>
      <c r="F40" t="s">
        <v>1363</v>
      </c>
      <c r="G40" t="s">
        <v>1391</v>
      </c>
      <c r="H40" s="3" t="s">
        <v>1564</v>
      </c>
      <c r="I40">
        <v>2019</v>
      </c>
      <c r="J40" s="15" t="s">
        <v>1565</v>
      </c>
      <c r="K40">
        <v>2019</v>
      </c>
      <c r="L40" t="s">
        <v>1367</v>
      </c>
      <c r="M40" t="s">
        <v>1528</v>
      </c>
      <c r="N40" t="s">
        <v>1531</v>
      </c>
      <c r="O40" t="s">
        <v>1388</v>
      </c>
      <c r="P40" t="s">
        <v>682</v>
      </c>
      <c r="Q40">
        <f t="shared" si="0"/>
        <v>60</v>
      </c>
      <c r="R40" t="s">
        <v>1377</v>
      </c>
      <c r="S40" t="s">
        <v>1378</v>
      </c>
      <c r="T40" t="s">
        <v>1526</v>
      </c>
      <c r="U40" s="75">
        <v>60</v>
      </c>
      <c r="V40">
        <v>1500</v>
      </c>
      <c r="W40">
        <v>90000</v>
      </c>
      <c r="AH40" s="16"/>
      <c r="AI40" t="s">
        <v>1375</v>
      </c>
    </row>
    <row r="41" spans="1:35" x14ac:dyDescent="0.25">
      <c r="A41" t="s">
        <v>1566</v>
      </c>
      <c r="B41" s="1">
        <v>3</v>
      </c>
      <c r="C41" t="s">
        <v>1521</v>
      </c>
      <c r="D41">
        <v>8960917</v>
      </c>
      <c r="E41" t="s">
        <v>1567</v>
      </c>
      <c r="F41" t="s">
        <v>1363</v>
      </c>
      <c r="G41" t="s">
        <v>1364</v>
      </c>
      <c r="H41" s="3" t="s">
        <v>1568</v>
      </c>
      <c r="I41">
        <v>2018</v>
      </c>
      <c r="J41" s="15" t="s">
        <v>1569</v>
      </c>
      <c r="K41">
        <v>2018</v>
      </c>
      <c r="L41" t="s">
        <v>1367</v>
      </c>
      <c r="M41" t="s">
        <v>1570</v>
      </c>
      <c r="N41" t="s">
        <v>1571</v>
      </c>
      <c r="O41" t="s">
        <v>1388</v>
      </c>
      <c r="P41" t="s">
        <v>682</v>
      </c>
      <c r="Q41">
        <f t="shared" si="0"/>
        <v>60</v>
      </c>
      <c r="R41" t="s">
        <v>1377</v>
      </c>
      <c r="S41" t="s">
        <v>1378</v>
      </c>
      <c r="T41" t="s">
        <v>1526</v>
      </c>
      <c r="U41" s="75">
        <v>60</v>
      </c>
      <c r="V41">
        <v>1472.4</v>
      </c>
      <c r="W41">
        <v>88344</v>
      </c>
      <c r="AH41" s="16"/>
      <c r="AI41" t="s">
        <v>1375</v>
      </c>
    </row>
    <row r="42" spans="1:35" x14ac:dyDescent="0.25">
      <c r="A42" t="s">
        <v>1572</v>
      </c>
      <c r="B42" s="1">
        <v>3</v>
      </c>
      <c r="C42" t="s">
        <v>1521</v>
      </c>
      <c r="D42">
        <v>9989609</v>
      </c>
      <c r="E42" t="s">
        <v>1528</v>
      </c>
      <c r="F42" t="s">
        <v>1363</v>
      </c>
      <c r="G42" t="s">
        <v>1391</v>
      </c>
      <c r="H42" s="3" t="s">
        <v>1573</v>
      </c>
      <c r="I42">
        <v>2019</v>
      </c>
      <c r="J42" s="15" t="s">
        <v>1574</v>
      </c>
      <c r="K42">
        <v>2019</v>
      </c>
      <c r="L42" t="s">
        <v>1367</v>
      </c>
      <c r="M42" t="s">
        <v>1528</v>
      </c>
      <c r="N42" t="s">
        <v>1531</v>
      </c>
      <c r="O42" t="s">
        <v>1388</v>
      </c>
      <c r="P42" t="s">
        <v>682</v>
      </c>
      <c r="Q42">
        <f t="shared" si="0"/>
        <v>20</v>
      </c>
      <c r="R42" t="s">
        <v>1377</v>
      </c>
      <c r="S42" t="s">
        <v>1378</v>
      </c>
      <c r="T42" t="s">
        <v>1526</v>
      </c>
      <c r="U42" s="75">
        <v>20</v>
      </c>
      <c r="V42">
        <v>1500</v>
      </c>
      <c r="W42">
        <v>30000</v>
      </c>
      <c r="AH42" s="16"/>
      <c r="AI42" t="s">
        <v>1375</v>
      </c>
    </row>
    <row r="43" spans="1:35" x14ac:dyDescent="0.25">
      <c r="A43" t="s">
        <v>1575</v>
      </c>
      <c r="B43" s="1">
        <v>3</v>
      </c>
      <c r="C43" t="s">
        <v>1521</v>
      </c>
      <c r="D43">
        <v>10398368</v>
      </c>
      <c r="E43" t="s">
        <v>1576</v>
      </c>
      <c r="F43" t="s">
        <v>1363</v>
      </c>
      <c r="G43" t="s">
        <v>1364</v>
      </c>
      <c r="H43" s="3" t="s">
        <v>1577</v>
      </c>
      <c r="I43">
        <v>2019</v>
      </c>
      <c r="J43" s="15" t="s">
        <v>1578</v>
      </c>
      <c r="K43">
        <v>2019</v>
      </c>
      <c r="L43" t="s">
        <v>1367</v>
      </c>
      <c r="M43" t="s">
        <v>1547</v>
      </c>
      <c r="N43" t="s">
        <v>1547</v>
      </c>
      <c r="O43" t="s">
        <v>1388</v>
      </c>
      <c r="P43" t="s">
        <v>682</v>
      </c>
      <c r="Q43">
        <f t="shared" si="0"/>
        <v>60</v>
      </c>
      <c r="R43" t="s">
        <v>1377</v>
      </c>
      <c r="S43" t="s">
        <v>1378</v>
      </c>
      <c r="T43" t="s">
        <v>1526</v>
      </c>
      <c r="U43" s="75">
        <v>60</v>
      </c>
      <c r="V43">
        <v>1500</v>
      </c>
      <c r="W43">
        <v>90000</v>
      </c>
      <c r="AH43" s="16"/>
      <c r="AI43" t="s">
        <v>1375</v>
      </c>
    </row>
    <row r="44" spans="1:35" x14ac:dyDescent="0.25">
      <c r="A44" t="s">
        <v>1579</v>
      </c>
      <c r="B44" s="1">
        <v>3</v>
      </c>
      <c r="C44" t="s">
        <v>1521</v>
      </c>
      <c r="D44">
        <v>11651997</v>
      </c>
      <c r="E44" t="s">
        <v>1528</v>
      </c>
      <c r="F44" t="s">
        <v>1363</v>
      </c>
      <c r="G44" t="s">
        <v>1391</v>
      </c>
      <c r="H44" s="3" t="s">
        <v>1580</v>
      </c>
      <c r="I44">
        <v>2019</v>
      </c>
      <c r="J44" s="15" t="s">
        <v>1581</v>
      </c>
      <c r="K44">
        <v>2019</v>
      </c>
      <c r="L44" t="s">
        <v>1367</v>
      </c>
      <c r="M44" t="s">
        <v>1535</v>
      </c>
      <c r="N44" t="s">
        <v>1433</v>
      </c>
      <c r="O44" t="s">
        <v>1388</v>
      </c>
      <c r="P44" t="s">
        <v>1536</v>
      </c>
      <c r="Q44">
        <f t="shared" si="0"/>
        <v>60</v>
      </c>
      <c r="R44" t="s">
        <v>1377</v>
      </c>
      <c r="S44" t="s">
        <v>1378</v>
      </c>
      <c r="T44" t="s">
        <v>1526</v>
      </c>
      <c r="U44" s="75">
        <v>60</v>
      </c>
      <c r="V44">
        <v>1500</v>
      </c>
      <c r="W44">
        <v>90000</v>
      </c>
      <c r="AH44" s="16"/>
      <c r="AI44" t="s">
        <v>1375</v>
      </c>
    </row>
    <row r="45" spans="1:35" x14ac:dyDescent="0.25">
      <c r="A45" t="s">
        <v>1582</v>
      </c>
      <c r="B45" s="1">
        <v>3</v>
      </c>
      <c r="C45" t="s">
        <v>1521</v>
      </c>
      <c r="D45">
        <v>11085959</v>
      </c>
      <c r="E45" t="s">
        <v>1583</v>
      </c>
      <c r="F45" t="s">
        <v>1363</v>
      </c>
      <c r="G45" t="s">
        <v>1391</v>
      </c>
      <c r="H45" s="3" t="s">
        <v>1584</v>
      </c>
      <c r="I45">
        <v>2019</v>
      </c>
      <c r="J45" s="15" t="s">
        <v>1585</v>
      </c>
      <c r="K45">
        <v>2019</v>
      </c>
      <c r="L45" t="s">
        <v>1367</v>
      </c>
      <c r="M45" t="s">
        <v>1535</v>
      </c>
      <c r="N45" t="s">
        <v>1433</v>
      </c>
      <c r="O45" t="s">
        <v>1388</v>
      </c>
      <c r="P45" t="s">
        <v>1536</v>
      </c>
      <c r="Q45">
        <f t="shared" si="0"/>
        <v>60</v>
      </c>
      <c r="R45" t="s">
        <v>1377</v>
      </c>
      <c r="S45" t="s">
        <v>1378</v>
      </c>
      <c r="T45" t="s">
        <v>1526</v>
      </c>
      <c r="U45" s="75">
        <v>60</v>
      </c>
      <c r="V45">
        <v>1500</v>
      </c>
      <c r="W45">
        <v>90000</v>
      </c>
      <c r="AH45" s="16"/>
      <c r="AI45" t="s">
        <v>1375</v>
      </c>
    </row>
    <row r="46" spans="1:35" x14ac:dyDescent="0.25">
      <c r="A46" t="s">
        <v>1586</v>
      </c>
      <c r="B46" s="1">
        <v>3</v>
      </c>
      <c r="C46" t="s">
        <v>1521</v>
      </c>
      <c r="D46">
        <v>11085983</v>
      </c>
      <c r="E46" t="s">
        <v>1587</v>
      </c>
      <c r="F46" t="s">
        <v>1363</v>
      </c>
      <c r="G46" t="s">
        <v>1391</v>
      </c>
      <c r="H46" s="3" t="s">
        <v>1588</v>
      </c>
      <c r="I46">
        <v>2019</v>
      </c>
      <c r="J46" s="15" t="s">
        <v>1589</v>
      </c>
      <c r="K46">
        <v>2019</v>
      </c>
      <c r="L46" t="s">
        <v>1367</v>
      </c>
      <c r="M46" t="s">
        <v>1525</v>
      </c>
      <c r="N46" t="s">
        <v>1525</v>
      </c>
      <c r="O46" t="s">
        <v>1388</v>
      </c>
      <c r="P46" t="s">
        <v>133</v>
      </c>
      <c r="Q46">
        <f t="shared" si="0"/>
        <v>40</v>
      </c>
      <c r="R46" t="s">
        <v>1377</v>
      </c>
      <c r="S46" t="s">
        <v>1378</v>
      </c>
      <c r="T46" t="s">
        <v>1526</v>
      </c>
      <c r="U46" s="75">
        <v>40</v>
      </c>
      <c r="V46">
        <v>1500</v>
      </c>
      <c r="W46">
        <v>60000</v>
      </c>
      <c r="AH46" s="16"/>
      <c r="AI46" t="s">
        <v>1375</v>
      </c>
    </row>
    <row r="47" spans="1:35" x14ac:dyDescent="0.25">
      <c r="A47" t="s">
        <v>1590</v>
      </c>
      <c r="B47" s="1">
        <v>3</v>
      </c>
      <c r="C47" t="s">
        <v>1521</v>
      </c>
      <c r="D47">
        <v>11086033</v>
      </c>
      <c r="E47" t="s">
        <v>1591</v>
      </c>
      <c r="F47" t="s">
        <v>1363</v>
      </c>
      <c r="G47" t="s">
        <v>1391</v>
      </c>
      <c r="H47" s="3" t="s">
        <v>1584</v>
      </c>
      <c r="I47">
        <v>2019</v>
      </c>
      <c r="J47" s="15" t="s">
        <v>1585</v>
      </c>
      <c r="K47">
        <v>2019</v>
      </c>
      <c r="L47" t="s">
        <v>1367</v>
      </c>
      <c r="M47" t="s">
        <v>1535</v>
      </c>
      <c r="N47" t="s">
        <v>1433</v>
      </c>
      <c r="O47" t="s">
        <v>1388</v>
      </c>
      <c r="P47" t="s">
        <v>1536</v>
      </c>
      <c r="Q47">
        <f t="shared" si="0"/>
        <v>60</v>
      </c>
      <c r="R47" t="s">
        <v>1377</v>
      </c>
      <c r="S47" t="s">
        <v>1378</v>
      </c>
      <c r="T47" t="s">
        <v>1526</v>
      </c>
      <c r="U47" s="75">
        <v>60</v>
      </c>
      <c r="V47">
        <v>1500</v>
      </c>
      <c r="W47">
        <v>90000</v>
      </c>
      <c r="AH47" s="16"/>
      <c r="AI47" t="s">
        <v>1375</v>
      </c>
    </row>
    <row r="48" spans="1:35" x14ac:dyDescent="0.25">
      <c r="A48" t="s">
        <v>1592</v>
      </c>
      <c r="B48" s="1">
        <v>3</v>
      </c>
      <c r="C48" t="s">
        <v>1521</v>
      </c>
      <c r="D48">
        <v>9629270</v>
      </c>
      <c r="E48" t="s">
        <v>1528</v>
      </c>
      <c r="F48" t="s">
        <v>1363</v>
      </c>
      <c r="G48" t="s">
        <v>1391</v>
      </c>
      <c r="H48" s="3" t="s">
        <v>1420</v>
      </c>
      <c r="I48">
        <v>2019</v>
      </c>
      <c r="J48" s="15" t="s">
        <v>1421</v>
      </c>
      <c r="K48">
        <v>2019</v>
      </c>
      <c r="L48" t="s">
        <v>1367</v>
      </c>
      <c r="M48" t="s">
        <v>1528</v>
      </c>
      <c r="N48" t="s">
        <v>1531</v>
      </c>
      <c r="O48" t="s">
        <v>1388</v>
      </c>
      <c r="P48" t="s">
        <v>682</v>
      </c>
      <c r="Q48">
        <f t="shared" si="0"/>
        <v>19</v>
      </c>
      <c r="R48" t="s">
        <v>1377</v>
      </c>
      <c r="S48" t="s">
        <v>1378</v>
      </c>
      <c r="T48" t="s">
        <v>1526</v>
      </c>
      <c r="U48" s="75">
        <v>19</v>
      </c>
      <c r="V48">
        <v>1546</v>
      </c>
      <c r="W48">
        <v>29374</v>
      </c>
      <c r="AH48" s="16"/>
      <c r="AI48" t="s">
        <v>1375</v>
      </c>
    </row>
    <row r="49" spans="1:35" x14ac:dyDescent="0.25">
      <c r="A49" t="s">
        <v>1593</v>
      </c>
      <c r="B49" s="1">
        <v>3</v>
      </c>
      <c r="C49" t="s">
        <v>1521</v>
      </c>
      <c r="D49">
        <v>11107375</v>
      </c>
      <c r="E49" t="s">
        <v>1594</v>
      </c>
      <c r="F49" t="s">
        <v>1363</v>
      </c>
      <c r="G49" t="s">
        <v>1364</v>
      </c>
      <c r="H49" s="3" t="s">
        <v>1588</v>
      </c>
      <c r="I49">
        <v>2019</v>
      </c>
      <c r="J49" s="15" t="s">
        <v>1589</v>
      </c>
      <c r="K49">
        <v>2019</v>
      </c>
      <c r="L49" t="s">
        <v>1367</v>
      </c>
      <c r="M49" t="s">
        <v>1595</v>
      </c>
      <c r="N49" t="s">
        <v>1596</v>
      </c>
      <c r="O49" t="s">
        <v>1388</v>
      </c>
      <c r="P49" t="s">
        <v>1597</v>
      </c>
      <c r="Q49">
        <f t="shared" si="0"/>
        <v>55</v>
      </c>
      <c r="R49" t="s">
        <v>1377</v>
      </c>
      <c r="S49" t="s">
        <v>1378</v>
      </c>
      <c r="T49" t="s">
        <v>1526</v>
      </c>
      <c r="U49" s="75">
        <v>55</v>
      </c>
      <c r="V49">
        <v>1500</v>
      </c>
      <c r="W49">
        <v>82500</v>
      </c>
      <c r="AH49" s="16"/>
      <c r="AI49" t="s">
        <v>1375</v>
      </c>
    </row>
    <row r="50" spans="1:35" x14ac:dyDescent="0.25">
      <c r="A50" t="s">
        <v>1598</v>
      </c>
      <c r="B50" s="1">
        <v>3</v>
      </c>
      <c r="C50" t="s">
        <v>1521</v>
      </c>
      <c r="D50">
        <v>12357987</v>
      </c>
      <c r="E50" t="s">
        <v>1599</v>
      </c>
      <c r="F50" t="s">
        <v>1363</v>
      </c>
      <c r="G50" t="s">
        <v>1364</v>
      </c>
      <c r="H50" s="3" t="s">
        <v>1600</v>
      </c>
      <c r="I50">
        <v>2020</v>
      </c>
      <c r="J50" s="15" t="s">
        <v>1601</v>
      </c>
      <c r="K50">
        <v>2020</v>
      </c>
      <c r="L50" t="s">
        <v>1367</v>
      </c>
      <c r="M50" t="s">
        <v>1535</v>
      </c>
      <c r="N50" t="s">
        <v>1433</v>
      </c>
      <c r="O50" t="s">
        <v>1388</v>
      </c>
      <c r="P50" t="s">
        <v>1536</v>
      </c>
      <c r="Q50">
        <f t="shared" si="0"/>
        <v>60</v>
      </c>
      <c r="R50" t="s">
        <v>1377</v>
      </c>
      <c r="S50" t="s">
        <v>1378</v>
      </c>
      <c r="T50" t="s">
        <v>1526</v>
      </c>
      <c r="U50" s="75">
        <v>60</v>
      </c>
      <c r="V50">
        <v>1500</v>
      </c>
      <c r="W50">
        <v>90000</v>
      </c>
      <c r="AH50" s="16"/>
      <c r="AI50" t="s">
        <v>1375</v>
      </c>
    </row>
    <row r="51" spans="1:35" x14ac:dyDescent="0.25">
      <c r="A51" t="s">
        <v>1602</v>
      </c>
      <c r="B51" s="1">
        <v>3</v>
      </c>
      <c r="C51" t="s">
        <v>1521</v>
      </c>
      <c r="D51">
        <v>11778423</v>
      </c>
      <c r="E51" t="s">
        <v>1603</v>
      </c>
      <c r="F51" t="s">
        <v>1363</v>
      </c>
      <c r="G51" t="s">
        <v>1364</v>
      </c>
      <c r="H51" s="3" t="s">
        <v>1604</v>
      </c>
      <c r="I51">
        <v>2020</v>
      </c>
      <c r="J51" s="15" t="s">
        <v>1605</v>
      </c>
      <c r="K51">
        <v>2020</v>
      </c>
      <c r="L51" t="s">
        <v>1367</v>
      </c>
      <c r="M51" t="s">
        <v>1535</v>
      </c>
      <c r="N51" t="s">
        <v>1433</v>
      </c>
      <c r="O51" t="s">
        <v>1388</v>
      </c>
      <c r="P51" t="s">
        <v>1536</v>
      </c>
      <c r="Q51">
        <f t="shared" si="0"/>
        <v>60</v>
      </c>
      <c r="R51" t="s">
        <v>1377</v>
      </c>
      <c r="S51" t="s">
        <v>1378</v>
      </c>
      <c r="T51" t="s">
        <v>1526</v>
      </c>
      <c r="U51" s="75">
        <v>60</v>
      </c>
      <c r="V51">
        <v>1500</v>
      </c>
      <c r="W51">
        <v>90000</v>
      </c>
      <c r="AH51" s="16"/>
      <c r="AI51" t="s">
        <v>1375</v>
      </c>
    </row>
    <row r="52" spans="1:35" x14ac:dyDescent="0.25">
      <c r="A52" t="s">
        <v>1606</v>
      </c>
      <c r="B52" s="1">
        <v>3</v>
      </c>
      <c r="C52" t="s">
        <v>1521</v>
      </c>
      <c r="D52">
        <v>9073078</v>
      </c>
      <c r="E52" t="s">
        <v>1607</v>
      </c>
      <c r="F52" t="s">
        <v>1363</v>
      </c>
      <c r="G52" t="s">
        <v>1391</v>
      </c>
      <c r="H52" s="3" t="s">
        <v>1608</v>
      </c>
      <c r="I52">
        <v>2018</v>
      </c>
      <c r="J52" s="15" t="s">
        <v>1609</v>
      </c>
      <c r="K52">
        <v>2018</v>
      </c>
      <c r="L52" t="s">
        <v>1367</v>
      </c>
      <c r="M52" t="s">
        <v>1610</v>
      </c>
      <c r="N52" t="s">
        <v>1611</v>
      </c>
      <c r="O52" t="s">
        <v>1388</v>
      </c>
      <c r="P52" t="s">
        <v>133</v>
      </c>
      <c r="Q52">
        <f t="shared" si="0"/>
        <v>30</v>
      </c>
      <c r="R52" t="s">
        <v>1377</v>
      </c>
      <c r="S52" t="s">
        <v>1378</v>
      </c>
      <c r="T52" t="s">
        <v>1526</v>
      </c>
      <c r="U52" s="75">
        <v>30</v>
      </c>
      <c r="V52">
        <v>1472.4</v>
      </c>
      <c r="W52">
        <v>44172</v>
      </c>
      <c r="AH52" s="16"/>
      <c r="AI52" t="s">
        <v>1375</v>
      </c>
    </row>
    <row r="53" spans="1:35" x14ac:dyDescent="0.25">
      <c r="A53" t="s">
        <v>1612</v>
      </c>
      <c r="B53" s="1">
        <v>3</v>
      </c>
      <c r="C53" t="s">
        <v>1521</v>
      </c>
      <c r="D53">
        <v>11812176</v>
      </c>
      <c r="E53" t="s">
        <v>1613</v>
      </c>
      <c r="F53" t="s">
        <v>1363</v>
      </c>
      <c r="G53" t="s">
        <v>1391</v>
      </c>
      <c r="H53" s="3" t="s">
        <v>1614</v>
      </c>
      <c r="I53">
        <v>2020</v>
      </c>
      <c r="J53" s="15" t="s">
        <v>1615</v>
      </c>
      <c r="K53">
        <v>2020</v>
      </c>
      <c r="L53" t="s">
        <v>1367</v>
      </c>
      <c r="M53" t="s">
        <v>1535</v>
      </c>
      <c r="N53" t="s">
        <v>1433</v>
      </c>
      <c r="O53" t="s">
        <v>1388</v>
      </c>
      <c r="P53" t="s">
        <v>1536</v>
      </c>
      <c r="Q53">
        <f t="shared" si="0"/>
        <v>60</v>
      </c>
      <c r="R53" t="s">
        <v>1377</v>
      </c>
      <c r="S53" t="s">
        <v>1378</v>
      </c>
      <c r="T53" t="s">
        <v>1526</v>
      </c>
      <c r="U53" s="75">
        <v>60</v>
      </c>
      <c r="V53">
        <v>1500</v>
      </c>
      <c r="W53">
        <v>90000</v>
      </c>
      <c r="AH53" s="16"/>
      <c r="AI53" t="s">
        <v>1375</v>
      </c>
    </row>
    <row r="54" spans="1:35" x14ac:dyDescent="0.25">
      <c r="A54" t="s">
        <v>1616</v>
      </c>
      <c r="B54" s="1">
        <v>3</v>
      </c>
      <c r="C54" t="s">
        <v>1521</v>
      </c>
      <c r="D54">
        <v>11758783</v>
      </c>
      <c r="E54" t="s">
        <v>1528</v>
      </c>
      <c r="F54" t="s">
        <v>1363</v>
      </c>
      <c r="G54" t="s">
        <v>1391</v>
      </c>
      <c r="H54" s="3" t="s">
        <v>1617</v>
      </c>
      <c r="I54">
        <v>2020</v>
      </c>
      <c r="J54" s="15" t="s">
        <v>1618</v>
      </c>
      <c r="K54">
        <v>2020</v>
      </c>
      <c r="L54" t="s">
        <v>1367</v>
      </c>
      <c r="M54" t="s">
        <v>1535</v>
      </c>
      <c r="N54" t="s">
        <v>1433</v>
      </c>
      <c r="O54" t="s">
        <v>1388</v>
      </c>
      <c r="P54" t="s">
        <v>1536</v>
      </c>
      <c r="Q54">
        <f t="shared" si="0"/>
        <v>60</v>
      </c>
      <c r="R54" t="s">
        <v>1377</v>
      </c>
      <c r="S54" t="s">
        <v>1378</v>
      </c>
      <c r="T54" t="s">
        <v>1526</v>
      </c>
      <c r="U54" s="75">
        <v>60</v>
      </c>
      <c r="V54">
        <v>1500</v>
      </c>
      <c r="W54">
        <v>90000</v>
      </c>
      <c r="AH54" s="16"/>
      <c r="AI54" t="s">
        <v>1375</v>
      </c>
    </row>
    <row r="55" spans="1:35" x14ac:dyDescent="0.25">
      <c r="A55" t="s">
        <v>1619</v>
      </c>
      <c r="B55" s="1">
        <v>3</v>
      </c>
      <c r="C55" t="s">
        <v>1521</v>
      </c>
      <c r="D55">
        <v>9106251</v>
      </c>
      <c r="E55" t="s">
        <v>1620</v>
      </c>
      <c r="F55" t="s">
        <v>1363</v>
      </c>
      <c r="G55" t="s">
        <v>1364</v>
      </c>
      <c r="H55" s="3" t="s">
        <v>1609</v>
      </c>
      <c r="I55">
        <v>2018</v>
      </c>
      <c r="J55" s="15" t="s">
        <v>1621</v>
      </c>
      <c r="K55">
        <v>2018</v>
      </c>
      <c r="L55" t="s">
        <v>1622</v>
      </c>
      <c r="M55" t="s">
        <v>1623</v>
      </c>
      <c r="N55" t="s">
        <v>1596</v>
      </c>
      <c r="O55" t="s">
        <v>1388</v>
      </c>
      <c r="P55" t="s">
        <v>1624</v>
      </c>
      <c r="Q55">
        <f t="shared" si="0"/>
        <v>45</v>
      </c>
      <c r="R55" t="s">
        <v>1377</v>
      </c>
      <c r="S55" t="s">
        <v>1378</v>
      </c>
      <c r="T55" t="s">
        <v>1526</v>
      </c>
      <c r="U55" s="75">
        <v>45</v>
      </c>
      <c r="V55">
        <v>1472.4</v>
      </c>
      <c r="W55">
        <v>66258</v>
      </c>
      <c r="AH55" s="16"/>
      <c r="AI55" t="s">
        <v>1375</v>
      </c>
    </row>
    <row r="56" spans="1:35" x14ac:dyDescent="0.25">
      <c r="A56" t="s">
        <v>1625</v>
      </c>
      <c r="B56" s="1">
        <v>3</v>
      </c>
      <c r="C56" t="s">
        <v>1521</v>
      </c>
      <c r="D56">
        <v>9139222</v>
      </c>
      <c r="E56" t="s">
        <v>1626</v>
      </c>
      <c r="F56" t="s">
        <v>1363</v>
      </c>
      <c r="G56" t="s">
        <v>1391</v>
      </c>
      <c r="H56" s="3" t="s">
        <v>1627</v>
      </c>
      <c r="I56">
        <v>2018</v>
      </c>
      <c r="J56" s="15" t="s">
        <v>1628</v>
      </c>
      <c r="K56">
        <v>2018</v>
      </c>
      <c r="L56" t="s">
        <v>1367</v>
      </c>
      <c r="M56" t="s">
        <v>1629</v>
      </c>
      <c r="N56" t="s">
        <v>1629</v>
      </c>
      <c r="O56" t="s">
        <v>1388</v>
      </c>
      <c r="P56" t="s">
        <v>133</v>
      </c>
      <c r="Q56">
        <f t="shared" si="0"/>
        <v>60</v>
      </c>
      <c r="R56" t="s">
        <v>1377</v>
      </c>
      <c r="S56" t="s">
        <v>1378</v>
      </c>
      <c r="T56" t="s">
        <v>1526</v>
      </c>
      <c r="U56" s="75">
        <v>60</v>
      </c>
      <c r="V56">
        <v>1472.4</v>
      </c>
      <c r="W56">
        <v>88344</v>
      </c>
      <c r="AH56" s="16"/>
      <c r="AI56" t="s">
        <v>1375</v>
      </c>
    </row>
    <row r="57" spans="1:35" x14ac:dyDescent="0.25">
      <c r="A57" t="s">
        <v>1630</v>
      </c>
      <c r="B57" s="1">
        <v>3</v>
      </c>
      <c r="C57" t="s">
        <v>1521</v>
      </c>
      <c r="D57">
        <v>9079548</v>
      </c>
      <c r="E57" t="s">
        <v>1631</v>
      </c>
      <c r="F57" t="s">
        <v>1363</v>
      </c>
      <c r="G57" t="s">
        <v>1391</v>
      </c>
      <c r="H57" s="3" t="s">
        <v>1608</v>
      </c>
      <c r="I57">
        <v>2018</v>
      </c>
      <c r="J57" s="15" t="s">
        <v>1609</v>
      </c>
      <c r="K57">
        <v>2018</v>
      </c>
      <c r="L57" t="s">
        <v>1367</v>
      </c>
      <c r="M57" t="s">
        <v>1535</v>
      </c>
      <c r="N57" t="s">
        <v>1433</v>
      </c>
      <c r="O57" t="s">
        <v>1388</v>
      </c>
      <c r="P57" t="s">
        <v>1536</v>
      </c>
      <c r="Q57">
        <f t="shared" si="0"/>
        <v>61</v>
      </c>
      <c r="R57" t="s">
        <v>1377</v>
      </c>
      <c r="S57" t="s">
        <v>1378</v>
      </c>
      <c r="T57" t="s">
        <v>1526</v>
      </c>
      <c r="U57" s="75">
        <v>61</v>
      </c>
      <c r="V57">
        <v>1472.4</v>
      </c>
      <c r="W57">
        <v>89816.4</v>
      </c>
      <c r="AH57" s="16"/>
      <c r="AI57" t="s">
        <v>1375</v>
      </c>
    </row>
    <row r="58" spans="1:35" x14ac:dyDescent="0.25">
      <c r="A58" t="s">
        <v>1632</v>
      </c>
      <c r="B58" s="1">
        <v>3</v>
      </c>
      <c r="C58" t="s">
        <v>1521</v>
      </c>
      <c r="D58">
        <v>11133244</v>
      </c>
      <c r="E58" t="s">
        <v>1528</v>
      </c>
      <c r="F58" t="s">
        <v>1363</v>
      </c>
      <c r="G58" t="s">
        <v>1391</v>
      </c>
      <c r="H58" s="3" t="s">
        <v>1589</v>
      </c>
      <c r="I58">
        <v>2019</v>
      </c>
      <c r="J58" s="15" t="s">
        <v>1633</v>
      </c>
      <c r="K58">
        <v>2019</v>
      </c>
      <c r="L58" t="s">
        <v>1367</v>
      </c>
      <c r="M58" t="s">
        <v>1528</v>
      </c>
      <c r="N58" t="s">
        <v>1531</v>
      </c>
      <c r="O58" t="s">
        <v>1388</v>
      </c>
      <c r="P58" t="s">
        <v>682</v>
      </c>
      <c r="Q58">
        <f t="shared" si="0"/>
        <v>60</v>
      </c>
      <c r="R58" t="s">
        <v>1377</v>
      </c>
      <c r="S58" t="s">
        <v>1378</v>
      </c>
      <c r="T58" t="s">
        <v>1526</v>
      </c>
      <c r="U58" s="75">
        <v>60</v>
      </c>
      <c r="V58">
        <v>1500</v>
      </c>
      <c r="W58">
        <v>90000</v>
      </c>
      <c r="AH58" s="16"/>
      <c r="AI58" t="s">
        <v>1375</v>
      </c>
    </row>
    <row r="59" spans="1:35" x14ac:dyDescent="0.25">
      <c r="A59" t="s">
        <v>1634</v>
      </c>
      <c r="B59" s="1">
        <v>3</v>
      </c>
      <c r="C59" t="s">
        <v>1521</v>
      </c>
      <c r="D59">
        <v>11845759</v>
      </c>
      <c r="E59" t="s">
        <v>1635</v>
      </c>
      <c r="F59" t="s">
        <v>1363</v>
      </c>
      <c r="G59" t="s">
        <v>1364</v>
      </c>
      <c r="H59" s="3" t="s">
        <v>1636</v>
      </c>
      <c r="I59">
        <v>2020</v>
      </c>
      <c r="J59" s="15" t="s">
        <v>1637</v>
      </c>
      <c r="K59">
        <v>2020</v>
      </c>
      <c r="L59" t="s">
        <v>1367</v>
      </c>
      <c r="M59" t="s">
        <v>1535</v>
      </c>
      <c r="N59" t="s">
        <v>1433</v>
      </c>
      <c r="O59" t="s">
        <v>1388</v>
      </c>
      <c r="P59" t="s">
        <v>1536</v>
      </c>
      <c r="Q59">
        <f t="shared" si="0"/>
        <v>60</v>
      </c>
      <c r="R59" t="s">
        <v>1377</v>
      </c>
      <c r="S59" t="s">
        <v>1378</v>
      </c>
      <c r="T59" t="s">
        <v>1526</v>
      </c>
      <c r="U59" s="75">
        <v>60</v>
      </c>
      <c r="V59">
        <v>1500</v>
      </c>
      <c r="W59">
        <v>90000</v>
      </c>
      <c r="AH59" s="16"/>
      <c r="AI59" t="s">
        <v>1375</v>
      </c>
    </row>
    <row r="60" spans="1:35" x14ac:dyDescent="0.25">
      <c r="A60" t="s">
        <v>1638</v>
      </c>
      <c r="B60" s="1">
        <v>3</v>
      </c>
      <c r="C60" t="s">
        <v>1521</v>
      </c>
      <c r="D60">
        <v>11175435</v>
      </c>
      <c r="E60" t="s">
        <v>1639</v>
      </c>
      <c r="F60" t="s">
        <v>1363</v>
      </c>
      <c r="G60" t="s">
        <v>1391</v>
      </c>
      <c r="H60" s="3" t="s">
        <v>1640</v>
      </c>
      <c r="I60">
        <v>2019</v>
      </c>
      <c r="J60" s="15" t="s">
        <v>1641</v>
      </c>
      <c r="K60">
        <v>2019</v>
      </c>
      <c r="L60" t="s">
        <v>1367</v>
      </c>
      <c r="M60" t="s">
        <v>1642</v>
      </c>
      <c r="N60" t="s">
        <v>1643</v>
      </c>
      <c r="O60" t="s">
        <v>1388</v>
      </c>
      <c r="P60" t="s">
        <v>133</v>
      </c>
      <c r="Q60">
        <f t="shared" si="0"/>
        <v>30</v>
      </c>
      <c r="R60" t="s">
        <v>1377</v>
      </c>
      <c r="S60" t="s">
        <v>1378</v>
      </c>
      <c r="T60" t="s">
        <v>1526</v>
      </c>
      <c r="U60" s="75">
        <v>30</v>
      </c>
      <c r="V60">
        <v>1500</v>
      </c>
      <c r="W60">
        <v>45000</v>
      </c>
      <c r="AH60" s="16"/>
      <c r="AI60" t="s">
        <v>1375</v>
      </c>
    </row>
    <row r="61" spans="1:35" x14ac:dyDescent="0.25">
      <c r="A61" t="s">
        <v>1644</v>
      </c>
      <c r="B61" s="1">
        <v>3</v>
      </c>
      <c r="C61" t="s">
        <v>1521</v>
      </c>
      <c r="D61">
        <v>12448583</v>
      </c>
      <c r="E61" t="s">
        <v>1613</v>
      </c>
      <c r="F61" t="s">
        <v>1363</v>
      </c>
      <c r="G61" t="s">
        <v>1391</v>
      </c>
      <c r="H61" s="3" t="s">
        <v>1645</v>
      </c>
      <c r="I61">
        <v>2020</v>
      </c>
      <c r="J61" s="15" t="s">
        <v>1646</v>
      </c>
      <c r="K61">
        <v>2020</v>
      </c>
      <c r="L61" t="s">
        <v>1367</v>
      </c>
      <c r="M61" t="s">
        <v>1535</v>
      </c>
      <c r="N61" t="s">
        <v>1433</v>
      </c>
      <c r="O61" t="s">
        <v>1388</v>
      </c>
      <c r="P61" t="s">
        <v>1536</v>
      </c>
      <c r="Q61">
        <f t="shared" si="0"/>
        <v>13</v>
      </c>
      <c r="R61" t="s">
        <v>1377</v>
      </c>
      <c r="S61" t="s">
        <v>1378</v>
      </c>
      <c r="T61" t="s">
        <v>1526</v>
      </c>
      <c r="U61" s="75">
        <v>13</v>
      </c>
      <c r="V61">
        <v>1500</v>
      </c>
      <c r="W61">
        <v>19500</v>
      </c>
      <c r="AH61" s="16"/>
      <c r="AI61" t="s">
        <v>1375</v>
      </c>
    </row>
    <row r="62" spans="1:35" x14ac:dyDescent="0.25">
      <c r="A62" t="s">
        <v>1647</v>
      </c>
      <c r="B62" s="1">
        <v>3</v>
      </c>
      <c r="C62" t="s">
        <v>1521</v>
      </c>
      <c r="D62">
        <v>12423254</v>
      </c>
      <c r="E62" t="s">
        <v>1528</v>
      </c>
      <c r="F62" t="s">
        <v>1363</v>
      </c>
      <c r="G62" t="s">
        <v>1391</v>
      </c>
      <c r="H62" s="3" t="s">
        <v>1648</v>
      </c>
      <c r="I62">
        <v>2020</v>
      </c>
      <c r="J62" s="15" t="s">
        <v>1649</v>
      </c>
      <c r="K62">
        <v>2020</v>
      </c>
      <c r="L62" t="s">
        <v>1367</v>
      </c>
      <c r="M62" t="s">
        <v>1535</v>
      </c>
      <c r="N62" t="s">
        <v>1433</v>
      </c>
      <c r="O62" t="s">
        <v>1388</v>
      </c>
      <c r="P62" t="s">
        <v>1536</v>
      </c>
      <c r="Q62">
        <f t="shared" si="0"/>
        <v>60</v>
      </c>
      <c r="R62" t="s">
        <v>1377</v>
      </c>
      <c r="S62" t="s">
        <v>1378</v>
      </c>
      <c r="T62" t="s">
        <v>1526</v>
      </c>
      <c r="U62" s="75">
        <v>60</v>
      </c>
      <c r="V62">
        <v>1500</v>
      </c>
      <c r="W62">
        <v>90000</v>
      </c>
      <c r="AH62" s="16"/>
      <c r="AI62" t="s">
        <v>1375</v>
      </c>
    </row>
    <row r="63" spans="1:35" x14ac:dyDescent="0.25">
      <c r="A63" t="s">
        <v>1650</v>
      </c>
      <c r="B63" s="1">
        <v>3</v>
      </c>
      <c r="C63" t="s">
        <v>1521</v>
      </c>
      <c r="D63">
        <v>9164049</v>
      </c>
      <c r="E63" t="s">
        <v>1651</v>
      </c>
      <c r="F63" t="s">
        <v>1363</v>
      </c>
      <c r="G63" t="s">
        <v>1391</v>
      </c>
      <c r="H63" s="3" t="s">
        <v>1628</v>
      </c>
      <c r="I63">
        <v>2018</v>
      </c>
      <c r="J63" s="15" t="s">
        <v>1652</v>
      </c>
      <c r="K63">
        <v>2018</v>
      </c>
      <c r="L63" t="s">
        <v>1367</v>
      </c>
      <c r="M63" t="s">
        <v>1629</v>
      </c>
      <c r="N63" t="s">
        <v>1629</v>
      </c>
      <c r="O63" t="s">
        <v>1388</v>
      </c>
      <c r="P63" t="s">
        <v>133</v>
      </c>
      <c r="Q63">
        <f t="shared" si="0"/>
        <v>60</v>
      </c>
      <c r="R63" t="s">
        <v>1377</v>
      </c>
      <c r="S63" t="s">
        <v>1378</v>
      </c>
      <c r="T63" t="s">
        <v>1526</v>
      </c>
      <c r="U63" s="75">
        <v>60</v>
      </c>
      <c r="V63">
        <v>1472.4</v>
      </c>
      <c r="W63">
        <v>88344</v>
      </c>
      <c r="AH63" s="16"/>
      <c r="AI63" t="s">
        <v>1375</v>
      </c>
    </row>
    <row r="64" spans="1:35" x14ac:dyDescent="0.25">
      <c r="A64" t="s">
        <v>1653</v>
      </c>
      <c r="B64" s="1">
        <v>3</v>
      </c>
      <c r="C64" t="s">
        <v>1521</v>
      </c>
      <c r="D64">
        <v>9170022</v>
      </c>
      <c r="E64" t="s">
        <v>1654</v>
      </c>
      <c r="F64" t="s">
        <v>1539</v>
      </c>
      <c r="G64" t="s">
        <v>1364</v>
      </c>
      <c r="H64" s="3" t="s">
        <v>1655</v>
      </c>
      <c r="I64">
        <v>2018</v>
      </c>
      <c r="J64" s="15" t="s">
        <v>1656</v>
      </c>
      <c r="K64">
        <v>2019</v>
      </c>
      <c r="L64" t="s">
        <v>1622</v>
      </c>
      <c r="M64" t="s">
        <v>1535</v>
      </c>
      <c r="N64" t="s">
        <v>1433</v>
      </c>
      <c r="O64" t="s">
        <v>1388</v>
      </c>
      <c r="P64" t="s">
        <v>1536</v>
      </c>
      <c r="Q64">
        <f t="shared" si="0"/>
        <v>330</v>
      </c>
      <c r="R64" t="s">
        <v>1377</v>
      </c>
      <c r="S64" t="s">
        <v>1378</v>
      </c>
      <c r="T64" t="s">
        <v>1526</v>
      </c>
      <c r="U64" s="75">
        <v>330</v>
      </c>
      <c r="V64">
        <v>1530</v>
      </c>
      <c r="W64">
        <v>504900</v>
      </c>
      <c r="AH64" s="16"/>
      <c r="AI64" t="s">
        <v>1375</v>
      </c>
    </row>
    <row r="65" spans="1:35" x14ac:dyDescent="0.25">
      <c r="A65" t="s">
        <v>1657</v>
      </c>
      <c r="B65" s="1">
        <v>3</v>
      </c>
      <c r="C65" t="s">
        <v>1521</v>
      </c>
      <c r="D65">
        <v>9712852</v>
      </c>
      <c r="E65" t="s">
        <v>1658</v>
      </c>
      <c r="F65" t="s">
        <v>1363</v>
      </c>
      <c r="G65" t="s">
        <v>1364</v>
      </c>
      <c r="H65" s="3" t="s">
        <v>1659</v>
      </c>
      <c r="I65">
        <v>2019</v>
      </c>
      <c r="J65" s="15" t="s">
        <v>1660</v>
      </c>
      <c r="K65">
        <v>2019</v>
      </c>
      <c r="L65" t="s">
        <v>1367</v>
      </c>
      <c r="M65" t="s">
        <v>1547</v>
      </c>
      <c r="N65" t="s">
        <v>1547</v>
      </c>
      <c r="O65" t="s">
        <v>1388</v>
      </c>
      <c r="P65" t="s">
        <v>682</v>
      </c>
      <c r="Q65">
        <f t="shared" si="0"/>
        <v>60</v>
      </c>
      <c r="R65" t="s">
        <v>1377</v>
      </c>
      <c r="S65" t="s">
        <v>1378</v>
      </c>
      <c r="T65" t="s">
        <v>1526</v>
      </c>
      <c r="U65" s="75">
        <v>60</v>
      </c>
      <c r="V65">
        <v>1500</v>
      </c>
      <c r="W65">
        <v>90000</v>
      </c>
      <c r="AH65" s="16"/>
      <c r="AI65" t="s">
        <v>1375</v>
      </c>
    </row>
    <row r="66" spans="1:35" x14ac:dyDescent="0.25">
      <c r="A66" t="s">
        <v>1661</v>
      </c>
      <c r="B66" s="1">
        <v>3</v>
      </c>
      <c r="C66" t="s">
        <v>1521</v>
      </c>
      <c r="D66">
        <v>9734600</v>
      </c>
      <c r="E66" t="s">
        <v>1620</v>
      </c>
      <c r="F66" t="s">
        <v>1363</v>
      </c>
      <c r="G66" t="s">
        <v>1364</v>
      </c>
      <c r="H66" s="3" t="s">
        <v>1662</v>
      </c>
      <c r="I66">
        <v>2019</v>
      </c>
      <c r="J66" s="15" t="s">
        <v>1663</v>
      </c>
      <c r="K66">
        <v>2019</v>
      </c>
      <c r="L66" t="s">
        <v>1367</v>
      </c>
      <c r="M66" t="s">
        <v>1623</v>
      </c>
      <c r="N66" t="s">
        <v>1596</v>
      </c>
      <c r="O66" t="s">
        <v>1388</v>
      </c>
      <c r="P66" t="s">
        <v>1597</v>
      </c>
      <c r="Q66">
        <f t="shared" ref="Q66:Q129" si="5">U66</f>
        <v>40</v>
      </c>
      <c r="R66" t="s">
        <v>1377</v>
      </c>
      <c r="S66" t="s">
        <v>1378</v>
      </c>
      <c r="T66" t="s">
        <v>1526</v>
      </c>
      <c r="U66" s="75">
        <v>40</v>
      </c>
      <c r="V66">
        <v>1530</v>
      </c>
      <c r="W66">
        <v>61200</v>
      </c>
      <c r="AH66" s="16"/>
      <c r="AI66" t="s">
        <v>1375</v>
      </c>
    </row>
    <row r="67" spans="1:35" x14ac:dyDescent="0.25">
      <c r="A67" t="s">
        <v>1664</v>
      </c>
      <c r="B67" s="1">
        <v>3</v>
      </c>
      <c r="C67" t="s">
        <v>1521</v>
      </c>
      <c r="D67">
        <v>10672893</v>
      </c>
      <c r="E67" t="s">
        <v>1665</v>
      </c>
      <c r="F67" t="s">
        <v>1363</v>
      </c>
      <c r="G67" t="s">
        <v>1364</v>
      </c>
      <c r="H67" s="3" t="s">
        <v>1666</v>
      </c>
      <c r="I67">
        <v>2019</v>
      </c>
      <c r="J67" s="15" t="s">
        <v>1667</v>
      </c>
      <c r="K67">
        <v>2019</v>
      </c>
      <c r="L67" t="s">
        <v>1367</v>
      </c>
      <c r="M67" t="s">
        <v>1595</v>
      </c>
      <c r="N67" t="s">
        <v>1596</v>
      </c>
      <c r="O67" t="s">
        <v>1388</v>
      </c>
      <c r="P67" t="s">
        <v>1624</v>
      </c>
      <c r="Q67">
        <f t="shared" si="5"/>
        <v>12</v>
      </c>
      <c r="R67" t="s">
        <v>1377</v>
      </c>
      <c r="S67" t="s">
        <v>1378</v>
      </c>
      <c r="T67" t="s">
        <v>1526</v>
      </c>
      <c r="U67" s="75">
        <v>12</v>
      </c>
      <c r="V67">
        <v>1500</v>
      </c>
      <c r="W67">
        <v>18000</v>
      </c>
      <c r="AH67" s="16"/>
      <c r="AI67" t="s">
        <v>1375</v>
      </c>
    </row>
    <row r="68" spans="1:35" x14ac:dyDescent="0.25">
      <c r="A68" t="s">
        <v>1668</v>
      </c>
      <c r="B68" s="1">
        <v>3</v>
      </c>
      <c r="C68" t="s">
        <v>1521</v>
      </c>
      <c r="D68">
        <v>10673504</v>
      </c>
      <c r="E68" t="s">
        <v>1669</v>
      </c>
      <c r="F68" t="s">
        <v>1539</v>
      </c>
      <c r="G68" t="s">
        <v>1364</v>
      </c>
      <c r="H68" s="3" t="s">
        <v>1670</v>
      </c>
      <c r="I68">
        <v>2019</v>
      </c>
      <c r="J68" s="15" t="s">
        <v>1671</v>
      </c>
      <c r="K68">
        <v>2019</v>
      </c>
      <c r="L68" t="s">
        <v>1367</v>
      </c>
      <c r="M68" t="s">
        <v>1535</v>
      </c>
      <c r="N68" t="s">
        <v>1433</v>
      </c>
      <c r="O68" t="s">
        <v>1388</v>
      </c>
      <c r="P68" t="s">
        <v>1536</v>
      </c>
      <c r="Q68">
        <f t="shared" si="5"/>
        <v>240</v>
      </c>
      <c r="R68" t="s">
        <v>1377</v>
      </c>
      <c r="S68" t="s">
        <v>1378</v>
      </c>
      <c r="T68" t="s">
        <v>1526</v>
      </c>
      <c r="U68" s="75">
        <v>240</v>
      </c>
      <c r="V68">
        <v>1450</v>
      </c>
      <c r="W68">
        <v>348000</v>
      </c>
      <c r="AH68" s="16"/>
      <c r="AI68" t="s">
        <v>1375</v>
      </c>
    </row>
    <row r="69" spans="1:35" x14ac:dyDescent="0.25">
      <c r="A69" t="s">
        <v>1672</v>
      </c>
      <c r="B69" s="1">
        <v>3</v>
      </c>
      <c r="C69" t="s">
        <v>1521</v>
      </c>
      <c r="D69">
        <v>11294469</v>
      </c>
      <c r="E69" t="s">
        <v>1673</v>
      </c>
      <c r="F69" t="s">
        <v>1363</v>
      </c>
      <c r="G69" t="s">
        <v>1364</v>
      </c>
      <c r="H69" s="3" t="s">
        <v>1674</v>
      </c>
      <c r="I69">
        <v>2019</v>
      </c>
      <c r="J69" s="15" t="s">
        <v>1675</v>
      </c>
      <c r="K69">
        <v>2019</v>
      </c>
      <c r="L69" t="s">
        <v>1367</v>
      </c>
      <c r="M69" t="s">
        <v>1535</v>
      </c>
      <c r="N69" t="s">
        <v>1433</v>
      </c>
      <c r="O69" t="s">
        <v>1388</v>
      </c>
      <c r="P69" t="s">
        <v>1536</v>
      </c>
      <c r="Q69">
        <f t="shared" si="5"/>
        <v>60</v>
      </c>
      <c r="R69" t="s">
        <v>1377</v>
      </c>
      <c r="S69" t="s">
        <v>1378</v>
      </c>
      <c r="T69" t="s">
        <v>1526</v>
      </c>
      <c r="U69" s="75">
        <v>60</v>
      </c>
      <c r="V69">
        <v>1500</v>
      </c>
      <c r="W69">
        <v>90000</v>
      </c>
      <c r="AH69" s="16"/>
      <c r="AI69" t="s">
        <v>1375</v>
      </c>
    </row>
    <row r="70" spans="1:35" x14ac:dyDescent="0.25">
      <c r="A70" t="s">
        <v>1676</v>
      </c>
      <c r="B70" s="1">
        <v>3</v>
      </c>
      <c r="C70" t="s">
        <v>1521</v>
      </c>
      <c r="D70">
        <v>15417603</v>
      </c>
      <c r="E70" t="s">
        <v>1528</v>
      </c>
      <c r="F70" t="s">
        <v>1363</v>
      </c>
      <c r="G70" t="s">
        <v>1391</v>
      </c>
      <c r="H70" s="3" t="s">
        <v>1677</v>
      </c>
      <c r="I70">
        <v>2021</v>
      </c>
      <c r="J70" s="15" t="s">
        <v>1678</v>
      </c>
      <c r="K70">
        <v>2021</v>
      </c>
      <c r="L70" t="s">
        <v>1367</v>
      </c>
      <c r="M70" t="s">
        <v>1535</v>
      </c>
      <c r="N70" t="s">
        <v>1433</v>
      </c>
      <c r="O70" t="s">
        <v>1388</v>
      </c>
      <c r="P70" t="s">
        <v>1536</v>
      </c>
      <c r="Q70">
        <f t="shared" si="5"/>
        <v>60</v>
      </c>
      <c r="R70" t="s">
        <v>1377</v>
      </c>
      <c r="S70" t="s">
        <v>1378</v>
      </c>
      <c r="T70" t="s">
        <v>1526</v>
      </c>
      <c r="U70" s="75">
        <v>60</v>
      </c>
      <c r="V70">
        <v>1500</v>
      </c>
      <c r="W70">
        <v>90000</v>
      </c>
      <c r="AH70" s="16"/>
      <c r="AI70" t="s">
        <v>1375</v>
      </c>
    </row>
    <row r="71" spans="1:35" x14ac:dyDescent="0.25">
      <c r="A71" t="s">
        <v>1679</v>
      </c>
      <c r="B71" s="1">
        <v>3</v>
      </c>
      <c r="C71" t="s">
        <v>1521</v>
      </c>
      <c r="D71">
        <v>15125971</v>
      </c>
      <c r="E71" t="s">
        <v>1528</v>
      </c>
      <c r="F71" t="s">
        <v>1363</v>
      </c>
      <c r="G71" t="s">
        <v>1391</v>
      </c>
      <c r="H71" s="3" t="s">
        <v>1680</v>
      </c>
      <c r="I71">
        <v>2021</v>
      </c>
      <c r="J71" s="15" t="s">
        <v>1681</v>
      </c>
      <c r="K71">
        <v>2021</v>
      </c>
      <c r="L71" t="s">
        <v>1367</v>
      </c>
      <c r="M71" t="s">
        <v>1535</v>
      </c>
      <c r="N71" t="s">
        <v>1433</v>
      </c>
      <c r="O71" t="s">
        <v>1370</v>
      </c>
      <c r="P71" t="s">
        <v>1536</v>
      </c>
      <c r="Q71">
        <f t="shared" si="5"/>
        <v>60</v>
      </c>
      <c r="R71" t="s">
        <v>1377</v>
      </c>
      <c r="S71" t="s">
        <v>1378</v>
      </c>
      <c r="T71" t="s">
        <v>1526</v>
      </c>
      <c r="U71" s="75">
        <v>60</v>
      </c>
      <c r="V71">
        <v>1500</v>
      </c>
      <c r="W71">
        <v>90000</v>
      </c>
      <c r="AH71" s="16"/>
      <c r="AI71" t="s">
        <v>1375</v>
      </c>
    </row>
    <row r="72" spans="1:35" x14ac:dyDescent="0.25">
      <c r="A72" t="s">
        <v>1682</v>
      </c>
      <c r="B72" s="1">
        <v>3</v>
      </c>
      <c r="C72" t="s">
        <v>1521</v>
      </c>
      <c r="D72">
        <v>16047931</v>
      </c>
      <c r="E72" t="s">
        <v>1683</v>
      </c>
      <c r="F72" t="s">
        <v>1363</v>
      </c>
      <c r="G72" t="s">
        <v>1391</v>
      </c>
      <c r="H72" s="3" t="s">
        <v>1684</v>
      </c>
      <c r="I72">
        <v>2021</v>
      </c>
      <c r="J72" s="15" t="s">
        <v>1685</v>
      </c>
      <c r="K72">
        <v>2021</v>
      </c>
      <c r="L72" t="s">
        <v>1367</v>
      </c>
      <c r="M72" t="s">
        <v>1535</v>
      </c>
      <c r="N72" t="s">
        <v>1433</v>
      </c>
      <c r="O72" t="s">
        <v>1388</v>
      </c>
      <c r="P72" t="s">
        <v>1536</v>
      </c>
      <c r="Q72">
        <f t="shared" si="5"/>
        <v>60</v>
      </c>
      <c r="R72" t="s">
        <v>1377</v>
      </c>
      <c r="S72" t="s">
        <v>1378</v>
      </c>
      <c r="T72" t="s">
        <v>1526</v>
      </c>
      <c r="U72" s="75">
        <v>60</v>
      </c>
      <c r="V72">
        <v>1500</v>
      </c>
      <c r="W72">
        <v>90000</v>
      </c>
      <c r="AH72" s="16"/>
      <c r="AI72" t="s">
        <v>1375</v>
      </c>
    </row>
    <row r="73" spans="1:35" x14ac:dyDescent="0.25">
      <c r="A73" t="s">
        <v>1686</v>
      </c>
      <c r="B73" s="1">
        <v>3</v>
      </c>
      <c r="C73" t="s">
        <v>1521</v>
      </c>
      <c r="D73">
        <v>13926446</v>
      </c>
      <c r="E73" t="s">
        <v>1687</v>
      </c>
      <c r="F73" t="s">
        <v>1363</v>
      </c>
      <c r="G73" t="s">
        <v>1391</v>
      </c>
      <c r="H73" s="3" t="s">
        <v>1688</v>
      </c>
      <c r="I73">
        <v>2021</v>
      </c>
      <c r="J73" s="15" t="s">
        <v>1689</v>
      </c>
      <c r="K73">
        <v>2021</v>
      </c>
      <c r="L73" t="s">
        <v>1367</v>
      </c>
      <c r="M73" t="s">
        <v>1535</v>
      </c>
      <c r="N73" t="s">
        <v>1433</v>
      </c>
      <c r="O73" t="s">
        <v>1388</v>
      </c>
      <c r="P73" t="s">
        <v>1536</v>
      </c>
      <c r="Q73">
        <f t="shared" si="5"/>
        <v>60</v>
      </c>
      <c r="R73" t="s">
        <v>1377</v>
      </c>
      <c r="S73" t="s">
        <v>1378</v>
      </c>
      <c r="T73" t="s">
        <v>1526</v>
      </c>
      <c r="U73" s="75">
        <v>60</v>
      </c>
      <c r="V73">
        <v>1500</v>
      </c>
      <c r="W73">
        <v>90000</v>
      </c>
      <c r="AH73" s="16"/>
      <c r="AI73" t="s">
        <v>1375</v>
      </c>
    </row>
    <row r="74" spans="1:35" x14ac:dyDescent="0.25">
      <c r="A74" t="s">
        <v>1690</v>
      </c>
      <c r="B74" s="1">
        <v>3</v>
      </c>
      <c r="C74" t="s">
        <v>1521</v>
      </c>
      <c r="D74">
        <v>10687130</v>
      </c>
      <c r="E74" t="s">
        <v>1528</v>
      </c>
      <c r="F74" t="s">
        <v>1363</v>
      </c>
      <c r="G74" t="s">
        <v>1391</v>
      </c>
      <c r="H74" s="3" t="s">
        <v>1667</v>
      </c>
      <c r="I74">
        <v>2019</v>
      </c>
      <c r="J74" s="15" t="s">
        <v>1691</v>
      </c>
      <c r="K74">
        <v>2019</v>
      </c>
      <c r="L74" t="s">
        <v>1367</v>
      </c>
      <c r="M74" t="s">
        <v>1528</v>
      </c>
      <c r="N74" t="s">
        <v>1531</v>
      </c>
      <c r="O74" t="s">
        <v>1388</v>
      </c>
      <c r="P74" t="s">
        <v>682</v>
      </c>
      <c r="Q74">
        <f t="shared" si="5"/>
        <v>60</v>
      </c>
      <c r="R74" t="s">
        <v>1377</v>
      </c>
      <c r="S74" t="s">
        <v>1378</v>
      </c>
      <c r="T74" t="s">
        <v>1526</v>
      </c>
      <c r="U74" s="75">
        <v>60</v>
      </c>
      <c r="V74">
        <v>1500</v>
      </c>
      <c r="W74">
        <v>90000</v>
      </c>
      <c r="AH74" s="16"/>
      <c r="AI74" t="s">
        <v>1375</v>
      </c>
    </row>
    <row r="75" spans="1:35" x14ac:dyDescent="0.25">
      <c r="A75" t="s">
        <v>1692</v>
      </c>
      <c r="B75" s="1">
        <v>3</v>
      </c>
      <c r="C75" t="s">
        <v>1521</v>
      </c>
      <c r="D75">
        <v>15455254</v>
      </c>
      <c r="E75" t="s">
        <v>1528</v>
      </c>
      <c r="F75" t="s">
        <v>1363</v>
      </c>
      <c r="G75" t="s">
        <v>1391</v>
      </c>
      <c r="H75" s="3" t="s">
        <v>1693</v>
      </c>
      <c r="I75">
        <v>2021</v>
      </c>
      <c r="J75" s="15" t="s">
        <v>1694</v>
      </c>
      <c r="K75">
        <v>2021</v>
      </c>
      <c r="L75" t="s">
        <v>1367</v>
      </c>
      <c r="M75" t="s">
        <v>1535</v>
      </c>
      <c r="N75" t="s">
        <v>1433</v>
      </c>
      <c r="O75" t="s">
        <v>1388</v>
      </c>
      <c r="P75" t="s">
        <v>1536</v>
      </c>
      <c r="Q75">
        <f t="shared" si="5"/>
        <v>60</v>
      </c>
      <c r="R75" t="s">
        <v>1377</v>
      </c>
      <c r="S75" t="s">
        <v>1378</v>
      </c>
      <c r="T75" t="s">
        <v>1526</v>
      </c>
      <c r="U75" s="75">
        <v>60</v>
      </c>
      <c r="V75">
        <v>1500</v>
      </c>
      <c r="W75">
        <v>90000</v>
      </c>
      <c r="AH75" s="16"/>
      <c r="AI75" t="s">
        <v>1375</v>
      </c>
    </row>
    <row r="76" spans="1:35" x14ac:dyDescent="0.25">
      <c r="A76" t="s">
        <v>1695</v>
      </c>
      <c r="B76" s="1">
        <v>3</v>
      </c>
      <c r="C76" t="s">
        <v>1521</v>
      </c>
      <c r="D76">
        <v>9223282</v>
      </c>
      <c r="E76" t="s">
        <v>1620</v>
      </c>
      <c r="F76" t="s">
        <v>1363</v>
      </c>
      <c r="G76" t="s">
        <v>1364</v>
      </c>
      <c r="H76" s="3" t="s">
        <v>1696</v>
      </c>
      <c r="I76">
        <v>2018</v>
      </c>
      <c r="J76" s="15" t="s">
        <v>1697</v>
      </c>
      <c r="K76">
        <v>2018</v>
      </c>
      <c r="L76" t="s">
        <v>1367</v>
      </c>
      <c r="M76" t="s">
        <v>1623</v>
      </c>
      <c r="N76" t="s">
        <v>1596</v>
      </c>
      <c r="O76" t="s">
        <v>1388</v>
      </c>
      <c r="P76" t="s">
        <v>1597</v>
      </c>
      <c r="Q76">
        <f t="shared" si="5"/>
        <v>45</v>
      </c>
      <c r="R76" t="s">
        <v>1377</v>
      </c>
      <c r="S76" t="s">
        <v>1378</v>
      </c>
      <c r="T76" t="s">
        <v>1526</v>
      </c>
      <c r="U76" s="75">
        <v>45</v>
      </c>
      <c r="V76">
        <v>1472.4</v>
      </c>
      <c r="W76">
        <v>66258</v>
      </c>
      <c r="AH76" s="16"/>
      <c r="AI76" t="s">
        <v>1375</v>
      </c>
    </row>
    <row r="77" spans="1:35" x14ac:dyDescent="0.25">
      <c r="A77" t="s">
        <v>1698</v>
      </c>
      <c r="B77" s="1">
        <v>3</v>
      </c>
      <c r="C77" t="s">
        <v>1521</v>
      </c>
      <c r="D77">
        <v>13352660</v>
      </c>
      <c r="E77" t="s">
        <v>1528</v>
      </c>
      <c r="F77" t="s">
        <v>1363</v>
      </c>
      <c r="G77" t="s">
        <v>1391</v>
      </c>
      <c r="H77" s="3" t="s">
        <v>1699</v>
      </c>
      <c r="I77">
        <v>2020</v>
      </c>
      <c r="J77" s="15" t="s">
        <v>1700</v>
      </c>
      <c r="K77">
        <v>2020</v>
      </c>
      <c r="L77" t="s">
        <v>1367</v>
      </c>
      <c r="M77" t="s">
        <v>1535</v>
      </c>
      <c r="N77" t="s">
        <v>1433</v>
      </c>
      <c r="O77" t="s">
        <v>1388</v>
      </c>
      <c r="P77" t="s">
        <v>1536</v>
      </c>
      <c r="Q77">
        <f t="shared" si="5"/>
        <v>60</v>
      </c>
      <c r="R77" t="s">
        <v>1377</v>
      </c>
      <c r="S77" t="s">
        <v>1378</v>
      </c>
      <c r="T77" t="s">
        <v>1526</v>
      </c>
      <c r="U77" s="75">
        <v>60</v>
      </c>
      <c r="V77">
        <v>1500</v>
      </c>
      <c r="W77">
        <v>90000</v>
      </c>
      <c r="AH77" s="16"/>
      <c r="AI77" t="s">
        <v>1375</v>
      </c>
    </row>
    <row r="78" spans="1:35" x14ac:dyDescent="0.25">
      <c r="A78" t="s">
        <v>1701</v>
      </c>
      <c r="B78" s="1">
        <v>3</v>
      </c>
      <c r="C78" t="s">
        <v>1521</v>
      </c>
      <c r="D78">
        <v>8290318</v>
      </c>
      <c r="E78" t="s">
        <v>1702</v>
      </c>
      <c r="F78" t="s">
        <v>1363</v>
      </c>
      <c r="G78" t="s">
        <v>1391</v>
      </c>
      <c r="H78" s="3" t="s">
        <v>1703</v>
      </c>
      <c r="I78">
        <v>2018</v>
      </c>
      <c r="J78" s="15" t="s">
        <v>1704</v>
      </c>
      <c r="K78">
        <v>2018</v>
      </c>
      <c r="L78" t="s">
        <v>1394</v>
      </c>
      <c r="M78" t="s">
        <v>1610</v>
      </c>
      <c r="N78" t="s">
        <v>1611</v>
      </c>
      <c r="O78" t="s">
        <v>1370</v>
      </c>
      <c r="P78" t="s">
        <v>133</v>
      </c>
      <c r="Q78">
        <f t="shared" si="5"/>
        <v>70</v>
      </c>
      <c r="R78" t="s">
        <v>1377</v>
      </c>
      <c r="S78" t="s">
        <v>1378</v>
      </c>
      <c r="T78" t="s">
        <v>1705</v>
      </c>
      <c r="U78" s="75">
        <v>70</v>
      </c>
      <c r="V78">
        <v>1472.4</v>
      </c>
      <c r="W78">
        <v>103068</v>
      </c>
      <c r="AH78" s="16"/>
      <c r="AI78" t="s">
        <v>1375</v>
      </c>
    </row>
    <row r="79" spans="1:35" x14ac:dyDescent="0.25">
      <c r="A79" t="s">
        <v>1706</v>
      </c>
      <c r="B79" s="1">
        <v>3</v>
      </c>
      <c r="C79" t="s">
        <v>1521</v>
      </c>
      <c r="D79">
        <v>12778656</v>
      </c>
      <c r="E79" t="s">
        <v>1665</v>
      </c>
      <c r="F79" t="s">
        <v>1363</v>
      </c>
      <c r="G79" t="s">
        <v>1364</v>
      </c>
      <c r="H79" s="3" t="s">
        <v>1707</v>
      </c>
      <c r="I79">
        <v>2020</v>
      </c>
      <c r="J79" s="15" t="s">
        <v>1708</v>
      </c>
      <c r="K79">
        <v>2020</v>
      </c>
      <c r="L79" t="s">
        <v>1367</v>
      </c>
      <c r="M79" t="s">
        <v>1535</v>
      </c>
      <c r="N79" t="s">
        <v>1433</v>
      </c>
      <c r="O79" t="s">
        <v>1388</v>
      </c>
      <c r="P79" t="s">
        <v>1536</v>
      </c>
      <c r="Q79">
        <f t="shared" si="5"/>
        <v>60</v>
      </c>
      <c r="R79" t="s">
        <v>1377</v>
      </c>
      <c r="S79" t="s">
        <v>1378</v>
      </c>
      <c r="T79" t="s">
        <v>1526</v>
      </c>
      <c r="U79" s="75">
        <v>60</v>
      </c>
      <c r="V79">
        <v>1500</v>
      </c>
      <c r="W79">
        <v>90000</v>
      </c>
      <c r="AH79" s="16"/>
      <c r="AI79" t="s">
        <v>1375</v>
      </c>
    </row>
    <row r="80" spans="1:35" x14ac:dyDescent="0.25">
      <c r="A80" t="s">
        <v>1709</v>
      </c>
      <c r="B80" s="1">
        <v>3</v>
      </c>
      <c r="C80" t="s">
        <v>1521</v>
      </c>
      <c r="D80">
        <v>12762601</v>
      </c>
      <c r="E80" t="s">
        <v>1528</v>
      </c>
      <c r="F80" t="s">
        <v>1363</v>
      </c>
      <c r="G80" t="s">
        <v>1391</v>
      </c>
      <c r="H80" s="3" t="s">
        <v>1710</v>
      </c>
      <c r="I80">
        <v>2020</v>
      </c>
      <c r="J80" s="15" t="s">
        <v>1711</v>
      </c>
      <c r="K80">
        <v>2020</v>
      </c>
      <c r="L80" t="s">
        <v>1367</v>
      </c>
      <c r="M80" t="s">
        <v>1535</v>
      </c>
      <c r="N80" t="s">
        <v>1433</v>
      </c>
      <c r="O80" t="s">
        <v>1388</v>
      </c>
      <c r="P80" t="s">
        <v>1536</v>
      </c>
      <c r="Q80">
        <f t="shared" si="5"/>
        <v>60</v>
      </c>
      <c r="R80" t="s">
        <v>1377</v>
      </c>
      <c r="S80" t="s">
        <v>1378</v>
      </c>
      <c r="T80" t="s">
        <v>1526</v>
      </c>
      <c r="U80" s="75">
        <v>60</v>
      </c>
      <c r="V80">
        <v>1500</v>
      </c>
      <c r="W80">
        <v>90000</v>
      </c>
      <c r="AH80" s="16"/>
      <c r="AI80" t="s">
        <v>1375</v>
      </c>
    </row>
    <row r="81" spans="1:35" x14ac:dyDescent="0.25">
      <c r="A81" t="s">
        <v>1712</v>
      </c>
      <c r="B81" s="1">
        <v>3</v>
      </c>
      <c r="C81" t="s">
        <v>1521</v>
      </c>
      <c r="D81">
        <v>7424620</v>
      </c>
      <c r="E81" t="s">
        <v>1713</v>
      </c>
      <c r="F81" t="s">
        <v>1363</v>
      </c>
      <c r="G81" t="s">
        <v>1391</v>
      </c>
      <c r="H81" s="3" t="s">
        <v>1714</v>
      </c>
      <c r="I81">
        <v>2018</v>
      </c>
      <c r="J81" s="15" t="s">
        <v>1715</v>
      </c>
      <c r="K81">
        <v>2018</v>
      </c>
      <c r="L81" t="s">
        <v>1394</v>
      </c>
      <c r="M81" t="s">
        <v>1629</v>
      </c>
      <c r="N81" t="s">
        <v>1629</v>
      </c>
      <c r="O81" t="s">
        <v>1388</v>
      </c>
      <c r="P81" t="s">
        <v>133</v>
      </c>
      <c r="Q81">
        <f t="shared" si="5"/>
        <v>50</v>
      </c>
      <c r="R81" t="s">
        <v>1377</v>
      </c>
      <c r="S81" t="s">
        <v>1378</v>
      </c>
      <c r="T81" t="s">
        <v>1716</v>
      </c>
      <c r="U81" s="75">
        <v>50</v>
      </c>
      <c r="V81">
        <v>1693.2</v>
      </c>
      <c r="W81">
        <v>84660</v>
      </c>
      <c r="AH81" s="16"/>
      <c r="AI81" t="s">
        <v>1375</v>
      </c>
    </row>
    <row r="82" spans="1:35" x14ac:dyDescent="0.25">
      <c r="A82" t="s">
        <v>1717</v>
      </c>
      <c r="B82" s="1">
        <v>3</v>
      </c>
      <c r="C82" t="s">
        <v>1521</v>
      </c>
      <c r="D82">
        <v>9002952</v>
      </c>
      <c r="E82" t="s">
        <v>1718</v>
      </c>
      <c r="F82" t="s">
        <v>1363</v>
      </c>
      <c r="G82" t="s">
        <v>1391</v>
      </c>
      <c r="H82" s="3" t="s">
        <v>1719</v>
      </c>
      <c r="I82">
        <v>2018</v>
      </c>
      <c r="J82" s="15" t="s">
        <v>1720</v>
      </c>
      <c r="K82">
        <v>2018</v>
      </c>
      <c r="L82" t="s">
        <v>1394</v>
      </c>
      <c r="M82" t="s">
        <v>1629</v>
      </c>
      <c r="N82" t="s">
        <v>1629</v>
      </c>
      <c r="O82" t="s">
        <v>1408</v>
      </c>
      <c r="P82" t="s">
        <v>133</v>
      </c>
      <c r="Q82">
        <f t="shared" si="5"/>
        <v>60</v>
      </c>
      <c r="R82" t="s">
        <v>1377</v>
      </c>
      <c r="S82" t="s">
        <v>1378</v>
      </c>
      <c r="T82" t="s">
        <v>1526</v>
      </c>
      <c r="U82" s="75">
        <v>60</v>
      </c>
      <c r="V82">
        <v>1472.4</v>
      </c>
      <c r="W82">
        <v>88344</v>
      </c>
      <c r="AH82" s="16"/>
      <c r="AI82" t="s">
        <v>1375</v>
      </c>
    </row>
    <row r="83" spans="1:35" x14ac:dyDescent="0.25">
      <c r="A83" t="s">
        <v>1721</v>
      </c>
      <c r="B83" s="1">
        <v>3</v>
      </c>
      <c r="C83" t="s">
        <v>1521</v>
      </c>
      <c r="D83">
        <v>9030565</v>
      </c>
      <c r="E83" t="s">
        <v>1722</v>
      </c>
      <c r="F83" t="s">
        <v>1363</v>
      </c>
      <c r="G83" t="s">
        <v>1391</v>
      </c>
      <c r="H83" s="3" t="s">
        <v>1723</v>
      </c>
      <c r="I83">
        <v>2018</v>
      </c>
      <c r="J83" s="15" t="s">
        <v>1608</v>
      </c>
      <c r="K83">
        <v>2018</v>
      </c>
      <c r="L83" t="s">
        <v>1394</v>
      </c>
      <c r="M83" t="s">
        <v>1629</v>
      </c>
      <c r="N83" t="s">
        <v>1629</v>
      </c>
      <c r="O83" t="s">
        <v>1408</v>
      </c>
      <c r="P83" t="s">
        <v>133</v>
      </c>
      <c r="Q83">
        <f t="shared" si="5"/>
        <v>60</v>
      </c>
      <c r="R83" t="s">
        <v>1377</v>
      </c>
      <c r="S83" t="s">
        <v>1378</v>
      </c>
      <c r="T83" t="s">
        <v>1526</v>
      </c>
      <c r="U83" s="75">
        <v>60</v>
      </c>
      <c r="V83">
        <v>1472.4</v>
      </c>
      <c r="W83">
        <v>88344</v>
      </c>
      <c r="AH83" s="16"/>
      <c r="AI83" t="s">
        <v>1375</v>
      </c>
    </row>
    <row r="84" spans="1:35" x14ac:dyDescent="0.25">
      <c r="A84" t="s">
        <v>1724</v>
      </c>
      <c r="B84" s="1">
        <v>3</v>
      </c>
      <c r="C84" t="s">
        <v>1521</v>
      </c>
      <c r="D84">
        <v>18467768</v>
      </c>
      <c r="E84" t="s">
        <v>1725</v>
      </c>
      <c r="F84" t="s">
        <v>1363</v>
      </c>
      <c r="G84" t="s">
        <v>1391</v>
      </c>
      <c r="H84" s="3" t="s">
        <v>1726</v>
      </c>
      <c r="I84">
        <v>2022</v>
      </c>
      <c r="J84" s="15" t="s">
        <v>1727</v>
      </c>
      <c r="K84">
        <v>2022</v>
      </c>
      <c r="L84" t="s">
        <v>1367</v>
      </c>
      <c r="M84" t="s">
        <v>1728</v>
      </c>
      <c r="N84" t="s">
        <v>1728</v>
      </c>
      <c r="O84" t="s">
        <v>1388</v>
      </c>
      <c r="P84" t="s">
        <v>133</v>
      </c>
      <c r="Q84">
        <f t="shared" si="5"/>
        <v>60</v>
      </c>
      <c r="R84" t="s">
        <v>1377</v>
      </c>
      <c r="S84" t="s">
        <v>1378</v>
      </c>
      <c r="T84" t="s">
        <v>1526</v>
      </c>
      <c r="U84" s="75">
        <v>60</v>
      </c>
      <c r="V84">
        <v>1500</v>
      </c>
      <c r="W84">
        <v>90000</v>
      </c>
      <c r="AH84" s="16"/>
      <c r="AI84" t="s">
        <v>1375</v>
      </c>
    </row>
    <row r="85" spans="1:35" x14ac:dyDescent="0.25">
      <c r="A85" t="s">
        <v>1729</v>
      </c>
      <c r="B85" s="1">
        <v>3</v>
      </c>
      <c r="C85" t="s">
        <v>1521</v>
      </c>
      <c r="D85">
        <v>8194270</v>
      </c>
      <c r="E85" t="s">
        <v>1730</v>
      </c>
      <c r="F85" t="s">
        <v>1363</v>
      </c>
      <c r="G85" t="s">
        <v>1391</v>
      </c>
      <c r="H85" s="3" t="s">
        <v>1731</v>
      </c>
      <c r="I85">
        <v>2018</v>
      </c>
      <c r="J85" s="15" t="s">
        <v>1732</v>
      </c>
      <c r="K85">
        <v>2018</v>
      </c>
      <c r="L85" t="s">
        <v>1394</v>
      </c>
      <c r="M85" t="s">
        <v>1733</v>
      </c>
      <c r="N85" t="s">
        <v>1734</v>
      </c>
      <c r="O85" t="s">
        <v>1370</v>
      </c>
      <c r="P85" t="s">
        <v>133</v>
      </c>
      <c r="Q85">
        <f t="shared" si="5"/>
        <v>63</v>
      </c>
      <c r="R85" t="s">
        <v>1377</v>
      </c>
      <c r="S85" t="s">
        <v>1378</v>
      </c>
      <c r="T85" t="s">
        <v>1526</v>
      </c>
      <c r="U85" s="75">
        <v>63</v>
      </c>
      <c r="V85">
        <v>1472.4</v>
      </c>
      <c r="W85">
        <v>92761.2</v>
      </c>
      <c r="AH85" s="16"/>
      <c r="AI85" t="s">
        <v>1375</v>
      </c>
    </row>
    <row r="86" spans="1:35" x14ac:dyDescent="0.25">
      <c r="A86" t="s">
        <v>1735</v>
      </c>
      <c r="B86" s="1">
        <v>3</v>
      </c>
      <c r="C86" t="s">
        <v>1521</v>
      </c>
      <c r="D86">
        <v>9300457</v>
      </c>
      <c r="E86" t="s">
        <v>1736</v>
      </c>
      <c r="F86" t="s">
        <v>1363</v>
      </c>
      <c r="G86" t="s">
        <v>1391</v>
      </c>
      <c r="H86" s="3" t="s">
        <v>1737</v>
      </c>
      <c r="I86">
        <v>2018</v>
      </c>
      <c r="J86" s="15" t="s">
        <v>1738</v>
      </c>
      <c r="K86">
        <v>2018</v>
      </c>
      <c r="L86" t="s">
        <v>1394</v>
      </c>
      <c r="M86" t="s">
        <v>1535</v>
      </c>
      <c r="N86" t="s">
        <v>1470</v>
      </c>
      <c r="O86" t="s">
        <v>1370</v>
      </c>
      <c r="P86" t="s">
        <v>1536</v>
      </c>
      <c r="Q86">
        <f t="shared" si="5"/>
        <v>50</v>
      </c>
      <c r="R86" t="s">
        <v>1377</v>
      </c>
      <c r="S86" t="s">
        <v>1378</v>
      </c>
      <c r="T86" t="s">
        <v>1526</v>
      </c>
      <c r="U86" s="75">
        <v>50</v>
      </c>
      <c r="V86">
        <v>1472.4</v>
      </c>
      <c r="W86">
        <v>73620</v>
      </c>
      <c r="AH86" s="16"/>
      <c r="AI86" t="s">
        <v>1375</v>
      </c>
    </row>
    <row r="87" spans="1:35" x14ac:dyDescent="0.25">
      <c r="A87" t="s">
        <v>1739</v>
      </c>
      <c r="B87" s="1">
        <v>3</v>
      </c>
      <c r="C87" t="s">
        <v>1521</v>
      </c>
      <c r="D87">
        <v>9652167</v>
      </c>
      <c r="E87" t="s">
        <v>1740</v>
      </c>
      <c r="F87" t="s">
        <v>1363</v>
      </c>
      <c r="G87" t="s">
        <v>1364</v>
      </c>
      <c r="H87" s="3" t="s">
        <v>1741</v>
      </c>
      <c r="I87">
        <v>2019</v>
      </c>
      <c r="J87" s="15" t="s">
        <v>1742</v>
      </c>
      <c r="K87">
        <v>2019</v>
      </c>
      <c r="L87" t="s">
        <v>1394</v>
      </c>
      <c r="M87" t="s">
        <v>1547</v>
      </c>
      <c r="N87" t="s">
        <v>1547</v>
      </c>
      <c r="O87" t="s">
        <v>1388</v>
      </c>
      <c r="P87" t="s">
        <v>682</v>
      </c>
      <c r="Q87">
        <f t="shared" si="5"/>
        <v>60</v>
      </c>
      <c r="R87" t="s">
        <v>1377</v>
      </c>
      <c r="S87" t="s">
        <v>1378</v>
      </c>
      <c r="T87" t="s">
        <v>1526</v>
      </c>
      <c r="U87" s="75">
        <v>60</v>
      </c>
      <c r="V87">
        <v>1530</v>
      </c>
      <c r="W87">
        <v>91800</v>
      </c>
      <c r="AH87" s="16"/>
      <c r="AI87" t="s">
        <v>1375</v>
      </c>
    </row>
    <row r="88" spans="1:35" x14ac:dyDescent="0.25">
      <c r="A88" t="s">
        <v>1743</v>
      </c>
      <c r="B88" s="1">
        <v>3</v>
      </c>
      <c r="C88" t="s">
        <v>1521</v>
      </c>
      <c r="D88">
        <v>11614447</v>
      </c>
      <c r="E88" t="s">
        <v>1744</v>
      </c>
      <c r="F88" t="s">
        <v>1363</v>
      </c>
      <c r="G88" t="s">
        <v>1391</v>
      </c>
      <c r="H88" s="3" t="s">
        <v>1745</v>
      </c>
      <c r="I88">
        <v>2019</v>
      </c>
      <c r="J88" s="15" t="s">
        <v>1746</v>
      </c>
      <c r="K88">
        <v>2019</v>
      </c>
      <c r="L88" t="s">
        <v>1394</v>
      </c>
      <c r="M88" t="s">
        <v>1535</v>
      </c>
      <c r="N88" t="s">
        <v>1470</v>
      </c>
      <c r="O88" t="s">
        <v>1388</v>
      </c>
      <c r="P88" t="s">
        <v>1536</v>
      </c>
      <c r="Q88">
        <f t="shared" si="5"/>
        <v>44</v>
      </c>
      <c r="R88" t="s">
        <v>1377</v>
      </c>
      <c r="S88" t="s">
        <v>1378</v>
      </c>
      <c r="T88" t="s">
        <v>1526</v>
      </c>
      <c r="U88" s="75">
        <v>44</v>
      </c>
      <c r="V88">
        <v>1500</v>
      </c>
      <c r="W88">
        <v>66000</v>
      </c>
      <c r="AH88" s="16"/>
      <c r="AI88" t="s">
        <v>1375</v>
      </c>
    </row>
    <row r="89" spans="1:35" x14ac:dyDescent="0.25">
      <c r="A89" t="s">
        <v>1747</v>
      </c>
      <c r="B89" s="1">
        <v>3</v>
      </c>
      <c r="C89" t="s">
        <v>1521</v>
      </c>
      <c r="D89">
        <v>13083791</v>
      </c>
      <c r="E89" t="s">
        <v>1528</v>
      </c>
      <c r="F89" t="s">
        <v>1363</v>
      </c>
      <c r="G89" t="s">
        <v>1391</v>
      </c>
      <c r="H89" s="3" t="s">
        <v>1748</v>
      </c>
      <c r="I89">
        <v>2020</v>
      </c>
      <c r="J89" s="15" t="s">
        <v>1749</v>
      </c>
      <c r="K89">
        <v>2020</v>
      </c>
      <c r="L89" t="s">
        <v>1367</v>
      </c>
      <c r="M89" t="s">
        <v>1535</v>
      </c>
      <c r="N89" t="s">
        <v>1433</v>
      </c>
      <c r="O89" t="s">
        <v>1388</v>
      </c>
      <c r="P89" t="s">
        <v>1536</v>
      </c>
      <c r="Q89">
        <f t="shared" si="5"/>
        <v>60</v>
      </c>
      <c r="R89" t="s">
        <v>1377</v>
      </c>
      <c r="S89" t="s">
        <v>1378</v>
      </c>
      <c r="T89" t="s">
        <v>1526</v>
      </c>
      <c r="U89" s="75">
        <v>60</v>
      </c>
      <c r="V89">
        <v>1500</v>
      </c>
      <c r="W89">
        <v>90000</v>
      </c>
      <c r="AH89" s="16"/>
      <c r="AI89" t="s">
        <v>1375</v>
      </c>
    </row>
    <row r="90" spans="1:35" x14ac:dyDescent="0.25">
      <c r="A90" t="s">
        <v>1750</v>
      </c>
      <c r="B90" s="1">
        <v>3</v>
      </c>
      <c r="C90" t="s">
        <v>1521</v>
      </c>
      <c r="D90">
        <v>13903381</v>
      </c>
      <c r="E90" t="s">
        <v>1687</v>
      </c>
      <c r="F90" t="s">
        <v>1363</v>
      </c>
      <c r="G90" t="s">
        <v>1391</v>
      </c>
      <c r="H90" s="3" t="s">
        <v>1751</v>
      </c>
      <c r="I90">
        <v>2021</v>
      </c>
      <c r="J90" s="15" t="s">
        <v>1752</v>
      </c>
      <c r="K90">
        <v>2021</v>
      </c>
      <c r="L90" t="s">
        <v>1394</v>
      </c>
      <c r="M90" t="s">
        <v>1535</v>
      </c>
      <c r="N90" t="s">
        <v>1470</v>
      </c>
      <c r="O90" t="s">
        <v>1408</v>
      </c>
      <c r="P90" t="s">
        <v>1536</v>
      </c>
      <c r="Q90">
        <f t="shared" si="5"/>
        <v>65</v>
      </c>
      <c r="R90" t="s">
        <v>1377</v>
      </c>
      <c r="S90" t="s">
        <v>1378</v>
      </c>
      <c r="T90" t="s">
        <v>1526</v>
      </c>
      <c r="U90" s="75">
        <v>65</v>
      </c>
      <c r="V90">
        <v>1500</v>
      </c>
      <c r="W90">
        <v>97500</v>
      </c>
      <c r="AH90" s="16"/>
      <c r="AI90" t="s">
        <v>1375</v>
      </c>
    </row>
    <row r="91" spans="1:35" x14ac:dyDescent="0.25">
      <c r="A91" t="s">
        <v>1753</v>
      </c>
      <c r="B91" s="1">
        <v>3</v>
      </c>
      <c r="C91" t="s">
        <v>1521</v>
      </c>
      <c r="D91">
        <v>18467938</v>
      </c>
      <c r="E91" t="s">
        <v>1754</v>
      </c>
      <c r="F91" t="s">
        <v>1363</v>
      </c>
      <c r="G91" t="s">
        <v>1391</v>
      </c>
      <c r="H91" s="3" t="s">
        <v>1726</v>
      </c>
      <c r="I91">
        <v>2022</v>
      </c>
      <c r="J91" s="15" t="s">
        <v>1727</v>
      </c>
      <c r="K91">
        <v>2022</v>
      </c>
      <c r="L91" t="s">
        <v>1367</v>
      </c>
      <c r="M91" t="s">
        <v>1728</v>
      </c>
      <c r="N91" t="s">
        <v>1728</v>
      </c>
      <c r="O91" t="s">
        <v>1388</v>
      </c>
      <c r="P91" t="s">
        <v>133</v>
      </c>
      <c r="Q91">
        <f t="shared" si="5"/>
        <v>60</v>
      </c>
      <c r="R91" t="s">
        <v>1377</v>
      </c>
      <c r="S91" t="s">
        <v>1378</v>
      </c>
      <c r="T91" t="s">
        <v>1526</v>
      </c>
      <c r="U91" s="75">
        <v>60</v>
      </c>
      <c r="V91">
        <v>1500</v>
      </c>
      <c r="W91">
        <v>90000</v>
      </c>
      <c r="AH91" s="16"/>
      <c r="AI91" t="s">
        <v>1375</v>
      </c>
    </row>
    <row r="92" spans="1:35" x14ac:dyDescent="0.25">
      <c r="A92" t="s">
        <v>1755</v>
      </c>
      <c r="B92" s="1">
        <v>3</v>
      </c>
      <c r="C92" t="s">
        <v>1521</v>
      </c>
      <c r="D92">
        <v>16115147</v>
      </c>
      <c r="E92" t="s">
        <v>1756</v>
      </c>
      <c r="F92" t="s">
        <v>1363</v>
      </c>
      <c r="G92" t="s">
        <v>1757</v>
      </c>
      <c r="H92" s="3" t="s">
        <v>1758</v>
      </c>
      <c r="I92">
        <v>2022</v>
      </c>
      <c r="J92" s="15" t="s">
        <v>1759</v>
      </c>
      <c r="K92">
        <v>2022</v>
      </c>
      <c r="L92" t="s">
        <v>1367</v>
      </c>
      <c r="M92" t="s">
        <v>1535</v>
      </c>
      <c r="N92" t="s">
        <v>1470</v>
      </c>
      <c r="O92" t="s">
        <v>1370</v>
      </c>
      <c r="P92" t="s">
        <v>1536</v>
      </c>
      <c r="Q92">
        <f t="shared" si="5"/>
        <v>60</v>
      </c>
      <c r="R92" t="s">
        <v>1377</v>
      </c>
      <c r="S92" t="s">
        <v>1378</v>
      </c>
      <c r="T92" t="s">
        <v>1526</v>
      </c>
      <c r="U92" s="75">
        <v>60</v>
      </c>
      <c r="V92">
        <v>1500</v>
      </c>
      <c r="W92">
        <v>90000</v>
      </c>
      <c r="AH92" s="16"/>
      <c r="AI92" t="s">
        <v>1375</v>
      </c>
    </row>
    <row r="93" spans="1:35" x14ac:dyDescent="0.25">
      <c r="A93" t="s">
        <v>1760</v>
      </c>
      <c r="B93" s="1">
        <v>3</v>
      </c>
      <c r="C93" t="s">
        <v>1521</v>
      </c>
      <c r="D93">
        <v>16445511</v>
      </c>
      <c r="E93" t="s">
        <v>1761</v>
      </c>
      <c r="F93" t="s">
        <v>1363</v>
      </c>
      <c r="G93" t="s">
        <v>1364</v>
      </c>
      <c r="H93" s="3" t="s">
        <v>1430</v>
      </c>
      <c r="I93">
        <v>2022</v>
      </c>
      <c r="J93" s="15" t="s">
        <v>1469</v>
      </c>
      <c r="K93">
        <v>2022</v>
      </c>
      <c r="L93" t="s">
        <v>1367</v>
      </c>
      <c r="M93" t="s">
        <v>1535</v>
      </c>
      <c r="N93" t="s">
        <v>1762</v>
      </c>
      <c r="O93" t="s">
        <v>1370</v>
      </c>
      <c r="P93" t="s">
        <v>1536</v>
      </c>
      <c r="Q93">
        <f t="shared" si="5"/>
        <v>60</v>
      </c>
      <c r="R93" t="s">
        <v>1377</v>
      </c>
      <c r="S93" t="s">
        <v>1378</v>
      </c>
      <c r="T93" t="s">
        <v>1526</v>
      </c>
      <c r="U93" s="75">
        <v>60</v>
      </c>
      <c r="V93">
        <v>1500</v>
      </c>
      <c r="W93">
        <v>90000</v>
      </c>
      <c r="AH93" s="16"/>
      <c r="AI93" t="s">
        <v>1375</v>
      </c>
    </row>
    <row r="94" spans="1:35" x14ac:dyDescent="0.25">
      <c r="A94" t="s">
        <v>1763</v>
      </c>
      <c r="B94" s="1">
        <v>3</v>
      </c>
      <c r="C94" t="s">
        <v>1521</v>
      </c>
      <c r="D94">
        <v>6319882</v>
      </c>
      <c r="E94" t="s">
        <v>1764</v>
      </c>
      <c r="F94" t="s">
        <v>1363</v>
      </c>
      <c r="G94" t="s">
        <v>1391</v>
      </c>
      <c r="H94" s="3" t="s">
        <v>1765</v>
      </c>
      <c r="I94">
        <v>2017</v>
      </c>
      <c r="J94" s="15" t="s">
        <v>1766</v>
      </c>
      <c r="K94">
        <v>2017</v>
      </c>
      <c r="L94" t="s">
        <v>1394</v>
      </c>
      <c r="M94" t="s">
        <v>1764</v>
      </c>
      <c r="O94" t="s">
        <v>1388</v>
      </c>
      <c r="P94" t="s">
        <v>682</v>
      </c>
      <c r="Q94">
        <f t="shared" si="5"/>
        <v>120</v>
      </c>
      <c r="R94" t="s">
        <v>1377</v>
      </c>
      <c r="S94" t="s">
        <v>1378</v>
      </c>
      <c r="T94" t="s">
        <v>1236</v>
      </c>
      <c r="U94" s="75">
        <v>120</v>
      </c>
      <c r="V94">
        <v>1512</v>
      </c>
      <c r="W94">
        <v>181440</v>
      </c>
      <c r="AH94" s="16"/>
      <c r="AI94" t="s">
        <v>1375</v>
      </c>
    </row>
    <row r="95" spans="1:35" x14ac:dyDescent="0.25">
      <c r="A95" t="s">
        <v>1767</v>
      </c>
      <c r="B95" s="1">
        <v>3</v>
      </c>
      <c r="C95" t="s">
        <v>1521</v>
      </c>
      <c r="D95">
        <v>6514685</v>
      </c>
      <c r="E95" t="s">
        <v>1764</v>
      </c>
      <c r="F95" t="s">
        <v>1363</v>
      </c>
      <c r="G95" t="s">
        <v>1391</v>
      </c>
      <c r="H95" s="3" t="s">
        <v>1768</v>
      </c>
      <c r="I95">
        <v>2017</v>
      </c>
      <c r="J95" s="15" t="s">
        <v>1769</v>
      </c>
      <c r="K95">
        <v>2017</v>
      </c>
      <c r="L95" t="s">
        <v>1394</v>
      </c>
      <c r="M95" t="s">
        <v>1764</v>
      </c>
      <c r="O95" t="s">
        <v>1388</v>
      </c>
      <c r="P95" t="s">
        <v>682</v>
      </c>
      <c r="Q95">
        <f t="shared" si="5"/>
        <v>160</v>
      </c>
      <c r="R95" t="s">
        <v>1377</v>
      </c>
      <c r="S95" t="s">
        <v>1378</v>
      </c>
      <c r="T95" t="s">
        <v>1236</v>
      </c>
      <c r="U95" s="75">
        <v>160</v>
      </c>
      <c r="V95">
        <v>1512</v>
      </c>
      <c r="W95">
        <v>241920</v>
      </c>
      <c r="AH95" s="16"/>
      <c r="AI95" t="s">
        <v>1375</v>
      </c>
    </row>
    <row r="96" spans="1:35" x14ac:dyDescent="0.25">
      <c r="A96" t="s">
        <v>1770</v>
      </c>
      <c r="B96" s="1">
        <v>3</v>
      </c>
      <c r="C96" t="s">
        <v>1521</v>
      </c>
      <c r="D96">
        <v>6701183</v>
      </c>
      <c r="E96" t="s">
        <v>1771</v>
      </c>
      <c r="F96" t="s">
        <v>1363</v>
      </c>
      <c r="G96" t="s">
        <v>1391</v>
      </c>
      <c r="H96" s="3" t="s">
        <v>1772</v>
      </c>
      <c r="I96">
        <v>2017</v>
      </c>
      <c r="J96" s="15" t="s">
        <v>1773</v>
      </c>
      <c r="K96">
        <v>2017</v>
      </c>
      <c r="L96" t="s">
        <v>1394</v>
      </c>
      <c r="M96" t="s">
        <v>1764</v>
      </c>
      <c r="O96" t="s">
        <v>1388</v>
      </c>
      <c r="P96" t="s">
        <v>682</v>
      </c>
      <c r="Q96">
        <f t="shared" si="5"/>
        <v>299</v>
      </c>
      <c r="R96" t="s">
        <v>1377</v>
      </c>
      <c r="S96" t="s">
        <v>1378</v>
      </c>
      <c r="T96" t="s">
        <v>1236</v>
      </c>
      <c r="U96" s="75">
        <v>299</v>
      </c>
      <c r="V96">
        <v>1512</v>
      </c>
      <c r="W96">
        <v>452088</v>
      </c>
      <c r="AH96" s="16"/>
      <c r="AI96" t="s">
        <v>1375</v>
      </c>
    </row>
    <row r="97" spans="1:35" x14ac:dyDescent="0.25">
      <c r="A97" t="s">
        <v>1774</v>
      </c>
      <c r="B97" s="1">
        <v>3</v>
      </c>
      <c r="C97" t="s">
        <v>1521</v>
      </c>
      <c r="D97">
        <v>17047765</v>
      </c>
      <c r="E97" t="s">
        <v>1528</v>
      </c>
      <c r="F97" t="s">
        <v>1363</v>
      </c>
      <c r="G97" t="s">
        <v>1391</v>
      </c>
      <c r="H97" s="3" t="s">
        <v>1775</v>
      </c>
      <c r="I97">
        <v>2022</v>
      </c>
      <c r="J97" s="15" t="s">
        <v>1776</v>
      </c>
      <c r="K97">
        <v>2022</v>
      </c>
      <c r="L97" t="s">
        <v>1367</v>
      </c>
      <c r="M97" t="s">
        <v>1535</v>
      </c>
      <c r="N97" t="s">
        <v>1433</v>
      </c>
      <c r="O97" t="s">
        <v>1370</v>
      </c>
      <c r="P97" t="s">
        <v>1536</v>
      </c>
      <c r="Q97">
        <f t="shared" si="5"/>
        <v>60</v>
      </c>
      <c r="R97" t="s">
        <v>1377</v>
      </c>
      <c r="S97" t="s">
        <v>1378</v>
      </c>
      <c r="T97" t="s">
        <v>1526</v>
      </c>
      <c r="U97" s="75">
        <v>60</v>
      </c>
      <c r="V97">
        <v>1500</v>
      </c>
      <c r="W97">
        <v>90000</v>
      </c>
      <c r="AH97" s="16"/>
      <c r="AI97" t="s">
        <v>1375</v>
      </c>
    </row>
    <row r="98" spans="1:35" x14ac:dyDescent="0.25">
      <c r="A98" t="s">
        <v>1777</v>
      </c>
      <c r="B98" s="1">
        <v>3</v>
      </c>
      <c r="C98" t="s">
        <v>1521</v>
      </c>
      <c r="D98">
        <v>18467504</v>
      </c>
      <c r="E98" t="s">
        <v>1778</v>
      </c>
      <c r="F98" t="s">
        <v>1363</v>
      </c>
      <c r="G98" t="s">
        <v>1391</v>
      </c>
      <c r="H98" s="3" t="s">
        <v>1726</v>
      </c>
      <c r="I98">
        <v>2022</v>
      </c>
      <c r="J98" s="15" t="s">
        <v>1727</v>
      </c>
      <c r="K98">
        <v>2022</v>
      </c>
      <c r="L98" t="s">
        <v>1367</v>
      </c>
      <c r="M98" t="s">
        <v>1728</v>
      </c>
      <c r="N98" t="s">
        <v>1728</v>
      </c>
      <c r="O98" t="s">
        <v>1388</v>
      </c>
      <c r="P98" t="s">
        <v>133</v>
      </c>
      <c r="Q98">
        <f t="shared" si="5"/>
        <v>60</v>
      </c>
      <c r="R98" t="s">
        <v>1377</v>
      </c>
      <c r="S98" t="s">
        <v>1378</v>
      </c>
      <c r="T98" t="s">
        <v>1526</v>
      </c>
      <c r="U98" s="75">
        <v>60</v>
      </c>
      <c r="V98">
        <v>1500</v>
      </c>
      <c r="W98">
        <v>90000</v>
      </c>
      <c r="AH98" s="16"/>
      <c r="AI98" t="s">
        <v>1375</v>
      </c>
    </row>
    <row r="99" spans="1:35" x14ac:dyDescent="0.25">
      <c r="A99" t="s">
        <v>1779</v>
      </c>
      <c r="B99" s="1">
        <v>3</v>
      </c>
      <c r="C99" t="s">
        <v>1521</v>
      </c>
      <c r="D99">
        <v>18440401</v>
      </c>
      <c r="E99" t="s">
        <v>1528</v>
      </c>
      <c r="F99" t="s">
        <v>1363</v>
      </c>
      <c r="G99" t="s">
        <v>1391</v>
      </c>
      <c r="H99" s="3" t="s">
        <v>1780</v>
      </c>
      <c r="I99">
        <v>2022</v>
      </c>
      <c r="J99" s="15" t="s">
        <v>1726</v>
      </c>
      <c r="K99">
        <v>2022</v>
      </c>
      <c r="L99" t="s">
        <v>1367</v>
      </c>
      <c r="M99" t="s">
        <v>1535</v>
      </c>
      <c r="N99" t="s">
        <v>1433</v>
      </c>
      <c r="O99" t="s">
        <v>1388</v>
      </c>
      <c r="P99" t="s">
        <v>1536</v>
      </c>
      <c r="Q99">
        <f t="shared" si="5"/>
        <v>60</v>
      </c>
      <c r="R99" t="s">
        <v>1377</v>
      </c>
      <c r="S99" t="s">
        <v>1378</v>
      </c>
      <c r="T99" t="s">
        <v>1526</v>
      </c>
      <c r="U99" s="75">
        <v>60</v>
      </c>
      <c r="V99">
        <v>1500</v>
      </c>
      <c r="W99">
        <v>90000</v>
      </c>
      <c r="AH99" s="16"/>
      <c r="AI99" t="s">
        <v>1375</v>
      </c>
    </row>
    <row r="100" spans="1:35" x14ac:dyDescent="0.25">
      <c r="A100" t="s">
        <v>1781</v>
      </c>
      <c r="B100" s="1">
        <v>3</v>
      </c>
      <c r="C100" t="s">
        <v>1521</v>
      </c>
      <c r="D100">
        <v>17671612</v>
      </c>
      <c r="E100" t="s">
        <v>1782</v>
      </c>
      <c r="F100" t="s">
        <v>1363</v>
      </c>
      <c r="G100" t="s">
        <v>1364</v>
      </c>
      <c r="H100" s="3" t="s">
        <v>1783</v>
      </c>
      <c r="I100">
        <v>2022</v>
      </c>
      <c r="J100" s="15" t="s">
        <v>1784</v>
      </c>
      <c r="K100">
        <v>2022</v>
      </c>
      <c r="L100" t="s">
        <v>1367</v>
      </c>
      <c r="M100" t="s">
        <v>1535</v>
      </c>
      <c r="N100" t="s">
        <v>1785</v>
      </c>
      <c r="O100" t="s">
        <v>1370</v>
      </c>
      <c r="P100" t="s">
        <v>1536</v>
      </c>
      <c r="Q100">
        <f t="shared" si="5"/>
        <v>60</v>
      </c>
      <c r="R100" t="s">
        <v>1377</v>
      </c>
      <c r="S100" t="s">
        <v>1378</v>
      </c>
      <c r="T100" t="s">
        <v>1526</v>
      </c>
      <c r="U100" s="75">
        <v>60</v>
      </c>
      <c r="V100">
        <v>1500</v>
      </c>
      <c r="W100">
        <v>90000</v>
      </c>
      <c r="AH100" s="16"/>
      <c r="AI100" t="s">
        <v>1375</v>
      </c>
    </row>
    <row r="101" spans="1:35" x14ac:dyDescent="0.25">
      <c r="A101" t="s">
        <v>1786</v>
      </c>
      <c r="B101" s="1">
        <v>3</v>
      </c>
      <c r="C101" t="s">
        <v>1521</v>
      </c>
      <c r="D101">
        <v>17756146</v>
      </c>
      <c r="E101" t="s">
        <v>1787</v>
      </c>
      <c r="F101" t="s">
        <v>1363</v>
      </c>
      <c r="G101" t="s">
        <v>1364</v>
      </c>
      <c r="H101" s="3" t="s">
        <v>1788</v>
      </c>
      <c r="I101">
        <v>2022</v>
      </c>
      <c r="J101" s="15" t="s">
        <v>1789</v>
      </c>
      <c r="K101">
        <v>2022</v>
      </c>
      <c r="L101" t="s">
        <v>1367</v>
      </c>
      <c r="M101" t="s">
        <v>1535</v>
      </c>
      <c r="N101" t="s">
        <v>1785</v>
      </c>
      <c r="O101" t="s">
        <v>1370</v>
      </c>
      <c r="P101" t="s">
        <v>1536</v>
      </c>
      <c r="Q101">
        <f t="shared" si="5"/>
        <v>60</v>
      </c>
      <c r="R101" t="s">
        <v>1377</v>
      </c>
      <c r="S101" t="s">
        <v>1378</v>
      </c>
      <c r="T101" t="s">
        <v>1526</v>
      </c>
      <c r="U101" s="75">
        <v>60</v>
      </c>
      <c r="V101">
        <v>1500</v>
      </c>
      <c r="W101">
        <v>90000</v>
      </c>
      <c r="AH101" s="16"/>
      <c r="AI101" t="s">
        <v>1375</v>
      </c>
    </row>
    <row r="102" spans="1:35" x14ac:dyDescent="0.25">
      <c r="A102" t="s">
        <v>1790</v>
      </c>
      <c r="B102" s="1">
        <v>3</v>
      </c>
      <c r="C102" t="s">
        <v>1521</v>
      </c>
      <c r="D102">
        <v>17716012</v>
      </c>
      <c r="E102" t="s">
        <v>1528</v>
      </c>
      <c r="F102" t="s">
        <v>1363</v>
      </c>
      <c r="G102" t="s">
        <v>1391</v>
      </c>
      <c r="H102" s="3" t="s">
        <v>1791</v>
      </c>
      <c r="I102">
        <v>2022</v>
      </c>
      <c r="J102" s="15" t="s">
        <v>1792</v>
      </c>
      <c r="K102">
        <v>2022</v>
      </c>
      <c r="L102" t="s">
        <v>1367</v>
      </c>
      <c r="M102" t="s">
        <v>1535</v>
      </c>
      <c r="N102" t="s">
        <v>1433</v>
      </c>
      <c r="O102" t="s">
        <v>1370</v>
      </c>
      <c r="P102" t="s">
        <v>1536</v>
      </c>
      <c r="Q102">
        <f t="shared" si="5"/>
        <v>60</v>
      </c>
      <c r="R102" t="s">
        <v>1377</v>
      </c>
      <c r="S102" t="s">
        <v>1378</v>
      </c>
      <c r="T102" t="s">
        <v>1526</v>
      </c>
      <c r="U102" s="75">
        <v>60</v>
      </c>
      <c r="V102">
        <v>1500</v>
      </c>
      <c r="W102">
        <v>90000</v>
      </c>
      <c r="AH102" s="16"/>
      <c r="AI102" t="s">
        <v>1375</v>
      </c>
    </row>
    <row r="103" spans="1:35" x14ac:dyDescent="0.25">
      <c r="A103" t="s">
        <v>1793</v>
      </c>
      <c r="B103" s="1">
        <v>3</v>
      </c>
      <c r="C103" t="s">
        <v>1521</v>
      </c>
      <c r="D103">
        <v>18027423</v>
      </c>
      <c r="E103" t="s">
        <v>1794</v>
      </c>
      <c r="F103" t="s">
        <v>1363</v>
      </c>
      <c r="G103" t="s">
        <v>1391</v>
      </c>
      <c r="H103" s="3" t="s">
        <v>1795</v>
      </c>
      <c r="I103">
        <v>2022</v>
      </c>
      <c r="J103" s="15" t="s">
        <v>1796</v>
      </c>
      <c r="K103">
        <v>2022</v>
      </c>
      <c r="L103" t="s">
        <v>1367</v>
      </c>
      <c r="M103" t="s">
        <v>1728</v>
      </c>
      <c r="N103" t="s">
        <v>1728</v>
      </c>
      <c r="O103" t="s">
        <v>1370</v>
      </c>
      <c r="P103" t="s">
        <v>133</v>
      </c>
      <c r="Q103">
        <f t="shared" si="5"/>
        <v>60</v>
      </c>
      <c r="R103" t="s">
        <v>1377</v>
      </c>
      <c r="S103" t="s">
        <v>1378</v>
      </c>
      <c r="T103" t="s">
        <v>1526</v>
      </c>
      <c r="U103" s="75">
        <v>60</v>
      </c>
      <c r="V103">
        <v>1500</v>
      </c>
      <c r="W103">
        <v>90000</v>
      </c>
      <c r="AH103" s="16"/>
      <c r="AI103" t="s">
        <v>1375</v>
      </c>
    </row>
    <row r="104" spans="1:35" x14ac:dyDescent="0.25">
      <c r="A104" t="s">
        <v>1797</v>
      </c>
      <c r="B104" s="1">
        <v>3</v>
      </c>
      <c r="C104" t="s">
        <v>1521</v>
      </c>
      <c r="D104">
        <v>18027512</v>
      </c>
      <c r="E104" t="s">
        <v>1798</v>
      </c>
      <c r="F104" t="s">
        <v>1363</v>
      </c>
      <c r="G104" t="s">
        <v>1391</v>
      </c>
      <c r="H104" s="3" t="s">
        <v>1795</v>
      </c>
      <c r="I104">
        <v>2022</v>
      </c>
      <c r="J104" s="15" t="s">
        <v>1796</v>
      </c>
      <c r="K104">
        <v>2022</v>
      </c>
      <c r="L104" t="s">
        <v>1367</v>
      </c>
      <c r="M104" t="s">
        <v>1728</v>
      </c>
      <c r="N104" t="s">
        <v>1728</v>
      </c>
      <c r="O104" t="s">
        <v>1370</v>
      </c>
      <c r="P104" t="s">
        <v>133</v>
      </c>
      <c r="Q104">
        <f t="shared" si="5"/>
        <v>42</v>
      </c>
      <c r="R104" t="s">
        <v>1377</v>
      </c>
      <c r="S104" t="s">
        <v>1378</v>
      </c>
      <c r="T104" t="s">
        <v>1526</v>
      </c>
      <c r="U104" s="75">
        <v>42</v>
      </c>
      <c r="V104">
        <v>1500</v>
      </c>
      <c r="W104">
        <v>63000</v>
      </c>
      <c r="AH104" s="16"/>
      <c r="AI104" t="s">
        <v>1375</v>
      </c>
    </row>
    <row r="105" spans="1:35" x14ac:dyDescent="0.25">
      <c r="A105" t="s">
        <v>1799</v>
      </c>
      <c r="B105" s="1">
        <v>3</v>
      </c>
      <c r="C105" t="s">
        <v>1521</v>
      </c>
      <c r="D105">
        <v>18249558</v>
      </c>
      <c r="E105" t="s">
        <v>1528</v>
      </c>
      <c r="F105" t="s">
        <v>1363</v>
      </c>
      <c r="G105" t="s">
        <v>1391</v>
      </c>
      <c r="H105" s="3" t="s">
        <v>1800</v>
      </c>
      <c r="I105">
        <v>2022</v>
      </c>
      <c r="J105" s="15" t="s">
        <v>1801</v>
      </c>
      <c r="K105">
        <v>2022</v>
      </c>
      <c r="L105" t="s">
        <v>1367</v>
      </c>
      <c r="M105" t="s">
        <v>1535</v>
      </c>
      <c r="N105" t="s">
        <v>1433</v>
      </c>
      <c r="O105" t="s">
        <v>1370</v>
      </c>
      <c r="P105" t="s">
        <v>1536</v>
      </c>
      <c r="Q105">
        <f t="shared" si="5"/>
        <v>60</v>
      </c>
      <c r="R105" t="s">
        <v>1377</v>
      </c>
      <c r="S105" t="s">
        <v>1378</v>
      </c>
      <c r="T105" t="s">
        <v>1526</v>
      </c>
      <c r="U105" s="75">
        <v>60</v>
      </c>
      <c r="V105">
        <v>1500</v>
      </c>
      <c r="W105">
        <v>90000</v>
      </c>
      <c r="AH105" s="16"/>
      <c r="AI105" t="s">
        <v>1375</v>
      </c>
    </row>
    <row r="106" spans="1:35" x14ac:dyDescent="0.25">
      <c r="A106" t="s">
        <v>1802</v>
      </c>
      <c r="B106" s="1">
        <v>3</v>
      </c>
      <c r="C106" t="s">
        <v>1521</v>
      </c>
      <c r="D106">
        <v>18205666</v>
      </c>
      <c r="E106" t="s">
        <v>1803</v>
      </c>
      <c r="F106" t="s">
        <v>1363</v>
      </c>
      <c r="G106" t="s">
        <v>1364</v>
      </c>
      <c r="H106" s="3" t="s">
        <v>1804</v>
      </c>
      <c r="I106">
        <v>2022</v>
      </c>
      <c r="J106" s="15" t="s">
        <v>1805</v>
      </c>
      <c r="K106">
        <v>2022</v>
      </c>
      <c r="L106" t="s">
        <v>1367</v>
      </c>
      <c r="M106" t="s">
        <v>1535</v>
      </c>
      <c r="N106" t="s">
        <v>1433</v>
      </c>
      <c r="O106" t="s">
        <v>1370</v>
      </c>
      <c r="P106" t="s">
        <v>1536</v>
      </c>
      <c r="Q106">
        <f t="shared" si="5"/>
        <v>45</v>
      </c>
      <c r="R106" t="s">
        <v>1377</v>
      </c>
      <c r="S106" t="s">
        <v>1378</v>
      </c>
      <c r="T106" t="s">
        <v>1526</v>
      </c>
      <c r="U106" s="75">
        <v>45</v>
      </c>
      <c r="V106">
        <v>1500</v>
      </c>
      <c r="W106">
        <v>67500</v>
      </c>
      <c r="AH106" s="16"/>
      <c r="AI106" t="s">
        <v>1375</v>
      </c>
    </row>
    <row r="107" spans="1:35" x14ac:dyDescent="0.25">
      <c r="A107" t="s">
        <v>1806</v>
      </c>
      <c r="B107" s="1">
        <v>3</v>
      </c>
      <c r="C107" t="s">
        <v>1521</v>
      </c>
      <c r="D107">
        <v>16047931</v>
      </c>
      <c r="E107" t="s">
        <v>1807</v>
      </c>
      <c r="F107" t="s">
        <v>1363</v>
      </c>
      <c r="G107" t="s">
        <v>1391</v>
      </c>
      <c r="H107" s="3" t="s">
        <v>1684</v>
      </c>
      <c r="I107">
        <v>2021</v>
      </c>
      <c r="J107" s="15" t="s">
        <v>1685</v>
      </c>
      <c r="K107">
        <v>2021</v>
      </c>
      <c r="L107" t="s">
        <v>1367</v>
      </c>
      <c r="M107" t="s">
        <v>1535</v>
      </c>
      <c r="N107" t="s">
        <v>1433</v>
      </c>
      <c r="O107" t="s">
        <v>1388</v>
      </c>
      <c r="P107" t="s">
        <v>1536</v>
      </c>
      <c r="Q107">
        <f t="shared" si="5"/>
        <v>60</v>
      </c>
      <c r="R107" t="s">
        <v>1377</v>
      </c>
      <c r="S107" t="s">
        <v>1378</v>
      </c>
      <c r="T107" t="s">
        <v>1526</v>
      </c>
      <c r="U107" s="75">
        <v>60</v>
      </c>
      <c r="V107">
        <v>1500</v>
      </c>
      <c r="W107">
        <v>90000</v>
      </c>
      <c r="AH107" s="16"/>
      <c r="AI107" t="s">
        <v>1375</v>
      </c>
    </row>
    <row r="108" spans="1:35" x14ac:dyDescent="0.25">
      <c r="A108" t="s">
        <v>1808</v>
      </c>
      <c r="B108" s="1">
        <v>3</v>
      </c>
      <c r="C108" t="s">
        <v>1521</v>
      </c>
      <c r="D108">
        <v>16047931</v>
      </c>
      <c r="E108" t="s">
        <v>1683</v>
      </c>
      <c r="F108" t="s">
        <v>1363</v>
      </c>
      <c r="G108" t="s">
        <v>1391</v>
      </c>
      <c r="H108" s="3" t="s">
        <v>1684</v>
      </c>
      <c r="I108">
        <v>2021</v>
      </c>
      <c r="J108" s="15" t="s">
        <v>1685</v>
      </c>
      <c r="K108">
        <v>2021</v>
      </c>
      <c r="L108" t="s">
        <v>1367</v>
      </c>
      <c r="M108" t="s">
        <v>1809</v>
      </c>
      <c r="N108" t="s">
        <v>1512</v>
      </c>
      <c r="O108" t="s">
        <v>1388</v>
      </c>
      <c r="P108" t="s">
        <v>1810</v>
      </c>
      <c r="Q108">
        <f t="shared" si="5"/>
        <v>60</v>
      </c>
      <c r="R108" t="s">
        <v>1377</v>
      </c>
      <c r="S108" t="s">
        <v>1378</v>
      </c>
      <c r="T108" t="s">
        <v>1526</v>
      </c>
      <c r="U108" s="75">
        <v>60</v>
      </c>
      <c r="V108">
        <v>1500</v>
      </c>
      <c r="W108">
        <v>90000</v>
      </c>
      <c r="AH108" s="16"/>
      <c r="AI108" t="s">
        <v>1375</v>
      </c>
    </row>
    <row r="109" spans="1:35" x14ac:dyDescent="0.25">
      <c r="A109" t="s">
        <v>1811</v>
      </c>
      <c r="B109" s="1">
        <v>3</v>
      </c>
      <c r="C109" t="s">
        <v>1521</v>
      </c>
      <c r="D109">
        <v>16047931</v>
      </c>
      <c r="E109" t="s">
        <v>1807</v>
      </c>
      <c r="F109" t="s">
        <v>1363</v>
      </c>
      <c r="G109" t="s">
        <v>1391</v>
      </c>
      <c r="H109" s="3" t="s">
        <v>1684</v>
      </c>
      <c r="I109">
        <v>2021</v>
      </c>
      <c r="J109" s="15" t="s">
        <v>1685</v>
      </c>
      <c r="K109">
        <v>2021</v>
      </c>
      <c r="L109" t="s">
        <v>1367</v>
      </c>
      <c r="M109" t="s">
        <v>1809</v>
      </c>
      <c r="N109" t="s">
        <v>1512</v>
      </c>
      <c r="O109" t="s">
        <v>1388</v>
      </c>
      <c r="P109" t="s">
        <v>1810</v>
      </c>
      <c r="Q109">
        <f t="shared" si="5"/>
        <v>60</v>
      </c>
      <c r="R109" t="s">
        <v>1377</v>
      </c>
      <c r="S109" t="s">
        <v>1378</v>
      </c>
      <c r="T109" t="s">
        <v>1526</v>
      </c>
      <c r="U109" s="75">
        <v>60</v>
      </c>
      <c r="V109">
        <v>1500</v>
      </c>
      <c r="W109">
        <v>90000</v>
      </c>
      <c r="AH109" s="16"/>
      <c r="AI109" t="s">
        <v>1375</v>
      </c>
    </row>
    <row r="110" spans="1:35" x14ac:dyDescent="0.25">
      <c r="A110" t="s">
        <v>1812</v>
      </c>
      <c r="B110" s="1">
        <v>4</v>
      </c>
      <c r="C110" t="s">
        <v>1813</v>
      </c>
      <c r="D110">
        <v>14043815</v>
      </c>
      <c r="E110" t="s">
        <v>1814</v>
      </c>
      <c r="F110" t="s">
        <v>1363</v>
      </c>
      <c r="G110" t="s">
        <v>1364</v>
      </c>
      <c r="H110" s="3" t="s">
        <v>1815</v>
      </c>
      <c r="I110">
        <v>2021</v>
      </c>
      <c r="J110" s="15" t="s">
        <v>1816</v>
      </c>
      <c r="K110">
        <v>2021</v>
      </c>
      <c r="L110" t="s">
        <v>1367</v>
      </c>
      <c r="M110" t="s">
        <v>1817</v>
      </c>
      <c r="N110" t="s">
        <v>1818</v>
      </c>
      <c r="O110" t="s">
        <v>1388</v>
      </c>
      <c r="P110" t="s">
        <v>1819</v>
      </c>
      <c r="Q110">
        <f t="shared" si="5"/>
        <v>1000</v>
      </c>
      <c r="R110" t="s">
        <v>1820</v>
      </c>
      <c r="S110" t="s">
        <v>1821</v>
      </c>
      <c r="T110" t="s">
        <v>713</v>
      </c>
      <c r="U110" s="75">
        <v>1000</v>
      </c>
      <c r="V110">
        <v>79.98</v>
      </c>
      <c r="W110">
        <v>79980</v>
      </c>
      <c r="AH110" s="16"/>
      <c r="AI110" t="s">
        <v>1375</v>
      </c>
    </row>
    <row r="111" spans="1:35" x14ac:dyDescent="0.25">
      <c r="A111" t="s">
        <v>1822</v>
      </c>
      <c r="B111" s="1">
        <v>4</v>
      </c>
      <c r="C111" t="s">
        <v>1813</v>
      </c>
      <c r="D111">
        <v>14023598</v>
      </c>
      <c r="E111" t="s">
        <v>1823</v>
      </c>
      <c r="F111" t="s">
        <v>1363</v>
      </c>
      <c r="G111" t="s">
        <v>1364</v>
      </c>
      <c r="H111" s="3" t="s">
        <v>1824</v>
      </c>
      <c r="I111">
        <v>2021</v>
      </c>
      <c r="J111" s="15" t="s">
        <v>1815</v>
      </c>
      <c r="K111">
        <v>2021</v>
      </c>
      <c r="L111" t="s">
        <v>1394</v>
      </c>
      <c r="M111" t="s">
        <v>1817</v>
      </c>
      <c r="N111" t="s">
        <v>1825</v>
      </c>
      <c r="O111" t="s">
        <v>1408</v>
      </c>
      <c r="P111" t="s">
        <v>1819</v>
      </c>
      <c r="Q111">
        <f t="shared" si="5"/>
        <v>630</v>
      </c>
      <c r="R111" t="s">
        <v>1820</v>
      </c>
      <c r="S111" t="s">
        <v>1821</v>
      </c>
      <c r="T111" t="s">
        <v>713</v>
      </c>
      <c r="U111" s="75">
        <v>630</v>
      </c>
      <c r="V111">
        <v>79.98</v>
      </c>
      <c r="W111">
        <v>50387.4</v>
      </c>
      <c r="AH111" s="16"/>
      <c r="AI111" t="s">
        <v>1375</v>
      </c>
    </row>
    <row r="112" spans="1:35" x14ac:dyDescent="0.25">
      <c r="A112" t="s">
        <v>1826</v>
      </c>
      <c r="B112" s="1">
        <v>4</v>
      </c>
      <c r="C112" t="s">
        <v>1813</v>
      </c>
      <c r="D112">
        <v>14052164</v>
      </c>
      <c r="E112" t="s">
        <v>1823</v>
      </c>
      <c r="F112" t="s">
        <v>1363</v>
      </c>
      <c r="G112" t="s">
        <v>1364</v>
      </c>
      <c r="H112" s="3" t="s">
        <v>1827</v>
      </c>
      <c r="I112">
        <v>2021</v>
      </c>
      <c r="J112" s="15" t="s">
        <v>1828</v>
      </c>
      <c r="K112">
        <v>2021</v>
      </c>
      <c r="L112" t="s">
        <v>1394</v>
      </c>
      <c r="M112" t="s">
        <v>1817</v>
      </c>
      <c r="N112" t="s">
        <v>1825</v>
      </c>
      <c r="O112" t="s">
        <v>1408</v>
      </c>
      <c r="P112" t="s">
        <v>1819</v>
      </c>
      <c r="Q112">
        <f t="shared" si="5"/>
        <v>630</v>
      </c>
      <c r="R112" t="s">
        <v>1820</v>
      </c>
      <c r="S112" t="s">
        <v>1821</v>
      </c>
      <c r="T112" t="s">
        <v>713</v>
      </c>
      <c r="U112" s="75">
        <v>630</v>
      </c>
      <c r="V112">
        <v>79.98</v>
      </c>
      <c r="W112">
        <v>50387.4</v>
      </c>
      <c r="AH112" s="16"/>
      <c r="AI112" t="s">
        <v>1375</v>
      </c>
    </row>
    <row r="113" spans="1:35" x14ac:dyDescent="0.25">
      <c r="A113" t="s">
        <v>1829</v>
      </c>
      <c r="B113" s="1">
        <v>4</v>
      </c>
      <c r="C113" t="s">
        <v>1813</v>
      </c>
      <c r="D113">
        <v>14089661</v>
      </c>
      <c r="E113" t="s">
        <v>1830</v>
      </c>
      <c r="F113" t="s">
        <v>1363</v>
      </c>
      <c r="G113" t="s">
        <v>1364</v>
      </c>
      <c r="H113" s="3" t="s">
        <v>1831</v>
      </c>
      <c r="I113">
        <v>2021</v>
      </c>
      <c r="J113" s="15" t="s">
        <v>1832</v>
      </c>
      <c r="K113">
        <v>2021</v>
      </c>
      <c r="L113" t="s">
        <v>1394</v>
      </c>
      <c r="M113" t="s">
        <v>1817</v>
      </c>
      <c r="N113" t="s">
        <v>1825</v>
      </c>
      <c r="O113" t="s">
        <v>1408</v>
      </c>
      <c r="P113" t="s">
        <v>1819</v>
      </c>
      <c r="Q113">
        <f t="shared" si="5"/>
        <v>1000</v>
      </c>
      <c r="R113" t="s">
        <v>1820</v>
      </c>
      <c r="S113" t="s">
        <v>1821</v>
      </c>
      <c r="T113" t="s">
        <v>713</v>
      </c>
      <c r="U113" s="75">
        <v>1000</v>
      </c>
      <c r="V113">
        <v>79.98</v>
      </c>
      <c r="W113">
        <v>79980</v>
      </c>
      <c r="AH113" s="16"/>
      <c r="AI113" t="s">
        <v>1375</v>
      </c>
    </row>
    <row r="114" spans="1:35" x14ac:dyDescent="0.25">
      <c r="A114" t="s">
        <v>1833</v>
      </c>
      <c r="B114" s="1">
        <v>4</v>
      </c>
      <c r="C114" t="s">
        <v>1813</v>
      </c>
      <c r="D114">
        <v>18656153</v>
      </c>
      <c r="E114" t="s">
        <v>1834</v>
      </c>
      <c r="F114" t="s">
        <v>1363</v>
      </c>
      <c r="G114" t="s">
        <v>1364</v>
      </c>
      <c r="H114" s="3" t="s">
        <v>1835</v>
      </c>
      <c r="I114">
        <v>2022</v>
      </c>
      <c r="J114" s="15" t="s">
        <v>1836</v>
      </c>
      <c r="K114">
        <v>2022</v>
      </c>
      <c r="L114" t="s">
        <v>1367</v>
      </c>
      <c r="M114" t="s">
        <v>1817</v>
      </c>
      <c r="N114" t="s">
        <v>1818</v>
      </c>
      <c r="O114" t="s">
        <v>1370</v>
      </c>
      <c r="P114" t="s">
        <v>1819</v>
      </c>
      <c r="Q114">
        <f t="shared" si="5"/>
        <v>520</v>
      </c>
      <c r="R114" t="s">
        <v>1820</v>
      </c>
      <c r="S114" t="s">
        <v>1821</v>
      </c>
      <c r="T114" t="s">
        <v>713</v>
      </c>
      <c r="U114" s="75">
        <v>520</v>
      </c>
      <c r="V114">
        <v>85.47</v>
      </c>
      <c r="W114">
        <v>44444.4</v>
      </c>
      <c r="AH114" s="16"/>
      <c r="AI114" t="s">
        <v>1375</v>
      </c>
    </row>
    <row r="115" spans="1:35" x14ac:dyDescent="0.25">
      <c r="A115" t="s">
        <v>1837</v>
      </c>
      <c r="B115" s="1">
        <v>4</v>
      </c>
      <c r="C115" t="s">
        <v>1813</v>
      </c>
      <c r="D115">
        <v>18656153</v>
      </c>
      <c r="E115" t="s">
        <v>1834</v>
      </c>
      <c r="F115" t="s">
        <v>1363</v>
      </c>
      <c r="G115" t="s">
        <v>1364</v>
      </c>
      <c r="H115" s="3" t="s">
        <v>1835</v>
      </c>
      <c r="I115">
        <v>2022</v>
      </c>
      <c r="J115" s="15" t="s">
        <v>1836</v>
      </c>
      <c r="K115">
        <v>2022</v>
      </c>
      <c r="L115" t="s">
        <v>1367</v>
      </c>
      <c r="M115" t="s">
        <v>1817</v>
      </c>
      <c r="N115" t="s">
        <v>1818</v>
      </c>
      <c r="O115" t="s">
        <v>1370</v>
      </c>
      <c r="P115" t="s">
        <v>1819</v>
      </c>
      <c r="Q115">
        <f t="shared" si="5"/>
        <v>520</v>
      </c>
      <c r="R115" t="s">
        <v>1838</v>
      </c>
      <c r="S115" t="s">
        <v>1839</v>
      </c>
      <c r="T115" t="s">
        <v>1840</v>
      </c>
      <c r="U115" s="75">
        <v>520</v>
      </c>
      <c r="V115">
        <v>88</v>
      </c>
      <c r="W115">
        <v>45760</v>
      </c>
      <c r="AH115" s="16"/>
      <c r="AI115" t="s">
        <v>1375</v>
      </c>
    </row>
    <row r="116" spans="1:35" x14ac:dyDescent="0.25">
      <c r="A116" t="s">
        <v>1841</v>
      </c>
      <c r="B116" s="1">
        <v>4</v>
      </c>
      <c r="C116" t="s">
        <v>1813</v>
      </c>
      <c r="D116">
        <v>15473732</v>
      </c>
      <c r="E116" t="s">
        <v>1842</v>
      </c>
      <c r="F116" t="s">
        <v>1363</v>
      </c>
      <c r="G116" t="s">
        <v>1364</v>
      </c>
      <c r="H116" s="3" t="s">
        <v>1843</v>
      </c>
      <c r="I116">
        <v>2021</v>
      </c>
      <c r="J116" s="15" t="s">
        <v>1844</v>
      </c>
      <c r="K116">
        <v>2021</v>
      </c>
      <c r="L116" t="s">
        <v>1367</v>
      </c>
      <c r="M116" t="s">
        <v>1817</v>
      </c>
      <c r="N116" t="s">
        <v>1818</v>
      </c>
      <c r="O116" t="s">
        <v>1388</v>
      </c>
      <c r="P116" t="s">
        <v>1819</v>
      </c>
      <c r="Q116">
        <f t="shared" si="5"/>
        <v>740</v>
      </c>
      <c r="R116" t="s">
        <v>1838</v>
      </c>
      <c r="S116" t="s">
        <v>1839</v>
      </c>
      <c r="T116" t="s">
        <v>1840</v>
      </c>
      <c r="U116" s="75">
        <v>740</v>
      </c>
      <c r="V116">
        <v>100</v>
      </c>
      <c r="W116">
        <v>74000</v>
      </c>
      <c r="AH116" s="16"/>
      <c r="AI116" t="s">
        <v>1375</v>
      </c>
    </row>
    <row r="117" spans="1:35" x14ac:dyDescent="0.25">
      <c r="A117" t="s">
        <v>1845</v>
      </c>
      <c r="B117" s="1">
        <v>4</v>
      </c>
      <c r="C117" t="s">
        <v>1813</v>
      </c>
      <c r="D117">
        <v>15108759</v>
      </c>
      <c r="E117" t="s">
        <v>1846</v>
      </c>
      <c r="F117" t="s">
        <v>1363</v>
      </c>
      <c r="G117" t="s">
        <v>1364</v>
      </c>
      <c r="H117" s="3" t="s">
        <v>1847</v>
      </c>
      <c r="I117">
        <v>2021</v>
      </c>
      <c r="J117" s="15" t="s">
        <v>1680</v>
      </c>
      <c r="K117">
        <v>2021</v>
      </c>
      <c r="L117" t="s">
        <v>1367</v>
      </c>
      <c r="M117" t="s">
        <v>1817</v>
      </c>
      <c r="N117" t="s">
        <v>1818</v>
      </c>
      <c r="O117" t="s">
        <v>1370</v>
      </c>
      <c r="P117" t="s">
        <v>1819</v>
      </c>
      <c r="Q117">
        <f t="shared" si="5"/>
        <v>740</v>
      </c>
      <c r="R117" t="s">
        <v>1820</v>
      </c>
      <c r="S117" t="s">
        <v>1821</v>
      </c>
      <c r="T117" t="s">
        <v>713</v>
      </c>
      <c r="U117" s="75">
        <v>740</v>
      </c>
      <c r="V117">
        <v>120</v>
      </c>
      <c r="W117">
        <v>88800</v>
      </c>
      <c r="AH117" s="16"/>
      <c r="AI117" t="s">
        <v>1375</v>
      </c>
    </row>
    <row r="118" spans="1:35" x14ac:dyDescent="0.25">
      <c r="A118" t="s">
        <v>1848</v>
      </c>
      <c r="B118" s="1">
        <v>4</v>
      </c>
      <c r="C118" t="s">
        <v>1813</v>
      </c>
      <c r="D118">
        <v>15098613</v>
      </c>
      <c r="E118" t="s">
        <v>1849</v>
      </c>
      <c r="F118" t="s">
        <v>1363</v>
      </c>
      <c r="G118" t="s">
        <v>1364</v>
      </c>
      <c r="H118" s="3" t="s">
        <v>1850</v>
      </c>
      <c r="I118">
        <v>2021</v>
      </c>
      <c r="J118" s="15" t="s">
        <v>1851</v>
      </c>
      <c r="K118">
        <v>2021</v>
      </c>
      <c r="L118" t="s">
        <v>1367</v>
      </c>
      <c r="M118" t="s">
        <v>1817</v>
      </c>
      <c r="N118" t="s">
        <v>1818</v>
      </c>
      <c r="O118" t="s">
        <v>1370</v>
      </c>
      <c r="P118" t="s">
        <v>1819</v>
      </c>
      <c r="Q118">
        <f t="shared" si="5"/>
        <v>740</v>
      </c>
      <c r="R118" t="s">
        <v>1820</v>
      </c>
      <c r="S118" t="s">
        <v>1821</v>
      </c>
      <c r="T118" t="s">
        <v>713</v>
      </c>
      <c r="U118" s="75">
        <v>740</v>
      </c>
      <c r="V118">
        <v>120</v>
      </c>
      <c r="W118">
        <v>88800</v>
      </c>
      <c r="AH118" s="16"/>
      <c r="AI118" t="s">
        <v>1375</v>
      </c>
    </row>
    <row r="119" spans="1:35" x14ac:dyDescent="0.25">
      <c r="A119" t="s">
        <v>1852</v>
      </c>
      <c r="B119" s="1">
        <v>4</v>
      </c>
      <c r="C119" t="s">
        <v>1813</v>
      </c>
      <c r="D119">
        <v>17623278</v>
      </c>
      <c r="E119" t="s">
        <v>1853</v>
      </c>
      <c r="F119" t="s">
        <v>1363</v>
      </c>
      <c r="G119" t="s">
        <v>1364</v>
      </c>
      <c r="H119" s="3" t="s">
        <v>1854</v>
      </c>
      <c r="I119">
        <v>2022</v>
      </c>
      <c r="J119" s="15" t="s">
        <v>1855</v>
      </c>
      <c r="K119">
        <v>2022</v>
      </c>
      <c r="L119" t="s">
        <v>1367</v>
      </c>
      <c r="M119" t="s">
        <v>1817</v>
      </c>
      <c r="N119" t="s">
        <v>1818</v>
      </c>
      <c r="O119" t="s">
        <v>1370</v>
      </c>
      <c r="P119" t="s">
        <v>1819</v>
      </c>
      <c r="Q119">
        <f t="shared" si="5"/>
        <v>8</v>
      </c>
      <c r="R119" t="s">
        <v>1856</v>
      </c>
      <c r="S119" t="s">
        <v>1857</v>
      </c>
      <c r="T119" t="s">
        <v>1858</v>
      </c>
      <c r="U119" s="75">
        <v>8</v>
      </c>
      <c r="V119">
        <v>250</v>
      </c>
      <c r="W119">
        <v>2000</v>
      </c>
      <c r="AH119" s="16"/>
      <c r="AI119" t="s">
        <v>1375</v>
      </c>
    </row>
    <row r="120" spans="1:35" x14ac:dyDescent="0.25">
      <c r="A120" t="s">
        <v>1859</v>
      </c>
      <c r="B120" s="1">
        <v>5</v>
      </c>
      <c r="C120" t="s">
        <v>1860</v>
      </c>
      <c r="D120">
        <v>13849115</v>
      </c>
      <c r="E120" t="s">
        <v>1861</v>
      </c>
      <c r="F120" t="s">
        <v>1363</v>
      </c>
      <c r="G120" t="s">
        <v>1391</v>
      </c>
      <c r="H120" s="3" t="s">
        <v>1862</v>
      </c>
      <c r="I120">
        <v>2021</v>
      </c>
      <c r="J120" s="15" t="s">
        <v>1863</v>
      </c>
      <c r="K120">
        <v>2021</v>
      </c>
      <c r="L120" t="s">
        <v>1367</v>
      </c>
      <c r="M120" t="s">
        <v>1864</v>
      </c>
      <c r="N120" t="s">
        <v>1865</v>
      </c>
      <c r="O120" t="s">
        <v>1388</v>
      </c>
      <c r="P120" t="s">
        <v>1866</v>
      </c>
      <c r="Q120">
        <f t="shared" si="5"/>
        <v>535</v>
      </c>
      <c r="R120" t="s">
        <v>1867</v>
      </c>
      <c r="S120" t="s">
        <v>1868</v>
      </c>
      <c r="T120" t="s">
        <v>1869</v>
      </c>
      <c r="U120" s="75">
        <v>535</v>
      </c>
      <c r="V120">
        <v>168</v>
      </c>
      <c r="W120">
        <v>89880</v>
      </c>
      <c r="AH120" s="16"/>
      <c r="AI120" t="s">
        <v>1375</v>
      </c>
    </row>
    <row r="121" spans="1:35" x14ac:dyDescent="0.25">
      <c r="A121" t="s">
        <v>1870</v>
      </c>
      <c r="B121" s="1">
        <v>5</v>
      </c>
      <c r="C121" t="s">
        <v>1860</v>
      </c>
      <c r="D121">
        <v>13849115</v>
      </c>
      <c r="E121" t="s">
        <v>1861</v>
      </c>
      <c r="F121" t="s">
        <v>1363</v>
      </c>
      <c r="G121" t="s">
        <v>1391</v>
      </c>
      <c r="H121" s="3" t="s">
        <v>1862</v>
      </c>
      <c r="I121">
        <v>2021</v>
      </c>
      <c r="J121" s="15" t="s">
        <v>1863</v>
      </c>
      <c r="K121">
        <v>2021</v>
      </c>
      <c r="L121" t="s">
        <v>1367</v>
      </c>
      <c r="M121" t="s">
        <v>1864</v>
      </c>
      <c r="N121" t="s">
        <v>1865</v>
      </c>
      <c r="O121" t="s">
        <v>1388</v>
      </c>
      <c r="P121" t="s">
        <v>1866</v>
      </c>
      <c r="Q121">
        <f t="shared" si="5"/>
        <v>535</v>
      </c>
      <c r="R121" t="s">
        <v>1871</v>
      </c>
      <c r="S121" t="s">
        <v>1872</v>
      </c>
      <c r="T121" t="s">
        <v>1873</v>
      </c>
      <c r="U121" s="75">
        <v>535</v>
      </c>
      <c r="V121">
        <v>180</v>
      </c>
      <c r="W121">
        <v>96300</v>
      </c>
      <c r="AH121" s="16"/>
      <c r="AI121" t="s">
        <v>1375</v>
      </c>
    </row>
    <row r="122" spans="1:35" x14ac:dyDescent="0.25">
      <c r="A122" t="s">
        <v>1874</v>
      </c>
      <c r="B122" s="1">
        <v>5</v>
      </c>
      <c r="C122" t="s">
        <v>1875</v>
      </c>
      <c r="D122">
        <v>15602753</v>
      </c>
      <c r="E122" t="s">
        <v>1876</v>
      </c>
      <c r="F122" t="s">
        <v>1363</v>
      </c>
      <c r="G122" t="s">
        <v>1391</v>
      </c>
      <c r="H122" s="3" t="s">
        <v>1465</v>
      </c>
      <c r="I122">
        <v>2021</v>
      </c>
      <c r="J122" s="15" t="s">
        <v>1877</v>
      </c>
      <c r="K122">
        <v>2021</v>
      </c>
      <c r="L122" t="s">
        <v>1367</v>
      </c>
      <c r="M122" t="s">
        <v>1864</v>
      </c>
      <c r="N122" t="s">
        <v>1865</v>
      </c>
      <c r="O122" t="s">
        <v>1388</v>
      </c>
      <c r="P122" t="s">
        <v>1878</v>
      </c>
      <c r="Q122">
        <f t="shared" si="5"/>
        <v>517</v>
      </c>
      <c r="R122" t="s">
        <v>1879</v>
      </c>
      <c r="S122" t="s">
        <v>1880</v>
      </c>
      <c r="T122" t="s">
        <v>1881</v>
      </c>
      <c r="U122" s="75">
        <v>517</v>
      </c>
      <c r="V122">
        <v>150</v>
      </c>
      <c r="W122">
        <v>77550</v>
      </c>
      <c r="AH122" s="16"/>
      <c r="AI122" t="s">
        <v>1375</v>
      </c>
    </row>
    <row r="123" spans="1:35" x14ac:dyDescent="0.25">
      <c r="A123" t="s">
        <v>1882</v>
      </c>
      <c r="B123" s="1">
        <v>5</v>
      </c>
      <c r="C123" t="s">
        <v>1875</v>
      </c>
      <c r="D123">
        <v>15629732</v>
      </c>
      <c r="E123" t="s">
        <v>1883</v>
      </c>
      <c r="F123" t="s">
        <v>1363</v>
      </c>
      <c r="G123" t="s">
        <v>1757</v>
      </c>
      <c r="H123" s="3" t="s">
        <v>1884</v>
      </c>
      <c r="I123">
        <v>2021</v>
      </c>
      <c r="J123" s="15" t="s">
        <v>1885</v>
      </c>
      <c r="K123">
        <v>2021</v>
      </c>
      <c r="L123" t="s">
        <v>1622</v>
      </c>
      <c r="M123" t="s">
        <v>1864</v>
      </c>
      <c r="N123" t="s">
        <v>1865</v>
      </c>
      <c r="O123" t="s">
        <v>1388</v>
      </c>
      <c r="P123" t="s">
        <v>1878</v>
      </c>
      <c r="Q123">
        <f t="shared" si="5"/>
        <v>200</v>
      </c>
      <c r="R123" t="s">
        <v>1879</v>
      </c>
      <c r="S123" t="s">
        <v>1880</v>
      </c>
      <c r="T123" t="s">
        <v>1886</v>
      </c>
      <c r="U123" s="75">
        <v>200</v>
      </c>
      <c r="V123">
        <v>150</v>
      </c>
      <c r="W123">
        <v>30000</v>
      </c>
      <c r="AH123" s="16"/>
      <c r="AI123" t="s">
        <v>1375</v>
      </c>
    </row>
    <row r="124" spans="1:35" x14ac:dyDescent="0.25">
      <c r="A124" t="s">
        <v>1887</v>
      </c>
      <c r="B124" s="1">
        <v>5</v>
      </c>
      <c r="C124" t="s">
        <v>1888</v>
      </c>
      <c r="D124">
        <v>15060845</v>
      </c>
      <c r="E124" t="s">
        <v>1889</v>
      </c>
      <c r="F124" t="s">
        <v>1363</v>
      </c>
      <c r="G124" t="s">
        <v>1391</v>
      </c>
      <c r="H124" s="3" t="s">
        <v>1890</v>
      </c>
      <c r="I124">
        <v>2021</v>
      </c>
      <c r="J124" s="15" t="s">
        <v>1891</v>
      </c>
      <c r="K124">
        <v>2021</v>
      </c>
      <c r="L124" t="s">
        <v>1367</v>
      </c>
      <c r="M124" t="s">
        <v>1864</v>
      </c>
      <c r="N124" t="s">
        <v>1865</v>
      </c>
      <c r="O124" t="s">
        <v>1370</v>
      </c>
      <c r="P124" t="s">
        <v>1892</v>
      </c>
      <c r="Q124">
        <f t="shared" si="5"/>
        <v>535</v>
      </c>
      <c r="R124" t="s">
        <v>1867</v>
      </c>
      <c r="S124" t="s">
        <v>1868</v>
      </c>
      <c r="T124" t="s">
        <v>1869</v>
      </c>
      <c r="U124" s="75">
        <v>535</v>
      </c>
      <c r="V124">
        <v>168</v>
      </c>
      <c r="W124">
        <v>89880</v>
      </c>
      <c r="AH124" s="16"/>
      <c r="AI124" t="s">
        <v>1375</v>
      </c>
    </row>
    <row r="125" spans="1:35" x14ac:dyDescent="0.25">
      <c r="A125" t="s">
        <v>1893</v>
      </c>
      <c r="B125" s="1">
        <v>5</v>
      </c>
      <c r="C125" t="s">
        <v>1860</v>
      </c>
      <c r="D125">
        <v>15050777</v>
      </c>
      <c r="E125" t="s">
        <v>1894</v>
      </c>
      <c r="F125" t="s">
        <v>1363</v>
      </c>
      <c r="G125" t="s">
        <v>1391</v>
      </c>
      <c r="H125" s="3" t="s">
        <v>1895</v>
      </c>
      <c r="I125">
        <v>2021</v>
      </c>
      <c r="J125" s="15" t="s">
        <v>1896</v>
      </c>
      <c r="K125">
        <v>2021</v>
      </c>
      <c r="L125" t="s">
        <v>1367</v>
      </c>
      <c r="M125" t="s">
        <v>1864</v>
      </c>
      <c r="N125" t="s">
        <v>1865</v>
      </c>
      <c r="O125" t="s">
        <v>1370</v>
      </c>
      <c r="P125" t="s">
        <v>1866</v>
      </c>
      <c r="Q125">
        <f t="shared" si="5"/>
        <v>535</v>
      </c>
      <c r="R125" t="s">
        <v>1867</v>
      </c>
      <c r="S125" t="s">
        <v>1868</v>
      </c>
      <c r="T125" t="s">
        <v>1869</v>
      </c>
      <c r="U125" s="75">
        <v>535</v>
      </c>
      <c r="V125">
        <v>168</v>
      </c>
      <c r="W125">
        <v>89880</v>
      </c>
      <c r="AH125" s="16"/>
      <c r="AI125" t="s">
        <v>1375</v>
      </c>
    </row>
    <row r="126" spans="1:35" x14ac:dyDescent="0.25">
      <c r="A126" t="s">
        <v>1897</v>
      </c>
      <c r="B126" s="1">
        <v>5</v>
      </c>
      <c r="C126" t="s">
        <v>1888</v>
      </c>
      <c r="D126">
        <v>15194825</v>
      </c>
      <c r="E126" t="s">
        <v>1898</v>
      </c>
      <c r="F126" t="s">
        <v>1363</v>
      </c>
      <c r="G126" t="s">
        <v>1391</v>
      </c>
      <c r="H126" s="3" t="s">
        <v>1899</v>
      </c>
      <c r="I126">
        <v>2021</v>
      </c>
      <c r="J126" s="15" t="s">
        <v>1900</v>
      </c>
      <c r="K126">
        <v>2021</v>
      </c>
      <c r="L126" t="s">
        <v>1367</v>
      </c>
      <c r="M126" t="s">
        <v>1864</v>
      </c>
      <c r="N126" t="s">
        <v>1865</v>
      </c>
      <c r="O126" t="s">
        <v>1370</v>
      </c>
      <c r="P126" t="s">
        <v>1892</v>
      </c>
      <c r="Q126">
        <f t="shared" si="5"/>
        <v>490</v>
      </c>
      <c r="R126" t="s">
        <v>1867</v>
      </c>
      <c r="S126" t="s">
        <v>1868</v>
      </c>
      <c r="T126" t="s">
        <v>1869</v>
      </c>
      <c r="U126" s="75">
        <v>490</v>
      </c>
      <c r="V126">
        <v>178</v>
      </c>
      <c r="W126">
        <v>87220</v>
      </c>
      <c r="AH126" s="16"/>
      <c r="AI126" t="s">
        <v>1375</v>
      </c>
    </row>
    <row r="127" spans="1:35" x14ac:dyDescent="0.25">
      <c r="A127" t="s">
        <v>1901</v>
      </c>
      <c r="B127" s="1">
        <v>5</v>
      </c>
      <c r="C127" t="s">
        <v>1888</v>
      </c>
      <c r="D127">
        <v>15986179</v>
      </c>
      <c r="E127" t="s">
        <v>1902</v>
      </c>
      <c r="F127" t="s">
        <v>1363</v>
      </c>
      <c r="G127" t="s">
        <v>1364</v>
      </c>
      <c r="H127" s="3" t="s">
        <v>1903</v>
      </c>
      <c r="I127">
        <v>2021</v>
      </c>
      <c r="J127" s="15" t="s">
        <v>1904</v>
      </c>
      <c r="K127">
        <v>2021</v>
      </c>
      <c r="L127" t="s">
        <v>1367</v>
      </c>
      <c r="M127" t="s">
        <v>1864</v>
      </c>
      <c r="N127" t="s">
        <v>1865</v>
      </c>
      <c r="O127" t="s">
        <v>1388</v>
      </c>
      <c r="P127" t="s">
        <v>1892</v>
      </c>
      <c r="Q127">
        <f t="shared" si="5"/>
        <v>505</v>
      </c>
      <c r="R127" t="s">
        <v>1879</v>
      </c>
      <c r="S127" t="s">
        <v>1880</v>
      </c>
      <c r="T127" t="s">
        <v>1905</v>
      </c>
      <c r="U127" s="75">
        <v>505</v>
      </c>
      <c r="V127">
        <v>150</v>
      </c>
      <c r="W127">
        <v>75750</v>
      </c>
      <c r="AH127" s="16"/>
      <c r="AI127" t="s">
        <v>1375</v>
      </c>
    </row>
    <row r="128" spans="1:35" x14ac:dyDescent="0.25">
      <c r="A128" t="s">
        <v>1906</v>
      </c>
      <c r="B128" s="1">
        <v>5</v>
      </c>
      <c r="C128" t="s">
        <v>1888</v>
      </c>
      <c r="D128">
        <v>15488624</v>
      </c>
      <c r="E128" t="s">
        <v>1907</v>
      </c>
      <c r="F128" t="s">
        <v>1363</v>
      </c>
      <c r="G128" t="s">
        <v>1391</v>
      </c>
      <c r="H128" s="3" t="s">
        <v>1694</v>
      </c>
      <c r="I128">
        <v>2021</v>
      </c>
      <c r="J128" s="15" t="s">
        <v>1908</v>
      </c>
      <c r="K128">
        <v>2021</v>
      </c>
      <c r="L128" t="s">
        <v>1367</v>
      </c>
      <c r="M128" t="s">
        <v>1864</v>
      </c>
      <c r="N128" t="s">
        <v>1865</v>
      </c>
      <c r="O128" t="s">
        <v>1388</v>
      </c>
      <c r="P128" t="s">
        <v>1892</v>
      </c>
      <c r="Q128">
        <f t="shared" si="5"/>
        <v>461</v>
      </c>
      <c r="R128" t="s">
        <v>1867</v>
      </c>
      <c r="S128" t="s">
        <v>1868</v>
      </c>
      <c r="T128" t="s">
        <v>1869</v>
      </c>
      <c r="U128" s="75">
        <v>461</v>
      </c>
      <c r="V128">
        <v>178</v>
      </c>
      <c r="W128">
        <v>82058</v>
      </c>
      <c r="AH128" s="16"/>
      <c r="AI128" t="s">
        <v>1375</v>
      </c>
    </row>
    <row r="129" spans="1:35" x14ac:dyDescent="0.25">
      <c r="A129" t="s">
        <v>1909</v>
      </c>
      <c r="B129" s="1">
        <v>5</v>
      </c>
      <c r="C129" t="s">
        <v>1888</v>
      </c>
      <c r="D129">
        <v>15488624</v>
      </c>
      <c r="E129" t="s">
        <v>1907</v>
      </c>
      <c r="F129" t="s">
        <v>1363</v>
      </c>
      <c r="G129" t="s">
        <v>1391</v>
      </c>
      <c r="H129" s="3" t="s">
        <v>1694</v>
      </c>
      <c r="I129">
        <v>2021</v>
      </c>
      <c r="J129" s="15" t="s">
        <v>1908</v>
      </c>
      <c r="K129">
        <v>2021</v>
      </c>
      <c r="L129" t="s">
        <v>1367</v>
      </c>
      <c r="M129" t="s">
        <v>1864</v>
      </c>
      <c r="N129" t="s">
        <v>1865</v>
      </c>
      <c r="O129" t="s">
        <v>1388</v>
      </c>
      <c r="P129" t="s">
        <v>1892</v>
      </c>
      <c r="Q129">
        <f t="shared" si="5"/>
        <v>461</v>
      </c>
      <c r="R129" t="s">
        <v>1879</v>
      </c>
      <c r="S129" t="s">
        <v>1880</v>
      </c>
      <c r="T129" t="s">
        <v>1910</v>
      </c>
      <c r="U129" s="75">
        <v>461</v>
      </c>
      <c r="V129">
        <v>195</v>
      </c>
      <c r="W129">
        <v>89895</v>
      </c>
      <c r="AH129" s="16"/>
      <c r="AI129" t="s">
        <v>1375</v>
      </c>
    </row>
    <row r="130" spans="1:35" x14ac:dyDescent="0.25">
      <c r="A130" t="s">
        <v>1911</v>
      </c>
      <c r="B130" s="1">
        <v>5</v>
      </c>
      <c r="C130" t="s">
        <v>1888</v>
      </c>
      <c r="D130">
        <v>15494365</v>
      </c>
      <c r="E130" t="s">
        <v>1912</v>
      </c>
      <c r="F130" t="s">
        <v>1363</v>
      </c>
      <c r="G130" t="s">
        <v>1391</v>
      </c>
      <c r="H130" s="3" t="s">
        <v>1908</v>
      </c>
      <c r="I130">
        <v>2021</v>
      </c>
      <c r="J130" s="15" t="s">
        <v>1458</v>
      </c>
      <c r="K130">
        <v>2021</v>
      </c>
      <c r="L130" t="s">
        <v>1367</v>
      </c>
      <c r="M130" t="s">
        <v>1864</v>
      </c>
      <c r="N130" t="s">
        <v>1865</v>
      </c>
      <c r="O130" t="s">
        <v>1388</v>
      </c>
      <c r="P130" t="s">
        <v>1892</v>
      </c>
      <c r="Q130">
        <f t="shared" ref="Q130:Q193" si="6">U130</f>
        <v>461</v>
      </c>
      <c r="R130" t="s">
        <v>1879</v>
      </c>
      <c r="S130" t="s">
        <v>1880</v>
      </c>
      <c r="T130" t="s">
        <v>587</v>
      </c>
      <c r="U130" s="75">
        <v>461</v>
      </c>
      <c r="V130">
        <v>195</v>
      </c>
      <c r="W130">
        <v>89895</v>
      </c>
      <c r="AH130" s="16"/>
      <c r="AI130" t="s">
        <v>1375</v>
      </c>
    </row>
    <row r="131" spans="1:35" x14ac:dyDescent="0.25">
      <c r="A131" t="s">
        <v>1913</v>
      </c>
      <c r="B131" s="1">
        <v>5</v>
      </c>
      <c r="C131" t="s">
        <v>1888</v>
      </c>
      <c r="D131">
        <v>14700166</v>
      </c>
      <c r="E131" t="s">
        <v>1914</v>
      </c>
      <c r="F131" t="s">
        <v>1363</v>
      </c>
      <c r="G131" t="s">
        <v>1391</v>
      </c>
      <c r="H131" s="3" t="s">
        <v>1915</v>
      </c>
      <c r="I131">
        <v>2021</v>
      </c>
      <c r="J131" s="15" t="s">
        <v>1400</v>
      </c>
      <c r="K131">
        <v>2021</v>
      </c>
      <c r="L131" t="s">
        <v>1367</v>
      </c>
      <c r="M131" t="s">
        <v>1864</v>
      </c>
      <c r="N131" t="s">
        <v>1865</v>
      </c>
      <c r="O131" t="s">
        <v>1388</v>
      </c>
      <c r="P131" t="s">
        <v>1892</v>
      </c>
      <c r="Q131">
        <f t="shared" si="6"/>
        <v>500</v>
      </c>
      <c r="R131" t="s">
        <v>1916</v>
      </c>
      <c r="S131" t="s">
        <v>1917</v>
      </c>
      <c r="T131" t="s">
        <v>1918</v>
      </c>
      <c r="U131" s="75">
        <v>500</v>
      </c>
      <c r="V131">
        <v>15</v>
      </c>
      <c r="W131">
        <v>7500</v>
      </c>
      <c r="AH131" s="16"/>
      <c r="AI131" t="s">
        <v>1375</v>
      </c>
    </row>
    <row r="132" spans="1:35" x14ac:dyDescent="0.25">
      <c r="A132" t="s">
        <v>1919</v>
      </c>
      <c r="B132" s="1">
        <v>5</v>
      </c>
      <c r="C132" t="s">
        <v>1888</v>
      </c>
      <c r="D132">
        <v>14700166</v>
      </c>
      <c r="E132" t="s">
        <v>1914</v>
      </c>
      <c r="F132" t="s">
        <v>1363</v>
      </c>
      <c r="G132" t="s">
        <v>1391</v>
      </c>
      <c r="H132" s="3" t="s">
        <v>1915</v>
      </c>
      <c r="I132">
        <v>2021</v>
      </c>
      <c r="J132" s="15" t="s">
        <v>1400</v>
      </c>
      <c r="K132">
        <v>2021</v>
      </c>
      <c r="L132" t="s">
        <v>1367</v>
      </c>
      <c r="M132" t="s">
        <v>1864</v>
      </c>
      <c r="N132" t="s">
        <v>1865</v>
      </c>
      <c r="O132" t="s">
        <v>1388</v>
      </c>
      <c r="P132" t="s">
        <v>1892</v>
      </c>
      <c r="Q132">
        <f t="shared" si="6"/>
        <v>500</v>
      </c>
      <c r="R132" t="s">
        <v>1867</v>
      </c>
      <c r="S132" t="s">
        <v>1868</v>
      </c>
      <c r="T132" t="s">
        <v>1869</v>
      </c>
      <c r="U132" s="75">
        <v>500</v>
      </c>
      <c r="V132">
        <v>13.95</v>
      </c>
      <c r="W132">
        <v>6975</v>
      </c>
      <c r="AH132" s="16"/>
      <c r="AI132" t="s">
        <v>1375</v>
      </c>
    </row>
    <row r="133" spans="1:35" x14ac:dyDescent="0.25">
      <c r="A133" t="s">
        <v>1920</v>
      </c>
      <c r="B133" s="1">
        <v>5</v>
      </c>
      <c r="C133" t="s">
        <v>1888</v>
      </c>
      <c r="D133">
        <v>15554147</v>
      </c>
      <c r="E133" t="s">
        <v>1921</v>
      </c>
      <c r="F133" t="s">
        <v>1363</v>
      </c>
      <c r="G133" t="s">
        <v>1391</v>
      </c>
      <c r="H133" s="3" t="s">
        <v>1922</v>
      </c>
      <c r="I133">
        <v>2021</v>
      </c>
      <c r="J133" s="15" t="s">
        <v>1464</v>
      </c>
      <c r="K133">
        <v>2021</v>
      </c>
      <c r="L133" t="s">
        <v>1367</v>
      </c>
      <c r="M133" t="s">
        <v>1864</v>
      </c>
      <c r="N133" t="s">
        <v>1865</v>
      </c>
      <c r="O133" t="s">
        <v>1388</v>
      </c>
      <c r="P133" t="s">
        <v>1892</v>
      </c>
      <c r="Q133">
        <f t="shared" si="6"/>
        <v>430</v>
      </c>
      <c r="R133" t="s">
        <v>1879</v>
      </c>
      <c r="S133" t="s">
        <v>1880</v>
      </c>
      <c r="T133" t="s">
        <v>1923</v>
      </c>
      <c r="U133" s="75">
        <v>430</v>
      </c>
      <c r="V133">
        <v>195</v>
      </c>
      <c r="W133">
        <v>83850</v>
      </c>
      <c r="AH133" s="16"/>
      <c r="AI133" t="s">
        <v>1375</v>
      </c>
    </row>
    <row r="134" spans="1:35" x14ac:dyDescent="0.25">
      <c r="A134" t="s">
        <v>1924</v>
      </c>
      <c r="B134" s="1">
        <v>5</v>
      </c>
      <c r="C134" t="s">
        <v>1888</v>
      </c>
      <c r="D134">
        <v>15579875</v>
      </c>
      <c r="E134" t="s">
        <v>1925</v>
      </c>
      <c r="F134" t="s">
        <v>1363</v>
      </c>
      <c r="G134" t="s">
        <v>1391</v>
      </c>
      <c r="H134" s="3" t="s">
        <v>1465</v>
      </c>
      <c r="I134">
        <v>2021</v>
      </c>
      <c r="J134" s="15" t="s">
        <v>1884</v>
      </c>
      <c r="K134">
        <v>2021</v>
      </c>
      <c r="L134" t="s">
        <v>1367</v>
      </c>
      <c r="M134" t="s">
        <v>1864</v>
      </c>
      <c r="N134" t="s">
        <v>1865</v>
      </c>
      <c r="O134" t="s">
        <v>1388</v>
      </c>
      <c r="P134" t="s">
        <v>1892</v>
      </c>
      <c r="Q134">
        <f t="shared" si="6"/>
        <v>49</v>
      </c>
      <c r="R134" t="s">
        <v>1879</v>
      </c>
      <c r="S134" t="s">
        <v>1880</v>
      </c>
      <c r="T134" t="s">
        <v>1881</v>
      </c>
      <c r="U134" s="75">
        <v>49</v>
      </c>
      <c r="V134">
        <v>150</v>
      </c>
      <c r="W134">
        <v>7350</v>
      </c>
      <c r="AH134" s="16"/>
      <c r="AI134" t="s">
        <v>1375</v>
      </c>
    </row>
    <row r="135" spans="1:35" x14ac:dyDescent="0.25">
      <c r="A135" t="s">
        <v>1926</v>
      </c>
      <c r="B135" s="1">
        <v>5</v>
      </c>
      <c r="C135" t="s">
        <v>1888</v>
      </c>
      <c r="D135">
        <v>15579875</v>
      </c>
      <c r="E135" t="s">
        <v>1925</v>
      </c>
      <c r="F135" t="s">
        <v>1363</v>
      </c>
      <c r="G135" t="s">
        <v>1391</v>
      </c>
      <c r="H135" s="3" t="s">
        <v>1465</v>
      </c>
      <c r="I135">
        <v>2021</v>
      </c>
      <c r="J135" s="15" t="s">
        <v>1884</v>
      </c>
      <c r="K135">
        <v>2021</v>
      </c>
      <c r="L135" t="s">
        <v>1367</v>
      </c>
      <c r="M135" t="s">
        <v>1864</v>
      </c>
      <c r="N135" t="s">
        <v>1865</v>
      </c>
      <c r="O135" t="s">
        <v>1388</v>
      </c>
      <c r="P135" t="s">
        <v>1892</v>
      </c>
      <c r="Q135">
        <f t="shared" si="6"/>
        <v>49</v>
      </c>
      <c r="R135" t="s">
        <v>1927</v>
      </c>
      <c r="S135" t="s">
        <v>1928</v>
      </c>
      <c r="T135" t="s">
        <v>1929</v>
      </c>
      <c r="U135" s="75">
        <v>49</v>
      </c>
      <c r="V135">
        <v>199</v>
      </c>
      <c r="W135">
        <v>9751</v>
      </c>
      <c r="AH135" s="16"/>
      <c r="AI135" t="s">
        <v>1375</v>
      </c>
    </row>
    <row r="136" spans="1:35" x14ac:dyDescent="0.25">
      <c r="A136" t="s">
        <v>1930</v>
      </c>
      <c r="B136" s="1">
        <v>5</v>
      </c>
      <c r="C136" t="s">
        <v>1888</v>
      </c>
      <c r="D136">
        <v>15579875</v>
      </c>
      <c r="E136" t="s">
        <v>1925</v>
      </c>
      <c r="F136" t="s">
        <v>1363</v>
      </c>
      <c r="G136" t="s">
        <v>1391</v>
      </c>
      <c r="H136" s="3" t="s">
        <v>1465</v>
      </c>
      <c r="I136">
        <v>2021</v>
      </c>
      <c r="J136" s="15" t="s">
        <v>1884</v>
      </c>
      <c r="K136">
        <v>2021</v>
      </c>
      <c r="L136" t="s">
        <v>1367</v>
      </c>
      <c r="M136" t="s">
        <v>1864</v>
      </c>
      <c r="N136" t="s">
        <v>1865</v>
      </c>
      <c r="O136" t="s">
        <v>1388</v>
      </c>
      <c r="P136" t="s">
        <v>1892</v>
      </c>
      <c r="Q136">
        <f t="shared" si="6"/>
        <v>49</v>
      </c>
      <c r="R136" t="s">
        <v>1867</v>
      </c>
      <c r="S136" t="s">
        <v>1868</v>
      </c>
      <c r="T136" t="s">
        <v>1869</v>
      </c>
      <c r="U136" s="75">
        <v>49</v>
      </c>
      <c r="V136">
        <v>178</v>
      </c>
      <c r="W136">
        <v>8722</v>
      </c>
      <c r="AH136" s="16"/>
      <c r="AI136" t="s">
        <v>1375</v>
      </c>
    </row>
    <row r="137" spans="1:35" x14ac:dyDescent="0.25">
      <c r="A137" t="s">
        <v>1931</v>
      </c>
      <c r="B137" s="1">
        <v>5</v>
      </c>
      <c r="C137" t="s">
        <v>1888</v>
      </c>
      <c r="D137">
        <v>15581136</v>
      </c>
      <c r="E137" t="s">
        <v>1932</v>
      </c>
      <c r="F137" t="s">
        <v>1363</v>
      </c>
      <c r="G137" t="s">
        <v>1364</v>
      </c>
      <c r="H137" s="3" t="s">
        <v>1464</v>
      </c>
      <c r="I137">
        <v>2021</v>
      </c>
      <c r="J137" s="15" t="s">
        <v>1465</v>
      </c>
      <c r="K137">
        <v>2021</v>
      </c>
      <c r="L137" t="s">
        <v>1367</v>
      </c>
      <c r="M137" t="s">
        <v>1864</v>
      </c>
      <c r="N137" t="s">
        <v>1865</v>
      </c>
      <c r="O137" t="s">
        <v>1388</v>
      </c>
      <c r="P137" t="s">
        <v>1892</v>
      </c>
      <c r="Q137">
        <f t="shared" si="6"/>
        <v>461</v>
      </c>
      <c r="R137" t="s">
        <v>1879</v>
      </c>
      <c r="S137" t="s">
        <v>1880</v>
      </c>
      <c r="T137" t="s">
        <v>1933</v>
      </c>
      <c r="U137" s="75">
        <v>461</v>
      </c>
      <c r="V137">
        <v>195</v>
      </c>
      <c r="W137">
        <v>89895</v>
      </c>
      <c r="AH137" s="16"/>
      <c r="AI137" t="s">
        <v>1375</v>
      </c>
    </row>
    <row r="138" spans="1:35" x14ac:dyDescent="0.25">
      <c r="A138" t="s">
        <v>1934</v>
      </c>
      <c r="B138" s="1">
        <v>5</v>
      </c>
      <c r="C138" t="s">
        <v>1875</v>
      </c>
      <c r="D138">
        <v>15671933</v>
      </c>
      <c r="E138" t="s">
        <v>1935</v>
      </c>
      <c r="F138" t="s">
        <v>1363</v>
      </c>
      <c r="G138" t="s">
        <v>1364</v>
      </c>
      <c r="H138" s="3" t="s">
        <v>1936</v>
      </c>
      <c r="I138">
        <v>2021</v>
      </c>
      <c r="J138" s="15" t="s">
        <v>1937</v>
      </c>
      <c r="K138">
        <v>2021</v>
      </c>
      <c r="L138" t="s">
        <v>1394</v>
      </c>
      <c r="M138" t="s">
        <v>1864</v>
      </c>
      <c r="N138" t="s">
        <v>1938</v>
      </c>
      <c r="O138" t="s">
        <v>1408</v>
      </c>
      <c r="P138" t="s">
        <v>1878</v>
      </c>
      <c r="Q138">
        <f t="shared" si="6"/>
        <v>500</v>
      </c>
      <c r="R138" t="s">
        <v>1879</v>
      </c>
      <c r="S138" t="s">
        <v>1880</v>
      </c>
      <c r="T138" t="s">
        <v>1939</v>
      </c>
      <c r="U138" s="75">
        <v>500</v>
      </c>
      <c r="V138">
        <v>150</v>
      </c>
      <c r="W138">
        <v>75000</v>
      </c>
      <c r="AH138" s="16"/>
      <c r="AI138" t="s">
        <v>1375</v>
      </c>
    </row>
    <row r="139" spans="1:35" x14ac:dyDescent="0.25">
      <c r="A139" t="s">
        <v>1940</v>
      </c>
      <c r="B139" s="1">
        <v>5</v>
      </c>
      <c r="C139" t="s">
        <v>1888</v>
      </c>
      <c r="D139">
        <v>15607917</v>
      </c>
      <c r="E139" t="s">
        <v>1941</v>
      </c>
      <c r="F139" t="s">
        <v>1363</v>
      </c>
      <c r="G139" t="s">
        <v>1391</v>
      </c>
      <c r="H139" s="3" t="s">
        <v>1942</v>
      </c>
      <c r="I139">
        <v>2021</v>
      </c>
      <c r="J139" s="15" t="s">
        <v>1884</v>
      </c>
      <c r="K139">
        <v>2021</v>
      </c>
      <c r="L139" t="s">
        <v>1367</v>
      </c>
      <c r="M139" t="s">
        <v>1943</v>
      </c>
      <c r="N139" t="s">
        <v>1943</v>
      </c>
      <c r="O139" t="s">
        <v>1388</v>
      </c>
      <c r="P139" t="s">
        <v>133</v>
      </c>
      <c r="Q139">
        <f t="shared" si="6"/>
        <v>490</v>
      </c>
      <c r="R139" t="s">
        <v>1879</v>
      </c>
      <c r="S139" t="s">
        <v>1880</v>
      </c>
      <c r="T139" t="s">
        <v>1886</v>
      </c>
      <c r="U139" s="75">
        <v>490</v>
      </c>
      <c r="V139">
        <v>150</v>
      </c>
      <c r="W139">
        <v>73500</v>
      </c>
      <c r="AH139" s="16"/>
      <c r="AI139" t="s">
        <v>1375</v>
      </c>
    </row>
    <row r="140" spans="1:35" x14ac:dyDescent="0.25">
      <c r="A140" t="s">
        <v>1944</v>
      </c>
      <c r="B140" s="1">
        <v>5</v>
      </c>
      <c r="C140" t="s">
        <v>1875</v>
      </c>
      <c r="D140">
        <v>15615928</v>
      </c>
      <c r="E140" t="s">
        <v>1945</v>
      </c>
      <c r="F140" t="s">
        <v>1363</v>
      </c>
      <c r="G140" t="s">
        <v>1364</v>
      </c>
      <c r="H140" s="3" t="s">
        <v>1942</v>
      </c>
      <c r="I140">
        <v>2021</v>
      </c>
      <c r="J140" s="15" t="s">
        <v>1884</v>
      </c>
      <c r="K140">
        <v>2021</v>
      </c>
      <c r="L140" t="s">
        <v>1394</v>
      </c>
      <c r="M140" t="s">
        <v>1864</v>
      </c>
      <c r="N140" t="s">
        <v>1938</v>
      </c>
      <c r="O140" t="s">
        <v>1408</v>
      </c>
      <c r="P140" t="s">
        <v>1878</v>
      </c>
      <c r="Q140">
        <f t="shared" si="6"/>
        <v>500</v>
      </c>
      <c r="R140" t="s">
        <v>1879</v>
      </c>
      <c r="S140" t="s">
        <v>1880</v>
      </c>
      <c r="T140" t="s">
        <v>1905</v>
      </c>
      <c r="U140" s="75">
        <v>500</v>
      </c>
      <c r="V140">
        <v>150</v>
      </c>
      <c r="W140">
        <v>75000</v>
      </c>
      <c r="AH140" s="16"/>
      <c r="AI140" t="s">
        <v>1375</v>
      </c>
    </row>
    <row r="141" spans="1:35" x14ac:dyDescent="0.25">
      <c r="A141" t="s">
        <v>1946</v>
      </c>
      <c r="B141" s="1">
        <v>5</v>
      </c>
      <c r="C141" t="s">
        <v>1875</v>
      </c>
      <c r="D141">
        <v>14948818</v>
      </c>
      <c r="E141" t="s">
        <v>1947</v>
      </c>
      <c r="F141" t="s">
        <v>1363</v>
      </c>
      <c r="G141" t="s">
        <v>1364</v>
      </c>
      <c r="H141" s="3" t="s">
        <v>1948</v>
      </c>
      <c r="I141">
        <v>2021</v>
      </c>
      <c r="J141" s="15" t="s">
        <v>1949</v>
      </c>
      <c r="K141">
        <v>2021</v>
      </c>
      <c r="L141" t="s">
        <v>1367</v>
      </c>
      <c r="M141" t="s">
        <v>1864</v>
      </c>
      <c r="N141" t="s">
        <v>1865</v>
      </c>
      <c r="O141" t="s">
        <v>1370</v>
      </c>
      <c r="P141" t="s">
        <v>1878</v>
      </c>
      <c r="Q141">
        <f t="shared" si="6"/>
        <v>365</v>
      </c>
      <c r="R141" t="s">
        <v>1867</v>
      </c>
      <c r="S141" t="s">
        <v>1868</v>
      </c>
      <c r="T141" t="s">
        <v>1950</v>
      </c>
      <c r="U141" s="75">
        <v>365</v>
      </c>
      <c r="V141">
        <v>178</v>
      </c>
      <c r="W141">
        <v>64970</v>
      </c>
      <c r="AH141" s="16"/>
      <c r="AI141" t="s">
        <v>1375</v>
      </c>
    </row>
    <row r="142" spans="1:35" x14ac:dyDescent="0.25">
      <c r="A142" t="s">
        <v>1951</v>
      </c>
      <c r="B142" s="1">
        <v>5</v>
      </c>
      <c r="C142" t="s">
        <v>1888</v>
      </c>
      <c r="D142">
        <v>15619397</v>
      </c>
      <c r="E142" t="s">
        <v>1952</v>
      </c>
      <c r="F142" t="s">
        <v>1363</v>
      </c>
      <c r="G142" t="s">
        <v>1391</v>
      </c>
      <c r="H142" s="3" t="s">
        <v>1877</v>
      </c>
      <c r="I142">
        <v>2021</v>
      </c>
      <c r="J142" s="15" t="s">
        <v>1953</v>
      </c>
      <c r="K142">
        <v>2021</v>
      </c>
      <c r="L142" t="s">
        <v>1367</v>
      </c>
      <c r="M142" t="s">
        <v>1943</v>
      </c>
      <c r="N142" t="s">
        <v>1943</v>
      </c>
      <c r="O142" t="s">
        <v>1388</v>
      </c>
      <c r="P142" t="s">
        <v>133</v>
      </c>
      <c r="Q142">
        <f t="shared" si="6"/>
        <v>490</v>
      </c>
      <c r="R142" t="s">
        <v>1879</v>
      </c>
      <c r="S142" t="s">
        <v>1880</v>
      </c>
      <c r="T142" t="s">
        <v>1905</v>
      </c>
      <c r="U142" s="75">
        <v>490</v>
      </c>
      <c r="V142">
        <v>150</v>
      </c>
      <c r="W142">
        <v>73500</v>
      </c>
      <c r="AH142" s="16"/>
      <c r="AI142" t="s">
        <v>1375</v>
      </c>
    </row>
    <row r="143" spans="1:35" x14ac:dyDescent="0.25">
      <c r="A143" t="s">
        <v>1954</v>
      </c>
      <c r="B143" s="1">
        <v>5</v>
      </c>
      <c r="C143" t="s">
        <v>1888</v>
      </c>
      <c r="D143">
        <v>15597709</v>
      </c>
      <c r="E143" t="s">
        <v>1955</v>
      </c>
      <c r="F143" t="s">
        <v>1363</v>
      </c>
      <c r="G143" t="s">
        <v>1391</v>
      </c>
      <c r="H143" s="3" t="s">
        <v>1465</v>
      </c>
      <c r="I143">
        <v>2021</v>
      </c>
      <c r="J143" s="15" t="s">
        <v>1877</v>
      </c>
      <c r="K143">
        <v>2021</v>
      </c>
      <c r="L143" t="s">
        <v>1367</v>
      </c>
      <c r="M143" t="s">
        <v>1943</v>
      </c>
      <c r="N143" t="s">
        <v>1943</v>
      </c>
      <c r="O143" t="s">
        <v>1388</v>
      </c>
      <c r="P143" t="s">
        <v>133</v>
      </c>
      <c r="Q143">
        <f t="shared" si="6"/>
        <v>490</v>
      </c>
      <c r="R143" t="s">
        <v>1879</v>
      </c>
      <c r="S143" t="s">
        <v>1880</v>
      </c>
      <c r="T143" t="s">
        <v>1905</v>
      </c>
      <c r="U143" s="75">
        <v>490</v>
      </c>
      <c r="V143">
        <v>150</v>
      </c>
      <c r="W143">
        <v>73500</v>
      </c>
      <c r="AH143" s="16"/>
      <c r="AI143" t="s">
        <v>1375</v>
      </c>
    </row>
    <row r="144" spans="1:35" x14ac:dyDescent="0.25">
      <c r="A144" t="s">
        <v>1956</v>
      </c>
      <c r="B144" s="1">
        <v>5</v>
      </c>
      <c r="C144" t="s">
        <v>1888</v>
      </c>
      <c r="D144">
        <v>14110857</v>
      </c>
      <c r="E144" t="s">
        <v>1912</v>
      </c>
      <c r="F144" t="s">
        <v>1363</v>
      </c>
      <c r="G144" t="s">
        <v>1391</v>
      </c>
      <c r="H144" s="3" t="s">
        <v>1957</v>
      </c>
      <c r="I144">
        <v>2021</v>
      </c>
      <c r="J144" s="15" t="s">
        <v>1958</v>
      </c>
      <c r="K144">
        <v>2021</v>
      </c>
      <c r="L144" t="s">
        <v>1367</v>
      </c>
      <c r="M144" t="s">
        <v>1864</v>
      </c>
      <c r="N144" t="s">
        <v>1865</v>
      </c>
      <c r="O144" t="s">
        <v>1388</v>
      </c>
      <c r="P144" t="s">
        <v>1892</v>
      </c>
      <c r="Q144">
        <f t="shared" si="6"/>
        <v>500</v>
      </c>
      <c r="R144" t="s">
        <v>1867</v>
      </c>
      <c r="S144" t="s">
        <v>1868</v>
      </c>
      <c r="T144" t="s">
        <v>1869</v>
      </c>
      <c r="U144" s="75">
        <v>500</v>
      </c>
      <c r="V144">
        <v>178</v>
      </c>
      <c r="W144">
        <v>89000</v>
      </c>
      <c r="AH144" s="16"/>
      <c r="AI144" t="s">
        <v>1375</v>
      </c>
    </row>
    <row r="145" spans="1:35" x14ac:dyDescent="0.25">
      <c r="A145" t="s">
        <v>1959</v>
      </c>
      <c r="B145" s="1">
        <v>5</v>
      </c>
      <c r="C145" t="s">
        <v>1888</v>
      </c>
      <c r="D145">
        <v>14110857</v>
      </c>
      <c r="E145" t="s">
        <v>1912</v>
      </c>
      <c r="F145" t="s">
        <v>1363</v>
      </c>
      <c r="G145" t="s">
        <v>1391</v>
      </c>
      <c r="H145" s="3" t="s">
        <v>1957</v>
      </c>
      <c r="I145">
        <v>2021</v>
      </c>
      <c r="J145" s="15" t="s">
        <v>1958</v>
      </c>
      <c r="K145">
        <v>2021</v>
      </c>
      <c r="L145" t="s">
        <v>1367</v>
      </c>
      <c r="M145" t="s">
        <v>1864</v>
      </c>
      <c r="N145" t="s">
        <v>1865</v>
      </c>
      <c r="O145" t="s">
        <v>1388</v>
      </c>
      <c r="P145" t="s">
        <v>1892</v>
      </c>
      <c r="Q145">
        <f t="shared" si="6"/>
        <v>500</v>
      </c>
      <c r="R145" t="s">
        <v>1871</v>
      </c>
      <c r="S145" t="s">
        <v>1872</v>
      </c>
      <c r="T145" t="s">
        <v>1960</v>
      </c>
      <c r="U145" s="75">
        <v>500</v>
      </c>
      <c r="V145">
        <v>180</v>
      </c>
      <c r="W145">
        <v>90000</v>
      </c>
      <c r="AH145" s="16"/>
      <c r="AI145" t="s">
        <v>1375</v>
      </c>
    </row>
    <row r="146" spans="1:35" x14ac:dyDescent="0.25">
      <c r="A146" t="s">
        <v>1961</v>
      </c>
      <c r="B146" s="1">
        <v>5</v>
      </c>
      <c r="C146" t="s">
        <v>1888</v>
      </c>
      <c r="D146">
        <v>15648958</v>
      </c>
      <c r="E146" t="s">
        <v>1962</v>
      </c>
      <c r="F146" t="s">
        <v>1363</v>
      </c>
      <c r="G146" t="s">
        <v>1391</v>
      </c>
      <c r="H146" s="3" t="s">
        <v>1953</v>
      </c>
      <c r="I146">
        <v>2021</v>
      </c>
      <c r="J146" s="15" t="s">
        <v>1963</v>
      </c>
      <c r="K146">
        <v>2021</v>
      </c>
      <c r="L146" t="s">
        <v>1367</v>
      </c>
      <c r="M146" t="s">
        <v>1943</v>
      </c>
      <c r="N146" t="s">
        <v>1943</v>
      </c>
      <c r="O146" t="s">
        <v>1388</v>
      </c>
      <c r="P146" t="s">
        <v>133</v>
      </c>
      <c r="Q146">
        <f t="shared" si="6"/>
        <v>490</v>
      </c>
      <c r="R146" t="s">
        <v>1879</v>
      </c>
      <c r="S146" t="s">
        <v>1880</v>
      </c>
      <c r="T146" t="s">
        <v>1964</v>
      </c>
      <c r="U146" s="75">
        <v>490</v>
      </c>
      <c r="V146">
        <v>150</v>
      </c>
      <c r="W146">
        <v>73500</v>
      </c>
      <c r="AH146" s="16"/>
      <c r="AI146" t="s">
        <v>1375</v>
      </c>
    </row>
    <row r="147" spans="1:35" x14ac:dyDescent="0.25">
      <c r="A147" t="s">
        <v>1965</v>
      </c>
      <c r="B147" s="1">
        <v>5</v>
      </c>
      <c r="C147" t="s">
        <v>1875</v>
      </c>
      <c r="D147">
        <v>15629732</v>
      </c>
      <c r="E147" t="s">
        <v>1883</v>
      </c>
      <c r="F147" t="s">
        <v>1363</v>
      </c>
      <c r="G147" t="s">
        <v>1757</v>
      </c>
      <c r="H147" s="3" t="s">
        <v>1884</v>
      </c>
      <c r="I147">
        <v>2021</v>
      </c>
      <c r="J147" s="15" t="s">
        <v>1885</v>
      </c>
      <c r="K147">
        <v>2021</v>
      </c>
      <c r="L147" t="s">
        <v>1622</v>
      </c>
      <c r="M147" t="s">
        <v>1864</v>
      </c>
      <c r="N147" t="s">
        <v>1865</v>
      </c>
      <c r="O147" t="s">
        <v>1388</v>
      </c>
      <c r="P147" t="s">
        <v>1878</v>
      </c>
      <c r="Q147">
        <f t="shared" si="6"/>
        <v>200</v>
      </c>
      <c r="R147" t="s">
        <v>1867</v>
      </c>
      <c r="S147" t="s">
        <v>1868</v>
      </c>
      <c r="T147" t="s">
        <v>1869</v>
      </c>
      <c r="U147" s="75">
        <v>200</v>
      </c>
      <c r="V147">
        <v>178</v>
      </c>
      <c r="W147">
        <v>35600</v>
      </c>
      <c r="AH147" s="16"/>
      <c r="AI147" t="s">
        <v>1375</v>
      </c>
    </row>
    <row r="148" spans="1:35" x14ac:dyDescent="0.25">
      <c r="A148" t="s">
        <v>1966</v>
      </c>
      <c r="B148" s="1">
        <v>5</v>
      </c>
      <c r="C148" t="s">
        <v>1860</v>
      </c>
      <c r="D148">
        <v>16974573</v>
      </c>
      <c r="E148" t="s">
        <v>1967</v>
      </c>
      <c r="F148" t="s">
        <v>1363</v>
      </c>
      <c r="G148" t="s">
        <v>1391</v>
      </c>
      <c r="H148" s="3" t="s">
        <v>1500</v>
      </c>
      <c r="I148">
        <v>2022</v>
      </c>
      <c r="J148" s="15" t="s">
        <v>1501</v>
      </c>
      <c r="K148">
        <v>2022</v>
      </c>
      <c r="L148" t="s">
        <v>1367</v>
      </c>
      <c r="M148" t="s">
        <v>1864</v>
      </c>
      <c r="N148" t="s">
        <v>1865</v>
      </c>
      <c r="O148" t="s">
        <v>1370</v>
      </c>
      <c r="P148" t="s">
        <v>1866</v>
      </c>
      <c r="Q148">
        <f t="shared" si="6"/>
        <v>600</v>
      </c>
      <c r="R148" t="s">
        <v>1871</v>
      </c>
      <c r="S148" t="s">
        <v>1872</v>
      </c>
      <c r="T148" t="s">
        <v>1968</v>
      </c>
      <c r="U148" s="75">
        <v>600</v>
      </c>
      <c r="V148">
        <v>180</v>
      </c>
      <c r="W148">
        <v>108000</v>
      </c>
      <c r="AH148" s="16"/>
      <c r="AI148" t="s">
        <v>1375</v>
      </c>
    </row>
    <row r="149" spans="1:35" x14ac:dyDescent="0.25">
      <c r="A149" t="s">
        <v>1969</v>
      </c>
      <c r="B149" s="1">
        <v>5</v>
      </c>
      <c r="C149" t="s">
        <v>1888</v>
      </c>
      <c r="D149">
        <v>14450798</v>
      </c>
      <c r="E149" t="s">
        <v>1970</v>
      </c>
      <c r="F149" t="s">
        <v>1363</v>
      </c>
      <c r="G149" t="s">
        <v>1391</v>
      </c>
      <c r="H149" s="3" t="s">
        <v>1971</v>
      </c>
      <c r="I149">
        <v>2021</v>
      </c>
      <c r="J149" s="15" t="s">
        <v>1972</v>
      </c>
      <c r="K149">
        <v>2021</v>
      </c>
      <c r="L149" t="s">
        <v>1367</v>
      </c>
      <c r="M149" t="s">
        <v>1864</v>
      </c>
      <c r="N149" t="s">
        <v>1865</v>
      </c>
      <c r="O149" t="s">
        <v>1370</v>
      </c>
      <c r="P149" t="s">
        <v>1892</v>
      </c>
      <c r="Q149">
        <f t="shared" si="6"/>
        <v>535</v>
      </c>
      <c r="R149" t="s">
        <v>1867</v>
      </c>
      <c r="S149" t="s">
        <v>1868</v>
      </c>
      <c r="T149" t="s">
        <v>1177</v>
      </c>
      <c r="U149" s="75">
        <v>535</v>
      </c>
      <c r="V149">
        <v>168</v>
      </c>
      <c r="W149">
        <v>89880</v>
      </c>
      <c r="AH149" s="16"/>
      <c r="AI149" t="s">
        <v>1375</v>
      </c>
    </row>
    <row r="150" spans="1:35" x14ac:dyDescent="0.25">
      <c r="A150" t="s">
        <v>1973</v>
      </c>
      <c r="B150" s="1">
        <v>5</v>
      </c>
      <c r="C150" t="s">
        <v>1888</v>
      </c>
      <c r="D150">
        <v>14450798</v>
      </c>
      <c r="E150" t="s">
        <v>1970</v>
      </c>
      <c r="F150" t="s">
        <v>1363</v>
      </c>
      <c r="G150" t="s">
        <v>1391</v>
      </c>
      <c r="H150" s="3" t="s">
        <v>1971</v>
      </c>
      <c r="I150">
        <v>2021</v>
      </c>
      <c r="J150" s="15" t="s">
        <v>1972</v>
      </c>
      <c r="K150">
        <v>2021</v>
      </c>
      <c r="L150" t="s">
        <v>1367</v>
      </c>
      <c r="M150" t="s">
        <v>1864</v>
      </c>
      <c r="N150" t="s">
        <v>1865</v>
      </c>
      <c r="O150" t="s">
        <v>1370</v>
      </c>
      <c r="P150" t="s">
        <v>1892</v>
      </c>
      <c r="Q150">
        <f t="shared" si="6"/>
        <v>535</v>
      </c>
      <c r="R150" t="s">
        <v>1871</v>
      </c>
      <c r="S150" t="s">
        <v>1872</v>
      </c>
      <c r="T150" t="s">
        <v>1974</v>
      </c>
      <c r="U150" s="75">
        <v>535</v>
      </c>
      <c r="V150">
        <v>180</v>
      </c>
      <c r="W150">
        <v>96300</v>
      </c>
      <c r="AH150" s="16"/>
      <c r="AI150" t="s">
        <v>1375</v>
      </c>
    </row>
    <row r="151" spans="1:35" x14ac:dyDescent="0.25">
      <c r="A151" t="s">
        <v>1975</v>
      </c>
      <c r="B151" s="1">
        <v>5</v>
      </c>
      <c r="C151" t="s">
        <v>1860</v>
      </c>
      <c r="D151">
        <v>16974581</v>
      </c>
      <c r="E151" t="s">
        <v>1976</v>
      </c>
      <c r="F151" t="s">
        <v>1363</v>
      </c>
      <c r="G151" t="s">
        <v>1391</v>
      </c>
      <c r="H151" s="3" t="s">
        <v>1500</v>
      </c>
      <c r="I151">
        <v>2022</v>
      </c>
      <c r="J151" s="15" t="s">
        <v>1501</v>
      </c>
      <c r="K151">
        <v>2022</v>
      </c>
      <c r="L151" t="s">
        <v>1367</v>
      </c>
      <c r="M151" t="s">
        <v>1864</v>
      </c>
      <c r="N151" t="s">
        <v>1865</v>
      </c>
      <c r="O151" t="s">
        <v>1370</v>
      </c>
      <c r="P151" t="s">
        <v>1866</v>
      </c>
      <c r="Q151">
        <f t="shared" si="6"/>
        <v>600</v>
      </c>
      <c r="R151" t="s">
        <v>1879</v>
      </c>
      <c r="S151" t="s">
        <v>1880</v>
      </c>
      <c r="T151" t="s">
        <v>1977</v>
      </c>
      <c r="U151" s="75">
        <v>600</v>
      </c>
      <c r="V151">
        <v>131</v>
      </c>
      <c r="W151">
        <v>78600</v>
      </c>
      <c r="AH151" s="16"/>
      <c r="AI151" t="s">
        <v>1375</v>
      </c>
    </row>
    <row r="152" spans="1:35" x14ac:dyDescent="0.25">
      <c r="A152" t="s">
        <v>1978</v>
      </c>
      <c r="B152" s="1">
        <v>5</v>
      </c>
      <c r="C152" t="s">
        <v>1860</v>
      </c>
      <c r="D152">
        <v>16974581</v>
      </c>
      <c r="E152" t="s">
        <v>1976</v>
      </c>
      <c r="F152" t="s">
        <v>1363</v>
      </c>
      <c r="G152" t="s">
        <v>1391</v>
      </c>
      <c r="H152" s="3" t="s">
        <v>1500</v>
      </c>
      <c r="I152">
        <v>2022</v>
      </c>
      <c r="J152" s="15" t="s">
        <v>1501</v>
      </c>
      <c r="K152">
        <v>2022</v>
      </c>
      <c r="L152" t="s">
        <v>1367</v>
      </c>
      <c r="M152" t="s">
        <v>1864</v>
      </c>
      <c r="N152" t="s">
        <v>1865</v>
      </c>
      <c r="O152" t="s">
        <v>1370</v>
      </c>
      <c r="P152" t="s">
        <v>1866</v>
      </c>
      <c r="Q152">
        <f t="shared" si="6"/>
        <v>600</v>
      </c>
      <c r="R152" t="s">
        <v>1927</v>
      </c>
      <c r="S152" t="s">
        <v>1928</v>
      </c>
      <c r="T152" t="s">
        <v>1929</v>
      </c>
      <c r="U152" s="75">
        <v>600</v>
      </c>
      <c r="V152">
        <v>155</v>
      </c>
      <c r="W152">
        <v>93000</v>
      </c>
      <c r="AH152" s="16"/>
      <c r="AI152" t="s">
        <v>1375</v>
      </c>
    </row>
    <row r="153" spans="1:35" x14ac:dyDescent="0.25">
      <c r="A153" t="s">
        <v>1979</v>
      </c>
      <c r="B153" s="1">
        <v>5</v>
      </c>
      <c r="C153" t="s">
        <v>1860</v>
      </c>
      <c r="D153">
        <v>16974581</v>
      </c>
      <c r="E153" t="s">
        <v>1976</v>
      </c>
      <c r="F153" t="s">
        <v>1363</v>
      </c>
      <c r="G153" t="s">
        <v>1391</v>
      </c>
      <c r="H153" s="3" t="s">
        <v>1500</v>
      </c>
      <c r="I153">
        <v>2022</v>
      </c>
      <c r="J153" s="15" t="s">
        <v>1501</v>
      </c>
      <c r="K153">
        <v>2022</v>
      </c>
      <c r="L153" t="s">
        <v>1367</v>
      </c>
      <c r="M153" t="s">
        <v>1864</v>
      </c>
      <c r="N153" t="s">
        <v>1865</v>
      </c>
      <c r="O153" t="s">
        <v>1370</v>
      </c>
      <c r="P153" t="s">
        <v>1866</v>
      </c>
      <c r="Q153">
        <f t="shared" si="6"/>
        <v>600</v>
      </c>
      <c r="R153" t="s">
        <v>1871</v>
      </c>
      <c r="S153" t="s">
        <v>1872</v>
      </c>
      <c r="T153" t="s">
        <v>1968</v>
      </c>
      <c r="U153" s="75">
        <v>600</v>
      </c>
      <c r="V153">
        <v>180</v>
      </c>
      <c r="W153">
        <v>108000</v>
      </c>
      <c r="AH153" s="16"/>
      <c r="AI153" t="s">
        <v>1375</v>
      </c>
    </row>
    <row r="154" spans="1:35" x14ac:dyDescent="0.25">
      <c r="A154" t="s">
        <v>1980</v>
      </c>
      <c r="B154" s="1">
        <v>5</v>
      </c>
      <c r="C154" t="s">
        <v>1860</v>
      </c>
      <c r="D154">
        <v>16974581</v>
      </c>
      <c r="E154" t="s">
        <v>1976</v>
      </c>
      <c r="F154" t="s">
        <v>1363</v>
      </c>
      <c r="G154" t="s">
        <v>1391</v>
      </c>
      <c r="H154" s="3" t="s">
        <v>1500</v>
      </c>
      <c r="I154">
        <v>2022</v>
      </c>
      <c r="J154" s="15" t="s">
        <v>1501</v>
      </c>
      <c r="K154">
        <v>2022</v>
      </c>
      <c r="L154" t="s">
        <v>1367</v>
      </c>
      <c r="M154" t="s">
        <v>1864</v>
      </c>
      <c r="N154" t="s">
        <v>1865</v>
      </c>
      <c r="O154" t="s">
        <v>1370</v>
      </c>
      <c r="P154" t="s">
        <v>1866</v>
      </c>
      <c r="Q154">
        <f t="shared" si="6"/>
        <v>600</v>
      </c>
      <c r="R154" t="s">
        <v>1867</v>
      </c>
      <c r="S154" t="s">
        <v>1868</v>
      </c>
      <c r="T154" t="s">
        <v>1869</v>
      </c>
      <c r="U154" s="75">
        <v>600</v>
      </c>
      <c r="V154">
        <v>142</v>
      </c>
      <c r="W154">
        <v>85200</v>
      </c>
      <c r="AH154" s="16"/>
      <c r="AI154" t="s">
        <v>1375</v>
      </c>
    </row>
    <row r="155" spans="1:35" x14ac:dyDescent="0.25">
      <c r="A155" t="s">
        <v>1981</v>
      </c>
      <c r="B155" s="1">
        <v>5</v>
      </c>
      <c r="C155" t="s">
        <v>1860</v>
      </c>
      <c r="D155">
        <v>14528576</v>
      </c>
      <c r="E155" t="s">
        <v>1982</v>
      </c>
      <c r="F155" t="s">
        <v>1363</v>
      </c>
      <c r="G155" t="s">
        <v>1391</v>
      </c>
      <c r="H155" s="3" t="s">
        <v>1983</v>
      </c>
      <c r="I155">
        <v>2021</v>
      </c>
      <c r="J155" s="15" t="s">
        <v>1984</v>
      </c>
      <c r="K155">
        <v>2021</v>
      </c>
      <c r="L155" t="s">
        <v>1394</v>
      </c>
      <c r="M155" t="s">
        <v>1864</v>
      </c>
      <c r="N155" t="s">
        <v>1938</v>
      </c>
      <c r="O155" t="s">
        <v>1408</v>
      </c>
      <c r="P155" t="s">
        <v>1866</v>
      </c>
      <c r="Q155">
        <f t="shared" si="6"/>
        <v>650</v>
      </c>
      <c r="R155" t="s">
        <v>1871</v>
      </c>
      <c r="S155" t="s">
        <v>1872</v>
      </c>
      <c r="T155" t="s">
        <v>1974</v>
      </c>
      <c r="U155" s="75">
        <v>650</v>
      </c>
      <c r="V155">
        <v>180</v>
      </c>
      <c r="W155">
        <v>117000</v>
      </c>
      <c r="AH155" s="16"/>
      <c r="AI155" t="s">
        <v>1375</v>
      </c>
    </row>
    <row r="156" spans="1:35" x14ac:dyDescent="0.25">
      <c r="A156" t="s">
        <v>1985</v>
      </c>
      <c r="B156" s="1">
        <v>5</v>
      </c>
      <c r="C156" t="s">
        <v>1860</v>
      </c>
      <c r="D156">
        <v>14528576</v>
      </c>
      <c r="E156" t="s">
        <v>1982</v>
      </c>
      <c r="F156" t="s">
        <v>1363</v>
      </c>
      <c r="G156" t="s">
        <v>1391</v>
      </c>
      <c r="H156" s="3" t="s">
        <v>1983</v>
      </c>
      <c r="I156">
        <v>2021</v>
      </c>
      <c r="J156" s="15" t="s">
        <v>1984</v>
      </c>
      <c r="K156">
        <v>2021</v>
      </c>
      <c r="L156" t="s">
        <v>1394</v>
      </c>
      <c r="M156" t="s">
        <v>1864</v>
      </c>
      <c r="N156" t="s">
        <v>1938</v>
      </c>
      <c r="O156" t="s">
        <v>1408</v>
      </c>
      <c r="P156" t="s">
        <v>1866</v>
      </c>
      <c r="Q156">
        <f t="shared" si="6"/>
        <v>650</v>
      </c>
      <c r="R156" t="s">
        <v>1867</v>
      </c>
      <c r="S156" t="s">
        <v>1868</v>
      </c>
      <c r="T156" t="s">
        <v>1177</v>
      </c>
      <c r="U156" s="75">
        <v>650</v>
      </c>
      <c r="V156">
        <v>178</v>
      </c>
      <c r="W156">
        <v>115700</v>
      </c>
      <c r="AH156" s="16"/>
      <c r="AI156" t="s">
        <v>1375</v>
      </c>
    </row>
    <row r="157" spans="1:35" x14ac:dyDescent="0.25">
      <c r="A157" t="s">
        <v>1986</v>
      </c>
      <c r="B157" s="1">
        <v>5</v>
      </c>
      <c r="C157" t="s">
        <v>1860</v>
      </c>
      <c r="D157">
        <v>14564440</v>
      </c>
      <c r="E157" t="s">
        <v>1987</v>
      </c>
      <c r="F157" t="s">
        <v>1363</v>
      </c>
      <c r="G157" t="s">
        <v>1391</v>
      </c>
      <c r="H157" s="3" t="s">
        <v>1988</v>
      </c>
      <c r="I157">
        <v>2021</v>
      </c>
      <c r="J157" s="15" t="s">
        <v>1989</v>
      </c>
      <c r="K157">
        <v>2021</v>
      </c>
      <c r="L157" t="s">
        <v>1394</v>
      </c>
      <c r="M157" t="s">
        <v>1864</v>
      </c>
      <c r="N157" t="s">
        <v>1938</v>
      </c>
      <c r="O157" t="s">
        <v>1408</v>
      </c>
      <c r="P157" t="s">
        <v>1866</v>
      </c>
      <c r="Q157">
        <f t="shared" si="6"/>
        <v>490</v>
      </c>
      <c r="R157" t="s">
        <v>1867</v>
      </c>
      <c r="S157" t="s">
        <v>1868</v>
      </c>
      <c r="T157" t="s">
        <v>1869</v>
      </c>
      <c r="U157" s="75">
        <v>490</v>
      </c>
      <c r="V157">
        <v>178</v>
      </c>
      <c r="W157">
        <v>87220</v>
      </c>
      <c r="AH157" s="16"/>
      <c r="AI157" t="s">
        <v>1375</v>
      </c>
    </row>
    <row r="158" spans="1:35" x14ac:dyDescent="0.25">
      <c r="A158" t="s">
        <v>1990</v>
      </c>
      <c r="B158" s="1">
        <v>5</v>
      </c>
      <c r="C158" t="s">
        <v>1860</v>
      </c>
      <c r="D158">
        <v>14292254</v>
      </c>
      <c r="E158" t="s">
        <v>1991</v>
      </c>
      <c r="F158" t="s">
        <v>1363</v>
      </c>
      <c r="G158" t="s">
        <v>1391</v>
      </c>
      <c r="H158" s="3" t="s">
        <v>1992</v>
      </c>
      <c r="I158">
        <v>2021</v>
      </c>
      <c r="J158" s="15" t="s">
        <v>1993</v>
      </c>
      <c r="K158">
        <v>2021</v>
      </c>
      <c r="L158" t="s">
        <v>1367</v>
      </c>
      <c r="M158" t="s">
        <v>1864</v>
      </c>
      <c r="N158" t="s">
        <v>1865</v>
      </c>
      <c r="O158" t="s">
        <v>1388</v>
      </c>
      <c r="P158" t="s">
        <v>1866</v>
      </c>
      <c r="Q158">
        <f t="shared" si="6"/>
        <v>535</v>
      </c>
      <c r="R158" t="s">
        <v>1867</v>
      </c>
      <c r="S158" t="s">
        <v>1868</v>
      </c>
      <c r="T158" t="s">
        <v>1869</v>
      </c>
      <c r="U158" s="75">
        <v>535</v>
      </c>
      <c r="V158">
        <v>168</v>
      </c>
      <c r="W158">
        <v>89880</v>
      </c>
      <c r="AH158" s="16"/>
      <c r="AI158" t="s">
        <v>1375</v>
      </c>
    </row>
    <row r="159" spans="1:35" x14ac:dyDescent="0.25">
      <c r="A159" t="s">
        <v>1994</v>
      </c>
      <c r="B159" s="1">
        <v>5</v>
      </c>
      <c r="C159" t="s">
        <v>1860</v>
      </c>
      <c r="D159">
        <v>14292254</v>
      </c>
      <c r="E159" t="s">
        <v>1991</v>
      </c>
      <c r="F159" t="s">
        <v>1363</v>
      </c>
      <c r="G159" t="s">
        <v>1391</v>
      </c>
      <c r="H159" s="3" t="s">
        <v>1992</v>
      </c>
      <c r="I159">
        <v>2021</v>
      </c>
      <c r="J159" s="15" t="s">
        <v>1993</v>
      </c>
      <c r="K159">
        <v>2021</v>
      </c>
      <c r="L159" t="s">
        <v>1367</v>
      </c>
      <c r="M159" t="s">
        <v>1864</v>
      </c>
      <c r="N159" t="s">
        <v>1865</v>
      </c>
      <c r="O159" t="s">
        <v>1388</v>
      </c>
      <c r="P159" t="s">
        <v>1866</v>
      </c>
      <c r="Q159">
        <f t="shared" si="6"/>
        <v>535</v>
      </c>
      <c r="R159" t="s">
        <v>1871</v>
      </c>
      <c r="S159" t="s">
        <v>1872</v>
      </c>
      <c r="T159" t="s">
        <v>1974</v>
      </c>
      <c r="U159" s="75">
        <v>535</v>
      </c>
      <c r="V159">
        <v>180</v>
      </c>
      <c r="W159">
        <v>96300</v>
      </c>
      <c r="AH159" s="16"/>
      <c r="AI159" t="s">
        <v>1375</v>
      </c>
    </row>
    <row r="160" spans="1:35" x14ac:dyDescent="0.25">
      <c r="A160" t="s">
        <v>1995</v>
      </c>
      <c r="B160" s="1">
        <v>5</v>
      </c>
      <c r="C160" t="s">
        <v>1875</v>
      </c>
      <c r="D160">
        <v>15773485</v>
      </c>
      <c r="E160" t="s">
        <v>1996</v>
      </c>
      <c r="F160" t="s">
        <v>1997</v>
      </c>
      <c r="G160" t="s">
        <v>1364</v>
      </c>
      <c r="H160" s="3" t="s">
        <v>1998</v>
      </c>
      <c r="I160">
        <v>2021</v>
      </c>
      <c r="J160" s="15" t="s">
        <v>1999</v>
      </c>
      <c r="K160">
        <v>2021</v>
      </c>
      <c r="L160" t="s">
        <v>1367</v>
      </c>
      <c r="M160" t="s">
        <v>1864</v>
      </c>
      <c r="N160" t="s">
        <v>2000</v>
      </c>
      <c r="O160" t="s">
        <v>1370</v>
      </c>
      <c r="P160" t="s">
        <v>1878</v>
      </c>
      <c r="Q160">
        <f t="shared" si="6"/>
        <v>875</v>
      </c>
      <c r="R160" t="s">
        <v>1867</v>
      </c>
      <c r="S160" t="s">
        <v>1868</v>
      </c>
      <c r="T160" t="s">
        <v>2001</v>
      </c>
      <c r="U160" s="75">
        <v>875</v>
      </c>
      <c r="V160">
        <v>178</v>
      </c>
      <c r="W160">
        <v>155750</v>
      </c>
      <c r="AH160" s="16"/>
      <c r="AI160" t="s">
        <v>1375</v>
      </c>
    </row>
    <row r="161" spans="1:35" x14ac:dyDescent="0.25">
      <c r="A161" t="s">
        <v>2002</v>
      </c>
      <c r="B161" s="1">
        <v>5</v>
      </c>
      <c r="C161" t="s">
        <v>1875</v>
      </c>
      <c r="D161">
        <v>14194163</v>
      </c>
      <c r="E161" t="s">
        <v>2003</v>
      </c>
      <c r="F161" t="s">
        <v>1363</v>
      </c>
      <c r="G161" t="s">
        <v>1364</v>
      </c>
      <c r="H161" s="3" t="s">
        <v>2004</v>
      </c>
      <c r="I161">
        <v>2021</v>
      </c>
      <c r="J161" s="15" t="s">
        <v>2005</v>
      </c>
      <c r="K161">
        <v>2021</v>
      </c>
      <c r="L161" t="s">
        <v>1367</v>
      </c>
      <c r="M161" t="s">
        <v>1864</v>
      </c>
      <c r="N161" t="s">
        <v>1865</v>
      </c>
      <c r="O161" t="s">
        <v>1388</v>
      </c>
      <c r="P161" t="s">
        <v>1878</v>
      </c>
      <c r="Q161">
        <f t="shared" si="6"/>
        <v>135</v>
      </c>
      <c r="R161" t="s">
        <v>1867</v>
      </c>
      <c r="S161" t="s">
        <v>1868</v>
      </c>
      <c r="T161" t="s">
        <v>2006</v>
      </c>
      <c r="U161" s="75">
        <v>135</v>
      </c>
      <c r="V161">
        <v>178</v>
      </c>
      <c r="W161">
        <v>24030</v>
      </c>
      <c r="AH161" s="16"/>
      <c r="AI161" t="s">
        <v>1375</v>
      </c>
    </row>
    <row r="162" spans="1:35" x14ac:dyDescent="0.25">
      <c r="A162" t="s">
        <v>2007</v>
      </c>
      <c r="B162" s="1">
        <v>5</v>
      </c>
      <c r="C162" t="s">
        <v>1888</v>
      </c>
      <c r="D162">
        <v>14078945</v>
      </c>
      <c r="E162" t="s">
        <v>1912</v>
      </c>
      <c r="F162" t="s">
        <v>1363</v>
      </c>
      <c r="G162" t="s">
        <v>1391</v>
      </c>
      <c r="H162" s="3" t="s">
        <v>2008</v>
      </c>
      <c r="I162">
        <v>2021</v>
      </c>
      <c r="J162" s="15" t="s">
        <v>2009</v>
      </c>
      <c r="K162">
        <v>2021</v>
      </c>
      <c r="L162" t="s">
        <v>1394</v>
      </c>
      <c r="M162" t="s">
        <v>1864</v>
      </c>
      <c r="N162" t="s">
        <v>1938</v>
      </c>
      <c r="O162" t="s">
        <v>1408</v>
      </c>
      <c r="P162" t="s">
        <v>1892</v>
      </c>
      <c r="Q162">
        <f t="shared" si="6"/>
        <v>555</v>
      </c>
      <c r="R162" t="s">
        <v>1871</v>
      </c>
      <c r="S162" t="s">
        <v>1872</v>
      </c>
      <c r="T162" t="s">
        <v>1960</v>
      </c>
      <c r="U162" s="75">
        <v>555</v>
      </c>
      <c r="V162">
        <v>180</v>
      </c>
      <c r="W162">
        <v>99900</v>
      </c>
      <c r="AH162" s="16"/>
      <c r="AI162" t="s">
        <v>1375</v>
      </c>
    </row>
    <row r="163" spans="1:35" x14ac:dyDescent="0.25">
      <c r="A163" t="s">
        <v>2010</v>
      </c>
      <c r="B163" s="1">
        <v>5</v>
      </c>
      <c r="C163" t="s">
        <v>1888</v>
      </c>
      <c r="D163">
        <v>14078945</v>
      </c>
      <c r="E163" t="s">
        <v>1912</v>
      </c>
      <c r="F163" t="s">
        <v>1363</v>
      </c>
      <c r="G163" t="s">
        <v>1391</v>
      </c>
      <c r="H163" s="3" t="s">
        <v>2008</v>
      </c>
      <c r="I163">
        <v>2021</v>
      </c>
      <c r="J163" s="15" t="s">
        <v>2009</v>
      </c>
      <c r="K163">
        <v>2021</v>
      </c>
      <c r="L163" t="s">
        <v>1394</v>
      </c>
      <c r="M163" t="s">
        <v>1864</v>
      </c>
      <c r="N163" t="s">
        <v>1938</v>
      </c>
      <c r="O163" t="s">
        <v>1408</v>
      </c>
      <c r="P163" t="s">
        <v>1892</v>
      </c>
      <c r="Q163">
        <f t="shared" si="6"/>
        <v>555</v>
      </c>
      <c r="R163" t="s">
        <v>1867</v>
      </c>
      <c r="S163" t="s">
        <v>1868</v>
      </c>
      <c r="T163" t="s">
        <v>1869</v>
      </c>
      <c r="U163" s="75">
        <v>555</v>
      </c>
      <c r="V163">
        <v>178</v>
      </c>
      <c r="W163">
        <v>98790</v>
      </c>
      <c r="AH163" s="16"/>
      <c r="AI163" t="s">
        <v>1375</v>
      </c>
    </row>
    <row r="164" spans="1:35" x14ac:dyDescent="0.25">
      <c r="A164" t="s">
        <v>2011</v>
      </c>
      <c r="B164" s="1">
        <v>5</v>
      </c>
      <c r="C164" t="s">
        <v>1860</v>
      </c>
      <c r="D164">
        <v>14777487</v>
      </c>
      <c r="E164" t="s">
        <v>2012</v>
      </c>
      <c r="F164" t="s">
        <v>1363</v>
      </c>
      <c r="G164" t="s">
        <v>1391</v>
      </c>
      <c r="H164" s="3" t="s">
        <v>2013</v>
      </c>
      <c r="I164">
        <v>2021</v>
      </c>
      <c r="J164" s="15" t="s">
        <v>2014</v>
      </c>
      <c r="K164">
        <v>2021</v>
      </c>
      <c r="L164" t="s">
        <v>1394</v>
      </c>
      <c r="M164" t="s">
        <v>1864</v>
      </c>
      <c r="N164" t="s">
        <v>1938</v>
      </c>
      <c r="O164" t="s">
        <v>1408</v>
      </c>
      <c r="P164" t="s">
        <v>1866</v>
      </c>
      <c r="Q164">
        <f t="shared" si="6"/>
        <v>490</v>
      </c>
      <c r="R164" t="s">
        <v>1867</v>
      </c>
      <c r="S164" t="s">
        <v>1868</v>
      </c>
      <c r="T164" t="s">
        <v>1869</v>
      </c>
      <c r="U164" s="75">
        <v>490</v>
      </c>
      <c r="V164">
        <v>178</v>
      </c>
      <c r="W164">
        <v>87220</v>
      </c>
      <c r="AH164" s="16"/>
      <c r="AI164" t="s">
        <v>1375</v>
      </c>
    </row>
    <row r="165" spans="1:35" x14ac:dyDescent="0.25">
      <c r="A165" t="s">
        <v>2015</v>
      </c>
      <c r="B165" s="1">
        <v>5</v>
      </c>
      <c r="C165" t="s">
        <v>1860</v>
      </c>
      <c r="D165">
        <v>14777487</v>
      </c>
      <c r="E165" t="s">
        <v>2012</v>
      </c>
      <c r="F165" t="s">
        <v>1363</v>
      </c>
      <c r="G165" t="s">
        <v>1391</v>
      </c>
      <c r="H165" s="3" t="s">
        <v>2013</v>
      </c>
      <c r="I165">
        <v>2021</v>
      </c>
      <c r="J165" s="15" t="s">
        <v>2014</v>
      </c>
      <c r="K165">
        <v>2021</v>
      </c>
      <c r="L165" t="s">
        <v>1394</v>
      </c>
      <c r="M165" t="s">
        <v>1864</v>
      </c>
      <c r="N165" t="s">
        <v>1938</v>
      </c>
      <c r="O165" t="s">
        <v>1408</v>
      </c>
      <c r="P165" t="s">
        <v>1866</v>
      </c>
      <c r="Q165">
        <f t="shared" si="6"/>
        <v>490</v>
      </c>
      <c r="R165" t="s">
        <v>2016</v>
      </c>
      <c r="S165" t="s">
        <v>2017</v>
      </c>
      <c r="T165" t="s">
        <v>2018</v>
      </c>
      <c r="U165" s="75">
        <v>490</v>
      </c>
      <c r="V165">
        <v>18.75</v>
      </c>
      <c r="W165">
        <v>9187.5</v>
      </c>
      <c r="AH165" s="16"/>
      <c r="AI165" t="s">
        <v>1375</v>
      </c>
    </row>
    <row r="166" spans="1:35" x14ac:dyDescent="0.25">
      <c r="A166" t="s">
        <v>2019</v>
      </c>
      <c r="B166" s="1">
        <v>5</v>
      </c>
      <c r="C166" t="s">
        <v>1860</v>
      </c>
      <c r="D166">
        <v>15036626</v>
      </c>
      <c r="E166" t="s">
        <v>2020</v>
      </c>
      <c r="F166" t="s">
        <v>1363</v>
      </c>
      <c r="G166" t="s">
        <v>1391</v>
      </c>
      <c r="H166" s="3" t="s">
        <v>2021</v>
      </c>
      <c r="I166">
        <v>2021</v>
      </c>
      <c r="J166" s="15" t="s">
        <v>1850</v>
      </c>
      <c r="K166">
        <v>2021</v>
      </c>
      <c r="L166" t="s">
        <v>1394</v>
      </c>
      <c r="M166" t="s">
        <v>1864</v>
      </c>
      <c r="N166" t="s">
        <v>1938</v>
      </c>
      <c r="O166" t="s">
        <v>1408</v>
      </c>
      <c r="P166" t="s">
        <v>1866</v>
      </c>
      <c r="Q166">
        <f t="shared" si="6"/>
        <v>490</v>
      </c>
      <c r="R166" t="s">
        <v>1867</v>
      </c>
      <c r="S166" t="s">
        <v>1868</v>
      </c>
      <c r="T166" t="s">
        <v>1869</v>
      </c>
      <c r="U166" s="75">
        <v>490</v>
      </c>
      <c r="V166">
        <v>178</v>
      </c>
      <c r="W166">
        <v>87220</v>
      </c>
      <c r="AH166" s="16"/>
      <c r="AI166" t="s">
        <v>1375</v>
      </c>
    </row>
    <row r="167" spans="1:35" x14ac:dyDescent="0.25">
      <c r="A167" t="s">
        <v>2022</v>
      </c>
      <c r="B167" s="1">
        <v>5</v>
      </c>
      <c r="C167" t="s">
        <v>1888</v>
      </c>
      <c r="D167">
        <v>15438988</v>
      </c>
      <c r="E167" t="s">
        <v>1925</v>
      </c>
      <c r="F167" t="s">
        <v>1363</v>
      </c>
      <c r="G167" t="s">
        <v>1391</v>
      </c>
      <c r="H167" s="3" t="s">
        <v>1458</v>
      </c>
      <c r="I167">
        <v>2021</v>
      </c>
      <c r="J167" s="15" t="s">
        <v>1464</v>
      </c>
      <c r="K167">
        <v>2021</v>
      </c>
      <c r="L167" t="s">
        <v>1394</v>
      </c>
      <c r="M167" t="s">
        <v>1864</v>
      </c>
      <c r="N167" t="s">
        <v>1938</v>
      </c>
      <c r="O167" t="s">
        <v>1408</v>
      </c>
      <c r="P167" t="s">
        <v>1892</v>
      </c>
      <c r="Q167">
        <f t="shared" si="6"/>
        <v>49</v>
      </c>
      <c r="R167" t="s">
        <v>1879</v>
      </c>
      <c r="S167" t="s">
        <v>1880</v>
      </c>
      <c r="T167" t="s">
        <v>587</v>
      </c>
      <c r="U167" s="75">
        <v>49</v>
      </c>
      <c r="V167">
        <v>195</v>
      </c>
      <c r="W167">
        <v>9555</v>
      </c>
      <c r="AH167" s="16"/>
      <c r="AI167" t="s">
        <v>1375</v>
      </c>
    </row>
    <row r="168" spans="1:35" x14ac:dyDescent="0.25">
      <c r="A168" t="s">
        <v>2023</v>
      </c>
      <c r="B168" s="1">
        <v>5</v>
      </c>
      <c r="C168" t="s">
        <v>1888</v>
      </c>
      <c r="D168">
        <v>14510375</v>
      </c>
      <c r="E168" t="s">
        <v>1912</v>
      </c>
      <c r="F168" t="s">
        <v>1363</v>
      </c>
      <c r="G168" t="s">
        <v>1391</v>
      </c>
      <c r="H168" s="3" t="s">
        <v>2024</v>
      </c>
      <c r="I168">
        <v>2021</v>
      </c>
      <c r="J168" s="15" t="s">
        <v>1983</v>
      </c>
      <c r="K168">
        <v>2021</v>
      </c>
      <c r="L168" t="s">
        <v>1394</v>
      </c>
      <c r="M168" t="s">
        <v>1864</v>
      </c>
      <c r="N168" t="s">
        <v>1938</v>
      </c>
      <c r="O168" t="s">
        <v>1408</v>
      </c>
      <c r="P168" t="s">
        <v>1892</v>
      </c>
      <c r="Q168">
        <f t="shared" si="6"/>
        <v>555</v>
      </c>
      <c r="R168" t="s">
        <v>1867</v>
      </c>
      <c r="S168" t="s">
        <v>1868</v>
      </c>
      <c r="T168" t="s">
        <v>1869</v>
      </c>
      <c r="U168" s="75">
        <v>555</v>
      </c>
      <c r="V168">
        <v>178</v>
      </c>
      <c r="W168">
        <v>98790</v>
      </c>
      <c r="AH168" s="16"/>
      <c r="AI168" t="s">
        <v>1375</v>
      </c>
    </row>
    <row r="169" spans="1:35" x14ac:dyDescent="0.25">
      <c r="A169" t="s">
        <v>2025</v>
      </c>
      <c r="B169" s="1">
        <v>5</v>
      </c>
      <c r="C169" t="s">
        <v>1888</v>
      </c>
      <c r="D169">
        <v>14510375</v>
      </c>
      <c r="E169" t="s">
        <v>1912</v>
      </c>
      <c r="F169" t="s">
        <v>1363</v>
      </c>
      <c r="G169" t="s">
        <v>1391</v>
      </c>
      <c r="H169" s="3" t="s">
        <v>2024</v>
      </c>
      <c r="I169">
        <v>2021</v>
      </c>
      <c r="J169" s="15" t="s">
        <v>1983</v>
      </c>
      <c r="K169">
        <v>2021</v>
      </c>
      <c r="L169" t="s">
        <v>1394</v>
      </c>
      <c r="M169" t="s">
        <v>1864</v>
      </c>
      <c r="N169" t="s">
        <v>1938</v>
      </c>
      <c r="O169" t="s">
        <v>1408</v>
      </c>
      <c r="P169" t="s">
        <v>1892</v>
      </c>
      <c r="Q169">
        <f t="shared" si="6"/>
        <v>555</v>
      </c>
      <c r="R169" t="s">
        <v>1871</v>
      </c>
      <c r="S169" t="s">
        <v>1872</v>
      </c>
      <c r="T169" t="s">
        <v>2026</v>
      </c>
      <c r="U169" s="75">
        <v>555</v>
      </c>
      <c r="V169">
        <v>180</v>
      </c>
      <c r="W169">
        <v>99900</v>
      </c>
      <c r="AH169" s="16"/>
      <c r="AI169" t="s">
        <v>1375</v>
      </c>
    </row>
    <row r="170" spans="1:35" x14ac:dyDescent="0.25">
      <c r="A170" t="s">
        <v>2027</v>
      </c>
      <c r="B170" s="1">
        <v>5</v>
      </c>
      <c r="C170" t="s">
        <v>1875</v>
      </c>
      <c r="D170">
        <v>14194163</v>
      </c>
      <c r="E170" t="s">
        <v>2003</v>
      </c>
      <c r="F170" t="s">
        <v>1363</v>
      </c>
      <c r="G170" t="s">
        <v>1364</v>
      </c>
      <c r="H170" s="3" t="s">
        <v>2004</v>
      </c>
      <c r="I170">
        <v>2021</v>
      </c>
      <c r="J170" s="15" t="s">
        <v>2005</v>
      </c>
      <c r="K170">
        <v>2021</v>
      </c>
      <c r="L170" t="s">
        <v>1367</v>
      </c>
      <c r="M170" t="s">
        <v>1864</v>
      </c>
      <c r="N170" t="s">
        <v>1865</v>
      </c>
      <c r="O170" t="s">
        <v>1388</v>
      </c>
      <c r="P170" t="s">
        <v>1878</v>
      </c>
      <c r="Q170">
        <f t="shared" si="6"/>
        <v>135</v>
      </c>
      <c r="R170" t="s">
        <v>1871</v>
      </c>
      <c r="S170" t="s">
        <v>1872</v>
      </c>
      <c r="T170" t="s">
        <v>2028</v>
      </c>
      <c r="U170" s="75">
        <v>135</v>
      </c>
      <c r="V170">
        <v>180</v>
      </c>
      <c r="W170">
        <v>24300</v>
      </c>
      <c r="AH170" s="16"/>
      <c r="AI170" t="s">
        <v>1375</v>
      </c>
    </row>
    <row r="171" spans="1:35" x14ac:dyDescent="0.25">
      <c r="A171" t="s">
        <v>2029</v>
      </c>
      <c r="B171" s="1">
        <v>5</v>
      </c>
      <c r="C171" t="s">
        <v>1875</v>
      </c>
      <c r="D171">
        <v>17252393</v>
      </c>
      <c r="E171" t="s">
        <v>2030</v>
      </c>
      <c r="F171" t="s">
        <v>1363</v>
      </c>
      <c r="G171" t="s">
        <v>1364</v>
      </c>
      <c r="H171" s="3" t="s">
        <v>1483</v>
      </c>
      <c r="I171">
        <v>2022</v>
      </c>
      <c r="J171" s="15" t="s">
        <v>1487</v>
      </c>
      <c r="K171">
        <v>2022</v>
      </c>
      <c r="L171" t="s">
        <v>1367</v>
      </c>
      <c r="M171" t="s">
        <v>1864</v>
      </c>
      <c r="N171" t="s">
        <v>1865</v>
      </c>
      <c r="O171" t="s">
        <v>1370</v>
      </c>
      <c r="P171" t="s">
        <v>1878</v>
      </c>
      <c r="Q171">
        <f t="shared" si="6"/>
        <v>300</v>
      </c>
      <c r="R171" t="s">
        <v>1871</v>
      </c>
      <c r="S171" t="s">
        <v>1872</v>
      </c>
      <c r="T171" t="s">
        <v>1968</v>
      </c>
      <c r="U171" s="75">
        <v>300</v>
      </c>
      <c r="V171">
        <v>180</v>
      </c>
      <c r="W171">
        <v>54000</v>
      </c>
      <c r="AH171" s="16"/>
      <c r="AI171" t="s">
        <v>1375</v>
      </c>
    </row>
    <row r="172" spans="1:35" x14ac:dyDescent="0.25">
      <c r="A172" t="s">
        <v>2031</v>
      </c>
      <c r="B172" s="1">
        <v>5</v>
      </c>
      <c r="C172" t="s">
        <v>1860</v>
      </c>
      <c r="D172">
        <v>14907054</v>
      </c>
      <c r="E172" t="s">
        <v>2032</v>
      </c>
      <c r="F172" t="s">
        <v>1363</v>
      </c>
      <c r="G172" t="s">
        <v>1391</v>
      </c>
      <c r="H172" s="3" t="s">
        <v>2033</v>
      </c>
      <c r="I172">
        <v>2021</v>
      </c>
      <c r="J172" s="15" t="s">
        <v>2034</v>
      </c>
      <c r="K172">
        <v>2021</v>
      </c>
      <c r="L172" t="s">
        <v>1394</v>
      </c>
      <c r="M172" t="s">
        <v>1864</v>
      </c>
      <c r="N172" t="s">
        <v>1938</v>
      </c>
      <c r="O172" t="s">
        <v>1408</v>
      </c>
      <c r="P172" t="s">
        <v>1866</v>
      </c>
      <c r="Q172">
        <f t="shared" si="6"/>
        <v>490</v>
      </c>
      <c r="R172" t="s">
        <v>1867</v>
      </c>
      <c r="S172" t="s">
        <v>1868</v>
      </c>
      <c r="T172" t="s">
        <v>1869</v>
      </c>
      <c r="U172" s="75">
        <v>490</v>
      </c>
      <c r="V172">
        <v>178</v>
      </c>
      <c r="W172">
        <v>87220</v>
      </c>
      <c r="AH172" s="16"/>
      <c r="AI172" t="s">
        <v>1375</v>
      </c>
    </row>
    <row r="173" spans="1:35" x14ac:dyDescent="0.25">
      <c r="A173" t="s">
        <v>2035</v>
      </c>
      <c r="B173" s="1">
        <v>5</v>
      </c>
      <c r="C173" t="s">
        <v>1888</v>
      </c>
      <c r="D173">
        <v>16254805</v>
      </c>
      <c r="E173" t="s">
        <v>1955</v>
      </c>
      <c r="F173" t="s">
        <v>1363</v>
      </c>
      <c r="G173" t="s">
        <v>1391</v>
      </c>
      <c r="H173" s="3" t="s">
        <v>2036</v>
      </c>
      <c r="I173">
        <v>2022</v>
      </c>
      <c r="J173" s="15" t="s">
        <v>2037</v>
      </c>
      <c r="K173">
        <v>2022</v>
      </c>
      <c r="L173" t="s">
        <v>1367</v>
      </c>
      <c r="M173" t="s">
        <v>1943</v>
      </c>
      <c r="N173" t="s">
        <v>1943</v>
      </c>
      <c r="O173" t="s">
        <v>1370</v>
      </c>
      <c r="P173" t="s">
        <v>133</v>
      </c>
      <c r="Q173">
        <f t="shared" si="6"/>
        <v>500</v>
      </c>
      <c r="R173" t="s">
        <v>1879</v>
      </c>
      <c r="S173" t="s">
        <v>1880</v>
      </c>
      <c r="T173" t="s">
        <v>2038</v>
      </c>
      <c r="U173" s="75">
        <v>500</v>
      </c>
      <c r="V173">
        <v>150</v>
      </c>
      <c r="W173">
        <v>75000</v>
      </c>
      <c r="AH173" s="16"/>
      <c r="AI173" t="s">
        <v>1375</v>
      </c>
    </row>
    <row r="174" spans="1:35" x14ac:dyDescent="0.25">
      <c r="A174" t="s">
        <v>2039</v>
      </c>
      <c r="B174" s="1">
        <v>5</v>
      </c>
      <c r="C174" t="s">
        <v>1888</v>
      </c>
      <c r="D174">
        <v>16254902</v>
      </c>
      <c r="E174" t="s">
        <v>2040</v>
      </c>
      <c r="F174" t="s">
        <v>1363</v>
      </c>
      <c r="G174" t="s">
        <v>1391</v>
      </c>
      <c r="H174" s="3" t="s">
        <v>2036</v>
      </c>
      <c r="I174">
        <v>2022</v>
      </c>
      <c r="J174" s="15" t="s">
        <v>2037</v>
      </c>
      <c r="K174">
        <v>2022</v>
      </c>
      <c r="L174" t="s">
        <v>1367</v>
      </c>
      <c r="M174" t="s">
        <v>1943</v>
      </c>
      <c r="N174" t="s">
        <v>1943</v>
      </c>
      <c r="O174" t="s">
        <v>1370</v>
      </c>
      <c r="P174" t="s">
        <v>133</v>
      </c>
      <c r="Q174">
        <f t="shared" si="6"/>
        <v>500</v>
      </c>
      <c r="R174" t="s">
        <v>1879</v>
      </c>
      <c r="S174" t="s">
        <v>1880</v>
      </c>
      <c r="T174" t="s">
        <v>1886</v>
      </c>
      <c r="U174" s="75">
        <v>500</v>
      </c>
      <c r="V174">
        <v>150</v>
      </c>
      <c r="W174">
        <v>75000</v>
      </c>
      <c r="AH174" s="16"/>
      <c r="AI174" t="s">
        <v>1375</v>
      </c>
    </row>
    <row r="175" spans="1:35" x14ac:dyDescent="0.25">
      <c r="A175" t="s">
        <v>2041</v>
      </c>
      <c r="B175" s="1">
        <v>5</v>
      </c>
      <c r="C175" t="s">
        <v>1888</v>
      </c>
      <c r="D175">
        <v>16254961</v>
      </c>
      <c r="E175" t="s">
        <v>2042</v>
      </c>
      <c r="F175" t="s">
        <v>1363</v>
      </c>
      <c r="G175" t="s">
        <v>1391</v>
      </c>
      <c r="H175" s="3" t="s">
        <v>2036</v>
      </c>
      <c r="I175">
        <v>2022</v>
      </c>
      <c r="J175" s="15" t="s">
        <v>2037</v>
      </c>
      <c r="K175">
        <v>2022</v>
      </c>
      <c r="L175" t="s">
        <v>1367</v>
      </c>
      <c r="M175" t="s">
        <v>1943</v>
      </c>
      <c r="N175" t="s">
        <v>1943</v>
      </c>
      <c r="O175" t="s">
        <v>1370</v>
      </c>
      <c r="P175" t="s">
        <v>133</v>
      </c>
      <c r="Q175">
        <f t="shared" si="6"/>
        <v>500</v>
      </c>
      <c r="R175" t="s">
        <v>1879</v>
      </c>
      <c r="S175" t="s">
        <v>1880</v>
      </c>
      <c r="T175" t="s">
        <v>1886</v>
      </c>
      <c r="U175" s="75">
        <v>500</v>
      </c>
      <c r="V175">
        <v>150</v>
      </c>
      <c r="W175">
        <v>75000</v>
      </c>
      <c r="AH175" s="16"/>
      <c r="AI175" t="s">
        <v>1375</v>
      </c>
    </row>
    <row r="176" spans="1:35" x14ac:dyDescent="0.25">
      <c r="A176" t="s">
        <v>2043</v>
      </c>
      <c r="B176" s="1">
        <v>5</v>
      </c>
      <c r="C176" t="s">
        <v>1875</v>
      </c>
      <c r="D176">
        <v>16926536</v>
      </c>
      <c r="E176" t="s">
        <v>2044</v>
      </c>
      <c r="F176" t="s">
        <v>1363</v>
      </c>
      <c r="G176" t="s">
        <v>1364</v>
      </c>
      <c r="H176" s="3" t="s">
        <v>2045</v>
      </c>
      <c r="I176">
        <v>2022</v>
      </c>
      <c r="J176" s="15" t="s">
        <v>2046</v>
      </c>
      <c r="K176">
        <v>2022</v>
      </c>
      <c r="L176" t="s">
        <v>1367</v>
      </c>
      <c r="M176" t="s">
        <v>1864</v>
      </c>
      <c r="N176" t="s">
        <v>1938</v>
      </c>
      <c r="O176" t="s">
        <v>1370</v>
      </c>
      <c r="P176" t="s">
        <v>1878</v>
      </c>
      <c r="Q176">
        <f t="shared" si="6"/>
        <v>500</v>
      </c>
      <c r="R176" t="s">
        <v>1871</v>
      </c>
      <c r="S176" t="s">
        <v>1872</v>
      </c>
      <c r="T176" t="s">
        <v>2047</v>
      </c>
      <c r="U176" s="75">
        <v>500</v>
      </c>
      <c r="V176">
        <v>180</v>
      </c>
      <c r="W176">
        <v>90000</v>
      </c>
      <c r="AH176" s="16"/>
      <c r="AI176" t="s">
        <v>1375</v>
      </c>
    </row>
    <row r="177" spans="1:35" x14ac:dyDescent="0.25">
      <c r="A177" t="s">
        <v>2048</v>
      </c>
      <c r="B177" s="1">
        <v>5</v>
      </c>
      <c r="C177" t="s">
        <v>1888</v>
      </c>
      <c r="D177">
        <v>16116321</v>
      </c>
      <c r="E177" t="s">
        <v>2049</v>
      </c>
      <c r="F177" t="s">
        <v>1363</v>
      </c>
      <c r="G177" t="s">
        <v>1391</v>
      </c>
      <c r="H177" s="3" t="s">
        <v>2050</v>
      </c>
      <c r="I177">
        <v>2022</v>
      </c>
      <c r="J177" s="15" t="s">
        <v>2051</v>
      </c>
      <c r="K177">
        <v>2022</v>
      </c>
      <c r="L177" t="s">
        <v>1367</v>
      </c>
      <c r="M177" t="s">
        <v>1864</v>
      </c>
      <c r="N177" t="s">
        <v>1938</v>
      </c>
      <c r="O177" t="s">
        <v>1370</v>
      </c>
      <c r="P177" t="s">
        <v>1892</v>
      </c>
      <c r="Q177">
        <f t="shared" si="6"/>
        <v>600</v>
      </c>
      <c r="R177" t="s">
        <v>1867</v>
      </c>
      <c r="S177" t="s">
        <v>1868</v>
      </c>
      <c r="T177" t="s">
        <v>1869</v>
      </c>
      <c r="U177" s="75">
        <v>600</v>
      </c>
      <c r="V177">
        <v>178</v>
      </c>
      <c r="W177">
        <v>106800</v>
      </c>
      <c r="AH177" s="16"/>
      <c r="AI177" t="s">
        <v>1375</v>
      </c>
    </row>
    <row r="178" spans="1:35" x14ac:dyDescent="0.25">
      <c r="A178" t="s">
        <v>2052</v>
      </c>
      <c r="B178" s="1">
        <v>5</v>
      </c>
      <c r="C178" t="s">
        <v>1888</v>
      </c>
      <c r="D178">
        <v>16116321</v>
      </c>
      <c r="E178" t="s">
        <v>2049</v>
      </c>
      <c r="F178" t="s">
        <v>1363</v>
      </c>
      <c r="G178" t="s">
        <v>1391</v>
      </c>
      <c r="H178" s="3" t="s">
        <v>2050</v>
      </c>
      <c r="I178">
        <v>2022</v>
      </c>
      <c r="J178" s="15" t="s">
        <v>2051</v>
      </c>
      <c r="K178">
        <v>2022</v>
      </c>
      <c r="L178" t="s">
        <v>1367</v>
      </c>
      <c r="M178" t="s">
        <v>1864</v>
      </c>
      <c r="N178" t="s">
        <v>1938</v>
      </c>
      <c r="O178" t="s">
        <v>1370</v>
      </c>
      <c r="P178" t="s">
        <v>1892</v>
      </c>
      <c r="Q178">
        <f t="shared" si="6"/>
        <v>600</v>
      </c>
      <c r="R178" t="s">
        <v>1879</v>
      </c>
      <c r="S178" t="s">
        <v>1880</v>
      </c>
      <c r="T178" t="s">
        <v>1886</v>
      </c>
      <c r="U178" s="75">
        <v>600</v>
      </c>
      <c r="V178">
        <v>150</v>
      </c>
      <c r="W178">
        <v>90000</v>
      </c>
      <c r="AH178" s="16"/>
      <c r="AI178" t="s">
        <v>1375</v>
      </c>
    </row>
    <row r="179" spans="1:35" x14ac:dyDescent="0.25">
      <c r="A179" t="s">
        <v>2053</v>
      </c>
      <c r="B179" s="1">
        <v>5</v>
      </c>
      <c r="C179" t="s">
        <v>1888</v>
      </c>
      <c r="D179">
        <v>16116321</v>
      </c>
      <c r="E179" t="s">
        <v>2049</v>
      </c>
      <c r="F179" t="s">
        <v>1363</v>
      </c>
      <c r="G179" t="s">
        <v>1391</v>
      </c>
      <c r="H179" s="3" t="s">
        <v>2050</v>
      </c>
      <c r="I179">
        <v>2022</v>
      </c>
      <c r="J179" s="15" t="s">
        <v>2051</v>
      </c>
      <c r="K179">
        <v>2022</v>
      </c>
      <c r="L179" t="s">
        <v>1367</v>
      </c>
      <c r="M179" t="s">
        <v>1864</v>
      </c>
      <c r="N179" t="s">
        <v>1938</v>
      </c>
      <c r="O179" t="s">
        <v>1370</v>
      </c>
      <c r="P179" t="s">
        <v>1892</v>
      </c>
      <c r="Q179">
        <f t="shared" si="6"/>
        <v>600</v>
      </c>
      <c r="R179" t="s">
        <v>2054</v>
      </c>
      <c r="S179" t="s">
        <v>2055</v>
      </c>
      <c r="T179" t="s">
        <v>2056</v>
      </c>
      <c r="U179" s="75">
        <v>600</v>
      </c>
      <c r="V179">
        <v>25</v>
      </c>
      <c r="W179">
        <v>15000</v>
      </c>
      <c r="AH179" s="16"/>
      <c r="AI179" t="s">
        <v>1375</v>
      </c>
    </row>
    <row r="180" spans="1:35" x14ac:dyDescent="0.25">
      <c r="A180" t="s">
        <v>2057</v>
      </c>
      <c r="B180" s="1">
        <v>5</v>
      </c>
      <c r="C180" t="s">
        <v>1888</v>
      </c>
      <c r="D180">
        <v>16116356</v>
      </c>
      <c r="E180" t="s">
        <v>2058</v>
      </c>
      <c r="F180" t="s">
        <v>1363</v>
      </c>
      <c r="G180" t="s">
        <v>1391</v>
      </c>
      <c r="H180" s="3" t="s">
        <v>2050</v>
      </c>
      <c r="I180">
        <v>2022</v>
      </c>
      <c r="J180" s="15" t="s">
        <v>2051</v>
      </c>
      <c r="K180">
        <v>2022</v>
      </c>
      <c r="L180" t="s">
        <v>1367</v>
      </c>
      <c r="M180" t="s">
        <v>1864</v>
      </c>
      <c r="N180" t="s">
        <v>1938</v>
      </c>
      <c r="O180" t="s">
        <v>1370</v>
      </c>
      <c r="P180" t="s">
        <v>1892</v>
      </c>
      <c r="Q180">
        <f t="shared" si="6"/>
        <v>600</v>
      </c>
      <c r="R180" t="s">
        <v>1867</v>
      </c>
      <c r="S180" t="s">
        <v>1868</v>
      </c>
      <c r="T180" t="s">
        <v>1869</v>
      </c>
      <c r="U180" s="75">
        <v>600</v>
      </c>
      <c r="V180">
        <v>178</v>
      </c>
      <c r="W180">
        <v>106800</v>
      </c>
      <c r="AH180" s="16"/>
      <c r="AI180" t="s">
        <v>1375</v>
      </c>
    </row>
    <row r="181" spans="1:35" x14ac:dyDescent="0.25">
      <c r="A181" t="s">
        <v>2059</v>
      </c>
      <c r="B181" s="1">
        <v>5</v>
      </c>
      <c r="C181" t="s">
        <v>1888</v>
      </c>
      <c r="D181">
        <v>16116356</v>
      </c>
      <c r="E181" t="s">
        <v>2058</v>
      </c>
      <c r="F181" t="s">
        <v>1363</v>
      </c>
      <c r="G181" t="s">
        <v>1391</v>
      </c>
      <c r="H181" s="3" t="s">
        <v>2050</v>
      </c>
      <c r="I181">
        <v>2022</v>
      </c>
      <c r="J181" s="15" t="s">
        <v>2051</v>
      </c>
      <c r="K181">
        <v>2022</v>
      </c>
      <c r="L181" t="s">
        <v>1367</v>
      </c>
      <c r="M181" t="s">
        <v>1864</v>
      </c>
      <c r="N181" t="s">
        <v>1938</v>
      </c>
      <c r="O181" t="s">
        <v>1370</v>
      </c>
      <c r="P181" t="s">
        <v>1892</v>
      </c>
      <c r="Q181">
        <f t="shared" si="6"/>
        <v>600</v>
      </c>
      <c r="R181" t="s">
        <v>1879</v>
      </c>
      <c r="S181" t="s">
        <v>1880</v>
      </c>
      <c r="T181" t="s">
        <v>1886</v>
      </c>
      <c r="U181" s="75">
        <v>600</v>
      </c>
      <c r="V181">
        <v>150</v>
      </c>
      <c r="W181">
        <v>90000</v>
      </c>
      <c r="AH181" s="16"/>
      <c r="AI181" t="s">
        <v>1375</v>
      </c>
    </row>
    <row r="182" spans="1:35" x14ac:dyDescent="0.25">
      <c r="A182" t="s">
        <v>2060</v>
      </c>
      <c r="B182" s="1">
        <v>5</v>
      </c>
      <c r="C182" t="s">
        <v>1888</v>
      </c>
      <c r="D182">
        <v>16116356</v>
      </c>
      <c r="E182" t="s">
        <v>2058</v>
      </c>
      <c r="F182" t="s">
        <v>1363</v>
      </c>
      <c r="G182" t="s">
        <v>1391</v>
      </c>
      <c r="H182" s="3" t="s">
        <v>2050</v>
      </c>
      <c r="I182">
        <v>2022</v>
      </c>
      <c r="J182" s="15" t="s">
        <v>2051</v>
      </c>
      <c r="K182">
        <v>2022</v>
      </c>
      <c r="L182" t="s">
        <v>1367</v>
      </c>
      <c r="M182" t="s">
        <v>1864</v>
      </c>
      <c r="N182" t="s">
        <v>1938</v>
      </c>
      <c r="O182" t="s">
        <v>1370</v>
      </c>
      <c r="P182" t="s">
        <v>1892</v>
      </c>
      <c r="Q182">
        <f t="shared" si="6"/>
        <v>600</v>
      </c>
      <c r="R182" t="s">
        <v>2054</v>
      </c>
      <c r="S182" t="s">
        <v>2055</v>
      </c>
      <c r="T182" t="s">
        <v>2056</v>
      </c>
      <c r="U182" s="75">
        <v>600</v>
      </c>
      <c r="V182">
        <v>25</v>
      </c>
      <c r="W182">
        <v>15000</v>
      </c>
      <c r="AH182" s="16"/>
      <c r="AI182" t="s">
        <v>1375</v>
      </c>
    </row>
    <row r="183" spans="1:35" x14ac:dyDescent="0.25">
      <c r="A183" t="s">
        <v>2061</v>
      </c>
      <c r="B183" s="1">
        <v>5</v>
      </c>
      <c r="C183" t="s">
        <v>1888</v>
      </c>
      <c r="D183">
        <v>16133986</v>
      </c>
      <c r="E183" t="s">
        <v>1907</v>
      </c>
      <c r="F183" t="s">
        <v>1363</v>
      </c>
      <c r="G183" t="s">
        <v>1391</v>
      </c>
      <c r="H183" s="3" t="s">
        <v>2051</v>
      </c>
      <c r="I183">
        <v>2022</v>
      </c>
      <c r="J183" s="15" t="s">
        <v>2062</v>
      </c>
      <c r="K183">
        <v>2022</v>
      </c>
      <c r="L183" t="s">
        <v>1367</v>
      </c>
      <c r="M183" t="s">
        <v>1864</v>
      </c>
      <c r="N183" t="s">
        <v>1938</v>
      </c>
      <c r="O183" t="s">
        <v>1370</v>
      </c>
      <c r="P183" t="s">
        <v>1892</v>
      </c>
      <c r="Q183">
        <f t="shared" si="6"/>
        <v>461</v>
      </c>
      <c r="R183" t="s">
        <v>1879</v>
      </c>
      <c r="S183" t="s">
        <v>1880</v>
      </c>
      <c r="T183" t="s">
        <v>1923</v>
      </c>
      <c r="U183" s="75">
        <v>461</v>
      </c>
      <c r="V183">
        <v>150</v>
      </c>
      <c r="W183">
        <v>69150</v>
      </c>
      <c r="AH183" s="16"/>
      <c r="AI183" t="s">
        <v>1375</v>
      </c>
    </row>
    <row r="184" spans="1:35" x14ac:dyDescent="0.25">
      <c r="A184" t="s">
        <v>2063</v>
      </c>
      <c r="B184" s="1">
        <v>5</v>
      </c>
      <c r="C184" t="s">
        <v>1888</v>
      </c>
      <c r="D184">
        <v>16133986</v>
      </c>
      <c r="E184" t="s">
        <v>1907</v>
      </c>
      <c r="F184" t="s">
        <v>1363</v>
      </c>
      <c r="G184" t="s">
        <v>1391</v>
      </c>
      <c r="H184" s="3" t="s">
        <v>2051</v>
      </c>
      <c r="I184">
        <v>2022</v>
      </c>
      <c r="J184" s="15" t="s">
        <v>2062</v>
      </c>
      <c r="K184">
        <v>2022</v>
      </c>
      <c r="L184" t="s">
        <v>1367</v>
      </c>
      <c r="M184" t="s">
        <v>1864</v>
      </c>
      <c r="N184" t="s">
        <v>1938</v>
      </c>
      <c r="O184" t="s">
        <v>1370</v>
      </c>
      <c r="P184" t="s">
        <v>1892</v>
      </c>
      <c r="Q184">
        <f t="shared" si="6"/>
        <v>461</v>
      </c>
      <c r="R184" t="s">
        <v>1867</v>
      </c>
      <c r="S184" t="s">
        <v>1868</v>
      </c>
      <c r="T184" t="s">
        <v>1177</v>
      </c>
      <c r="U184" s="75">
        <v>461</v>
      </c>
      <c r="V184">
        <v>178</v>
      </c>
      <c r="W184">
        <v>82058</v>
      </c>
      <c r="AH184" s="16"/>
      <c r="AI184" t="s">
        <v>1375</v>
      </c>
    </row>
    <row r="185" spans="1:35" x14ac:dyDescent="0.25">
      <c r="A185" t="s">
        <v>2064</v>
      </c>
      <c r="B185" s="1">
        <v>5</v>
      </c>
      <c r="C185" t="s">
        <v>1888</v>
      </c>
      <c r="D185">
        <v>16133986</v>
      </c>
      <c r="E185" t="s">
        <v>1907</v>
      </c>
      <c r="F185" t="s">
        <v>1363</v>
      </c>
      <c r="G185" t="s">
        <v>1391</v>
      </c>
      <c r="H185" s="3" t="s">
        <v>2051</v>
      </c>
      <c r="I185">
        <v>2022</v>
      </c>
      <c r="J185" s="15" t="s">
        <v>2062</v>
      </c>
      <c r="K185">
        <v>2022</v>
      </c>
      <c r="L185" t="s">
        <v>1367</v>
      </c>
      <c r="M185" t="s">
        <v>1864</v>
      </c>
      <c r="N185" t="s">
        <v>1938</v>
      </c>
      <c r="O185" t="s">
        <v>1370</v>
      </c>
      <c r="P185" t="s">
        <v>1892</v>
      </c>
      <c r="Q185">
        <f t="shared" si="6"/>
        <v>461</v>
      </c>
      <c r="R185" t="s">
        <v>2054</v>
      </c>
      <c r="S185" t="s">
        <v>2055</v>
      </c>
      <c r="T185" t="s">
        <v>2065</v>
      </c>
      <c r="U185" s="75">
        <v>461</v>
      </c>
      <c r="V185">
        <v>25</v>
      </c>
      <c r="W185">
        <v>11525</v>
      </c>
      <c r="AH185" s="16"/>
      <c r="AI185" t="s">
        <v>1375</v>
      </c>
    </row>
    <row r="186" spans="1:35" x14ac:dyDescent="0.25">
      <c r="A186" t="s">
        <v>2066</v>
      </c>
      <c r="B186" s="1">
        <v>5</v>
      </c>
      <c r="C186" t="s">
        <v>1888</v>
      </c>
      <c r="D186">
        <v>16319338</v>
      </c>
      <c r="E186" t="s">
        <v>2067</v>
      </c>
      <c r="F186" t="s">
        <v>1363</v>
      </c>
      <c r="G186" t="s">
        <v>1391</v>
      </c>
      <c r="H186" s="3" t="s">
        <v>2068</v>
      </c>
      <c r="I186">
        <v>2022</v>
      </c>
      <c r="J186" s="15" t="s">
        <v>2069</v>
      </c>
      <c r="K186">
        <v>2022</v>
      </c>
      <c r="L186" t="s">
        <v>1367</v>
      </c>
      <c r="M186" t="s">
        <v>1864</v>
      </c>
      <c r="N186" t="s">
        <v>1938</v>
      </c>
      <c r="O186" t="s">
        <v>1370</v>
      </c>
      <c r="P186" t="s">
        <v>1892</v>
      </c>
      <c r="Q186">
        <f t="shared" si="6"/>
        <v>461</v>
      </c>
      <c r="R186" t="s">
        <v>1879</v>
      </c>
      <c r="S186" t="s">
        <v>1880</v>
      </c>
      <c r="T186" t="s">
        <v>1923</v>
      </c>
      <c r="U186" s="75">
        <v>461</v>
      </c>
      <c r="V186">
        <v>145</v>
      </c>
      <c r="W186">
        <v>66845</v>
      </c>
      <c r="AH186" s="16"/>
      <c r="AI186" t="s">
        <v>1375</v>
      </c>
    </row>
    <row r="187" spans="1:35" x14ac:dyDescent="0.25">
      <c r="A187" t="s">
        <v>2070</v>
      </c>
      <c r="B187" s="1">
        <v>5</v>
      </c>
      <c r="C187" t="s">
        <v>1888</v>
      </c>
      <c r="D187">
        <v>16319338</v>
      </c>
      <c r="E187" t="s">
        <v>2067</v>
      </c>
      <c r="F187" t="s">
        <v>1363</v>
      </c>
      <c r="G187" t="s">
        <v>1391</v>
      </c>
      <c r="H187" s="3" t="s">
        <v>2068</v>
      </c>
      <c r="I187">
        <v>2022</v>
      </c>
      <c r="J187" s="15" t="s">
        <v>2069</v>
      </c>
      <c r="K187">
        <v>2022</v>
      </c>
      <c r="L187" t="s">
        <v>1367</v>
      </c>
      <c r="M187" t="s">
        <v>1864</v>
      </c>
      <c r="N187" t="s">
        <v>1938</v>
      </c>
      <c r="O187" t="s">
        <v>1370</v>
      </c>
      <c r="P187" t="s">
        <v>1892</v>
      </c>
      <c r="Q187">
        <f t="shared" si="6"/>
        <v>461</v>
      </c>
      <c r="R187" t="s">
        <v>1867</v>
      </c>
      <c r="S187" t="s">
        <v>1868</v>
      </c>
      <c r="T187" t="s">
        <v>1869</v>
      </c>
      <c r="U187" s="75">
        <v>461</v>
      </c>
      <c r="V187">
        <v>155</v>
      </c>
      <c r="W187">
        <v>71455</v>
      </c>
      <c r="AH187" s="16"/>
      <c r="AI187" t="s">
        <v>1375</v>
      </c>
    </row>
    <row r="188" spans="1:35" x14ac:dyDescent="0.25">
      <c r="A188" t="s">
        <v>2071</v>
      </c>
      <c r="B188" s="1">
        <v>5</v>
      </c>
      <c r="C188" t="s">
        <v>1888</v>
      </c>
      <c r="D188">
        <v>16319338</v>
      </c>
      <c r="E188" t="s">
        <v>2067</v>
      </c>
      <c r="F188" t="s">
        <v>1363</v>
      </c>
      <c r="G188" t="s">
        <v>1391</v>
      </c>
      <c r="H188" s="3" t="s">
        <v>2068</v>
      </c>
      <c r="I188">
        <v>2022</v>
      </c>
      <c r="J188" s="15" t="s">
        <v>2069</v>
      </c>
      <c r="K188">
        <v>2022</v>
      </c>
      <c r="L188" t="s">
        <v>1367</v>
      </c>
      <c r="M188" t="s">
        <v>1864</v>
      </c>
      <c r="N188" t="s">
        <v>1938</v>
      </c>
      <c r="O188" t="s">
        <v>1370</v>
      </c>
      <c r="P188" t="s">
        <v>1892</v>
      </c>
      <c r="Q188">
        <f t="shared" si="6"/>
        <v>461</v>
      </c>
      <c r="R188" t="s">
        <v>1871</v>
      </c>
      <c r="S188" t="s">
        <v>1872</v>
      </c>
      <c r="T188" t="s">
        <v>1873</v>
      </c>
      <c r="U188" s="75">
        <v>461</v>
      </c>
      <c r="V188">
        <v>180</v>
      </c>
      <c r="W188">
        <v>82980</v>
      </c>
      <c r="AH188" s="16"/>
      <c r="AI188" t="s">
        <v>1375</v>
      </c>
    </row>
    <row r="189" spans="1:35" x14ac:dyDescent="0.25">
      <c r="A189" t="s">
        <v>2072</v>
      </c>
      <c r="B189" s="1">
        <v>5</v>
      </c>
      <c r="C189" t="s">
        <v>1888</v>
      </c>
      <c r="D189">
        <v>16319443</v>
      </c>
      <c r="E189" t="s">
        <v>2073</v>
      </c>
      <c r="F189" t="s">
        <v>1363</v>
      </c>
      <c r="G189" t="s">
        <v>1391</v>
      </c>
      <c r="H189" s="3" t="s">
        <v>2068</v>
      </c>
      <c r="I189">
        <v>2022</v>
      </c>
      <c r="J189" s="15" t="s">
        <v>2069</v>
      </c>
      <c r="K189">
        <v>2022</v>
      </c>
      <c r="L189" t="s">
        <v>1367</v>
      </c>
      <c r="M189" t="s">
        <v>1864</v>
      </c>
      <c r="N189" t="s">
        <v>1938</v>
      </c>
      <c r="O189" t="s">
        <v>1370</v>
      </c>
      <c r="P189" t="s">
        <v>1892</v>
      </c>
      <c r="Q189">
        <f t="shared" si="6"/>
        <v>461</v>
      </c>
      <c r="R189" t="s">
        <v>1879</v>
      </c>
      <c r="S189" t="s">
        <v>1880</v>
      </c>
      <c r="T189" t="s">
        <v>1923</v>
      </c>
      <c r="U189" s="75">
        <v>461</v>
      </c>
      <c r="V189">
        <v>145</v>
      </c>
      <c r="W189">
        <v>66845</v>
      </c>
      <c r="AH189" s="16"/>
      <c r="AI189" t="s">
        <v>1375</v>
      </c>
    </row>
    <row r="190" spans="1:35" x14ac:dyDescent="0.25">
      <c r="A190" t="s">
        <v>2074</v>
      </c>
      <c r="B190" s="1">
        <v>5</v>
      </c>
      <c r="C190" t="s">
        <v>1888</v>
      </c>
      <c r="D190">
        <v>16319443</v>
      </c>
      <c r="E190" t="s">
        <v>2073</v>
      </c>
      <c r="F190" t="s">
        <v>1363</v>
      </c>
      <c r="G190" t="s">
        <v>1391</v>
      </c>
      <c r="H190" s="3" t="s">
        <v>2068</v>
      </c>
      <c r="I190">
        <v>2022</v>
      </c>
      <c r="J190" s="15" t="s">
        <v>2069</v>
      </c>
      <c r="K190">
        <v>2022</v>
      </c>
      <c r="L190" t="s">
        <v>1367</v>
      </c>
      <c r="M190" t="s">
        <v>1864</v>
      </c>
      <c r="N190" t="s">
        <v>1938</v>
      </c>
      <c r="O190" t="s">
        <v>1370</v>
      </c>
      <c r="P190" t="s">
        <v>1892</v>
      </c>
      <c r="Q190">
        <f t="shared" si="6"/>
        <v>461</v>
      </c>
      <c r="R190" t="s">
        <v>1871</v>
      </c>
      <c r="S190" t="s">
        <v>1872</v>
      </c>
      <c r="T190" t="s">
        <v>1873</v>
      </c>
      <c r="U190" s="75">
        <v>461</v>
      </c>
      <c r="V190">
        <v>180</v>
      </c>
      <c r="W190">
        <v>82980</v>
      </c>
      <c r="AH190" s="16"/>
      <c r="AI190" t="s">
        <v>1375</v>
      </c>
    </row>
    <row r="191" spans="1:35" x14ac:dyDescent="0.25">
      <c r="A191" t="s">
        <v>2075</v>
      </c>
      <c r="B191" s="1">
        <v>5</v>
      </c>
      <c r="C191" t="s">
        <v>1875</v>
      </c>
      <c r="D191">
        <v>18445861</v>
      </c>
      <c r="E191" t="s">
        <v>2076</v>
      </c>
      <c r="F191" t="s">
        <v>1363</v>
      </c>
      <c r="G191" t="s">
        <v>1364</v>
      </c>
      <c r="H191" s="3" t="s">
        <v>1780</v>
      </c>
      <c r="I191">
        <v>2022</v>
      </c>
      <c r="J191" s="15" t="s">
        <v>1726</v>
      </c>
      <c r="K191">
        <v>2022</v>
      </c>
      <c r="L191" t="s">
        <v>1367</v>
      </c>
      <c r="M191" t="s">
        <v>1864</v>
      </c>
      <c r="N191" t="s">
        <v>1865</v>
      </c>
      <c r="O191" t="s">
        <v>1388</v>
      </c>
      <c r="P191" t="s">
        <v>1878</v>
      </c>
      <c r="Q191">
        <f t="shared" si="6"/>
        <v>500</v>
      </c>
      <c r="R191" t="s">
        <v>1871</v>
      </c>
      <c r="S191" t="s">
        <v>1872</v>
      </c>
      <c r="T191" t="s">
        <v>1873</v>
      </c>
      <c r="U191" s="75">
        <v>500</v>
      </c>
      <c r="V191">
        <v>180</v>
      </c>
      <c r="W191">
        <v>90000</v>
      </c>
      <c r="AH191" s="16"/>
      <c r="AI191" t="s">
        <v>1375</v>
      </c>
    </row>
    <row r="192" spans="1:35" x14ac:dyDescent="0.25">
      <c r="A192" t="s">
        <v>2077</v>
      </c>
      <c r="B192" s="1">
        <v>5</v>
      </c>
      <c r="C192" t="s">
        <v>1888</v>
      </c>
      <c r="D192">
        <v>16137744</v>
      </c>
      <c r="E192" t="s">
        <v>2078</v>
      </c>
      <c r="F192" t="s">
        <v>1363</v>
      </c>
      <c r="G192" t="s">
        <v>1391</v>
      </c>
      <c r="H192" s="3" t="s">
        <v>1758</v>
      </c>
      <c r="I192">
        <v>2022</v>
      </c>
      <c r="J192" s="15" t="s">
        <v>1759</v>
      </c>
      <c r="K192">
        <v>2022</v>
      </c>
      <c r="L192" t="s">
        <v>1367</v>
      </c>
      <c r="M192" t="s">
        <v>1864</v>
      </c>
      <c r="N192" t="s">
        <v>1938</v>
      </c>
      <c r="O192" t="s">
        <v>1370</v>
      </c>
      <c r="P192" t="s">
        <v>1892</v>
      </c>
      <c r="Q192">
        <f t="shared" si="6"/>
        <v>461</v>
      </c>
      <c r="R192" t="s">
        <v>1879</v>
      </c>
      <c r="S192" t="s">
        <v>1880</v>
      </c>
      <c r="T192" t="s">
        <v>2079</v>
      </c>
      <c r="U192" s="75">
        <v>461</v>
      </c>
      <c r="V192">
        <v>150</v>
      </c>
      <c r="W192">
        <v>69150</v>
      </c>
      <c r="AH192" s="16"/>
      <c r="AI192" t="s">
        <v>1375</v>
      </c>
    </row>
    <row r="193" spans="1:35" x14ac:dyDescent="0.25">
      <c r="A193" t="s">
        <v>2080</v>
      </c>
      <c r="B193" s="1">
        <v>5</v>
      </c>
      <c r="C193" t="s">
        <v>1888</v>
      </c>
      <c r="D193">
        <v>16137744</v>
      </c>
      <c r="E193" t="s">
        <v>2078</v>
      </c>
      <c r="F193" t="s">
        <v>1363</v>
      </c>
      <c r="G193" t="s">
        <v>1391</v>
      </c>
      <c r="H193" s="3" t="s">
        <v>1758</v>
      </c>
      <c r="I193">
        <v>2022</v>
      </c>
      <c r="J193" s="15" t="s">
        <v>1759</v>
      </c>
      <c r="K193">
        <v>2022</v>
      </c>
      <c r="L193" t="s">
        <v>1367</v>
      </c>
      <c r="M193" t="s">
        <v>1864</v>
      </c>
      <c r="N193" t="s">
        <v>1938</v>
      </c>
      <c r="O193" t="s">
        <v>1370</v>
      </c>
      <c r="P193" t="s">
        <v>1892</v>
      </c>
      <c r="Q193">
        <f t="shared" si="6"/>
        <v>461</v>
      </c>
      <c r="R193" t="s">
        <v>1867</v>
      </c>
      <c r="S193" t="s">
        <v>1868</v>
      </c>
      <c r="T193" t="s">
        <v>1177</v>
      </c>
      <c r="U193" s="75">
        <v>461</v>
      </c>
      <c r="V193">
        <v>178</v>
      </c>
      <c r="W193">
        <v>82058</v>
      </c>
      <c r="AH193" s="16"/>
      <c r="AI193" t="s">
        <v>1375</v>
      </c>
    </row>
    <row r="194" spans="1:35" x14ac:dyDescent="0.25">
      <c r="A194" t="s">
        <v>2081</v>
      </c>
      <c r="B194" s="1">
        <v>5</v>
      </c>
      <c r="C194" t="s">
        <v>1888</v>
      </c>
      <c r="D194">
        <v>16319443</v>
      </c>
      <c r="E194" t="s">
        <v>2073</v>
      </c>
      <c r="F194" t="s">
        <v>1363</v>
      </c>
      <c r="G194" t="s">
        <v>1391</v>
      </c>
      <c r="H194" s="3" t="s">
        <v>2068</v>
      </c>
      <c r="I194">
        <v>2022</v>
      </c>
      <c r="J194" s="15" t="s">
        <v>2069</v>
      </c>
      <c r="K194">
        <v>2022</v>
      </c>
      <c r="L194" t="s">
        <v>1367</v>
      </c>
      <c r="M194" t="s">
        <v>1864</v>
      </c>
      <c r="N194" t="s">
        <v>1938</v>
      </c>
      <c r="O194" t="s">
        <v>1370</v>
      </c>
      <c r="P194" t="s">
        <v>1892</v>
      </c>
      <c r="Q194">
        <f t="shared" ref="Q194:Q257" si="7">U194</f>
        <v>461</v>
      </c>
      <c r="R194" t="s">
        <v>1867</v>
      </c>
      <c r="S194" t="s">
        <v>1868</v>
      </c>
      <c r="T194" t="s">
        <v>1869</v>
      </c>
      <c r="U194" s="75">
        <v>461</v>
      </c>
      <c r="V194">
        <v>155</v>
      </c>
      <c r="W194">
        <v>71455</v>
      </c>
      <c r="AH194" s="16"/>
      <c r="AI194" t="s">
        <v>1375</v>
      </c>
    </row>
    <row r="195" spans="1:35" x14ac:dyDescent="0.25">
      <c r="A195" t="s">
        <v>2082</v>
      </c>
      <c r="B195" s="1">
        <v>5</v>
      </c>
      <c r="C195" t="s">
        <v>1888</v>
      </c>
      <c r="D195">
        <v>16319559</v>
      </c>
      <c r="E195" t="s">
        <v>2083</v>
      </c>
      <c r="F195" t="s">
        <v>1363</v>
      </c>
      <c r="G195" t="s">
        <v>1391</v>
      </c>
      <c r="H195" s="3" t="s">
        <v>2068</v>
      </c>
      <c r="I195">
        <v>2022</v>
      </c>
      <c r="J195" s="15" t="s">
        <v>2069</v>
      </c>
      <c r="K195">
        <v>2022</v>
      </c>
      <c r="L195" t="s">
        <v>1367</v>
      </c>
      <c r="M195" t="s">
        <v>1864</v>
      </c>
      <c r="N195" t="s">
        <v>1938</v>
      </c>
      <c r="O195" t="s">
        <v>1370</v>
      </c>
      <c r="P195" t="s">
        <v>1892</v>
      </c>
      <c r="Q195">
        <f t="shared" si="7"/>
        <v>461</v>
      </c>
      <c r="R195" t="s">
        <v>1879</v>
      </c>
      <c r="S195" t="s">
        <v>1880</v>
      </c>
      <c r="T195" t="s">
        <v>1923</v>
      </c>
      <c r="U195" s="75">
        <v>461</v>
      </c>
      <c r="V195">
        <v>145</v>
      </c>
      <c r="W195">
        <v>66845</v>
      </c>
      <c r="AH195" s="16"/>
      <c r="AI195" t="s">
        <v>1375</v>
      </c>
    </row>
    <row r="196" spans="1:35" x14ac:dyDescent="0.25">
      <c r="A196" t="s">
        <v>2084</v>
      </c>
      <c r="B196" s="1">
        <v>5</v>
      </c>
      <c r="C196" t="s">
        <v>1888</v>
      </c>
      <c r="D196">
        <v>16319559</v>
      </c>
      <c r="E196" t="s">
        <v>2083</v>
      </c>
      <c r="F196" t="s">
        <v>1363</v>
      </c>
      <c r="G196" t="s">
        <v>1391</v>
      </c>
      <c r="H196" s="3" t="s">
        <v>2068</v>
      </c>
      <c r="I196">
        <v>2022</v>
      </c>
      <c r="J196" s="15" t="s">
        <v>2069</v>
      </c>
      <c r="K196">
        <v>2022</v>
      </c>
      <c r="L196" t="s">
        <v>1367</v>
      </c>
      <c r="M196" t="s">
        <v>1864</v>
      </c>
      <c r="N196" t="s">
        <v>1938</v>
      </c>
      <c r="O196" t="s">
        <v>1370</v>
      </c>
      <c r="P196" t="s">
        <v>1892</v>
      </c>
      <c r="Q196">
        <f t="shared" si="7"/>
        <v>461</v>
      </c>
      <c r="R196" t="s">
        <v>1867</v>
      </c>
      <c r="S196" t="s">
        <v>1868</v>
      </c>
      <c r="T196" t="s">
        <v>1869</v>
      </c>
      <c r="U196" s="75">
        <v>461</v>
      </c>
      <c r="V196">
        <v>155</v>
      </c>
      <c r="W196">
        <v>71455</v>
      </c>
      <c r="AH196" s="16"/>
      <c r="AI196" t="s">
        <v>1375</v>
      </c>
    </row>
    <row r="197" spans="1:35" x14ac:dyDescent="0.25">
      <c r="A197" t="s">
        <v>2085</v>
      </c>
      <c r="B197" s="1">
        <v>5</v>
      </c>
      <c r="C197" t="s">
        <v>1888</v>
      </c>
      <c r="D197">
        <v>16319559</v>
      </c>
      <c r="E197" t="s">
        <v>2083</v>
      </c>
      <c r="F197" t="s">
        <v>1363</v>
      </c>
      <c r="G197" t="s">
        <v>1391</v>
      </c>
      <c r="H197" s="3" t="s">
        <v>2068</v>
      </c>
      <c r="I197">
        <v>2022</v>
      </c>
      <c r="J197" s="15" t="s">
        <v>2069</v>
      </c>
      <c r="K197">
        <v>2022</v>
      </c>
      <c r="L197" t="s">
        <v>1367</v>
      </c>
      <c r="M197" t="s">
        <v>1864</v>
      </c>
      <c r="N197" t="s">
        <v>1938</v>
      </c>
      <c r="O197" t="s">
        <v>1370</v>
      </c>
      <c r="P197" t="s">
        <v>1892</v>
      </c>
      <c r="Q197">
        <f t="shared" si="7"/>
        <v>461</v>
      </c>
      <c r="R197" t="s">
        <v>1871</v>
      </c>
      <c r="S197" t="s">
        <v>1872</v>
      </c>
      <c r="T197" t="s">
        <v>1873</v>
      </c>
      <c r="U197" s="75">
        <v>461</v>
      </c>
      <c r="V197">
        <v>180</v>
      </c>
      <c r="W197">
        <v>82980</v>
      </c>
      <c r="AH197" s="16"/>
      <c r="AI197" t="s">
        <v>1375</v>
      </c>
    </row>
    <row r="198" spans="1:35" x14ac:dyDescent="0.25">
      <c r="A198" t="s">
        <v>2086</v>
      </c>
      <c r="B198" s="1">
        <v>5</v>
      </c>
      <c r="C198" t="s">
        <v>1888</v>
      </c>
      <c r="D198">
        <v>16319710</v>
      </c>
      <c r="E198" t="s">
        <v>2087</v>
      </c>
      <c r="F198" t="s">
        <v>1363</v>
      </c>
      <c r="G198" t="s">
        <v>1391</v>
      </c>
      <c r="H198" s="3" t="s">
        <v>2068</v>
      </c>
      <c r="I198">
        <v>2022</v>
      </c>
      <c r="J198" s="15" t="s">
        <v>2069</v>
      </c>
      <c r="K198">
        <v>2022</v>
      </c>
      <c r="L198" t="s">
        <v>1367</v>
      </c>
      <c r="M198" t="s">
        <v>1864</v>
      </c>
      <c r="N198" t="s">
        <v>1938</v>
      </c>
      <c r="O198" t="s">
        <v>1370</v>
      </c>
      <c r="P198" t="s">
        <v>1892</v>
      </c>
      <c r="Q198">
        <f t="shared" si="7"/>
        <v>461</v>
      </c>
      <c r="R198" t="s">
        <v>1879</v>
      </c>
      <c r="S198" t="s">
        <v>1880</v>
      </c>
      <c r="T198" t="s">
        <v>1923</v>
      </c>
      <c r="U198" s="75">
        <v>461</v>
      </c>
      <c r="V198">
        <v>145</v>
      </c>
      <c r="W198">
        <v>66845</v>
      </c>
      <c r="AH198" s="16"/>
      <c r="AI198" t="s">
        <v>1375</v>
      </c>
    </row>
    <row r="199" spans="1:35" x14ac:dyDescent="0.25">
      <c r="A199" t="s">
        <v>2088</v>
      </c>
      <c r="B199" s="1">
        <v>5</v>
      </c>
      <c r="C199" t="s">
        <v>1888</v>
      </c>
      <c r="D199">
        <v>16319710</v>
      </c>
      <c r="E199" t="s">
        <v>2087</v>
      </c>
      <c r="F199" t="s">
        <v>1363</v>
      </c>
      <c r="G199" t="s">
        <v>1391</v>
      </c>
      <c r="H199" s="3" t="s">
        <v>2068</v>
      </c>
      <c r="I199">
        <v>2022</v>
      </c>
      <c r="J199" s="15" t="s">
        <v>2069</v>
      </c>
      <c r="K199">
        <v>2022</v>
      </c>
      <c r="L199" t="s">
        <v>1367</v>
      </c>
      <c r="M199" t="s">
        <v>1864</v>
      </c>
      <c r="N199" t="s">
        <v>1938</v>
      </c>
      <c r="O199" t="s">
        <v>1370</v>
      </c>
      <c r="P199" t="s">
        <v>1892</v>
      </c>
      <c r="Q199">
        <f t="shared" si="7"/>
        <v>461</v>
      </c>
      <c r="R199" t="s">
        <v>1871</v>
      </c>
      <c r="S199" t="s">
        <v>1872</v>
      </c>
      <c r="T199" t="s">
        <v>1873</v>
      </c>
      <c r="U199" s="75">
        <v>461</v>
      </c>
      <c r="V199">
        <v>180</v>
      </c>
      <c r="W199">
        <v>82980</v>
      </c>
      <c r="AH199" s="16"/>
      <c r="AI199" t="s">
        <v>1375</v>
      </c>
    </row>
    <row r="200" spans="1:35" x14ac:dyDescent="0.25">
      <c r="A200" t="s">
        <v>2089</v>
      </c>
      <c r="B200" s="1">
        <v>5</v>
      </c>
      <c r="C200" t="s">
        <v>1888</v>
      </c>
      <c r="D200">
        <v>15166767</v>
      </c>
      <c r="E200" t="s">
        <v>1912</v>
      </c>
      <c r="F200" t="s">
        <v>1363</v>
      </c>
      <c r="G200" t="s">
        <v>1391</v>
      </c>
      <c r="H200" s="3" t="s">
        <v>2090</v>
      </c>
      <c r="I200">
        <v>2021</v>
      </c>
      <c r="J200" s="15" t="s">
        <v>2091</v>
      </c>
      <c r="K200">
        <v>2021</v>
      </c>
      <c r="L200" t="s">
        <v>1394</v>
      </c>
      <c r="M200" t="s">
        <v>1864</v>
      </c>
      <c r="N200" t="s">
        <v>1938</v>
      </c>
      <c r="O200" t="s">
        <v>1408</v>
      </c>
      <c r="P200" t="s">
        <v>1892</v>
      </c>
      <c r="Q200">
        <f t="shared" si="7"/>
        <v>550</v>
      </c>
      <c r="R200" t="s">
        <v>1867</v>
      </c>
      <c r="S200" t="s">
        <v>1868</v>
      </c>
      <c r="T200" t="s">
        <v>1869</v>
      </c>
      <c r="U200" s="75">
        <v>550</v>
      </c>
      <c r="V200">
        <v>178</v>
      </c>
      <c r="W200">
        <v>97900</v>
      </c>
      <c r="AH200" s="16"/>
      <c r="AI200" t="s">
        <v>1375</v>
      </c>
    </row>
    <row r="201" spans="1:35" x14ac:dyDescent="0.25">
      <c r="A201" t="s">
        <v>2092</v>
      </c>
      <c r="B201" s="1">
        <v>5</v>
      </c>
      <c r="C201" t="s">
        <v>1860</v>
      </c>
      <c r="D201">
        <v>16208501</v>
      </c>
      <c r="E201" t="s">
        <v>2093</v>
      </c>
      <c r="F201" t="s">
        <v>1363</v>
      </c>
      <c r="G201" t="s">
        <v>1391</v>
      </c>
      <c r="H201" s="3" t="s">
        <v>2094</v>
      </c>
      <c r="I201">
        <v>2022</v>
      </c>
      <c r="J201" s="15" t="s">
        <v>2095</v>
      </c>
      <c r="K201">
        <v>2022</v>
      </c>
      <c r="L201" t="s">
        <v>1367</v>
      </c>
      <c r="M201" t="s">
        <v>1864</v>
      </c>
      <c r="N201" t="s">
        <v>1938</v>
      </c>
      <c r="O201" t="s">
        <v>1370</v>
      </c>
      <c r="P201" t="s">
        <v>1866</v>
      </c>
      <c r="Q201">
        <f t="shared" si="7"/>
        <v>100</v>
      </c>
      <c r="R201" t="s">
        <v>1879</v>
      </c>
      <c r="S201" t="s">
        <v>1880</v>
      </c>
      <c r="T201" t="s">
        <v>1923</v>
      </c>
      <c r="U201" s="75">
        <v>100</v>
      </c>
      <c r="V201">
        <v>150</v>
      </c>
      <c r="W201">
        <v>15000</v>
      </c>
      <c r="AH201" s="16"/>
      <c r="AI201" t="s">
        <v>1375</v>
      </c>
    </row>
    <row r="202" spans="1:35" x14ac:dyDescent="0.25">
      <c r="A202" t="s">
        <v>2096</v>
      </c>
      <c r="B202" s="1">
        <v>5</v>
      </c>
      <c r="C202" t="s">
        <v>1860</v>
      </c>
      <c r="D202">
        <v>16208501</v>
      </c>
      <c r="E202" t="s">
        <v>2093</v>
      </c>
      <c r="F202" t="s">
        <v>1363</v>
      </c>
      <c r="G202" t="s">
        <v>1391</v>
      </c>
      <c r="H202" s="3" t="s">
        <v>2094</v>
      </c>
      <c r="I202">
        <v>2022</v>
      </c>
      <c r="J202" s="15" t="s">
        <v>2095</v>
      </c>
      <c r="K202">
        <v>2022</v>
      </c>
      <c r="L202" t="s">
        <v>1367</v>
      </c>
      <c r="M202" t="s">
        <v>1864</v>
      </c>
      <c r="N202" t="s">
        <v>1938</v>
      </c>
      <c r="O202" t="s">
        <v>1370</v>
      </c>
      <c r="P202" t="s">
        <v>1866</v>
      </c>
      <c r="Q202">
        <f t="shared" si="7"/>
        <v>100</v>
      </c>
      <c r="R202" t="s">
        <v>1867</v>
      </c>
      <c r="S202" t="s">
        <v>1868</v>
      </c>
      <c r="T202" t="s">
        <v>1869</v>
      </c>
      <c r="U202" s="75">
        <v>100</v>
      </c>
      <c r="V202">
        <v>178</v>
      </c>
      <c r="W202">
        <v>17800</v>
      </c>
      <c r="AH202" s="16"/>
      <c r="AI202" t="s">
        <v>1375</v>
      </c>
    </row>
    <row r="203" spans="1:35" x14ac:dyDescent="0.25">
      <c r="A203" t="s">
        <v>2097</v>
      </c>
      <c r="B203" s="1">
        <v>5</v>
      </c>
      <c r="C203" t="s">
        <v>1888</v>
      </c>
      <c r="D203">
        <v>16319710</v>
      </c>
      <c r="E203" t="s">
        <v>2087</v>
      </c>
      <c r="F203" t="s">
        <v>1363</v>
      </c>
      <c r="G203" t="s">
        <v>1391</v>
      </c>
      <c r="H203" s="3" t="s">
        <v>2068</v>
      </c>
      <c r="I203">
        <v>2022</v>
      </c>
      <c r="J203" s="15" t="s">
        <v>2069</v>
      </c>
      <c r="K203">
        <v>2022</v>
      </c>
      <c r="L203" t="s">
        <v>1367</v>
      </c>
      <c r="M203" t="s">
        <v>1864</v>
      </c>
      <c r="N203" t="s">
        <v>1938</v>
      </c>
      <c r="O203" t="s">
        <v>1370</v>
      </c>
      <c r="P203" t="s">
        <v>1892</v>
      </c>
      <c r="Q203">
        <f t="shared" si="7"/>
        <v>461</v>
      </c>
      <c r="R203" t="s">
        <v>1867</v>
      </c>
      <c r="S203" t="s">
        <v>1868</v>
      </c>
      <c r="T203" t="s">
        <v>1869</v>
      </c>
      <c r="U203" s="75">
        <v>461</v>
      </c>
      <c r="V203">
        <v>155</v>
      </c>
      <c r="W203">
        <v>71455</v>
      </c>
      <c r="AH203" s="16"/>
      <c r="AI203" t="s">
        <v>1375</v>
      </c>
    </row>
    <row r="204" spans="1:35" x14ac:dyDescent="0.25">
      <c r="A204" t="s">
        <v>2098</v>
      </c>
      <c r="B204" s="1">
        <v>5</v>
      </c>
      <c r="C204" t="s">
        <v>1888</v>
      </c>
      <c r="D204">
        <v>16210077</v>
      </c>
      <c r="E204" t="s">
        <v>2099</v>
      </c>
      <c r="F204" t="s">
        <v>1363</v>
      </c>
      <c r="G204" t="s">
        <v>1391</v>
      </c>
      <c r="H204" s="3" t="s">
        <v>2100</v>
      </c>
      <c r="I204">
        <v>2022</v>
      </c>
      <c r="J204" s="15" t="s">
        <v>2101</v>
      </c>
      <c r="K204">
        <v>2022</v>
      </c>
      <c r="L204" t="s">
        <v>1367</v>
      </c>
      <c r="M204" t="s">
        <v>1864</v>
      </c>
      <c r="N204" t="s">
        <v>1938</v>
      </c>
      <c r="O204" t="s">
        <v>1370</v>
      </c>
      <c r="P204" t="s">
        <v>1892</v>
      </c>
      <c r="Q204">
        <f t="shared" si="7"/>
        <v>475</v>
      </c>
      <c r="R204" t="s">
        <v>2102</v>
      </c>
      <c r="S204" t="s">
        <v>2103</v>
      </c>
      <c r="T204" t="s">
        <v>2104</v>
      </c>
      <c r="U204" s="75">
        <v>475</v>
      </c>
      <c r="V204">
        <v>28.33</v>
      </c>
      <c r="W204">
        <v>13456.75</v>
      </c>
      <c r="AH204" s="16"/>
      <c r="AI204" t="s">
        <v>1375</v>
      </c>
    </row>
    <row r="205" spans="1:35" x14ac:dyDescent="0.25">
      <c r="A205" t="s">
        <v>2105</v>
      </c>
      <c r="B205" s="1">
        <v>5</v>
      </c>
      <c r="C205" t="s">
        <v>1888</v>
      </c>
      <c r="D205">
        <v>16210077</v>
      </c>
      <c r="E205" t="s">
        <v>2099</v>
      </c>
      <c r="F205" t="s">
        <v>1363</v>
      </c>
      <c r="G205" t="s">
        <v>1391</v>
      </c>
      <c r="H205" s="3" t="s">
        <v>2100</v>
      </c>
      <c r="I205">
        <v>2022</v>
      </c>
      <c r="J205" s="15" t="s">
        <v>2101</v>
      </c>
      <c r="K205">
        <v>2022</v>
      </c>
      <c r="L205" t="s">
        <v>1367</v>
      </c>
      <c r="M205" t="s">
        <v>1864</v>
      </c>
      <c r="N205" t="s">
        <v>1938</v>
      </c>
      <c r="O205" t="s">
        <v>1370</v>
      </c>
      <c r="P205" t="s">
        <v>1892</v>
      </c>
      <c r="Q205">
        <f t="shared" si="7"/>
        <v>475</v>
      </c>
      <c r="R205" t="s">
        <v>1879</v>
      </c>
      <c r="S205" t="s">
        <v>1880</v>
      </c>
      <c r="T205" t="s">
        <v>1923</v>
      </c>
      <c r="U205" s="75">
        <v>475</v>
      </c>
      <c r="V205">
        <v>150</v>
      </c>
      <c r="W205">
        <v>71250</v>
      </c>
      <c r="AH205" s="16"/>
      <c r="AI205" t="s">
        <v>1375</v>
      </c>
    </row>
    <row r="206" spans="1:35" x14ac:dyDescent="0.25">
      <c r="A206" t="s">
        <v>2106</v>
      </c>
      <c r="B206" s="1">
        <v>5</v>
      </c>
      <c r="C206" t="s">
        <v>1888</v>
      </c>
      <c r="D206">
        <v>16210077</v>
      </c>
      <c r="E206" t="s">
        <v>2099</v>
      </c>
      <c r="F206" t="s">
        <v>1363</v>
      </c>
      <c r="G206" t="s">
        <v>1391</v>
      </c>
      <c r="H206" s="3" t="s">
        <v>2100</v>
      </c>
      <c r="I206">
        <v>2022</v>
      </c>
      <c r="J206" s="15" t="s">
        <v>2101</v>
      </c>
      <c r="K206">
        <v>2022</v>
      </c>
      <c r="L206" t="s">
        <v>1367</v>
      </c>
      <c r="M206" t="s">
        <v>1864</v>
      </c>
      <c r="N206" t="s">
        <v>1938</v>
      </c>
      <c r="O206" t="s">
        <v>1370</v>
      </c>
      <c r="P206" t="s">
        <v>1892</v>
      </c>
      <c r="Q206">
        <f t="shared" si="7"/>
        <v>475</v>
      </c>
      <c r="R206" t="s">
        <v>1871</v>
      </c>
      <c r="S206" t="s">
        <v>1872</v>
      </c>
      <c r="T206" t="s">
        <v>1974</v>
      </c>
      <c r="U206" s="75">
        <v>475</v>
      </c>
      <c r="V206">
        <v>180</v>
      </c>
      <c r="W206">
        <v>85500</v>
      </c>
      <c r="AH206" s="16"/>
      <c r="AI206" t="s">
        <v>1375</v>
      </c>
    </row>
    <row r="207" spans="1:35" x14ac:dyDescent="0.25">
      <c r="A207" t="s">
        <v>2107</v>
      </c>
      <c r="B207" s="1">
        <v>5</v>
      </c>
      <c r="C207" t="s">
        <v>1888</v>
      </c>
      <c r="D207">
        <v>16210077</v>
      </c>
      <c r="E207" t="s">
        <v>2099</v>
      </c>
      <c r="F207" t="s">
        <v>1363</v>
      </c>
      <c r="G207" t="s">
        <v>1391</v>
      </c>
      <c r="H207" s="3" t="s">
        <v>2100</v>
      </c>
      <c r="I207">
        <v>2022</v>
      </c>
      <c r="J207" s="15" t="s">
        <v>2101</v>
      </c>
      <c r="K207">
        <v>2022</v>
      </c>
      <c r="L207" t="s">
        <v>1367</v>
      </c>
      <c r="M207" t="s">
        <v>1864</v>
      </c>
      <c r="N207" t="s">
        <v>1938</v>
      </c>
      <c r="O207" t="s">
        <v>1370</v>
      </c>
      <c r="P207" t="s">
        <v>1892</v>
      </c>
      <c r="Q207">
        <f t="shared" si="7"/>
        <v>475</v>
      </c>
      <c r="R207" t="s">
        <v>1867</v>
      </c>
      <c r="S207" t="s">
        <v>1868</v>
      </c>
      <c r="T207" t="s">
        <v>2108</v>
      </c>
      <c r="U207" s="75">
        <v>475</v>
      </c>
      <c r="V207">
        <v>178</v>
      </c>
      <c r="W207">
        <v>84550</v>
      </c>
      <c r="AH207" s="16"/>
      <c r="AI207" t="s">
        <v>1375</v>
      </c>
    </row>
    <row r="208" spans="1:35" x14ac:dyDescent="0.25">
      <c r="A208" t="s">
        <v>2109</v>
      </c>
      <c r="B208" s="1">
        <v>5</v>
      </c>
      <c r="C208" t="s">
        <v>1888</v>
      </c>
      <c r="D208">
        <v>16210328</v>
      </c>
      <c r="E208" t="s">
        <v>2110</v>
      </c>
      <c r="F208" t="s">
        <v>1363</v>
      </c>
      <c r="G208" t="s">
        <v>1391</v>
      </c>
      <c r="H208" s="3" t="s">
        <v>2100</v>
      </c>
      <c r="I208">
        <v>2022</v>
      </c>
      <c r="J208" s="15" t="s">
        <v>2101</v>
      </c>
      <c r="K208">
        <v>2022</v>
      </c>
      <c r="L208" t="s">
        <v>1367</v>
      </c>
      <c r="M208" t="s">
        <v>1864</v>
      </c>
      <c r="N208" t="s">
        <v>1938</v>
      </c>
      <c r="O208" t="s">
        <v>1370</v>
      </c>
      <c r="P208" t="s">
        <v>1892</v>
      </c>
      <c r="Q208">
        <f t="shared" si="7"/>
        <v>461</v>
      </c>
      <c r="R208" t="s">
        <v>1879</v>
      </c>
      <c r="S208" t="s">
        <v>1880</v>
      </c>
      <c r="T208" t="s">
        <v>2038</v>
      </c>
      <c r="U208" s="75">
        <v>461</v>
      </c>
      <c r="V208">
        <v>150</v>
      </c>
      <c r="W208">
        <v>69150</v>
      </c>
      <c r="AH208" s="16"/>
      <c r="AI208" t="s">
        <v>1375</v>
      </c>
    </row>
    <row r="209" spans="1:35" x14ac:dyDescent="0.25">
      <c r="A209" t="s">
        <v>2111</v>
      </c>
      <c r="B209" s="1">
        <v>5</v>
      </c>
      <c r="C209" t="s">
        <v>1888</v>
      </c>
      <c r="D209">
        <v>16210328</v>
      </c>
      <c r="E209" t="s">
        <v>2110</v>
      </c>
      <c r="F209" t="s">
        <v>1363</v>
      </c>
      <c r="G209" t="s">
        <v>1391</v>
      </c>
      <c r="H209" s="3" t="s">
        <v>2100</v>
      </c>
      <c r="I209">
        <v>2022</v>
      </c>
      <c r="J209" s="15" t="s">
        <v>2101</v>
      </c>
      <c r="K209">
        <v>2022</v>
      </c>
      <c r="L209" t="s">
        <v>1367</v>
      </c>
      <c r="M209" t="s">
        <v>1864</v>
      </c>
      <c r="N209" t="s">
        <v>1938</v>
      </c>
      <c r="O209" t="s">
        <v>1370</v>
      </c>
      <c r="P209" t="s">
        <v>1892</v>
      </c>
      <c r="Q209">
        <f t="shared" si="7"/>
        <v>461</v>
      </c>
      <c r="R209" t="s">
        <v>2102</v>
      </c>
      <c r="S209" t="s">
        <v>2103</v>
      </c>
      <c r="T209" t="s">
        <v>2112</v>
      </c>
      <c r="U209" s="75">
        <v>461</v>
      </c>
      <c r="V209">
        <v>28.33</v>
      </c>
      <c r="W209">
        <v>13060.13</v>
      </c>
      <c r="AH209" s="16"/>
      <c r="AI209" t="s">
        <v>1375</v>
      </c>
    </row>
    <row r="210" spans="1:35" x14ac:dyDescent="0.25">
      <c r="A210" t="s">
        <v>2113</v>
      </c>
      <c r="B210" s="1">
        <v>5</v>
      </c>
      <c r="C210" t="s">
        <v>1888</v>
      </c>
      <c r="D210">
        <v>16210328</v>
      </c>
      <c r="E210" t="s">
        <v>2110</v>
      </c>
      <c r="F210" t="s">
        <v>1363</v>
      </c>
      <c r="G210" t="s">
        <v>1391</v>
      </c>
      <c r="H210" s="3" t="s">
        <v>2100</v>
      </c>
      <c r="I210">
        <v>2022</v>
      </c>
      <c r="J210" s="15" t="s">
        <v>2101</v>
      </c>
      <c r="K210">
        <v>2022</v>
      </c>
      <c r="L210" t="s">
        <v>1367</v>
      </c>
      <c r="M210" t="s">
        <v>1864</v>
      </c>
      <c r="N210" t="s">
        <v>1938</v>
      </c>
      <c r="O210" t="s">
        <v>1370</v>
      </c>
      <c r="P210" t="s">
        <v>1892</v>
      </c>
      <c r="Q210">
        <f t="shared" si="7"/>
        <v>461</v>
      </c>
      <c r="R210" t="s">
        <v>1871</v>
      </c>
      <c r="S210" t="s">
        <v>1872</v>
      </c>
      <c r="T210" t="s">
        <v>1873</v>
      </c>
      <c r="U210" s="75">
        <v>461</v>
      </c>
      <c r="V210">
        <v>180</v>
      </c>
      <c r="W210">
        <v>82980</v>
      </c>
      <c r="AH210" s="16"/>
      <c r="AI210" t="s">
        <v>1375</v>
      </c>
    </row>
    <row r="211" spans="1:35" x14ac:dyDescent="0.25">
      <c r="A211" t="s">
        <v>2114</v>
      </c>
      <c r="B211" s="1">
        <v>5</v>
      </c>
      <c r="C211" t="s">
        <v>1888</v>
      </c>
      <c r="D211">
        <v>16210328</v>
      </c>
      <c r="E211" t="s">
        <v>2110</v>
      </c>
      <c r="F211" t="s">
        <v>1363</v>
      </c>
      <c r="G211" t="s">
        <v>1391</v>
      </c>
      <c r="H211" s="3" t="s">
        <v>2100</v>
      </c>
      <c r="I211">
        <v>2022</v>
      </c>
      <c r="J211" s="15" t="s">
        <v>2101</v>
      </c>
      <c r="K211">
        <v>2022</v>
      </c>
      <c r="L211" t="s">
        <v>1367</v>
      </c>
      <c r="M211" t="s">
        <v>1864</v>
      </c>
      <c r="N211" t="s">
        <v>1938</v>
      </c>
      <c r="O211" t="s">
        <v>1370</v>
      </c>
      <c r="P211" t="s">
        <v>1892</v>
      </c>
      <c r="Q211">
        <f t="shared" si="7"/>
        <v>461</v>
      </c>
      <c r="R211" t="s">
        <v>1867</v>
      </c>
      <c r="S211" t="s">
        <v>1868</v>
      </c>
      <c r="T211" t="s">
        <v>1869</v>
      </c>
      <c r="U211" s="75">
        <v>461</v>
      </c>
      <c r="V211">
        <v>178</v>
      </c>
      <c r="W211">
        <v>82058</v>
      </c>
      <c r="AH211" s="16"/>
      <c r="AI211" t="s">
        <v>1375</v>
      </c>
    </row>
    <row r="212" spans="1:35" x14ac:dyDescent="0.25">
      <c r="A212" t="s">
        <v>2115</v>
      </c>
      <c r="B212" s="1">
        <v>5</v>
      </c>
      <c r="C212" t="s">
        <v>1888</v>
      </c>
      <c r="D212">
        <v>16503880</v>
      </c>
      <c r="E212" t="s">
        <v>2116</v>
      </c>
      <c r="F212" t="s">
        <v>1363</v>
      </c>
      <c r="G212" t="s">
        <v>1364</v>
      </c>
      <c r="H212" s="3" t="s">
        <v>2117</v>
      </c>
      <c r="I212">
        <v>2022</v>
      </c>
      <c r="J212" s="15" t="s">
        <v>2118</v>
      </c>
      <c r="K212">
        <v>2022</v>
      </c>
      <c r="L212" t="s">
        <v>1367</v>
      </c>
      <c r="M212" t="s">
        <v>1864</v>
      </c>
      <c r="N212" t="s">
        <v>1938</v>
      </c>
      <c r="O212" t="s">
        <v>1408</v>
      </c>
      <c r="P212" t="s">
        <v>1892</v>
      </c>
      <c r="Q212">
        <f t="shared" si="7"/>
        <v>461</v>
      </c>
      <c r="R212" t="s">
        <v>1879</v>
      </c>
      <c r="S212" t="s">
        <v>1880</v>
      </c>
      <c r="T212" t="s">
        <v>1886</v>
      </c>
      <c r="U212" s="75">
        <v>461</v>
      </c>
      <c r="V212">
        <v>133</v>
      </c>
      <c r="W212">
        <v>61313</v>
      </c>
      <c r="AH212" s="16"/>
      <c r="AI212" t="s">
        <v>1375</v>
      </c>
    </row>
    <row r="213" spans="1:35" x14ac:dyDescent="0.25">
      <c r="A213" t="s">
        <v>2119</v>
      </c>
      <c r="B213" s="1">
        <v>5</v>
      </c>
      <c r="C213" t="s">
        <v>1888</v>
      </c>
      <c r="D213">
        <v>16298497</v>
      </c>
      <c r="E213" t="s">
        <v>2120</v>
      </c>
      <c r="F213" t="s">
        <v>1363</v>
      </c>
      <c r="G213" t="s">
        <v>1391</v>
      </c>
      <c r="H213" s="3" t="s">
        <v>2121</v>
      </c>
      <c r="I213">
        <v>2022</v>
      </c>
      <c r="J213" s="15" t="s">
        <v>2122</v>
      </c>
      <c r="K213">
        <v>2022</v>
      </c>
      <c r="L213" t="s">
        <v>1367</v>
      </c>
      <c r="M213" t="s">
        <v>1943</v>
      </c>
      <c r="N213" t="s">
        <v>1943</v>
      </c>
      <c r="O213" t="s">
        <v>1408</v>
      </c>
      <c r="P213" t="s">
        <v>133</v>
      </c>
      <c r="Q213">
        <f t="shared" si="7"/>
        <v>500</v>
      </c>
      <c r="R213" t="s">
        <v>1879</v>
      </c>
      <c r="S213" t="s">
        <v>1880</v>
      </c>
      <c r="T213" t="s">
        <v>1886</v>
      </c>
      <c r="U213" s="75">
        <v>500</v>
      </c>
      <c r="V213">
        <v>146</v>
      </c>
      <c r="W213">
        <v>73000</v>
      </c>
      <c r="AH213" s="16"/>
      <c r="AI213" t="s">
        <v>1375</v>
      </c>
    </row>
    <row r="214" spans="1:35" x14ac:dyDescent="0.25">
      <c r="A214" t="s">
        <v>2123</v>
      </c>
      <c r="B214" s="1">
        <v>5</v>
      </c>
      <c r="C214" t="s">
        <v>1888</v>
      </c>
      <c r="D214">
        <v>16546083</v>
      </c>
      <c r="E214" t="s">
        <v>2124</v>
      </c>
      <c r="F214" t="s">
        <v>1363</v>
      </c>
      <c r="G214" t="s">
        <v>1391</v>
      </c>
      <c r="H214" s="3" t="s">
        <v>2125</v>
      </c>
      <c r="I214">
        <v>2022</v>
      </c>
      <c r="J214" s="15" t="s">
        <v>2126</v>
      </c>
      <c r="K214">
        <v>2022</v>
      </c>
      <c r="L214" t="s">
        <v>1367</v>
      </c>
      <c r="M214" t="s">
        <v>1864</v>
      </c>
      <c r="N214" t="s">
        <v>1938</v>
      </c>
      <c r="O214" t="s">
        <v>1370</v>
      </c>
      <c r="P214" t="s">
        <v>1892</v>
      </c>
      <c r="Q214">
        <f t="shared" si="7"/>
        <v>600</v>
      </c>
      <c r="R214" t="s">
        <v>2127</v>
      </c>
      <c r="S214" t="s">
        <v>2128</v>
      </c>
      <c r="T214" t="s">
        <v>2129</v>
      </c>
      <c r="U214" s="75">
        <v>600</v>
      </c>
      <c r="V214">
        <v>9.9</v>
      </c>
      <c r="W214">
        <v>5940</v>
      </c>
      <c r="AH214" s="16"/>
      <c r="AI214" t="s">
        <v>1375</v>
      </c>
    </row>
    <row r="215" spans="1:35" x14ac:dyDescent="0.25">
      <c r="A215" t="s">
        <v>2130</v>
      </c>
      <c r="B215" s="1">
        <v>5</v>
      </c>
      <c r="C215" t="s">
        <v>1888</v>
      </c>
      <c r="D215">
        <v>16546083</v>
      </c>
      <c r="E215" t="s">
        <v>2124</v>
      </c>
      <c r="F215" t="s">
        <v>1363</v>
      </c>
      <c r="G215" t="s">
        <v>1391</v>
      </c>
      <c r="H215" s="3" t="s">
        <v>2125</v>
      </c>
      <c r="I215">
        <v>2022</v>
      </c>
      <c r="J215" s="15" t="s">
        <v>2126</v>
      </c>
      <c r="K215">
        <v>2022</v>
      </c>
      <c r="L215" t="s">
        <v>1367</v>
      </c>
      <c r="M215" t="s">
        <v>1864</v>
      </c>
      <c r="N215" t="s">
        <v>1938</v>
      </c>
      <c r="O215" t="s">
        <v>1370</v>
      </c>
      <c r="P215" t="s">
        <v>1892</v>
      </c>
      <c r="Q215">
        <f t="shared" si="7"/>
        <v>600</v>
      </c>
      <c r="R215" t="s">
        <v>1879</v>
      </c>
      <c r="S215" t="s">
        <v>1880</v>
      </c>
      <c r="T215" t="s">
        <v>1923</v>
      </c>
      <c r="U215" s="75">
        <v>600</v>
      </c>
      <c r="V215">
        <v>133</v>
      </c>
      <c r="W215">
        <v>79800</v>
      </c>
      <c r="AH215" s="16"/>
      <c r="AI215" t="s">
        <v>1375</v>
      </c>
    </row>
    <row r="216" spans="1:35" x14ac:dyDescent="0.25">
      <c r="A216" t="s">
        <v>2131</v>
      </c>
      <c r="B216" s="1">
        <v>5</v>
      </c>
      <c r="C216" t="s">
        <v>1888</v>
      </c>
      <c r="D216">
        <v>16546083</v>
      </c>
      <c r="E216" t="s">
        <v>2124</v>
      </c>
      <c r="F216" t="s">
        <v>1363</v>
      </c>
      <c r="G216" t="s">
        <v>1391</v>
      </c>
      <c r="H216" s="3" t="s">
        <v>2125</v>
      </c>
      <c r="I216">
        <v>2022</v>
      </c>
      <c r="J216" s="15" t="s">
        <v>2126</v>
      </c>
      <c r="K216">
        <v>2022</v>
      </c>
      <c r="L216" t="s">
        <v>1367</v>
      </c>
      <c r="M216" t="s">
        <v>1864</v>
      </c>
      <c r="N216" t="s">
        <v>1938</v>
      </c>
      <c r="O216" t="s">
        <v>1370</v>
      </c>
      <c r="P216" t="s">
        <v>1892</v>
      </c>
      <c r="Q216">
        <f t="shared" si="7"/>
        <v>600</v>
      </c>
      <c r="R216" t="s">
        <v>1867</v>
      </c>
      <c r="S216" t="s">
        <v>1868</v>
      </c>
      <c r="T216" t="s">
        <v>1869</v>
      </c>
      <c r="U216" s="75">
        <v>600</v>
      </c>
      <c r="V216">
        <v>148</v>
      </c>
      <c r="W216">
        <v>88800</v>
      </c>
      <c r="AH216" s="16"/>
      <c r="AI216" t="s">
        <v>1375</v>
      </c>
    </row>
    <row r="217" spans="1:35" x14ac:dyDescent="0.25">
      <c r="A217" t="s">
        <v>2132</v>
      </c>
      <c r="B217" s="1">
        <v>5</v>
      </c>
      <c r="C217" t="s">
        <v>1888</v>
      </c>
      <c r="D217">
        <v>16541375</v>
      </c>
      <c r="E217" t="s">
        <v>2133</v>
      </c>
      <c r="F217" t="s">
        <v>1363</v>
      </c>
      <c r="G217" t="s">
        <v>1391</v>
      </c>
      <c r="H217" s="3" t="s">
        <v>2125</v>
      </c>
      <c r="I217">
        <v>2022</v>
      </c>
      <c r="J217" s="15" t="s">
        <v>2126</v>
      </c>
      <c r="K217">
        <v>2022</v>
      </c>
      <c r="L217" t="s">
        <v>1367</v>
      </c>
      <c r="M217" t="s">
        <v>1864</v>
      </c>
      <c r="N217" t="s">
        <v>1938</v>
      </c>
      <c r="O217" t="s">
        <v>1370</v>
      </c>
      <c r="P217" t="s">
        <v>1892</v>
      </c>
      <c r="Q217">
        <f t="shared" si="7"/>
        <v>600</v>
      </c>
      <c r="R217" t="s">
        <v>1879</v>
      </c>
      <c r="S217" t="s">
        <v>1880</v>
      </c>
      <c r="T217" t="s">
        <v>1923</v>
      </c>
      <c r="U217" s="75">
        <v>600</v>
      </c>
      <c r="V217">
        <v>133</v>
      </c>
      <c r="W217">
        <v>79800</v>
      </c>
      <c r="AH217" s="16"/>
      <c r="AI217" t="s">
        <v>1375</v>
      </c>
    </row>
    <row r="218" spans="1:35" x14ac:dyDescent="0.25">
      <c r="A218" t="s">
        <v>2134</v>
      </c>
      <c r="B218" s="1">
        <v>5</v>
      </c>
      <c r="C218" t="s">
        <v>1888</v>
      </c>
      <c r="D218">
        <v>16541375</v>
      </c>
      <c r="E218" t="s">
        <v>2133</v>
      </c>
      <c r="F218" t="s">
        <v>1363</v>
      </c>
      <c r="G218" t="s">
        <v>1391</v>
      </c>
      <c r="H218" s="3" t="s">
        <v>2125</v>
      </c>
      <c r="I218">
        <v>2022</v>
      </c>
      <c r="J218" s="15" t="s">
        <v>2126</v>
      </c>
      <c r="K218">
        <v>2022</v>
      </c>
      <c r="L218" t="s">
        <v>1367</v>
      </c>
      <c r="M218" t="s">
        <v>1864</v>
      </c>
      <c r="N218" t="s">
        <v>1938</v>
      </c>
      <c r="O218" t="s">
        <v>1370</v>
      </c>
      <c r="P218" t="s">
        <v>1892</v>
      </c>
      <c r="Q218">
        <f t="shared" si="7"/>
        <v>600</v>
      </c>
      <c r="R218" t="s">
        <v>1867</v>
      </c>
      <c r="S218" t="s">
        <v>1868</v>
      </c>
      <c r="T218" t="s">
        <v>2135</v>
      </c>
      <c r="U218" s="75">
        <v>600</v>
      </c>
      <c r="V218">
        <v>148</v>
      </c>
      <c r="W218">
        <v>88800</v>
      </c>
      <c r="AH218" s="16"/>
      <c r="AI218" t="s">
        <v>1375</v>
      </c>
    </row>
    <row r="219" spans="1:35" x14ac:dyDescent="0.25">
      <c r="A219" t="s">
        <v>2136</v>
      </c>
      <c r="B219" s="1">
        <v>5</v>
      </c>
      <c r="C219" t="s">
        <v>1888</v>
      </c>
      <c r="D219">
        <v>16555104</v>
      </c>
      <c r="E219" t="s">
        <v>2137</v>
      </c>
      <c r="F219" t="s">
        <v>1363</v>
      </c>
      <c r="G219" t="s">
        <v>1364</v>
      </c>
      <c r="H219" s="3" t="s">
        <v>2126</v>
      </c>
      <c r="I219">
        <v>2022</v>
      </c>
      <c r="J219" s="15" t="s">
        <v>2138</v>
      </c>
      <c r="K219">
        <v>2022</v>
      </c>
      <c r="L219" t="s">
        <v>1367</v>
      </c>
      <c r="M219" t="s">
        <v>1864</v>
      </c>
      <c r="N219" t="s">
        <v>1938</v>
      </c>
      <c r="O219" t="s">
        <v>1370</v>
      </c>
      <c r="P219" t="s">
        <v>1892</v>
      </c>
      <c r="Q219">
        <f t="shared" si="7"/>
        <v>595</v>
      </c>
      <c r="R219" t="s">
        <v>1879</v>
      </c>
      <c r="S219" t="s">
        <v>1880</v>
      </c>
      <c r="T219" t="s">
        <v>2139</v>
      </c>
      <c r="U219" s="75">
        <v>595</v>
      </c>
      <c r="V219">
        <v>133</v>
      </c>
      <c r="W219">
        <v>79135</v>
      </c>
      <c r="AH219" s="16"/>
      <c r="AI219" t="s">
        <v>1375</v>
      </c>
    </row>
    <row r="220" spans="1:35" x14ac:dyDescent="0.25">
      <c r="A220" t="s">
        <v>2140</v>
      </c>
      <c r="B220" s="1">
        <v>5</v>
      </c>
      <c r="C220" t="s">
        <v>1888</v>
      </c>
      <c r="D220">
        <v>16555104</v>
      </c>
      <c r="E220" t="s">
        <v>2137</v>
      </c>
      <c r="F220" t="s">
        <v>1363</v>
      </c>
      <c r="G220" t="s">
        <v>1364</v>
      </c>
      <c r="H220" s="3" t="s">
        <v>2126</v>
      </c>
      <c r="I220">
        <v>2022</v>
      </c>
      <c r="J220" s="15" t="s">
        <v>2138</v>
      </c>
      <c r="K220">
        <v>2022</v>
      </c>
      <c r="L220" t="s">
        <v>1367</v>
      </c>
      <c r="M220" t="s">
        <v>1864</v>
      </c>
      <c r="N220" t="s">
        <v>1938</v>
      </c>
      <c r="O220" t="s">
        <v>1370</v>
      </c>
      <c r="P220" t="s">
        <v>1892</v>
      </c>
      <c r="Q220">
        <f t="shared" si="7"/>
        <v>595</v>
      </c>
      <c r="R220" t="s">
        <v>1867</v>
      </c>
      <c r="S220" t="s">
        <v>1868</v>
      </c>
      <c r="T220" t="s">
        <v>1869</v>
      </c>
      <c r="U220" s="75">
        <v>595</v>
      </c>
      <c r="V220">
        <v>148</v>
      </c>
      <c r="W220">
        <v>88060</v>
      </c>
      <c r="AH220" s="16"/>
      <c r="AI220" t="s">
        <v>1375</v>
      </c>
    </row>
    <row r="221" spans="1:35" x14ac:dyDescent="0.25">
      <c r="A221" t="s">
        <v>2141</v>
      </c>
      <c r="B221" s="1">
        <v>5</v>
      </c>
      <c r="C221" t="s">
        <v>1888</v>
      </c>
      <c r="D221">
        <v>16671856</v>
      </c>
      <c r="E221" t="s">
        <v>2142</v>
      </c>
      <c r="F221" t="s">
        <v>1363</v>
      </c>
      <c r="G221" t="s">
        <v>1391</v>
      </c>
      <c r="H221" s="3" t="s">
        <v>2143</v>
      </c>
      <c r="I221">
        <v>2022</v>
      </c>
      <c r="J221" s="15" t="s">
        <v>2144</v>
      </c>
      <c r="K221">
        <v>2022</v>
      </c>
      <c r="L221" t="s">
        <v>1367</v>
      </c>
      <c r="M221" t="s">
        <v>1864</v>
      </c>
      <c r="N221" t="s">
        <v>1938</v>
      </c>
      <c r="O221" t="s">
        <v>1370</v>
      </c>
      <c r="P221" t="s">
        <v>1892</v>
      </c>
      <c r="Q221">
        <f t="shared" si="7"/>
        <v>461</v>
      </c>
      <c r="R221" t="s">
        <v>1867</v>
      </c>
      <c r="S221" t="s">
        <v>1868</v>
      </c>
      <c r="T221" t="s">
        <v>2135</v>
      </c>
      <c r="U221" s="75">
        <v>461</v>
      </c>
      <c r="V221">
        <v>178</v>
      </c>
      <c r="W221">
        <v>82058</v>
      </c>
      <c r="AH221" s="16"/>
      <c r="AI221" t="s">
        <v>1375</v>
      </c>
    </row>
    <row r="222" spans="1:35" x14ac:dyDescent="0.25">
      <c r="A222" t="s">
        <v>2145</v>
      </c>
      <c r="B222" s="1">
        <v>5</v>
      </c>
      <c r="C222" t="s">
        <v>1888</v>
      </c>
      <c r="D222">
        <v>16671856</v>
      </c>
      <c r="E222" t="s">
        <v>2142</v>
      </c>
      <c r="F222" t="s">
        <v>1363</v>
      </c>
      <c r="G222" t="s">
        <v>1391</v>
      </c>
      <c r="H222" s="3" t="s">
        <v>2143</v>
      </c>
      <c r="I222">
        <v>2022</v>
      </c>
      <c r="J222" s="15" t="s">
        <v>2144</v>
      </c>
      <c r="K222">
        <v>2022</v>
      </c>
      <c r="L222" t="s">
        <v>1367</v>
      </c>
      <c r="M222" t="s">
        <v>1864</v>
      </c>
      <c r="N222" t="s">
        <v>1938</v>
      </c>
      <c r="O222" t="s">
        <v>1370</v>
      </c>
      <c r="P222" t="s">
        <v>1892</v>
      </c>
      <c r="Q222">
        <f t="shared" si="7"/>
        <v>461</v>
      </c>
      <c r="R222" t="s">
        <v>1879</v>
      </c>
      <c r="S222" t="s">
        <v>1880</v>
      </c>
      <c r="T222" t="s">
        <v>1923</v>
      </c>
      <c r="U222" s="75">
        <v>461</v>
      </c>
      <c r="V222">
        <v>131</v>
      </c>
      <c r="W222">
        <v>60391</v>
      </c>
      <c r="AH222" s="16"/>
      <c r="AI222" t="s">
        <v>1375</v>
      </c>
    </row>
    <row r="223" spans="1:35" x14ac:dyDescent="0.25">
      <c r="A223" t="s">
        <v>2146</v>
      </c>
      <c r="B223" s="1">
        <v>5</v>
      </c>
      <c r="C223" t="s">
        <v>1888</v>
      </c>
      <c r="D223">
        <v>16671929</v>
      </c>
      <c r="E223" t="s">
        <v>2147</v>
      </c>
      <c r="F223" t="s">
        <v>1363</v>
      </c>
      <c r="G223" t="s">
        <v>1391</v>
      </c>
      <c r="H223" s="3" t="s">
        <v>2143</v>
      </c>
      <c r="I223">
        <v>2022</v>
      </c>
      <c r="J223" s="15" t="s">
        <v>2144</v>
      </c>
      <c r="K223">
        <v>2022</v>
      </c>
      <c r="L223" t="s">
        <v>1367</v>
      </c>
      <c r="M223" t="s">
        <v>1864</v>
      </c>
      <c r="N223" t="s">
        <v>1938</v>
      </c>
      <c r="O223" t="s">
        <v>1370</v>
      </c>
      <c r="P223" t="s">
        <v>1892</v>
      </c>
      <c r="Q223">
        <f t="shared" si="7"/>
        <v>461</v>
      </c>
      <c r="R223" t="s">
        <v>1867</v>
      </c>
      <c r="S223" t="s">
        <v>1868</v>
      </c>
      <c r="T223" t="s">
        <v>1869</v>
      </c>
      <c r="U223" s="75">
        <v>461</v>
      </c>
      <c r="V223">
        <v>178</v>
      </c>
      <c r="W223">
        <v>82058</v>
      </c>
      <c r="AH223" s="16"/>
      <c r="AI223" t="s">
        <v>1375</v>
      </c>
    </row>
    <row r="224" spans="1:35" x14ac:dyDescent="0.25">
      <c r="A224" t="s">
        <v>2148</v>
      </c>
      <c r="B224" s="1">
        <v>5</v>
      </c>
      <c r="C224" t="s">
        <v>1888</v>
      </c>
      <c r="D224">
        <v>16671929</v>
      </c>
      <c r="E224" t="s">
        <v>2147</v>
      </c>
      <c r="F224" t="s">
        <v>1363</v>
      </c>
      <c r="G224" t="s">
        <v>1391</v>
      </c>
      <c r="H224" s="3" t="s">
        <v>2143</v>
      </c>
      <c r="I224">
        <v>2022</v>
      </c>
      <c r="J224" s="15" t="s">
        <v>2144</v>
      </c>
      <c r="K224">
        <v>2022</v>
      </c>
      <c r="L224" t="s">
        <v>1367</v>
      </c>
      <c r="M224" t="s">
        <v>1864</v>
      </c>
      <c r="N224" t="s">
        <v>1938</v>
      </c>
      <c r="O224" t="s">
        <v>1370</v>
      </c>
      <c r="P224" t="s">
        <v>1892</v>
      </c>
      <c r="Q224">
        <f t="shared" si="7"/>
        <v>461</v>
      </c>
      <c r="R224" t="s">
        <v>1879</v>
      </c>
      <c r="S224" t="s">
        <v>1880</v>
      </c>
      <c r="T224" t="s">
        <v>1923</v>
      </c>
      <c r="U224" s="75">
        <v>461</v>
      </c>
      <c r="V224">
        <v>131</v>
      </c>
      <c r="W224">
        <v>60391</v>
      </c>
      <c r="AH224" s="16"/>
      <c r="AI224" t="s">
        <v>1375</v>
      </c>
    </row>
    <row r="225" spans="1:35" x14ac:dyDescent="0.25">
      <c r="A225" t="s">
        <v>2149</v>
      </c>
      <c r="B225" s="1">
        <v>5</v>
      </c>
      <c r="C225" t="s">
        <v>1888</v>
      </c>
      <c r="D225">
        <v>16672100</v>
      </c>
      <c r="E225" t="s">
        <v>2150</v>
      </c>
      <c r="F225" t="s">
        <v>1363</v>
      </c>
      <c r="G225" t="s">
        <v>1391</v>
      </c>
      <c r="H225" s="3" t="s">
        <v>2143</v>
      </c>
      <c r="I225">
        <v>2022</v>
      </c>
      <c r="J225" s="15" t="s">
        <v>2144</v>
      </c>
      <c r="K225">
        <v>2022</v>
      </c>
      <c r="L225" t="s">
        <v>1367</v>
      </c>
      <c r="M225" t="s">
        <v>1864</v>
      </c>
      <c r="N225" t="s">
        <v>1938</v>
      </c>
      <c r="O225" t="s">
        <v>1370</v>
      </c>
      <c r="P225" t="s">
        <v>1892</v>
      </c>
      <c r="Q225">
        <f t="shared" si="7"/>
        <v>461</v>
      </c>
      <c r="R225" t="s">
        <v>1867</v>
      </c>
      <c r="S225" t="s">
        <v>1868</v>
      </c>
      <c r="T225" t="s">
        <v>1869</v>
      </c>
      <c r="U225" s="75">
        <v>461</v>
      </c>
      <c r="V225">
        <v>178</v>
      </c>
      <c r="W225">
        <v>82058</v>
      </c>
      <c r="AH225" s="16"/>
      <c r="AI225" t="s">
        <v>1375</v>
      </c>
    </row>
    <row r="226" spans="1:35" x14ac:dyDescent="0.25">
      <c r="A226" t="s">
        <v>2151</v>
      </c>
      <c r="B226" s="1">
        <v>5</v>
      </c>
      <c r="C226" t="s">
        <v>1888</v>
      </c>
      <c r="D226">
        <v>16672100</v>
      </c>
      <c r="E226" t="s">
        <v>2150</v>
      </c>
      <c r="F226" t="s">
        <v>1363</v>
      </c>
      <c r="G226" t="s">
        <v>1391</v>
      </c>
      <c r="H226" s="3" t="s">
        <v>2143</v>
      </c>
      <c r="I226">
        <v>2022</v>
      </c>
      <c r="J226" s="15" t="s">
        <v>2144</v>
      </c>
      <c r="K226">
        <v>2022</v>
      </c>
      <c r="L226" t="s">
        <v>1367</v>
      </c>
      <c r="M226" t="s">
        <v>1864</v>
      </c>
      <c r="N226" t="s">
        <v>1938</v>
      </c>
      <c r="O226" t="s">
        <v>1370</v>
      </c>
      <c r="P226" t="s">
        <v>1892</v>
      </c>
      <c r="Q226">
        <f t="shared" si="7"/>
        <v>461</v>
      </c>
      <c r="R226" t="s">
        <v>1879</v>
      </c>
      <c r="S226" t="s">
        <v>1880</v>
      </c>
      <c r="T226" t="s">
        <v>1923</v>
      </c>
      <c r="U226" s="75">
        <v>461</v>
      </c>
      <c r="V226">
        <v>131</v>
      </c>
      <c r="W226">
        <v>60391</v>
      </c>
      <c r="AH226" s="16"/>
      <c r="AI226" t="s">
        <v>1375</v>
      </c>
    </row>
    <row r="227" spans="1:35" x14ac:dyDescent="0.25">
      <c r="A227" t="s">
        <v>2152</v>
      </c>
      <c r="B227" s="1">
        <v>5</v>
      </c>
      <c r="C227" t="s">
        <v>1888</v>
      </c>
      <c r="D227">
        <v>16614437</v>
      </c>
      <c r="E227" t="s">
        <v>2153</v>
      </c>
      <c r="F227" t="s">
        <v>1363</v>
      </c>
      <c r="G227" t="s">
        <v>1391</v>
      </c>
      <c r="H227" s="3" t="s">
        <v>2154</v>
      </c>
      <c r="I227">
        <v>2022</v>
      </c>
      <c r="J227" s="15" t="s">
        <v>2155</v>
      </c>
      <c r="K227">
        <v>2022</v>
      </c>
      <c r="L227" t="s">
        <v>1367</v>
      </c>
      <c r="M227" t="s">
        <v>1864</v>
      </c>
      <c r="N227" t="s">
        <v>1938</v>
      </c>
      <c r="O227" t="s">
        <v>1370</v>
      </c>
      <c r="P227" t="s">
        <v>1892</v>
      </c>
      <c r="Q227">
        <f t="shared" si="7"/>
        <v>460</v>
      </c>
      <c r="R227" t="s">
        <v>1879</v>
      </c>
      <c r="S227" t="s">
        <v>1880</v>
      </c>
      <c r="T227" t="s">
        <v>1886</v>
      </c>
      <c r="U227" s="75">
        <v>460</v>
      </c>
      <c r="V227">
        <v>130</v>
      </c>
      <c r="W227">
        <v>59800</v>
      </c>
      <c r="AH227" s="16"/>
      <c r="AI227" t="s">
        <v>1375</v>
      </c>
    </row>
    <row r="228" spans="1:35" x14ac:dyDescent="0.25">
      <c r="A228" t="s">
        <v>2156</v>
      </c>
      <c r="B228" s="1">
        <v>5</v>
      </c>
      <c r="C228" t="s">
        <v>1888</v>
      </c>
      <c r="D228">
        <v>16614437</v>
      </c>
      <c r="E228" t="s">
        <v>2153</v>
      </c>
      <c r="F228" t="s">
        <v>1363</v>
      </c>
      <c r="G228" t="s">
        <v>1391</v>
      </c>
      <c r="H228" s="3" t="s">
        <v>2154</v>
      </c>
      <c r="I228">
        <v>2022</v>
      </c>
      <c r="J228" s="15" t="s">
        <v>2155</v>
      </c>
      <c r="K228">
        <v>2022</v>
      </c>
      <c r="L228" t="s">
        <v>1367</v>
      </c>
      <c r="M228" t="s">
        <v>1864</v>
      </c>
      <c r="N228" t="s">
        <v>1938</v>
      </c>
      <c r="O228" t="s">
        <v>1370</v>
      </c>
      <c r="P228" t="s">
        <v>1892</v>
      </c>
      <c r="Q228">
        <f t="shared" si="7"/>
        <v>460</v>
      </c>
      <c r="R228" t="s">
        <v>1867</v>
      </c>
      <c r="S228" t="s">
        <v>1868</v>
      </c>
      <c r="T228" t="s">
        <v>1869</v>
      </c>
      <c r="U228" s="75">
        <v>460</v>
      </c>
      <c r="V228">
        <v>178</v>
      </c>
      <c r="W228">
        <v>81880</v>
      </c>
      <c r="AH228" s="16"/>
      <c r="AI228" t="s">
        <v>1375</v>
      </c>
    </row>
    <row r="229" spans="1:35" x14ac:dyDescent="0.25">
      <c r="A229" t="s">
        <v>2157</v>
      </c>
      <c r="B229" s="1">
        <v>5</v>
      </c>
      <c r="C229" t="s">
        <v>1888</v>
      </c>
      <c r="D229">
        <v>16681150</v>
      </c>
      <c r="E229" t="s">
        <v>1925</v>
      </c>
      <c r="F229" t="s">
        <v>1363</v>
      </c>
      <c r="G229" t="s">
        <v>1391</v>
      </c>
      <c r="H229" s="3" t="s">
        <v>1473</v>
      </c>
      <c r="I229">
        <v>2022</v>
      </c>
      <c r="J229" s="15" t="s">
        <v>2158</v>
      </c>
      <c r="K229">
        <v>2022</v>
      </c>
      <c r="L229" t="s">
        <v>1367</v>
      </c>
      <c r="M229" t="s">
        <v>1864</v>
      </c>
      <c r="N229" t="s">
        <v>1938</v>
      </c>
      <c r="O229" t="s">
        <v>1370</v>
      </c>
      <c r="P229" t="s">
        <v>1892</v>
      </c>
      <c r="Q229">
        <f t="shared" si="7"/>
        <v>60</v>
      </c>
      <c r="R229" t="s">
        <v>1879</v>
      </c>
      <c r="S229" t="s">
        <v>1880</v>
      </c>
      <c r="T229" t="s">
        <v>1977</v>
      </c>
      <c r="U229" s="75">
        <v>60</v>
      </c>
      <c r="V229">
        <v>131</v>
      </c>
      <c r="W229">
        <v>7860</v>
      </c>
      <c r="AH229" s="16"/>
      <c r="AI229" t="s">
        <v>1375</v>
      </c>
    </row>
    <row r="230" spans="1:35" x14ac:dyDescent="0.25">
      <c r="A230" t="s">
        <v>2159</v>
      </c>
      <c r="B230" s="1">
        <v>5</v>
      </c>
      <c r="C230" t="s">
        <v>1888</v>
      </c>
      <c r="D230">
        <v>16681150</v>
      </c>
      <c r="E230" t="s">
        <v>1925</v>
      </c>
      <c r="F230" t="s">
        <v>1363</v>
      </c>
      <c r="G230" t="s">
        <v>1391</v>
      </c>
      <c r="H230" s="3" t="s">
        <v>1473</v>
      </c>
      <c r="I230">
        <v>2022</v>
      </c>
      <c r="J230" s="15" t="s">
        <v>2158</v>
      </c>
      <c r="K230">
        <v>2022</v>
      </c>
      <c r="L230" t="s">
        <v>1367</v>
      </c>
      <c r="M230" t="s">
        <v>1864</v>
      </c>
      <c r="N230" t="s">
        <v>1938</v>
      </c>
      <c r="O230" t="s">
        <v>1370</v>
      </c>
      <c r="P230" t="s">
        <v>1892</v>
      </c>
      <c r="Q230">
        <f t="shared" si="7"/>
        <v>60</v>
      </c>
      <c r="R230" t="s">
        <v>1867</v>
      </c>
      <c r="S230" t="s">
        <v>1868</v>
      </c>
      <c r="T230" t="s">
        <v>1869</v>
      </c>
      <c r="U230" s="75">
        <v>60</v>
      </c>
      <c r="V230">
        <v>178</v>
      </c>
      <c r="W230">
        <v>10680</v>
      </c>
      <c r="AH230" s="16"/>
      <c r="AI230" t="s">
        <v>1375</v>
      </c>
    </row>
    <row r="231" spans="1:35" x14ac:dyDescent="0.25">
      <c r="A231" t="s">
        <v>2160</v>
      </c>
      <c r="B231" s="1">
        <v>5</v>
      </c>
      <c r="C231" t="s">
        <v>1888</v>
      </c>
      <c r="D231">
        <v>17165385</v>
      </c>
      <c r="E231" t="s">
        <v>1925</v>
      </c>
      <c r="F231" t="s">
        <v>1363</v>
      </c>
      <c r="G231" t="s">
        <v>1391</v>
      </c>
      <c r="H231" s="3" t="s">
        <v>1478</v>
      </c>
      <c r="I231">
        <v>2022</v>
      </c>
      <c r="J231" s="15" t="s">
        <v>2161</v>
      </c>
      <c r="K231">
        <v>2022</v>
      </c>
      <c r="L231" t="s">
        <v>1367</v>
      </c>
      <c r="M231" t="s">
        <v>1864</v>
      </c>
      <c r="N231" t="s">
        <v>1865</v>
      </c>
      <c r="O231" t="s">
        <v>1370</v>
      </c>
      <c r="P231" t="s">
        <v>1892</v>
      </c>
      <c r="Q231">
        <f t="shared" si="7"/>
        <v>37</v>
      </c>
      <c r="R231" t="s">
        <v>1927</v>
      </c>
      <c r="S231" t="s">
        <v>1928</v>
      </c>
      <c r="T231" t="s">
        <v>1929</v>
      </c>
      <c r="U231" s="75">
        <v>37</v>
      </c>
      <c r="V231">
        <v>130</v>
      </c>
      <c r="W231">
        <v>4810</v>
      </c>
      <c r="AH231" s="16"/>
      <c r="AI231" t="s">
        <v>1375</v>
      </c>
    </row>
    <row r="232" spans="1:35" x14ac:dyDescent="0.25">
      <c r="A232" t="s">
        <v>2162</v>
      </c>
      <c r="B232" s="1">
        <v>5</v>
      </c>
      <c r="C232" t="s">
        <v>1888</v>
      </c>
      <c r="D232">
        <v>17165385</v>
      </c>
      <c r="E232" t="s">
        <v>1925</v>
      </c>
      <c r="F232" t="s">
        <v>1363</v>
      </c>
      <c r="G232" t="s">
        <v>1391</v>
      </c>
      <c r="H232" s="3" t="s">
        <v>1478</v>
      </c>
      <c r="I232">
        <v>2022</v>
      </c>
      <c r="J232" s="15" t="s">
        <v>2161</v>
      </c>
      <c r="K232">
        <v>2022</v>
      </c>
      <c r="L232" t="s">
        <v>1367</v>
      </c>
      <c r="M232" t="s">
        <v>1864</v>
      </c>
      <c r="N232" t="s">
        <v>1865</v>
      </c>
      <c r="O232" t="s">
        <v>1370</v>
      </c>
      <c r="P232" t="s">
        <v>1892</v>
      </c>
      <c r="Q232">
        <f t="shared" si="7"/>
        <v>37</v>
      </c>
      <c r="R232" t="s">
        <v>1867</v>
      </c>
      <c r="S232" t="s">
        <v>1868</v>
      </c>
      <c r="T232" t="s">
        <v>1869</v>
      </c>
      <c r="U232" s="75">
        <v>37</v>
      </c>
      <c r="V232">
        <v>178</v>
      </c>
      <c r="W232">
        <v>6586</v>
      </c>
      <c r="AH232" s="16"/>
      <c r="AI232" t="s">
        <v>1375</v>
      </c>
    </row>
    <row r="233" spans="1:35" x14ac:dyDescent="0.25">
      <c r="A233" t="s">
        <v>2163</v>
      </c>
      <c r="B233" s="1">
        <v>5</v>
      </c>
      <c r="C233" t="s">
        <v>1888</v>
      </c>
      <c r="D233">
        <v>17165385</v>
      </c>
      <c r="E233" t="s">
        <v>1925</v>
      </c>
      <c r="F233" t="s">
        <v>1363</v>
      </c>
      <c r="G233" t="s">
        <v>1391</v>
      </c>
      <c r="H233" s="3" t="s">
        <v>1478</v>
      </c>
      <c r="I233">
        <v>2022</v>
      </c>
      <c r="J233" s="15" t="s">
        <v>2161</v>
      </c>
      <c r="K233">
        <v>2022</v>
      </c>
      <c r="L233" t="s">
        <v>1367</v>
      </c>
      <c r="M233" t="s">
        <v>1864</v>
      </c>
      <c r="N233" t="s">
        <v>1865</v>
      </c>
      <c r="O233" t="s">
        <v>1370</v>
      </c>
      <c r="P233" t="s">
        <v>1892</v>
      </c>
      <c r="Q233">
        <f t="shared" si="7"/>
        <v>37</v>
      </c>
      <c r="R233" t="s">
        <v>1871</v>
      </c>
      <c r="S233" t="s">
        <v>1872</v>
      </c>
      <c r="T233" t="s">
        <v>1873</v>
      </c>
      <c r="U233" s="75">
        <v>37</v>
      </c>
      <c r="V233">
        <v>180</v>
      </c>
      <c r="W233">
        <v>6660</v>
      </c>
      <c r="AH233" s="16"/>
      <c r="AI233" t="s">
        <v>1375</v>
      </c>
    </row>
    <row r="234" spans="1:35" x14ac:dyDescent="0.25">
      <c r="A234" t="s">
        <v>2164</v>
      </c>
      <c r="B234" s="1">
        <v>5</v>
      </c>
      <c r="C234" t="s">
        <v>1860</v>
      </c>
      <c r="D234">
        <v>17166640</v>
      </c>
      <c r="E234" t="s">
        <v>2165</v>
      </c>
      <c r="F234" t="s">
        <v>1363</v>
      </c>
      <c r="G234" t="s">
        <v>1391</v>
      </c>
      <c r="H234" s="3" t="s">
        <v>2166</v>
      </c>
      <c r="I234">
        <v>2022</v>
      </c>
      <c r="J234" s="15" t="s">
        <v>2167</v>
      </c>
      <c r="K234">
        <v>2022</v>
      </c>
      <c r="L234" t="s">
        <v>1367</v>
      </c>
      <c r="M234" t="s">
        <v>2168</v>
      </c>
      <c r="N234" t="s">
        <v>2169</v>
      </c>
      <c r="O234" t="s">
        <v>1370</v>
      </c>
      <c r="P234" t="s">
        <v>133</v>
      </c>
      <c r="Q234">
        <f t="shared" si="7"/>
        <v>110</v>
      </c>
      <c r="R234" t="s">
        <v>1871</v>
      </c>
      <c r="S234" t="s">
        <v>1872</v>
      </c>
      <c r="T234" t="s">
        <v>2170</v>
      </c>
      <c r="U234" s="75">
        <v>110</v>
      </c>
      <c r="V234">
        <v>180</v>
      </c>
      <c r="W234">
        <v>19800</v>
      </c>
      <c r="AH234" s="16"/>
      <c r="AI234" t="s">
        <v>1375</v>
      </c>
    </row>
    <row r="235" spans="1:35" x14ac:dyDescent="0.25">
      <c r="A235" t="s">
        <v>2171</v>
      </c>
      <c r="B235" s="1">
        <v>5</v>
      </c>
      <c r="C235" t="s">
        <v>1888</v>
      </c>
      <c r="D235">
        <v>14562294</v>
      </c>
      <c r="E235" t="s">
        <v>1912</v>
      </c>
      <c r="F235" t="s">
        <v>1363</v>
      </c>
      <c r="G235" t="s">
        <v>1391</v>
      </c>
      <c r="H235" s="3" t="s">
        <v>1988</v>
      </c>
      <c r="I235">
        <v>2021</v>
      </c>
      <c r="J235" s="15" t="s">
        <v>1989</v>
      </c>
      <c r="K235">
        <v>2021</v>
      </c>
      <c r="L235" t="s">
        <v>1367</v>
      </c>
      <c r="M235" t="s">
        <v>1864</v>
      </c>
      <c r="N235" t="s">
        <v>1865</v>
      </c>
      <c r="O235" t="s">
        <v>1388</v>
      </c>
      <c r="P235" t="s">
        <v>1892</v>
      </c>
      <c r="Q235">
        <f t="shared" si="7"/>
        <v>505</v>
      </c>
      <c r="R235" t="s">
        <v>1867</v>
      </c>
      <c r="S235" t="s">
        <v>1868</v>
      </c>
      <c r="T235" t="s">
        <v>1869</v>
      </c>
      <c r="U235" s="75">
        <v>505</v>
      </c>
      <c r="V235">
        <v>178</v>
      </c>
      <c r="W235">
        <v>89890</v>
      </c>
      <c r="AH235" s="16"/>
      <c r="AI235" t="s">
        <v>1375</v>
      </c>
    </row>
    <row r="236" spans="1:35" x14ac:dyDescent="0.25">
      <c r="A236" t="s">
        <v>2172</v>
      </c>
      <c r="B236" s="1">
        <v>5</v>
      </c>
      <c r="C236" t="s">
        <v>1888</v>
      </c>
      <c r="D236">
        <v>17154065</v>
      </c>
      <c r="E236" t="s">
        <v>2173</v>
      </c>
      <c r="F236" t="s">
        <v>1363</v>
      </c>
      <c r="G236" t="s">
        <v>1364</v>
      </c>
      <c r="H236" s="3" t="s">
        <v>2174</v>
      </c>
      <c r="I236">
        <v>2022</v>
      </c>
      <c r="J236" s="15" t="s">
        <v>2175</v>
      </c>
      <c r="K236">
        <v>2022</v>
      </c>
      <c r="L236" t="s">
        <v>1367</v>
      </c>
      <c r="M236" t="s">
        <v>1864</v>
      </c>
      <c r="N236" t="s">
        <v>1865</v>
      </c>
      <c r="O236" t="s">
        <v>1370</v>
      </c>
      <c r="P236" t="s">
        <v>1892</v>
      </c>
      <c r="Q236">
        <f t="shared" si="7"/>
        <v>652</v>
      </c>
      <c r="R236" t="s">
        <v>1871</v>
      </c>
      <c r="S236" t="s">
        <v>1872</v>
      </c>
      <c r="T236" t="s">
        <v>1968</v>
      </c>
      <c r="U236" s="75">
        <v>652</v>
      </c>
      <c r="V236">
        <v>180</v>
      </c>
      <c r="W236">
        <v>117360</v>
      </c>
      <c r="AH236" s="16"/>
      <c r="AI236" t="s">
        <v>1375</v>
      </c>
    </row>
    <row r="237" spans="1:35" x14ac:dyDescent="0.25">
      <c r="A237" t="s">
        <v>2176</v>
      </c>
      <c r="B237" s="1">
        <v>5</v>
      </c>
      <c r="C237" t="s">
        <v>1875</v>
      </c>
      <c r="D237">
        <v>15559513</v>
      </c>
      <c r="E237" t="s">
        <v>2177</v>
      </c>
      <c r="F237" t="s">
        <v>1363</v>
      </c>
      <c r="G237" t="s">
        <v>1391</v>
      </c>
      <c r="H237" s="3" t="s">
        <v>1922</v>
      </c>
      <c r="I237">
        <v>2021</v>
      </c>
      <c r="J237" s="15" t="s">
        <v>1464</v>
      </c>
      <c r="K237">
        <v>2021</v>
      </c>
      <c r="L237" t="s">
        <v>1394</v>
      </c>
      <c r="M237" t="s">
        <v>1864</v>
      </c>
      <c r="N237" t="s">
        <v>1938</v>
      </c>
      <c r="O237" t="s">
        <v>1408</v>
      </c>
      <c r="P237" t="s">
        <v>1878</v>
      </c>
      <c r="Q237">
        <f t="shared" si="7"/>
        <v>535</v>
      </c>
      <c r="R237" t="s">
        <v>1879</v>
      </c>
      <c r="S237" t="s">
        <v>1880</v>
      </c>
      <c r="T237" t="s">
        <v>1886</v>
      </c>
      <c r="U237" s="75">
        <v>535</v>
      </c>
      <c r="V237">
        <v>195</v>
      </c>
      <c r="W237">
        <v>104325</v>
      </c>
      <c r="AH237" s="16"/>
      <c r="AI237" t="s">
        <v>1375</v>
      </c>
    </row>
    <row r="238" spans="1:35" x14ac:dyDescent="0.25">
      <c r="A238" t="s">
        <v>2178</v>
      </c>
      <c r="B238" s="1">
        <v>5</v>
      </c>
      <c r="C238" t="s">
        <v>1875</v>
      </c>
      <c r="D238">
        <v>15550230</v>
      </c>
      <c r="E238" t="s">
        <v>2179</v>
      </c>
      <c r="F238" t="s">
        <v>1363</v>
      </c>
      <c r="G238" t="s">
        <v>1364</v>
      </c>
      <c r="H238" s="3" t="s">
        <v>1458</v>
      </c>
      <c r="I238">
        <v>2021</v>
      </c>
      <c r="J238" s="15" t="s">
        <v>1459</v>
      </c>
      <c r="K238">
        <v>2021</v>
      </c>
      <c r="L238" t="s">
        <v>1394</v>
      </c>
      <c r="M238" t="s">
        <v>1864</v>
      </c>
      <c r="N238" t="s">
        <v>1938</v>
      </c>
      <c r="O238" t="s">
        <v>1408</v>
      </c>
      <c r="P238" t="s">
        <v>1878</v>
      </c>
      <c r="Q238">
        <f t="shared" si="7"/>
        <v>430</v>
      </c>
      <c r="R238" t="s">
        <v>1879</v>
      </c>
      <c r="S238" t="s">
        <v>1880</v>
      </c>
      <c r="T238" t="s">
        <v>1886</v>
      </c>
      <c r="U238" s="75">
        <v>430</v>
      </c>
      <c r="V238">
        <v>195</v>
      </c>
      <c r="W238">
        <v>83850</v>
      </c>
      <c r="AH238" s="16"/>
      <c r="AI238" t="s">
        <v>1375</v>
      </c>
    </row>
    <row r="239" spans="1:35" x14ac:dyDescent="0.25">
      <c r="A239" t="s">
        <v>2180</v>
      </c>
      <c r="B239" s="1">
        <v>5</v>
      </c>
      <c r="C239" t="s">
        <v>1888</v>
      </c>
      <c r="D239">
        <v>17326621</v>
      </c>
      <c r="E239" t="s">
        <v>2181</v>
      </c>
      <c r="F239" t="s">
        <v>1363</v>
      </c>
      <c r="G239" t="s">
        <v>1391</v>
      </c>
      <c r="H239" s="3" t="s">
        <v>2182</v>
      </c>
      <c r="I239">
        <v>2022</v>
      </c>
      <c r="J239" s="15" t="s">
        <v>2183</v>
      </c>
      <c r="K239">
        <v>2022</v>
      </c>
      <c r="L239" t="s">
        <v>1367</v>
      </c>
      <c r="M239" t="s">
        <v>1943</v>
      </c>
      <c r="N239" t="s">
        <v>1943</v>
      </c>
      <c r="O239" t="s">
        <v>1370</v>
      </c>
      <c r="P239" t="s">
        <v>133</v>
      </c>
      <c r="Q239">
        <f t="shared" si="7"/>
        <v>536</v>
      </c>
      <c r="R239" t="s">
        <v>1879</v>
      </c>
      <c r="S239" t="s">
        <v>1880</v>
      </c>
      <c r="T239" t="s">
        <v>2184</v>
      </c>
      <c r="U239" s="75">
        <v>536</v>
      </c>
      <c r="V239">
        <v>120</v>
      </c>
      <c r="W239">
        <v>64320</v>
      </c>
      <c r="AH239" s="16"/>
      <c r="AI239" t="s">
        <v>1375</v>
      </c>
    </row>
    <row r="240" spans="1:35" x14ac:dyDescent="0.25">
      <c r="A240" t="s">
        <v>2185</v>
      </c>
      <c r="B240" s="1">
        <v>5</v>
      </c>
      <c r="C240" t="s">
        <v>1860</v>
      </c>
      <c r="D240">
        <v>16974573</v>
      </c>
      <c r="E240" t="s">
        <v>1967</v>
      </c>
      <c r="F240" t="s">
        <v>1363</v>
      </c>
      <c r="G240" t="s">
        <v>1391</v>
      </c>
      <c r="H240" s="3" t="s">
        <v>1500</v>
      </c>
      <c r="I240">
        <v>2022</v>
      </c>
      <c r="J240" s="15" t="s">
        <v>1501</v>
      </c>
      <c r="K240">
        <v>2022</v>
      </c>
      <c r="L240" t="s">
        <v>1367</v>
      </c>
      <c r="M240" t="s">
        <v>1864</v>
      </c>
      <c r="N240" t="s">
        <v>1865</v>
      </c>
      <c r="O240" t="s">
        <v>1370</v>
      </c>
      <c r="P240" t="s">
        <v>1866</v>
      </c>
      <c r="Q240">
        <f t="shared" si="7"/>
        <v>600</v>
      </c>
      <c r="R240" t="s">
        <v>1927</v>
      </c>
      <c r="S240" t="s">
        <v>1928</v>
      </c>
      <c r="T240" t="s">
        <v>1929</v>
      </c>
      <c r="U240" s="75">
        <v>600</v>
      </c>
      <c r="V240">
        <v>130</v>
      </c>
      <c r="W240">
        <v>78000</v>
      </c>
      <c r="AH240" s="16"/>
      <c r="AI240" t="s">
        <v>1375</v>
      </c>
    </row>
    <row r="241" spans="1:35" x14ac:dyDescent="0.25">
      <c r="A241" t="s">
        <v>2186</v>
      </c>
      <c r="B241" s="1">
        <v>5</v>
      </c>
      <c r="C241" t="s">
        <v>1860</v>
      </c>
      <c r="D241">
        <v>16974573</v>
      </c>
      <c r="E241" t="s">
        <v>1967</v>
      </c>
      <c r="F241" t="s">
        <v>1363</v>
      </c>
      <c r="G241" t="s">
        <v>1391</v>
      </c>
      <c r="H241" s="3" t="s">
        <v>1500</v>
      </c>
      <c r="I241">
        <v>2022</v>
      </c>
      <c r="J241" s="15" t="s">
        <v>1501</v>
      </c>
      <c r="K241">
        <v>2022</v>
      </c>
      <c r="L241" t="s">
        <v>1367</v>
      </c>
      <c r="M241" t="s">
        <v>1864</v>
      </c>
      <c r="N241" t="s">
        <v>1865</v>
      </c>
      <c r="O241" t="s">
        <v>1370</v>
      </c>
      <c r="P241" t="s">
        <v>1866</v>
      </c>
      <c r="Q241">
        <f t="shared" si="7"/>
        <v>600</v>
      </c>
      <c r="R241" t="s">
        <v>1867</v>
      </c>
      <c r="S241" t="s">
        <v>1868</v>
      </c>
      <c r="T241" t="s">
        <v>1869</v>
      </c>
      <c r="U241" s="75">
        <v>600</v>
      </c>
      <c r="V241">
        <v>142</v>
      </c>
      <c r="W241">
        <v>85200</v>
      </c>
      <c r="AH241" s="16"/>
      <c r="AI241" t="s">
        <v>1375</v>
      </c>
    </row>
    <row r="242" spans="1:35" x14ac:dyDescent="0.25">
      <c r="A242" t="s">
        <v>2187</v>
      </c>
      <c r="B242" s="1">
        <v>5</v>
      </c>
      <c r="C242" t="s">
        <v>1860</v>
      </c>
      <c r="D242">
        <v>18607594</v>
      </c>
      <c r="E242" t="s">
        <v>2188</v>
      </c>
      <c r="F242" t="s">
        <v>1363</v>
      </c>
      <c r="G242" t="s">
        <v>1391</v>
      </c>
      <c r="H242" s="3" t="s">
        <v>2189</v>
      </c>
      <c r="I242">
        <v>2022</v>
      </c>
      <c r="J242" s="15" t="s">
        <v>1836</v>
      </c>
      <c r="K242">
        <v>2022</v>
      </c>
      <c r="L242" t="s">
        <v>1367</v>
      </c>
      <c r="M242" t="s">
        <v>1864</v>
      </c>
      <c r="N242" t="s">
        <v>1865</v>
      </c>
      <c r="O242" t="s">
        <v>1370</v>
      </c>
      <c r="P242" t="s">
        <v>1866</v>
      </c>
      <c r="Q242">
        <f t="shared" si="7"/>
        <v>260</v>
      </c>
      <c r="R242" t="s">
        <v>1879</v>
      </c>
      <c r="S242" t="s">
        <v>1880</v>
      </c>
      <c r="T242" t="s">
        <v>1923</v>
      </c>
      <c r="U242" s="75">
        <v>260</v>
      </c>
      <c r="V242">
        <v>21</v>
      </c>
      <c r="W242">
        <v>5460</v>
      </c>
      <c r="AH242" s="16"/>
      <c r="AI242" t="s">
        <v>1375</v>
      </c>
    </row>
    <row r="243" spans="1:35" x14ac:dyDescent="0.25">
      <c r="A243" t="s">
        <v>2190</v>
      </c>
      <c r="B243" s="1">
        <v>5</v>
      </c>
      <c r="C243" t="s">
        <v>1860</v>
      </c>
      <c r="D243">
        <v>18607594</v>
      </c>
      <c r="E243" t="s">
        <v>2188</v>
      </c>
      <c r="F243" t="s">
        <v>1363</v>
      </c>
      <c r="G243" t="s">
        <v>1391</v>
      </c>
      <c r="H243" s="3" t="s">
        <v>2189</v>
      </c>
      <c r="I243">
        <v>2022</v>
      </c>
      <c r="J243" s="15" t="s">
        <v>1836</v>
      </c>
      <c r="K243">
        <v>2022</v>
      </c>
      <c r="L243" t="s">
        <v>1367</v>
      </c>
      <c r="M243" t="s">
        <v>1864</v>
      </c>
      <c r="N243" t="s">
        <v>1865</v>
      </c>
      <c r="O243" t="s">
        <v>1370</v>
      </c>
      <c r="P243" t="s">
        <v>1866</v>
      </c>
      <c r="Q243">
        <f t="shared" si="7"/>
        <v>260</v>
      </c>
      <c r="R243" t="s">
        <v>2054</v>
      </c>
      <c r="S243" t="s">
        <v>2055</v>
      </c>
      <c r="T243" t="s">
        <v>2191</v>
      </c>
      <c r="U243" s="75">
        <v>260</v>
      </c>
      <c r="V243">
        <v>24.68</v>
      </c>
      <c r="W243">
        <v>6416.8</v>
      </c>
      <c r="AH243" s="16"/>
      <c r="AI243" t="s">
        <v>1375</v>
      </c>
    </row>
    <row r="244" spans="1:35" x14ac:dyDescent="0.25">
      <c r="A244" t="s">
        <v>2192</v>
      </c>
      <c r="B244" s="1">
        <v>5</v>
      </c>
      <c r="C244" t="s">
        <v>1860</v>
      </c>
      <c r="D244">
        <v>18607594</v>
      </c>
      <c r="E244" t="s">
        <v>2188</v>
      </c>
      <c r="F244" t="s">
        <v>1363</v>
      </c>
      <c r="G244" t="s">
        <v>1391</v>
      </c>
      <c r="H244" s="3" t="s">
        <v>2189</v>
      </c>
      <c r="I244">
        <v>2022</v>
      </c>
      <c r="J244" s="15" t="s">
        <v>1836</v>
      </c>
      <c r="K244">
        <v>2022</v>
      </c>
      <c r="L244" t="s">
        <v>1367</v>
      </c>
      <c r="M244" t="s">
        <v>1864</v>
      </c>
      <c r="N244" t="s">
        <v>1865</v>
      </c>
      <c r="O244" t="s">
        <v>1370</v>
      </c>
      <c r="P244" t="s">
        <v>1866</v>
      </c>
      <c r="Q244">
        <f t="shared" si="7"/>
        <v>260</v>
      </c>
      <c r="R244" t="s">
        <v>2193</v>
      </c>
      <c r="S244" t="s">
        <v>2194</v>
      </c>
      <c r="T244" t="s">
        <v>2195</v>
      </c>
      <c r="U244" s="75">
        <v>260</v>
      </c>
      <c r="V244">
        <v>24.69</v>
      </c>
      <c r="W244">
        <v>6419.4</v>
      </c>
      <c r="AH244" s="16"/>
      <c r="AI244" t="s">
        <v>1375</v>
      </c>
    </row>
    <row r="245" spans="1:35" x14ac:dyDescent="0.25">
      <c r="A245" t="s">
        <v>2196</v>
      </c>
      <c r="B245" s="1">
        <v>5</v>
      </c>
      <c r="C245" t="s">
        <v>1860</v>
      </c>
      <c r="D245">
        <v>18607594</v>
      </c>
      <c r="E245" t="s">
        <v>2188</v>
      </c>
      <c r="F245" t="s">
        <v>1363</v>
      </c>
      <c r="G245" t="s">
        <v>1391</v>
      </c>
      <c r="H245" s="3" t="s">
        <v>2189</v>
      </c>
      <c r="I245">
        <v>2022</v>
      </c>
      <c r="J245" s="15" t="s">
        <v>1836</v>
      </c>
      <c r="K245">
        <v>2022</v>
      </c>
      <c r="L245" t="s">
        <v>1367</v>
      </c>
      <c r="M245" t="s">
        <v>1864</v>
      </c>
      <c r="N245" t="s">
        <v>1865</v>
      </c>
      <c r="O245" t="s">
        <v>1370</v>
      </c>
      <c r="P245" t="s">
        <v>1866</v>
      </c>
      <c r="Q245">
        <f t="shared" si="7"/>
        <v>260</v>
      </c>
      <c r="R245" t="s">
        <v>1927</v>
      </c>
      <c r="S245" t="s">
        <v>1928</v>
      </c>
      <c r="T245" t="s">
        <v>1929</v>
      </c>
      <c r="U245" s="75">
        <v>260</v>
      </c>
      <c r="V245">
        <v>55</v>
      </c>
      <c r="W245">
        <v>14300</v>
      </c>
      <c r="AH245" s="16"/>
      <c r="AI245" t="s">
        <v>1375</v>
      </c>
    </row>
    <row r="246" spans="1:35" x14ac:dyDescent="0.25">
      <c r="A246" t="s">
        <v>2197</v>
      </c>
      <c r="B246" s="1">
        <v>5</v>
      </c>
      <c r="C246" t="s">
        <v>1860</v>
      </c>
      <c r="D246">
        <v>18607594</v>
      </c>
      <c r="E246" t="s">
        <v>2188</v>
      </c>
      <c r="F246" t="s">
        <v>1363</v>
      </c>
      <c r="G246" t="s">
        <v>1391</v>
      </c>
      <c r="H246" s="3" t="s">
        <v>2189</v>
      </c>
      <c r="I246">
        <v>2022</v>
      </c>
      <c r="J246" s="15" t="s">
        <v>1836</v>
      </c>
      <c r="K246">
        <v>2022</v>
      </c>
      <c r="L246" t="s">
        <v>1367</v>
      </c>
      <c r="M246" t="s">
        <v>1864</v>
      </c>
      <c r="N246" t="s">
        <v>1865</v>
      </c>
      <c r="O246" t="s">
        <v>1370</v>
      </c>
      <c r="P246" t="s">
        <v>1866</v>
      </c>
      <c r="Q246">
        <f t="shared" si="7"/>
        <v>260</v>
      </c>
      <c r="R246" t="s">
        <v>2198</v>
      </c>
      <c r="S246" t="s">
        <v>2199</v>
      </c>
      <c r="T246" t="s">
        <v>587</v>
      </c>
      <c r="U246" s="75">
        <v>260</v>
      </c>
      <c r="V246">
        <v>75</v>
      </c>
      <c r="W246">
        <v>19500</v>
      </c>
      <c r="AH246" s="16"/>
      <c r="AI246" t="s">
        <v>1375</v>
      </c>
    </row>
    <row r="247" spans="1:35" x14ac:dyDescent="0.25">
      <c r="A247" t="s">
        <v>2200</v>
      </c>
      <c r="B247" s="1">
        <v>5</v>
      </c>
      <c r="C247" t="s">
        <v>1860</v>
      </c>
      <c r="D247">
        <v>18607594</v>
      </c>
      <c r="E247" t="s">
        <v>2188</v>
      </c>
      <c r="F247" t="s">
        <v>1363</v>
      </c>
      <c r="G247" t="s">
        <v>1391</v>
      </c>
      <c r="H247" s="3" t="s">
        <v>2189</v>
      </c>
      <c r="I247">
        <v>2022</v>
      </c>
      <c r="J247" s="15" t="s">
        <v>1836</v>
      </c>
      <c r="K247">
        <v>2022</v>
      </c>
      <c r="L247" t="s">
        <v>1367</v>
      </c>
      <c r="M247" t="s">
        <v>1864</v>
      </c>
      <c r="N247" t="s">
        <v>1865</v>
      </c>
      <c r="O247" t="s">
        <v>1370</v>
      </c>
      <c r="P247" t="s">
        <v>1866</v>
      </c>
      <c r="Q247">
        <f t="shared" si="7"/>
        <v>260</v>
      </c>
      <c r="R247" t="s">
        <v>1867</v>
      </c>
      <c r="S247" t="s">
        <v>1868</v>
      </c>
      <c r="T247" t="s">
        <v>1869</v>
      </c>
      <c r="U247" s="75">
        <v>260</v>
      </c>
      <c r="V247">
        <v>178</v>
      </c>
      <c r="W247">
        <v>46280</v>
      </c>
      <c r="AH247" s="16"/>
      <c r="AI247" t="s">
        <v>1375</v>
      </c>
    </row>
    <row r="248" spans="1:35" x14ac:dyDescent="0.25">
      <c r="A248" t="s">
        <v>2201</v>
      </c>
      <c r="B248" s="1">
        <v>5</v>
      </c>
      <c r="C248" t="s">
        <v>1860</v>
      </c>
      <c r="D248">
        <v>18607594</v>
      </c>
      <c r="E248" t="s">
        <v>2188</v>
      </c>
      <c r="F248" t="s">
        <v>1363</v>
      </c>
      <c r="G248" t="s">
        <v>1391</v>
      </c>
      <c r="H248" s="3" t="s">
        <v>2189</v>
      </c>
      <c r="I248">
        <v>2022</v>
      </c>
      <c r="J248" s="15" t="s">
        <v>1836</v>
      </c>
      <c r="K248">
        <v>2022</v>
      </c>
      <c r="L248" t="s">
        <v>1367</v>
      </c>
      <c r="M248" t="s">
        <v>1864</v>
      </c>
      <c r="N248" t="s">
        <v>1865</v>
      </c>
      <c r="O248" t="s">
        <v>1370</v>
      </c>
      <c r="P248" t="s">
        <v>1866</v>
      </c>
      <c r="Q248">
        <f t="shared" si="7"/>
        <v>260</v>
      </c>
      <c r="R248" t="s">
        <v>1871</v>
      </c>
      <c r="S248" t="s">
        <v>1872</v>
      </c>
      <c r="T248" t="s">
        <v>2202</v>
      </c>
      <c r="U248" s="75">
        <v>260</v>
      </c>
      <c r="V248">
        <v>180</v>
      </c>
      <c r="W248">
        <v>46800</v>
      </c>
      <c r="AH248" s="16"/>
      <c r="AI248" t="s">
        <v>1375</v>
      </c>
    </row>
    <row r="249" spans="1:35" x14ac:dyDescent="0.25">
      <c r="A249" t="s">
        <v>2203</v>
      </c>
      <c r="B249" s="1">
        <v>5</v>
      </c>
      <c r="C249" t="s">
        <v>1888</v>
      </c>
      <c r="D249">
        <v>17071259</v>
      </c>
      <c r="E249" t="s">
        <v>1907</v>
      </c>
      <c r="F249" t="s">
        <v>1363</v>
      </c>
      <c r="G249" t="s">
        <v>1391</v>
      </c>
      <c r="H249" s="3" t="s">
        <v>1775</v>
      </c>
      <c r="I249">
        <v>2022</v>
      </c>
      <c r="J249" s="15" t="s">
        <v>1776</v>
      </c>
      <c r="K249">
        <v>2022</v>
      </c>
      <c r="L249" t="s">
        <v>1367</v>
      </c>
      <c r="M249" t="s">
        <v>1864</v>
      </c>
      <c r="N249" t="s">
        <v>1865</v>
      </c>
      <c r="O249" t="s">
        <v>1370</v>
      </c>
      <c r="P249" t="s">
        <v>1892</v>
      </c>
      <c r="Q249">
        <f t="shared" si="7"/>
        <v>461</v>
      </c>
      <c r="R249" t="s">
        <v>1879</v>
      </c>
      <c r="S249" t="s">
        <v>1880</v>
      </c>
      <c r="T249" t="s">
        <v>1923</v>
      </c>
      <c r="U249" s="75">
        <v>461</v>
      </c>
      <c r="V249">
        <v>120</v>
      </c>
      <c r="W249">
        <v>55320</v>
      </c>
      <c r="AH249" s="16"/>
      <c r="AI249" t="s">
        <v>1375</v>
      </c>
    </row>
    <row r="250" spans="1:35" x14ac:dyDescent="0.25">
      <c r="A250" t="s">
        <v>2204</v>
      </c>
      <c r="B250" s="1">
        <v>5</v>
      </c>
      <c r="C250" t="s">
        <v>1888</v>
      </c>
      <c r="D250">
        <v>17071259</v>
      </c>
      <c r="E250" t="s">
        <v>1907</v>
      </c>
      <c r="F250" t="s">
        <v>1363</v>
      </c>
      <c r="G250" t="s">
        <v>1391</v>
      </c>
      <c r="H250" s="3" t="s">
        <v>1775</v>
      </c>
      <c r="I250">
        <v>2022</v>
      </c>
      <c r="J250" s="15" t="s">
        <v>1776</v>
      </c>
      <c r="K250">
        <v>2022</v>
      </c>
      <c r="L250" t="s">
        <v>1367</v>
      </c>
      <c r="M250" t="s">
        <v>1864</v>
      </c>
      <c r="N250" t="s">
        <v>1865</v>
      </c>
      <c r="O250" t="s">
        <v>1370</v>
      </c>
      <c r="P250" t="s">
        <v>1892</v>
      </c>
      <c r="Q250">
        <f t="shared" si="7"/>
        <v>461</v>
      </c>
      <c r="R250" t="s">
        <v>1867</v>
      </c>
      <c r="S250" t="s">
        <v>1868</v>
      </c>
      <c r="T250" t="s">
        <v>1869</v>
      </c>
      <c r="U250" s="75">
        <v>461</v>
      </c>
      <c r="V250">
        <v>178</v>
      </c>
      <c r="W250">
        <v>82058</v>
      </c>
      <c r="AH250" s="16"/>
      <c r="AI250" t="s">
        <v>1375</v>
      </c>
    </row>
    <row r="251" spans="1:35" x14ac:dyDescent="0.25">
      <c r="A251" t="s">
        <v>2205</v>
      </c>
      <c r="B251" s="1">
        <v>5</v>
      </c>
      <c r="C251" t="s">
        <v>1888</v>
      </c>
      <c r="D251">
        <v>17071259</v>
      </c>
      <c r="E251" t="s">
        <v>1907</v>
      </c>
      <c r="F251" t="s">
        <v>1363</v>
      </c>
      <c r="G251" t="s">
        <v>1391</v>
      </c>
      <c r="H251" s="3" t="s">
        <v>1775</v>
      </c>
      <c r="I251">
        <v>2022</v>
      </c>
      <c r="J251" s="15" t="s">
        <v>1776</v>
      </c>
      <c r="K251">
        <v>2022</v>
      </c>
      <c r="L251" t="s">
        <v>1367</v>
      </c>
      <c r="M251" t="s">
        <v>1864</v>
      </c>
      <c r="N251" t="s">
        <v>1865</v>
      </c>
      <c r="O251" t="s">
        <v>1370</v>
      </c>
      <c r="P251" t="s">
        <v>1892</v>
      </c>
      <c r="Q251">
        <f t="shared" si="7"/>
        <v>461</v>
      </c>
      <c r="R251" t="s">
        <v>1871</v>
      </c>
      <c r="S251" t="s">
        <v>1872</v>
      </c>
      <c r="T251" t="s">
        <v>1873</v>
      </c>
      <c r="U251" s="75">
        <v>461</v>
      </c>
      <c r="V251">
        <v>180</v>
      </c>
      <c r="W251">
        <v>82980</v>
      </c>
      <c r="AH251" s="16"/>
      <c r="AI251" t="s">
        <v>1375</v>
      </c>
    </row>
    <row r="252" spans="1:35" x14ac:dyDescent="0.25">
      <c r="A252" t="s">
        <v>2206</v>
      </c>
      <c r="B252" s="1">
        <v>5</v>
      </c>
      <c r="C252" t="s">
        <v>1888</v>
      </c>
      <c r="D252">
        <v>18447066</v>
      </c>
      <c r="E252" t="s">
        <v>1907</v>
      </c>
      <c r="F252" t="s">
        <v>1363</v>
      </c>
      <c r="G252" t="s">
        <v>1391</v>
      </c>
      <c r="H252" s="3" t="s">
        <v>1780</v>
      </c>
      <c r="I252">
        <v>2022</v>
      </c>
      <c r="J252" s="15" t="s">
        <v>1726</v>
      </c>
      <c r="K252">
        <v>2022</v>
      </c>
      <c r="L252" t="s">
        <v>1367</v>
      </c>
      <c r="M252" t="s">
        <v>1864</v>
      </c>
      <c r="N252" t="s">
        <v>1865</v>
      </c>
      <c r="O252" t="s">
        <v>1388</v>
      </c>
      <c r="P252" t="s">
        <v>1892</v>
      </c>
      <c r="Q252">
        <f t="shared" si="7"/>
        <v>614</v>
      </c>
      <c r="R252" t="s">
        <v>1927</v>
      </c>
      <c r="S252" t="s">
        <v>1928</v>
      </c>
      <c r="T252" t="s">
        <v>1929</v>
      </c>
      <c r="U252" s="75">
        <v>614</v>
      </c>
      <c r="V252">
        <v>55</v>
      </c>
      <c r="W252">
        <v>33770</v>
      </c>
      <c r="AH252" s="16"/>
      <c r="AI252" t="s">
        <v>1375</v>
      </c>
    </row>
    <row r="253" spans="1:35" x14ac:dyDescent="0.25">
      <c r="A253" t="s">
        <v>2207</v>
      </c>
      <c r="B253" s="1">
        <v>5</v>
      </c>
      <c r="C253" t="s">
        <v>1888</v>
      </c>
      <c r="D253">
        <v>16787978</v>
      </c>
      <c r="E253" t="s">
        <v>2208</v>
      </c>
      <c r="F253" t="s">
        <v>1363</v>
      </c>
      <c r="G253" t="s">
        <v>1391</v>
      </c>
      <c r="H253" s="3" t="s">
        <v>2209</v>
      </c>
      <c r="I253">
        <v>2022</v>
      </c>
      <c r="J253" s="15" t="s">
        <v>2210</v>
      </c>
      <c r="K253">
        <v>2022</v>
      </c>
      <c r="L253" t="s">
        <v>1367</v>
      </c>
      <c r="M253" t="s">
        <v>1864</v>
      </c>
      <c r="N253" t="s">
        <v>1865</v>
      </c>
      <c r="O253" t="s">
        <v>1370</v>
      </c>
      <c r="P253" t="s">
        <v>1892</v>
      </c>
      <c r="Q253">
        <f t="shared" si="7"/>
        <v>461</v>
      </c>
      <c r="R253" t="s">
        <v>1927</v>
      </c>
      <c r="S253" t="s">
        <v>1928</v>
      </c>
      <c r="T253" t="s">
        <v>1929</v>
      </c>
      <c r="U253" s="75">
        <v>461</v>
      </c>
      <c r="V253">
        <v>130</v>
      </c>
      <c r="W253">
        <v>59930</v>
      </c>
      <c r="AH253" s="16"/>
      <c r="AI253" t="s">
        <v>1375</v>
      </c>
    </row>
    <row r="254" spans="1:35" x14ac:dyDescent="0.25">
      <c r="A254" t="s">
        <v>2211</v>
      </c>
      <c r="B254" s="1">
        <v>5</v>
      </c>
      <c r="C254" t="s">
        <v>1888</v>
      </c>
      <c r="D254">
        <v>16787978</v>
      </c>
      <c r="E254" t="s">
        <v>2208</v>
      </c>
      <c r="F254" t="s">
        <v>1363</v>
      </c>
      <c r="G254" t="s">
        <v>1391</v>
      </c>
      <c r="H254" s="3" t="s">
        <v>2209</v>
      </c>
      <c r="I254">
        <v>2022</v>
      </c>
      <c r="J254" s="15" t="s">
        <v>2210</v>
      </c>
      <c r="K254">
        <v>2022</v>
      </c>
      <c r="L254" t="s">
        <v>1367</v>
      </c>
      <c r="M254" t="s">
        <v>1864</v>
      </c>
      <c r="N254" t="s">
        <v>1865</v>
      </c>
      <c r="O254" t="s">
        <v>1370</v>
      </c>
      <c r="P254" t="s">
        <v>1892</v>
      </c>
      <c r="Q254">
        <f t="shared" si="7"/>
        <v>461</v>
      </c>
      <c r="R254" t="s">
        <v>1879</v>
      </c>
      <c r="S254" t="s">
        <v>1880</v>
      </c>
      <c r="T254" t="s">
        <v>1977</v>
      </c>
      <c r="U254" s="75">
        <v>461</v>
      </c>
      <c r="V254">
        <v>131</v>
      </c>
      <c r="W254">
        <v>60391</v>
      </c>
      <c r="AH254" s="16"/>
      <c r="AI254" t="s">
        <v>1375</v>
      </c>
    </row>
    <row r="255" spans="1:35" x14ac:dyDescent="0.25">
      <c r="A255" t="s">
        <v>2212</v>
      </c>
      <c r="B255" s="1">
        <v>5</v>
      </c>
      <c r="C255" t="s">
        <v>1888</v>
      </c>
      <c r="D255">
        <v>16787978</v>
      </c>
      <c r="E255" t="s">
        <v>2208</v>
      </c>
      <c r="F255" t="s">
        <v>1363</v>
      </c>
      <c r="G255" t="s">
        <v>1391</v>
      </c>
      <c r="H255" s="3" t="s">
        <v>2209</v>
      </c>
      <c r="I255">
        <v>2022</v>
      </c>
      <c r="J255" s="15" t="s">
        <v>2210</v>
      </c>
      <c r="K255">
        <v>2022</v>
      </c>
      <c r="L255" t="s">
        <v>1367</v>
      </c>
      <c r="M255" t="s">
        <v>1864</v>
      </c>
      <c r="N255" t="s">
        <v>1865</v>
      </c>
      <c r="O255" t="s">
        <v>1370</v>
      </c>
      <c r="P255" t="s">
        <v>1892</v>
      </c>
      <c r="Q255">
        <f t="shared" si="7"/>
        <v>461</v>
      </c>
      <c r="R255" t="s">
        <v>1867</v>
      </c>
      <c r="S255" t="s">
        <v>1868</v>
      </c>
      <c r="T255" t="s">
        <v>1869</v>
      </c>
      <c r="U255" s="75">
        <v>461</v>
      </c>
      <c r="V255">
        <v>178</v>
      </c>
      <c r="W255">
        <v>82058</v>
      </c>
      <c r="AH255" s="16"/>
      <c r="AI255" t="s">
        <v>1375</v>
      </c>
    </row>
    <row r="256" spans="1:35" x14ac:dyDescent="0.25">
      <c r="A256" t="s">
        <v>2213</v>
      </c>
      <c r="B256" s="1">
        <v>5</v>
      </c>
      <c r="C256" t="s">
        <v>1888</v>
      </c>
      <c r="D256">
        <v>16788036</v>
      </c>
      <c r="E256" t="s">
        <v>2214</v>
      </c>
      <c r="F256" t="s">
        <v>1363</v>
      </c>
      <c r="G256" t="s">
        <v>1391</v>
      </c>
      <c r="H256" s="3" t="s">
        <v>2209</v>
      </c>
      <c r="I256">
        <v>2022</v>
      </c>
      <c r="J256" s="15" t="s">
        <v>2210</v>
      </c>
      <c r="K256">
        <v>2022</v>
      </c>
      <c r="L256" t="s">
        <v>1367</v>
      </c>
      <c r="M256" t="s">
        <v>1864</v>
      </c>
      <c r="N256" t="s">
        <v>1865</v>
      </c>
      <c r="O256" t="s">
        <v>1370</v>
      </c>
      <c r="P256" t="s">
        <v>1892</v>
      </c>
      <c r="Q256">
        <f t="shared" si="7"/>
        <v>461</v>
      </c>
      <c r="R256" t="s">
        <v>1927</v>
      </c>
      <c r="S256" t="s">
        <v>1928</v>
      </c>
      <c r="T256" t="s">
        <v>1929</v>
      </c>
      <c r="U256" s="75">
        <v>461</v>
      </c>
      <c r="V256">
        <v>130</v>
      </c>
      <c r="W256">
        <v>59930</v>
      </c>
      <c r="AH256" s="16"/>
      <c r="AI256" t="s">
        <v>1375</v>
      </c>
    </row>
    <row r="257" spans="1:35" x14ac:dyDescent="0.25">
      <c r="A257" t="s">
        <v>2215</v>
      </c>
      <c r="B257" s="1">
        <v>5</v>
      </c>
      <c r="C257" t="s">
        <v>1888</v>
      </c>
      <c r="D257">
        <v>16788036</v>
      </c>
      <c r="E257" t="s">
        <v>2214</v>
      </c>
      <c r="F257" t="s">
        <v>1363</v>
      </c>
      <c r="G257" t="s">
        <v>1391</v>
      </c>
      <c r="H257" s="3" t="s">
        <v>2209</v>
      </c>
      <c r="I257">
        <v>2022</v>
      </c>
      <c r="J257" s="15" t="s">
        <v>2210</v>
      </c>
      <c r="K257">
        <v>2022</v>
      </c>
      <c r="L257" t="s">
        <v>1367</v>
      </c>
      <c r="M257" t="s">
        <v>1864</v>
      </c>
      <c r="N257" t="s">
        <v>1865</v>
      </c>
      <c r="O257" t="s">
        <v>1370</v>
      </c>
      <c r="P257" t="s">
        <v>1892</v>
      </c>
      <c r="Q257">
        <f t="shared" si="7"/>
        <v>461</v>
      </c>
      <c r="R257" t="s">
        <v>1879</v>
      </c>
      <c r="S257" t="s">
        <v>1880</v>
      </c>
      <c r="T257" t="s">
        <v>1977</v>
      </c>
      <c r="U257" s="75">
        <v>461</v>
      </c>
      <c r="V257">
        <v>131</v>
      </c>
      <c r="W257">
        <v>60391</v>
      </c>
      <c r="AH257" s="16"/>
      <c r="AI257" t="s">
        <v>1375</v>
      </c>
    </row>
    <row r="258" spans="1:35" x14ac:dyDescent="0.25">
      <c r="A258" t="s">
        <v>2216</v>
      </c>
      <c r="B258" s="1">
        <v>5</v>
      </c>
      <c r="C258" t="s">
        <v>1888</v>
      </c>
      <c r="D258">
        <v>16788036</v>
      </c>
      <c r="E258" t="s">
        <v>2214</v>
      </c>
      <c r="F258" t="s">
        <v>1363</v>
      </c>
      <c r="G258" t="s">
        <v>1391</v>
      </c>
      <c r="H258" s="3" t="s">
        <v>2209</v>
      </c>
      <c r="I258">
        <v>2022</v>
      </c>
      <c r="J258" s="15" t="s">
        <v>2210</v>
      </c>
      <c r="K258">
        <v>2022</v>
      </c>
      <c r="L258" t="s">
        <v>1367</v>
      </c>
      <c r="M258" t="s">
        <v>1864</v>
      </c>
      <c r="N258" t="s">
        <v>1865</v>
      </c>
      <c r="O258" t="s">
        <v>1370</v>
      </c>
      <c r="P258" t="s">
        <v>1892</v>
      </c>
      <c r="Q258">
        <f t="shared" ref="Q258:Q321" si="8">U258</f>
        <v>461</v>
      </c>
      <c r="R258" t="s">
        <v>1867</v>
      </c>
      <c r="S258" t="s">
        <v>1868</v>
      </c>
      <c r="T258" t="s">
        <v>1869</v>
      </c>
      <c r="U258" s="75">
        <v>461</v>
      </c>
      <c r="V258">
        <v>178</v>
      </c>
      <c r="W258">
        <v>82058</v>
      </c>
      <c r="AH258" s="16"/>
      <c r="AI258" t="s">
        <v>1375</v>
      </c>
    </row>
    <row r="259" spans="1:35" x14ac:dyDescent="0.25">
      <c r="A259" t="s">
        <v>2217</v>
      </c>
      <c r="B259" s="1">
        <v>5</v>
      </c>
      <c r="C259" t="s">
        <v>1888</v>
      </c>
      <c r="D259">
        <v>18447066</v>
      </c>
      <c r="E259" t="s">
        <v>1907</v>
      </c>
      <c r="F259" t="s">
        <v>1363</v>
      </c>
      <c r="G259" t="s">
        <v>1391</v>
      </c>
      <c r="H259" s="3" t="s">
        <v>1780</v>
      </c>
      <c r="I259">
        <v>2022</v>
      </c>
      <c r="J259" s="15" t="s">
        <v>1726</v>
      </c>
      <c r="K259">
        <v>2022</v>
      </c>
      <c r="L259" t="s">
        <v>1367</v>
      </c>
      <c r="M259" t="s">
        <v>1864</v>
      </c>
      <c r="N259" t="s">
        <v>1865</v>
      </c>
      <c r="O259" t="s">
        <v>1388</v>
      </c>
      <c r="P259" t="s">
        <v>1892</v>
      </c>
      <c r="Q259">
        <f t="shared" si="8"/>
        <v>614</v>
      </c>
      <c r="R259" t="s">
        <v>2193</v>
      </c>
      <c r="S259" t="s">
        <v>2194</v>
      </c>
      <c r="T259" t="s">
        <v>2218</v>
      </c>
      <c r="U259" s="75">
        <v>614</v>
      </c>
      <c r="V259">
        <v>24.75</v>
      </c>
      <c r="W259">
        <v>15196.5</v>
      </c>
      <c r="AH259" s="16"/>
      <c r="AI259" t="s">
        <v>1375</v>
      </c>
    </row>
    <row r="260" spans="1:35" x14ac:dyDescent="0.25">
      <c r="A260" t="s">
        <v>2219</v>
      </c>
      <c r="B260" s="1">
        <v>5</v>
      </c>
      <c r="C260" t="s">
        <v>1888</v>
      </c>
      <c r="D260">
        <v>18447066</v>
      </c>
      <c r="E260" t="s">
        <v>1907</v>
      </c>
      <c r="F260" t="s">
        <v>1363</v>
      </c>
      <c r="G260" t="s">
        <v>1391</v>
      </c>
      <c r="H260" s="3" t="s">
        <v>1780</v>
      </c>
      <c r="I260">
        <v>2022</v>
      </c>
      <c r="J260" s="15" t="s">
        <v>1726</v>
      </c>
      <c r="K260">
        <v>2022</v>
      </c>
      <c r="L260" t="s">
        <v>1367</v>
      </c>
      <c r="M260" t="s">
        <v>1864</v>
      </c>
      <c r="N260" t="s">
        <v>1865</v>
      </c>
      <c r="O260" t="s">
        <v>1388</v>
      </c>
      <c r="P260" t="s">
        <v>1892</v>
      </c>
      <c r="Q260">
        <f t="shared" si="8"/>
        <v>614</v>
      </c>
      <c r="R260" t="s">
        <v>1879</v>
      </c>
      <c r="S260" t="s">
        <v>1880</v>
      </c>
      <c r="T260" t="s">
        <v>1923</v>
      </c>
      <c r="U260" s="75">
        <v>614</v>
      </c>
      <c r="V260">
        <v>26.74</v>
      </c>
      <c r="W260">
        <v>16418.36</v>
      </c>
      <c r="AH260" s="16"/>
      <c r="AI260" t="s">
        <v>1375</v>
      </c>
    </row>
    <row r="261" spans="1:35" x14ac:dyDescent="0.25">
      <c r="A261" t="s">
        <v>2220</v>
      </c>
      <c r="B261" s="1">
        <v>5</v>
      </c>
      <c r="C261" t="s">
        <v>1888</v>
      </c>
      <c r="D261">
        <v>18447066</v>
      </c>
      <c r="E261" t="s">
        <v>1907</v>
      </c>
      <c r="F261" t="s">
        <v>1363</v>
      </c>
      <c r="G261" t="s">
        <v>1391</v>
      </c>
      <c r="H261" s="3" t="s">
        <v>1780</v>
      </c>
      <c r="I261">
        <v>2022</v>
      </c>
      <c r="J261" s="15" t="s">
        <v>1726</v>
      </c>
      <c r="K261">
        <v>2022</v>
      </c>
      <c r="L261" t="s">
        <v>1367</v>
      </c>
      <c r="M261" t="s">
        <v>1864</v>
      </c>
      <c r="N261" t="s">
        <v>1865</v>
      </c>
      <c r="O261" t="s">
        <v>1388</v>
      </c>
      <c r="P261" t="s">
        <v>1892</v>
      </c>
      <c r="Q261">
        <f t="shared" si="8"/>
        <v>614</v>
      </c>
      <c r="R261" t="s">
        <v>2221</v>
      </c>
      <c r="S261" t="s">
        <v>2222</v>
      </c>
      <c r="T261" t="s">
        <v>2223</v>
      </c>
      <c r="U261" s="75">
        <v>614</v>
      </c>
      <c r="V261">
        <v>28</v>
      </c>
      <c r="W261">
        <v>17192</v>
      </c>
      <c r="AH261" s="16"/>
      <c r="AI261" t="s">
        <v>1375</v>
      </c>
    </row>
    <row r="262" spans="1:35" x14ac:dyDescent="0.25">
      <c r="A262" t="s">
        <v>2224</v>
      </c>
      <c r="B262" s="1">
        <v>5</v>
      </c>
      <c r="C262" t="s">
        <v>1888</v>
      </c>
      <c r="D262">
        <v>18447066</v>
      </c>
      <c r="E262" t="s">
        <v>1907</v>
      </c>
      <c r="F262" t="s">
        <v>1363</v>
      </c>
      <c r="G262" t="s">
        <v>1391</v>
      </c>
      <c r="H262" s="3" t="s">
        <v>1780</v>
      </c>
      <c r="I262">
        <v>2022</v>
      </c>
      <c r="J262" s="15" t="s">
        <v>1726</v>
      </c>
      <c r="K262">
        <v>2022</v>
      </c>
      <c r="L262" t="s">
        <v>1367</v>
      </c>
      <c r="M262" t="s">
        <v>1864</v>
      </c>
      <c r="N262" t="s">
        <v>1865</v>
      </c>
      <c r="O262" t="s">
        <v>1388</v>
      </c>
      <c r="P262" t="s">
        <v>1892</v>
      </c>
      <c r="Q262">
        <f t="shared" si="8"/>
        <v>614</v>
      </c>
      <c r="R262" t="s">
        <v>2054</v>
      </c>
      <c r="S262" t="s">
        <v>2055</v>
      </c>
      <c r="T262" t="s">
        <v>2065</v>
      </c>
      <c r="U262" s="75">
        <v>614</v>
      </c>
      <c r="V262">
        <v>40</v>
      </c>
      <c r="W262">
        <v>24560</v>
      </c>
      <c r="AH262" s="16"/>
      <c r="AI262" t="s">
        <v>1375</v>
      </c>
    </row>
    <row r="263" spans="1:35" x14ac:dyDescent="0.25">
      <c r="A263" t="s">
        <v>2225</v>
      </c>
      <c r="B263" s="1">
        <v>5</v>
      </c>
      <c r="C263" t="s">
        <v>1888</v>
      </c>
      <c r="D263">
        <v>18447066</v>
      </c>
      <c r="E263" t="s">
        <v>1907</v>
      </c>
      <c r="F263" t="s">
        <v>1363</v>
      </c>
      <c r="G263" t="s">
        <v>1391</v>
      </c>
      <c r="H263" s="3" t="s">
        <v>1780</v>
      </c>
      <c r="I263">
        <v>2022</v>
      </c>
      <c r="J263" s="15" t="s">
        <v>1726</v>
      </c>
      <c r="K263">
        <v>2022</v>
      </c>
      <c r="L263" t="s">
        <v>1367</v>
      </c>
      <c r="M263" t="s">
        <v>1864</v>
      </c>
      <c r="N263" t="s">
        <v>1865</v>
      </c>
      <c r="O263" t="s">
        <v>1388</v>
      </c>
      <c r="P263" t="s">
        <v>1892</v>
      </c>
      <c r="Q263">
        <f t="shared" si="8"/>
        <v>614</v>
      </c>
      <c r="R263" t="s">
        <v>1871</v>
      </c>
      <c r="S263" t="s">
        <v>1872</v>
      </c>
      <c r="T263" t="s">
        <v>2226</v>
      </c>
      <c r="U263" s="75">
        <v>614</v>
      </c>
      <c r="V263">
        <v>42.95</v>
      </c>
      <c r="W263">
        <v>26371.3</v>
      </c>
      <c r="AH263" s="16"/>
      <c r="AI263" t="s">
        <v>1375</v>
      </c>
    </row>
    <row r="264" spans="1:35" x14ac:dyDescent="0.25">
      <c r="A264" t="s">
        <v>2227</v>
      </c>
      <c r="B264" s="1">
        <v>5</v>
      </c>
      <c r="C264" t="s">
        <v>1888</v>
      </c>
      <c r="D264">
        <v>17473101</v>
      </c>
      <c r="E264" t="s">
        <v>2228</v>
      </c>
      <c r="F264" t="s">
        <v>1363</v>
      </c>
      <c r="G264" t="s">
        <v>1391</v>
      </c>
      <c r="H264" s="3" t="s">
        <v>2229</v>
      </c>
      <c r="I264">
        <v>2022</v>
      </c>
      <c r="J264" s="15" t="s">
        <v>2230</v>
      </c>
      <c r="K264">
        <v>2022</v>
      </c>
      <c r="L264" t="s">
        <v>1367</v>
      </c>
      <c r="M264" t="s">
        <v>1864</v>
      </c>
      <c r="N264" t="s">
        <v>1865</v>
      </c>
      <c r="O264" t="s">
        <v>1370</v>
      </c>
      <c r="P264" t="s">
        <v>1892</v>
      </c>
      <c r="Q264">
        <f t="shared" si="8"/>
        <v>240</v>
      </c>
      <c r="R264" t="s">
        <v>2054</v>
      </c>
      <c r="S264" t="s">
        <v>2055</v>
      </c>
      <c r="T264" t="s">
        <v>2065</v>
      </c>
      <c r="U264" s="75">
        <v>240</v>
      </c>
      <c r="V264">
        <v>116.95</v>
      </c>
      <c r="W264">
        <v>28068</v>
      </c>
      <c r="AH264" s="16"/>
      <c r="AI264" t="s">
        <v>1375</v>
      </c>
    </row>
    <row r="265" spans="1:35" x14ac:dyDescent="0.25">
      <c r="A265" t="s">
        <v>2231</v>
      </c>
      <c r="B265" s="1">
        <v>5</v>
      </c>
      <c r="C265" t="s">
        <v>1888</v>
      </c>
      <c r="D265">
        <v>17473101</v>
      </c>
      <c r="E265" t="s">
        <v>2228</v>
      </c>
      <c r="F265" t="s">
        <v>1363</v>
      </c>
      <c r="G265" t="s">
        <v>1391</v>
      </c>
      <c r="H265" s="3" t="s">
        <v>2229</v>
      </c>
      <c r="I265">
        <v>2022</v>
      </c>
      <c r="J265" s="15" t="s">
        <v>2230</v>
      </c>
      <c r="K265">
        <v>2022</v>
      </c>
      <c r="L265" t="s">
        <v>1367</v>
      </c>
      <c r="M265" t="s">
        <v>1864</v>
      </c>
      <c r="N265" t="s">
        <v>1865</v>
      </c>
      <c r="O265" t="s">
        <v>1370</v>
      </c>
      <c r="P265" t="s">
        <v>1892</v>
      </c>
      <c r="Q265">
        <f t="shared" si="8"/>
        <v>240</v>
      </c>
      <c r="R265" t="s">
        <v>1879</v>
      </c>
      <c r="S265" t="s">
        <v>1880</v>
      </c>
      <c r="T265" t="s">
        <v>2232</v>
      </c>
      <c r="U265" s="75">
        <v>240</v>
      </c>
      <c r="V265">
        <v>120</v>
      </c>
      <c r="W265">
        <v>28800</v>
      </c>
      <c r="AH265" s="16"/>
      <c r="AI265" t="s">
        <v>1375</v>
      </c>
    </row>
    <row r="266" spans="1:35" x14ac:dyDescent="0.25">
      <c r="A266" t="s">
        <v>2233</v>
      </c>
      <c r="B266" s="1">
        <v>5</v>
      </c>
      <c r="C266" t="s">
        <v>1888</v>
      </c>
      <c r="D266">
        <v>17473101</v>
      </c>
      <c r="E266" t="s">
        <v>2228</v>
      </c>
      <c r="F266" t="s">
        <v>1363</v>
      </c>
      <c r="G266" t="s">
        <v>1391</v>
      </c>
      <c r="H266" s="3" t="s">
        <v>2229</v>
      </c>
      <c r="I266">
        <v>2022</v>
      </c>
      <c r="J266" s="15" t="s">
        <v>2230</v>
      </c>
      <c r="K266">
        <v>2022</v>
      </c>
      <c r="L266" t="s">
        <v>1367</v>
      </c>
      <c r="M266" t="s">
        <v>1864</v>
      </c>
      <c r="N266" t="s">
        <v>1865</v>
      </c>
      <c r="O266" t="s">
        <v>1370</v>
      </c>
      <c r="P266" t="s">
        <v>1892</v>
      </c>
      <c r="Q266">
        <f t="shared" si="8"/>
        <v>240</v>
      </c>
      <c r="R266" t="s">
        <v>1867</v>
      </c>
      <c r="S266" t="s">
        <v>1868</v>
      </c>
      <c r="T266" t="s">
        <v>1869</v>
      </c>
      <c r="U266" s="75">
        <v>240</v>
      </c>
      <c r="V266">
        <v>129.99</v>
      </c>
      <c r="W266">
        <v>31197.599999999999</v>
      </c>
      <c r="AH266" s="16"/>
      <c r="AI266" t="s">
        <v>1375</v>
      </c>
    </row>
    <row r="267" spans="1:35" x14ac:dyDescent="0.25">
      <c r="A267" t="s">
        <v>2234</v>
      </c>
      <c r="B267" s="1">
        <v>5</v>
      </c>
      <c r="C267" t="s">
        <v>1888</v>
      </c>
      <c r="D267">
        <v>17473101</v>
      </c>
      <c r="E267" t="s">
        <v>2228</v>
      </c>
      <c r="F267" t="s">
        <v>1363</v>
      </c>
      <c r="G267" t="s">
        <v>1391</v>
      </c>
      <c r="H267" s="3" t="s">
        <v>2229</v>
      </c>
      <c r="I267">
        <v>2022</v>
      </c>
      <c r="J267" s="15" t="s">
        <v>2230</v>
      </c>
      <c r="K267">
        <v>2022</v>
      </c>
      <c r="L267" t="s">
        <v>1367</v>
      </c>
      <c r="M267" t="s">
        <v>1864</v>
      </c>
      <c r="N267" t="s">
        <v>1865</v>
      </c>
      <c r="O267" t="s">
        <v>1370</v>
      </c>
      <c r="P267" t="s">
        <v>1892</v>
      </c>
      <c r="Q267">
        <f t="shared" si="8"/>
        <v>240</v>
      </c>
      <c r="R267" t="s">
        <v>1927</v>
      </c>
      <c r="S267" t="s">
        <v>1928</v>
      </c>
      <c r="T267" t="s">
        <v>1929</v>
      </c>
      <c r="U267" s="75">
        <v>240</v>
      </c>
      <c r="V267">
        <v>130</v>
      </c>
      <c r="W267">
        <v>31200</v>
      </c>
      <c r="AH267" s="16"/>
      <c r="AI267" t="s">
        <v>1375</v>
      </c>
    </row>
    <row r="268" spans="1:35" x14ac:dyDescent="0.25">
      <c r="A268" t="s">
        <v>2235</v>
      </c>
      <c r="B268" s="1">
        <v>5</v>
      </c>
      <c r="C268" t="s">
        <v>1888</v>
      </c>
      <c r="D268">
        <v>17473101</v>
      </c>
      <c r="E268" t="s">
        <v>2228</v>
      </c>
      <c r="F268" t="s">
        <v>1363</v>
      </c>
      <c r="G268" t="s">
        <v>1391</v>
      </c>
      <c r="H268" s="3" t="s">
        <v>2229</v>
      </c>
      <c r="I268">
        <v>2022</v>
      </c>
      <c r="J268" s="15" t="s">
        <v>2230</v>
      </c>
      <c r="K268">
        <v>2022</v>
      </c>
      <c r="L268" t="s">
        <v>1367</v>
      </c>
      <c r="M268" t="s">
        <v>1864</v>
      </c>
      <c r="N268" t="s">
        <v>1865</v>
      </c>
      <c r="O268" t="s">
        <v>1370</v>
      </c>
      <c r="P268" t="s">
        <v>1892</v>
      </c>
      <c r="Q268">
        <f t="shared" si="8"/>
        <v>240</v>
      </c>
      <c r="R268" t="s">
        <v>1871</v>
      </c>
      <c r="S268" t="s">
        <v>1872</v>
      </c>
      <c r="T268" t="s">
        <v>2170</v>
      </c>
      <c r="U268" s="75">
        <v>240</v>
      </c>
      <c r="V268">
        <v>180</v>
      </c>
      <c r="W268">
        <v>43200</v>
      </c>
      <c r="AH268" s="16"/>
      <c r="AI268" t="s">
        <v>1375</v>
      </c>
    </row>
    <row r="269" spans="1:35" x14ac:dyDescent="0.25">
      <c r="A269" t="s">
        <v>2236</v>
      </c>
      <c r="B269" s="1">
        <v>5</v>
      </c>
      <c r="C269" t="s">
        <v>1888</v>
      </c>
      <c r="D269">
        <v>17633664</v>
      </c>
      <c r="E269" t="s">
        <v>2237</v>
      </c>
      <c r="F269" t="s">
        <v>1363</v>
      </c>
      <c r="G269" t="s">
        <v>1391</v>
      </c>
      <c r="H269" s="3" t="s">
        <v>2238</v>
      </c>
      <c r="I269">
        <v>2022</v>
      </c>
      <c r="J269" s="15" t="s">
        <v>1855</v>
      </c>
      <c r="K269">
        <v>2022</v>
      </c>
      <c r="L269" t="s">
        <v>1367</v>
      </c>
      <c r="M269" t="s">
        <v>1864</v>
      </c>
      <c r="N269" t="s">
        <v>1865</v>
      </c>
      <c r="O269" t="s">
        <v>1370</v>
      </c>
      <c r="P269" t="s">
        <v>1892</v>
      </c>
      <c r="Q269">
        <f t="shared" si="8"/>
        <v>500</v>
      </c>
      <c r="R269" t="s">
        <v>2239</v>
      </c>
      <c r="S269" t="s">
        <v>2240</v>
      </c>
      <c r="T269" t="s">
        <v>2241</v>
      </c>
      <c r="U269" s="75">
        <v>500</v>
      </c>
      <c r="V269">
        <v>80</v>
      </c>
      <c r="W269">
        <v>40000</v>
      </c>
      <c r="AH269" s="16"/>
      <c r="AI269" t="s">
        <v>1375</v>
      </c>
    </row>
    <row r="270" spans="1:35" x14ac:dyDescent="0.25">
      <c r="A270" t="s">
        <v>2242</v>
      </c>
      <c r="B270" s="1">
        <v>5</v>
      </c>
      <c r="C270" t="s">
        <v>1888</v>
      </c>
      <c r="D270">
        <v>17633664</v>
      </c>
      <c r="E270" t="s">
        <v>2237</v>
      </c>
      <c r="F270" t="s">
        <v>1363</v>
      </c>
      <c r="G270" t="s">
        <v>1391</v>
      </c>
      <c r="H270" s="3" t="s">
        <v>2238</v>
      </c>
      <c r="I270">
        <v>2022</v>
      </c>
      <c r="J270" s="15" t="s">
        <v>1855</v>
      </c>
      <c r="K270">
        <v>2022</v>
      </c>
      <c r="L270" t="s">
        <v>1367</v>
      </c>
      <c r="M270" t="s">
        <v>1864</v>
      </c>
      <c r="N270" t="s">
        <v>1865</v>
      </c>
      <c r="O270" t="s">
        <v>1370</v>
      </c>
      <c r="P270" t="s">
        <v>1892</v>
      </c>
      <c r="Q270">
        <f t="shared" si="8"/>
        <v>500</v>
      </c>
      <c r="R270" t="s">
        <v>1879</v>
      </c>
      <c r="S270" t="s">
        <v>1880</v>
      </c>
      <c r="T270" t="s">
        <v>1977</v>
      </c>
      <c r="U270" s="75">
        <v>500</v>
      </c>
      <c r="V270">
        <v>102</v>
      </c>
      <c r="W270">
        <v>51000</v>
      </c>
      <c r="AH270" s="16"/>
      <c r="AI270" t="s">
        <v>1375</v>
      </c>
    </row>
    <row r="271" spans="1:35" x14ac:dyDescent="0.25">
      <c r="A271" t="s">
        <v>2243</v>
      </c>
      <c r="B271" s="1">
        <v>5</v>
      </c>
      <c r="C271" t="s">
        <v>1888</v>
      </c>
      <c r="D271">
        <v>17633664</v>
      </c>
      <c r="E271" t="s">
        <v>2237</v>
      </c>
      <c r="F271" t="s">
        <v>1363</v>
      </c>
      <c r="G271" t="s">
        <v>1391</v>
      </c>
      <c r="H271" s="3" t="s">
        <v>2238</v>
      </c>
      <c r="I271">
        <v>2022</v>
      </c>
      <c r="J271" s="15" t="s">
        <v>1855</v>
      </c>
      <c r="K271">
        <v>2022</v>
      </c>
      <c r="L271" t="s">
        <v>1367</v>
      </c>
      <c r="M271" t="s">
        <v>1864</v>
      </c>
      <c r="N271" t="s">
        <v>1865</v>
      </c>
      <c r="O271" t="s">
        <v>1370</v>
      </c>
      <c r="P271" t="s">
        <v>1892</v>
      </c>
      <c r="Q271">
        <f t="shared" si="8"/>
        <v>500</v>
      </c>
      <c r="R271" t="s">
        <v>2054</v>
      </c>
      <c r="S271" t="s">
        <v>2055</v>
      </c>
      <c r="T271" t="s">
        <v>2244</v>
      </c>
      <c r="U271" s="75">
        <v>500</v>
      </c>
      <c r="V271">
        <v>115.89</v>
      </c>
      <c r="W271">
        <v>57945</v>
      </c>
      <c r="AH271" s="16"/>
      <c r="AI271" t="s">
        <v>1375</v>
      </c>
    </row>
    <row r="272" spans="1:35" x14ac:dyDescent="0.25">
      <c r="A272" t="s">
        <v>2245</v>
      </c>
      <c r="B272" s="1">
        <v>5</v>
      </c>
      <c r="C272" t="s">
        <v>1888</v>
      </c>
      <c r="D272">
        <v>17633664</v>
      </c>
      <c r="E272" t="s">
        <v>2237</v>
      </c>
      <c r="F272" t="s">
        <v>1363</v>
      </c>
      <c r="G272" t="s">
        <v>1391</v>
      </c>
      <c r="H272" s="3" t="s">
        <v>2238</v>
      </c>
      <c r="I272">
        <v>2022</v>
      </c>
      <c r="J272" s="15" t="s">
        <v>1855</v>
      </c>
      <c r="K272">
        <v>2022</v>
      </c>
      <c r="L272" t="s">
        <v>1367</v>
      </c>
      <c r="M272" t="s">
        <v>1864</v>
      </c>
      <c r="N272" t="s">
        <v>1865</v>
      </c>
      <c r="O272" t="s">
        <v>1370</v>
      </c>
      <c r="P272" t="s">
        <v>1892</v>
      </c>
      <c r="Q272">
        <f t="shared" si="8"/>
        <v>500</v>
      </c>
      <c r="R272" t="s">
        <v>1867</v>
      </c>
      <c r="S272" t="s">
        <v>1868</v>
      </c>
      <c r="T272" t="s">
        <v>1869</v>
      </c>
      <c r="U272" s="75">
        <v>500</v>
      </c>
      <c r="V272">
        <v>129.99</v>
      </c>
      <c r="W272">
        <v>64995</v>
      </c>
      <c r="AH272" s="16"/>
      <c r="AI272" t="s">
        <v>1375</v>
      </c>
    </row>
    <row r="273" spans="1:35" x14ac:dyDescent="0.25">
      <c r="A273" t="s">
        <v>2246</v>
      </c>
      <c r="B273" s="1">
        <v>5</v>
      </c>
      <c r="C273" t="s">
        <v>1888</v>
      </c>
      <c r="D273">
        <v>17633664</v>
      </c>
      <c r="E273" t="s">
        <v>2237</v>
      </c>
      <c r="F273" t="s">
        <v>1363</v>
      </c>
      <c r="G273" t="s">
        <v>1391</v>
      </c>
      <c r="H273" s="3" t="s">
        <v>2238</v>
      </c>
      <c r="I273">
        <v>2022</v>
      </c>
      <c r="J273" s="15" t="s">
        <v>1855</v>
      </c>
      <c r="K273">
        <v>2022</v>
      </c>
      <c r="L273" t="s">
        <v>1367</v>
      </c>
      <c r="M273" t="s">
        <v>1864</v>
      </c>
      <c r="N273" t="s">
        <v>1865</v>
      </c>
      <c r="O273" t="s">
        <v>1370</v>
      </c>
      <c r="P273" t="s">
        <v>1892</v>
      </c>
      <c r="Q273">
        <f t="shared" si="8"/>
        <v>500</v>
      </c>
      <c r="R273" t="s">
        <v>1927</v>
      </c>
      <c r="S273" t="s">
        <v>1928</v>
      </c>
      <c r="T273" t="s">
        <v>1929</v>
      </c>
      <c r="U273" s="75">
        <v>500</v>
      </c>
      <c r="V273">
        <v>130</v>
      </c>
      <c r="W273">
        <v>65000</v>
      </c>
      <c r="AH273" s="16"/>
      <c r="AI273" t="s">
        <v>1375</v>
      </c>
    </row>
    <row r="274" spans="1:35" x14ac:dyDescent="0.25">
      <c r="A274" t="s">
        <v>2247</v>
      </c>
      <c r="B274" s="1">
        <v>5</v>
      </c>
      <c r="C274" t="s">
        <v>1888</v>
      </c>
      <c r="D274">
        <v>17633664</v>
      </c>
      <c r="E274" t="s">
        <v>2237</v>
      </c>
      <c r="F274" t="s">
        <v>1363</v>
      </c>
      <c r="G274" t="s">
        <v>1391</v>
      </c>
      <c r="H274" s="3" t="s">
        <v>2238</v>
      </c>
      <c r="I274">
        <v>2022</v>
      </c>
      <c r="J274" s="15" t="s">
        <v>1855</v>
      </c>
      <c r="K274">
        <v>2022</v>
      </c>
      <c r="L274" t="s">
        <v>1367</v>
      </c>
      <c r="M274" t="s">
        <v>1864</v>
      </c>
      <c r="N274" t="s">
        <v>1865</v>
      </c>
      <c r="O274" t="s">
        <v>1370</v>
      </c>
      <c r="P274" t="s">
        <v>1892</v>
      </c>
      <c r="Q274">
        <f t="shared" si="8"/>
        <v>500</v>
      </c>
      <c r="R274" t="s">
        <v>1871</v>
      </c>
      <c r="S274" t="s">
        <v>1872</v>
      </c>
      <c r="T274" t="s">
        <v>1968</v>
      </c>
      <c r="U274" s="75">
        <v>500</v>
      </c>
      <c r="V274">
        <v>180</v>
      </c>
      <c r="W274">
        <v>90000</v>
      </c>
      <c r="AH274" s="16"/>
      <c r="AI274" t="s">
        <v>1375</v>
      </c>
    </row>
    <row r="275" spans="1:35" x14ac:dyDescent="0.25">
      <c r="A275" t="s">
        <v>2248</v>
      </c>
      <c r="B275" s="1">
        <v>5</v>
      </c>
      <c r="C275" t="s">
        <v>1860</v>
      </c>
      <c r="D275">
        <v>17728096</v>
      </c>
      <c r="E275" t="s">
        <v>1907</v>
      </c>
      <c r="F275" t="s">
        <v>1363</v>
      </c>
      <c r="G275" t="s">
        <v>1391</v>
      </c>
      <c r="H275" s="3" t="s">
        <v>2249</v>
      </c>
      <c r="I275">
        <v>2022</v>
      </c>
      <c r="J275" s="15" t="s">
        <v>2250</v>
      </c>
      <c r="K275">
        <v>2022</v>
      </c>
      <c r="L275" t="s">
        <v>1367</v>
      </c>
      <c r="M275" t="s">
        <v>1864</v>
      </c>
      <c r="N275" t="s">
        <v>1865</v>
      </c>
      <c r="O275" t="s">
        <v>1370</v>
      </c>
      <c r="P275" t="s">
        <v>1866</v>
      </c>
      <c r="Q275">
        <f t="shared" si="8"/>
        <v>289</v>
      </c>
      <c r="R275" t="s">
        <v>1927</v>
      </c>
      <c r="S275" t="s">
        <v>1928</v>
      </c>
      <c r="T275" t="s">
        <v>1929</v>
      </c>
      <c r="U275" s="75">
        <v>289</v>
      </c>
      <c r="V275">
        <v>79</v>
      </c>
      <c r="W275">
        <v>22831</v>
      </c>
      <c r="AH275" s="16"/>
      <c r="AI275" t="s">
        <v>1375</v>
      </c>
    </row>
    <row r="276" spans="1:35" x14ac:dyDescent="0.25">
      <c r="A276" t="s">
        <v>2251</v>
      </c>
      <c r="B276" s="1">
        <v>5</v>
      </c>
      <c r="C276" t="s">
        <v>1860</v>
      </c>
      <c r="D276">
        <v>17728096</v>
      </c>
      <c r="E276" t="s">
        <v>1907</v>
      </c>
      <c r="F276" t="s">
        <v>1363</v>
      </c>
      <c r="G276" t="s">
        <v>1391</v>
      </c>
      <c r="H276" s="3" t="s">
        <v>2249</v>
      </c>
      <c r="I276">
        <v>2022</v>
      </c>
      <c r="J276" s="15" t="s">
        <v>2250</v>
      </c>
      <c r="K276">
        <v>2022</v>
      </c>
      <c r="L276" t="s">
        <v>1367</v>
      </c>
      <c r="M276" t="s">
        <v>1864</v>
      </c>
      <c r="N276" t="s">
        <v>1865</v>
      </c>
      <c r="O276" t="s">
        <v>1370</v>
      </c>
      <c r="P276" t="s">
        <v>1866</v>
      </c>
      <c r="Q276">
        <f t="shared" si="8"/>
        <v>289</v>
      </c>
      <c r="R276" t="s">
        <v>2239</v>
      </c>
      <c r="S276" t="s">
        <v>2240</v>
      </c>
      <c r="T276" t="s">
        <v>2241</v>
      </c>
      <c r="U276" s="75">
        <v>289</v>
      </c>
      <c r="V276">
        <v>90</v>
      </c>
      <c r="W276">
        <v>26010</v>
      </c>
      <c r="AH276" s="16"/>
      <c r="AI276" t="s">
        <v>1375</v>
      </c>
    </row>
    <row r="277" spans="1:35" x14ac:dyDescent="0.25">
      <c r="A277" t="s">
        <v>2252</v>
      </c>
      <c r="B277" s="1">
        <v>5</v>
      </c>
      <c r="C277" t="s">
        <v>1860</v>
      </c>
      <c r="D277">
        <v>17728096</v>
      </c>
      <c r="E277" t="s">
        <v>1907</v>
      </c>
      <c r="F277" t="s">
        <v>1363</v>
      </c>
      <c r="G277" t="s">
        <v>1391</v>
      </c>
      <c r="H277" s="3" t="s">
        <v>2249</v>
      </c>
      <c r="I277">
        <v>2022</v>
      </c>
      <c r="J277" s="15" t="s">
        <v>2250</v>
      </c>
      <c r="K277">
        <v>2022</v>
      </c>
      <c r="L277" t="s">
        <v>1367</v>
      </c>
      <c r="M277" t="s">
        <v>1864</v>
      </c>
      <c r="N277" t="s">
        <v>1865</v>
      </c>
      <c r="O277" t="s">
        <v>1370</v>
      </c>
      <c r="P277" t="s">
        <v>1866</v>
      </c>
      <c r="Q277">
        <f t="shared" si="8"/>
        <v>289</v>
      </c>
      <c r="R277" t="s">
        <v>2054</v>
      </c>
      <c r="S277" t="s">
        <v>2055</v>
      </c>
      <c r="T277" t="s">
        <v>2065</v>
      </c>
      <c r="U277" s="75">
        <v>289</v>
      </c>
      <c r="V277">
        <v>93</v>
      </c>
      <c r="W277">
        <v>26877</v>
      </c>
      <c r="AH277" s="16"/>
      <c r="AI277" t="s">
        <v>1375</v>
      </c>
    </row>
    <row r="278" spans="1:35" x14ac:dyDescent="0.25">
      <c r="A278" t="s">
        <v>2253</v>
      </c>
      <c r="B278" s="1">
        <v>5</v>
      </c>
      <c r="C278" t="s">
        <v>1860</v>
      </c>
      <c r="D278">
        <v>17728096</v>
      </c>
      <c r="E278" t="s">
        <v>1907</v>
      </c>
      <c r="F278" t="s">
        <v>1363</v>
      </c>
      <c r="G278" t="s">
        <v>1391</v>
      </c>
      <c r="H278" s="3" t="s">
        <v>2249</v>
      </c>
      <c r="I278">
        <v>2022</v>
      </c>
      <c r="J278" s="15" t="s">
        <v>2250</v>
      </c>
      <c r="K278">
        <v>2022</v>
      </c>
      <c r="L278" t="s">
        <v>1367</v>
      </c>
      <c r="M278" t="s">
        <v>1864</v>
      </c>
      <c r="N278" t="s">
        <v>1865</v>
      </c>
      <c r="O278" t="s">
        <v>1370</v>
      </c>
      <c r="P278" t="s">
        <v>1866</v>
      </c>
      <c r="Q278">
        <f t="shared" si="8"/>
        <v>289</v>
      </c>
      <c r="R278" t="s">
        <v>1879</v>
      </c>
      <c r="S278" t="s">
        <v>1880</v>
      </c>
      <c r="T278" t="s">
        <v>1923</v>
      </c>
      <c r="U278" s="75">
        <v>289</v>
      </c>
      <c r="V278">
        <v>102</v>
      </c>
      <c r="W278">
        <v>29478</v>
      </c>
      <c r="AH278" s="16"/>
      <c r="AI278" t="s">
        <v>1375</v>
      </c>
    </row>
    <row r="279" spans="1:35" x14ac:dyDescent="0.25">
      <c r="A279" t="s">
        <v>2254</v>
      </c>
      <c r="B279" s="1">
        <v>5</v>
      </c>
      <c r="C279" t="s">
        <v>1860</v>
      </c>
      <c r="D279">
        <v>17728096</v>
      </c>
      <c r="E279" t="s">
        <v>1907</v>
      </c>
      <c r="F279" t="s">
        <v>1363</v>
      </c>
      <c r="G279" t="s">
        <v>1391</v>
      </c>
      <c r="H279" s="3" t="s">
        <v>2249</v>
      </c>
      <c r="I279">
        <v>2022</v>
      </c>
      <c r="J279" s="15" t="s">
        <v>2250</v>
      </c>
      <c r="K279">
        <v>2022</v>
      </c>
      <c r="L279" t="s">
        <v>1367</v>
      </c>
      <c r="M279" t="s">
        <v>1864</v>
      </c>
      <c r="N279" t="s">
        <v>1865</v>
      </c>
      <c r="O279" t="s">
        <v>1370</v>
      </c>
      <c r="P279" t="s">
        <v>1866</v>
      </c>
      <c r="Q279">
        <f t="shared" si="8"/>
        <v>289</v>
      </c>
      <c r="R279" t="s">
        <v>1867</v>
      </c>
      <c r="S279" t="s">
        <v>1868</v>
      </c>
      <c r="T279" t="s">
        <v>1869</v>
      </c>
      <c r="U279" s="75">
        <v>289</v>
      </c>
      <c r="V279">
        <v>129.99</v>
      </c>
      <c r="W279">
        <v>37567.11</v>
      </c>
      <c r="AH279" s="16"/>
      <c r="AI279" t="s">
        <v>1375</v>
      </c>
    </row>
    <row r="280" spans="1:35" x14ac:dyDescent="0.25">
      <c r="A280" t="s">
        <v>2255</v>
      </c>
      <c r="B280" s="1">
        <v>5</v>
      </c>
      <c r="C280" t="s">
        <v>1860</v>
      </c>
      <c r="D280">
        <v>17728096</v>
      </c>
      <c r="E280" t="s">
        <v>1907</v>
      </c>
      <c r="F280" t="s">
        <v>1363</v>
      </c>
      <c r="G280" t="s">
        <v>1391</v>
      </c>
      <c r="H280" s="3" t="s">
        <v>2249</v>
      </c>
      <c r="I280">
        <v>2022</v>
      </c>
      <c r="J280" s="15" t="s">
        <v>2250</v>
      </c>
      <c r="K280">
        <v>2022</v>
      </c>
      <c r="L280" t="s">
        <v>1367</v>
      </c>
      <c r="M280" t="s">
        <v>1864</v>
      </c>
      <c r="N280" t="s">
        <v>1865</v>
      </c>
      <c r="O280" t="s">
        <v>1370</v>
      </c>
      <c r="P280" t="s">
        <v>1866</v>
      </c>
      <c r="Q280">
        <f t="shared" si="8"/>
        <v>289</v>
      </c>
      <c r="R280" t="s">
        <v>1871</v>
      </c>
      <c r="S280" t="s">
        <v>1872</v>
      </c>
      <c r="T280" t="s">
        <v>2170</v>
      </c>
      <c r="U280" s="75">
        <v>289</v>
      </c>
      <c r="V280">
        <v>180</v>
      </c>
      <c r="W280">
        <v>52020</v>
      </c>
      <c r="AH280" s="16"/>
      <c r="AI280" t="s">
        <v>1375</v>
      </c>
    </row>
    <row r="281" spans="1:35" x14ac:dyDescent="0.25">
      <c r="A281" t="s">
        <v>2256</v>
      </c>
      <c r="B281" s="1">
        <v>5</v>
      </c>
      <c r="C281" t="s">
        <v>1860</v>
      </c>
      <c r="D281">
        <v>17815673</v>
      </c>
      <c r="E281" t="s">
        <v>2257</v>
      </c>
      <c r="F281" t="s">
        <v>1363</v>
      </c>
      <c r="G281" t="s">
        <v>1391</v>
      </c>
      <c r="H281" s="3" t="s">
        <v>2258</v>
      </c>
      <c r="I281">
        <v>2022</v>
      </c>
      <c r="J281" s="15" t="s">
        <v>2259</v>
      </c>
      <c r="K281">
        <v>2022</v>
      </c>
      <c r="L281" t="s">
        <v>1367</v>
      </c>
      <c r="M281" t="s">
        <v>1864</v>
      </c>
      <c r="N281" t="s">
        <v>1865</v>
      </c>
      <c r="O281" t="s">
        <v>1370</v>
      </c>
      <c r="P281" t="s">
        <v>1866</v>
      </c>
      <c r="Q281">
        <f t="shared" si="8"/>
        <v>300</v>
      </c>
      <c r="R281" t="s">
        <v>2054</v>
      </c>
      <c r="S281" t="s">
        <v>2055</v>
      </c>
      <c r="T281" t="s">
        <v>2065</v>
      </c>
      <c r="U281" s="75">
        <v>300</v>
      </c>
      <c r="V281">
        <v>64.97</v>
      </c>
      <c r="W281">
        <v>19491</v>
      </c>
      <c r="AH281" s="16"/>
      <c r="AI281" t="s">
        <v>1375</v>
      </c>
    </row>
    <row r="282" spans="1:35" x14ac:dyDescent="0.25">
      <c r="A282" t="s">
        <v>2260</v>
      </c>
      <c r="B282" s="1">
        <v>5</v>
      </c>
      <c r="C282" t="s">
        <v>1860</v>
      </c>
      <c r="D282">
        <v>18011799</v>
      </c>
      <c r="E282" t="s">
        <v>1907</v>
      </c>
      <c r="F282" t="s">
        <v>1363</v>
      </c>
      <c r="G282" t="s">
        <v>1391</v>
      </c>
      <c r="H282" s="3" t="s">
        <v>2261</v>
      </c>
      <c r="I282">
        <v>2022</v>
      </c>
      <c r="J282" s="15" t="s">
        <v>2262</v>
      </c>
      <c r="K282">
        <v>2022</v>
      </c>
      <c r="L282" t="s">
        <v>1367</v>
      </c>
      <c r="M282" t="s">
        <v>1864</v>
      </c>
      <c r="N282" t="s">
        <v>1865</v>
      </c>
      <c r="O282" t="s">
        <v>1370</v>
      </c>
      <c r="P282" t="s">
        <v>1866</v>
      </c>
      <c r="Q282">
        <f t="shared" si="8"/>
        <v>462</v>
      </c>
      <c r="R282" t="s">
        <v>2239</v>
      </c>
      <c r="S282" t="s">
        <v>2240</v>
      </c>
      <c r="T282" t="s">
        <v>2263</v>
      </c>
      <c r="U282" s="75">
        <v>462</v>
      </c>
      <c r="V282">
        <v>48</v>
      </c>
      <c r="W282">
        <v>22176</v>
      </c>
      <c r="AH282" s="16"/>
      <c r="AI282" t="s">
        <v>1375</v>
      </c>
    </row>
    <row r="283" spans="1:35" x14ac:dyDescent="0.25">
      <c r="A283" t="s">
        <v>2264</v>
      </c>
      <c r="B283" s="1">
        <v>5</v>
      </c>
      <c r="C283" t="s">
        <v>1860</v>
      </c>
      <c r="D283">
        <v>18011799</v>
      </c>
      <c r="E283" t="s">
        <v>1907</v>
      </c>
      <c r="F283" t="s">
        <v>1363</v>
      </c>
      <c r="G283" t="s">
        <v>1391</v>
      </c>
      <c r="H283" s="3" t="s">
        <v>2261</v>
      </c>
      <c r="I283">
        <v>2022</v>
      </c>
      <c r="J283" s="15" t="s">
        <v>2262</v>
      </c>
      <c r="K283">
        <v>2022</v>
      </c>
      <c r="L283" t="s">
        <v>1367</v>
      </c>
      <c r="M283" t="s">
        <v>1864</v>
      </c>
      <c r="N283" t="s">
        <v>1865</v>
      </c>
      <c r="O283" t="s">
        <v>1370</v>
      </c>
      <c r="P283" t="s">
        <v>1866</v>
      </c>
      <c r="Q283">
        <f t="shared" si="8"/>
        <v>462</v>
      </c>
      <c r="R283" t="s">
        <v>1879</v>
      </c>
      <c r="S283" t="s">
        <v>1880</v>
      </c>
      <c r="T283" t="s">
        <v>1923</v>
      </c>
      <c r="U283" s="75">
        <v>462</v>
      </c>
      <c r="V283">
        <v>51</v>
      </c>
      <c r="W283">
        <v>23562</v>
      </c>
      <c r="AH283" s="16"/>
      <c r="AI283" t="s">
        <v>1375</v>
      </c>
    </row>
    <row r="284" spans="1:35" x14ac:dyDescent="0.25">
      <c r="A284" t="s">
        <v>2265</v>
      </c>
      <c r="B284" s="1">
        <v>5</v>
      </c>
      <c r="C284" t="s">
        <v>1860</v>
      </c>
      <c r="D284">
        <v>18011799</v>
      </c>
      <c r="E284" t="s">
        <v>1907</v>
      </c>
      <c r="F284" t="s">
        <v>1363</v>
      </c>
      <c r="G284" t="s">
        <v>1391</v>
      </c>
      <c r="H284" s="3" t="s">
        <v>2261</v>
      </c>
      <c r="I284">
        <v>2022</v>
      </c>
      <c r="J284" s="15" t="s">
        <v>2262</v>
      </c>
      <c r="K284">
        <v>2022</v>
      </c>
      <c r="L284" t="s">
        <v>1367</v>
      </c>
      <c r="M284" t="s">
        <v>1864</v>
      </c>
      <c r="N284" t="s">
        <v>1865</v>
      </c>
      <c r="O284" t="s">
        <v>1370</v>
      </c>
      <c r="P284" t="s">
        <v>1866</v>
      </c>
      <c r="Q284">
        <f t="shared" si="8"/>
        <v>462</v>
      </c>
      <c r="R284" t="s">
        <v>2193</v>
      </c>
      <c r="S284" t="s">
        <v>2194</v>
      </c>
      <c r="T284" t="s">
        <v>2266</v>
      </c>
      <c r="U284" s="75">
        <v>462</v>
      </c>
      <c r="V284">
        <v>54</v>
      </c>
      <c r="W284">
        <v>24948</v>
      </c>
      <c r="AH284" s="16"/>
      <c r="AI284" t="s">
        <v>1375</v>
      </c>
    </row>
    <row r="285" spans="1:35" x14ac:dyDescent="0.25">
      <c r="A285" t="s">
        <v>2267</v>
      </c>
      <c r="B285" s="1">
        <v>5</v>
      </c>
      <c r="C285" t="s">
        <v>1860</v>
      </c>
      <c r="D285">
        <v>18011799</v>
      </c>
      <c r="E285" t="s">
        <v>1907</v>
      </c>
      <c r="F285" t="s">
        <v>1363</v>
      </c>
      <c r="G285" t="s">
        <v>1391</v>
      </c>
      <c r="H285" s="3" t="s">
        <v>2261</v>
      </c>
      <c r="I285">
        <v>2022</v>
      </c>
      <c r="J285" s="15" t="s">
        <v>2262</v>
      </c>
      <c r="K285">
        <v>2022</v>
      </c>
      <c r="L285" t="s">
        <v>1367</v>
      </c>
      <c r="M285" t="s">
        <v>1864</v>
      </c>
      <c r="N285" t="s">
        <v>1865</v>
      </c>
      <c r="O285" t="s">
        <v>1370</v>
      </c>
      <c r="P285" t="s">
        <v>1866</v>
      </c>
      <c r="Q285">
        <f t="shared" si="8"/>
        <v>462</v>
      </c>
      <c r="R285" t="s">
        <v>2054</v>
      </c>
      <c r="S285" t="s">
        <v>2055</v>
      </c>
      <c r="T285" t="s">
        <v>2268</v>
      </c>
      <c r="U285" s="75">
        <v>462</v>
      </c>
      <c r="V285">
        <v>56</v>
      </c>
      <c r="W285">
        <v>25872</v>
      </c>
      <c r="AH285" s="16"/>
      <c r="AI285" t="s">
        <v>1375</v>
      </c>
    </row>
    <row r="286" spans="1:35" x14ac:dyDescent="0.25">
      <c r="A286" t="s">
        <v>2269</v>
      </c>
      <c r="B286" s="1">
        <v>5</v>
      </c>
      <c r="C286" t="s">
        <v>1860</v>
      </c>
      <c r="D286">
        <v>18011799</v>
      </c>
      <c r="E286" t="s">
        <v>1907</v>
      </c>
      <c r="F286" t="s">
        <v>1363</v>
      </c>
      <c r="G286" t="s">
        <v>1391</v>
      </c>
      <c r="H286" s="3" t="s">
        <v>2261</v>
      </c>
      <c r="I286">
        <v>2022</v>
      </c>
      <c r="J286" s="15" t="s">
        <v>2262</v>
      </c>
      <c r="K286">
        <v>2022</v>
      </c>
      <c r="L286" t="s">
        <v>1367</v>
      </c>
      <c r="M286" t="s">
        <v>1864</v>
      </c>
      <c r="N286" t="s">
        <v>1865</v>
      </c>
      <c r="O286" t="s">
        <v>1370</v>
      </c>
      <c r="P286" t="s">
        <v>1866</v>
      </c>
      <c r="Q286">
        <f t="shared" si="8"/>
        <v>462</v>
      </c>
      <c r="R286" t="s">
        <v>1927</v>
      </c>
      <c r="S286" t="s">
        <v>1928</v>
      </c>
      <c r="T286" t="s">
        <v>1929</v>
      </c>
      <c r="U286" s="75">
        <v>462</v>
      </c>
      <c r="V286">
        <v>60.5</v>
      </c>
      <c r="W286">
        <v>27951</v>
      </c>
      <c r="AH286" s="16"/>
      <c r="AI286" t="s">
        <v>1375</v>
      </c>
    </row>
    <row r="287" spans="1:35" x14ac:dyDescent="0.25">
      <c r="A287" t="s">
        <v>2270</v>
      </c>
      <c r="B287" s="1">
        <v>5</v>
      </c>
      <c r="C287" t="s">
        <v>1860</v>
      </c>
      <c r="D287">
        <v>18011799</v>
      </c>
      <c r="E287" t="s">
        <v>1907</v>
      </c>
      <c r="F287" t="s">
        <v>1363</v>
      </c>
      <c r="G287" t="s">
        <v>1391</v>
      </c>
      <c r="H287" s="3" t="s">
        <v>2261</v>
      </c>
      <c r="I287">
        <v>2022</v>
      </c>
      <c r="J287" s="15" t="s">
        <v>2262</v>
      </c>
      <c r="K287">
        <v>2022</v>
      </c>
      <c r="L287" t="s">
        <v>1367</v>
      </c>
      <c r="M287" t="s">
        <v>1864</v>
      </c>
      <c r="N287" t="s">
        <v>1865</v>
      </c>
      <c r="O287" t="s">
        <v>1370</v>
      </c>
      <c r="P287" t="s">
        <v>1866</v>
      </c>
      <c r="Q287">
        <f t="shared" si="8"/>
        <v>462</v>
      </c>
      <c r="R287" t="s">
        <v>1867</v>
      </c>
      <c r="S287" t="s">
        <v>1868</v>
      </c>
      <c r="T287" t="s">
        <v>1869</v>
      </c>
      <c r="U287" s="75">
        <v>462</v>
      </c>
      <c r="V287">
        <v>178</v>
      </c>
      <c r="W287">
        <v>82236</v>
      </c>
      <c r="AH287" s="16"/>
      <c r="AI287" t="s">
        <v>1375</v>
      </c>
    </row>
    <row r="288" spans="1:35" x14ac:dyDescent="0.25">
      <c r="A288" t="s">
        <v>2271</v>
      </c>
      <c r="B288" s="1">
        <v>5</v>
      </c>
      <c r="C288" t="s">
        <v>1860</v>
      </c>
      <c r="D288">
        <v>17789575</v>
      </c>
      <c r="E288" t="s">
        <v>2272</v>
      </c>
      <c r="F288" t="s">
        <v>1363</v>
      </c>
      <c r="G288" t="s">
        <v>1391</v>
      </c>
      <c r="H288" s="3" t="s">
        <v>2273</v>
      </c>
      <c r="I288">
        <v>2022</v>
      </c>
      <c r="J288" s="15" t="s">
        <v>2258</v>
      </c>
      <c r="K288">
        <v>2022</v>
      </c>
      <c r="L288" t="s">
        <v>1367</v>
      </c>
      <c r="M288" t="s">
        <v>2274</v>
      </c>
      <c r="N288" t="s">
        <v>2275</v>
      </c>
      <c r="O288" t="s">
        <v>1370</v>
      </c>
      <c r="P288" t="s">
        <v>133</v>
      </c>
      <c r="Q288">
        <f t="shared" si="8"/>
        <v>100</v>
      </c>
      <c r="R288" t="s">
        <v>1871</v>
      </c>
      <c r="S288" t="s">
        <v>1872</v>
      </c>
      <c r="T288" t="s">
        <v>2170</v>
      </c>
      <c r="U288" s="75">
        <v>100</v>
      </c>
      <c r="V288">
        <v>180</v>
      </c>
      <c r="W288">
        <v>18000</v>
      </c>
      <c r="AH288" s="16"/>
      <c r="AI288" t="s">
        <v>1375</v>
      </c>
    </row>
    <row r="289" spans="1:35" x14ac:dyDescent="0.25">
      <c r="A289" t="s">
        <v>2276</v>
      </c>
      <c r="B289" s="1">
        <v>5</v>
      </c>
      <c r="C289" t="s">
        <v>1860</v>
      </c>
      <c r="D289">
        <v>18011799</v>
      </c>
      <c r="E289" t="s">
        <v>1907</v>
      </c>
      <c r="F289" t="s">
        <v>1363</v>
      </c>
      <c r="G289" t="s">
        <v>1391</v>
      </c>
      <c r="H289" s="3" t="s">
        <v>2261</v>
      </c>
      <c r="I289">
        <v>2022</v>
      </c>
      <c r="J289" s="15" t="s">
        <v>2262</v>
      </c>
      <c r="K289">
        <v>2022</v>
      </c>
      <c r="L289" t="s">
        <v>1367</v>
      </c>
      <c r="M289" t="s">
        <v>1864</v>
      </c>
      <c r="N289" t="s">
        <v>1865</v>
      </c>
      <c r="O289" t="s">
        <v>1370</v>
      </c>
      <c r="P289" t="s">
        <v>1866</v>
      </c>
      <c r="Q289">
        <f t="shared" si="8"/>
        <v>462</v>
      </c>
      <c r="R289" t="s">
        <v>1871</v>
      </c>
      <c r="S289" t="s">
        <v>1872</v>
      </c>
      <c r="T289" t="s">
        <v>2170</v>
      </c>
      <c r="U289" s="75">
        <v>462</v>
      </c>
      <c r="V289">
        <v>180</v>
      </c>
      <c r="W289">
        <v>83160</v>
      </c>
      <c r="AH289" s="16"/>
      <c r="AI289" t="s">
        <v>1375</v>
      </c>
    </row>
    <row r="290" spans="1:35" x14ac:dyDescent="0.25">
      <c r="A290" t="s">
        <v>2277</v>
      </c>
      <c r="B290" s="1">
        <v>5</v>
      </c>
      <c r="C290" t="s">
        <v>1860</v>
      </c>
      <c r="D290">
        <v>17815673</v>
      </c>
      <c r="E290" t="s">
        <v>2257</v>
      </c>
      <c r="F290" t="s">
        <v>1363</v>
      </c>
      <c r="G290" t="s">
        <v>1391</v>
      </c>
      <c r="H290" s="3" t="s">
        <v>2258</v>
      </c>
      <c r="I290">
        <v>2022</v>
      </c>
      <c r="J290" s="15" t="s">
        <v>2259</v>
      </c>
      <c r="K290">
        <v>2022</v>
      </c>
      <c r="L290" t="s">
        <v>1367</v>
      </c>
      <c r="M290" t="s">
        <v>1864</v>
      </c>
      <c r="N290" t="s">
        <v>1865</v>
      </c>
      <c r="O290" t="s">
        <v>1370</v>
      </c>
      <c r="P290" t="s">
        <v>1866</v>
      </c>
      <c r="Q290">
        <f t="shared" si="8"/>
        <v>300</v>
      </c>
      <c r="R290" t="s">
        <v>1879</v>
      </c>
      <c r="S290" t="s">
        <v>1880</v>
      </c>
      <c r="T290" t="s">
        <v>1977</v>
      </c>
      <c r="U290" s="75">
        <v>300</v>
      </c>
      <c r="V290">
        <v>88</v>
      </c>
      <c r="W290">
        <v>26400</v>
      </c>
      <c r="AH290" s="16"/>
      <c r="AI290" t="s">
        <v>1375</v>
      </c>
    </row>
    <row r="291" spans="1:35" x14ac:dyDescent="0.25">
      <c r="A291" t="s">
        <v>2278</v>
      </c>
      <c r="B291" s="1">
        <v>5</v>
      </c>
      <c r="C291" t="s">
        <v>1860</v>
      </c>
      <c r="D291">
        <v>17815673</v>
      </c>
      <c r="E291" t="s">
        <v>2257</v>
      </c>
      <c r="F291" t="s">
        <v>1363</v>
      </c>
      <c r="G291" t="s">
        <v>1391</v>
      </c>
      <c r="H291" s="3" t="s">
        <v>2258</v>
      </c>
      <c r="I291">
        <v>2022</v>
      </c>
      <c r="J291" s="15" t="s">
        <v>2259</v>
      </c>
      <c r="K291">
        <v>2022</v>
      </c>
      <c r="L291" t="s">
        <v>1367</v>
      </c>
      <c r="M291" t="s">
        <v>1864</v>
      </c>
      <c r="N291" t="s">
        <v>1865</v>
      </c>
      <c r="O291" t="s">
        <v>1370</v>
      </c>
      <c r="P291" t="s">
        <v>1866</v>
      </c>
      <c r="Q291">
        <f t="shared" si="8"/>
        <v>300</v>
      </c>
      <c r="R291" t="s">
        <v>2239</v>
      </c>
      <c r="S291" t="s">
        <v>2240</v>
      </c>
      <c r="T291" t="s">
        <v>2241</v>
      </c>
      <c r="U291" s="75">
        <v>300</v>
      </c>
      <c r="V291">
        <v>88</v>
      </c>
      <c r="W291">
        <v>26400</v>
      </c>
      <c r="AH291" s="16"/>
      <c r="AI291" t="s">
        <v>1375</v>
      </c>
    </row>
    <row r="292" spans="1:35" x14ac:dyDescent="0.25">
      <c r="A292" t="s">
        <v>2279</v>
      </c>
      <c r="B292" s="1">
        <v>5</v>
      </c>
      <c r="C292" t="s">
        <v>1860</v>
      </c>
      <c r="D292">
        <v>17815673</v>
      </c>
      <c r="E292" t="s">
        <v>2257</v>
      </c>
      <c r="F292" t="s">
        <v>1363</v>
      </c>
      <c r="G292" t="s">
        <v>1391</v>
      </c>
      <c r="H292" s="3" t="s">
        <v>2258</v>
      </c>
      <c r="I292">
        <v>2022</v>
      </c>
      <c r="J292" s="15" t="s">
        <v>2259</v>
      </c>
      <c r="K292">
        <v>2022</v>
      </c>
      <c r="L292" t="s">
        <v>1367</v>
      </c>
      <c r="M292" t="s">
        <v>1864</v>
      </c>
      <c r="N292" t="s">
        <v>1865</v>
      </c>
      <c r="O292" t="s">
        <v>1370</v>
      </c>
      <c r="P292" t="s">
        <v>1866</v>
      </c>
      <c r="Q292">
        <f t="shared" si="8"/>
        <v>300</v>
      </c>
      <c r="R292" t="s">
        <v>1867</v>
      </c>
      <c r="S292" t="s">
        <v>1868</v>
      </c>
      <c r="T292" t="s">
        <v>1869</v>
      </c>
      <c r="U292" s="75">
        <v>300</v>
      </c>
      <c r="V292">
        <v>178</v>
      </c>
      <c r="W292">
        <v>53400</v>
      </c>
      <c r="AH292" s="16"/>
      <c r="AI292" t="s">
        <v>1375</v>
      </c>
    </row>
    <row r="293" spans="1:35" x14ac:dyDescent="0.25">
      <c r="A293" t="s">
        <v>2280</v>
      </c>
      <c r="B293" s="1">
        <v>5</v>
      </c>
      <c r="C293" t="s">
        <v>1860</v>
      </c>
      <c r="D293">
        <v>17815673</v>
      </c>
      <c r="E293" t="s">
        <v>2257</v>
      </c>
      <c r="F293" t="s">
        <v>1363</v>
      </c>
      <c r="G293" t="s">
        <v>1391</v>
      </c>
      <c r="H293" s="3" t="s">
        <v>2258</v>
      </c>
      <c r="I293">
        <v>2022</v>
      </c>
      <c r="J293" s="15" t="s">
        <v>2259</v>
      </c>
      <c r="K293">
        <v>2022</v>
      </c>
      <c r="L293" t="s">
        <v>1367</v>
      </c>
      <c r="M293" t="s">
        <v>1864</v>
      </c>
      <c r="N293" t="s">
        <v>1865</v>
      </c>
      <c r="O293" t="s">
        <v>1370</v>
      </c>
      <c r="P293" t="s">
        <v>1866</v>
      </c>
      <c r="Q293">
        <f t="shared" si="8"/>
        <v>300</v>
      </c>
      <c r="R293" t="s">
        <v>1871</v>
      </c>
      <c r="S293" t="s">
        <v>1872</v>
      </c>
      <c r="T293" t="s">
        <v>2170</v>
      </c>
      <c r="U293" s="75">
        <v>300</v>
      </c>
      <c r="V293">
        <v>180</v>
      </c>
      <c r="W293">
        <v>54000</v>
      </c>
      <c r="AH293" s="16"/>
      <c r="AI293" t="s">
        <v>1375</v>
      </c>
    </row>
    <row r="294" spans="1:35" x14ac:dyDescent="0.25">
      <c r="A294" t="s">
        <v>2281</v>
      </c>
      <c r="B294" s="1">
        <v>5</v>
      </c>
      <c r="C294" t="s">
        <v>1888</v>
      </c>
      <c r="D294">
        <v>18101259</v>
      </c>
      <c r="E294" t="s">
        <v>2282</v>
      </c>
      <c r="F294" t="s">
        <v>1363</v>
      </c>
      <c r="G294" t="s">
        <v>1364</v>
      </c>
      <c r="H294" s="3" t="s">
        <v>2283</v>
      </c>
      <c r="I294">
        <v>2022</v>
      </c>
      <c r="J294" s="15" t="s">
        <v>2284</v>
      </c>
      <c r="K294">
        <v>2022</v>
      </c>
      <c r="L294" t="s">
        <v>1367</v>
      </c>
      <c r="M294" t="s">
        <v>1864</v>
      </c>
      <c r="N294" t="s">
        <v>1865</v>
      </c>
      <c r="O294" t="s">
        <v>1370</v>
      </c>
      <c r="P294" t="s">
        <v>1892</v>
      </c>
      <c r="Q294">
        <f t="shared" si="8"/>
        <v>652</v>
      </c>
      <c r="R294" t="s">
        <v>2054</v>
      </c>
      <c r="S294" t="s">
        <v>2055</v>
      </c>
      <c r="T294" t="s">
        <v>2285</v>
      </c>
      <c r="U294" s="75">
        <v>652</v>
      </c>
      <c r="V294">
        <v>54</v>
      </c>
      <c r="W294">
        <v>35208</v>
      </c>
      <c r="AH294" s="16"/>
      <c r="AI294" t="s">
        <v>1375</v>
      </c>
    </row>
    <row r="295" spans="1:35" x14ac:dyDescent="0.25">
      <c r="A295" t="s">
        <v>2286</v>
      </c>
      <c r="B295" s="1">
        <v>5</v>
      </c>
      <c r="C295" t="s">
        <v>1888</v>
      </c>
      <c r="D295">
        <v>18101259</v>
      </c>
      <c r="E295" t="s">
        <v>2282</v>
      </c>
      <c r="F295" t="s">
        <v>1363</v>
      </c>
      <c r="G295" t="s">
        <v>1364</v>
      </c>
      <c r="H295" s="3" t="s">
        <v>2283</v>
      </c>
      <c r="I295">
        <v>2022</v>
      </c>
      <c r="J295" s="15" t="s">
        <v>2284</v>
      </c>
      <c r="K295">
        <v>2022</v>
      </c>
      <c r="L295" t="s">
        <v>1367</v>
      </c>
      <c r="M295" t="s">
        <v>1864</v>
      </c>
      <c r="N295" t="s">
        <v>1865</v>
      </c>
      <c r="O295" t="s">
        <v>1370</v>
      </c>
      <c r="P295" t="s">
        <v>1892</v>
      </c>
      <c r="Q295">
        <f t="shared" si="8"/>
        <v>652</v>
      </c>
      <c r="R295" t="s">
        <v>1871</v>
      </c>
      <c r="S295" t="s">
        <v>1872</v>
      </c>
      <c r="T295" t="s">
        <v>1968</v>
      </c>
      <c r="U295" s="75">
        <v>652</v>
      </c>
      <c r="V295">
        <v>180</v>
      </c>
      <c r="W295">
        <v>117360</v>
      </c>
      <c r="AH295" s="16"/>
      <c r="AI295" t="s">
        <v>1375</v>
      </c>
    </row>
    <row r="296" spans="1:35" x14ac:dyDescent="0.25">
      <c r="A296" t="s">
        <v>2287</v>
      </c>
      <c r="B296" s="1">
        <v>5</v>
      </c>
      <c r="C296" t="s">
        <v>1888</v>
      </c>
      <c r="D296">
        <v>18372627</v>
      </c>
      <c r="E296" t="s">
        <v>1943</v>
      </c>
      <c r="F296" t="s">
        <v>1363</v>
      </c>
      <c r="G296" t="s">
        <v>1391</v>
      </c>
      <c r="H296" s="3" t="s">
        <v>2288</v>
      </c>
      <c r="I296">
        <v>2022</v>
      </c>
      <c r="J296" s="15" t="s">
        <v>2289</v>
      </c>
      <c r="K296">
        <v>2022</v>
      </c>
      <c r="L296" t="s">
        <v>1367</v>
      </c>
      <c r="M296" t="s">
        <v>1864</v>
      </c>
      <c r="N296" t="s">
        <v>1865</v>
      </c>
      <c r="O296" t="s">
        <v>1370</v>
      </c>
      <c r="P296" t="s">
        <v>1892</v>
      </c>
      <c r="Q296">
        <f t="shared" si="8"/>
        <v>5</v>
      </c>
      <c r="R296" t="s">
        <v>1879</v>
      </c>
      <c r="S296" t="s">
        <v>1880</v>
      </c>
      <c r="T296" t="s">
        <v>1923</v>
      </c>
      <c r="U296" s="75">
        <v>5</v>
      </c>
      <c r="V296">
        <v>29.5</v>
      </c>
      <c r="W296">
        <v>147.5</v>
      </c>
      <c r="AH296" s="16"/>
      <c r="AI296" t="s">
        <v>1375</v>
      </c>
    </row>
    <row r="297" spans="1:35" x14ac:dyDescent="0.25">
      <c r="A297" t="s">
        <v>2290</v>
      </c>
      <c r="B297" s="1">
        <v>5</v>
      </c>
      <c r="C297" t="s">
        <v>1888</v>
      </c>
      <c r="D297">
        <v>18372627</v>
      </c>
      <c r="E297" t="s">
        <v>1943</v>
      </c>
      <c r="F297" t="s">
        <v>1363</v>
      </c>
      <c r="G297" t="s">
        <v>1391</v>
      </c>
      <c r="H297" s="3" t="s">
        <v>2288</v>
      </c>
      <c r="I297">
        <v>2022</v>
      </c>
      <c r="J297" s="15" t="s">
        <v>2289</v>
      </c>
      <c r="K297">
        <v>2022</v>
      </c>
      <c r="L297" t="s">
        <v>1367</v>
      </c>
      <c r="M297" t="s">
        <v>1864</v>
      </c>
      <c r="N297" t="s">
        <v>1865</v>
      </c>
      <c r="O297" t="s">
        <v>1370</v>
      </c>
      <c r="P297" t="s">
        <v>1892</v>
      </c>
      <c r="Q297">
        <f t="shared" si="8"/>
        <v>5</v>
      </c>
      <c r="R297" t="s">
        <v>2054</v>
      </c>
      <c r="S297" t="s">
        <v>2055</v>
      </c>
      <c r="T297" t="s">
        <v>2065</v>
      </c>
      <c r="U297" s="75">
        <v>5</v>
      </c>
      <c r="V297">
        <v>40</v>
      </c>
      <c r="W297">
        <v>200</v>
      </c>
      <c r="AH297" s="16"/>
      <c r="AI297" t="s">
        <v>1375</v>
      </c>
    </row>
    <row r="298" spans="1:35" x14ac:dyDescent="0.25">
      <c r="A298" t="s">
        <v>2291</v>
      </c>
      <c r="B298" s="1">
        <v>5</v>
      </c>
      <c r="C298" t="s">
        <v>1888</v>
      </c>
      <c r="D298">
        <v>18372627</v>
      </c>
      <c r="E298" t="s">
        <v>1943</v>
      </c>
      <c r="F298" t="s">
        <v>1363</v>
      </c>
      <c r="G298" t="s">
        <v>1391</v>
      </c>
      <c r="H298" s="3" t="s">
        <v>2288</v>
      </c>
      <c r="I298">
        <v>2022</v>
      </c>
      <c r="J298" s="15" t="s">
        <v>2289</v>
      </c>
      <c r="K298">
        <v>2022</v>
      </c>
      <c r="L298" t="s">
        <v>1367</v>
      </c>
      <c r="M298" t="s">
        <v>1864</v>
      </c>
      <c r="N298" t="s">
        <v>1865</v>
      </c>
      <c r="O298" t="s">
        <v>1370</v>
      </c>
      <c r="P298" t="s">
        <v>1892</v>
      </c>
      <c r="Q298">
        <f t="shared" si="8"/>
        <v>5</v>
      </c>
      <c r="R298" t="s">
        <v>1927</v>
      </c>
      <c r="S298" t="s">
        <v>1928</v>
      </c>
      <c r="T298" t="s">
        <v>1929</v>
      </c>
      <c r="U298" s="75">
        <v>5</v>
      </c>
      <c r="V298">
        <v>60.5</v>
      </c>
      <c r="W298">
        <v>302.5</v>
      </c>
      <c r="AH298" s="16"/>
      <c r="AI298" t="s">
        <v>1375</v>
      </c>
    </row>
    <row r="299" spans="1:35" x14ac:dyDescent="0.25">
      <c r="A299" t="s">
        <v>2292</v>
      </c>
      <c r="B299" s="1">
        <v>5</v>
      </c>
      <c r="C299" t="s">
        <v>1888</v>
      </c>
      <c r="D299">
        <v>18372627</v>
      </c>
      <c r="E299" t="s">
        <v>1943</v>
      </c>
      <c r="F299" t="s">
        <v>1363</v>
      </c>
      <c r="G299" t="s">
        <v>1391</v>
      </c>
      <c r="H299" s="3" t="s">
        <v>2288</v>
      </c>
      <c r="I299">
        <v>2022</v>
      </c>
      <c r="J299" s="15" t="s">
        <v>2289</v>
      </c>
      <c r="K299">
        <v>2022</v>
      </c>
      <c r="L299" t="s">
        <v>1367</v>
      </c>
      <c r="M299" t="s">
        <v>1864</v>
      </c>
      <c r="N299" t="s">
        <v>1865</v>
      </c>
      <c r="O299" t="s">
        <v>1370</v>
      </c>
      <c r="P299" t="s">
        <v>1892</v>
      </c>
      <c r="Q299">
        <f t="shared" si="8"/>
        <v>5</v>
      </c>
      <c r="R299" t="s">
        <v>1871</v>
      </c>
      <c r="S299" t="s">
        <v>1872</v>
      </c>
      <c r="T299" t="s">
        <v>2202</v>
      </c>
      <c r="U299" s="75">
        <v>5</v>
      </c>
      <c r="V299">
        <v>180</v>
      </c>
      <c r="W299">
        <v>900</v>
      </c>
      <c r="AH299" s="16"/>
      <c r="AI299" t="s">
        <v>1375</v>
      </c>
    </row>
    <row r="300" spans="1:35" x14ac:dyDescent="0.25">
      <c r="A300" t="s">
        <v>2293</v>
      </c>
      <c r="B300" s="1">
        <v>6</v>
      </c>
      <c r="C300" t="s">
        <v>2294</v>
      </c>
      <c r="D300">
        <v>4439066</v>
      </c>
      <c r="E300" t="s">
        <v>2295</v>
      </c>
      <c r="F300" t="s">
        <v>1363</v>
      </c>
      <c r="G300" t="s">
        <v>1364</v>
      </c>
      <c r="H300" s="3" t="s">
        <v>1392</v>
      </c>
      <c r="I300">
        <v>2016</v>
      </c>
      <c r="J300" s="15" t="s">
        <v>2296</v>
      </c>
      <c r="K300">
        <v>2016</v>
      </c>
      <c r="L300" t="s">
        <v>1367</v>
      </c>
      <c r="M300" t="s">
        <v>2297</v>
      </c>
      <c r="N300" t="s">
        <v>2298</v>
      </c>
      <c r="O300" t="s">
        <v>1388</v>
      </c>
      <c r="P300" t="s">
        <v>2299</v>
      </c>
      <c r="Q300">
        <f t="shared" si="8"/>
        <v>82</v>
      </c>
      <c r="R300" t="s">
        <v>1381</v>
      </c>
      <c r="S300" t="s">
        <v>1382</v>
      </c>
      <c r="T300" t="s">
        <v>2300</v>
      </c>
      <c r="U300" s="75">
        <v>82</v>
      </c>
      <c r="V300">
        <v>11.44</v>
      </c>
      <c r="W300">
        <v>938.08</v>
      </c>
      <c r="AH300" s="16"/>
      <c r="AI300" t="s">
        <v>1375</v>
      </c>
    </row>
    <row r="301" spans="1:35" x14ac:dyDescent="0.25">
      <c r="A301" t="s">
        <v>2301</v>
      </c>
      <c r="B301" s="1">
        <v>6</v>
      </c>
      <c r="C301" t="s">
        <v>2302</v>
      </c>
      <c r="D301">
        <v>4432282</v>
      </c>
      <c r="E301" t="s">
        <v>2303</v>
      </c>
      <c r="F301" t="s">
        <v>1363</v>
      </c>
      <c r="G301" t="s">
        <v>1364</v>
      </c>
      <c r="H301" s="3" t="s">
        <v>1392</v>
      </c>
      <c r="I301">
        <v>2016</v>
      </c>
      <c r="J301" s="15" t="s">
        <v>1393</v>
      </c>
      <c r="K301">
        <v>2016</v>
      </c>
      <c r="L301" t="s">
        <v>1367</v>
      </c>
      <c r="M301" t="s">
        <v>2304</v>
      </c>
      <c r="O301" t="s">
        <v>2305</v>
      </c>
      <c r="P301" t="s">
        <v>849</v>
      </c>
      <c r="Q301">
        <f t="shared" si="8"/>
        <v>250</v>
      </c>
      <c r="R301" t="s">
        <v>1381</v>
      </c>
      <c r="S301" t="s">
        <v>1382</v>
      </c>
      <c r="T301" t="s">
        <v>2306</v>
      </c>
      <c r="U301" s="75">
        <v>250</v>
      </c>
      <c r="V301">
        <v>11.44</v>
      </c>
      <c r="W301">
        <v>2860</v>
      </c>
      <c r="AH301" s="16"/>
      <c r="AI301" t="s">
        <v>1375</v>
      </c>
    </row>
    <row r="302" spans="1:35" x14ac:dyDescent="0.25">
      <c r="A302" t="s">
        <v>2307</v>
      </c>
      <c r="B302" s="1">
        <v>6</v>
      </c>
      <c r="C302" t="s">
        <v>2302</v>
      </c>
      <c r="D302">
        <v>4435931</v>
      </c>
      <c r="E302" t="s">
        <v>2308</v>
      </c>
      <c r="F302" t="s">
        <v>1363</v>
      </c>
      <c r="G302" t="s">
        <v>1391</v>
      </c>
      <c r="H302" s="3" t="s">
        <v>1392</v>
      </c>
      <c r="I302">
        <v>2016</v>
      </c>
      <c r="J302" s="15" t="s">
        <v>1393</v>
      </c>
      <c r="K302">
        <v>2016</v>
      </c>
      <c r="L302" t="s">
        <v>1367</v>
      </c>
      <c r="M302" t="s">
        <v>2309</v>
      </c>
      <c r="N302" t="s">
        <v>2310</v>
      </c>
      <c r="O302" t="s">
        <v>1388</v>
      </c>
      <c r="P302" t="s">
        <v>849</v>
      </c>
      <c r="Q302">
        <f t="shared" si="8"/>
        <v>3000</v>
      </c>
      <c r="R302" t="s">
        <v>1381</v>
      </c>
      <c r="S302" t="s">
        <v>1382</v>
      </c>
      <c r="T302" t="s">
        <v>2311</v>
      </c>
      <c r="U302" s="75">
        <v>3000</v>
      </c>
      <c r="V302">
        <v>11.44</v>
      </c>
      <c r="W302">
        <v>34320</v>
      </c>
      <c r="AH302" s="16"/>
      <c r="AI302" t="s">
        <v>1375</v>
      </c>
    </row>
    <row r="303" spans="1:35" x14ac:dyDescent="0.25">
      <c r="A303" t="s">
        <v>2312</v>
      </c>
      <c r="B303" s="1">
        <v>6</v>
      </c>
      <c r="C303" t="s">
        <v>2302</v>
      </c>
      <c r="D303">
        <v>4418352</v>
      </c>
      <c r="E303" t="s">
        <v>2313</v>
      </c>
      <c r="F303" t="s">
        <v>1363</v>
      </c>
      <c r="G303" t="s">
        <v>1391</v>
      </c>
      <c r="H303" s="3" t="s">
        <v>2314</v>
      </c>
      <c r="I303">
        <v>2016</v>
      </c>
      <c r="J303" s="15" t="s">
        <v>2315</v>
      </c>
      <c r="K303">
        <v>2016</v>
      </c>
      <c r="L303" t="s">
        <v>1367</v>
      </c>
      <c r="M303" t="s">
        <v>2309</v>
      </c>
      <c r="N303" t="s">
        <v>849</v>
      </c>
      <c r="O303" t="s">
        <v>1388</v>
      </c>
      <c r="P303" t="s">
        <v>849</v>
      </c>
      <c r="Q303">
        <f t="shared" si="8"/>
        <v>955</v>
      </c>
      <c r="R303" t="s">
        <v>1381</v>
      </c>
      <c r="S303" t="s">
        <v>1382</v>
      </c>
      <c r="T303" t="s">
        <v>2311</v>
      </c>
      <c r="U303" s="75">
        <v>955</v>
      </c>
      <c r="V303">
        <v>11.73</v>
      </c>
      <c r="W303">
        <v>11202.15</v>
      </c>
      <c r="AH303" s="16"/>
      <c r="AI303" t="s">
        <v>1375</v>
      </c>
    </row>
    <row r="304" spans="1:35" x14ac:dyDescent="0.25">
      <c r="A304" t="s">
        <v>2316</v>
      </c>
      <c r="B304" s="1">
        <v>6</v>
      </c>
      <c r="C304" t="s">
        <v>2294</v>
      </c>
      <c r="D304">
        <v>4772679</v>
      </c>
      <c r="E304" t="s">
        <v>2317</v>
      </c>
      <c r="F304" t="s">
        <v>1363</v>
      </c>
      <c r="G304" t="s">
        <v>1364</v>
      </c>
      <c r="H304" s="3" t="s">
        <v>2318</v>
      </c>
      <c r="I304">
        <v>2016</v>
      </c>
      <c r="J304" s="15" t="s">
        <v>2319</v>
      </c>
      <c r="K304">
        <v>2016</v>
      </c>
      <c r="L304" t="s">
        <v>1367</v>
      </c>
      <c r="M304" t="s">
        <v>2320</v>
      </c>
      <c r="O304" t="s">
        <v>1388</v>
      </c>
      <c r="P304" t="s">
        <v>2299</v>
      </c>
      <c r="Q304">
        <f t="shared" si="8"/>
        <v>1300</v>
      </c>
      <c r="R304" t="s">
        <v>1381</v>
      </c>
      <c r="S304" t="s">
        <v>1382</v>
      </c>
      <c r="T304" t="s">
        <v>2311</v>
      </c>
      <c r="U304" s="75">
        <v>1300</v>
      </c>
      <c r="V304">
        <v>11.44</v>
      </c>
      <c r="W304">
        <v>14872</v>
      </c>
      <c r="AH304" s="16"/>
      <c r="AI304" t="s">
        <v>1375</v>
      </c>
    </row>
    <row r="305" spans="1:35" x14ac:dyDescent="0.25">
      <c r="A305" t="s">
        <v>2321</v>
      </c>
      <c r="B305" s="1">
        <v>6</v>
      </c>
      <c r="C305" t="s">
        <v>2294</v>
      </c>
      <c r="D305">
        <v>4622154</v>
      </c>
      <c r="E305" t="s">
        <v>2322</v>
      </c>
      <c r="F305" t="s">
        <v>1363</v>
      </c>
      <c r="G305" t="s">
        <v>1364</v>
      </c>
      <c r="H305" s="3" t="s">
        <v>2323</v>
      </c>
      <c r="I305">
        <v>2016</v>
      </c>
      <c r="J305" s="15" t="s">
        <v>2324</v>
      </c>
      <c r="K305">
        <v>2016</v>
      </c>
      <c r="L305" t="s">
        <v>1367</v>
      </c>
      <c r="M305" t="s">
        <v>2325</v>
      </c>
      <c r="O305" t="s">
        <v>1388</v>
      </c>
      <c r="P305" t="s">
        <v>2299</v>
      </c>
      <c r="Q305">
        <f t="shared" si="8"/>
        <v>600</v>
      </c>
      <c r="R305" t="s">
        <v>1381</v>
      </c>
      <c r="S305" t="s">
        <v>1382</v>
      </c>
      <c r="T305" t="s">
        <v>2311</v>
      </c>
      <c r="U305" s="75">
        <v>600</v>
      </c>
      <c r="V305">
        <v>11.44</v>
      </c>
      <c r="W305">
        <v>6864</v>
      </c>
      <c r="AH305" s="16"/>
      <c r="AI305" t="s">
        <v>1375</v>
      </c>
    </row>
    <row r="306" spans="1:35" x14ac:dyDescent="0.25">
      <c r="A306" t="s">
        <v>2326</v>
      </c>
      <c r="B306" s="1">
        <v>6</v>
      </c>
      <c r="C306" t="s">
        <v>2302</v>
      </c>
      <c r="D306">
        <v>4719840</v>
      </c>
      <c r="E306" t="s">
        <v>2327</v>
      </c>
      <c r="F306" t="s">
        <v>1363</v>
      </c>
      <c r="G306" t="s">
        <v>1391</v>
      </c>
      <c r="H306" s="3" t="s">
        <v>2328</v>
      </c>
      <c r="I306">
        <v>2016</v>
      </c>
      <c r="J306" s="15" t="s">
        <v>2329</v>
      </c>
      <c r="K306">
        <v>2016</v>
      </c>
      <c r="L306" t="s">
        <v>1367</v>
      </c>
      <c r="M306" t="s">
        <v>2330</v>
      </c>
      <c r="O306" t="s">
        <v>1388</v>
      </c>
      <c r="P306" t="s">
        <v>849</v>
      </c>
      <c r="Q306">
        <f t="shared" si="8"/>
        <v>1312</v>
      </c>
      <c r="R306" t="s">
        <v>1381</v>
      </c>
      <c r="S306" t="s">
        <v>1382</v>
      </c>
      <c r="T306" t="s">
        <v>2311</v>
      </c>
      <c r="U306" s="75">
        <v>1312</v>
      </c>
      <c r="V306">
        <v>14</v>
      </c>
      <c r="W306">
        <v>18368</v>
      </c>
      <c r="AH306" s="16"/>
      <c r="AI306" t="s">
        <v>1375</v>
      </c>
    </row>
    <row r="307" spans="1:35" x14ac:dyDescent="0.25">
      <c r="A307" t="s">
        <v>2331</v>
      </c>
      <c r="B307" s="1">
        <v>6</v>
      </c>
      <c r="C307" t="s">
        <v>2302</v>
      </c>
      <c r="D307">
        <v>7627017</v>
      </c>
      <c r="E307" t="s">
        <v>2332</v>
      </c>
      <c r="F307" t="s">
        <v>1363</v>
      </c>
      <c r="G307" t="s">
        <v>1391</v>
      </c>
      <c r="H307" s="3" t="s">
        <v>2333</v>
      </c>
      <c r="I307">
        <v>2018</v>
      </c>
      <c r="J307" s="15" t="s">
        <v>2334</v>
      </c>
      <c r="K307">
        <v>2018</v>
      </c>
      <c r="L307" t="s">
        <v>1367</v>
      </c>
      <c r="M307" t="s">
        <v>2335</v>
      </c>
      <c r="N307" t="s">
        <v>2310</v>
      </c>
      <c r="O307" t="s">
        <v>1388</v>
      </c>
      <c r="P307" t="s">
        <v>849</v>
      </c>
      <c r="Q307">
        <f t="shared" si="8"/>
        <v>141</v>
      </c>
      <c r="R307" t="s">
        <v>1381</v>
      </c>
      <c r="S307" t="s">
        <v>1382</v>
      </c>
      <c r="T307" t="s">
        <v>2311</v>
      </c>
      <c r="U307" s="75">
        <v>141</v>
      </c>
      <c r="V307">
        <v>11.45</v>
      </c>
      <c r="W307">
        <v>1614.45</v>
      </c>
      <c r="AH307" s="16"/>
      <c r="AI307" t="s">
        <v>1375</v>
      </c>
    </row>
    <row r="308" spans="1:35" x14ac:dyDescent="0.25">
      <c r="A308" t="s">
        <v>2336</v>
      </c>
      <c r="B308" s="1">
        <v>6</v>
      </c>
      <c r="C308" t="s">
        <v>2302</v>
      </c>
      <c r="D308">
        <v>4910214</v>
      </c>
      <c r="E308" t="s">
        <v>2337</v>
      </c>
      <c r="F308" t="s">
        <v>1363</v>
      </c>
      <c r="G308" t="s">
        <v>1391</v>
      </c>
      <c r="H308" s="3" t="s">
        <v>2338</v>
      </c>
      <c r="I308">
        <v>2016</v>
      </c>
      <c r="J308" s="15" t="s">
        <v>2339</v>
      </c>
      <c r="K308">
        <v>2016</v>
      </c>
      <c r="L308" t="s">
        <v>1367</v>
      </c>
      <c r="M308" t="s">
        <v>2340</v>
      </c>
      <c r="N308" t="s">
        <v>2341</v>
      </c>
      <c r="O308" t="s">
        <v>1388</v>
      </c>
      <c r="P308" t="s">
        <v>849</v>
      </c>
      <c r="Q308">
        <f t="shared" si="8"/>
        <v>105</v>
      </c>
      <c r="R308" t="s">
        <v>1381</v>
      </c>
      <c r="S308" t="s">
        <v>1382</v>
      </c>
      <c r="T308" t="s">
        <v>2311</v>
      </c>
      <c r="U308" s="75">
        <v>105</v>
      </c>
      <c r="V308">
        <v>11.44</v>
      </c>
      <c r="W308">
        <v>1201.2</v>
      </c>
      <c r="AH308" s="16"/>
      <c r="AI308" t="s">
        <v>1375</v>
      </c>
    </row>
    <row r="309" spans="1:35" x14ac:dyDescent="0.25">
      <c r="A309" t="s">
        <v>2342</v>
      </c>
      <c r="B309" s="1">
        <v>6</v>
      </c>
      <c r="C309" t="s">
        <v>2294</v>
      </c>
      <c r="D309">
        <v>4940598</v>
      </c>
      <c r="E309" t="s">
        <v>2343</v>
      </c>
      <c r="F309" t="s">
        <v>1363</v>
      </c>
      <c r="G309" t="s">
        <v>1364</v>
      </c>
      <c r="H309" s="3" t="s">
        <v>2344</v>
      </c>
      <c r="I309">
        <v>2016</v>
      </c>
      <c r="J309" s="15" t="s">
        <v>2345</v>
      </c>
      <c r="K309">
        <v>2016</v>
      </c>
      <c r="L309" t="s">
        <v>1367</v>
      </c>
      <c r="M309" t="s">
        <v>2320</v>
      </c>
      <c r="O309" t="s">
        <v>1388</v>
      </c>
      <c r="P309" t="s">
        <v>2299</v>
      </c>
      <c r="Q309">
        <f t="shared" si="8"/>
        <v>2100</v>
      </c>
      <c r="R309" t="s">
        <v>1381</v>
      </c>
      <c r="S309" t="s">
        <v>1382</v>
      </c>
      <c r="T309" t="s">
        <v>2311</v>
      </c>
      <c r="U309" s="75">
        <v>2100</v>
      </c>
      <c r="V309">
        <v>11.44</v>
      </c>
      <c r="W309">
        <v>24024</v>
      </c>
      <c r="AH309" s="16"/>
      <c r="AI309" t="s">
        <v>1375</v>
      </c>
    </row>
    <row r="310" spans="1:35" x14ac:dyDescent="0.25">
      <c r="A310" t="s">
        <v>2346</v>
      </c>
      <c r="B310" s="1">
        <v>6</v>
      </c>
      <c r="C310" t="s">
        <v>2294</v>
      </c>
      <c r="D310">
        <v>4940598</v>
      </c>
      <c r="E310" t="s">
        <v>2343</v>
      </c>
      <c r="F310" t="s">
        <v>1363</v>
      </c>
      <c r="G310" t="s">
        <v>1364</v>
      </c>
      <c r="H310" s="3" t="s">
        <v>2344</v>
      </c>
      <c r="I310">
        <v>2016</v>
      </c>
      <c r="J310" s="15" t="s">
        <v>2345</v>
      </c>
      <c r="K310">
        <v>2016</v>
      </c>
      <c r="L310" t="s">
        <v>1367</v>
      </c>
      <c r="M310" t="s">
        <v>2320</v>
      </c>
      <c r="O310" t="s">
        <v>1388</v>
      </c>
      <c r="P310" t="s">
        <v>2299</v>
      </c>
      <c r="Q310">
        <f t="shared" si="8"/>
        <v>2100</v>
      </c>
      <c r="R310" t="s">
        <v>2347</v>
      </c>
      <c r="S310" t="s">
        <v>2348</v>
      </c>
      <c r="T310" t="s">
        <v>2349</v>
      </c>
      <c r="U310" s="75">
        <v>2100</v>
      </c>
      <c r="V310">
        <v>18.420000000000002</v>
      </c>
      <c r="W310">
        <v>38682</v>
      </c>
      <c r="AH310" s="16"/>
      <c r="AI310" t="s">
        <v>1375</v>
      </c>
    </row>
    <row r="311" spans="1:35" x14ac:dyDescent="0.25">
      <c r="A311" t="s">
        <v>2350</v>
      </c>
      <c r="B311" s="1">
        <v>6</v>
      </c>
      <c r="C311" t="s">
        <v>2294</v>
      </c>
      <c r="D311">
        <v>4874137</v>
      </c>
      <c r="E311" t="s">
        <v>2351</v>
      </c>
      <c r="F311" t="s">
        <v>1363</v>
      </c>
      <c r="G311" t="s">
        <v>1364</v>
      </c>
      <c r="H311" s="3" t="s">
        <v>2352</v>
      </c>
      <c r="I311">
        <v>2016</v>
      </c>
      <c r="J311" s="15" t="s">
        <v>2353</v>
      </c>
      <c r="K311">
        <v>2016</v>
      </c>
      <c r="L311" t="s">
        <v>1367</v>
      </c>
      <c r="M311" t="s">
        <v>2354</v>
      </c>
      <c r="O311" t="s">
        <v>1388</v>
      </c>
      <c r="P311" t="s">
        <v>2299</v>
      </c>
      <c r="Q311">
        <f t="shared" si="8"/>
        <v>2400</v>
      </c>
      <c r="R311" t="s">
        <v>1381</v>
      </c>
      <c r="S311" t="s">
        <v>1382</v>
      </c>
      <c r="T311" t="s">
        <v>2311</v>
      </c>
      <c r="U311" s="75">
        <v>2400</v>
      </c>
      <c r="V311">
        <v>11.44</v>
      </c>
      <c r="W311">
        <v>27456</v>
      </c>
      <c r="AH311" s="16"/>
      <c r="AI311" t="s">
        <v>1375</v>
      </c>
    </row>
    <row r="312" spans="1:35" x14ac:dyDescent="0.25">
      <c r="A312" t="s">
        <v>2355</v>
      </c>
      <c r="B312" s="1">
        <v>6</v>
      </c>
      <c r="C312" t="s">
        <v>2302</v>
      </c>
      <c r="D312">
        <v>5320259</v>
      </c>
      <c r="E312" t="s">
        <v>2327</v>
      </c>
      <c r="F312" t="s">
        <v>1363</v>
      </c>
      <c r="G312" t="s">
        <v>1391</v>
      </c>
      <c r="H312" s="3" t="s">
        <v>2356</v>
      </c>
      <c r="I312">
        <v>2016</v>
      </c>
      <c r="J312" s="15" t="s">
        <v>2357</v>
      </c>
      <c r="K312">
        <v>2016</v>
      </c>
      <c r="L312" t="s">
        <v>1367</v>
      </c>
      <c r="M312" t="s">
        <v>2358</v>
      </c>
      <c r="O312" t="s">
        <v>1388</v>
      </c>
      <c r="P312" t="s">
        <v>849</v>
      </c>
      <c r="Q312">
        <f t="shared" si="8"/>
        <v>1340</v>
      </c>
      <c r="R312" t="s">
        <v>1381</v>
      </c>
      <c r="S312" t="s">
        <v>1382</v>
      </c>
      <c r="T312" t="s">
        <v>2311</v>
      </c>
      <c r="U312" s="75">
        <v>1340</v>
      </c>
      <c r="V312">
        <v>11.44</v>
      </c>
      <c r="W312">
        <v>15329.6</v>
      </c>
      <c r="AH312" s="16"/>
      <c r="AI312" t="s">
        <v>1375</v>
      </c>
    </row>
    <row r="313" spans="1:35" x14ac:dyDescent="0.25">
      <c r="A313" t="s">
        <v>2359</v>
      </c>
      <c r="B313" s="1">
        <v>6</v>
      </c>
      <c r="C313" t="s">
        <v>2302</v>
      </c>
      <c r="D313">
        <v>5164249</v>
      </c>
      <c r="E313" t="s">
        <v>2360</v>
      </c>
      <c r="F313" t="s">
        <v>1363</v>
      </c>
      <c r="G313" t="s">
        <v>1364</v>
      </c>
      <c r="H313" s="3" t="s">
        <v>2361</v>
      </c>
      <c r="I313">
        <v>2016</v>
      </c>
      <c r="J313" s="15" t="s">
        <v>2362</v>
      </c>
      <c r="K313">
        <v>2016</v>
      </c>
      <c r="L313" t="s">
        <v>1367</v>
      </c>
      <c r="M313" t="s">
        <v>2363</v>
      </c>
      <c r="O313" t="s">
        <v>1388</v>
      </c>
      <c r="P313" t="s">
        <v>849</v>
      </c>
      <c r="Q313">
        <f t="shared" si="8"/>
        <v>240</v>
      </c>
      <c r="R313" t="s">
        <v>1381</v>
      </c>
      <c r="S313" t="s">
        <v>1382</v>
      </c>
      <c r="T313" t="s">
        <v>2311</v>
      </c>
      <c r="U313" s="75">
        <v>240</v>
      </c>
      <c r="V313">
        <v>11.44</v>
      </c>
      <c r="W313">
        <v>2745.6</v>
      </c>
      <c r="AH313" s="16"/>
      <c r="AI313" t="s">
        <v>1375</v>
      </c>
    </row>
    <row r="314" spans="1:35" x14ac:dyDescent="0.25">
      <c r="A314" t="s">
        <v>2364</v>
      </c>
      <c r="B314" s="1">
        <v>6</v>
      </c>
      <c r="C314" t="s">
        <v>2302</v>
      </c>
      <c r="D314">
        <v>5180902</v>
      </c>
      <c r="E314" t="s">
        <v>2365</v>
      </c>
      <c r="F314" t="s">
        <v>1363</v>
      </c>
      <c r="G314" t="s">
        <v>1391</v>
      </c>
      <c r="H314" s="3" t="s">
        <v>2366</v>
      </c>
      <c r="I314">
        <v>2016</v>
      </c>
      <c r="J314" s="15" t="s">
        <v>2367</v>
      </c>
      <c r="K314">
        <v>2016</v>
      </c>
      <c r="L314" t="s">
        <v>1367</v>
      </c>
      <c r="M314" t="s">
        <v>2335</v>
      </c>
      <c r="N314" t="s">
        <v>2310</v>
      </c>
      <c r="O314" t="s">
        <v>1388</v>
      </c>
      <c r="P314" t="s">
        <v>849</v>
      </c>
      <c r="Q314">
        <f t="shared" si="8"/>
        <v>900</v>
      </c>
      <c r="R314" t="s">
        <v>1381</v>
      </c>
      <c r="S314" t="s">
        <v>1382</v>
      </c>
      <c r="T314" t="s">
        <v>2311</v>
      </c>
      <c r="U314" s="75">
        <v>900</v>
      </c>
      <c r="V314">
        <v>11.44</v>
      </c>
      <c r="W314">
        <v>10296</v>
      </c>
      <c r="AH314" s="16"/>
      <c r="AI314" t="s">
        <v>1375</v>
      </c>
    </row>
    <row r="315" spans="1:35" x14ac:dyDescent="0.25">
      <c r="A315" t="s">
        <v>2368</v>
      </c>
      <c r="B315" s="1">
        <v>6</v>
      </c>
      <c r="C315" t="s">
        <v>2302</v>
      </c>
      <c r="D315">
        <v>5180902</v>
      </c>
      <c r="E315" t="s">
        <v>2365</v>
      </c>
      <c r="F315" t="s">
        <v>1363</v>
      </c>
      <c r="G315" t="s">
        <v>1391</v>
      </c>
      <c r="H315" s="3" t="s">
        <v>2366</v>
      </c>
      <c r="I315">
        <v>2016</v>
      </c>
      <c r="J315" s="15" t="s">
        <v>2367</v>
      </c>
      <c r="K315">
        <v>2016</v>
      </c>
      <c r="L315" t="s">
        <v>1367</v>
      </c>
      <c r="M315" t="s">
        <v>2335</v>
      </c>
      <c r="N315" t="s">
        <v>2310</v>
      </c>
      <c r="O315" t="s">
        <v>1388</v>
      </c>
      <c r="P315" t="s">
        <v>849</v>
      </c>
      <c r="Q315">
        <f t="shared" si="8"/>
        <v>900</v>
      </c>
      <c r="R315" t="s">
        <v>2369</v>
      </c>
      <c r="S315" t="s">
        <v>2370</v>
      </c>
      <c r="T315" t="s">
        <v>2311</v>
      </c>
      <c r="U315" s="75">
        <v>900</v>
      </c>
      <c r="V315">
        <v>15</v>
      </c>
      <c r="W315">
        <v>13500</v>
      </c>
      <c r="AH315" s="16"/>
      <c r="AI315" t="s">
        <v>1375</v>
      </c>
    </row>
    <row r="316" spans="1:35" x14ac:dyDescent="0.25">
      <c r="A316" t="s">
        <v>2371</v>
      </c>
      <c r="B316" s="1">
        <v>6</v>
      </c>
      <c r="C316" t="s">
        <v>2302</v>
      </c>
      <c r="D316">
        <v>5359171</v>
      </c>
      <c r="E316" t="s">
        <v>2372</v>
      </c>
      <c r="F316" t="s">
        <v>1363</v>
      </c>
      <c r="G316" t="s">
        <v>1391</v>
      </c>
      <c r="H316" s="3" t="s">
        <v>2373</v>
      </c>
      <c r="I316">
        <v>2016</v>
      </c>
      <c r="J316" s="15" t="s">
        <v>2374</v>
      </c>
      <c r="K316">
        <v>2016</v>
      </c>
      <c r="L316" t="s">
        <v>1367</v>
      </c>
      <c r="M316" t="s">
        <v>2335</v>
      </c>
      <c r="N316" t="s">
        <v>2375</v>
      </c>
      <c r="O316" t="s">
        <v>1388</v>
      </c>
      <c r="P316" t="s">
        <v>849</v>
      </c>
      <c r="Q316">
        <f t="shared" si="8"/>
        <v>490</v>
      </c>
      <c r="R316" t="s">
        <v>1381</v>
      </c>
      <c r="S316" t="s">
        <v>1382</v>
      </c>
      <c r="T316" t="s">
        <v>2311</v>
      </c>
      <c r="U316" s="75">
        <v>490</v>
      </c>
      <c r="V316">
        <v>11.44</v>
      </c>
      <c r="W316">
        <v>5605.6</v>
      </c>
      <c r="AH316" s="16"/>
      <c r="AI316" t="s">
        <v>1375</v>
      </c>
    </row>
    <row r="317" spans="1:35" x14ac:dyDescent="0.25">
      <c r="A317" t="s">
        <v>2376</v>
      </c>
      <c r="B317" s="1">
        <v>6</v>
      </c>
      <c r="C317" t="s">
        <v>2302</v>
      </c>
      <c r="D317">
        <v>5483026</v>
      </c>
      <c r="E317" t="s">
        <v>2377</v>
      </c>
      <c r="F317" t="s">
        <v>1363</v>
      </c>
      <c r="G317" t="s">
        <v>1364</v>
      </c>
      <c r="H317" s="3" t="s">
        <v>2378</v>
      </c>
      <c r="I317">
        <v>2016</v>
      </c>
      <c r="J317" s="15" t="s">
        <v>2379</v>
      </c>
      <c r="K317">
        <v>2016</v>
      </c>
      <c r="L317" t="s">
        <v>1367</v>
      </c>
      <c r="M317" t="s">
        <v>2354</v>
      </c>
      <c r="N317" t="s">
        <v>2380</v>
      </c>
      <c r="O317" t="s">
        <v>1388</v>
      </c>
      <c r="P317" t="s">
        <v>849</v>
      </c>
      <c r="Q317">
        <f t="shared" si="8"/>
        <v>500</v>
      </c>
      <c r="R317" t="s">
        <v>1381</v>
      </c>
      <c r="S317" t="s">
        <v>1382</v>
      </c>
      <c r="T317" t="s">
        <v>2311</v>
      </c>
      <c r="U317" s="75">
        <v>500</v>
      </c>
      <c r="V317">
        <v>12.94</v>
      </c>
      <c r="W317">
        <v>6470</v>
      </c>
      <c r="AH317" s="16"/>
      <c r="AI317" t="s">
        <v>1375</v>
      </c>
    </row>
    <row r="318" spans="1:35" x14ac:dyDescent="0.25">
      <c r="A318" t="s">
        <v>2381</v>
      </c>
      <c r="B318" s="1">
        <v>6</v>
      </c>
      <c r="C318" t="s">
        <v>2302</v>
      </c>
      <c r="D318">
        <v>5392101</v>
      </c>
      <c r="E318" t="s">
        <v>2382</v>
      </c>
      <c r="F318" t="s">
        <v>1363</v>
      </c>
      <c r="G318" t="s">
        <v>1391</v>
      </c>
      <c r="H318" s="3" t="s">
        <v>2383</v>
      </c>
      <c r="I318">
        <v>2016</v>
      </c>
      <c r="J318" s="15" t="s">
        <v>2384</v>
      </c>
      <c r="K318">
        <v>2016</v>
      </c>
      <c r="L318" t="s">
        <v>1367</v>
      </c>
      <c r="M318" t="s">
        <v>2335</v>
      </c>
      <c r="N318" t="s">
        <v>2310</v>
      </c>
      <c r="O318" t="s">
        <v>1388</v>
      </c>
      <c r="P318" t="s">
        <v>849</v>
      </c>
      <c r="Q318">
        <f t="shared" si="8"/>
        <v>4000</v>
      </c>
      <c r="R318" t="s">
        <v>1381</v>
      </c>
      <c r="S318" t="s">
        <v>1382</v>
      </c>
      <c r="T318" t="s">
        <v>2385</v>
      </c>
      <c r="U318" s="75">
        <v>4000</v>
      </c>
      <c r="V318">
        <v>11.44</v>
      </c>
      <c r="W318">
        <v>45760</v>
      </c>
      <c r="AH318" s="16"/>
      <c r="AI318" t="s">
        <v>1375</v>
      </c>
    </row>
    <row r="319" spans="1:35" x14ac:dyDescent="0.25">
      <c r="A319" t="s">
        <v>2386</v>
      </c>
      <c r="B319" s="1">
        <v>6</v>
      </c>
      <c r="C319" t="s">
        <v>2302</v>
      </c>
      <c r="D319">
        <v>5546478</v>
      </c>
      <c r="E319" t="s">
        <v>2387</v>
      </c>
      <c r="F319" t="s">
        <v>1363</v>
      </c>
      <c r="G319" t="s">
        <v>1364</v>
      </c>
      <c r="H319" s="3" t="s">
        <v>2388</v>
      </c>
      <c r="I319">
        <v>2016</v>
      </c>
      <c r="J319" s="15" t="s">
        <v>2389</v>
      </c>
      <c r="K319">
        <v>2016</v>
      </c>
      <c r="L319" t="s">
        <v>1367</v>
      </c>
      <c r="M319" t="s">
        <v>2390</v>
      </c>
      <c r="O319" t="s">
        <v>1388</v>
      </c>
      <c r="P319" t="s">
        <v>849</v>
      </c>
      <c r="Q319">
        <f t="shared" si="8"/>
        <v>50</v>
      </c>
      <c r="R319" t="s">
        <v>1381</v>
      </c>
      <c r="S319" t="s">
        <v>1382</v>
      </c>
      <c r="T319" t="s">
        <v>2311</v>
      </c>
      <c r="U319" s="75">
        <v>50</v>
      </c>
      <c r="V319">
        <v>11.44</v>
      </c>
      <c r="W319">
        <v>572</v>
      </c>
      <c r="AH319" s="16"/>
      <c r="AI319" t="s">
        <v>1375</v>
      </c>
    </row>
    <row r="320" spans="1:35" x14ac:dyDescent="0.25">
      <c r="A320" t="s">
        <v>2391</v>
      </c>
      <c r="B320" s="1">
        <v>6</v>
      </c>
      <c r="C320" t="s">
        <v>2294</v>
      </c>
      <c r="D320">
        <v>5561949</v>
      </c>
      <c r="E320" t="s">
        <v>2392</v>
      </c>
      <c r="F320" t="s">
        <v>1363</v>
      </c>
      <c r="G320" t="s">
        <v>1364</v>
      </c>
      <c r="H320" s="3" t="s">
        <v>2389</v>
      </c>
      <c r="I320">
        <v>2016</v>
      </c>
      <c r="J320" s="15" t="s">
        <v>2393</v>
      </c>
      <c r="K320">
        <v>2016</v>
      </c>
      <c r="L320" t="s">
        <v>1367</v>
      </c>
      <c r="M320" t="s">
        <v>2394</v>
      </c>
      <c r="O320" t="s">
        <v>1388</v>
      </c>
      <c r="P320" t="s">
        <v>2299</v>
      </c>
      <c r="Q320">
        <f t="shared" si="8"/>
        <v>1750</v>
      </c>
      <c r="R320" t="s">
        <v>1381</v>
      </c>
      <c r="S320" t="s">
        <v>1382</v>
      </c>
      <c r="T320" t="s">
        <v>2311</v>
      </c>
      <c r="U320" s="75">
        <v>1750</v>
      </c>
      <c r="V320">
        <v>11.49</v>
      </c>
      <c r="W320">
        <v>20107.5</v>
      </c>
      <c r="AH320" s="16"/>
      <c r="AI320" t="s">
        <v>1375</v>
      </c>
    </row>
    <row r="321" spans="1:35" x14ac:dyDescent="0.25">
      <c r="A321" t="s">
        <v>2395</v>
      </c>
      <c r="B321" s="1">
        <v>6</v>
      </c>
      <c r="C321" t="s">
        <v>2302</v>
      </c>
      <c r="D321">
        <v>5710928</v>
      </c>
      <c r="E321" t="s">
        <v>2327</v>
      </c>
      <c r="F321" t="s">
        <v>1363</v>
      </c>
      <c r="G321" t="s">
        <v>1391</v>
      </c>
      <c r="H321" s="3" t="s">
        <v>2396</v>
      </c>
      <c r="I321">
        <v>2016</v>
      </c>
      <c r="J321" s="15" t="s">
        <v>2397</v>
      </c>
      <c r="K321">
        <v>2016</v>
      </c>
      <c r="L321" t="s">
        <v>1367</v>
      </c>
      <c r="M321" t="s">
        <v>2358</v>
      </c>
      <c r="O321" t="s">
        <v>1388</v>
      </c>
      <c r="P321" t="s">
        <v>849</v>
      </c>
      <c r="Q321">
        <f t="shared" si="8"/>
        <v>156</v>
      </c>
      <c r="R321" t="s">
        <v>1381</v>
      </c>
      <c r="S321" t="s">
        <v>1382</v>
      </c>
      <c r="T321" t="s">
        <v>2311</v>
      </c>
      <c r="U321" s="75">
        <v>156</v>
      </c>
      <c r="V321">
        <v>14.98</v>
      </c>
      <c r="W321">
        <v>2336.88</v>
      </c>
      <c r="AH321" s="16"/>
      <c r="AI321" t="s">
        <v>1375</v>
      </c>
    </row>
    <row r="322" spans="1:35" x14ac:dyDescent="0.25">
      <c r="A322" t="s">
        <v>2398</v>
      </c>
      <c r="B322" s="1">
        <v>6</v>
      </c>
      <c r="C322" t="s">
        <v>2302</v>
      </c>
      <c r="D322">
        <v>5562864</v>
      </c>
      <c r="E322" t="s">
        <v>2399</v>
      </c>
      <c r="F322" t="s">
        <v>1363</v>
      </c>
      <c r="G322" t="s">
        <v>1364</v>
      </c>
      <c r="H322" s="3" t="s">
        <v>2389</v>
      </c>
      <c r="I322">
        <v>2016</v>
      </c>
      <c r="J322" s="15" t="s">
        <v>2393</v>
      </c>
      <c r="K322">
        <v>2016</v>
      </c>
      <c r="L322" t="s">
        <v>1367</v>
      </c>
      <c r="M322" t="s">
        <v>2400</v>
      </c>
      <c r="O322" t="s">
        <v>1388</v>
      </c>
      <c r="P322" t="s">
        <v>849</v>
      </c>
      <c r="Q322">
        <f t="shared" ref="Q322:Q385" si="9">U322</f>
        <v>50</v>
      </c>
      <c r="R322" t="s">
        <v>1381</v>
      </c>
      <c r="S322" t="s">
        <v>1382</v>
      </c>
      <c r="T322" t="s">
        <v>2306</v>
      </c>
      <c r="U322" s="75">
        <v>50</v>
      </c>
      <c r="V322">
        <v>14.98</v>
      </c>
      <c r="W322">
        <v>749</v>
      </c>
      <c r="AH322" s="16"/>
      <c r="AI322" t="s">
        <v>1375</v>
      </c>
    </row>
    <row r="323" spans="1:35" x14ac:dyDescent="0.25">
      <c r="A323" t="s">
        <v>2401</v>
      </c>
      <c r="B323" s="1">
        <v>6</v>
      </c>
      <c r="C323" t="s">
        <v>2302</v>
      </c>
      <c r="D323">
        <v>5552893</v>
      </c>
      <c r="E323" t="s">
        <v>2402</v>
      </c>
      <c r="F323" t="s">
        <v>1363</v>
      </c>
      <c r="G323" t="s">
        <v>1364</v>
      </c>
      <c r="H323" s="3" t="s">
        <v>2389</v>
      </c>
      <c r="I323">
        <v>2016</v>
      </c>
      <c r="J323" s="15" t="s">
        <v>2393</v>
      </c>
      <c r="K323">
        <v>2016</v>
      </c>
      <c r="L323" t="s">
        <v>1367</v>
      </c>
      <c r="M323" t="s">
        <v>2403</v>
      </c>
      <c r="O323" t="s">
        <v>1388</v>
      </c>
      <c r="P323" t="s">
        <v>2404</v>
      </c>
      <c r="Q323">
        <f t="shared" si="9"/>
        <v>125</v>
      </c>
      <c r="R323" t="s">
        <v>1381</v>
      </c>
      <c r="S323" t="s">
        <v>1382</v>
      </c>
      <c r="T323" t="s">
        <v>2405</v>
      </c>
      <c r="U323" s="75">
        <v>125</v>
      </c>
      <c r="V323">
        <v>11.44</v>
      </c>
      <c r="W323">
        <v>1430</v>
      </c>
      <c r="AH323" s="16"/>
      <c r="AI323" t="s">
        <v>1375</v>
      </c>
    </row>
    <row r="324" spans="1:35" x14ac:dyDescent="0.25">
      <c r="A324" t="s">
        <v>2406</v>
      </c>
      <c r="B324" s="1">
        <v>6</v>
      </c>
      <c r="C324" t="s">
        <v>2302</v>
      </c>
      <c r="D324">
        <v>5816114</v>
      </c>
      <c r="E324" t="s">
        <v>2327</v>
      </c>
      <c r="F324" t="s">
        <v>1363</v>
      </c>
      <c r="G324" t="s">
        <v>1391</v>
      </c>
      <c r="H324" s="3" t="s">
        <v>2407</v>
      </c>
      <c r="I324">
        <v>2017</v>
      </c>
      <c r="J324" s="15" t="s">
        <v>2408</v>
      </c>
      <c r="K324">
        <v>2017</v>
      </c>
      <c r="L324" t="s">
        <v>1367</v>
      </c>
      <c r="M324" t="s">
        <v>2358</v>
      </c>
      <c r="O324" t="s">
        <v>1388</v>
      </c>
      <c r="P324" t="s">
        <v>849</v>
      </c>
      <c r="Q324">
        <f t="shared" si="9"/>
        <v>1729</v>
      </c>
      <c r="R324" t="s">
        <v>1381</v>
      </c>
      <c r="S324" t="s">
        <v>1382</v>
      </c>
      <c r="T324" t="s">
        <v>2311</v>
      </c>
      <c r="U324" s="75">
        <v>1729</v>
      </c>
      <c r="V324">
        <v>14.98</v>
      </c>
      <c r="W324">
        <v>25900.42</v>
      </c>
      <c r="AH324" s="16"/>
      <c r="AI324" t="s">
        <v>1375</v>
      </c>
    </row>
    <row r="325" spans="1:35" x14ac:dyDescent="0.25">
      <c r="A325" t="s">
        <v>2409</v>
      </c>
      <c r="B325" s="1">
        <v>6</v>
      </c>
      <c r="C325" t="s">
        <v>2302</v>
      </c>
      <c r="D325">
        <v>5941555</v>
      </c>
      <c r="E325" t="s">
        <v>2410</v>
      </c>
      <c r="F325" t="s">
        <v>1363</v>
      </c>
      <c r="G325" t="s">
        <v>1364</v>
      </c>
      <c r="H325" s="3" t="s">
        <v>2411</v>
      </c>
      <c r="I325">
        <v>2017</v>
      </c>
      <c r="J325" s="15" t="s">
        <v>2412</v>
      </c>
      <c r="K325">
        <v>2017</v>
      </c>
      <c r="L325" t="s">
        <v>1367</v>
      </c>
      <c r="M325" t="s">
        <v>2413</v>
      </c>
      <c r="O325" t="s">
        <v>2414</v>
      </c>
      <c r="P325" t="s">
        <v>2415</v>
      </c>
      <c r="Q325">
        <f t="shared" si="9"/>
        <v>300</v>
      </c>
      <c r="R325" t="s">
        <v>1381</v>
      </c>
      <c r="S325" t="s">
        <v>1382</v>
      </c>
      <c r="T325" t="s">
        <v>2311</v>
      </c>
      <c r="U325" s="75">
        <v>300</v>
      </c>
      <c r="V325">
        <v>11.44</v>
      </c>
      <c r="W325">
        <v>3432</v>
      </c>
      <c r="AH325" s="16"/>
      <c r="AI325" t="s">
        <v>1375</v>
      </c>
    </row>
    <row r="326" spans="1:35" x14ac:dyDescent="0.25">
      <c r="A326" t="s">
        <v>2416</v>
      </c>
      <c r="B326" s="1">
        <v>6</v>
      </c>
      <c r="C326" t="s">
        <v>2302</v>
      </c>
      <c r="D326">
        <v>6004431</v>
      </c>
      <c r="E326" t="s">
        <v>2417</v>
      </c>
      <c r="F326" t="s">
        <v>1363</v>
      </c>
      <c r="G326" t="s">
        <v>1364</v>
      </c>
      <c r="H326" s="3" t="s">
        <v>2418</v>
      </c>
      <c r="I326">
        <v>2017</v>
      </c>
      <c r="J326" s="15" t="s">
        <v>2419</v>
      </c>
      <c r="K326">
        <v>2017</v>
      </c>
      <c r="L326" t="s">
        <v>1367</v>
      </c>
      <c r="M326" t="s">
        <v>2420</v>
      </c>
      <c r="N326" t="s">
        <v>2420</v>
      </c>
      <c r="O326" t="s">
        <v>2414</v>
      </c>
      <c r="P326" t="s">
        <v>849</v>
      </c>
      <c r="Q326">
        <f t="shared" si="9"/>
        <v>550</v>
      </c>
      <c r="R326" t="s">
        <v>1381</v>
      </c>
      <c r="S326" t="s">
        <v>1382</v>
      </c>
      <c r="T326" t="s">
        <v>2311</v>
      </c>
      <c r="U326" s="75">
        <v>550</v>
      </c>
      <c r="V326">
        <v>14.98</v>
      </c>
      <c r="W326">
        <v>8239</v>
      </c>
      <c r="AH326" s="16"/>
      <c r="AI326" t="s">
        <v>1375</v>
      </c>
    </row>
    <row r="327" spans="1:35" x14ac:dyDescent="0.25">
      <c r="A327" t="s">
        <v>2421</v>
      </c>
      <c r="B327" s="1">
        <v>6</v>
      </c>
      <c r="C327" t="s">
        <v>2302</v>
      </c>
      <c r="D327">
        <v>5591104</v>
      </c>
      <c r="E327" t="s">
        <v>2422</v>
      </c>
      <c r="F327" t="s">
        <v>1363</v>
      </c>
      <c r="G327" t="s">
        <v>1391</v>
      </c>
      <c r="H327" s="3" t="s">
        <v>2423</v>
      </c>
      <c r="I327">
        <v>2016</v>
      </c>
      <c r="J327" s="15" t="s">
        <v>2424</v>
      </c>
      <c r="K327">
        <v>2016</v>
      </c>
      <c r="L327" t="s">
        <v>1367</v>
      </c>
      <c r="M327" t="s">
        <v>2335</v>
      </c>
      <c r="N327" t="s">
        <v>2375</v>
      </c>
      <c r="O327" t="s">
        <v>1388</v>
      </c>
      <c r="P327" t="s">
        <v>849</v>
      </c>
      <c r="Q327">
        <f t="shared" si="9"/>
        <v>110</v>
      </c>
      <c r="R327" t="s">
        <v>1381</v>
      </c>
      <c r="S327" t="s">
        <v>1382</v>
      </c>
      <c r="T327" t="s">
        <v>2311</v>
      </c>
      <c r="U327" s="75">
        <v>110</v>
      </c>
      <c r="V327">
        <v>12.94</v>
      </c>
      <c r="W327">
        <v>1423.4</v>
      </c>
      <c r="AH327" s="16"/>
      <c r="AI327" t="s">
        <v>1375</v>
      </c>
    </row>
    <row r="328" spans="1:35" x14ac:dyDescent="0.25">
      <c r="A328" t="s">
        <v>2425</v>
      </c>
      <c r="B328" s="1">
        <v>6</v>
      </c>
      <c r="C328" t="s">
        <v>2294</v>
      </c>
      <c r="D328">
        <v>5922143</v>
      </c>
      <c r="E328" t="s">
        <v>2426</v>
      </c>
      <c r="F328" t="s">
        <v>1363</v>
      </c>
      <c r="G328" t="s">
        <v>1364</v>
      </c>
      <c r="H328" s="3" t="s">
        <v>2427</v>
      </c>
      <c r="I328">
        <v>2017</v>
      </c>
      <c r="J328" s="15" t="s">
        <v>2428</v>
      </c>
      <c r="K328">
        <v>2017</v>
      </c>
      <c r="L328" t="s">
        <v>1367</v>
      </c>
      <c r="M328" t="s">
        <v>2429</v>
      </c>
      <c r="O328" t="s">
        <v>1388</v>
      </c>
      <c r="P328" t="s">
        <v>2299</v>
      </c>
      <c r="Q328">
        <f t="shared" si="9"/>
        <v>100</v>
      </c>
      <c r="R328" t="s">
        <v>1381</v>
      </c>
      <c r="S328" t="s">
        <v>1382</v>
      </c>
      <c r="T328" t="s">
        <v>2306</v>
      </c>
      <c r="U328" s="75">
        <v>100</v>
      </c>
      <c r="V328">
        <v>11.44</v>
      </c>
      <c r="W328">
        <v>1144</v>
      </c>
      <c r="AH328" s="16"/>
      <c r="AI328" t="s">
        <v>1375</v>
      </c>
    </row>
    <row r="329" spans="1:35" x14ac:dyDescent="0.25">
      <c r="A329" t="s">
        <v>2430</v>
      </c>
      <c r="B329" s="1">
        <v>6</v>
      </c>
      <c r="C329" t="s">
        <v>2302</v>
      </c>
      <c r="D329">
        <v>5872642</v>
      </c>
      <c r="E329" t="s">
        <v>2431</v>
      </c>
      <c r="F329" t="s">
        <v>1363</v>
      </c>
      <c r="G329" t="s">
        <v>1364</v>
      </c>
      <c r="H329" s="3" t="s">
        <v>2432</v>
      </c>
      <c r="I329">
        <v>2017</v>
      </c>
      <c r="J329" s="15" t="s">
        <v>2433</v>
      </c>
      <c r="K329">
        <v>2017</v>
      </c>
      <c r="L329" t="s">
        <v>1367</v>
      </c>
      <c r="M329" t="s">
        <v>2434</v>
      </c>
      <c r="N329" t="s">
        <v>2434</v>
      </c>
      <c r="O329" t="s">
        <v>1388</v>
      </c>
      <c r="P329" t="s">
        <v>849</v>
      </c>
      <c r="Q329">
        <f t="shared" si="9"/>
        <v>500</v>
      </c>
      <c r="R329" t="s">
        <v>1381</v>
      </c>
      <c r="S329" t="s">
        <v>1382</v>
      </c>
      <c r="T329" t="s">
        <v>2311</v>
      </c>
      <c r="U329" s="75">
        <v>500</v>
      </c>
      <c r="V329">
        <v>11.44</v>
      </c>
      <c r="W329">
        <v>5720</v>
      </c>
      <c r="AH329" s="16"/>
      <c r="AI329" t="s">
        <v>1375</v>
      </c>
    </row>
    <row r="330" spans="1:35" x14ac:dyDescent="0.25">
      <c r="A330" t="s">
        <v>2435</v>
      </c>
      <c r="B330" s="1">
        <v>6</v>
      </c>
      <c r="C330" t="s">
        <v>2294</v>
      </c>
      <c r="D330">
        <v>6231209</v>
      </c>
      <c r="E330" t="s">
        <v>2436</v>
      </c>
      <c r="F330" t="s">
        <v>1363</v>
      </c>
      <c r="G330" t="s">
        <v>1364</v>
      </c>
      <c r="H330" s="3" t="s">
        <v>2437</v>
      </c>
      <c r="I330">
        <v>2017</v>
      </c>
      <c r="J330" s="15" t="s">
        <v>2438</v>
      </c>
      <c r="K330">
        <v>2017</v>
      </c>
      <c r="L330" t="s">
        <v>1367</v>
      </c>
      <c r="M330" t="s">
        <v>2439</v>
      </c>
      <c r="O330" t="s">
        <v>1388</v>
      </c>
      <c r="P330" t="s">
        <v>2299</v>
      </c>
      <c r="Q330">
        <f t="shared" si="9"/>
        <v>322</v>
      </c>
      <c r="R330" t="s">
        <v>1381</v>
      </c>
      <c r="S330" t="s">
        <v>1382</v>
      </c>
      <c r="T330" t="s">
        <v>2311</v>
      </c>
      <c r="U330" s="75">
        <v>322</v>
      </c>
      <c r="V330">
        <v>14.98</v>
      </c>
      <c r="W330">
        <v>4823.5600000000004</v>
      </c>
      <c r="AH330" s="16"/>
      <c r="AI330" t="s">
        <v>1375</v>
      </c>
    </row>
    <row r="331" spans="1:35" x14ac:dyDescent="0.25">
      <c r="A331" t="s">
        <v>2440</v>
      </c>
      <c r="B331" s="1">
        <v>6</v>
      </c>
      <c r="C331" t="s">
        <v>2302</v>
      </c>
      <c r="D331">
        <v>6220770</v>
      </c>
      <c r="E331" t="s">
        <v>2327</v>
      </c>
      <c r="F331" t="s">
        <v>1363</v>
      </c>
      <c r="G331" t="s">
        <v>1391</v>
      </c>
      <c r="H331" s="3" t="s">
        <v>2441</v>
      </c>
      <c r="I331">
        <v>2017</v>
      </c>
      <c r="J331" s="15" t="s">
        <v>2438</v>
      </c>
      <c r="K331">
        <v>2017</v>
      </c>
      <c r="L331" t="s">
        <v>1367</v>
      </c>
      <c r="M331" t="s">
        <v>2358</v>
      </c>
      <c r="O331" t="s">
        <v>1388</v>
      </c>
      <c r="P331" t="s">
        <v>849</v>
      </c>
      <c r="Q331">
        <f t="shared" si="9"/>
        <v>2013</v>
      </c>
      <c r="R331" t="s">
        <v>1381</v>
      </c>
      <c r="S331" t="s">
        <v>1382</v>
      </c>
      <c r="T331" t="s">
        <v>2311</v>
      </c>
      <c r="U331" s="75">
        <v>2013</v>
      </c>
      <c r="V331">
        <v>14.98</v>
      </c>
      <c r="W331">
        <v>30154.74</v>
      </c>
      <c r="AH331" s="16"/>
      <c r="AI331" t="s">
        <v>1375</v>
      </c>
    </row>
    <row r="332" spans="1:35" x14ac:dyDescent="0.25">
      <c r="A332" t="s">
        <v>2442</v>
      </c>
      <c r="B332" s="1">
        <v>6</v>
      </c>
      <c r="C332" t="s">
        <v>2302</v>
      </c>
      <c r="D332">
        <v>6086268</v>
      </c>
      <c r="E332" t="s">
        <v>2327</v>
      </c>
      <c r="F332" t="s">
        <v>1363</v>
      </c>
      <c r="G332" t="s">
        <v>1391</v>
      </c>
      <c r="H332" s="3" t="s">
        <v>2443</v>
      </c>
      <c r="I332">
        <v>2017</v>
      </c>
      <c r="J332" s="15" t="s">
        <v>2444</v>
      </c>
      <c r="K332">
        <v>2017</v>
      </c>
      <c r="L332" t="s">
        <v>1367</v>
      </c>
      <c r="M332" t="s">
        <v>2358</v>
      </c>
      <c r="O332" t="s">
        <v>1388</v>
      </c>
      <c r="P332" t="s">
        <v>849</v>
      </c>
      <c r="Q332">
        <f t="shared" si="9"/>
        <v>189</v>
      </c>
      <c r="R332" t="s">
        <v>1381</v>
      </c>
      <c r="S332" t="s">
        <v>1382</v>
      </c>
      <c r="T332" t="s">
        <v>2311</v>
      </c>
      <c r="U332" s="75">
        <v>189</v>
      </c>
      <c r="V332">
        <v>14.98</v>
      </c>
      <c r="W332">
        <v>2831.22</v>
      </c>
      <c r="AH332" s="16"/>
      <c r="AI332" t="s">
        <v>1375</v>
      </c>
    </row>
    <row r="333" spans="1:35" x14ac:dyDescent="0.25">
      <c r="A333" t="s">
        <v>2445</v>
      </c>
      <c r="B333" s="1">
        <v>6</v>
      </c>
      <c r="C333" t="s">
        <v>2302</v>
      </c>
      <c r="D333">
        <v>5962382</v>
      </c>
      <c r="E333" t="s">
        <v>2309</v>
      </c>
      <c r="F333" t="s">
        <v>1363</v>
      </c>
      <c r="G333" t="s">
        <v>1391</v>
      </c>
      <c r="H333" s="3" t="s">
        <v>2446</v>
      </c>
      <c r="I333">
        <v>2017</v>
      </c>
      <c r="J333" s="15" t="s">
        <v>2447</v>
      </c>
      <c r="K333">
        <v>2017</v>
      </c>
      <c r="L333" t="s">
        <v>1367</v>
      </c>
      <c r="M333" t="s">
        <v>2309</v>
      </c>
      <c r="N333" t="s">
        <v>2309</v>
      </c>
      <c r="O333" t="s">
        <v>1388</v>
      </c>
      <c r="P333" t="s">
        <v>849</v>
      </c>
      <c r="Q333">
        <f t="shared" si="9"/>
        <v>160</v>
      </c>
      <c r="R333" t="s">
        <v>1381</v>
      </c>
      <c r="S333" t="s">
        <v>1382</v>
      </c>
      <c r="T333" t="s">
        <v>2311</v>
      </c>
      <c r="U333" s="75">
        <v>160</v>
      </c>
      <c r="V333">
        <v>11.44</v>
      </c>
      <c r="W333">
        <v>1830.4</v>
      </c>
      <c r="AH333" s="16"/>
      <c r="AI333" t="s">
        <v>1375</v>
      </c>
    </row>
    <row r="334" spans="1:35" x14ac:dyDescent="0.25">
      <c r="A334" t="s">
        <v>2448</v>
      </c>
      <c r="B334" s="1">
        <v>6</v>
      </c>
      <c r="C334" t="s">
        <v>2302</v>
      </c>
      <c r="D334">
        <v>6422586</v>
      </c>
      <c r="E334" t="s">
        <v>2449</v>
      </c>
      <c r="F334" t="s">
        <v>1363</v>
      </c>
      <c r="G334" t="s">
        <v>1364</v>
      </c>
      <c r="H334" s="3" t="s">
        <v>2450</v>
      </c>
      <c r="I334">
        <v>2017</v>
      </c>
      <c r="J334" s="15" t="s">
        <v>2451</v>
      </c>
      <c r="K334">
        <v>2017</v>
      </c>
      <c r="L334" t="s">
        <v>1367</v>
      </c>
      <c r="M334" t="s">
        <v>2452</v>
      </c>
      <c r="N334" t="s">
        <v>2452</v>
      </c>
      <c r="O334" t="s">
        <v>1388</v>
      </c>
      <c r="P334" t="s">
        <v>849</v>
      </c>
      <c r="Q334">
        <f t="shared" si="9"/>
        <v>400</v>
      </c>
      <c r="R334" t="s">
        <v>1381</v>
      </c>
      <c r="S334" t="s">
        <v>1382</v>
      </c>
      <c r="T334" t="s">
        <v>2311</v>
      </c>
      <c r="U334" s="75">
        <v>400</v>
      </c>
      <c r="V334">
        <v>14.98</v>
      </c>
      <c r="W334">
        <v>5992</v>
      </c>
      <c r="AH334" s="16"/>
      <c r="AI334" t="s">
        <v>1375</v>
      </c>
    </row>
    <row r="335" spans="1:35" x14ac:dyDescent="0.25">
      <c r="A335" t="s">
        <v>2453</v>
      </c>
      <c r="B335" s="1">
        <v>6</v>
      </c>
      <c r="C335" t="s">
        <v>2302</v>
      </c>
      <c r="D335">
        <v>6411789</v>
      </c>
      <c r="E335" t="s">
        <v>2454</v>
      </c>
      <c r="F335" t="s">
        <v>1363</v>
      </c>
      <c r="G335" t="s">
        <v>1391</v>
      </c>
      <c r="H335" s="3" t="s">
        <v>2455</v>
      </c>
      <c r="I335">
        <v>2017</v>
      </c>
      <c r="J335" s="15" t="s">
        <v>2450</v>
      </c>
      <c r="K335">
        <v>2017</v>
      </c>
      <c r="L335" t="s">
        <v>1367</v>
      </c>
      <c r="M335" t="s">
        <v>2456</v>
      </c>
      <c r="O335" t="s">
        <v>1388</v>
      </c>
      <c r="P335" t="s">
        <v>849</v>
      </c>
      <c r="Q335">
        <f t="shared" si="9"/>
        <v>530</v>
      </c>
      <c r="R335" t="s">
        <v>1381</v>
      </c>
      <c r="S335" t="s">
        <v>1382</v>
      </c>
      <c r="T335" t="s">
        <v>2311</v>
      </c>
      <c r="U335" s="75">
        <v>530</v>
      </c>
      <c r="V335">
        <v>14.98</v>
      </c>
      <c r="W335">
        <v>7939.4</v>
      </c>
      <c r="AH335" s="16"/>
      <c r="AI335" t="s">
        <v>1375</v>
      </c>
    </row>
    <row r="336" spans="1:35" x14ac:dyDescent="0.25">
      <c r="A336" t="s">
        <v>2457</v>
      </c>
      <c r="B336" s="1">
        <v>6</v>
      </c>
      <c r="C336" t="s">
        <v>2294</v>
      </c>
      <c r="D336">
        <v>6558356</v>
      </c>
      <c r="E336" t="s">
        <v>2458</v>
      </c>
      <c r="F336" t="s">
        <v>1363</v>
      </c>
      <c r="G336" t="s">
        <v>1364</v>
      </c>
      <c r="H336" s="3" t="s">
        <v>2459</v>
      </c>
      <c r="I336">
        <v>2017</v>
      </c>
      <c r="J336" s="15" t="s">
        <v>2460</v>
      </c>
      <c r="K336">
        <v>2017</v>
      </c>
      <c r="L336" t="s">
        <v>1367</v>
      </c>
      <c r="M336" t="s">
        <v>2461</v>
      </c>
      <c r="O336" t="s">
        <v>1388</v>
      </c>
      <c r="P336" t="s">
        <v>2299</v>
      </c>
      <c r="Q336">
        <f t="shared" si="9"/>
        <v>849</v>
      </c>
      <c r="R336" t="s">
        <v>1381</v>
      </c>
      <c r="S336" t="s">
        <v>1382</v>
      </c>
      <c r="T336" t="s">
        <v>2306</v>
      </c>
      <c r="U336" s="75">
        <v>849</v>
      </c>
      <c r="V336">
        <v>14.98</v>
      </c>
      <c r="W336">
        <v>12718.02</v>
      </c>
      <c r="AH336" s="16"/>
      <c r="AI336" t="s">
        <v>1375</v>
      </c>
    </row>
    <row r="337" spans="1:35" x14ac:dyDescent="0.25">
      <c r="A337" t="s">
        <v>2462</v>
      </c>
      <c r="B337" s="1">
        <v>6</v>
      </c>
      <c r="C337" t="s">
        <v>2302</v>
      </c>
      <c r="D337">
        <v>6446442</v>
      </c>
      <c r="E337" t="s">
        <v>2463</v>
      </c>
      <c r="F337" t="s">
        <v>1363</v>
      </c>
      <c r="G337" t="s">
        <v>1364</v>
      </c>
      <c r="H337" s="3" t="s">
        <v>2464</v>
      </c>
      <c r="I337">
        <v>2017</v>
      </c>
      <c r="J337" s="15" t="s">
        <v>2465</v>
      </c>
      <c r="K337">
        <v>2017</v>
      </c>
      <c r="L337" t="s">
        <v>1367</v>
      </c>
      <c r="M337" t="s">
        <v>2466</v>
      </c>
      <c r="N337" t="s">
        <v>2466</v>
      </c>
      <c r="O337" t="s">
        <v>2414</v>
      </c>
      <c r="P337" t="s">
        <v>849</v>
      </c>
      <c r="Q337">
        <f t="shared" si="9"/>
        <v>165</v>
      </c>
      <c r="R337" t="s">
        <v>1381</v>
      </c>
      <c r="S337" t="s">
        <v>1382</v>
      </c>
      <c r="T337" t="s">
        <v>2311</v>
      </c>
      <c r="U337" s="75">
        <v>165</v>
      </c>
      <c r="V337">
        <v>14.98</v>
      </c>
      <c r="W337">
        <v>2471.6999999999998</v>
      </c>
      <c r="AH337" s="16"/>
      <c r="AI337" t="s">
        <v>1375</v>
      </c>
    </row>
    <row r="338" spans="1:35" x14ac:dyDescent="0.25">
      <c r="A338" t="s">
        <v>2467</v>
      </c>
      <c r="B338" s="1">
        <v>6</v>
      </c>
      <c r="C338" t="s">
        <v>2302</v>
      </c>
      <c r="D338">
        <v>6602347</v>
      </c>
      <c r="E338" t="s">
        <v>2327</v>
      </c>
      <c r="F338" t="s">
        <v>1363</v>
      </c>
      <c r="G338" t="s">
        <v>1391</v>
      </c>
      <c r="H338" s="3" t="s">
        <v>2468</v>
      </c>
      <c r="I338">
        <v>2017</v>
      </c>
      <c r="J338" s="15" t="s">
        <v>2469</v>
      </c>
      <c r="K338">
        <v>2017</v>
      </c>
      <c r="L338" t="s">
        <v>1367</v>
      </c>
      <c r="M338" t="s">
        <v>2358</v>
      </c>
      <c r="O338" t="s">
        <v>1388</v>
      </c>
      <c r="P338" t="s">
        <v>849</v>
      </c>
      <c r="Q338">
        <f t="shared" si="9"/>
        <v>228</v>
      </c>
      <c r="R338" t="s">
        <v>1381</v>
      </c>
      <c r="S338" t="s">
        <v>1382</v>
      </c>
      <c r="T338" t="s">
        <v>2311</v>
      </c>
      <c r="U338" s="75">
        <v>228</v>
      </c>
      <c r="V338">
        <v>14.98</v>
      </c>
      <c r="W338">
        <v>3415.44</v>
      </c>
      <c r="AH338" s="16"/>
      <c r="AI338" t="s">
        <v>1375</v>
      </c>
    </row>
    <row r="339" spans="1:35" x14ac:dyDescent="0.25">
      <c r="A339" t="s">
        <v>2470</v>
      </c>
      <c r="B339" s="1">
        <v>6</v>
      </c>
      <c r="C339" t="s">
        <v>2302</v>
      </c>
      <c r="D339">
        <v>6861105</v>
      </c>
      <c r="E339" t="s">
        <v>2471</v>
      </c>
      <c r="F339" t="s">
        <v>1363</v>
      </c>
      <c r="G339" t="s">
        <v>1364</v>
      </c>
      <c r="H339" s="3" t="s">
        <v>2472</v>
      </c>
      <c r="I339">
        <v>2017</v>
      </c>
      <c r="J339" s="15" t="s">
        <v>2473</v>
      </c>
      <c r="K339">
        <v>2017</v>
      </c>
      <c r="L339" t="s">
        <v>1367</v>
      </c>
      <c r="M339" t="s">
        <v>2474</v>
      </c>
      <c r="N339" t="s">
        <v>2475</v>
      </c>
      <c r="O339" t="s">
        <v>1388</v>
      </c>
      <c r="P339" t="s">
        <v>849</v>
      </c>
      <c r="Q339">
        <f t="shared" si="9"/>
        <v>200</v>
      </c>
      <c r="R339" t="s">
        <v>2476</v>
      </c>
      <c r="S339" t="s">
        <v>2477</v>
      </c>
      <c r="T339" t="s">
        <v>587</v>
      </c>
      <c r="U339" s="75">
        <v>200</v>
      </c>
      <c r="V339">
        <v>18.899999999999999</v>
      </c>
      <c r="W339">
        <v>3780</v>
      </c>
      <c r="AH339" s="16"/>
      <c r="AI339" t="s">
        <v>1375</v>
      </c>
    </row>
    <row r="340" spans="1:35" x14ac:dyDescent="0.25">
      <c r="A340" t="s">
        <v>2478</v>
      </c>
      <c r="B340" s="1">
        <v>6</v>
      </c>
      <c r="C340" t="s">
        <v>2302</v>
      </c>
      <c r="D340">
        <v>6861105</v>
      </c>
      <c r="E340" t="s">
        <v>2471</v>
      </c>
      <c r="F340" t="s">
        <v>1363</v>
      </c>
      <c r="G340" t="s">
        <v>1364</v>
      </c>
      <c r="H340" s="3" t="s">
        <v>2472</v>
      </c>
      <c r="I340">
        <v>2017</v>
      </c>
      <c r="J340" s="15" t="s">
        <v>2473</v>
      </c>
      <c r="K340">
        <v>2017</v>
      </c>
      <c r="L340" t="s">
        <v>1367</v>
      </c>
      <c r="M340" t="s">
        <v>2474</v>
      </c>
      <c r="N340" t="s">
        <v>2475</v>
      </c>
      <c r="O340" t="s">
        <v>1388</v>
      </c>
      <c r="P340" t="s">
        <v>849</v>
      </c>
      <c r="Q340">
        <f t="shared" si="9"/>
        <v>200</v>
      </c>
      <c r="R340" t="s">
        <v>2479</v>
      </c>
      <c r="S340" t="s">
        <v>2480</v>
      </c>
      <c r="T340" t="s">
        <v>2311</v>
      </c>
      <c r="U340" s="75">
        <v>200</v>
      </c>
      <c r="V340">
        <v>10.5</v>
      </c>
      <c r="W340">
        <v>2100</v>
      </c>
      <c r="AH340" s="16"/>
      <c r="AI340" t="s">
        <v>1375</v>
      </c>
    </row>
    <row r="341" spans="1:35" x14ac:dyDescent="0.25">
      <c r="A341" t="s">
        <v>2481</v>
      </c>
      <c r="B341" s="1">
        <v>6</v>
      </c>
      <c r="C341" t="s">
        <v>2302</v>
      </c>
      <c r="D341">
        <v>6861105</v>
      </c>
      <c r="E341" t="s">
        <v>2471</v>
      </c>
      <c r="F341" t="s">
        <v>1363</v>
      </c>
      <c r="G341" t="s">
        <v>1364</v>
      </c>
      <c r="H341" s="3" t="s">
        <v>2472</v>
      </c>
      <c r="I341">
        <v>2017</v>
      </c>
      <c r="J341" s="15" t="s">
        <v>2473</v>
      </c>
      <c r="K341">
        <v>2017</v>
      </c>
      <c r="L341" t="s">
        <v>1367</v>
      </c>
      <c r="M341" t="s">
        <v>2474</v>
      </c>
      <c r="N341" t="s">
        <v>2475</v>
      </c>
      <c r="O341" t="s">
        <v>1388</v>
      </c>
      <c r="P341" t="s">
        <v>849</v>
      </c>
      <c r="Q341">
        <f t="shared" si="9"/>
        <v>200</v>
      </c>
      <c r="R341" t="s">
        <v>1381</v>
      </c>
      <c r="S341" t="s">
        <v>1382</v>
      </c>
      <c r="T341" t="s">
        <v>2311</v>
      </c>
      <c r="U341" s="75">
        <v>200</v>
      </c>
      <c r="V341">
        <v>15.49</v>
      </c>
      <c r="W341">
        <v>3098</v>
      </c>
      <c r="AH341" s="16"/>
      <c r="AI341" t="s">
        <v>1375</v>
      </c>
    </row>
    <row r="342" spans="1:35" x14ac:dyDescent="0.25">
      <c r="A342" t="s">
        <v>2482</v>
      </c>
      <c r="B342" s="1">
        <v>6</v>
      </c>
      <c r="C342" t="s">
        <v>2302</v>
      </c>
      <c r="D342">
        <v>6773613</v>
      </c>
      <c r="E342" t="s">
        <v>2327</v>
      </c>
      <c r="F342" t="s">
        <v>1363</v>
      </c>
      <c r="G342" t="s">
        <v>1391</v>
      </c>
      <c r="H342" s="3" t="s">
        <v>2483</v>
      </c>
      <c r="I342">
        <v>2017</v>
      </c>
      <c r="J342" s="15" t="s">
        <v>2484</v>
      </c>
      <c r="K342">
        <v>2017</v>
      </c>
      <c r="L342" t="s">
        <v>1367</v>
      </c>
      <c r="M342" t="s">
        <v>2358</v>
      </c>
      <c r="O342" t="s">
        <v>1388</v>
      </c>
      <c r="P342" t="s">
        <v>849</v>
      </c>
      <c r="Q342">
        <f t="shared" si="9"/>
        <v>1994</v>
      </c>
      <c r="R342" t="s">
        <v>1381</v>
      </c>
      <c r="S342" t="s">
        <v>1382</v>
      </c>
      <c r="T342" t="s">
        <v>2311</v>
      </c>
      <c r="U342" s="75">
        <v>1994</v>
      </c>
      <c r="V342">
        <v>15.49</v>
      </c>
      <c r="W342">
        <v>30887.06</v>
      </c>
      <c r="AH342" s="16"/>
      <c r="AI342" t="s">
        <v>1375</v>
      </c>
    </row>
    <row r="343" spans="1:35" x14ac:dyDescent="0.25">
      <c r="A343" t="s">
        <v>2485</v>
      </c>
      <c r="B343" s="1">
        <v>6</v>
      </c>
      <c r="C343" t="s">
        <v>2302</v>
      </c>
      <c r="D343">
        <v>6581870</v>
      </c>
      <c r="E343" t="s">
        <v>2486</v>
      </c>
      <c r="F343" t="s">
        <v>1363</v>
      </c>
      <c r="G343" t="s">
        <v>1391</v>
      </c>
      <c r="H343" s="3" t="s">
        <v>2487</v>
      </c>
      <c r="I343">
        <v>2017</v>
      </c>
      <c r="J343" s="15" t="s">
        <v>2488</v>
      </c>
      <c r="K343">
        <v>2017</v>
      </c>
      <c r="L343" t="s">
        <v>1367</v>
      </c>
      <c r="M343" t="s">
        <v>2456</v>
      </c>
      <c r="O343" t="s">
        <v>1388</v>
      </c>
      <c r="P343" t="s">
        <v>849</v>
      </c>
      <c r="Q343">
        <f t="shared" si="9"/>
        <v>390</v>
      </c>
      <c r="R343" t="s">
        <v>1381</v>
      </c>
      <c r="S343" t="s">
        <v>1382</v>
      </c>
      <c r="T343" t="s">
        <v>2311</v>
      </c>
      <c r="U343" s="75">
        <v>390</v>
      </c>
      <c r="V343">
        <v>14.98</v>
      </c>
      <c r="W343">
        <v>5842.2</v>
      </c>
      <c r="AH343" s="16"/>
      <c r="AI343" t="s">
        <v>1375</v>
      </c>
    </row>
    <row r="344" spans="1:35" x14ac:dyDescent="0.25">
      <c r="A344" t="s">
        <v>2489</v>
      </c>
      <c r="B344" s="1">
        <v>6</v>
      </c>
      <c r="C344" t="s">
        <v>2294</v>
      </c>
      <c r="D344">
        <v>6984274</v>
      </c>
      <c r="E344" t="s">
        <v>2490</v>
      </c>
      <c r="F344" t="s">
        <v>1363</v>
      </c>
      <c r="G344" t="s">
        <v>1364</v>
      </c>
      <c r="H344" s="3" t="s">
        <v>2491</v>
      </c>
      <c r="I344">
        <v>2017</v>
      </c>
      <c r="J344" s="15" t="s">
        <v>2492</v>
      </c>
      <c r="K344">
        <v>2017</v>
      </c>
      <c r="L344" t="s">
        <v>1367</v>
      </c>
      <c r="M344" t="s">
        <v>2461</v>
      </c>
      <c r="O344" t="s">
        <v>1388</v>
      </c>
      <c r="P344" t="s">
        <v>2299</v>
      </c>
      <c r="Q344">
        <f t="shared" si="9"/>
        <v>901</v>
      </c>
      <c r="R344" t="s">
        <v>1381</v>
      </c>
      <c r="S344" t="s">
        <v>1382</v>
      </c>
      <c r="T344" t="s">
        <v>2311</v>
      </c>
      <c r="U344" s="75">
        <v>901</v>
      </c>
      <c r="V344">
        <v>15.49</v>
      </c>
      <c r="W344">
        <v>13956.49</v>
      </c>
      <c r="AH344" s="16"/>
      <c r="AI344" t="s">
        <v>1375</v>
      </c>
    </row>
    <row r="345" spans="1:35" x14ac:dyDescent="0.25">
      <c r="A345" t="s">
        <v>2493</v>
      </c>
      <c r="B345" s="1">
        <v>6</v>
      </c>
      <c r="C345" t="s">
        <v>2302</v>
      </c>
      <c r="D345">
        <v>6928692</v>
      </c>
      <c r="E345" t="s">
        <v>2494</v>
      </c>
      <c r="F345" t="s">
        <v>1363</v>
      </c>
      <c r="G345" t="s">
        <v>1364</v>
      </c>
      <c r="H345" s="3" t="s">
        <v>2495</v>
      </c>
      <c r="I345">
        <v>2017</v>
      </c>
      <c r="J345" s="15" t="s">
        <v>2496</v>
      </c>
      <c r="K345">
        <v>2017</v>
      </c>
      <c r="L345" t="s">
        <v>1367</v>
      </c>
      <c r="M345" t="s">
        <v>2497</v>
      </c>
      <c r="N345" t="s">
        <v>2498</v>
      </c>
      <c r="O345" t="s">
        <v>2414</v>
      </c>
      <c r="P345" t="s">
        <v>849</v>
      </c>
      <c r="Q345">
        <f t="shared" si="9"/>
        <v>700</v>
      </c>
      <c r="R345" t="s">
        <v>1381</v>
      </c>
      <c r="S345" t="s">
        <v>1382</v>
      </c>
      <c r="T345" t="s">
        <v>2311</v>
      </c>
      <c r="U345" s="75">
        <v>700</v>
      </c>
      <c r="V345">
        <v>14.98</v>
      </c>
      <c r="W345">
        <v>10486</v>
      </c>
      <c r="AH345" s="16"/>
      <c r="AI345" t="s">
        <v>1375</v>
      </c>
    </row>
    <row r="346" spans="1:35" x14ac:dyDescent="0.25">
      <c r="A346" t="s">
        <v>2499</v>
      </c>
      <c r="B346" s="1">
        <v>6</v>
      </c>
      <c r="C346" t="s">
        <v>2302</v>
      </c>
      <c r="D346">
        <v>7081499</v>
      </c>
      <c r="E346" t="s">
        <v>2500</v>
      </c>
      <c r="F346" t="s">
        <v>1363</v>
      </c>
      <c r="G346" t="s">
        <v>1391</v>
      </c>
      <c r="H346" s="3" t="s">
        <v>2501</v>
      </c>
      <c r="I346">
        <v>2017</v>
      </c>
      <c r="J346" s="15" t="s">
        <v>2502</v>
      </c>
      <c r="K346">
        <v>2017</v>
      </c>
      <c r="L346" t="s">
        <v>1367</v>
      </c>
      <c r="M346" t="s">
        <v>2335</v>
      </c>
      <c r="N346" t="s">
        <v>2310</v>
      </c>
      <c r="O346" t="s">
        <v>1388</v>
      </c>
      <c r="P346" t="s">
        <v>849</v>
      </c>
      <c r="Q346">
        <f t="shared" si="9"/>
        <v>3400</v>
      </c>
      <c r="R346" t="s">
        <v>1490</v>
      </c>
      <c r="S346" t="s">
        <v>1491</v>
      </c>
      <c r="T346" t="s">
        <v>2503</v>
      </c>
      <c r="U346" s="75">
        <v>3400</v>
      </c>
      <c r="V346">
        <v>17.489999999999998</v>
      </c>
      <c r="W346">
        <v>59466</v>
      </c>
      <c r="AH346" s="16"/>
      <c r="AI346" t="s">
        <v>1375</v>
      </c>
    </row>
    <row r="347" spans="1:35" x14ac:dyDescent="0.25">
      <c r="A347" t="s">
        <v>2504</v>
      </c>
      <c r="B347" s="1">
        <v>6</v>
      </c>
      <c r="C347" t="s">
        <v>2294</v>
      </c>
      <c r="D347">
        <v>7575157</v>
      </c>
      <c r="E347" t="s">
        <v>2505</v>
      </c>
      <c r="F347" t="s">
        <v>1363</v>
      </c>
      <c r="G347" t="s">
        <v>1364</v>
      </c>
      <c r="H347" s="3" t="s">
        <v>2506</v>
      </c>
      <c r="I347">
        <v>2018</v>
      </c>
      <c r="J347" s="15" t="s">
        <v>2507</v>
      </c>
      <c r="K347">
        <v>2018</v>
      </c>
      <c r="L347" t="s">
        <v>1367</v>
      </c>
      <c r="M347" t="s">
        <v>2508</v>
      </c>
      <c r="N347" t="s">
        <v>2509</v>
      </c>
      <c r="O347" t="s">
        <v>1388</v>
      </c>
      <c r="P347" t="s">
        <v>1819</v>
      </c>
      <c r="Q347">
        <f t="shared" si="9"/>
        <v>1088</v>
      </c>
      <c r="R347" t="s">
        <v>1381</v>
      </c>
      <c r="S347" t="s">
        <v>1382</v>
      </c>
      <c r="T347" t="s">
        <v>2311</v>
      </c>
      <c r="U347" s="75">
        <v>1088</v>
      </c>
      <c r="V347">
        <v>14.49</v>
      </c>
      <c r="W347">
        <v>15765.12</v>
      </c>
      <c r="AH347" s="16"/>
      <c r="AI347" t="s">
        <v>1375</v>
      </c>
    </row>
    <row r="348" spans="1:35" x14ac:dyDescent="0.25">
      <c r="A348" t="s">
        <v>2510</v>
      </c>
      <c r="B348" s="1">
        <v>6</v>
      </c>
      <c r="C348" t="s">
        <v>2302</v>
      </c>
      <c r="D348">
        <v>7974876</v>
      </c>
      <c r="E348" t="s">
        <v>2511</v>
      </c>
      <c r="F348" t="s">
        <v>1363</v>
      </c>
      <c r="G348" t="s">
        <v>1364</v>
      </c>
      <c r="H348" s="3" t="s">
        <v>2512</v>
      </c>
      <c r="I348">
        <v>2018</v>
      </c>
      <c r="J348" s="15" t="s">
        <v>2513</v>
      </c>
      <c r="K348">
        <v>2018</v>
      </c>
      <c r="L348" t="s">
        <v>1367</v>
      </c>
      <c r="M348" t="s">
        <v>2514</v>
      </c>
      <c r="N348" t="s">
        <v>2514</v>
      </c>
      <c r="O348" t="s">
        <v>1388</v>
      </c>
      <c r="P348" t="s">
        <v>849</v>
      </c>
      <c r="Q348">
        <f t="shared" si="9"/>
        <v>340</v>
      </c>
      <c r="R348" t="s">
        <v>1381</v>
      </c>
      <c r="S348" t="s">
        <v>1382</v>
      </c>
      <c r="T348" t="s">
        <v>2311</v>
      </c>
      <c r="U348" s="75">
        <v>340</v>
      </c>
      <c r="V348">
        <v>15.49</v>
      </c>
      <c r="W348">
        <v>5266.6</v>
      </c>
      <c r="AH348" s="16"/>
      <c r="AI348" t="s">
        <v>1375</v>
      </c>
    </row>
    <row r="349" spans="1:35" x14ac:dyDescent="0.25">
      <c r="A349" t="s">
        <v>2515</v>
      </c>
      <c r="B349" s="1">
        <v>6</v>
      </c>
      <c r="C349" t="s">
        <v>2302</v>
      </c>
      <c r="D349">
        <v>8022143</v>
      </c>
      <c r="E349" t="s">
        <v>2516</v>
      </c>
      <c r="F349" t="s">
        <v>1363</v>
      </c>
      <c r="G349" t="s">
        <v>1364</v>
      </c>
      <c r="H349" s="3" t="s">
        <v>2517</v>
      </c>
      <c r="I349">
        <v>2018</v>
      </c>
      <c r="J349" s="15" t="s">
        <v>2518</v>
      </c>
      <c r="K349">
        <v>2018</v>
      </c>
      <c r="L349" t="s">
        <v>1367</v>
      </c>
      <c r="M349" t="s">
        <v>2508</v>
      </c>
      <c r="N349" t="s">
        <v>2509</v>
      </c>
      <c r="O349" t="s">
        <v>1388</v>
      </c>
      <c r="P349" t="s">
        <v>2404</v>
      </c>
      <c r="Q349">
        <f t="shared" si="9"/>
        <v>50</v>
      </c>
      <c r="R349" t="s">
        <v>1381</v>
      </c>
      <c r="S349" t="s">
        <v>1382</v>
      </c>
      <c r="T349" t="s">
        <v>2311</v>
      </c>
      <c r="U349" s="75">
        <v>50</v>
      </c>
      <c r="V349">
        <v>15.98</v>
      </c>
      <c r="W349">
        <v>799</v>
      </c>
      <c r="AH349" s="16"/>
      <c r="AI349" t="s">
        <v>1375</v>
      </c>
    </row>
    <row r="350" spans="1:35" x14ac:dyDescent="0.25">
      <c r="A350" t="s">
        <v>2519</v>
      </c>
      <c r="B350" s="1">
        <v>6</v>
      </c>
      <c r="C350" t="s">
        <v>2302</v>
      </c>
      <c r="D350">
        <v>8329516</v>
      </c>
      <c r="E350" t="s">
        <v>2520</v>
      </c>
      <c r="F350" t="s">
        <v>1363</v>
      </c>
      <c r="G350" t="s">
        <v>1391</v>
      </c>
      <c r="H350" s="3" t="s">
        <v>2521</v>
      </c>
      <c r="I350">
        <v>2018</v>
      </c>
      <c r="J350" s="15" t="s">
        <v>2522</v>
      </c>
      <c r="K350">
        <v>2018</v>
      </c>
      <c r="L350" t="s">
        <v>1367</v>
      </c>
      <c r="M350" t="s">
        <v>2523</v>
      </c>
      <c r="N350" t="s">
        <v>2520</v>
      </c>
      <c r="O350" t="s">
        <v>1388</v>
      </c>
      <c r="P350" t="s">
        <v>849</v>
      </c>
      <c r="Q350">
        <f t="shared" si="9"/>
        <v>200</v>
      </c>
      <c r="R350" t="s">
        <v>1381</v>
      </c>
      <c r="S350" t="s">
        <v>1382</v>
      </c>
      <c r="T350" t="s">
        <v>2311</v>
      </c>
      <c r="U350" s="75">
        <v>200</v>
      </c>
      <c r="V350">
        <v>15.49</v>
      </c>
      <c r="W350">
        <v>3098</v>
      </c>
      <c r="AH350" s="16"/>
      <c r="AI350" t="s">
        <v>1375</v>
      </c>
    </row>
    <row r="351" spans="1:35" x14ac:dyDescent="0.25">
      <c r="A351" t="s">
        <v>2524</v>
      </c>
      <c r="B351" s="1">
        <v>6</v>
      </c>
      <c r="C351" t="s">
        <v>2302</v>
      </c>
      <c r="D351">
        <v>11444967</v>
      </c>
      <c r="E351" t="s">
        <v>2525</v>
      </c>
      <c r="F351" t="s">
        <v>1363</v>
      </c>
      <c r="G351" t="s">
        <v>1391</v>
      </c>
      <c r="H351" s="3" t="s">
        <v>2526</v>
      </c>
      <c r="I351">
        <v>2019</v>
      </c>
      <c r="J351" s="15" t="s">
        <v>1546</v>
      </c>
      <c r="K351">
        <v>2019</v>
      </c>
      <c r="L351" t="s">
        <v>1367</v>
      </c>
      <c r="M351" t="s">
        <v>2525</v>
      </c>
      <c r="N351" t="s">
        <v>2525</v>
      </c>
      <c r="O351" t="s">
        <v>1388</v>
      </c>
      <c r="P351" t="s">
        <v>849</v>
      </c>
      <c r="Q351">
        <f t="shared" si="9"/>
        <v>200</v>
      </c>
      <c r="R351" t="s">
        <v>1381</v>
      </c>
      <c r="S351" t="s">
        <v>1382</v>
      </c>
      <c r="T351" t="s">
        <v>2311</v>
      </c>
      <c r="U351" s="75">
        <v>200</v>
      </c>
      <c r="V351">
        <v>16.98</v>
      </c>
      <c r="W351">
        <v>3396</v>
      </c>
      <c r="AH351" s="16"/>
      <c r="AI351" t="s">
        <v>1375</v>
      </c>
    </row>
    <row r="352" spans="1:35" x14ac:dyDescent="0.25">
      <c r="A352" t="s">
        <v>2527</v>
      </c>
      <c r="B352" s="1">
        <v>6</v>
      </c>
      <c r="C352" t="s">
        <v>2302</v>
      </c>
      <c r="D352">
        <v>9375937</v>
      </c>
      <c r="E352" t="s">
        <v>2327</v>
      </c>
      <c r="F352" t="s">
        <v>1363</v>
      </c>
      <c r="G352" t="s">
        <v>1391</v>
      </c>
      <c r="H352" s="3" t="s">
        <v>2528</v>
      </c>
      <c r="I352">
        <v>2018</v>
      </c>
      <c r="J352" s="15" t="s">
        <v>2529</v>
      </c>
      <c r="K352">
        <v>2018</v>
      </c>
      <c r="L352" t="s">
        <v>1367</v>
      </c>
      <c r="M352" t="s">
        <v>2358</v>
      </c>
      <c r="N352" t="s">
        <v>2327</v>
      </c>
      <c r="O352" t="s">
        <v>1388</v>
      </c>
      <c r="P352" t="s">
        <v>849</v>
      </c>
      <c r="Q352">
        <f t="shared" si="9"/>
        <v>1613</v>
      </c>
      <c r="R352" t="s">
        <v>1381</v>
      </c>
      <c r="S352" t="s">
        <v>1382</v>
      </c>
      <c r="T352" t="s">
        <v>2311</v>
      </c>
      <c r="U352" s="75">
        <v>1613</v>
      </c>
      <c r="V352">
        <v>16.489999999999998</v>
      </c>
      <c r="W352">
        <v>26598.37</v>
      </c>
      <c r="AH352" s="16"/>
      <c r="AI352" t="s">
        <v>1375</v>
      </c>
    </row>
    <row r="353" spans="1:35" x14ac:dyDescent="0.25">
      <c r="A353" t="s">
        <v>2530</v>
      </c>
      <c r="B353" s="1">
        <v>6</v>
      </c>
      <c r="C353" t="s">
        <v>2302</v>
      </c>
      <c r="D353">
        <v>9841997</v>
      </c>
      <c r="E353" t="s">
        <v>2531</v>
      </c>
      <c r="F353" t="s">
        <v>1363</v>
      </c>
      <c r="G353" t="s">
        <v>1364</v>
      </c>
      <c r="H353" s="3" t="s">
        <v>2532</v>
      </c>
      <c r="I353">
        <v>2019</v>
      </c>
      <c r="J353" s="15" t="s">
        <v>2533</v>
      </c>
      <c r="K353">
        <v>2019</v>
      </c>
      <c r="L353" t="s">
        <v>1367</v>
      </c>
      <c r="M353" t="s">
        <v>2508</v>
      </c>
      <c r="N353" t="s">
        <v>2509</v>
      </c>
      <c r="O353" t="s">
        <v>1388</v>
      </c>
      <c r="P353" t="s">
        <v>2404</v>
      </c>
      <c r="Q353">
        <f t="shared" si="9"/>
        <v>50</v>
      </c>
      <c r="R353" t="s">
        <v>1381</v>
      </c>
      <c r="S353" t="s">
        <v>1382</v>
      </c>
      <c r="T353" t="s">
        <v>2311</v>
      </c>
      <c r="U353" s="75">
        <v>50</v>
      </c>
      <c r="V353">
        <v>16.98</v>
      </c>
      <c r="W353">
        <v>849</v>
      </c>
      <c r="AH353" s="16"/>
      <c r="AI353" t="s">
        <v>1375</v>
      </c>
    </row>
    <row r="354" spans="1:35" x14ac:dyDescent="0.25">
      <c r="A354" t="s">
        <v>2534</v>
      </c>
      <c r="B354" s="1">
        <v>6</v>
      </c>
      <c r="C354" t="s">
        <v>2294</v>
      </c>
      <c r="D354">
        <v>12057746</v>
      </c>
      <c r="E354" t="s">
        <v>2535</v>
      </c>
      <c r="F354" t="s">
        <v>1363</v>
      </c>
      <c r="G354" t="s">
        <v>1364</v>
      </c>
      <c r="H354" s="3" t="s">
        <v>2536</v>
      </c>
      <c r="I354">
        <v>2020</v>
      </c>
      <c r="J354" s="15" t="s">
        <v>1533</v>
      </c>
      <c r="K354">
        <v>2020</v>
      </c>
      <c r="L354" t="s">
        <v>1367</v>
      </c>
      <c r="M354" t="s">
        <v>2508</v>
      </c>
      <c r="N354" t="s">
        <v>2509</v>
      </c>
      <c r="O354" t="s">
        <v>1388</v>
      </c>
      <c r="P354" t="s">
        <v>1819</v>
      </c>
      <c r="Q354">
        <f t="shared" si="9"/>
        <v>4047</v>
      </c>
      <c r="R354" t="s">
        <v>1381</v>
      </c>
      <c r="S354" t="s">
        <v>1382</v>
      </c>
      <c r="T354" t="s">
        <v>2311</v>
      </c>
      <c r="U354" s="75">
        <v>4047</v>
      </c>
      <c r="V354">
        <v>16.98</v>
      </c>
      <c r="W354">
        <v>68718.06</v>
      </c>
      <c r="AH354" s="16"/>
      <c r="AI354" t="s">
        <v>1375</v>
      </c>
    </row>
    <row r="355" spans="1:35" x14ac:dyDescent="0.25">
      <c r="A355" t="s">
        <v>2537</v>
      </c>
      <c r="B355" s="1">
        <v>6</v>
      </c>
      <c r="C355" t="s">
        <v>2302</v>
      </c>
      <c r="D355">
        <v>9861203</v>
      </c>
      <c r="E355" t="s">
        <v>2538</v>
      </c>
      <c r="F355" t="s">
        <v>1363</v>
      </c>
      <c r="G355" t="s">
        <v>1391</v>
      </c>
      <c r="H355" s="3" t="s">
        <v>2533</v>
      </c>
      <c r="I355">
        <v>2019</v>
      </c>
      <c r="J355" s="15" t="s">
        <v>2539</v>
      </c>
      <c r="K355">
        <v>2019</v>
      </c>
      <c r="L355" t="s">
        <v>1367</v>
      </c>
      <c r="M355" t="s">
        <v>2540</v>
      </c>
      <c r="N355" t="s">
        <v>2541</v>
      </c>
      <c r="O355" t="s">
        <v>1388</v>
      </c>
      <c r="P355" t="s">
        <v>849</v>
      </c>
      <c r="Q355">
        <f t="shared" si="9"/>
        <v>1412</v>
      </c>
      <c r="R355" t="s">
        <v>1381</v>
      </c>
      <c r="S355" t="s">
        <v>1382</v>
      </c>
      <c r="T355" t="s">
        <v>2311</v>
      </c>
      <c r="U355" s="75">
        <v>1412</v>
      </c>
      <c r="V355">
        <v>16.98</v>
      </c>
      <c r="W355">
        <v>23975.759999999998</v>
      </c>
      <c r="AH355" s="16"/>
      <c r="AI355" t="s">
        <v>1375</v>
      </c>
    </row>
    <row r="356" spans="1:35" x14ac:dyDescent="0.25">
      <c r="A356" t="s">
        <v>2542</v>
      </c>
      <c r="B356" s="1">
        <v>6</v>
      </c>
      <c r="C356" t="s">
        <v>2302</v>
      </c>
      <c r="D356">
        <v>8850526</v>
      </c>
      <c r="E356" t="s">
        <v>2543</v>
      </c>
      <c r="F356" t="s">
        <v>1363</v>
      </c>
      <c r="G356" t="s">
        <v>1391</v>
      </c>
      <c r="H356" s="3" t="s">
        <v>2544</v>
      </c>
      <c r="I356">
        <v>2018</v>
      </c>
      <c r="J356" s="15" t="s">
        <v>2545</v>
      </c>
      <c r="K356">
        <v>2018</v>
      </c>
      <c r="L356" t="s">
        <v>1367</v>
      </c>
      <c r="M356" t="s">
        <v>2309</v>
      </c>
      <c r="N356" t="s">
        <v>2309</v>
      </c>
      <c r="O356" t="s">
        <v>1388</v>
      </c>
      <c r="P356" t="s">
        <v>849</v>
      </c>
      <c r="Q356">
        <f t="shared" si="9"/>
        <v>6150</v>
      </c>
      <c r="R356" t="s">
        <v>1381</v>
      </c>
      <c r="S356" t="s">
        <v>1382</v>
      </c>
      <c r="T356" t="s">
        <v>2311</v>
      </c>
      <c r="U356" s="75">
        <v>6150</v>
      </c>
      <c r="V356">
        <v>14.63</v>
      </c>
      <c r="W356">
        <v>89974.5</v>
      </c>
      <c r="AH356" s="16"/>
      <c r="AI356" t="s">
        <v>1375</v>
      </c>
    </row>
    <row r="357" spans="1:35" x14ac:dyDescent="0.25">
      <c r="A357" t="s">
        <v>2546</v>
      </c>
      <c r="B357" s="1">
        <v>6</v>
      </c>
      <c r="C357" t="s">
        <v>2302</v>
      </c>
      <c r="D357">
        <v>10272704</v>
      </c>
      <c r="E357" t="s">
        <v>2327</v>
      </c>
      <c r="F357" t="s">
        <v>1363</v>
      </c>
      <c r="G357" t="s">
        <v>1391</v>
      </c>
      <c r="H357" s="3" t="s">
        <v>2547</v>
      </c>
      <c r="I357">
        <v>2019</v>
      </c>
      <c r="J357" s="15" t="s">
        <v>2548</v>
      </c>
      <c r="K357">
        <v>2019</v>
      </c>
      <c r="L357" t="s">
        <v>1367</v>
      </c>
      <c r="M357" t="s">
        <v>2358</v>
      </c>
      <c r="N357" t="s">
        <v>2327</v>
      </c>
      <c r="O357" t="s">
        <v>1388</v>
      </c>
      <c r="P357" t="s">
        <v>849</v>
      </c>
      <c r="Q357">
        <f t="shared" si="9"/>
        <v>1094</v>
      </c>
      <c r="R357" t="s">
        <v>1381</v>
      </c>
      <c r="S357" t="s">
        <v>1382</v>
      </c>
      <c r="T357" t="s">
        <v>2311</v>
      </c>
      <c r="U357" s="75">
        <v>1094</v>
      </c>
      <c r="V357">
        <v>16.98</v>
      </c>
      <c r="W357">
        <v>18576.12</v>
      </c>
      <c r="AH357" s="16"/>
      <c r="AI357" t="s">
        <v>1375</v>
      </c>
    </row>
    <row r="358" spans="1:35" x14ac:dyDescent="0.25">
      <c r="A358" t="s">
        <v>2549</v>
      </c>
      <c r="B358" s="1">
        <v>6</v>
      </c>
      <c r="C358" t="s">
        <v>2294</v>
      </c>
      <c r="D358">
        <v>9495274</v>
      </c>
      <c r="E358" t="s">
        <v>2550</v>
      </c>
      <c r="F358" t="s">
        <v>1363</v>
      </c>
      <c r="G358" t="s">
        <v>1364</v>
      </c>
      <c r="H358" s="3" t="s">
        <v>2551</v>
      </c>
      <c r="I358">
        <v>2018</v>
      </c>
      <c r="J358" s="15" t="s">
        <v>2552</v>
      </c>
      <c r="K358">
        <v>2018</v>
      </c>
      <c r="L358" t="s">
        <v>1367</v>
      </c>
      <c r="M358" t="s">
        <v>2553</v>
      </c>
      <c r="N358" t="s">
        <v>2553</v>
      </c>
      <c r="O358" t="s">
        <v>1388</v>
      </c>
      <c r="P358" t="s">
        <v>2299</v>
      </c>
      <c r="Q358">
        <f t="shared" si="9"/>
        <v>100</v>
      </c>
      <c r="R358" t="s">
        <v>1381</v>
      </c>
      <c r="S358" t="s">
        <v>1382</v>
      </c>
      <c r="T358" t="s">
        <v>2311</v>
      </c>
      <c r="U358" s="75">
        <v>100</v>
      </c>
      <c r="V358">
        <v>16.98</v>
      </c>
      <c r="W358">
        <v>1698</v>
      </c>
      <c r="AH358" s="16"/>
      <c r="AI358" t="s">
        <v>1375</v>
      </c>
    </row>
    <row r="359" spans="1:35" x14ac:dyDescent="0.25">
      <c r="A359" t="s">
        <v>2554</v>
      </c>
      <c r="B359" s="1">
        <v>6</v>
      </c>
      <c r="C359" t="s">
        <v>2302</v>
      </c>
      <c r="D359">
        <v>11586710</v>
      </c>
      <c r="E359" t="s">
        <v>2327</v>
      </c>
      <c r="F359" t="s">
        <v>1363</v>
      </c>
      <c r="G359" t="s">
        <v>1391</v>
      </c>
      <c r="H359" s="3" t="s">
        <v>2555</v>
      </c>
      <c r="I359">
        <v>2019</v>
      </c>
      <c r="J359" s="15" t="s">
        <v>2556</v>
      </c>
      <c r="K359">
        <v>2019</v>
      </c>
      <c r="L359" t="s">
        <v>1367</v>
      </c>
      <c r="M359" t="s">
        <v>2358</v>
      </c>
      <c r="N359" t="s">
        <v>2327</v>
      </c>
      <c r="O359" t="s">
        <v>1388</v>
      </c>
      <c r="P359" t="s">
        <v>849</v>
      </c>
      <c r="Q359">
        <f t="shared" si="9"/>
        <v>1040</v>
      </c>
      <c r="R359" t="s">
        <v>1381</v>
      </c>
      <c r="S359" t="s">
        <v>1382</v>
      </c>
      <c r="T359" t="s">
        <v>2311</v>
      </c>
      <c r="U359" s="75">
        <v>1040</v>
      </c>
      <c r="V359">
        <v>16.98</v>
      </c>
      <c r="W359">
        <v>17659.2</v>
      </c>
      <c r="AH359" s="16"/>
      <c r="AI359" t="s">
        <v>1375</v>
      </c>
    </row>
    <row r="360" spans="1:35" x14ac:dyDescent="0.25">
      <c r="A360" t="s">
        <v>2557</v>
      </c>
      <c r="B360" s="1">
        <v>6</v>
      </c>
      <c r="C360" t="s">
        <v>2302</v>
      </c>
      <c r="D360">
        <v>9997911</v>
      </c>
      <c r="E360" t="s">
        <v>2558</v>
      </c>
      <c r="F360" t="s">
        <v>1363</v>
      </c>
      <c r="G360" t="s">
        <v>1391</v>
      </c>
      <c r="H360" s="3" t="s">
        <v>2559</v>
      </c>
      <c r="I360">
        <v>2019</v>
      </c>
      <c r="J360" s="15" t="s">
        <v>2560</v>
      </c>
      <c r="K360">
        <v>2019</v>
      </c>
      <c r="L360" t="s">
        <v>1367</v>
      </c>
      <c r="M360" t="s">
        <v>2335</v>
      </c>
      <c r="N360" t="s">
        <v>2561</v>
      </c>
      <c r="O360" t="s">
        <v>1388</v>
      </c>
      <c r="P360" t="s">
        <v>849</v>
      </c>
      <c r="Q360">
        <f t="shared" si="9"/>
        <v>3500</v>
      </c>
      <c r="R360" t="s">
        <v>1381</v>
      </c>
      <c r="S360" t="s">
        <v>1382</v>
      </c>
      <c r="T360" t="s">
        <v>2311</v>
      </c>
      <c r="U360" s="75">
        <v>3500</v>
      </c>
      <c r="V360">
        <v>16.98</v>
      </c>
      <c r="W360">
        <v>59430</v>
      </c>
      <c r="AH360" s="16"/>
      <c r="AI360" t="s">
        <v>1375</v>
      </c>
    </row>
    <row r="361" spans="1:35" x14ac:dyDescent="0.25">
      <c r="A361" t="s">
        <v>2562</v>
      </c>
      <c r="B361" s="1">
        <v>6</v>
      </c>
      <c r="C361" t="s">
        <v>2302</v>
      </c>
      <c r="D361">
        <v>10416463</v>
      </c>
      <c r="E361" t="s">
        <v>2563</v>
      </c>
      <c r="F361" t="s">
        <v>1363</v>
      </c>
      <c r="G361" t="s">
        <v>1391</v>
      </c>
      <c r="H361" s="3" t="s">
        <v>2564</v>
      </c>
      <c r="I361">
        <v>2019</v>
      </c>
      <c r="J361" s="15" t="s">
        <v>2565</v>
      </c>
      <c r="K361">
        <v>2019</v>
      </c>
      <c r="L361" t="s">
        <v>1367</v>
      </c>
      <c r="M361" t="s">
        <v>2563</v>
      </c>
      <c r="N361" t="s">
        <v>2563</v>
      </c>
      <c r="O361" t="s">
        <v>1388</v>
      </c>
      <c r="P361" t="s">
        <v>849</v>
      </c>
      <c r="Q361">
        <f t="shared" si="9"/>
        <v>2000</v>
      </c>
      <c r="R361" t="s">
        <v>1381</v>
      </c>
      <c r="S361" t="s">
        <v>1382</v>
      </c>
      <c r="T361" t="s">
        <v>2311</v>
      </c>
      <c r="U361" s="75">
        <v>2000</v>
      </c>
      <c r="V361">
        <v>16.98</v>
      </c>
      <c r="W361">
        <v>33960</v>
      </c>
      <c r="AH361" s="16"/>
      <c r="AI361" t="s">
        <v>1375</v>
      </c>
    </row>
    <row r="362" spans="1:35" x14ac:dyDescent="0.25">
      <c r="A362" t="s">
        <v>2566</v>
      </c>
      <c r="B362" s="1">
        <v>6</v>
      </c>
      <c r="C362" t="s">
        <v>2302</v>
      </c>
      <c r="D362">
        <v>9629386</v>
      </c>
      <c r="E362" t="s">
        <v>2327</v>
      </c>
      <c r="F362" t="s">
        <v>1363</v>
      </c>
      <c r="G362" t="s">
        <v>1391</v>
      </c>
      <c r="H362" s="3" t="s">
        <v>1420</v>
      </c>
      <c r="I362">
        <v>2019</v>
      </c>
      <c r="J362" s="15" t="s">
        <v>1421</v>
      </c>
      <c r="K362">
        <v>2019</v>
      </c>
      <c r="L362" t="s">
        <v>1367</v>
      </c>
      <c r="M362" t="s">
        <v>2358</v>
      </c>
      <c r="N362" t="s">
        <v>2327</v>
      </c>
      <c r="O362" t="s">
        <v>1388</v>
      </c>
      <c r="P362" t="s">
        <v>849</v>
      </c>
      <c r="Q362">
        <f t="shared" si="9"/>
        <v>2867</v>
      </c>
      <c r="R362" t="s">
        <v>1381</v>
      </c>
      <c r="S362" t="s">
        <v>1382</v>
      </c>
      <c r="T362" t="s">
        <v>2311</v>
      </c>
      <c r="U362" s="75">
        <v>2867</v>
      </c>
      <c r="V362">
        <v>16.98</v>
      </c>
      <c r="W362">
        <v>48681.66</v>
      </c>
      <c r="AH362" s="16"/>
      <c r="AI362" t="s">
        <v>1375</v>
      </c>
    </row>
    <row r="363" spans="1:35" x14ac:dyDescent="0.25">
      <c r="A363" t="s">
        <v>2567</v>
      </c>
      <c r="B363" s="1">
        <v>6</v>
      </c>
      <c r="C363" t="s">
        <v>2302</v>
      </c>
      <c r="D363">
        <v>9597190</v>
      </c>
      <c r="E363" t="s">
        <v>2568</v>
      </c>
      <c r="F363" t="s">
        <v>1363</v>
      </c>
      <c r="G363" t="s">
        <v>1364</v>
      </c>
      <c r="H363" s="3" t="s">
        <v>2569</v>
      </c>
      <c r="I363">
        <v>2019</v>
      </c>
      <c r="J363" s="15" t="s">
        <v>2570</v>
      </c>
      <c r="K363">
        <v>2019</v>
      </c>
      <c r="L363" t="s">
        <v>1367</v>
      </c>
      <c r="M363" t="s">
        <v>2514</v>
      </c>
      <c r="N363" t="s">
        <v>2514</v>
      </c>
      <c r="O363" t="s">
        <v>1388</v>
      </c>
      <c r="P363" t="s">
        <v>849</v>
      </c>
      <c r="Q363">
        <f t="shared" si="9"/>
        <v>150</v>
      </c>
      <c r="R363" t="s">
        <v>1381</v>
      </c>
      <c r="S363" t="s">
        <v>1382</v>
      </c>
      <c r="T363" t="s">
        <v>2311</v>
      </c>
      <c r="U363" s="75">
        <v>150</v>
      </c>
      <c r="V363">
        <v>16.98</v>
      </c>
      <c r="W363">
        <v>2547</v>
      </c>
      <c r="AH363" s="16"/>
      <c r="AI363" t="s">
        <v>1375</v>
      </c>
    </row>
    <row r="364" spans="1:35" x14ac:dyDescent="0.25">
      <c r="A364" t="s">
        <v>2571</v>
      </c>
      <c r="B364" s="1">
        <v>6</v>
      </c>
      <c r="C364" t="s">
        <v>2294</v>
      </c>
      <c r="D364">
        <v>9020012</v>
      </c>
      <c r="E364" t="s">
        <v>2572</v>
      </c>
      <c r="F364" t="s">
        <v>1363</v>
      </c>
      <c r="G364" t="s">
        <v>1364</v>
      </c>
      <c r="H364" s="3" t="s">
        <v>2573</v>
      </c>
      <c r="I364">
        <v>2018</v>
      </c>
      <c r="J364" s="15" t="s">
        <v>2574</v>
      </c>
      <c r="K364">
        <v>2018</v>
      </c>
      <c r="L364" t="s">
        <v>1367</v>
      </c>
      <c r="M364" t="s">
        <v>2508</v>
      </c>
      <c r="N364" t="s">
        <v>2509</v>
      </c>
      <c r="O364" t="s">
        <v>1388</v>
      </c>
      <c r="P364" t="s">
        <v>1819</v>
      </c>
      <c r="Q364">
        <f t="shared" si="9"/>
        <v>1196</v>
      </c>
      <c r="R364" t="s">
        <v>1381</v>
      </c>
      <c r="S364" t="s">
        <v>1382</v>
      </c>
      <c r="T364" t="s">
        <v>2311</v>
      </c>
      <c r="U364" s="75">
        <v>1196</v>
      </c>
      <c r="V364">
        <v>15.49</v>
      </c>
      <c r="W364">
        <v>18526.04</v>
      </c>
      <c r="AH364" s="16"/>
      <c r="AI364" t="s">
        <v>1375</v>
      </c>
    </row>
    <row r="365" spans="1:35" x14ac:dyDescent="0.25">
      <c r="A365" t="s">
        <v>2575</v>
      </c>
      <c r="B365" s="1">
        <v>6</v>
      </c>
      <c r="C365" t="s">
        <v>2294</v>
      </c>
      <c r="D365">
        <v>10502823</v>
      </c>
      <c r="E365" t="s">
        <v>2535</v>
      </c>
      <c r="F365" t="s">
        <v>1363</v>
      </c>
      <c r="G365" t="s">
        <v>1364</v>
      </c>
      <c r="H365" s="3" t="s">
        <v>1578</v>
      </c>
      <c r="I365">
        <v>2019</v>
      </c>
      <c r="J365" s="15" t="s">
        <v>2576</v>
      </c>
      <c r="K365">
        <v>2019</v>
      </c>
      <c r="L365" t="s">
        <v>1367</v>
      </c>
      <c r="M365" t="s">
        <v>2508</v>
      </c>
      <c r="N365" t="s">
        <v>2509</v>
      </c>
      <c r="O365" t="s">
        <v>1388</v>
      </c>
      <c r="P365" t="s">
        <v>1819</v>
      </c>
      <c r="Q365">
        <f t="shared" si="9"/>
        <v>4217</v>
      </c>
      <c r="R365" t="s">
        <v>1381</v>
      </c>
      <c r="S365" t="s">
        <v>1382</v>
      </c>
      <c r="T365" t="s">
        <v>2311</v>
      </c>
      <c r="U365" s="75">
        <v>4217</v>
      </c>
      <c r="V365">
        <v>16.98</v>
      </c>
      <c r="W365">
        <v>71604.66</v>
      </c>
      <c r="AH365" s="16"/>
      <c r="AI365" t="s">
        <v>1375</v>
      </c>
    </row>
    <row r="366" spans="1:35" x14ac:dyDescent="0.25">
      <c r="A366" t="s">
        <v>2577</v>
      </c>
      <c r="B366" s="1">
        <v>6</v>
      </c>
      <c r="C366" t="s">
        <v>2302</v>
      </c>
      <c r="D366">
        <v>10533567</v>
      </c>
      <c r="E366" t="s">
        <v>2578</v>
      </c>
      <c r="F366" t="s">
        <v>1363</v>
      </c>
      <c r="G366" t="s">
        <v>1364</v>
      </c>
      <c r="H366" s="3" t="s">
        <v>2579</v>
      </c>
      <c r="I366">
        <v>2019</v>
      </c>
      <c r="J366" s="15" t="s">
        <v>2580</v>
      </c>
      <c r="K366">
        <v>2019</v>
      </c>
      <c r="L366" t="s">
        <v>1367</v>
      </c>
      <c r="M366" t="s">
        <v>2508</v>
      </c>
      <c r="N366" t="s">
        <v>2509</v>
      </c>
      <c r="O366" t="s">
        <v>1388</v>
      </c>
      <c r="P366" t="s">
        <v>2404</v>
      </c>
      <c r="Q366">
        <f t="shared" si="9"/>
        <v>50</v>
      </c>
      <c r="R366" t="s">
        <v>1381</v>
      </c>
      <c r="S366" t="s">
        <v>1382</v>
      </c>
      <c r="T366" t="s">
        <v>2311</v>
      </c>
      <c r="U366" s="75">
        <v>50</v>
      </c>
      <c r="V366">
        <v>16.98</v>
      </c>
      <c r="W366">
        <v>849</v>
      </c>
      <c r="AH366" s="16"/>
      <c r="AI366" t="s">
        <v>1375</v>
      </c>
    </row>
    <row r="367" spans="1:35" x14ac:dyDescent="0.25">
      <c r="A367" t="s">
        <v>2581</v>
      </c>
      <c r="B367" s="1">
        <v>6</v>
      </c>
      <c r="C367" t="s">
        <v>2302</v>
      </c>
      <c r="D367">
        <v>9125418</v>
      </c>
      <c r="E367" t="s">
        <v>2582</v>
      </c>
      <c r="F367" t="s">
        <v>1363</v>
      </c>
      <c r="G367" t="s">
        <v>1391</v>
      </c>
      <c r="H367" s="3" t="s">
        <v>1621</v>
      </c>
      <c r="I367">
        <v>2018</v>
      </c>
      <c r="J367" s="15" t="s">
        <v>2583</v>
      </c>
      <c r="K367">
        <v>2018</v>
      </c>
      <c r="L367" t="s">
        <v>1367</v>
      </c>
      <c r="M367" t="s">
        <v>2309</v>
      </c>
      <c r="N367" t="s">
        <v>2541</v>
      </c>
      <c r="O367" t="s">
        <v>1388</v>
      </c>
      <c r="P367" t="s">
        <v>849</v>
      </c>
      <c r="Q367">
        <f t="shared" si="9"/>
        <v>875</v>
      </c>
      <c r="R367" t="s">
        <v>1381</v>
      </c>
      <c r="S367" t="s">
        <v>1382</v>
      </c>
      <c r="T367" t="s">
        <v>2311</v>
      </c>
      <c r="U367" s="75">
        <v>875</v>
      </c>
      <c r="V367">
        <v>16.98</v>
      </c>
      <c r="W367">
        <v>14857.5</v>
      </c>
      <c r="AH367" s="16"/>
      <c r="AI367" t="s">
        <v>1375</v>
      </c>
    </row>
    <row r="368" spans="1:35" x14ac:dyDescent="0.25">
      <c r="A368" t="s">
        <v>2584</v>
      </c>
      <c r="B368" s="1">
        <v>6</v>
      </c>
      <c r="C368" t="s">
        <v>2302</v>
      </c>
      <c r="D368">
        <v>11170107</v>
      </c>
      <c r="E368" t="s">
        <v>2585</v>
      </c>
      <c r="F368" t="s">
        <v>1363</v>
      </c>
      <c r="G368" t="s">
        <v>1364</v>
      </c>
      <c r="H368" s="3" t="s">
        <v>2586</v>
      </c>
      <c r="I368">
        <v>2019</v>
      </c>
      <c r="J368" s="15" t="s">
        <v>2587</v>
      </c>
      <c r="K368">
        <v>2019</v>
      </c>
      <c r="L368" t="s">
        <v>1367</v>
      </c>
      <c r="M368" t="s">
        <v>2497</v>
      </c>
      <c r="N368" t="s">
        <v>2588</v>
      </c>
      <c r="O368" t="s">
        <v>1388</v>
      </c>
      <c r="P368" t="s">
        <v>849</v>
      </c>
      <c r="Q368">
        <f t="shared" si="9"/>
        <v>550</v>
      </c>
      <c r="R368" t="s">
        <v>1381</v>
      </c>
      <c r="S368" t="s">
        <v>1382</v>
      </c>
      <c r="T368" t="s">
        <v>2311</v>
      </c>
      <c r="U368" s="75">
        <v>550</v>
      </c>
      <c r="V368">
        <v>16.98</v>
      </c>
      <c r="W368">
        <v>9339</v>
      </c>
      <c r="AH368" s="16"/>
      <c r="AI368" t="s">
        <v>1375</v>
      </c>
    </row>
    <row r="369" spans="1:35" x14ac:dyDescent="0.25">
      <c r="A369" t="s">
        <v>2589</v>
      </c>
      <c r="B369" s="1">
        <v>6</v>
      </c>
      <c r="C369" t="s">
        <v>2302</v>
      </c>
      <c r="D369">
        <v>11148349</v>
      </c>
      <c r="E369" t="s">
        <v>2590</v>
      </c>
      <c r="F369" t="s">
        <v>1363</v>
      </c>
      <c r="G369" t="s">
        <v>1391</v>
      </c>
      <c r="H369" s="3" t="s">
        <v>1641</v>
      </c>
      <c r="I369">
        <v>2019</v>
      </c>
      <c r="J369" s="15" t="s">
        <v>2591</v>
      </c>
      <c r="K369">
        <v>2019</v>
      </c>
      <c r="L369" t="s">
        <v>1367</v>
      </c>
      <c r="M369" t="s">
        <v>2590</v>
      </c>
      <c r="N369" t="s">
        <v>2590</v>
      </c>
      <c r="O369" t="s">
        <v>1388</v>
      </c>
      <c r="P369" t="s">
        <v>849</v>
      </c>
      <c r="Q369">
        <f t="shared" si="9"/>
        <v>3333</v>
      </c>
      <c r="R369" t="s">
        <v>1381</v>
      </c>
      <c r="S369" t="s">
        <v>1382</v>
      </c>
      <c r="T369" t="s">
        <v>2311</v>
      </c>
      <c r="U369" s="75">
        <v>3333</v>
      </c>
      <c r="V369">
        <v>16.98</v>
      </c>
      <c r="W369">
        <v>56594.34</v>
      </c>
      <c r="AH369" s="16"/>
      <c r="AI369" t="s">
        <v>1375</v>
      </c>
    </row>
    <row r="370" spans="1:35" x14ac:dyDescent="0.25">
      <c r="A370" t="s">
        <v>2592</v>
      </c>
      <c r="B370" s="1">
        <v>6</v>
      </c>
      <c r="C370" t="s">
        <v>2294</v>
      </c>
      <c r="D370">
        <v>9734422</v>
      </c>
      <c r="E370" t="s">
        <v>2593</v>
      </c>
      <c r="F370" t="s">
        <v>1363</v>
      </c>
      <c r="G370" t="s">
        <v>1364</v>
      </c>
      <c r="H370" s="3" t="s">
        <v>1662</v>
      </c>
      <c r="I370">
        <v>2019</v>
      </c>
      <c r="J370" s="15" t="s">
        <v>1663</v>
      </c>
      <c r="K370">
        <v>2019</v>
      </c>
      <c r="L370" t="s">
        <v>1367</v>
      </c>
      <c r="M370" t="s">
        <v>2461</v>
      </c>
      <c r="N370" t="s">
        <v>2461</v>
      </c>
      <c r="O370" t="s">
        <v>1388</v>
      </c>
      <c r="P370" t="s">
        <v>2299</v>
      </c>
      <c r="Q370">
        <f t="shared" si="9"/>
        <v>1833</v>
      </c>
      <c r="R370" t="s">
        <v>1381</v>
      </c>
      <c r="S370" t="s">
        <v>1382</v>
      </c>
      <c r="T370" t="s">
        <v>2311</v>
      </c>
      <c r="U370" s="75">
        <v>1833</v>
      </c>
      <c r="V370">
        <v>16.98</v>
      </c>
      <c r="W370">
        <v>31124.34</v>
      </c>
      <c r="AH370" s="16"/>
      <c r="AI370" t="s">
        <v>1375</v>
      </c>
    </row>
    <row r="371" spans="1:35" x14ac:dyDescent="0.25">
      <c r="A371" t="s">
        <v>2594</v>
      </c>
      <c r="B371" s="1">
        <v>6</v>
      </c>
      <c r="C371" t="s">
        <v>2294</v>
      </c>
      <c r="D371">
        <v>11287462</v>
      </c>
      <c r="E371" t="s">
        <v>2535</v>
      </c>
      <c r="F371" t="s">
        <v>1363</v>
      </c>
      <c r="G371" t="s">
        <v>1364</v>
      </c>
      <c r="H371" s="3" t="s">
        <v>2595</v>
      </c>
      <c r="I371">
        <v>2019</v>
      </c>
      <c r="J371" s="15" t="s">
        <v>2596</v>
      </c>
      <c r="K371">
        <v>2019</v>
      </c>
      <c r="L371" t="s">
        <v>1367</v>
      </c>
      <c r="M371" t="s">
        <v>2508</v>
      </c>
      <c r="N371" t="s">
        <v>2509</v>
      </c>
      <c r="O371" t="s">
        <v>1388</v>
      </c>
      <c r="P371" t="s">
        <v>1819</v>
      </c>
      <c r="Q371">
        <f t="shared" si="9"/>
        <v>483</v>
      </c>
      <c r="R371" t="s">
        <v>1381</v>
      </c>
      <c r="S371" t="s">
        <v>1382</v>
      </c>
      <c r="T371" t="s">
        <v>2311</v>
      </c>
      <c r="U371" s="75">
        <v>483</v>
      </c>
      <c r="V371">
        <v>16.98</v>
      </c>
      <c r="W371">
        <v>8201.34</v>
      </c>
      <c r="AH371" s="16"/>
      <c r="AI371" t="s">
        <v>1375</v>
      </c>
    </row>
    <row r="372" spans="1:35" x14ac:dyDescent="0.25">
      <c r="A372" t="s">
        <v>2597</v>
      </c>
      <c r="B372" s="1">
        <v>6</v>
      </c>
      <c r="C372" t="s">
        <v>2294</v>
      </c>
      <c r="D372">
        <v>9266186</v>
      </c>
      <c r="E372" t="s">
        <v>2598</v>
      </c>
      <c r="F372" t="s">
        <v>1363</v>
      </c>
      <c r="G372" t="s">
        <v>1364</v>
      </c>
      <c r="H372" s="3" t="s">
        <v>2599</v>
      </c>
      <c r="I372">
        <v>2018</v>
      </c>
      <c r="J372" s="15" t="s">
        <v>2600</v>
      </c>
      <c r="K372">
        <v>2018</v>
      </c>
      <c r="L372" t="s">
        <v>1367</v>
      </c>
      <c r="M372" t="s">
        <v>2553</v>
      </c>
      <c r="N372" t="s">
        <v>2553</v>
      </c>
      <c r="O372" t="s">
        <v>1388</v>
      </c>
      <c r="P372" t="s">
        <v>2299</v>
      </c>
      <c r="Q372">
        <f t="shared" si="9"/>
        <v>100</v>
      </c>
      <c r="R372" t="s">
        <v>1381</v>
      </c>
      <c r="S372" t="s">
        <v>1382</v>
      </c>
      <c r="T372" t="s">
        <v>2311</v>
      </c>
      <c r="U372" s="75">
        <v>100</v>
      </c>
      <c r="V372">
        <v>16.98</v>
      </c>
      <c r="W372">
        <v>1698</v>
      </c>
      <c r="AH372" s="16"/>
      <c r="AI372" t="s">
        <v>1375</v>
      </c>
    </row>
    <row r="373" spans="1:35" x14ac:dyDescent="0.25">
      <c r="A373" t="s">
        <v>2601</v>
      </c>
      <c r="B373" s="1">
        <v>6</v>
      </c>
      <c r="C373" t="s">
        <v>2294</v>
      </c>
      <c r="D373">
        <v>12718076</v>
      </c>
      <c r="E373" t="s">
        <v>2602</v>
      </c>
      <c r="F373" t="s">
        <v>1363</v>
      </c>
      <c r="G373" t="s">
        <v>1364</v>
      </c>
      <c r="H373" s="3" t="s">
        <v>2603</v>
      </c>
      <c r="I373">
        <v>2020</v>
      </c>
      <c r="J373" s="15" t="s">
        <v>2604</v>
      </c>
      <c r="K373">
        <v>2020</v>
      </c>
      <c r="L373" t="s">
        <v>1367</v>
      </c>
      <c r="M373" t="s">
        <v>2508</v>
      </c>
      <c r="N373" t="s">
        <v>2509</v>
      </c>
      <c r="O373" t="s">
        <v>1388</v>
      </c>
      <c r="P373" t="s">
        <v>1819</v>
      </c>
      <c r="Q373">
        <f t="shared" si="9"/>
        <v>50</v>
      </c>
      <c r="R373" t="s">
        <v>1381</v>
      </c>
      <c r="S373" t="s">
        <v>1382</v>
      </c>
      <c r="T373" t="s">
        <v>2311</v>
      </c>
      <c r="U373" s="75">
        <v>50</v>
      </c>
      <c r="V373">
        <v>16.98</v>
      </c>
      <c r="W373">
        <v>849</v>
      </c>
      <c r="AH373" s="16"/>
      <c r="AI373" t="s">
        <v>1375</v>
      </c>
    </row>
    <row r="374" spans="1:35" x14ac:dyDescent="0.25">
      <c r="A374" t="s">
        <v>2605</v>
      </c>
      <c r="B374" s="1">
        <v>6</v>
      </c>
      <c r="C374" t="s">
        <v>2302</v>
      </c>
      <c r="D374">
        <v>6886078</v>
      </c>
      <c r="E374" t="s">
        <v>2606</v>
      </c>
      <c r="F374" t="s">
        <v>1363</v>
      </c>
      <c r="G374" t="s">
        <v>1391</v>
      </c>
      <c r="H374" s="3" t="s">
        <v>2607</v>
      </c>
      <c r="I374">
        <v>2017</v>
      </c>
      <c r="J374" s="15" t="s">
        <v>2608</v>
      </c>
      <c r="K374">
        <v>2017</v>
      </c>
      <c r="L374" t="s">
        <v>1394</v>
      </c>
      <c r="M374" t="s">
        <v>2335</v>
      </c>
      <c r="N374" t="s">
        <v>2310</v>
      </c>
      <c r="O374" t="s">
        <v>1388</v>
      </c>
      <c r="P374" t="s">
        <v>849</v>
      </c>
      <c r="Q374">
        <f t="shared" si="9"/>
        <v>3400</v>
      </c>
      <c r="R374" t="s">
        <v>1490</v>
      </c>
      <c r="S374" t="s">
        <v>1491</v>
      </c>
      <c r="T374" t="s">
        <v>2503</v>
      </c>
      <c r="U374" s="75">
        <v>3400</v>
      </c>
      <c r="V374">
        <v>19.489999999999998</v>
      </c>
      <c r="W374">
        <v>66266</v>
      </c>
      <c r="AH374" s="16"/>
      <c r="AI374" t="s">
        <v>1375</v>
      </c>
    </row>
    <row r="375" spans="1:35" x14ac:dyDescent="0.25">
      <c r="A375" t="s">
        <v>2609</v>
      </c>
      <c r="B375" s="1">
        <v>6</v>
      </c>
      <c r="C375" t="s">
        <v>2302</v>
      </c>
      <c r="D375">
        <v>6804292</v>
      </c>
      <c r="E375" t="s">
        <v>2610</v>
      </c>
      <c r="F375" t="s">
        <v>1363</v>
      </c>
      <c r="G375" t="s">
        <v>1391</v>
      </c>
      <c r="H375" s="3" t="s">
        <v>2611</v>
      </c>
      <c r="I375">
        <v>2017</v>
      </c>
      <c r="J375" s="15" t="s">
        <v>2612</v>
      </c>
      <c r="K375">
        <v>2017</v>
      </c>
      <c r="L375" t="s">
        <v>1394</v>
      </c>
      <c r="M375" t="s">
        <v>2335</v>
      </c>
      <c r="N375" t="s">
        <v>2310</v>
      </c>
      <c r="O375" t="s">
        <v>1388</v>
      </c>
      <c r="P375" t="s">
        <v>849</v>
      </c>
      <c r="Q375">
        <f t="shared" si="9"/>
        <v>3400</v>
      </c>
      <c r="R375" t="s">
        <v>1381</v>
      </c>
      <c r="S375" t="s">
        <v>1382</v>
      </c>
      <c r="T375" t="s">
        <v>2503</v>
      </c>
      <c r="U375" s="75">
        <v>3400</v>
      </c>
      <c r="V375">
        <v>19.989999999999998</v>
      </c>
      <c r="W375">
        <v>67966</v>
      </c>
      <c r="AH375" s="16"/>
      <c r="AI375" t="s">
        <v>1375</v>
      </c>
    </row>
    <row r="376" spans="1:35" x14ac:dyDescent="0.25">
      <c r="A376" t="s">
        <v>2613</v>
      </c>
      <c r="B376" s="1">
        <v>6</v>
      </c>
      <c r="C376" t="s">
        <v>2302</v>
      </c>
      <c r="D376">
        <v>6967418</v>
      </c>
      <c r="E376" t="s">
        <v>2606</v>
      </c>
      <c r="F376" t="s">
        <v>1363</v>
      </c>
      <c r="G376" t="s">
        <v>1391</v>
      </c>
      <c r="H376" s="3" t="s">
        <v>2614</v>
      </c>
      <c r="I376">
        <v>2017</v>
      </c>
      <c r="J376" s="15" t="s">
        <v>2615</v>
      </c>
      <c r="K376">
        <v>2017</v>
      </c>
      <c r="L376" t="s">
        <v>1394</v>
      </c>
      <c r="M376" t="s">
        <v>2335</v>
      </c>
      <c r="N376" t="s">
        <v>2310</v>
      </c>
      <c r="O376" t="s">
        <v>1388</v>
      </c>
      <c r="P376" t="s">
        <v>849</v>
      </c>
      <c r="Q376">
        <f t="shared" si="9"/>
        <v>3400</v>
      </c>
      <c r="R376" t="s">
        <v>1490</v>
      </c>
      <c r="S376" t="s">
        <v>1491</v>
      </c>
      <c r="T376" t="s">
        <v>2503</v>
      </c>
      <c r="U376" s="75">
        <v>3400</v>
      </c>
      <c r="V376">
        <v>19.489999999999998</v>
      </c>
      <c r="W376">
        <v>66266</v>
      </c>
      <c r="AH376" s="16"/>
      <c r="AI376" t="s">
        <v>1375</v>
      </c>
    </row>
    <row r="377" spans="1:35" x14ac:dyDescent="0.25">
      <c r="A377" t="s">
        <v>2616</v>
      </c>
      <c r="B377" s="1">
        <v>6</v>
      </c>
      <c r="C377" t="s">
        <v>2302</v>
      </c>
      <c r="D377">
        <v>6915582</v>
      </c>
      <c r="E377" t="s">
        <v>2617</v>
      </c>
      <c r="F377" t="s">
        <v>1363</v>
      </c>
      <c r="G377" t="s">
        <v>1391</v>
      </c>
      <c r="H377" s="3" t="s">
        <v>2618</v>
      </c>
      <c r="I377">
        <v>2017</v>
      </c>
      <c r="J377" s="15" t="s">
        <v>2619</v>
      </c>
      <c r="K377">
        <v>2017</v>
      </c>
      <c r="L377" t="s">
        <v>1394</v>
      </c>
      <c r="M377" t="s">
        <v>2456</v>
      </c>
      <c r="O377" t="s">
        <v>1388</v>
      </c>
      <c r="P377" t="s">
        <v>849</v>
      </c>
      <c r="Q377">
        <f t="shared" si="9"/>
        <v>920</v>
      </c>
      <c r="R377" t="s">
        <v>1381</v>
      </c>
      <c r="S377" t="s">
        <v>1382</v>
      </c>
      <c r="T377" t="s">
        <v>2311</v>
      </c>
      <c r="U377" s="75">
        <v>920</v>
      </c>
      <c r="V377">
        <v>14.98</v>
      </c>
      <c r="W377">
        <v>13781.6</v>
      </c>
      <c r="AH377" s="16"/>
      <c r="AI377" t="s">
        <v>1375</v>
      </c>
    </row>
    <row r="378" spans="1:35" x14ac:dyDescent="0.25">
      <c r="A378" t="s">
        <v>2620</v>
      </c>
      <c r="B378" s="1">
        <v>6</v>
      </c>
      <c r="C378" t="s">
        <v>2302</v>
      </c>
      <c r="D378">
        <v>6845819</v>
      </c>
      <c r="E378" t="s">
        <v>2606</v>
      </c>
      <c r="F378" t="s">
        <v>1363</v>
      </c>
      <c r="G378" t="s">
        <v>1391</v>
      </c>
      <c r="H378" s="3" t="s">
        <v>2621</v>
      </c>
      <c r="I378">
        <v>2017</v>
      </c>
      <c r="J378" s="15" t="s">
        <v>2473</v>
      </c>
      <c r="K378">
        <v>2017</v>
      </c>
      <c r="L378" t="s">
        <v>1394</v>
      </c>
      <c r="M378" t="s">
        <v>2335</v>
      </c>
      <c r="N378" t="s">
        <v>2310</v>
      </c>
      <c r="O378" t="s">
        <v>1388</v>
      </c>
      <c r="P378" t="s">
        <v>849</v>
      </c>
      <c r="Q378">
        <f t="shared" si="9"/>
        <v>3400</v>
      </c>
      <c r="R378" t="s">
        <v>1490</v>
      </c>
      <c r="S378" t="s">
        <v>1491</v>
      </c>
      <c r="T378" t="s">
        <v>2503</v>
      </c>
      <c r="U378" s="75">
        <v>3400</v>
      </c>
      <c r="V378">
        <v>19.489999999999998</v>
      </c>
      <c r="W378">
        <v>66266</v>
      </c>
      <c r="AH378" s="16"/>
      <c r="AI378" t="s">
        <v>1375</v>
      </c>
    </row>
    <row r="379" spans="1:35" x14ac:dyDescent="0.25">
      <c r="A379" t="s">
        <v>2622</v>
      </c>
      <c r="B379" s="1">
        <v>6</v>
      </c>
      <c r="C379" t="s">
        <v>2302</v>
      </c>
      <c r="D379">
        <v>7033877</v>
      </c>
      <c r="E379" t="s">
        <v>2606</v>
      </c>
      <c r="F379" t="s">
        <v>1363</v>
      </c>
      <c r="G379" t="s">
        <v>1391</v>
      </c>
      <c r="H379" s="3" t="s">
        <v>2623</v>
      </c>
      <c r="I379">
        <v>2017</v>
      </c>
      <c r="J379" s="15" t="s">
        <v>2624</v>
      </c>
      <c r="K379">
        <v>2017</v>
      </c>
      <c r="L379" t="s">
        <v>1394</v>
      </c>
      <c r="M379" t="s">
        <v>2335</v>
      </c>
      <c r="N379" t="s">
        <v>2310</v>
      </c>
      <c r="O379" t="s">
        <v>1388</v>
      </c>
      <c r="P379" t="s">
        <v>849</v>
      </c>
      <c r="Q379">
        <f t="shared" si="9"/>
        <v>3400</v>
      </c>
      <c r="R379" t="s">
        <v>1490</v>
      </c>
      <c r="S379" t="s">
        <v>1491</v>
      </c>
      <c r="T379" t="s">
        <v>2503</v>
      </c>
      <c r="U379" s="75">
        <v>3400</v>
      </c>
      <c r="V379">
        <v>17.98</v>
      </c>
      <c r="W379">
        <v>61132</v>
      </c>
      <c r="AH379" s="16"/>
      <c r="AI379" t="s">
        <v>1375</v>
      </c>
    </row>
    <row r="380" spans="1:35" x14ac:dyDescent="0.25">
      <c r="A380" t="s">
        <v>2625</v>
      </c>
      <c r="B380" s="1">
        <v>6</v>
      </c>
      <c r="C380" t="s">
        <v>2294</v>
      </c>
      <c r="D380">
        <v>12837415</v>
      </c>
      <c r="E380" t="s">
        <v>2535</v>
      </c>
      <c r="F380" t="s">
        <v>1363</v>
      </c>
      <c r="G380" t="s">
        <v>1364</v>
      </c>
      <c r="H380" s="3" t="s">
        <v>2626</v>
      </c>
      <c r="I380">
        <v>2020</v>
      </c>
      <c r="J380" s="15" t="s">
        <v>2627</v>
      </c>
      <c r="K380">
        <v>2020</v>
      </c>
      <c r="L380" t="s">
        <v>1367</v>
      </c>
      <c r="M380" t="s">
        <v>2508</v>
      </c>
      <c r="N380" t="s">
        <v>2509</v>
      </c>
      <c r="O380" t="s">
        <v>1388</v>
      </c>
      <c r="P380" t="s">
        <v>1819</v>
      </c>
      <c r="Q380">
        <f t="shared" si="9"/>
        <v>2840</v>
      </c>
      <c r="R380" t="s">
        <v>1381</v>
      </c>
      <c r="S380" t="s">
        <v>1382</v>
      </c>
      <c r="T380" t="s">
        <v>2311</v>
      </c>
      <c r="U380" s="75">
        <v>2840</v>
      </c>
      <c r="V380">
        <v>16.98</v>
      </c>
      <c r="W380">
        <v>48223.199999999997</v>
      </c>
      <c r="AH380" s="16"/>
      <c r="AI380" t="s">
        <v>1375</v>
      </c>
    </row>
    <row r="381" spans="1:35" x14ac:dyDescent="0.25">
      <c r="A381" t="s">
        <v>2628</v>
      </c>
      <c r="B381" s="1">
        <v>6</v>
      </c>
      <c r="C381" t="s">
        <v>2302</v>
      </c>
      <c r="D381">
        <v>7225253</v>
      </c>
      <c r="E381" t="s">
        <v>2629</v>
      </c>
      <c r="F381" t="s">
        <v>1363</v>
      </c>
      <c r="G381" t="s">
        <v>1391</v>
      </c>
      <c r="H381" s="3" t="s">
        <v>2630</v>
      </c>
      <c r="I381">
        <v>2017</v>
      </c>
      <c r="J381" s="15" t="s">
        <v>2631</v>
      </c>
      <c r="K381">
        <v>2017</v>
      </c>
      <c r="L381" t="s">
        <v>1394</v>
      </c>
      <c r="M381" t="s">
        <v>2456</v>
      </c>
      <c r="O381" t="s">
        <v>1388</v>
      </c>
      <c r="P381" t="s">
        <v>849</v>
      </c>
      <c r="Q381">
        <f t="shared" si="9"/>
        <v>920</v>
      </c>
      <c r="R381" t="s">
        <v>1381</v>
      </c>
      <c r="S381" t="s">
        <v>1382</v>
      </c>
      <c r="T381" t="s">
        <v>2311</v>
      </c>
      <c r="U381" s="75">
        <v>920</v>
      </c>
      <c r="V381">
        <v>14.98</v>
      </c>
      <c r="W381">
        <v>13781.6</v>
      </c>
      <c r="AH381" s="16"/>
      <c r="AI381" t="s">
        <v>1375</v>
      </c>
    </row>
    <row r="382" spans="1:35" x14ac:dyDescent="0.25">
      <c r="A382" t="s">
        <v>2632</v>
      </c>
      <c r="B382" s="1">
        <v>6</v>
      </c>
      <c r="C382" t="s">
        <v>2302</v>
      </c>
      <c r="D382">
        <v>9070001</v>
      </c>
      <c r="E382" t="s">
        <v>2633</v>
      </c>
      <c r="F382" t="s">
        <v>1363</v>
      </c>
      <c r="G382" t="s">
        <v>1391</v>
      </c>
      <c r="H382" s="3" t="s">
        <v>2634</v>
      </c>
      <c r="I382">
        <v>2018</v>
      </c>
      <c r="J382" s="15" t="s">
        <v>2635</v>
      </c>
      <c r="K382">
        <v>2018</v>
      </c>
      <c r="L382" t="s">
        <v>1394</v>
      </c>
      <c r="M382" t="s">
        <v>2636</v>
      </c>
      <c r="N382" t="s">
        <v>2541</v>
      </c>
      <c r="O382" t="s">
        <v>1408</v>
      </c>
      <c r="P382" t="s">
        <v>849</v>
      </c>
      <c r="Q382">
        <f t="shared" si="9"/>
        <v>875</v>
      </c>
      <c r="R382" t="s">
        <v>1381</v>
      </c>
      <c r="S382" t="s">
        <v>1382</v>
      </c>
      <c r="T382" t="s">
        <v>2311</v>
      </c>
      <c r="U382" s="75">
        <v>875</v>
      </c>
      <c r="V382">
        <v>16.98</v>
      </c>
      <c r="W382">
        <v>14857.5</v>
      </c>
      <c r="AH382" s="16"/>
      <c r="AI382" t="s">
        <v>1375</v>
      </c>
    </row>
    <row r="383" spans="1:35" x14ac:dyDescent="0.25">
      <c r="A383" t="s">
        <v>2637</v>
      </c>
      <c r="B383" s="1">
        <v>6</v>
      </c>
      <c r="C383" t="s">
        <v>2302</v>
      </c>
      <c r="D383">
        <v>9240314</v>
      </c>
      <c r="E383" t="s">
        <v>2520</v>
      </c>
      <c r="F383" t="s">
        <v>1363</v>
      </c>
      <c r="G383" t="s">
        <v>1391</v>
      </c>
      <c r="H383" s="3" t="s">
        <v>1697</v>
      </c>
      <c r="I383">
        <v>2018</v>
      </c>
      <c r="J383" s="15" t="s">
        <v>2638</v>
      </c>
      <c r="K383">
        <v>2018</v>
      </c>
      <c r="L383" t="s">
        <v>1394</v>
      </c>
      <c r="M383" t="s">
        <v>2523</v>
      </c>
      <c r="N383" t="s">
        <v>2520</v>
      </c>
      <c r="O383" t="s">
        <v>1408</v>
      </c>
      <c r="P383" t="s">
        <v>849</v>
      </c>
      <c r="Q383">
        <f t="shared" si="9"/>
        <v>200</v>
      </c>
      <c r="R383" t="s">
        <v>1381</v>
      </c>
      <c r="S383" t="s">
        <v>1382</v>
      </c>
      <c r="T383" t="s">
        <v>2311</v>
      </c>
      <c r="U383" s="75">
        <v>200</v>
      </c>
      <c r="V383">
        <v>16.489999999999998</v>
      </c>
      <c r="W383">
        <v>3298</v>
      </c>
      <c r="AH383" s="16"/>
      <c r="AI383" t="s">
        <v>1375</v>
      </c>
    </row>
    <row r="384" spans="1:35" x14ac:dyDescent="0.25">
      <c r="A384" t="s">
        <v>2639</v>
      </c>
      <c r="B384" s="1">
        <v>6</v>
      </c>
      <c r="C384" t="s">
        <v>2302</v>
      </c>
      <c r="D384">
        <v>9028773</v>
      </c>
      <c r="E384" t="s">
        <v>2640</v>
      </c>
      <c r="F384" t="s">
        <v>1363</v>
      </c>
      <c r="G384" t="s">
        <v>1391</v>
      </c>
      <c r="H384" s="3" t="s">
        <v>1720</v>
      </c>
      <c r="I384">
        <v>2018</v>
      </c>
      <c r="J384" s="15" t="s">
        <v>2641</v>
      </c>
      <c r="K384">
        <v>2018</v>
      </c>
      <c r="L384" t="s">
        <v>1394</v>
      </c>
      <c r="M384" t="s">
        <v>2642</v>
      </c>
      <c r="N384" t="s">
        <v>2541</v>
      </c>
      <c r="O384" t="s">
        <v>1408</v>
      </c>
      <c r="P384" t="s">
        <v>849</v>
      </c>
      <c r="Q384">
        <f t="shared" si="9"/>
        <v>917</v>
      </c>
      <c r="R384" t="s">
        <v>1381</v>
      </c>
      <c r="S384" t="s">
        <v>1382</v>
      </c>
      <c r="T384" t="s">
        <v>2311</v>
      </c>
      <c r="U384" s="75">
        <v>917</v>
      </c>
      <c r="V384">
        <v>16.98</v>
      </c>
      <c r="W384">
        <v>15570.66</v>
      </c>
      <c r="AH384" s="16"/>
      <c r="AI384" t="s">
        <v>1375</v>
      </c>
    </row>
    <row r="385" spans="1:35" x14ac:dyDescent="0.25">
      <c r="A385" t="s">
        <v>2643</v>
      </c>
      <c r="B385" s="1">
        <v>6</v>
      </c>
      <c r="C385" t="s">
        <v>2302</v>
      </c>
      <c r="D385">
        <v>9334661</v>
      </c>
      <c r="E385" t="s">
        <v>2327</v>
      </c>
      <c r="F385" t="s">
        <v>1363</v>
      </c>
      <c r="G385" t="s">
        <v>1391</v>
      </c>
      <c r="H385" s="3" t="s">
        <v>1738</v>
      </c>
      <c r="I385">
        <v>2018</v>
      </c>
      <c r="J385" s="15" t="s">
        <v>2644</v>
      </c>
      <c r="K385">
        <v>2018</v>
      </c>
      <c r="L385" t="s">
        <v>1394</v>
      </c>
      <c r="M385" t="s">
        <v>2358</v>
      </c>
      <c r="N385" t="s">
        <v>2327</v>
      </c>
      <c r="O385" t="s">
        <v>1388</v>
      </c>
      <c r="P385" t="s">
        <v>849</v>
      </c>
      <c r="Q385">
        <f t="shared" si="9"/>
        <v>1613</v>
      </c>
      <c r="R385" t="s">
        <v>1381</v>
      </c>
      <c r="S385" t="s">
        <v>1382</v>
      </c>
      <c r="T385" t="s">
        <v>2311</v>
      </c>
      <c r="U385" s="75">
        <v>1613</v>
      </c>
      <c r="V385">
        <v>16.489999999999998</v>
      </c>
      <c r="W385">
        <v>26598.37</v>
      </c>
      <c r="AH385" s="16"/>
      <c r="AI385" t="s">
        <v>1375</v>
      </c>
    </row>
    <row r="386" spans="1:35" x14ac:dyDescent="0.25">
      <c r="A386" t="s">
        <v>2645</v>
      </c>
      <c r="B386" s="1">
        <v>6</v>
      </c>
      <c r="C386" t="s">
        <v>2302</v>
      </c>
      <c r="D386">
        <v>9762639</v>
      </c>
      <c r="E386" t="s">
        <v>2520</v>
      </c>
      <c r="F386" t="s">
        <v>1363</v>
      </c>
      <c r="G386" t="s">
        <v>1391</v>
      </c>
      <c r="H386" s="3" t="s">
        <v>1663</v>
      </c>
      <c r="I386">
        <v>2019</v>
      </c>
      <c r="J386" s="15" t="s">
        <v>2646</v>
      </c>
      <c r="K386">
        <v>2019</v>
      </c>
      <c r="L386" t="s">
        <v>1394</v>
      </c>
      <c r="M386" t="s">
        <v>2523</v>
      </c>
      <c r="N386" t="s">
        <v>2520</v>
      </c>
      <c r="O386" t="s">
        <v>1408</v>
      </c>
      <c r="P386" t="s">
        <v>849</v>
      </c>
      <c r="Q386">
        <f t="shared" ref="Q386:Q449" si="10">U386</f>
        <v>100</v>
      </c>
      <c r="R386" t="s">
        <v>1381</v>
      </c>
      <c r="S386" t="s">
        <v>1382</v>
      </c>
      <c r="T386" t="s">
        <v>2311</v>
      </c>
      <c r="U386" s="75">
        <v>100</v>
      </c>
      <c r="V386">
        <v>16.98</v>
      </c>
      <c r="W386">
        <v>1698</v>
      </c>
      <c r="AH386" s="16"/>
      <c r="AI386" t="s">
        <v>1375</v>
      </c>
    </row>
    <row r="387" spans="1:35" x14ac:dyDescent="0.25">
      <c r="A387" t="s">
        <v>2647</v>
      </c>
      <c r="B387" s="1">
        <v>6</v>
      </c>
      <c r="C387" t="s">
        <v>2302</v>
      </c>
      <c r="D387">
        <v>9320237</v>
      </c>
      <c r="E387" t="s">
        <v>2648</v>
      </c>
      <c r="F387" t="s">
        <v>1363</v>
      </c>
      <c r="G387" t="s">
        <v>1391</v>
      </c>
      <c r="H387" s="3" t="s">
        <v>1737</v>
      </c>
      <c r="I387">
        <v>2018</v>
      </c>
      <c r="J387" s="15" t="s">
        <v>1738</v>
      </c>
      <c r="K387">
        <v>2018</v>
      </c>
      <c r="L387" t="s">
        <v>1394</v>
      </c>
      <c r="M387" t="s">
        <v>2649</v>
      </c>
      <c r="N387" t="s">
        <v>2648</v>
      </c>
      <c r="O387" t="s">
        <v>1370</v>
      </c>
      <c r="P387" t="s">
        <v>849</v>
      </c>
      <c r="Q387">
        <f t="shared" si="10"/>
        <v>200</v>
      </c>
      <c r="R387" t="s">
        <v>1381</v>
      </c>
      <c r="S387" t="s">
        <v>1382</v>
      </c>
      <c r="T387" t="s">
        <v>2311</v>
      </c>
      <c r="U387" s="75">
        <v>200</v>
      </c>
      <c r="V387">
        <v>16.489999999999998</v>
      </c>
      <c r="W387">
        <v>3298</v>
      </c>
      <c r="AH387" s="16"/>
      <c r="AI387" t="s">
        <v>1375</v>
      </c>
    </row>
    <row r="388" spans="1:35" x14ac:dyDescent="0.25">
      <c r="A388" t="s">
        <v>2650</v>
      </c>
      <c r="B388" s="1">
        <v>6</v>
      </c>
      <c r="C388" t="s">
        <v>2302</v>
      </c>
      <c r="D388">
        <v>9832106</v>
      </c>
      <c r="E388" t="s">
        <v>2558</v>
      </c>
      <c r="F388" t="s">
        <v>1363</v>
      </c>
      <c r="G388" t="s">
        <v>1391</v>
      </c>
      <c r="H388" s="3" t="s">
        <v>2651</v>
      </c>
      <c r="I388">
        <v>2019</v>
      </c>
      <c r="J388" s="15" t="s">
        <v>2652</v>
      </c>
      <c r="K388">
        <v>2019</v>
      </c>
      <c r="L388" t="s">
        <v>1394</v>
      </c>
      <c r="M388" t="s">
        <v>2335</v>
      </c>
      <c r="N388" t="s">
        <v>2561</v>
      </c>
      <c r="O388" t="s">
        <v>1408</v>
      </c>
      <c r="P388" t="s">
        <v>849</v>
      </c>
      <c r="Q388">
        <f t="shared" si="10"/>
        <v>3500</v>
      </c>
      <c r="R388" t="s">
        <v>1381</v>
      </c>
      <c r="S388" t="s">
        <v>1382</v>
      </c>
      <c r="T388" t="s">
        <v>2311</v>
      </c>
      <c r="U388" s="75">
        <v>3500</v>
      </c>
      <c r="V388">
        <v>16.98</v>
      </c>
      <c r="W388">
        <v>59430</v>
      </c>
      <c r="AH388" s="16"/>
      <c r="AI388" t="s">
        <v>1375</v>
      </c>
    </row>
    <row r="389" spans="1:35" x14ac:dyDescent="0.25">
      <c r="A389" t="s">
        <v>2653</v>
      </c>
      <c r="B389" s="1">
        <v>6</v>
      </c>
      <c r="C389" t="s">
        <v>2302</v>
      </c>
      <c r="D389">
        <v>4519175</v>
      </c>
      <c r="E389" t="s">
        <v>2654</v>
      </c>
      <c r="F389" t="s">
        <v>1363</v>
      </c>
      <c r="G389" t="s">
        <v>1391</v>
      </c>
      <c r="H389" s="3" t="s">
        <v>2655</v>
      </c>
      <c r="I389">
        <v>2016</v>
      </c>
      <c r="J389" s="15" t="s">
        <v>2656</v>
      </c>
      <c r="K389">
        <v>2016</v>
      </c>
      <c r="L389" t="s">
        <v>1394</v>
      </c>
      <c r="M389" t="s">
        <v>2335</v>
      </c>
      <c r="N389" t="s">
        <v>2341</v>
      </c>
      <c r="O389" t="s">
        <v>1388</v>
      </c>
      <c r="P389" t="s">
        <v>849</v>
      </c>
      <c r="Q389">
        <f t="shared" si="10"/>
        <v>100</v>
      </c>
      <c r="R389" t="s">
        <v>1381</v>
      </c>
      <c r="S389" t="s">
        <v>1382</v>
      </c>
      <c r="T389" t="s">
        <v>2311</v>
      </c>
      <c r="U389" s="75">
        <v>100</v>
      </c>
      <c r="V389">
        <v>14.07</v>
      </c>
      <c r="W389">
        <v>1407</v>
      </c>
      <c r="AH389" s="16"/>
      <c r="AI389" t="s">
        <v>1375</v>
      </c>
    </row>
    <row r="390" spans="1:35" x14ac:dyDescent="0.25">
      <c r="A390" t="s">
        <v>2657</v>
      </c>
      <c r="B390" s="1">
        <v>6</v>
      </c>
      <c r="C390" t="s">
        <v>2302</v>
      </c>
      <c r="D390">
        <v>9912037</v>
      </c>
      <c r="E390" t="s">
        <v>2558</v>
      </c>
      <c r="F390" t="s">
        <v>1363</v>
      </c>
      <c r="G390" t="s">
        <v>1391</v>
      </c>
      <c r="H390" s="3" t="s">
        <v>2658</v>
      </c>
      <c r="I390">
        <v>2019</v>
      </c>
      <c r="J390" s="15" t="s">
        <v>2659</v>
      </c>
      <c r="K390">
        <v>2019</v>
      </c>
      <c r="L390" t="s">
        <v>1394</v>
      </c>
      <c r="M390" t="s">
        <v>2335</v>
      </c>
      <c r="N390" t="s">
        <v>2561</v>
      </c>
      <c r="O390" t="s">
        <v>1388</v>
      </c>
      <c r="P390" t="s">
        <v>849</v>
      </c>
      <c r="Q390">
        <f t="shared" si="10"/>
        <v>3500</v>
      </c>
      <c r="R390" t="s">
        <v>1381</v>
      </c>
      <c r="S390" t="s">
        <v>1382</v>
      </c>
      <c r="T390" t="s">
        <v>2311</v>
      </c>
      <c r="U390" s="75">
        <v>3500</v>
      </c>
      <c r="V390">
        <v>16.98</v>
      </c>
      <c r="W390">
        <v>59430</v>
      </c>
      <c r="AH390" s="16"/>
      <c r="AI390" t="s">
        <v>1375</v>
      </c>
    </row>
    <row r="391" spans="1:35" x14ac:dyDescent="0.25">
      <c r="A391" t="s">
        <v>2660</v>
      </c>
      <c r="B391" s="1">
        <v>6</v>
      </c>
      <c r="C391" t="s">
        <v>2302</v>
      </c>
      <c r="D391">
        <v>5246369</v>
      </c>
      <c r="E391" t="s">
        <v>2372</v>
      </c>
      <c r="F391" t="s">
        <v>1363</v>
      </c>
      <c r="G391" t="s">
        <v>1391</v>
      </c>
      <c r="H391" s="3" t="s">
        <v>2661</v>
      </c>
      <c r="I391">
        <v>2016</v>
      </c>
      <c r="J391" s="15" t="s">
        <v>2662</v>
      </c>
      <c r="K391">
        <v>2016</v>
      </c>
      <c r="L391" t="s">
        <v>1394</v>
      </c>
      <c r="M391" t="s">
        <v>2335</v>
      </c>
      <c r="N391" t="s">
        <v>2375</v>
      </c>
      <c r="O391" t="s">
        <v>1388</v>
      </c>
      <c r="P391" t="s">
        <v>849</v>
      </c>
      <c r="Q391">
        <f t="shared" si="10"/>
        <v>490</v>
      </c>
      <c r="R391" t="s">
        <v>1381</v>
      </c>
      <c r="S391" t="s">
        <v>1382</v>
      </c>
      <c r="T391" t="s">
        <v>2311</v>
      </c>
      <c r="U391" s="75">
        <v>490</v>
      </c>
      <c r="V391">
        <v>11.44</v>
      </c>
      <c r="W391">
        <v>5605.6</v>
      </c>
      <c r="AH391" s="16"/>
      <c r="AI391" t="s">
        <v>1375</v>
      </c>
    </row>
    <row r="392" spans="1:35" x14ac:dyDescent="0.25">
      <c r="A392" t="s">
        <v>2663</v>
      </c>
      <c r="B392" s="1">
        <v>6</v>
      </c>
      <c r="C392" t="s">
        <v>2302</v>
      </c>
      <c r="D392">
        <v>5284317</v>
      </c>
      <c r="E392" t="s">
        <v>2664</v>
      </c>
      <c r="F392" t="s">
        <v>1363</v>
      </c>
      <c r="G392" t="s">
        <v>1391</v>
      </c>
      <c r="H392" s="3" t="s">
        <v>2665</v>
      </c>
      <c r="I392">
        <v>2016</v>
      </c>
      <c r="J392" s="15" t="s">
        <v>2666</v>
      </c>
      <c r="K392">
        <v>2016</v>
      </c>
      <c r="L392" t="s">
        <v>1394</v>
      </c>
      <c r="M392" t="s">
        <v>2335</v>
      </c>
      <c r="N392" t="s">
        <v>2341</v>
      </c>
      <c r="O392" t="s">
        <v>1388</v>
      </c>
      <c r="P392" t="s">
        <v>849</v>
      </c>
      <c r="Q392">
        <f t="shared" si="10"/>
        <v>490</v>
      </c>
      <c r="R392" t="s">
        <v>1381</v>
      </c>
      <c r="S392" t="s">
        <v>1382</v>
      </c>
      <c r="T392" t="s">
        <v>2311</v>
      </c>
      <c r="U392" s="75">
        <v>490</v>
      </c>
      <c r="V392">
        <v>11.44</v>
      </c>
      <c r="W392">
        <v>5605.6</v>
      </c>
      <c r="AH392" s="16"/>
      <c r="AI392" t="s">
        <v>1375</v>
      </c>
    </row>
    <row r="393" spans="1:35" x14ac:dyDescent="0.25">
      <c r="A393" t="s">
        <v>2667</v>
      </c>
      <c r="B393" s="1">
        <v>6</v>
      </c>
      <c r="C393" t="s">
        <v>2302</v>
      </c>
      <c r="D393">
        <v>10548297</v>
      </c>
      <c r="E393" t="s">
        <v>2525</v>
      </c>
      <c r="F393" t="s">
        <v>1363</v>
      </c>
      <c r="G393" t="s">
        <v>1391</v>
      </c>
      <c r="H393" s="3" t="s">
        <v>2668</v>
      </c>
      <c r="I393">
        <v>2019</v>
      </c>
      <c r="J393" s="15" t="s">
        <v>2669</v>
      </c>
      <c r="K393">
        <v>2019</v>
      </c>
      <c r="L393" t="s">
        <v>1394</v>
      </c>
      <c r="M393" t="s">
        <v>2525</v>
      </c>
      <c r="N393" t="s">
        <v>2525</v>
      </c>
      <c r="O393" t="s">
        <v>1388</v>
      </c>
      <c r="P393" t="s">
        <v>849</v>
      </c>
      <c r="Q393">
        <f t="shared" si="10"/>
        <v>400</v>
      </c>
      <c r="R393" t="s">
        <v>1381</v>
      </c>
      <c r="S393" t="s">
        <v>1382</v>
      </c>
      <c r="T393" t="s">
        <v>2311</v>
      </c>
      <c r="U393" s="75">
        <v>400</v>
      </c>
      <c r="V393">
        <v>16.98</v>
      </c>
      <c r="W393">
        <v>6792</v>
      </c>
      <c r="AH393" s="16"/>
      <c r="AI393" t="s">
        <v>1375</v>
      </c>
    </row>
    <row r="394" spans="1:35" x14ac:dyDescent="0.25">
      <c r="A394" t="s">
        <v>2670</v>
      </c>
      <c r="B394" s="1">
        <v>6</v>
      </c>
      <c r="C394" t="s">
        <v>2294</v>
      </c>
      <c r="D394">
        <v>14259389</v>
      </c>
      <c r="E394" t="s">
        <v>2535</v>
      </c>
      <c r="F394" t="s">
        <v>1363</v>
      </c>
      <c r="G394" t="s">
        <v>1364</v>
      </c>
      <c r="H394" s="3" t="s">
        <v>2671</v>
      </c>
      <c r="I394">
        <v>2021</v>
      </c>
      <c r="J394" s="15" t="s">
        <v>2672</v>
      </c>
      <c r="K394">
        <v>2021</v>
      </c>
      <c r="L394" t="s">
        <v>1367</v>
      </c>
      <c r="M394" t="s">
        <v>2508</v>
      </c>
      <c r="N394" t="s">
        <v>2509</v>
      </c>
      <c r="O394" t="s">
        <v>1388</v>
      </c>
      <c r="P394" t="s">
        <v>1819</v>
      </c>
      <c r="Q394">
        <f t="shared" si="10"/>
        <v>1400</v>
      </c>
      <c r="R394" t="s">
        <v>2102</v>
      </c>
      <c r="S394" t="s">
        <v>2103</v>
      </c>
      <c r="T394" t="s">
        <v>2673</v>
      </c>
      <c r="U394" s="75">
        <v>1400</v>
      </c>
      <c r="V394">
        <v>17.989999999999998</v>
      </c>
      <c r="W394">
        <v>25186</v>
      </c>
      <c r="AH394" s="16"/>
      <c r="AI394" t="s">
        <v>1375</v>
      </c>
    </row>
    <row r="395" spans="1:35" x14ac:dyDescent="0.25">
      <c r="A395" t="s">
        <v>2674</v>
      </c>
      <c r="B395" s="1">
        <v>6</v>
      </c>
      <c r="C395" t="s">
        <v>2294</v>
      </c>
      <c r="D395">
        <v>14259389</v>
      </c>
      <c r="E395" t="s">
        <v>2535</v>
      </c>
      <c r="F395" t="s">
        <v>1363</v>
      </c>
      <c r="G395" t="s">
        <v>1364</v>
      </c>
      <c r="H395" s="3" t="s">
        <v>2671</v>
      </c>
      <c r="I395">
        <v>2021</v>
      </c>
      <c r="J395" s="15" t="s">
        <v>2672</v>
      </c>
      <c r="K395">
        <v>2021</v>
      </c>
      <c r="L395" t="s">
        <v>1367</v>
      </c>
      <c r="M395" t="s">
        <v>2508</v>
      </c>
      <c r="N395" t="s">
        <v>2509</v>
      </c>
      <c r="O395" t="s">
        <v>1388</v>
      </c>
      <c r="P395" t="s">
        <v>1819</v>
      </c>
      <c r="Q395">
        <f t="shared" si="10"/>
        <v>1400</v>
      </c>
      <c r="R395" t="s">
        <v>1381</v>
      </c>
      <c r="S395" t="s">
        <v>1382</v>
      </c>
      <c r="T395" t="s">
        <v>2311</v>
      </c>
      <c r="U395" s="75">
        <v>1400</v>
      </c>
      <c r="V395">
        <v>16.98</v>
      </c>
      <c r="W395">
        <v>23772</v>
      </c>
      <c r="AH395" s="16"/>
      <c r="AI395" t="s">
        <v>1375</v>
      </c>
    </row>
    <row r="396" spans="1:35" x14ac:dyDescent="0.25">
      <c r="A396" t="s">
        <v>2675</v>
      </c>
      <c r="B396" s="1">
        <v>6</v>
      </c>
      <c r="C396" t="s">
        <v>2302</v>
      </c>
      <c r="D396">
        <v>6027512</v>
      </c>
      <c r="E396" t="s">
        <v>2335</v>
      </c>
      <c r="F396" t="s">
        <v>1363</v>
      </c>
      <c r="G396" t="s">
        <v>1391</v>
      </c>
      <c r="H396" s="3" t="s">
        <v>2676</v>
      </c>
      <c r="I396">
        <v>2017</v>
      </c>
      <c r="J396" s="15" t="s">
        <v>2677</v>
      </c>
      <c r="K396">
        <v>2017</v>
      </c>
      <c r="L396" t="s">
        <v>1394</v>
      </c>
      <c r="M396" t="s">
        <v>2335</v>
      </c>
      <c r="N396" t="s">
        <v>2310</v>
      </c>
      <c r="O396" t="s">
        <v>1388</v>
      </c>
      <c r="P396" t="s">
        <v>2678</v>
      </c>
      <c r="Q396">
        <f t="shared" si="10"/>
        <v>1083</v>
      </c>
      <c r="R396" t="s">
        <v>1381</v>
      </c>
      <c r="S396" t="s">
        <v>1382</v>
      </c>
      <c r="T396" t="s">
        <v>2311</v>
      </c>
      <c r="U396" s="75">
        <v>1083</v>
      </c>
      <c r="V396">
        <v>14.98</v>
      </c>
      <c r="W396">
        <v>16223.34</v>
      </c>
      <c r="AH396" s="16"/>
      <c r="AI396" t="s">
        <v>1375</v>
      </c>
    </row>
    <row r="397" spans="1:35" x14ac:dyDescent="0.25">
      <c r="A397" t="s">
        <v>2679</v>
      </c>
      <c r="B397" s="1">
        <v>6</v>
      </c>
      <c r="C397" t="s">
        <v>2294</v>
      </c>
      <c r="D397">
        <v>14771861</v>
      </c>
      <c r="E397" t="s">
        <v>2680</v>
      </c>
      <c r="F397" t="s">
        <v>1363</v>
      </c>
      <c r="G397" t="s">
        <v>1364</v>
      </c>
      <c r="H397" s="3" t="s">
        <v>2681</v>
      </c>
      <c r="I397">
        <v>2021</v>
      </c>
      <c r="J397" s="15" t="s">
        <v>2682</v>
      </c>
      <c r="K397">
        <v>2021</v>
      </c>
      <c r="L397" t="s">
        <v>1394</v>
      </c>
      <c r="M397" t="s">
        <v>2508</v>
      </c>
      <c r="N397" t="s">
        <v>2683</v>
      </c>
      <c r="O397" t="s">
        <v>1408</v>
      </c>
      <c r="P397" t="s">
        <v>1819</v>
      </c>
      <c r="Q397">
        <f t="shared" si="10"/>
        <v>4060</v>
      </c>
      <c r="R397" t="s">
        <v>1381</v>
      </c>
      <c r="S397" t="s">
        <v>1382</v>
      </c>
      <c r="T397" t="s">
        <v>2311</v>
      </c>
      <c r="U397" s="75">
        <v>4060</v>
      </c>
      <c r="V397">
        <v>17.489999999999998</v>
      </c>
      <c r="W397">
        <v>71009.399999999994</v>
      </c>
      <c r="AH397" s="16"/>
      <c r="AI397" t="s">
        <v>1375</v>
      </c>
    </row>
    <row r="398" spans="1:35" x14ac:dyDescent="0.25">
      <c r="A398" t="s">
        <v>2684</v>
      </c>
      <c r="B398" s="1">
        <v>6</v>
      </c>
      <c r="C398" t="s">
        <v>2302</v>
      </c>
      <c r="D398">
        <v>6321933</v>
      </c>
      <c r="E398" t="s">
        <v>2382</v>
      </c>
      <c r="F398" t="s">
        <v>1363</v>
      </c>
      <c r="G398" t="s">
        <v>1391</v>
      </c>
      <c r="H398" s="3" t="s">
        <v>1765</v>
      </c>
      <c r="I398">
        <v>2017</v>
      </c>
      <c r="J398" s="15" t="s">
        <v>2685</v>
      </c>
      <c r="K398">
        <v>2017</v>
      </c>
      <c r="L398" t="s">
        <v>1394</v>
      </c>
      <c r="M398" t="s">
        <v>2335</v>
      </c>
      <c r="N398" t="s">
        <v>2310</v>
      </c>
      <c r="O398" t="s">
        <v>1388</v>
      </c>
      <c r="P398" t="s">
        <v>849</v>
      </c>
      <c r="Q398">
        <f t="shared" si="10"/>
        <v>3700</v>
      </c>
      <c r="R398" t="s">
        <v>1381</v>
      </c>
      <c r="S398" t="s">
        <v>1382</v>
      </c>
      <c r="T398" t="s">
        <v>2311</v>
      </c>
      <c r="U398" s="75">
        <v>3700</v>
      </c>
      <c r="V398">
        <v>14.98</v>
      </c>
      <c r="W398">
        <v>55426</v>
      </c>
      <c r="AH398" s="16"/>
      <c r="AI398" t="s">
        <v>1375</v>
      </c>
    </row>
    <row r="399" spans="1:35" x14ac:dyDescent="0.25">
      <c r="A399" t="s">
        <v>2686</v>
      </c>
      <c r="B399" s="1">
        <v>6</v>
      </c>
      <c r="C399" t="s">
        <v>2302</v>
      </c>
      <c r="D399">
        <v>6441688</v>
      </c>
      <c r="E399" t="s">
        <v>2382</v>
      </c>
      <c r="F399" t="s">
        <v>1363</v>
      </c>
      <c r="G399" t="s">
        <v>1391</v>
      </c>
      <c r="H399" s="3" t="s">
        <v>2687</v>
      </c>
      <c r="I399">
        <v>2017</v>
      </c>
      <c r="J399" s="15" t="s">
        <v>2688</v>
      </c>
      <c r="K399">
        <v>2017</v>
      </c>
      <c r="L399" t="s">
        <v>1394</v>
      </c>
      <c r="M399" t="s">
        <v>2335</v>
      </c>
      <c r="N399" t="s">
        <v>2310</v>
      </c>
      <c r="O399" t="s">
        <v>1388</v>
      </c>
      <c r="P399" t="s">
        <v>849</v>
      </c>
      <c r="Q399">
        <f t="shared" si="10"/>
        <v>3700</v>
      </c>
      <c r="R399" t="s">
        <v>1381</v>
      </c>
      <c r="S399" t="s">
        <v>1382</v>
      </c>
      <c r="T399" t="s">
        <v>2311</v>
      </c>
      <c r="U399" s="75">
        <v>3700</v>
      </c>
      <c r="V399">
        <v>14.98</v>
      </c>
      <c r="W399">
        <v>55426</v>
      </c>
      <c r="AH399" s="16"/>
      <c r="AI399" t="s">
        <v>1375</v>
      </c>
    </row>
    <row r="400" spans="1:35" x14ac:dyDescent="0.25">
      <c r="A400" t="s">
        <v>2689</v>
      </c>
      <c r="B400" s="1">
        <v>6</v>
      </c>
      <c r="C400" t="s">
        <v>2302</v>
      </c>
      <c r="D400">
        <v>6402070</v>
      </c>
      <c r="E400" t="s">
        <v>2382</v>
      </c>
      <c r="F400" t="s">
        <v>1363</v>
      </c>
      <c r="G400" t="s">
        <v>1391</v>
      </c>
      <c r="H400" s="3" t="s">
        <v>2690</v>
      </c>
      <c r="I400">
        <v>2017</v>
      </c>
      <c r="J400" s="15" t="s">
        <v>2450</v>
      </c>
      <c r="K400">
        <v>2017</v>
      </c>
      <c r="L400" t="s">
        <v>1394</v>
      </c>
      <c r="M400" t="s">
        <v>2335</v>
      </c>
      <c r="N400" t="s">
        <v>2310</v>
      </c>
      <c r="O400" t="s">
        <v>1388</v>
      </c>
      <c r="P400" t="s">
        <v>849</v>
      </c>
      <c r="Q400">
        <f t="shared" si="10"/>
        <v>3700</v>
      </c>
      <c r="R400" t="s">
        <v>1381</v>
      </c>
      <c r="S400" t="s">
        <v>1382</v>
      </c>
      <c r="T400" t="s">
        <v>2311</v>
      </c>
      <c r="U400" s="75">
        <v>3700</v>
      </c>
      <c r="V400">
        <v>14.98</v>
      </c>
      <c r="W400">
        <v>55426</v>
      </c>
      <c r="AH400" s="16"/>
      <c r="AI400" t="s">
        <v>1375</v>
      </c>
    </row>
    <row r="401" spans="1:35" x14ac:dyDescent="0.25">
      <c r="A401" t="s">
        <v>2691</v>
      </c>
      <c r="B401" s="1">
        <v>6</v>
      </c>
      <c r="C401" t="s">
        <v>2302</v>
      </c>
      <c r="D401">
        <v>17200040</v>
      </c>
      <c r="E401" t="s">
        <v>2692</v>
      </c>
      <c r="F401" t="s">
        <v>1363</v>
      </c>
      <c r="G401" t="s">
        <v>1364</v>
      </c>
      <c r="H401" s="3" t="s">
        <v>2167</v>
      </c>
      <c r="I401">
        <v>2022</v>
      </c>
      <c r="J401" s="15" t="s">
        <v>2693</v>
      </c>
      <c r="K401">
        <v>2022</v>
      </c>
      <c r="L401" t="s">
        <v>1367</v>
      </c>
      <c r="M401" t="s">
        <v>2508</v>
      </c>
      <c r="N401" t="s">
        <v>2509</v>
      </c>
      <c r="O401" t="s">
        <v>1370</v>
      </c>
      <c r="P401" t="s">
        <v>2404</v>
      </c>
      <c r="Q401">
        <f t="shared" si="10"/>
        <v>200</v>
      </c>
      <c r="R401" t="s">
        <v>1856</v>
      </c>
      <c r="S401" t="s">
        <v>1857</v>
      </c>
      <c r="T401" t="s">
        <v>2694</v>
      </c>
      <c r="U401" s="75">
        <v>200</v>
      </c>
      <c r="V401">
        <v>25</v>
      </c>
      <c r="W401">
        <v>5000</v>
      </c>
      <c r="AH401" s="16"/>
      <c r="AI401" t="s">
        <v>1375</v>
      </c>
    </row>
    <row r="402" spans="1:35" x14ac:dyDescent="0.25">
      <c r="A402" t="s">
        <v>2695</v>
      </c>
      <c r="B402" s="1">
        <v>6</v>
      </c>
      <c r="C402" t="s">
        <v>2302</v>
      </c>
      <c r="D402">
        <v>17207444</v>
      </c>
      <c r="E402" t="s">
        <v>2696</v>
      </c>
      <c r="F402" t="s">
        <v>1363</v>
      </c>
      <c r="G402" t="s">
        <v>1364</v>
      </c>
      <c r="H402" s="3" t="s">
        <v>2167</v>
      </c>
      <c r="I402">
        <v>2022</v>
      </c>
      <c r="J402" s="15" t="s">
        <v>1483</v>
      </c>
      <c r="K402">
        <v>2022</v>
      </c>
      <c r="L402" t="s">
        <v>1367</v>
      </c>
      <c r="M402" t="s">
        <v>2508</v>
      </c>
      <c r="N402" t="s">
        <v>2509</v>
      </c>
      <c r="O402" t="s">
        <v>1370</v>
      </c>
      <c r="P402" t="s">
        <v>2404</v>
      </c>
      <c r="Q402">
        <f t="shared" si="10"/>
        <v>50</v>
      </c>
      <c r="R402" t="s">
        <v>2697</v>
      </c>
      <c r="S402" t="s">
        <v>2698</v>
      </c>
      <c r="T402" t="s">
        <v>2699</v>
      </c>
      <c r="U402" s="75">
        <v>50</v>
      </c>
      <c r="V402">
        <v>30.9</v>
      </c>
      <c r="W402">
        <v>1545</v>
      </c>
      <c r="AH402" s="16"/>
      <c r="AI402" t="s">
        <v>1375</v>
      </c>
    </row>
    <row r="403" spans="1:35" x14ac:dyDescent="0.25">
      <c r="A403" t="s">
        <v>2700</v>
      </c>
      <c r="B403" s="1">
        <v>6</v>
      </c>
      <c r="C403" t="s">
        <v>2302</v>
      </c>
      <c r="D403">
        <v>18694667</v>
      </c>
      <c r="E403" t="s">
        <v>2701</v>
      </c>
      <c r="F403" t="s">
        <v>1363</v>
      </c>
      <c r="G403" t="s">
        <v>1391</v>
      </c>
      <c r="H403" s="3" t="s">
        <v>1509</v>
      </c>
      <c r="I403">
        <v>2022</v>
      </c>
      <c r="J403" s="15" t="s">
        <v>2702</v>
      </c>
      <c r="K403">
        <v>2022</v>
      </c>
      <c r="L403" t="s">
        <v>1367</v>
      </c>
      <c r="M403" t="s">
        <v>2703</v>
      </c>
      <c r="N403" t="s">
        <v>2704</v>
      </c>
      <c r="O403" t="s">
        <v>1370</v>
      </c>
      <c r="P403" t="s">
        <v>2705</v>
      </c>
      <c r="Q403">
        <f t="shared" si="10"/>
        <v>15</v>
      </c>
      <c r="R403" t="s">
        <v>2369</v>
      </c>
      <c r="S403" t="s">
        <v>2370</v>
      </c>
      <c r="T403" t="s">
        <v>2706</v>
      </c>
      <c r="U403" s="75">
        <v>15</v>
      </c>
      <c r="V403">
        <v>20</v>
      </c>
      <c r="W403">
        <v>300</v>
      </c>
      <c r="AH403" s="16"/>
      <c r="AI403" t="s">
        <v>1375</v>
      </c>
    </row>
    <row r="404" spans="1:35" x14ac:dyDescent="0.25">
      <c r="A404" t="s">
        <v>2707</v>
      </c>
      <c r="B404" s="1">
        <v>6</v>
      </c>
      <c r="C404" t="s">
        <v>2302</v>
      </c>
      <c r="D404">
        <v>18461824</v>
      </c>
      <c r="E404" t="s">
        <v>2330</v>
      </c>
      <c r="F404" t="s">
        <v>1363</v>
      </c>
      <c r="G404" t="s">
        <v>1391</v>
      </c>
      <c r="H404" s="3" t="s">
        <v>2708</v>
      </c>
      <c r="I404">
        <v>2022</v>
      </c>
      <c r="J404" s="15" t="s">
        <v>2709</v>
      </c>
      <c r="K404">
        <v>2022</v>
      </c>
      <c r="L404" t="s">
        <v>1367</v>
      </c>
      <c r="M404" t="s">
        <v>2703</v>
      </c>
      <c r="N404" t="s">
        <v>2704</v>
      </c>
      <c r="O404" t="s">
        <v>1388</v>
      </c>
      <c r="P404" t="s">
        <v>2404</v>
      </c>
      <c r="Q404">
        <f t="shared" si="10"/>
        <v>1787</v>
      </c>
      <c r="R404" t="s">
        <v>2369</v>
      </c>
      <c r="S404" t="s">
        <v>2370</v>
      </c>
      <c r="T404" t="s">
        <v>2706</v>
      </c>
      <c r="U404" s="75">
        <v>1787</v>
      </c>
      <c r="V404">
        <v>9.4</v>
      </c>
      <c r="W404">
        <v>16797.8</v>
      </c>
      <c r="AH404" s="16"/>
      <c r="AI404" t="s">
        <v>1375</v>
      </c>
    </row>
    <row r="405" spans="1:35" x14ac:dyDescent="0.25">
      <c r="A405" t="s">
        <v>2710</v>
      </c>
      <c r="B405" s="1">
        <v>6</v>
      </c>
      <c r="C405" t="s">
        <v>2294</v>
      </c>
      <c r="D405">
        <v>18069665</v>
      </c>
      <c r="E405" t="s">
        <v>2711</v>
      </c>
      <c r="F405" t="s">
        <v>1363</v>
      </c>
      <c r="G405" t="s">
        <v>1364</v>
      </c>
      <c r="H405" s="3" t="s">
        <v>2712</v>
      </c>
      <c r="I405">
        <v>2022</v>
      </c>
      <c r="J405" s="15" t="s">
        <v>2283</v>
      </c>
      <c r="K405">
        <v>2022</v>
      </c>
      <c r="L405" t="s">
        <v>1367</v>
      </c>
      <c r="M405" t="s">
        <v>2508</v>
      </c>
      <c r="N405" t="s">
        <v>2509</v>
      </c>
      <c r="O405" t="s">
        <v>1370</v>
      </c>
      <c r="P405" t="s">
        <v>1819</v>
      </c>
      <c r="Q405">
        <f t="shared" si="10"/>
        <v>60</v>
      </c>
      <c r="R405" t="s">
        <v>2369</v>
      </c>
      <c r="S405" t="s">
        <v>2370</v>
      </c>
      <c r="T405" t="s">
        <v>2706</v>
      </c>
      <c r="U405" s="75">
        <v>60</v>
      </c>
      <c r="V405">
        <v>9.7899999999999991</v>
      </c>
      <c r="W405">
        <v>587.4</v>
      </c>
      <c r="AH405" s="16"/>
      <c r="AI405" t="s">
        <v>1375</v>
      </c>
    </row>
    <row r="406" spans="1:35" x14ac:dyDescent="0.25">
      <c r="A406" t="s">
        <v>2713</v>
      </c>
      <c r="B406" s="1">
        <v>6</v>
      </c>
      <c r="C406" t="s">
        <v>2294</v>
      </c>
      <c r="D406">
        <v>18069665</v>
      </c>
      <c r="E406" t="s">
        <v>2711</v>
      </c>
      <c r="F406" t="s">
        <v>1363</v>
      </c>
      <c r="G406" t="s">
        <v>1364</v>
      </c>
      <c r="H406" s="3" t="s">
        <v>2712</v>
      </c>
      <c r="I406">
        <v>2022</v>
      </c>
      <c r="J406" s="15" t="s">
        <v>2283</v>
      </c>
      <c r="K406">
        <v>2022</v>
      </c>
      <c r="L406" t="s">
        <v>1367</v>
      </c>
      <c r="M406" t="s">
        <v>2508</v>
      </c>
      <c r="N406" t="s">
        <v>2509</v>
      </c>
      <c r="O406" t="s">
        <v>1370</v>
      </c>
      <c r="P406" t="s">
        <v>1819</v>
      </c>
      <c r="Q406">
        <f t="shared" si="10"/>
        <v>60</v>
      </c>
      <c r="R406" t="s">
        <v>1856</v>
      </c>
      <c r="S406" t="s">
        <v>1857</v>
      </c>
      <c r="T406" t="s">
        <v>2714</v>
      </c>
      <c r="U406" s="75">
        <v>60</v>
      </c>
      <c r="V406">
        <v>28</v>
      </c>
      <c r="W406">
        <v>1680</v>
      </c>
      <c r="AH406" s="16"/>
      <c r="AI406" t="s">
        <v>1375</v>
      </c>
    </row>
    <row r="407" spans="1:35" x14ac:dyDescent="0.25">
      <c r="A407" t="s">
        <v>2715</v>
      </c>
      <c r="B407" s="1">
        <v>6</v>
      </c>
      <c r="C407" t="s">
        <v>2302</v>
      </c>
      <c r="D407">
        <v>18049001</v>
      </c>
      <c r="E407" t="s">
        <v>2716</v>
      </c>
      <c r="F407" t="s">
        <v>1363</v>
      </c>
      <c r="G407" t="s">
        <v>1391</v>
      </c>
      <c r="H407" s="3" t="s">
        <v>2717</v>
      </c>
      <c r="I407">
        <v>2022</v>
      </c>
      <c r="J407" s="15" t="s">
        <v>2712</v>
      </c>
      <c r="K407">
        <v>2022</v>
      </c>
      <c r="L407" t="s">
        <v>1367</v>
      </c>
      <c r="M407" t="s">
        <v>2703</v>
      </c>
      <c r="N407" t="s">
        <v>2704</v>
      </c>
      <c r="O407" t="s">
        <v>1370</v>
      </c>
      <c r="P407" t="s">
        <v>2404</v>
      </c>
      <c r="Q407">
        <f t="shared" si="10"/>
        <v>2240</v>
      </c>
      <c r="R407" t="s">
        <v>2369</v>
      </c>
      <c r="S407" t="s">
        <v>2370</v>
      </c>
      <c r="T407" t="s">
        <v>2706</v>
      </c>
      <c r="U407" s="75">
        <v>2240</v>
      </c>
      <c r="V407">
        <v>9.89</v>
      </c>
      <c r="W407">
        <v>22153.599999999999</v>
      </c>
      <c r="AH407" s="16"/>
      <c r="AI407" t="s">
        <v>1375</v>
      </c>
    </row>
    <row r="408" spans="1:35" x14ac:dyDescent="0.25">
      <c r="A408" t="s">
        <v>2718</v>
      </c>
      <c r="B408" s="1">
        <v>6</v>
      </c>
      <c r="C408" t="s">
        <v>2302</v>
      </c>
      <c r="D408">
        <v>18171656</v>
      </c>
      <c r="E408" t="s">
        <v>2719</v>
      </c>
      <c r="F408" t="s">
        <v>1363</v>
      </c>
      <c r="G408" t="s">
        <v>1391</v>
      </c>
      <c r="H408" s="3" t="s">
        <v>2720</v>
      </c>
      <c r="I408">
        <v>2022</v>
      </c>
      <c r="J408" s="15" t="s">
        <v>1804</v>
      </c>
      <c r="K408">
        <v>2022</v>
      </c>
      <c r="L408" t="s">
        <v>1367</v>
      </c>
      <c r="M408" t="s">
        <v>2703</v>
      </c>
      <c r="N408" t="s">
        <v>2704</v>
      </c>
      <c r="O408" t="s">
        <v>1370</v>
      </c>
      <c r="P408" t="s">
        <v>2705</v>
      </c>
      <c r="Q408">
        <f t="shared" si="10"/>
        <v>150</v>
      </c>
      <c r="R408" t="s">
        <v>2369</v>
      </c>
      <c r="S408" t="s">
        <v>2370</v>
      </c>
      <c r="T408" t="s">
        <v>2706</v>
      </c>
      <c r="U408" s="75">
        <v>150</v>
      </c>
      <c r="V408">
        <v>9.9</v>
      </c>
      <c r="W408">
        <v>1485</v>
      </c>
      <c r="AH408" s="16"/>
      <c r="AI408" t="s">
        <v>1375</v>
      </c>
    </row>
    <row r="409" spans="1:35" x14ac:dyDescent="0.25">
      <c r="A409" t="s">
        <v>2721</v>
      </c>
      <c r="B409" s="1">
        <v>6</v>
      </c>
      <c r="C409" t="s">
        <v>2302</v>
      </c>
      <c r="D409">
        <v>18357407</v>
      </c>
      <c r="E409" t="s">
        <v>2722</v>
      </c>
      <c r="F409" t="s">
        <v>1363</v>
      </c>
      <c r="G409" t="s">
        <v>1391</v>
      </c>
      <c r="H409" s="3" t="s">
        <v>2723</v>
      </c>
      <c r="I409">
        <v>2022</v>
      </c>
      <c r="J409" s="15" t="s">
        <v>2724</v>
      </c>
      <c r="K409">
        <v>2022</v>
      </c>
      <c r="L409" t="s">
        <v>1367</v>
      </c>
      <c r="M409" t="s">
        <v>2703</v>
      </c>
      <c r="N409" t="s">
        <v>2704</v>
      </c>
      <c r="O409" t="s">
        <v>1370</v>
      </c>
      <c r="P409" t="s">
        <v>2705</v>
      </c>
      <c r="Q409">
        <f t="shared" si="10"/>
        <v>250</v>
      </c>
      <c r="R409" t="s">
        <v>2369</v>
      </c>
      <c r="S409" t="s">
        <v>2370</v>
      </c>
      <c r="T409" t="s">
        <v>2706</v>
      </c>
      <c r="U409" s="75">
        <v>250</v>
      </c>
      <c r="V409">
        <v>9.6999999999999993</v>
      </c>
      <c r="W409">
        <v>2425</v>
      </c>
      <c r="AH409" s="16"/>
      <c r="AI409" t="s">
        <v>1375</v>
      </c>
    </row>
    <row r="410" spans="1:35" x14ac:dyDescent="0.25">
      <c r="A410" t="s">
        <v>2725</v>
      </c>
      <c r="B410" s="1">
        <v>6</v>
      </c>
      <c r="C410" t="s">
        <v>2302</v>
      </c>
      <c r="D410">
        <v>18289142</v>
      </c>
      <c r="E410" t="s">
        <v>2726</v>
      </c>
      <c r="F410" t="s">
        <v>1363</v>
      </c>
      <c r="G410" t="s">
        <v>1364</v>
      </c>
      <c r="H410" s="3" t="s">
        <v>2727</v>
      </c>
      <c r="I410">
        <v>2022</v>
      </c>
      <c r="J410" s="15" t="s">
        <v>2728</v>
      </c>
      <c r="K410">
        <v>2022</v>
      </c>
      <c r="L410" t="s">
        <v>1367</v>
      </c>
      <c r="M410" t="s">
        <v>2508</v>
      </c>
      <c r="N410" t="s">
        <v>2729</v>
      </c>
      <c r="O410" t="s">
        <v>1370</v>
      </c>
      <c r="P410" t="s">
        <v>2404</v>
      </c>
      <c r="Q410">
        <f t="shared" si="10"/>
        <v>103</v>
      </c>
      <c r="R410" t="s">
        <v>2369</v>
      </c>
      <c r="S410" t="s">
        <v>2370</v>
      </c>
      <c r="T410" t="s">
        <v>2405</v>
      </c>
      <c r="U410" s="75">
        <v>103</v>
      </c>
      <c r="V410">
        <v>9.9</v>
      </c>
      <c r="W410">
        <v>1019.7</v>
      </c>
      <c r="AH410" s="16"/>
      <c r="AI410" t="s">
        <v>1375</v>
      </c>
    </row>
    <row r="411" spans="1:35" x14ac:dyDescent="0.25">
      <c r="A411" t="s">
        <v>2730</v>
      </c>
      <c r="B411" s="1">
        <v>6</v>
      </c>
      <c r="C411" t="s">
        <v>2302</v>
      </c>
      <c r="D411">
        <v>18715915</v>
      </c>
      <c r="E411" t="s">
        <v>2731</v>
      </c>
      <c r="F411" t="s">
        <v>1363</v>
      </c>
      <c r="G411" t="s">
        <v>1391</v>
      </c>
      <c r="H411" s="3" t="s">
        <v>2732</v>
      </c>
      <c r="I411">
        <v>2022</v>
      </c>
      <c r="J411" s="15" t="s">
        <v>2702</v>
      </c>
      <c r="K411">
        <v>2022</v>
      </c>
      <c r="L411" t="s">
        <v>1367</v>
      </c>
      <c r="M411" t="s">
        <v>2733</v>
      </c>
      <c r="N411" t="s">
        <v>2734</v>
      </c>
      <c r="O411" t="s">
        <v>1370</v>
      </c>
      <c r="P411" t="s">
        <v>2735</v>
      </c>
      <c r="Q411">
        <f t="shared" si="10"/>
        <v>300</v>
      </c>
      <c r="R411" t="s">
        <v>2369</v>
      </c>
      <c r="S411" t="s">
        <v>2370</v>
      </c>
      <c r="T411" t="s">
        <v>2706</v>
      </c>
      <c r="U411" s="75">
        <v>300</v>
      </c>
      <c r="V411">
        <v>10</v>
      </c>
      <c r="W411">
        <v>3000</v>
      </c>
      <c r="AH411" s="16"/>
      <c r="AI411" t="s">
        <v>1375</v>
      </c>
    </row>
    <row r="412" spans="1:35" x14ac:dyDescent="0.25">
      <c r="A412" t="s">
        <v>2736</v>
      </c>
      <c r="B412" s="1">
        <v>6</v>
      </c>
      <c r="C412" t="s">
        <v>2302</v>
      </c>
      <c r="D412">
        <v>18353010</v>
      </c>
      <c r="E412" t="s">
        <v>2737</v>
      </c>
      <c r="F412" t="s">
        <v>1363</v>
      </c>
      <c r="G412" t="s">
        <v>1364</v>
      </c>
      <c r="H412" s="3" t="s">
        <v>2723</v>
      </c>
      <c r="I412">
        <v>2022</v>
      </c>
      <c r="J412" s="15" t="s">
        <v>2288</v>
      </c>
      <c r="K412">
        <v>2022</v>
      </c>
      <c r="L412" t="s">
        <v>1367</v>
      </c>
      <c r="M412" t="s">
        <v>2508</v>
      </c>
      <c r="N412" t="s">
        <v>2509</v>
      </c>
      <c r="O412" t="s">
        <v>1370</v>
      </c>
      <c r="P412" t="s">
        <v>2404</v>
      </c>
      <c r="Q412">
        <f t="shared" si="10"/>
        <v>49</v>
      </c>
      <c r="R412" t="s">
        <v>2369</v>
      </c>
      <c r="S412" t="s">
        <v>2370</v>
      </c>
      <c r="T412" t="s">
        <v>2706</v>
      </c>
      <c r="U412" s="75">
        <v>49</v>
      </c>
      <c r="V412">
        <v>9.6999999999999993</v>
      </c>
      <c r="W412">
        <v>475.3</v>
      </c>
      <c r="AH412" s="16"/>
      <c r="AI412" t="s">
        <v>1375</v>
      </c>
    </row>
    <row r="413" spans="1:35" x14ac:dyDescent="0.25">
      <c r="A413" t="s">
        <v>2738</v>
      </c>
      <c r="B413" s="1">
        <v>6</v>
      </c>
      <c r="C413" t="s">
        <v>2302</v>
      </c>
      <c r="D413">
        <v>18779174</v>
      </c>
      <c r="E413" t="s">
        <v>2739</v>
      </c>
      <c r="F413" t="s">
        <v>1363</v>
      </c>
      <c r="G413" t="s">
        <v>1364</v>
      </c>
      <c r="H413" s="3" t="s">
        <v>1518</v>
      </c>
      <c r="I413">
        <v>2022</v>
      </c>
      <c r="J413" s="15" t="s">
        <v>1519</v>
      </c>
      <c r="K413">
        <v>2022</v>
      </c>
      <c r="L413" t="s">
        <v>1367</v>
      </c>
      <c r="M413" t="s">
        <v>2740</v>
      </c>
      <c r="N413" t="s">
        <v>2741</v>
      </c>
      <c r="O413" t="s">
        <v>1370</v>
      </c>
      <c r="P413" t="s">
        <v>2742</v>
      </c>
      <c r="Q413">
        <f t="shared" si="10"/>
        <v>50</v>
      </c>
      <c r="R413" t="s">
        <v>2369</v>
      </c>
      <c r="S413" t="s">
        <v>2370</v>
      </c>
      <c r="T413" t="s">
        <v>2706</v>
      </c>
      <c r="U413" s="75">
        <v>50</v>
      </c>
      <c r="V413">
        <v>20</v>
      </c>
      <c r="W413">
        <v>1000</v>
      </c>
      <c r="AH413" s="16"/>
      <c r="AI413" t="s">
        <v>1375</v>
      </c>
    </row>
    <row r="414" spans="1:35" x14ac:dyDescent="0.25">
      <c r="A414" t="s">
        <v>2743</v>
      </c>
      <c r="B414" s="1">
        <v>7</v>
      </c>
      <c r="C414" t="s">
        <v>2744</v>
      </c>
      <c r="D414">
        <v>4532503</v>
      </c>
      <c r="E414" t="s">
        <v>2745</v>
      </c>
      <c r="F414" t="s">
        <v>1363</v>
      </c>
      <c r="G414" t="s">
        <v>1364</v>
      </c>
      <c r="H414" s="3" t="s">
        <v>2656</v>
      </c>
      <c r="I414">
        <v>2016</v>
      </c>
      <c r="J414" s="15" t="s">
        <v>2746</v>
      </c>
      <c r="K414">
        <v>2016</v>
      </c>
      <c r="L414" t="s">
        <v>1367</v>
      </c>
      <c r="M414" t="s">
        <v>2747</v>
      </c>
      <c r="O414" t="s">
        <v>1388</v>
      </c>
      <c r="P414" t="s">
        <v>849</v>
      </c>
      <c r="Q414">
        <f t="shared" si="10"/>
        <v>200</v>
      </c>
      <c r="R414" t="s">
        <v>1381</v>
      </c>
      <c r="S414" t="s">
        <v>1382</v>
      </c>
      <c r="T414" t="s">
        <v>2311</v>
      </c>
      <c r="U414" s="75">
        <v>200</v>
      </c>
      <c r="V414">
        <v>14.5</v>
      </c>
      <c r="W414">
        <v>2900</v>
      </c>
      <c r="AH414" s="16"/>
      <c r="AI414" t="s">
        <v>1375</v>
      </c>
    </row>
    <row r="415" spans="1:35" x14ac:dyDescent="0.25">
      <c r="A415" t="s">
        <v>2748</v>
      </c>
      <c r="B415" s="1">
        <v>7</v>
      </c>
      <c r="C415" t="s">
        <v>2744</v>
      </c>
      <c r="D415">
        <v>4532503</v>
      </c>
      <c r="E415" t="s">
        <v>2745</v>
      </c>
      <c r="F415" t="s">
        <v>1363</v>
      </c>
      <c r="G415" t="s">
        <v>1364</v>
      </c>
      <c r="H415" s="3" t="s">
        <v>2656</v>
      </c>
      <c r="I415">
        <v>2016</v>
      </c>
      <c r="J415" s="15" t="s">
        <v>2746</v>
      </c>
      <c r="K415">
        <v>2016</v>
      </c>
      <c r="L415" t="s">
        <v>1367</v>
      </c>
      <c r="M415" t="s">
        <v>2747</v>
      </c>
      <c r="O415" t="s">
        <v>1388</v>
      </c>
      <c r="P415" t="s">
        <v>849</v>
      </c>
      <c r="Q415">
        <f t="shared" si="10"/>
        <v>200</v>
      </c>
      <c r="R415" t="s">
        <v>2479</v>
      </c>
      <c r="S415" t="s">
        <v>2480</v>
      </c>
      <c r="T415" t="s">
        <v>2311</v>
      </c>
      <c r="U415" s="75">
        <v>200</v>
      </c>
      <c r="V415">
        <v>13.5</v>
      </c>
      <c r="W415">
        <v>2700</v>
      </c>
      <c r="AH415" s="16"/>
      <c r="AI415" t="s">
        <v>1375</v>
      </c>
    </row>
    <row r="416" spans="1:35" x14ac:dyDescent="0.25">
      <c r="A416" t="s">
        <v>2749</v>
      </c>
      <c r="B416" s="1">
        <v>7</v>
      </c>
      <c r="C416" t="s">
        <v>2744</v>
      </c>
      <c r="D416">
        <v>4439066</v>
      </c>
      <c r="E416" t="s">
        <v>2295</v>
      </c>
      <c r="F416" t="s">
        <v>1363</v>
      </c>
      <c r="G416" t="s">
        <v>1364</v>
      </c>
      <c r="H416" s="3" t="s">
        <v>1392</v>
      </c>
      <c r="I416">
        <v>2016</v>
      </c>
      <c r="J416" s="15" t="s">
        <v>2296</v>
      </c>
      <c r="K416">
        <v>2016</v>
      </c>
      <c r="L416" t="s">
        <v>1367</v>
      </c>
      <c r="M416" t="s">
        <v>2750</v>
      </c>
      <c r="N416" t="s">
        <v>2751</v>
      </c>
      <c r="O416" t="s">
        <v>1388</v>
      </c>
      <c r="P416" t="s">
        <v>849</v>
      </c>
      <c r="Q416">
        <f t="shared" si="10"/>
        <v>108</v>
      </c>
      <c r="R416" t="s">
        <v>2476</v>
      </c>
      <c r="S416" t="s">
        <v>2477</v>
      </c>
      <c r="T416" t="s">
        <v>2503</v>
      </c>
      <c r="U416" s="75">
        <v>108</v>
      </c>
      <c r="V416">
        <v>17.48</v>
      </c>
      <c r="W416">
        <v>1887.84</v>
      </c>
      <c r="AH416" s="16"/>
      <c r="AI416" t="s">
        <v>1375</v>
      </c>
    </row>
    <row r="417" spans="1:35" x14ac:dyDescent="0.25">
      <c r="A417" t="s">
        <v>2752</v>
      </c>
      <c r="B417" s="1">
        <v>7</v>
      </c>
      <c r="C417" t="s">
        <v>2744</v>
      </c>
      <c r="D417">
        <v>4439066</v>
      </c>
      <c r="E417" t="s">
        <v>2295</v>
      </c>
      <c r="F417" t="s">
        <v>1363</v>
      </c>
      <c r="G417" t="s">
        <v>1364</v>
      </c>
      <c r="H417" s="3" t="s">
        <v>1392</v>
      </c>
      <c r="I417">
        <v>2016</v>
      </c>
      <c r="J417" s="15" t="s">
        <v>2296</v>
      </c>
      <c r="K417">
        <v>2016</v>
      </c>
      <c r="L417" t="s">
        <v>1367</v>
      </c>
      <c r="M417" t="s">
        <v>2750</v>
      </c>
      <c r="N417" t="s">
        <v>2751</v>
      </c>
      <c r="O417" t="s">
        <v>1388</v>
      </c>
      <c r="P417" t="s">
        <v>849</v>
      </c>
      <c r="Q417">
        <f t="shared" si="10"/>
        <v>108</v>
      </c>
      <c r="R417" t="s">
        <v>2479</v>
      </c>
      <c r="S417" t="s">
        <v>2480</v>
      </c>
      <c r="T417" t="s">
        <v>2311</v>
      </c>
      <c r="U417" s="75">
        <v>108</v>
      </c>
      <c r="V417">
        <v>13.5</v>
      </c>
      <c r="W417">
        <v>1458</v>
      </c>
      <c r="AH417" s="16"/>
      <c r="AI417" t="s">
        <v>1375</v>
      </c>
    </row>
    <row r="418" spans="1:35" x14ac:dyDescent="0.25">
      <c r="A418" t="s">
        <v>2753</v>
      </c>
      <c r="B418" s="1">
        <v>7</v>
      </c>
      <c r="C418" t="s">
        <v>2744</v>
      </c>
      <c r="D418">
        <v>4439066</v>
      </c>
      <c r="E418" t="s">
        <v>2295</v>
      </c>
      <c r="F418" t="s">
        <v>1363</v>
      </c>
      <c r="G418" t="s">
        <v>1364</v>
      </c>
      <c r="H418" s="3" t="s">
        <v>1392</v>
      </c>
      <c r="I418">
        <v>2016</v>
      </c>
      <c r="J418" s="15" t="s">
        <v>2296</v>
      </c>
      <c r="K418">
        <v>2016</v>
      </c>
      <c r="L418" t="s">
        <v>1367</v>
      </c>
      <c r="M418" t="s">
        <v>2750</v>
      </c>
      <c r="N418" t="s">
        <v>2751</v>
      </c>
      <c r="O418" t="s">
        <v>1388</v>
      </c>
      <c r="P418" t="s">
        <v>849</v>
      </c>
      <c r="Q418">
        <f t="shared" si="10"/>
        <v>108</v>
      </c>
      <c r="R418" t="s">
        <v>1381</v>
      </c>
      <c r="S418" t="s">
        <v>1382</v>
      </c>
      <c r="T418" t="s">
        <v>2300</v>
      </c>
      <c r="U418" s="75">
        <v>108</v>
      </c>
      <c r="V418">
        <v>14.5</v>
      </c>
      <c r="W418">
        <v>1566</v>
      </c>
      <c r="AH418" s="16"/>
      <c r="AI418" t="s">
        <v>1375</v>
      </c>
    </row>
    <row r="419" spans="1:35" x14ac:dyDescent="0.25">
      <c r="A419" t="s">
        <v>2754</v>
      </c>
      <c r="B419" s="1">
        <v>7</v>
      </c>
      <c r="C419" t="s">
        <v>2755</v>
      </c>
      <c r="D419">
        <v>4494261</v>
      </c>
      <c r="E419" t="s">
        <v>2756</v>
      </c>
      <c r="F419" t="s">
        <v>1363</v>
      </c>
      <c r="G419" t="s">
        <v>1364</v>
      </c>
      <c r="H419" s="3" t="s">
        <v>2757</v>
      </c>
      <c r="I419">
        <v>2016</v>
      </c>
      <c r="J419" s="15" t="s">
        <v>2758</v>
      </c>
      <c r="K419">
        <v>2016</v>
      </c>
      <c r="L419" t="s">
        <v>1367</v>
      </c>
      <c r="M419" t="s">
        <v>2759</v>
      </c>
      <c r="N419" t="s">
        <v>2760</v>
      </c>
      <c r="O419" t="s">
        <v>1388</v>
      </c>
      <c r="P419" t="s">
        <v>2761</v>
      </c>
      <c r="Q419">
        <f t="shared" si="10"/>
        <v>1250</v>
      </c>
      <c r="R419" t="s">
        <v>1381</v>
      </c>
      <c r="S419" t="s">
        <v>1382</v>
      </c>
      <c r="T419" t="s">
        <v>2306</v>
      </c>
      <c r="U419" s="75">
        <v>1250</v>
      </c>
      <c r="V419">
        <v>14.5</v>
      </c>
      <c r="W419">
        <v>18125</v>
      </c>
      <c r="AH419" s="16"/>
      <c r="AI419" t="s">
        <v>1375</v>
      </c>
    </row>
    <row r="420" spans="1:35" x14ac:dyDescent="0.25">
      <c r="A420" t="s">
        <v>2762</v>
      </c>
      <c r="B420" s="1">
        <v>7</v>
      </c>
      <c r="C420" t="s">
        <v>2755</v>
      </c>
      <c r="D420">
        <v>4494261</v>
      </c>
      <c r="E420" t="s">
        <v>2756</v>
      </c>
      <c r="F420" t="s">
        <v>1363</v>
      </c>
      <c r="G420" t="s">
        <v>1364</v>
      </c>
      <c r="H420" s="3" t="s">
        <v>2757</v>
      </c>
      <c r="I420">
        <v>2016</v>
      </c>
      <c r="J420" s="15" t="s">
        <v>2758</v>
      </c>
      <c r="K420">
        <v>2016</v>
      </c>
      <c r="L420" t="s">
        <v>1367</v>
      </c>
      <c r="M420" t="s">
        <v>2759</v>
      </c>
      <c r="N420" t="s">
        <v>2760</v>
      </c>
      <c r="O420" t="s">
        <v>1388</v>
      </c>
      <c r="P420" t="s">
        <v>2761</v>
      </c>
      <c r="Q420">
        <f t="shared" si="10"/>
        <v>1250</v>
      </c>
      <c r="R420" t="s">
        <v>2479</v>
      </c>
      <c r="S420" t="s">
        <v>2480</v>
      </c>
      <c r="T420" t="s">
        <v>1162</v>
      </c>
      <c r="U420" s="75">
        <v>1250</v>
      </c>
      <c r="V420">
        <v>13.5</v>
      </c>
      <c r="W420">
        <v>16875</v>
      </c>
      <c r="AH420" s="16"/>
      <c r="AI420" t="s">
        <v>1375</v>
      </c>
    </row>
    <row r="421" spans="1:35" x14ac:dyDescent="0.25">
      <c r="A421" t="s">
        <v>2763</v>
      </c>
      <c r="B421" s="1">
        <v>7</v>
      </c>
      <c r="C421" t="s">
        <v>2755</v>
      </c>
      <c r="D421">
        <v>4559940</v>
      </c>
      <c r="E421" t="s">
        <v>2431</v>
      </c>
      <c r="F421" t="s">
        <v>1363</v>
      </c>
      <c r="G421" t="s">
        <v>1364</v>
      </c>
      <c r="H421" s="3" t="s">
        <v>2764</v>
      </c>
      <c r="I421">
        <v>2016</v>
      </c>
      <c r="J421" s="15" t="s">
        <v>2765</v>
      </c>
      <c r="K421">
        <v>2016</v>
      </c>
      <c r="L421" t="s">
        <v>1367</v>
      </c>
      <c r="M421" t="s">
        <v>2766</v>
      </c>
      <c r="O421" t="s">
        <v>2414</v>
      </c>
      <c r="P421" t="s">
        <v>2299</v>
      </c>
      <c r="Q421">
        <f t="shared" si="10"/>
        <v>600</v>
      </c>
      <c r="R421" t="s">
        <v>1381</v>
      </c>
      <c r="S421" t="s">
        <v>1382</v>
      </c>
      <c r="T421" t="s">
        <v>2306</v>
      </c>
      <c r="U421" s="75">
        <v>600</v>
      </c>
      <c r="V421">
        <v>14.5</v>
      </c>
      <c r="W421">
        <v>8700</v>
      </c>
      <c r="AH421" s="16"/>
      <c r="AI421" t="s">
        <v>1375</v>
      </c>
    </row>
    <row r="422" spans="1:35" x14ac:dyDescent="0.25">
      <c r="A422" t="s">
        <v>2767</v>
      </c>
      <c r="B422" s="1">
        <v>7</v>
      </c>
      <c r="C422" t="s">
        <v>2755</v>
      </c>
      <c r="D422">
        <v>4559940</v>
      </c>
      <c r="E422" t="s">
        <v>2431</v>
      </c>
      <c r="F422" t="s">
        <v>1363</v>
      </c>
      <c r="G422" t="s">
        <v>1364</v>
      </c>
      <c r="H422" s="3" t="s">
        <v>2764</v>
      </c>
      <c r="I422">
        <v>2016</v>
      </c>
      <c r="J422" s="15" t="s">
        <v>2765</v>
      </c>
      <c r="K422">
        <v>2016</v>
      </c>
      <c r="L422" t="s">
        <v>1367</v>
      </c>
      <c r="M422" t="s">
        <v>2766</v>
      </c>
      <c r="O422" t="s">
        <v>2414</v>
      </c>
      <c r="P422" t="s">
        <v>2299</v>
      </c>
      <c r="Q422">
        <f t="shared" si="10"/>
        <v>600</v>
      </c>
      <c r="R422" t="s">
        <v>2479</v>
      </c>
      <c r="S422" t="s">
        <v>2480</v>
      </c>
      <c r="T422" t="s">
        <v>2768</v>
      </c>
      <c r="U422" s="75">
        <v>600</v>
      </c>
      <c r="V422">
        <v>13.5</v>
      </c>
      <c r="W422">
        <v>8100</v>
      </c>
      <c r="AH422" s="16"/>
      <c r="AI422" t="s">
        <v>1375</v>
      </c>
    </row>
    <row r="423" spans="1:35" x14ac:dyDescent="0.25">
      <c r="A423" t="s">
        <v>2769</v>
      </c>
      <c r="B423" s="1">
        <v>7</v>
      </c>
      <c r="C423" t="s">
        <v>2744</v>
      </c>
      <c r="D423">
        <v>4525817</v>
      </c>
      <c r="E423" t="s">
        <v>2770</v>
      </c>
      <c r="F423" t="s">
        <v>1363</v>
      </c>
      <c r="G423" t="s">
        <v>1364</v>
      </c>
      <c r="H423" s="3" t="s">
        <v>2771</v>
      </c>
      <c r="I423">
        <v>2016</v>
      </c>
      <c r="J423" s="15" t="s">
        <v>2746</v>
      </c>
      <c r="K423">
        <v>2016</v>
      </c>
      <c r="L423" t="s">
        <v>1367</v>
      </c>
      <c r="M423" t="s">
        <v>2772</v>
      </c>
      <c r="O423" t="s">
        <v>1388</v>
      </c>
      <c r="P423" t="s">
        <v>849</v>
      </c>
      <c r="Q423">
        <f t="shared" si="10"/>
        <v>1000</v>
      </c>
      <c r="R423" t="s">
        <v>2479</v>
      </c>
      <c r="S423" t="s">
        <v>2480</v>
      </c>
      <c r="T423" t="s">
        <v>2773</v>
      </c>
      <c r="U423" s="75">
        <v>1000</v>
      </c>
      <c r="V423">
        <v>13.5</v>
      </c>
      <c r="W423">
        <v>13500</v>
      </c>
      <c r="AH423" s="16"/>
      <c r="AI423" t="s">
        <v>1375</v>
      </c>
    </row>
    <row r="424" spans="1:35" x14ac:dyDescent="0.25">
      <c r="A424" t="s">
        <v>2774</v>
      </c>
      <c r="B424" s="1">
        <v>7</v>
      </c>
      <c r="C424" t="s">
        <v>2744</v>
      </c>
      <c r="D424">
        <v>4525817</v>
      </c>
      <c r="E424" t="s">
        <v>2770</v>
      </c>
      <c r="F424" t="s">
        <v>1363</v>
      </c>
      <c r="G424" t="s">
        <v>1364</v>
      </c>
      <c r="H424" s="3" t="s">
        <v>2771</v>
      </c>
      <c r="I424">
        <v>2016</v>
      </c>
      <c r="J424" s="15" t="s">
        <v>2746</v>
      </c>
      <c r="K424">
        <v>2016</v>
      </c>
      <c r="L424" t="s">
        <v>1367</v>
      </c>
      <c r="M424" t="s">
        <v>2772</v>
      </c>
      <c r="O424" t="s">
        <v>1388</v>
      </c>
      <c r="P424" t="s">
        <v>849</v>
      </c>
      <c r="Q424">
        <f t="shared" si="10"/>
        <v>1000</v>
      </c>
      <c r="R424" t="s">
        <v>1381</v>
      </c>
      <c r="S424" t="s">
        <v>1382</v>
      </c>
      <c r="T424" t="s">
        <v>2311</v>
      </c>
      <c r="U424" s="75">
        <v>1000</v>
      </c>
      <c r="V424">
        <v>14.5</v>
      </c>
      <c r="W424">
        <v>14500</v>
      </c>
      <c r="AH424" s="16"/>
      <c r="AI424" t="s">
        <v>1375</v>
      </c>
    </row>
    <row r="425" spans="1:35" x14ac:dyDescent="0.25">
      <c r="A425" t="s">
        <v>2775</v>
      </c>
      <c r="B425" s="1">
        <v>7</v>
      </c>
      <c r="C425" t="s">
        <v>2744</v>
      </c>
      <c r="D425">
        <v>4570995</v>
      </c>
      <c r="E425" t="s">
        <v>2776</v>
      </c>
      <c r="F425" t="s">
        <v>1363</v>
      </c>
      <c r="G425" t="s">
        <v>1364</v>
      </c>
      <c r="H425" s="3" t="s">
        <v>2777</v>
      </c>
      <c r="I425">
        <v>2016</v>
      </c>
      <c r="J425" s="15" t="s">
        <v>2778</v>
      </c>
      <c r="K425">
        <v>2016</v>
      </c>
      <c r="L425" t="s">
        <v>1367</v>
      </c>
      <c r="M425" t="s">
        <v>2779</v>
      </c>
      <c r="N425" t="s">
        <v>2780</v>
      </c>
      <c r="O425" t="s">
        <v>1388</v>
      </c>
      <c r="P425" t="s">
        <v>849</v>
      </c>
      <c r="Q425">
        <f t="shared" si="10"/>
        <v>2000</v>
      </c>
      <c r="R425" t="s">
        <v>2479</v>
      </c>
      <c r="S425" t="s">
        <v>2480</v>
      </c>
      <c r="T425" t="s">
        <v>2311</v>
      </c>
      <c r="U425" s="75">
        <v>2000</v>
      </c>
      <c r="V425">
        <v>13.5</v>
      </c>
      <c r="W425">
        <v>27000</v>
      </c>
      <c r="AH425" s="16"/>
      <c r="AI425" t="s">
        <v>1375</v>
      </c>
    </row>
    <row r="426" spans="1:35" x14ac:dyDescent="0.25">
      <c r="A426" t="s">
        <v>2781</v>
      </c>
      <c r="B426" s="1">
        <v>7</v>
      </c>
      <c r="C426" t="s">
        <v>2744</v>
      </c>
      <c r="D426">
        <v>4570995</v>
      </c>
      <c r="E426" t="s">
        <v>2776</v>
      </c>
      <c r="F426" t="s">
        <v>1363</v>
      </c>
      <c r="G426" t="s">
        <v>1364</v>
      </c>
      <c r="H426" s="3" t="s">
        <v>2777</v>
      </c>
      <c r="I426">
        <v>2016</v>
      </c>
      <c r="J426" s="15" t="s">
        <v>2778</v>
      </c>
      <c r="K426">
        <v>2016</v>
      </c>
      <c r="L426" t="s">
        <v>1367</v>
      </c>
      <c r="M426" t="s">
        <v>2779</v>
      </c>
      <c r="N426" t="s">
        <v>2780</v>
      </c>
      <c r="O426" t="s">
        <v>1388</v>
      </c>
      <c r="P426" t="s">
        <v>849</v>
      </c>
      <c r="Q426">
        <f t="shared" si="10"/>
        <v>2000</v>
      </c>
      <c r="R426" t="s">
        <v>1838</v>
      </c>
      <c r="S426" t="s">
        <v>1839</v>
      </c>
      <c r="T426" t="s">
        <v>2782</v>
      </c>
      <c r="U426" s="75">
        <v>2000</v>
      </c>
      <c r="V426">
        <v>12.9</v>
      </c>
      <c r="W426">
        <v>25800</v>
      </c>
      <c r="AH426" s="16"/>
      <c r="AI426" t="s">
        <v>1375</v>
      </c>
    </row>
    <row r="427" spans="1:35" x14ac:dyDescent="0.25">
      <c r="A427" t="s">
        <v>2783</v>
      </c>
      <c r="B427" s="1">
        <v>7</v>
      </c>
      <c r="C427" t="s">
        <v>2744</v>
      </c>
      <c r="D427">
        <v>4570995</v>
      </c>
      <c r="E427" t="s">
        <v>2776</v>
      </c>
      <c r="F427" t="s">
        <v>1363</v>
      </c>
      <c r="G427" t="s">
        <v>1364</v>
      </c>
      <c r="H427" s="3" t="s">
        <v>2777</v>
      </c>
      <c r="I427">
        <v>2016</v>
      </c>
      <c r="J427" s="15" t="s">
        <v>2778</v>
      </c>
      <c r="K427">
        <v>2016</v>
      </c>
      <c r="L427" t="s">
        <v>1367</v>
      </c>
      <c r="M427" t="s">
        <v>2779</v>
      </c>
      <c r="N427" t="s">
        <v>2780</v>
      </c>
      <c r="O427" t="s">
        <v>1388</v>
      </c>
      <c r="P427" t="s">
        <v>849</v>
      </c>
      <c r="Q427">
        <f t="shared" si="10"/>
        <v>2000</v>
      </c>
      <c r="R427" t="s">
        <v>1381</v>
      </c>
      <c r="S427" t="s">
        <v>1382</v>
      </c>
      <c r="T427" t="s">
        <v>2311</v>
      </c>
      <c r="U427" s="75">
        <v>2000</v>
      </c>
      <c r="V427">
        <v>14.99</v>
      </c>
      <c r="W427">
        <v>29980</v>
      </c>
      <c r="AH427" s="16"/>
      <c r="AI427" t="s">
        <v>1375</v>
      </c>
    </row>
    <row r="428" spans="1:35" x14ac:dyDescent="0.25">
      <c r="A428" t="s">
        <v>2784</v>
      </c>
      <c r="B428" s="1">
        <v>7</v>
      </c>
      <c r="C428" t="s">
        <v>2744</v>
      </c>
      <c r="D428">
        <v>4480430</v>
      </c>
      <c r="E428" t="s">
        <v>2785</v>
      </c>
      <c r="F428" t="s">
        <v>1363</v>
      </c>
      <c r="G428" t="s">
        <v>1364</v>
      </c>
      <c r="H428" s="3" t="s">
        <v>2786</v>
      </c>
      <c r="I428">
        <v>2016</v>
      </c>
      <c r="J428" s="15" t="s">
        <v>2787</v>
      </c>
      <c r="K428">
        <v>2016</v>
      </c>
      <c r="L428" t="s">
        <v>1367</v>
      </c>
      <c r="M428" t="s">
        <v>2788</v>
      </c>
      <c r="N428" t="s">
        <v>2788</v>
      </c>
      <c r="O428" t="s">
        <v>1388</v>
      </c>
      <c r="P428" t="s">
        <v>849</v>
      </c>
      <c r="Q428">
        <f t="shared" si="10"/>
        <v>1868</v>
      </c>
      <c r="R428" t="s">
        <v>2479</v>
      </c>
      <c r="S428" t="s">
        <v>2480</v>
      </c>
      <c r="T428" t="s">
        <v>2311</v>
      </c>
      <c r="U428" s="75">
        <v>1868</v>
      </c>
      <c r="V428">
        <v>13.5</v>
      </c>
      <c r="W428">
        <v>25218</v>
      </c>
      <c r="AH428" s="16"/>
      <c r="AI428" t="s">
        <v>1375</v>
      </c>
    </row>
    <row r="429" spans="1:35" x14ac:dyDescent="0.25">
      <c r="A429" t="s">
        <v>2789</v>
      </c>
      <c r="B429" s="1">
        <v>7</v>
      </c>
      <c r="C429" t="s">
        <v>2744</v>
      </c>
      <c r="D429">
        <v>4565606</v>
      </c>
      <c r="E429" t="s">
        <v>2790</v>
      </c>
      <c r="F429" t="s">
        <v>1363</v>
      </c>
      <c r="G429" t="s">
        <v>1364</v>
      </c>
      <c r="H429" s="3" t="s">
        <v>2765</v>
      </c>
      <c r="I429">
        <v>2016</v>
      </c>
      <c r="J429" s="15" t="s">
        <v>2791</v>
      </c>
      <c r="K429">
        <v>2016</v>
      </c>
      <c r="L429" t="s">
        <v>1367</v>
      </c>
      <c r="M429" t="s">
        <v>2792</v>
      </c>
      <c r="N429" t="s">
        <v>2793</v>
      </c>
      <c r="O429" t="s">
        <v>1388</v>
      </c>
      <c r="P429" t="s">
        <v>849</v>
      </c>
      <c r="Q429">
        <f t="shared" si="10"/>
        <v>75</v>
      </c>
      <c r="R429" t="s">
        <v>1381</v>
      </c>
      <c r="S429" t="s">
        <v>1382</v>
      </c>
      <c r="T429" t="s">
        <v>2311</v>
      </c>
      <c r="U429" s="75">
        <v>75</v>
      </c>
      <c r="V429">
        <v>14.5</v>
      </c>
      <c r="W429">
        <v>1087.5</v>
      </c>
      <c r="AH429" s="16"/>
      <c r="AI429" t="s">
        <v>1375</v>
      </c>
    </row>
    <row r="430" spans="1:35" x14ac:dyDescent="0.25">
      <c r="A430" t="s">
        <v>2794</v>
      </c>
      <c r="B430" s="1">
        <v>7</v>
      </c>
      <c r="C430" t="s">
        <v>2744</v>
      </c>
      <c r="D430">
        <v>4565606</v>
      </c>
      <c r="E430" t="s">
        <v>2790</v>
      </c>
      <c r="F430" t="s">
        <v>1363</v>
      </c>
      <c r="G430" t="s">
        <v>1364</v>
      </c>
      <c r="H430" s="3" t="s">
        <v>2765</v>
      </c>
      <c r="I430">
        <v>2016</v>
      </c>
      <c r="J430" s="15" t="s">
        <v>2791</v>
      </c>
      <c r="K430">
        <v>2016</v>
      </c>
      <c r="L430" t="s">
        <v>1367</v>
      </c>
      <c r="M430" t="s">
        <v>2792</v>
      </c>
      <c r="N430" t="s">
        <v>2793</v>
      </c>
      <c r="O430" t="s">
        <v>1388</v>
      </c>
      <c r="P430" t="s">
        <v>849</v>
      </c>
      <c r="Q430">
        <f t="shared" si="10"/>
        <v>75</v>
      </c>
      <c r="R430" t="s">
        <v>2479</v>
      </c>
      <c r="S430" t="s">
        <v>2480</v>
      </c>
      <c r="T430" t="s">
        <v>2311</v>
      </c>
      <c r="U430" s="75">
        <v>75</v>
      </c>
      <c r="V430">
        <v>13.5</v>
      </c>
      <c r="W430">
        <v>1012.5</v>
      </c>
      <c r="AH430" s="16"/>
      <c r="AI430" t="s">
        <v>1375</v>
      </c>
    </row>
    <row r="431" spans="1:35" x14ac:dyDescent="0.25">
      <c r="A431" t="s">
        <v>2795</v>
      </c>
      <c r="B431" s="1">
        <v>7</v>
      </c>
      <c r="C431" t="s">
        <v>2744</v>
      </c>
      <c r="D431">
        <v>4565606</v>
      </c>
      <c r="E431" t="s">
        <v>2790</v>
      </c>
      <c r="F431" t="s">
        <v>1363</v>
      </c>
      <c r="G431" t="s">
        <v>1364</v>
      </c>
      <c r="H431" s="3" t="s">
        <v>2765</v>
      </c>
      <c r="I431">
        <v>2016</v>
      </c>
      <c r="J431" s="15" t="s">
        <v>2791</v>
      </c>
      <c r="K431">
        <v>2016</v>
      </c>
      <c r="L431" t="s">
        <v>1367</v>
      </c>
      <c r="M431" t="s">
        <v>2792</v>
      </c>
      <c r="N431" t="s">
        <v>2793</v>
      </c>
      <c r="O431" t="s">
        <v>1388</v>
      </c>
      <c r="P431" t="s">
        <v>849</v>
      </c>
      <c r="Q431">
        <f t="shared" si="10"/>
        <v>75</v>
      </c>
      <c r="R431" t="s">
        <v>2476</v>
      </c>
      <c r="S431" t="s">
        <v>2477</v>
      </c>
      <c r="T431" t="s">
        <v>2503</v>
      </c>
      <c r="U431" s="75">
        <v>75</v>
      </c>
      <c r="V431">
        <v>14</v>
      </c>
      <c r="W431">
        <v>1050</v>
      </c>
      <c r="AH431" s="16"/>
      <c r="AI431" t="s">
        <v>1375</v>
      </c>
    </row>
    <row r="432" spans="1:35" x14ac:dyDescent="0.25">
      <c r="A432" t="s">
        <v>2796</v>
      </c>
      <c r="B432" s="1">
        <v>7</v>
      </c>
      <c r="C432" t="s">
        <v>2755</v>
      </c>
      <c r="D432">
        <v>4711416</v>
      </c>
      <c r="E432" t="s">
        <v>2797</v>
      </c>
      <c r="F432" t="s">
        <v>1363</v>
      </c>
      <c r="G432" t="s">
        <v>1364</v>
      </c>
      <c r="H432" s="3" t="s">
        <v>2798</v>
      </c>
      <c r="I432">
        <v>2016</v>
      </c>
      <c r="J432" s="15" t="s">
        <v>2328</v>
      </c>
      <c r="K432">
        <v>2016</v>
      </c>
      <c r="L432" t="s">
        <v>1367</v>
      </c>
      <c r="M432" t="s">
        <v>2799</v>
      </c>
      <c r="N432" t="s">
        <v>2800</v>
      </c>
      <c r="O432" t="s">
        <v>1388</v>
      </c>
      <c r="P432" t="s">
        <v>2299</v>
      </c>
      <c r="Q432">
        <f t="shared" si="10"/>
        <v>2000</v>
      </c>
      <c r="R432" t="s">
        <v>1838</v>
      </c>
      <c r="S432" t="s">
        <v>1839</v>
      </c>
      <c r="T432" t="s">
        <v>2782</v>
      </c>
      <c r="U432" s="75">
        <v>2000</v>
      </c>
      <c r="V432">
        <v>13.25</v>
      </c>
      <c r="W432">
        <v>26500</v>
      </c>
      <c r="AH432" s="16"/>
      <c r="AI432" t="s">
        <v>1375</v>
      </c>
    </row>
    <row r="433" spans="1:35" x14ac:dyDescent="0.25">
      <c r="A433" t="s">
        <v>2801</v>
      </c>
      <c r="B433" s="1">
        <v>7</v>
      </c>
      <c r="C433" t="s">
        <v>2755</v>
      </c>
      <c r="D433">
        <v>4711416</v>
      </c>
      <c r="E433" t="s">
        <v>2797</v>
      </c>
      <c r="F433" t="s">
        <v>1363</v>
      </c>
      <c r="G433" t="s">
        <v>1364</v>
      </c>
      <c r="H433" s="3" t="s">
        <v>2798</v>
      </c>
      <c r="I433">
        <v>2016</v>
      </c>
      <c r="J433" s="15" t="s">
        <v>2328</v>
      </c>
      <c r="K433">
        <v>2016</v>
      </c>
      <c r="L433" t="s">
        <v>1367</v>
      </c>
      <c r="M433" t="s">
        <v>2799</v>
      </c>
      <c r="N433" t="s">
        <v>2800</v>
      </c>
      <c r="O433" t="s">
        <v>1388</v>
      </c>
      <c r="P433" t="s">
        <v>2299</v>
      </c>
      <c r="Q433">
        <f t="shared" si="10"/>
        <v>2000</v>
      </c>
      <c r="R433" t="s">
        <v>2479</v>
      </c>
      <c r="S433" t="s">
        <v>2480</v>
      </c>
      <c r="T433" t="s">
        <v>2311</v>
      </c>
      <c r="U433" s="75">
        <v>2000</v>
      </c>
      <c r="V433">
        <v>13.5</v>
      </c>
      <c r="W433">
        <v>27000</v>
      </c>
      <c r="AH433" s="16"/>
      <c r="AI433" t="s">
        <v>1375</v>
      </c>
    </row>
    <row r="434" spans="1:35" x14ac:dyDescent="0.25">
      <c r="A434" t="s">
        <v>2802</v>
      </c>
      <c r="B434" s="1">
        <v>7</v>
      </c>
      <c r="C434" t="s">
        <v>2744</v>
      </c>
      <c r="D434">
        <v>4650700</v>
      </c>
      <c r="E434" t="s">
        <v>2803</v>
      </c>
      <c r="F434" t="s">
        <v>1363</v>
      </c>
      <c r="G434" t="s">
        <v>1364</v>
      </c>
      <c r="H434" s="3" t="s">
        <v>2804</v>
      </c>
      <c r="I434">
        <v>2016</v>
      </c>
      <c r="J434" s="15" t="s">
        <v>2805</v>
      </c>
      <c r="K434">
        <v>2016</v>
      </c>
      <c r="L434" t="s">
        <v>1367</v>
      </c>
      <c r="M434" t="s">
        <v>2806</v>
      </c>
      <c r="O434" t="s">
        <v>2414</v>
      </c>
      <c r="P434" t="s">
        <v>849</v>
      </c>
      <c r="Q434">
        <f t="shared" si="10"/>
        <v>80</v>
      </c>
      <c r="R434" t="s">
        <v>2479</v>
      </c>
      <c r="S434" t="s">
        <v>2480</v>
      </c>
      <c r="T434" t="s">
        <v>2311</v>
      </c>
      <c r="U434" s="75">
        <v>80</v>
      </c>
      <c r="V434">
        <v>13.5</v>
      </c>
      <c r="W434">
        <v>1080</v>
      </c>
      <c r="AH434" s="16"/>
      <c r="AI434" t="s">
        <v>1375</v>
      </c>
    </row>
    <row r="435" spans="1:35" x14ac:dyDescent="0.25">
      <c r="A435" t="s">
        <v>2807</v>
      </c>
      <c r="B435" s="1">
        <v>7</v>
      </c>
      <c r="C435" t="s">
        <v>2744</v>
      </c>
      <c r="D435">
        <v>4650700</v>
      </c>
      <c r="E435" t="s">
        <v>2803</v>
      </c>
      <c r="F435" t="s">
        <v>1363</v>
      </c>
      <c r="G435" t="s">
        <v>1364</v>
      </c>
      <c r="H435" s="3" t="s">
        <v>2804</v>
      </c>
      <c r="I435">
        <v>2016</v>
      </c>
      <c r="J435" s="15" t="s">
        <v>2805</v>
      </c>
      <c r="K435">
        <v>2016</v>
      </c>
      <c r="L435" t="s">
        <v>1367</v>
      </c>
      <c r="M435" t="s">
        <v>2806</v>
      </c>
      <c r="O435" t="s">
        <v>2414</v>
      </c>
      <c r="P435" t="s">
        <v>849</v>
      </c>
      <c r="Q435">
        <f t="shared" si="10"/>
        <v>80</v>
      </c>
      <c r="R435" t="s">
        <v>1381</v>
      </c>
      <c r="S435" t="s">
        <v>1382</v>
      </c>
      <c r="T435" t="s">
        <v>2808</v>
      </c>
      <c r="U435" s="75">
        <v>80</v>
      </c>
      <c r="V435">
        <v>14.5</v>
      </c>
      <c r="W435">
        <v>1160</v>
      </c>
      <c r="AH435" s="16"/>
      <c r="AI435" t="s">
        <v>1375</v>
      </c>
    </row>
    <row r="436" spans="1:35" x14ac:dyDescent="0.25">
      <c r="A436" t="s">
        <v>2809</v>
      </c>
      <c r="B436" s="1">
        <v>7</v>
      </c>
      <c r="C436" t="s">
        <v>2744</v>
      </c>
      <c r="D436">
        <v>4743865</v>
      </c>
      <c r="E436" t="s">
        <v>2810</v>
      </c>
      <c r="F436" t="s">
        <v>1363</v>
      </c>
      <c r="G436" t="s">
        <v>1364</v>
      </c>
      <c r="H436" s="3" t="s">
        <v>2811</v>
      </c>
      <c r="I436">
        <v>2016</v>
      </c>
      <c r="J436" s="15" t="s">
        <v>2812</v>
      </c>
      <c r="K436">
        <v>2016</v>
      </c>
      <c r="L436" t="s">
        <v>1367</v>
      </c>
      <c r="M436" t="s">
        <v>2813</v>
      </c>
      <c r="O436" t="s">
        <v>2305</v>
      </c>
      <c r="P436" t="s">
        <v>849</v>
      </c>
      <c r="Q436">
        <f t="shared" si="10"/>
        <v>1000</v>
      </c>
      <c r="R436" t="s">
        <v>2479</v>
      </c>
      <c r="S436" t="s">
        <v>2480</v>
      </c>
      <c r="T436" t="s">
        <v>2311</v>
      </c>
      <c r="U436" s="75">
        <v>1000</v>
      </c>
      <c r="V436">
        <v>13.5</v>
      </c>
      <c r="W436">
        <v>13500</v>
      </c>
      <c r="AH436" s="16"/>
      <c r="AI436" t="s">
        <v>1375</v>
      </c>
    </row>
    <row r="437" spans="1:35" x14ac:dyDescent="0.25">
      <c r="A437" t="s">
        <v>2814</v>
      </c>
      <c r="B437" s="1">
        <v>7</v>
      </c>
      <c r="C437" t="s">
        <v>2744</v>
      </c>
      <c r="D437">
        <v>4743865</v>
      </c>
      <c r="E437" t="s">
        <v>2810</v>
      </c>
      <c r="F437" t="s">
        <v>1363</v>
      </c>
      <c r="G437" t="s">
        <v>1364</v>
      </c>
      <c r="H437" s="3" t="s">
        <v>2811</v>
      </c>
      <c r="I437">
        <v>2016</v>
      </c>
      <c r="J437" s="15" t="s">
        <v>2812</v>
      </c>
      <c r="K437">
        <v>2016</v>
      </c>
      <c r="L437" t="s">
        <v>1367</v>
      </c>
      <c r="M437" t="s">
        <v>2813</v>
      </c>
      <c r="O437" t="s">
        <v>2305</v>
      </c>
      <c r="P437" t="s">
        <v>849</v>
      </c>
      <c r="Q437">
        <f t="shared" si="10"/>
        <v>1000</v>
      </c>
      <c r="R437" t="s">
        <v>1838</v>
      </c>
      <c r="S437" t="s">
        <v>1839</v>
      </c>
      <c r="T437" t="s">
        <v>2782</v>
      </c>
      <c r="U437" s="75">
        <v>1000</v>
      </c>
      <c r="V437">
        <v>13</v>
      </c>
      <c r="W437">
        <v>13000</v>
      </c>
      <c r="AH437" s="16"/>
      <c r="AI437" t="s">
        <v>1375</v>
      </c>
    </row>
    <row r="438" spans="1:35" x14ac:dyDescent="0.25">
      <c r="A438" t="s">
        <v>2815</v>
      </c>
      <c r="B438" s="1">
        <v>7</v>
      </c>
      <c r="C438" t="s">
        <v>2744</v>
      </c>
      <c r="D438">
        <v>7641621</v>
      </c>
      <c r="E438" t="s">
        <v>2816</v>
      </c>
      <c r="F438" t="s">
        <v>1363</v>
      </c>
      <c r="G438" t="s">
        <v>1364</v>
      </c>
      <c r="H438" s="3" t="s">
        <v>2333</v>
      </c>
      <c r="I438">
        <v>2018</v>
      </c>
      <c r="J438" s="15" t="s">
        <v>2334</v>
      </c>
      <c r="K438">
        <v>2018</v>
      </c>
      <c r="L438" t="s">
        <v>1367</v>
      </c>
      <c r="M438" t="s">
        <v>2817</v>
      </c>
      <c r="N438" t="s">
        <v>2818</v>
      </c>
      <c r="O438" t="s">
        <v>1388</v>
      </c>
      <c r="P438" t="s">
        <v>849</v>
      </c>
      <c r="Q438">
        <f t="shared" si="10"/>
        <v>4000</v>
      </c>
      <c r="R438" t="s">
        <v>2479</v>
      </c>
      <c r="S438" t="s">
        <v>2480</v>
      </c>
      <c r="T438" t="s">
        <v>2311</v>
      </c>
      <c r="U438" s="75">
        <v>4000</v>
      </c>
      <c r="V438">
        <v>14</v>
      </c>
      <c r="W438">
        <v>56000</v>
      </c>
      <c r="AH438" s="16"/>
      <c r="AI438" t="s">
        <v>1375</v>
      </c>
    </row>
    <row r="439" spans="1:35" x14ac:dyDescent="0.25">
      <c r="A439" t="s">
        <v>2819</v>
      </c>
      <c r="B439" s="1">
        <v>7</v>
      </c>
      <c r="C439" t="s">
        <v>2744</v>
      </c>
      <c r="D439">
        <v>4847547</v>
      </c>
      <c r="E439" t="s">
        <v>2820</v>
      </c>
      <c r="F439" t="s">
        <v>1363</v>
      </c>
      <c r="G439" t="s">
        <v>1364</v>
      </c>
      <c r="H439" s="3" t="s">
        <v>2821</v>
      </c>
      <c r="I439">
        <v>2016</v>
      </c>
      <c r="J439" s="15" t="s">
        <v>2822</v>
      </c>
      <c r="K439">
        <v>2016</v>
      </c>
      <c r="L439" t="s">
        <v>1367</v>
      </c>
      <c r="M439" t="s">
        <v>2823</v>
      </c>
      <c r="O439" t="s">
        <v>2414</v>
      </c>
      <c r="P439" t="s">
        <v>849</v>
      </c>
      <c r="Q439">
        <f t="shared" si="10"/>
        <v>250</v>
      </c>
      <c r="R439" t="s">
        <v>2347</v>
      </c>
      <c r="S439" t="s">
        <v>2348</v>
      </c>
      <c r="T439" t="s">
        <v>2824</v>
      </c>
      <c r="U439" s="75">
        <v>250</v>
      </c>
      <c r="V439">
        <v>17</v>
      </c>
      <c r="W439">
        <v>4250</v>
      </c>
      <c r="AH439" s="16"/>
      <c r="AI439" t="s">
        <v>1375</v>
      </c>
    </row>
    <row r="440" spans="1:35" x14ac:dyDescent="0.25">
      <c r="A440" t="s">
        <v>2825</v>
      </c>
      <c r="B440" s="1">
        <v>7</v>
      </c>
      <c r="C440" t="s">
        <v>2744</v>
      </c>
      <c r="D440">
        <v>4847547</v>
      </c>
      <c r="E440" t="s">
        <v>2820</v>
      </c>
      <c r="F440" t="s">
        <v>1363</v>
      </c>
      <c r="G440" t="s">
        <v>1364</v>
      </c>
      <c r="H440" s="3" t="s">
        <v>2821</v>
      </c>
      <c r="I440">
        <v>2016</v>
      </c>
      <c r="J440" s="15" t="s">
        <v>2822</v>
      </c>
      <c r="K440">
        <v>2016</v>
      </c>
      <c r="L440" t="s">
        <v>1367</v>
      </c>
      <c r="M440" t="s">
        <v>2823</v>
      </c>
      <c r="O440" t="s">
        <v>2414</v>
      </c>
      <c r="P440" t="s">
        <v>849</v>
      </c>
      <c r="Q440">
        <f t="shared" si="10"/>
        <v>250</v>
      </c>
      <c r="R440" t="s">
        <v>1381</v>
      </c>
      <c r="S440" t="s">
        <v>1382</v>
      </c>
      <c r="T440" t="s">
        <v>2311</v>
      </c>
      <c r="U440" s="75">
        <v>250</v>
      </c>
      <c r="V440">
        <v>14.5</v>
      </c>
      <c r="W440">
        <v>3625</v>
      </c>
      <c r="AH440" s="16"/>
      <c r="AI440" t="s">
        <v>1375</v>
      </c>
    </row>
    <row r="441" spans="1:35" x14ac:dyDescent="0.25">
      <c r="A441" t="s">
        <v>2826</v>
      </c>
      <c r="B441" s="1">
        <v>7</v>
      </c>
      <c r="C441" t="s">
        <v>2744</v>
      </c>
      <c r="D441">
        <v>4847547</v>
      </c>
      <c r="E441" t="s">
        <v>2820</v>
      </c>
      <c r="F441" t="s">
        <v>1363</v>
      </c>
      <c r="G441" t="s">
        <v>1364</v>
      </c>
      <c r="H441" s="3" t="s">
        <v>2821</v>
      </c>
      <c r="I441">
        <v>2016</v>
      </c>
      <c r="J441" s="15" t="s">
        <v>2822</v>
      </c>
      <c r="K441">
        <v>2016</v>
      </c>
      <c r="L441" t="s">
        <v>1367</v>
      </c>
      <c r="M441" t="s">
        <v>2823</v>
      </c>
      <c r="O441" t="s">
        <v>2414</v>
      </c>
      <c r="P441" t="s">
        <v>849</v>
      </c>
      <c r="Q441">
        <f t="shared" si="10"/>
        <v>250</v>
      </c>
      <c r="R441" t="s">
        <v>2476</v>
      </c>
      <c r="S441" t="s">
        <v>2477</v>
      </c>
      <c r="T441" t="s">
        <v>587</v>
      </c>
      <c r="U441" s="75">
        <v>250</v>
      </c>
      <c r="V441">
        <v>17.8</v>
      </c>
      <c r="W441">
        <v>4450</v>
      </c>
      <c r="AH441" s="16"/>
      <c r="AI441" t="s">
        <v>1375</v>
      </c>
    </row>
    <row r="442" spans="1:35" x14ac:dyDescent="0.25">
      <c r="A442" t="s">
        <v>2827</v>
      </c>
      <c r="B442" s="1">
        <v>7</v>
      </c>
      <c r="C442" t="s">
        <v>2744</v>
      </c>
      <c r="D442">
        <v>4810511</v>
      </c>
      <c r="E442" t="s">
        <v>2828</v>
      </c>
      <c r="F442" t="s">
        <v>1363</v>
      </c>
      <c r="G442" t="s">
        <v>1364</v>
      </c>
      <c r="H442" s="3" t="s">
        <v>2829</v>
      </c>
      <c r="I442">
        <v>2016</v>
      </c>
      <c r="J442" s="15" t="s">
        <v>2822</v>
      </c>
      <c r="K442">
        <v>2016</v>
      </c>
      <c r="L442" t="s">
        <v>1367</v>
      </c>
      <c r="M442" t="s">
        <v>2830</v>
      </c>
      <c r="N442" t="s">
        <v>2830</v>
      </c>
      <c r="O442" t="s">
        <v>2414</v>
      </c>
      <c r="P442" t="s">
        <v>849</v>
      </c>
      <c r="Q442">
        <f t="shared" si="10"/>
        <v>500</v>
      </c>
      <c r="R442" t="s">
        <v>1381</v>
      </c>
      <c r="S442" t="s">
        <v>1382</v>
      </c>
      <c r="T442" t="s">
        <v>2311</v>
      </c>
      <c r="U442" s="75">
        <v>500</v>
      </c>
      <c r="V442">
        <v>14.5</v>
      </c>
      <c r="W442">
        <v>7250</v>
      </c>
      <c r="AH442" s="16"/>
      <c r="AI442" t="s">
        <v>1375</v>
      </c>
    </row>
    <row r="443" spans="1:35" x14ac:dyDescent="0.25">
      <c r="A443" t="s">
        <v>2831</v>
      </c>
      <c r="B443" s="1">
        <v>7</v>
      </c>
      <c r="C443" t="s">
        <v>2744</v>
      </c>
      <c r="D443">
        <v>4810511</v>
      </c>
      <c r="E443" t="s">
        <v>2828</v>
      </c>
      <c r="F443" t="s">
        <v>1363</v>
      </c>
      <c r="G443" t="s">
        <v>1364</v>
      </c>
      <c r="H443" s="3" t="s">
        <v>2829</v>
      </c>
      <c r="I443">
        <v>2016</v>
      </c>
      <c r="J443" s="15" t="s">
        <v>2822</v>
      </c>
      <c r="K443">
        <v>2016</v>
      </c>
      <c r="L443" t="s">
        <v>1367</v>
      </c>
      <c r="M443" t="s">
        <v>2830</v>
      </c>
      <c r="N443" t="s">
        <v>2830</v>
      </c>
      <c r="O443" t="s">
        <v>2414</v>
      </c>
      <c r="P443" t="s">
        <v>849</v>
      </c>
      <c r="Q443">
        <f t="shared" si="10"/>
        <v>500</v>
      </c>
      <c r="R443" t="s">
        <v>2476</v>
      </c>
      <c r="S443" t="s">
        <v>2477</v>
      </c>
      <c r="T443" t="s">
        <v>2832</v>
      </c>
      <c r="U443" s="75">
        <v>500</v>
      </c>
      <c r="V443">
        <v>17.8</v>
      </c>
      <c r="W443">
        <v>8900</v>
      </c>
      <c r="AH443" s="16"/>
      <c r="AI443" t="s">
        <v>1375</v>
      </c>
    </row>
    <row r="444" spans="1:35" x14ac:dyDescent="0.25">
      <c r="A444" t="s">
        <v>2833</v>
      </c>
      <c r="B444" s="1">
        <v>7</v>
      </c>
      <c r="C444" t="s">
        <v>2744</v>
      </c>
      <c r="D444">
        <v>4810511</v>
      </c>
      <c r="E444" t="s">
        <v>2828</v>
      </c>
      <c r="F444" t="s">
        <v>1363</v>
      </c>
      <c r="G444" t="s">
        <v>1364</v>
      </c>
      <c r="H444" s="3" t="s">
        <v>2829</v>
      </c>
      <c r="I444">
        <v>2016</v>
      </c>
      <c r="J444" s="15" t="s">
        <v>2822</v>
      </c>
      <c r="K444">
        <v>2016</v>
      </c>
      <c r="L444" t="s">
        <v>1367</v>
      </c>
      <c r="M444" t="s">
        <v>2830</v>
      </c>
      <c r="N444" t="s">
        <v>2830</v>
      </c>
      <c r="O444" t="s">
        <v>2414</v>
      </c>
      <c r="P444" t="s">
        <v>849</v>
      </c>
      <c r="Q444">
        <f t="shared" si="10"/>
        <v>500</v>
      </c>
      <c r="R444" t="s">
        <v>2479</v>
      </c>
      <c r="S444" t="s">
        <v>2480</v>
      </c>
      <c r="T444" t="s">
        <v>2311</v>
      </c>
      <c r="U444" s="75">
        <v>500</v>
      </c>
      <c r="V444">
        <v>13.5</v>
      </c>
      <c r="W444">
        <v>6750</v>
      </c>
      <c r="AH444" s="16"/>
      <c r="AI444" t="s">
        <v>1375</v>
      </c>
    </row>
    <row r="445" spans="1:35" x14ac:dyDescent="0.25">
      <c r="A445" t="s">
        <v>2834</v>
      </c>
      <c r="B445" s="1">
        <v>7</v>
      </c>
      <c r="C445" t="s">
        <v>2744</v>
      </c>
      <c r="D445">
        <v>4810511</v>
      </c>
      <c r="E445" t="s">
        <v>2828</v>
      </c>
      <c r="F445" t="s">
        <v>1363</v>
      </c>
      <c r="G445" t="s">
        <v>1364</v>
      </c>
      <c r="H445" s="3" t="s">
        <v>2829</v>
      </c>
      <c r="I445">
        <v>2016</v>
      </c>
      <c r="J445" s="15" t="s">
        <v>2822</v>
      </c>
      <c r="K445">
        <v>2016</v>
      </c>
      <c r="L445" t="s">
        <v>1367</v>
      </c>
      <c r="M445" t="s">
        <v>2830</v>
      </c>
      <c r="N445" t="s">
        <v>2830</v>
      </c>
      <c r="O445" t="s">
        <v>2414</v>
      </c>
      <c r="P445" t="s">
        <v>849</v>
      </c>
      <c r="Q445">
        <f t="shared" si="10"/>
        <v>500</v>
      </c>
      <c r="R445" t="s">
        <v>2347</v>
      </c>
      <c r="S445" t="s">
        <v>2348</v>
      </c>
      <c r="T445" t="s">
        <v>587</v>
      </c>
      <c r="U445" s="75">
        <v>500</v>
      </c>
      <c r="V445">
        <v>18.2</v>
      </c>
      <c r="W445">
        <v>9100</v>
      </c>
      <c r="AH445" s="16"/>
      <c r="AI445" t="s">
        <v>1375</v>
      </c>
    </row>
    <row r="446" spans="1:35" x14ac:dyDescent="0.25">
      <c r="A446" t="s">
        <v>2835</v>
      </c>
      <c r="B446" s="1">
        <v>7</v>
      </c>
      <c r="C446" t="s">
        <v>2744</v>
      </c>
      <c r="D446">
        <v>4907221</v>
      </c>
      <c r="E446" t="s">
        <v>2836</v>
      </c>
      <c r="F446" t="s">
        <v>1363</v>
      </c>
      <c r="G446" t="s">
        <v>1364</v>
      </c>
      <c r="H446" s="3" t="s">
        <v>2338</v>
      </c>
      <c r="I446">
        <v>2016</v>
      </c>
      <c r="J446" s="15" t="s">
        <v>2339</v>
      </c>
      <c r="K446">
        <v>2016</v>
      </c>
      <c r="L446" t="s">
        <v>1367</v>
      </c>
      <c r="M446" t="s">
        <v>2837</v>
      </c>
      <c r="O446" t="s">
        <v>2305</v>
      </c>
      <c r="P446" t="s">
        <v>849</v>
      </c>
      <c r="Q446">
        <f t="shared" si="10"/>
        <v>1200</v>
      </c>
      <c r="R446" t="s">
        <v>1381</v>
      </c>
      <c r="S446" t="s">
        <v>1382</v>
      </c>
      <c r="T446" t="s">
        <v>2311</v>
      </c>
      <c r="U446" s="75">
        <v>1200</v>
      </c>
      <c r="V446">
        <v>14.5</v>
      </c>
      <c r="W446">
        <v>17400</v>
      </c>
      <c r="AH446" s="16"/>
      <c r="AI446" t="s">
        <v>1375</v>
      </c>
    </row>
    <row r="447" spans="1:35" x14ac:dyDescent="0.25">
      <c r="A447" t="s">
        <v>2838</v>
      </c>
      <c r="B447" s="1">
        <v>7</v>
      </c>
      <c r="C447" t="s">
        <v>2744</v>
      </c>
      <c r="D447">
        <v>4907221</v>
      </c>
      <c r="E447" t="s">
        <v>2836</v>
      </c>
      <c r="F447" t="s">
        <v>1363</v>
      </c>
      <c r="G447" t="s">
        <v>1364</v>
      </c>
      <c r="H447" s="3" t="s">
        <v>2338</v>
      </c>
      <c r="I447">
        <v>2016</v>
      </c>
      <c r="J447" s="15" t="s">
        <v>2339</v>
      </c>
      <c r="K447">
        <v>2016</v>
      </c>
      <c r="L447" t="s">
        <v>1367</v>
      </c>
      <c r="M447" t="s">
        <v>2837</v>
      </c>
      <c r="O447" t="s">
        <v>2305</v>
      </c>
      <c r="P447" t="s">
        <v>849</v>
      </c>
      <c r="Q447">
        <f t="shared" si="10"/>
        <v>1200</v>
      </c>
      <c r="R447" t="s">
        <v>2479</v>
      </c>
      <c r="S447" t="s">
        <v>2480</v>
      </c>
      <c r="T447" t="s">
        <v>2311</v>
      </c>
      <c r="U447" s="75">
        <v>1200</v>
      </c>
      <c r="V447">
        <v>13.5</v>
      </c>
      <c r="W447">
        <v>16200</v>
      </c>
      <c r="AH447" s="16"/>
      <c r="AI447" t="s">
        <v>1375</v>
      </c>
    </row>
    <row r="448" spans="1:35" x14ac:dyDescent="0.25">
      <c r="A448" t="s">
        <v>2839</v>
      </c>
      <c r="B448" s="1">
        <v>7</v>
      </c>
      <c r="C448" t="s">
        <v>2755</v>
      </c>
      <c r="D448">
        <v>4891864</v>
      </c>
      <c r="E448" t="s">
        <v>2840</v>
      </c>
      <c r="F448" t="s">
        <v>1363</v>
      </c>
      <c r="G448" t="s">
        <v>1364</v>
      </c>
      <c r="H448" s="3" t="s">
        <v>2841</v>
      </c>
      <c r="I448">
        <v>2016</v>
      </c>
      <c r="J448" s="15" t="s">
        <v>2842</v>
      </c>
      <c r="K448">
        <v>2016</v>
      </c>
      <c r="L448" t="s">
        <v>1367</v>
      </c>
      <c r="M448" t="s">
        <v>2759</v>
      </c>
      <c r="N448" t="s">
        <v>2759</v>
      </c>
      <c r="O448" t="s">
        <v>1388</v>
      </c>
      <c r="P448" t="s">
        <v>2299</v>
      </c>
      <c r="Q448">
        <f t="shared" si="10"/>
        <v>5000</v>
      </c>
      <c r="R448" t="s">
        <v>1381</v>
      </c>
      <c r="S448" t="s">
        <v>1382</v>
      </c>
      <c r="T448" t="s">
        <v>2306</v>
      </c>
      <c r="U448" s="75">
        <v>5000</v>
      </c>
      <c r="V448">
        <v>14.5</v>
      </c>
      <c r="W448">
        <v>72500</v>
      </c>
      <c r="AH448" s="16"/>
      <c r="AI448" t="s">
        <v>1375</v>
      </c>
    </row>
    <row r="449" spans="1:35" x14ac:dyDescent="0.25">
      <c r="A449" t="s">
        <v>2843</v>
      </c>
      <c r="B449" s="1">
        <v>7</v>
      </c>
      <c r="C449" t="s">
        <v>2755</v>
      </c>
      <c r="D449">
        <v>4891864</v>
      </c>
      <c r="E449" t="s">
        <v>2840</v>
      </c>
      <c r="F449" t="s">
        <v>1363</v>
      </c>
      <c r="G449" t="s">
        <v>1364</v>
      </c>
      <c r="H449" s="3" t="s">
        <v>2841</v>
      </c>
      <c r="I449">
        <v>2016</v>
      </c>
      <c r="J449" s="15" t="s">
        <v>2842</v>
      </c>
      <c r="K449">
        <v>2016</v>
      </c>
      <c r="L449" t="s">
        <v>1367</v>
      </c>
      <c r="M449" t="s">
        <v>2759</v>
      </c>
      <c r="N449" t="s">
        <v>2759</v>
      </c>
      <c r="O449" t="s">
        <v>1388</v>
      </c>
      <c r="P449" t="s">
        <v>2299</v>
      </c>
      <c r="Q449">
        <f t="shared" si="10"/>
        <v>5000</v>
      </c>
      <c r="R449" t="s">
        <v>2479</v>
      </c>
      <c r="S449" t="s">
        <v>2480</v>
      </c>
      <c r="T449" t="s">
        <v>2311</v>
      </c>
      <c r="U449" s="75">
        <v>5000</v>
      </c>
      <c r="V449">
        <v>13.15</v>
      </c>
      <c r="W449">
        <v>65750</v>
      </c>
      <c r="AH449" s="16"/>
      <c r="AI449" t="s">
        <v>1375</v>
      </c>
    </row>
    <row r="450" spans="1:35" x14ac:dyDescent="0.25">
      <c r="A450" t="s">
        <v>2844</v>
      </c>
      <c r="B450" s="1">
        <v>7</v>
      </c>
      <c r="C450" t="s">
        <v>2744</v>
      </c>
      <c r="D450">
        <v>5060672</v>
      </c>
      <c r="E450" t="s">
        <v>2845</v>
      </c>
      <c r="F450" t="s">
        <v>1363</v>
      </c>
      <c r="G450" t="s">
        <v>1364</v>
      </c>
      <c r="H450" s="3" t="s">
        <v>2846</v>
      </c>
      <c r="I450">
        <v>2016</v>
      </c>
      <c r="J450" s="15" t="s">
        <v>2847</v>
      </c>
      <c r="K450">
        <v>2016</v>
      </c>
      <c r="L450" t="s">
        <v>1367</v>
      </c>
      <c r="M450" t="s">
        <v>2848</v>
      </c>
      <c r="N450" t="s">
        <v>2849</v>
      </c>
      <c r="O450" t="s">
        <v>2305</v>
      </c>
      <c r="P450" t="s">
        <v>849</v>
      </c>
      <c r="Q450">
        <f t="shared" ref="Q450:Q513" si="11">U450</f>
        <v>250</v>
      </c>
      <c r="R450" t="s">
        <v>1381</v>
      </c>
      <c r="S450" t="s">
        <v>1382</v>
      </c>
      <c r="T450" t="s">
        <v>2503</v>
      </c>
      <c r="U450" s="75">
        <v>250</v>
      </c>
      <c r="V450">
        <v>14.5</v>
      </c>
      <c r="W450">
        <v>3625</v>
      </c>
      <c r="AH450" s="16"/>
      <c r="AI450" t="s">
        <v>1375</v>
      </c>
    </row>
    <row r="451" spans="1:35" x14ac:dyDescent="0.25">
      <c r="A451" t="s">
        <v>2850</v>
      </c>
      <c r="B451" s="1">
        <v>7</v>
      </c>
      <c r="C451" t="s">
        <v>2744</v>
      </c>
      <c r="D451">
        <v>5060672</v>
      </c>
      <c r="E451" t="s">
        <v>2845</v>
      </c>
      <c r="F451" t="s">
        <v>1363</v>
      </c>
      <c r="G451" t="s">
        <v>1364</v>
      </c>
      <c r="H451" s="3" t="s">
        <v>2846</v>
      </c>
      <c r="I451">
        <v>2016</v>
      </c>
      <c r="J451" s="15" t="s">
        <v>2847</v>
      </c>
      <c r="K451">
        <v>2016</v>
      </c>
      <c r="L451" t="s">
        <v>1367</v>
      </c>
      <c r="M451" t="s">
        <v>2848</v>
      </c>
      <c r="N451" t="s">
        <v>2849</v>
      </c>
      <c r="O451" t="s">
        <v>2305</v>
      </c>
      <c r="P451" t="s">
        <v>849</v>
      </c>
      <c r="Q451">
        <f t="shared" si="11"/>
        <v>250</v>
      </c>
      <c r="R451" t="s">
        <v>2476</v>
      </c>
      <c r="S451" t="s">
        <v>2477</v>
      </c>
      <c r="T451" t="s">
        <v>587</v>
      </c>
      <c r="U451" s="75">
        <v>250</v>
      </c>
      <c r="V451">
        <v>17.8</v>
      </c>
      <c r="W451">
        <v>4450</v>
      </c>
      <c r="AH451" s="16"/>
      <c r="AI451" t="s">
        <v>1375</v>
      </c>
    </row>
    <row r="452" spans="1:35" x14ac:dyDescent="0.25">
      <c r="A452" t="s">
        <v>2851</v>
      </c>
      <c r="B452" s="1">
        <v>7</v>
      </c>
      <c r="C452" t="s">
        <v>2744</v>
      </c>
      <c r="D452">
        <v>5104076</v>
      </c>
      <c r="E452" t="s">
        <v>2852</v>
      </c>
      <c r="F452" t="s">
        <v>1363</v>
      </c>
      <c r="G452" t="s">
        <v>1364</v>
      </c>
      <c r="H452" s="3" t="s">
        <v>2853</v>
      </c>
      <c r="I452">
        <v>2016</v>
      </c>
      <c r="J452" s="15" t="s">
        <v>2854</v>
      </c>
      <c r="K452">
        <v>2016</v>
      </c>
      <c r="L452" t="s">
        <v>1367</v>
      </c>
      <c r="M452" t="s">
        <v>2855</v>
      </c>
      <c r="O452" t="s">
        <v>1388</v>
      </c>
      <c r="P452" t="s">
        <v>849</v>
      </c>
      <c r="Q452">
        <f t="shared" si="11"/>
        <v>518</v>
      </c>
      <c r="R452" t="s">
        <v>2479</v>
      </c>
      <c r="S452" t="s">
        <v>2480</v>
      </c>
      <c r="T452" t="s">
        <v>2311</v>
      </c>
      <c r="U452" s="75">
        <v>518</v>
      </c>
      <c r="V452">
        <v>13.5</v>
      </c>
      <c r="W452">
        <v>6993</v>
      </c>
      <c r="AH452" s="16"/>
      <c r="AI452" t="s">
        <v>1375</v>
      </c>
    </row>
    <row r="453" spans="1:35" x14ac:dyDescent="0.25">
      <c r="A453" t="s">
        <v>2856</v>
      </c>
      <c r="B453" s="1">
        <v>7</v>
      </c>
      <c r="C453" t="s">
        <v>2744</v>
      </c>
      <c r="D453">
        <v>5104076</v>
      </c>
      <c r="E453" t="s">
        <v>2852</v>
      </c>
      <c r="F453" t="s">
        <v>1363</v>
      </c>
      <c r="G453" t="s">
        <v>1364</v>
      </c>
      <c r="H453" s="3" t="s">
        <v>2853</v>
      </c>
      <c r="I453">
        <v>2016</v>
      </c>
      <c r="J453" s="15" t="s">
        <v>2854</v>
      </c>
      <c r="K453">
        <v>2016</v>
      </c>
      <c r="L453" t="s">
        <v>1367</v>
      </c>
      <c r="M453" t="s">
        <v>2855</v>
      </c>
      <c r="O453" t="s">
        <v>1388</v>
      </c>
      <c r="P453" t="s">
        <v>849</v>
      </c>
      <c r="Q453">
        <f t="shared" si="11"/>
        <v>518</v>
      </c>
      <c r="R453" t="s">
        <v>2476</v>
      </c>
      <c r="S453" t="s">
        <v>2477</v>
      </c>
      <c r="T453" t="s">
        <v>587</v>
      </c>
      <c r="U453" s="75">
        <v>518</v>
      </c>
      <c r="V453">
        <v>17.899999999999999</v>
      </c>
      <c r="W453">
        <v>9272.2000000000007</v>
      </c>
      <c r="AH453" s="16"/>
      <c r="AI453" t="s">
        <v>1375</v>
      </c>
    </row>
    <row r="454" spans="1:35" x14ac:dyDescent="0.25">
      <c r="A454" t="s">
        <v>2857</v>
      </c>
      <c r="B454" s="1">
        <v>7</v>
      </c>
      <c r="C454" t="s">
        <v>2744</v>
      </c>
      <c r="D454">
        <v>5104076</v>
      </c>
      <c r="E454" t="s">
        <v>2852</v>
      </c>
      <c r="F454" t="s">
        <v>1363</v>
      </c>
      <c r="G454" t="s">
        <v>1364</v>
      </c>
      <c r="H454" s="3" t="s">
        <v>2853</v>
      </c>
      <c r="I454">
        <v>2016</v>
      </c>
      <c r="J454" s="15" t="s">
        <v>2854</v>
      </c>
      <c r="K454">
        <v>2016</v>
      </c>
      <c r="L454" t="s">
        <v>1367</v>
      </c>
      <c r="M454" t="s">
        <v>2855</v>
      </c>
      <c r="O454" t="s">
        <v>1388</v>
      </c>
      <c r="P454" t="s">
        <v>849</v>
      </c>
      <c r="Q454">
        <f t="shared" si="11"/>
        <v>518</v>
      </c>
      <c r="R454" t="s">
        <v>1381</v>
      </c>
      <c r="S454" t="s">
        <v>1382</v>
      </c>
      <c r="T454" t="s">
        <v>2311</v>
      </c>
      <c r="U454" s="75">
        <v>518</v>
      </c>
      <c r="V454">
        <v>14.49</v>
      </c>
      <c r="W454">
        <v>7505.82</v>
      </c>
      <c r="AH454" s="16"/>
      <c r="AI454" t="s">
        <v>1375</v>
      </c>
    </row>
    <row r="455" spans="1:35" x14ac:dyDescent="0.25">
      <c r="A455" t="s">
        <v>2858</v>
      </c>
      <c r="B455" s="1">
        <v>7</v>
      </c>
      <c r="C455" t="s">
        <v>2744</v>
      </c>
      <c r="D455">
        <v>5064244</v>
      </c>
      <c r="E455" t="s">
        <v>2859</v>
      </c>
      <c r="F455" t="s">
        <v>1363</v>
      </c>
      <c r="G455" t="s">
        <v>1364</v>
      </c>
      <c r="H455" s="3" t="s">
        <v>2860</v>
      </c>
      <c r="I455">
        <v>2016</v>
      </c>
      <c r="J455" s="15" t="s">
        <v>2861</v>
      </c>
      <c r="K455">
        <v>2016</v>
      </c>
      <c r="L455" t="s">
        <v>1367</v>
      </c>
      <c r="M455" t="s">
        <v>2862</v>
      </c>
      <c r="N455" t="s">
        <v>2862</v>
      </c>
      <c r="O455" t="s">
        <v>1388</v>
      </c>
      <c r="P455" t="s">
        <v>849</v>
      </c>
      <c r="Q455">
        <f t="shared" si="11"/>
        <v>125</v>
      </c>
      <c r="R455" t="s">
        <v>2476</v>
      </c>
      <c r="S455" t="s">
        <v>2477</v>
      </c>
      <c r="T455" t="s">
        <v>2863</v>
      </c>
      <c r="U455" s="75">
        <v>125</v>
      </c>
      <c r="V455">
        <v>17.8</v>
      </c>
      <c r="W455">
        <v>2225</v>
      </c>
      <c r="AH455" s="16"/>
      <c r="AI455" t="s">
        <v>1375</v>
      </c>
    </row>
    <row r="456" spans="1:35" x14ac:dyDescent="0.25">
      <c r="A456" t="s">
        <v>2864</v>
      </c>
      <c r="B456" s="1">
        <v>7</v>
      </c>
      <c r="C456" t="s">
        <v>2744</v>
      </c>
      <c r="D456">
        <v>5064244</v>
      </c>
      <c r="E456" t="s">
        <v>2859</v>
      </c>
      <c r="F456" t="s">
        <v>1363</v>
      </c>
      <c r="G456" t="s">
        <v>1364</v>
      </c>
      <c r="H456" s="3" t="s">
        <v>2860</v>
      </c>
      <c r="I456">
        <v>2016</v>
      </c>
      <c r="J456" s="15" t="s">
        <v>2861</v>
      </c>
      <c r="K456">
        <v>2016</v>
      </c>
      <c r="L456" t="s">
        <v>1367</v>
      </c>
      <c r="M456" t="s">
        <v>2862</v>
      </c>
      <c r="N456" t="s">
        <v>2862</v>
      </c>
      <c r="O456" t="s">
        <v>1388</v>
      </c>
      <c r="P456" t="s">
        <v>849</v>
      </c>
      <c r="Q456">
        <f t="shared" si="11"/>
        <v>125</v>
      </c>
      <c r="R456" t="s">
        <v>1381</v>
      </c>
      <c r="S456" t="s">
        <v>1382</v>
      </c>
      <c r="T456" t="s">
        <v>2311</v>
      </c>
      <c r="U456" s="75">
        <v>125</v>
      </c>
      <c r="V456">
        <v>11.44</v>
      </c>
      <c r="W456">
        <v>1430</v>
      </c>
      <c r="AH456" s="16"/>
      <c r="AI456" t="s">
        <v>1375</v>
      </c>
    </row>
    <row r="457" spans="1:35" x14ac:dyDescent="0.25">
      <c r="A457" t="s">
        <v>2865</v>
      </c>
      <c r="B457" s="1">
        <v>7</v>
      </c>
      <c r="C457" t="s">
        <v>2744</v>
      </c>
      <c r="D457">
        <v>5064244</v>
      </c>
      <c r="E457" t="s">
        <v>2859</v>
      </c>
      <c r="F457" t="s">
        <v>1363</v>
      </c>
      <c r="G457" t="s">
        <v>1364</v>
      </c>
      <c r="H457" s="3" t="s">
        <v>2860</v>
      </c>
      <c r="I457">
        <v>2016</v>
      </c>
      <c r="J457" s="15" t="s">
        <v>2861</v>
      </c>
      <c r="K457">
        <v>2016</v>
      </c>
      <c r="L457" t="s">
        <v>1367</v>
      </c>
      <c r="M457" t="s">
        <v>2862</v>
      </c>
      <c r="N457" t="s">
        <v>2862</v>
      </c>
      <c r="O457" t="s">
        <v>1388</v>
      </c>
      <c r="P457" t="s">
        <v>849</v>
      </c>
      <c r="Q457">
        <f t="shared" si="11"/>
        <v>125</v>
      </c>
      <c r="R457" t="s">
        <v>2479</v>
      </c>
      <c r="S457" t="s">
        <v>2480</v>
      </c>
      <c r="T457" t="s">
        <v>2311</v>
      </c>
      <c r="U457" s="75">
        <v>125</v>
      </c>
      <c r="V457">
        <v>13.5</v>
      </c>
      <c r="W457">
        <v>1687.5</v>
      </c>
      <c r="AH457" s="16"/>
      <c r="AI457" t="s">
        <v>1375</v>
      </c>
    </row>
    <row r="458" spans="1:35" x14ac:dyDescent="0.25">
      <c r="A458" t="s">
        <v>2866</v>
      </c>
      <c r="B458" s="1">
        <v>7</v>
      </c>
      <c r="C458" t="s">
        <v>2744</v>
      </c>
      <c r="D458">
        <v>5114780</v>
      </c>
      <c r="E458" t="s">
        <v>2867</v>
      </c>
      <c r="F458" t="s">
        <v>1363</v>
      </c>
      <c r="G458" t="s">
        <v>1364</v>
      </c>
      <c r="H458" s="3" t="s">
        <v>2854</v>
      </c>
      <c r="I458">
        <v>2016</v>
      </c>
      <c r="J458" s="15" t="s">
        <v>2868</v>
      </c>
      <c r="K458">
        <v>2016</v>
      </c>
      <c r="L458" t="s">
        <v>1367</v>
      </c>
      <c r="M458" t="s">
        <v>2869</v>
      </c>
      <c r="O458" t="s">
        <v>1388</v>
      </c>
      <c r="P458" t="s">
        <v>849</v>
      </c>
      <c r="Q458">
        <f t="shared" si="11"/>
        <v>750</v>
      </c>
      <c r="R458" t="s">
        <v>2479</v>
      </c>
      <c r="S458" t="s">
        <v>2480</v>
      </c>
      <c r="T458" t="s">
        <v>2503</v>
      </c>
      <c r="U458" s="75">
        <v>750</v>
      </c>
      <c r="V458">
        <v>13.5</v>
      </c>
      <c r="W458">
        <v>10125</v>
      </c>
      <c r="AH458" s="16"/>
      <c r="AI458" t="s">
        <v>1375</v>
      </c>
    </row>
    <row r="459" spans="1:35" x14ac:dyDescent="0.25">
      <c r="A459" t="s">
        <v>2870</v>
      </c>
      <c r="B459" s="1">
        <v>7</v>
      </c>
      <c r="C459" t="s">
        <v>2744</v>
      </c>
      <c r="D459">
        <v>5114780</v>
      </c>
      <c r="E459" t="s">
        <v>2867</v>
      </c>
      <c r="F459" t="s">
        <v>1363</v>
      </c>
      <c r="G459" t="s">
        <v>1364</v>
      </c>
      <c r="H459" s="3" t="s">
        <v>2854</v>
      </c>
      <c r="I459">
        <v>2016</v>
      </c>
      <c r="J459" s="15" t="s">
        <v>2868</v>
      </c>
      <c r="K459">
        <v>2016</v>
      </c>
      <c r="L459" t="s">
        <v>1367</v>
      </c>
      <c r="M459" t="s">
        <v>2869</v>
      </c>
      <c r="O459" t="s">
        <v>1388</v>
      </c>
      <c r="P459" t="s">
        <v>849</v>
      </c>
      <c r="Q459">
        <f t="shared" si="11"/>
        <v>750</v>
      </c>
      <c r="R459" t="s">
        <v>2476</v>
      </c>
      <c r="S459" t="s">
        <v>2477</v>
      </c>
      <c r="T459" t="s">
        <v>587</v>
      </c>
      <c r="U459" s="75">
        <v>750</v>
      </c>
      <c r="V459">
        <v>17.8</v>
      </c>
      <c r="W459">
        <v>13350</v>
      </c>
      <c r="AH459" s="16"/>
      <c r="AI459" t="s">
        <v>1375</v>
      </c>
    </row>
    <row r="460" spans="1:35" x14ac:dyDescent="0.25">
      <c r="A460" t="s">
        <v>2871</v>
      </c>
      <c r="B460" s="1">
        <v>7</v>
      </c>
      <c r="C460" t="s">
        <v>2744</v>
      </c>
      <c r="D460">
        <v>5114780</v>
      </c>
      <c r="E460" t="s">
        <v>2867</v>
      </c>
      <c r="F460" t="s">
        <v>1363</v>
      </c>
      <c r="G460" t="s">
        <v>1364</v>
      </c>
      <c r="H460" s="3" t="s">
        <v>2854</v>
      </c>
      <c r="I460">
        <v>2016</v>
      </c>
      <c r="J460" s="15" t="s">
        <v>2868</v>
      </c>
      <c r="K460">
        <v>2016</v>
      </c>
      <c r="L460" t="s">
        <v>1367</v>
      </c>
      <c r="M460" t="s">
        <v>2869</v>
      </c>
      <c r="O460" t="s">
        <v>1388</v>
      </c>
      <c r="P460" t="s">
        <v>849</v>
      </c>
      <c r="Q460">
        <f t="shared" si="11"/>
        <v>750</v>
      </c>
      <c r="R460" t="s">
        <v>1381</v>
      </c>
      <c r="S460" t="s">
        <v>1382</v>
      </c>
      <c r="T460" t="s">
        <v>2311</v>
      </c>
      <c r="U460" s="75">
        <v>750</v>
      </c>
      <c r="V460">
        <v>14.5</v>
      </c>
      <c r="W460">
        <v>10875</v>
      </c>
      <c r="AH460" s="16"/>
      <c r="AI460" t="s">
        <v>1375</v>
      </c>
    </row>
    <row r="461" spans="1:35" x14ac:dyDescent="0.25">
      <c r="A461" t="s">
        <v>2872</v>
      </c>
      <c r="B461" s="1">
        <v>7</v>
      </c>
      <c r="C461" t="s">
        <v>2744</v>
      </c>
      <c r="D461">
        <v>4947835</v>
      </c>
      <c r="E461" t="s">
        <v>2873</v>
      </c>
      <c r="F461" t="s">
        <v>1363</v>
      </c>
      <c r="G461" t="s">
        <v>1364</v>
      </c>
      <c r="H461" s="3" t="s">
        <v>2874</v>
      </c>
      <c r="I461">
        <v>2016</v>
      </c>
      <c r="J461" s="15" t="s">
        <v>2875</v>
      </c>
      <c r="K461">
        <v>2016</v>
      </c>
      <c r="L461" t="s">
        <v>1367</v>
      </c>
      <c r="M461" t="s">
        <v>2817</v>
      </c>
      <c r="O461" t="s">
        <v>1388</v>
      </c>
      <c r="P461" t="s">
        <v>849</v>
      </c>
      <c r="Q461">
        <f t="shared" si="11"/>
        <v>2500</v>
      </c>
      <c r="R461" t="s">
        <v>2479</v>
      </c>
      <c r="S461" t="s">
        <v>2480</v>
      </c>
      <c r="T461" t="s">
        <v>2311</v>
      </c>
      <c r="U461" s="75">
        <v>2500</v>
      </c>
      <c r="V461">
        <v>13.5</v>
      </c>
      <c r="W461">
        <v>33750</v>
      </c>
      <c r="AH461" s="16"/>
      <c r="AI461" t="s">
        <v>1375</v>
      </c>
    </row>
    <row r="462" spans="1:35" x14ac:dyDescent="0.25">
      <c r="A462" t="s">
        <v>2876</v>
      </c>
      <c r="B462" s="1">
        <v>7</v>
      </c>
      <c r="C462" t="s">
        <v>2744</v>
      </c>
      <c r="D462">
        <v>4947835</v>
      </c>
      <c r="E462" t="s">
        <v>2873</v>
      </c>
      <c r="F462" t="s">
        <v>1363</v>
      </c>
      <c r="G462" t="s">
        <v>1364</v>
      </c>
      <c r="H462" s="3" t="s">
        <v>2874</v>
      </c>
      <c r="I462">
        <v>2016</v>
      </c>
      <c r="J462" s="15" t="s">
        <v>2875</v>
      </c>
      <c r="K462">
        <v>2016</v>
      </c>
      <c r="L462" t="s">
        <v>1367</v>
      </c>
      <c r="M462" t="s">
        <v>2817</v>
      </c>
      <c r="O462" t="s">
        <v>1388</v>
      </c>
      <c r="P462" t="s">
        <v>849</v>
      </c>
      <c r="Q462">
        <f t="shared" si="11"/>
        <v>2500</v>
      </c>
      <c r="R462" t="s">
        <v>1381</v>
      </c>
      <c r="S462" t="s">
        <v>1382</v>
      </c>
      <c r="T462" t="s">
        <v>2877</v>
      </c>
      <c r="U462" s="75">
        <v>2500</v>
      </c>
      <c r="V462">
        <v>14.5</v>
      </c>
      <c r="W462">
        <v>36250</v>
      </c>
      <c r="AH462" s="16"/>
      <c r="AI462" t="s">
        <v>1375</v>
      </c>
    </row>
    <row r="463" spans="1:35" x14ac:dyDescent="0.25">
      <c r="A463" t="s">
        <v>2878</v>
      </c>
      <c r="B463" s="1">
        <v>7</v>
      </c>
      <c r="C463" t="s">
        <v>2755</v>
      </c>
      <c r="D463">
        <v>4881516</v>
      </c>
      <c r="E463" t="s">
        <v>2879</v>
      </c>
      <c r="F463" t="s">
        <v>1363</v>
      </c>
      <c r="G463" t="s">
        <v>1364</v>
      </c>
      <c r="H463" s="3" t="s">
        <v>2880</v>
      </c>
      <c r="I463">
        <v>2016</v>
      </c>
      <c r="J463" s="15" t="s">
        <v>2841</v>
      </c>
      <c r="K463">
        <v>2016</v>
      </c>
      <c r="L463" t="s">
        <v>1367</v>
      </c>
      <c r="M463" t="s">
        <v>2881</v>
      </c>
      <c r="N463" t="s">
        <v>2881</v>
      </c>
      <c r="O463" t="s">
        <v>2414</v>
      </c>
      <c r="P463" t="s">
        <v>2299</v>
      </c>
      <c r="Q463">
        <f t="shared" si="11"/>
        <v>1500</v>
      </c>
      <c r="R463" t="s">
        <v>2479</v>
      </c>
      <c r="S463" t="s">
        <v>2480</v>
      </c>
      <c r="T463" t="s">
        <v>2311</v>
      </c>
      <c r="U463" s="75">
        <v>1500</v>
      </c>
      <c r="V463">
        <v>13.5</v>
      </c>
      <c r="W463">
        <v>20250</v>
      </c>
      <c r="AH463" s="16"/>
      <c r="AI463" t="s">
        <v>1375</v>
      </c>
    </row>
    <row r="464" spans="1:35" x14ac:dyDescent="0.25">
      <c r="A464" t="s">
        <v>2882</v>
      </c>
      <c r="B464" s="1">
        <v>7</v>
      </c>
      <c r="C464" t="s">
        <v>2744</v>
      </c>
      <c r="D464">
        <v>4954939</v>
      </c>
      <c r="E464" t="s">
        <v>2883</v>
      </c>
      <c r="F464" t="s">
        <v>1363</v>
      </c>
      <c r="G464" t="s">
        <v>1364</v>
      </c>
      <c r="H464" s="3" t="s">
        <v>2345</v>
      </c>
      <c r="I464">
        <v>2016</v>
      </c>
      <c r="J464" s="15" t="s">
        <v>2884</v>
      </c>
      <c r="K464">
        <v>2016</v>
      </c>
      <c r="L464" t="s">
        <v>1367</v>
      </c>
      <c r="M464" t="s">
        <v>2885</v>
      </c>
      <c r="O464" t="s">
        <v>1388</v>
      </c>
      <c r="P464" t="s">
        <v>849</v>
      </c>
      <c r="Q464">
        <f t="shared" si="11"/>
        <v>1472</v>
      </c>
      <c r="R464" t="s">
        <v>2479</v>
      </c>
      <c r="S464" t="s">
        <v>2480</v>
      </c>
      <c r="T464" t="s">
        <v>2311</v>
      </c>
      <c r="U464" s="75">
        <v>1472</v>
      </c>
      <c r="V464">
        <v>13</v>
      </c>
      <c r="W464">
        <v>19136</v>
      </c>
      <c r="AH464" s="16"/>
      <c r="AI464" t="s">
        <v>1375</v>
      </c>
    </row>
    <row r="465" spans="1:35" x14ac:dyDescent="0.25">
      <c r="A465" t="s">
        <v>2886</v>
      </c>
      <c r="B465" s="1">
        <v>7</v>
      </c>
      <c r="C465" t="s">
        <v>2744</v>
      </c>
      <c r="D465">
        <v>5339081</v>
      </c>
      <c r="E465" t="s">
        <v>2887</v>
      </c>
      <c r="F465" t="s">
        <v>1363</v>
      </c>
      <c r="G465" t="s">
        <v>1364</v>
      </c>
      <c r="H465" s="3" t="s">
        <v>2888</v>
      </c>
      <c r="I465">
        <v>2016</v>
      </c>
      <c r="J465" s="15" t="s">
        <v>2889</v>
      </c>
      <c r="K465">
        <v>2016</v>
      </c>
      <c r="L465" t="s">
        <v>1367</v>
      </c>
      <c r="M465" t="s">
        <v>2890</v>
      </c>
      <c r="O465" t="s">
        <v>1388</v>
      </c>
      <c r="P465" t="s">
        <v>849</v>
      </c>
      <c r="Q465">
        <f t="shared" si="11"/>
        <v>60</v>
      </c>
      <c r="R465" t="s">
        <v>1381</v>
      </c>
      <c r="S465" t="s">
        <v>1382</v>
      </c>
      <c r="T465" t="s">
        <v>2306</v>
      </c>
      <c r="U465" s="75">
        <v>60</v>
      </c>
      <c r="V465">
        <v>14.5</v>
      </c>
      <c r="W465">
        <v>870</v>
      </c>
      <c r="AH465" s="16"/>
      <c r="AI465" t="s">
        <v>1375</v>
      </c>
    </row>
    <row r="466" spans="1:35" x14ac:dyDescent="0.25">
      <c r="A466" t="s">
        <v>2891</v>
      </c>
      <c r="B466" s="1">
        <v>7</v>
      </c>
      <c r="C466" t="s">
        <v>2744</v>
      </c>
      <c r="D466">
        <v>5339081</v>
      </c>
      <c r="E466" t="s">
        <v>2887</v>
      </c>
      <c r="F466" t="s">
        <v>1363</v>
      </c>
      <c r="G466" t="s">
        <v>1364</v>
      </c>
      <c r="H466" s="3" t="s">
        <v>2888</v>
      </c>
      <c r="I466">
        <v>2016</v>
      </c>
      <c r="J466" s="15" t="s">
        <v>2889</v>
      </c>
      <c r="K466">
        <v>2016</v>
      </c>
      <c r="L466" t="s">
        <v>1367</v>
      </c>
      <c r="M466" t="s">
        <v>2890</v>
      </c>
      <c r="O466" t="s">
        <v>1388</v>
      </c>
      <c r="P466" t="s">
        <v>849</v>
      </c>
      <c r="Q466">
        <f t="shared" si="11"/>
        <v>60</v>
      </c>
      <c r="R466" t="s">
        <v>1838</v>
      </c>
      <c r="S466" t="s">
        <v>1839</v>
      </c>
      <c r="T466" t="s">
        <v>2782</v>
      </c>
      <c r="U466" s="75">
        <v>60</v>
      </c>
      <c r="V466">
        <v>12.5</v>
      </c>
      <c r="W466">
        <v>750</v>
      </c>
      <c r="AH466" s="16"/>
      <c r="AI466" t="s">
        <v>1375</v>
      </c>
    </row>
    <row r="467" spans="1:35" x14ac:dyDescent="0.25">
      <c r="A467" t="s">
        <v>2892</v>
      </c>
      <c r="B467" s="1">
        <v>7</v>
      </c>
      <c r="C467" t="s">
        <v>2744</v>
      </c>
      <c r="D467">
        <v>5339081</v>
      </c>
      <c r="E467" t="s">
        <v>2887</v>
      </c>
      <c r="F467" t="s">
        <v>1363</v>
      </c>
      <c r="G467" t="s">
        <v>1364</v>
      </c>
      <c r="H467" s="3" t="s">
        <v>2888</v>
      </c>
      <c r="I467">
        <v>2016</v>
      </c>
      <c r="J467" s="15" t="s">
        <v>2889</v>
      </c>
      <c r="K467">
        <v>2016</v>
      </c>
      <c r="L467" t="s">
        <v>1367</v>
      </c>
      <c r="M467" t="s">
        <v>2890</v>
      </c>
      <c r="O467" t="s">
        <v>1388</v>
      </c>
      <c r="P467" t="s">
        <v>849</v>
      </c>
      <c r="Q467">
        <f t="shared" si="11"/>
        <v>60</v>
      </c>
      <c r="R467" t="s">
        <v>2479</v>
      </c>
      <c r="S467" t="s">
        <v>2480</v>
      </c>
      <c r="T467" t="s">
        <v>2311</v>
      </c>
      <c r="U467" s="75">
        <v>60</v>
      </c>
      <c r="V467">
        <v>13.5</v>
      </c>
      <c r="W467">
        <v>810</v>
      </c>
      <c r="AH467" s="16"/>
      <c r="AI467" t="s">
        <v>1375</v>
      </c>
    </row>
    <row r="468" spans="1:35" x14ac:dyDescent="0.25">
      <c r="A468" t="s">
        <v>2893</v>
      </c>
      <c r="B468" s="1">
        <v>7</v>
      </c>
      <c r="C468" t="s">
        <v>2744</v>
      </c>
      <c r="D468">
        <v>5234581</v>
      </c>
      <c r="E468" t="s">
        <v>2894</v>
      </c>
      <c r="F468" t="s">
        <v>1363</v>
      </c>
      <c r="G468" t="s">
        <v>1364</v>
      </c>
      <c r="H468" s="3" t="s">
        <v>2895</v>
      </c>
      <c r="I468">
        <v>2016</v>
      </c>
      <c r="J468" s="15" t="s">
        <v>2661</v>
      </c>
      <c r="K468">
        <v>2016</v>
      </c>
      <c r="L468" t="s">
        <v>1367</v>
      </c>
      <c r="M468" t="s">
        <v>2747</v>
      </c>
      <c r="O468" t="s">
        <v>1388</v>
      </c>
      <c r="P468" t="s">
        <v>849</v>
      </c>
      <c r="Q468">
        <f t="shared" si="11"/>
        <v>400</v>
      </c>
      <c r="R468" t="s">
        <v>1381</v>
      </c>
      <c r="S468" t="s">
        <v>1382</v>
      </c>
      <c r="T468" t="s">
        <v>2311</v>
      </c>
      <c r="U468" s="75">
        <v>400</v>
      </c>
      <c r="V468">
        <v>14.5</v>
      </c>
      <c r="W468">
        <v>5800</v>
      </c>
      <c r="AH468" s="16"/>
      <c r="AI468" t="s">
        <v>1375</v>
      </c>
    </row>
    <row r="469" spans="1:35" x14ac:dyDescent="0.25">
      <c r="A469" t="s">
        <v>2896</v>
      </c>
      <c r="B469" s="1">
        <v>7</v>
      </c>
      <c r="C469" t="s">
        <v>2744</v>
      </c>
      <c r="D469">
        <v>5234581</v>
      </c>
      <c r="E469" t="s">
        <v>2894</v>
      </c>
      <c r="F469" t="s">
        <v>1363</v>
      </c>
      <c r="G469" t="s">
        <v>1364</v>
      </c>
      <c r="H469" s="3" t="s">
        <v>2895</v>
      </c>
      <c r="I469">
        <v>2016</v>
      </c>
      <c r="J469" s="15" t="s">
        <v>2661</v>
      </c>
      <c r="K469">
        <v>2016</v>
      </c>
      <c r="L469" t="s">
        <v>1367</v>
      </c>
      <c r="M469" t="s">
        <v>2747</v>
      </c>
      <c r="O469" t="s">
        <v>1388</v>
      </c>
      <c r="P469" t="s">
        <v>849</v>
      </c>
      <c r="Q469">
        <f t="shared" si="11"/>
        <v>400</v>
      </c>
      <c r="R469" t="s">
        <v>2479</v>
      </c>
      <c r="S469" t="s">
        <v>2480</v>
      </c>
      <c r="T469" t="s">
        <v>2311</v>
      </c>
      <c r="U469" s="75">
        <v>400</v>
      </c>
      <c r="V469">
        <v>13.5</v>
      </c>
      <c r="W469">
        <v>5400</v>
      </c>
      <c r="AH469" s="16"/>
      <c r="AI469" t="s">
        <v>1375</v>
      </c>
    </row>
    <row r="470" spans="1:35" x14ac:dyDescent="0.25">
      <c r="A470" t="s">
        <v>2897</v>
      </c>
      <c r="B470" s="1">
        <v>7</v>
      </c>
      <c r="C470" t="s">
        <v>2744</v>
      </c>
      <c r="D470">
        <v>5234581</v>
      </c>
      <c r="E470" t="s">
        <v>2894</v>
      </c>
      <c r="F470" t="s">
        <v>1363</v>
      </c>
      <c r="G470" t="s">
        <v>1364</v>
      </c>
      <c r="H470" s="3" t="s">
        <v>2895</v>
      </c>
      <c r="I470">
        <v>2016</v>
      </c>
      <c r="J470" s="15" t="s">
        <v>2661</v>
      </c>
      <c r="K470">
        <v>2016</v>
      </c>
      <c r="L470" t="s">
        <v>1367</v>
      </c>
      <c r="M470" t="s">
        <v>2747</v>
      </c>
      <c r="O470" t="s">
        <v>1388</v>
      </c>
      <c r="P470" t="s">
        <v>849</v>
      </c>
      <c r="Q470">
        <f t="shared" si="11"/>
        <v>400</v>
      </c>
      <c r="R470" t="s">
        <v>1838</v>
      </c>
      <c r="S470" t="s">
        <v>1839</v>
      </c>
      <c r="T470" t="s">
        <v>2782</v>
      </c>
      <c r="U470" s="75">
        <v>400</v>
      </c>
      <c r="V470">
        <v>12.5</v>
      </c>
      <c r="W470">
        <v>5000</v>
      </c>
      <c r="AH470" s="16"/>
      <c r="AI470" t="s">
        <v>1375</v>
      </c>
    </row>
    <row r="471" spans="1:35" x14ac:dyDescent="0.25">
      <c r="A471" t="s">
        <v>2898</v>
      </c>
      <c r="B471" s="1">
        <v>7</v>
      </c>
      <c r="C471" t="s">
        <v>2744</v>
      </c>
      <c r="D471">
        <v>4963539</v>
      </c>
      <c r="E471" t="s">
        <v>2899</v>
      </c>
      <c r="F471" t="s">
        <v>1363</v>
      </c>
      <c r="G471" t="s">
        <v>1364</v>
      </c>
      <c r="H471" s="3" t="s">
        <v>2900</v>
      </c>
      <c r="I471">
        <v>2016</v>
      </c>
      <c r="J471" s="15" t="s">
        <v>2901</v>
      </c>
      <c r="K471">
        <v>2016</v>
      </c>
      <c r="L471" t="s">
        <v>1367</v>
      </c>
      <c r="M471" t="s">
        <v>2837</v>
      </c>
      <c r="O471" t="s">
        <v>2305</v>
      </c>
      <c r="P471" t="s">
        <v>849</v>
      </c>
      <c r="Q471">
        <f t="shared" si="11"/>
        <v>1200</v>
      </c>
      <c r="R471" t="s">
        <v>2479</v>
      </c>
      <c r="S471" t="s">
        <v>2480</v>
      </c>
      <c r="T471" t="s">
        <v>2311</v>
      </c>
      <c r="U471" s="75">
        <v>1200</v>
      </c>
      <c r="V471">
        <v>13.5</v>
      </c>
      <c r="W471">
        <v>16200</v>
      </c>
      <c r="AH471" s="16"/>
      <c r="AI471" t="s">
        <v>1375</v>
      </c>
    </row>
    <row r="472" spans="1:35" x14ac:dyDescent="0.25">
      <c r="A472" t="s">
        <v>2902</v>
      </c>
      <c r="B472" s="1">
        <v>7</v>
      </c>
      <c r="C472" t="s">
        <v>2744</v>
      </c>
      <c r="D472">
        <v>4963539</v>
      </c>
      <c r="E472" t="s">
        <v>2899</v>
      </c>
      <c r="F472" t="s">
        <v>1363</v>
      </c>
      <c r="G472" t="s">
        <v>1364</v>
      </c>
      <c r="H472" s="3" t="s">
        <v>2900</v>
      </c>
      <c r="I472">
        <v>2016</v>
      </c>
      <c r="J472" s="15" t="s">
        <v>2901</v>
      </c>
      <c r="K472">
        <v>2016</v>
      </c>
      <c r="L472" t="s">
        <v>1367</v>
      </c>
      <c r="M472" t="s">
        <v>2837</v>
      </c>
      <c r="O472" t="s">
        <v>2305</v>
      </c>
      <c r="P472" t="s">
        <v>849</v>
      </c>
      <c r="Q472">
        <f t="shared" si="11"/>
        <v>1200</v>
      </c>
      <c r="R472" t="s">
        <v>1381</v>
      </c>
      <c r="S472" t="s">
        <v>1382</v>
      </c>
      <c r="T472" t="s">
        <v>2311</v>
      </c>
      <c r="U472" s="75">
        <v>1200</v>
      </c>
      <c r="V472">
        <v>14.5</v>
      </c>
      <c r="W472">
        <v>17400</v>
      </c>
      <c r="AH472" s="16"/>
      <c r="AI472" t="s">
        <v>1375</v>
      </c>
    </row>
    <row r="473" spans="1:35" x14ac:dyDescent="0.25">
      <c r="A473" t="s">
        <v>2903</v>
      </c>
      <c r="B473" s="1">
        <v>7</v>
      </c>
      <c r="C473" t="s">
        <v>2755</v>
      </c>
      <c r="D473">
        <v>5194288</v>
      </c>
      <c r="E473" t="s">
        <v>2904</v>
      </c>
      <c r="F473" t="s">
        <v>1363</v>
      </c>
      <c r="G473" t="s">
        <v>1364</v>
      </c>
      <c r="H473" s="3" t="s">
        <v>2367</v>
      </c>
      <c r="I473">
        <v>2016</v>
      </c>
      <c r="J473" s="15" t="s">
        <v>2905</v>
      </c>
      <c r="K473">
        <v>2016</v>
      </c>
      <c r="L473" t="s">
        <v>1367</v>
      </c>
      <c r="M473" t="s">
        <v>2906</v>
      </c>
      <c r="N473" t="s">
        <v>2907</v>
      </c>
      <c r="O473" t="s">
        <v>1388</v>
      </c>
      <c r="P473" t="s">
        <v>2299</v>
      </c>
      <c r="Q473">
        <f t="shared" si="11"/>
        <v>5000</v>
      </c>
      <c r="R473" t="s">
        <v>2479</v>
      </c>
      <c r="S473" t="s">
        <v>2480</v>
      </c>
      <c r="T473" t="s">
        <v>2311</v>
      </c>
      <c r="U473" s="75">
        <v>5000</v>
      </c>
      <c r="V473">
        <v>13.5</v>
      </c>
      <c r="W473">
        <v>67500</v>
      </c>
      <c r="AH473" s="16"/>
      <c r="AI473" t="s">
        <v>1375</v>
      </c>
    </row>
    <row r="474" spans="1:35" x14ac:dyDescent="0.25">
      <c r="A474" t="s">
        <v>2908</v>
      </c>
      <c r="B474" s="1">
        <v>7</v>
      </c>
      <c r="C474" t="s">
        <v>2755</v>
      </c>
      <c r="D474">
        <v>5194288</v>
      </c>
      <c r="E474" t="s">
        <v>2904</v>
      </c>
      <c r="F474" t="s">
        <v>1363</v>
      </c>
      <c r="G474" t="s">
        <v>1364</v>
      </c>
      <c r="H474" s="3" t="s">
        <v>2367</v>
      </c>
      <c r="I474">
        <v>2016</v>
      </c>
      <c r="J474" s="15" t="s">
        <v>2905</v>
      </c>
      <c r="K474">
        <v>2016</v>
      </c>
      <c r="L474" t="s">
        <v>1367</v>
      </c>
      <c r="M474" t="s">
        <v>2906</v>
      </c>
      <c r="N474" t="s">
        <v>2907</v>
      </c>
      <c r="O474" t="s">
        <v>1388</v>
      </c>
      <c r="P474" t="s">
        <v>2299</v>
      </c>
      <c r="Q474">
        <f t="shared" si="11"/>
        <v>5000</v>
      </c>
      <c r="R474" t="s">
        <v>1381</v>
      </c>
      <c r="S474" t="s">
        <v>1382</v>
      </c>
      <c r="T474" t="s">
        <v>2311</v>
      </c>
      <c r="U474" s="75">
        <v>5000</v>
      </c>
      <c r="V474">
        <v>14.5</v>
      </c>
      <c r="W474">
        <v>72500</v>
      </c>
      <c r="AH474" s="16"/>
      <c r="AI474" t="s">
        <v>1375</v>
      </c>
    </row>
    <row r="475" spans="1:35" x14ac:dyDescent="0.25">
      <c r="A475" t="s">
        <v>2909</v>
      </c>
      <c r="B475" s="1">
        <v>7</v>
      </c>
      <c r="C475" t="s">
        <v>2744</v>
      </c>
      <c r="D475">
        <v>5420237</v>
      </c>
      <c r="E475" t="s">
        <v>2910</v>
      </c>
      <c r="F475" t="s">
        <v>1363</v>
      </c>
      <c r="G475" t="s">
        <v>1364</v>
      </c>
      <c r="H475" s="3" t="s">
        <v>2911</v>
      </c>
      <c r="I475">
        <v>2016</v>
      </c>
      <c r="J475" s="15" t="s">
        <v>2384</v>
      </c>
      <c r="K475">
        <v>2016</v>
      </c>
      <c r="L475" t="s">
        <v>1367</v>
      </c>
      <c r="M475" t="s">
        <v>2912</v>
      </c>
      <c r="O475" t="s">
        <v>2414</v>
      </c>
      <c r="P475" t="s">
        <v>849</v>
      </c>
      <c r="Q475">
        <f t="shared" si="11"/>
        <v>150</v>
      </c>
      <c r="R475" t="s">
        <v>2476</v>
      </c>
      <c r="S475" t="s">
        <v>2477</v>
      </c>
      <c r="T475" t="s">
        <v>587</v>
      </c>
      <c r="U475" s="75">
        <v>150</v>
      </c>
      <c r="V475">
        <v>17.8</v>
      </c>
      <c r="W475">
        <v>2670</v>
      </c>
      <c r="AH475" s="16"/>
      <c r="AI475" t="s">
        <v>1375</v>
      </c>
    </row>
    <row r="476" spans="1:35" x14ac:dyDescent="0.25">
      <c r="A476" t="s">
        <v>2913</v>
      </c>
      <c r="B476" s="1">
        <v>7</v>
      </c>
      <c r="C476" t="s">
        <v>2744</v>
      </c>
      <c r="D476">
        <v>5420237</v>
      </c>
      <c r="E476" t="s">
        <v>2910</v>
      </c>
      <c r="F476" t="s">
        <v>1363</v>
      </c>
      <c r="G476" t="s">
        <v>1364</v>
      </c>
      <c r="H476" s="3" t="s">
        <v>2911</v>
      </c>
      <c r="I476">
        <v>2016</v>
      </c>
      <c r="J476" s="15" t="s">
        <v>2384</v>
      </c>
      <c r="K476">
        <v>2016</v>
      </c>
      <c r="L476" t="s">
        <v>1367</v>
      </c>
      <c r="M476" t="s">
        <v>2912</v>
      </c>
      <c r="O476" t="s">
        <v>2414</v>
      </c>
      <c r="P476" t="s">
        <v>849</v>
      </c>
      <c r="Q476">
        <f t="shared" si="11"/>
        <v>150</v>
      </c>
      <c r="R476" t="s">
        <v>2479</v>
      </c>
      <c r="S476" t="s">
        <v>2480</v>
      </c>
      <c r="T476" t="s">
        <v>2311</v>
      </c>
      <c r="U476" s="75">
        <v>150</v>
      </c>
      <c r="V476">
        <v>13.5</v>
      </c>
      <c r="W476">
        <v>2025</v>
      </c>
      <c r="AH476" s="16"/>
      <c r="AI476" t="s">
        <v>1375</v>
      </c>
    </row>
    <row r="477" spans="1:35" x14ac:dyDescent="0.25">
      <c r="A477" t="s">
        <v>2914</v>
      </c>
      <c r="B477" s="1">
        <v>7</v>
      </c>
      <c r="C477" t="s">
        <v>2744</v>
      </c>
      <c r="D477">
        <v>5420237</v>
      </c>
      <c r="E477" t="s">
        <v>2910</v>
      </c>
      <c r="F477" t="s">
        <v>1363</v>
      </c>
      <c r="G477" t="s">
        <v>1364</v>
      </c>
      <c r="H477" s="3" t="s">
        <v>2911</v>
      </c>
      <c r="I477">
        <v>2016</v>
      </c>
      <c r="J477" s="15" t="s">
        <v>2384</v>
      </c>
      <c r="K477">
        <v>2016</v>
      </c>
      <c r="L477" t="s">
        <v>1367</v>
      </c>
      <c r="M477" t="s">
        <v>2912</v>
      </c>
      <c r="O477" t="s">
        <v>2414</v>
      </c>
      <c r="P477" t="s">
        <v>849</v>
      </c>
      <c r="Q477">
        <f t="shared" si="11"/>
        <v>150</v>
      </c>
      <c r="R477" t="s">
        <v>1838</v>
      </c>
      <c r="S477" t="s">
        <v>1839</v>
      </c>
      <c r="T477" t="s">
        <v>2782</v>
      </c>
      <c r="U477" s="75">
        <v>150</v>
      </c>
      <c r="V477">
        <v>12.5</v>
      </c>
      <c r="W477">
        <v>1875</v>
      </c>
      <c r="AH477" s="16"/>
      <c r="AI477" t="s">
        <v>1375</v>
      </c>
    </row>
    <row r="478" spans="1:35" x14ac:dyDescent="0.25">
      <c r="A478" t="s">
        <v>2915</v>
      </c>
      <c r="B478" s="1">
        <v>7</v>
      </c>
      <c r="C478" t="s">
        <v>2744</v>
      </c>
      <c r="D478">
        <v>5425808</v>
      </c>
      <c r="E478" t="s">
        <v>2916</v>
      </c>
      <c r="F478" t="s">
        <v>1363</v>
      </c>
      <c r="G478" t="s">
        <v>1364</v>
      </c>
      <c r="H478" s="3" t="s">
        <v>2911</v>
      </c>
      <c r="I478">
        <v>2016</v>
      </c>
      <c r="J478" s="15" t="s">
        <v>2384</v>
      </c>
      <c r="K478">
        <v>2016</v>
      </c>
      <c r="L478" t="s">
        <v>1367</v>
      </c>
      <c r="M478" t="s">
        <v>2917</v>
      </c>
      <c r="O478" t="s">
        <v>2414</v>
      </c>
      <c r="P478" t="s">
        <v>849</v>
      </c>
      <c r="Q478">
        <f t="shared" si="11"/>
        <v>850</v>
      </c>
      <c r="R478" t="s">
        <v>1381</v>
      </c>
      <c r="S478" t="s">
        <v>1382</v>
      </c>
      <c r="T478" t="s">
        <v>2311</v>
      </c>
      <c r="U478" s="75">
        <v>850</v>
      </c>
      <c r="V478">
        <v>14.5</v>
      </c>
      <c r="W478">
        <v>12325</v>
      </c>
      <c r="AH478" s="16"/>
      <c r="AI478" t="s">
        <v>1375</v>
      </c>
    </row>
    <row r="479" spans="1:35" x14ac:dyDescent="0.25">
      <c r="A479" t="s">
        <v>2918</v>
      </c>
      <c r="B479" s="1">
        <v>7</v>
      </c>
      <c r="C479" t="s">
        <v>2744</v>
      </c>
      <c r="D479">
        <v>5425808</v>
      </c>
      <c r="E479" t="s">
        <v>2916</v>
      </c>
      <c r="F479" t="s">
        <v>1363</v>
      </c>
      <c r="G479" t="s">
        <v>1364</v>
      </c>
      <c r="H479" s="3" t="s">
        <v>2911</v>
      </c>
      <c r="I479">
        <v>2016</v>
      </c>
      <c r="J479" s="15" t="s">
        <v>2384</v>
      </c>
      <c r="K479">
        <v>2016</v>
      </c>
      <c r="L479" t="s">
        <v>1367</v>
      </c>
      <c r="M479" t="s">
        <v>2917</v>
      </c>
      <c r="O479" t="s">
        <v>2414</v>
      </c>
      <c r="P479" t="s">
        <v>849</v>
      </c>
      <c r="Q479">
        <f t="shared" si="11"/>
        <v>850</v>
      </c>
      <c r="R479" t="s">
        <v>1838</v>
      </c>
      <c r="S479" t="s">
        <v>1839</v>
      </c>
      <c r="T479" t="s">
        <v>2782</v>
      </c>
      <c r="U479" s="75">
        <v>850</v>
      </c>
      <c r="V479">
        <v>12.5</v>
      </c>
      <c r="W479">
        <v>10625</v>
      </c>
      <c r="AH479" s="16"/>
      <c r="AI479" t="s">
        <v>1375</v>
      </c>
    </row>
    <row r="480" spans="1:35" x14ac:dyDescent="0.25">
      <c r="A480" t="s">
        <v>2919</v>
      </c>
      <c r="B480" s="1">
        <v>7</v>
      </c>
      <c r="C480" t="s">
        <v>2744</v>
      </c>
      <c r="D480">
        <v>5259622</v>
      </c>
      <c r="E480" t="s">
        <v>2920</v>
      </c>
      <c r="F480" t="s">
        <v>1363</v>
      </c>
      <c r="G480" t="s">
        <v>1364</v>
      </c>
      <c r="H480" s="3" t="s">
        <v>2662</v>
      </c>
      <c r="I480">
        <v>2016</v>
      </c>
      <c r="J480" s="15" t="s">
        <v>2921</v>
      </c>
      <c r="K480">
        <v>2016</v>
      </c>
      <c r="L480" t="s">
        <v>1367</v>
      </c>
      <c r="M480" t="s">
        <v>2922</v>
      </c>
      <c r="N480" t="s">
        <v>2922</v>
      </c>
      <c r="O480" t="s">
        <v>1388</v>
      </c>
      <c r="P480" t="s">
        <v>849</v>
      </c>
      <c r="Q480">
        <f t="shared" si="11"/>
        <v>1200</v>
      </c>
      <c r="R480" t="s">
        <v>1381</v>
      </c>
      <c r="S480" t="s">
        <v>1382</v>
      </c>
      <c r="T480" t="s">
        <v>2311</v>
      </c>
      <c r="U480" s="75">
        <v>1200</v>
      </c>
      <c r="V480">
        <v>14.5</v>
      </c>
      <c r="W480">
        <v>17400</v>
      </c>
      <c r="AH480" s="16"/>
      <c r="AI480" t="s">
        <v>1375</v>
      </c>
    </row>
    <row r="481" spans="1:35" x14ac:dyDescent="0.25">
      <c r="A481" t="s">
        <v>2923</v>
      </c>
      <c r="B481" s="1">
        <v>7</v>
      </c>
      <c r="C481" t="s">
        <v>2744</v>
      </c>
      <c r="D481">
        <v>5259622</v>
      </c>
      <c r="E481" t="s">
        <v>2920</v>
      </c>
      <c r="F481" t="s">
        <v>1363</v>
      </c>
      <c r="G481" t="s">
        <v>1364</v>
      </c>
      <c r="H481" s="3" t="s">
        <v>2662</v>
      </c>
      <c r="I481">
        <v>2016</v>
      </c>
      <c r="J481" s="15" t="s">
        <v>2921</v>
      </c>
      <c r="K481">
        <v>2016</v>
      </c>
      <c r="L481" t="s">
        <v>1367</v>
      </c>
      <c r="M481" t="s">
        <v>2922</v>
      </c>
      <c r="N481" t="s">
        <v>2922</v>
      </c>
      <c r="O481" t="s">
        <v>1388</v>
      </c>
      <c r="P481" t="s">
        <v>849</v>
      </c>
      <c r="Q481">
        <f t="shared" si="11"/>
        <v>1200</v>
      </c>
      <c r="R481" t="s">
        <v>2479</v>
      </c>
      <c r="S481" t="s">
        <v>2480</v>
      </c>
      <c r="T481" t="s">
        <v>2311</v>
      </c>
      <c r="U481" s="75">
        <v>1200</v>
      </c>
      <c r="V481">
        <v>13.5</v>
      </c>
      <c r="W481">
        <v>16200</v>
      </c>
      <c r="AH481" s="16"/>
      <c r="AI481" t="s">
        <v>1375</v>
      </c>
    </row>
    <row r="482" spans="1:35" x14ac:dyDescent="0.25">
      <c r="A482" t="s">
        <v>2924</v>
      </c>
      <c r="B482" s="1">
        <v>7</v>
      </c>
      <c r="C482" t="s">
        <v>2744</v>
      </c>
      <c r="D482">
        <v>5259622</v>
      </c>
      <c r="E482" t="s">
        <v>2920</v>
      </c>
      <c r="F482" t="s">
        <v>1363</v>
      </c>
      <c r="G482" t="s">
        <v>1364</v>
      </c>
      <c r="H482" s="3" t="s">
        <v>2662</v>
      </c>
      <c r="I482">
        <v>2016</v>
      </c>
      <c r="J482" s="15" t="s">
        <v>2921</v>
      </c>
      <c r="K482">
        <v>2016</v>
      </c>
      <c r="L482" t="s">
        <v>1367</v>
      </c>
      <c r="M482" t="s">
        <v>2922</v>
      </c>
      <c r="N482" t="s">
        <v>2922</v>
      </c>
      <c r="O482" t="s">
        <v>1388</v>
      </c>
      <c r="P482" t="s">
        <v>849</v>
      </c>
      <c r="Q482">
        <f t="shared" si="11"/>
        <v>1200</v>
      </c>
      <c r="R482" t="s">
        <v>2476</v>
      </c>
      <c r="S482" t="s">
        <v>2477</v>
      </c>
      <c r="T482" t="s">
        <v>587</v>
      </c>
      <c r="U482" s="75">
        <v>1200</v>
      </c>
      <c r="V482">
        <v>17.399999999999999</v>
      </c>
      <c r="W482">
        <v>20880</v>
      </c>
      <c r="AH482" s="16"/>
      <c r="AI482" t="s">
        <v>1375</v>
      </c>
    </row>
    <row r="483" spans="1:35" x14ac:dyDescent="0.25">
      <c r="A483" t="s">
        <v>2925</v>
      </c>
      <c r="B483" s="1">
        <v>7</v>
      </c>
      <c r="C483" t="s">
        <v>2744</v>
      </c>
      <c r="D483">
        <v>5368111</v>
      </c>
      <c r="E483" t="s">
        <v>2926</v>
      </c>
      <c r="F483" t="s">
        <v>1363</v>
      </c>
      <c r="G483" t="s">
        <v>1364</v>
      </c>
      <c r="H483" s="3" t="s">
        <v>2374</v>
      </c>
      <c r="I483">
        <v>2016</v>
      </c>
      <c r="J483" s="15" t="s">
        <v>2927</v>
      </c>
      <c r="K483">
        <v>2016</v>
      </c>
      <c r="L483" t="s">
        <v>1367</v>
      </c>
      <c r="M483" t="s">
        <v>2928</v>
      </c>
      <c r="O483" t="s">
        <v>2305</v>
      </c>
      <c r="P483" t="s">
        <v>849</v>
      </c>
      <c r="Q483">
        <f t="shared" si="11"/>
        <v>1500</v>
      </c>
      <c r="R483" t="s">
        <v>1381</v>
      </c>
      <c r="S483" t="s">
        <v>1382</v>
      </c>
      <c r="T483" t="s">
        <v>2311</v>
      </c>
      <c r="U483" s="75">
        <v>1500</v>
      </c>
      <c r="V483">
        <v>14.5</v>
      </c>
      <c r="W483">
        <v>21750</v>
      </c>
      <c r="AH483" s="16"/>
      <c r="AI483" t="s">
        <v>1375</v>
      </c>
    </row>
    <row r="484" spans="1:35" x14ac:dyDescent="0.25">
      <c r="A484" t="s">
        <v>2929</v>
      </c>
      <c r="B484" s="1">
        <v>7</v>
      </c>
      <c r="C484" t="s">
        <v>2744</v>
      </c>
      <c r="D484">
        <v>5368111</v>
      </c>
      <c r="E484" t="s">
        <v>2926</v>
      </c>
      <c r="F484" t="s">
        <v>1363</v>
      </c>
      <c r="G484" t="s">
        <v>1364</v>
      </c>
      <c r="H484" s="3" t="s">
        <v>2374</v>
      </c>
      <c r="I484">
        <v>2016</v>
      </c>
      <c r="J484" s="15" t="s">
        <v>2927</v>
      </c>
      <c r="K484">
        <v>2016</v>
      </c>
      <c r="L484" t="s">
        <v>1367</v>
      </c>
      <c r="M484" t="s">
        <v>2928</v>
      </c>
      <c r="O484" t="s">
        <v>2305</v>
      </c>
      <c r="P484" t="s">
        <v>849</v>
      </c>
      <c r="Q484">
        <f t="shared" si="11"/>
        <v>1500</v>
      </c>
      <c r="R484" t="s">
        <v>2479</v>
      </c>
      <c r="S484" t="s">
        <v>2480</v>
      </c>
      <c r="T484" t="s">
        <v>2311</v>
      </c>
      <c r="U484" s="75">
        <v>1500</v>
      </c>
      <c r="V484">
        <v>12.99</v>
      </c>
      <c r="W484">
        <v>19485</v>
      </c>
      <c r="AH484" s="16"/>
      <c r="AI484" t="s">
        <v>1375</v>
      </c>
    </row>
    <row r="485" spans="1:35" x14ac:dyDescent="0.25">
      <c r="A485" t="s">
        <v>2930</v>
      </c>
      <c r="B485" s="1">
        <v>7</v>
      </c>
      <c r="C485" t="s">
        <v>2744</v>
      </c>
      <c r="D485">
        <v>5374421</v>
      </c>
      <c r="E485" t="s">
        <v>2931</v>
      </c>
      <c r="F485" t="s">
        <v>1363</v>
      </c>
      <c r="G485" t="s">
        <v>1364</v>
      </c>
      <c r="H485" s="3" t="s">
        <v>2374</v>
      </c>
      <c r="I485">
        <v>2016</v>
      </c>
      <c r="J485" s="15" t="s">
        <v>2927</v>
      </c>
      <c r="K485">
        <v>2016</v>
      </c>
      <c r="L485" t="s">
        <v>1367</v>
      </c>
      <c r="M485" t="s">
        <v>2779</v>
      </c>
      <c r="N485" t="s">
        <v>2932</v>
      </c>
      <c r="O485" t="s">
        <v>1388</v>
      </c>
      <c r="P485" t="s">
        <v>849</v>
      </c>
      <c r="Q485">
        <f t="shared" si="11"/>
        <v>2500</v>
      </c>
      <c r="R485" t="s">
        <v>2479</v>
      </c>
      <c r="S485" t="s">
        <v>2480</v>
      </c>
      <c r="T485" t="s">
        <v>2311</v>
      </c>
      <c r="U485" s="75">
        <v>2500</v>
      </c>
      <c r="V485">
        <v>12.99</v>
      </c>
      <c r="W485">
        <v>32475</v>
      </c>
      <c r="AH485" s="16"/>
      <c r="AI485" t="s">
        <v>1375</v>
      </c>
    </row>
    <row r="486" spans="1:35" x14ac:dyDescent="0.25">
      <c r="A486" t="s">
        <v>2933</v>
      </c>
      <c r="B486" s="1">
        <v>7</v>
      </c>
      <c r="C486" t="s">
        <v>2744</v>
      </c>
      <c r="D486">
        <v>5374421</v>
      </c>
      <c r="E486" t="s">
        <v>2931</v>
      </c>
      <c r="F486" t="s">
        <v>1363</v>
      </c>
      <c r="G486" t="s">
        <v>1364</v>
      </c>
      <c r="H486" s="3" t="s">
        <v>2374</v>
      </c>
      <c r="I486">
        <v>2016</v>
      </c>
      <c r="J486" s="15" t="s">
        <v>2927</v>
      </c>
      <c r="K486">
        <v>2016</v>
      </c>
      <c r="L486" t="s">
        <v>1367</v>
      </c>
      <c r="M486" t="s">
        <v>2779</v>
      </c>
      <c r="N486" t="s">
        <v>2932</v>
      </c>
      <c r="O486" t="s">
        <v>1388</v>
      </c>
      <c r="P486" t="s">
        <v>849</v>
      </c>
      <c r="Q486">
        <f t="shared" si="11"/>
        <v>2500</v>
      </c>
      <c r="R486" t="s">
        <v>1838</v>
      </c>
      <c r="S486" t="s">
        <v>1839</v>
      </c>
      <c r="T486" t="s">
        <v>2782</v>
      </c>
      <c r="U486" s="75">
        <v>2500</v>
      </c>
      <c r="V486">
        <v>11.98</v>
      </c>
      <c r="W486">
        <v>29950</v>
      </c>
      <c r="AH486" s="16"/>
      <c r="AI486" t="s">
        <v>1375</v>
      </c>
    </row>
    <row r="487" spans="1:35" x14ac:dyDescent="0.25">
      <c r="A487" t="s">
        <v>2934</v>
      </c>
      <c r="B487" s="1">
        <v>7</v>
      </c>
      <c r="C487" t="s">
        <v>2744</v>
      </c>
      <c r="D487">
        <v>5374421</v>
      </c>
      <c r="E487" t="s">
        <v>2931</v>
      </c>
      <c r="F487" t="s">
        <v>1363</v>
      </c>
      <c r="G487" t="s">
        <v>1364</v>
      </c>
      <c r="H487" s="3" t="s">
        <v>2374</v>
      </c>
      <c r="I487">
        <v>2016</v>
      </c>
      <c r="J487" s="15" t="s">
        <v>2927</v>
      </c>
      <c r="K487">
        <v>2016</v>
      </c>
      <c r="L487" t="s">
        <v>1367</v>
      </c>
      <c r="M487" t="s">
        <v>2779</v>
      </c>
      <c r="N487" t="s">
        <v>2932</v>
      </c>
      <c r="O487" t="s">
        <v>1388</v>
      </c>
      <c r="P487" t="s">
        <v>849</v>
      </c>
      <c r="Q487">
        <f t="shared" si="11"/>
        <v>2500</v>
      </c>
      <c r="R487" t="s">
        <v>1381</v>
      </c>
      <c r="S487" t="s">
        <v>1382</v>
      </c>
      <c r="T487" t="s">
        <v>2311</v>
      </c>
      <c r="U487" s="75">
        <v>2500</v>
      </c>
      <c r="V487">
        <v>14.5</v>
      </c>
      <c r="W487">
        <v>36250</v>
      </c>
      <c r="AH487" s="16"/>
      <c r="AI487" t="s">
        <v>1375</v>
      </c>
    </row>
    <row r="488" spans="1:35" x14ac:dyDescent="0.25">
      <c r="A488" t="s">
        <v>2935</v>
      </c>
      <c r="B488" s="1">
        <v>7</v>
      </c>
      <c r="C488" t="s">
        <v>2744</v>
      </c>
      <c r="D488">
        <v>5483026</v>
      </c>
      <c r="E488" t="s">
        <v>2377</v>
      </c>
      <c r="F488" t="s">
        <v>1363</v>
      </c>
      <c r="G488" t="s">
        <v>1364</v>
      </c>
      <c r="H488" s="3" t="s">
        <v>2378</v>
      </c>
      <c r="I488">
        <v>2016</v>
      </c>
      <c r="J488" s="15" t="s">
        <v>2379</v>
      </c>
      <c r="K488">
        <v>2016</v>
      </c>
      <c r="L488" t="s">
        <v>1367</v>
      </c>
      <c r="M488" t="s">
        <v>2936</v>
      </c>
      <c r="N488" t="s">
        <v>2937</v>
      </c>
      <c r="O488" t="s">
        <v>1388</v>
      </c>
      <c r="P488" t="s">
        <v>849</v>
      </c>
      <c r="Q488">
        <f t="shared" si="11"/>
        <v>2100</v>
      </c>
      <c r="R488" t="s">
        <v>1381</v>
      </c>
      <c r="S488" t="s">
        <v>1382</v>
      </c>
      <c r="T488" t="s">
        <v>2306</v>
      </c>
      <c r="U488" s="75">
        <v>2100</v>
      </c>
      <c r="V488">
        <v>14.5</v>
      </c>
      <c r="W488">
        <v>30450</v>
      </c>
      <c r="AH488" s="16"/>
      <c r="AI488" t="s">
        <v>1375</v>
      </c>
    </row>
    <row r="489" spans="1:35" x14ac:dyDescent="0.25">
      <c r="A489" t="s">
        <v>2938</v>
      </c>
      <c r="B489" s="1">
        <v>7</v>
      </c>
      <c r="C489" t="s">
        <v>2744</v>
      </c>
      <c r="D489">
        <v>5483026</v>
      </c>
      <c r="E489" t="s">
        <v>2377</v>
      </c>
      <c r="F489" t="s">
        <v>1363</v>
      </c>
      <c r="G489" t="s">
        <v>1364</v>
      </c>
      <c r="H489" s="3" t="s">
        <v>2378</v>
      </c>
      <c r="I489">
        <v>2016</v>
      </c>
      <c r="J489" s="15" t="s">
        <v>2379</v>
      </c>
      <c r="K489">
        <v>2016</v>
      </c>
      <c r="L489" t="s">
        <v>1367</v>
      </c>
      <c r="M489" t="s">
        <v>2936</v>
      </c>
      <c r="N489" t="s">
        <v>2937</v>
      </c>
      <c r="O489" t="s">
        <v>1388</v>
      </c>
      <c r="P489" t="s">
        <v>849</v>
      </c>
      <c r="Q489">
        <f t="shared" si="11"/>
        <v>2100</v>
      </c>
      <c r="R489" t="s">
        <v>2479</v>
      </c>
      <c r="S489" t="s">
        <v>2480</v>
      </c>
      <c r="T489" t="s">
        <v>2311</v>
      </c>
      <c r="U489" s="75">
        <v>2100</v>
      </c>
      <c r="V489">
        <v>12.99</v>
      </c>
      <c r="W489">
        <v>27279</v>
      </c>
      <c r="AH489" s="16"/>
      <c r="AI489" t="s">
        <v>1375</v>
      </c>
    </row>
    <row r="490" spans="1:35" x14ac:dyDescent="0.25">
      <c r="A490" t="s">
        <v>2939</v>
      </c>
      <c r="B490" s="1">
        <v>7</v>
      </c>
      <c r="C490" t="s">
        <v>2744</v>
      </c>
      <c r="D490">
        <v>5597269</v>
      </c>
      <c r="E490" t="s">
        <v>2940</v>
      </c>
      <c r="F490" t="s">
        <v>1363</v>
      </c>
      <c r="G490" t="s">
        <v>1364</v>
      </c>
      <c r="H490" s="3" t="s">
        <v>2941</v>
      </c>
      <c r="I490">
        <v>2016</v>
      </c>
      <c r="J490" s="15" t="s">
        <v>2942</v>
      </c>
      <c r="K490">
        <v>2016</v>
      </c>
      <c r="L490" t="s">
        <v>1367</v>
      </c>
      <c r="M490" t="s">
        <v>2837</v>
      </c>
      <c r="N490" t="s">
        <v>2837</v>
      </c>
      <c r="O490" t="s">
        <v>1388</v>
      </c>
      <c r="P490" t="s">
        <v>849</v>
      </c>
      <c r="Q490">
        <f t="shared" si="11"/>
        <v>600</v>
      </c>
      <c r="R490" t="s">
        <v>1838</v>
      </c>
      <c r="S490" t="s">
        <v>1839</v>
      </c>
      <c r="T490" t="s">
        <v>2782</v>
      </c>
      <c r="U490" s="75">
        <v>600</v>
      </c>
      <c r="V490">
        <v>13</v>
      </c>
      <c r="W490">
        <v>7800</v>
      </c>
      <c r="AH490" s="16"/>
      <c r="AI490" t="s">
        <v>1375</v>
      </c>
    </row>
    <row r="491" spans="1:35" x14ac:dyDescent="0.25">
      <c r="A491" t="s">
        <v>2943</v>
      </c>
      <c r="B491" s="1">
        <v>7</v>
      </c>
      <c r="C491" t="s">
        <v>2744</v>
      </c>
      <c r="D491">
        <v>5597269</v>
      </c>
      <c r="E491" t="s">
        <v>2940</v>
      </c>
      <c r="F491" t="s">
        <v>1363</v>
      </c>
      <c r="G491" t="s">
        <v>1364</v>
      </c>
      <c r="H491" s="3" t="s">
        <v>2941</v>
      </c>
      <c r="I491">
        <v>2016</v>
      </c>
      <c r="J491" s="15" t="s">
        <v>2942</v>
      </c>
      <c r="K491">
        <v>2016</v>
      </c>
      <c r="L491" t="s">
        <v>1367</v>
      </c>
      <c r="M491" t="s">
        <v>2837</v>
      </c>
      <c r="N491" t="s">
        <v>2837</v>
      </c>
      <c r="O491" t="s">
        <v>1388</v>
      </c>
      <c r="P491" t="s">
        <v>849</v>
      </c>
      <c r="Q491">
        <f t="shared" si="11"/>
        <v>600</v>
      </c>
      <c r="R491" t="s">
        <v>2479</v>
      </c>
      <c r="S491" t="s">
        <v>2480</v>
      </c>
      <c r="T491" t="s">
        <v>2311</v>
      </c>
      <c r="U491" s="75">
        <v>600</v>
      </c>
      <c r="V491">
        <v>13.5</v>
      </c>
      <c r="W491">
        <v>8100</v>
      </c>
      <c r="AH491" s="16"/>
      <c r="AI491" t="s">
        <v>1375</v>
      </c>
    </row>
    <row r="492" spans="1:35" x14ac:dyDescent="0.25">
      <c r="A492" t="s">
        <v>2944</v>
      </c>
      <c r="B492" s="1">
        <v>7</v>
      </c>
      <c r="C492" t="s">
        <v>2744</v>
      </c>
      <c r="D492">
        <v>5597269</v>
      </c>
      <c r="E492" t="s">
        <v>2940</v>
      </c>
      <c r="F492" t="s">
        <v>1363</v>
      </c>
      <c r="G492" t="s">
        <v>1364</v>
      </c>
      <c r="H492" s="3" t="s">
        <v>2941</v>
      </c>
      <c r="I492">
        <v>2016</v>
      </c>
      <c r="J492" s="15" t="s">
        <v>2942</v>
      </c>
      <c r="K492">
        <v>2016</v>
      </c>
      <c r="L492" t="s">
        <v>1367</v>
      </c>
      <c r="M492" t="s">
        <v>2837</v>
      </c>
      <c r="N492" t="s">
        <v>2837</v>
      </c>
      <c r="O492" t="s">
        <v>1388</v>
      </c>
      <c r="P492" t="s">
        <v>849</v>
      </c>
      <c r="Q492">
        <f t="shared" si="11"/>
        <v>600</v>
      </c>
      <c r="R492" t="s">
        <v>1381</v>
      </c>
      <c r="S492" t="s">
        <v>1382</v>
      </c>
      <c r="T492" t="s">
        <v>2306</v>
      </c>
      <c r="U492" s="75">
        <v>600</v>
      </c>
      <c r="V492">
        <v>14.5</v>
      </c>
      <c r="W492">
        <v>8700</v>
      </c>
      <c r="AH492" s="16"/>
      <c r="AI492" t="s">
        <v>1375</v>
      </c>
    </row>
    <row r="493" spans="1:35" x14ac:dyDescent="0.25">
      <c r="A493" t="s">
        <v>2945</v>
      </c>
      <c r="B493" s="1">
        <v>7</v>
      </c>
      <c r="C493" t="s">
        <v>2744</v>
      </c>
      <c r="D493">
        <v>5597269</v>
      </c>
      <c r="E493" t="s">
        <v>2940</v>
      </c>
      <c r="F493" t="s">
        <v>1363</v>
      </c>
      <c r="G493" t="s">
        <v>1364</v>
      </c>
      <c r="H493" s="3" t="s">
        <v>2941</v>
      </c>
      <c r="I493">
        <v>2016</v>
      </c>
      <c r="J493" s="15" t="s">
        <v>2942</v>
      </c>
      <c r="K493">
        <v>2016</v>
      </c>
      <c r="L493" t="s">
        <v>1367</v>
      </c>
      <c r="M493" t="s">
        <v>2837</v>
      </c>
      <c r="N493" t="s">
        <v>2837</v>
      </c>
      <c r="O493" t="s">
        <v>1388</v>
      </c>
      <c r="P493" t="s">
        <v>849</v>
      </c>
      <c r="Q493">
        <f t="shared" si="11"/>
        <v>600</v>
      </c>
      <c r="R493" t="s">
        <v>2476</v>
      </c>
      <c r="S493" t="s">
        <v>2477</v>
      </c>
      <c r="T493" t="s">
        <v>587</v>
      </c>
      <c r="U493" s="75">
        <v>600</v>
      </c>
      <c r="V493">
        <v>18.399999999999999</v>
      </c>
      <c r="W493">
        <v>11040</v>
      </c>
      <c r="AH493" s="16"/>
      <c r="AI493" t="s">
        <v>1375</v>
      </c>
    </row>
    <row r="494" spans="1:35" x14ac:dyDescent="0.25">
      <c r="A494" t="s">
        <v>2946</v>
      </c>
      <c r="B494" s="1">
        <v>7</v>
      </c>
      <c r="C494" t="s">
        <v>2744</v>
      </c>
      <c r="D494">
        <v>5597269</v>
      </c>
      <c r="E494" t="s">
        <v>2940</v>
      </c>
      <c r="F494" t="s">
        <v>1363</v>
      </c>
      <c r="G494" t="s">
        <v>1364</v>
      </c>
      <c r="H494" s="3" t="s">
        <v>2941</v>
      </c>
      <c r="I494">
        <v>2016</v>
      </c>
      <c r="J494" s="15" t="s">
        <v>2942</v>
      </c>
      <c r="K494">
        <v>2016</v>
      </c>
      <c r="L494" t="s">
        <v>1367</v>
      </c>
      <c r="M494" t="s">
        <v>2837</v>
      </c>
      <c r="N494" t="s">
        <v>2837</v>
      </c>
      <c r="O494" t="s">
        <v>1388</v>
      </c>
      <c r="P494" t="s">
        <v>849</v>
      </c>
      <c r="Q494">
        <f t="shared" si="11"/>
        <v>600</v>
      </c>
      <c r="R494" t="s">
        <v>2347</v>
      </c>
      <c r="S494" t="s">
        <v>2348</v>
      </c>
      <c r="T494" t="s">
        <v>2947</v>
      </c>
      <c r="U494" s="75">
        <v>600</v>
      </c>
      <c r="V494">
        <v>18</v>
      </c>
      <c r="W494">
        <v>10800</v>
      </c>
      <c r="AH494" s="16"/>
      <c r="AI494" t="s">
        <v>1375</v>
      </c>
    </row>
    <row r="495" spans="1:35" x14ac:dyDescent="0.25">
      <c r="A495" t="s">
        <v>2948</v>
      </c>
      <c r="B495" s="1">
        <v>7</v>
      </c>
      <c r="C495" t="s">
        <v>2744</v>
      </c>
      <c r="D495">
        <v>5599857</v>
      </c>
      <c r="E495" t="s">
        <v>2949</v>
      </c>
      <c r="F495" t="s">
        <v>1363</v>
      </c>
      <c r="G495" t="s">
        <v>1364</v>
      </c>
      <c r="H495" s="3" t="s">
        <v>2941</v>
      </c>
      <c r="I495">
        <v>2016</v>
      </c>
      <c r="J495" s="15" t="s">
        <v>2942</v>
      </c>
      <c r="K495">
        <v>2016</v>
      </c>
      <c r="L495" t="s">
        <v>1367</v>
      </c>
      <c r="M495" t="s">
        <v>2862</v>
      </c>
      <c r="N495" t="s">
        <v>2862</v>
      </c>
      <c r="O495" t="s">
        <v>1388</v>
      </c>
      <c r="P495" t="s">
        <v>849</v>
      </c>
      <c r="Q495">
        <f t="shared" si="11"/>
        <v>125</v>
      </c>
      <c r="R495" t="s">
        <v>2476</v>
      </c>
      <c r="S495" t="s">
        <v>2477</v>
      </c>
      <c r="T495" t="s">
        <v>2950</v>
      </c>
      <c r="U495" s="75">
        <v>125</v>
      </c>
      <c r="V495">
        <v>18.399999999999999</v>
      </c>
      <c r="W495">
        <v>2300</v>
      </c>
      <c r="AH495" s="16"/>
      <c r="AI495" t="s">
        <v>1375</v>
      </c>
    </row>
    <row r="496" spans="1:35" x14ac:dyDescent="0.25">
      <c r="A496" t="s">
        <v>2951</v>
      </c>
      <c r="B496" s="1">
        <v>7</v>
      </c>
      <c r="C496" t="s">
        <v>2744</v>
      </c>
      <c r="D496">
        <v>5599857</v>
      </c>
      <c r="E496" t="s">
        <v>2949</v>
      </c>
      <c r="F496" t="s">
        <v>1363</v>
      </c>
      <c r="G496" t="s">
        <v>1364</v>
      </c>
      <c r="H496" s="3" t="s">
        <v>2941</v>
      </c>
      <c r="I496">
        <v>2016</v>
      </c>
      <c r="J496" s="15" t="s">
        <v>2942</v>
      </c>
      <c r="K496">
        <v>2016</v>
      </c>
      <c r="L496" t="s">
        <v>1367</v>
      </c>
      <c r="M496" t="s">
        <v>2862</v>
      </c>
      <c r="N496" t="s">
        <v>2862</v>
      </c>
      <c r="O496" t="s">
        <v>1388</v>
      </c>
      <c r="P496" t="s">
        <v>849</v>
      </c>
      <c r="Q496">
        <f t="shared" si="11"/>
        <v>125</v>
      </c>
      <c r="R496" t="s">
        <v>1381</v>
      </c>
      <c r="S496" t="s">
        <v>1382</v>
      </c>
      <c r="T496" t="s">
        <v>2311</v>
      </c>
      <c r="U496" s="75">
        <v>125</v>
      </c>
      <c r="V496">
        <v>14.5</v>
      </c>
      <c r="W496">
        <v>1812.5</v>
      </c>
      <c r="AH496" s="16"/>
      <c r="AI496" t="s">
        <v>1375</v>
      </c>
    </row>
    <row r="497" spans="1:35" x14ac:dyDescent="0.25">
      <c r="A497" t="s">
        <v>2952</v>
      </c>
      <c r="B497" s="1">
        <v>7</v>
      </c>
      <c r="C497" t="s">
        <v>2744</v>
      </c>
      <c r="D497">
        <v>5546478</v>
      </c>
      <c r="E497" t="s">
        <v>2387</v>
      </c>
      <c r="F497" t="s">
        <v>1363</v>
      </c>
      <c r="G497" t="s">
        <v>1364</v>
      </c>
      <c r="H497" s="3" t="s">
        <v>2388</v>
      </c>
      <c r="I497">
        <v>2016</v>
      </c>
      <c r="J497" s="15" t="s">
        <v>2389</v>
      </c>
      <c r="K497">
        <v>2016</v>
      </c>
      <c r="L497" t="s">
        <v>1367</v>
      </c>
      <c r="M497" t="s">
        <v>2953</v>
      </c>
      <c r="O497" t="s">
        <v>1388</v>
      </c>
      <c r="P497" t="s">
        <v>849</v>
      </c>
      <c r="Q497">
        <f t="shared" si="11"/>
        <v>220</v>
      </c>
      <c r="R497" t="s">
        <v>2476</v>
      </c>
      <c r="S497" t="s">
        <v>2477</v>
      </c>
      <c r="T497" t="s">
        <v>587</v>
      </c>
      <c r="U497" s="75">
        <v>220</v>
      </c>
      <c r="V497">
        <v>17.399999999999999</v>
      </c>
      <c r="W497">
        <v>3828</v>
      </c>
      <c r="AH497" s="16"/>
      <c r="AI497" t="s">
        <v>1375</v>
      </c>
    </row>
    <row r="498" spans="1:35" x14ac:dyDescent="0.25">
      <c r="A498" t="s">
        <v>2954</v>
      </c>
      <c r="B498" s="1">
        <v>7</v>
      </c>
      <c r="C498" t="s">
        <v>2744</v>
      </c>
      <c r="D498">
        <v>5546478</v>
      </c>
      <c r="E498" t="s">
        <v>2387</v>
      </c>
      <c r="F498" t="s">
        <v>1363</v>
      </c>
      <c r="G498" t="s">
        <v>1364</v>
      </c>
      <c r="H498" s="3" t="s">
        <v>2388</v>
      </c>
      <c r="I498">
        <v>2016</v>
      </c>
      <c r="J498" s="15" t="s">
        <v>2389</v>
      </c>
      <c r="K498">
        <v>2016</v>
      </c>
      <c r="L498" t="s">
        <v>1367</v>
      </c>
      <c r="M498" t="s">
        <v>2953</v>
      </c>
      <c r="O498" t="s">
        <v>1388</v>
      </c>
      <c r="P498" t="s">
        <v>849</v>
      </c>
      <c r="Q498">
        <f t="shared" si="11"/>
        <v>220</v>
      </c>
      <c r="R498" t="s">
        <v>1381</v>
      </c>
      <c r="S498" t="s">
        <v>1382</v>
      </c>
      <c r="T498" t="s">
        <v>2311</v>
      </c>
      <c r="U498" s="75">
        <v>220</v>
      </c>
      <c r="V498">
        <v>14.5</v>
      </c>
      <c r="W498">
        <v>3190</v>
      </c>
      <c r="AH498" s="16"/>
      <c r="AI498" t="s">
        <v>1375</v>
      </c>
    </row>
    <row r="499" spans="1:35" x14ac:dyDescent="0.25">
      <c r="A499" t="s">
        <v>2955</v>
      </c>
      <c r="B499" s="1">
        <v>7</v>
      </c>
      <c r="C499" t="s">
        <v>2744</v>
      </c>
      <c r="D499">
        <v>5546478</v>
      </c>
      <c r="E499" t="s">
        <v>2387</v>
      </c>
      <c r="F499" t="s">
        <v>1363</v>
      </c>
      <c r="G499" t="s">
        <v>1364</v>
      </c>
      <c r="H499" s="3" t="s">
        <v>2388</v>
      </c>
      <c r="I499">
        <v>2016</v>
      </c>
      <c r="J499" s="15" t="s">
        <v>2389</v>
      </c>
      <c r="K499">
        <v>2016</v>
      </c>
      <c r="L499" t="s">
        <v>1367</v>
      </c>
      <c r="M499" t="s">
        <v>2953</v>
      </c>
      <c r="O499" t="s">
        <v>1388</v>
      </c>
      <c r="P499" t="s">
        <v>849</v>
      </c>
      <c r="Q499">
        <f t="shared" si="11"/>
        <v>220</v>
      </c>
      <c r="R499" t="s">
        <v>1838</v>
      </c>
      <c r="S499" t="s">
        <v>1839</v>
      </c>
      <c r="T499" t="s">
        <v>2782</v>
      </c>
      <c r="U499" s="75">
        <v>220</v>
      </c>
      <c r="V499">
        <v>12.5</v>
      </c>
      <c r="W499">
        <v>2750</v>
      </c>
      <c r="AH499" s="16"/>
      <c r="AI499" t="s">
        <v>1375</v>
      </c>
    </row>
    <row r="500" spans="1:35" x14ac:dyDescent="0.25">
      <c r="A500" t="s">
        <v>2956</v>
      </c>
      <c r="B500" s="1">
        <v>7</v>
      </c>
      <c r="C500" t="s">
        <v>2744</v>
      </c>
      <c r="D500">
        <v>5551234</v>
      </c>
      <c r="E500" t="s">
        <v>2957</v>
      </c>
      <c r="F500" t="s">
        <v>1363</v>
      </c>
      <c r="G500" t="s">
        <v>1364</v>
      </c>
      <c r="H500" s="3" t="s">
        <v>2388</v>
      </c>
      <c r="I500">
        <v>2016</v>
      </c>
      <c r="J500" s="15" t="s">
        <v>2389</v>
      </c>
      <c r="K500">
        <v>2016</v>
      </c>
      <c r="L500" t="s">
        <v>1367</v>
      </c>
      <c r="M500" t="s">
        <v>2958</v>
      </c>
      <c r="N500" t="s">
        <v>2958</v>
      </c>
      <c r="O500" t="s">
        <v>1388</v>
      </c>
      <c r="P500" t="s">
        <v>849</v>
      </c>
      <c r="Q500">
        <f t="shared" si="11"/>
        <v>550</v>
      </c>
      <c r="R500" t="s">
        <v>1838</v>
      </c>
      <c r="S500" t="s">
        <v>1839</v>
      </c>
      <c r="T500" t="s">
        <v>2959</v>
      </c>
      <c r="U500" s="75">
        <v>550</v>
      </c>
      <c r="V500">
        <v>12.5</v>
      </c>
      <c r="W500">
        <v>6875</v>
      </c>
      <c r="AH500" s="16"/>
      <c r="AI500" t="s">
        <v>1375</v>
      </c>
    </row>
    <row r="501" spans="1:35" x14ac:dyDescent="0.25">
      <c r="A501" t="s">
        <v>2960</v>
      </c>
      <c r="B501" s="1">
        <v>7</v>
      </c>
      <c r="C501" t="s">
        <v>2744</v>
      </c>
      <c r="D501">
        <v>5563178</v>
      </c>
      <c r="E501" t="s">
        <v>2961</v>
      </c>
      <c r="F501" t="s">
        <v>1363</v>
      </c>
      <c r="G501" t="s">
        <v>1364</v>
      </c>
      <c r="H501" s="3" t="s">
        <v>2389</v>
      </c>
      <c r="I501">
        <v>2016</v>
      </c>
      <c r="J501" s="15" t="s">
        <v>2393</v>
      </c>
      <c r="K501">
        <v>2016</v>
      </c>
      <c r="L501" t="s">
        <v>1367</v>
      </c>
      <c r="M501" t="s">
        <v>2885</v>
      </c>
      <c r="O501" t="s">
        <v>1388</v>
      </c>
      <c r="P501" t="s">
        <v>849</v>
      </c>
      <c r="Q501">
        <f t="shared" si="11"/>
        <v>630</v>
      </c>
      <c r="R501" t="s">
        <v>2479</v>
      </c>
      <c r="S501" t="s">
        <v>2480</v>
      </c>
      <c r="T501" t="s">
        <v>2311</v>
      </c>
      <c r="U501" s="75">
        <v>630</v>
      </c>
      <c r="V501">
        <v>13.5</v>
      </c>
      <c r="W501">
        <v>8505</v>
      </c>
      <c r="AH501" s="16"/>
      <c r="AI501" t="s">
        <v>1375</v>
      </c>
    </row>
    <row r="502" spans="1:35" x14ac:dyDescent="0.25">
      <c r="A502" t="s">
        <v>2962</v>
      </c>
      <c r="B502" s="1">
        <v>7</v>
      </c>
      <c r="C502" t="s">
        <v>2744</v>
      </c>
      <c r="D502">
        <v>5838169</v>
      </c>
      <c r="E502" t="s">
        <v>2963</v>
      </c>
      <c r="F502" t="s">
        <v>1363</v>
      </c>
      <c r="G502" t="s">
        <v>1364</v>
      </c>
      <c r="H502" s="3" t="s">
        <v>2964</v>
      </c>
      <c r="I502">
        <v>2017</v>
      </c>
      <c r="J502" s="15" t="s">
        <v>2965</v>
      </c>
      <c r="K502">
        <v>2017</v>
      </c>
      <c r="L502" t="s">
        <v>1367</v>
      </c>
      <c r="M502" t="s">
        <v>2966</v>
      </c>
      <c r="N502" t="s">
        <v>2966</v>
      </c>
      <c r="O502" t="s">
        <v>2414</v>
      </c>
      <c r="P502" t="s">
        <v>849</v>
      </c>
      <c r="Q502">
        <f t="shared" si="11"/>
        <v>1204</v>
      </c>
      <c r="R502" t="s">
        <v>2479</v>
      </c>
      <c r="S502" t="s">
        <v>2480</v>
      </c>
      <c r="T502" t="s">
        <v>2311</v>
      </c>
      <c r="U502" s="75">
        <v>1204</v>
      </c>
      <c r="V502">
        <v>13.5</v>
      </c>
      <c r="W502">
        <v>16254</v>
      </c>
      <c r="AH502" s="16"/>
      <c r="AI502" t="s">
        <v>1375</v>
      </c>
    </row>
    <row r="503" spans="1:35" x14ac:dyDescent="0.25">
      <c r="A503" t="s">
        <v>2967</v>
      </c>
      <c r="B503" s="1">
        <v>7</v>
      </c>
      <c r="C503" t="s">
        <v>2744</v>
      </c>
      <c r="D503">
        <v>5838169</v>
      </c>
      <c r="E503" t="s">
        <v>2963</v>
      </c>
      <c r="F503" t="s">
        <v>1363</v>
      </c>
      <c r="G503" t="s">
        <v>1364</v>
      </c>
      <c r="H503" s="3" t="s">
        <v>2964</v>
      </c>
      <c r="I503">
        <v>2017</v>
      </c>
      <c r="J503" s="15" t="s">
        <v>2965</v>
      </c>
      <c r="K503">
        <v>2017</v>
      </c>
      <c r="L503" t="s">
        <v>1367</v>
      </c>
      <c r="M503" t="s">
        <v>2966</v>
      </c>
      <c r="N503" t="s">
        <v>2966</v>
      </c>
      <c r="O503" t="s">
        <v>2414</v>
      </c>
      <c r="P503" t="s">
        <v>849</v>
      </c>
      <c r="Q503">
        <f t="shared" si="11"/>
        <v>1204</v>
      </c>
      <c r="R503" t="s">
        <v>1381</v>
      </c>
      <c r="S503" t="s">
        <v>1382</v>
      </c>
      <c r="T503" t="s">
        <v>2311</v>
      </c>
      <c r="U503" s="75">
        <v>1204</v>
      </c>
      <c r="V503">
        <v>14.5</v>
      </c>
      <c r="W503">
        <v>17458</v>
      </c>
      <c r="AH503" s="16"/>
      <c r="AI503" t="s">
        <v>1375</v>
      </c>
    </row>
    <row r="504" spans="1:35" x14ac:dyDescent="0.25">
      <c r="A504" t="s">
        <v>2968</v>
      </c>
      <c r="B504" s="1">
        <v>7</v>
      </c>
      <c r="C504" t="s">
        <v>2744</v>
      </c>
      <c r="D504">
        <v>5838169</v>
      </c>
      <c r="E504" t="s">
        <v>2963</v>
      </c>
      <c r="F504" t="s">
        <v>1363</v>
      </c>
      <c r="G504" t="s">
        <v>1364</v>
      </c>
      <c r="H504" s="3" t="s">
        <v>2964</v>
      </c>
      <c r="I504">
        <v>2017</v>
      </c>
      <c r="J504" s="15" t="s">
        <v>2965</v>
      </c>
      <c r="K504">
        <v>2017</v>
      </c>
      <c r="L504" t="s">
        <v>1367</v>
      </c>
      <c r="M504" t="s">
        <v>2966</v>
      </c>
      <c r="N504" t="s">
        <v>2966</v>
      </c>
      <c r="O504" t="s">
        <v>2414</v>
      </c>
      <c r="P504" t="s">
        <v>849</v>
      </c>
      <c r="Q504">
        <f t="shared" si="11"/>
        <v>1204</v>
      </c>
      <c r="R504" t="s">
        <v>2347</v>
      </c>
      <c r="S504" t="s">
        <v>2348</v>
      </c>
      <c r="T504" t="s">
        <v>2779</v>
      </c>
      <c r="U504" s="75">
        <v>1204</v>
      </c>
      <c r="V504">
        <v>14.5</v>
      </c>
      <c r="W504">
        <v>17458</v>
      </c>
      <c r="AH504" s="16"/>
      <c r="AI504" t="s">
        <v>1375</v>
      </c>
    </row>
    <row r="505" spans="1:35" x14ac:dyDescent="0.25">
      <c r="A505" t="s">
        <v>2969</v>
      </c>
      <c r="B505" s="1">
        <v>7</v>
      </c>
      <c r="C505" t="s">
        <v>2744</v>
      </c>
      <c r="D505">
        <v>5838169</v>
      </c>
      <c r="E505" t="s">
        <v>2963</v>
      </c>
      <c r="F505" t="s">
        <v>1363</v>
      </c>
      <c r="G505" t="s">
        <v>1364</v>
      </c>
      <c r="H505" s="3" t="s">
        <v>2964</v>
      </c>
      <c r="I505">
        <v>2017</v>
      </c>
      <c r="J505" s="15" t="s">
        <v>2965</v>
      </c>
      <c r="K505">
        <v>2017</v>
      </c>
      <c r="L505" t="s">
        <v>1367</v>
      </c>
      <c r="M505" t="s">
        <v>2966</v>
      </c>
      <c r="N505" t="s">
        <v>2966</v>
      </c>
      <c r="O505" t="s">
        <v>2414</v>
      </c>
      <c r="P505" t="s">
        <v>849</v>
      </c>
      <c r="Q505">
        <f t="shared" si="11"/>
        <v>1204</v>
      </c>
      <c r="R505" t="s">
        <v>1838</v>
      </c>
      <c r="S505" t="s">
        <v>1839</v>
      </c>
      <c r="T505" t="s">
        <v>2970</v>
      </c>
      <c r="U505" s="75">
        <v>1204</v>
      </c>
      <c r="V505">
        <v>12.9</v>
      </c>
      <c r="W505">
        <v>15531.6</v>
      </c>
      <c r="AH505" s="16"/>
      <c r="AI505" t="s">
        <v>1375</v>
      </c>
    </row>
    <row r="506" spans="1:35" x14ac:dyDescent="0.25">
      <c r="A506" t="s">
        <v>2971</v>
      </c>
      <c r="B506" s="1">
        <v>7</v>
      </c>
      <c r="C506" t="s">
        <v>2744</v>
      </c>
      <c r="D506">
        <v>5819326</v>
      </c>
      <c r="E506" t="s">
        <v>2972</v>
      </c>
      <c r="F506" t="s">
        <v>1363</v>
      </c>
      <c r="G506" t="s">
        <v>1364</v>
      </c>
      <c r="H506" s="3" t="s">
        <v>2973</v>
      </c>
      <c r="I506">
        <v>2017</v>
      </c>
      <c r="J506" s="15" t="s">
        <v>2964</v>
      </c>
      <c r="K506">
        <v>2017</v>
      </c>
      <c r="L506" t="s">
        <v>1367</v>
      </c>
      <c r="M506" t="s">
        <v>2974</v>
      </c>
      <c r="N506" t="s">
        <v>2974</v>
      </c>
      <c r="O506" t="s">
        <v>1388</v>
      </c>
      <c r="P506" t="s">
        <v>849</v>
      </c>
      <c r="Q506">
        <f t="shared" si="11"/>
        <v>700</v>
      </c>
      <c r="R506" t="s">
        <v>1381</v>
      </c>
      <c r="S506" t="s">
        <v>1382</v>
      </c>
      <c r="T506" t="s">
        <v>2311</v>
      </c>
      <c r="U506" s="75">
        <v>700</v>
      </c>
      <c r="V506">
        <v>14.5</v>
      </c>
      <c r="W506">
        <v>10150</v>
      </c>
      <c r="AH506" s="16"/>
      <c r="AI506" t="s">
        <v>1375</v>
      </c>
    </row>
    <row r="507" spans="1:35" x14ac:dyDescent="0.25">
      <c r="A507" t="s">
        <v>2975</v>
      </c>
      <c r="B507" s="1">
        <v>7</v>
      </c>
      <c r="C507" t="s">
        <v>2744</v>
      </c>
      <c r="D507">
        <v>5819326</v>
      </c>
      <c r="E507" t="s">
        <v>2972</v>
      </c>
      <c r="F507" t="s">
        <v>1363</v>
      </c>
      <c r="G507" t="s">
        <v>1364</v>
      </c>
      <c r="H507" s="3" t="s">
        <v>2973</v>
      </c>
      <c r="I507">
        <v>2017</v>
      </c>
      <c r="J507" s="15" t="s">
        <v>2964</v>
      </c>
      <c r="K507">
        <v>2017</v>
      </c>
      <c r="L507" t="s">
        <v>1367</v>
      </c>
      <c r="M507" t="s">
        <v>2974</v>
      </c>
      <c r="N507" t="s">
        <v>2974</v>
      </c>
      <c r="O507" t="s">
        <v>1388</v>
      </c>
      <c r="P507" t="s">
        <v>849</v>
      </c>
      <c r="Q507">
        <f t="shared" si="11"/>
        <v>700</v>
      </c>
      <c r="R507" t="s">
        <v>2476</v>
      </c>
      <c r="S507" t="s">
        <v>2477</v>
      </c>
      <c r="T507" t="s">
        <v>587</v>
      </c>
      <c r="U507" s="75">
        <v>700</v>
      </c>
      <c r="V507">
        <v>18.399999999999999</v>
      </c>
      <c r="W507">
        <v>12880</v>
      </c>
      <c r="AH507" s="16"/>
      <c r="AI507" t="s">
        <v>1375</v>
      </c>
    </row>
    <row r="508" spans="1:35" x14ac:dyDescent="0.25">
      <c r="A508" t="s">
        <v>2976</v>
      </c>
      <c r="B508" s="1">
        <v>7</v>
      </c>
      <c r="C508" t="s">
        <v>2744</v>
      </c>
      <c r="D508">
        <v>5819326</v>
      </c>
      <c r="E508" t="s">
        <v>2972</v>
      </c>
      <c r="F508" t="s">
        <v>1363</v>
      </c>
      <c r="G508" t="s">
        <v>1364</v>
      </c>
      <c r="H508" s="3" t="s">
        <v>2973</v>
      </c>
      <c r="I508">
        <v>2017</v>
      </c>
      <c r="J508" s="15" t="s">
        <v>2964</v>
      </c>
      <c r="K508">
        <v>2017</v>
      </c>
      <c r="L508" t="s">
        <v>1367</v>
      </c>
      <c r="M508" t="s">
        <v>2974</v>
      </c>
      <c r="N508" t="s">
        <v>2974</v>
      </c>
      <c r="O508" t="s">
        <v>1388</v>
      </c>
      <c r="P508" t="s">
        <v>849</v>
      </c>
      <c r="Q508">
        <f t="shared" si="11"/>
        <v>700</v>
      </c>
      <c r="R508" t="s">
        <v>2479</v>
      </c>
      <c r="S508" t="s">
        <v>2480</v>
      </c>
      <c r="T508" t="s">
        <v>2311</v>
      </c>
      <c r="U508" s="75">
        <v>700</v>
      </c>
      <c r="V508">
        <v>13.5</v>
      </c>
      <c r="W508">
        <v>9450</v>
      </c>
      <c r="AH508" s="16"/>
      <c r="AI508" t="s">
        <v>1375</v>
      </c>
    </row>
    <row r="509" spans="1:35" x14ac:dyDescent="0.25">
      <c r="A509" t="s">
        <v>2977</v>
      </c>
      <c r="B509" s="1">
        <v>7</v>
      </c>
      <c r="C509" t="s">
        <v>2744</v>
      </c>
      <c r="D509">
        <v>5819326</v>
      </c>
      <c r="E509" t="s">
        <v>2972</v>
      </c>
      <c r="F509" t="s">
        <v>1363</v>
      </c>
      <c r="G509" t="s">
        <v>1364</v>
      </c>
      <c r="H509" s="3" t="s">
        <v>2973</v>
      </c>
      <c r="I509">
        <v>2017</v>
      </c>
      <c r="J509" s="15" t="s">
        <v>2964</v>
      </c>
      <c r="K509">
        <v>2017</v>
      </c>
      <c r="L509" t="s">
        <v>1367</v>
      </c>
      <c r="M509" t="s">
        <v>2974</v>
      </c>
      <c r="N509" t="s">
        <v>2974</v>
      </c>
      <c r="O509" t="s">
        <v>1388</v>
      </c>
      <c r="P509" t="s">
        <v>849</v>
      </c>
      <c r="Q509">
        <f t="shared" si="11"/>
        <v>700</v>
      </c>
      <c r="R509" t="s">
        <v>1838</v>
      </c>
      <c r="S509" t="s">
        <v>1839</v>
      </c>
      <c r="T509" t="s">
        <v>2978</v>
      </c>
      <c r="U509" s="75">
        <v>700</v>
      </c>
      <c r="V509">
        <v>13</v>
      </c>
      <c r="W509">
        <v>9100</v>
      </c>
      <c r="AH509" s="16"/>
      <c r="AI509" t="s">
        <v>1375</v>
      </c>
    </row>
    <row r="510" spans="1:35" x14ac:dyDescent="0.25">
      <c r="A510" t="s">
        <v>2979</v>
      </c>
      <c r="B510" s="1">
        <v>7</v>
      </c>
      <c r="C510" t="s">
        <v>2744</v>
      </c>
      <c r="D510">
        <v>5922143</v>
      </c>
      <c r="E510" t="s">
        <v>2426</v>
      </c>
      <c r="F510" t="s">
        <v>1363</v>
      </c>
      <c r="G510" t="s">
        <v>1364</v>
      </c>
      <c r="H510" s="3" t="s">
        <v>2427</v>
      </c>
      <c r="I510">
        <v>2017</v>
      </c>
      <c r="J510" s="15" t="s">
        <v>2428</v>
      </c>
      <c r="K510">
        <v>2017</v>
      </c>
      <c r="L510" t="s">
        <v>1367</v>
      </c>
      <c r="M510" t="s">
        <v>2980</v>
      </c>
      <c r="O510" t="s">
        <v>1388</v>
      </c>
      <c r="P510" t="s">
        <v>849</v>
      </c>
      <c r="Q510">
        <f t="shared" si="11"/>
        <v>24</v>
      </c>
      <c r="R510" t="s">
        <v>1381</v>
      </c>
      <c r="S510" t="s">
        <v>1382</v>
      </c>
      <c r="T510" t="s">
        <v>2306</v>
      </c>
      <c r="U510" s="75">
        <v>24</v>
      </c>
      <c r="V510">
        <v>14.5</v>
      </c>
      <c r="W510">
        <v>348</v>
      </c>
      <c r="AH510" s="16"/>
      <c r="AI510" t="s">
        <v>1375</v>
      </c>
    </row>
    <row r="511" spans="1:35" x14ac:dyDescent="0.25">
      <c r="A511" t="s">
        <v>2981</v>
      </c>
      <c r="B511" s="1">
        <v>7</v>
      </c>
      <c r="C511" t="s">
        <v>2744</v>
      </c>
      <c r="D511">
        <v>5865336</v>
      </c>
      <c r="E511" t="s">
        <v>2982</v>
      </c>
      <c r="F511" t="s">
        <v>1363</v>
      </c>
      <c r="G511" t="s">
        <v>1364</v>
      </c>
      <c r="H511" s="3" t="s">
        <v>2983</v>
      </c>
      <c r="I511">
        <v>2017</v>
      </c>
      <c r="J511" s="15" t="s">
        <v>2432</v>
      </c>
      <c r="K511">
        <v>2017</v>
      </c>
      <c r="L511" t="s">
        <v>1367</v>
      </c>
      <c r="M511" t="s">
        <v>2984</v>
      </c>
      <c r="O511" t="s">
        <v>2414</v>
      </c>
      <c r="P511" t="s">
        <v>849</v>
      </c>
      <c r="Q511">
        <f t="shared" si="11"/>
        <v>800</v>
      </c>
      <c r="R511" t="s">
        <v>1381</v>
      </c>
      <c r="S511" t="s">
        <v>1382</v>
      </c>
      <c r="T511" t="s">
        <v>2311</v>
      </c>
      <c r="U511" s="75">
        <v>800</v>
      </c>
      <c r="V511">
        <v>14.38</v>
      </c>
      <c r="W511">
        <v>11504</v>
      </c>
      <c r="AH511" s="16"/>
      <c r="AI511" t="s">
        <v>1375</v>
      </c>
    </row>
    <row r="512" spans="1:35" x14ac:dyDescent="0.25">
      <c r="A512" t="s">
        <v>2985</v>
      </c>
      <c r="B512" s="1">
        <v>7</v>
      </c>
      <c r="C512" t="s">
        <v>2744</v>
      </c>
      <c r="D512">
        <v>5865336</v>
      </c>
      <c r="E512" t="s">
        <v>2982</v>
      </c>
      <c r="F512" t="s">
        <v>1363</v>
      </c>
      <c r="G512" t="s">
        <v>1364</v>
      </c>
      <c r="H512" s="3" t="s">
        <v>2983</v>
      </c>
      <c r="I512">
        <v>2017</v>
      </c>
      <c r="J512" s="15" t="s">
        <v>2432</v>
      </c>
      <c r="K512">
        <v>2017</v>
      </c>
      <c r="L512" t="s">
        <v>1367</v>
      </c>
      <c r="M512" t="s">
        <v>2984</v>
      </c>
      <c r="O512" t="s">
        <v>2414</v>
      </c>
      <c r="P512" t="s">
        <v>849</v>
      </c>
      <c r="Q512">
        <f t="shared" si="11"/>
        <v>800</v>
      </c>
      <c r="R512" t="s">
        <v>2347</v>
      </c>
      <c r="S512" t="s">
        <v>2348</v>
      </c>
      <c r="T512" t="s">
        <v>2779</v>
      </c>
      <c r="U512" s="75">
        <v>800</v>
      </c>
      <c r="V512">
        <v>17</v>
      </c>
      <c r="W512">
        <v>13600</v>
      </c>
      <c r="AH512" s="16"/>
      <c r="AI512" t="s">
        <v>1375</v>
      </c>
    </row>
    <row r="513" spans="1:35" x14ac:dyDescent="0.25">
      <c r="A513" t="s">
        <v>2986</v>
      </c>
      <c r="B513" s="1">
        <v>7</v>
      </c>
      <c r="C513" t="s">
        <v>2744</v>
      </c>
      <c r="D513">
        <v>5865336</v>
      </c>
      <c r="E513" t="s">
        <v>2982</v>
      </c>
      <c r="F513" t="s">
        <v>1363</v>
      </c>
      <c r="G513" t="s">
        <v>1364</v>
      </c>
      <c r="H513" s="3" t="s">
        <v>2983</v>
      </c>
      <c r="I513">
        <v>2017</v>
      </c>
      <c r="J513" s="15" t="s">
        <v>2432</v>
      </c>
      <c r="K513">
        <v>2017</v>
      </c>
      <c r="L513" t="s">
        <v>1367</v>
      </c>
      <c r="M513" t="s">
        <v>2984</v>
      </c>
      <c r="O513" t="s">
        <v>2414</v>
      </c>
      <c r="P513" t="s">
        <v>849</v>
      </c>
      <c r="Q513">
        <f t="shared" si="11"/>
        <v>800</v>
      </c>
      <c r="R513" t="s">
        <v>2476</v>
      </c>
      <c r="S513" t="s">
        <v>2477</v>
      </c>
      <c r="T513" t="s">
        <v>587</v>
      </c>
      <c r="U513" s="75">
        <v>800</v>
      </c>
      <c r="V513">
        <v>7.8</v>
      </c>
      <c r="W513">
        <v>6240</v>
      </c>
      <c r="AH513" s="16"/>
      <c r="AI513" t="s">
        <v>1375</v>
      </c>
    </row>
    <row r="514" spans="1:35" x14ac:dyDescent="0.25">
      <c r="A514" t="s">
        <v>2987</v>
      </c>
      <c r="B514" s="1">
        <v>7</v>
      </c>
      <c r="C514" t="s">
        <v>2744</v>
      </c>
      <c r="D514">
        <v>5872561</v>
      </c>
      <c r="E514" t="s">
        <v>2910</v>
      </c>
      <c r="F514" t="s">
        <v>1363</v>
      </c>
      <c r="G514" t="s">
        <v>1364</v>
      </c>
      <c r="H514" s="3" t="s">
        <v>2432</v>
      </c>
      <c r="I514">
        <v>2017</v>
      </c>
      <c r="J514" s="15" t="s">
        <v>2433</v>
      </c>
      <c r="K514">
        <v>2017</v>
      </c>
      <c r="L514" t="s">
        <v>1367</v>
      </c>
      <c r="M514" t="s">
        <v>2988</v>
      </c>
      <c r="O514" t="s">
        <v>2414</v>
      </c>
      <c r="P514" t="s">
        <v>849</v>
      </c>
      <c r="Q514">
        <f t="shared" ref="Q514:Q577" si="12">U514</f>
        <v>257</v>
      </c>
      <c r="R514" t="s">
        <v>2476</v>
      </c>
      <c r="S514" t="s">
        <v>2477</v>
      </c>
      <c r="T514" t="s">
        <v>587</v>
      </c>
      <c r="U514" s="75">
        <v>257</v>
      </c>
      <c r="V514">
        <v>17.399999999999999</v>
      </c>
      <c r="W514">
        <v>4471.8</v>
      </c>
      <c r="AH514" s="16"/>
      <c r="AI514" t="s">
        <v>1375</v>
      </c>
    </row>
    <row r="515" spans="1:35" x14ac:dyDescent="0.25">
      <c r="A515" t="s">
        <v>2989</v>
      </c>
      <c r="B515" s="1">
        <v>7</v>
      </c>
      <c r="C515" t="s">
        <v>2744</v>
      </c>
      <c r="D515">
        <v>5872561</v>
      </c>
      <c r="E515" t="s">
        <v>2910</v>
      </c>
      <c r="F515" t="s">
        <v>1363</v>
      </c>
      <c r="G515" t="s">
        <v>1364</v>
      </c>
      <c r="H515" s="3" t="s">
        <v>2432</v>
      </c>
      <c r="I515">
        <v>2017</v>
      </c>
      <c r="J515" s="15" t="s">
        <v>2433</v>
      </c>
      <c r="K515">
        <v>2017</v>
      </c>
      <c r="L515" t="s">
        <v>1367</v>
      </c>
      <c r="M515" t="s">
        <v>2988</v>
      </c>
      <c r="O515" t="s">
        <v>2414</v>
      </c>
      <c r="P515" t="s">
        <v>849</v>
      </c>
      <c r="Q515">
        <f t="shared" si="12"/>
        <v>257</v>
      </c>
      <c r="R515" t="s">
        <v>2347</v>
      </c>
      <c r="S515" t="s">
        <v>2348</v>
      </c>
      <c r="T515" t="s">
        <v>2990</v>
      </c>
      <c r="U515" s="75">
        <v>257</v>
      </c>
      <c r="V515">
        <v>17</v>
      </c>
      <c r="W515">
        <v>4369</v>
      </c>
      <c r="AH515" s="16"/>
      <c r="AI515" t="s">
        <v>1375</v>
      </c>
    </row>
    <row r="516" spans="1:35" x14ac:dyDescent="0.25">
      <c r="A516" t="s">
        <v>2991</v>
      </c>
      <c r="B516" s="1">
        <v>7</v>
      </c>
      <c r="C516" t="s">
        <v>2744</v>
      </c>
      <c r="D516">
        <v>5872561</v>
      </c>
      <c r="E516" t="s">
        <v>2910</v>
      </c>
      <c r="F516" t="s">
        <v>1363</v>
      </c>
      <c r="G516" t="s">
        <v>1364</v>
      </c>
      <c r="H516" s="3" t="s">
        <v>2432</v>
      </c>
      <c r="I516">
        <v>2017</v>
      </c>
      <c r="J516" s="15" t="s">
        <v>2433</v>
      </c>
      <c r="K516">
        <v>2017</v>
      </c>
      <c r="L516" t="s">
        <v>1367</v>
      </c>
      <c r="M516" t="s">
        <v>2988</v>
      </c>
      <c r="O516" t="s">
        <v>2414</v>
      </c>
      <c r="P516" t="s">
        <v>849</v>
      </c>
      <c r="Q516">
        <f t="shared" si="12"/>
        <v>257</v>
      </c>
      <c r="R516" t="s">
        <v>1381</v>
      </c>
      <c r="S516" t="s">
        <v>1382</v>
      </c>
      <c r="T516" t="s">
        <v>2311</v>
      </c>
      <c r="U516" s="75">
        <v>257</v>
      </c>
      <c r="V516">
        <v>14.5</v>
      </c>
      <c r="W516">
        <v>3726.5</v>
      </c>
      <c r="AH516" s="16"/>
      <c r="AI516" t="s">
        <v>1375</v>
      </c>
    </row>
    <row r="517" spans="1:35" x14ac:dyDescent="0.25">
      <c r="A517" t="s">
        <v>2992</v>
      </c>
      <c r="B517" s="1">
        <v>7</v>
      </c>
      <c r="C517" t="s">
        <v>2744</v>
      </c>
      <c r="D517">
        <v>5872561</v>
      </c>
      <c r="E517" t="s">
        <v>2910</v>
      </c>
      <c r="F517" t="s">
        <v>1363</v>
      </c>
      <c r="G517" t="s">
        <v>1364</v>
      </c>
      <c r="H517" s="3" t="s">
        <v>2432</v>
      </c>
      <c r="I517">
        <v>2017</v>
      </c>
      <c r="J517" s="15" t="s">
        <v>2433</v>
      </c>
      <c r="K517">
        <v>2017</v>
      </c>
      <c r="L517" t="s">
        <v>1367</v>
      </c>
      <c r="M517" t="s">
        <v>2988</v>
      </c>
      <c r="O517" t="s">
        <v>2414</v>
      </c>
      <c r="P517" t="s">
        <v>849</v>
      </c>
      <c r="Q517">
        <f t="shared" si="12"/>
        <v>257</v>
      </c>
      <c r="R517" t="s">
        <v>2479</v>
      </c>
      <c r="S517" t="s">
        <v>2480</v>
      </c>
      <c r="T517" t="s">
        <v>2311</v>
      </c>
      <c r="U517" s="75">
        <v>257</v>
      </c>
      <c r="V517">
        <v>13.8</v>
      </c>
      <c r="W517">
        <v>3546.6</v>
      </c>
      <c r="AH517" s="16"/>
      <c r="AI517" t="s">
        <v>1375</v>
      </c>
    </row>
    <row r="518" spans="1:35" x14ac:dyDescent="0.25">
      <c r="A518" t="s">
        <v>2993</v>
      </c>
      <c r="B518" s="1">
        <v>7</v>
      </c>
      <c r="C518" t="s">
        <v>2744</v>
      </c>
      <c r="D518">
        <v>5872561</v>
      </c>
      <c r="E518" t="s">
        <v>2910</v>
      </c>
      <c r="F518" t="s">
        <v>1363</v>
      </c>
      <c r="G518" t="s">
        <v>1364</v>
      </c>
      <c r="H518" s="3" t="s">
        <v>2432</v>
      </c>
      <c r="I518">
        <v>2017</v>
      </c>
      <c r="J518" s="15" t="s">
        <v>2433</v>
      </c>
      <c r="K518">
        <v>2017</v>
      </c>
      <c r="L518" t="s">
        <v>1367</v>
      </c>
      <c r="M518" t="s">
        <v>2988</v>
      </c>
      <c r="O518" t="s">
        <v>2414</v>
      </c>
      <c r="P518" t="s">
        <v>849</v>
      </c>
      <c r="Q518">
        <f t="shared" si="12"/>
        <v>257</v>
      </c>
      <c r="R518" t="s">
        <v>1838</v>
      </c>
      <c r="S518" t="s">
        <v>1839</v>
      </c>
      <c r="T518" t="s">
        <v>2994</v>
      </c>
      <c r="U518" s="75">
        <v>257</v>
      </c>
      <c r="V518">
        <v>13.8</v>
      </c>
      <c r="W518">
        <v>3546.6</v>
      </c>
      <c r="AH518" s="16"/>
      <c r="AI518" t="s">
        <v>1375</v>
      </c>
    </row>
    <row r="519" spans="1:35" x14ac:dyDescent="0.25">
      <c r="A519" t="s">
        <v>2995</v>
      </c>
      <c r="B519" s="1">
        <v>7</v>
      </c>
      <c r="C519" t="s">
        <v>2744</v>
      </c>
      <c r="D519">
        <v>5974291</v>
      </c>
      <c r="E519" t="s">
        <v>2996</v>
      </c>
      <c r="F519" t="s">
        <v>1363</v>
      </c>
      <c r="G519" t="s">
        <v>1364</v>
      </c>
      <c r="H519" s="3" t="s">
        <v>2997</v>
      </c>
      <c r="I519">
        <v>2017</v>
      </c>
      <c r="J519" s="15" t="s">
        <v>2998</v>
      </c>
      <c r="K519">
        <v>2017</v>
      </c>
      <c r="L519" t="s">
        <v>1367</v>
      </c>
      <c r="M519" t="s">
        <v>2885</v>
      </c>
      <c r="O519" t="s">
        <v>1388</v>
      </c>
      <c r="P519" t="s">
        <v>849</v>
      </c>
      <c r="Q519">
        <f t="shared" si="12"/>
        <v>1204</v>
      </c>
      <c r="R519" t="s">
        <v>2479</v>
      </c>
      <c r="S519" t="s">
        <v>2480</v>
      </c>
      <c r="T519" t="s">
        <v>2311</v>
      </c>
      <c r="U519" s="75">
        <v>1204</v>
      </c>
      <c r="V519">
        <v>13</v>
      </c>
      <c r="W519">
        <v>15652</v>
      </c>
      <c r="AH519" s="16"/>
      <c r="AI519" t="s">
        <v>1375</v>
      </c>
    </row>
    <row r="520" spans="1:35" x14ac:dyDescent="0.25">
      <c r="A520" t="s">
        <v>2999</v>
      </c>
      <c r="B520" s="1">
        <v>7</v>
      </c>
      <c r="C520" t="s">
        <v>2744</v>
      </c>
      <c r="D520">
        <v>5974291</v>
      </c>
      <c r="E520" t="s">
        <v>2996</v>
      </c>
      <c r="F520" t="s">
        <v>1363</v>
      </c>
      <c r="G520" t="s">
        <v>1364</v>
      </c>
      <c r="H520" s="3" t="s">
        <v>2997</v>
      </c>
      <c r="I520">
        <v>2017</v>
      </c>
      <c r="J520" s="15" t="s">
        <v>2998</v>
      </c>
      <c r="K520">
        <v>2017</v>
      </c>
      <c r="L520" t="s">
        <v>1367</v>
      </c>
      <c r="M520" t="s">
        <v>2885</v>
      </c>
      <c r="O520" t="s">
        <v>1388</v>
      </c>
      <c r="P520" t="s">
        <v>849</v>
      </c>
      <c r="Q520">
        <f t="shared" si="12"/>
        <v>1204</v>
      </c>
      <c r="R520" t="s">
        <v>1381</v>
      </c>
      <c r="S520" t="s">
        <v>1382</v>
      </c>
      <c r="T520" t="s">
        <v>2311</v>
      </c>
      <c r="U520" s="75">
        <v>1204</v>
      </c>
      <c r="V520">
        <v>13.49</v>
      </c>
      <c r="W520">
        <v>16241.96</v>
      </c>
      <c r="AH520" s="16"/>
      <c r="AI520" t="s">
        <v>1375</v>
      </c>
    </row>
    <row r="521" spans="1:35" x14ac:dyDescent="0.25">
      <c r="A521" t="s">
        <v>3000</v>
      </c>
      <c r="B521" s="1">
        <v>7</v>
      </c>
      <c r="C521" t="s">
        <v>2744</v>
      </c>
      <c r="D521">
        <v>6129374</v>
      </c>
      <c r="E521" t="s">
        <v>3001</v>
      </c>
      <c r="F521" t="s">
        <v>1363</v>
      </c>
      <c r="G521" t="s">
        <v>1364</v>
      </c>
      <c r="H521" s="3" t="s">
        <v>3002</v>
      </c>
      <c r="I521">
        <v>2017</v>
      </c>
      <c r="J521" s="15" t="s">
        <v>3003</v>
      </c>
      <c r="K521">
        <v>2017</v>
      </c>
      <c r="L521" t="s">
        <v>1367</v>
      </c>
      <c r="M521" t="s">
        <v>2885</v>
      </c>
      <c r="O521" t="s">
        <v>1388</v>
      </c>
      <c r="P521" t="s">
        <v>849</v>
      </c>
      <c r="Q521">
        <f t="shared" si="12"/>
        <v>1204</v>
      </c>
      <c r="R521" t="s">
        <v>1381</v>
      </c>
      <c r="S521" t="s">
        <v>1382</v>
      </c>
      <c r="T521" t="s">
        <v>3004</v>
      </c>
      <c r="U521" s="75">
        <v>1204</v>
      </c>
      <c r="V521">
        <v>13.99</v>
      </c>
      <c r="W521">
        <v>16843.96</v>
      </c>
      <c r="AH521" s="16"/>
      <c r="AI521" t="s">
        <v>1375</v>
      </c>
    </row>
    <row r="522" spans="1:35" x14ac:dyDescent="0.25">
      <c r="A522" t="s">
        <v>3005</v>
      </c>
      <c r="B522" s="1">
        <v>7</v>
      </c>
      <c r="C522" t="s">
        <v>2744</v>
      </c>
      <c r="D522">
        <v>6025900</v>
      </c>
      <c r="E522" t="s">
        <v>3006</v>
      </c>
      <c r="F522" t="s">
        <v>1363</v>
      </c>
      <c r="G522" t="s">
        <v>1364</v>
      </c>
      <c r="H522" s="3" t="s">
        <v>3007</v>
      </c>
      <c r="I522">
        <v>2017</v>
      </c>
      <c r="J522" s="15" t="s">
        <v>3008</v>
      </c>
      <c r="K522">
        <v>2017</v>
      </c>
      <c r="L522" t="s">
        <v>1367</v>
      </c>
      <c r="M522" t="s">
        <v>2862</v>
      </c>
      <c r="N522" t="s">
        <v>2862</v>
      </c>
      <c r="O522" t="s">
        <v>1388</v>
      </c>
      <c r="P522" t="s">
        <v>849</v>
      </c>
      <c r="Q522">
        <f t="shared" si="12"/>
        <v>200</v>
      </c>
      <c r="R522" t="s">
        <v>2476</v>
      </c>
      <c r="S522" t="s">
        <v>2477</v>
      </c>
      <c r="T522" t="s">
        <v>587</v>
      </c>
      <c r="U522" s="75">
        <v>200</v>
      </c>
      <c r="V522">
        <v>17.600000000000001</v>
      </c>
      <c r="W522">
        <v>3520</v>
      </c>
      <c r="AH522" s="16"/>
      <c r="AI522" t="s">
        <v>1375</v>
      </c>
    </row>
    <row r="523" spans="1:35" x14ac:dyDescent="0.25">
      <c r="A523" t="s">
        <v>3009</v>
      </c>
      <c r="B523" s="1">
        <v>7</v>
      </c>
      <c r="C523" t="s">
        <v>2744</v>
      </c>
      <c r="D523">
        <v>6025900</v>
      </c>
      <c r="E523" t="s">
        <v>3006</v>
      </c>
      <c r="F523" t="s">
        <v>1363</v>
      </c>
      <c r="G523" t="s">
        <v>1364</v>
      </c>
      <c r="H523" s="3" t="s">
        <v>3007</v>
      </c>
      <c r="I523">
        <v>2017</v>
      </c>
      <c r="J523" s="15" t="s">
        <v>3008</v>
      </c>
      <c r="K523">
        <v>2017</v>
      </c>
      <c r="L523" t="s">
        <v>1367</v>
      </c>
      <c r="M523" t="s">
        <v>2862</v>
      </c>
      <c r="N523" t="s">
        <v>2862</v>
      </c>
      <c r="O523" t="s">
        <v>1388</v>
      </c>
      <c r="P523" t="s">
        <v>849</v>
      </c>
      <c r="Q523">
        <f t="shared" si="12"/>
        <v>200</v>
      </c>
      <c r="R523" t="s">
        <v>1381</v>
      </c>
      <c r="S523" t="s">
        <v>1382</v>
      </c>
      <c r="T523" t="s">
        <v>2311</v>
      </c>
      <c r="U523" s="75">
        <v>200</v>
      </c>
      <c r="V523">
        <v>14.5</v>
      </c>
      <c r="W523">
        <v>2900</v>
      </c>
      <c r="AH523" s="16"/>
      <c r="AI523" t="s">
        <v>1375</v>
      </c>
    </row>
    <row r="524" spans="1:35" x14ac:dyDescent="0.25">
      <c r="A524" t="s">
        <v>3010</v>
      </c>
      <c r="B524" s="1">
        <v>7</v>
      </c>
      <c r="C524" t="s">
        <v>2755</v>
      </c>
      <c r="D524">
        <v>6206352</v>
      </c>
      <c r="E524" t="s">
        <v>3011</v>
      </c>
      <c r="F524" t="s">
        <v>1363</v>
      </c>
      <c r="G524" t="s">
        <v>1364</v>
      </c>
      <c r="H524" s="3" t="s">
        <v>3012</v>
      </c>
      <c r="I524">
        <v>2017</v>
      </c>
      <c r="J524" s="15" t="s">
        <v>3013</v>
      </c>
      <c r="K524">
        <v>2017</v>
      </c>
      <c r="L524" t="s">
        <v>1367</v>
      </c>
      <c r="M524" t="s">
        <v>3014</v>
      </c>
      <c r="N524" t="s">
        <v>3014</v>
      </c>
      <c r="O524" t="s">
        <v>1388</v>
      </c>
      <c r="P524" t="s">
        <v>2299</v>
      </c>
      <c r="Q524">
        <f t="shared" si="12"/>
        <v>5000</v>
      </c>
      <c r="R524" t="s">
        <v>2479</v>
      </c>
      <c r="S524" t="s">
        <v>2480</v>
      </c>
      <c r="T524" t="s">
        <v>2311</v>
      </c>
      <c r="U524" s="75">
        <v>5000</v>
      </c>
      <c r="V524">
        <v>12</v>
      </c>
      <c r="W524">
        <v>60000</v>
      </c>
      <c r="AH524" s="16"/>
      <c r="AI524" t="s">
        <v>1375</v>
      </c>
    </row>
    <row r="525" spans="1:35" x14ac:dyDescent="0.25">
      <c r="A525" t="s">
        <v>3015</v>
      </c>
      <c r="B525" s="1">
        <v>7</v>
      </c>
      <c r="C525" t="s">
        <v>2755</v>
      </c>
      <c r="D525">
        <v>6206352</v>
      </c>
      <c r="E525" t="s">
        <v>3011</v>
      </c>
      <c r="F525" t="s">
        <v>1363</v>
      </c>
      <c r="G525" t="s">
        <v>1364</v>
      </c>
      <c r="H525" s="3" t="s">
        <v>3012</v>
      </c>
      <c r="I525">
        <v>2017</v>
      </c>
      <c r="J525" s="15" t="s">
        <v>3013</v>
      </c>
      <c r="K525">
        <v>2017</v>
      </c>
      <c r="L525" t="s">
        <v>1367</v>
      </c>
      <c r="M525" t="s">
        <v>3014</v>
      </c>
      <c r="N525" t="s">
        <v>3014</v>
      </c>
      <c r="O525" t="s">
        <v>1388</v>
      </c>
      <c r="P525" t="s">
        <v>2299</v>
      </c>
      <c r="Q525">
        <f t="shared" si="12"/>
        <v>5000</v>
      </c>
      <c r="R525" t="s">
        <v>1381</v>
      </c>
      <c r="S525" t="s">
        <v>1382</v>
      </c>
      <c r="T525" t="s">
        <v>2311</v>
      </c>
      <c r="U525" s="75">
        <v>5000</v>
      </c>
      <c r="V525">
        <v>14.99</v>
      </c>
      <c r="W525">
        <v>74950</v>
      </c>
      <c r="AH525" s="16"/>
      <c r="AI525" t="s">
        <v>1375</v>
      </c>
    </row>
    <row r="526" spans="1:35" x14ac:dyDescent="0.25">
      <c r="A526" t="s">
        <v>3016</v>
      </c>
      <c r="B526" s="1">
        <v>7</v>
      </c>
      <c r="C526" t="s">
        <v>2744</v>
      </c>
      <c r="D526">
        <v>6240038</v>
      </c>
      <c r="E526" t="s">
        <v>3017</v>
      </c>
      <c r="F526" t="s">
        <v>1363</v>
      </c>
      <c r="G526" t="s">
        <v>1364</v>
      </c>
      <c r="H526" s="3" t="s">
        <v>2438</v>
      </c>
      <c r="I526">
        <v>2017</v>
      </c>
      <c r="J526" s="15" t="s">
        <v>3018</v>
      </c>
      <c r="K526">
        <v>2017</v>
      </c>
      <c r="L526" t="s">
        <v>1367</v>
      </c>
      <c r="M526" t="s">
        <v>3019</v>
      </c>
      <c r="O526" t="s">
        <v>1388</v>
      </c>
      <c r="P526" t="s">
        <v>849</v>
      </c>
      <c r="Q526">
        <f t="shared" si="12"/>
        <v>300</v>
      </c>
      <c r="R526" t="s">
        <v>2476</v>
      </c>
      <c r="S526" t="s">
        <v>2477</v>
      </c>
      <c r="T526" t="s">
        <v>587</v>
      </c>
      <c r="U526" s="75">
        <v>300</v>
      </c>
      <c r="V526">
        <v>18.899999999999999</v>
      </c>
      <c r="W526">
        <v>5670</v>
      </c>
      <c r="AH526" s="16"/>
      <c r="AI526" t="s">
        <v>1375</v>
      </c>
    </row>
    <row r="527" spans="1:35" x14ac:dyDescent="0.25">
      <c r="A527" t="s">
        <v>3020</v>
      </c>
      <c r="B527" s="1">
        <v>7</v>
      </c>
      <c r="C527" t="s">
        <v>2744</v>
      </c>
      <c r="D527">
        <v>6240038</v>
      </c>
      <c r="E527" t="s">
        <v>3017</v>
      </c>
      <c r="F527" t="s">
        <v>1363</v>
      </c>
      <c r="G527" t="s">
        <v>1364</v>
      </c>
      <c r="H527" s="3" t="s">
        <v>2438</v>
      </c>
      <c r="I527">
        <v>2017</v>
      </c>
      <c r="J527" s="15" t="s">
        <v>3018</v>
      </c>
      <c r="K527">
        <v>2017</v>
      </c>
      <c r="L527" t="s">
        <v>1367</v>
      </c>
      <c r="M527" t="s">
        <v>3019</v>
      </c>
      <c r="O527" t="s">
        <v>1388</v>
      </c>
      <c r="P527" t="s">
        <v>849</v>
      </c>
      <c r="Q527">
        <f t="shared" si="12"/>
        <v>300</v>
      </c>
      <c r="R527" t="s">
        <v>3021</v>
      </c>
      <c r="S527" t="s">
        <v>3022</v>
      </c>
      <c r="T527" t="s">
        <v>2779</v>
      </c>
      <c r="U527" s="75">
        <v>300</v>
      </c>
      <c r="V527">
        <v>16</v>
      </c>
      <c r="W527">
        <v>4800</v>
      </c>
      <c r="AH527" s="16"/>
      <c r="AI527" t="s">
        <v>1375</v>
      </c>
    </row>
    <row r="528" spans="1:35" x14ac:dyDescent="0.25">
      <c r="A528" t="s">
        <v>3023</v>
      </c>
      <c r="B528" s="1">
        <v>7</v>
      </c>
      <c r="C528" t="s">
        <v>2744</v>
      </c>
      <c r="D528">
        <v>6240038</v>
      </c>
      <c r="E528" t="s">
        <v>3017</v>
      </c>
      <c r="F528" t="s">
        <v>1363</v>
      </c>
      <c r="G528" t="s">
        <v>1364</v>
      </c>
      <c r="H528" s="3" t="s">
        <v>2438</v>
      </c>
      <c r="I528">
        <v>2017</v>
      </c>
      <c r="J528" s="15" t="s">
        <v>3018</v>
      </c>
      <c r="K528">
        <v>2017</v>
      </c>
      <c r="L528" t="s">
        <v>1367</v>
      </c>
      <c r="M528" t="s">
        <v>3019</v>
      </c>
      <c r="O528" t="s">
        <v>1388</v>
      </c>
      <c r="P528" t="s">
        <v>849</v>
      </c>
      <c r="Q528">
        <f t="shared" si="12"/>
        <v>300</v>
      </c>
      <c r="R528" t="s">
        <v>2479</v>
      </c>
      <c r="S528" t="s">
        <v>2480</v>
      </c>
      <c r="T528" t="s">
        <v>2311</v>
      </c>
      <c r="U528" s="75">
        <v>300</v>
      </c>
      <c r="V528">
        <v>13</v>
      </c>
      <c r="W528">
        <v>3900</v>
      </c>
      <c r="AH528" s="16"/>
      <c r="AI528" t="s">
        <v>1375</v>
      </c>
    </row>
    <row r="529" spans="1:35" x14ac:dyDescent="0.25">
      <c r="A529" t="s">
        <v>3024</v>
      </c>
      <c r="B529" s="1">
        <v>7</v>
      </c>
      <c r="C529" t="s">
        <v>2744</v>
      </c>
      <c r="D529">
        <v>6240038</v>
      </c>
      <c r="E529" t="s">
        <v>3017</v>
      </c>
      <c r="F529" t="s">
        <v>1363</v>
      </c>
      <c r="G529" t="s">
        <v>1364</v>
      </c>
      <c r="H529" s="3" t="s">
        <v>2438</v>
      </c>
      <c r="I529">
        <v>2017</v>
      </c>
      <c r="J529" s="15" t="s">
        <v>3018</v>
      </c>
      <c r="K529">
        <v>2017</v>
      </c>
      <c r="L529" t="s">
        <v>1367</v>
      </c>
      <c r="M529" t="s">
        <v>3019</v>
      </c>
      <c r="O529" t="s">
        <v>1388</v>
      </c>
      <c r="P529" t="s">
        <v>849</v>
      </c>
      <c r="Q529">
        <f t="shared" si="12"/>
        <v>300</v>
      </c>
      <c r="R529" t="s">
        <v>1381</v>
      </c>
      <c r="S529" t="s">
        <v>1382</v>
      </c>
      <c r="T529" t="s">
        <v>2950</v>
      </c>
      <c r="U529" s="75">
        <v>300</v>
      </c>
      <c r="V529">
        <v>16.5</v>
      </c>
      <c r="W529">
        <v>4950</v>
      </c>
      <c r="AH529" s="16"/>
      <c r="AI529" t="s">
        <v>1375</v>
      </c>
    </row>
    <row r="530" spans="1:35" x14ac:dyDescent="0.25">
      <c r="A530" t="s">
        <v>3025</v>
      </c>
      <c r="B530" s="1">
        <v>7</v>
      </c>
      <c r="C530" t="s">
        <v>2744</v>
      </c>
      <c r="D530">
        <v>6240038</v>
      </c>
      <c r="E530" t="s">
        <v>3017</v>
      </c>
      <c r="F530" t="s">
        <v>1363</v>
      </c>
      <c r="G530" t="s">
        <v>1364</v>
      </c>
      <c r="H530" s="3" t="s">
        <v>2438</v>
      </c>
      <c r="I530">
        <v>2017</v>
      </c>
      <c r="J530" s="15" t="s">
        <v>3018</v>
      </c>
      <c r="K530">
        <v>2017</v>
      </c>
      <c r="L530" t="s">
        <v>1367</v>
      </c>
      <c r="M530" t="s">
        <v>3019</v>
      </c>
      <c r="O530" t="s">
        <v>1388</v>
      </c>
      <c r="P530" t="s">
        <v>849</v>
      </c>
      <c r="Q530">
        <f t="shared" si="12"/>
        <v>300</v>
      </c>
      <c r="R530" t="s">
        <v>1838</v>
      </c>
      <c r="S530" t="s">
        <v>1839</v>
      </c>
      <c r="T530" t="s">
        <v>3026</v>
      </c>
      <c r="U530" s="75">
        <v>300</v>
      </c>
      <c r="V530">
        <v>11.98</v>
      </c>
      <c r="W530">
        <v>3594</v>
      </c>
      <c r="AH530" s="16"/>
      <c r="AI530" t="s">
        <v>1375</v>
      </c>
    </row>
    <row r="531" spans="1:35" x14ac:dyDescent="0.25">
      <c r="A531" t="s">
        <v>3027</v>
      </c>
      <c r="B531" s="1">
        <v>7</v>
      </c>
      <c r="C531" t="s">
        <v>2744</v>
      </c>
      <c r="D531">
        <v>6337090</v>
      </c>
      <c r="E531" t="s">
        <v>3028</v>
      </c>
      <c r="F531" t="s">
        <v>1363</v>
      </c>
      <c r="G531" t="s">
        <v>1364</v>
      </c>
      <c r="H531" s="3" t="s">
        <v>2685</v>
      </c>
      <c r="I531">
        <v>2017</v>
      </c>
      <c r="J531" s="15" t="s">
        <v>3029</v>
      </c>
      <c r="K531">
        <v>2017</v>
      </c>
      <c r="L531" t="s">
        <v>1367</v>
      </c>
      <c r="M531" t="s">
        <v>2988</v>
      </c>
      <c r="O531" t="s">
        <v>2414</v>
      </c>
      <c r="P531" t="s">
        <v>849</v>
      </c>
      <c r="Q531">
        <f t="shared" si="12"/>
        <v>150</v>
      </c>
      <c r="R531" t="s">
        <v>2479</v>
      </c>
      <c r="S531" t="s">
        <v>2480</v>
      </c>
      <c r="T531" t="s">
        <v>2311</v>
      </c>
      <c r="U531" s="75">
        <v>150</v>
      </c>
      <c r="V531">
        <v>12</v>
      </c>
      <c r="W531">
        <v>1800</v>
      </c>
      <c r="AH531" s="16"/>
      <c r="AI531" t="s">
        <v>1375</v>
      </c>
    </row>
    <row r="532" spans="1:35" x14ac:dyDescent="0.25">
      <c r="A532" t="s">
        <v>3030</v>
      </c>
      <c r="B532" s="1">
        <v>7</v>
      </c>
      <c r="C532" t="s">
        <v>2744</v>
      </c>
      <c r="D532">
        <v>6337090</v>
      </c>
      <c r="E532" t="s">
        <v>3028</v>
      </c>
      <c r="F532" t="s">
        <v>1363</v>
      </c>
      <c r="G532" t="s">
        <v>1364</v>
      </c>
      <c r="H532" s="3" t="s">
        <v>2685</v>
      </c>
      <c r="I532">
        <v>2017</v>
      </c>
      <c r="J532" s="15" t="s">
        <v>3029</v>
      </c>
      <c r="K532">
        <v>2017</v>
      </c>
      <c r="L532" t="s">
        <v>1367</v>
      </c>
      <c r="M532" t="s">
        <v>2988</v>
      </c>
      <c r="O532" t="s">
        <v>2414</v>
      </c>
      <c r="P532" t="s">
        <v>849</v>
      </c>
      <c r="Q532">
        <f t="shared" si="12"/>
        <v>150</v>
      </c>
      <c r="R532" t="s">
        <v>1838</v>
      </c>
      <c r="S532" t="s">
        <v>1839</v>
      </c>
      <c r="T532" t="s">
        <v>3026</v>
      </c>
      <c r="U532" s="75">
        <v>150</v>
      </c>
      <c r="V532">
        <v>12.45</v>
      </c>
      <c r="W532">
        <v>1867.5</v>
      </c>
      <c r="AH532" s="16"/>
      <c r="AI532" t="s">
        <v>1375</v>
      </c>
    </row>
    <row r="533" spans="1:35" x14ac:dyDescent="0.25">
      <c r="A533" t="s">
        <v>3031</v>
      </c>
      <c r="B533" s="1">
        <v>7</v>
      </c>
      <c r="C533" t="s">
        <v>2744</v>
      </c>
      <c r="D533">
        <v>6337090</v>
      </c>
      <c r="E533" t="s">
        <v>3028</v>
      </c>
      <c r="F533" t="s">
        <v>1363</v>
      </c>
      <c r="G533" t="s">
        <v>1364</v>
      </c>
      <c r="H533" s="3" t="s">
        <v>2685</v>
      </c>
      <c r="I533">
        <v>2017</v>
      </c>
      <c r="J533" s="15" t="s">
        <v>3029</v>
      </c>
      <c r="K533">
        <v>2017</v>
      </c>
      <c r="L533" t="s">
        <v>1367</v>
      </c>
      <c r="M533" t="s">
        <v>2988</v>
      </c>
      <c r="O533" t="s">
        <v>2414</v>
      </c>
      <c r="P533" t="s">
        <v>849</v>
      </c>
      <c r="Q533">
        <f t="shared" si="12"/>
        <v>150</v>
      </c>
      <c r="R533" t="s">
        <v>1381</v>
      </c>
      <c r="S533" t="s">
        <v>1382</v>
      </c>
      <c r="T533" t="s">
        <v>2311</v>
      </c>
      <c r="U533" s="75">
        <v>150</v>
      </c>
      <c r="V533">
        <v>13.5</v>
      </c>
      <c r="W533">
        <v>2025</v>
      </c>
      <c r="AH533" s="16"/>
      <c r="AI533" t="s">
        <v>1375</v>
      </c>
    </row>
    <row r="534" spans="1:35" x14ac:dyDescent="0.25">
      <c r="A534" t="s">
        <v>3032</v>
      </c>
      <c r="B534" s="1">
        <v>7</v>
      </c>
      <c r="C534" t="s">
        <v>2744</v>
      </c>
      <c r="D534">
        <v>6323774</v>
      </c>
      <c r="E534" t="s">
        <v>3033</v>
      </c>
      <c r="F534" t="s">
        <v>1363</v>
      </c>
      <c r="G534" t="s">
        <v>1364</v>
      </c>
      <c r="H534" s="3" t="s">
        <v>1765</v>
      </c>
      <c r="I534">
        <v>2017</v>
      </c>
      <c r="J534" s="15" t="s">
        <v>2685</v>
      </c>
      <c r="K534">
        <v>2017</v>
      </c>
      <c r="L534" t="s">
        <v>1367</v>
      </c>
      <c r="M534" t="s">
        <v>3034</v>
      </c>
      <c r="N534" t="s">
        <v>3034</v>
      </c>
      <c r="O534" t="s">
        <v>1388</v>
      </c>
      <c r="P534" t="s">
        <v>849</v>
      </c>
      <c r="Q534">
        <f t="shared" si="12"/>
        <v>118</v>
      </c>
      <c r="R534" t="s">
        <v>1381</v>
      </c>
      <c r="S534" t="s">
        <v>1382</v>
      </c>
      <c r="T534" t="s">
        <v>2311</v>
      </c>
      <c r="U534" s="75">
        <v>118</v>
      </c>
      <c r="V534">
        <v>16.05</v>
      </c>
      <c r="W534">
        <v>1893.9</v>
      </c>
      <c r="AH534" s="16"/>
      <c r="AI534" t="s">
        <v>1375</v>
      </c>
    </row>
    <row r="535" spans="1:35" x14ac:dyDescent="0.25">
      <c r="A535" t="s">
        <v>3035</v>
      </c>
      <c r="B535" s="1">
        <v>7</v>
      </c>
      <c r="C535" t="s">
        <v>2744</v>
      </c>
      <c r="D535">
        <v>6422586</v>
      </c>
      <c r="E535" t="s">
        <v>2449</v>
      </c>
      <c r="F535" t="s">
        <v>1363</v>
      </c>
      <c r="G535" t="s">
        <v>1364</v>
      </c>
      <c r="H535" s="3" t="s">
        <v>2450</v>
      </c>
      <c r="I535">
        <v>2017</v>
      </c>
      <c r="J535" s="15" t="s">
        <v>2451</v>
      </c>
      <c r="K535">
        <v>2017</v>
      </c>
      <c r="L535" t="s">
        <v>1367</v>
      </c>
      <c r="M535" t="s">
        <v>3019</v>
      </c>
      <c r="N535" t="s">
        <v>3019</v>
      </c>
      <c r="O535" t="s">
        <v>1388</v>
      </c>
      <c r="P535" t="s">
        <v>849</v>
      </c>
      <c r="Q535">
        <f t="shared" si="12"/>
        <v>400</v>
      </c>
      <c r="R535" t="s">
        <v>1381</v>
      </c>
      <c r="S535" t="s">
        <v>1382</v>
      </c>
      <c r="T535" t="s">
        <v>3004</v>
      </c>
      <c r="U535" s="75">
        <v>400</v>
      </c>
      <c r="V535">
        <v>13.98</v>
      </c>
      <c r="W535">
        <v>5592</v>
      </c>
      <c r="AH535" s="16"/>
      <c r="AI535" t="s">
        <v>1375</v>
      </c>
    </row>
    <row r="536" spans="1:35" x14ac:dyDescent="0.25">
      <c r="A536" t="s">
        <v>3036</v>
      </c>
      <c r="B536" s="1">
        <v>7</v>
      </c>
      <c r="C536" t="s">
        <v>2744</v>
      </c>
      <c r="D536">
        <v>6422586</v>
      </c>
      <c r="E536" t="s">
        <v>2449</v>
      </c>
      <c r="F536" t="s">
        <v>1363</v>
      </c>
      <c r="G536" t="s">
        <v>1364</v>
      </c>
      <c r="H536" s="3" t="s">
        <v>2450</v>
      </c>
      <c r="I536">
        <v>2017</v>
      </c>
      <c r="J536" s="15" t="s">
        <v>2451</v>
      </c>
      <c r="K536">
        <v>2017</v>
      </c>
      <c r="L536" t="s">
        <v>1367</v>
      </c>
      <c r="M536" t="s">
        <v>3019</v>
      </c>
      <c r="N536" t="s">
        <v>3019</v>
      </c>
      <c r="O536" t="s">
        <v>1388</v>
      </c>
      <c r="P536" t="s">
        <v>849</v>
      </c>
      <c r="Q536">
        <f t="shared" si="12"/>
        <v>400</v>
      </c>
      <c r="R536" t="s">
        <v>2476</v>
      </c>
      <c r="S536" t="s">
        <v>2477</v>
      </c>
      <c r="T536" t="s">
        <v>3037</v>
      </c>
      <c r="U536" s="75">
        <v>400</v>
      </c>
      <c r="V536">
        <v>17.28</v>
      </c>
      <c r="W536">
        <v>6912</v>
      </c>
      <c r="AH536" s="16"/>
      <c r="AI536" t="s">
        <v>1375</v>
      </c>
    </row>
    <row r="537" spans="1:35" x14ac:dyDescent="0.25">
      <c r="A537" t="s">
        <v>3038</v>
      </c>
      <c r="B537" s="1">
        <v>7</v>
      </c>
      <c r="C537" t="s">
        <v>2744</v>
      </c>
      <c r="D537">
        <v>6397271</v>
      </c>
      <c r="E537" t="s">
        <v>3039</v>
      </c>
      <c r="F537" t="s">
        <v>1363</v>
      </c>
      <c r="G537" t="s">
        <v>1364</v>
      </c>
      <c r="H537" s="3" t="s">
        <v>3040</v>
      </c>
      <c r="I537">
        <v>2017</v>
      </c>
      <c r="J537" s="15" t="s">
        <v>2455</v>
      </c>
      <c r="K537">
        <v>2017</v>
      </c>
      <c r="L537" t="s">
        <v>1367</v>
      </c>
      <c r="M537" t="s">
        <v>3041</v>
      </c>
      <c r="O537" t="s">
        <v>2414</v>
      </c>
      <c r="P537" t="s">
        <v>849</v>
      </c>
      <c r="Q537">
        <f t="shared" si="12"/>
        <v>900</v>
      </c>
      <c r="R537" t="s">
        <v>2476</v>
      </c>
      <c r="S537" t="s">
        <v>2477</v>
      </c>
      <c r="T537" t="s">
        <v>2503</v>
      </c>
      <c r="U537" s="75">
        <v>900</v>
      </c>
      <c r="V537">
        <v>17.8</v>
      </c>
      <c r="W537">
        <v>16020</v>
      </c>
      <c r="AH537" s="16"/>
      <c r="AI537" t="s">
        <v>1375</v>
      </c>
    </row>
    <row r="538" spans="1:35" x14ac:dyDescent="0.25">
      <c r="A538" t="s">
        <v>3042</v>
      </c>
      <c r="B538" s="1">
        <v>7</v>
      </c>
      <c r="C538" t="s">
        <v>2744</v>
      </c>
      <c r="D538">
        <v>6397271</v>
      </c>
      <c r="E538" t="s">
        <v>3039</v>
      </c>
      <c r="F538" t="s">
        <v>1363</v>
      </c>
      <c r="G538" t="s">
        <v>1364</v>
      </c>
      <c r="H538" s="3" t="s">
        <v>3040</v>
      </c>
      <c r="I538">
        <v>2017</v>
      </c>
      <c r="J538" s="15" t="s">
        <v>2455</v>
      </c>
      <c r="K538">
        <v>2017</v>
      </c>
      <c r="L538" t="s">
        <v>1367</v>
      </c>
      <c r="M538" t="s">
        <v>3041</v>
      </c>
      <c r="O538" t="s">
        <v>2414</v>
      </c>
      <c r="P538" t="s">
        <v>849</v>
      </c>
      <c r="Q538">
        <f t="shared" si="12"/>
        <v>900</v>
      </c>
      <c r="R538" t="s">
        <v>1381</v>
      </c>
      <c r="S538" t="s">
        <v>1382</v>
      </c>
      <c r="T538" t="s">
        <v>3004</v>
      </c>
      <c r="U538" s="75">
        <v>900</v>
      </c>
      <c r="V538">
        <v>13.98</v>
      </c>
      <c r="W538">
        <v>12582</v>
      </c>
      <c r="AH538" s="16"/>
      <c r="AI538" t="s">
        <v>1375</v>
      </c>
    </row>
    <row r="539" spans="1:35" x14ac:dyDescent="0.25">
      <c r="A539" t="s">
        <v>3043</v>
      </c>
      <c r="B539" s="1">
        <v>7</v>
      </c>
      <c r="C539" t="s">
        <v>2744</v>
      </c>
      <c r="D539">
        <v>6397271</v>
      </c>
      <c r="E539" t="s">
        <v>3039</v>
      </c>
      <c r="F539" t="s">
        <v>1363</v>
      </c>
      <c r="G539" t="s">
        <v>1364</v>
      </c>
      <c r="H539" s="3" t="s">
        <v>3040</v>
      </c>
      <c r="I539">
        <v>2017</v>
      </c>
      <c r="J539" s="15" t="s">
        <v>2455</v>
      </c>
      <c r="K539">
        <v>2017</v>
      </c>
      <c r="L539" t="s">
        <v>1367</v>
      </c>
      <c r="M539" t="s">
        <v>3041</v>
      </c>
      <c r="O539" t="s">
        <v>2414</v>
      </c>
      <c r="P539" t="s">
        <v>849</v>
      </c>
      <c r="Q539">
        <f t="shared" si="12"/>
        <v>900</v>
      </c>
      <c r="R539" t="s">
        <v>2479</v>
      </c>
      <c r="S539" t="s">
        <v>2480</v>
      </c>
      <c r="T539" t="s">
        <v>2311</v>
      </c>
      <c r="U539" s="75">
        <v>900</v>
      </c>
      <c r="V539">
        <v>11</v>
      </c>
      <c r="W539">
        <v>9900</v>
      </c>
      <c r="AH539" s="16"/>
      <c r="AI539" t="s">
        <v>1375</v>
      </c>
    </row>
    <row r="540" spans="1:35" x14ac:dyDescent="0.25">
      <c r="A540" t="s">
        <v>3044</v>
      </c>
      <c r="B540" s="1">
        <v>7</v>
      </c>
      <c r="C540" t="s">
        <v>2744</v>
      </c>
      <c r="D540">
        <v>6375928</v>
      </c>
      <c r="E540" t="s">
        <v>3045</v>
      </c>
      <c r="F540" t="s">
        <v>1363</v>
      </c>
      <c r="G540" t="s">
        <v>1364</v>
      </c>
      <c r="H540" s="3" t="s">
        <v>3046</v>
      </c>
      <c r="I540">
        <v>2017</v>
      </c>
      <c r="J540" s="15" t="s">
        <v>3047</v>
      </c>
      <c r="K540">
        <v>2017</v>
      </c>
      <c r="L540" t="s">
        <v>1367</v>
      </c>
      <c r="M540" t="s">
        <v>2779</v>
      </c>
      <c r="N540" t="s">
        <v>2932</v>
      </c>
      <c r="O540" t="s">
        <v>1388</v>
      </c>
      <c r="P540" t="s">
        <v>849</v>
      </c>
      <c r="Q540">
        <f t="shared" si="12"/>
        <v>500</v>
      </c>
      <c r="R540" t="s">
        <v>1381</v>
      </c>
      <c r="S540" t="s">
        <v>1382</v>
      </c>
      <c r="T540" t="s">
        <v>2311</v>
      </c>
      <c r="U540" s="75">
        <v>500</v>
      </c>
      <c r="V540">
        <v>16.04</v>
      </c>
      <c r="W540">
        <v>8020</v>
      </c>
      <c r="AH540" s="16"/>
      <c r="AI540" t="s">
        <v>1375</v>
      </c>
    </row>
    <row r="541" spans="1:35" x14ac:dyDescent="0.25">
      <c r="A541" t="s">
        <v>3048</v>
      </c>
      <c r="B541" s="1">
        <v>7</v>
      </c>
      <c r="C541" t="s">
        <v>2744</v>
      </c>
      <c r="D541">
        <v>6375928</v>
      </c>
      <c r="E541" t="s">
        <v>3045</v>
      </c>
      <c r="F541" t="s">
        <v>1363</v>
      </c>
      <c r="G541" t="s">
        <v>1364</v>
      </c>
      <c r="H541" s="3" t="s">
        <v>3046</v>
      </c>
      <c r="I541">
        <v>2017</v>
      </c>
      <c r="J541" s="15" t="s">
        <v>3047</v>
      </c>
      <c r="K541">
        <v>2017</v>
      </c>
      <c r="L541" t="s">
        <v>1367</v>
      </c>
      <c r="M541" t="s">
        <v>2779</v>
      </c>
      <c r="N541" t="s">
        <v>2932</v>
      </c>
      <c r="O541" t="s">
        <v>1388</v>
      </c>
      <c r="P541" t="s">
        <v>849</v>
      </c>
      <c r="Q541">
        <f t="shared" si="12"/>
        <v>500</v>
      </c>
      <c r="R541" t="s">
        <v>2479</v>
      </c>
      <c r="S541" t="s">
        <v>2480</v>
      </c>
      <c r="T541" t="s">
        <v>2311</v>
      </c>
      <c r="U541" s="75">
        <v>500</v>
      </c>
      <c r="V541">
        <v>12</v>
      </c>
      <c r="W541">
        <v>6000</v>
      </c>
      <c r="AH541" s="16"/>
      <c r="AI541" t="s">
        <v>1375</v>
      </c>
    </row>
    <row r="542" spans="1:35" x14ac:dyDescent="0.25">
      <c r="A542" t="s">
        <v>3049</v>
      </c>
      <c r="B542" s="1">
        <v>7</v>
      </c>
      <c r="C542" t="s">
        <v>2744</v>
      </c>
      <c r="D542">
        <v>6375928</v>
      </c>
      <c r="E542" t="s">
        <v>3045</v>
      </c>
      <c r="F542" t="s">
        <v>1363</v>
      </c>
      <c r="G542" t="s">
        <v>1364</v>
      </c>
      <c r="H542" s="3" t="s">
        <v>3046</v>
      </c>
      <c r="I542">
        <v>2017</v>
      </c>
      <c r="J542" s="15" t="s">
        <v>3047</v>
      </c>
      <c r="K542">
        <v>2017</v>
      </c>
      <c r="L542" t="s">
        <v>1367</v>
      </c>
      <c r="M542" t="s">
        <v>2779</v>
      </c>
      <c r="N542" t="s">
        <v>2932</v>
      </c>
      <c r="O542" t="s">
        <v>1388</v>
      </c>
      <c r="P542" t="s">
        <v>849</v>
      </c>
      <c r="Q542">
        <f t="shared" si="12"/>
        <v>500</v>
      </c>
      <c r="R542" t="s">
        <v>1838</v>
      </c>
      <c r="S542" t="s">
        <v>1839</v>
      </c>
      <c r="T542" t="s">
        <v>3026</v>
      </c>
      <c r="U542" s="75">
        <v>500</v>
      </c>
      <c r="V542">
        <v>10.99</v>
      </c>
      <c r="W542">
        <v>5495</v>
      </c>
      <c r="AH542" s="16"/>
      <c r="AI542" t="s">
        <v>1375</v>
      </c>
    </row>
    <row r="543" spans="1:35" x14ac:dyDescent="0.25">
      <c r="A543" t="s">
        <v>3050</v>
      </c>
      <c r="B543" s="1">
        <v>7</v>
      </c>
      <c r="C543" t="s">
        <v>2744</v>
      </c>
      <c r="D543">
        <v>6433367</v>
      </c>
      <c r="E543" t="s">
        <v>3051</v>
      </c>
      <c r="F543" t="s">
        <v>1363</v>
      </c>
      <c r="G543" t="s">
        <v>1364</v>
      </c>
      <c r="H543" s="3" t="s">
        <v>2451</v>
      </c>
      <c r="I543">
        <v>2017</v>
      </c>
      <c r="J543" s="15" t="s">
        <v>2687</v>
      </c>
      <c r="K543">
        <v>2017</v>
      </c>
      <c r="L543" t="s">
        <v>1367</v>
      </c>
      <c r="M543" t="s">
        <v>3052</v>
      </c>
      <c r="O543" t="s">
        <v>2414</v>
      </c>
      <c r="P543" t="s">
        <v>849</v>
      </c>
      <c r="Q543">
        <f t="shared" si="12"/>
        <v>2200</v>
      </c>
      <c r="R543" t="s">
        <v>1838</v>
      </c>
      <c r="S543" t="s">
        <v>1839</v>
      </c>
      <c r="T543" t="s">
        <v>3026</v>
      </c>
      <c r="U543" s="75">
        <v>2200</v>
      </c>
      <c r="V543">
        <v>14</v>
      </c>
      <c r="W543">
        <v>30800</v>
      </c>
      <c r="AH543" s="16"/>
      <c r="AI543" t="s">
        <v>1375</v>
      </c>
    </row>
    <row r="544" spans="1:35" x14ac:dyDescent="0.25">
      <c r="A544" t="s">
        <v>3053</v>
      </c>
      <c r="B544" s="1">
        <v>7</v>
      </c>
      <c r="C544" t="s">
        <v>2744</v>
      </c>
      <c r="D544">
        <v>6433367</v>
      </c>
      <c r="E544" t="s">
        <v>3051</v>
      </c>
      <c r="F544" t="s">
        <v>1363</v>
      </c>
      <c r="G544" t="s">
        <v>1364</v>
      </c>
      <c r="H544" s="3" t="s">
        <v>2451</v>
      </c>
      <c r="I544">
        <v>2017</v>
      </c>
      <c r="J544" s="15" t="s">
        <v>2687</v>
      </c>
      <c r="K544">
        <v>2017</v>
      </c>
      <c r="L544" t="s">
        <v>1367</v>
      </c>
      <c r="M544" t="s">
        <v>3052</v>
      </c>
      <c r="O544" t="s">
        <v>2414</v>
      </c>
      <c r="P544" t="s">
        <v>849</v>
      </c>
      <c r="Q544">
        <f t="shared" si="12"/>
        <v>2200</v>
      </c>
      <c r="R544" t="s">
        <v>2479</v>
      </c>
      <c r="S544" t="s">
        <v>2480</v>
      </c>
      <c r="T544" t="s">
        <v>2311</v>
      </c>
      <c r="U544" s="75">
        <v>2200</v>
      </c>
      <c r="V544">
        <v>11</v>
      </c>
      <c r="W544">
        <v>24200</v>
      </c>
      <c r="AH544" s="16"/>
      <c r="AI544" t="s">
        <v>1375</v>
      </c>
    </row>
    <row r="545" spans="1:35" x14ac:dyDescent="0.25">
      <c r="A545" t="s">
        <v>3054</v>
      </c>
      <c r="B545" s="1">
        <v>7</v>
      </c>
      <c r="C545" t="s">
        <v>2744</v>
      </c>
      <c r="D545">
        <v>6433367</v>
      </c>
      <c r="E545" t="s">
        <v>3051</v>
      </c>
      <c r="F545" t="s">
        <v>1363</v>
      </c>
      <c r="G545" t="s">
        <v>1364</v>
      </c>
      <c r="H545" s="3" t="s">
        <v>2451</v>
      </c>
      <c r="I545">
        <v>2017</v>
      </c>
      <c r="J545" s="15" t="s">
        <v>2687</v>
      </c>
      <c r="K545">
        <v>2017</v>
      </c>
      <c r="L545" t="s">
        <v>1367</v>
      </c>
      <c r="M545" t="s">
        <v>3052</v>
      </c>
      <c r="O545" t="s">
        <v>2414</v>
      </c>
      <c r="P545" t="s">
        <v>849</v>
      </c>
      <c r="Q545">
        <f t="shared" si="12"/>
        <v>2200</v>
      </c>
      <c r="R545" t="s">
        <v>1381</v>
      </c>
      <c r="S545" t="s">
        <v>1382</v>
      </c>
      <c r="T545" t="s">
        <v>2503</v>
      </c>
      <c r="U545" s="75">
        <v>2200</v>
      </c>
      <c r="V545">
        <v>13.9</v>
      </c>
      <c r="W545">
        <v>30580</v>
      </c>
      <c r="AH545" s="16"/>
      <c r="AI545" t="s">
        <v>1375</v>
      </c>
    </row>
    <row r="546" spans="1:35" x14ac:dyDescent="0.25">
      <c r="A546" t="s">
        <v>3055</v>
      </c>
      <c r="B546" s="1">
        <v>7</v>
      </c>
      <c r="C546" t="s">
        <v>2744</v>
      </c>
      <c r="D546">
        <v>6445551</v>
      </c>
      <c r="E546" t="s">
        <v>3056</v>
      </c>
      <c r="F546" t="s">
        <v>1363</v>
      </c>
      <c r="G546" t="s">
        <v>1364</v>
      </c>
      <c r="H546" s="3" t="s">
        <v>2464</v>
      </c>
      <c r="I546">
        <v>2017</v>
      </c>
      <c r="J546" s="15" t="s">
        <v>2465</v>
      </c>
      <c r="K546">
        <v>2017</v>
      </c>
      <c r="L546" t="s">
        <v>1367</v>
      </c>
      <c r="M546" t="s">
        <v>3057</v>
      </c>
      <c r="O546" t="s">
        <v>1388</v>
      </c>
      <c r="P546" t="s">
        <v>849</v>
      </c>
      <c r="Q546">
        <f t="shared" si="12"/>
        <v>1746</v>
      </c>
      <c r="R546" t="s">
        <v>1838</v>
      </c>
      <c r="S546" t="s">
        <v>1839</v>
      </c>
      <c r="T546" t="s">
        <v>3026</v>
      </c>
      <c r="U546" s="75">
        <v>1746</v>
      </c>
      <c r="V546">
        <v>10.49</v>
      </c>
      <c r="W546">
        <v>18315.54</v>
      </c>
      <c r="AH546" s="16"/>
      <c r="AI546" t="s">
        <v>1375</v>
      </c>
    </row>
    <row r="547" spans="1:35" x14ac:dyDescent="0.25">
      <c r="A547" t="s">
        <v>3058</v>
      </c>
      <c r="B547" s="1">
        <v>7</v>
      </c>
      <c r="C547" t="s">
        <v>2755</v>
      </c>
      <c r="D547">
        <v>6476082</v>
      </c>
      <c r="E547" t="s">
        <v>3059</v>
      </c>
      <c r="F547" t="s">
        <v>1363</v>
      </c>
      <c r="G547" t="s">
        <v>1364</v>
      </c>
      <c r="H547" s="3" t="s">
        <v>3060</v>
      </c>
      <c r="I547">
        <v>2017</v>
      </c>
      <c r="J547" s="15" t="s">
        <v>3061</v>
      </c>
      <c r="K547">
        <v>2017</v>
      </c>
      <c r="L547" t="s">
        <v>1367</v>
      </c>
      <c r="M547" t="s">
        <v>3062</v>
      </c>
      <c r="O547" t="s">
        <v>2414</v>
      </c>
      <c r="P547" t="s">
        <v>2299</v>
      </c>
      <c r="Q547">
        <f t="shared" si="12"/>
        <v>800</v>
      </c>
      <c r="R547" t="s">
        <v>2476</v>
      </c>
      <c r="S547" t="s">
        <v>2477</v>
      </c>
      <c r="T547" t="s">
        <v>587</v>
      </c>
      <c r="U547" s="75">
        <v>800</v>
      </c>
      <c r="V547">
        <v>17.899999999999999</v>
      </c>
      <c r="W547">
        <v>14320</v>
      </c>
      <c r="AH547" s="16"/>
      <c r="AI547" t="s">
        <v>1375</v>
      </c>
    </row>
    <row r="548" spans="1:35" x14ac:dyDescent="0.25">
      <c r="A548" t="s">
        <v>3063</v>
      </c>
      <c r="B548" s="1">
        <v>7</v>
      </c>
      <c r="C548" t="s">
        <v>2755</v>
      </c>
      <c r="D548">
        <v>6476082</v>
      </c>
      <c r="E548" t="s">
        <v>3059</v>
      </c>
      <c r="F548" t="s">
        <v>1363</v>
      </c>
      <c r="G548" t="s">
        <v>1364</v>
      </c>
      <c r="H548" s="3" t="s">
        <v>3060</v>
      </c>
      <c r="I548">
        <v>2017</v>
      </c>
      <c r="J548" s="15" t="s">
        <v>3061</v>
      </c>
      <c r="K548">
        <v>2017</v>
      </c>
      <c r="L548" t="s">
        <v>1367</v>
      </c>
      <c r="M548" t="s">
        <v>3062</v>
      </c>
      <c r="O548" t="s">
        <v>2414</v>
      </c>
      <c r="P548" t="s">
        <v>2299</v>
      </c>
      <c r="Q548">
        <f t="shared" si="12"/>
        <v>800</v>
      </c>
      <c r="R548" t="s">
        <v>1381</v>
      </c>
      <c r="S548" t="s">
        <v>1382</v>
      </c>
      <c r="T548" t="s">
        <v>2311</v>
      </c>
      <c r="U548" s="75">
        <v>800</v>
      </c>
      <c r="V548">
        <v>13.63</v>
      </c>
      <c r="W548">
        <v>10904</v>
      </c>
      <c r="AH548" s="16"/>
      <c r="AI548" t="s">
        <v>1375</v>
      </c>
    </row>
    <row r="549" spans="1:35" x14ac:dyDescent="0.25">
      <c r="A549" t="s">
        <v>3064</v>
      </c>
      <c r="B549" s="1">
        <v>7</v>
      </c>
      <c r="C549" t="s">
        <v>2755</v>
      </c>
      <c r="D549">
        <v>6476082</v>
      </c>
      <c r="E549" t="s">
        <v>3059</v>
      </c>
      <c r="F549" t="s">
        <v>1363</v>
      </c>
      <c r="G549" t="s">
        <v>1364</v>
      </c>
      <c r="H549" s="3" t="s">
        <v>3060</v>
      </c>
      <c r="I549">
        <v>2017</v>
      </c>
      <c r="J549" s="15" t="s">
        <v>3061</v>
      </c>
      <c r="K549">
        <v>2017</v>
      </c>
      <c r="L549" t="s">
        <v>1367</v>
      </c>
      <c r="M549" t="s">
        <v>3062</v>
      </c>
      <c r="O549" t="s">
        <v>2414</v>
      </c>
      <c r="P549" t="s">
        <v>2299</v>
      </c>
      <c r="Q549">
        <f t="shared" si="12"/>
        <v>800</v>
      </c>
      <c r="R549" t="s">
        <v>1838</v>
      </c>
      <c r="S549" t="s">
        <v>1839</v>
      </c>
      <c r="T549" t="s">
        <v>3026</v>
      </c>
      <c r="U549" s="75">
        <v>800</v>
      </c>
      <c r="V549">
        <v>11.75</v>
      </c>
      <c r="W549">
        <v>9400</v>
      </c>
      <c r="AH549" s="16"/>
      <c r="AI549" t="s">
        <v>1375</v>
      </c>
    </row>
    <row r="550" spans="1:35" x14ac:dyDescent="0.25">
      <c r="A550" t="s">
        <v>3065</v>
      </c>
      <c r="B550" s="1">
        <v>7</v>
      </c>
      <c r="C550" t="s">
        <v>2744</v>
      </c>
      <c r="D550">
        <v>6328628</v>
      </c>
      <c r="E550" t="s">
        <v>3066</v>
      </c>
      <c r="F550" t="s">
        <v>1363</v>
      </c>
      <c r="G550" t="s">
        <v>1364</v>
      </c>
      <c r="H550" s="3" t="s">
        <v>3067</v>
      </c>
      <c r="I550">
        <v>2017</v>
      </c>
      <c r="J550" s="15" t="s">
        <v>1766</v>
      </c>
      <c r="K550">
        <v>2017</v>
      </c>
      <c r="L550" t="s">
        <v>1367</v>
      </c>
      <c r="M550" t="s">
        <v>3068</v>
      </c>
      <c r="O550" t="s">
        <v>2414</v>
      </c>
      <c r="P550" t="s">
        <v>849</v>
      </c>
      <c r="Q550">
        <f t="shared" si="12"/>
        <v>650</v>
      </c>
      <c r="R550" t="s">
        <v>2479</v>
      </c>
      <c r="S550" t="s">
        <v>2480</v>
      </c>
      <c r="T550" t="s">
        <v>2311</v>
      </c>
      <c r="U550" s="75">
        <v>650</v>
      </c>
      <c r="V550">
        <v>12</v>
      </c>
      <c r="W550">
        <v>7800</v>
      </c>
      <c r="AH550" s="16"/>
      <c r="AI550" t="s">
        <v>1375</v>
      </c>
    </row>
    <row r="551" spans="1:35" x14ac:dyDescent="0.25">
      <c r="A551" t="s">
        <v>3069</v>
      </c>
      <c r="B551" s="1">
        <v>7</v>
      </c>
      <c r="C551" t="s">
        <v>2744</v>
      </c>
      <c r="D551">
        <v>6328628</v>
      </c>
      <c r="E551" t="s">
        <v>3066</v>
      </c>
      <c r="F551" t="s">
        <v>1363</v>
      </c>
      <c r="G551" t="s">
        <v>1364</v>
      </c>
      <c r="H551" s="3" t="s">
        <v>3067</v>
      </c>
      <c r="I551">
        <v>2017</v>
      </c>
      <c r="J551" s="15" t="s">
        <v>1766</v>
      </c>
      <c r="K551">
        <v>2017</v>
      </c>
      <c r="L551" t="s">
        <v>1367</v>
      </c>
      <c r="M551" t="s">
        <v>3068</v>
      </c>
      <c r="O551" t="s">
        <v>2414</v>
      </c>
      <c r="P551" t="s">
        <v>849</v>
      </c>
      <c r="Q551">
        <f t="shared" si="12"/>
        <v>650</v>
      </c>
      <c r="R551" t="s">
        <v>2347</v>
      </c>
      <c r="S551" t="s">
        <v>2348</v>
      </c>
      <c r="T551" t="s">
        <v>2950</v>
      </c>
      <c r="U551" s="75">
        <v>650</v>
      </c>
      <c r="V551">
        <v>14</v>
      </c>
      <c r="W551">
        <v>9100</v>
      </c>
      <c r="AH551" s="16"/>
      <c r="AI551" t="s">
        <v>1375</v>
      </c>
    </row>
    <row r="552" spans="1:35" x14ac:dyDescent="0.25">
      <c r="A552" t="s">
        <v>3070</v>
      </c>
      <c r="B552" s="1">
        <v>7</v>
      </c>
      <c r="C552" t="s">
        <v>2744</v>
      </c>
      <c r="D552">
        <v>6328628</v>
      </c>
      <c r="E552" t="s">
        <v>3066</v>
      </c>
      <c r="F552" t="s">
        <v>1363</v>
      </c>
      <c r="G552" t="s">
        <v>1364</v>
      </c>
      <c r="H552" s="3" t="s">
        <v>3067</v>
      </c>
      <c r="I552">
        <v>2017</v>
      </c>
      <c r="J552" s="15" t="s">
        <v>1766</v>
      </c>
      <c r="K552">
        <v>2017</v>
      </c>
      <c r="L552" t="s">
        <v>1367</v>
      </c>
      <c r="M552" t="s">
        <v>3068</v>
      </c>
      <c r="O552" t="s">
        <v>2414</v>
      </c>
      <c r="P552" t="s">
        <v>849</v>
      </c>
      <c r="Q552">
        <f t="shared" si="12"/>
        <v>650</v>
      </c>
      <c r="R552" t="s">
        <v>1381</v>
      </c>
      <c r="S552" t="s">
        <v>1382</v>
      </c>
      <c r="T552" t="s">
        <v>2311</v>
      </c>
      <c r="U552" s="75">
        <v>650</v>
      </c>
      <c r="V552">
        <v>13.8</v>
      </c>
      <c r="W552">
        <v>8970</v>
      </c>
      <c r="AH552" s="16"/>
      <c r="AI552" t="s">
        <v>1375</v>
      </c>
    </row>
    <row r="553" spans="1:35" x14ac:dyDescent="0.25">
      <c r="A553" t="s">
        <v>3071</v>
      </c>
      <c r="B553" s="1">
        <v>7</v>
      </c>
      <c r="C553" t="s">
        <v>2744</v>
      </c>
      <c r="D553">
        <v>6699693</v>
      </c>
      <c r="E553" t="s">
        <v>3072</v>
      </c>
      <c r="F553" t="s">
        <v>1363</v>
      </c>
      <c r="G553" t="s">
        <v>1364</v>
      </c>
      <c r="H553" s="3" t="s">
        <v>3073</v>
      </c>
      <c r="I553">
        <v>2017</v>
      </c>
      <c r="J553" s="15" t="s">
        <v>3074</v>
      </c>
      <c r="K553">
        <v>2017</v>
      </c>
      <c r="L553" t="s">
        <v>1367</v>
      </c>
      <c r="M553" t="s">
        <v>3075</v>
      </c>
      <c r="O553" t="s">
        <v>1388</v>
      </c>
      <c r="P553" t="s">
        <v>849</v>
      </c>
      <c r="Q553">
        <f t="shared" si="12"/>
        <v>220</v>
      </c>
      <c r="R553" t="s">
        <v>1838</v>
      </c>
      <c r="S553" t="s">
        <v>1839</v>
      </c>
      <c r="T553" t="s">
        <v>3026</v>
      </c>
      <c r="U553" s="75">
        <v>220</v>
      </c>
      <c r="V553">
        <v>10.49</v>
      </c>
      <c r="W553">
        <v>2307.8000000000002</v>
      </c>
      <c r="AH553" s="16"/>
      <c r="AI553" t="s">
        <v>1375</v>
      </c>
    </row>
    <row r="554" spans="1:35" x14ac:dyDescent="0.25">
      <c r="A554" t="s">
        <v>3076</v>
      </c>
      <c r="B554" s="1">
        <v>7</v>
      </c>
      <c r="C554" t="s">
        <v>2744</v>
      </c>
      <c r="D554">
        <v>6856381</v>
      </c>
      <c r="E554" t="s">
        <v>3077</v>
      </c>
      <c r="F554" t="s">
        <v>1363</v>
      </c>
      <c r="G554" t="s">
        <v>1364</v>
      </c>
      <c r="H554" s="3" t="s">
        <v>2472</v>
      </c>
      <c r="I554">
        <v>2017</v>
      </c>
      <c r="J554" s="15" t="s">
        <v>2473</v>
      </c>
      <c r="K554">
        <v>2017</v>
      </c>
      <c r="L554" t="s">
        <v>1367</v>
      </c>
      <c r="M554" t="s">
        <v>2779</v>
      </c>
      <c r="N554" t="s">
        <v>3078</v>
      </c>
      <c r="O554" t="s">
        <v>1388</v>
      </c>
      <c r="P554" t="s">
        <v>849</v>
      </c>
      <c r="Q554">
        <f t="shared" si="12"/>
        <v>1600</v>
      </c>
      <c r="R554" t="s">
        <v>1838</v>
      </c>
      <c r="S554" t="s">
        <v>1839</v>
      </c>
      <c r="T554" t="s">
        <v>3079</v>
      </c>
      <c r="U554" s="75">
        <v>1600</v>
      </c>
      <c r="V554">
        <v>10.050000000000001</v>
      </c>
      <c r="W554">
        <v>16080</v>
      </c>
      <c r="AH554" s="16"/>
      <c r="AI554" t="s">
        <v>1375</v>
      </c>
    </row>
    <row r="555" spans="1:35" x14ac:dyDescent="0.25">
      <c r="A555" t="s">
        <v>3080</v>
      </c>
      <c r="B555" s="1">
        <v>7</v>
      </c>
      <c r="C555" t="s">
        <v>2744</v>
      </c>
      <c r="D555">
        <v>6856381</v>
      </c>
      <c r="E555" t="s">
        <v>3077</v>
      </c>
      <c r="F555" t="s">
        <v>1363</v>
      </c>
      <c r="G555" t="s">
        <v>1364</v>
      </c>
      <c r="H555" s="3" t="s">
        <v>2472</v>
      </c>
      <c r="I555">
        <v>2017</v>
      </c>
      <c r="J555" s="15" t="s">
        <v>2473</v>
      </c>
      <c r="K555">
        <v>2017</v>
      </c>
      <c r="L555" t="s">
        <v>1367</v>
      </c>
      <c r="M555" t="s">
        <v>2779</v>
      </c>
      <c r="N555" t="s">
        <v>3078</v>
      </c>
      <c r="O555" t="s">
        <v>1388</v>
      </c>
      <c r="P555" t="s">
        <v>849</v>
      </c>
      <c r="Q555">
        <f t="shared" si="12"/>
        <v>1600</v>
      </c>
      <c r="R555" t="s">
        <v>1381</v>
      </c>
      <c r="S555" t="s">
        <v>1382</v>
      </c>
      <c r="T555" t="s">
        <v>2503</v>
      </c>
      <c r="U555" s="75">
        <v>1600</v>
      </c>
      <c r="V555">
        <v>16.27</v>
      </c>
      <c r="W555">
        <v>26032</v>
      </c>
      <c r="AH555" s="16"/>
      <c r="AI555" t="s">
        <v>1375</v>
      </c>
    </row>
    <row r="556" spans="1:35" x14ac:dyDescent="0.25">
      <c r="A556" t="s">
        <v>3081</v>
      </c>
      <c r="B556" s="1">
        <v>7</v>
      </c>
      <c r="C556" t="s">
        <v>2744</v>
      </c>
      <c r="D556">
        <v>6473318</v>
      </c>
      <c r="E556" t="s">
        <v>3082</v>
      </c>
      <c r="F556" t="s">
        <v>1363</v>
      </c>
      <c r="G556" t="s">
        <v>1364</v>
      </c>
      <c r="H556" s="3" t="s">
        <v>3083</v>
      </c>
      <c r="I556">
        <v>2017</v>
      </c>
      <c r="J556" s="15" t="s">
        <v>3084</v>
      </c>
      <c r="K556">
        <v>2017</v>
      </c>
      <c r="L556" t="s">
        <v>1367</v>
      </c>
      <c r="M556" t="s">
        <v>3085</v>
      </c>
      <c r="N556" t="s">
        <v>3085</v>
      </c>
      <c r="O556" t="s">
        <v>2414</v>
      </c>
      <c r="P556" t="s">
        <v>849</v>
      </c>
      <c r="Q556">
        <f t="shared" si="12"/>
        <v>1500</v>
      </c>
      <c r="R556" t="s">
        <v>1381</v>
      </c>
      <c r="S556" t="s">
        <v>1382</v>
      </c>
      <c r="T556" t="s">
        <v>3004</v>
      </c>
      <c r="U556" s="75">
        <v>1500</v>
      </c>
      <c r="V556">
        <v>13.99</v>
      </c>
      <c r="W556">
        <v>20985</v>
      </c>
      <c r="AH556" s="16"/>
      <c r="AI556" t="s">
        <v>1375</v>
      </c>
    </row>
    <row r="557" spans="1:35" x14ac:dyDescent="0.25">
      <c r="A557" t="s">
        <v>3086</v>
      </c>
      <c r="B557" s="1">
        <v>7</v>
      </c>
      <c r="C557" t="s">
        <v>2744</v>
      </c>
      <c r="D557">
        <v>6473318</v>
      </c>
      <c r="E557" t="s">
        <v>3082</v>
      </c>
      <c r="F557" t="s">
        <v>1363</v>
      </c>
      <c r="G557" t="s">
        <v>1364</v>
      </c>
      <c r="H557" s="3" t="s">
        <v>3083</v>
      </c>
      <c r="I557">
        <v>2017</v>
      </c>
      <c r="J557" s="15" t="s">
        <v>3084</v>
      </c>
      <c r="K557">
        <v>2017</v>
      </c>
      <c r="L557" t="s">
        <v>1367</v>
      </c>
      <c r="M557" t="s">
        <v>3085</v>
      </c>
      <c r="N557" t="s">
        <v>3085</v>
      </c>
      <c r="O557" t="s">
        <v>2414</v>
      </c>
      <c r="P557" t="s">
        <v>849</v>
      </c>
      <c r="Q557">
        <f t="shared" si="12"/>
        <v>1500</v>
      </c>
      <c r="R557" t="s">
        <v>2476</v>
      </c>
      <c r="S557" t="s">
        <v>2477</v>
      </c>
      <c r="T557" t="s">
        <v>587</v>
      </c>
      <c r="U557" s="75">
        <v>1500</v>
      </c>
      <c r="V557">
        <v>17.899999999999999</v>
      </c>
      <c r="W557">
        <v>26850</v>
      </c>
      <c r="AH557" s="16"/>
      <c r="AI557" t="s">
        <v>1375</v>
      </c>
    </row>
    <row r="558" spans="1:35" x14ac:dyDescent="0.25">
      <c r="A558" t="s">
        <v>3087</v>
      </c>
      <c r="B558" s="1">
        <v>7</v>
      </c>
      <c r="C558" t="s">
        <v>2744</v>
      </c>
      <c r="D558">
        <v>6975542</v>
      </c>
      <c r="E558" t="s">
        <v>3088</v>
      </c>
      <c r="F558" t="s">
        <v>1363</v>
      </c>
      <c r="G558" t="s">
        <v>1364</v>
      </c>
      <c r="H558" s="3" t="s">
        <v>2615</v>
      </c>
      <c r="I558">
        <v>2017</v>
      </c>
      <c r="J558" s="15" t="s">
        <v>3089</v>
      </c>
      <c r="K558">
        <v>2017</v>
      </c>
      <c r="L558" t="s">
        <v>1367</v>
      </c>
      <c r="M558" t="s">
        <v>3068</v>
      </c>
      <c r="O558" t="s">
        <v>2414</v>
      </c>
      <c r="P558" t="s">
        <v>849</v>
      </c>
      <c r="Q558">
        <f t="shared" si="12"/>
        <v>1200</v>
      </c>
      <c r="R558" t="s">
        <v>1838</v>
      </c>
      <c r="S558" t="s">
        <v>1839</v>
      </c>
      <c r="T558" t="s">
        <v>3026</v>
      </c>
      <c r="U558" s="75">
        <v>1200</v>
      </c>
      <c r="V558">
        <v>10</v>
      </c>
      <c r="W558">
        <v>12000</v>
      </c>
      <c r="AH558" s="16"/>
      <c r="AI558" t="s">
        <v>1375</v>
      </c>
    </row>
    <row r="559" spans="1:35" x14ac:dyDescent="0.25">
      <c r="A559" t="s">
        <v>3090</v>
      </c>
      <c r="B559" s="1">
        <v>7</v>
      </c>
      <c r="C559" t="s">
        <v>2744</v>
      </c>
      <c r="D559">
        <v>6975542</v>
      </c>
      <c r="E559" t="s">
        <v>3088</v>
      </c>
      <c r="F559" t="s">
        <v>1363</v>
      </c>
      <c r="G559" t="s">
        <v>1364</v>
      </c>
      <c r="H559" s="3" t="s">
        <v>2615</v>
      </c>
      <c r="I559">
        <v>2017</v>
      </c>
      <c r="J559" s="15" t="s">
        <v>3089</v>
      </c>
      <c r="K559">
        <v>2017</v>
      </c>
      <c r="L559" t="s">
        <v>1367</v>
      </c>
      <c r="M559" t="s">
        <v>3068</v>
      </c>
      <c r="O559" t="s">
        <v>2414</v>
      </c>
      <c r="P559" t="s">
        <v>849</v>
      </c>
      <c r="Q559">
        <f t="shared" si="12"/>
        <v>1200</v>
      </c>
      <c r="R559" t="s">
        <v>1381</v>
      </c>
      <c r="S559" t="s">
        <v>1382</v>
      </c>
      <c r="T559" t="s">
        <v>2311</v>
      </c>
      <c r="U559" s="75">
        <v>1200</v>
      </c>
      <c r="V559">
        <v>13.63</v>
      </c>
      <c r="W559">
        <v>16356</v>
      </c>
      <c r="AH559" s="16"/>
      <c r="AI559" t="s">
        <v>1375</v>
      </c>
    </row>
    <row r="560" spans="1:35" x14ac:dyDescent="0.25">
      <c r="A560" t="s">
        <v>3091</v>
      </c>
      <c r="B560" s="1">
        <v>7</v>
      </c>
      <c r="C560" t="s">
        <v>2744</v>
      </c>
      <c r="D560">
        <v>6774172</v>
      </c>
      <c r="E560" t="s">
        <v>3092</v>
      </c>
      <c r="F560" t="s">
        <v>1363</v>
      </c>
      <c r="G560" t="s">
        <v>1364</v>
      </c>
      <c r="H560" s="3" t="s">
        <v>3093</v>
      </c>
      <c r="I560">
        <v>2017</v>
      </c>
      <c r="J560" s="15" t="s">
        <v>3094</v>
      </c>
      <c r="K560">
        <v>2017</v>
      </c>
      <c r="L560" t="s">
        <v>1367</v>
      </c>
      <c r="M560" t="s">
        <v>3095</v>
      </c>
      <c r="N560" t="s">
        <v>3095</v>
      </c>
      <c r="O560" t="s">
        <v>1388</v>
      </c>
      <c r="P560" t="s">
        <v>849</v>
      </c>
      <c r="Q560">
        <f t="shared" si="12"/>
        <v>1100</v>
      </c>
      <c r="R560" t="s">
        <v>1838</v>
      </c>
      <c r="S560" t="s">
        <v>1839</v>
      </c>
      <c r="T560" t="s">
        <v>3096</v>
      </c>
      <c r="U560" s="75">
        <v>1100</v>
      </c>
      <c r="V560">
        <v>10.49</v>
      </c>
      <c r="W560">
        <v>11539</v>
      </c>
      <c r="AH560" s="16"/>
      <c r="AI560" t="s">
        <v>1375</v>
      </c>
    </row>
    <row r="561" spans="1:35" x14ac:dyDescent="0.25">
      <c r="A561" t="s">
        <v>3097</v>
      </c>
      <c r="B561" s="1">
        <v>7</v>
      </c>
      <c r="C561" t="s">
        <v>2744</v>
      </c>
      <c r="D561">
        <v>6774172</v>
      </c>
      <c r="E561" t="s">
        <v>3092</v>
      </c>
      <c r="F561" t="s">
        <v>1363</v>
      </c>
      <c r="G561" t="s">
        <v>1364</v>
      </c>
      <c r="H561" s="3" t="s">
        <v>3093</v>
      </c>
      <c r="I561">
        <v>2017</v>
      </c>
      <c r="J561" s="15" t="s">
        <v>3094</v>
      </c>
      <c r="K561">
        <v>2017</v>
      </c>
      <c r="L561" t="s">
        <v>1367</v>
      </c>
      <c r="M561" t="s">
        <v>3095</v>
      </c>
      <c r="N561" t="s">
        <v>3095</v>
      </c>
      <c r="O561" t="s">
        <v>1388</v>
      </c>
      <c r="P561" t="s">
        <v>849</v>
      </c>
      <c r="Q561">
        <f t="shared" si="12"/>
        <v>1100</v>
      </c>
      <c r="R561" t="s">
        <v>2476</v>
      </c>
      <c r="S561" t="s">
        <v>2477</v>
      </c>
      <c r="T561" t="s">
        <v>587</v>
      </c>
      <c r="U561" s="75">
        <v>1100</v>
      </c>
      <c r="V561">
        <v>17.920000000000002</v>
      </c>
      <c r="W561">
        <v>19712</v>
      </c>
      <c r="AH561" s="16"/>
      <c r="AI561" t="s">
        <v>1375</v>
      </c>
    </row>
    <row r="562" spans="1:35" x14ac:dyDescent="0.25">
      <c r="A562" t="s">
        <v>3098</v>
      </c>
      <c r="B562" s="1">
        <v>7</v>
      </c>
      <c r="C562" t="s">
        <v>2744</v>
      </c>
      <c r="D562">
        <v>6774172</v>
      </c>
      <c r="E562" t="s">
        <v>3092</v>
      </c>
      <c r="F562" t="s">
        <v>1363</v>
      </c>
      <c r="G562" t="s">
        <v>1364</v>
      </c>
      <c r="H562" s="3" t="s">
        <v>3093</v>
      </c>
      <c r="I562">
        <v>2017</v>
      </c>
      <c r="J562" s="15" t="s">
        <v>3094</v>
      </c>
      <c r="K562">
        <v>2017</v>
      </c>
      <c r="L562" t="s">
        <v>1367</v>
      </c>
      <c r="M562" t="s">
        <v>3095</v>
      </c>
      <c r="N562" t="s">
        <v>3095</v>
      </c>
      <c r="O562" t="s">
        <v>1388</v>
      </c>
      <c r="P562" t="s">
        <v>849</v>
      </c>
      <c r="Q562">
        <f t="shared" si="12"/>
        <v>1100</v>
      </c>
      <c r="R562" t="s">
        <v>1381</v>
      </c>
      <c r="S562" t="s">
        <v>1382</v>
      </c>
      <c r="T562" t="s">
        <v>2311</v>
      </c>
      <c r="U562" s="75">
        <v>1100</v>
      </c>
      <c r="V562">
        <v>14.23</v>
      </c>
      <c r="W562">
        <v>15653</v>
      </c>
      <c r="AH562" s="16"/>
      <c r="AI562" t="s">
        <v>1375</v>
      </c>
    </row>
    <row r="563" spans="1:35" x14ac:dyDescent="0.25">
      <c r="A563" t="s">
        <v>3099</v>
      </c>
      <c r="B563" s="1">
        <v>7</v>
      </c>
      <c r="C563" t="s">
        <v>2744</v>
      </c>
      <c r="D563">
        <v>6963722</v>
      </c>
      <c r="E563" t="s">
        <v>3100</v>
      </c>
      <c r="F563" t="s">
        <v>1363</v>
      </c>
      <c r="G563" t="s">
        <v>1364</v>
      </c>
      <c r="H563" s="3" t="s">
        <v>2614</v>
      </c>
      <c r="I563">
        <v>2017</v>
      </c>
      <c r="J563" s="15" t="s">
        <v>2615</v>
      </c>
      <c r="K563">
        <v>2017</v>
      </c>
      <c r="L563" t="s">
        <v>1367</v>
      </c>
      <c r="M563" t="s">
        <v>3101</v>
      </c>
      <c r="N563" t="s">
        <v>3102</v>
      </c>
      <c r="O563" t="s">
        <v>1388</v>
      </c>
      <c r="P563" t="s">
        <v>3103</v>
      </c>
      <c r="Q563">
        <f t="shared" si="12"/>
        <v>3000</v>
      </c>
      <c r="R563" t="s">
        <v>1381</v>
      </c>
      <c r="S563" t="s">
        <v>1382</v>
      </c>
      <c r="T563" t="s">
        <v>2311</v>
      </c>
      <c r="U563" s="75">
        <v>3000</v>
      </c>
      <c r="V563">
        <v>16</v>
      </c>
      <c r="W563">
        <v>48000</v>
      </c>
      <c r="AH563" s="16"/>
      <c r="AI563" t="s">
        <v>1375</v>
      </c>
    </row>
    <row r="564" spans="1:35" x14ac:dyDescent="0.25">
      <c r="A564" t="s">
        <v>3104</v>
      </c>
      <c r="B564" s="1">
        <v>7</v>
      </c>
      <c r="C564" t="s">
        <v>2755</v>
      </c>
      <c r="D564">
        <v>6966624</v>
      </c>
      <c r="E564" t="s">
        <v>3105</v>
      </c>
      <c r="F564" t="s">
        <v>1363</v>
      </c>
      <c r="G564" t="s">
        <v>1364</v>
      </c>
      <c r="H564" s="3" t="s">
        <v>3106</v>
      </c>
      <c r="I564">
        <v>2017</v>
      </c>
      <c r="J564" s="15" t="s">
        <v>2614</v>
      </c>
      <c r="K564">
        <v>2017</v>
      </c>
      <c r="L564" t="s">
        <v>1367</v>
      </c>
      <c r="M564" t="s">
        <v>3062</v>
      </c>
      <c r="O564" t="s">
        <v>2414</v>
      </c>
      <c r="P564" t="s">
        <v>2299</v>
      </c>
      <c r="Q564">
        <f t="shared" si="12"/>
        <v>800</v>
      </c>
      <c r="R564" t="s">
        <v>3107</v>
      </c>
      <c r="S564" t="s">
        <v>3108</v>
      </c>
      <c r="T564" t="s">
        <v>3109</v>
      </c>
      <c r="U564" s="75">
        <v>800</v>
      </c>
      <c r="V564">
        <v>13.5</v>
      </c>
      <c r="W564">
        <v>10800</v>
      </c>
      <c r="AH564" s="16"/>
      <c r="AI564" t="s">
        <v>1375</v>
      </c>
    </row>
    <row r="565" spans="1:35" x14ac:dyDescent="0.25">
      <c r="A565" t="s">
        <v>3110</v>
      </c>
      <c r="B565" s="1">
        <v>7</v>
      </c>
      <c r="C565" t="s">
        <v>2755</v>
      </c>
      <c r="D565">
        <v>6966624</v>
      </c>
      <c r="E565" t="s">
        <v>3105</v>
      </c>
      <c r="F565" t="s">
        <v>1363</v>
      </c>
      <c r="G565" t="s">
        <v>1364</v>
      </c>
      <c r="H565" s="3" t="s">
        <v>3106</v>
      </c>
      <c r="I565">
        <v>2017</v>
      </c>
      <c r="J565" s="15" t="s">
        <v>2614</v>
      </c>
      <c r="K565">
        <v>2017</v>
      </c>
      <c r="L565" t="s">
        <v>1367</v>
      </c>
      <c r="M565" t="s">
        <v>3062</v>
      </c>
      <c r="O565" t="s">
        <v>2414</v>
      </c>
      <c r="P565" t="s">
        <v>2299</v>
      </c>
      <c r="Q565">
        <f t="shared" si="12"/>
        <v>800</v>
      </c>
      <c r="R565" t="s">
        <v>2476</v>
      </c>
      <c r="S565" t="s">
        <v>2477</v>
      </c>
      <c r="T565" t="s">
        <v>2950</v>
      </c>
      <c r="U565" s="75">
        <v>800</v>
      </c>
      <c r="V565">
        <v>19.8</v>
      </c>
      <c r="W565">
        <v>15840</v>
      </c>
      <c r="AH565" s="16"/>
      <c r="AI565" t="s">
        <v>1375</v>
      </c>
    </row>
    <row r="566" spans="1:35" x14ac:dyDescent="0.25">
      <c r="A566" t="s">
        <v>3111</v>
      </c>
      <c r="B566" s="1">
        <v>7</v>
      </c>
      <c r="C566" t="s">
        <v>2755</v>
      </c>
      <c r="D566">
        <v>6966624</v>
      </c>
      <c r="E566" t="s">
        <v>3105</v>
      </c>
      <c r="F566" t="s">
        <v>1363</v>
      </c>
      <c r="G566" t="s">
        <v>1364</v>
      </c>
      <c r="H566" s="3" t="s">
        <v>3106</v>
      </c>
      <c r="I566">
        <v>2017</v>
      </c>
      <c r="J566" s="15" t="s">
        <v>2614</v>
      </c>
      <c r="K566">
        <v>2017</v>
      </c>
      <c r="L566" t="s">
        <v>1367</v>
      </c>
      <c r="M566" t="s">
        <v>3062</v>
      </c>
      <c r="O566" t="s">
        <v>2414</v>
      </c>
      <c r="P566" t="s">
        <v>2299</v>
      </c>
      <c r="Q566">
        <f t="shared" si="12"/>
        <v>800</v>
      </c>
      <c r="R566" t="s">
        <v>1381</v>
      </c>
      <c r="S566" t="s">
        <v>1382</v>
      </c>
      <c r="T566" t="s">
        <v>2311</v>
      </c>
      <c r="U566" s="75">
        <v>800</v>
      </c>
      <c r="V566">
        <v>13.63</v>
      </c>
      <c r="W566">
        <v>10904</v>
      </c>
      <c r="AH566" s="16"/>
      <c r="AI566" t="s">
        <v>1375</v>
      </c>
    </row>
    <row r="567" spans="1:35" x14ac:dyDescent="0.25">
      <c r="A567" t="s">
        <v>3112</v>
      </c>
      <c r="B567" s="1">
        <v>7</v>
      </c>
      <c r="C567" t="s">
        <v>2744</v>
      </c>
      <c r="D567">
        <v>6740545</v>
      </c>
      <c r="E567" t="s">
        <v>3113</v>
      </c>
      <c r="F567" t="s">
        <v>1363</v>
      </c>
      <c r="G567" t="s">
        <v>1364</v>
      </c>
      <c r="H567" s="3" t="s">
        <v>3114</v>
      </c>
      <c r="I567">
        <v>2017</v>
      </c>
      <c r="J567" s="15" t="s">
        <v>3115</v>
      </c>
      <c r="K567">
        <v>2017</v>
      </c>
      <c r="L567" t="s">
        <v>1367</v>
      </c>
      <c r="M567" t="s">
        <v>2966</v>
      </c>
      <c r="N567" t="s">
        <v>2966</v>
      </c>
      <c r="O567" t="s">
        <v>2414</v>
      </c>
      <c r="P567" t="s">
        <v>849</v>
      </c>
      <c r="Q567">
        <f t="shared" si="12"/>
        <v>600</v>
      </c>
      <c r="R567" t="s">
        <v>1838</v>
      </c>
      <c r="S567" t="s">
        <v>1839</v>
      </c>
      <c r="T567" t="s">
        <v>3026</v>
      </c>
      <c r="U567" s="75">
        <v>600</v>
      </c>
      <c r="V567">
        <v>9.99</v>
      </c>
      <c r="W567">
        <v>5994</v>
      </c>
      <c r="AH567" s="16"/>
      <c r="AI567" t="s">
        <v>1375</v>
      </c>
    </row>
    <row r="568" spans="1:35" x14ac:dyDescent="0.25">
      <c r="A568" t="s">
        <v>3116</v>
      </c>
      <c r="B568" s="1">
        <v>7</v>
      </c>
      <c r="C568" t="s">
        <v>2744</v>
      </c>
      <c r="D568">
        <v>6740545</v>
      </c>
      <c r="E568" t="s">
        <v>3113</v>
      </c>
      <c r="F568" t="s">
        <v>1363</v>
      </c>
      <c r="G568" t="s">
        <v>1364</v>
      </c>
      <c r="H568" s="3" t="s">
        <v>3114</v>
      </c>
      <c r="I568">
        <v>2017</v>
      </c>
      <c r="J568" s="15" t="s">
        <v>3115</v>
      </c>
      <c r="K568">
        <v>2017</v>
      </c>
      <c r="L568" t="s">
        <v>1367</v>
      </c>
      <c r="M568" t="s">
        <v>2966</v>
      </c>
      <c r="N568" t="s">
        <v>2966</v>
      </c>
      <c r="O568" t="s">
        <v>2414</v>
      </c>
      <c r="P568" t="s">
        <v>849</v>
      </c>
      <c r="Q568">
        <f t="shared" si="12"/>
        <v>600</v>
      </c>
      <c r="R568" t="s">
        <v>1381</v>
      </c>
      <c r="S568" t="s">
        <v>1382</v>
      </c>
      <c r="T568" t="s">
        <v>2311</v>
      </c>
      <c r="U568" s="75">
        <v>600</v>
      </c>
      <c r="V568">
        <v>16.03</v>
      </c>
      <c r="W568">
        <v>9618</v>
      </c>
      <c r="AH568" s="16"/>
      <c r="AI568" t="s">
        <v>1375</v>
      </c>
    </row>
    <row r="569" spans="1:35" x14ac:dyDescent="0.25">
      <c r="A569" t="s">
        <v>3117</v>
      </c>
      <c r="B569" s="1">
        <v>7</v>
      </c>
      <c r="C569" t="s">
        <v>2744</v>
      </c>
      <c r="D569">
        <v>6796435</v>
      </c>
      <c r="E569" t="s">
        <v>3118</v>
      </c>
      <c r="F569" t="s">
        <v>1363</v>
      </c>
      <c r="G569" t="s">
        <v>1364</v>
      </c>
      <c r="H569" s="3" t="s">
        <v>3094</v>
      </c>
      <c r="I569">
        <v>2017</v>
      </c>
      <c r="J569" s="15" t="s">
        <v>2611</v>
      </c>
      <c r="K569">
        <v>2017</v>
      </c>
      <c r="L569" t="s">
        <v>1367</v>
      </c>
      <c r="M569" t="s">
        <v>3019</v>
      </c>
      <c r="O569" t="s">
        <v>1388</v>
      </c>
      <c r="P569" t="s">
        <v>849</v>
      </c>
      <c r="Q569">
        <f t="shared" si="12"/>
        <v>450</v>
      </c>
      <c r="R569" t="s">
        <v>2347</v>
      </c>
      <c r="S569" t="s">
        <v>2348</v>
      </c>
      <c r="T569" t="s">
        <v>2950</v>
      </c>
      <c r="U569" s="75">
        <v>450</v>
      </c>
      <c r="V569">
        <v>16.5</v>
      </c>
      <c r="W569">
        <v>7425</v>
      </c>
      <c r="AH569" s="16"/>
      <c r="AI569" t="s">
        <v>1375</v>
      </c>
    </row>
    <row r="570" spans="1:35" x14ac:dyDescent="0.25">
      <c r="A570" t="s">
        <v>3119</v>
      </c>
      <c r="B570" s="1">
        <v>7</v>
      </c>
      <c r="C570" t="s">
        <v>2744</v>
      </c>
      <c r="D570">
        <v>6796435</v>
      </c>
      <c r="E570" t="s">
        <v>3118</v>
      </c>
      <c r="F570" t="s">
        <v>1363</v>
      </c>
      <c r="G570" t="s">
        <v>1364</v>
      </c>
      <c r="H570" s="3" t="s">
        <v>3094</v>
      </c>
      <c r="I570">
        <v>2017</v>
      </c>
      <c r="J570" s="15" t="s">
        <v>2611</v>
      </c>
      <c r="K570">
        <v>2017</v>
      </c>
      <c r="L570" t="s">
        <v>1367</v>
      </c>
      <c r="M570" t="s">
        <v>3019</v>
      </c>
      <c r="O570" t="s">
        <v>1388</v>
      </c>
      <c r="P570" t="s">
        <v>849</v>
      </c>
      <c r="Q570">
        <f t="shared" si="12"/>
        <v>450</v>
      </c>
      <c r="R570" t="s">
        <v>1838</v>
      </c>
      <c r="S570" t="s">
        <v>1839</v>
      </c>
      <c r="T570" t="s">
        <v>3026</v>
      </c>
      <c r="U570" s="75">
        <v>450</v>
      </c>
      <c r="V570">
        <v>11.75</v>
      </c>
      <c r="W570">
        <v>5287.5</v>
      </c>
      <c r="AH570" s="16"/>
      <c r="AI570" t="s">
        <v>1375</v>
      </c>
    </row>
    <row r="571" spans="1:35" x14ac:dyDescent="0.25">
      <c r="A571" t="s">
        <v>3120</v>
      </c>
      <c r="B571" s="1">
        <v>7</v>
      </c>
      <c r="C571" t="s">
        <v>2744</v>
      </c>
      <c r="D571">
        <v>6796435</v>
      </c>
      <c r="E571" t="s">
        <v>3118</v>
      </c>
      <c r="F571" t="s">
        <v>1363</v>
      </c>
      <c r="G571" t="s">
        <v>1364</v>
      </c>
      <c r="H571" s="3" t="s">
        <v>3094</v>
      </c>
      <c r="I571">
        <v>2017</v>
      </c>
      <c r="J571" s="15" t="s">
        <v>2611</v>
      </c>
      <c r="K571">
        <v>2017</v>
      </c>
      <c r="L571" t="s">
        <v>1367</v>
      </c>
      <c r="M571" t="s">
        <v>3019</v>
      </c>
      <c r="O571" t="s">
        <v>1388</v>
      </c>
      <c r="P571" t="s">
        <v>849</v>
      </c>
      <c r="Q571">
        <f t="shared" si="12"/>
        <v>450</v>
      </c>
      <c r="R571" t="s">
        <v>2476</v>
      </c>
      <c r="S571" t="s">
        <v>2477</v>
      </c>
      <c r="T571" t="s">
        <v>587</v>
      </c>
      <c r="U571" s="75">
        <v>450</v>
      </c>
      <c r="V571">
        <v>19.600000000000001</v>
      </c>
      <c r="W571">
        <v>8820</v>
      </c>
      <c r="AH571" s="16"/>
      <c r="AI571" t="s">
        <v>1375</v>
      </c>
    </row>
    <row r="572" spans="1:35" x14ac:dyDescent="0.25">
      <c r="A572" t="s">
        <v>3121</v>
      </c>
      <c r="B572" s="1">
        <v>7</v>
      </c>
      <c r="C572" t="s">
        <v>2744</v>
      </c>
      <c r="D572">
        <v>6796435</v>
      </c>
      <c r="E572" t="s">
        <v>3118</v>
      </c>
      <c r="F572" t="s">
        <v>1363</v>
      </c>
      <c r="G572" t="s">
        <v>1364</v>
      </c>
      <c r="H572" s="3" t="s">
        <v>3094</v>
      </c>
      <c r="I572">
        <v>2017</v>
      </c>
      <c r="J572" s="15" t="s">
        <v>2611</v>
      </c>
      <c r="K572">
        <v>2017</v>
      </c>
      <c r="L572" t="s">
        <v>1367</v>
      </c>
      <c r="M572" t="s">
        <v>3019</v>
      </c>
      <c r="O572" t="s">
        <v>1388</v>
      </c>
      <c r="P572" t="s">
        <v>849</v>
      </c>
      <c r="Q572">
        <f t="shared" si="12"/>
        <v>450</v>
      </c>
      <c r="R572" t="s">
        <v>1381</v>
      </c>
      <c r="S572" t="s">
        <v>1382</v>
      </c>
      <c r="T572" t="s">
        <v>2503</v>
      </c>
      <c r="U572" s="75">
        <v>450</v>
      </c>
      <c r="V572">
        <v>14.05</v>
      </c>
      <c r="W572">
        <v>6322.5</v>
      </c>
      <c r="AH572" s="16"/>
      <c r="AI572" t="s">
        <v>1375</v>
      </c>
    </row>
    <row r="573" spans="1:35" x14ac:dyDescent="0.25">
      <c r="A573" t="s">
        <v>3122</v>
      </c>
      <c r="B573" s="1">
        <v>7</v>
      </c>
      <c r="C573" t="s">
        <v>2744</v>
      </c>
      <c r="D573">
        <v>6880703</v>
      </c>
      <c r="E573" t="s">
        <v>3123</v>
      </c>
      <c r="F573" t="s">
        <v>1363</v>
      </c>
      <c r="G573" t="s">
        <v>1364</v>
      </c>
      <c r="H573" s="3" t="s">
        <v>2607</v>
      </c>
      <c r="I573">
        <v>2017</v>
      </c>
      <c r="J573" s="15" t="s">
        <v>2608</v>
      </c>
      <c r="K573">
        <v>2017</v>
      </c>
      <c r="L573" t="s">
        <v>1367</v>
      </c>
      <c r="M573" t="s">
        <v>3124</v>
      </c>
      <c r="O573" t="s">
        <v>1388</v>
      </c>
      <c r="P573" t="s">
        <v>849</v>
      </c>
      <c r="Q573">
        <f t="shared" si="12"/>
        <v>2452</v>
      </c>
      <c r="R573" t="s">
        <v>2479</v>
      </c>
      <c r="S573" t="s">
        <v>2480</v>
      </c>
      <c r="T573" t="s">
        <v>2311</v>
      </c>
      <c r="U573" s="75">
        <v>2452</v>
      </c>
      <c r="V573">
        <v>10.5</v>
      </c>
      <c r="W573">
        <v>25746</v>
      </c>
      <c r="AH573" s="16"/>
      <c r="AI573" t="s">
        <v>1375</v>
      </c>
    </row>
    <row r="574" spans="1:35" x14ac:dyDescent="0.25">
      <c r="A574" t="s">
        <v>3125</v>
      </c>
      <c r="B574" s="1">
        <v>7</v>
      </c>
      <c r="C574" t="s">
        <v>2744</v>
      </c>
      <c r="D574">
        <v>6796745</v>
      </c>
      <c r="E574" t="s">
        <v>3126</v>
      </c>
      <c r="F574" t="s">
        <v>1363</v>
      </c>
      <c r="G574" t="s">
        <v>1364</v>
      </c>
      <c r="H574" s="3" t="s">
        <v>3127</v>
      </c>
      <c r="I574">
        <v>2017</v>
      </c>
      <c r="J574" s="15" t="s">
        <v>3128</v>
      </c>
      <c r="K574">
        <v>2017</v>
      </c>
      <c r="L574" t="s">
        <v>1367</v>
      </c>
      <c r="M574" t="s">
        <v>3129</v>
      </c>
      <c r="O574" t="s">
        <v>2414</v>
      </c>
      <c r="P574" t="s">
        <v>849</v>
      </c>
      <c r="Q574">
        <f t="shared" si="12"/>
        <v>100</v>
      </c>
      <c r="R574" t="s">
        <v>2479</v>
      </c>
      <c r="S574" t="s">
        <v>2480</v>
      </c>
      <c r="T574" t="s">
        <v>2311</v>
      </c>
      <c r="U574" s="75">
        <v>100</v>
      </c>
      <c r="V574">
        <v>11</v>
      </c>
      <c r="W574">
        <v>1100</v>
      </c>
      <c r="AH574" s="16"/>
      <c r="AI574" t="s">
        <v>1375</v>
      </c>
    </row>
    <row r="575" spans="1:35" x14ac:dyDescent="0.25">
      <c r="A575" t="s">
        <v>3130</v>
      </c>
      <c r="B575" s="1">
        <v>7</v>
      </c>
      <c r="C575" t="s">
        <v>2744</v>
      </c>
      <c r="D575">
        <v>6796745</v>
      </c>
      <c r="E575" t="s">
        <v>3126</v>
      </c>
      <c r="F575" t="s">
        <v>1363</v>
      </c>
      <c r="G575" t="s">
        <v>1364</v>
      </c>
      <c r="H575" s="3" t="s">
        <v>3127</v>
      </c>
      <c r="I575">
        <v>2017</v>
      </c>
      <c r="J575" s="15" t="s">
        <v>3128</v>
      </c>
      <c r="K575">
        <v>2017</v>
      </c>
      <c r="L575" t="s">
        <v>1367</v>
      </c>
      <c r="M575" t="s">
        <v>3129</v>
      </c>
      <c r="O575" t="s">
        <v>2414</v>
      </c>
      <c r="P575" t="s">
        <v>849</v>
      </c>
      <c r="Q575">
        <f t="shared" si="12"/>
        <v>100</v>
      </c>
      <c r="R575" t="s">
        <v>1838</v>
      </c>
      <c r="S575" t="s">
        <v>1839</v>
      </c>
      <c r="T575" t="s">
        <v>3026</v>
      </c>
      <c r="U575" s="75">
        <v>100</v>
      </c>
      <c r="V575">
        <v>11.99</v>
      </c>
      <c r="W575">
        <v>1199</v>
      </c>
      <c r="AH575" s="16"/>
      <c r="AI575" t="s">
        <v>1375</v>
      </c>
    </row>
    <row r="576" spans="1:35" x14ac:dyDescent="0.25">
      <c r="A576" t="s">
        <v>3131</v>
      </c>
      <c r="B576" s="1">
        <v>7</v>
      </c>
      <c r="C576" t="s">
        <v>2744</v>
      </c>
      <c r="D576">
        <v>6796745</v>
      </c>
      <c r="E576" t="s">
        <v>3126</v>
      </c>
      <c r="F576" t="s">
        <v>1363</v>
      </c>
      <c r="G576" t="s">
        <v>1364</v>
      </c>
      <c r="H576" s="3" t="s">
        <v>3127</v>
      </c>
      <c r="I576">
        <v>2017</v>
      </c>
      <c r="J576" s="15" t="s">
        <v>3128</v>
      </c>
      <c r="K576">
        <v>2017</v>
      </c>
      <c r="L576" t="s">
        <v>1367</v>
      </c>
      <c r="M576" t="s">
        <v>3129</v>
      </c>
      <c r="O576" t="s">
        <v>2414</v>
      </c>
      <c r="P576" t="s">
        <v>849</v>
      </c>
      <c r="Q576">
        <f t="shared" si="12"/>
        <v>100</v>
      </c>
      <c r="R576" t="s">
        <v>1381</v>
      </c>
      <c r="S576" t="s">
        <v>1382</v>
      </c>
      <c r="T576" t="s">
        <v>2311</v>
      </c>
      <c r="U576" s="75">
        <v>100</v>
      </c>
      <c r="V576">
        <v>15.57</v>
      </c>
      <c r="W576">
        <v>1557</v>
      </c>
      <c r="AH576" s="16"/>
      <c r="AI576" t="s">
        <v>1375</v>
      </c>
    </row>
    <row r="577" spans="1:35" x14ac:dyDescent="0.25">
      <c r="A577" t="s">
        <v>3132</v>
      </c>
      <c r="B577" s="1">
        <v>7</v>
      </c>
      <c r="C577" t="s">
        <v>2744</v>
      </c>
      <c r="D577">
        <v>6796745</v>
      </c>
      <c r="E577" t="s">
        <v>3126</v>
      </c>
      <c r="F577" t="s">
        <v>1363</v>
      </c>
      <c r="G577" t="s">
        <v>1364</v>
      </c>
      <c r="H577" s="3" t="s">
        <v>3127</v>
      </c>
      <c r="I577">
        <v>2017</v>
      </c>
      <c r="J577" s="15" t="s">
        <v>3128</v>
      </c>
      <c r="K577">
        <v>2017</v>
      </c>
      <c r="L577" t="s">
        <v>1367</v>
      </c>
      <c r="M577" t="s">
        <v>3129</v>
      </c>
      <c r="O577" t="s">
        <v>2414</v>
      </c>
      <c r="P577" t="s">
        <v>849</v>
      </c>
      <c r="Q577">
        <f t="shared" si="12"/>
        <v>100</v>
      </c>
      <c r="R577" t="s">
        <v>2476</v>
      </c>
      <c r="S577" t="s">
        <v>2477</v>
      </c>
      <c r="T577" t="s">
        <v>2950</v>
      </c>
      <c r="U577" s="75">
        <v>100</v>
      </c>
      <c r="V577">
        <v>18.920000000000002</v>
      </c>
      <c r="W577">
        <v>1892</v>
      </c>
      <c r="AH577" s="16"/>
      <c r="AI577" t="s">
        <v>1375</v>
      </c>
    </row>
    <row r="578" spans="1:35" x14ac:dyDescent="0.25">
      <c r="A578" t="s">
        <v>3133</v>
      </c>
      <c r="B578" s="1">
        <v>7</v>
      </c>
      <c r="C578" t="s">
        <v>2744</v>
      </c>
      <c r="D578">
        <v>6833950</v>
      </c>
      <c r="E578" t="s">
        <v>3134</v>
      </c>
      <c r="F578" t="s">
        <v>1363</v>
      </c>
      <c r="G578" t="s">
        <v>1364</v>
      </c>
      <c r="H578" s="3" t="s">
        <v>3135</v>
      </c>
      <c r="I578">
        <v>2017</v>
      </c>
      <c r="J578" s="15" t="s">
        <v>2621</v>
      </c>
      <c r="K578">
        <v>2017</v>
      </c>
      <c r="L578" t="s">
        <v>1367</v>
      </c>
      <c r="M578" t="s">
        <v>3136</v>
      </c>
      <c r="O578" t="s">
        <v>2414</v>
      </c>
      <c r="P578" t="s">
        <v>849</v>
      </c>
      <c r="Q578">
        <f t="shared" ref="Q578:Q641" si="13">U578</f>
        <v>1200</v>
      </c>
      <c r="R578" t="s">
        <v>2479</v>
      </c>
      <c r="S578" t="s">
        <v>2480</v>
      </c>
      <c r="T578" t="s">
        <v>2311</v>
      </c>
      <c r="U578" s="75">
        <v>1200</v>
      </c>
      <c r="V578">
        <v>10.5</v>
      </c>
      <c r="W578">
        <v>12600</v>
      </c>
      <c r="AH578" s="16"/>
      <c r="AI578" t="s">
        <v>1375</v>
      </c>
    </row>
    <row r="579" spans="1:35" x14ac:dyDescent="0.25">
      <c r="A579" t="s">
        <v>3137</v>
      </c>
      <c r="B579" s="1">
        <v>7</v>
      </c>
      <c r="C579" t="s">
        <v>2744</v>
      </c>
      <c r="D579">
        <v>6833950</v>
      </c>
      <c r="E579" t="s">
        <v>3134</v>
      </c>
      <c r="F579" t="s">
        <v>1363</v>
      </c>
      <c r="G579" t="s">
        <v>1364</v>
      </c>
      <c r="H579" s="3" t="s">
        <v>3135</v>
      </c>
      <c r="I579">
        <v>2017</v>
      </c>
      <c r="J579" s="15" t="s">
        <v>2621</v>
      </c>
      <c r="K579">
        <v>2017</v>
      </c>
      <c r="L579" t="s">
        <v>1367</v>
      </c>
      <c r="M579" t="s">
        <v>3136</v>
      </c>
      <c r="O579" t="s">
        <v>2414</v>
      </c>
      <c r="P579" t="s">
        <v>849</v>
      </c>
      <c r="Q579">
        <f t="shared" si="13"/>
        <v>1200</v>
      </c>
      <c r="R579" t="s">
        <v>2476</v>
      </c>
      <c r="S579" t="s">
        <v>2477</v>
      </c>
      <c r="T579" t="s">
        <v>2503</v>
      </c>
      <c r="U579" s="75">
        <v>1200</v>
      </c>
      <c r="V579">
        <v>19.8</v>
      </c>
      <c r="W579">
        <v>23760</v>
      </c>
      <c r="AH579" s="16"/>
      <c r="AI579" t="s">
        <v>1375</v>
      </c>
    </row>
    <row r="580" spans="1:35" x14ac:dyDescent="0.25">
      <c r="A580" t="s">
        <v>3138</v>
      </c>
      <c r="B580" s="1">
        <v>7</v>
      </c>
      <c r="C580" t="s">
        <v>2744</v>
      </c>
      <c r="D580">
        <v>6833950</v>
      </c>
      <c r="E580" t="s">
        <v>3134</v>
      </c>
      <c r="F580" t="s">
        <v>1363</v>
      </c>
      <c r="G580" t="s">
        <v>1364</v>
      </c>
      <c r="H580" s="3" t="s">
        <v>3135</v>
      </c>
      <c r="I580">
        <v>2017</v>
      </c>
      <c r="J580" s="15" t="s">
        <v>2621</v>
      </c>
      <c r="K580">
        <v>2017</v>
      </c>
      <c r="L580" t="s">
        <v>1367</v>
      </c>
      <c r="M580" t="s">
        <v>3136</v>
      </c>
      <c r="O580" t="s">
        <v>2414</v>
      </c>
      <c r="P580" t="s">
        <v>849</v>
      </c>
      <c r="Q580">
        <f t="shared" si="13"/>
        <v>1200</v>
      </c>
      <c r="R580" t="s">
        <v>1838</v>
      </c>
      <c r="S580" t="s">
        <v>1839</v>
      </c>
      <c r="T580" t="s">
        <v>3026</v>
      </c>
      <c r="U580" s="75">
        <v>1200</v>
      </c>
      <c r="V580">
        <v>10.49</v>
      </c>
      <c r="W580">
        <v>12588</v>
      </c>
      <c r="AH580" s="16"/>
      <c r="AI580" t="s">
        <v>1375</v>
      </c>
    </row>
    <row r="581" spans="1:35" x14ac:dyDescent="0.25">
      <c r="A581" t="s">
        <v>3139</v>
      </c>
      <c r="B581" s="1">
        <v>7</v>
      </c>
      <c r="C581" t="s">
        <v>2744</v>
      </c>
      <c r="D581">
        <v>6833950</v>
      </c>
      <c r="E581" t="s">
        <v>3134</v>
      </c>
      <c r="F581" t="s">
        <v>1363</v>
      </c>
      <c r="G581" t="s">
        <v>1364</v>
      </c>
      <c r="H581" s="3" t="s">
        <v>3135</v>
      </c>
      <c r="I581">
        <v>2017</v>
      </c>
      <c r="J581" s="15" t="s">
        <v>2621</v>
      </c>
      <c r="K581">
        <v>2017</v>
      </c>
      <c r="L581" t="s">
        <v>1367</v>
      </c>
      <c r="M581" t="s">
        <v>3136</v>
      </c>
      <c r="O581" t="s">
        <v>2414</v>
      </c>
      <c r="P581" t="s">
        <v>849</v>
      </c>
      <c r="Q581">
        <f t="shared" si="13"/>
        <v>1200</v>
      </c>
      <c r="R581" t="s">
        <v>1381</v>
      </c>
      <c r="S581" t="s">
        <v>1382</v>
      </c>
      <c r="T581" t="s">
        <v>3004</v>
      </c>
      <c r="U581" s="75">
        <v>1200</v>
      </c>
      <c r="V581">
        <v>13.98</v>
      </c>
      <c r="W581">
        <v>16776</v>
      </c>
      <c r="AH581" s="16"/>
      <c r="AI581" t="s">
        <v>1375</v>
      </c>
    </row>
    <row r="582" spans="1:35" x14ac:dyDescent="0.25">
      <c r="A582" t="s">
        <v>3140</v>
      </c>
      <c r="B582" s="1">
        <v>7</v>
      </c>
      <c r="C582" t="s">
        <v>2744</v>
      </c>
      <c r="D582">
        <v>7012675</v>
      </c>
      <c r="E582" t="s">
        <v>3141</v>
      </c>
      <c r="F582" t="s">
        <v>1363</v>
      </c>
      <c r="G582" t="s">
        <v>1364</v>
      </c>
      <c r="H582" s="3" t="s">
        <v>3142</v>
      </c>
      <c r="I582">
        <v>2017</v>
      </c>
      <c r="J582" s="15" t="s">
        <v>3143</v>
      </c>
      <c r="K582">
        <v>2017</v>
      </c>
      <c r="L582" t="s">
        <v>1367</v>
      </c>
      <c r="M582" t="s">
        <v>3144</v>
      </c>
      <c r="N582" t="s">
        <v>3144</v>
      </c>
      <c r="O582" t="s">
        <v>2414</v>
      </c>
      <c r="P582" t="s">
        <v>849</v>
      </c>
      <c r="Q582">
        <f t="shared" si="13"/>
        <v>100</v>
      </c>
      <c r="R582" t="s">
        <v>1381</v>
      </c>
      <c r="S582" t="s">
        <v>1382</v>
      </c>
      <c r="T582" t="s">
        <v>2311</v>
      </c>
      <c r="U582" s="75">
        <v>100</v>
      </c>
      <c r="V582">
        <v>16.04</v>
      </c>
      <c r="W582">
        <v>1604</v>
      </c>
      <c r="AH582" s="16"/>
      <c r="AI582" t="s">
        <v>1375</v>
      </c>
    </row>
    <row r="583" spans="1:35" x14ac:dyDescent="0.25">
      <c r="A583" t="s">
        <v>3145</v>
      </c>
      <c r="B583" s="1">
        <v>7</v>
      </c>
      <c r="C583" t="s">
        <v>2744</v>
      </c>
      <c r="D583">
        <v>6830021</v>
      </c>
      <c r="E583" t="s">
        <v>3146</v>
      </c>
      <c r="F583" t="s">
        <v>1363</v>
      </c>
      <c r="G583" t="s">
        <v>1364</v>
      </c>
      <c r="H583" s="3" t="s">
        <v>3135</v>
      </c>
      <c r="I583">
        <v>2017</v>
      </c>
      <c r="J583" s="15" t="s">
        <v>2621</v>
      </c>
      <c r="K583">
        <v>2017</v>
      </c>
      <c r="L583" t="s">
        <v>1367</v>
      </c>
      <c r="M583" t="s">
        <v>3068</v>
      </c>
      <c r="O583" t="s">
        <v>2414</v>
      </c>
      <c r="P583" t="s">
        <v>849</v>
      </c>
      <c r="Q583">
        <f t="shared" si="13"/>
        <v>1200</v>
      </c>
      <c r="R583" t="s">
        <v>1838</v>
      </c>
      <c r="S583" t="s">
        <v>1839</v>
      </c>
      <c r="T583" t="s">
        <v>3026</v>
      </c>
      <c r="U583" s="75">
        <v>1200</v>
      </c>
      <c r="V583">
        <v>10.49</v>
      </c>
      <c r="W583">
        <v>12588</v>
      </c>
      <c r="AH583" s="16"/>
      <c r="AI583" t="s">
        <v>1375</v>
      </c>
    </row>
    <row r="584" spans="1:35" x14ac:dyDescent="0.25">
      <c r="A584" t="s">
        <v>3147</v>
      </c>
      <c r="B584" s="1">
        <v>7</v>
      </c>
      <c r="C584" t="s">
        <v>2744</v>
      </c>
      <c r="D584">
        <v>6830021</v>
      </c>
      <c r="E584" t="s">
        <v>3146</v>
      </c>
      <c r="F584" t="s">
        <v>1363</v>
      </c>
      <c r="G584" t="s">
        <v>1364</v>
      </c>
      <c r="H584" s="3" t="s">
        <v>3135</v>
      </c>
      <c r="I584">
        <v>2017</v>
      </c>
      <c r="J584" s="15" t="s">
        <v>2621</v>
      </c>
      <c r="K584">
        <v>2017</v>
      </c>
      <c r="L584" t="s">
        <v>1367</v>
      </c>
      <c r="M584" t="s">
        <v>3068</v>
      </c>
      <c r="O584" t="s">
        <v>2414</v>
      </c>
      <c r="P584" t="s">
        <v>849</v>
      </c>
      <c r="Q584">
        <f t="shared" si="13"/>
        <v>1200</v>
      </c>
      <c r="R584" t="s">
        <v>2479</v>
      </c>
      <c r="S584" t="s">
        <v>2480</v>
      </c>
      <c r="T584" t="s">
        <v>2311</v>
      </c>
      <c r="U584" s="75">
        <v>1200</v>
      </c>
      <c r="V584">
        <v>10.4</v>
      </c>
      <c r="W584">
        <v>12480</v>
      </c>
      <c r="AH584" s="16"/>
      <c r="AI584" t="s">
        <v>1375</v>
      </c>
    </row>
    <row r="585" spans="1:35" x14ac:dyDescent="0.25">
      <c r="A585" t="s">
        <v>3148</v>
      </c>
      <c r="B585" s="1">
        <v>7</v>
      </c>
      <c r="C585" t="s">
        <v>2744</v>
      </c>
      <c r="D585">
        <v>7030924</v>
      </c>
      <c r="E585" t="s">
        <v>3149</v>
      </c>
      <c r="F585" t="s">
        <v>1363</v>
      </c>
      <c r="G585" t="s">
        <v>1364</v>
      </c>
      <c r="H585" s="3" t="s">
        <v>3150</v>
      </c>
      <c r="I585">
        <v>2017</v>
      </c>
      <c r="J585" s="15" t="s">
        <v>3151</v>
      </c>
      <c r="K585">
        <v>2017</v>
      </c>
      <c r="L585" t="s">
        <v>1367</v>
      </c>
      <c r="M585" t="s">
        <v>3152</v>
      </c>
      <c r="O585" t="s">
        <v>1388</v>
      </c>
      <c r="P585" t="s">
        <v>849</v>
      </c>
      <c r="Q585">
        <f t="shared" si="13"/>
        <v>50</v>
      </c>
      <c r="R585" t="s">
        <v>1381</v>
      </c>
      <c r="S585" t="s">
        <v>1382</v>
      </c>
      <c r="T585" t="s">
        <v>2311</v>
      </c>
      <c r="U585" s="75">
        <v>50</v>
      </c>
      <c r="V585">
        <v>14.39</v>
      </c>
      <c r="W585">
        <v>719.5</v>
      </c>
      <c r="AH585" s="16"/>
      <c r="AI585" t="s">
        <v>1375</v>
      </c>
    </row>
    <row r="586" spans="1:35" x14ac:dyDescent="0.25">
      <c r="A586" t="s">
        <v>3153</v>
      </c>
      <c r="B586" s="1">
        <v>7</v>
      </c>
      <c r="C586" t="s">
        <v>2744</v>
      </c>
      <c r="D586">
        <v>7041608</v>
      </c>
      <c r="E586" t="s">
        <v>3154</v>
      </c>
      <c r="F586" t="s">
        <v>1363</v>
      </c>
      <c r="G586" t="s">
        <v>1364</v>
      </c>
      <c r="H586" s="3" t="s">
        <v>3150</v>
      </c>
      <c r="I586">
        <v>2017</v>
      </c>
      <c r="J586" s="15" t="s">
        <v>2623</v>
      </c>
      <c r="K586">
        <v>2017</v>
      </c>
      <c r="L586" t="s">
        <v>1367</v>
      </c>
      <c r="M586" t="s">
        <v>3155</v>
      </c>
      <c r="N586" t="s">
        <v>3156</v>
      </c>
      <c r="O586" t="s">
        <v>2414</v>
      </c>
      <c r="P586" t="s">
        <v>849</v>
      </c>
      <c r="Q586">
        <f t="shared" si="13"/>
        <v>2100</v>
      </c>
      <c r="R586" t="s">
        <v>1838</v>
      </c>
      <c r="S586" t="s">
        <v>1839</v>
      </c>
      <c r="T586" t="s">
        <v>3157</v>
      </c>
      <c r="U586" s="75">
        <v>2100</v>
      </c>
      <c r="V586">
        <v>12.99</v>
      </c>
      <c r="W586">
        <v>27279</v>
      </c>
      <c r="AH586" s="16"/>
      <c r="AI586" t="s">
        <v>1375</v>
      </c>
    </row>
    <row r="587" spans="1:35" x14ac:dyDescent="0.25">
      <c r="A587" t="s">
        <v>3158</v>
      </c>
      <c r="B587" s="1">
        <v>7</v>
      </c>
      <c r="C587" t="s">
        <v>2744</v>
      </c>
      <c r="D587">
        <v>7041608</v>
      </c>
      <c r="E587" t="s">
        <v>3154</v>
      </c>
      <c r="F587" t="s">
        <v>1363</v>
      </c>
      <c r="G587" t="s">
        <v>1364</v>
      </c>
      <c r="H587" s="3" t="s">
        <v>3150</v>
      </c>
      <c r="I587">
        <v>2017</v>
      </c>
      <c r="J587" s="15" t="s">
        <v>2623</v>
      </c>
      <c r="K587">
        <v>2017</v>
      </c>
      <c r="L587" t="s">
        <v>1367</v>
      </c>
      <c r="M587" t="s">
        <v>3155</v>
      </c>
      <c r="N587" t="s">
        <v>3156</v>
      </c>
      <c r="O587" t="s">
        <v>2414</v>
      </c>
      <c r="P587" t="s">
        <v>849</v>
      </c>
      <c r="Q587">
        <f t="shared" si="13"/>
        <v>2100</v>
      </c>
      <c r="R587" t="s">
        <v>1381</v>
      </c>
      <c r="S587" t="s">
        <v>1382</v>
      </c>
      <c r="T587" t="s">
        <v>2311</v>
      </c>
      <c r="U587" s="75">
        <v>2100</v>
      </c>
      <c r="V587">
        <v>14.25</v>
      </c>
      <c r="W587">
        <v>29925</v>
      </c>
      <c r="AH587" s="16"/>
      <c r="AI587" t="s">
        <v>1375</v>
      </c>
    </row>
    <row r="588" spans="1:35" x14ac:dyDescent="0.25">
      <c r="A588" t="s">
        <v>3159</v>
      </c>
      <c r="B588" s="1">
        <v>7</v>
      </c>
      <c r="C588" t="s">
        <v>2744</v>
      </c>
      <c r="D588">
        <v>7106823</v>
      </c>
      <c r="E588" t="s">
        <v>3160</v>
      </c>
      <c r="F588" t="s">
        <v>1363</v>
      </c>
      <c r="G588" t="s">
        <v>1364</v>
      </c>
      <c r="H588" s="3" t="s">
        <v>3161</v>
      </c>
      <c r="I588">
        <v>2017</v>
      </c>
      <c r="J588" s="15" t="s">
        <v>3162</v>
      </c>
      <c r="K588">
        <v>2017</v>
      </c>
      <c r="L588" t="s">
        <v>1367</v>
      </c>
      <c r="M588" t="s">
        <v>3163</v>
      </c>
      <c r="O588" t="s">
        <v>1388</v>
      </c>
      <c r="P588" t="s">
        <v>849</v>
      </c>
      <c r="Q588">
        <f t="shared" si="13"/>
        <v>500</v>
      </c>
      <c r="R588" t="s">
        <v>2479</v>
      </c>
      <c r="S588" t="s">
        <v>2480</v>
      </c>
      <c r="T588" t="s">
        <v>2311</v>
      </c>
      <c r="U588" s="75">
        <v>500</v>
      </c>
      <c r="V588">
        <v>10.48</v>
      </c>
      <c r="W588">
        <v>5240</v>
      </c>
      <c r="AH588" s="16"/>
      <c r="AI588" t="s">
        <v>1375</v>
      </c>
    </row>
    <row r="589" spans="1:35" x14ac:dyDescent="0.25">
      <c r="A589" t="s">
        <v>3164</v>
      </c>
      <c r="B589" s="1">
        <v>7</v>
      </c>
      <c r="C589" t="s">
        <v>2744</v>
      </c>
      <c r="D589">
        <v>7038712</v>
      </c>
      <c r="E589" t="s">
        <v>3165</v>
      </c>
      <c r="F589" t="s">
        <v>1363</v>
      </c>
      <c r="G589" t="s">
        <v>1364</v>
      </c>
      <c r="H589" s="3" t="s">
        <v>3150</v>
      </c>
      <c r="I589">
        <v>2017</v>
      </c>
      <c r="J589" s="15" t="s">
        <v>2623</v>
      </c>
      <c r="K589">
        <v>2017</v>
      </c>
      <c r="L589" t="s">
        <v>1367</v>
      </c>
      <c r="M589" t="s">
        <v>3163</v>
      </c>
      <c r="O589" t="s">
        <v>1388</v>
      </c>
      <c r="P589" t="s">
        <v>849</v>
      </c>
      <c r="Q589">
        <f t="shared" si="13"/>
        <v>500</v>
      </c>
      <c r="R589" t="s">
        <v>1381</v>
      </c>
      <c r="S589" t="s">
        <v>1382</v>
      </c>
      <c r="T589" t="s">
        <v>2311</v>
      </c>
      <c r="U589" s="75">
        <v>500</v>
      </c>
      <c r="V589">
        <v>14.09</v>
      </c>
      <c r="W589">
        <v>7045</v>
      </c>
      <c r="AH589" s="16"/>
      <c r="AI589" t="s">
        <v>1375</v>
      </c>
    </row>
    <row r="590" spans="1:35" x14ac:dyDescent="0.25">
      <c r="A590" t="s">
        <v>3166</v>
      </c>
      <c r="B590" s="1">
        <v>7</v>
      </c>
      <c r="C590" t="s">
        <v>2744</v>
      </c>
      <c r="D590">
        <v>6937373</v>
      </c>
      <c r="E590" t="s">
        <v>3167</v>
      </c>
      <c r="F590" t="s">
        <v>1363</v>
      </c>
      <c r="G590" t="s">
        <v>1364</v>
      </c>
      <c r="H590" s="3" t="s">
        <v>2619</v>
      </c>
      <c r="I590">
        <v>2017</v>
      </c>
      <c r="J590" s="15" t="s">
        <v>3168</v>
      </c>
      <c r="K590">
        <v>2017</v>
      </c>
      <c r="L590" t="s">
        <v>1367</v>
      </c>
      <c r="M590" t="s">
        <v>2747</v>
      </c>
      <c r="O590" t="s">
        <v>1388</v>
      </c>
      <c r="P590" t="s">
        <v>849</v>
      </c>
      <c r="Q590">
        <f t="shared" si="13"/>
        <v>120</v>
      </c>
      <c r="R590" t="s">
        <v>1381</v>
      </c>
      <c r="S590" t="s">
        <v>1382</v>
      </c>
      <c r="T590" t="s">
        <v>2311</v>
      </c>
      <c r="U590" s="75">
        <v>120</v>
      </c>
      <c r="V590">
        <v>13.63</v>
      </c>
      <c r="W590">
        <v>1635.6</v>
      </c>
      <c r="AH590" s="16"/>
      <c r="AI590" t="s">
        <v>1375</v>
      </c>
    </row>
    <row r="591" spans="1:35" x14ac:dyDescent="0.25">
      <c r="A591" t="s">
        <v>3169</v>
      </c>
      <c r="B591" s="1">
        <v>7</v>
      </c>
      <c r="C591" t="s">
        <v>2744</v>
      </c>
      <c r="D591">
        <v>6937373</v>
      </c>
      <c r="E591" t="s">
        <v>3167</v>
      </c>
      <c r="F591" t="s">
        <v>1363</v>
      </c>
      <c r="G591" t="s">
        <v>1364</v>
      </c>
      <c r="H591" s="3" t="s">
        <v>2619</v>
      </c>
      <c r="I591">
        <v>2017</v>
      </c>
      <c r="J591" s="15" t="s">
        <v>3168</v>
      </c>
      <c r="K591">
        <v>2017</v>
      </c>
      <c r="L591" t="s">
        <v>1367</v>
      </c>
      <c r="M591" t="s">
        <v>2747</v>
      </c>
      <c r="O591" t="s">
        <v>1388</v>
      </c>
      <c r="P591" t="s">
        <v>849</v>
      </c>
      <c r="Q591">
        <f t="shared" si="13"/>
        <v>120</v>
      </c>
      <c r="R591" t="s">
        <v>2476</v>
      </c>
      <c r="S591" t="s">
        <v>2477</v>
      </c>
      <c r="T591" t="s">
        <v>2950</v>
      </c>
      <c r="U591" s="75">
        <v>120</v>
      </c>
      <c r="V591">
        <v>19.399999999999999</v>
      </c>
      <c r="W591">
        <v>2328</v>
      </c>
      <c r="AH591" s="16"/>
      <c r="AI591" t="s">
        <v>1375</v>
      </c>
    </row>
    <row r="592" spans="1:35" x14ac:dyDescent="0.25">
      <c r="A592" t="s">
        <v>3170</v>
      </c>
      <c r="B592" s="1">
        <v>7</v>
      </c>
      <c r="C592" t="s">
        <v>2744</v>
      </c>
      <c r="D592">
        <v>6937373</v>
      </c>
      <c r="E592" t="s">
        <v>3167</v>
      </c>
      <c r="F592" t="s">
        <v>1363</v>
      </c>
      <c r="G592" t="s">
        <v>1364</v>
      </c>
      <c r="H592" s="3" t="s">
        <v>2619</v>
      </c>
      <c r="I592">
        <v>2017</v>
      </c>
      <c r="J592" s="15" t="s">
        <v>3168</v>
      </c>
      <c r="K592">
        <v>2017</v>
      </c>
      <c r="L592" t="s">
        <v>1367</v>
      </c>
      <c r="M592" t="s">
        <v>2747</v>
      </c>
      <c r="O592" t="s">
        <v>1388</v>
      </c>
      <c r="P592" t="s">
        <v>849</v>
      </c>
      <c r="Q592">
        <f t="shared" si="13"/>
        <v>120</v>
      </c>
      <c r="R592" t="s">
        <v>1838</v>
      </c>
      <c r="S592" t="s">
        <v>1839</v>
      </c>
      <c r="T592" t="s">
        <v>3026</v>
      </c>
      <c r="U592" s="75">
        <v>120</v>
      </c>
      <c r="V592">
        <v>10.050000000000001</v>
      </c>
      <c r="W592">
        <v>1206</v>
      </c>
      <c r="AH592" s="16"/>
      <c r="AI592" t="s">
        <v>1375</v>
      </c>
    </row>
    <row r="593" spans="1:35" x14ac:dyDescent="0.25">
      <c r="A593" t="s">
        <v>3171</v>
      </c>
      <c r="B593" s="1">
        <v>7</v>
      </c>
      <c r="C593" t="s">
        <v>2744</v>
      </c>
      <c r="D593">
        <v>7040385</v>
      </c>
      <c r="E593" t="s">
        <v>3172</v>
      </c>
      <c r="F593" t="s">
        <v>1363</v>
      </c>
      <c r="G593" t="s">
        <v>1364</v>
      </c>
      <c r="H593" s="3" t="s">
        <v>3150</v>
      </c>
      <c r="I593">
        <v>2017</v>
      </c>
      <c r="J593" s="15" t="s">
        <v>2623</v>
      </c>
      <c r="K593">
        <v>2017</v>
      </c>
      <c r="L593" t="s">
        <v>1367</v>
      </c>
      <c r="M593" t="s">
        <v>3019</v>
      </c>
      <c r="O593" t="s">
        <v>1388</v>
      </c>
      <c r="P593" t="s">
        <v>849</v>
      </c>
      <c r="Q593">
        <f t="shared" si="13"/>
        <v>150</v>
      </c>
      <c r="R593" t="s">
        <v>1381</v>
      </c>
      <c r="S593" t="s">
        <v>1382</v>
      </c>
      <c r="T593" t="s">
        <v>2300</v>
      </c>
      <c r="U593" s="75">
        <v>150</v>
      </c>
      <c r="V593">
        <v>15.57</v>
      </c>
      <c r="W593">
        <v>2335.5</v>
      </c>
      <c r="AH593" s="16"/>
      <c r="AI593" t="s">
        <v>1375</v>
      </c>
    </row>
    <row r="594" spans="1:35" x14ac:dyDescent="0.25">
      <c r="A594" t="s">
        <v>3173</v>
      </c>
      <c r="B594" s="1">
        <v>7</v>
      </c>
      <c r="C594" t="s">
        <v>2744</v>
      </c>
      <c r="D594">
        <v>7090277</v>
      </c>
      <c r="E594" t="s">
        <v>3174</v>
      </c>
      <c r="F594" t="s">
        <v>1363</v>
      </c>
      <c r="G594" t="s">
        <v>1364</v>
      </c>
      <c r="H594" s="3" t="s">
        <v>3175</v>
      </c>
      <c r="I594">
        <v>2017</v>
      </c>
      <c r="J594" s="15" t="s">
        <v>3161</v>
      </c>
      <c r="K594">
        <v>2017</v>
      </c>
      <c r="L594" t="s">
        <v>1367</v>
      </c>
      <c r="M594" t="s">
        <v>3176</v>
      </c>
      <c r="N594" t="s">
        <v>3177</v>
      </c>
      <c r="O594" t="s">
        <v>1388</v>
      </c>
      <c r="P594" t="s">
        <v>849</v>
      </c>
      <c r="Q594">
        <f t="shared" si="13"/>
        <v>300</v>
      </c>
      <c r="R594" t="s">
        <v>2479</v>
      </c>
      <c r="S594" t="s">
        <v>2480</v>
      </c>
      <c r="T594" t="s">
        <v>2311</v>
      </c>
      <c r="U594" s="75">
        <v>300</v>
      </c>
      <c r="V594">
        <v>10.75</v>
      </c>
      <c r="W594">
        <v>3225</v>
      </c>
      <c r="AH594" s="16"/>
      <c r="AI594" t="s">
        <v>1375</v>
      </c>
    </row>
    <row r="595" spans="1:35" x14ac:dyDescent="0.25">
      <c r="A595" t="s">
        <v>3178</v>
      </c>
      <c r="B595" s="1">
        <v>7</v>
      </c>
      <c r="C595" t="s">
        <v>2744</v>
      </c>
      <c r="D595">
        <v>7090277</v>
      </c>
      <c r="E595" t="s">
        <v>3174</v>
      </c>
      <c r="F595" t="s">
        <v>1363</v>
      </c>
      <c r="G595" t="s">
        <v>1364</v>
      </c>
      <c r="H595" s="3" t="s">
        <v>3175</v>
      </c>
      <c r="I595">
        <v>2017</v>
      </c>
      <c r="J595" s="15" t="s">
        <v>3161</v>
      </c>
      <c r="K595">
        <v>2017</v>
      </c>
      <c r="L595" t="s">
        <v>1367</v>
      </c>
      <c r="M595" t="s">
        <v>3176</v>
      </c>
      <c r="N595" t="s">
        <v>3177</v>
      </c>
      <c r="O595" t="s">
        <v>1388</v>
      </c>
      <c r="P595" t="s">
        <v>849</v>
      </c>
      <c r="Q595">
        <f t="shared" si="13"/>
        <v>300</v>
      </c>
      <c r="R595" t="s">
        <v>1838</v>
      </c>
      <c r="S595" t="s">
        <v>1839</v>
      </c>
      <c r="T595" t="s">
        <v>3026</v>
      </c>
      <c r="U595" s="75">
        <v>300</v>
      </c>
      <c r="V595">
        <v>14</v>
      </c>
      <c r="W595">
        <v>4200</v>
      </c>
      <c r="AH595" s="16"/>
      <c r="AI595" t="s">
        <v>1375</v>
      </c>
    </row>
    <row r="596" spans="1:35" x14ac:dyDescent="0.25">
      <c r="A596" t="s">
        <v>3179</v>
      </c>
      <c r="B596" s="1">
        <v>7</v>
      </c>
      <c r="C596" t="s">
        <v>2744</v>
      </c>
      <c r="D596">
        <v>7040385</v>
      </c>
      <c r="E596" t="s">
        <v>3172</v>
      </c>
      <c r="F596" t="s">
        <v>1363</v>
      </c>
      <c r="G596" t="s">
        <v>1364</v>
      </c>
      <c r="H596" s="3" t="s">
        <v>3150</v>
      </c>
      <c r="I596">
        <v>2017</v>
      </c>
      <c r="J596" s="15" t="s">
        <v>2623</v>
      </c>
      <c r="K596">
        <v>2017</v>
      </c>
      <c r="L596" t="s">
        <v>1367</v>
      </c>
      <c r="M596" t="s">
        <v>3019</v>
      </c>
      <c r="O596" t="s">
        <v>1388</v>
      </c>
      <c r="P596" t="s">
        <v>849</v>
      </c>
      <c r="Q596">
        <f t="shared" si="13"/>
        <v>150</v>
      </c>
      <c r="R596" t="s">
        <v>2476</v>
      </c>
      <c r="S596" t="s">
        <v>2477</v>
      </c>
      <c r="T596" t="s">
        <v>2950</v>
      </c>
      <c r="U596" s="75">
        <v>150</v>
      </c>
      <c r="V596">
        <v>18.899999999999999</v>
      </c>
      <c r="W596">
        <v>2835</v>
      </c>
      <c r="AH596" s="16"/>
      <c r="AI596" t="s">
        <v>1375</v>
      </c>
    </row>
    <row r="597" spans="1:35" x14ac:dyDescent="0.25">
      <c r="A597" t="s">
        <v>3180</v>
      </c>
      <c r="B597" s="1">
        <v>7</v>
      </c>
      <c r="C597" t="s">
        <v>2744</v>
      </c>
      <c r="D597">
        <v>7416563</v>
      </c>
      <c r="E597" t="s">
        <v>3181</v>
      </c>
      <c r="F597" t="s">
        <v>1363</v>
      </c>
      <c r="G597" t="s">
        <v>1364</v>
      </c>
      <c r="H597" s="3" t="s">
        <v>3182</v>
      </c>
      <c r="I597">
        <v>2018</v>
      </c>
      <c r="J597" s="15" t="s">
        <v>3183</v>
      </c>
      <c r="K597">
        <v>2018</v>
      </c>
      <c r="L597" t="s">
        <v>1367</v>
      </c>
      <c r="M597" t="s">
        <v>2779</v>
      </c>
      <c r="N597" t="s">
        <v>3184</v>
      </c>
      <c r="O597" t="s">
        <v>1388</v>
      </c>
      <c r="P597" t="s">
        <v>849</v>
      </c>
      <c r="Q597">
        <f t="shared" si="13"/>
        <v>600</v>
      </c>
      <c r="R597" t="s">
        <v>2479</v>
      </c>
      <c r="S597" t="s">
        <v>2480</v>
      </c>
      <c r="T597" t="s">
        <v>2311</v>
      </c>
      <c r="U597" s="75">
        <v>600</v>
      </c>
      <c r="V597">
        <v>18</v>
      </c>
      <c r="W597">
        <v>10800</v>
      </c>
      <c r="AH597" s="16"/>
      <c r="AI597" t="s">
        <v>1375</v>
      </c>
    </row>
    <row r="598" spans="1:35" x14ac:dyDescent="0.25">
      <c r="A598" t="s">
        <v>3185</v>
      </c>
      <c r="B598" s="1">
        <v>7</v>
      </c>
      <c r="C598" t="s">
        <v>2744</v>
      </c>
      <c r="D598">
        <v>7416563</v>
      </c>
      <c r="E598" t="s">
        <v>3181</v>
      </c>
      <c r="F598" t="s">
        <v>1363</v>
      </c>
      <c r="G598" t="s">
        <v>1364</v>
      </c>
      <c r="H598" s="3" t="s">
        <v>3182</v>
      </c>
      <c r="I598">
        <v>2018</v>
      </c>
      <c r="J598" s="15" t="s">
        <v>3183</v>
      </c>
      <c r="K598">
        <v>2018</v>
      </c>
      <c r="L598" t="s">
        <v>1367</v>
      </c>
      <c r="M598" t="s">
        <v>2779</v>
      </c>
      <c r="N598" t="s">
        <v>3184</v>
      </c>
      <c r="O598" t="s">
        <v>1388</v>
      </c>
      <c r="P598" t="s">
        <v>849</v>
      </c>
      <c r="Q598">
        <f t="shared" si="13"/>
        <v>600</v>
      </c>
      <c r="R598" t="s">
        <v>2198</v>
      </c>
      <c r="S598" t="s">
        <v>2199</v>
      </c>
      <c r="T598" t="s">
        <v>3186</v>
      </c>
      <c r="U598" s="75">
        <v>600</v>
      </c>
      <c r="V598">
        <v>14.85</v>
      </c>
      <c r="W598">
        <v>8910</v>
      </c>
      <c r="AH598" s="16"/>
      <c r="AI598" t="s">
        <v>1375</v>
      </c>
    </row>
    <row r="599" spans="1:35" x14ac:dyDescent="0.25">
      <c r="A599" t="s">
        <v>3187</v>
      </c>
      <c r="B599" s="1">
        <v>7</v>
      </c>
      <c r="C599" t="s">
        <v>2744</v>
      </c>
      <c r="D599">
        <v>7416563</v>
      </c>
      <c r="E599" t="s">
        <v>3181</v>
      </c>
      <c r="F599" t="s">
        <v>1363</v>
      </c>
      <c r="G599" t="s">
        <v>1364</v>
      </c>
      <c r="H599" s="3" t="s">
        <v>3182</v>
      </c>
      <c r="I599">
        <v>2018</v>
      </c>
      <c r="J599" s="15" t="s">
        <v>3183</v>
      </c>
      <c r="K599">
        <v>2018</v>
      </c>
      <c r="L599" t="s">
        <v>1367</v>
      </c>
      <c r="M599" t="s">
        <v>2779</v>
      </c>
      <c r="N599" t="s">
        <v>3184</v>
      </c>
      <c r="O599" t="s">
        <v>1388</v>
      </c>
      <c r="P599" t="s">
        <v>849</v>
      </c>
      <c r="Q599">
        <f t="shared" si="13"/>
        <v>600</v>
      </c>
      <c r="R599" t="s">
        <v>1838</v>
      </c>
      <c r="S599" t="s">
        <v>1839</v>
      </c>
      <c r="T599" t="s">
        <v>3026</v>
      </c>
      <c r="U599" s="75">
        <v>600</v>
      </c>
      <c r="V599">
        <v>9</v>
      </c>
      <c r="W599">
        <v>5400</v>
      </c>
      <c r="AH599" s="16"/>
      <c r="AI599" t="s">
        <v>1375</v>
      </c>
    </row>
    <row r="600" spans="1:35" x14ac:dyDescent="0.25">
      <c r="A600" t="s">
        <v>3188</v>
      </c>
      <c r="B600" s="1">
        <v>7</v>
      </c>
      <c r="C600" t="s">
        <v>2744</v>
      </c>
      <c r="D600">
        <v>7416563</v>
      </c>
      <c r="E600" t="s">
        <v>3181</v>
      </c>
      <c r="F600" t="s">
        <v>1363</v>
      </c>
      <c r="G600" t="s">
        <v>1364</v>
      </c>
      <c r="H600" s="3" t="s">
        <v>3182</v>
      </c>
      <c r="I600">
        <v>2018</v>
      </c>
      <c r="J600" s="15" t="s">
        <v>3183</v>
      </c>
      <c r="K600">
        <v>2018</v>
      </c>
      <c r="L600" t="s">
        <v>1367</v>
      </c>
      <c r="M600" t="s">
        <v>2779</v>
      </c>
      <c r="N600" t="s">
        <v>3184</v>
      </c>
      <c r="O600" t="s">
        <v>1388</v>
      </c>
      <c r="P600" t="s">
        <v>849</v>
      </c>
      <c r="Q600">
        <f t="shared" si="13"/>
        <v>600</v>
      </c>
      <c r="R600" t="s">
        <v>1381</v>
      </c>
      <c r="S600" t="s">
        <v>1382</v>
      </c>
      <c r="T600" t="s">
        <v>2311</v>
      </c>
      <c r="U600" s="75">
        <v>600</v>
      </c>
      <c r="V600">
        <v>16.04</v>
      </c>
      <c r="W600">
        <v>9624</v>
      </c>
      <c r="AH600" s="16"/>
      <c r="AI600" t="s">
        <v>1375</v>
      </c>
    </row>
    <row r="601" spans="1:35" x14ac:dyDescent="0.25">
      <c r="A601" t="s">
        <v>3189</v>
      </c>
      <c r="B601" s="1">
        <v>7</v>
      </c>
      <c r="C601" t="s">
        <v>2744</v>
      </c>
      <c r="D601">
        <v>7263015</v>
      </c>
      <c r="E601" t="s">
        <v>3190</v>
      </c>
      <c r="F601" t="s">
        <v>1363</v>
      </c>
      <c r="G601" t="s">
        <v>1364</v>
      </c>
      <c r="H601" s="3" t="s">
        <v>3191</v>
      </c>
      <c r="I601">
        <v>2017</v>
      </c>
      <c r="J601" s="15" t="s">
        <v>3192</v>
      </c>
      <c r="K601">
        <v>2017</v>
      </c>
      <c r="L601" t="s">
        <v>1367</v>
      </c>
      <c r="M601" t="s">
        <v>3193</v>
      </c>
      <c r="N601" t="s">
        <v>3193</v>
      </c>
      <c r="O601" t="s">
        <v>2414</v>
      </c>
      <c r="P601" t="s">
        <v>849</v>
      </c>
      <c r="Q601">
        <f t="shared" si="13"/>
        <v>1000</v>
      </c>
      <c r="R601" t="s">
        <v>1838</v>
      </c>
      <c r="S601" t="s">
        <v>1839</v>
      </c>
      <c r="T601" t="s">
        <v>3026</v>
      </c>
      <c r="U601" s="75">
        <v>1000</v>
      </c>
      <c r="V601">
        <v>12.95</v>
      </c>
      <c r="W601">
        <v>12950</v>
      </c>
      <c r="AH601" s="16"/>
      <c r="AI601" t="s">
        <v>1375</v>
      </c>
    </row>
    <row r="602" spans="1:35" x14ac:dyDescent="0.25">
      <c r="A602" t="s">
        <v>3194</v>
      </c>
      <c r="B602" s="1">
        <v>7</v>
      </c>
      <c r="C602" t="s">
        <v>2744</v>
      </c>
      <c r="D602">
        <v>7660960</v>
      </c>
      <c r="E602" t="s">
        <v>3195</v>
      </c>
      <c r="F602" t="s">
        <v>1363</v>
      </c>
      <c r="G602" t="s">
        <v>1364</v>
      </c>
      <c r="H602" s="3" t="s">
        <v>3196</v>
      </c>
      <c r="I602">
        <v>2018</v>
      </c>
      <c r="J602" s="15" t="s">
        <v>3197</v>
      </c>
      <c r="K602">
        <v>2018</v>
      </c>
      <c r="L602" t="s">
        <v>1367</v>
      </c>
      <c r="M602" t="s">
        <v>3198</v>
      </c>
      <c r="N602" t="s">
        <v>3198</v>
      </c>
      <c r="O602" t="s">
        <v>1388</v>
      </c>
      <c r="P602" t="s">
        <v>849</v>
      </c>
      <c r="Q602">
        <f t="shared" si="13"/>
        <v>4700</v>
      </c>
      <c r="R602" t="s">
        <v>1381</v>
      </c>
      <c r="S602" t="s">
        <v>1382</v>
      </c>
      <c r="T602" t="s">
        <v>2311</v>
      </c>
      <c r="U602" s="75">
        <v>4700</v>
      </c>
      <c r="V602">
        <v>15.98</v>
      </c>
      <c r="W602">
        <v>75106</v>
      </c>
      <c r="AH602" s="16"/>
      <c r="AI602" t="s">
        <v>1375</v>
      </c>
    </row>
    <row r="603" spans="1:35" x14ac:dyDescent="0.25">
      <c r="A603" t="s">
        <v>3199</v>
      </c>
      <c r="B603" s="1">
        <v>7</v>
      </c>
      <c r="C603" t="s">
        <v>2744</v>
      </c>
      <c r="D603">
        <v>7706901</v>
      </c>
      <c r="E603" t="s">
        <v>3200</v>
      </c>
      <c r="F603" t="s">
        <v>1363</v>
      </c>
      <c r="G603" t="s">
        <v>1364</v>
      </c>
      <c r="H603" s="3" t="s">
        <v>3201</v>
      </c>
      <c r="I603">
        <v>2018</v>
      </c>
      <c r="J603" s="15" t="s">
        <v>3202</v>
      </c>
      <c r="K603">
        <v>2018</v>
      </c>
      <c r="L603" t="s">
        <v>1367</v>
      </c>
      <c r="M603" t="s">
        <v>3019</v>
      </c>
      <c r="N603" t="s">
        <v>3019</v>
      </c>
      <c r="O603" t="s">
        <v>1388</v>
      </c>
      <c r="P603" t="s">
        <v>849</v>
      </c>
      <c r="Q603">
        <f t="shared" si="13"/>
        <v>450</v>
      </c>
      <c r="R603" t="s">
        <v>2479</v>
      </c>
      <c r="S603" t="s">
        <v>2480</v>
      </c>
      <c r="T603" t="s">
        <v>3004</v>
      </c>
      <c r="U603" s="75">
        <v>450</v>
      </c>
      <c r="V603">
        <v>14</v>
      </c>
      <c r="W603">
        <v>6300</v>
      </c>
      <c r="AH603" s="16"/>
      <c r="AI603" t="s">
        <v>1375</v>
      </c>
    </row>
    <row r="604" spans="1:35" x14ac:dyDescent="0.25">
      <c r="A604" t="s">
        <v>3203</v>
      </c>
      <c r="B604" s="1">
        <v>7</v>
      </c>
      <c r="C604" t="s">
        <v>2744</v>
      </c>
      <c r="D604">
        <v>7706901</v>
      </c>
      <c r="E604" t="s">
        <v>3200</v>
      </c>
      <c r="F604" t="s">
        <v>1363</v>
      </c>
      <c r="G604" t="s">
        <v>1364</v>
      </c>
      <c r="H604" s="3" t="s">
        <v>3201</v>
      </c>
      <c r="I604">
        <v>2018</v>
      </c>
      <c r="J604" s="15" t="s">
        <v>3202</v>
      </c>
      <c r="K604">
        <v>2018</v>
      </c>
      <c r="L604" t="s">
        <v>1367</v>
      </c>
      <c r="M604" t="s">
        <v>3019</v>
      </c>
      <c r="N604" t="s">
        <v>3019</v>
      </c>
      <c r="O604" t="s">
        <v>1388</v>
      </c>
      <c r="P604" t="s">
        <v>849</v>
      </c>
      <c r="Q604">
        <f t="shared" si="13"/>
        <v>450</v>
      </c>
      <c r="R604" t="s">
        <v>1381</v>
      </c>
      <c r="S604" t="s">
        <v>1382</v>
      </c>
      <c r="T604" t="s">
        <v>2503</v>
      </c>
      <c r="U604" s="75">
        <v>450</v>
      </c>
      <c r="V604">
        <v>16.5</v>
      </c>
      <c r="W604">
        <v>7425</v>
      </c>
      <c r="AH604" s="16"/>
      <c r="AI604" t="s">
        <v>1375</v>
      </c>
    </row>
    <row r="605" spans="1:35" x14ac:dyDescent="0.25">
      <c r="A605" t="s">
        <v>3204</v>
      </c>
      <c r="B605" s="1">
        <v>7</v>
      </c>
      <c r="C605" t="s">
        <v>2744</v>
      </c>
      <c r="D605">
        <v>8017743</v>
      </c>
      <c r="E605" t="s">
        <v>3205</v>
      </c>
      <c r="F605" t="s">
        <v>1363</v>
      </c>
      <c r="G605" t="s">
        <v>1364</v>
      </c>
      <c r="H605" s="3" t="s">
        <v>2518</v>
      </c>
      <c r="I605">
        <v>2018</v>
      </c>
      <c r="J605" s="15" t="s">
        <v>3206</v>
      </c>
      <c r="K605">
        <v>2018</v>
      </c>
      <c r="L605" t="s">
        <v>1367</v>
      </c>
      <c r="M605" t="s">
        <v>2837</v>
      </c>
      <c r="N605" t="s">
        <v>2837</v>
      </c>
      <c r="O605" t="s">
        <v>1388</v>
      </c>
      <c r="P605" t="s">
        <v>849</v>
      </c>
      <c r="Q605">
        <f t="shared" si="13"/>
        <v>2500</v>
      </c>
      <c r="R605" t="s">
        <v>2102</v>
      </c>
      <c r="S605" t="s">
        <v>2103</v>
      </c>
      <c r="T605" t="s">
        <v>3207</v>
      </c>
      <c r="U605" s="75">
        <v>2500</v>
      </c>
      <c r="V605">
        <v>12.4</v>
      </c>
      <c r="W605">
        <v>31000</v>
      </c>
      <c r="AH605" s="16"/>
      <c r="AI605" t="s">
        <v>1375</v>
      </c>
    </row>
    <row r="606" spans="1:35" x14ac:dyDescent="0.25">
      <c r="A606" t="s">
        <v>3208</v>
      </c>
      <c r="B606" s="1">
        <v>7</v>
      </c>
      <c r="C606" t="s">
        <v>2744</v>
      </c>
      <c r="D606">
        <v>8017743</v>
      </c>
      <c r="E606" t="s">
        <v>3205</v>
      </c>
      <c r="F606" t="s">
        <v>1363</v>
      </c>
      <c r="G606" t="s">
        <v>1364</v>
      </c>
      <c r="H606" s="3" t="s">
        <v>2518</v>
      </c>
      <c r="I606">
        <v>2018</v>
      </c>
      <c r="J606" s="15" t="s">
        <v>3206</v>
      </c>
      <c r="K606">
        <v>2018</v>
      </c>
      <c r="L606" t="s">
        <v>1367</v>
      </c>
      <c r="M606" t="s">
        <v>2837</v>
      </c>
      <c r="N606" t="s">
        <v>2837</v>
      </c>
      <c r="O606" t="s">
        <v>1388</v>
      </c>
      <c r="P606" t="s">
        <v>849</v>
      </c>
      <c r="Q606">
        <f t="shared" si="13"/>
        <v>2500</v>
      </c>
      <c r="R606" t="s">
        <v>1838</v>
      </c>
      <c r="S606" t="s">
        <v>1839</v>
      </c>
      <c r="T606" t="s">
        <v>3026</v>
      </c>
      <c r="U606" s="75">
        <v>2500</v>
      </c>
      <c r="V606">
        <v>12.05</v>
      </c>
      <c r="W606">
        <v>30125</v>
      </c>
      <c r="AH606" s="16"/>
      <c r="AI606" t="s">
        <v>1375</v>
      </c>
    </row>
    <row r="607" spans="1:35" x14ac:dyDescent="0.25">
      <c r="A607" t="s">
        <v>3209</v>
      </c>
      <c r="B607" s="1">
        <v>7</v>
      </c>
      <c r="C607" t="s">
        <v>2744</v>
      </c>
      <c r="D607">
        <v>12749974</v>
      </c>
      <c r="E607" t="s">
        <v>3210</v>
      </c>
      <c r="F607" t="s">
        <v>1363</v>
      </c>
      <c r="G607" t="s">
        <v>1364</v>
      </c>
      <c r="H607" s="3" t="s">
        <v>3211</v>
      </c>
      <c r="I607">
        <v>2020</v>
      </c>
      <c r="J607" s="15" t="s">
        <v>3212</v>
      </c>
      <c r="K607">
        <v>2020</v>
      </c>
      <c r="L607" t="s">
        <v>1367</v>
      </c>
      <c r="M607" t="s">
        <v>2779</v>
      </c>
      <c r="N607" t="s">
        <v>2729</v>
      </c>
      <c r="O607" t="s">
        <v>1388</v>
      </c>
      <c r="P607" t="s">
        <v>3213</v>
      </c>
      <c r="Q607">
        <f t="shared" si="13"/>
        <v>1800</v>
      </c>
      <c r="R607" t="s">
        <v>1838</v>
      </c>
      <c r="S607" t="s">
        <v>1839</v>
      </c>
      <c r="T607" t="s">
        <v>1840</v>
      </c>
      <c r="U607" s="75">
        <v>1800</v>
      </c>
      <c r="V607">
        <v>5</v>
      </c>
      <c r="W607">
        <v>9000</v>
      </c>
      <c r="AH607" s="16"/>
      <c r="AI607" t="s">
        <v>1375</v>
      </c>
    </row>
    <row r="608" spans="1:35" x14ac:dyDescent="0.25">
      <c r="A608" t="s">
        <v>3214</v>
      </c>
      <c r="B608" s="1">
        <v>7</v>
      </c>
      <c r="C608" t="s">
        <v>2744</v>
      </c>
      <c r="D608">
        <v>7013469</v>
      </c>
      <c r="E608" t="s">
        <v>3215</v>
      </c>
      <c r="F608" t="s">
        <v>1363</v>
      </c>
      <c r="G608" t="s">
        <v>1364</v>
      </c>
      <c r="H608" s="3" t="s">
        <v>3143</v>
      </c>
      <c r="I608">
        <v>2017</v>
      </c>
      <c r="J608" s="15" t="s">
        <v>3150</v>
      </c>
      <c r="K608">
        <v>2017</v>
      </c>
      <c r="L608" t="s">
        <v>1394</v>
      </c>
      <c r="M608" t="s">
        <v>3019</v>
      </c>
      <c r="O608" t="s">
        <v>1388</v>
      </c>
      <c r="P608" t="s">
        <v>849</v>
      </c>
      <c r="Q608">
        <f t="shared" si="13"/>
        <v>150</v>
      </c>
      <c r="R608" t="s">
        <v>2479</v>
      </c>
      <c r="S608" t="s">
        <v>2480</v>
      </c>
      <c r="T608" t="s">
        <v>2311</v>
      </c>
      <c r="U608" s="75">
        <v>150</v>
      </c>
      <c r="V608">
        <v>10.5</v>
      </c>
      <c r="W608">
        <v>1575</v>
      </c>
      <c r="AH608" s="16"/>
      <c r="AI608" t="s">
        <v>1375</v>
      </c>
    </row>
    <row r="609" spans="1:35" x14ac:dyDescent="0.25">
      <c r="A609" t="s">
        <v>3216</v>
      </c>
      <c r="B609" s="1">
        <v>7</v>
      </c>
      <c r="C609" t="s">
        <v>2755</v>
      </c>
      <c r="D609">
        <v>12896551</v>
      </c>
      <c r="E609" t="s">
        <v>3217</v>
      </c>
      <c r="F609" t="s">
        <v>1363</v>
      </c>
      <c r="G609" t="s">
        <v>1364</v>
      </c>
      <c r="H609" s="3" t="s">
        <v>3218</v>
      </c>
      <c r="I609">
        <v>2020</v>
      </c>
      <c r="J609" s="15" t="s">
        <v>3219</v>
      </c>
      <c r="K609">
        <v>2020</v>
      </c>
      <c r="L609" t="s">
        <v>1367</v>
      </c>
      <c r="M609" t="s">
        <v>2779</v>
      </c>
      <c r="N609" t="s">
        <v>2729</v>
      </c>
      <c r="O609" t="s">
        <v>1388</v>
      </c>
      <c r="P609" t="s">
        <v>3220</v>
      </c>
      <c r="Q609">
        <f t="shared" si="13"/>
        <v>10000</v>
      </c>
      <c r="R609" t="s">
        <v>1381</v>
      </c>
      <c r="S609" t="s">
        <v>1382</v>
      </c>
      <c r="T609" t="s">
        <v>2311</v>
      </c>
      <c r="U609" s="75">
        <v>10000</v>
      </c>
      <c r="V609">
        <v>4.84</v>
      </c>
      <c r="W609">
        <v>48400</v>
      </c>
      <c r="AH609" s="16"/>
      <c r="AI609" t="s">
        <v>1375</v>
      </c>
    </row>
    <row r="610" spans="1:35" x14ac:dyDescent="0.25">
      <c r="A610" t="s">
        <v>3221</v>
      </c>
      <c r="B610" s="1">
        <v>7</v>
      </c>
      <c r="C610" t="s">
        <v>2755</v>
      </c>
      <c r="D610">
        <v>14446987</v>
      </c>
      <c r="E610" t="s">
        <v>3222</v>
      </c>
      <c r="F610" t="s">
        <v>1363</v>
      </c>
      <c r="G610" t="s">
        <v>1364</v>
      </c>
      <c r="H610" s="3" t="s">
        <v>3223</v>
      </c>
      <c r="I610">
        <v>2021</v>
      </c>
      <c r="J610" s="15" t="s">
        <v>3224</v>
      </c>
      <c r="K610">
        <v>2021</v>
      </c>
      <c r="L610" t="s">
        <v>1367</v>
      </c>
      <c r="M610" t="s">
        <v>2779</v>
      </c>
      <c r="N610" t="s">
        <v>2729</v>
      </c>
      <c r="O610" t="s">
        <v>1370</v>
      </c>
      <c r="P610" t="s">
        <v>3220</v>
      </c>
      <c r="Q610">
        <f t="shared" si="13"/>
        <v>6000</v>
      </c>
      <c r="R610" t="s">
        <v>1927</v>
      </c>
      <c r="S610" t="s">
        <v>1928</v>
      </c>
      <c r="T610" t="s">
        <v>3225</v>
      </c>
      <c r="U610" s="75">
        <v>6000</v>
      </c>
      <c r="V610">
        <v>14</v>
      </c>
      <c r="W610">
        <v>84000</v>
      </c>
      <c r="AH610" s="16"/>
      <c r="AI610" t="s">
        <v>1375</v>
      </c>
    </row>
    <row r="611" spans="1:35" x14ac:dyDescent="0.25">
      <c r="A611" t="s">
        <v>3226</v>
      </c>
      <c r="B611" s="1">
        <v>7</v>
      </c>
      <c r="C611" t="s">
        <v>2744</v>
      </c>
      <c r="D611">
        <v>4485491</v>
      </c>
      <c r="E611" t="s">
        <v>3227</v>
      </c>
      <c r="F611" t="s">
        <v>1363</v>
      </c>
      <c r="G611" t="s">
        <v>1364</v>
      </c>
      <c r="H611" s="3" t="s">
        <v>3228</v>
      </c>
      <c r="I611">
        <v>2016</v>
      </c>
      <c r="J611" s="15" t="s">
        <v>3229</v>
      </c>
      <c r="K611">
        <v>2016</v>
      </c>
      <c r="L611" t="s">
        <v>1394</v>
      </c>
      <c r="M611" t="s">
        <v>3230</v>
      </c>
      <c r="O611" t="s">
        <v>1388</v>
      </c>
      <c r="P611" t="s">
        <v>849</v>
      </c>
      <c r="Q611">
        <f t="shared" si="13"/>
        <v>7000</v>
      </c>
      <c r="R611" t="s">
        <v>2479</v>
      </c>
      <c r="S611" t="s">
        <v>2480</v>
      </c>
      <c r="T611" t="s">
        <v>2311</v>
      </c>
      <c r="U611" s="75">
        <v>7000</v>
      </c>
      <c r="V611">
        <v>13.5</v>
      </c>
      <c r="W611">
        <v>94500</v>
      </c>
      <c r="AH611" s="16"/>
      <c r="AI611" t="s">
        <v>1375</v>
      </c>
    </row>
    <row r="612" spans="1:35" x14ac:dyDescent="0.25">
      <c r="A612" t="s">
        <v>3231</v>
      </c>
      <c r="B612" s="1">
        <v>7</v>
      </c>
      <c r="C612" t="s">
        <v>2744</v>
      </c>
      <c r="D612">
        <v>4485491</v>
      </c>
      <c r="E612" t="s">
        <v>3227</v>
      </c>
      <c r="F612" t="s">
        <v>1363</v>
      </c>
      <c r="G612" t="s">
        <v>1364</v>
      </c>
      <c r="H612" s="3" t="s">
        <v>3228</v>
      </c>
      <c r="I612">
        <v>2016</v>
      </c>
      <c r="J612" s="15" t="s">
        <v>3229</v>
      </c>
      <c r="K612">
        <v>2016</v>
      </c>
      <c r="L612" t="s">
        <v>1394</v>
      </c>
      <c r="M612" t="s">
        <v>3230</v>
      </c>
      <c r="O612" t="s">
        <v>1388</v>
      </c>
      <c r="P612" t="s">
        <v>849</v>
      </c>
      <c r="Q612">
        <f t="shared" si="13"/>
        <v>7000</v>
      </c>
      <c r="R612" t="s">
        <v>1381</v>
      </c>
      <c r="S612" t="s">
        <v>1382</v>
      </c>
      <c r="T612" t="s">
        <v>2300</v>
      </c>
      <c r="U612" s="75">
        <v>7000</v>
      </c>
      <c r="V612">
        <v>14.5</v>
      </c>
      <c r="W612">
        <v>101500</v>
      </c>
      <c r="AH612" s="16"/>
      <c r="AI612" t="s">
        <v>1375</v>
      </c>
    </row>
    <row r="613" spans="1:35" x14ac:dyDescent="0.25">
      <c r="A613" t="s">
        <v>3232</v>
      </c>
      <c r="B613" s="1">
        <v>7</v>
      </c>
      <c r="C613" t="s">
        <v>2755</v>
      </c>
      <c r="D613">
        <v>14397641</v>
      </c>
      <c r="E613" t="s">
        <v>3233</v>
      </c>
      <c r="F613" t="s">
        <v>1363</v>
      </c>
      <c r="G613" t="s">
        <v>1364</v>
      </c>
      <c r="H613" s="3" t="s">
        <v>3234</v>
      </c>
      <c r="I613">
        <v>2021</v>
      </c>
      <c r="J613" s="15" t="s">
        <v>3235</v>
      </c>
      <c r="K613">
        <v>2021</v>
      </c>
      <c r="L613" t="s">
        <v>1394</v>
      </c>
      <c r="M613" t="s">
        <v>2779</v>
      </c>
      <c r="N613" t="s">
        <v>3236</v>
      </c>
      <c r="O613" t="s">
        <v>1408</v>
      </c>
      <c r="P613" t="s">
        <v>3220</v>
      </c>
      <c r="Q613">
        <f t="shared" si="13"/>
        <v>12000</v>
      </c>
      <c r="R613" t="s">
        <v>2369</v>
      </c>
      <c r="S613" t="s">
        <v>2370</v>
      </c>
      <c r="T613" t="s">
        <v>3237</v>
      </c>
      <c r="U613" s="75">
        <v>12000</v>
      </c>
      <c r="V613">
        <v>13</v>
      </c>
      <c r="W613">
        <v>156000</v>
      </c>
      <c r="AH613" s="16"/>
      <c r="AI613" t="s">
        <v>1375</v>
      </c>
    </row>
    <row r="614" spans="1:35" x14ac:dyDescent="0.25">
      <c r="A614" t="s">
        <v>3238</v>
      </c>
      <c r="B614" s="1">
        <v>7</v>
      </c>
      <c r="C614" t="s">
        <v>2755</v>
      </c>
      <c r="D614">
        <v>14276275</v>
      </c>
      <c r="E614" t="s">
        <v>3239</v>
      </c>
      <c r="F614" t="s">
        <v>1363</v>
      </c>
      <c r="G614" t="s">
        <v>1364</v>
      </c>
      <c r="H614" s="3" t="s">
        <v>3240</v>
      </c>
      <c r="I614">
        <v>2021</v>
      </c>
      <c r="J614" s="15" t="s">
        <v>1992</v>
      </c>
      <c r="K614">
        <v>2021</v>
      </c>
      <c r="L614" t="s">
        <v>1394</v>
      </c>
      <c r="M614" t="s">
        <v>2779</v>
      </c>
      <c r="N614" t="s">
        <v>3236</v>
      </c>
      <c r="O614" t="s">
        <v>1408</v>
      </c>
      <c r="P614" t="s">
        <v>3220</v>
      </c>
      <c r="Q614">
        <f t="shared" si="13"/>
        <v>12000</v>
      </c>
      <c r="R614" t="s">
        <v>1490</v>
      </c>
      <c r="S614" t="s">
        <v>1491</v>
      </c>
      <c r="T614" t="s">
        <v>2503</v>
      </c>
      <c r="U614" s="75">
        <v>12000</v>
      </c>
      <c r="V614">
        <v>18.21</v>
      </c>
      <c r="W614">
        <v>218520</v>
      </c>
      <c r="AH614" s="16"/>
      <c r="AI614" t="s">
        <v>1375</v>
      </c>
    </row>
    <row r="615" spans="1:35" x14ac:dyDescent="0.25">
      <c r="A615" t="s">
        <v>3241</v>
      </c>
      <c r="B615" s="1">
        <v>7</v>
      </c>
      <c r="C615" t="s">
        <v>2755</v>
      </c>
      <c r="D615">
        <v>14276275</v>
      </c>
      <c r="E615" t="s">
        <v>3239</v>
      </c>
      <c r="F615" t="s">
        <v>1363</v>
      </c>
      <c r="G615" t="s">
        <v>1364</v>
      </c>
      <c r="H615" s="3" t="s">
        <v>3240</v>
      </c>
      <c r="I615">
        <v>2021</v>
      </c>
      <c r="J615" s="15" t="s">
        <v>1992</v>
      </c>
      <c r="K615">
        <v>2021</v>
      </c>
      <c r="L615" t="s">
        <v>1394</v>
      </c>
      <c r="M615" t="s">
        <v>2779</v>
      </c>
      <c r="N615" t="s">
        <v>3236</v>
      </c>
      <c r="O615" t="s">
        <v>1408</v>
      </c>
      <c r="P615" t="s">
        <v>3220</v>
      </c>
      <c r="Q615">
        <f t="shared" si="13"/>
        <v>12000</v>
      </c>
      <c r="R615" t="s">
        <v>2102</v>
      </c>
      <c r="S615" t="s">
        <v>2103</v>
      </c>
      <c r="T615" t="s">
        <v>3242</v>
      </c>
      <c r="U615" s="75">
        <v>12000</v>
      </c>
      <c r="V615">
        <v>13.72</v>
      </c>
      <c r="W615">
        <v>164640</v>
      </c>
      <c r="AH615" s="16"/>
      <c r="AI615" t="s">
        <v>1375</v>
      </c>
    </row>
    <row r="616" spans="1:35" x14ac:dyDescent="0.25">
      <c r="A616" t="s">
        <v>3243</v>
      </c>
      <c r="B616" s="1">
        <v>7</v>
      </c>
      <c r="C616" t="s">
        <v>2744</v>
      </c>
      <c r="D616">
        <v>17180716</v>
      </c>
      <c r="E616" t="s">
        <v>3244</v>
      </c>
      <c r="F616" t="s">
        <v>1363</v>
      </c>
      <c r="G616" t="s">
        <v>1364</v>
      </c>
      <c r="H616" s="3" t="s">
        <v>2175</v>
      </c>
      <c r="I616">
        <v>2022</v>
      </c>
      <c r="J616" s="15" t="s">
        <v>2167</v>
      </c>
      <c r="K616">
        <v>2022</v>
      </c>
      <c r="L616" t="s">
        <v>1367</v>
      </c>
      <c r="M616" t="s">
        <v>3245</v>
      </c>
      <c r="N616" t="s">
        <v>3246</v>
      </c>
      <c r="O616" t="s">
        <v>1370</v>
      </c>
      <c r="P616" t="s">
        <v>3213</v>
      </c>
      <c r="Q616">
        <f t="shared" si="13"/>
        <v>1000</v>
      </c>
      <c r="R616" t="s">
        <v>2697</v>
      </c>
      <c r="S616" t="s">
        <v>2698</v>
      </c>
      <c r="T616" t="s">
        <v>3247</v>
      </c>
      <c r="U616" s="75">
        <v>1000</v>
      </c>
      <c r="V616">
        <v>47.5</v>
      </c>
      <c r="W616">
        <v>47500</v>
      </c>
      <c r="AH616" s="16"/>
      <c r="AI616" t="s">
        <v>1375</v>
      </c>
    </row>
    <row r="617" spans="1:35" x14ac:dyDescent="0.25">
      <c r="A617" t="s">
        <v>3248</v>
      </c>
      <c r="B617" s="1">
        <v>7</v>
      </c>
      <c r="C617" t="s">
        <v>2744</v>
      </c>
      <c r="D617">
        <v>18561837</v>
      </c>
      <c r="E617" t="s">
        <v>3249</v>
      </c>
      <c r="F617" t="s">
        <v>1363</v>
      </c>
      <c r="G617" t="s">
        <v>1364</v>
      </c>
      <c r="H617" s="3" t="s">
        <v>3250</v>
      </c>
      <c r="I617">
        <v>2022</v>
      </c>
      <c r="J617" s="15" t="s">
        <v>3251</v>
      </c>
      <c r="K617">
        <v>2022</v>
      </c>
      <c r="L617" t="s">
        <v>1367</v>
      </c>
      <c r="M617" t="s">
        <v>2779</v>
      </c>
      <c r="N617" t="s">
        <v>2729</v>
      </c>
      <c r="O617" t="s">
        <v>1370</v>
      </c>
      <c r="P617" t="s">
        <v>3213</v>
      </c>
      <c r="Q617">
        <f t="shared" si="13"/>
        <v>1000</v>
      </c>
      <c r="R617" t="s">
        <v>2697</v>
      </c>
      <c r="S617" t="s">
        <v>2698</v>
      </c>
      <c r="T617" t="s">
        <v>3252</v>
      </c>
      <c r="U617" s="75">
        <v>1000</v>
      </c>
      <c r="V617">
        <v>42.5</v>
      </c>
      <c r="W617">
        <v>42500</v>
      </c>
      <c r="AH617" s="16"/>
      <c r="AI617" t="s">
        <v>1375</v>
      </c>
    </row>
    <row r="618" spans="1:35" x14ac:dyDescent="0.25">
      <c r="A618" t="s">
        <v>3253</v>
      </c>
      <c r="B618" s="1">
        <v>7</v>
      </c>
      <c r="C618" t="s">
        <v>2744</v>
      </c>
      <c r="D618">
        <v>18561837</v>
      </c>
      <c r="E618" t="s">
        <v>3249</v>
      </c>
      <c r="F618" t="s">
        <v>1363</v>
      </c>
      <c r="G618" t="s">
        <v>1364</v>
      </c>
      <c r="H618" s="3" t="s">
        <v>3250</v>
      </c>
      <c r="I618">
        <v>2022</v>
      </c>
      <c r="J618" s="15" t="s">
        <v>3251</v>
      </c>
      <c r="K618">
        <v>2022</v>
      </c>
      <c r="L618" t="s">
        <v>1367</v>
      </c>
      <c r="M618" t="s">
        <v>2779</v>
      </c>
      <c r="N618" t="s">
        <v>2729</v>
      </c>
      <c r="O618" t="s">
        <v>1370</v>
      </c>
      <c r="P618" t="s">
        <v>3213</v>
      </c>
      <c r="Q618">
        <f t="shared" si="13"/>
        <v>1000</v>
      </c>
      <c r="R618" t="s">
        <v>1856</v>
      </c>
      <c r="S618" t="s">
        <v>1857</v>
      </c>
      <c r="T618" t="s">
        <v>3252</v>
      </c>
      <c r="U618" s="75">
        <v>1000</v>
      </c>
      <c r="V618">
        <v>55</v>
      </c>
      <c r="W618">
        <v>55000</v>
      </c>
      <c r="AH618" s="16"/>
      <c r="AI618" t="s">
        <v>1375</v>
      </c>
    </row>
    <row r="619" spans="1:35" x14ac:dyDescent="0.25">
      <c r="A619" t="s">
        <v>3254</v>
      </c>
      <c r="B619" s="1">
        <v>7</v>
      </c>
      <c r="C619" t="s">
        <v>2744</v>
      </c>
      <c r="D619">
        <v>18576699</v>
      </c>
      <c r="E619" t="s">
        <v>3255</v>
      </c>
      <c r="F619" t="s">
        <v>1363</v>
      </c>
      <c r="G619" t="s">
        <v>1364</v>
      </c>
      <c r="H619" s="3" t="s">
        <v>3256</v>
      </c>
      <c r="I619">
        <v>2022</v>
      </c>
      <c r="J619" s="15" t="s">
        <v>3257</v>
      </c>
      <c r="K619">
        <v>2022</v>
      </c>
      <c r="L619" t="s">
        <v>1367</v>
      </c>
      <c r="M619" t="s">
        <v>2779</v>
      </c>
      <c r="N619" t="s">
        <v>2729</v>
      </c>
      <c r="O619" t="s">
        <v>1370</v>
      </c>
      <c r="P619" t="s">
        <v>3213</v>
      </c>
      <c r="Q619">
        <f t="shared" si="13"/>
        <v>200</v>
      </c>
      <c r="R619" t="s">
        <v>1856</v>
      </c>
      <c r="S619" t="s">
        <v>1857</v>
      </c>
      <c r="T619" t="s">
        <v>3252</v>
      </c>
      <c r="U619" s="75">
        <v>200</v>
      </c>
      <c r="V619">
        <v>55</v>
      </c>
      <c r="W619">
        <v>11000</v>
      </c>
      <c r="AH619" s="16"/>
      <c r="AI619" t="s">
        <v>1375</v>
      </c>
    </row>
    <row r="620" spans="1:35" x14ac:dyDescent="0.25">
      <c r="A620" t="s">
        <v>3258</v>
      </c>
      <c r="B620" s="1">
        <v>7</v>
      </c>
      <c r="C620" t="s">
        <v>2744</v>
      </c>
      <c r="D620">
        <v>18565522</v>
      </c>
      <c r="E620" t="s">
        <v>3259</v>
      </c>
      <c r="F620" t="s">
        <v>1363</v>
      </c>
      <c r="G620" t="s">
        <v>1364</v>
      </c>
      <c r="H620" s="3" t="s">
        <v>3256</v>
      </c>
      <c r="I620">
        <v>2022</v>
      </c>
      <c r="J620" s="15" t="s">
        <v>3257</v>
      </c>
      <c r="K620">
        <v>2022</v>
      </c>
      <c r="L620" t="s">
        <v>1367</v>
      </c>
      <c r="M620" t="s">
        <v>2779</v>
      </c>
      <c r="N620" t="s">
        <v>2729</v>
      </c>
      <c r="O620" t="s">
        <v>1370</v>
      </c>
      <c r="P620" t="s">
        <v>3213</v>
      </c>
      <c r="Q620">
        <f t="shared" si="13"/>
        <v>300</v>
      </c>
      <c r="R620" t="s">
        <v>1856</v>
      </c>
      <c r="S620" t="s">
        <v>1857</v>
      </c>
      <c r="T620" t="s">
        <v>3252</v>
      </c>
      <c r="U620" s="75">
        <v>300</v>
      </c>
      <c r="V620">
        <v>55</v>
      </c>
      <c r="W620">
        <v>16500</v>
      </c>
      <c r="AH620" s="16"/>
      <c r="AI620" t="s">
        <v>1375</v>
      </c>
    </row>
    <row r="621" spans="1:35" x14ac:dyDescent="0.25">
      <c r="A621" t="s">
        <v>3260</v>
      </c>
      <c r="B621" s="1">
        <v>7</v>
      </c>
      <c r="C621" t="s">
        <v>2744</v>
      </c>
      <c r="D621">
        <v>17343127</v>
      </c>
      <c r="E621" t="s">
        <v>3261</v>
      </c>
      <c r="F621" t="s">
        <v>1363</v>
      </c>
      <c r="G621" t="s">
        <v>1364</v>
      </c>
      <c r="H621" s="3" t="s">
        <v>2183</v>
      </c>
      <c r="I621">
        <v>2022</v>
      </c>
      <c r="J621" s="15" t="s">
        <v>1504</v>
      </c>
      <c r="K621">
        <v>2022</v>
      </c>
      <c r="L621" t="s">
        <v>1367</v>
      </c>
      <c r="M621" t="s">
        <v>2779</v>
      </c>
      <c r="N621" t="s">
        <v>2729</v>
      </c>
      <c r="O621" t="s">
        <v>1370</v>
      </c>
      <c r="P621" t="s">
        <v>3213</v>
      </c>
      <c r="Q621">
        <f t="shared" si="13"/>
        <v>250</v>
      </c>
      <c r="R621" t="s">
        <v>3262</v>
      </c>
      <c r="S621" t="s">
        <v>3263</v>
      </c>
      <c r="T621" t="s">
        <v>3264</v>
      </c>
      <c r="U621" s="75">
        <v>250</v>
      </c>
      <c r="V621">
        <v>31</v>
      </c>
      <c r="W621">
        <v>7750</v>
      </c>
      <c r="AH621" s="16"/>
      <c r="AI621" t="s">
        <v>1375</v>
      </c>
    </row>
    <row r="622" spans="1:35" x14ac:dyDescent="0.25">
      <c r="A622" t="s">
        <v>3265</v>
      </c>
      <c r="B622" s="1">
        <v>7</v>
      </c>
      <c r="C622" t="s">
        <v>2744</v>
      </c>
      <c r="D622">
        <v>17577004</v>
      </c>
      <c r="E622" t="s">
        <v>3266</v>
      </c>
      <c r="F622" t="s">
        <v>1363</v>
      </c>
      <c r="G622" t="s">
        <v>1364</v>
      </c>
      <c r="H622" s="3" t="s">
        <v>3267</v>
      </c>
      <c r="I622">
        <v>2022</v>
      </c>
      <c r="J622" s="15" t="s">
        <v>1854</v>
      </c>
      <c r="K622">
        <v>2022</v>
      </c>
      <c r="L622" t="s">
        <v>1367</v>
      </c>
      <c r="M622" t="s">
        <v>2779</v>
      </c>
      <c r="N622" t="s">
        <v>2729</v>
      </c>
      <c r="O622" t="s">
        <v>1370</v>
      </c>
      <c r="P622" t="s">
        <v>3213</v>
      </c>
      <c r="Q622">
        <f t="shared" si="13"/>
        <v>2000</v>
      </c>
      <c r="R622" t="s">
        <v>1856</v>
      </c>
      <c r="S622" t="s">
        <v>1857</v>
      </c>
      <c r="T622" t="s">
        <v>2751</v>
      </c>
      <c r="U622" s="75">
        <v>2000</v>
      </c>
      <c r="V622">
        <v>45</v>
      </c>
      <c r="W622">
        <v>90000</v>
      </c>
      <c r="AH622" s="16"/>
      <c r="AI622" t="s">
        <v>1375</v>
      </c>
    </row>
    <row r="623" spans="1:35" x14ac:dyDescent="0.25">
      <c r="A623" t="s">
        <v>3268</v>
      </c>
      <c r="B623" s="1">
        <v>7</v>
      </c>
      <c r="C623" t="s">
        <v>2744</v>
      </c>
      <c r="D623">
        <v>17445493</v>
      </c>
      <c r="E623" t="s">
        <v>3269</v>
      </c>
      <c r="F623" t="s">
        <v>1363</v>
      </c>
      <c r="G623" t="s">
        <v>1364</v>
      </c>
      <c r="H623" s="3" t="s">
        <v>3270</v>
      </c>
      <c r="I623">
        <v>2022</v>
      </c>
      <c r="J623" s="15" t="s">
        <v>2229</v>
      </c>
      <c r="K623">
        <v>2022</v>
      </c>
      <c r="L623" t="s">
        <v>1367</v>
      </c>
      <c r="M623" t="s">
        <v>2779</v>
      </c>
      <c r="N623" t="s">
        <v>2729</v>
      </c>
      <c r="O623" t="s">
        <v>1370</v>
      </c>
      <c r="P623" t="s">
        <v>3213</v>
      </c>
      <c r="Q623">
        <f t="shared" si="13"/>
        <v>100</v>
      </c>
      <c r="R623" t="s">
        <v>1856</v>
      </c>
      <c r="S623" t="s">
        <v>1857</v>
      </c>
      <c r="T623" t="s">
        <v>3271</v>
      </c>
      <c r="U623" s="75">
        <v>100</v>
      </c>
      <c r="V623">
        <v>56.25</v>
      </c>
      <c r="W623">
        <v>5625</v>
      </c>
      <c r="AH623" s="16"/>
      <c r="AI623" t="s">
        <v>1375</v>
      </c>
    </row>
    <row r="624" spans="1:35" x14ac:dyDescent="0.25">
      <c r="A624" t="s">
        <v>3272</v>
      </c>
      <c r="B624" s="1">
        <v>7</v>
      </c>
      <c r="C624" t="s">
        <v>2755</v>
      </c>
      <c r="D624">
        <v>17524482</v>
      </c>
      <c r="E624" t="s">
        <v>3273</v>
      </c>
      <c r="F624" t="s">
        <v>1363</v>
      </c>
      <c r="G624" t="s">
        <v>1364</v>
      </c>
      <c r="H624" s="3" t="s">
        <v>3274</v>
      </c>
      <c r="I624">
        <v>2022</v>
      </c>
      <c r="J624" s="15" t="s">
        <v>3275</v>
      </c>
      <c r="K624">
        <v>2022</v>
      </c>
      <c r="L624" t="s">
        <v>1367</v>
      </c>
      <c r="M624" t="s">
        <v>2779</v>
      </c>
      <c r="N624" t="s">
        <v>2729</v>
      </c>
      <c r="O624" t="s">
        <v>1370</v>
      </c>
      <c r="P624" t="s">
        <v>3220</v>
      </c>
      <c r="Q624">
        <f t="shared" si="13"/>
        <v>1000</v>
      </c>
      <c r="R624" t="s">
        <v>1856</v>
      </c>
      <c r="S624" t="s">
        <v>1857</v>
      </c>
      <c r="T624" t="s">
        <v>3034</v>
      </c>
      <c r="U624" s="75">
        <v>1000</v>
      </c>
      <c r="V624">
        <v>48</v>
      </c>
      <c r="W624">
        <v>48000</v>
      </c>
      <c r="AH624" s="16"/>
      <c r="AI624" t="s">
        <v>1375</v>
      </c>
    </row>
    <row r="625" spans="1:35" x14ac:dyDescent="0.25">
      <c r="A625" t="s">
        <v>3276</v>
      </c>
      <c r="B625" s="1">
        <v>7</v>
      </c>
      <c r="C625" t="s">
        <v>2744</v>
      </c>
      <c r="D625">
        <v>18113435</v>
      </c>
      <c r="E625" t="s">
        <v>3277</v>
      </c>
      <c r="F625" t="s">
        <v>1363</v>
      </c>
      <c r="G625" t="s">
        <v>1364</v>
      </c>
      <c r="H625" s="3" t="s">
        <v>3278</v>
      </c>
      <c r="I625">
        <v>2022</v>
      </c>
      <c r="J625" s="15" t="s">
        <v>3279</v>
      </c>
      <c r="K625">
        <v>2022</v>
      </c>
      <c r="L625" t="s">
        <v>1367</v>
      </c>
      <c r="M625" t="s">
        <v>2779</v>
      </c>
      <c r="N625" t="s">
        <v>2729</v>
      </c>
      <c r="O625" t="s">
        <v>1370</v>
      </c>
      <c r="P625" t="s">
        <v>3213</v>
      </c>
      <c r="Q625">
        <f t="shared" si="13"/>
        <v>400</v>
      </c>
      <c r="R625" t="s">
        <v>2697</v>
      </c>
      <c r="S625" t="s">
        <v>2698</v>
      </c>
      <c r="T625" t="s">
        <v>3280</v>
      </c>
      <c r="U625" s="75">
        <v>400</v>
      </c>
      <c r="V625">
        <v>47.4</v>
      </c>
      <c r="W625">
        <v>18960</v>
      </c>
      <c r="AH625" s="16"/>
      <c r="AI625" t="s">
        <v>1375</v>
      </c>
    </row>
    <row r="626" spans="1:35" x14ac:dyDescent="0.25">
      <c r="A626" t="s">
        <v>3281</v>
      </c>
      <c r="B626" s="1">
        <v>7</v>
      </c>
      <c r="C626" t="s">
        <v>2744</v>
      </c>
      <c r="D626">
        <v>18303846</v>
      </c>
      <c r="E626" t="s">
        <v>3282</v>
      </c>
      <c r="F626" t="s">
        <v>1363</v>
      </c>
      <c r="G626" t="s">
        <v>1364</v>
      </c>
      <c r="H626" s="3" t="s">
        <v>3283</v>
      </c>
      <c r="I626">
        <v>2022</v>
      </c>
      <c r="J626" s="15" t="s">
        <v>3284</v>
      </c>
      <c r="K626">
        <v>2022</v>
      </c>
      <c r="L626" t="s">
        <v>1367</v>
      </c>
      <c r="M626" t="s">
        <v>3245</v>
      </c>
      <c r="N626" t="s">
        <v>3246</v>
      </c>
      <c r="O626" t="s">
        <v>1370</v>
      </c>
      <c r="P626" t="s">
        <v>3213</v>
      </c>
      <c r="Q626">
        <f t="shared" si="13"/>
        <v>1253</v>
      </c>
      <c r="R626" t="s">
        <v>2369</v>
      </c>
      <c r="S626" t="s">
        <v>2370</v>
      </c>
      <c r="T626" t="s">
        <v>3004</v>
      </c>
      <c r="U626" s="75">
        <v>1253</v>
      </c>
      <c r="V626">
        <v>12</v>
      </c>
      <c r="W626">
        <v>15036</v>
      </c>
      <c r="AH626" s="16"/>
      <c r="AI626" t="s">
        <v>1375</v>
      </c>
    </row>
    <row r="627" spans="1:35" x14ac:dyDescent="0.25">
      <c r="A627" t="s">
        <v>3285</v>
      </c>
      <c r="B627" s="1">
        <v>7</v>
      </c>
      <c r="C627" t="s">
        <v>2744</v>
      </c>
      <c r="D627">
        <v>18303846</v>
      </c>
      <c r="E627" t="s">
        <v>3282</v>
      </c>
      <c r="F627" t="s">
        <v>1363</v>
      </c>
      <c r="G627" t="s">
        <v>1364</v>
      </c>
      <c r="H627" s="3" t="s">
        <v>3283</v>
      </c>
      <c r="I627">
        <v>2022</v>
      </c>
      <c r="J627" s="15" t="s">
        <v>3284</v>
      </c>
      <c r="K627">
        <v>2022</v>
      </c>
      <c r="L627" t="s">
        <v>1367</v>
      </c>
      <c r="M627" t="s">
        <v>3245</v>
      </c>
      <c r="N627" t="s">
        <v>3246</v>
      </c>
      <c r="O627" t="s">
        <v>1370</v>
      </c>
      <c r="P627" t="s">
        <v>3213</v>
      </c>
      <c r="Q627">
        <f t="shared" si="13"/>
        <v>1253</v>
      </c>
      <c r="R627" t="s">
        <v>3286</v>
      </c>
      <c r="S627" t="s">
        <v>3287</v>
      </c>
      <c r="T627" t="s">
        <v>3288</v>
      </c>
      <c r="U627" s="75">
        <v>1253</v>
      </c>
      <c r="V627">
        <v>13.35</v>
      </c>
      <c r="W627">
        <v>16727.55</v>
      </c>
      <c r="AH627" s="16"/>
      <c r="AI627" t="s">
        <v>1375</v>
      </c>
    </row>
    <row r="628" spans="1:35" x14ac:dyDescent="0.25">
      <c r="A628" t="s">
        <v>3289</v>
      </c>
      <c r="B628" s="1">
        <v>7</v>
      </c>
      <c r="C628" t="s">
        <v>2744</v>
      </c>
      <c r="D628">
        <v>18303846</v>
      </c>
      <c r="E628" t="s">
        <v>3282</v>
      </c>
      <c r="F628" t="s">
        <v>1363</v>
      </c>
      <c r="G628" t="s">
        <v>1364</v>
      </c>
      <c r="H628" s="3" t="s">
        <v>3283</v>
      </c>
      <c r="I628">
        <v>2022</v>
      </c>
      <c r="J628" s="15" t="s">
        <v>3284</v>
      </c>
      <c r="K628">
        <v>2022</v>
      </c>
      <c r="L628" t="s">
        <v>1367</v>
      </c>
      <c r="M628" t="s">
        <v>3245</v>
      </c>
      <c r="N628" t="s">
        <v>3246</v>
      </c>
      <c r="O628" t="s">
        <v>1370</v>
      </c>
      <c r="P628" t="s">
        <v>3213</v>
      </c>
      <c r="Q628">
        <f t="shared" si="13"/>
        <v>1253</v>
      </c>
      <c r="R628" t="s">
        <v>1424</v>
      </c>
      <c r="S628" t="s">
        <v>1425</v>
      </c>
      <c r="T628" t="s">
        <v>3290</v>
      </c>
      <c r="U628" s="75">
        <v>1253</v>
      </c>
      <c r="V628">
        <v>13.38</v>
      </c>
      <c r="W628">
        <v>16765.14</v>
      </c>
      <c r="AH628" s="16"/>
      <c r="AI628" t="s">
        <v>1375</v>
      </c>
    </row>
    <row r="629" spans="1:35" x14ac:dyDescent="0.25">
      <c r="A629" t="s">
        <v>3291</v>
      </c>
      <c r="B629" s="1">
        <v>7</v>
      </c>
      <c r="C629" t="s">
        <v>2744</v>
      </c>
      <c r="D629">
        <v>18303846</v>
      </c>
      <c r="E629" t="s">
        <v>3282</v>
      </c>
      <c r="F629" t="s">
        <v>1363</v>
      </c>
      <c r="G629" t="s">
        <v>1364</v>
      </c>
      <c r="H629" s="3" t="s">
        <v>3283</v>
      </c>
      <c r="I629">
        <v>2022</v>
      </c>
      <c r="J629" s="15" t="s">
        <v>3284</v>
      </c>
      <c r="K629">
        <v>2022</v>
      </c>
      <c r="L629" t="s">
        <v>1367</v>
      </c>
      <c r="M629" t="s">
        <v>3245</v>
      </c>
      <c r="N629" t="s">
        <v>3246</v>
      </c>
      <c r="O629" t="s">
        <v>1370</v>
      </c>
      <c r="P629" t="s">
        <v>3213</v>
      </c>
      <c r="Q629">
        <f t="shared" si="13"/>
        <v>1253</v>
      </c>
      <c r="R629" t="s">
        <v>1927</v>
      </c>
      <c r="S629" t="s">
        <v>1928</v>
      </c>
      <c r="T629" t="s">
        <v>3225</v>
      </c>
      <c r="U629" s="75">
        <v>1253</v>
      </c>
      <c r="V629">
        <v>14.9</v>
      </c>
      <c r="W629">
        <v>18669.7</v>
      </c>
      <c r="AH629" s="16"/>
      <c r="AI629" t="s">
        <v>1375</v>
      </c>
    </row>
    <row r="630" spans="1:35" x14ac:dyDescent="0.25">
      <c r="A630" t="s">
        <v>3292</v>
      </c>
      <c r="B630" s="1">
        <v>7</v>
      </c>
      <c r="C630" t="s">
        <v>2744</v>
      </c>
      <c r="D630">
        <v>18380506</v>
      </c>
      <c r="E630" t="s">
        <v>3293</v>
      </c>
      <c r="F630" t="s">
        <v>1363</v>
      </c>
      <c r="G630" t="s">
        <v>1364</v>
      </c>
      <c r="H630" s="3" t="s">
        <v>2724</v>
      </c>
      <c r="I630">
        <v>2022</v>
      </c>
      <c r="J630" s="15" t="s">
        <v>3294</v>
      </c>
      <c r="K630">
        <v>2022</v>
      </c>
      <c r="L630" t="s">
        <v>1367</v>
      </c>
      <c r="M630" t="s">
        <v>2779</v>
      </c>
      <c r="N630" t="s">
        <v>2729</v>
      </c>
      <c r="O630" t="s">
        <v>1370</v>
      </c>
      <c r="P630" t="s">
        <v>3213</v>
      </c>
      <c r="Q630">
        <f t="shared" si="13"/>
        <v>2500</v>
      </c>
      <c r="R630" t="s">
        <v>2697</v>
      </c>
      <c r="S630" t="s">
        <v>2698</v>
      </c>
      <c r="T630" t="s">
        <v>3252</v>
      </c>
      <c r="U630" s="75">
        <v>2500</v>
      </c>
      <c r="V630">
        <v>36</v>
      </c>
      <c r="W630">
        <v>90000</v>
      </c>
      <c r="AH630" s="16"/>
      <c r="AI630" t="s">
        <v>1375</v>
      </c>
    </row>
    <row r="631" spans="1:35" x14ac:dyDescent="0.25">
      <c r="A631" t="s">
        <v>3295</v>
      </c>
      <c r="B631" s="1">
        <v>8</v>
      </c>
      <c r="C631" t="s">
        <v>235</v>
      </c>
      <c r="D631">
        <v>4587960</v>
      </c>
      <c r="E631" t="s">
        <v>3296</v>
      </c>
      <c r="F631" t="s">
        <v>1363</v>
      </c>
      <c r="G631" t="s">
        <v>1364</v>
      </c>
      <c r="H631" s="3" t="s">
        <v>2778</v>
      </c>
      <c r="I631">
        <v>2016</v>
      </c>
      <c r="J631" s="15" t="s">
        <v>3297</v>
      </c>
      <c r="K631">
        <v>2016</v>
      </c>
      <c r="L631" t="s">
        <v>1367</v>
      </c>
      <c r="M631" t="s">
        <v>3298</v>
      </c>
      <c r="N631" t="s">
        <v>3299</v>
      </c>
      <c r="O631" t="s">
        <v>1388</v>
      </c>
      <c r="P631" t="s">
        <v>2299</v>
      </c>
      <c r="Q631">
        <f t="shared" si="13"/>
        <v>50</v>
      </c>
      <c r="R631" t="s">
        <v>1381</v>
      </c>
      <c r="S631" t="s">
        <v>1382</v>
      </c>
      <c r="T631" t="s">
        <v>3300</v>
      </c>
      <c r="U631" s="75">
        <v>50</v>
      </c>
      <c r="V631">
        <v>24</v>
      </c>
      <c r="W631">
        <v>1200</v>
      </c>
      <c r="AH631" s="16"/>
      <c r="AI631" t="s">
        <v>1375</v>
      </c>
    </row>
    <row r="632" spans="1:35" x14ac:dyDescent="0.25">
      <c r="A632" t="s">
        <v>3301</v>
      </c>
      <c r="B632" s="1">
        <v>8</v>
      </c>
      <c r="C632" t="s">
        <v>235</v>
      </c>
      <c r="D632">
        <v>4619749</v>
      </c>
      <c r="E632" t="s">
        <v>3302</v>
      </c>
      <c r="F632" t="s">
        <v>1363</v>
      </c>
      <c r="G632" t="s">
        <v>1364</v>
      </c>
      <c r="H632" s="3" t="s">
        <v>2323</v>
      </c>
      <c r="I632">
        <v>2016</v>
      </c>
      <c r="J632" s="15" t="s">
        <v>2324</v>
      </c>
      <c r="K632">
        <v>2016</v>
      </c>
      <c r="L632" t="s">
        <v>1367</v>
      </c>
      <c r="M632" t="s">
        <v>3303</v>
      </c>
      <c r="N632" t="s">
        <v>3303</v>
      </c>
      <c r="O632" t="s">
        <v>2305</v>
      </c>
      <c r="P632" t="s">
        <v>2299</v>
      </c>
      <c r="Q632">
        <f t="shared" si="13"/>
        <v>500</v>
      </c>
      <c r="R632" t="s">
        <v>2479</v>
      </c>
      <c r="S632" t="s">
        <v>2480</v>
      </c>
      <c r="T632" t="s">
        <v>3300</v>
      </c>
      <c r="U632" s="75">
        <v>500</v>
      </c>
      <c r="V632">
        <v>23</v>
      </c>
      <c r="W632">
        <v>11500</v>
      </c>
      <c r="AH632" s="16"/>
      <c r="AI632" t="s">
        <v>1375</v>
      </c>
    </row>
    <row r="633" spans="1:35" x14ac:dyDescent="0.25">
      <c r="A633" t="s">
        <v>3304</v>
      </c>
      <c r="B633" s="1">
        <v>8</v>
      </c>
      <c r="C633" t="s">
        <v>235</v>
      </c>
      <c r="D633">
        <v>4587960</v>
      </c>
      <c r="E633" t="s">
        <v>3296</v>
      </c>
      <c r="F633" t="s">
        <v>1363</v>
      </c>
      <c r="G633" t="s">
        <v>1364</v>
      </c>
      <c r="H633" s="3" t="s">
        <v>2778</v>
      </c>
      <c r="I633">
        <v>2016</v>
      </c>
      <c r="J633" s="15" t="s">
        <v>3297</v>
      </c>
      <c r="K633">
        <v>2016</v>
      </c>
      <c r="L633" t="s">
        <v>1367</v>
      </c>
      <c r="M633" t="s">
        <v>3298</v>
      </c>
      <c r="N633" t="s">
        <v>3299</v>
      </c>
      <c r="O633" t="s">
        <v>1388</v>
      </c>
      <c r="P633" t="s">
        <v>2299</v>
      </c>
      <c r="Q633">
        <f t="shared" si="13"/>
        <v>50</v>
      </c>
      <c r="R633" t="s">
        <v>2479</v>
      </c>
      <c r="S633" t="s">
        <v>2480</v>
      </c>
      <c r="T633" t="s">
        <v>3300</v>
      </c>
      <c r="U633" s="75">
        <v>50</v>
      </c>
      <c r="V633">
        <v>23</v>
      </c>
      <c r="W633">
        <v>1150</v>
      </c>
      <c r="AH633" s="16"/>
      <c r="AI633" t="s">
        <v>1375</v>
      </c>
    </row>
    <row r="634" spans="1:35" x14ac:dyDescent="0.25">
      <c r="A634" t="s">
        <v>3305</v>
      </c>
      <c r="B634" s="1">
        <v>8</v>
      </c>
      <c r="C634" t="s">
        <v>235</v>
      </c>
      <c r="D634">
        <v>4632958</v>
      </c>
      <c r="E634" t="s">
        <v>3306</v>
      </c>
      <c r="F634" t="s">
        <v>1363</v>
      </c>
      <c r="G634" t="s">
        <v>1364</v>
      </c>
      <c r="H634" s="3" t="s">
        <v>2324</v>
      </c>
      <c r="I634">
        <v>2016</v>
      </c>
      <c r="J634" s="15" t="s">
        <v>3307</v>
      </c>
      <c r="K634">
        <v>2016</v>
      </c>
      <c r="L634" t="s">
        <v>1367</v>
      </c>
      <c r="M634" t="s">
        <v>3308</v>
      </c>
      <c r="N634" t="s">
        <v>3309</v>
      </c>
      <c r="O634" t="s">
        <v>1388</v>
      </c>
      <c r="P634" t="s">
        <v>2299</v>
      </c>
      <c r="Q634">
        <f t="shared" si="13"/>
        <v>100</v>
      </c>
      <c r="R634" t="s">
        <v>3310</v>
      </c>
      <c r="S634" t="s">
        <v>3311</v>
      </c>
      <c r="T634" t="s">
        <v>237</v>
      </c>
      <c r="U634" s="75">
        <v>100</v>
      </c>
      <c r="V634">
        <v>32</v>
      </c>
      <c r="W634">
        <v>3200</v>
      </c>
      <c r="AH634" s="16"/>
      <c r="AI634" t="s">
        <v>1375</v>
      </c>
    </row>
    <row r="635" spans="1:35" x14ac:dyDescent="0.25">
      <c r="A635" t="s">
        <v>3312</v>
      </c>
      <c r="B635" s="1">
        <v>8</v>
      </c>
      <c r="C635" t="s">
        <v>235</v>
      </c>
      <c r="D635">
        <v>4632958</v>
      </c>
      <c r="E635" t="s">
        <v>3306</v>
      </c>
      <c r="F635" t="s">
        <v>1363</v>
      </c>
      <c r="G635" t="s">
        <v>1364</v>
      </c>
      <c r="H635" s="3" t="s">
        <v>2324</v>
      </c>
      <c r="I635">
        <v>2016</v>
      </c>
      <c r="J635" s="15" t="s">
        <v>3307</v>
      </c>
      <c r="K635">
        <v>2016</v>
      </c>
      <c r="L635" t="s">
        <v>1367</v>
      </c>
      <c r="M635" t="s">
        <v>3308</v>
      </c>
      <c r="N635" t="s">
        <v>3309</v>
      </c>
      <c r="O635" t="s">
        <v>1388</v>
      </c>
      <c r="P635" t="s">
        <v>2299</v>
      </c>
      <c r="Q635">
        <f t="shared" si="13"/>
        <v>100</v>
      </c>
      <c r="R635" t="s">
        <v>2479</v>
      </c>
      <c r="S635" t="s">
        <v>2480</v>
      </c>
      <c r="T635" t="s">
        <v>3300</v>
      </c>
      <c r="U635" s="75">
        <v>100</v>
      </c>
      <c r="V635">
        <v>23</v>
      </c>
      <c r="W635">
        <v>2300</v>
      </c>
      <c r="AH635" s="16"/>
      <c r="AI635" t="s">
        <v>1375</v>
      </c>
    </row>
    <row r="636" spans="1:35" x14ac:dyDescent="0.25">
      <c r="A636" t="s">
        <v>3313</v>
      </c>
      <c r="B636" s="1">
        <v>8</v>
      </c>
      <c r="C636" t="s">
        <v>235</v>
      </c>
      <c r="D636">
        <v>4632958</v>
      </c>
      <c r="E636" t="s">
        <v>3306</v>
      </c>
      <c r="F636" t="s">
        <v>1363</v>
      </c>
      <c r="G636" t="s">
        <v>1364</v>
      </c>
      <c r="H636" s="3" t="s">
        <v>2324</v>
      </c>
      <c r="I636">
        <v>2016</v>
      </c>
      <c r="J636" s="15" t="s">
        <v>3307</v>
      </c>
      <c r="K636">
        <v>2016</v>
      </c>
      <c r="L636" t="s">
        <v>1367</v>
      </c>
      <c r="M636" t="s">
        <v>3308</v>
      </c>
      <c r="N636" t="s">
        <v>3309</v>
      </c>
      <c r="O636" t="s">
        <v>1388</v>
      </c>
      <c r="P636" t="s">
        <v>2299</v>
      </c>
      <c r="Q636">
        <f t="shared" si="13"/>
        <v>100</v>
      </c>
      <c r="R636" t="s">
        <v>1381</v>
      </c>
      <c r="S636" t="s">
        <v>1382</v>
      </c>
      <c r="T636" t="s">
        <v>3300</v>
      </c>
      <c r="U636" s="75">
        <v>100</v>
      </c>
      <c r="V636">
        <v>24</v>
      </c>
      <c r="W636">
        <v>2400</v>
      </c>
      <c r="AH636" s="16"/>
      <c r="AI636" t="s">
        <v>1375</v>
      </c>
    </row>
    <row r="637" spans="1:35" x14ac:dyDescent="0.25">
      <c r="A637" t="s">
        <v>3314</v>
      </c>
      <c r="B637" s="1">
        <v>8</v>
      </c>
      <c r="C637" t="s">
        <v>235</v>
      </c>
      <c r="D637">
        <v>5024374</v>
      </c>
      <c r="E637" t="s">
        <v>3315</v>
      </c>
      <c r="F637" t="s">
        <v>1363</v>
      </c>
      <c r="G637" t="s">
        <v>1364</v>
      </c>
      <c r="H637" s="3" t="s">
        <v>3316</v>
      </c>
      <c r="I637">
        <v>2016</v>
      </c>
      <c r="J637" s="15" t="s">
        <v>3317</v>
      </c>
      <c r="K637">
        <v>2016</v>
      </c>
      <c r="L637" t="s">
        <v>1367</v>
      </c>
      <c r="M637" t="s">
        <v>3303</v>
      </c>
      <c r="N637" t="s">
        <v>3303</v>
      </c>
      <c r="O637" t="s">
        <v>1388</v>
      </c>
      <c r="P637" t="s">
        <v>2299</v>
      </c>
      <c r="Q637">
        <f t="shared" si="13"/>
        <v>1000</v>
      </c>
      <c r="R637" t="s">
        <v>1381</v>
      </c>
      <c r="S637" t="s">
        <v>1382</v>
      </c>
      <c r="T637" t="s">
        <v>3300</v>
      </c>
      <c r="U637" s="75">
        <v>1000</v>
      </c>
      <c r="V637">
        <v>24</v>
      </c>
      <c r="W637">
        <v>24000</v>
      </c>
      <c r="AH637" s="16"/>
      <c r="AI637" t="s">
        <v>1375</v>
      </c>
    </row>
    <row r="638" spans="1:35" x14ac:dyDescent="0.25">
      <c r="A638" t="s">
        <v>3318</v>
      </c>
      <c r="B638" s="1">
        <v>8</v>
      </c>
      <c r="C638" t="s">
        <v>235</v>
      </c>
      <c r="D638">
        <v>5024374</v>
      </c>
      <c r="E638" t="s">
        <v>3315</v>
      </c>
      <c r="F638" t="s">
        <v>1363</v>
      </c>
      <c r="G638" t="s">
        <v>1364</v>
      </c>
      <c r="H638" s="3" t="s">
        <v>3316</v>
      </c>
      <c r="I638">
        <v>2016</v>
      </c>
      <c r="J638" s="15" t="s">
        <v>3317</v>
      </c>
      <c r="K638">
        <v>2016</v>
      </c>
      <c r="L638" t="s">
        <v>1367</v>
      </c>
      <c r="M638" t="s">
        <v>3303</v>
      </c>
      <c r="N638" t="s">
        <v>3303</v>
      </c>
      <c r="O638" t="s">
        <v>1388</v>
      </c>
      <c r="P638" t="s">
        <v>2299</v>
      </c>
      <c r="Q638">
        <f t="shared" si="13"/>
        <v>1000</v>
      </c>
      <c r="R638" t="s">
        <v>3310</v>
      </c>
      <c r="S638" t="s">
        <v>3311</v>
      </c>
      <c r="T638" t="s">
        <v>3319</v>
      </c>
      <c r="U638" s="75">
        <v>1000</v>
      </c>
      <c r="V638">
        <v>38.5</v>
      </c>
      <c r="W638">
        <v>38500</v>
      </c>
      <c r="AH638" s="16"/>
      <c r="AI638" t="s">
        <v>1375</v>
      </c>
    </row>
    <row r="639" spans="1:35" x14ac:dyDescent="0.25">
      <c r="A639" t="s">
        <v>3320</v>
      </c>
      <c r="B639" s="1">
        <v>8</v>
      </c>
      <c r="C639" t="s">
        <v>235</v>
      </c>
      <c r="D639">
        <v>5024374</v>
      </c>
      <c r="E639" t="s">
        <v>3315</v>
      </c>
      <c r="F639" t="s">
        <v>1363</v>
      </c>
      <c r="G639" t="s">
        <v>1364</v>
      </c>
      <c r="H639" s="3" t="s">
        <v>3316</v>
      </c>
      <c r="I639">
        <v>2016</v>
      </c>
      <c r="J639" s="15" t="s">
        <v>3317</v>
      </c>
      <c r="K639">
        <v>2016</v>
      </c>
      <c r="L639" t="s">
        <v>1367</v>
      </c>
      <c r="M639" t="s">
        <v>3303</v>
      </c>
      <c r="N639" t="s">
        <v>3303</v>
      </c>
      <c r="O639" t="s">
        <v>1388</v>
      </c>
      <c r="P639" t="s">
        <v>2299</v>
      </c>
      <c r="Q639">
        <f t="shared" si="13"/>
        <v>1000</v>
      </c>
      <c r="R639" t="s">
        <v>2479</v>
      </c>
      <c r="S639" t="s">
        <v>2480</v>
      </c>
      <c r="T639" t="s">
        <v>3300</v>
      </c>
      <c r="U639" s="75">
        <v>1000</v>
      </c>
      <c r="V639">
        <v>23</v>
      </c>
      <c r="W639">
        <v>23000</v>
      </c>
      <c r="AH639" s="16"/>
      <c r="AI639" t="s">
        <v>1375</v>
      </c>
    </row>
    <row r="640" spans="1:35" x14ac:dyDescent="0.25">
      <c r="A640" t="s">
        <v>3321</v>
      </c>
      <c r="B640" s="1">
        <v>8</v>
      </c>
      <c r="C640" t="s">
        <v>235</v>
      </c>
      <c r="D640">
        <v>5407222</v>
      </c>
      <c r="E640" t="s">
        <v>3322</v>
      </c>
      <c r="F640" t="s">
        <v>1363</v>
      </c>
      <c r="G640" t="s">
        <v>1364</v>
      </c>
      <c r="H640" s="3" t="s">
        <v>3323</v>
      </c>
      <c r="I640">
        <v>2016</v>
      </c>
      <c r="J640" s="15" t="s">
        <v>3324</v>
      </c>
      <c r="K640">
        <v>2016</v>
      </c>
      <c r="L640" t="s">
        <v>1367</v>
      </c>
      <c r="M640" t="s">
        <v>3325</v>
      </c>
      <c r="N640" t="s">
        <v>3325</v>
      </c>
      <c r="O640" t="s">
        <v>1388</v>
      </c>
      <c r="P640" t="s">
        <v>3326</v>
      </c>
      <c r="Q640">
        <f t="shared" si="13"/>
        <v>50</v>
      </c>
      <c r="R640" t="s">
        <v>2479</v>
      </c>
      <c r="S640" t="s">
        <v>2480</v>
      </c>
      <c r="T640" t="s">
        <v>3300</v>
      </c>
      <c r="U640" s="75">
        <v>50</v>
      </c>
      <c r="V640">
        <v>23</v>
      </c>
      <c r="W640">
        <v>1150</v>
      </c>
      <c r="AH640" s="16"/>
      <c r="AI640" t="s">
        <v>1375</v>
      </c>
    </row>
    <row r="641" spans="1:35" x14ac:dyDescent="0.25">
      <c r="A641" t="s">
        <v>3327</v>
      </c>
      <c r="B641" s="1">
        <v>8</v>
      </c>
      <c r="C641" t="s">
        <v>235</v>
      </c>
      <c r="D641">
        <v>5388376</v>
      </c>
      <c r="E641" t="s">
        <v>3328</v>
      </c>
      <c r="F641" t="s">
        <v>1363</v>
      </c>
      <c r="G641" t="s">
        <v>1364</v>
      </c>
      <c r="H641" s="3" t="s">
        <v>2383</v>
      </c>
      <c r="I641">
        <v>2016</v>
      </c>
      <c r="J641" s="15" t="s">
        <v>2911</v>
      </c>
      <c r="K641">
        <v>2016</v>
      </c>
      <c r="L641" t="s">
        <v>1367</v>
      </c>
      <c r="M641" t="s">
        <v>3329</v>
      </c>
      <c r="O641" t="s">
        <v>1388</v>
      </c>
      <c r="P641" t="s">
        <v>3330</v>
      </c>
      <c r="Q641">
        <f t="shared" si="13"/>
        <v>80</v>
      </c>
      <c r="R641" t="s">
        <v>2476</v>
      </c>
      <c r="S641" t="s">
        <v>2477</v>
      </c>
      <c r="T641" t="s">
        <v>237</v>
      </c>
      <c r="U641" s="75">
        <v>80</v>
      </c>
      <c r="V641">
        <v>36.9</v>
      </c>
      <c r="W641">
        <v>2952</v>
      </c>
      <c r="AH641" s="16"/>
      <c r="AI641" t="s">
        <v>1375</v>
      </c>
    </row>
    <row r="642" spans="1:35" x14ac:dyDescent="0.25">
      <c r="A642" t="s">
        <v>3331</v>
      </c>
      <c r="B642" s="1">
        <v>8</v>
      </c>
      <c r="C642" t="s">
        <v>235</v>
      </c>
      <c r="D642">
        <v>5388376</v>
      </c>
      <c r="E642" t="s">
        <v>3328</v>
      </c>
      <c r="F642" t="s">
        <v>1363</v>
      </c>
      <c r="G642" t="s">
        <v>1364</v>
      </c>
      <c r="H642" s="3" t="s">
        <v>2383</v>
      </c>
      <c r="I642">
        <v>2016</v>
      </c>
      <c r="J642" s="15" t="s">
        <v>2911</v>
      </c>
      <c r="K642">
        <v>2016</v>
      </c>
      <c r="L642" t="s">
        <v>1367</v>
      </c>
      <c r="M642" t="s">
        <v>3329</v>
      </c>
      <c r="O642" t="s">
        <v>1388</v>
      </c>
      <c r="P642" t="s">
        <v>3330</v>
      </c>
      <c r="Q642">
        <f t="shared" ref="Q642:Q705" si="14">U642</f>
        <v>80</v>
      </c>
      <c r="R642" t="s">
        <v>1381</v>
      </c>
      <c r="S642" t="s">
        <v>1382</v>
      </c>
      <c r="T642" t="s">
        <v>3300</v>
      </c>
      <c r="U642" s="75">
        <v>80</v>
      </c>
      <c r="V642">
        <v>24</v>
      </c>
      <c r="W642">
        <v>1920</v>
      </c>
      <c r="AH642" s="16"/>
      <c r="AI642" t="s">
        <v>1375</v>
      </c>
    </row>
    <row r="643" spans="1:35" x14ac:dyDescent="0.25">
      <c r="A643" t="s">
        <v>3332</v>
      </c>
      <c r="B643" s="1">
        <v>8</v>
      </c>
      <c r="C643" t="s">
        <v>235</v>
      </c>
      <c r="D643">
        <v>5388376</v>
      </c>
      <c r="E643" t="s">
        <v>3328</v>
      </c>
      <c r="F643" t="s">
        <v>1363</v>
      </c>
      <c r="G643" t="s">
        <v>1364</v>
      </c>
      <c r="H643" s="3" t="s">
        <v>2383</v>
      </c>
      <c r="I643">
        <v>2016</v>
      </c>
      <c r="J643" s="15" t="s">
        <v>2911</v>
      </c>
      <c r="K643">
        <v>2016</v>
      </c>
      <c r="L643" t="s">
        <v>1367</v>
      </c>
      <c r="M643" t="s">
        <v>3329</v>
      </c>
      <c r="O643" t="s">
        <v>1388</v>
      </c>
      <c r="P643" t="s">
        <v>3330</v>
      </c>
      <c r="Q643">
        <f t="shared" si="14"/>
        <v>80</v>
      </c>
      <c r="R643" t="s">
        <v>3310</v>
      </c>
      <c r="S643" t="s">
        <v>3311</v>
      </c>
      <c r="T643" t="s">
        <v>3333</v>
      </c>
      <c r="U643" s="75">
        <v>80</v>
      </c>
      <c r="V643">
        <v>38.5</v>
      </c>
      <c r="W643">
        <v>3080</v>
      </c>
      <c r="AH643" s="16"/>
      <c r="AI643" t="s">
        <v>1375</v>
      </c>
    </row>
    <row r="644" spans="1:35" x14ac:dyDescent="0.25">
      <c r="A644" t="s">
        <v>3334</v>
      </c>
      <c r="B644" s="1">
        <v>8</v>
      </c>
      <c r="C644" t="s">
        <v>235</v>
      </c>
      <c r="D644">
        <v>5388376</v>
      </c>
      <c r="E644" t="s">
        <v>3328</v>
      </c>
      <c r="F644" t="s">
        <v>1363</v>
      </c>
      <c r="G644" t="s">
        <v>1364</v>
      </c>
      <c r="H644" s="3" t="s">
        <v>2383</v>
      </c>
      <c r="I644">
        <v>2016</v>
      </c>
      <c r="J644" s="15" t="s">
        <v>2911</v>
      </c>
      <c r="K644">
        <v>2016</v>
      </c>
      <c r="L644" t="s">
        <v>1367</v>
      </c>
      <c r="M644" t="s">
        <v>3329</v>
      </c>
      <c r="O644" t="s">
        <v>1388</v>
      </c>
      <c r="P644" t="s">
        <v>3330</v>
      </c>
      <c r="Q644">
        <f t="shared" si="14"/>
        <v>80</v>
      </c>
      <c r="R644" t="s">
        <v>2479</v>
      </c>
      <c r="S644" t="s">
        <v>2480</v>
      </c>
      <c r="T644" t="s">
        <v>3300</v>
      </c>
      <c r="U644" s="75">
        <v>80</v>
      </c>
      <c r="V644">
        <v>23</v>
      </c>
      <c r="W644">
        <v>1840</v>
      </c>
      <c r="AH644" s="16"/>
      <c r="AI644" t="s">
        <v>1375</v>
      </c>
    </row>
    <row r="645" spans="1:35" x14ac:dyDescent="0.25">
      <c r="A645" t="s">
        <v>3335</v>
      </c>
      <c r="B645" s="1">
        <v>8</v>
      </c>
      <c r="C645" t="s">
        <v>235</v>
      </c>
      <c r="D645">
        <v>5388376</v>
      </c>
      <c r="E645" t="s">
        <v>3328</v>
      </c>
      <c r="F645" t="s">
        <v>1363</v>
      </c>
      <c r="G645" t="s">
        <v>1364</v>
      </c>
      <c r="H645" s="3" t="s">
        <v>2383</v>
      </c>
      <c r="I645">
        <v>2016</v>
      </c>
      <c r="J645" s="15" t="s">
        <v>2911</v>
      </c>
      <c r="K645">
        <v>2016</v>
      </c>
      <c r="L645" t="s">
        <v>1367</v>
      </c>
      <c r="M645" t="s">
        <v>3329</v>
      </c>
      <c r="O645" t="s">
        <v>1388</v>
      </c>
      <c r="P645" t="s">
        <v>3330</v>
      </c>
      <c r="Q645">
        <f t="shared" si="14"/>
        <v>80</v>
      </c>
      <c r="R645" t="s">
        <v>2016</v>
      </c>
      <c r="S645" t="s">
        <v>2017</v>
      </c>
      <c r="T645" t="s">
        <v>3336</v>
      </c>
      <c r="U645" s="75">
        <v>80</v>
      </c>
      <c r="V645">
        <v>35</v>
      </c>
      <c r="W645">
        <v>2800</v>
      </c>
      <c r="AH645" s="16"/>
      <c r="AI645" t="s">
        <v>1375</v>
      </c>
    </row>
    <row r="646" spans="1:35" x14ac:dyDescent="0.25">
      <c r="A646" t="s">
        <v>3337</v>
      </c>
      <c r="B646" s="1">
        <v>8</v>
      </c>
      <c r="C646" t="s">
        <v>235</v>
      </c>
      <c r="D646">
        <v>5764149</v>
      </c>
      <c r="E646" t="s">
        <v>3338</v>
      </c>
      <c r="F646" t="s">
        <v>1363</v>
      </c>
      <c r="G646" t="s">
        <v>1364</v>
      </c>
      <c r="H646" s="3" t="s">
        <v>3339</v>
      </c>
      <c r="I646">
        <v>2016</v>
      </c>
      <c r="J646" s="15" t="s">
        <v>3340</v>
      </c>
      <c r="K646">
        <v>2016</v>
      </c>
      <c r="L646" t="s">
        <v>1367</v>
      </c>
      <c r="M646" t="s">
        <v>3341</v>
      </c>
      <c r="N646" t="s">
        <v>3341</v>
      </c>
      <c r="O646" t="s">
        <v>1388</v>
      </c>
      <c r="P646" t="s">
        <v>2299</v>
      </c>
      <c r="Q646">
        <f t="shared" si="14"/>
        <v>1000</v>
      </c>
      <c r="R646" t="s">
        <v>2016</v>
      </c>
      <c r="S646" t="s">
        <v>2017</v>
      </c>
      <c r="T646" t="s">
        <v>3342</v>
      </c>
      <c r="U646" s="75">
        <v>1000</v>
      </c>
      <c r="V646">
        <v>29.12</v>
      </c>
      <c r="W646">
        <v>29120</v>
      </c>
      <c r="AH646" s="16"/>
      <c r="AI646" t="s">
        <v>1375</v>
      </c>
    </row>
    <row r="647" spans="1:35" x14ac:dyDescent="0.25">
      <c r="A647" t="s">
        <v>3343</v>
      </c>
      <c r="B647" s="1">
        <v>8</v>
      </c>
      <c r="C647" t="s">
        <v>235</v>
      </c>
      <c r="D647">
        <v>5764149</v>
      </c>
      <c r="E647" t="s">
        <v>3338</v>
      </c>
      <c r="F647" t="s">
        <v>1363</v>
      </c>
      <c r="G647" t="s">
        <v>1364</v>
      </c>
      <c r="H647" s="3" t="s">
        <v>3339</v>
      </c>
      <c r="I647">
        <v>2016</v>
      </c>
      <c r="J647" s="15" t="s">
        <v>3340</v>
      </c>
      <c r="K647">
        <v>2016</v>
      </c>
      <c r="L647" t="s">
        <v>1367</v>
      </c>
      <c r="M647" t="s">
        <v>3341</v>
      </c>
      <c r="N647" t="s">
        <v>3341</v>
      </c>
      <c r="O647" t="s">
        <v>1388</v>
      </c>
      <c r="P647" t="s">
        <v>2299</v>
      </c>
      <c r="Q647">
        <f t="shared" si="14"/>
        <v>1000</v>
      </c>
      <c r="R647" t="s">
        <v>2476</v>
      </c>
      <c r="S647" t="s">
        <v>2477</v>
      </c>
      <c r="T647" t="s">
        <v>237</v>
      </c>
      <c r="U647" s="75">
        <v>1000</v>
      </c>
      <c r="V647">
        <v>37.799999999999997</v>
      </c>
      <c r="W647">
        <v>37800</v>
      </c>
      <c r="AH647" s="16"/>
      <c r="AI647" t="s">
        <v>1375</v>
      </c>
    </row>
    <row r="648" spans="1:35" x14ac:dyDescent="0.25">
      <c r="A648" t="s">
        <v>3344</v>
      </c>
      <c r="B648" s="1">
        <v>8</v>
      </c>
      <c r="C648" t="s">
        <v>235</v>
      </c>
      <c r="D648">
        <v>5764149</v>
      </c>
      <c r="E648" t="s">
        <v>3338</v>
      </c>
      <c r="F648" t="s">
        <v>1363</v>
      </c>
      <c r="G648" t="s">
        <v>1364</v>
      </c>
      <c r="H648" s="3" t="s">
        <v>3339</v>
      </c>
      <c r="I648">
        <v>2016</v>
      </c>
      <c r="J648" s="15" t="s">
        <v>3340</v>
      </c>
      <c r="K648">
        <v>2016</v>
      </c>
      <c r="L648" t="s">
        <v>1367</v>
      </c>
      <c r="M648" t="s">
        <v>3341</v>
      </c>
      <c r="N648" t="s">
        <v>3341</v>
      </c>
      <c r="O648" t="s">
        <v>1388</v>
      </c>
      <c r="P648" t="s">
        <v>2299</v>
      </c>
      <c r="Q648">
        <f t="shared" si="14"/>
        <v>1000</v>
      </c>
      <c r="R648" t="s">
        <v>3345</v>
      </c>
      <c r="S648" t="s">
        <v>3346</v>
      </c>
      <c r="T648" t="s">
        <v>237</v>
      </c>
      <c r="U648" s="75">
        <v>1000</v>
      </c>
      <c r="V648">
        <v>30</v>
      </c>
      <c r="W648">
        <v>30000</v>
      </c>
      <c r="AH648" s="16"/>
      <c r="AI648" t="s">
        <v>1375</v>
      </c>
    </row>
    <row r="649" spans="1:35" x14ac:dyDescent="0.25">
      <c r="A649" t="s">
        <v>3347</v>
      </c>
      <c r="B649" s="1">
        <v>8</v>
      </c>
      <c r="C649" t="s">
        <v>235</v>
      </c>
      <c r="D649">
        <v>5764149</v>
      </c>
      <c r="E649" t="s">
        <v>3338</v>
      </c>
      <c r="F649" t="s">
        <v>1363</v>
      </c>
      <c r="G649" t="s">
        <v>1364</v>
      </c>
      <c r="H649" s="3" t="s">
        <v>3339</v>
      </c>
      <c r="I649">
        <v>2016</v>
      </c>
      <c r="J649" s="15" t="s">
        <v>3340</v>
      </c>
      <c r="K649">
        <v>2016</v>
      </c>
      <c r="L649" t="s">
        <v>1367</v>
      </c>
      <c r="M649" t="s">
        <v>3341</v>
      </c>
      <c r="N649" t="s">
        <v>3341</v>
      </c>
      <c r="O649" t="s">
        <v>1388</v>
      </c>
      <c r="P649" t="s">
        <v>2299</v>
      </c>
      <c r="Q649">
        <f t="shared" si="14"/>
        <v>1000</v>
      </c>
      <c r="R649" t="s">
        <v>1381</v>
      </c>
      <c r="S649" t="s">
        <v>1382</v>
      </c>
      <c r="T649" t="s">
        <v>3300</v>
      </c>
      <c r="U649" s="75">
        <v>1000</v>
      </c>
      <c r="V649">
        <v>28.3</v>
      </c>
      <c r="W649">
        <v>28300</v>
      </c>
      <c r="AH649" s="16"/>
      <c r="AI649" t="s">
        <v>1375</v>
      </c>
    </row>
    <row r="650" spans="1:35" x14ac:dyDescent="0.25">
      <c r="A650" t="s">
        <v>3348</v>
      </c>
      <c r="B650" s="1">
        <v>8</v>
      </c>
      <c r="C650" t="s">
        <v>235</v>
      </c>
      <c r="D650">
        <v>5764149</v>
      </c>
      <c r="E650" t="s">
        <v>3338</v>
      </c>
      <c r="F650" t="s">
        <v>1363</v>
      </c>
      <c r="G650" t="s">
        <v>1364</v>
      </c>
      <c r="H650" s="3" t="s">
        <v>3339</v>
      </c>
      <c r="I650">
        <v>2016</v>
      </c>
      <c r="J650" s="15" t="s">
        <v>3340</v>
      </c>
      <c r="K650">
        <v>2016</v>
      </c>
      <c r="L650" t="s">
        <v>1367</v>
      </c>
      <c r="M650" t="s">
        <v>3341</v>
      </c>
      <c r="N650" t="s">
        <v>3341</v>
      </c>
      <c r="O650" t="s">
        <v>1388</v>
      </c>
      <c r="P650" t="s">
        <v>2299</v>
      </c>
      <c r="Q650">
        <f t="shared" si="14"/>
        <v>1000</v>
      </c>
      <c r="R650" t="s">
        <v>3310</v>
      </c>
      <c r="S650" t="s">
        <v>3311</v>
      </c>
      <c r="T650" t="s">
        <v>3349</v>
      </c>
      <c r="U650" s="75">
        <v>1000</v>
      </c>
      <c r="V650">
        <v>40</v>
      </c>
      <c r="W650">
        <v>40000</v>
      </c>
      <c r="AH650" s="16"/>
      <c r="AI650" t="s">
        <v>1375</v>
      </c>
    </row>
    <row r="651" spans="1:35" x14ac:dyDescent="0.25">
      <c r="A651" t="s">
        <v>3350</v>
      </c>
      <c r="B651" s="1">
        <v>8</v>
      </c>
      <c r="C651" t="s">
        <v>235</v>
      </c>
      <c r="D651">
        <v>5944945</v>
      </c>
      <c r="E651" t="s">
        <v>3351</v>
      </c>
      <c r="F651" t="s">
        <v>1363</v>
      </c>
      <c r="G651" t="s">
        <v>1364</v>
      </c>
      <c r="H651" s="3" t="s">
        <v>3352</v>
      </c>
      <c r="I651">
        <v>2017</v>
      </c>
      <c r="J651" s="15" t="s">
        <v>3353</v>
      </c>
      <c r="K651">
        <v>2017</v>
      </c>
      <c r="L651" t="s">
        <v>1367</v>
      </c>
      <c r="M651" t="s">
        <v>3354</v>
      </c>
      <c r="N651" t="s">
        <v>3354</v>
      </c>
      <c r="O651" t="s">
        <v>2414</v>
      </c>
      <c r="P651" t="s">
        <v>2299</v>
      </c>
      <c r="Q651">
        <f t="shared" si="14"/>
        <v>90</v>
      </c>
      <c r="R651" t="s">
        <v>1381</v>
      </c>
      <c r="S651" t="s">
        <v>1382</v>
      </c>
      <c r="T651" t="s">
        <v>3300</v>
      </c>
      <c r="U651" s="75">
        <v>90</v>
      </c>
      <c r="V651">
        <v>29.99</v>
      </c>
      <c r="W651">
        <v>2699.1</v>
      </c>
      <c r="AH651" s="16"/>
      <c r="AI651" t="s">
        <v>1375</v>
      </c>
    </row>
    <row r="652" spans="1:35" x14ac:dyDescent="0.25">
      <c r="A652" t="s">
        <v>3355</v>
      </c>
      <c r="B652" s="1">
        <v>8</v>
      </c>
      <c r="C652" t="s">
        <v>235</v>
      </c>
      <c r="D652">
        <v>5944945</v>
      </c>
      <c r="E652" t="s">
        <v>3351</v>
      </c>
      <c r="F652" t="s">
        <v>1363</v>
      </c>
      <c r="G652" t="s">
        <v>1364</v>
      </c>
      <c r="H652" s="3" t="s">
        <v>3352</v>
      </c>
      <c r="I652">
        <v>2017</v>
      </c>
      <c r="J652" s="15" t="s">
        <v>3353</v>
      </c>
      <c r="K652">
        <v>2017</v>
      </c>
      <c r="L652" t="s">
        <v>1367</v>
      </c>
      <c r="M652" t="s">
        <v>3354</v>
      </c>
      <c r="N652" t="s">
        <v>3354</v>
      </c>
      <c r="O652" t="s">
        <v>2414</v>
      </c>
      <c r="P652" t="s">
        <v>2299</v>
      </c>
      <c r="Q652">
        <f t="shared" si="14"/>
        <v>90</v>
      </c>
      <c r="R652" t="s">
        <v>2476</v>
      </c>
      <c r="S652" t="s">
        <v>2477</v>
      </c>
      <c r="T652" t="s">
        <v>3356</v>
      </c>
      <c r="U652" s="75">
        <v>90</v>
      </c>
      <c r="V652">
        <v>38.4</v>
      </c>
      <c r="W652">
        <v>3456</v>
      </c>
      <c r="AH652" s="16"/>
      <c r="AI652" t="s">
        <v>1375</v>
      </c>
    </row>
    <row r="653" spans="1:35" x14ac:dyDescent="0.25">
      <c r="A653" t="s">
        <v>3357</v>
      </c>
      <c r="B653" s="1">
        <v>8</v>
      </c>
      <c r="C653" t="s">
        <v>235</v>
      </c>
      <c r="D653">
        <v>6177921</v>
      </c>
      <c r="E653" t="s">
        <v>3358</v>
      </c>
      <c r="F653" t="s">
        <v>1363</v>
      </c>
      <c r="G653" t="s">
        <v>1364</v>
      </c>
      <c r="H653" s="3" t="s">
        <v>3359</v>
      </c>
      <c r="I653">
        <v>2017</v>
      </c>
      <c r="J653" s="15" t="s">
        <v>3360</v>
      </c>
      <c r="K653">
        <v>2017</v>
      </c>
      <c r="L653" t="s">
        <v>1367</v>
      </c>
      <c r="M653" t="s">
        <v>3325</v>
      </c>
      <c r="N653" t="s">
        <v>3325</v>
      </c>
      <c r="O653" t="s">
        <v>1388</v>
      </c>
      <c r="P653" t="s">
        <v>3326</v>
      </c>
      <c r="Q653">
        <f t="shared" si="14"/>
        <v>20</v>
      </c>
      <c r="R653" t="s">
        <v>2476</v>
      </c>
      <c r="S653" t="s">
        <v>2477</v>
      </c>
      <c r="T653" t="s">
        <v>3361</v>
      </c>
      <c r="U653" s="75">
        <v>20</v>
      </c>
      <c r="V653">
        <v>37.799999999999997</v>
      </c>
      <c r="W653">
        <v>756</v>
      </c>
      <c r="AH653" s="16"/>
      <c r="AI653" t="s">
        <v>1375</v>
      </c>
    </row>
    <row r="654" spans="1:35" x14ac:dyDescent="0.25">
      <c r="A654" t="s">
        <v>3362</v>
      </c>
      <c r="B654" s="1">
        <v>8</v>
      </c>
      <c r="C654" t="s">
        <v>235</v>
      </c>
      <c r="D654">
        <v>6177921</v>
      </c>
      <c r="E654" t="s">
        <v>3358</v>
      </c>
      <c r="F654" t="s">
        <v>1363</v>
      </c>
      <c r="G654" t="s">
        <v>1364</v>
      </c>
      <c r="H654" s="3" t="s">
        <v>3359</v>
      </c>
      <c r="I654">
        <v>2017</v>
      </c>
      <c r="J654" s="15" t="s">
        <v>3360</v>
      </c>
      <c r="K654">
        <v>2017</v>
      </c>
      <c r="L654" t="s">
        <v>1367</v>
      </c>
      <c r="M654" t="s">
        <v>3325</v>
      </c>
      <c r="N654" t="s">
        <v>3325</v>
      </c>
      <c r="O654" t="s">
        <v>1388</v>
      </c>
      <c r="P654" t="s">
        <v>3326</v>
      </c>
      <c r="Q654">
        <f t="shared" si="14"/>
        <v>20</v>
      </c>
      <c r="R654" t="s">
        <v>3363</v>
      </c>
      <c r="S654" t="s">
        <v>3364</v>
      </c>
      <c r="T654" t="s">
        <v>3365</v>
      </c>
      <c r="U654" s="75">
        <v>20</v>
      </c>
      <c r="V654">
        <v>30.6</v>
      </c>
      <c r="W654">
        <v>612</v>
      </c>
      <c r="AH654" s="16"/>
      <c r="AI654" t="s">
        <v>1375</v>
      </c>
    </row>
    <row r="655" spans="1:35" x14ac:dyDescent="0.25">
      <c r="A655" t="s">
        <v>3366</v>
      </c>
      <c r="B655" s="1">
        <v>8</v>
      </c>
      <c r="C655" t="s">
        <v>235</v>
      </c>
      <c r="D655">
        <v>6177921</v>
      </c>
      <c r="E655" t="s">
        <v>3358</v>
      </c>
      <c r="F655" t="s">
        <v>1363</v>
      </c>
      <c r="G655" t="s">
        <v>1364</v>
      </c>
      <c r="H655" s="3" t="s">
        <v>3359</v>
      </c>
      <c r="I655">
        <v>2017</v>
      </c>
      <c r="J655" s="15" t="s">
        <v>3360</v>
      </c>
      <c r="K655">
        <v>2017</v>
      </c>
      <c r="L655" t="s">
        <v>1367</v>
      </c>
      <c r="M655" t="s">
        <v>3325</v>
      </c>
      <c r="N655" t="s">
        <v>3325</v>
      </c>
      <c r="O655" t="s">
        <v>1388</v>
      </c>
      <c r="P655" t="s">
        <v>3326</v>
      </c>
      <c r="Q655">
        <f t="shared" si="14"/>
        <v>20</v>
      </c>
      <c r="R655" t="s">
        <v>2016</v>
      </c>
      <c r="S655" t="s">
        <v>2017</v>
      </c>
      <c r="T655" t="s">
        <v>3342</v>
      </c>
      <c r="U655" s="75">
        <v>20</v>
      </c>
      <c r="V655">
        <v>39</v>
      </c>
      <c r="W655">
        <v>780</v>
      </c>
      <c r="AH655" s="16"/>
      <c r="AI655" t="s">
        <v>1375</v>
      </c>
    </row>
    <row r="656" spans="1:35" x14ac:dyDescent="0.25">
      <c r="A656" t="s">
        <v>3367</v>
      </c>
      <c r="B656" s="1">
        <v>8</v>
      </c>
      <c r="C656" t="s">
        <v>235</v>
      </c>
      <c r="D656">
        <v>6177921</v>
      </c>
      <c r="E656" t="s">
        <v>3358</v>
      </c>
      <c r="F656" t="s">
        <v>1363</v>
      </c>
      <c r="G656" t="s">
        <v>1364</v>
      </c>
      <c r="H656" s="3" t="s">
        <v>3359</v>
      </c>
      <c r="I656">
        <v>2017</v>
      </c>
      <c r="J656" s="15" t="s">
        <v>3360</v>
      </c>
      <c r="K656">
        <v>2017</v>
      </c>
      <c r="L656" t="s">
        <v>1367</v>
      </c>
      <c r="M656" t="s">
        <v>3325</v>
      </c>
      <c r="N656" t="s">
        <v>3325</v>
      </c>
      <c r="O656" t="s">
        <v>1388</v>
      </c>
      <c r="P656" t="s">
        <v>3326</v>
      </c>
      <c r="Q656">
        <f t="shared" si="14"/>
        <v>20</v>
      </c>
      <c r="R656" t="s">
        <v>3310</v>
      </c>
      <c r="S656" t="s">
        <v>3311</v>
      </c>
      <c r="T656" t="s">
        <v>3368</v>
      </c>
      <c r="U656" s="75">
        <v>20</v>
      </c>
      <c r="V656">
        <v>39.5</v>
      </c>
      <c r="W656">
        <v>790</v>
      </c>
      <c r="AH656" s="16"/>
      <c r="AI656" t="s">
        <v>1375</v>
      </c>
    </row>
    <row r="657" spans="1:35" x14ac:dyDescent="0.25">
      <c r="A657" t="s">
        <v>3369</v>
      </c>
      <c r="B657" s="1">
        <v>8</v>
      </c>
      <c r="C657" t="s">
        <v>235</v>
      </c>
      <c r="D657">
        <v>6576796</v>
      </c>
      <c r="E657" t="s">
        <v>3370</v>
      </c>
      <c r="F657" t="s">
        <v>1363</v>
      </c>
      <c r="G657" t="s">
        <v>1364</v>
      </c>
      <c r="H657" s="3" t="s">
        <v>3371</v>
      </c>
      <c r="I657">
        <v>2017</v>
      </c>
      <c r="J657" s="15" t="s">
        <v>3372</v>
      </c>
      <c r="K657">
        <v>2017</v>
      </c>
      <c r="L657" t="s">
        <v>1367</v>
      </c>
      <c r="M657" t="s">
        <v>3373</v>
      </c>
      <c r="N657" t="s">
        <v>3373</v>
      </c>
      <c r="O657" t="s">
        <v>1388</v>
      </c>
      <c r="P657" t="s">
        <v>2299</v>
      </c>
      <c r="Q657">
        <f t="shared" si="14"/>
        <v>36</v>
      </c>
      <c r="R657" t="s">
        <v>1381</v>
      </c>
      <c r="S657" t="s">
        <v>1382</v>
      </c>
      <c r="T657" t="s">
        <v>3300</v>
      </c>
      <c r="U657" s="75">
        <v>36</v>
      </c>
      <c r="V657">
        <v>28.49</v>
      </c>
      <c r="W657">
        <v>1025.6400000000001</v>
      </c>
      <c r="AH657" s="16"/>
      <c r="AI657" t="s">
        <v>1375</v>
      </c>
    </row>
    <row r="658" spans="1:35" x14ac:dyDescent="0.25">
      <c r="A658" t="s">
        <v>3374</v>
      </c>
      <c r="B658" s="1">
        <v>8</v>
      </c>
      <c r="C658" t="s">
        <v>235</v>
      </c>
      <c r="D658">
        <v>6576796</v>
      </c>
      <c r="E658" t="s">
        <v>3370</v>
      </c>
      <c r="F658" t="s">
        <v>1363</v>
      </c>
      <c r="G658" t="s">
        <v>1364</v>
      </c>
      <c r="H658" s="3" t="s">
        <v>3371</v>
      </c>
      <c r="I658">
        <v>2017</v>
      </c>
      <c r="J658" s="15" t="s">
        <v>3372</v>
      </c>
      <c r="K658">
        <v>2017</v>
      </c>
      <c r="L658" t="s">
        <v>1367</v>
      </c>
      <c r="M658" t="s">
        <v>3373</v>
      </c>
      <c r="N658" t="s">
        <v>3373</v>
      </c>
      <c r="O658" t="s">
        <v>1388</v>
      </c>
      <c r="P658" t="s">
        <v>2299</v>
      </c>
      <c r="Q658">
        <f t="shared" si="14"/>
        <v>36</v>
      </c>
      <c r="R658" t="s">
        <v>2479</v>
      </c>
      <c r="S658" t="s">
        <v>2480</v>
      </c>
      <c r="T658" t="s">
        <v>3300</v>
      </c>
      <c r="U658" s="75">
        <v>36</v>
      </c>
      <c r="V658">
        <v>23</v>
      </c>
      <c r="W658">
        <v>828</v>
      </c>
      <c r="AH658" s="16"/>
      <c r="AI658" t="s">
        <v>1375</v>
      </c>
    </row>
    <row r="659" spans="1:35" x14ac:dyDescent="0.25">
      <c r="A659" t="s">
        <v>3375</v>
      </c>
      <c r="B659" s="1">
        <v>8</v>
      </c>
      <c r="C659" t="s">
        <v>235</v>
      </c>
      <c r="D659">
        <v>6576796</v>
      </c>
      <c r="E659" t="s">
        <v>3370</v>
      </c>
      <c r="F659" t="s">
        <v>1363</v>
      </c>
      <c r="G659" t="s">
        <v>1364</v>
      </c>
      <c r="H659" s="3" t="s">
        <v>3371</v>
      </c>
      <c r="I659">
        <v>2017</v>
      </c>
      <c r="J659" s="15" t="s">
        <v>3372</v>
      </c>
      <c r="K659">
        <v>2017</v>
      </c>
      <c r="L659" t="s">
        <v>1367</v>
      </c>
      <c r="M659" t="s">
        <v>3373</v>
      </c>
      <c r="N659" t="s">
        <v>3373</v>
      </c>
      <c r="O659" t="s">
        <v>1388</v>
      </c>
      <c r="P659" t="s">
        <v>2299</v>
      </c>
      <c r="Q659">
        <f t="shared" si="14"/>
        <v>36</v>
      </c>
      <c r="R659" t="s">
        <v>2347</v>
      </c>
      <c r="S659" t="s">
        <v>2348</v>
      </c>
      <c r="T659" t="s">
        <v>237</v>
      </c>
      <c r="U659" s="75">
        <v>36</v>
      </c>
      <c r="V659">
        <v>29</v>
      </c>
      <c r="W659">
        <v>1044</v>
      </c>
      <c r="AH659" s="16"/>
      <c r="AI659" t="s">
        <v>1375</v>
      </c>
    </row>
    <row r="660" spans="1:35" x14ac:dyDescent="0.25">
      <c r="A660" t="s">
        <v>3376</v>
      </c>
      <c r="B660" s="1">
        <v>8</v>
      </c>
      <c r="C660" t="s">
        <v>235</v>
      </c>
      <c r="D660">
        <v>6576796</v>
      </c>
      <c r="E660" t="s">
        <v>3370</v>
      </c>
      <c r="F660" t="s">
        <v>1363</v>
      </c>
      <c r="G660" t="s">
        <v>1364</v>
      </c>
      <c r="H660" s="3" t="s">
        <v>3371</v>
      </c>
      <c r="I660">
        <v>2017</v>
      </c>
      <c r="J660" s="15" t="s">
        <v>3372</v>
      </c>
      <c r="K660">
        <v>2017</v>
      </c>
      <c r="L660" t="s">
        <v>1367</v>
      </c>
      <c r="M660" t="s">
        <v>3373</v>
      </c>
      <c r="N660" t="s">
        <v>3373</v>
      </c>
      <c r="O660" t="s">
        <v>1388</v>
      </c>
      <c r="P660" t="s">
        <v>2299</v>
      </c>
      <c r="Q660">
        <f t="shared" si="14"/>
        <v>36</v>
      </c>
      <c r="R660" t="s">
        <v>3310</v>
      </c>
      <c r="S660" t="s">
        <v>3311</v>
      </c>
      <c r="T660" t="s">
        <v>3377</v>
      </c>
      <c r="U660" s="75">
        <v>36</v>
      </c>
      <c r="V660">
        <v>40</v>
      </c>
      <c r="W660">
        <v>1440</v>
      </c>
      <c r="AH660" s="16"/>
      <c r="AI660" t="s">
        <v>1375</v>
      </c>
    </row>
    <row r="661" spans="1:35" x14ac:dyDescent="0.25">
      <c r="A661" t="s">
        <v>3378</v>
      </c>
      <c r="B661" s="1">
        <v>8</v>
      </c>
      <c r="C661" t="s">
        <v>235</v>
      </c>
      <c r="D661">
        <v>6281095</v>
      </c>
      <c r="E661" t="s">
        <v>3379</v>
      </c>
      <c r="F661" t="s">
        <v>1363</v>
      </c>
      <c r="G661" t="s">
        <v>1364</v>
      </c>
      <c r="H661" s="3" t="s">
        <v>3380</v>
      </c>
      <c r="I661">
        <v>2017</v>
      </c>
      <c r="J661" s="15" t="s">
        <v>3381</v>
      </c>
      <c r="K661">
        <v>2017</v>
      </c>
      <c r="L661" t="s">
        <v>1367</v>
      </c>
      <c r="M661" t="s">
        <v>3303</v>
      </c>
      <c r="N661" t="s">
        <v>3303</v>
      </c>
      <c r="O661" t="s">
        <v>1388</v>
      </c>
      <c r="P661" t="s">
        <v>2299</v>
      </c>
      <c r="Q661">
        <f t="shared" si="14"/>
        <v>1200</v>
      </c>
      <c r="R661" t="s">
        <v>2016</v>
      </c>
      <c r="S661" t="s">
        <v>2017</v>
      </c>
      <c r="T661" t="s">
        <v>3382</v>
      </c>
      <c r="U661" s="75">
        <v>1200</v>
      </c>
      <c r="V661">
        <v>29.83</v>
      </c>
      <c r="W661">
        <v>35796</v>
      </c>
      <c r="AH661" s="16"/>
      <c r="AI661" t="s">
        <v>1375</v>
      </c>
    </row>
    <row r="662" spans="1:35" x14ac:dyDescent="0.25">
      <c r="A662" t="s">
        <v>3383</v>
      </c>
      <c r="B662" s="1">
        <v>8</v>
      </c>
      <c r="C662" t="s">
        <v>235</v>
      </c>
      <c r="D662">
        <v>6281095</v>
      </c>
      <c r="E662" t="s">
        <v>3379</v>
      </c>
      <c r="F662" t="s">
        <v>1363</v>
      </c>
      <c r="G662" t="s">
        <v>1364</v>
      </c>
      <c r="H662" s="3" t="s">
        <v>3380</v>
      </c>
      <c r="I662">
        <v>2017</v>
      </c>
      <c r="J662" s="15" t="s">
        <v>3381</v>
      </c>
      <c r="K662">
        <v>2017</v>
      </c>
      <c r="L662" t="s">
        <v>1367</v>
      </c>
      <c r="M662" t="s">
        <v>3303</v>
      </c>
      <c r="N662" t="s">
        <v>3303</v>
      </c>
      <c r="O662" t="s">
        <v>1388</v>
      </c>
      <c r="P662" t="s">
        <v>2299</v>
      </c>
      <c r="Q662">
        <f t="shared" si="14"/>
        <v>1200</v>
      </c>
      <c r="R662" t="s">
        <v>1381</v>
      </c>
      <c r="S662" t="s">
        <v>1382</v>
      </c>
      <c r="T662" t="s">
        <v>3300</v>
      </c>
      <c r="U662" s="75">
        <v>1200</v>
      </c>
      <c r="V662">
        <v>27.37</v>
      </c>
      <c r="W662">
        <v>32844</v>
      </c>
      <c r="AH662" s="16"/>
      <c r="AI662" t="s">
        <v>1375</v>
      </c>
    </row>
    <row r="663" spans="1:35" x14ac:dyDescent="0.25">
      <c r="A663" t="s">
        <v>3384</v>
      </c>
      <c r="B663" s="1">
        <v>8</v>
      </c>
      <c r="C663" t="s">
        <v>235</v>
      </c>
      <c r="D663">
        <v>16192354</v>
      </c>
      <c r="E663" t="s">
        <v>3385</v>
      </c>
      <c r="F663" t="s">
        <v>1363</v>
      </c>
      <c r="G663" t="s">
        <v>1364</v>
      </c>
      <c r="H663" s="3" t="s">
        <v>2094</v>
      </c>
      <c r="I663">
        <v>2022</v>
      </c>
      <c r="J663" s="15" t="s">
        <v>2095</v>
      </c>
      <c r="K663">
        <v>2022</v>
      </c>
      <c r="L663" t="s">
        <v>1367</v>
      </c>
      <c r="M663" t="s">
        <v>3386</v>
      </c>
      <c r="N663" t="s">
        <v>3387</v>
      </c>
      <c r="O663" t="s">
        <v>1370</v>
      </c>
      <c r="P663" t="s">
        <v>1892</v>
      </c>
      <c r="Q663">
        <f t="shared" si="14"/>
        <v>50</v>
      </c>
      <c r="R663" t="s">
        <v>1381</v>
      </c>
      <c r="S663" t="s">
        <v>1382</v>
      </c>
      <c r="T663" t="s">
        <v>237</v>
      </c>
      <c r="U663" s="75">
        <v>50</v>
      </c>
      <c r="V663">
        <v>27.47</v>
      </c>
      <c r="W663">
        <v>1373.5</v>
      </c>
      <c r="AH663" s="16"/>
      <c r="AI663" t="s">
        <v>1375</v>
      </c>
    </row>
    <row r="664" spans="1:35" x14ac:dyDescent="0.25">
      <c r="A664" t="s">
        <v>3388</v>
      </c>
      <c r="B664" s="1">
        <v>8</v>
      </c>
      <c r="C664" t="s">
        <v>235</v>
      </c>
      <c r="D664">
        <v>6894410</v>
      </c>
      <c r="E664" t="s">
        <v>3389</v>
      </c>
      <c r="F664" t="s">
        <v>1363</v>
      </c>
      <c r="G664" t="s">
        <v>1364</v>
      </c>
      <c r="H664" s="3" t="s">
        <v>2608</v>
      </c>
      <c r="I664">
        <v>2017</v>
      </c>
      <c r="J664" s="15" t="s">
        <v>2495</v>
      </c>
      <c r="K664">
        <v>2017</v>
      </c>
      <c r="L664" t="s">
        <v>1367</v>
      </c>
      <c r="M664" t="s">
        <v>3325</v>
      </c>
      <c r="N664" t="s">
        <v>3325</v>
      </c>
      <c r="O664" t="s">
        <v>2414</v>
      </c>
      <c r="P664" t="s">
        <v>3390</v>
      </c>
      <c r="Q664">
        <f t="shared" si="14"/>
        <v>30</v>
      </c>
      <c r="R664" t="s">
        <v>1381</v>
      </c>
      <c r="S664" t="s">
        <v>1382</v>
      </c>
      <c r="T664" t="s">
        <v>3391</v>
      </c>
      <c r="U664" s="75">
        <v>30</v>
      </c>
      <c r="V664">
        <v>25.71</v>
      </c>
      <c r="W664">
        <v>771.3</v>
      </c>
      <c r="AH664" s="16"/>
      <c r="AI664" t="s">
        <v>1375</v>
      </c>
    </row>
    <row r="665" spans="1:35" x14ac:dyDescent="0.25">
      <c r="A665" t="s">
        <v>3392</v>
      </c>
      <c r="B665" s="1">
        <v>8</v>
      </c>
      <c r="C665" t="s">
        <v>235</v>
      </c>
      <c r="D665">
        <v>6894410</v>
      </c>
      <c r="E665" t="s">
        <v>3389</v>
      </c>
      <c r="F665" t="s">
        <v>1363</v>
      </c>
      <c r="G665" t="s">
        <v>1364</v>
      </c>
      <c r="H665" s="3" t="s">
        <v>2608</v>
      </c>
      <c r="I665">
        <v>2017</v>
      </c>
      <c r="J665" s="15" t="s">
        <v>2495</v>
      </c>
      <c r="K665">
        <v>2017</v>
      </c>
      <c r="L665" t="s">
        <v>1367</v>
      </c>
      <c r="M665" t="s">
        <v>3325</v>
      </c>
      <c r="N665" t="s">
        <v>3325</v>
      </c>
      <c r="O665" t="s">
        <v>2414</v>
      </c>
      <c r="P665" t="s">
        <v>3390</v>
      </c>
      <c r="Q665">
        <f t="shared" si="14"/>
        <v>30</v>
      </c>
      <c r="R665" t="s">
        <v>2476</v>
      </c>
      <c r="S665" t="s">
        <v>2477</v>
      </c>
      <c r="T665" t="s">
        <v>3393</v>
      </c>
      <c r="U665" s="75">
        <v>30</v>
      </c>
      <c r="V665">
        <v>36.9</v>
      </c>
      <c r="W665">
        <v>1107</v>
      </c>
      <c r="AH665" s="16"/>
      <c r="AI665" t="s">
        <v>1375</v>
      </c>
    </row>
    <row r="666" spans="1:35" x14ac:dyDescent="0.25">
      <c r="A666" t="s">
        <v>3394</v>
      </c>
      <c r="B666" s="1">
        <v>8</v>
      </c>
      <c r="C666" t="s">
        <v>235</v>
      </c>
      <c r="D666">
        <v>7033486</v>
      </c>
      <c r="E666" t="s">
        <v>3395</v>
      </c>
      <c r="F666" t="s">
        <v>1363</v>
      </c>
      <c r="G666" t="s">
        <v>1364</v>
      </c>
      <c r="H666" s="3" t="s">
        <v>3396</v>
      </c>
      <c r="I666">
        <v>2017</v>
      </c>
      <c r="J666" s="15" t="s">
        <v>3397</v>
      </c>
      <c r="K666">
        <v>2017</v>
      </c>
      <c r="L666" t="s">
        <v>1367</v>
      </c>
      <c r="M666" t="s">
        <v>3386</v>
      </c>
      <c r="N666" t="s">
        <v>3398</v>
      </c>
      <c r="O666" t="s">
        <v>2414</v>
      </c>
      <c r="P666" t="s">
        <v>2299</v>
      </c>
      <c r="Q666">
        <f t="shared" si="14"/>
        <v>80</v>
      </c>
      <c r="R666" t="s">
        <v>2479</v>
      </c>
      <c r="S666" t="s">
        <v>2480</v>
      </c>
      <c r="T666" t="s">
        <v>3300</v>
      </c>
      <c r="U666" s="75">
        <v>80</v>
      </c>
      <c r="V666">
        <v>22</v>
      </c>
      <c r="W666">
        <v>1760</v>
      </c>
      <c r="AH666" s="16"/>
      <c r="AI666" t="s">
        <v>1375</v>
      </c>
    </row>
    <row r="667" spans="1:35" x14ac:dyDescent="0.25">
      <c r="A667" t="s">
        <v>3399</v>
      </c>
      <c r="B667" s="1">
        <v>8</v>
      </c>
      <c r="C667" t="s">
        <v>235</v>
      </c>
      <c r="D667">
        <v>7033486</v>
      </c>
      <c r="E667" t="s">
        <v>3395</v>
      </c>
      <c r="F667" t="s">
        <v>1363</v>
      </c>
      <c r="G667" t="s">
        <v>1364</v>
      </c>
      <c r="H667" s="3" t="s">
        <v>3396</v>
      </c>
      <c r="I667">
        <v>2017</v>
      </c>
      <c r="J667" s="15" t="s">
        <v>3397</v>
      </c>
      <c r="K667">
        <v>2017</v>
      </c>
      <c r="L667" t="s">
        <v>1367</v>
      </c>
      <c r="M667" t="s">
        <v>3386</v>
      </c>
      <c r="N667" t="s">
        <v>3398</v>
      </c>
      <c r="O667" t="s">
        <v>2414</v>
      </c>
      <c r="P667" t="s">
        <v>2299</v>
      </c>
      <c r="Q667">
        <f t="shared" si="14"/>
        <v>80</v>
      </c>
      <c r="R667" t="s">
        <v>1381</v>
      </c>
      <c r="S667" t="s">
        <v>1382</v>
      </c>
      <c r="T667" t="s">
        <v>3300</v>
      </c>
      <c r="U667" s="75">
        <v>80</v>
      </c>
      <c r="V667">
        <v>28.49</v>
      </c>
      <c r="W667">
        <v>2279.1999999999998</v>
      </c>
      <c r="AH667" s="16"/>
      <c r="AI667" t="s">
        <v>1375</v>
      </c>
    </row>
    <row r="668" spans="1:35" x14ac:dyDescent="0.25">
      <c r="A668" t="s">
        <v>3400</v>
      </c>
      <c r="B668" s="1">
        <v>8</v>
      </c>
      <c r="C668" t="s">
        <v>235</v>
      </c>
      <c r="D668">
        <v>7126212</v>
      </c>
      <c r="E668" t="s">
        <v>3401</v>
      </c>
      <c r="F668" t="s">
        <v>1363</v>
      </c>
      <c r="G668" t="s">
        <v>1364</v>
      </c>
      <c r="H668" s="3" t="s">
        <v>3402</v>
      </c>
      <c r="I668">
        <v>2017</v>
      </c>
      <c r="J668" s="15" t="s">
        <v>3403</v>
      </c>
      <c r="K668">
        <v>2017</v>
      </c>
      <c r="L668" t="s">
        <v>1367</v>
      </c>
      <c r="M668" t="s">
        <v>3404</v>
      </c>
      <c r="N668" t="s">
        <v>3404</v>
      </c>
      <c r="O668" t="s">
        <v>1388</v>
      </c>
      <c r="P668" t="s">
        <v>2299</v>
      </c>
      <c r="Q668">
        <f t="shared" si="14"/>
        <v>100</v>
      </c>
      <c r="R668" t="s">
        <v>2479</v>
      </c>
      <c r="S668" t="s">
        <v>2480</v>
      </c>
      <c r="T668" t="s">
        <v>3300</v>
      </c>
      <c r="U668" s="75">
        <v>100</v>
      </c>
      <c r="V668">
        <v>23</v>
      </c>
      <c r="W668">
        <v>2300</v>
      </c>
      <c r="AH668" s="16"/>
      <c r="AI668" t="s">
        <v>1375</v>
      </c>
    </row>
    <row r="669" spans="1:35" x14ac:dyDescent="0.25">
      <c r="A669" t="s">
        <v>3405</v>
      </c>
      <c r="B669" s="1">
        <v>8</v>
      </c>
      <c r="C669" t="s">
        <v>235</v>
      </c>
      <c r="D669">
        <v>7126212</v>
      </c>
      <c r="E669" t="s">
        <v>3401</v>
      </c>
      <c r="F669" t="s">
        <v>1363</v>
      </c>
      <c r="G669" t="s">
        <v>1364</v>
      </c>
      <c r="H669" s="3" t="s">
        <v>3402</v>
      </c>
      <c r="I669">
        <v>2017</v>
      </c>
      <c r="J669" s="15" t="s">
        <v>3403</v>
      </c>
      <c r="K669">
        <v>2017</v>
      </c>
      <c r="L669" t="s">
        <v>1367</v>
      </c>
      <c r="M669" t="s">
        <v>3404</v>
      </c>
      <c r="N669" t="s">
        <v>3404</v>
      </c>
      <c r="O669" t="s">
        <v>1388</v>
      </c>
      <c r="P669" t="s">
        <v>2299</v>
      </c>
      <c r="Q669">
        <f t="shared" si="14"/>
        <v>100</v>
      </c>
      <c r="R669" t="s">
        <v>2476</v>
      </c>
      <c r="S669" t="s">
        <v>2477</v>
      </c>
      <c r="T669" t="s">
        <v>3393</v>
      </c>
      <c r="U669" s="75">
        <v>100</v>
      </c>
      <c r="V669">
        <v>37.6</v>
      </c>
      <c r="W669">
        <v>3760</v>
      </c>
      <c r="AH669" s="16"/>
      <c r="AI669" t="s">
        <v>1375</v>
      </c>
    </row>
    <row r="670" spans="1:35" x14ac:dyDescent="0.25">
      <c r="A670" t="s">
        <v>3406</v>
      </c>
      <c r="B670" s="1">
        <v>8</v>
      </c>
      <c r="C670" t="s">
        <v>235</v>
      </c>
      <c r="D670">
        <v>7126212</v>
      </c>
      <c r="E670" t="s">
        <v>3401</v>
      </c>
      <c r="F670" t="s">
        <v>1363</v>
      </c>
      <c r="G670" t="s">
        <v>1364</v>
      </c>
      <c r="H670" s="3" t="s">
        <v>3402</v>
      </c>
      <c r="I670">
        <v>2017</v>
      </c>
      <c r="J670" s="15" t="s">
        <v>3403</v>
      </c>
      <c r="K670">
        <v>2017</v>
      </c>
      <c r="L670" t="s">
        <v>1367</v>
      </c>
      <c r="M670" t="s">
        <v>3404</v>
      </c>
      <c r="N670" t="s">
        <v>3404</v>
      </c>
      <c r="O670" t="s">
        <v>1388</v>
      </c>
      <c r="P670" t="s">
        <v>2299</v>
      </c>
      <c r="Q670">
        <f t="shared" si="14"/>
        <v>100</v>
      </c>
      <c r="R670" t="s">
        <v>3310</v>
      </c>
      <c r="S670" t="s">
        <v>3311</v>
      </c>
      <c r="T670" t="s">
        <v>3377</v>
      </c>
      <c r="U670" s="75">
        <v>100</v>
      </c>
      <c r="V670">
        <v>40</v>
      </c>
      <c r="W670">
        <v>4000</v>
      </c>
      <c r="AH670" s="16"/>
      <c r="AI670" t="s">
        <v>1375</v>
      </c>
    </row>
    <row r="671" spans="1:35" x14ac:dyDescent="0.25">
      <c r="A671" t="s">
        <v>3407</v>
      </c>
      <c r="B671" s="1">
        <v>8</v>
      </c>
      <c r="C671" t="s">
        <v>235</v>
      </c>
      <c r="D671">
        <v>7126212</v>
      </c>
      <c r="E671" t="s">
        <v>3401</v>
      </c>
      <c r="F671" t="s">
        <v>1363</v>
      </c>
      <c r="G671" t="s">
        <v>1364</v>
      </c>
      <c r="H671" s="3" t="s">
        <v>3402</v>
      </c>
      <c r="I671">
        <v>2017</v>
      </c>
      <c r="J671" s="15" t="s">
        <v>3403</v>
      </c>
      <c r="K671">
        <v>2017</v>
      </c>
      <c r="L671" t="s">
        <v>1367</v>
      </c>
      <c r="M671" t="s">
        <v>3404</v>
      </c>
      <c r="N671" t="s">
        <v>3404</v>
      </c>
      <c r="O671" t="s">
        <v>1388</v>
      </c>
      <c r="P671" t="s">
        <v>2299</v>
      </c>
      <c r="Q671">
        <f t="shared" si="14"/>
        <v>100</v>
      </c>
      <c r="R671" t="s">
        <v>1381</v>
      </c>
      <c r="S671" t="s">
        <v>1382</v>
      </c>
      <c r="T671" t="s">
        <v>3300</v>
      </c>
      <c r="U671" s="75">
        <v>100</v>
      </c>
      <c r="V671">
        <v>27.94</v>
      </c>
      <c r="W671">
        <v>2794</v>
      </c>
      <c r="AH671" s="16"/>
      <c r="AI671" t="s">
        <v>1375</v>
      </c>
    </row>
    <row r="672" spans="1:35" x14ac:dyDescent="0.25">
      <c r="A672" t="s">
        <v>3408</v>
      </c>
      <c r="B672" s="1">
        <v>8</v>
      </c>
      <c r="C672" t="s">
        <v>235</v>
      </c>
      <c r="D672">
        <v>7683650</v>
      </c>
      <c r="E672" t="s">
        <v>3409</v>
      </c>
      <c r="F672" t="s">
        <v>1363</v>
      </c>
      <c r="G672" t="s">
        <v>1364</v>
      </c>
      <c r="H672" s="3" t="s">
        <v>3197</v>
      </c>
      <c r="I672">
        <v>2018</v>
      </c>
      <c r="J672" s="15" t="s">
        <v>3410</v>
      </c>
      <c r="K672">
        <v>2018</v>
      </c>
      <c r="L672" t="s">
        <v>1367</v>
      </c>
      <c r="M672" t="s">
        <v>3411</v>
      </c>
      <c r="N672" t="s">
        <v>3412</v>
      </c>
      <c r="O672" t="s">
        <v>1388</v>
      </c>
      <c r="P672" t="s">
        <v>1892</v>
      </c>
      <c r="Q672">
        <f t="shared" si="14"/>
        <v>933</v>
      </c>
      <c r="R672" t="s">
        <v>1381</v>
      </c>
      <c r="S672" t="s">
        <v>1382</v>
      </c>
      <c r="T672" t="s">
        <v>3300</v>
      </c>
      <c r="U672" s="75">
        <v>933</v>
      </c>
      <c r="V672">
        <v>28.49</v>
      </c>
      <c r="W672">
        <v>26581.17</v>
      </c>
      <c r="AH672" s="16"/>
      <c r="AI672" t="s">
        <v>1375</v>
      </c>
    </row>
    <row r="673" spans="1:35" x14ac:dyDescent="0.25">
      <c r="A673" t="s">
        <v>3413</v>
      </c>
      <c r="B673" s="1">
        <v>8</v>
      </c>
      <c r="C673" t="s">
        <v>235</v>
      </c>
      <c r="D673">
        <v>8419620</v>
      </c>
      <c r="E673" t="s">
        <v>3414</v>
      </c>
      <c r="F673" t="s">
        <v>1363</v>
      </c>
      <c r="G673" t="s">
        <v>1364</v>
      </c>
      <c r="H673" s="3" t="s">
        <v>3415</v>
      </c>
      <c r="I673">
        <v>2018</v>
      </c>
      <c r="J673" s="15" t="s">
        <v>3416</v>
      </c>
      <c r="K673">
        <v>2018</v>
      </c>
      <c r="L673" t="s">
        <v>1367</v>
      </c>
      <c r="M673" t="s">
        <v>3417</v>
      </c>
      <c r="N673" t="s">
        <v>3418</v>
      </c>
      <c r="O673" t="s">
        <v>1388</v>
      </c>
      <c r="P673" t="s">
        <v>1892</v>
      </c>
      <c r="Q673">
        <f t="shared" si="14"/>
        <v>90</v>
      </c>
      <c r="R673" t="s">
        <v>3310</v>
      </c>
      <c r="S673" t="s">
        <v>3311</v>
      </c>
      <c r="T673" t="s">
        <v>3419</v>
      </c>
      <c r="U673" s="75">
        <v>90</v>
      </c>
      <c r="V673">
        <v>40</v>
      </c>
      <c r="W673">
        <v>3600</v>
      </c>
      <c r="AH673" s="16"/>
      <c r="AI673" t="s">
        <v>1375</v>
      </c>
    </row>
    <row r="674" spans="1:35" x14ac:dyDescent="0.25">
      <c r="A674" t="s">
        <v>3420</v>
      </c>
      <c r="B674" s="1">
        <v>8</v>
      </c>
      <c r="C674" t="s">
        <v>235</v>
      </c>
      <c r="D674">
        <v>8419620</v>
      </c>
      <c r="E674" t="s">
        <v>3414</v>
      </c>
      <c r="F674" t="s">
        <v>1363</v>
      </c>
      <c r="G674" t="s">
        <v>1364</v>
      </c>
      <c r="H674" s="3" t="s">
        <v>3415</v>
      </c>
      <c r="I674">
        <v>2018</v>
      </c>
      <c r="J674" s="15" t="s">
        <v>3416</v>
      </c>
      <c r="K674">
        <v>2018</v>
      </c>
      <c r="L674" t="s">
        <v>1367</v>
      </c>
      <c r="M674" t="s">
        <v>3417</v>
      </c>
      <c r="N674" t="s">
        <v>3418</v>
      </c>
      <c r="O674" t="s">
        <v>1388</v>
      </c>
      <c r="P674" t="s">
        <v>1892</v>
      </c>
      <c r="Q674">
        <f t="shared" si="14"/>
        <v>90</v>
      </c>
      <c r="R674" t="s">
        <v>2102</v>
      </c>
      <c r="S674" t="s">
        <v>2103</v>
      </c>
      <c r="T674" t="s">
        <v>3421</v>
      </c>
      <c r="U674" s="75">
        <v>90</v>
      </c>
      <c r="V674">
        <v>23.5</v>
      </c>
      <c r="W674">
        <v>2115</v>
      </c>
      <c r="AH674" s="16"/>
      <c r="AI674" t="s">
        <v>1375</v>
      </c>
    </row>
    <row r="675" spans="1:35" x14ac:dyDescent="0.25">
      <c r="A675" t="s">
        <v>3422</v>
      </c>
      <c r="B675" s="1">
        <v>8</v>
      </c>
      <c r="C675" t="s">
        <v>235</v>
      </c>
      <c r="D675">
        <v>8155658</v>
      </c>
      <c r="E675" t="s">
        <v>3423</v>
      </c>
      <c r="F675" t="s">
        <v>1363</v>
      </c>
      <c r="G675" t="s">
        <v>1364</v>
      </c>
      <c r="H675" s="3" t="s">
        <v>3424</v>
      </c>
      <c r="I675">
        <v>2018</v>
      </c>
      <c r="J675" s="15" t="s">
        <v>3425</v>
      </c>
      <c r="K675">
        <v>2018</v>
      </c>
      <c r="L675" t="s">
        <v>1367</v>
      </c>
      <c r="M675" t="s">
        <v>3341</v>
      </c>
      <c r="N675" t="s">
        <v>3341</v>
      </c>
      <c r="O675" t="s">
        <v>1388</v>
      </c>
      <c r="P675" t="s">
        <v>2299</v>
      </c>
      <c r="Q675">
        <f t="shared" si="14"/>
        <v>500</v>
      </c>
      <c r="R675" t="s">
        <v>2102</v>
      </c>
      <c r="S675" t="s">
        <v>2103</v>
      </c>
      <c r="T675" t="s">
        <v>3421</v>
      </c>
      <c r="U675" s="75">
        <v>500</v>
      </c>
      <c r="V675">
        <v>23.5</v>
      </c>
      <c r="W675">
        <v>11750</v>
      </c>
      <c r="AH675" s="16"/>
      <c r="AI675" t="s">
        <v>1375</v>
      </c>
    </row>
    <row r="676" spans="1:35" x14ac:dyDescent="0.25">
      <c r="A676" t="s">
        <v>3426</v>
      </c>
      <c r="B676" s="1">
        <v>8</v>
      </c>
      <c r="C676" t="s">
        <v>235</v>
      </c>
      <c r="D676">
        <v>8371520</v>
      </c>
      <c r="E676" t="s">
        <v>3427</v>
      </c>
      <c r="F676" t="s">
        <v>1363</v>
      </c>
      <c r="G676" t="s">
        <v>1364</v>
      </c>
      <c r="H676" s="3" t="s">
        <v>1732</v>
      </c>
      <c r="I676">
        <v>2018</v>
      </c>
      <c r="J676" s="15" t="s">
        <v>3428</v>
      </c>
      <c r="K676">
        <v>2018</v>
      </c>
      <c r="L676" t="s">
        <v>1367</v>
      </c>
      <c r="M676" t="s">
        <v>3429</v>
      </c>
      <c r="N676" t="s">
        <v>3387</v>
      </c>
      <c r="O676" t="s">
        <v>1388</v>
      </c>
      <c r="P676" t="s">
        <v>1892</v>
      </c>
      <c r="Q676">
        <f t="shared" si="14"/>
        <v>50</v>
      </c>
      <c r="R676" t="s">
        <v>2102</v>
      </c>
      <c r="S676" t="s">
        <v>2103</v>
      </c>
      <c r="T676" t="s">
        <v>3430</v>
      </c>
      <c r="U676" s="75">
        <v>50</v>
      </c>
      <c r="V676">
        <v>23.5</v>
      </c>
      <c r="W676">
        <v>1175</v>
      </c>
      <c r="AH676" s="16"/>
      <c r="AI676" t="s">
        <v>1375</v>
      </c>
    </row>
    <row r="677" spans="1:35" x14ac:dyDescent="0.25">
      <c r="A677" t="s">
        <v>3431</v>
      </c>
      <c r="B677" s="1">
        <v>8</v>
      </c>
      <c r="C677" t="s">
        <v>235</v>
      </c>
      <c r="D677">
        <v>10137181</v>
      </c>
      <c r="E677" t="s">
        <v>3432</v>
      </c>
      <c r="F677" t="s">
        <v>1363</v>
      </c>
      <c r="G677" t="s">
        <v>1364</v>
      </c>
      <c r="H677" s="3" t="s">
        <v>3433</v>
      </c>
      <c r="I677">
        <v>2019</v>
      </c>
      <c r="J677" s="15" t="s">
        <v>3434</v>
      </c>
      <c r="K677">
        <v>2019</v>
      </c>
      <c r="L677" t="s">
        <v>1367</v>
      </c>
      <c r="M677" t="s">
        <v>3435</v>
      </c>
      <c r="N677" t="s">
        <v>3435</v>
      </c>
      <c r="O677" t="s">
        <v>1388</v>
      </c>
      <c r="P677" t="s">
        <v>2299</v>
      </c>
      <c r="Q677">
        <f t="shared" si="14"/>
        <v>120</v>
      </c>
      <c r="R677" t="s">
        <v>1381</v>
      </c>
      <c r="S677" t="s">
        <v>1382</v>
      </c>
      <c r="T677" t="s">
        <v>587</v>
      </c>
      <c r="U677" s="75">
        <v>120</v>
      </c>
      <c r="V677">
        <v>27.98</v>
      </c>
      <c r="W677">
        <v>3357.6</v>
      </c>
      <c r="AH677" s="16"/>
      <c r="AI677" t="s">
        <v>1375</v>
      </c>
    </row>
    <row r="678" spans="1:35" x14ac:dyDescent="0.25">
      <c r="A678" t="s">
        <v>3436</v>
      </c>
      <c r="B678" s="1">
        <v>8</v>
      </c>
      <c r="C678" t="s">
        <v>235</v>
      </c>
      <c r="D678">
        <v>10137181</v>
      </c>
      <c r="E678" t="s">
        <v>3432</v>
      </c>
      <c r="F678" t="s">
        <v>1363</v>
      </c>
      <c r="G678" t="s">
        <v>1364</v>
      </c>
      <c r="H678" s="3" t="s">
        <v>3433</v>
      </c>
      <c r="I678">
        <v>2019</v>
      </c>
      <c r="J678" s="15" t="s">
        <v>3434</v>
      </c>
      <c r="K678">
        <v>2019</v>
      </c>
      <c r="L678" t="s">
        <v>1367</v>
      </c>
      <c r="M678" t="s">
        <v>3435</v>
      </c>
      <c r="N678" t="s">
        <v>3435</v>
      </c>
      <c r="O678" t="s">
        <v>1388</v>
      </c>
      <c r="P678" t="s">
        <v>2299</v>
      </c>
      <c r="Q678">
        <f t="shared" si="14"/>
        <v>120</v>
      </c>
      <c r="R678" t="s">
        <v>2102</v>
      </c>
      <c r="S678" t="s">
        <v>2103</v>
      </c>
      <c r="T678" t="s">
        <v>3437</v>
      </c>
      <c r="U678" s="75">
        <v>120</v>
      </c>
      <c r="V678">
        <v>22.25</v>
      </c>
      <c r="W678">
        <v>2670</v>
      </c>
      <c r="AH678" s="16"/>
      <c r="AI678" t="s">
        <v>1375</v>
      </c>
    </row>
    <row r="679" spans="1:35" x14ac:dyDescent="0.25">
      <c r="A679" t="s">
        <v>3438</v>
      </c>
      <c r="B679" s="1">
        <v>8</v>
      </c>
      <c r="C679" t="s">
        <v>235</v>
      </c>
      <c r="D679">
        <v>10795332</v>
      </c>
      <c r="E679" t="s">
        <v>3439</v>
      </c>
      <c r="F679" t="s">
        <v>1363</v>
      </c>
      <c r="G679" t="s">
        <v>1364</v>
      </c>
      <c r="H679" s="3" t="s">
        <v>3440</v>
      </c>
      <c r="I679">
        <v>2019</v>
      </c>
      <c r="J679" s="15" t="s">
        <v>3441</v>
      </c>
      <c r="K679">
        <v>2019</v>
      </c>
      <c r="L679" t="s">
        <v>1367</v>
      </c>
      <c r="M679" t="s">
        <v>3429</v>
      </c>
      <c r="N679" t="s">
        <v>3387</v>
      </c>
      <c r="O679" t="s">
        <v>1388</v>
      </c>
      <c r="P679" t="s">
        <v>1892</v>
      </c>
      <c r="Q679">
        <f t="shared" si="14"/>
        <v>30</v>
      </c>
      <c r="R679" t="s">
        <v>2476</v>
      </c>
      <c r="S679" t="s">
        <v>2477</v>
      </c>
      <c r="T679" t="s">
        <v>237</v>
      </c>
      <c r="U679" s="75">
        <v>30</v>
      </c>
      <c r="V679">
        <v>31.6</v>
      </c>
      <c r="W679">
        <v>948</v>
      </c>
      <c r="AH679" s="16"/>
      <c r="AI679" t="s">
        <v>1375</v>
      </c>
    </row>
    <row r="680" spans="1:35" x14ac:dyDescent="0.25">
      <c r="A680" t="s">
        <v>3442</v>
      </c>
      <c r="B680" s="1">
        <v>8</v>
      </c>
      <c r="C680" t="s">
        <v>235</v>
      </c>
      <c r="D680">
        <v>10795332</v>
      </c>
      <c r="E680" t="s">
        <v>3439</v>
      </c>
      <c r="F680" t="s">
        <v>1363</v>
      </c>
      <c r="G680" t="s">
        <v>1364</v>
      </c>
      <c r="H680" s="3" t="s">
        <v>3440</v>
      </c>
      <c r="I680">
        <v>2019</v>
      </c>
      <c r="J680" s="15" t="s">
        <v>3441</v>
      </c>
      <c r="K680">
        <v>2019</v>
      </c>
      <c r="L680" t="s">
        <v>1367</v>
      </c>
      <c r="M680" t="s">
        <v>3429</v>
      </c>
      <c r="N680" t="s">
        <v>3387</v>
      </c>
      <c r="O680" t="s">
        <v>1388</v>
      </c>
      <c r="P680" t="s">
        <v>1892</v>
      </c>
      <c r="Q680">
        <f t="shared" si="14"/>
        <v>30</v>
      </c>
      <c r="R680" t="s">
        <v>1381</v>
      </c>
      <c r="S680" t="s">
        <v>1382</v>
      </c>
      <c r="T680" t="s">
        <v>3356</v>
      </c>
      <c r="U680" s="75">
        <v>30</v>
      </c>
      <c r="V680">
        <v>21.98</v>
      </c>
      <c r="W680">
        <v>659.4</v>
      </c>
      <c r="AH680" s="16"/>
      <c r="AI680" t="s">
        <v>1375</v>
      </c>
    </row>
    <row r="681" spans="1:35" x14ac:dyDescent="0.25">
      <c r="A681" t="s">
        <v>3443</v>
      </c>
      <c r="B681" s="1">
        <v>8</v>
      </c>
      <c r="C681" t="s">
        <v>235</v>
      </c>
      <c r="D681">
        <v>9779493</v>
      </c>
      <c r="E681" t="s">
        <v>3444</v>
      </c>
      <c r="F681" t="s">
        <v>1363</v>
      </c>
      <c r="G681" t="s">
        <v>1364</v>
      </c>
      <c r="H681" s="3" t="s">
        <v>3445</v>
      </c>
      <c r="I681">
        <v>2019</v>
      </c>
      <c r="J681" s="15" t="s">
        <v>3446</v>
      </c>
      <c r="K681">
        <v>2019</v>
      </c>
      <c r="L681" t="s">
        <v>1367</v>
      </c>
      <c r="M681" t="s">
        <v>3429</v>
      </c>
      <c r="N681" t="s">
        <v>3387</v>
      </c>
      <c r="O681" t="s">
        <v>1388</v>
      </c>
      <c r="P681" t="s">
        <v>1892</v>
      </c>
      <c r="Q681">
        <f t="shared" si="14"/>
        <v>30</v>
      </c>
      <c r="R681" t="s">
        <v>2102</v>
      </c>
      <c r="S681" t="s">
        <v>2103</v>
      </c>
      <c r="T681" t="s">
        <v>3447</v>
      </c>
      <c r="U681" s="75">
        <v>30</v>
      </c>
      <c r="V681">
        <v>22.25</v>
      </c>
      <c r="W681">
        <v>667.5</v>
      </c>
      <c r="AH681" s="16"/>
      <c r="AI681" t="s">
        <v>1375</v>
      </c>
    </row>
    <row r="682" spans="1:35" x14ac:dyDescent="0.25">
      <c r="A682" t="s">
        <v>3448</v>
      </c>
      <c r="B682" s="1">
        <v>8</v>
      </c>
      <c r="C682" t="s">
        <v>235</v>
      </c>
      <c r="D682">
        <v>9784489</v>
      </c>
      <c r="E682" t="s">
        <v>3449</v>
      </c>
      <c r="F682" t="s">
        <v>1363</v>
      </c>
      <c r="G682" t="s">
        <v>1364</v>
      </c>
      <c r="H682" s="3" t="s">
        <v>2646</v>
      </c>
      <c r="I682">
        <v>2019</v>
      </c>
      <c r="J682" s="15" t="s">
        <v>3450</v>
      </c>
      <c r="K682">
        <v>2019</v>
      </c>
      <c r="L682" t="s">
        <v>1367</v>
      </c>
      <c r="M682" t="s">
        <v>3429</v>
      </c>
      <c r="N682" t="s">
        <v>3387</v>
      </c>
      <c r="O682" t="s">
        <v>1388</v>
      </c>
      <c r="P682" t="s">
        <v>1892</v>
      </c>
      <c r="Q682">
        <f t="shared" si="14"/>
        <v>120</v>
      </c>
      <c r="R682" t="s">
        <v>1490</v>
      </c>
      <c r="S682" t="s">
        <v>1491</v>
      </c>
      <c r="T682" t="s">
        <v>394</v>
      </c>
      <c r="U682" s="75">
        <v>120</v>
      </c>
      <c r="V682">
        <v>35.31</v>
      </c>
      <c r="W682">
        <v>4237.2</v>
      </c>
      <c r="AH682" s="16"/>
      <c r="AI682" t="s">
        <v>1375</v>
      </c>
    </row>
    <row r="683" spans="1:35" x14ac:dyDescent="0.25">
      <c r="A683" t="s">
        <v>3451</v>
      </c>
      <c r="B683" s="1">
        <v>8</v>
      </c>
      <c r="C683" t="s">
        <v>235</v>
      </c>
      <c r="D683">
        <v>12036811</v>
      </c>
      <c r="E683" t="s">
        <v>3452</v>
      </c>
      <c r="F683" t="s">
        <v>1363</v>
      </c>
      <c r="G683" t="s">
        <v>1364</v>
      </c>
      <c r="H683" s="3" t="s">
        <v>3453</v>
      </c>
      <c r="I683">
        <v>2020</v>
      </c>
      <c r="J683" s="15" t="s">
        <v>2536</v>
      </c>
      <c r="K683">
        <v>2020</v>
      </c>
      <c r="L683" t="s">
        <v>1367</v>
      </c>
      <c r="M683" t="s">
        <v>3429</v>
      </c>
      <c r="N683" t="s">
        <v>3387</v>
      </c>
      <c r="O683" t="s">
        <v>1388</v>
      </c>
      <c r="P683" t="s">
        <v>1892</v>
      </c>
      <c r="Q683">
        <f t="shared" si="14"/>
        <v>50</v>
      </c>
      <c r="R683" t="s">
        <v>1381</v>
      </c>
      <c r="S683" t="s">
        <v>1382</v>
      </c>
      <c r="T683" t="s">
        <v>3356</v>
      </c>
      <c r="U683" s="75">
        <v>50</v>
      </c>
      <c r="V683">
        <v>22.98</v>
      </c>
      <c r="W683">
        <v>1149</v>
      </c>
      <c r="AH683" s="16"/>
      <c r="AI683" t="s">
        <v>1375</v>
      </c>
    </row>
    <row r="684" spans="1:35" x14ac:dyDescent="0.25">
      <c r="A684" t="s">
        <v>3454</v>
      </c>
      <c r="B684" s="1">
        <v>8</v>
      </c>
      <c r="C684" t="s">
        <v>235</v>
      </c>
      <c r="D684">
        <v>10913882</v>
      </c>
      <c r="E684" t="s">
        <v>3455</v>
      </c>
      <c r="F684" t="s">
        <v>1363</v>
      </c>
      <c r="G684" t="s">
        <v>1364</v>
      </c>
      <c r="H684" s="3" t="s">
        <v>3456</v>
      </c>
      <c r="I684">
        <v>2019</v>
      </c>
      <c r="J684" s="15" t="s">
        <v>3457</v>
      </c>
      <c r="K684">
        <v>2019</v>
      </c>
      <c r="L684" t="s">
        <v>1367</v>
      </c>
      <c r="M684" t="s">
        <v>3303</v>
      </c>
      <c r="N684" t="s">
        <v>3303</v>
      </c>
      <c r="O684" t="s">
        <v>1388</v>
      </c>
      <c r="P684" t="s">
        <v>2299</v>
      </c>
      <c r="Q684">
        <f t="shared" si="14"/>
        <v>500</v>
      </c>
      <c r="R684" t="s">
        <v>2102</v>
      </c>
      <c r="S684" t="s">
        <v>2103</v>
      </c>
      <c r="T684" t="s">
        <v>3458</v>
      </c>
      <c r="U684" s="75">
        <v>500</v>
      </c>
      <c r="V684">
        <v>22</v>
      </c>
      <c r="W684">
        <v>11000</v>
      </c>
      <c r="AH684" s="16"/>
      <c r="AI684" t="s">
        <v>1375</v>
      </c>
    </row>
    <row r="685" spans="1:35" x14ac:dyDescent="0.25">
      <c r="A685" t="s">
        <v>3459</v>
      </c>
      <c r="B685" s="1">
        <v>8</v>
      </c>
      <c r="C685" t="s">
        <v>235</v>
      </c>
      <c r="D685">
        <v>10913882</v>
      </c>
      <c r="E685" t="s">
        <v>3455</v>
      </c>
      <c r="F685" t="s">
        <v>1363</v>
      </c>
      <c r="G685" t="s">
        <v>1364</v>
      </c>
      <c r="H685" s="3" t="s">
        <v>3456</v>
      </c>
      <c r="I685">
        <v>2019</v>
      </c>
      <c r="J685" s="15" t="s">
        <v>3457</v>
      </c>
      <c r="K685">
        <v>2019</v>
      </c>
      <c r="L685" t="s">
        <v>1367</v>
      </c>
      <c r="M685" t="s">
        <v>3303</v>
      </c>
      <c r="N685" t="s">
        <v>3303</v>
      </c>
      <c r="O685" t="s">
        <v>1388</v>
      </c>
      <c r="P685" t="s">
        <v>2299</v>
      </c>
      <c r="Q685">
        <f t="shared" si="14"/>
        <v>500</v>
      </c>
      <c r="R685" t="s">
        <v>1381</v>
      </c>
      <c r="S685" t="s">
        <v>1382</v>
      </c>
      <c r="T685" t="s">
        <v>3356</v>
      </c>
      <c r="U685" s="75">
        <v>500</v>
      </c>
      <c r="V685">
        <v>23.98</v>
      </c>
      <c r="W685">
        <v>11990</v>
      </c>
      <c r="AH685" s="16"/>
      <c r="AI685" t="s">
        <v>1375</v>
      </c>
    </row>
    <row r="686" spans="1:35" x14ac:dyDescent="0.25">
      <c r="A686" t="s">
        <v>3460</v>
      </c>
      <c r="B686" s="1">
        <v>8</v>
      </c>
      <c r="C686" t="s">
        <v>235</v>
      </c>
      <c r="D686">
        <v>10913882</v>
      </c>
      <c r="E686" t="s">
        <v>3455</v>
      </c>
      <c r="F686" t="s">
        <v>1363</v>
      </c>
      <c r="G686" t="s">
        <v>1364</v>
      </c>
      <c r="H686" s="3" t="s">
        <v>3456</v>
      </c>
      <c r="I686">
        <v>2019</v>
      </c>
      <c r="J686" s="15" t="s">
        <v>3457</v>
      </c>
      <c r="K686">
        <v>2019</v>
      </c>
      <c r="L686" t="s">
        <v>1367</v>
      </c>
      <c r="M686" t="s">
        <v>3303</v>
      </c>
      <c r="N686" t="s">
        <v>3303</v>
      </c>
      <c r="O686" t="s">
        <v>1388</v>
      </c>
      <c r="P686" t="s">
        <v>2299</v>
      </c>
      <c r="Q686">
        <f t="shared" si="14"/>
        <v>500</v>
      </c>
      <c r="R686" t="s">
        <v>2016</v>
      </c>
      <c r="S686" t="s">
        <v>2017</v>
      </c>
      <c r="T686" t="s">
        <v>3461</v>
      </c>
      <c r="U686" s="75">
        <v>500</v>
      </c>
      <c r="V686">
        <v>29.71</v>
      </c>
      <c r="W686">
        <v>14855</v>
      </c>
      <c r="AH686" s="16"/>
      <c r="AI686" t="s">
        <v>1375</v>
      </c>
    </row>
    <row r="687" spans="1:35" x14ac:dyDescent="0.25">
      <c r="A687" t="s">
        <v>3462</v>
      </c>
      <c r="B687" s="1">
        <v>8</v>
      </c>
      <c r="C687" t="s">
        <v>235</v>
      </c>
      <c r="D687">
        <v>9445366</v>
      </c>
      <c r="E687" t="s">
        <v>3463</v>
      </c>
      <c r="F687" t="s">
        <v>1363</v>
      </c>
      <c r="G687" t="s">
        <v>1364</v>
      </c>
      <c r="H687" s="3" t="s">
        <v>3464</v>
      </c>
      <c r="I687">
        <v>2018</v>
      </c>
      <c r="J687" s="15" t="s">
        <v>3465</v>
      </c>
      <c r="K687">
        <v>2018</v>
      </c>
      <c r="L687" t="s">
        <v>1367</v>
      </c>
      <c r="M687" t="s">
        <v>3341</v>
      </c>
      <c r="N687" t="s">
        <v>3341</v>
      </c>
      <c r="O687" t="s">
        <v>1388</v>
      </c>
      <c r="P687" t="s">
        <v>2299</v>
      </c>
      <c r="Q687">
        <f t="shared" si="14"/>
        <v>500</v>
      </c>
      <c r="R687" t="s">
        <v>2102</v>
      </c>
      <c r="S687" t="s">
        <v>2103</v>
      </c>
      <c r="T687" t="s">
        <v>3300</v>
      </c>
      <c r="U687" s="75">
        <v>500</v>
      </c>
      <c r="V687">
        <v>23.5</v>
      </c>
      <c r="W687">
        <v>11750</v>
      </c>
      <c r="AH687" s="16"/>
      <c r="AI687" t="s">
        <v>1375</v>
      </c>
    </row>
    <row r="688" spans="1:35" x14ac:dyDescent="0.25">
      <c r="A688" t="s">
        <v>3466</v>
      </c>
      <c r="B688" s="1">
        <v>8</v>
      </c>
      <c r="C688" t="s">
        <v>235</v>
      </c>
      <c r="D688">
        <v>9858407</v>
      </c>
      <c r="E688" t="s">
        <v>3467</v>
      </c>
      <c r="F688" t="s">
        <v>1363</v>
      </c>
      <c r="G688" t="s">
        <v>1364</v>
      </c>
      <c r="H688" s="3" t="s">
        <v>2533</v>
      </c>
      <c r="I688">
        <v>2019</v>
      </c>
      <c r="J688" s="15" t="s">
        <v>2539</v>
      </c>
      <c r="K688">
        <v>2019</v>
      </c>
      <c r="L688" t="s">
        <v>1367</v>
      </c>
      <c r="M688" t="s">
        <v>3429</v>
      </c>
      <c r="N688" t="s">
        <v>3387</v>
      </c>
      <c r="O688" t="s">
        <v>1388</v>
      </c>
      <c r="P688" t="s">
        <v>1892</v>
      </c>
      <c r="Q688">
        <f t="shared" si="14"/>
        <v>80</v>
      </c>
      <c r="R688" t="s">
        <v>2102</v>
      </c>
      <c r="S688" t="s">
        <v>2103</v>
      </c>
      <c r="T688" t="s">
        <v>3447</v>
      </c>
      <c r="U688" s="75">
        <v>80</v>
      </c>
      <c r="V688">
        <v>22.25</v>
      </c>
      <c r="W688">
        <v>1780</v>
      </c>
      <c r="AH688" s="16"/>
      <c r="AI688" t="s">
        <v>1375</v>
      </c>
    </row>
    <row r="689" spans="1:35" x14ac:dyDescent="0.25">
      <c r="A689" t="s">
        <v>3468</v>
      </c>
      <c r="B689" s="1">
        <v>8</v>
      </c>
      <c r="C689" t="s">
        <v>235</v>
      </c>
      <c r="D689">
        <v>11467436</v>
      </c>
      <c r="E689" t="s">
        <v>3469</v>
      </c>
      <c r="F689" t="s">
        <v>1363</v>
      </c>
      <c r="G689" t="s">
        <v>1364</v>
      </c>
      <c r="H689" s="3" t="s">
        <v>1546</v>
      </c>
      <c r="I689">
        <v>2019</v>
      </c>
      <c r="J689" s="15" t="s">
        <v>3470</v>
      </c>
      <c r="K689">
        <v>2019</v>
      </c>
      <c r="L689" t="s">
        <v>1367</v>
      </c>
      <c r="M689" t="s">
        <v>3429</v>
      </c>
      <c r="N689" t="s">
        <v>3387</v>
      </c>
      <c r="O689" t="s">
        <v>1388</v>
      </c>
      <c r="P689" t="s">
        <v>1892</v>
      </c>
      <c r="Q689">
        <f t="shared" si="14"/>
        <v>50</v>
      </c>
      <c r="R689" t="s">
        <v>2102</v>
      </c>
      <c r="S689" t="s">
        <v>2103</v>
      </c>
      <c r="T689" t="s">
        <v>3471</v>
      </c>
      <c r="U689" s="75">
        <v>50</v>
      </c>
      <c r="V689">
        <v>22.5</v>
      </c>
      <c r="W689">
        <v>1125</v>
      </c>
      <c r="AH689" s="16"/>
      <c r="AI689" t="s">
        <v>1375</v>
      </c>
    </row>
    <row r="690" spans="1:35" x14ac:dyDescent="0.25">
      <c r="A690" t="s">
        <v>3472</v>
      </c>
      <c r="B690" s="1">
        <v>8</v>
      </c>
      <c r="C690" t="s">
        <v>235</v>
      </c>
      <c r="D690">
        <v>11467436</v>
      </c>
      <c r="E690" t="s">
        <v>3469</v>
      </c>
      <c r="F690" t="s">
        <v>1363</v>
      </c>
      <c r="G690" t="s">
        <v>1364</v>
      </c>
      <c r="H690" s="3" t="s">
        <v>1546</v>
      </c>
      <c r="I690">
        <v>2019</v>
      </c>
      <c r="J690" s="15" t="s">
        <v>3470</v>
      </c>
      <c r="K690">
        <v>2019</v>
      </c>
      <c r="L690" t="s">
        <v>1367</v>
      </c>
      <c r="M690" t="s">
        <v>3429</v>
      </c>
      <c r="N690" t="s">
        <v>3387</v>
      </c>
      <c r="O690" t="s">
        <v>1388</v>
      </c>
      <c r="P690" t="s">
        <v>1892</v>
      </c>
      <c r="Q690">
        <f t="shared" si="14"/>
        <v>50</v>
      </c>
      <c r="R690" t="s">
        <v>1381</v>
      </c>
      <c r="S690" t="s">
        <v>1382</v>
      </c>
      <c r="T690" t="s">
        <v>3356</v>
      </c>
      <c r="U690" s="75">
        <v>50</v>
      </c>
      <c r="V690">
        <v>22.98</v>
      </c>
      <c r="W690">
        <v>1149</v>
      </c>
      <c r="AH690" s="16"/>
      <c r="AI690" t="s">
        <v>1375</v>
      </c>
    </row>
    <row r="691" spans="1:35" x14ac:dyDescent="0.25">
      <c r="A691" t="s">
        <v>3473</v>
      </c>
      <c r="B691" s="1">
        <v>8</v>
      </c>
      <c r="C691" t="s">
        <v>235</v>
      </c>
      <c r="D691">
        <v>12093726</v>
      </c>
      <c r="E691" t="s">
        <v>3474</v>
      </c>
      <c r="F691" t="s">
        <v>1363</v>
      </c>
      <c r="G691" t="s">
        <v>1364</v>
      </c>
      <c r="H691" s="3" t="s">
        <v>3475</v>
      </c>
      <c r="I691">
        <v>2020</v>
      </c>
      <c r="J691" s="15" t="s">
        <v>1415</v>
      </c>
      <c r="K691">
        <v>2020</v>
      </c>
      <c r="L691" t="s">
        <v>1367</v>
      </c>
      <c r="M691" t="s">
        <v>3411</v>
      </c>
      <c r="N691" t="s">
        <v>3412</v>
      </c>
      <c r="O691" t="s">
        <v>1388</v>
      </c>
      <c r="P691" t="s">
        <v>1892</v>
      </c>
      <c r="Q691">
        <f t="shared" si="14"/>
        <v>194</v>
      </c>
      <c r="R691" t="s">
        <v>2347</v>
      </c>
      <c r="S691" t="s">
        <v>2348</v>
      </c>
      <c r="T691" t="s">
        <v>394</v>
      </c>
      <c r="U691" s="75">
        <v>194</v>
      </c>
      <c r="V691">
        <v>28</v>
      </c>
      <c r="W691">
        <v>5432</v>
      </c>
      <c r="AH691" s="16"/>
      <c r="AI691" t="s">
        <v>1375</v>
      </c>
    </row>
    <row r="692" spans="1:35" x14ac:dyDescent="0.25">
      <c r="A692" t="s">
        <v>3476</v>
      </c>
      <c r="B692" s="1">
        <v>8</v>
      </c>
      <c r="C692" t="s">
        <v>235</v>
      </c>
      <c r="D692">
        <v>12093726</v>
      </c>
      <c r="E692" t="s">
        <v>3474</v>
      </c>
      <c r="F692" t="s">
        <v>1363</v>
      </c>
      <c r="G692" t="s">
        <v>1364</v>
      </c>
      <c r="H692" s="3" t="s">
        <v>3475</v>
      </c>
      <c r="I692">
        <v>2020</v>
      </c>
      <c r="J692" s="15" t="s">
        <v>1415</v>
      </c>
      <c r="K692">
        <v>2020</v>
      </c>
      <c r="L692" t="s">
        <v>1367</v>
      </c>
      <c r="M692" t="s">
        <v>3411</v>
      </c>
      <c r="N692" t="s">
        <v>3412</v>
      </c>
      <c r="O692" t="s">
        <v>1388</v>
      </c>
      <c r="P692" t="s">
        <v>1892</v>
      </c>
      <c r="Q692">
        <f t="shared" si="14"/>
        <v>194</v>
      </c>
      <c r="R692" t="s">
        <v>1381</v>
      </c>
      <c r="S692" t="s">
        <v>1382</v>
      </c>
      <c r="T692" t="s">
        <v>3356</v>
      </c>
      <c r="U692" s="75">
        <v>194</v>
      </c>
      <c r="V692">
        <v>21.49</v>
      </c>
      <c r="W692">
        <v>4169.0600000000004</v>
      </c>
      <c r="AH692" s="16"/>
      <c r="AI692" t="s">
        <v>1375</v>
      </c>
    </row>
    <row r="693" spans="1:35" x14ac:dyDescent="0.25">
      <c r="A693" t="s">
        <v>3477</v>
      </c>
      <c r="B693" s="1">
        <v>8</v>
      </c>
      <c r="C693" t="s">
        <v>235</v>
      </c>
      <c r="D693">
        <v>12082589</v>
      </c>
      <c r="E693" t="s">
        <v>3478</v>
      </c>
      <c r="F693" t="s">
        <v>1363</v>
      </c>
      <c r="G693" t="s">
        <v>1364</v>
      </c>
      <c r="H693" s="3" t="s">
        <v>3479</v>
      </c>
      <c r="I693">
        <v>2020</v>
      </c>
      <c r="J693" s="15" t="s">
        <v>3475</v>
      </c>
      <c r="K693">
        <v>2020</v>
      </c>
      <c r="L693" t="s">
        <v>1367</v>
      </c>
      <c r="M693" t="s">
        <v>3429</v>
      </c>
      <c r="N693" t="s">
        <v>3387</v>
      </c>
      <c r="O693" t="s">
        <v>1388</v>
      </c>
      <c r="P693" t="s">
        <v>1892</v>
      </c>
      <c r="Q693">
        <f t="shared" si="14"/>
        <v>35</v>
      </c>
      <c r="R693" t="s">
        <v>2102</v>
      </c>
      <c r="S693" t="s">
        <v>2103</v>
      </c>
      <c r="T693" t="s">
        <v>3480</v>
      </c>
      <c r="U693" s="75">
        <v>35</v>
      </c>
      <c r="V693">
        <v>22.5</v>
      </c>
      <c r="W693">
        <v>787.5</v>
      </c>
      <c r="AH693" s="16"/>
      <c r="AI693" t="s">
        <v>1375</v>
      </c>
    </row>
    <row r="694" spans="1:35" x14ac:dyDescent="0.25">
      <c r="A694" t="s">
        <v>3481</v>
      </c>
      <c r="B694" s="1">
        <v>8</v>
      </c>
      <c r="C694" t="s">
        <v>235</v>
      </c>
      <c r="D694">
        <v>12082589</v>
      </c>
      <c r="E694" t="s">
        <v>3478</v>
      </c>
      <c r="F694" t="s">
        <v>1363</v>
      </c>
      <c r="G694" t="s">
        <v>1364</v>
      </c>
      <c r="H694" s="3" t="s">
        <v>3479</v>
      </c>
      <c r="I694">
        <v>2020</v>
      </c>
      <c r="J694" s="15" t="s">
        <v>3475</v>
      </c>
      <c r="K694">
        <v>2020</v>
      </c>
      <c r="L694" t="s">
        <v>1367</v>
      </c>
      <c r="M694" t="s">
        <v>3429</v>
      </c>
      <c r="N694" t="s">
        <v>3387</v>
      </c>
      <c r="O694" t="s">
        <v>1388</v>
      </c>
      <c r="P694" t="s">
        <v>1892</v>
      </c>
      <c r="Q694">
        <f t="shared" si="14"/>
        <v>35</v>
      </c>
      <c r="R694" t="s">
        <v>1381</v>
      </c>
      <c r="S694" t="s">
        <v>1382</v>
      </c>
      <c r="T694" t="s">
        <v>3356</v>
      </c>
      <c r="U694" s="75">
        <v>35</v>
      </c>
      <c r="V694">
        <v>21.19</v>
      </c>
      <c r="W694">
        <v>741.65</v>
      </c>
      <c r="AH694" s="16"/>
      <c r="AI694" t="s">
        <v>1375</v>
      </c>
    </row>
    <row r="695" spans="1:35" x14ac:dyDescent="0.25">
      <c r="A695" t="s">
        <v>3482</v>
      </c>
      <c r="B695" s="1">
        <v>8</v>
      </c>
      <c r="C695" t="s">
        <v>235</v>
      </c>
      <c r="D695">
        <v>12161381</v>
      </c>
      <c r="E695" t="s">
        <v>3483</v>
      </c>
      <c r="F695" t="s">
        <v>1363</v>
      </c>
      <c r="G695" t="s">
        <v>1364</v>
      </c>
      <c r="H695" s="3" t="s">
        <v>3484</v>
      </c>
      <c r="I695">
        <v>2020</v>
      </c>
      <c r="J695" s="15" t="s">
        <v>3485</v>
      </c>
      <c r="K695">
        <v>2020</v>
      </c>
      <c r="L695" t="s">
        <v>1367</v>
      </c>
      <c r="M695" t="s">
        <v>3411</v>
      </c>
      <c r="N695" t="s">
        <v>3412</v>
      </c>
      <c r="O695" t="s">
        <v>1388</v>
      </c>
      <c r="P695" t="s">
        <v>1892</v>
      </c>
      <c r="Q695">
        <f t="shared" si="14"/>
        <v>250</v>
      </c>
      <c r="R695" t="s">
        <v>2102</v>
      </c>
      <c r="S695" t="s">
        <v>2103</v>
      </c>
      <c r="T695" t="s">
        <v>3486</v>
      </c>
      <c r="U695" s="75">
        <v>250</v>
      </c>
      <c r="V695">
        <v>21.88</v>
      </c>
      <c r="W695">
        <v>5470</v>
      </c>
      <c r="AH695" s="16"/>
      <c r="AI695" t="s">
        <v>1375</v>
      </c>
    </row>
    <row r="696" spans="1:35" x14ac:dyDescent="0.25">
      <c r="A696" t="s">
        <v>3487</v>
      </c>
      <c r="B696" s="1">
        <v>8</v>
      </c>
      <c r="C696" t="s">
        <v>235</v>
      </c>
      <c r="D696">
        <v>12161381</v>
      </c>
      <c r="E696" t="s">
        <v>3483</v>
      </c>
      <c r="F696" t="s">
        <v>1363</v>
      </c>
      <c r="G696" t="s">
        <v>1364</v>
      </c>
      <c r="H696" s="3" t="s">
        <v>3484</v>
      </c>
      <c r="I696">
        <v>2020</v>
      </c>
      <c r="J696" s="15" t="s">
        <v>3485</v>
      </c>
      <c r="K696">
        <v>2020</v>
      </c>
      <c r="L696" t="s">
        <v>1367</v>
      </c>
      <c r="M696" t="s">
        <v>3411</v>
      </c>
      <c r="N696" t="s">
        <v>3412</v>
      </c>
      <c r="O696" t="s">
        <v>1388</v>
      </c>
      <c r="P696" t="s">
        <v>1892</v>
      </c>
      <c r="Q696">
        <f t="shared" si="14"/>
        <v>250</v>
      </c>
      <c r="R696" t="s">
        <v>1381</v>
      </c>
      <c r="S696" t="s">
        <v>1382</v>
      </c>
      <c r="T696" t="s">
        <v>394</v>
      </c>
      <c r="U696" s="75">
        <v>250</v>
      </c>
      <c r="V696">
        <v>10.99</v>
      </c>
      <c r="W696">
        <v>2747.5</v>
      </c>
      <c r="AH696" s="16"/>
      <c r="AI696" t="s">
        <v>1375</v>
      </c>
    </row>
    <row r="697" spans="1:35" x14ac:dyDescent="0.25">
      <c r="A697" t="s">
        <v>3488</v>
      </c>
      <c r="B697" s="1">
        <v>8</v>
      </c>
      <c r="C697" t="s">
        <v>235</v>
      </c>
      <c r="D697">
        <v>12161381</v>
      </c>
      <c r="E697" t="s">
        <v>3483</v>
      </c>
      <c r="F697" t="s">
        <v>1363</v>
      </c>
      <c r="G697" t="s">
        <v>1364</v>
      </c>
      <c r="H697" s="3" t="s">
        <v>3484</v>
      </c>
      <c r="I697">
        <v>2020</v>
      </c>
      <c r="J697" s="15" t="s">
        <v>3485</v>
      </c>
      <c r="K697">
        <v>2020</v>
      </c>
      <c r="L697" t="s">
        <v>1367</v>
      </c>
      <c r="M697" t="s">
        <v>3411</v>
      </c>
      <c r="N697" t="s">
        <v>3412</v>
      </c>
      <c r="O697" t="s">
        <v>1388</v>
      </c>
      <c r="P697" t="s">
        <v>1892</v>
      </c>
      <c r="Q697">
        <f t="shared" si="14"/>
        <v>250</v>
      </c>
      <c r="R697" t="s">
        <v>2016</v>
      </c>
      <c r="S697" t="s">
        <v>2017</v>
      </c>
      <c r="T697" t="s">
        <v>3489</v>
      </c>
      <c r="U697" s="75">
        <v>250</v>
      </c>
      <c r="V697">
        <v>46</v>
      </c>
      <c r="W697">
        <v>11500</v>
      </c>
      <c r="AH697" s="16"/>
      <c r="AI697" t="s">
        <v>1375</v>
      </c>
    </row>
    <row r="698" spans="1:35" x14ac:dyDescent="0.25">
      <c r="A698" t="s">
        <v>3490</v>
      </c>
      <c r="B698" s="1">
        <v>8</v>
      </c>
      <c r="C698" t="s">
        <v>235</v>
      </c>
      <c r="D698">
        <v>16724097</v>
      </c>
      <c r="E698" t="s">
        <v>3491</v>
      </c>
      <c r="F698" t="s">
        <v>1363</v>
      </c>
      <c r="G698" t="s">
        <v>1364</v>
      </c>
      <c r="H698" s="3" t="s">
        <v>3492</v>
      </c>
      <c r="I698">
        <v>2022</v>
      </c>
      <c r="J698" s="15" t="s">
        <v>1441</v>
      </c>
      <c r="K698">
        <v>2022</v>
      </c>
      <c r="L698" t="s">
        <v>1367</v>
      </c>
      <c r="M698" t="s">
        <v>3386</v>
      </c>
      <c r="N698" t="s">
        <v>3387</v>
      </c>
      <c r="O698" t="s">
        <v>1370</v>
      </c>
      <c r="P698" t="s">
        <v>1892</v>
      </c>
      <c r="Q698">
        <f t="shared" si="14"/>
        <v>100</v>
      </c>
      <c r="R698" t="s">
        <v>2479</v>
      </c>
      <c r="S698" t="s">
        <v>2480</v>
      </c>
      <c r="T698" t="s">
        <v>3493</v>
      </c>
      <c r="U698" s="75">
        <v>100</v>
      </c>
      <c r="V698">
        <v>26.51</v>
      </c>
      <c r="W698">
        <v>2651</v>
      </c>
      <c r="AH698" s="16"/>
      <c r="AI698" t="s">
        <v>1375</v>
      </c>
    </row>
    <row r="699" spans="1:35" x14ac:dyDescent="0.25">
      <c r="A699" t="s">
        <v>3494</v>
      </c>
      <c r="B699" s="1">
        <v>8</v>
      </c>
      <c r="C699" t="s">
        <v>235</v>
      </c>
      <c r="D699">
        <v>8976686</v>
      </c>
      <c r="E699" t="s">
        <v>3495</v>
      </c>
      <c r="F699" t="s">
        <v>1363</v>
      </c>
      <c r="G699" t="s">
        <v>1364</v>
      </c>
      <c r="H699" s="3" t="s">
        <v>3496</v>
      </c>
      <c r="I699">
        <v>2018</v>
      </c>
      <c r="J699" s="15" t="s">
        <v>1719</v>
      </c>
      <c r="K699">
        <v>2018</v>
      </c>
      <c r="L699" t="s">
        <v>1367</v>
      </c>
      <c r="M699" t="s">
        <v>3429</v>
      </c>
      <c r="N699" t="s">
        <v>3387</v>
      </c>
      <c r="O699" t="s">
        <v>1388</v>
      </c>
      <c r="P699" t="s">
        <v>1892</v>
      </c>
      <c r="Q699">
        <f t="shared" si="14"/>
        <v>200</v>
      </c>
      <c r="R699" t="s">
        <v>2102</v>
      </c>
      <c r="S699" t="s">
        <v>2103</v>
      </c>
      <c r="T699" t="s">
        <v>3447</v>
      </c>
      <c r="U699" s="75">
        <v>200</v>
      </c>
      <c r="V699">
        <v>23.5</v>
      </c>
      <c r="W699">
        <v>4700</v>
      </c>
      <c r="AH699" s="16"/>
      <c r="AI699" t="s">
        <v>1375</v>
      </c>
    </row>
    <row r="700" spans="1:35" x14ac:dyDescent="0.25">
      <c r="A700" t="s">
        <v>3497</v>
      </c>
      <c r="B700" s="1">
        <v>8</v>
      </c>
      <c r="C700" t="s">
        <v>235</v>
      </c>
      <c r="D700">
        <v>10384774</v>
      </c>
      <c r="E700" t="s">
        <v>3498</v>
      </c>
      <c r="F700" t="s">
        <v>1363</v>
      </c>
      <c r="G700" t="s">
        <v>1364</v>
      </c>
      <c r="H700" s="3" t="s">
        <v>1561</v>
      </c>
      <c r="I700">
        <v>2019</v>
      </c>
      <c r="J700" s="15" t="s">
        <v>1562</v>
      </c>
      <c r="K700">
        <v>2019</v>
      </c>
      <c r="L700" t="s">
        <v>1367</v>
      </c>
      <c r="M700" t="s">
        <v>3303</v>
      </c>
      <c r="N700" t="s">
        <v>3303</v>
      </c>
      <c r="O700" t="s">
        <v>1388</v>
      </c>
      <c r="P700" t="s">
        <v>2299</v>
      </c>
      <c r="Q700">
        <f t="shared" si="14"/>
        <v>1000</v>
      </c>
      <c r="R700" t="s">
        <v>1381</v>
      </c>
      <c r="S700" t="s">
        <v>1382</v>
      </c>
      <c r="T700" t="s">
        <v>3356</v>
      </c>
      <c r="U700" s="75">
        <v>1000</v>
      </c>
      <c r="V700">
        <v>22.49</v>
      </c>
      <c r="W700">
        <v>22490</v>
      </c>
      <c r="AH700" s="16"/>
      <c r="AI700" t="s">
        <v>1375</v>
      </c>
    </row>
    <row r="701" spans="1:35" x14ac:dyDescent="0.25">
      <c r="A701" t="s">
        <v>3499</v>
      </c>
      <c r="B701" s="1">
        <v>8</v>
      </c>
      <c r="C701" t="s">
        <v>235</v>
      </c>
      <c r="D701">
        <v>10384774</v>
      </c>
      <c r="E701" t="s">
        <v>3498</v>
      </c>
      <c r="F701" t="s">
        <v>1363</v>
      </c>
      <c r="G701" t="s">
        <v>1364</v>
      </c>
      <c r="H701" s="3" t="s">
        <v>1561</v>
      </c>
      <c r="I701">
        <v>2019</v>
      </c>
      <c r="J701" s="15" t="s">
        <v>1562</v>
      </c>
      <c r="K701">
        <v>2019</v>
      </c>
      <c r="L701" t="s">
        <v>1367</v>
      </c>
      <c r="M701" t="s">
        <v>3303</v>
      </c>
      <c r="N701" t="s">
        <v>3303</v>
      </c>
      <c r="O701" t="s">
        <v>1388</v>
      </c>
      <c r="P701" t="s">
        <v>2299</v>
      </c>
      <c r="Q701">
        <f t="shared" si="14"/>
        <v>1000</v>
      </c>
      <c r="R701" t="s">
        <v>2102</v>
      </c>
      <c r="S701" t="s">
        <v>2103</v>
      </c>
      <c r="T701" t="s">
        <v>3500</v>
      </c>
      <c r="U701" s="75">
        <v>1000</v>
      </c>
      <c r="V701">
        <v>22</v>
      </c>
      <c r="W701">
        <v>22000</v>
      </c>
      <c r="AH701" s="16"/>
      <c r="AI701" t="s">
        <v>1375</v>
      </c>
    </row>
    <row r="702" spans="1:35" x14ac:dyDescent="0.25">
      <c r="A702" t="s">
        <v>3501</v>
      </c>
      <c r="B702" s="1">
        <v>8</v>
      </c>
      <c r="C702" t="s">
        <v>235</v>
      </c>
      <c r="D702">
        <v>9603719</v>
      </c>
      <c r="E702" t="s">
        <v>3502</v>
      </c>
      <c r="F702" t="s">
        <v>1363</v>
      </c>
      <c r="G702" t="s">
        <v>1364</v>
      </c>
      <c r="H702" s="3" t="s">
        <v>3503</v>
      </c>
      <c r="I702">
        <v>2019</v>
      </c>
      <c r="J702" s="15" t="s">
        <v>3504</v>
      </c>
      <c r="K702">
        <v>2019</v>
      </c>
      <c r="L702" t="s">
        <v>1367</v>
      </c>
      <c r="M702" t="s">
        <v>3411</v>
      </c>
      <c r="N702" t="s">
        <v>3412</v>
      </c>
      <c r="O702" t="s">
        <v>1388</v>
      </c>
      <c r="P702" t="s">
        <v>1892</v>
      </c>
      <c r="Q702">
        <f t="shared" si="14"/>
        <v>251</v>
      </c>
      <c r="R702" t="s">
        <v>2102</v>
      </c>
      <c r="S702" t="s">
        <v>2103</v>
      </c>
      <c r="T702" t="s">
        <v>3505</v>
      </c>
      <c r="U702" s="75">
        <v>251</v>
      </c>
      <c r="V702">
        <v>23.5</v>
      </c>
      <c r="W702">
        <v>5898.5</v>
      </c>
      <c r="AH702" s="16"/>
      <c r="AI702" t="s">
        <v>1375</v>
      </c>
    </row>
    <row r="703" spans="1:35" x14ac:dyDescent="0.25">
      <c r="A703" t="s">
        <v>3506</v>
      </c>
      <c r="B703" s="1">
        <v>8</v>
      </c>
      <c r="C703" t="s">
        <v>235</v>
      </c>
      <c r="D703">
        <v>9640185</v>
      </c>
      <c r="E703" t="s">
        <v>3507</v>
      </c>
      <c r="F703" t="s">
        <v>1363</v>
      </c>
      <c r="G703" t="s">
        <v>1364</v>
      </c>
      <c r="H703" s="3" t="s">
        <v>1421</v>
      </c>
      <c r="I703">
        <v>2019</v>
      </c>
      <c r="J703" s="15" t="s">
        <v>3508</v>
      </c>
      <c r="K703">
        <v>2019</v>
      </c>
      <c r="L703" t="s">
        <v>1367</v>
      </c>
      <c r="M703" t="s">
        <v>3429</v>
      </c>
      <c r="N703" t="s">
        <v>3387</v>
      </c>
      <c r="O703" t="s">
        <v>1388</v>
      </c>
      <c r="P703" t="s">
        <v>1892</v>
      </c>
      <c r="Q703">
        <f t="shared" si="14"/>
        <v>120</v>
      </c>
      <c r="R703" t="s">
        <v>3310</v>
      </c>
      <c r="S703" t="s">
        <v>3311</v>
      </c>
      <c r="T703" t="s">
        <v>3509</v>
      </c>
      <c r="U703" s="75">
        <v>120</v>
      </c>
      <c r="V703">
        <v>40</v>
      </c>
      <c r="W703">
        <v>4800</v>
      </c>
      <c r="AH703" s="16"/>
      <c r="AI703" t="s">
        <v>1375</v>
      </c>
    </row>
    <row r="704" spans="1:35" x14ac:dyDescent="0.25">
      <c r="A704" t="s">
        <v>3510</v>
      </c>
      <c r="B704" s="1">
        <v>8</v>
      </c>
      <c r="C704" t="s">
        <v>235</v>
      </c>
      <c r="D704">
        <v>11154551</v>
      </c>
      <c r="E704" t="s">
        <v>3082</v>
      </c>
      <c r="F704" t="s">
        <v>1363</v>
      </c>
      <c r="G704" t="s">
        <v>1364</v>
      </c>
      <c r="H704" s="3" t="s">
        <v>3511</v>
      </c>
      <c r="I704">
        <v>2019</v>
      </c>
      <c r="J704" s="15" t="s">
        <v>1640</v>
      </c>
      <c r="K704">
        <v>2019</v>
      </c>
      <c r="L704" t="s">
        <v>1367</v>
      </c>
      <c r="M704" t="s">
        <v>3429</v>
      </c>
      <c r="N704" t="s">
        <v>3387</v>
      </c>
      <c r="O704" t="s">
        <v>1388</v>
      </c>
      <c r="P704" t="s">
        <v>1892</v>
      </c>
      <c r="Q704">
        <f t="shared" si="14"/>
        <v>150</v>
      </c>
      <c r="R704" t="s">
        <v>2102</v>
      </c>
      <c r="S704" t="s">
        <v>2103</v>
      </c>
      <c r="T704" t="s">
        <v>3512</v>
      </c>
      <c r="U704" s="75">
        <v>150</v>
      </c>
      <c r="V704">
        <v>22.5</v>
      </c>
      <c r="W704">
        <v>3375</v>
      </c>
      <c r="AH704" s="16"/>
      <c r="AI704" t="s">
        <v>1375</v>
      </c>
    </row>
    <row r="705" spans="1:35" x14ac:dyDescent="0.25">
      <c r="A705" t="s">
        <v>3513</v>
      </c>
      <c r="B705" s="1">
        <v>8</v>
      </c>
      <c r="C705" t="s">
        <v>235</v>
      </c>
      <c r="D705">
        <v>10091645</v>
      </c>
      <c r="E705" t="s">
        <v>3514</v>
      </c>
      <c r="F705" t="s">
        <v>1363</v>
      </c>
      <c r="G705" t="s">
        <v>1364</v>
      </c>
      <c r="H705" s="3" t="s">
        <v>3515</v>
      </c>
      <c r="I705">
        <v>2019</v>
      </c>
      <c r="J705" s="15" t="s">
        <v>3516</v>
      </c>
      <c r="K705">
        <v>2019</v>
      </c>
      <c r="L705" t="s">
        <v>1367</v>
      </c>
      <c r="M705" t="s">
        <v>3411</v>
      </c>
      <c r="N705" t="s">
        <v>3412</v>
      </c>
      <c r="O705" t="s">
        <v>1388</v>
      </c>
      <c r="P705" t="s">
        <v>1892</v>
      </c>
      <c r="Q705">
        <f t="shared" si="14"/>
        <v>2400</v>
      </c>
      <c r="R705" t="s">
        <v>1381</v>
      </c>
      <c r="S705" t="s">
        <v>1382</v>
      </c>
      <c r="T705" t="s">
        <v>237</v>
      </c>
      <c r="U705" s="75">
        <v>2400</v>
      </c>
      <c r="V705">
        <v>32</v>
      </c>
      <c r="W705">
        <v>76800</v>
      </c>
      <c r="AH705" s="16"/>
      <c r="AI705" t="s">
        <v>1375</v>
      </c>
    </row>
    <row r="706" spans="1:35" x14ac:dyDescent="0.25">
      <c r="A706" t="s">
        <v>3517</v>
      </c>
      <c r="B706" s="1">
        <v>8</v>
      </c>
      <c r="C706" t="s">
        <v>235</v>
      </c>
      <c r="D706">
        <v>10091645</v>
      </c>
      <c r="E706" t="s">
        <v>3514</v>
      </c>
      <c r="F706" t="s">
        <v>1363</v>
      </c>
      <c r="G706" t="s">
        <v>1364</v>
      </c>
      <c r="H706" s="3" t="s">
        <v>3515</v>
      </c>
      <c r="I706">
        <v>2019</v>
      </c>
      <c r="J706" s="15" t="s">
        <v>3516</v>
      </c>
      <c r="K706">
        <v>2019</v>
      </c>
      <c r="L706" t="s">
        <v>1367</v>
      </c>
      <c r="M706" t="s">
        <v>3411</v>
      </c>
      <c r="N706" t="s">
        <v>3412</v>
      </c>
      <c r="O706" t="s">
        <v>1388</v>
      </c>
      <c r="P706" t="s">
        <v>1892</v>
      </c>
      <c r="Q706">
        <f t="shared" ref="Q706:Q769" si="15">U706</f>
        <v>2400</v>
      </c>
      <c r="R706" t="s">
        <v>2102</v>
      </c>
      <c r="S706" t="s">
        <v>2103</v>
      </c>
      <c r="T706" t="s">
        <v>3447</v>
      </c>
      <c r="U706" s="75">
        <v>2400</v>
      </c>
      <c r="V706">
        <v>22.25</v>
      </c>
      <c r="W706">
        <v>53400</v>
      </c>
      <c r="AH706" s="16"/>
      <c r="AI706" t="s">
        <v>1375</v>
      </c>
    </row>
    <row r="707" spans="1:35" x14ac:dyDescent="0.25">
      <c r="A707" t="s">
        <v>3518</v>
      </c>
      <c r="B707" s="1">
        <v>8</v>
      </c>
      <c r="C707" t="s">
        <v>235</v>
      </c>
      <c r="D707">
        <v>10091645</v>
      </c>
      <c r="E707" t="s">
        <v>3514</v>
      </c>
      <c r="F707" t="s">
        <v>1363</v>
      </c>
      <c r="G707" t="s">
        <v>1364</v>
      </c>
      <c r="H707" s="3" t="s">
        <v>3515</v>
      </c>
      <c r="I707">
        <v>2019</v>
      </c>
      <c r="J707" s="15" t="s">
        <v>3516</v>
      </c>
      <c r="K707">
        <v>2019</v>
      </c>
      <c r="L707" t="s">
        <v>1367</v>
      </c>
      <c r="M707" t="s">
        <v>3411</v>
      </c>
      <c r="N707" t="s">
        <v>3412</v>
      </c>
      <c r="O707" t="s">
        <v>1388</v>
      </c>
      <c r="P707" t="s">
        <v>1892</v>
      </c>
      <c r="Q707">
        <f t="shared" si="15"/>
        <v>2400</v>
      </c>
      <c r="R707" t="s">
        <v>2476</v>
      </c>
      <c r="S707" t="s">
        <v>2477</v>
      </c>
      <c r="T707" t="s">
        <v>237</v>
      </c>
      <c r="U707" s="75">
        <v>2400</v>
      </c>
      <c r="V707">
        <v>29.48</v>
      </c>
      <c r="W707">
        <v>70752</v>
      </c>
      <c r="AH707" s="16"/>
      <c r="AI707" t="s">
        <v>1375</v>
      </c>
    </row>
    <row r="708" spans="1:35" x14ac:dyDescent="0.25">
      <c r="A708" t="s">
        <v>3519</v>
      </c>
      <c r="B708" s="1">
        <v>8</v>
      </c>
      <c r="C708" t="s">
        <v>235</v>
      </c>
      <c r="D708">
        <v>12459895</v>
      </c>
      <c r="E708" t="s">
        <v>3520</v>
      </c>
      <c r="F708" t="s">
        <v>1363</v>
      </c>
      <c r="G708" t="s">
        <v>1364</v>
      </c>
      <c r="H708" s="3" t="s">
        <v>1649</v>
      </c>
      <c r="I708">
        <v>2020</v>
      </c>
      <c r="J708" s="15" t="s">
        <v>3521</v>
      </c>
      <c r="K708">
        <v>2020</v>
      </c>
      <c r="L708" t="s">
        <v>1367</v>
      </c>
      <c r="M708" t="s">
        <v>3429</v>
      </c>
      <c r="N708" t="s">
        <v>3387</v>
      </c>
      <c r="O708" t="s">
        <v>1388</v>
      </c>
      <c r="P708" t="s">
        <v>1892</v>
      </c>
      <c r="Q708">
        <f t="shared" si="15"/>
        <v>1000</v>
      </c>
      <c r="R708" t="s">
        <v>3522</v>
      </c>
      <c r="S708" t="s">
        <v>3523</v>
      </c>
      <c r="T708" t="s">
        <v>394</v>
      </c>
      <c r="U708" s="75">
        <v>1000</v>
      </c>
      <c r="V708">
        <v>35.49</v>
      </c>
      <c r="W708">
        <v>35490</v>
      </c>
      <c r="AH708" s="16"/>
      <c r="AI708" t="s">
        <v>1375</v>
      </c>
    </row>
    <row r="709" spans="1:35" x14ac:dyDescent="0.25">
      <c r="A709" t="s">
        <v>3524</v>
      </c>
      <c r="B709" s="1">
        <v>8</v>
      </c>
      <c r="C709" t="s">
        <v>235</v>
      </c>
      <c r="D709">
        <v>12459895</v>
      </c>
      <c r="E709" t="s">
        <v>3520</v>
      </c>
      <c r="F709" t="s">
        <v>1363</v>
      </c>
      <c r="G709" t="s">
        <v>1364</v>
      </c>
      <c r="H709" s="3" t="s">
        <v>1649</v>
      </c>
      <c r="I709">
        <v>2020</v>
      </c>
      <c r="J709" s="15" t="s">
        <v>3521</v>
      </c>
      <c r="K709">
        <v>2020</v>
      </c>
      <c r="L709" t="s">
        <v>1367</v>
      </c>
      <c r="M709" t="s">
        <v>3429</v>
      </c>
      <c r="N709" t="s">
        <v>3387</v>
      </c>
      <c r="O709" t="s">
        <v>1388</v>
      </c>
      <c r="P709" t="s">
        <v>1892</v>
      </c>
      <c r="Q709">
        <f t="shared" si="15"/>
        <v>1000</v>
      </c>
      <c r="R709">
        <v>22339655</v>
      </c>
      <c r="S709" t="s">
        <v>2103</v>
      </c>
      <c r="T709" t="s">
        <v>3437</v>
      </c>
      <c r="U709" s="75">
        <v>1000</v>
      </c>
      <c r="V709">
        <v>21.88</v>
      </c>
      <c r="W709">
        <v>21880</v>
      </c>
      <c r="AH709" s="16"/>
      <c r="AI709" t="s">
        <v>1375</v>
      </c>
    </row>
    <row r="710" spans="1:35" x14ac:dyDescent="0.25">
      <c r="A710" t="s">
        <v>3525</v>
      </c>
      <c r="B710" s="1">
        <v>8</v>
      </c>
      <c r="C710" t="s">
        <v>235</v>
      </c>
      <c r="D710">
        <v>12576581</v>
      </c>
      <c r="E710" t="s">
        <v>3526</v>
      </c>
      <c r="F710" t="s">
        <v>1363</v>
      </c>
      <c r="G710" t="s">
        <v>1364</v>
      </c>
      <c r="H710" s="3" t="s">
        <v>3527</v>
      </c>
      <c r="I710">
        <v>2020</v>
      </c>
      <c r="J710" s="15" t="s">
        <v>3528</v>
      </c>
      <c r="K710">
        <v>2020</v>
      </c>
      <c r="L710" t="s">
        <v>1367</v>
      </c>
      <c r="M710" t="s">
        <v>3429</v>
      </c>
      <c r="N710" t="s">
        <v>3387</v>
      </c>
      <c r="O710" t="s">
        <v>1388</v>
      </c>
      <c r="P710" t="s">
        <v>1892</v>
      </c>
      <c r="Q710">
        <f t="shared" si="15"/>
        <v>80</v>
      </c>
      <c r="R710" t="s">
        <v>2102</v>
      </c>
      <c r="S710" t="s">
        <v>2103</v>
      </c>
      <c r="T710" t="s">
        <v>3437</v>
      </c>
      <c r="U710" s="75">
        <v>80</v>
      </c>
      <c r="V710">
        <v>25</v>
      </c>
      <c r="W710">
        <v>2000</v>
      </c>
      <c r="AH710" s="16"/>
      <c r="AI710" t="s">
        <v>1375</v>
      </c>
    </row>
    <row r="711" spans="1:35" x14ac:dyDescent="0.25">
      <c r="A711" t="s">
        <v>3529</v>
      </c>
      <c r="B711" s="1">
        <v>8</v>
      </c>
      <c r="C711" t="s">
        <v>235</v>
      </c>
      <c r="D711">
        <v>12576581</v>
      </c>
      <c r="E711" t="s">
        <v>3526</v>
      </c>
      <c r="F711" t="s">
        <v>1363</v>
      </c>
      <c r="G711" t="s">
        <v>1364</v>
      </c>
      <c r="H711" s="3" t="s">
        <v>3527</v>
      </c>
      <c r="I711">
        <v>2020</v>
      </c>
      <c r="J711" s="15" t="s">
        <v>3528</v>
      </c>
      <c r="K711">
        <v>2020</v>
      </c>
      <c r="L711" t="s">
        <v>1367</v>
      </c>
      <c r="M711" t="s">
        <v>3429</v>
      </c>
      <c r="N711" t="s">
        <v>3387</v>
      </c>
      <c r="O711" t="s">
        <v>1388</v>
      </c>
      <c r="P711" t="s">
        <v>1892</v>
      </c>
      <c r="Q711">
        <f t="shared" si="15"/>
        <v>80</v>
      </c>
      <c r="R711" t="s">
        <v>1381</v>
      </c>
      <c r="S711" t="s">
        <v>1382</v>
      </c>
      <c r="T711" t="s">
        <v>587</v>
      </c>
      <c r="U711" s="75">
        <v>80</v>
      </c>
      <c r="V711">
        <v>29.98</v>
      </c>
      <c r="W711">
        <v>2398.4</v>
      </c>
      <c r="AH711" s="16"/>
      <c r="AI711" t="s">
        <v>1375</v>
      </c>
    </row>
    <row r="712" spans="1:35" x14ac:dyDescent="0.25">
      <c r="A712" t="s">
        <v>3530</v>
      </c>
      <c r="B712" s="1">
        <v>8</v>
      </c>
      <c r="C712" t="s">
        <v>235</v>
      </c>
      <c r="D712">
        <v>15052931</v>
      </c>
      <c r="E712" t="s">
        <v>3531</v>
      </c>
      <c r="F712" t="s">
        <v>1363</v>
      </c>
      <c r="G712" t="s">
        <v>1364</v>
      </c>
      <c r="H712" s="3" t="s">
        <v>1895</v>
      </c>
      <c r="I712">
        <v>2021</v>
      </c>
      <c r="J712" s="15" t="s">
        <v>1896</v>
      </c>
      <c r="K712">
        <v>2021</v>
      </c>
      <c r="L712" t="s">
        <v>1367</v>
      </c>
      <c r="M712" t="s">
        <v>3386</v>
      </c>
      <c r="N712" t="s">
        <v>3387</v>
      </c>
      <c r="O712" t="s">
        <v>1370</v>
      </c>
      <c r="P712" t="s">
        <v>1892</v>
      </c>
      <c r="Q712">
        <f t="shared" si="15"/>
        <v>30</v>
      </c>
      <c r="R712" t="s">
        <v>1381</v>
      </c>
      <c r="S712" t="s">
        <v>1382</v>
      </c>
      <c r="T712" t="s">
        <v>3532</v>
      </c>
      <c r="U712" s="75">
        <v>30</v>
      </c>
      <c r="V712">
        <v>27.47</v>
      </c>
      <c r="W712">
        <v>824.1</v>
      </c>
      <c r="AH712" s="16"/>
      <c r="AI712" t="s">
        <v>1375</v>
      </c>
    </row>
    <row r="713" spans="1:35" x14ac:dyDescent="0.25">
      <c r="A713" t="s">
        <v>3533</v>
      </c>
      <c r="B713" s="1">
        <v>8</v>
      </c>
      <c r="C713" t="s">
        <v>235</v>
      </c>
      <c r="D713">
        <v>15124665</v>
      </c>
      <c r="E713" t="s">
        <v>3534</v>
      </c>
      <c r="F713" t="s">
        <v>1363</v>
      </c>
      <c r="G713" t="s">
        <v>1364</v>
      </c>
      <c r="H713" s="3" t="s">
        <v>1680</v>
      </c>
      <c r="I713">
        <v>2021</v>
      </c>
      <c r="J713" s="15" t="s">
        <v>1681</v>
      </c>
      <c r="K713">
        <v>2021</v>
      </c>
      <c r="L713" t="s">
        <v>1367</v>
      </c>
      <c r="M713" t="s">
        <v>3386</v>
      </c>
      <c r="N713" t="s">
        <v>3387</v>
      </c>
      <c r="O713" t="s">
        <v>1370</v>
      </c>
      <c r="P713" t="s">
        <v>1892</v>
      </c>
      <c r="Q713">
        <f t="shared" si="15"/>
        <v>10</v>
      </c>
      <c r="R713" t="s">
        <v>2198</v>
      </c>
      <c r="S713" t="s">
        <v>2199</v>
      </c>
      <c r="T713" t="s">
        <v>3186</v>
      </c>
      <c r="U713" s="75">
        <v>10</v>
      </c>
      <c r="V713">
        <v>46.8</v>
      </c>
      <c r="W713">
        <v>468</v>
      </c>
      <c r="AH713" s="16"/>
      <c r="AI713" t="s">
        <v>1375</v>
      </c>
    </row>
    <row r="714" spans="1:35" x14ac:dyDescent="0.25">
      <c r="A714" t="s">
        <v>3535</v>
      </c>
      <c r="B714" s="1">
        <v>8</v>
      </c>
      <c r="C714" t="s">
        <v>235</v>
      </c>
      <c r="D714">
        <v>15889890</v>
      </c>
      <c r="E714" t="s">
        <v>3536</v>
      </c>
      <c r="F714" t="s">
        <v>1363</v>
      </c>
      <c r="G714" t="s">
        <v>1364</v>
      </c>
      <c r="H714" s="3" t="s">
        <v>3537</v>
      </c>
      <c r="I714">
        <v>2021</v>
      </c>
      <c r="J714" s="15" t="s">
        <v>3538</v>
      </c>
      <c r="K714">
        <v>2021</v>
      </c>
      <c r="L714" t="s">
        <v>1367</v>
      </c>
      <c r="M714" t="s">
        <v>3411</v>
      </c>
      <c r="N714" t="s">
        <v>3412</v>
      </c>
      <c r="O714" t="s">
        <v>1388</v>
      </c>
      <c r="P714" t="s">
        <v>1892</v>
      </c>
      <c r="Q714">
        <f t="shared" si="15"/>
        <v>20</v>
      </c>
      <c r="R714" t="s">
        <v>1381</v>
      </c>
      <c r="S714" t="s">
        <v>1382</v>
      </c>
      <c r="T714" t="s">
        <v>3300</v>
      </c>
      <c r="U714" s="75">
        <v>20</v>
      </c>
      <c r="V714">
        <v>11.82</v>
      </c>
      <c r="W714">
        <v>236.4</v>
      </c>
      <c r="AH714" s="16"/>
      <c r="AI714" t="s">
        <v>1375</v>
      </c>
    </row>
    <row r="715" spans="1:35" x14ac:dyDescent="0.25">
      <c r="A715" t="s">
        <v>3539</v>
      </c>
      <c r="B715" s="1">
        <v>8</v>
      </c>
      <c r="C715" t="s">
        <v>235</v>
      </c>
      <c r="D715">
        <v>15890570</v>
      </c>
      <c r="E715" t="s">
        <v>3540</v>
      </c>
      <c r="F715" t="s">
        <v>1363</v>
      </c>
      <c r="G715" t="s">
        <v>1364</v>
      </c>
      <c r="H715" s="3" t="s">
        <v>3541</v>
      </c>
      <c r="I715">
        <v>2021</v>
      </c>
      <c r="J715" s="15" t="s">
        <v>3542</v>
      </c>
      <c r="K715">
        <v>2021</v>
      </c>
      <c r="L715" t="s">
        <v>1367</v>
      </c>
      <c r="M715" t="s">
        <v>3386</v>
      </c>
      <c r="N715" t="s">
        <v>3387</v>
      </c>
      <c r="O715" t="s">
        <v>1388</v>
      </c>
      <c r="P715" t="s">
        <v>1892</v>
      </c>
      <c r="Q715">
        <f t="shared" si="15"/>
        <v>24</v>
      </c>
      <c r="R715" t="s">
        <v>2198</v>
      </c>
      <c r="S715" t="s">
        <v>2199</v>
      </c>
      <c r="T715" t="s">
        <v>3186</v>
      </c>
      <c r="U715" s="75">
        <v>24</v>
      </c>
      <c r="V715">
        <v>38</v>
      </c>
      <c r="W715">
        <v>912</v>
      </c>
      <c r="AH715" s="16"/>
      <c r="AI715" t="s">
        <v>1375</v>
      </c>
    </row>
    <row r="716" spans="1:35" x14ac:dyDescent="0.25">
      <c r="A716" t="s">
        <v>3543</v>
      </c>
      <c r="B716" s="1">
        <v>8</v>
      </c>
      <c r="C716" t="s">
        <v>235</v>
      </c>
      <c r="D716">
        <v>13311174</v>
      </c>
      <c r="E716" t="s">
        <v>3544</v>
      </c>
      <c r="F716" t="s">
        <v>1363</v>
      </c>
      <c r="G716" t="s">
        <v>1364</v>
      </c>
      <c r="H716" s="3" t="s">
        <v>3545</v>
      </c>
      <c r="I716">
        <v>2020</v>
      </c>
      <c r="J716" s="15" t="s">
        <v>3546</v>
      </c>
      <c r="K716">
        <v>2020</v>
      </c>
      <c r="L716" t="s">
        <v>1367</v>
      </c>
      <c r="M716" t="s">
        <v>3411</v>
      </c>
      <c r="N716" t="s">
        <v>3412</v>
      </c>
      <c r="O716" t="s">
        <v>1388</v>
      </c>
      <c r="P716" t="s">
        <v>1892</v>
      </c>
      <c r="Q716">
        <f t="shared" si="15"/>
        <v>100</v>
      </c>
      <c r="R716" t="s">
        <v>1381</v>
      </c>
      <c r="S716" t="s">
        <v>1382</v>
      </c>
      <c r="T716" t="s">
        <v>394</v>
      </c>
      <c r="U716" s="75">
        <v>100</v>
      </c>
      <c r="V716">
        <v>27.47</v>
      </c>
      <c r="W716">
        <v>2747</v>
      </c>
      <c r="AH716" s="16"/>
      <c r="AI716" t="s">
        <v>1375</v>
      </c>
    </row>
    <row r="717" spans="1:35" x14ac:dyDescent="0.25">
      <c r="A717" t="s">
        <v>3547</v>
      </c>
      <c r="B717" s="1">
        <v>8</v>
      </c>
      <c r="C717" t="s">
        <v>235</v>
      </c>
      <c r="D717">
        <v>13311174</v>
      </c>
      <c r="E717" t="s">
        <v>3544</v>
      </c>
      <c r="F717" t="s">
        <v>1363</v>
      </c>
      <c r="G717" t="s">
        <v>1364</v>
      </c>
      <c r="H717" s="3" t="s">
        <v>3545</v>
      </c>
      <c r="I717">
        <v>2020</v>
      </c>
      <c r="J717" s="15" t="s">
        <v>3546</v>
      </c>
      <c r="K717">
        <v>2020</v>
      </c>
      <c r="L717" t="s">
        <v>1367</v>
      </c>
      <c r="M717" t="s">
        <v>3411</v>
      </c>
      <c r="N717" t="s">
        <v>3412</v>
      </c>
      <c r="O717" t="s">
        <v>1388</v>
      </c>
      <c r="P717" t="s">
        <v>1892</v>
      </c>
      <c r="Q717">
        <f t="shared" si="15"/>
        <v>100</v>
      </c>
      <c r="R717" t="s">
        <v>2476</v>
      </c>
      <c r="S717" t="s">
        <v>2477</v>
      </c>
      <c r="T717" t="s">
        <v>237</v>
      </c>
      <c r="U717" s="75">
        <v>100</v>
      </c>
      <c r="V717">
        <v>28.8</v>
      </c>
      <c r="W717">
        <v>2880</v>
      </c>
      <c r="AH717" s="16"/>
      <c r="AI717" t="s">
        <v>1375</v>
      </c>
    </row>
    <row r="718" spans="1:35" x14ac:dyDescent="0.25">
      <c r="A718" t="s">
        <v>3548</v>
      </c>
      <c r="B718" s="1">
        <v>8</v>
      </c>
      <c r="C718" t="s">
        <v>235</v>
      </c>
      <c r="D718">
        <v>14713845</v>
      </c>
      <c r="E718" t="s">
        <v>3549</v>
      </c>
      <c r="F718" t="s">
        <v>1363</v>
      </c>
      <c r="G718" t="s">
        <v>1364</v>
      </c>
      <c r="H718" s="3" t="s">
        <v>3550</v>
      </c>
      <c r="I718">
        <v>2021</v>
      </c>
      <c r="J718" s="15" t="s">
        <v>3551</v>
      </c>
      <c r="K718">
        <v>2021</v>
      </c>
      <c r="L718" t="s">
        <v>1367</v>
      </c>
      <c r="M718" t="s">
        <v>3386</v>
      </c>
      <c r="N718" t="s">
        <v>3387</v>
      </c>
      <c r="O718" t="s">
        <v>1388</v>
      </c>
      <c r="P718" t="s">
        <v>1892</v>
      </c>
      <c r="Q718">
        <f t="shared" si="15"/>
        <v>1000</v>
      </c>
      <c r="R718" t="s">
        <v>1381</v>
      </c>
      <c r="S718" t="s">
        <v>1382</v>
      </c>
      <c r="T718" t="s">
        <v>394</v>
      </c>
      <c r="U718" s="75">
        <v>1000</v>
      </c>
      <c r="V718">
        <v>27.47</v>
      </c>
      <c r="W718">
        <v>27470</v>
      </c>
      <c r="AH718" s="16"/>
      <c r="AI718" t="s">
        <v>1375</v>
      </c>
    </row>
    <row r="719" spans="1:35" x14ac:dyDescent="0.25">
      <c r="A719" t="s">
        <v>3552</v>
      </c>
      <c r="B719" s="1">
        <v>8</v>
      </c>
      <c r="C719" t="s">
        <v>235</v>
      </c>
      <c r="D719">
        <v>12682713</v>
      </c>
      <c r="E719" t="s">
        <v>3553</v>
      </c>
      <c r="F719" t="s">
        <v>1363</v>
      </c>
      <c r="G719" t="s">
        <v>1364</v>
      </c>
      <c r="H719" s="3" t="s">
        <v>3554</v>
      </c>
      <c r="I719">
        <v>2020</v>
      </c>
      <c r="J719" s="15" t="s">
        <v>3555</v>
      </c>
      <c r="K719">
        <v>2020</v>
      </c>
      <c r="L719" t="s">
        <v>1367</v>
      </c>
      <c r="M719" t="s">
        <v>3429</v>
      </c>
      <c r="N719" t="s">
        <v>3387</v>
      </c>
      <c r="O719" t="s">
        <v>1388</v>
      </c>
      <c r="P719" t="s">
        <v>1892</v>
      </c>
      <c r="Q719">
        <f t="shared" si="15"/>
        <v>25</v>
      </c>
      <c r="R719" t="s">
        <v>1381</v>
      </c>
      <c r="S719" t="s">
        <v>1382</v>
      </c>
      <c r="T719" t="s">
        <v>394</v>
      </c>
      <c r="U719" s="75">
        <v>25</v>
      </c>
      <c r="V719">
        <v>35.979999999999997</v>
      </c>
      <c r="W719">
        <v>899.5</v>
      </c>
      <c r="AH719" s="16"/>
      <c r="AI719" t="s">
        <v>1375</v>
      </c>
    </row>
    <row r="720" spans="1:35" x14ac:dyDescent="0.25">
      <c r="A720" t="s">
        <v>3556</v>
      </c>
      <c r="B720" s="1">
        <v>8</v>
      </c>
      <c r="C720" t="s">
        <v>235</v>
      </c>
      <c r="D720">
        <v>14696037</v>
      </c>
      <c r="E720" t="s">
        <v>3557</v>
      </c>
      <c r="F720" t="s">
        <v>1363</v>
      </c>
      <c r="G720" t="s">
        <v>1364</v>
      </c>
      <c r="H720" s="3" t="s">
        <v>1915</v>
      </c>
      <c r="I720">
        <v>2021</v>
      </c>
      <c r="J720" s="15" t="s">
        <v>1400</v>
      </c>
      <c r="K720">
        <v>2021</v>
      </c>
      <c r="L720" t="s">
        <v>1367</v>
      </c>
      <c r="M720" t="s">
        <v>3386</v>
      </c>
      <c r="N720" t="s">
        <v>3387</v>
      </c>
      <c r="O720" t="s">
        <v>1388</v>
      </c>
      <c r="P720" t="s">
        <v>1892</v>
      </c>
      <c r="Q720">
        <f t="shared" si="15"/>
        <v>42</v>
      </c>
      <c r="R720" t="s">
        <v>2198</v>
      </c>
      <c r="S720" t="s">
        <v>2199</v>
      </c>
      <c r="T720" t="s">
        <v>3186</v>
      </c>
      <c r="U720" s="75">
        <v>42</v>
      </c>
      <c r="V720">
        <v>28.5</v>
      </c>
      <c r="W720">
        <v>1197</v>
      </c>
      <c r="AH720" s="16"/>
      <c r="AI720" t="s">
        <v>1375</v>
      </c>
    </row>
    <row r="721" spans="1:35" x14ac:dyDescent="0.25">
      <c r="A721" t="s">
        <v>3558</v>
      </c>
      <c r="B721" s="1">
        <v>8</v>
      </c>
      <c r="C721" t="s">
        <v>235</v>
      </c>
      <c r="D721">
        <v>14696037</v>
      </c>
      <c r="E721" t="s">
        <v>3557</v>
      </c>
      <c r="F721" t="s">
        <v>1363</v>
      </c>
      <c r="G721" t="s">
        <v>1364</v>
      </c>
      <c r="H721" s="3" t="s">
        <v>1915</v>
      </c>
      <c r="I721">
        <v>2021</v>
      </c>
      <c r="J721" s="15" t="s">
        <v>1400</v>
      </c>
      <c r="K721">
        <v>2021</v>
      </c>
      <c r="L721" t="s">
        <v>1367</v>
      </c>
      <c r="M721" t="s">
        <v>3386</v>
      </c>
      <c r="N721" t="s">
        <v>3387</v>
      </c>
      <c r="O721" t="s">
        <v>1388</v>
      </c>
      <c r="P721" t="s">
        <v>1892</v>
      </c>
      <c r="Q721">
        <f t="shared" si="15"/>
        <v>42</v>
      </c>
      <c r="R721" t="s">
        <v>1381</v>
      </c>
      <c r="S721" t="s">
        <v>1382</v>
      </c>
      <c r="T721" t="s">
        <v>394</v>
      </c>
      <c r="U721" s="75">
        <v>42</v>
      </c>
      <c r="V721">
        <v>27.47</v>
      </c>
      <c r="W721">
        <v>1153.74</v>
      </c>
      <c r="AH721" s="16"/>
      <c r="AI721" t="s">
        <v>1375</v>
      </c>
    </row>
    <row r="722" spans="1:35" x14ac:dyDescent="0.25">
      <c r="A722" t="s">
        <v>3559</v>
      </c>
      <c r="B722" s="1">
        <v>8</v>
      </c>
      <c r="C722" t="s">
        <v>235</v>
      </c>
      <c r="D722">
        <v>13957104</v>
      </c>
      <c r="E722" t="s">
        <v>3560</v>
      </c>
      <c r="F722" t="s">
        <v>1363</v>
      </c>
      <c r="G722" t="s">
        <v>1364</v>
      </c>
      <c r="H722" s="3" t="s">
        <v>3561</v>
      </c>
      <c r="I722">
        <v>2021</v>
      </c>
      <c r="J722" s="15" t="s">
        <v>3562</v>
      </c>
      <c r="K722">
        <v>2021</v>
      </c>
      <c r="L722" t="s">
        <v>1367</v>
      </c>
      <c r="M722" t="s">
        <v>3386</v>
      </c>
      <c r="N722" t="s">
        <v>3387</v>
      </c>
      <c r="O722" t="s">
        <v>1388</v>
      </c>
      <c r="P722" t="s">
        <v>1892</v>
      </c>
      <c r="Q722">
        <f t="shared" si="15"/>
        <v>10</v>
      </c>
      <c r="R722" t="s">
        <v>2102</v>
      </c>
      <c r="S722" t="s">
        <v>2103</v>
      </c>
      <c r="T722" t="s">
        <v>3563</v>
      </c>
      <c r="U722" s="75">
        <v>10</v>
      </c>
      <c r="V722">
        <v>22.5</v>
      </c>
      <c r="W722">
        <v>225</v>
      </c>
      <c r="AH722" s="16"/>
      <c r="AI722" t="s">
        <v>1375</v>
      </c>
    </row>
    <row r="723" spans="1:35" x14ac:dyDescent="0.25">
      <c r="A723" t="s">
        <v>3564</v>
      </c>
      <c r="B723" s="1">
        <v>8</v>
      </c>
      <c r="C723" t="s">
        <v>235</v>
      </c>
      <c r="D723">
        <v>13957104</v>
      </c>
      <c r="E723" t="s">
        <v>3560</v>
      </c>
      <c r="F723" t="s">
        <v>1363</v>
      </c>
      <c r="G723" t="s">
        <v>1364</v>
      </c>
      <c r="H723" s="3" t="s">
        <v>3561</v>
      </c>
      <c r="I723">
        <v>2021</v>
      </c>
      <c r="J723" s="15" t="s">
        <v>3562</v>
      </c>
      <c r="K723">
        <v>2021</v>
      </c>
      <c r="L723" t="s">
        <v>1367</v>
      </c>
      <c r="M723" t="s">
        <v>3386</v>
      </c>
      <c r="N723" t="s">
        <v>3387</v>
      </c>
      <c r="O723" t="s">
        <v>1388</v>
      </c>
      <c r="P723" t="s">
        <v>1892</v>
      </c>
      <c r="Q723">
        <f t="shared" si="15"/>
        <v>10</v>
      </c>
      <c r="R723" t="s">
        <v>1381</v>
      </c>
      <c r="S723" t="s">
        <v>1382</v>
      </c>
      <c r="T723" t="s">
        <v>394</v>
      </c>
      <c r="U723" s="75">
        <v>10</v>
      </c>
      <c r="V723">
        <v>27.47</v>
      </c>
      <c r="W723">
        <v>274.7</v>
      </c>
      <c r="AH723" s="16"/>
      <c r="AI723" t="s">
        <v>1375</v>
      </c>
    </row>
    <row r="724" spans="1:35" x14ac:dyDescent="0.25">
      <c r="A724" t="s">
        <v>3565</v>
      </c>
      <c r="B724" s="1">
        <v>8</v>
      </c>
      <c r="C724" t="s">
        <v>235</v>
      </c>
      <c r="D724">
        <v>13440365</v>
      </c>
      <c r="E724" t="s">
        <v>3566</v>
      </c>
      <c r="F724" t="s">
        <v>1363</v>
      </c>
      <c r="G724" t="s">
        <v>1364</v>
      </c>
      <c r="H724" s="3" t="s">
        <v>3567</v>
      </c>
      <c r="I724">
        <v>2020</v>
      </c>
      <c r="J724" s="15" t="s">
        <v>3568</v>
      </c>
      <c r="K724">
        <v>2020</v>
      </c>
      <c r="L724" t="s">
        <v>1367</v>
      </c>
      <c r="M724" t="s">
        <v>3429</v>
      </c>
      <c r="N724" t="s">
        <v>3387</v>
      </c>
      <c r="O724" t="s">
        <v>1388</v>
      </c>
      <c r="P724" t="s">
        <v>1892</v>
      </c>
      <c r="Q724">
        <f t="shared" si="15"/>
        <v>50</v>
      </c>
      <c r="R724" t="s">
        <v>3522</v>
      </c>
      <c r="S724" t="s">
        <v>3523</v>
      </c>
      <c r="T724" t="s">
        <v>394</v>
      </c>
      <c r="U724" s="75">
        <v>50</v>
      </c>
      <c r="V724">
        <v>27.47</v>
      </c>
      <c r="W724">
        <v>1373.5</v>
      </c>
      <c r="AH724" s="16"/>
      <c r="AI724" t="s">
        <v>1375</v>
      </c>
    </row>
    <row r="725" spans="1:35" x14ac:dyDescent="0.25">
      <c r="A725" t="s">
        <v>3569</v>
      </c>
      <c r="B725" s="1">
        <v>8</v>
      </c>
      <c r="C725" t="s">
        <v>235</v>
      </c>
      <c r="D725">
        <v>14799839</v>
      </c>
      <c r="E725" t="s">
        <v>3570</v>
      </c>
      <c r="F725" t="s">
        <v>1363</v>
      </c>
      <c r="G725" t="s">
        <v>1364</v>
      </c>
      <c r="H725" s="3" t="s">
        <v>2014</v>
      </c>
      <c r="I725">
        <v>2021</v>
      </c>
      <c r="J725" s="15" t="s">
        <v>3571</v>
      </c>
      <c r="K725">
        <v>2021</v>
      </c>
      <c r="L725" t="s">
        <v>1367</v>
      </c>
      <c r="M725" t="s">
        <v>3386</v>
      </c>
      <c r="N725" t="s">
        <v>3387</v>
      </c>
      <c r="O725" t="s">
        <v>1388</v>
      </c>
      <c r="P725" t="s">
        <v>1892</v>
      </c>
      <c r="Q725">
        <f t="shared" si="15"/>
        <v>50</v>
      </c>
      <c r="R725" t="s">
        <v>1381</v>
      </c>
      <c r="S725" t="s">
        <v>1382</v>
      </c>
      <c r="T725" t="s">
        <v>394</v>
      </c>
      <c r="U725" s="75">
        <v>50</v>
      </c>
      <c r="V725">
        <v>27.47</v>
      </c>
      <c r="W725">
        <v>1373.5</v>
      </c>
      <c r="AH725" s="16"/>
      <c r="AI725" t="s">
        <v>1375</v>
      </c>
    </row>
    <row r="726" spans="1:35" x14ac:dyDescent="0.25">
      <c r="A726" t="s">
        <v>3572</v>
      </c>
      <c r="B726" s="1">
        <v>8</v>
      </c>
      <c r="C726" t="s">
        <v>235</v>
      </c>
      <c r="D726">
        <v>14043815</v>
      </c>
      <c r="E726" t="s">
        <v>1814</v>
      </c>
      <c r="F726" t="s">
        <v>1363</v>
      </c>
      <c r="G726" t="s">
        <v>1364</v>
      </c>
      <c r="H726" s="3" t="s">
        <v>1815</v>
      </c>
      <c r="I726">
        <v>2021</v>
      </c>
      <c r="J726" s="15" t="s">
        <v>1816</v>
      </c>
      <c r="K726">
        <v>2021</v>
      </c>
      <c r="L726" t="s">
        <v>1367</v>
      </c>
      <c r="M726" t="s">
        <v>3386</v>
      </c>
      <c r="N726" t="s">
        <v>3387</v>
      </c>
      <c r="O726" t="s">
        <v>1388</v>
      </c>
      <c r="P726" t="s">
        <v>1892</v>
      </c>
      <c r="Q726">
        <f t="shared" si="15"/>
        <v>1000</v>
      </c>
      <c r="R726" t="s">
        <v>3522</v>
      </c>
      <c r="S726" t="s">
        <v>3523</v>
      </c>
      <c r="T726" t="s">
        <v>3356</v>
      </c>
      <c r="U726" s="75">
        <v>1000</v>
      </c>
      <c r="V726">
        <v>22.48</v>
      </c>
      <c r="W726">
        <v>22480</v>
      </c>
      <c r="AH726" s="16"/>
      <c r="AI726" t="s">
        <v>1375</v>
      </c>
    </row>
    <row r="727" spans="1:35" x14ac:dyDescent="0.25">
      <c r="A727" t="s">
        <v>3573</v>
      </c>
      <c r="B727" s="1">
        <v>8</v>
      </c>
      <c r="C727" t="s">
        <v>235</v>
      </c>
      <c r="D727">
        <v>15585077</v>
      </c>
      <c r="E727" t="s">
        <v>2692</v>
      </c>
      <c r="F727" t="s">
        <v>1363</v>
      </c>
      <c r="G727" t="s">
        <v>1364</v>
      </c>
      <c r="H727" s="3" t="s">
        <v>1885</v>
      </c>
      <c r="I727">
        <v>2021</v>
      </c>
      <c r="J727" s="15" t="s">
        <v>1963</v>
      </c>
      <c r="K727">
        <v>2021</v>
      </c>
      <c r="L727" t="s">
        <v>1367</v>
      </c>
      <c r="M727" t="s">
        <v>3386</v>
      </c>
      <c r="N727" t="s">
        <v>3387</v>
      </c>
      <c r="O727" t="s">
        <v>1388</v>
      </c>
      <c r="P727" t="s">
        <v>1892</v>
      </c>
      <c r="Q727">
        <f t="shared" si="15"/>
        <v>50</v>
      </c>
      <c r="R727" t="s">
        <v>2479</v>
      </c>
      <c r="S727" t="s">
        <v>2480</v>
      </c>
      <c r="T727" t="s">
        <v>3493</v>
      </c>
      <c r="U727" s="75">
        <v>50</v>
      </c>
      <c r="V727">
        <v>40</v>
      </c>
      <c r="W727">
        <v>2000</v>
      </c>
      <c r="AH727" s="16"/>
      <c r="AI727" t="s">
        <v>1375</v>
      </c>
    </row>
    <row r="728" spans="1:35" x14ac:dyDescent="0.25">
      <c r="A728" t="s">
        <v>3574</v>
      </c>
      <c r="B728" s="1">
        <v>8</v>
      </c>
      <c r="C728" t="s">
        <v>235</v>
      </c>
      <c r="D728">
        <v>13393154</v>
      </c>
      <c r="E728" t="s">
        <v>3575</v>
      </c>
      <c r="F728" t="s">
        <v>3576</v>
      </c>
      <c r="G728" t="s">
        <v>1364</v>
      </c>
      <c r="H728" s="3" t="s">
        <v>3577</v>
      </c>
      <c r="I728">
        <v>2020</v>
      </c>
      <c r="J728" s="15" t="s">
        <v>3577</v>
      </c>
      <c r="K728">
        <v>2020</v>
      </c>
      <c r="L728" t="s">
        <v>1367</v>
      </c>
      <c r="M728" t="s">
        <v>3429</v>
      </c>
      <c r="N728" t="s">
        <v>3578</v>
      </c>
      <c r="O728" t="s">
        <v>1370</v>
      </c>
      <c r="P728" t="s">
        <v>1892</v>
      </c>
      <c r="Q728">
        <f t="shared" si="15"/>
        <v>300</v>
      </c>
      <c r="R728" t="s">
        <v>1381</v>
      </c>
      <c r="S728" t="s">
        <v>1382</v>
      </c>
      <c r="T728" t="s">
        <v>237</v>
      </c>
      <c r="U728" s="75">
        <v>300</v>
      </c>
      <c r="V728">
        <v>27.47</v>
      </c>
      <c r="W728">
        <v>8241</v>
      </c>
      <c r="AH728" s="16"/>
      <c r="AI728" t="s">
        <v>1375</v>
      </c>
    </row>
    <row r="729" spans="1:35" x14ac:dyDescent="0.25">
      <c r="A729" t="s">
        <v>3579</v>
      </c>
      <c r="B729" s="1">
        <v>8</v>
      </c>
      <c r="C729" t="s">
        <v>235</v>
      </c>
      <c r="D729">
        <v>13393154</v>
      </c>
      <c r="E729" t="s">
        <v>3575</v>
      </c>
      <c r="F729" t="s">
        <v>3576</v>
      </c>
      <c r="G729" t="s">
        <v>1364</v>
      </c>
      <c r="H729" s="3" t="s">
        <v>3577</v>
      </c>
      <c r="I729">
        <v>2020</v>
      </c>
      <c r="J729" s="15" t="s">
        <v>3577</v>
      </c>
      <c r="K729">
        <v>2020</v>
      </c>
      <c r="L729" t="s">
        <v>1367</v>
      </c>
      <c r="M729" t="s">
        <v>3429</v>
      </c>
      <c r="N729" t="s">
        <v>3578</v>
      </c>
      <c r="O729" t="s">
        <v>1370</v>
      </c>
      <c r="P729" t="s">
        <v>1892</v>
      </c>
      <c r="Q729">
        <f t="shared" si="15"/>
        <v>300</v>
      </c>
      <c r="R729" t="s">
        <v>2102</v>
      </c>
      <c r="S729" t="s">
        <v>2103</v>
      </c>
      <c r="T729" t="s">
        <v>3437</v>
      </c>
      <c r="U729" s="75">
        <v>300</v>
      </c>
      <c r="V729">
        <v>22.5</v>
      </c>
      <c r="W729">
        <v>6750</v>
      </c>
      <c r="AH729" s="16"/>
      <c r="AI729" t="s">
        <v>1375</v>
      </c>
    </row>
    <row r="730" spans="1:35" x14ac:dyDescent="0.25">
      <c r="A730" t="s">
        <v>3580</v>
      </c>
      <c r="B730" s="1">
        <v>8</v>
      </c>
      <c r="C730" t="s">
        <v>235</v>
      </c>
      <c r="D730">
        <v>7573332</v>
      </c>
      <c r="E730" t="s">
        <v>3581</v>
      </c>
      <c r="F730" t="s">
        <v>1363</v>
      </c>
      <c r="G730" t="s">
        <v>1364</v>
      </c>
      <c r="H730" s="3" t="s">
        <v>2506</v>
      </c>
      <c r="I730">
        <v>2018</v>
      </c>
      <c r="J730" s="15" t="s">
        <v>2507</v>
      </c>
      <c r="K730">
        <v>2018</v>
      </c>
      <c r="L730" t="s">
        <v>1394</v>
      </c>
      <c r="M730" t="s">
        <v>3341</v>
      </c>
      <c r="N730" t="s">
        <v>3341</v>
      </c>
      <c r="O730" t="s">
        <v>1388</v>
      </c>
      <c r="P730" t="s">
        <v>2299</v>
      </c>
      <c r="Q730">
        <f t="shared" si="15"/>
        <v>500</v>
      </c>
      <c r="R730" t="s">
        <v>2476</v>
      </c>
      <c r="S730" t="s">
        <v>2477</v>
      </c>
      <c r="T730" t="s">
        <v>3393</v>
      </c>
      <c r="U730" s="75">
        <v>500</v>
      </c>
      <c r="V730">
        <v>29.8</v>
      </c>
      <c r="W730">
        <v>14900</v>
      </c>
      <c r="AH730" s="16"/>
      <c r="AI730" t="s">
        <v>1375</v>
      </c>
    </row>
    <row r="731" spans="1:35" x14ac:dyDescent="0.25">
      <c r="A731" t="s">
        <v>3582</v>
      </c>
      <c r="B731" s="1">
        <v>8</v>
      </c>
      <c r="C731" t="s">
        <v>235</v>
      </c>
      <c r="D731">
        <v>13566792</v>
      </c>
      <c r="E731" t="s">
        <v>3583</v>
      </c>
      <c r="F731" t="s">
        <v>1363</v>
      </c>
      <c r="G731" t="s">
        <v>1364</v>
      </c>
      <c r="H731" s="3" t="s">
        <v>3584</v>
      </c>
      <c r="I731">
        <v>2020</v>
      </c>
      <c r="J731" s="15" t="s">
        <v>3585</v>
      </c>
      <c r="K731">
        <v>2020</v>
      </c>
      <c r="L731" t="s">
        <v>1367</v>
      </c>
      <c r="M731" t="s">
        <v>3429</v>
      </c>
      <c r="N731" t="s">
        <v>3387</v>
      </c>
      <c r="O731" t="s">
        <v>1388</v>
      </c>
      <c r="P731" t="s">
        <v>1892</v>
      </c>
      <c r="Q731">
        <f t="shared" si="15"/>
        <v>25</v>
      </c>
      <c r="R731" t="s">
        <v>2198</v>
      </c>
      <c r="S731" t="s">
        <v>2199</v>
      </c>
      <c r="T731" t="s">
        <v>3186</v>
      </c>
      <c r="U731" s="75">
        <v>25</v>
      </c>
      <c r="V731">
        <v>46.8</v>
      </c>
      <c r="W731">
        <v>1170</v>
      </c>
      <c r="AH731" s="16"/>
      <c r="AI731" t="s">
        <v>1375</v>
      </c>
    </row>
    <row r="732" spans="1:35" x14ac:dyDescent="0.25">
      <c r="A732" t="s">
        <v>3586</v>
      </c>
      <c r="B732" s="1">
        <v>8</v>
      </c>
      <c r="C732" t="s">
        <v>235</v>
      </c>
      <c r="D732">
        <v>13566792</v>
      </c>
      <c r="E732" t="s">
        <v>3583</v>
      </c>
      <c r="F732" t="s">
        <v>1363</v>
      </c>
      <c r="G732" t="s">
        <v>1364</v>
      </c>
      <c r="H732" s="3" t="s">
        <v>3584</v>
      </c>
      <c r="I732">
        <v>2020</v>
      </c>
      <c r="J732" s="15" t="s">
        <v>3585</v>
      </c>
      <c r="K732">
        <v>2020</v>
      </c>
      <c r="L732" t="s">
        <v>1367</v>
      </c>
      <c r="M732" t="s">
        <v>3429</v>
      </c>
      <c r="N732" t="s">
        <v>3387</v>
      </c>
      <c r="O732" t="s">
        <v>1388</v>
      </c>
      <c r="P732" t="s">
        <v>1892</v>
      </c>
      <c r="Q732">
        <f t="shared" si="15"/>
        <v>25</v>
      </c>
      <c r="R732" t="s">
        <v>3522</v>
      </c>
      <c r="S732" t="s">
        <v>3523</v>
      </c>
      <c r="T732" t="s">
        <v>394</v>
      </c>
      <c r="U732" s="75">
        <v>25</v>
      </c>
      <c r="V732">
        <v>27.47</v>
      </c>
      <c r="W732">
        <v>686.75</v>
      </c>
      <c r="AH732" s="16"/>
      <c r="AI732" t="s">
        <v>1375</v>
      </c>
    </row>
    <row r="733" spans="1:35" x14ac:dyDescent="0.25">
      <c r="A733" t="s">
        <v>3587</v>
      </c>
      <c r="B733" s="1">
        <v>8</v>
      </c>
      <c r="C733" t="s">
        <v>235</v>
      </c>
      <c r="D733">
        <v>16142993</v>
      </c>
      <c r="E733" t="s">
        <v>3385</v>
      </c>
      <c r="F733" t="s">
        <v>1363</v>
      </c>
      <c r="G733" t="s">
        <v>1364</v>
      </c>
      <c r="H733" s="3" t="s">
        <v>1758</v>
      </c>
      <c r="I733">
        <v>2022</v>
      </c>
      <c r="J733" s="15" t="s">
        <v>1759</v>
      </c>
      <c r="K733">
        <v>2022</v>
      </c>
      <c r="L733" t="s">
        <v>1367</v>
      </c>
      <c r="M733" t="s">
        <v>3386</v>
      </c>
      <c r="N733" t="s">
        <v>3387</v>
      </c>
      <c r="O733" t="s">
        <v>1388</v>
      </c>
      <c r="P733" t="s">
        <v>1892</v>
      </c>
      <c r="Q733">
        <f t="shared" si="15"/>
        <v>50</v>
      </c>
      <c r="R733" t="s">
        <v>2102</v>
      </c>
      <c r="S733" t="s">
        <v>2103</v>
      </c>
      <c r="T733" t="s">
        <v>3437</v>
      </c>
      <c r="U733" s="75">
        <v>50</v>
      </c>
      <c r="V733">
        <v>25</v>
      </c>
      <c r="W733">
        <v>1250</v>
      </c>
      <c r="AH733" s="16"/>
      <c r="AI733" t="s">
        <v>1375</v>
      </c>
    </row>
    <row r="734" spans="1:35" x14ac:dyDescent="0.25">
      <c r="A734" t="s">
        <v>3588</v>
      </c>
      <c r="B734" s="1">
        <v>8</v>
      </c>
      <c r="C734" t="s">
        <v>235</v>
      </c>
      <c r="D734">
        <v>16261321</v>
      </c>
      <c r="E734" t="s">
        <v>3589</v>
      </c>
      <c r="F734" t="s">
        <v>1363</v>
      </c>
      <c r="G734" t="s">
        <v>1364</v>
      </c>
      <c r="H734" s="3" t="s">
        <v>2036</v>
      </c>
      <c r="I734">
        <v>2022</v>
      </c>
      <c r="J734" s="15" t="s">
        <v>2037</v>
      </c>
      <c r="K734">
        <v>2022</v>
      </c>
      <c r="L734" t="s">
        <v>1367</v>
      </c>
      <c r="M734" t="s">
        <v>3386</v>
      </c>
      <c r="N734" t="s">
        <v>3578</v>
      </c>
      <c r="O734" t="s">
        <v>1370</v>
      </c>
      <c r="P734" t="s">
        <v>1892</v>
      </c>
      <c r="Q734">
        <f t="shared" si="15"/>
        <v>75</v>
      </c>
      <c r="R734" t="s">
        <v>1381</v>
      </c>
      <c r="S734" t="s">
        <v>1382</v>
      </c>
      <c r="T734" t="s">
        <v>3356</v>
      </c>
      <c r="U734" s="75">
        <v>75</v>
      </c>
      <c r="V734">
        <v>27.47</v>
      </c>
      <c r="W734">
        <v>2060.25</v>
      </c>
      <c r="AH734" s="16"/>
      <c r="AI734" t="s">
        <v>1375</v>
      </c>
    </row>
    <row r="735" spans="1:35" x14ac:dyDescent="0.25">
      <c r="A735" t="s">
        <v>3590</v>
      </c>
      <c r="B735" s="1">
        <v>8</v>
      </c>
      <c r="C735" t="s">
        <v>235</v>
      </c>
      <c r="D735">
        <v>16368487</v>
      </c>
      <c r="E735" t="s">
        <v>3591</v>
      </c>
      <c r="F735" t="s">
        <v>1363</v>
      </c>
      <c r="G735" t="s">
        <v>1391</v>
      </c>
      <c r="H735" s="3" t="s">
        <v>3592</v>
      </c>
      <c r="I735">
        <v>2022</v>
      </c>
      <c r="J735" s="15" t="s">
        <v>3593</v>
      </c>
      <c r="K735">
        <v>2022</v>
      </c>
      <c r="L735" t="s">
        <v>1367</v>
      </c>
      <c r="M735" t="s">
        <v>3411</v>
      </c>
      <c r="N735" t="s">
        <v>3594</v>
      </c>
      <c r="O735" t="s">
        <v>1370</v>
      </c>
      <c r="P735" t="s">
        <v>1892</v>
      </c>
      <c r="Q735">
        <f t="shared" si="15"/>
        <v>399</v>
      </c>
      <c r="R735" t="s">
        <v>1381</v>
      </c>
      <c r="S735" t="s">
        <v>1382</v>
      </c>
      <c r="T735" t="s">
        <v>3300</v>
      </c>
      <c r="U735" s="75">
        <v>399</v>
      </c>
      <c r="V735">
        <v>11.82</v>
      </c>
      <c r="W735">
        <v>4716.18</v>
      </c>
      <c r="AH735" s="16"/>
      <c r="AI735" t="s">
        <v>1375</v>
      </c>
    </row>
    <row r="736" spans="1:35" x14ac:dyDescent="0.25">
      <c r="A736" t="s">
        <v>3595</v>
      </c>
      <c r="B736" s="1">
        <v>8</v>
      </c>
      <c r="C736" t="s">
        <v>235</v>
      </c>
      <c r="D736">
        <v>16419804</v>
      </c>
      <c r="E736" t="s">
        <v>3596</v>
      </c>
      <c r="F736" t="s">
        <v>1363</v>
      </c>
      <c r="G736" t="s">
        <v>1364</v>
      </c>
      <c r="H736" s="3" t="s">
        <v>3597</v>
      </c>
      <c r="I736">
        <v>2022</v>
      </c>
      <c r="J736" s="15" t="s">
        <v>1430</v>
      </c>
      <c r="K736">
        <v>2022</v>
      </c>
      <c r="L736" t="s">
        <v>1367</v>
      </c>
      <c r="M736" t="s">
        <v>3411</v>
      </c>
      <c r="N736" t="s">
        <v>3594</v>
      </c>
      <c r="O736" t="s">
        <v>1370</v>
      </c>
      <c r="P736" t="s">
        <v>1892</v>
      </c>
      <c r="Q736">
        <f t="shared" si="15"/>
        <v>2000</v>
      </c>
      <c r="R736" t="s">
        <v>1381</v>
      </c>
      <c r="S736" t="s">
        <v>1382</v>
      </c>
      <c r="T736" t="s">
        <v>394</v>
      </c>
      <c r="U736" s="75">
        <v>2000</v>
      </c>
      <c r="V736">
        <v>27.47</v>
      </c>
      <c r="W736">
        <v>54940</v>
      </c>
      <c r="AH736" s="16"/>
      <c r="AI736" t="s">
        <v>1375</v>
      </c>
    </row>
    <row r="737" spans="1:35" x14ac:dyDescent="0.25">
      <c r="A737" t="s">
        <v>3598</v>
      </c>
      <c r="B737" s="1">
        <v>8</v>
      </c>
      <c r="C737" t="s">
        <v>235</v>
      </c>
      <c r="D737">
        <v>17207657</v>
      </c>
      <c r="E737" t="s">
        <v>3599</v>
      </c>
      <c r="F737" t="s">
        <v>1363</v>
      </c>
      <c r="G737" t="s">
        <v>1364</v>
      </c>
      <c r="H737" s="3" t="s">
        <v>1483</v>
      </c>
      <c r="I737">
        <v>2022</v>
      </c>
      <c r="J737" s="15" t="s">
        <v>1487</v>
      </c>
      <c r="K737">
        <v>2022</v>
      </c>
      <c r="L737" t="s">
        <v>1367</v>
      </c>
      <c r="M737" t="s">
        <v>3411</v>
      </c>
      <c r="N737" t="s">
        <v>3412</v>
      </c>
      <c r="O737" t="s">
        <v>1370</v>
      </c>
      <c r="P737" t="s">
        <v>1892</v>
      </c>
      <c r="Q737">
        <f t="shared" si="15"/>
        <v>172</v>
      </c>
      <c r="R737" t="s">
        <v>3345</v>
      </c>
      <c r="S737" t="s">
        <v>3346</v>
      </c>
      <c r="T737" t="s">
        <v>3600</v>
      </c>
      <c r="U737" s="75">
        <v>172</v>
      </c>
      <c r="V737">
        <v>15</v>
      </c>
      <c r="W737">
        <v>2580</v>
      </c>
      <c r="AH737" s="16"/>
      <c r="AI737" t="s">
        <v>1375</v>
      </c>
    </row>
    <row r="738" spans="1:35" x14ac:dyDescent="0.25">
      <c r="A738" t="s">
        <v>3601</v>
      </c>
      <c r="B738" s="1">
        <v>8</v>
      </c>
      <c r="C738" t="s">
        <v>235</v>
      </c>
      <c r="D738">
        <v>17234670</v>
      </c>
      <c r="E738" t="s">
        <v>3602</v>
      </c>
      <c r="F738" t="s">
        <v>1363</v>
      </c>
      <c r="G738" t="s">
        <v>1364</v>
      </c>
      <c r="H738" s="3" t="s">
        <v>2693</v>
      </c>
      <c r="I738">
        <v>2022</v>
      </c>
      <c r="J738" s="15" t="s">
        <v>2161</v>
      </c>
      <c r="K738">
        <v>2022</v>
      </c>
      <c r="L738" t="s">
        <v>1367</v>
      </c>
      <c r="M738" t="s">
        <v>3386</v>
      </c>
      <c r="N738" t="s">
        <v>3387</v>
      </c>
      <c r="O738" t="s">
        <v>1370</v>
      </c>
      <c r="P738" t="s">
        <v>1892</v>
      </c>
      <c r="Q738">
        <f t="shared" si="15"/>
        <v>200</v>
      </c>
      <c r="R738" t="s">
        <v>1381</v>
      </c>
      <c r="S738" t="s">
        <v>1382</v>
      </c>
      <c r="T738" t="s">
        <v>3603</v>
      </c>
      <c r="U738" s="75">
        <v>200</v>
      </c>
      <c r="V738">
        <v>27.47</v>
      </c>
      <c r="W738">
        <v>5494</v>
      </c>
      <c r="AH738" s="16"/>
      <c r="AI738" t="s">
        <v>1375</v>
      </c>
    </row>
    <row r="739" spans="1:35" x14ac:dyDescent="0.25">
      <c r="A739" t="s">
        <v>3604</v>
      </c>
      <c r="B739" s="1">
        <v>8</v>
      </c>
      <c r="C739" t="s">
        <v>235</v>
      </c>
      <c r="D739">
        <v>18576699</v>
      </c>
      <c r="E739" t="s">
        <v>3255</v>
      </c>
      <c r="F739" t="s">
        <v>1363</v>
      </c>
      <c r="G739" t="s">
        <v>1364</v>
      </c>
      <c r="H739" s="3" t="s">
        <v>3256</v>
      </c>
      <c r="I739">
        <v>2022</v>
      </c>
      <c r="J739" s="15" t="s">
        <v>3257</v>
      </c>
      <c r="K739">
        <v>2022</v>
      </c>
      <c r="L739" t="s">
        <v>1367</v>
      </c>
      <c r="M739" t="s">
        <v>3386</v>
      </c>
      <c r="N739" t="s">
        <v>3387</v>
      </c>
      <c r="O739" t="s">
        <v>1370</v>
      </c>
      <c r="P739" t="s">
        <v>1892</v>
      </c>
      <c r="Q739">
        <f t="shared" si="15"/>
        <v>20</v>
      </c>
      <c r="R739" t="s">
        <v>1424</v>
      </c>
      <c r="S739" t="s">
        <v>1425</v>
      </c>
      <c r="T739" t="s">
        <v>3605</v>
      </c>
      <c r="U739" s="75">
        <v>20</v>
      </c>
      <c r="V739">
        <v>13.55</v>
      </c>
      <c r="W739">
        <v>271</v>
      </c>
      <c r="AH739" s="16"/>
      <c r="AI739" t="s">
        <v>1375</v>
      </c>
    </row>
    <row r="740" spans="1:35" x14ac:dyDescent="0.25">
      <c r="A740" t="s">
        <v>3606</v>
      </c>
      <c r="B740" s="1">
        <v>8</v>
      </c>
      <c r="C740" t="s">
        <v>235</v>
      </c>
      <c r="D740">
        <v>18576699</v>
      </c>
      <c r="E740" t="s">
        <v>3255</v>
      </c>
      <c r="F740" t="s">
        <v>1363</v>
      </c>
      <c r="G740" t="s">
        <v>1364</v>
      </c>
      <c r="H740" s="3" t="s">
        <v>3256</v>
      </c>
      <c r="I740">
        <v>2022</v>
      </c>
      <c r="J740" s="15" t="s">
        <v>3257</v>
      </c>
      <c r="K740">
        <v>2022</v>
      </c>
      <c r="L740" t="s">
        <v>1367</v>
      </c>
      <c r="M740" t="s">
        <v>3386</v>
      </c>
      <c r="N740" t="s">
        <v>3387</v>
      </c>
      <c r="O740" t="s">
        <v>1370</v>
      </c>
      <c r="P740" t="s">
        <v>1892</v>
      </c>
      <c r="Q740">
        <f t="shared" si="15"/>
        <v>20</v>
      </c>
      <c r="R740" t="s">
        <v>1381</v>
      </c>
      <c r="S740" t="s">
        <v>1382</v>
      </c>
      <c r="T740" t="s">
        <v>3532</v>
      </c>
      <c r="U740" s="75">
        <v>20</v>
      </c>
      <c r="V740">
        <v>30.4</v>
      </c>
      <c r="W740">
        <v>608</v>
      </c>
      <c r="AH740" s="16"/>
      <c r="AI740" t="s">
        <v>1375</v>
      </c>
    </row>
    <row r="741" spans="1:35" x14ac:dyDescent="0.25">
      <c r="A741" t="s">
        <v>3607</v>
      </c>
      <c r="B741" s="1">
        <v>8</v>
      </c>
      <c r="C741" t="s">
        <v>235</v>
      </c>
      <c r="D741">
        <v>17369274</v>
      </c>
      <c r="E741" t="s">
        <v>3608</v>
      </c>
      <c r="F741" t="s">
        <v>1363</v>
      </c>
      <c r="G741" t="s">
        <v>1364</v>
      </c>
      <c r="H741" s="3" t="s">
        <v>3609</v>
      </c>
      <c r="I741">
        <v>2022</v>
      </c>
      <c r="J741" s="15" t="s">
        <v>3610</v>
      </c>
      <c r="K741">
        <v>2022</v>
      </c>
      <c r="L741" t="s">
        <v>1367</v>
      </c>
      <c r="M741" t="s">
        <v>3411</v>
      </c>
      <c r="N741" t="s">
        <v>3412</v>
      </c>
      <c r="O741" t="s">
        <v>1370</v>
      </c>
      <c r="P741" t="s">
        <v>1892</v>
      </c>
      <c r="Q741">
        <f t="shared" si="15"/>
        <v>180</v>
      </c>
      <c r="R741" t="s">
        <v>1381</v>
      </c>
      <c r="S741" t="s">
        <v>1382</v>
      </c>
      <c r="T741" t="s">
        <v>237</v>
      </c>
      <c r="U741" s="75">
        <v>180</v>
      </c>
      <c r="V741">
        <v>27.47</v>
      </c>
      <c r="W741">
        <v>4944.6000000000004</v>
      </c>
      <c r="AH741" s="16"/>
      <c r="AI741" t="s">
        <v>1375</v>
      </c>
    </row>
    <row r="742" spans="1:35" x14ac:dyDescent="0.25">
      <c r="A742" t="s">
        <v>3611</v>
      </c>
      <c r="B742" s="1">
        <v>8</v>
      </c>
      <c r="C742" t="s">
        <v>235</v>
      </c>
      <c r="D742">
        <v>17380154</v>
      </c>
      <c r="E742" t="s">
        <v>3385</v>
      </c>
      <c r="F742" t="s">
        <v>1363</v>
      </c>
      <c r="G742" t="s">
        <v>1364</v>
      </c>
      <c r="H742" s="3" t="s">
        <v>3610</v>
      </c>
      <c r="I742">
        <v>2022</v>
      </c>
      <c r="J742" s="15" t="s">
        <v>3612</v>
      </c>
      <c r="K742">
        <v>2022</v>
      </c>
      <c r="L742" t="s">
        <v>1367</v>
      </c>
      <c r="M742" t="s">
        <v>3386</v>
      </c>
      <c r="N742" t="s">
        <v>3387</v>
      </c>
      <c r="O742" t="s">
        <v>1370</v>
      </c>
      <c r="P742" t="s">
        <v>1892</v>
      </c>
      <c r="Q742">
        <f t="shared" si="15"/>
        <v>120</v>
      </c>
      <c r="R742" t="s">
        <v>1381</v>
      </c>
      <c r="S742" t="s">
        <v>1382</v>
      </c>
      <c r="T742" t="s">
        <v>394</v>
      </c>
      <c r="U742" s="75">
        <v>120</v>
      </c>
      <c r="V742">
        <v>27.47</v>
      </c>
      <c r="W742">
        <v>3296.4</v>
      </c>
      <c r="AH742" s="16"/>
      <c r="AI742" t="s">
        <v>1375</v>
      </c>
    </row>
    <row r="743" spans="1:35" x14ac:dyDescent="0.25">
      <c r="A743" t="s">
        <v>3613</v>
      </c>
      <c r="B743" s="1">
        <v>8</v>
      </c>
      <c r="C743" t="s">
        <v>235</v>
      </c>
      <c r="D743">
        <v>17380154</v>
      </c>
      <c r="E743" t="s">
        <v>3385</v>
      </c>
      <c r="F743" t="s">
        <v>1363</v>
      </c>
      <c r="G743" t="s">
        <v>1364</v>
      </c>
      <c r="H743" s="3" t="s">
        <v>3610</v>
      </c>
      <c r="I743">
        <v>2022</v>
      </c>
      <c r="J743" s="15" t="s">
        <v>3612</v>
      </c>
      <c r="K743">
        <v>2022</v>
      </c>
      <c r="L743" t="s">
        <v>1367</v>
      </c>
      <c r="M743" t="s">
        <v>3386</v>
      </c>
      <c r="N743" t="s">
        <v>3387</v>
      </c>
      <c r="O743" t="s">
        <v>1370</v>
      </c>
      <c r="P743" t="s">
        <v>1892</v>
      </c>
      <c r="Q743">
        <f t="shared" si="15"/>
        <v>120</v>
      </c>
      <c r="R743" t="s">
        <v>2369</v>
      </c>
      <c r="S743" t="s">
        <v>2370</v>
      </c>
      <c r="T743" t="s">
        <v>3614</v>
      </c>
      <c r="U743" s="75">
        <v>120</v>
      </c>
      <c r="V743">
        <v>30</v>
      </c>
      <c r="W743">
        <v>3600</v>
      </c>
      <c r="AH743" s="16"/>
      <c r="AI743" t="s">
        <v>1375</v>
      </c>
    </row>
    <row r="744" spans="1:35" x14ac:dyDescent="0.25">
      <c r="A744" t="s">
        <v>3615</v>
      </c>
      <c r="B744" s="1">
        <v>8</v>
      </c>
      <c r="C744" t="s">
        <v>235</v>
      </c>
      <c r="D744">
        <v>17716837</v>
      </c>
      <c r="E744" t="s">
        <v>3616</v>
      </c>
      <c r="F744" t="s">
        <v>1363</v>
      </c>
      <c r="G744" t="s">
        <v>1364</v>
      </c>
      <c r="H744" s="3" t="s">
        <v>1792</v>
      </c>
      <c r="I744">
        <v>2022</v>
      </c>
      <c r="J744" s="15" t="s">
        <v>1788</v>
      </c>
      <c r="K744">
        <v>2022</v>
      </c>
      <c r="L744" t="s">
        <v>1367</v>
      </c>
      <c r="M744" t="s">
        <v>3411</v>
      </c>
      <c r="N744" t="s">
        <v>3412</v>
      </c>
      <c r="O744" t="s">
        <v>1370</v>
      </c>
      <c r="P744" t="s">
        <v>1892</v>
      </c>
      <c r="Q744">
        <f t="shared" si="15"/>
        <v>112</v>
      </c>
      <c r="R744" t="s">
        <v>2479</v>
      </c>
      <c r="S744" t="s">
        <v>2480</v>
      </c>
      <c r="T744" t="s">
        <v>3493</v>
      </c>
      <c r="U744" s="75">
        <v>112</v>
      </c>
      <c r="V744">
        <v>26.8</v>
      </c>
      <c r="W744">
        <v>3001.6</v>
      </c>
      <c r="AH744" s="16"/>
      <c r="AI744" t="s">
        <v>1375</v>
      </c>
    </row>
    <row r="745" spans="1:35" x14ac:dyDescent="0.25">
      <c r="A745" t="s">
        <v>3617</v>
      </c>
      <c r="B745" s="1">
        <v>8</v>
      </c>
      <c r="C745" t="s">
        <v>235</v>
      </c>
      <c r="D745">
        <v>18069916</v>
      </c>
      <c r="E745" t="s">
        <v>3618</v>
      </c>
      <c r="F745" t="s">
        <v>1363</v>
      </c>
      <c r="G745" t="s">
        <v>1364</v>
      </c>
      <c r="H745" s="3" t="s">
        <v>3619</v>
      </c>
      <c r="I745">
        <v>2022</v>
      </c>
      <c r="J745" s="15" t="s">
        <v>3620</v>
      </c>
      <c r="K745">
        <v>2022</v>
      </c>
      <c r="L745" t="s">
        <v>1367</v>
      </c>
      <c r="M745" t="s">
        <v>3386</v>
      </c>
      <c r="N745" t="s">
        <v>3387</v>
      </c>
      <c r="O745" t="s">
        <v>1370</v>
      </c>
      <c r="P745" t="s">
        <v>1892</v>
      </c>
      <c r="Q745">
        <f t="shared" si="15"/>
        <v>80</v>
      </c>
      <c r="R745" t="s">
        <v>2369</v>
      </c>
      <c r="S745" t="s">
        <v>2370</v>
      </c>
      <c r="T745" t="s">
        <v>3614</v>
      </c>
      <c r="U745" s="75">
        <v>80</v>
      </c>
      <c r="V745">
        <v>30</v>
      </c>
      <c r="W745">
        <v>2400</v>
      </c>
      <c r="AH745" s="16"/>
      <c r="AI745" t="s">
        <v>1375</v>
      </c>
    </row>
    <row r="746" spans="1:35" x14ac:dyDescent="0.25">
      <c r="A746" t="s">
        <v>3621</v>
      </c>
      <c r="B746" s="1">
        <v>8</v>
      </c>
      <c r="C746" t="s">
        <v>235</v>
      </c>
      <c r="D746">
        <v>18099289</v>
      </c>
      <c r="E746" t="s">
        <v>3622</v>
      </c>
      <c r="F746" t="s">
        <v>1363</v>
      </c>
      <c r="G746" t="s">
        <v>1364</v>
      </c>
      <c r="H746" s="3" t="s">
        <v>2283</v>
      </c>
      <c r="I746">
        <v>2022</v>
      </c>
      <c r="J746" s="15" t="s">
        <v>2284</v>
      </c>
      <c r="K746">
        <v>2022</v>
      </c>
      <c r="L746" t="s">
        <v>1367</v>
      </c>
      <c r="M746" t="s">
        <v>3386</v>
      </c>
      <c r="N746" t="s">
        <v>3387</v>
      </c>
      <c r="O746" t="s">
        <v>1370</v>
      </c>
      <c r="P746" t="s">
        <v>1892</v>
      </c>
      <c r="Q746">
        <f t="shared" si="15"/>
        <v>30</v>
      </c>
      <c r="R746" t="s">
        <v>2479</v>
      </c>
      <c r="S746" t="s">
        <v>2480</v>
      </c>
      <c r="T746" t="s">
        <v>3493</v>
      </c>
      <c r="U746" s="75">
        <v>30</v>
      </c>
      <c r="V746">
        <v>45</v>
      </c>
      <c r="W746">
        <v>1350</v>
      </c>
      <c r="AH746" s="16"/>
      <c r="AI746" t="s">
        <v>1375</v>
      </c>
    </row>
    <row r="747" spans="1:35" x14ac:dyDescent="0.25">
      <c r="A747" t="s">
        <v>3623</v>
      </c>
      <c r="B747" s="1">
        <v>8</v>
      </c>
      <c r="C747" t="s">
        <v>235</v>
      </c>
      <c r="D747">
        <v>18099289</v>
      </c>
      <c r="E747" t="s">
        <v>3622</v>
      </c>
      <c r="F747" t="s">
        <v>1363</v>
      </c>
      <c r="G747" t="s">
        <v>1364</v>
      </c>
      <c r="H747" s="3" t="s">
        <v>2283</v>
      </c>
      <c r="I747">
        <v>2022</v>
      </c>
      <c r="J747" s="15" t="s">
        <v>2284</v>
      </c>
      <c r="K747">
        <v>2022</v>
      </c>
      <c r="L747" t="s">
        <v>1367</v>
      </c>
      <c r="M747" t="s">
        <v>3386</v>
      </c>
      <c r="N747" t="s">
        <v>3387</v>
      </c>
      <c r="O747" t="s">
        <v>1370</v>
      </c>
      <c r="P747" t="s">
        <v>1892</v>
      </c>
      <c r="Q747">
        <f t="shared" si="15"/>
        <v>30</v>
      </c>
      <c r="R747" t="s">
        <v>3624</v>
      </c>
      <c r="S747" t="s">
        <v>3625</v>
      </c>
      <c r="T747" t="s">
        <v>3626</v>
      </c>
      <c r="U747" s="75">
        <v>30</v>
      </c>
      <c r="V747">
        <v>59</v>
      </c>
      <c r="W747">
        <v>1770</v>
      </c>
      <c r="AH747" s="16"/>
      <c r="AI747" t="s">
        <v>1375</v>
      </c>
    </row>
    <row r="748" spans="1:35" x14ac:dyDescent="0.25">
      <c r="A748" t="s">
        <v>3627</v>
      </c>
      <c r="B748" s="1">
        <v>8</v>
      </c>
      <c r="C748" t="s">
        <v>235</v>
      </c>
      <c r="D748">
        <v>18359310</v>
      </c>
      <c r="E748" t="s">
        <v>3628</v>
      </c>
      <c r="F748" t="s">
        <v>1363</v>
      </c>
      <c r="G748" t="s">
        <v>1364</v>
      </c>
      <c r="H748" s="3" t="s">
        <v>2724</v>
      </c>
      <c r="I748">
        <v>2022</v>
      </c>
      <c r="J748" s="15" t="s">
        <v>3294</v>
      </c>
      <c r="K748">
        <v>2022</v>
      </c>
      <c r="L748" t="s">
        <v>1367</v>
      </c>
      <c r="M748" t="s">
        <v>3411</v>
      </c>
      <c r="N748" t="s">
        <v>3412</v>
      </c>
      <c r="O748" t="s">
        <v>1370</v>
      </c>
      <c r="P748" t="s">
        <v>1892</v>
      </c>
      <c r="Q748">
        <f t="shared" si="15"/>
        <v>188</v>
      </c>
      <c r="R748" t="s">
        <v>1424</v>
      </c>
      <c r="S748" t="s">
        <v>1425</v>
      </c>
      <c r="T748" t="s">
        <v>3629</v>
      </c>
      <c r="U748" s="75">
        <v>188</v>
      </c>
      <c r="V748">
        <v>13.55</v>
      </c>
      <c r="W748">
        <v>2547.4</v>
      </c>
      <c r="AH748" s="16"/>
      <c r="AI748" t="s">
        <v>1375</v>
      </c>
    </row>
    <row r="749" spans="1:35" x14ac:dyDescent="0.25">
      <c r="A749" t="s">
        <v>3630</v>
      </c>
      <c r="B749" s="1">
        <v>8</v>
      </c>
      <c r="C749" t="s">
        <v>235</v>
      </c>
      <c r="D749">
        <v>18359310</v>
      </c>
      <c r="E749" t="s">
        <v>3628</v>
      </c>
      <c r="F749" t="s">
        <v>1363</v>
      </c>
      <c r="G749" t="s">
        <v>1364</v>
      </c>
      <c r="H749" s="3" t="s">
        <v>2724</v>
      </c>
      <c r="I749">
        <v>2022</v>
      </c>
      <c r="J749" s="15" t="s">
        <v>3294</v>
      </c>
      <c r="K749">
        <v>2022</v>
      </c>
      <c r="L749" t="s">
        <v>1367</v>
      </c>
      <c r="M749" t="s">
        <v>3411</v>
      </c>
      <c r="N749" t="s">
        <v>3412</v>
      </c>
      <c r="O749" t="s">
        <v>1370</v>
      </c>
      <c r="P749" t="s">
        <v>1892</v>
      </c>
      <c r="Q749">
        <f t="shared" si="15"/>
        <v>188</v>
      </c>
      <c r="R749" t="s">
        <v>1381</v>
      </c>
      <c r="S749" t="s">
        <v>1382</v>
      </c>
      <c r="T749" t="s">
        <v>237</v>
      </c>
      <c r="U749" s="75">
        <v>188</v>
      </c>
      <c r="V749">
        <v>30.4</v>
      </c>
      <c r="W749">
        <v>5715.2</v>
      </c>
      <c r="AH749" s="16"/>
      <c r="AI749" t="s">
        <v>1375</v>
      </c>
    </row>
    <row r="750" spans="1:35" x14ac:dyDescent="0.25">
      <c r="A750" t="s">
        <v>3631</v>
      </c>
      <c r="B750" s="1">
        <v>8</v>
      </c>
      <c r="C750" t="s">
        <v>235</v>
      </c>
      <c r="D750">
        <v>18359310</v>
      </c>
      <c r="E750" t="s">
        <v>3628</v>
      </c>
      <c r="F750" t="s">
        <v>1363</v>
      </c>
      <c r="G750" t="s">
        <v>1364</v>
      </c>
      <c r="H750" s="3" t="s">
        <v>2724</v>
      </c>
      <c r="I750">
        <v>2022</v>
      </c>
      <c r="J750" s="15" t="s">
        <v>3294</v>
      </c>
      <c r="K750">
        <v>2022</v>
      </c>
      <c r="L750" t="s">
        <v>1367</v>
      </c>
      <c r="M750" t="s">
        <v>3411</v>
      </c>
      <c r="N750" t="s">
        <v>3412</v>
      </c>
      <c r="O750" t="s">
        <v>1370</v>
      </c>
      <c r="P750" t="s">
        <v>1892</v>
      </c>
      <c r="Q750">
        <f t="shared" si="15"/>
        <v>188</v>
      </c>
      <c r="R750" t="s">
        <v>2369</v>
      </c>
      <c r="S750" t="s">
        <v>2370</v>
      </c>
      <c r="T750" t="s">
        <v>3632</v>
      </c>
      <c r="U750" s="75">
        <v>188</v>
      </c>
      <c r="V750">
        <v>33</v>
      </c>
      <c r="W750">
        <v>6204</v>
      </c>
      <c r="AH750" s="16"/>
      <c r="AI750" t="s">
        <v>1375</v>
      </c>
    </row>
    <row r="751" spans="1:35" x14ac:dyDescent="0.25">
      <c r="A751" t="s">
        <v>3633</v>
      </c>
      <c r="B751" s="1">
        <v>9</v>
      </c>
      <c r="C751" t="s">
        <v>248</v>
      </c>
      <c r="D751">
        <v>4640713</v>
      </c>
      <c r="E751" t="s">
        <v>3634</v>
      </c>
      <c r="F751" t="s">
        <v>1363</v>
      </c>
      <c r="G751" t="s">
        <v>1364</v>
      </c>
      <c r="H751" s="3" t="s">
        <v>3635</v>
      </c>
      <c r="I751">
        <v>2016</v>
      </c>
      <c r="J751" s="15" t="s">
        <v>2804</v>
      </c>
      <c r="K751">
        <v>2016</v>
      </c>
      <c r="L751" t="s">
        <v>1367</v>
      </c>
      <c r="M751" t="s">
        <v>3636</v>
      </c>
      <c r="N751" t="s">
        <v>3636</v>
      </c>
      <c r="O751" t="s">
        <v>1388</v>
      </c>
      <c r="P751" t="s">
        <v>2299</v>
      </c>
      <c r="Q751">
        <f t="shared" si="15"/>
        <v>200</v>
      </c>
      <c r="R751" t="s">
        <v>2476</v>
      </c>
      <c r="S751" t="s">
        <v>2477</v>
      </c>
      <c r="T751" t="s">
        <v>3356</v>
      </c>
      <c r="U751" s="75">
        <v>200</v>
      </c>
      <c r="V751">
        <v>34.6</v>
      </c>
      <c r="W751">
        <v>6920</v>
      </c>
      <c r="AH751" s="16"/>
      <c r="AI751" t="s">
        <v>1375</v>
      </c>
    </row>
    <row r="752" spans="1:35" x14ac:dyDescent="0.25">
      <c r="A752" t="s">
        <v>3637</v>
      </c>
      <c r="B752" s="1">
        <v>9</v>
      </c>
      <c r="C752" t="s">
        <v>248</v>
      </c>
      <c r="D752">
        <v>4640713</v>
      </c>
      <c r="E752" t="s">
        <v>3634</v>
      </c>
      <c r="F752" t="s">
        <v>1363</v>
      </c>
      <c r="G752" t="s">
        <v>1364</v>
      </c>
      <c r="H752" s="3" t="s">
        <v>3635</v>
      </c>
      <c r="I752">
        <v>2016</v>
      </c>
      <c r="J752" s="15" t="s">
        <v>2804</v>
      </c>
      <c r="K752">
        <v>2016</v>
      </c>
      <c r="L752" t="s">
        <v>1367</v>
      </c>
      <c r="M752" t="s">
        <v>3636</v>
      </c>
      <c r="N752" t="s">
        <v>3636</v>
      </c>
      <c r="O752" t="s">
        <v>1388</v>
      </c>
      <c r="P752" t="s">
        <v>2299</v>
      </c>
      <c r="Q752">
        <f t="shared" si="15"/>
        <v>200</v>
      </c>
      <c r="R752" t="s">
        <v>1381</v>
      </c>
      <c r="S752" t="s">
        <v>1382</v>
      </c>
      <c r="T752" t="s">
        <v>3300</v>
      </c>
      <c r="U752" s="75">
        <v>200</v>
      </c>
      <c r="V752">
        <v>12.48</v>
      </c>
      <c r="W752">
        <v>2496</v>
      </c>
      <c r="AH752" s="16"/>
      <c r="AI752" t="s">
        <v>1375</v>
      </c>
    </row>
    <row r="753" spans="1:35" x14ac:dyDescent="0.25">
      <c r="A753" t="s">
        <v>3638</v>
      </c>
      <c r="B753" s="1">
        <v>9</v>
      </c>
      <c r="C753" t="s">
        <v>248</v>
      </c>
      <c r="D753">
        <v>4920600</v>
      </c>
      <c r="E753" t="s">
        <v>3639</v>
      </c>
      <c r="F753" t="s">
        <v>1363</v>
      </c>
      <c r="G753" t="s">
        <v>1364</v>
      </c>
      <c r="H753" s="3" t="s">
        <v>3640</v>
      </c>
      <c r="I753">
        <v>2016</v>
      </c>
      <c r="J753" s="15" t="s">
        <v>3641</v>
      </c>
      <c r="K753">
        <v>2016</v>
      </c>
      <c r="L753" t="s">
        <v>1367</v>
      </c>
      <c r="M753" t="s">
        <v>3642</v>
      </c>
      <c r="O753" t="s">
        <v>2305</v>
      </c>
      <c r="P753" t="s">
        <v>2299</v>
      </c>
      <c r="Q753">
        <f t="shared" si="15"/>
        <v>400</v>
      </c>
      <c r="R753" t="s">
        <v>1381</v>
      </c>
      <c r="S753" t="s">
        <v>1382</v>
      </c>
      <c r="T753" t="s">
        <v>3300</v>
      </c>
      <c r="U753" s="75">
        <v>400</v>
      </c>
      <c r="V753">
        <v>14.49</v>
      </c>
      <c r="W753">
        <v>5796</v>
      </c>
      <c r="AH753" s="16"/>
      <c r="AI753" t="s">
        <v>1375</v>
      </c>
    </row>
    <row r="754" spans="1:35" x14ac:dyDescent="0.25">
      <c r="A754" t="s">
        <v>3643</v>
      </c>
      <c r="B754" s="1">
        <v>9</v>
      </c>
      <c r="C754" t="s">
        <v>248</v>
      </c>
      <c r="D754">
        <v>4920600</v>
      </c>
      <c r="E754" t="s">
        <v>3639</v>
      </c>
      <c r="F754" t="s">
        <v>1363</v>
      </c>
      <c r="G754" t="s">
        <v>1364</v>
      </c>
      <c r="H754" s="3" t="s">
        <v>3640</v>
      </c>
      <c r="I754">
        <v>2016</v>
      </c>
      <c r="J754" s="15" t="s">
        <v>3641</v>
      </c>
      <c r="K754">
        <v>2016</v>
      </c>
      <c r="L754" t="s">
        <v>1367</v>
      </c>
      <c r="M754" t="s">
        <v>3642</v>
      </c>
      <c r="O754" t="s">
        <v>2305</v>
      </c>
      <c r="P754" t="s">
        <v>2299</v>
      </c>
      <c r="Q754">
        <f t="shared" si="15"/>
        <v>400</v>
      </c>
      <c r="R754" t="s">
        <v>2476</v>
      </c>
      <c r="S754" t="s">
        <v>2477</v>
      </c>
      <c r="T754" t="s">
        <v>3356</v>
      </c>
      <c r="U754" s="75">
        <v>400</v>
      </c>
      <c r="V754">
        <v>38.9</v>
      </c>
      <c r="W754">
        <v>15560</v>
      </c>
      <c r="AH754" s="16"/>
      <c r="AI754" t="s">
        <v>1375</v>
      </c>
    </row>
    <row r="755" spans="1:35" x14ac:dyDescent="0.25">
      <c r="A755" t="s">
        <v>3644</v>
      </c>
      <c r="B755" s="1">
        <v>9</v>
      </c>
      <c r="C755" t="s">
        <v>248</v>
      </c>
      <c r="D755">
        <v>5057787</v>
      </c>
      <c r="E755" t="s">
        <v>3645</v>
      </c>
      <c r="F755" t="s">
        <v>1363</v>
      </c>
      <c r="G755" t="s">
        <v>1364</v>
      </c>
      <c r="H755" s="3" t="s">
        <v>3646</v>
      </c>
      <c r="I755">
        <v>2016</v>
      </c>
      <c r="J755" s="15" t="s">
        <v>3647</v>
      </c>
      <c r="K755">
        <v>2016</v>
      </c>
      <c r="L755" t="s">
        <v>1367</v>
      </c>
      <c r="M755" t="s">
        <v>3648</v>
      </c>
      <c r="N755" t="s">
        <v>3648</v>
      </c>
      <c r="O755" t="s">
        <v>1388</v>
      </c>
      <c r="P755" t="s">
        <v>3649</v>
      </c>
      <c r="Q755">
        <f t="shared" si="15"/>
        <v>2795</v>
      </c>
      <c r="R755" t="s">
        <v>1879</v>
      </c>
      <c r="S755" t="s">
        <v>1880</v>
      </c>
      <c r="T755" t="s">
        <v>3650</v>
      </c>
      <c r="U755" s="75">
        <v>2795</v>
      </c>
      <c r="V755">
        <v>15</v>
      </c>
      <c r="W755">
        <v>41925</v>
      </c>
      <c r="AH755" s="16"/>
      <c r="AI755" t="s">
        <v>1375</v>
      </c>
    </row>
    <row r="756" spans="1:35" x14ac:dyDescent="0.25">
      <c r="A756" t="s">
        <v>3651</v>
      </c>
      <c r="B756" s="1">
        <v>9</v>
      </c>
      <c r="C756" t="s">
        <v>248</v>
      </c>
      <c r="D756">
        <v>5057787</v>
      </c>
      <c r="E756" t="s">
        <v>3645</v>
      </c>
      <c r="F756" t="s">
        <v>1363</v>
      </c>
      <c r="G756" t="s">
        <v>1364</v>
      </c>
      <c r="H756" s="3" t="s">
        <v>3646</v>
      </c>
      <c r="I756">
        <v>2016</v>
      </c>
      <c r="J756" s="15" t="s">
        <v>3647</v>
      </c>
      <c r="K756">
        <v>2016</v>
      </c>
      <c r="L756" t="s">
        <v>1367</v>
      </c>
      <c r="M756" t="s">
        <v>3648</v>
      </c>
      <c r="N756" t="s">
        <v>3648</v>
      </c>
      <c r="O756" t="s">
        <v>1388</v>
      </c>
      <c r="P756" t="s">
        <v>3649</v>
      </c>
      <c r="Q756">
        <f t="shared" si="15"/>
        <v>2795</v>
      </c>
      <c r="R756" t="s">
        <v>1381</v>
      </c>
      <c r="S756" t="s">
        <v>1382</v>
      </c>
      <c r="T756" t="s">
        <v>3652</v>
      </c>
      <c r="U756" s="75">
        <v>2795</v>
      </c>
      <c r="V756">
        <v>27.49</v>
      </c>
      <c r="W756">
        <v>76834.55</v>
      </c>
      <c r="AH756" s="16"/>
      <c r="AI756" t="s">
        <v>1375</v>
      </c>
    </row>
    <row r="757" spans="1:35" x14ac:dyDescent="0.25">
      <c r="A757" t="s">
        <v>3653</v>
      </c>
      <c r="B757" s="1">
        <v>9</v>
      </c>
      <c r="C757" t="s">
        <v>248</v>
      </c>
      <c r="D757">
        <v>5057787</v>
      </c>
      <c r="E757" t="s">
        <v>3645</v>
      </c>
      <c r="F757" t="s">
        <v>1363</v>
      </c>
      <c r="G757" t="s">
        <v>1364</v>
      </c>
      <c r="H757" s="3" t="s">
        <v>3646</v>
      </c>
      <c r="I757">
        <v>2016</v>
      </c>
      <c r="J757" s="15" t="s">
        <v>3647</v>
      </c>
      <c r="K757">
        <v>2016</v>
      </c>
      <c r="L757" t="s">
        <v>1367</v>
      </c>
      <c r="M757" t="s">
        <v>3648</v>
      </c>
      <c r="N757" t="s">
        <v>3648</v>
      </c>
      <c r="O757" t="s">
        <v>1388</v>
      </c>
      <c r="P757" t="s">
        <v>3649</v>
      </c>
      <c r="Q757">
        <f t="shared" si="15"/>
        <v>2795</v>
      </c>
      <c r="R757" t="s">
        <v>3310</v>
      </c>
      <c r="S757" t="s">
        <v>3311</v>
      </c>
      <c r="T757" t="s">
        <v>3654</v>
      </c>
      <c r="U757" s="75">
        <v>2795</v>
      </c>
      <c r="V757">
        <v>38.5</v>
      </c>
      <c r="W757">
        <v>107607.5</v>
      </c>
      <c r="AH757" s="16"/>
      <c r="AI757" t="s">
        <v>1375</v>
      </c>
    </row>
    <row r="758" spans="1:35" x14ac:dyDescent="0.25">
      <c r="A758" t="s">
        <v>3655</v>
      </c>
      <c r="B758" s="1">
        <v>9</v>
      </c>
      <c r="C758" t="s">
        <v>248</v>
      </c>
      <c r="D758">
        <v>5057787</v>
      </c>
      <c r="E758" t="s">
        <v>3645</v>
      </c>
      <c r="F758" t="s">
        <v>1363</v>
      </c>
      <c r="G758" t="s">
        <v>1364</v>
      </c>
      <c r="H758" s="3" t="s">
        <v>3646</v>
      </c>
      <c r="I758">
        <v>2016</v>
      </c>
      <c r="J758" s="15" t="s">
        <v>3647</v>
      </c>
      <c r="K758">
        <v>2016</v>
      </c>
      <c r="L758" t="s">
        <v>1367</v>
      </c>
      <c r="M758" t="s">
        <v>3648</v>
      </c>
      <c r="N758" t="s">
        <v>3648</v>
      </c>
      <c r="O758" t="s">
        <v>1388</v>
      </c>
      <c r="P758" t="s">
        <v>3649</v>
      </c>
      <c r="Q758">
        <f t="shared" si="15"/>
        <v>2795</v>
      </c>
      <c r="R758" t="s">
        <v>2016</v>
      </c>
      <c r="S758" t="s">
        <v>2017</v>
      </c>
      <c r="T758" t="s">
        <v>3656</v>
      </c>
      <c r="U758" s="75">
        <v>2795</v>
      </c>
      <c r="V758">
        <v>29.12</v>
      </c>
      <c r="W758">
        <v>81390.399999999994</v>
      </c>
      <c r="AH758" s="16"/>
      <c r="AI758" t="s">
        <v>1375</v>
      </c>
    </row>
    <row r="759" spans="1:35" x14ac:dyDescent="0.25">
      <c r="A759" t="s">
        <v>3657</v>
      </c>
      <c r="B759" s="1">
        <v>9</v>
      </c>
      <c r="C759" t="s">
        <v>248</v>
      </c>
      <c r="D759">
        <v>5045452</v>
      </c>
      <c r="E759" t="s">
        <v>3658</v>
      </c>
      <c r="F759" t="s">
        <v>1363</v>
      </c>
      <c r="G759" t="s">
        <v>1364</v>
      </c>
      <c r="H759" s="3" t="s">
        <v>3659</v>
      </c>
      <c r="I759">
        <v>2016</v>
      </c>
      <c r="J759" s="15" t="s">
        <v>3646</v>
      </c>
      <c r="K759">
        <v>2016</v>
      </c>
      <c r="L759" t="s">
        <v>1367</v>
      </c>
      <c r="M759" t="s">
        <v>3648</v>
      </c>
      <c r="O759" t="s">
        <v>1388</v>
      </c>
      <c r="P759" t="s">
        <v>3649</v>
      </c>
      <c r="Q759">
        <f t="shared" si="15"/>
        <v>2795</v>
      </c>
      <c r="R759" t="s">
        <v>1381</v>
      </c>
      <c r="S759" t="s">
        <v>1382</v>
      </c>
      <c r="T759" t="s">
        <v>3660</v>
      </c>
      <c r="U759" s="75">
        <v>2795</v>
      </c>
      <c r="V759">
        <v>27.98</v>
      </c>
      <c r="W759">
        <v>78204.100000000006</v>
      </c>
      <c r="AH759" s="16"/>
      <c r="AI759" t="s">
        <v>1375</v>
      </c>
    </row>
    <row r="760" spans="1:35" x14ac:dyDescent="0.25">
      <c r="A760" t="s">
        <v>3661</v>
      </c>
      <c r="B760" s="1">
        <v>9</v>
      </c>
      <c r="C760" t="s">
        <v>248</v>
      </c>
      <c r="D760">
        <v>5045452</v>
      </c>
      <c r="E760" t="s">
        <v>3658</v>
      </c>
      <c r="F760" t="s">
        <v>1363</v>
      </c>
      <c r="G760" t="s">
        <v>1364</v>
      </c>
      <c r="H760" s="3" t="s">
        <v>3659</v>
      </c>
      <c r="I760">
        <v>2016</v>
      </c>
      <c r="J760" s="15" t="s">
        <v>3646</v>
      </c>
      <c r="K760">
        <v>2016</v>
      </c>
      <c r="L760" t="s">
        <v>1367</v>
      </c>
      <c r="M760" t="s">
        <v>3648</v>
      </c>
      <c r="O760" t="s">
        <v>1388</v>
      </c>
      <c r="P760" t="s">
        <v>3649</v>
      </c>
      <c r="Q760">
        <f t="shared" si="15"/>
        <v>2795</v>
      </c>
      <c r="R760" t="s">
        <v>2016</v>
      </c>
      <c r="S760" t="s">
        <v>2017</v>
      </c>
      <c r="T760" t="s">
        <v>3662</v>
      </c>
      <c r="U760" s="75">
        <v>2795</v>
      </c>
      <c r="V760">
        <v>29.12</v>
      </c>
      <c r="W760">
        <v>81390.399999999994</v>
      </c>
      <c r="AH760" s="16"/>
      <c r="AI760" t="s">
        <v>1375</v>
      </c>
    </row>
    <row r="761" spans="1:35" x14ac:dyDescent="0.25">
      <c r="A761" t="s">
        <v>3663</v>
      </c>
      <c r="B761" s="1">
        <v>9</v>
      </c>
      <c r="C761" t="s">
        <v>248</v>
      </c>
      <c r="D761">
        <v>4875117</v>
      </c>
      <c r="E761" t="s">
        <v>3664</v>
      </c>
      <c r="F761" t="s">
        <v>1363</v>
      </c>
      <c r="G761" t="s">
        <v>1364</v>
      </c>
      <c r="H761" s="3" t="s">
        <v>2352</v>
      </c>
      <c r="I761">
        <v>2016</v>
      </c>
      <c r="J761" s="15" t="s">
        <v>2353</v>
      </c>
      <c r="K761">
        <v>2016</v>
      </c>
      <c r="L761" t="s">
        <v>1367</v>
      </c>
      <c r="M761" t="s">
        <v>3648</v>
      </c>
      <c r="O761" t="s">
        <v>1388</v>
      </c>
      <c r="P761" t="s">
        <v>2299</v>
      </c>
      <c r="Q761">
        <f t="shared" si="15"/>
        <v>3461</v>
      </c>
      <c r="R761" t="s">
        <v>1381</v>
      </c>
      <c r="S761" t="s">
        <v>1382</v>
      </c>
      <c r="T761" t="s">
        <v>3300</v>
      </c>
      <c r="U761" s="75">
        <v>3461</v>
      </c>
      <c r="V761">
        <v>14.49</v>
      </c>
      <c r="W761">
        <v>50149.89</v>
      </c>
      <c r="AH761" s="16"/>
      <c r="AI761" t="s">
        <v>1375</v>
      </c>
    </row>
    <row r="762" spans="1:35" x14ac:dyDescent="0.25">
      <c r="A762" t="s">
        <v>3665</v>
      </c>
      <c r="B762" s="1">
        <v>9</v>
      </c>
      <c r="C762" t="s">
        <v>248</v>
      </c>
      <c r="D762">
        <v>5436869</v>
      </c>
      <c r="E762" t="s">
        <v>3666</v>
      </c>
      <c r="F762" t="s">
        <v>1363</v>
      </c>
      <c r="G762" t="s">
        <v>1364</v>
      </c>
      <c r="H762" s="3" t="s">
        <v>3667</v>
      </c>
      <c r="I762">
        <v>2016</v>
      </c>
      <c r="J762" s="15" t="s">
        <v>3668</v>
      </c>
      <c r="K762">
        <v>2016</v>
      </c>
      <c r="L762" t="s">
        <v>1367</v>
      </c>
      <c r="M762" t="s">
        <v>3648</v>
      </c>
      <c r="O762" t="s">
        <v>1388</v>
      </c>
      <c r="P762" t="s">
        <v>2299</v>
      </c>
      <c r="Q762">
        <f t="shared" si="15"/>
        <v>1178</v>
      </c>
      <c r="R762" t="s">
        <v>3310</v>
      </c>
      <c r="S762" t="s">
        <v>3311</v>
      </c>
      <c r="T762" t="s">
        <v>3669</v>
      </c>
      <c r="U762" s="75">
        <v>1178</v>
      </c>
      <c r="V762">
        <v>38.5</v>
      </c>
      <c r="W762">
        <v>45353</v>
      </c>
      <c r="AH762" s="16"/>
      <c r="AI762" t="s">
        <v>1375</v>
      </c>
    </row>
    <row r="763" spans="1:35" x14ac:dyDescent="0.25">
      <c r="A763" t="s">
        <v>3670</v>
      </c>
      <c r="B763" s="1">
        <v>9</v>
      </c>
      <c r="C763" t="s">
        <v>248</v>
      </c>
      <c r="D763">
        <v>5436869</v>
      </c>
      <c r="E763" t="s">
        <v>3666</v>
      </c>
      <c r="F763" t="s">
        <v>1363</v>
      </c>
      <c r="G763" t="s">
        <v>1364</v>
      </c>
      <c r="H763" s="3" t="s">
        <v>3667</v>
      </c>
      <c r="I763">
        <v>2016</v>
      </c>
      <c r="J763" s="15" t="s">
        <v>3668</v>
      </c>
      <c r="K763">
        <v>2016</v>
      </c>
      <c r="L763" t="s">
        <v>1367</v>
      </c>
      <c r="M763" t="s">
        <v>3648</v>
      </c>
      <c r="O763" t="s">
        <v>1388</v>
      </c>
      <c r="P763" t="s">
        <v>2299</v>
      </c>
      <c r="Q763">
        <f t="shared" si="15"/>
        <v>1178</v>
      </c>
      <c r="R763" t="s">
        <v>2016</v>
      </c>
      <c r="S763" t="s">
        <v>2017</v>
      </c>
      <c r="T763" t="s">
        <v>3671</v>
      </c>
      <c r="U763" s="75">
        <v>1178</v>
      </c>
      <c r="V763">
        <v>29.12</v>
      </c>
      <c r="W763">
        <v>34303.360000000001</v>
      </c>
      <c r="AH763" s="16"/>
      <c r="AI763" t="s">
        <v>1375</v>
      </c>
    </row>
    <row r="764" spans="1:35" x14ac:dyDescent="0.25">
      <c r="A764" t="s">
        <v>3672</v>
      </c>
      <c r="B764" s="1">
        <v>9</v>
      </c>
      <c r="C764" t="s">
        <v>248</v>
      </c>
      <c r="D764">
        <v>5436869</v>
      </c>
      <c r="E764" t="s">
        <v>3666</v>
      </c>
      <c r="F764" t="s">
        <v>1363</v>
      </c>
      <c r="G764" t="s">
        <v>1364</v>
      </c>
      <c r="H764" s="3" t="s">
        <v>3667</v>
      </c>
      <c r="I764">
        <v>2016</v>
      </c>
      <c r="J764" s="15" t="s">
        <v>3668</v>
      </c>
      <c r="K764">
        <v>2016</v>
      </c>
      <c r="L764" t="s">
        <v>1367</v>
      </c>
      <c r="M764" t="s">
        <v>3648</v>
      </c>
      <c r="O764" t="s">
        <v>1388</v>
      </c>
      <c r="P764" t="s">
        <v>2299</v>
      </c>
      <c r="Q764">
        <f t="shared" si="15"/>
        <v>1178</v>
      </c>
      <c r="R764" t="s">
        <v>1381</v>
      </c>
      <c r="S764" t="s">
        <v>1382</v>
      </c>
      <c r="T764" t="s">
        <v>237</v>
      </c>
      <c r="U764" s="75">
        <v>1178</v>
      </c>
      <c r="V764">
        <v>26.75</v>
      </c>
      <c r="W764">
        <v>31511.5</v>
      </c>
      <c r="AH764" s="16"/>
      <c r="AI764" t="s">
        <v>1375</v>
      </c>
    </row>
    <row r="765" spans="1:35" x14ac:dyDescent="0.25">
      <c r="A765" t="s">
        <v>3673</v>
      </c>
      <c r="B765" s="1">
        <v>9</v>
      </c>
      <c r="C765" t="s">
        <v>248</v>
      </c>
      <c r="D765">
        <v>5561949</v>
      </c>
      <c r="E765" t="s">
        <v>2392</v>
      </c>
      <c r="F765" t="s">
        <v>1363</v>
      </c>
      <c r="G765" t="s">
        <v>1364</v>
      </c>
      <c r="H765" s="3" t="s">
        <v>2389</v>
      </c>
      <c r="I765">
        <v>2016</v>
      </c>
      <c r="J765" s="15" t="s">
        <v>2393</v>
      </c>
      <c r="K765">
        <v>2016</v>
      </c>
      <c r="L765" t="s">
        <v>1367</v>
      </c>
      <c r="M765" t="s">
        <v>3648</v>
      </c>
      <c r="O765" t="s">
        <v>1388</v>
      </c>
      <c r="P765" t="s">
        <v>2299</v>
      </c>
      <c r="Q765">
        <f t="shared" si="15"/>
        <v>1178</v>
      </c>
      <c r="R765" t="s">
        <v>2476</v>
      </c>
      <c r="S765" t="s">
        <v>2477</v>
      </c>
      <c r="T765" t="s">
        <v>3393</v>
      </c>
      <c r="U765" s="75">
        <v>1178</v>
      </c>
      <c r="V765">
        <v>36.9</v>
      </c>
      <c r="W765">
        <v>43468.2</v>
      </c>
      <c r="AH765" s="16"/>
      <c r="AI765" t="s">
        <v>1375</v>
      </c>
    </row>
    <row r="766" spans="1:35" x14ac:dyDescent="0.25">
      <c r="A766" t="s">
        <v>3674</v>
      </c>
      <c r="B766" s="1">
        <v>9</v>
      </c>
      <c r="C766" t="s">
        <v>248</v>
      </c>
      <c r="D766">
        <v>5561949</v>
      </c>
      <c r="E766" t="s">
        <v>2392</v>
      </c>
      <c r="F766" t="s">
        <v>1363</v>
      </c>
      <c r="G766" t="s">
        <v>1364</v>
      </c>
      <c r="H766" s="3" t="s">
        <v>2389</v>
      </c>
      <c r="I766">
        <v>2016</v>
      </c>
      <c r="J766" s="15" t="s">
        <v>2393</v>
      </c>
      <c r="K766">
        <v>2016</v>
      </c>
      <c r="L766" t="s">
        <v>1367</v>
      </c>
      <c r="M766" t="s">
        <v>3648</v>
      </c>
      <c r="O766" t="s">
        <v>1388</v>
      </c>
      <c r="P766" t="s">
        <v>2299</v>
      </c>
      <c r="Q766">
        <f t="shared" si="15"/>
        <v>1178</v>
      </c>
      <c r="R766" t="s">
        <v>1381</v>
      </c>
      <c r="S766" t="s">
        <v>1382</v>
      </c>
      <c r="T766" t="s">
        <v>237</v>
      </c>
      <c r="U766" s="75">
        <v>1178</v>
      </c>
      <c r="V766">
        <v>26.75</v>
      </c>
      <c r="W766">
        <v>31511.5</v>
      </c>
      <c r="AH766" s="16"/>
      <c r="AI766" t="s">
        <v>1375</v>
      </c>
    </row>
    <row r="767" spans="1:35" x14ac:dyDescent="0.25">
      <c r="A767" t="s">
        <v>3675</v>
      </c>
      <c r="B767" s="1">
        <v>9</v>
      </c>
      <c r="C767" t="s">
        <v>248</v>
      </c>
      <c r="D767">
        <v>5561949</v>
      </c>
      <c r="E767" t="s">
        <v>2392</v>
      </c>
      <c r="F767" t="s">
        <v>1363</v>
      </c>
      <c r="G767" t="s">
        <v>1364</v>
      </c>
      <c r="H767" s="3" t="s">
        <v>2389</v>
      </c>
      <c r="I767">
        <v>2016</v>
      </c>
      <c r="J767" s="15" t="s">
        <v>2393</v>
      </c>
      <c r="K767">
        <v>2016</v>
      </c>
      <c r="L767" t="s">
        <v>1367</v>
      </c>
      <c r="M767" t="s">
        <v>3648</v>
      </c>
      <c r="O767" t="s">
        <v>1388</v>
      </c>
      <c r="P767" t="s">
        <v>2299</v>
      </c>
      <c r="Q767">
        <f t="shared" si="15"/>
        <v>1178</v>
      </c>
      <c r="R767" t="s">
        <v>3310</v>
      </c>
      <c r="S767" t="s">
        <v>3311</v>
      </c>
      <c r="T767" t="s">
        <v>3676</v>
      </c>
      <c r="U767" s="75">
        <v>1178</v>
      </c>
      <c r="V767">
        <v>38.5</v>
      </c>
      <c r="W767">
        <v>45353</v>
      </c>
      <c r="AH767" s="16"/>
      <c r="AI767" t="s">
        <v>1375</v>
      </c>
    </row>
    <row r="768" spans="1:35" x14ac:dyDescent="0.25">
      <c r="A768" t="s">
        <v>3677</v>
      </c>
      <c r="B768" s="1">
        <v>9</v>
      </c>
      <c r="C768" t="s">
        <v>248</v>
      </c>
      <c r="D768">
        <v>5838282</v>
      </c>
      <c r="E768" t="s">
        <v>3678</v>
      </c>
      <c r="F768" t="s">
        <v>1363</v>
      </c>
      <c r="G768" t="s">
        <v>1364</v>
      </c>
      <c r="H768" s="3" t="s">
        <v>2964</v>
      </c>
      <c r="I768">
        <v>2017</v>
      </c>
      <c r="J768" s="15" t="s">
        <v>2965</v>
      </c>
      <c r="K768">
        <v>2017</v>
      </c>
      <c r="L768" t="s">
        <v>1367</v>
      </c>
      <c r="M768" t="s">
        <v>3679</v>
      </c>
      <c r="N768" t="s">
        <v>3679</v>
      </c>
      <c r="O768" t="s">
        <v>1388</v>
      </c>
      <c r="P768" t="s">
        <v>2299</v>
      </c>
      <c r="Q768">
        <f t="shared" si="15"/>
        <v>430</v>
      </c>
      <c r="R768" t="s">
        <v>2697</v>
      </c>
      <c r="S768" t="s">
        <v>2698</v>
      </c>
      <c r="T768" t="s">
        <v>587</v>
      </c>
      <c r="U768" s="75">
        <v>430</v>
      </c>
      <c r="V768">
        <v>22</v>
      </c>
      <c r="W768">
        <v>9460</v>
      </c>
      <c r="AH768" s="16"/>
      <c r="AI768" t="s">
        <v>1375</v>
      </c>
    </row>
    <row r="769" spans="1:35" x14ac:dyDescent="0.25">
      <c r="A769" t="s">
        <v>3680</v>
      </c>
      <c r="B769" s="1">
        <v>9</v>
      </c>
      <c r="C769" t="s">
        <v>248</v>
      </c>
      <c r="D769">
        <v>5838282</v>
      </c>
      <c r="E769" t="s">
        <v>3678</v>
      </c>
      <c r="F769" t="s">
        <v>1363</v>
      </c>
      <c r="G769" t="s">
        <v>1364</v>
      </c>
      <c r="H769" s="3" t="s">
        <v>2964</v>
      </c>
      <c r="I769">
        <v>2017</v>
      </c>
      <c r="J769" s="15" t="s">
        <v>2965</v>
      </c>
      <c r="K769">
        <v>2017</v>
      </c>
      <c r="L769" t="s">
        <v>1367</v>
      </c>
      <c r="M769" t="s">
        <v>3679</v>
      </c>
      <c r="N769" t="s">
        <v>3679</v>
      </c>
      <c r="O769" t="s">
        <v>1388</v>
      </c>
      <c r="P769" t="s">
        <v>2299</v>
      </c>
      <c r="Q769">
        <f t="shared" si="15"/>
        <v>430</v>
      </c>
      <c r="R769" t="s">
        <v>1381</v>
      </c>
      <c r="S769" t="s">
        <v>1382</v>
      </c>
      <c r="T769" t="s">
        <v>3300</v>
      </c>
      <c r="U769" s="75">
        <v>430</v>
      </c>
      <c r="V769">
        <v>27.99</v>
      </c>
      <c r="W769">
        <v>12035.7</v>
      </c>
      <c r="AH769" s="16"/>
      <c r="AI769" t="s">
        <v>1375</v>
      </c>
    </row>
    <row r="770" spans="1:35" x14ac:dyDescent="0.25">
      <c r="A770" t="s">
        <v>3681</v>
      </c>
      <c r="B770" s="1">
        <v>9</v>
      </c>
      <c r="C770" t="s">
        <v>248</v>
      </c>
      <c r="D770">
        <v>5838282</v>
      </c>
      <c r="E770" t="s">
        <v>3678</v>
      </c>
      <c r="F770" t="s">
        <v>1363</v>
      </c>
      <c r="G770" t="s">
        <v>1364</v>
      </c>
      <c r="H770" s="3" t="s">
        <v>2964</v>
      </c>
      <c r="I770">
        <v>2017</v>
      </c>
      <c r="J770" s="15" t="s">
        <v>2965</v>
      </c>
      <c r="K770">
        <v>2017</v>
      </c>
      <c r="L770" t="s">
        <v>1367</v>
      </c>
      <c r="M770" t="s">
        <v>3679</v>
      </c>
      <c r="N770" t="s">
        <v>3679</v>
      </c>
      <c r="O770" t="s">
        <v>1388</v>
      </c>
      <c r="P770" t="s">
        <v>2299</v>
      </c>
      <c r="Q770">
        <f t="shared" ref="Q770:Q833" si="16">U770</f>
        <v>430</v>
      </c>
      <c r="R770" t="s">
        <v>2016</v>
      </c>
      <c r="S770" t="s">
        <v>2017</v>
      </c>
      <c r="T770" t="s">
        <v>3342</v>
      </c>
      <c r="U770" s="75">
        <v>430</v>
      </c>
      <c r="V770">
        <v>29.12</v>
      </c>
      <c r="W770">
        <v>12521.6</v>
      </c>
      <c r="AH770" s="16"/>
      <c r="AI770" t="s">
        <v>1375</v>
      </c>
    </row>
    <row r="771" spans="1:35" x14ac:dyDescent="0.25">
      <c r="A771" t="s">
        <v>3682</v>
      </c>
      <c r="B771" s="1">
        <v>9</v>
      </c>
      <c r="C771" t="s">
        <v>248</v>
      </c>
      <c r="D771">
        <v>5838282</v>
      </c>
      <c r="E771" t="s">
        <v>3678</v>
      </c>
      <c r="F771" t="s">
        <v>1363</v>
      </c>
      <c r="G771" t="s">
        <v>1364</v>
      </c>
      <c r="H771" s="3" t="s">
        <v>2964</v>
      </c>
      <c r="I771">
        <v>2017</v>
      </c>
      <c r="J771" s="15" t="s">
        <v>2965</v>
      </c>
      <c r="K771">
        <v>2017</v>
      </c>
      <c r="L771" t="s">
        <v>1367</v>
      </c>
      <c r="M771" t="s">
        <v>3679</v>
      </c>
      <c r="N771" t="s">
        <v>3679</v>
      </c>
      <c r="O771" t="s">
        <v>1388</v>
      </c>
      <c r="P771" t="s">
        <v>2299</v>
      </c>
      <c r="Q771">
        <f t="shared" si="16"/>
        <v>430</v>
      </c>
      <c r="R771" t="s">
        <v>3310</v>
      </c>
      <c r="S771" t="s">
        <v>3311</v>
      </c>
      <c r="T771" t="s">
        <v>3683</v>
      </c>
      <c r="U771" s="75">
        <v>430</v>
      </c>
      <c r="V771">
        <v>38.5</v>
      </c>
      <c r="W771">
        <v>16555</v>
      </c>
      <c r="AH771" s="16"/>
      <c r="AI771" t="s">
        <v>1375</v>
      </c>
    </row>
    <row r="772" spans="1:35" x14ac:dyDescent="0.25">
      <c r="A772" t="s">
        <v>3684</v>
      </c>
      <c r="B772" s="1">
        <v>9</v>
      </c>
      <c r="C772" t="s">
        <v>248</v>
      </c>
      <c r="D772">
        <v>5674425</v>
      </c>
      <c r="E772" t="s">
        <v>3685</v>
      </c>
      <c r="F772" t="s">
        <v>1363</v>
      </c>
      <c r="G772" t="s">
        <v>1364</v>
      </c>
      <c r="H772" s="3" t="s">
        <v>3686</v>
      </c>
      <c r="I772">
        <v>2016</v>
      </c>
      <c r="J772" s="15" t="s">
        <v>3687</v>
      </c>
      <c r="K772">
        <v>2016</v>
      </c>
      <c r="L772" t="s">
        <v>1367</v>
      </c>
      <c r="M772" t="s">
        <v>3648</v>
      </c>
      <c r="O772" t="s">
        <v>1388</v>
      </c>
      <c r="P772" t="s">
        <v>2299</v>
      </c>
      <c r="Q772">
        <f t="shared" si="16"/>
        <v>1178</v>
      </c>
      <c r="R772" t="s">
        <v>3345</v>
      </c>
      <c r="S772" t="s">
        <v>3346</v>
      </c>
      <c r="T772" t="s">
        <v>237</v>
      </c>
      <c r="U772" s="75">
        <v>1178</v>
      </c>
      <c r="V772">
        <v>30</v>
      </c>
      <c r="W772">
        <v>35340</v>
      </c>
      <c r="AH772" s="16"/>
      <c r="AI772" t="s">
        <v>1375</v>
      </c>
    </row>
    <row r="773" spans="1:35" x14ac:dyDescent="0.25">
      <c r="A773" t="s">
        <v>3688</v>
      </c>
      <c r="B773" s="1">
        <v>9</v>
      </c>
      <c r="C773" t="s">
        <v>248</v>
      </c>
      <c r="D773">
        <v>5674425</v>
      </c>
      <c r="E773" t="s">
        <v>3685</v>
      </c>
      <c r="F773" t="s">
        <v>1363</v>
      </c>
      <c r="G773" t="s">
        <v>1364</v>
      </c>
      <c r="H773" s="3" t="s">
        <v>3686</v>
      </c>
      <c r="I773">
        <v>2016</v>
      </c>
      <c r="J773" s="15" t="s">
        <v>3687</v>
      </c>
      <c r="K773">
        <v>2016</v>
      </c>
      <c r="L773" t="s">
        <v>1367</v>
      </c>
      <c r="M773" t="s">
        <v>3648</v>
      </c>
      <c r="O773" t="s">
        <v>1388</v>
      </c>
      <c r="P773" t="s">
        <v>2299</v>
      </c>
      <c r="Q773">
        <f t="shared" si="16"/>
        <v>1178</v>
      </c>
      <c r="R773" t="s">
        <v>3310</v>
      </c>
      <c r="S773" t="s">
        <v>3311</v>
      </c>
      <c r="T773" t="s">
        <v>3689</v>
      </c>
      <c r="U773" s="75">
        <v>1178</v>
      </c>
      <c r="V773">
        <v>38.5</v>
      </c>
      <c r="W773">
        <v>45353</v>
      </c>
      <c r="AH773" s="16"/>
      <c r="AI773" t="s">
        <v>1375</v>
      </c>
    </row>
    <row r="774" spans="1:35" x14ac:dyDescent="0.25">
      <c r="A774" t="s">
        <v>3690</v>
      </c>
      <c r="B774" s="1">
        <v>9</v>
      </c>
      <c r="C774" t="s">
        <v>248</v>
      </c>
      <c r="D774">
        <v>6129374</v>
      </c>
      <c r="E774" t="s">
        <v>3001</v>
      </c>
      <c r="F774" t="s">
        <v>1363</v>
      </c>
      <c r="G774" t="s">
        <v>1364</v>
      </c>
      <c r="H774" s="3" t="s">
        <v>3002</v>
      </c>
      <c r="I774">
        <v>2017</v>
      </c>
      <c r="J774" s="15" t="s">
        <v>3003</v>
      </c>
      <c r="K774">
        <v>2017</v>
      </c>
      <c r="L774" t="s">
        <v>1367</v>
      </c>
      <c r="M774" t="s">
        <v>3648</v>
      </c>
      <c r="O774" t="s">
        <v>1388</v>
      </c>
      <c r="P774" t="s">
        <v>2299</v>
      </c>
      <c r="Q774">
        <f t="shared" si="16"/>
        <v>1737</v>
      </c>
      <c r="R774" t="s">
        <v>1381</v>
      </c>
      <c r="S774" t="s">
        <v>1382</v>
      </c>
      <c r="T774" t="s">
        <v>3691</v>
      </c>
      <c r="U774" s="75">
        <v>1737</v>
      </c>
      <c r="V774">
        <v>26.98</v>
      </c>
      <c r="W774">
        <v>46864.26</v>
      </c>
      <c r="AH774" s="16"/>
      <c r="AI774" t="s">
        <v>1375</v>
      </c>
    </row>
    <row r="775" spans="1:35" x14ac:dyDescent="0.25">
      <c r="A775" t="s">
        <v>3692</v>
      </c>
      <c r="B775" s="1">
        <v>9</v>
      </c>
      <c r="C775" t="s">
        <v>248</v>
      </c>
      <c r="D775">
        <v>6129374</v>
      </c>
      <c r="E775" t="s">
        <v>3001</v>
      </c>
      <c r="F775" t="s">
        <v>1363</v>
      </c>
      <c r="G775" t="s">
        <v>1364</v>
      </c>
      <c r="H775" s="3" t="s">
        <v>3002</v>
      </c>
      <c r="I775">
        <v>2017</v>
      </c>
      <c r="J775" s="15" t="s">
        <v>3003</v>
      </c>
      <c r="K775">
        <v>2017</v>
      </c>
      <c r="L775" t="s">
        <v>1367</v>
      </c>
      <c r="M775" t="s">
        <v>3648</v>
      </c>
      <c r="O775" t="s">
        <v>1388</v>
      </c>
      <c r="P775" t="s">
        <v>2299</v>
      </c>
      <c r="Q775">
        <f t="shared" si="16"/>
        <v>1737</v>
      </c>
      <c r="R775" t="s">
        <v>3345</v>
      </c>
      <c r="S775" t="s">
        <v>3346</v>
      </c>
      <c r="T775" t="s">
        <v>237</v>
      </c>
      <c r="U775" s="75">
        <v>1737</v>
      </c>
      <c r="V775">
        <v>30</v>
      </c>
      <c r="W775">
        <v>52110</v>
      </c>
      <c r="AH775" s="16"/>
      <c r="AI775" t="s">
        <v>1375</v>
      </c>
    </row>
    <row r="776" spans="1:35" x14ac:dyDescent="0.25">
      <c r="A776" t="s">
        <v>3693</v>
      </c>
      <c r="B776" s="1">
        <v>9</v>
      </c>
      <c r="C776" t="s">
        <v>248</v>
      </c>
      <c r="D776">
        <v>6226728</v>
      </c>
      <c r="E776" t="s">
        <v>3694</v>
      </c>
      <c r="F776" t="s">
        <v>1363</v>
      </c>
      <c r="G776" t="s">
        <v>1364</v>
      </c>
      <c r="H776" s="3" t="s">
        <v>3695</v>
      </c>
      <c r="I776">
        <v>2017</v>
      </c>
      <c r="J776" s="15" t="s">
        <v>3696</v>
      </c>
      <c r="K776">
        <v>2017</v>
      </c>
      <c r="L776" t="s">
        <v>1367</v>
      </c>
      <c r="M776" t="s">
        <v>3648</v>
      </c>
      <c r="O776" t="s">
        <v>1388</v>
      </c>
      <c r="P776" t="s">
        <v>2299</v>
      </c>
      <c r="Q776">
        <f t="shared" si="16"/>
        <v>1737</v>
      </c>
      <c r="R776" t="s">
        <v>2016</v>
      </c>
      <c r="S776" t="s">
        <v>2017</v>
      </c>
      <c r="T776" t="s">
        <v>237</v>
      </c>
      <c r="U776" s="75">
        <v>1737</v>
      </c>
      <c r="V776">
        <v>27.49</v>
      </c>
      <c r="W776">
        <v>47750.13</v>
      </c>
      <c r="AH776" s="16"/>
      <c r="AI776" t="s">
        <v>1375</v>
      </c>
    </row>
    <row r="777" spans="1:35" x14ac:dyDescent="0.25">
      <c r="A777" t="s">
        <v>3697</v>
      </c>
      <c r="B777" s="1">
        <v>9</v>
      </c>
      <c r="C777" t="s">
        <v>248</v>
      </c>
      <c r="D777">
        <v>6239889</v>
      </c>
      <c r="E777" t="s">
        <v>3698</v>
      </c>
      <c r="F777" t="s">
        <v>1363</v>
      </c>
      <c r="G777" t="s">
        <v>1364</v>
      </c>
      <c r="H777" s="3" t="s">
        <v>3696</v>
      </c>
      <c r="I777">
        <v>2017</v>
      </c>
      <c r="J777" s="15" t="s">
        <v>3699</v>
      </c>
      <c r="K777">
        <v>2017</v>
      </c>
      <c r="L777" t="s">
        <v>1367</v>
      </c>
      <c r="M777" t="s">
        <v>3700</v>
      </c>
      <c r="N777" t="s">
        <v>3701</v>
      </c>
      <c r="O777" t="s">
        <v>1388</v>
      </c>
      <c r="P777" t="s">
        <v>2299</v>
      </c>
      <c r="Q777">
        <f t="shared" si="16"/>
        <v>500</v>
      </c>
      <c r="R777" t="s">
        <v>3310</v>
      </c>
      <c r="S777" t="s">
        <v>3311</v>
      </c>
      <c r="T777" t="s">
        <v>3702</v>
      </c>
      <c r="U777" s="75">
        <v>500</v>
      </c>
      <c r="V777">
        <v>38.5</v>
      </c>
      <c r="W777">
        <v>19250</v>
      </c>
      <c r="AH777" s="16"/>
      <c r="AI777" t="s">
        <v>1375</v>
      </c>
    </row>
    <row r="778" spans="1:35" x14ac:dyDescent="0.25">
      <c r="A778" t="s">
        <v>3703</v>
      </c>
      <c r="B778" s="1">
        <v>9</v>
      </c>
      <c r="C778" t="s">
        <v>248</v>
      </c>
      <c r="D778">
        <v>6239889</v>
      </c>
      <c r="E778" t="s">
        <v>3698</v>
      </c>
      <c r="F778" t="s">
        <v>1363</v>
      </c>
      <c r="G778" t="s">
        <v>1364</v>
      </c>
      <c r="H778" s="3" t="s">
        <v>3696</v>
      </c>
      <c r="I778">
        <v>2017</v>
      </c>
      <c r="J778" s="15" t="s">
        <v>3699</v>
      </c>
      <c r="K778">
        <v>2017</v>
      </c>
      <c r="L778" t="s">
        <v>1367</v>
      </c>
      <c r="M778" t="s">
        <v>3700</v>
      </c>
      <c r="N778" t="s">
        <v>3701</v>
      </c>
      <c r="O778" t="s">
        <v>1388</v>
      </c>
      <c r="P778" t="s">
        <v>2299</v>
      </c>
      <c r="Q778">
        <f t="shared" si="16"/>
        <v>500</v>
      </c>
      <c r="R778" t="s">
        <v>2476</v>
      </c>
      <c r="S778" t="s">
        <v>2477</v>
      </c>
      <c r="T778" t="s">
        <v>3356</v>
      </c>
      <c r="U778" s="75">
        <v>500</v>
      </c>
      <c r="V778">
        <v>35.799999999999997</v>
      </c>
      <c r="W778">
        <v>17900</v>
      </c>
      <c r="AH778" s="16"/>
      <c r="AI778" t="s">
        <v>1375</v>
      </c>
    </row>
    <row r="779" spans="1:35" x14ac:dyDescent="0.25">
      <c r="A779" t="s">
        <v>3704</v>
      </c>
      <c r="B779" s="1">
        <v>9</v>
      </c>
      <c r="C779" t="s">
        <v>248</v>
      </c>
      <c r="D779">
        <v>6239889</v>
      </c>
      <c r="E779" t="s">
        <v>3698</v>
      </c>
      <c r="F779" t="s">
        <v>1363</v>
      </c>
      <c r="G779" t="s">
        <v>1364</v>
      </c>
      <c r="H779" s="3" t="s">
        <v>3696</v>
      </c>
      <c r="I779">
        <v>2017</v>
      </c>
      <c r="J779" s="15" t="s">
        <v>3699</v>
      </c>
      <c r="K779">
        <v>2017</v>
      </c>
      <c r="L779" t="s">
        <v>1367</v>
      </c>
      <c r="M779" t="s">
        <v>3700</v>
      </c>
      <c r="N779" t="s">
        <v>3701</v>
      </c>
      <c r="O779" t="s">
        <v>1388</v>
      </c>
      <c r="P779" t="s">
        <v>2299</v>
      </c>
      <c r="Q779">
        <f t="shared" si="16"/>
        <v>500</v>
      </c>
      <c r="R779" t="s">
        <v>1381</v>
      </c>
      <c r="S779" t="s">
        <v>1382</v>
      </c>
      <c r="T779" t="s">
        <v>3300</v>
      </c>
      <c r="U779" s="75">
        <v>500</v>
      </c>
      <c r="V779">
        <v>24.98</v>
      </c>
      <c r="W779">
        <v>12490</v>
      </c>
      <c r="AH779" s="16"/>
      <c r="AI779" t="s">
        <v>1375</v>
      </c>
    </row>
    <row r="780" spans="1:35" x14ac:dyDescent="0.25">
      <c r="A780" t="s">
        <v>3705</v>
      </c>
      <c r="B780" s="1">
        <v>9</v>
      </c>
      <c r="C780" t="s">
        <v>248</v>
      </c>
      <c r="D780">
        <v>6239889</v>
      </c>
      <c r="E780" t="s">
        <v>3698</v>
      </c>
      <c r="F780" t="s">
        <v>1363</v>
      </c>
      <c r="G780" t="s">
        <v>1364</v>
      </c>
      <c r="H780" s="3" t="s">
        <v>3696</v>
      </c>
      <c r="I780">
        <v>2017</v>
      </c>
      <c r="J780" s="15" t="s">
        <v>3699</v>
      </c>
      <c r="K780">
        <v>2017</v>
      </c>
      <c r="L780" t="s">
        <v>1367</v>
      </c>
      <c r="M780" t="s">
        <v>3700</v>
      </c>
      <c r="N780" t="s">
        <v>3701</v>
      </c>
      <c r="O780" t="s">
        <v>1388</v>
      </c>
      <c r="P780" t="s">
        <v>2299</v>
      </c>
      <c r="Q780">
        <f t="shared" si="16"/>
        <v>500</v>
      </c>
      <c r="R780" t="s">
        <v>2016</v>
      </c>
      <c r="S780" t="s">
        <v>2017</v>
      </c>
      <c r="T780" t="s">
        <v>3342</v>
      </c>
      <c r="U780" s="75">
        <v>500</v>
      </c>
      <c r="V780">
        <v>27.49</v>
      </c>
      <c r="W780">
        <v>13745</v>
      </c>
      <c r="AH780" s="16"/>
      <c r="AI780" t="s">
        <v>1375</v>
      </c>
    </row>
    <row r="781" spans="1:35" x14ac:dyDescent="0.25">
      <c r="A781" t="s">
        <v>3706</v>
      </c>
      <c r="B781" s="1">
        <v>9</v>
      </c>
      <c r="C781" t="s">
        <v>248</v>
      </c>
      <c r="D781">
        <v>6239889</v>
      </c>
      <c r="E781" t="s">
        <v>3698</v>
      </c>
      <c r="F781" t="s">
        <v>1363</v>
      </c>
      <c r="G781" t="s">
        <v>1364</v>
      </c>
      <c r="H781" s="3" t="s">
        <v>3696</v>
      </c>
      <c r="I781">
        <v>2017</v>
      </c>
      <c r="J781" s="15" t="s">
        <v>3699</v>
      </c>
      <c r="K781">
        <v>2017</v>
      </c>
      <c r="L781" t="s">
        <v>1367</v>
      </c>
      <c r="M781" t="s">
        <v>3700</v>
      </c>
      <c r="N781" t="s">
        <v>3701</v>
      </c>
      <c r="O781" t="s">
        <v>1388</v>
      </c>
      <c r="P781" t="s">
        <v>2299</v>
      </c>
      <c r="Q781">
        <f t="shared" si="16"/>
        <v>500</v>
      </c>
      <c r="R781" t="s">
        <v>3345</v>
      </c>
      <c r="S781" t="s">
        <v>3346</v>
      </c>
      <c r="T781" t="s">
        <v>237</v>
      </c>
      <c r="U781" s="75">
        <v>500</v>
      </c>
      <c r="V781">
        <v>30</v>
      </c>
      <c r="W781">
        <v>15000</v>
      </c>
      <c r="AH781" s="16"/>
      <c r="AI781" t="s">
        <v>1375</v>
      </c>
    </row>
    <row r="782" spans="1:35" x14ac:dyDescent="0.25">
      <c r="A782" t="s">
        <v>3707</v>
      </c>
      <c r="B782" s="1">
        <v>9</v>
      </c>
      <c r="C782" t="s">
        <v>248</v>
      </c>
      <c r="D782">
        <v>6445772</v>
      </c>
      <c r="E782" t="s">
        <v>3708</v>
      </c>
      <c r="F782" t="s">
        <v>1363</v>
      </c>
      <c r="G782" t="s">
        <v>1364</v>
      </c>
      <c r="H782" s="3" t="s">
        <v>2464</v>
      </c>
      <c r="I782">
        <v>2017</v>
      </c>
      <c r="J782" s="15" t="s">
        <v>2465</v>
      </c>
      <c r="K782">
        <v>2017</v>
      </c>
      <c r="L782" t="s">
        <v>1367</v>
      </c>
      <c r="M782" t="s">
        <v>3708</v>
      </c>
      <c r="O782" t="s">
        <v>1388</v>
      </c>
      <c r="P782" t="s">
        <v>2299</v>
      </c>
      <c r="Q782">
        <f t="shared" si="16"/>
        <v>2976</v>
      </c>
      <c r="R782" t="s">
        <v>2016</v>
      </c>
      <c r="S782" t="s">
        <v>2017</v>
      </c>
      <c r="T782" t="s">
        <v>237</v>
      </c>
      <c r="U782" s="75">
        <v>2976</v>
      </c>
      <c r="V782">
        <v>27.49</v>
      </c>
      <c r="W782">
        <v>81810.240000000005</v>
      </c>
      <c r="AH782" s="16"/>
      <c r="AI782" t="s">
        <v>1375</v>
      </c>
    </row>
    <row r="783" spans="1:35" x14ac:dyDescent="0.25">
      <c r="A783" t="s">
        <v>3709</v>
      </c>
      <c r="B783" s="1">
        <v>9</v>
      </c>
      <c r="C783" t="s">
        <v>248</v>
      </c>
      <c r="D783">
        <v>6445772</v>
      </c>
      <c r="E783" t="s">
        <v>3708</v>
      </c>
      <c r="F783" t="s">
        <v>1363</v>
      </c>
      <c r="G783" t="s">
        <v>1364</v>
      </c>
      <c r="H783" s="3" t="s">
        <v>2464</v>
      </c>
      <c r="I783">
        <v>2017</v>
      </c>
      <c r="J783" s="15" t="s">
        <v>2465</v>
      </c>
      <c r="K783">
        <v>2017</v>
      </c>
      <c r="L783" t="s">
        <v>1367</v>
      </c>
      <c r="M783" t="s">
        <v>3708</v>
      </c>
      <c r="O783" t="s">
        <v>1388</v>
      </c>
      <c r="P783" t="s">
        <v>2299</v>
      </c>
      <c r="Q783">
        <f t="shared" si="16"/>
        <v>2976</v>
      </c>
      <c r="R783" t="s">
        <v>1381</v>
      </c>
      <c r="S783" t="s">
        <v>1382</v>
      </c>
      <c r="T783" t="s">
        <v>3710</v>
      </c>
      <c r="U783" s="75">
        <v>2976</v>
      </c>
      <c r="V783">
        <v>26.98</v>
      </c>
      <c r="W783">
        <v>80292.479999999996</v>
      </c>
      <c r="AH783" s="16"/>
      <c r="AI783" t="s">
        <v>1375</v>
      </c>
    </row>
    <row r="784" spans="1:35" x14ac:dyDescent="0.25">
      <c r="A784" t="s">
        <v>3711</v>
      </c>
      <c r="B784" s="1">
        <v>9</v>
      </c>
      <c r="C784" t="s">
        <v>248</v>
      </c>
      <c r="D784">
        <v>6445772</v>
      </c>
      <c r="E784" t="s">
        <v>3708</v>
      </c>
      <c r="F784" t="s">
        <v>1363</v>
      </c>
      <c r="G784" t="s">
        <v>1364</v>
      </c>
      <c r="H784" s="3" t="s">
        <v>2464</v>
      </c>
      <c r="I784">
        <v>2017</v>
      </c>
      <c r="J784" s="15" t="s">
        <v>2465</v>
      </c>
      <c r="K784">
        <v>2017</v>
      </c>
      <c r="L784" t="s">
        <v>1367</v>
      </c>
      <c r="M784" t="s">
        <v>3708</v>
      </c>
      <c r="O784" t="s">
        <v>1388</v>
      </c>
      <c r="P784" t="s">
        <v>2299</v>
      </c>
      <c r="Q784">
        <f t="shared" si="16"/>
        <v>2976</v>
      </c>
      <c r="R784" t="s">
        <v>3310</v>
      </c>
      <c r="S784" t="s">
        <v>3311</v>
      </c>
      <c r="T784" t="s">
        <v>3683</v>
      </c>
      <c r="U784" s="75">
        <v>2976</v>
      </c>
      <c r="V784">
        <v>38.5</v>
      </c>
      <c r="W784">
        <v>114576</v>
      </c>
      <c r="AH784" s="16"/>
      <c r="AI784" t="s">
        <v>1375</v>
      </c>
    </row>
    <row r="785" spans="1:35" x14ac:dyDescent="0.25">
      <c r="A785" t="s">
        <v>3712</v>
      </c>
      <c r="B785" s="1">
        <v>9</v>
      </c>
      <c r="C785" t="s">
        <v>248</v>
      </c>
      <c r="D785">
        <v>7461453</v>
      </c>
      <c r="E785" t="s">
        <v>3713</v>
      </c>
      <c r="F785" t="s">
        <v>1363</v>
      </c>
      <c r="G785" t="s">
        <v>1364</v>
      </c>
      <c r="H785" s="3" t="s">
        <v>3714</v>
      </c>
      <c r="I785">
        <v>2018</v>
      </c>
      <c r="J785" s="15" t="s">
        <v>3715</v>
      </c>
      <c r="K785">
        <v>2018</v>
      </c>
      <c r="L785" t="s">
        <v>1367</v>
      </c>
      <c r="M785" t="s">
        <v>3716</v>
      </c>
      <c r="N785" t="s">
        <v>3717</v>
      </c>
      <c r="O785" t="s">
        <v>1388</v>
      </c>
      <c r="P785" t="s">
        <v>2299</v>
      </c>
      <c r="Q785">
        <f t="shared" si="16"/>
        <v>160</v>
      </c>
      <c r="R785" t="s">
        <v>1381</v>
      </c>
      <c r="S785" t="s">
        <v>1382</v>
      </c>
      <c r="T785" t="s">
        <v>3300</v>
      </c>
      <c r="U785" s="75">
        <v>160</v>
      </c>
      <c r="V785">
        <v>12.98</v>
      </c>
      <c r="W785">
        <v>2076.8000000000002</v>
      </c>
      <c r="AH785" s="16"/>
      <c r="AI785" t="s">
        <v>1375</v>
      </c>
    </row>
    <row r="786" spans="1:35" x14ac:dyDescent="0.25">
      <c r="A786" t="s">
        <v>3718</v>
      </c>
      <c r="B786" s="1">
        <v>9</v>
      </c>
      <c r="C786" t="s">
        <v>248</v>
      </c>
      <c r="D786">
        <v>8129754</v>
      </c>
      <c r="E786" t="s">
        <v>3719</v>
      </c>
      <c r="F786" t="s">
        <v>1363</v>
      </c>
      <c r="G786" t="s">
        <v>1364</v>
      </c>
      <c r="H786" s="3" t="s">
        <v>3720</v>
      </c>
      <c r="I786">
        <v>2018</v>
      </c>
      <c r="J786" s="15" t="s">
        <v>3424</v>
      </c>
      <c r="K786">
        <v>2018</v>
      </c>
      <c r="L786" t="s">
        <v>1367</v>
      </c>
      <c r="M786" t="s">
        <v>3700</v>
      </c>
      <c r="N786" t="s">
        <v>3721</v>
      </c>
      <c r="O786" t="s">
        <v>1388</v>
      </c>
      <c r="P786" t="s">
        <v>1892</v>
      </c>
      <c r="Q786">
        <f t="shared" si="16"/>
        <v>2931</v>
      </c>
      <c r="R786" t="s">
        <v>2476</v>
      </c>
      <c r="S786" t="s">
        <v>2477</v>
      </c>
      <c r="T786" t="s">
        <v>3393</v>
      </c>
      <c r="U786" s="75">
        <v>2931</v>
      </c>
      <c r="V786">
        <v>29.82</v>
      </c>
      <c r="W786">
        <v>87402.42</v>
      </c>
      <c r="AH786" s="16"/>
      <c r="AI786" t="s">
        <v>1375</v>
      </c>
    </row>
    <row r="787" spans="1:35" x14ac:dyDescent="0.25">
      <c r="A787" t="s">
        <v>3722</v>
      </c>
      <c r="B787" s="1">
        <v>9</v>
      </c>
      <c r="C787" t="s">
        <v>248</v>
      </c>
      <c r="D787">
        <v>8129754</v>
      </c>
      <c r="E787" t="s">
        <v>3719</v>
      </c>
      <c r="F787" t="s">
        <v>1363</v>
      </c>
      <c r="G787" t="s">
        <v>1364</v>
      </c>
      <c r="H787" s="3" t="s">
        <v>3720</v>
      </c>
      <c r="I787">
        <v>2018</v>
      </c>
      <c r="J787" s="15" t="s">
        <v>3424</v>
      </c>
      <c r="K787">
        <v>2018</v>
      </c>
      <c r="L787" t="s">
        <v>1367</v>
      </c>
      <c r="M787" t="s">
        <v>3700</v>
      </c>
      <c r="N787" t="s">
        <v>3721</v>
      </c>
      <c r="O787" t="s">
        <v>1388</v>
      </c>
      <c r="P787" t="s">
        <v>1892</v>
      </c>
      <c r="Q787">
        <f t="shared" si="16"/>
        <v>2931</v>
      </c>
      <c r="R787" t="s">
        <v>1381</v>
      </c>
      <c r="S787" t="s">
        <v>1382</v>
      </c>
      <c r="T787" t="s">
        <v>237</v>
      </c>
      <c r="U787" s="75">
        <v>2931</v>
      </c>
      <c r="V787">
        <v>26.9</v>
      </c>
      <c r="W787">
        <v>78843.899999999994</v>
      </c>
      <c r="AH787" s="16"/>
      <c r="AI787" t="s">
        <v>1375</v>
      </c>
    </row>
    <row r="788" spans="1:35" x14ac:dyDescent="0.25">
      <c r="A788" t="s">
        <v>3723</v>
      </c>
      <c r="B788" s="1">
        <v>9</v>
      </c>
      <c r="C788" t="s">
        <v>248</v>
      </c>
      <c r="D788">
        <v>12057916</v>
      </c>
      <c r="E788" t="s">
        <v>3719</v>
      </c>
      <c r="F788" t="s">
        <v>1363</v>
      </c>
      <c r="G788" t="s">
        <v>1364</v>
      </c>
      <c r="H788" s="3" t="s">
        <v>2536</v>
      </c>
      <c r="I788">
        <v>2020</v>
      </c>
      <c r="J788" s="15" t="s">
        <v>1533</v>
      </c>
      <c r="K788">
        <v>2020</v>
      </c>
      <c r="L788" t="s">
        <v>1367</v>
      </c>
      <c r="M788" t="s">
        <v>3700</v>
      </c>
      <c r="N788" t="s">
        <v>3721</v>
      </c>
      <c r="O788" t="s">
        <v>1388</v>
      </c>
      <c r="P788" t="s">
        <v>1892</v>
      </c>
      <c r="Q788">
        <f t="shared" si="16"/>
        <v>3405</v>
      </c>
      <c r="R788" t="s">
        <v>1381</v>
      </c>
      <c r="S788" t="s">
        <v>1382</v>
      </c>
      <c r="T788" t="s">
        <v>237</v>
      </c>
      <c r="U788" s="75">
        <v>3405</v>
      </c>
      <c r="V788">
        <v>25.19</v>
      </c>
      <c r="W788">
        <v>85771.95</v>
      </c>
      <c r="AH788" s="16"/>
      <c r="AI788" t="s">
        <v>1375</v>
      </c>
    </row>
    <row r="789" spans="1:35" x14ac:dyDescent="0.25">
      <c r="A789" t="s">
        <v>3724</v>
      </c>
      <c r="B789" s="1">
        <v>9</v>
      </c>
      <c r="C789" t="s">
        <v>248</v>
      </c>
      <c r="D789">
        <v>12057916</v>
      </c>
      <c r="E789" t="s">
        <v>3719</v>
      </c>
      <c r="F789" t="s">
        <v>1363</v>
      </c>
      <c r="G789" t="s">
        <v>1364</v>
      </c>
      <c r="H789" s="3" t="s">
        <v>2536</v>
      </c>
      <c r="I789">
        <v>2020</v>
      </c>
      <c r="J789" s="15" t="s">
        <v>1533</v>
      </c>
      <c r="K789">
        <v>2020</v>
      </c>
      <c r="L789" t="s">
        <v>1367</v>
      </c>
      <c r="M789" t="s">
        <v>3700</v>
      </c>
      <c r="N789" t="s">
        <v>3721</v>
      </c>
      <c r="O789" t="s">
        <v>1388</v>
      </c>
      <c r="P789" t="s">
        <v>1892</v>
      </c>
      <c r="Q789">
        <f t="shared" si="16"/>
        <v>3405</v>
      </c>
      <c r="R789" t="s">
        <v>2476</v>
      </c>
      <c r="S789" t="s">
        <v>2477</v>
      </c>
      <c r="T789" t="s">
        <v>237</v>
      </c>
      <c r="U789" s="75">
        <v>3405</v>
      </c>
      <c r="V789">
        <v>26.4</v>
      </c>
      <c r="W789">
        <v>89892</v>
      </c>
      <c r="AH789" s="16"/>
      <c r="AI789" t="s">
        <v>1375</v>
      </c>
    </row>
    <row r="790" spans="1:35" x14ac:dyDescent="0.25">
      <c r="A790" t="s">
        <v>3725</v>
      </c>
      <c r="B790" s="1">
        <v>9</v>
      </c>
      <c r="C790" t="s">
        <v>248</v>
      </c>
      <c r="D790">
        <v>8957096</v>
      </c>
      <c r="E790" t="s">
        <v>3726</v>
      </c>
      <c r="F790" t="s">
        <v>1363</v>
      </c>
      <c r="G790" t="s">
        <v>3727</v>
      </c>
      <c r="H790" s="3" t="s">
        <v>3728</v>
      </c>
      <c r="I790">
        <v>2018</v>
      </c>
      <c r="J790" s="15" t="s">
        <v>3496</v>
      </c>
      <c r="K790">
        <v>2018</v>
      </c>
      <c r="L790" t="s">
        <v>1367</v>
      </c>
      <c r="M790" t="s">
        <v>3729</v>
      </c>
      <c r="N790" t="s">
        <v>3730</v>
      </c>
      <c r="O790" t="s">
        <v>1388</v>
      </c>
      <c r="P790" t="s">
        <v>682</v>
      </c>
      <c r="Q790">
        <f t="shared" si="16"/>
        <v>550</v>
      </c>
      <c r="R790" t="s">
        <v>2016</v>
      </c>
      <c r="S790" t="s">
        <v>2017</v>
      </c>
      <c r="T790" t="s">
        <v>3731</v>
      </c>
      <c r="U790" s="75">
        <v>550</v>
      </c>
      <c r="V790">
        <v>35</v>
      </c>
      <c r="W790">
        <v>19250</v>
      </c>
      <c r="AH790" s="16"/>
      <c r="AI790" t="s">
        <v>1375</v>
      </c>
    </row>
    <row r="791" spans="1:35" x14ac:dyDescent="0.25">
      <c r="A791" t="s">
        <v>3732</v>
      </c>
      <c r="B791" s="1">
        <v>9</v>
      </c>
      <c r="C791" t="s">
        <v>248</v>
      </c>
      <c r="D791">
        <v>10026851</v>
      </c>
      <c r="E791" t="s">
        <v>3733</v>
      </c>
      <c r="F791" t="s">
        <v>1363</v>
      </c>
      <c r="G791" t="s">
        <v>1364</v>
      </c>
      <c r="H791" s="3" t="s">
        <v>3734</v>
      </c>
      <c r="I791">
        <v>2019</v>
      </c>
      <c r="J791" s="15" t="s">
        <v>2560</v>
      </c>
      <c r="K791">
        <v>2019</v>
      </c>
      <c r="L791" t="s">
        <v>1367</v>
      </c>
      <c r="M791" t="s">
        <v>3700</v>
      </c>
      <c r="N791" t="s">
        <v>3721</v>
      </c>
      <c r="O791" t="s">
        <v>1388</v>
      </c>
      <c r="P791" t="s">
        <v>1892</v>
      </c>
      <c r="Q791">
        <f t="shared" si="16"/>
        <v>1515</v>
      </c>
      <c r="R791" t="s">
        <v>1381</v>
      </c>
      <c r="S791" t="s">
        <v>1382</v>
      </c>
      <c r="T791" t="s">
        <v>3300</v>
      </c>
      <c r="U791" s="75">
        <v>1515</v>
      </c>
      <c r="V791">
        <v>11.39</v>
      </c>
      <c r="W791">
        <v>17255.849999999999</v>
      </c>
      <c r="AH791" s="16"/>
      <c r="AI791" t="s">
        <v>1375</v>
      </c>
    </row>
    <row r="792" spans="1:35" x14ac:dyDescent="0.25">
      <c r="A792" t="s">
        <v>3735</v>
      </c>
      <c r="B792" s="1">
        <v>9</v>
      </c>
      <c r="C792" t="s">
        <v>248</v>
      </c>
      <c r="D792">
        <v>10026851</v>
      </c>
      <c r="E792" t="s">
        <v>3733</v>
      </c>
      <c r="F792" t="s">
        <v>1363</v>
      </c>
      <c r="G792" t="s">
        <v>1364</v>
      </c>
      <c r="H792" s="3" t="s">
        <v>3734</v>
      </c>
      <c r="I792">
        <v>2019</v>
      </c>
      <c r="J792" s="15" t="s">
        <v>2560</v>
      </c>
      <c r="K792">
        <v>2019</v>
      </c>
      <c r="L792" t="s">
        <v>1367</v>
      </c>
      <c r="M792" t="s">
        <v>3700</v>
      </c>
      <c r="N792" t="s">
        <v>3721</v>
      </c>
      <c r="O792" t="s">
        <v>1388</v>
      </c>
      <c r="P792" t="s">
        <v>1892</v>
      </c>
      <c r="Q792">
        <f t="shared" si="16"/>
        <v>1515</v>
      </c>
      <c r="R792" t="s">
        <v>2476</v>
      </c>
      <c r="S792" t="s">
        <v>2477</v>
      </c>
      <c r="T792" t="s">
        <v>237</v>
      </c>
      <c r="U792" s="75">
        <v>1515</v>
      </c>
      <c r="V792">
        <v>29.6</v>
      </c>
      <c r="W792">
        <v>44844</v>
      </c>
      <c r="AH792" s="16"/>
      <c r="AI792" t="s">
        <v>1375</v>
      </c>
    </row>
    <row r="793" spans="1:35" x14ac:dyDescent="0.25">
      <c r="A793" t="s">
        <v>3736</v>
      </c>
      <c r="B793" s="1">
        <v>9</v>
      </c>
      <c r="C793" t="s">
        <v>248</v>
      </c>
      <c r="D793">
        <v>10026851</v>
      </c>
      <c r="E793" t="s">
        <v>3733</v>
      </c>
      <c r="F793" t="s">
        <v>1363</v>
      </c>
      <c r="G793" t="s">
        <v>1364</v>
      </c>
      <c r="H793" s="3" t="s">
        <v>3734</v>
      </c>
      <c r="I793">
        <v>2019</v>
      </c>
      <c r="J793" s="15" t="s">
        <v>2560</v>
      </c>
      <c r="K793">
        <v>2019</v>
      </c>
      <c r="L793" t="s">
        <v>1367</v>
      </c>
      <c r="M793" t="s">
        <v>3700</v>
      </c>
      <c r="N793" t="s">
        <v>3721</v>
      </c>
      <c r="O793" t="s">
        <v>1388</v>
      </c>
      <c r="P793" t="s">
        <v>1892</v>
      </c>
      <c r="Q793">
        <f t="shared" si="16"/>
        <v>1515</v>
      </c>
      <c r="R793" t="s">
        <v>2016</v>
      </c>
      <c r="S793" t="s">
        <v>2017</v>
      </c>
      <c r="T793" t="s">
        <v>3737</v>
      </c>
      <c r="U793" s="75">
        <v>1515</v>
      </c>
      <c r="V793">
        <v>31.42</v>
      </c>
      <c r="W793">
        <v>47601.3</v>
      </c>
      <c r="AH793" s="16"/>
      <c r="AI793" t="s">
        <v>1375</v>
      </c>
    </row>
    <row r="794" spans="1:35" x14ac:dyDescent="0.25">
      <c r="A794" t="s">
        <v>3738</v>
      </c>
      <c r="B794" s="1">
        <v>9</v>
      </c>
      <c r="C794" t="s">
        <v>248</v>
      </c>
      <c r="D794">
        <v>9713999</v>
      </c>
      <c r="E794" t="s">
        <v>3739</v>
      </c>
      <c r="F794" t="s">
        <v>1363</v>
      </c>
      <c r="G794" t="s">
        <v>1364</v>
      </c>
      <c r="H794" s="3" t="s">
        <v>3740</v>
      </c>
      <c r="I794">
        <v>2019</v>
      </c>
      <c r="J794" s="15" t="s">
        <v>1662</v>
      </c>
      <c r="K794">
        <v>2019</v>
      </c>
      <c r="L794" t="s">
        <v>1367</v>
      </c>
      <c r="M794" t="s">
        <v>3700</v>
      </c>
      <c r="N794" t="s">
        <v>3721</v>
      </c>
      <c r="O794" t="s">
        <v>1388</v>
      </c>
      <c r="P794" t="s">
        <v>1892</v>
      </c>
      <c r="Q794">
        <f t="shared" si="16"/>
        <v>1663</v>
      </c>
      <c r="R794" t="s">
        <v>2016</v>
      </c>
      <c r="S794" t="s">
        <v>2017</v>
      </c>
      <c r="T794" t="s">
        <v>3741</v>
      </c>
      <c r="U794" s="75">
        <v>1663</v>
      </c>
      <c r="V794">
        <v>30</v>
      </c>
      <c r="W794">
        <v>49890</v>
      </c>
      <c r="AH794" s="16"/>
      <c r="AI794" t="s">
        <v>1375</v>
      </c>
    </row>
    <row r="795" spans="1:35" x14ac:dyDescent="0.25">
      <c r="A795" t="s">
        <v>3742</v>
      </c>
      <c r="B795" s="1">
        <v>9</v>
      </c>
      <c r="C795" t="s">
        <v>248</v>
      </c>
      <c r="D795">
        <v>9713999</v>
      </c>
      <c r="E795" t="s">
        <v>3739</v>
      </c>
      <c r="F795" t="s">
        <v>1363</v>
      </c>
      <c r="G795" t="s">
        <v>1364</v>
      </c>
      <c r="H795" s="3" t="s">
        <v>3740</v>
      </c>
      <c r="I795">
        <v>2019</v>
      </c>
      <c r="J795" s="15" t="s">
        <v>1662</v>
      </c>
      <c r="K795">
        <v>2019</v>
      </c>
      <c r="L795" t="s">
        <v>1367</v>
      </c>
      <c r="M795" t="s">
        <v>3700</v>
      </c>
      <c r="N795" t="s">
        <v>3721</v>
      </c>
      <c r="O795" t="s">
        <v>1388</v>
      </c>
      <c r="P795" t="s">
        <v>1892</v>
      </c>
      <c r="Q795">
        <f t="shared" si="16"/>
        <v>1663</v>
      </c>
      <c r="R795" t="s">
        <v>1381</v>
      </c>
      <c r="S795" t="s">
        <v>1382</v>
      </c>
      <c r="T795" t="s">
        <v>237</v>
      </c>
      <c r="U795" s="75">
        <v>1663</v>
      </c>
      <c r="V795">
        <v>27.98</v>
      </c>
      <c r="W795">
        <v>46530.74</v>
      </c>
      <c r="AH795" s="16"/>
      <c r="AI795" t="s">
        <v>1375</v>
      </c>
    </row>
    <row r="796" spans="1:35" x14ac:dyDescent="0.25">
      <c r="A796" t="s">
        <v>3743</v>
      </c>
      <c r="B796" s="1">
        <v>9</v>
      </c>
      <c r="C796" t="s">
        <v>248</v>
      </c>
      <c r="D796">
        <v>9713999</v>
      </c>
      <c r="E796" t="s">
        <v>3739</v>
      </c>
      <c r="F796" t="s">
        <v>1363</v>
      </c>
      <c r="G796" t="s">
        <v>1364</v>
      </c>
      <c r="H796" s="3" t="s">
        <v>3740</v>
      </c>
      <c r="I796">
        <v>2019</v>
      </c>
      <c r="J796" s="15" t="s">
        <v>1662</v>
      </c>
      <c r="K796">
        <v>2019</v>
      </c>
      <c r="L796" t="s">
        <v>1367</v>
      </c>
      <c r="M796" t="s">
        <v>3700</v>
      </c>
      <c r="N796" t="s">
        <v>3721</v>
      </c>
      <c r="O796" t="s">
        <v>1388</v>
      </c>
      <c r="P796" t="s">
        <v>1892</v>
      </c>
      <c r="Q796">
        <f t="shared" si="16"/>
        <v>1663</v>
      </c>
      <c r="R796" t="s">
        <v>2476</v>
      </c>
      <c r="S796" t="s">
        <v>2477</v>
      </c>
      <c r="T796" t="s">
        <v>3393</v>
      </c>
      <c r="U796" s="75">
        <v>1663</v>
      </c>
      <c r="V796">
        <v>25.48</v>
      </c>
      <c r="W796">
        <v>42373.24</v>
      </c>
      <c r="AH796" s="16"/>
      <c r="AI796" t="s">
        <v>1375</v>
      </c>
    </row>
    <row r="797" spans="1:35" x14ac:dyDescent="0.25">
      <c r="A797" t="s">
        <v>3744</v>
      </c>
      <c r="B797" s="1">
        <v>9</v>
      </c>
      <c r="C797" t="s">
        <v>248</v>
      </c>
      <c r="D797">
        <v>10669256</v>
      </c>
      <c r="E797" t="s">
        <v>3719</v>
      </c>
      <c r="F797" t="s">
        <v>1363</v>
      </c>
      <c r="G797" t="s">
        <v>1364</v>
      </c>
      <c r="H797" s="3" t="s">
        <v>3745</v>
      </c>
      <c r="I797">
        <v>2019</v>
      </c>
      <c r="J797" s="15" t="s">
        <v>3746</v>
      </c>
      <c r="K797">
        <v>2019</v>
      </c>
      <c r="L797" t="s">
        <v>1367</v>
      </c>
      <c r="M797" t="s">
        <v>3700</v>
      </c>
      <c r="N797" t="s">
        <v>3721</v>
      </c>
      <c r="O797" t="s">
        <v>1388</v>
      </c>
      <c r="P797" t="s">
        <v>1892</v>
      </c>
      <c r="Q797">
        <f t="shared" si="16"/>
        <v>2313</v>
      </c>
      <c r="R797" t="s">
        <v>2016</v>
      </c>
      <c r="S797" t="s">
        <v>2017</v>
      </c>
      <c r="T797" t="s">
        <v>3747</v>
      </c>
      <c r="U797" s="75">
        <v>2313</v>
      </c>
      <c r="V797">
        <v>30</v>
      </c>
      <c r="W797">
        <v>69390</v>
      </c>
      <c r="AH797" s="16"/>
      <c r="AI797" t="s">
        <v>1375</v>
      </c>
    </row>
    <row r="798" spans="1:35" x14ac:dyDescent="0.25">
      <c r="A798" t="s">
        <v>3748</v>
      </c>
      <c r="B798" s="1">
        <v>9</v>
      </c>
      <c r="C798" t="s">
        <v>248</v>
      </c>
      <c r="D798">
        <v>10669256</v>
      </c>
      <c r="E798" t="s">
        <v>3719</v>
      </c>
      <c r="F798" t="s">
        <v>1363</v>
      </c>
      <c r="G798" t="s">
        <v>1364</v>
      </c>
      <c r="H798" s="3" t="s">
        <v>3745</v>
      </c>
      <c r="I798">
        <v>2019</v>
      </c>
      <c r="J798" s="15" t="s">
        <v>3746</v>
      </c>
      <c r="K798">
        <v>2019</v>
      </c>
      <c r="L798" t="s">
        <v>1367</v>
      </c>
      <c r="M798" t="s">
        <v>3700</v>
      </c>
      <c r="N798" t="s">
        <v>3721</v>
      </c>
      <c r="O798" t="s">
        <v>1388</v>
      </c>
      <c r="P798" t="s">
        <v>1892</v>
      </c>
      <c r="Q798">
        <f t="shared" si="16"/>
        <v>2313</v>
      </c>
      <c r="R798" t="s">
        <v>2476</v>
      </c>
      <c r="S798" t="s">
        <v>2477</v>
      </c>
      <c r="T798" t="s">
        <v>237</v>
      </c>
      <c r="U798" s="75">
        <v>2313</v>
      </c>
      <c r="V798">
        <v>28.4</v>
      </c>
      <c r="W798">
        <v>65689.2</v>
      </c>
      <c r="AH798" s="16"/>
      <c r="AI798" t="s">
        <v>1375</v>
      </c>
    </row>
    <row r="799" spans="1:35" x14ac:dyDescent="0.25">
      <c r="A799" t="s">
        <v>3749</v>
      </c>
      <c r="B799" s="1">
        <v>9</v>
      </c>
      <c r="C799" t="s">
        <v>248</v>
      </c>
      <c r="D799">
        <v>10669256</v>
      </c>
      <c r="E799" t="s">
        <v>3719</v>
      </c>
      <c r="F799" t="s">
        <v>1363</v>
      </c>
      <c r="G799" t="s">
        <v>1364</v>
      </c>
      <c r="H799" s="3" t="s">
        <v>3745</v>
      </c>
      <c r="I799">
        <v>2019</v>
      </c>
      <c r="J799" s="15" t="s">
        <v>3746</v>
      </c>
      <c r="K799">
        <v>2019</v>
      </c>
      <c r="L799" t="s">
        <v>1367</v>
      </c>
      <c r="M799" t="s">
        <v>3700</v>
      </c>
      <c r="N799" t="s">
        <v>3721</v>
      </c>
      <c r="O799" t="s">
        <v>1388</v>
      </c>
      <c r="P799" t="s">
        <v>1892</v>
      </c>
      <c r="Q799">
        <f t="shared" si="16"/>
        <v>2313</v>
      </c>
      <c r="R799" t="s">
        <v>1381</v>
      </c>
      <c r="S799" t="s">
        <v>1382</v>
      </c>
      <c r="T799" t="s">
        <v>237</v>
      </c>
      <c r="U799" s="75">
        <v>2313</v>
      </c>
      <c r="V799">
        <v>25.47</v>
      </c>
      <c r="W799">
        <v>58912.11</v>
      </c>
      <c r="AH799" s="16"/>
      <c r="AI799" t="s">
        <v>1375</v>
      </c>
    </row>
    <row r="800" spans="1:35" x14ac:dyDescent="0.25">
      <c r="A800" t="s">
        <v>3750</v>
      </c>
      <c r="B800" s="1">
        <v>9</v>
      </c>
      <c r="C800" t="s">
        <v>248</v>
      </c>
      <c r="D800">
        <v>11296798</v>
      </c>
      <c r="E800" t="s">
        <v>3719</v>
      </c>
      <c r="F800" t="s">
        <v>1363</v>
      </c>
      <c r="G800" t="s">
        <v>1364</v>
      </c>
      <c r="H800" s="3" t="s">
        <v>1674</v>
      </c>
      <c r="I800">
        <v>2019</v>
      </c>
      <c r="J800" s="15" t="s">
        <v>1675</v>
      </c>
      <c r="K800">
        <v>2019</v>
      </c>
      <c r="L800" t="s">
        <v>1367</v>
      </c>
      <c r="M800" t="s">
        <v>3700</v>
      </c>
      <c r="N800" t="s">
        <v>3721</v>
      </c>
      <c r="O800" t="s">
        <v>1388</v>
      </c>
      <c r="P800" t="s">
        <v>1892</v>
      </c>
      <c r="Q800">
        <f t="shared" si="16"/>
        <v>1325</v>
      </c>
      <c r="R800" t="s">
        <v>2016</v>
      </c>
      <c r="S800" t="s">
        <v>2017</v>
      </c>
      <c r="T800" t="s">
        <v>3751</v>
      </c>
      <c r="U800" s="75">
        <v>1325</v>
      </c>
      <c r="V800">
        <v>26</v>
      </c>
      <c r="W800">
        <v>34450</v>
      </c>
      <c r="AH800" s="16"/>
      <c r="AI800" t="s">
        <v>1375</v>
      </c>
    </row>
    <row r="801" spans="1:35" x14ac:dyDescent="0.25">
      <c r="A801" t="s">
        <v>3752</v>
      </c>
      <c r="B801" s="1">
        <v>9</v>
      </c>
      <c r="C801" t="s">
        <v>248</v>
      </c>
      <c r="D801">
        <v>11296798</v>
      </c>
      <c r="E801" t="s">
        <v>3719</v>
      </c>
      <c r="F801" t="s">
        <v>1363</v>
      </c>
      <c r="G801" t="s">
        <v>1364</v>
      </c>
      <c r="H801" s="3" t="s">
        <v>1674</v>
      </c>
      <c r="I801">
        <v>2019</v>
      </c>
      <c r="J801" s="15" t="s">
        <v>1675</v>
      </c>
      <c r="K801">
        <v>2019</v>
      </c>
      <c r="L801" t="s">
        <v>1367</v>
      </c>
      <c r="M801" t="s">
        <v>3700</v>
      </c>
      <c r="N801" t="s">
        <v>3721</v>
      </c>
      <c r="O801" t="s">
        <v>1388</v>
      </c>
      <c r="P801" t="s">
        <v>1892</v>
      </c>
      <c r="Q801">
        <f t="shared" si="16"/>
        <v>1325</v>
      </c>
      <c r="R801" t="s">
        <v>1381</v>
      </c>
      <c r="S801" t="s">
        <v>1382</v>
      </c>
      <c r="T801" t="s">
        <v>237</v>
      </c>
      <c r="U801" s="75">
        <v>1325</v>
      </c>
      <c r="V801">
        <v>25.47</v>
      </c>
      <c r="W801">
        <v>33747.75</v>
      </c>
      <c r="AH801" s="16"/>
      <c r="AI801" t="s">
        <v>1375</v>
      </c>
    </row>
    <row r="802" spans="1:35" x14ac:dyDescent="0.25">
      <c r="A802" t="s">
        <v>3753</v>
      </c>
      <c r="B802" s="1">
        <v>9</v>
      </c>
      <c r="C802" t="s">
        <v>248</v>
      </c>
      <c r="D802">
        <v>11296798</v>
      </c>
      <c r="E802" t="s">
        <v>3719</v>
      </c>
      <c r="F802" t="s">
        <v>1363</v>
      </c>
      <c r="G802" t="s">
        <v>1364</v>
      </c>
      <c r="H802" s="3" t="s">
        <v>1674</v>
      </c>
      <c r="I802">
        <v>2019</v>
      </c>
      <c r="J802" s="15" t="s">
        <v>1675</v>
      </c>
      <c r="K802">
        <v>2019</v>
      </c>
      <c r="L802" t="s">
        <v>1367</v>
      </c>
      <c r="M802" t="s">
        <v>3700</v>
      </c>
      <c r="N802" t="s">
        <v>3721</v>
      </c>
      <c r="O802" t="s">
        <v>1388</v>
      </c>
      <c r="P802" t="s">
        <v>1892</v>
      </c>
      <c r="Q802">
        <f t="shared" si="16"/>
        <v>1325</v>
      </c>
      <c r="R802" t="s">
        <v>2102</v>
      </c>
      <c r="S802" t="s">
        <v>2103</v>
      </c>
      <c r="T802" t="s">
        <v>3437</v>
      </c>
      <c r="U802" s="75">
        <v>1325</v>
      </c>
      <c r="V802">
        <v>22.5</v>
      </c>
      <c r="W802">
        <v>29812.5</v>
      </c>
      <c r="AH802" s="16"/>
      <c r="AI802" t="s">
        <v>1375</v>
      </c>
    </row>
    <row r="803" spans="1:35" x14ac:dyDescent="0.25">
      <c r="A803" t="s">
        <v>3754</v>
      </c>
      <c r="B803" s="1">
        <v>9</v>
      </c>
      <c r="C803" t="s">
        <v>248</v>
      </c>
      <c r="D803">
        <v>11296798</v>
      </c>
      <c r="E803" t="s">
        <v>3719</v>
      </c>
      <c r="F803" t="s">
        <v>1363</v>
      </c>
      <c r="G803" t="s">
        <v>1364</v>
      </c>
      <c r="H803" s="3" t="s">
        <v>1674</v>
      </c>
      <c r="I803">
        <v>2019</v>
      </c>
      <c r="J803" s="15" t="s">
        <v>1675</v>
      </c>
      <c r="K803">
        <v>2019</v>
      </c>
      <c r="L803" t="s">
        <v>1367</v>
      </c>
      <c r="M803" t="s">
        <v>3700</v>
      </c>
      <c r="N803" t="s">
        <v>3721</v>
      </c>
      <c r="O803" t="s">
        <v>1388</v>
      </c>
      <c r="P803" t="s">
        <v>1892</v>
      </c>
      <c r="Q803">
        <f t="shared" si="16"/>
        <v>1325</v>
      </c>
      <c r="R803" t="s">
        <v>3345</v>
      </c>
      <c r="S803" t="s">
        <v>3346</v>
      </c>
      <c r="T803" t="s">
        <v>3600</v>
      </c>
      <c r="U803" s="75">
        <v>1325</v>
      </c>
      <c r="V803">
        <v>12</v>
      </c>
      <c r="W803">
        <v>15900</v>
      </c>
      <c r="AH803" s="16"/>
      <c r="AI803" t="s">
        <v>1375</v>
      </c>
    </row>
    <row r="804" spans="1:35" x14ac:dyDescent="0.25">
      <c r="A804" t="s">
        <v>3755</v>
      </c>
      <c r="B804" s="1">
        <v>9</v>
      </c>
      <c r="C804" t="s">
        <v>248</v>
      </c>
      <c r="D804">
        <v>13438352</v>
      </c>
      <c r="E804" t="s">
        <v>3756</v>
      </c>
      <c r="F804" t="s">
        <v>1363</v>
      </c>
      <c r="G804" t="s">
        <v>1364</v>
      </c>
      <c r="H804" s="3" t="s">
        <v>3567</v>
      </c>
      <c r="I804">
        <v>2020</v>
      </c>
      <c r="J804" s="15" t="s">
        <v>3568</v>
      </c>
      <c r="K804">
        <v>2020</v>
      </c>
      <c r="L804" t="s">
        <v>1367</v>
      </c>
      <c r="M804" t="s">
        <v>3700</v>
      </c>
      <c r="N804" t="s">
        <v>3721</v>
      </c>
      <c r="O804" t="s">
        <v>1388</v>
      </c>
      <c r="P804" t="s">
        <v>1892</v>
      </c>
      <c r="Q804">
        <f t="shared" si="16"/>
        <v>1073</v>
      </c>
      <c r="R804" t="s">
        <v>1381</v>
      </c>
      <c r="S804" t="s">
        <v>1382</v>
      </c>
      <c r="T804" t="s">
        <v>237</v>
      </c>
      <c r="U804" s="75">
        <v>1073</v>
      </c>
      <c r="V804">
        <v>26.98</v>
      </c>
      <c r="W804">
        <v>28949.54</v>
      </c>
      <c r="AH804" s="16"/>
      <c r="AI804" t="s">
        <v>1375</v>
      </c>
    </row>
    <row r="805" spans="1:35" x14ac:dyDescent="0.25">
      <c r="A805" t="s">
        <v>3757</v>
      </c>
      <c r="B805" s="1">
        <v>9</v>
      </c>
      <c r="C805" t="s">
        <v>248</v>
      </c>
      <c r="D805">
        <v>14771187</v>
      </c>
      <c r="E805" t="s">
        <v>3758</v>
      </c>
      <c r="F805" t="s">
        <v>1363</v>
      </c>
      <c r="G805" t="s">
        <v>1364</v>
      </c>
      <c r="H805" s="3" t="s">
        <v>2681</v>
      </c>
      <c r="I805">
        <v>2021</v>
      </c>
      <c r="J805" s="15" t="s">
        <v>2682</v>
      </c>
      <c r="K805">
        <v>2021</v>
      </c>
      <c r="L805" t="s">
        <v>1367</v>
      </c>
      <c r="M805" t="s">
        <v>3700</v>
      </c>
      <c r="N805" t="s">
        <v>3721</v>
      </c>
      <c r="O805" t="s">
        <v>1388</v>
      </c>
      <c r="P805" t="s">
        <v>1892</v>
      </c>
      <c r="Q805">
        <f t="shared" si="16"/>
        <v>2860</v>
      </c>
      <c r="R805" t="s">
        <v>1381</v>
      </c>
      <c r="S805" t="s">
        <v>1382</v>
      </c>
      <c r="T805" t="s">
        <v>3759</v>
      </c>
      <c r="U805" s="75">
        <v>2860</v>
      </c>
      <c r="V805">
        <v>24.98</v>
      </c>
      <c r="W805">
        <v>71442.8</v>
      </c>
      <c r="AH805" s="16"/>
      <c r="AI805" t="s">
        <v>1375</v>
      </c>
    </row>
    <row r="806" spans="1:35" x14ac:dyDescent="0.25">
      <c r="A806" t="s">
        <v>3760</v>
      </c>
      <c r="B806" s="1">
        <v>9</v>
      </c>
      <c r="C806" t="s">
        <v>248</v>
      </c>
      <c r="D806">
        <v>14771187</v>
      </c>
      <c r="E806" t="s">
        <v>3758</v>
      </c>
      <c r="F806" t="s">
        <v>1363</v>
      </c>
      <c r="G806" t="s">
        <v>1364</v>
      </c>
      <c r="H806" s="3" t="s">
        <v>2681</v>
      </c>
      <c r="I806">
        <v>2021</v>
      </c>
      <c r="J806" s="15" t="s">
        <v>2682</v>
      </c>
      <c r="K806">
        <v>2021</v>
      </c>
      <c r="L806" t="s">
        <v>1367</v>
      </c>
      <c r="M806" t="s">
        <v>3700</v>
      </c>
      <c r="N806" t="s">
        <v>3721</v>
      </c>
      <c r="O806" t="s">
        <v>1388</v>
      </c>
      <c r="P806" t="s">
        <v>1892</v>
      </c>
      <c r="Q806">
        <f t="shared" si="16"/>
        <v>2860</v>
      </c>
      <c r="R806" t="s">
        <v>2479</v>
      </c>
      <c r="S806" t="s">
        <v>2480</v>
      </c>
      <c r="T806" t="s">
        <v>3761</v>
      </c>
      <c r="U806" s="75">
        <v>2860</v>
      </c>
      <c r="V806">
        <v>26</v>
      </c>
      <c r="W806">
        <v>74360</v>
      </c>
      <c r="AH806" s="16"/>
      <c r="AI806" t="s">
        <v>1375</v>
      </c>
    </row>
    <row r="807" spans="1:35" x14ac:dyDescent="0.25">
      <c r="A807" t="s">
        <v>3762</v>
      </c>
      <c r="B807" s="1">
        <v>9</v>
      </c>
      <c r="C807" t="s">
        <v>248</v>
      </c>
      <c r="D807">
        <v>13044729</v>
      </c>
      <c r="E807" t="s">
        <v>3763</v>
      </c>
      <c r="F807" t="s">
        <v>1363</v>
      </c>
      <c r="G807" t="s">
        <v>1364</v>
      </c>
      <c r="H807" s="3" t="s">
        <v>3764</v>
      </c>
      <c r="I807">
        <v>2020</v>
      </c>
      <c r="J807" s="15" t="s">
        <v>3765</v>
      </c>
      <c r="K807">
        <v>2020</v>
      </c>
      <c r="L807" t="s">
        <v>1367</v>
      </c>
      <c r="M807" t="s">
        <v>3700</v>
      </c>
      <c r="N807" t="s">
        <v>3721</v>
      </c>
      <c r="O807" t="s">
        <v>1388</v>
      </c>
      <c r="P807" t="s">
        <v>1892</v>
      </c>
      <c r="Q807">
        <f t="shared" si="16"/>
        <v>775</v>
      </c>
      <c r="R807" t="s">
        <v>1381</v>
      </c>
      <c r="S807" t="s">
        <v>1382</v>
      </c>
      <c r="T807" t="s">
        <v>3300</v>
      </c>
      <c r="U807" s="75">
        <v>775</v>
      </c>
      <c r="V807">
        <v>11.78</v>
      </c>
      <c r="W807">
        <v>9129.5</v>
      </c>
      <c r="AH807" s="16"/>
      <c r="AI807" t="s">
        <v>1375</v>
      </c>
    </row>
    <row r="808" spans="1:35" x14ac:dyDescent="0.25">
      <c r="A808" t="s">
        <v>3766</v>
      </c>
      <c r="B808" s="1">
        <v>9</v>
      </c>
      <c r="C808" t="s">
        <v>248</v>
      </c>
      <c r="D808">
        <v>13044729</v>
      </c>
      <c r="E808" t="s">
        <v>3763</v>
      </c>
      <c r="F808" t="s">
        <v>1363</v>
      </c>
      <c r="G808" t="s">
        <v>1364</v>
      </c>
      <c r="H808" s="3" t="s">
        <v>3764</v>
      </c>
      <c r="I808">
        <v>2020</v>
      </c>
      <c r="J808" s="15" t="s">
        <v>3765</v>
      </c>
      <c r="K808">
        <v>2020</v>
      </c>
      <c r="L808" t="s">
        <v>1367</v>
      </c>
      <c r="M808" t="s">
        <v>3700</v>
      </c>
      <c r="N808" t="s">
        <v>3721</v>
      </c>
      <c r="O808" t="s">
        <v>1388</v>
      </c>
      <c r="P808" t="s">
        <v>1892</v>
      </c>
      <c r="Q808">
        <f t="shared" si="16"/>
        <v>775</v>
      </c>
      <c r="R808" t="s">
        <v>2476</v>
      </c>
      <c r="S808" t="s">
        <v>2477</v>
      </c>
      <c r="T808" t="s">
        <v>237</v>
      </c>
      <c r="U808" s="75">
        <v>775</v>
      </c>
      <c r="V808">
        <v>27.8</v>
      </c>
      <c r="W808">
        <v>21545</v>
      </c>
      <c r="AH808" s="16"/>
      <c r="AI808" t="s">
        <v>1375</v>
      </c>
    </row>
    <row r="809" spans="1:35" x14ac:dyDescent="0.25">
      <c r="A809" t="s">
        <v>3767</v>
      </c>
      <c r="B809" s="1">
        <v>9</v>
      </c>
      <c r="C809" t="s">
        <v>248</v>
      </c>
      <c r="D809">
        <v>4992466</v>
      </c>
      <c r="E809" t="s">
        <v>3768</v>
      </c>
      <c r="F809" t="s">
        <v>1363</v>
      </c>
      <c r="G809" t="s">
        <v>1364</v>
      </c>
      <c r="H809" s="3" t="s">
        <v>3769</v>
      </c>
      <c r="I809">
        <v>2016</v>
      </c>
      <c r="J809" s="15" t="s">
        <v>3770</v>
      </c>
      <c r="K809">
        <v>2016</v>
      </c>
      <c r="L809" t="s">
        <v>1394</v>
      </c>
      <c r="M809" t="s">
        <v>3648</v>
      </c>
      <c r="O809" t="s">
        <v>1388</v>
      </c>
      <c r="P809" t="s">
        <v>2299</v>
      </c>
      <c r="Q809">
        <f t="shared" si="16"/>
        <v>2795</v>
      </c>
      <c r="R809" t="s">
        <v>1381</v>
      </c>
      <c r="S809" t="s">
        <v>1382</v>
      </c>
      <c r="T809" t="s">
        <v>3771</v>
      </c>
      <c r="U809" s="75">
        <v>2795</v>
      </c>
      <c r="V809">
        <v>28.9</v>
      </c>
      <c r="W809">
        <v>80775.5</v>
      </c>
      <c r="AH809" s="16"/>
      <c r="AI809" t="s">
        <v>1375</v>
      </c>
    </row>
    <row r="810" spans="1:35" x14ac:dyDescent="0.25">
      <c r="A810" t="s">
        <v>3772</v>
      </c>
      <c r="B810" s="1">
        <v>9</v>
      </c>
      <c r="C810" t="s">
        <v>248</v>
      </c>
      <c r="D810">
        <v>12874655</v>
      </c>
      <c r="E810" t="s">
        <v>3719</v>
      </c>
      <c r="F810" t="s">
        <v>1363</v>
      </c>
      <c r="G810" t="s">
        <v>1364</v>
      </c>
      <c r="H810" s="3" t="s">
        <v>3773</v>
      </c>
      <c r="I810">
        <v>2020</v>
      </c>
      <c r="J810" s="15" t="s">
        <v>3774</v>
      </c>
      <c r="K810">
        <v>2020</v>
      </c>
      <c r="L810" t="s">
        <v>1394</v>
      </c>
      <c r="M810" t="s">
        <v>3700</v>
      </c>
      <c r="N810" t="s">
        <v>3775</v>
      </c>
      <c r="O810" t="s">
        <v>1408</v>
      </c>
      <c r="P810" t="s">
        <v>1892</v>
      </c>
      <c r="Q810">
        <f t="shared" si="16"/>
        <v>2205</v>
      </c>
      <c r="R810" t="s">
        <v>1381</v>
      </c>
      <c r="S810" t="s">
        <v>1382</v>
      </c>
      <c r="T810" t="s">
        <v>237</v>
      </c>
      <c r="U810" s="75">
        <v>2205</v>
      </c>
      <c r="V810">
        <v>24.98</v>
      </c>
      <c r="W810">
        <v>55080.9</v>
      </c>
      <c r="AH810" s="16"/>
      <c r="AI810" t="s">
        <v>1375</v>
      </c>
    </row>
    <row r="811" spans="1:35" x14ac:dyDescent="0.25">
      <c r="A811" t="s">
        <v>3776</v>
      </c>
      <c r="B811" s="1">
        <v>9</v>
      </c>
      <c r="C811" t="s">
        <v>248</v>
      </c>
      <c r="D811">
        <v>14193205</v>
      </c>
      <c r="E811" t="s">
        <v>3719</v>
      </c>
      <c r="F811" t="s">
        <v>1363</v>
      </c>
      <c r="G811" t="s">
        <v>1364</v>
      </c>
      <c r="H811" s="3" t="s">
        <v>2004</v>
      </c>
      <c r="I811">
        <v>2021</v>
      </c>
      <c r="J811" s="15" t="s">
        <v>2005</v>
      </c>
      <c r="K811">
        <v>2021</v>
      </c>
      <c r="L811" t="s">
        <v>1367</v>
      </c>
      <c r="M811" t="s">
        <v>3700</v>
      </c>
      <c r="N811" t="s">
        <v>3721</v>
      </c>
      <c r="O811" t="s">
        <v>1388</v>
      </c>
      <c r="P811" t="s">
        <v>1892</v>
      </c>
      <c r="Q811">
        <f t="shared" si="16"/>
        <v>1395</v>
      </c>
      <c r="R811" t="s">
        <v>1381</v>
      </c>
      <c r="S811" t="s">
        <v>1382</v>
      </c>
      <c r="T811" t="s">
        <v>3759</v>
      </c>
      <c r="U811" s="75">
        <v>1395</v>
      </c>
      <c r="V811">
        <v>24.94</v>
      </c>
      <c r="W811">
        <v>34791.300000000003</v>
      </c>
      <c r="AH811" s="16"/>
      <c r="AI811" t="s">
        <v>1375</v>
      </c>
    </row>
    <row r="812" spans="1:35" x14ac:dyDescent="0.25">
      <c r="A812" t="s">
        <v>3777</v>
      </c>
      <c r="B812" s="1">
        <v>9</v>
      </c>
      <c r="C812" t="s">
        <v>248</v>
      </c>
      <c r="D812">
        <v>14193205</v>
      </c>
      <c r="E812" t="s">
        <v>3719</v>
      </c>
      <c r="F812" t="s">
        <v>1363</v>
      </c>
      <c r="G812" t="s">
        <v>1364</v>
      </c>
      <c r="H812" s="3" t="s">
        <v>2004</v>
      </c>
      <c r="I812">
        <v>2021</v>
      </c>
      <c r="J812" s="15" t="s">
        <v>2005</v>
      </c>
      <c r="K812">
        <v>2021</v>
      </c>
      <c r="L812" t="s">
        <v>1367</v>
      </c>
      <c r="M812" t="s">
        <v>3700</v>
      </c>
      <c r="N812" t="s">
        <v>3721</v>
      </c>
      <c r="O812" t="s">
        <v>1388</v>
      </c>
      <c r="P812" t="s">
        <v>1892</v>
      </c>
      <c r="Q812">
        <f t="shared" si="16"/>
        <v>1395</v>
      </c>
      <c r="R812" t="s">
        <v>2479</v>
      </c>
      <c r="S812" t="s">
        <v>2480</v>
      </c>
      <c r="T812" t="s">
        <v>3761</v>
      </c>
      <c r="U812" s="75">
        <v>1395</v>
      </c>
      <c r="V812">
        <v>30</v>
      </c>
      <c r="W812">
        <v>41850</v>
      </c>
      <c r="AH812" s="16"/>
      <c r="AI812" t="s">
        <v>1375</v>
      </c>
    </row>
    <row r="813" spans="1:35" x14ac:dyDescent="0.25">
      <c r="A813" t="s">
        <v>3778</v>
      </c>
      <c r="B813" s="1">
        <v>9</v>
      </c>
      <c r="C813" t="s">
        <v>248</v>
      </c>
      <c r="D813">
        <v>14193205</v>
      </c>
      <c r="E813" t="s">
        <v>3719</v>
      </c>
      <c r="F813" t="s">
        <v>1363</v>
      </c>
      <c r="G813" t="s">
        <v>1364</v>
      </c>
      <c r="H813" s="3" t="s">
        <v>2004</v>
      </c>
      <c r="I813">
        <v>2021</v>
      </c>
      <c r="J813" s="15" t="s">
        <v>2005</v>
      </c>
      <c r="K813">
        <v>2021</v>
      </c>
      <c r="L813" t="s">
        <v>1367</v>
      </c>
      <c r="M813" t="s">
        <v>3700</v>
      </c>
      <c r="N813" t="s">
        <v>3721</v>
      </c>
      <c r="O813" t="s">
        <v>1388</v>
      </c>
      <c r="P813" t="s">
        <v>1892</v>
      </c>
      <c r="Q813">
        <f t="shared" si="16"/>
        <v>1395</v>
      </c>
      <c r="R813" t="s">
        <v>3522</v>
      </c>
      <c r="S813" t="s">
        <v>3523</v>
      </c>
      <c r="T813" t="s">
        <v>3779</v>
      </c>
      <c r="U813" s="75">
        <v>1395</v>
      </c>
      <c r="V813">
        <v>25.98</v>
      </c>
      <c r="W813">
        <v>36242.1</v>
      </c>
      <c r="AH813" s="16"/>
      <c r="AI813" t="s">
        <v>1375</v>
      </c>
    </row>
    <row r="814" spans="1:35" x14ac:dyDescent="0.25">
      <c r="A814" t="s">
        <v>3780</v>
      </c>
      <c r="B814" s="1">
        <v>9</v>
      </c>
      <c r="C814" t="s">
        <v>248</v>
      </c>
      <c r="D814">
        <v>18656188</v>
      </c>
      <c r="E814" t="s">
        <v>3781</v>
      </c>
      <c r="F814" t="s">
        <v>1363</v>
      </c>
      <c r="G814" t="s">
        <v>1364</v>
      </c>
      <c r="H814" s="3" t="s">
        <v>1835</v>
      </c>
      <c r="I814">
        <v>2022</v>
      </c>
      <c r="J814" s="15" t="s">
        <v>1836</v>
      </c>
      <c r="K814">
        <v>2022</v>
      </c>
      <c r="L814" t="s">
        <v>1367</v>
      </c>
      <c r="M814" t="s">
        <v>3700</v>
      </c>
      <c r="N814" t="s">
        <v>3721</v>
      </c>
      <c r="O814" t="s">
        <v>1370</v>
      </c>
      <c r="P814" t="s">
        <v>1892</v>
      </c>
      <c r="Q814">
        <f t="shared" si="16"/>
        <v>1920</v>
      </c>
      <c r="R814" t="s">
        <v>3782</v>
      </c>
      <c r="S814" t="s">
        <v>3783</v>
      </c>
      <c r="T814" t="s">
        <v>3493</v>
      </c>
      <c r="U814" s="75">
        <v>1920</v>
      </c>
      <c r="V814">
        <v>25.37</v>
      </c>
      <c r="W814">
        <v>48710.400000000001</v>
      </c>
      <c r="AH814" s="16"/>
      <c r="AI814" t="s">
        <v>1375</v>
      </c>
    </row>
    <row r="815" spans="1:35" x14ac:dyDescent="0.25">
      <c r="A815" t="s">
        <v>3784</v>
      </c>
      <c r="B815" s="1">
        <v>9</v>
      </c>
      <c r="C815" t="s">
        <v>248</v>
      </c>
      <c r="D815">
        <v>18656188</v>
      </c>
      <c r="E815" t="s">
        <v>3781</v>
      </c>
      <c r="F815" t="s">
        <v>1363</v>
      </c>
      <c r="G815" t="s">
        <v>1364</v>
      </c>
      <c r="H815" s="3" t="s">
        <v>1835</v>
      </c>
      <c r="I815">
        <v>2022</v>
      </c>
      <c r="J815" s="15" t="s">
        <v>1836</v>
      </c>
      <c r="K815">
        <v>2022</v>
      </c>
      <c r="L815" t="s">
        <v>1367</v>
      </c>
      <c r="M815" t="s">
        <v>3700</v>
      </c>
      <c r="N815" t="s">
        <v>3721</v>
      </c>
      <c r="O815" t="s">
        <v>1370</v>
      </c>
      <c r="P815" t="s">
        <v>1892</v>
      </c>
      <c r="Q815">
        <f t="shared" si="16"/>
        <v>1920</v>
      </c>
      <c r="R815" t="s">
        <v>1381</v>
      </c>
      <c r="S815" t="s">
        <v>1382</v>
      </c>
      <c r="T815" t="s">
        <v>237</v>
      </c>
      <c r="U815" s="75">
        <v>1920</v>
      </c>
      <c r="V815">
        <v>26.98</v>
      </c>
      <c r="W815">
        <v>51801.599999999999</v>
      </c>
      <c r="AH815" s="16"/>
      <c r="AI815" t="s">
        <v>1375</v>
      </c>
    </row>
    <row r="816" spans="1:35" x14ac:dyDescent="0.25">
      <c r="A816" t="s">
        <v>3785</v>
      </c>
      <c r="B816" s="1">
        <v>10</v>
      </c>
      <c r="C816" t="s">
        <v>3786</v>
      </c>
      <c r="D816">
        <v>5092884</v>
      </c>
      <c r="E816" t="s">
        <v>3787</v>
      </c>
      <c r="F816" t="s">
        <v>1363</v>
      </c>
      <c r="G816" t="s">
        <v>1364</v>
      </c>
      <c r="H816" s="3" t="s">
        <v>3788</v>
      </c>
      <c r="I816">
        <v>2016</v>
      </c>
      <c r="J816" s="15" t="s">
        <v>2853</v>
      </c>
      <c r="K816">
        <v>2016</v>
      </c>
      <c r="L816" t="s">
        <v>1367</v>
      </c>
      <c r="M816" t="s">
        <v>3789</v>
      </c>
      <c r="N816" t="s">
        <v>3790</v>
      </c>
      <c r="O816" t="s">
        <v>1388</v>
      </c>
      <c r="P816" t="s">
        <v>3791</v>
      </c>
      <c r="Q816">
        <f t="shared" si="16"/>
        <v>4302</v>
      </c>
      <c r="R816" t="s">
        <v>2476</v>
      </c>
      <c r="S816" t="s">
        <v>2477</v>
      </c>
      <c r="T816" t="s">
        <v>3356</v>
      </c>
      <c r="U816" s="75">
        <v>4302</v>
      </c>
      <c r="V816">
        <v>3.4</v>
      </c>
      <c r="W816">
        <v>14626.8</v>
      </c>
      <c r="AH816" s="16"/>
      <c r="AI816" t="s">
        <v>1375</v>
      </c>
    </row>
    <row r="817" spans="1:35" x14ac:dyDescent="0.25">
      <c r="A817" t="s">
        <v>3792</v>
      </c>
      <c r="B817" s="1">
        <v>10</v>
      </c>
      <c r="C817" t="s">
        <v>3786</v>
      </c>
      <c r="D817">
        <v>5092884</v>
      </c>
      <c r="E817" t="s">
        <v>3787</v>
      </c>
      <c r="F817" t="s">
        <v>1363</v>
      </c>
      <c r="G817" t="s">
        <v>1364</v>
      </c>
      <c r="H817" s="3" t="s">
        <v>3788</v>
      </c>
      <c r="I817">
        <v>2016</v>
      </c>
      <c r="J817" s="15" t="s">
        <v>2853</v>
      </c>
      <c r="K817">
        <v>2016</v>
      </c>
      <c r="L817" t="s">
        <v>1367</v>
      </c>
      <c r="M817" t="s">
        <v>3789</v>
      </c>
      <c r="N817" t="s">
        <v>3790</v>
      </c>
      <c r="O817" t="s">
        <v>1388</v>
      </c>
      <c r="P817" t="s">
        <v>3791</v>
      </c>
      <c r="Q817">
        <f t="shared" si="16"/>
        <v>4302</v>
      </c>
      <c r="R817" t="s">
        <v>1381</v>
      </c>
      <c r="S817" t="s">
        <v>1382</v>
      </c>
      <c r="T817" t="s">
        <v>3356</v>
      </c>
      <c r="U817" s="75">
        <v>4302</v>
      </c>
      <c r="V817">
        <v>3.25</v>
      </c>
      <c r="W817">
        <v>13981.5</v>
      </c>
      <c r="AH817" s="16"/>
      <c r="AI817" t="s">
        <v>1375</v>
      </c>
    </row>
    <row r="818" spans="1:35" x14ac:dyDescent="0.25">
      <c r="A818" t="s">
        <v>3793</v>
      </c>
      <c r="B818" s="1">
        <v>10</v>
      </c>
      <c r="C818" t="s">
        <v>3786</v>
      </c>
      <c r="D818">
        <v>5092884</v>
      </c>
      <c r="E818" t="s">
        <v>3787</v>
      </c>
      <c r="F818" t="s">
        <v>1363</v>
      </c>
      <c r="G818" t="s">
        <v>1364</v>
      </c>
      <c r="H818" s="3" t="s">
        <v>3788</v>
      </c>
      <c r="I818">
        <v>2016</v>
      </c>
      <c r="J818" s="15" t="s">
        <v>2853</v>
      </c>
      <c r="K818">
        <v>2016</v>
      </c>
      <c r="L818" t="s">
        <v>1367</v>
      </c>
      <c r="M818" t="s">
        <v>3789</v>
      </c>
      <c r="N818" t="s">
        <v>3790</v>
      </c>
      <c r="O818" t="s">
        <v>1388</v>
      </c>
      <c r="P818" t="s">
        <v>3791</v>
      </c>
      <c r="Q818">
        <f t="shared" si="16"/>
        <v>4302</v>
      </c>
      <c r="R818" t="s">
        <v>3794</v>
      </c>
      <c r="S818" t="s">
        <v>3795</v>
      </c>
      <c r="T818" t="s">
        <v>3796</v>
      </c>
      <c r="U818" s="75">
        <v>4302</v>
      </c>
      <c r="V818">
        <v>2.8</v>
      </c>
      <c r="W818">
        <v>12045.6</v>
      </c>
      <c r="AH818" s="16"/>
      <c r="AI818" t="s">
        <v>1375</v>
      </c>
    </row>
    <row r="819" spans="1:35" x14ac:dyDescent="0.25">
      <c r="A819" t="s">
        <v>3797</v>
      </c>
      <c r="B819" s="1">
        <v>10</v>
      </c>
      <c r="C819" t="s">
        <v>3786</v>
      </c>
      <c r="D819">
        <v>5457610</v>
      </c>
      <c r="E819" t="s">
        <v>3798</v>
      </c>
      <c r="F819" t="s">
        <v>1363</v>
      </c>
      <c r="G819" t="s">
        <v>1364</v>
      </c>
      <c r="H819" s="3" t="s">
        <v>3668</v>
      </c>
      <c r="I819">
        <v>2016</v>
      </c>
      <c r="J819" s="15" t="s">
        <v>2378</v>
      </c>
      <c r="K819">
        <v>2016</v>
      </c>
      <c r="L819" t="s">
        <v>1367</v>
      </c>
      <c r="M819" t="s">
        <v>3799</v>
      </c>
      <c r="N819" t="s">
        <v>3800</v>
      </c>
      <c r="O819" t="s">
        <v>2414</v>
      </c>
      <c r="P819" t="s">
        <v>3801</v>
      </c>
      <c r="Q819">
        <f t="shared" si="16"/>
        <v>7900</v>
      </c>
      <c r="R819" t="s">
        <v>3802</v>
      </c>
      <c r="S819" t="s">
        <v>3803</v>
      </c>
      <c r="T819" t="s">
        <v>3804</v>
      </c>
      <c r="U819" s="75">
        <v>7900</v>
      </c>
      <c r="V819">
        <v>1.9</v>
      </c>
      <c r="W819">
        <v>15010</v>
      </c>
      <c r="AH819" s="16"/>
      <c r="AI819" t="s">
        <v>1375</v>
      </c>
    </row>
    <row r="820" spans="1:35" x14ac:dyDescent="0.25">
      <c r="A820" t="s">
        <v>3805</v>
      </c>
      <c r="B820" s="1">
        <v>10</v>
      </c>
      <c r="C820" t="s">
        <v>3786</v>
      </c>
      <c r="D820">
        <v>7199708</v>
      </c>
      <c r="E820" t="s">
        <v>3806</v>
      </c>
      <c r="F820" t="s">
        <v>1363</v>
      </c>
      <c r="G820" t="s">
        <v>1364</v>
      </c>
      <c r="H820" s="3" t="s">
        <v>3807</v>
      </c>
      <c r="I820">
        <v>2017</v>
      </c>
      <c r="J820" s="15" t="s">
        <v>2630</v>
      </c>
      <c r="K820">
        <v>2017</v>
      </c>
      <c r="L820" t="s">
        <v>1367</v>
      </c>
      <c r="M820" t="s">
        <v>3808</v>
      </c>
      <c r="O820" t="s">
        <v>1388</v>
      </c>
      <c r="P820" t="s">
        <v>133</v>
      </c>
      <c r="Q820">
        <f t="shared" si="16"/>
        <v>7130</v>
      </c>
      <c r="R820" t="s">
        <v>3809</v>
      </c>
      <c r="S820" t="s">
        <v>3810</v>
      </c>
      <c r="T820" t="s">
        <v>3811</v>
      </c>
      <c r="U820" s="75">
        <v>7130</v>
      </c>
      <c r="V820">
        <v>4.9800000000000004</v>
      </c>
      <c r="W820">
        <v>35507.4</v>
      </c>
      <c r="AH820" s="16"/>
      <c r="AI820" t="s">
        <v>1375</v>
      </c>
    </row>
    <row r="821" spans="1:35" x14ac:dyDescent="0.25">
      <c r="A821" t="s">
        <v>3812</v>
      </c>
      <c r="B821" s="1">
        <v>10</v>
      </c>
      <c r="C821" t="s">
        <v>3786</v>
      </c>
      <c r="D821">
        <v>7199708</v>
      </c>
      <c r="E821" t="s">
        <v>3806</v>
      </c>
      <c r="F821" t="s">
        <v>1363</v>
      </c>
      <c r="G821" t="s">
        <v>1364</v>
      </c>
      <c r="H821" s="3" t="s">
        <v>3807</v>
      </c>
      <c r="I821">
        <v>2017</v>
      </c>
      <c r="J821" s="15" t="s">
        <v>2630</v>
      </c>
      <c r="K821">
        <v>2017</v>
      </c>
      <c r="L821" t="s">
        <v>1367</v>
      </c>
      <c r="M821" t="s">
        <v>3808</v>
      </c>
      <c r="O821" t="s">
        <v>1388</v>
      </c>
      <c r="P821" t="s">
        <v>133</v>
      </c>
      <c r="Q821">
        <f t="shared" si="16"/>
        <v>7130</v>
      </c>
      <c r="R821" t="s">
        <v>3794</v>
      </c>
      <c r="S821" t="s">
        <v>3795</v>
      </c>
      <c r="T821" t="s">
        <v>3813</v>
      </c>
      <c r="U821" s="75">
        <v>7130</v>
      </c>
      <c r="V821">
        <v>2.8</v>
      </c>
      <c r="W821">
        <v>19964</v>
      </c>
      <c r="AH821" s="16"/>
      <c r="AI821" t="s">
        <v>1375</v>
      </c>
    </row>
    <row r="822" spans="1:35" x14ac:dyDescent="0.25">
      <c r="A822" t="s">
        <v>3814</v>
      </c>
      <c r="B822" s="1">
        <v>11</v>
      </c>
      <c r="C822" t="s">
        <v>3815</v>
      </c>
      <c r="D822">
        <v>4563700</v>
      </c>
      <c r="E822" t="s">
        <v>3816</v>
      </c>
      <c r="F822" t="s">
        <v>1363</v>
      </c>
      <c r="G822" t="s">
        <v>1364</v>
      </c>
      <c r="H822" s="3" t="s">
        <v>2765</v>
      </c>
      <c r="I822">
        <v>2016</v>
      </c>
      <c r="J822" s="15" t="s">
        <v>2791</v>
      </c>
      <c r="K822">
        <v>2016</v>
      </c>
      <c r="L822" t="s">
        <v>1367</v>
      </c>
      <c r="M822" t="s">
        <v>3817</v>
      </c>
      <c r="O822" t="s">
        <v>1388</v>
      </c>
      <c r="P822" t="s">
        <v>3801</v>
      </c>
      <c r="Q822">
        <f t="shared" si="16"/>
        <v>10000</v>
      </c>
      <c r="R822" t="s">
        <v>3818</v>
      </c>
      <c r="S822" t="s">
        <v>3819</v>
      </c>
      <c r="T822" t="s">
        <v>3820</v>
      </c>
      <c r="U822" s="75">
        <v>10000</v>
      </c>
      <c r="V822">
        <v>2.15</v>
      </c>
      <c r="W822">
        <v>21500</v>
      </c>
      <c r="AH822" s="16"/>
      <c r="AI822" t="s">
        <v>1375</v>
      </c>
    </row>
    <row r="823" spans="1:35" x14ac:dyDescent="0.25">
      <c r="A823" t="s">
        <v>3821</v>
      </c>
      <c r="B823" s="1">
        <v>11</v>
      </c>
      <c r="C823" t="s">
        <v>3815</v>
      </c>
      <c r="D823">
        <v>4563700</v>
      </c>
      <c r="E823" t="s">
        <v>3816</v>
      </c>
      <c r="F823" t="s">
        <v>1363</v>
      </c>
      <c r="G823" t="s">
        <v>1364</v>
      </c>
      <c r="H823" s="3" t="s">
        <v>2765</v>
      </c>
      <c r="I823">
        <v>2016</v>
      </c>
      <c r="J823" s="15" t="s">
        <v>2791</v>
      </c>
      <c r="K823">
        <v>2016</v>
      </c>
      <c r="L823" t="s">
        <v>1367</v>
      </c>
      <c r="M823" t="s">
        <v>3817</v>
      </c>
      <c r="O823" t="s">
        <v>1388</v>
      </c>
      <c r="P823" t="s">
        <v>3801</v>
      </c>
      <c r="Q823">
        <f t="shared" si="16"/>
        <v>10000</v>
      </c>
      <c r="R823" t="s">
        <v>1381</v>
      </c>
      <c r="S823" t="s">
        <v>1382</v>
      </c>
      <c r="T823" t="s">
        <v>3037</v>
      </c>
      <c r="U823" s="75">
        <v>10000</v>
      </c>
      <c r="V823">
        <v>3.5</v>
      </c>
      <c r="W823">
        <v>35000</v>
      </c>
      <c r="AH823" s="16"/>
      <c r="AI823" t="s">
        <v>1375</v>
      </c>
    </row>
    <row r="824" spans="1:35" x14ac:dyDescent="0.25">
      <c r="A824" t="s">
        <v>3822</v>
      </c>
      <c r="B824" s="1">
        <v>11</v>
      </c>
      <c r="C824" t="s">
        <v>3815</v>
      </c>
      <c r="D824">
        <v>5028442</v>
      </c>
      <c r="E824" t="s">
        <v>3823</v>
      </c>
      <c r="F824" t="s">
        <v>1363</v>
      </c>
      <c r="G824" t="s">
        <v>1364</v>
      </c>
      <c r="H824" s="3" t="s">
        <v>3824</v>
      </c>
      <c r="I824">
        <v>2016</v>
      </c>
      <c r="J824" s="15" t="s">
        <v>3825</v>
      </c>
      <c r="K824">
        <v>2016</v>
      </c>
      <c r="L824" t="s">
        <v>1367</v>
      </c>
      <c r="M824" t="s">
        <v>3826</v>
      </c>
      <c r="O824" t="s">
        <v>1388</v>
      </c>
      <c r="P824" t="s">
        <v>3801</v>
      </c>
      <c r="Q824">
        <f t="shared" si="16"/>
        <v>4000</v>
      </c>
      <c r="R824" t="s">
        <v>2476</v>
      </c>
      <c r="S824" t="s">
        <v>2477</v>
      </c>
      <c r="T824" t="s">
        <v>3356</v>
      </c>
      <c r="U824" s="75">
        <v>4000</v>
      </c>
      <c r="V824">
        <v>3.62</v>
      </c>
      <c r="W824">
        <v>14480</v>
      </c>
      <c r="AH824" s="16"/>
      <c r="AI824" t="s">
        <v>1375</v>
      </c>
    </row>
    <row r="825" spans="1:35" x14ac:dyDescent="0.25">
      <c r="A825" t="s">
        <v>3827</v>
      </c>
      <c r="B825" s="1">
        <v>11</v>
      </c>
      <c r="C825" t="s">
        <v>3815</v>
      </c>
      <c r="D825">
        <v>5028442</v>
      </c>
      <c r="E825" t="s">
        <v>3823</v>
      </c>
      <c r="F825" t="s">
        <v>1363</v>
      </c>
      <c r="G825" t="s">
        <v>1364</v>
      </c>
      <c r="H825" s="3" t="s">
        <v>3824</v>
      </c>
      <c r="I825">
        <v>2016</v>
      </c>
      <c r="J825" s="15" t="s">
        <v>3825</v>
      </c>
      <c r="K825">
        <v>2016</v>
      </c>
      <c r="L825" t="s">
        <v>1367</v>
      </c>
      <c r="M825" t="s">
        <v>3826</v>
      </c>
      <c r="O825" t="s">
        <v>1388</v>
      </c>
      <c r="P825" t="s">
        <v>3801</v>
      </c>
      <c r="Q825">
        <f t="shared" si="16"/>
        <v>4000</v>
      </c>
      <c r="R825" t="s">
        <v>1381</v>
      </c>
      <c r="S825" t="s">
        <v>1382</v>
      </c>
      <c r="T825" t="s">
        <v>587</v>
      </c>
      <c r="U825" s="75">
        <v>4000</v>
      </c>
      <c r="V825">
        <v>3.5</v>
      </c>
      <c r="W825">
        <v>14000</v>
      </c>
      <c r="AH825" s="16"/>
      <c r="AI825" t="s">
        <v>1375</v>
      </c>
    </row>
    <row r="826" spans="1:35" x14ac:dyDescent="0.25">
      <c r="A826" t="s">
        <v>3828</v>
      </c>
      <c r="B826" s="1">
        <v>11</v>
      </c>
      <c r="C826" t="s">
        <v>3815</v>
      </c>
      <c r="D826">
        <v>4986970</v>
      </c>
      <c r="E826" t="s">
        <v>3829</v>
      </c>
      <c r="F826" t="s">
        <v>1363</v>
      </c>
      <c r="G826" t="s">
        <v>1364</v>
      </c>
      <c r="H826" s="3" t="s">
        <v>2901</v>
      </c>
      <c r="I826">
        <v>2016</v>
      </c>
      <c r="J826" s="15" t="s">
        <v>3770</v>
      </c>
      <c r="K826">
        <v>2016</v>
      </c>
      <c r="L826" t="s">
        <v>1367</v>
      </c>
      <c r="M826" t="s">
        <v>3830</v>
      </c>
      <c r="O826" t="s">
        <v>1388</v>
      </c>
      <c r="P826" t="s">
        <v>3831</v>
      </c>
      <c r="Q826">
        <f t="shared" si="16"/>
        <v>10000</v>
      </c>
      <c r="R826" t="s">
        <v>1381</v>
      </c>
      <c r="S826" t="s">
        <v>1382</v>
      </c>
      <c r="T826" t="s">
        <v>3356</v>
      </c>
      <c r="U826" s="75">
        <v>10000</v>
      </c>
      <c r="V826">
        <v>3.25</v>
      </c>
      <c r="W826">
        <v>32500</v>
      </c>
      <c r="AH826" s="16"/>
      <c r="AI826" t="s">
        <v>1375</v>
      </c>
    </row>
    <row r="827" spans="1:35" x14ac:dyDescent="0.25">
      <c r="A827" t="s">
        <v>3832</v>
      </c>
      <c r="B827" s="1">
        <v>11</v>
      </c>
      <c r="C827" t="s">
        <v>3815</v>
      </c>
      <c r="D827">
        <v>4986970</v>
      </c>
      <c r="E827" t="s">
        <v>3829</v>
      </c>
      <c r="F827" t="s">
        <v>1363</v>
      </c>
      <c r="G827" t="s">
        <v>1364</v>
      </c>
      <c r="H827" s="3" t="s">
        <v>2901</v>
      </c>
      <c r="I827">
        <v>2016</v>
      </c>
      <c r="J827" s="15" t="s">
        <v>3770</v>
      </c>
      <c r="K827">
        <v>2016</v>
      </c>
      <c r="L827" t="s">
        <v>1367</v>
      </c>
      <c r="M827" t="s">
        <v>3830</v>
      </c>
      <c r="O827" t="s">
        <v>1388</v>
      </c>
      <c r="P827" t="s">
        <v>3831</v>
      </c>
      <c r="Q827">
        <f t="shared" si="16"/>
        <v>10000</v>
      </c>
      <c r="R827" t="s">
        <v>2476</v>
      </c>
      <c r="S827" t="s">
        <v>2477</v>
      </c>
      <c r="T827" t="s">
        <v>3833</v>
      </c>
      <c r="U827" s="75">
        <v>10000</v>
      </c>
      <c r="V827">
        <v>3.42</v>
      </c>
      <c r="W827">
        <v>34200</v>
      </c>
      <c r="AH827" s="16"/>
      <c r="AI827" t="s">
        <v>1375</v>
      </c>
    </row>
    <row r="828" spans="1:35" x14ac:dyDescent="0.25">
      <c r="A828" t="s">
        <v>3834</v>
      </c>
      <c r="B828" s="1">
        <v>11</v>
      </c>
      <c r="C828" t="s">
        <v>3815</v>
      </c>
      <c r="D828">
        <v>4901479</v>
      </c>
      <c r="E828" t="s">
        <v>3835</v>
      </c>
      <c r="F828" t="s">
        <v>1363</v>
      </c>
      <c r="G828" t="s">
        <v>1364</v>
      </c>
      <c r="H828" s="3" t="s">
        <v>3836</v>
      </c>
      <c r="I828">
        <v>2016</v>
      </c>
      <c r="J828" s="15" t="s">
        <v>2338</v>
      </c>
      <c r="K828">
        <v>2016</v>
      </c>
      <c r="L828" t="s">
        <v>1367</v>
      </c>
      <c r="M828" t="s">
        <v>3837</v>
      </c>
      <c r="N828" t="s">
        <v>3837</v>
      </c>
      <c r="O828" t="s">
        <v>1388</v>
      </c>
      <c r="P828" t="s">
        <v>3801</v>
      </c>
      <c r="Q828">
        <f t="shared" si="16"/>
        <v>8500</v>
      </c>
      <c r="R828" t="s">
        <v>1381</v>
      </c>
      <c r="S828" t="s">
        <v>1382</v>
      </c>
      <c r="T828" t="s">
        <v>3356</v>
      </c>
      <c r="U828" s="75">
        <v>8500</v>
      </c>
      <c r="V828">
        <v>3.25</v>
      </c>
      <c r="W828">
        <v>27625</v>
      </c>
      <c r="AH828" s="16"/>
      <c r="AI828" t="s">
        <v>1375</v>
      </c>
    </row>
    <row r="829" spans="1:35" x14ac:dyDescent="0.25">
      <c r="A829" t="s">
        <v>3838</v>
      </c>
      <c r="B829" s="1">
        <v>11</v>
      </c>
      <c r="C829" t="s">
        <v>3815</v>
      </c>
      <c r="D829">
        <v>4901479</v>
      </c>
      <c r="E829" t="s">
        <v>3835</v>
      </c>
      <c r="F829" t="s">
        <v>1363</v>
      </c>
      <c r="G829" t="s">
        <v>1364</v>
      </c>
      <c r="H829" s="3" t="s">
        <v>3836</v>
      </c>
      <c r="I829">
        <v>2016</v>
      </c>
      <c r="J829" s="15" t="s">
        <v>2338</v>
      </c>
      <c r="K829">
        <v>2016</v>
      </c>
      <c r="L829" t="s">
        <v>1367</v>
      </c>
      <c r="M829" t="s">
        <v>3837</v>
      </c>
      <c r="N829" t="s">
        <v>3837</v>
      </c>
      <c r="O829" t="s">
        <v>1388</v>
      </c>
      <c r="P829" t="s">
        <v>3801</v>
      </c>
      <c r="Q829">
        <f t="shared" si="16"/>
        <v>8500</v>
      </c>
      <c r="R829" t="s">
        <v>3794</v>
      </c>
      <c r="S829" t="s">
        <v>3795</v>
      </c>
      <c r="T829" t="s">
        <v>3813</v>
      </c>
      <c r="U829" s="75">
        <v>8500</v>
      </c>
      <c r="V829">
        <v>3</v>
      </c>
      <c r="W829">
        <v>25500</v>
      </c>
      <c r="AH829" s="16"/>
      <c r="AI829" t="s">
        <v>1375</v>
      </c>
    </row>
    <row r="830" spans="1:35" x14ac:dyDescent="0.25">
      <c r="A830" t="s">
        <v>3839</v>
      </c>
      <c r="B830" s="1">
        <v>11</v>
      </c>
      <c r="C830" t="s">
        <v>3815</v>
      </c>
      <c r="D830">
        <v>4901479</v>
      </c>
      <c r="E830" t="s">
        <v>3835</v>
      </c>
      <c r="F830" t="s">
        <v>1363</v>
      </c>
      <c r="G830" t="s">
        <v>1364</v>
      </c>
      <c r="H830" s="3" t="s">
        <v>3836</v>
      </c>
      <c r="I830">
        <v>2016</v>
      </c>
      <c r="J830" s="15" t="s">
        <v>2338</v>
      </c>
      <c r="K830">
        <v>2016</v>
      </c>
      <c r="L830" t="s">
        <v>1367</v>
      </c>
      <c r="M830" t="s">
        <v>3837</v>
      </c>
      <c r="N830" t="s">
        <v>3837</v>
      </c>
      <c r="O830" t="s">
        <v>1388</v>
      </c>
      <c r="P830" t="s">
        <v>3801</v>
      </c>
      <c r="Q830">
        <f t="shared" si="16"/>
        <v>8500</v>
      </c>
      <c r="R830" t="s">
        <v>2476</v>
      </c>
      <c r="S830" t="s">
        <v>2477</v>
      </c>
      <c r="T830" t="s">
        <v>3833</v>
      </c>
      <c r="U830" s="75">
        <v>8500</v>
      </c>
      <c r="V830">
        <v>3.36</v>
      </c>
      <c r="W830">
        <v>28560</v>
      </c>
      <c r="AH830" s="16"/>
      <c r="AI830" t="s">
        <v>1375</v>
      </c>
    </row>
    <row r="831" spans="1:35" x14ac:dyDescent="0.25">
      <c r="A831" t="s">
        <v>3840</v>
      </c>
      <c r="B831" s="1">
        <v>11</v>
      </c>
      <c r="C831" t="s">
        <v>3815</v>
      </c>
      <c r="D831">
        <v>5572088</v>
      </c>
      <c r="E831" t="s">
        <v>3841</v>
      </c>
      <c r="F831" t="s">
        <v>1363</v>
      </c>
      <c r="G831" t="s">
        <v>1364</v>
      </c>
      <c r="H831" s="3" t="s">
        <v>3842</v>
      </c>
      <c r="I831">
        <v>2016</v>
      </c>
      <c r="J831" s="15" t="s">
        <v>2423</v>
      </c>
      <c r="K831">
        <v>2016</v>
      </c>
      <c r="L831" t="s">
        <v>1367</v>
      </c>
      <c r="M831" t="s">
        <v>3843</v>
      </c>
      <c r="O831" t="s">
        <v>1388</v>
      </c>
      <c r="P831" t="s">
        <v>3844</v>
      </c>
      <c r="Q831">
        <f t="shared" si="16"/>
        <v>1500</v>
      </c>
      <c r="R831" t="s">
        <v>2476</v>
      </c>
      <c r="S831" t="s">
        <v>2477</v>
      </c>
      <c r="T831" t="s">
        <v>3356</v>
      </c>
      <c r="U831" s="75">
        <v>1500</v>
      </c>
      <c r="V831">
        <v>3.32</v>
      </c>
      <c r="W831">
        <v>4980</v>
      </c>
      <c r="AH831" s="16"/>
      <c r="AI831" t="s">
        <v>1375</v>
      </c>
    </row>
    <row r="832" spans="1:35" x14ac:dyDescent="0.25">
      <c r="A832" t="s">
        <v>3845</v>
      </c>
      <c r="B832" s="1">
        <v>11</v>
      </c>
      <c r="C832" t="s">
        <v>3815</v>
      </c>
      <c r="D832">
        <v>5838282</v>
      </c>
      <c r="E832" t="s">
        <v>3678</v>
      </c>
      <c r="F832" t="s">
        <v>1363</v>
      </c>
      <c r="G832" t="s">
        <v>1364</v>
      </c>
      <c r="H832" s="3" t="s">
        <v>2964</v>
      </c>
      <c r="I832">
        <v>2017</v>
      </c>
      <c r="J832" s="15" t="s">
        <v>2965</v>
      </c>
      <c r="K832">
        <v>2017</v>
      </c>
      <c r="L832" t="s">
        <v>1367</v>
      </c>
      <c r="M832" t="s">
        <v>3846</v>
      </c>
      <c r="N832" t="s">
        <v>3846</v>
      </c>
      <c r="O832" t="s">
        <v>2414</v>
      </c>
      <c r="P832" t="s">
        <v>3801</v>
      </c>
      <c r="Q832">
        <f t="shared" si="16"/>
        <v>313</v>
      </c>
      <c r="R832" t="s">
        <v>2697</v>
      </c>
      <c r="S832" t="s">
        <v>2698</v>
      </c>
      <c r="T832" t="s">
        <v>587</v>
      </c>
      <c r="U832" s="75">
        <v>313</v>
      </c>
      <c r="V832">
        <v>15</v>
      </c>
      <c r="W832">
        <v>4695</v>
      </c>
      <c r="AH832" s="16"/>
      <c r="AI832" t="s">
        <v>1375</v>
      </c>
    </row>
    <row r="833" spans="1:35" x14ac:dyDescent="0.25">
      <c r="A833" t="s">
        <v>3847</v>
      </c>
      <c r="B833" s="1">
        <v>11</v>
      </c>
      <c r="C833" t="s">
        <v>3815</v>
      </c>
      <c r="D833">
        <v>5838282</v>
      </c>
      <c r="E833" t="s">
        <v>3678</v>
      </c>
      <c r="F833" t="s">
        <v>1363</v>
      </c>
      <c r="G833" t="s">
        <v>1364</v>
      </c>
      <c r="H833" s="3" t="s">
        <v>2964</v>
      </c>
      <c r="I833">
        <v>2017</v>
      </c>
      <c r="J833" s="15" t="s">
        <v>2965</v>
      </c>
      <c r="K833">
        <v>2017</v>
      </c>
      <c r="L833" t="s">
        <v>1367</v>
      </c>
      <c r="M833" t="s">
        <v>3846</v>
      </c>
      <c r="N833" t="s">
        <v>3846</v>
      </c>
      <c r="O833" t="s">
        <v>2414</v>
      </c>
      <c r="P833" t="s">
        <v>3801</v>
      </c>
      <c r="Q833">
        <f t="shared" si="16"/>
        <v>313</v>
      </c>
      <c r="R833" t="s">
        <v>1381</v>
      </c>
      <c r="S833" t="s">
        <v>1382</v>
      </c>
      <c r="T833" t="s">
        <v>3848</v>
      </c>
      <c r="U833" s="75">
        <v>313</v>
      </c>
      <c r="V833">
        <v>3.25</v>
      </c>
      <c r="W833">
        <v>1017.25</v>
      </c>
      <c r="AH833" s="16"/>
      <c r="AI833" t="s">
        <v>1375</v>
      </c>
    </row>
    <row r="834" spans="1:35" x14ac:dyDescent="0.25">
      <c r="A834" t="s">
        <v>3849</v>
      </c>
      <c r="B834" s="1">
        <v>11</v>
      </c>
      <c r="C834" t="s">
        <v>3815</v>
      </c>
      <c r="D834">
        <v>5764068</v>
      </c>
      <c r="E834" t="s">
        <v>3850</v>
      </c>
      <c r="F834" t="s">
        <v>1363</v>
      </c>
      <c r="G834" t="s">
        <v>1364</v>
      </c>
      <c r="H834" s="3" t="s">
        <v>3339</v>
      </c>
      <c r="I834">
        <v>2016</v>
      </c>
      <c r="J834" s="15" t="s">
        <v>3340</v>
      </c>
      <c r="K834">
        <v>2016</v>
      </c>
      <c r="L834" t="s">
        <v>1367</v>
      </c>
      <c r="M834" t="s">
        <v>3837</v>
      </c>
      <c r="N834" t="s">
        <v>3837</v>
      </c>
      <c r="O834" t="s">
        <v>1388</v>
      </c>
      <c r="P834" t="s">
        <v>3801</v>
      </c>
      <c r="Q834">
        <f t="shared" ref="Q834:Q897" si="17">U834</f>
        <v>8500</v>
      </c>
      <c r="R834" t="s">
        <v>2476</v>
      </c>
      <c r="S834" t="s">
        <v>2477</v>
      </c>
      <c r="T834" t="s">
        <v>3851</v>
      </c>
      <c r="U834" s="75">
        <v>8500</v>
      </c>
      <c r="V834">
        <v>3.42</v>
      </c>
      <c r="W834">
        <v>29070</v>
      </c>
      <c r="AH834" s="16"/>
      <c r="AI834" t="s">
        <v>1375</v>
      </c>
    </row>
    <row r="835" spans="1:35" x14ac:dyDescent="0.25">
      <c r="A835" t="s">
        <v>3852</v>
      </c>
      <c r="B835" s="1">
        <v>11</v>
      </c>
      <c r="C835" t="s">
        <v>3815</v>
      </c>
      <c r="D835">
        <v>5764068</v>
      </c>
      <c r="E835" t="s">
        <v>3850</v>
      </c>
      <c r="F835" t="s">
        <v>1363</v>
      </c>
      <c r="G835" t="s">
        <v>1364</v>
      </c>
      <c r="H835" s="3" t="s">
        <v>3339</v>
      </c>
      <c r="I835">
        <v>2016</v>
      </c>
      <c r="J835" s="15" t="s">
        <v>3340</v>
      </c>
      <c r="K835">
        <v>2016</v>
      </c>
      <c r="L835" t="s">
        <v>1367</v>
      </c>
      <c r="M835" t="s">
        <v>3837</v>
      </c>
      <c r="N835" t="s">
        <v>3837</v>
      </c>
      <c r="O835" t="s">
        <v>1388</v>
      </c>
      <c r="P835" t="s">
        <v>3801</v>
      </c>
      <c r="Q835">
        <f t="shared" si="17"/>
        <v>8500</v>
      </c>
      <c r="R835" t="s">
        <v>1381</v>
      </c>
      <c r="S835" t="s">
        <v>1382</v>
      </c>
      <c r="T835" t="s">
        <v>3848</v>
      </c>
      <c r="U835" s="75">
        <v>8500</v>
      </c>
      <c r="V835">
        <v>3.25</v>
      </c>
      <c r="W835">
        <v>27625</v>
      </c>
      <c r="AH835" s="16"/>
      <c r="AI835" t="s">
        <v>1375</v>
      </c>
    </row>
    <row r="836" spans="1:35" x14ac:dyDescent="0.25">
      <c r="A836" t="s">
        <v>3853</v>
      </c>
      <c r="B836" s="1">
        <v>11</v>
      </c>
      <c r="C836" t="s">
        <v>3815</v>
      </c>
      <c r="D836">
        <v>5948460</v>
      </c>
      <c r="E836" t="s">
        <v>2426</v>
      </c>
      <c r="F836" t="s">
        <v>1363</v>
      </c>
      <c r="G836" t="s">
        <v>1364</v>
      </c>
      <c r="H836" s="3" t="s">
        <v>3854</v>
      </c>
      <c r="I836">
        <v>2017</v>
      </c>
      <c r="J836" s="15" t="s">
        <v>2411</v>
      </c>
      <c r="K836">
        <v>2017</v>
      </c>
      <c r="L836" t="s">
        <v>1367</v>
      </c>
      <c r="M836" t="s">
        <v>3855</v>
      </c>
      <c r="O836" t="s">
        <v>1388</v>
      </c>
      <c r="P836" t="s">
        <v>3801</v>
      </c>
      <c r="Q836">
        <f t="shared" si="17"/>
        <v>300</v>
      </c>
      <c r="R836" t="s">
        <v>1381</v>
      </c>
      <c r="S836" t="s">
        <v>1382</v>
      </c>
      <c r="T836" t="s">
        <v>3356</v>
      </c>
      <c r="U836" s="75">
        <v>300</v>
      </c>
      <c r="V836">
        <v>2.89</v>
      </c>
      <c r="W836">
        <v>867</v>
      </c>
      <c r="AH836" s="16"/>
      <c r="AI836" t="s">
        <v>1375</v>
      </c>
    </row>
    <row r="837" spans="1:35" x14ac:dyDescent="0.25">
      <c r="A837" t="s">
        <v>3856</v>
      </c>
      <c r="B837" s="1">
        <v>11</v>
      </c>
      <c r="C837" t="s">
        <v>3815</v>
      </c>
      <c r="D837">
        <v>5948460</v>
      </c>
      <c r="E837" t="s">
        <v>2426</v>
      </c>
      <c r="F837" t="s">
        <v>1363</v>
      </c>
      <c r="G837" t="s">
        <v>1364</v>
      </c>
      <c r="H837" s="3" t="s">
        <v>3854</v>
      </c>
      <c r="I837">
        <v>2017</v>
      </c>
      <c r="J837" s="15" t="s">
        <v>2411</v>
      </c>
      <c r="K837">
        <v>2017</v>
      </c>
      <c r="L837" t="s">
        <v>1367</v>
      </c>
      <c r="M837" t="s">
        <v>3855</v>
      </c>
      <c r="O837" t="s">
        <v>1388</v>
      </c>
      <c r="P837" t="s">
        <v>3801</v>
      </c>
      <c r="Q837">
        <f t="shared" si="17"/>
        <v>300</v>
      </c>
      <c r="R837" t="s">
        <v>2476</v>
      </c>
      <c r="S837" t="s">
        <v>2477</v>
      </c>
      <c r="T837" t="s">
        <v>3356</v>
      </c>
      <c r="U837" s="75">
        <v>300</v>
      </c>
      <c r="V837">
        <v>3.28</v>
      </c>
      <c r="W837">
        <v>984</v>
      </c>
      <c r="AH837" s="16"/>
      <c r="AI837" t="s">
        <v>1375</v>
      </c>
    </row>
    <row r="838" spans="1:35" x14ac:dyDescent="0.25">
      <c r="A838" t="s">
        <v>3857</v>
      </c>
      <c r="B838" s="1">
        <v>11</v>
      </c>
      <c r="C838" t="s">
        <v>3815</v>
      </c>
      <c r="D838">
        <v>6603432</v>
      </c>
      <c r="E838" t="s">
        <v>3858</v>
      </c>
      <c r="F838" t="s">
        <v>1363</v>
      </c>
      <c r="G838" t="s">
        <v>1364</v>
      </c>
      <c r="H838" s="3" t="s">
        <v>2468</v>
      </c>
      <c r="I838">
        <v>2017</v>
      </c>
      <c r="J838" s="15" t="s">
        <v>3859</v>
      </c>
      <c r="K838">
        <v>2017</v>
      </c>
      <c r="L838" t="s">
        <v>1367</v>
      </c>
      <c r="M838" t="s">
        <v>3837</v>
      </c>
      <c r="N838" t="s">
        <v>3837</v>
      </c>
      <c r="O838" t="s">
        <v>1388</v>
      </c>
      <c r="P838" t="s">
        <v>3801</v>
      </c>
      <c r="Q838">
        <f t="shared" si="17"/>
        <v>8500</v>
      </c>
      <c r="R838" t="s">
        <v>3794</v>
      </c>
      <c r="S838" t="s">
        <v>3795</v>
      </c>
      <c r="T838" t="s">
        <v>3813</v>
      </c>
      <c r="U838" s="75">
        <v>8500</v>
      </c>
      <c r="V838">
        <v>2.9</v>
      </c>
      <c r="W838">
        <v>24650</v>
      </c>
      <c r="AH838" s="16"/>
      <c r="AI838" t="s">
        <v>1375</v>
      </c>
    </row>
    <row r="839" spans="1:35" x14ac:dyDescent="0.25">
      <c r="A839" t="s">
        <v>3860</v>
      </c>
      <c r="B839" s="1">
        <v>11</v>
      </c>
      <c r="C839" t="s">
        <v>3815</v>
      </c>
      <c r="D839">
        <v>6603432</v>
      </c>
      <c r="E839" t="s">
        <v>3858</v>
      </c>
      <c r="F839" t="s">
        <v>1363</v>
      </c>
      <c r="G839" t="s">
        <v>1364</v>
      </c>
      <c r="H839" s="3" t="s">
        <v>2468</v>
      </c>
      <c r="I839">
        <v>2017</v>
      </c>
      <c r="J839" s="15" t="s">
        <v>3859</v>
      </c>
      <c r="K839">
        <v>2017</v>
      </c>
      <c r="L839" t="s">
        <v>1367</v>
      </c>
      <c r="M839" t="s">
        <v>3837</v>
      </c>
      <c r="N839" t="s">
        <v>3837</v>
      </c>
      <c r="O839" t="s">
        <v>1388</v>
      </c>
      <c r="P839" t="s">
        <v>3801</v>
      </c>
      <c r="Q839">
        <f t="shared" si="17"/>
        <v>8500</v>
      </c>
      <c r="R839" t="s">
        <v>1381</v>
      </c>
      <c r="S839" t="s">
        <v>1382</v>
      </c>
      <c r="T839" t="s">
        <v>3848</v>
      </c>
      <c r="U839" s="75">
        <v>8500</v>
      </c>
      <c r="V839">
        <v>3.25</v>
      </c>
      <c r="W839">
        <v>27625</v>
      </c>
      <c r="AH839" s="16"/>
      <c r="AI839" t="s">
        <v>1375</v>
      </c>
    </row>
    <row r="840" spans="1:35" x14ac:dyDescent="0.25">
      <c r="A840" t="s">
        <v>3861</v>
      </c>
      <c r="B840" s="1">
        <v>11</v>
      </c>
      <c r="C840" t="s">
        <v>3815</v>
      </c>
      <c r="D840">
        <v>6374379</v>
      </c>
      <c r="E840" t="s">
        <v>3862</v>
      </c>
      <c r="F840" t="s">
        <v>1363</v>
      </c>
      <c r="G840" t="s">
        <v>1364</v>
      </c>
      <c r="H840" s="3" t="s">
        <v>3046</v>
      </c>
      <c r="I840">
        <v>2017</v>
      </c>
      <c r="J840" s="15" t="s">
        <v>3047</v>
      </c>
      <c r="K840">
        <v>2017</v>
      </c>
      <c r="L840" t="s">
        <v>1367</v>
      </c>
      <c r="M840" t="s">
        <v>3863</v>
      </c>
      <c r="N840" t="s">
        <v>3863</v>
      </c>
      <c r="O840" t="s">
        <v>2414</v>
      </c>
      <c r="P840" t="s">
        <v>3801</v>
      </c>
      <c r="Q840">
        <f t="shared" si="17"/>
        <v>2000</v>
      </c>
      <c r="R840" t="s">
        <v>2476</v>
      </c>
      <c r="S840" t="s">
        <v>2477</v>
      </c>
      <c r="T840" t="s">
        <v>3811</v>
      </c>
      <c r="U840" s="75">
        <v>2000</v>
      </c>
      <c r="V840">
        <v>3.19</v>
      </c>
      <c r="W840">
        <v>6380</v>
      </c>
      <c r="AH840" s="16"/>
      <c r="AI840" t="s">
        <v>1375</v>
      </c>
    </row>
    <row r="841" spans="1:35" x14ac:dyDescent="0.25">
      <c r="A841" t="s">
        <v>3864</v>
      </c>
      <c r="B841" s="1">
        <v>11</v>
      </c>
      <c r="C841" t="s">
        <v>3815</v>
      </c>
      <c r="D841">
        <v>6300308</v>
      </c>
      <c r="E841" t="s">
        <v>3865</v>
      </c>
      <c r="F841" t="s">
        <v>1363</v>
      </c>
      <c r="G841" t="s">
        <v>1364</v>
      </c>
      <c r="H841" s="3" t="s">
        <v>3866</v>
      </c>
      <c r="I841">
        <v>2017</v>
      </c>
      <c r="J841" s="15" t="s">
        <v>3867</v>
      </c>
      <c r="K841">
        <v>2017</v>
      </c>
      <c r="L841" t="s">
        <v>1367</v>
      </c>
      <c r="M841" t="s">
        <v>3868</v>
      </c>
      <c r="N841" t="s">
        <v>3869</v>
      </c>
      <c r="O841" t="s">
        <v>1388</v>
      </c>
      <c r="P841" t="s">
        <v>3801</v>
      </c>
      <c r="Q841">
        <f t="shared" si="17"/>
        <v>3000</v>
      </c>
      <c r="R841" t="s">
        <v>1381</v>
      </c>
      <c r="S841" t="s">
        <v>1382</v>
      </c>
      <c r="T841" t="s">
        <v>3870</v>
      </c>
      <c r="U841" s="75">
        <v>3000</v>
      </c>
      <c r="V841">
        <v>3.5</v>
      </c>
      <c r="W841">
        <v>10500</v>
      </c>
      <c r="AH841" s="16"/>
      <c r="AI841" t="s">
        <v>1375</v>
      </c>
    </row>
    <row r="842" spans="1:35" x14ac:dyDescent="0.25">
      <c r="A842" t="s">
        <v>3871</v>
      </c>
      <c r="B842" s="1">
        <v>11</v>
      </c>
      <c r="C842" t="s">
        <v>3815</v>
      </c>
      <c r="D842">
        <v>6300308</v>
      </c>
      <c r="E842" t="s">
        <v>3865</v>
      </c>
      <c r="F842" t="s">
        <v>1363</v>
      </c>
      <c r="G842" t="s">
        <v>1364</v>
      </c>
      <c r="H842" s="3" t="s">
        <v>3866</v>
      </c>
      <c r="I842">
        <v>2017</v>
      </c>
      <c r="J842" s="15" t="s">
        <v>3867</v>
      </c>
      <c r="K842">
        <v>2017</v>
      </c>
      <c r="L842" t="s">
        <v>1367</v>
      </c>
      <c r="M842" t="s">
        <v>3868</v>
      </c>
      <c r="N842" t="s">
        <v>3869</v>
      </c>
      <c r="O842" t="s">
        <v>1388</v>
      </c>
      <c r="P842" t="s">
        <v>3801</v>
      </c>
      <c r="Q842">
        <f t="shared" si="17"/>
        <v>3000</v>
      </c>
      <c r="R842" t="s">
        <v>2476</v>
      </c>
      <c r="S842" t="s">
        <v>2477</v>
      </c>
      <c r="T842" t="s">
        <v>3851</v>
      </c>
      <c r="U842" s="75">
        <v>3000</v>
      </c>
      <c r="V842">
        <v>3.24</v>
      </c>
      <c r="W842">
        <v>9720</v>
      </c>
      <c r="AH842" s="16"/>
      <c r="AI842" t="s">
        <v>1375</v>
      </c>
    </row>
    <row r="843" spans="1:35" x14ac:dyDescent="0.25">
      <c r="A843" t="s">
        <v>3872</v>
      </c>
      <c r="B843" s="1">
        <v>11</v>
      </c>
      <c r="C843" t="s">
        <v>3815</v>
      </c>
      <c r="D843">
        <v>6854796</v>
      </c>
      <c r="E843" t="s">
        <v>3873</v>
      </c>
      <c r="F843" t="s">
        <v>1363</v>
      </c>
      <c r="G843" t="s">
        <v>1364</v>
      </c>
      <c r="H843" s="3" t="s">
        <v>2472</v>
      </c>
      <c r="I843">
        <v>2017</v>
      </c>
      <c r="J843" s="15" t="s">
        <v>2473</v>
      </c>
      <c r="K843">
        <v>2017</v>
      </c>
      <c r="L843" t="s">
        <v>1367</v>
      </c>
      <c r="M843" t="s">
        <v>3868</v>
      </c>
      <c r="N843" t="s">
        <v>2760</v>
      </c>
      <c r="O843" t="s">
        <v>1388</v>
      </c>
      <c r="P843" t="s">
        <v>3874</v>
      </c>
      <c r="Q843">
        <f t="shared" si="17"/>
        <v>2000</v>
      </c>
      <c r="R843" t="s">
        <v>1381</v>
      </c>
      <c r="S843" t="s">
        <v>1382</v>
      </c>
      <c r="T843" t="s">
        <v>3356</v>
      </c>
      <c r="U843" s="75">
        <v>2000</v>
      </c>
      <c r="V843">
        <v>2.5</v>
      </c>
      <c r="W843">
        <v>5000</v>
      </c>
      <c r="AH843" s="16"/>
      <c r="AI843" t="s">
        <v>1375</v>
      </c>
    </row>
    <row r="844" spans="1:35" x14ac:dyDescent="0.25">
      <c r="A844" t="s">
        <v>3875</v>
      </c>
      <c r="B844" s="1">
        <v>11</v>
      </c>
      <c r="C844" t="s">
        <v>3815</v>
      </c>
      <c r="D844">
        <v>6854796</v>
      </c>
      <c r="E844" t="s">
        <v>3873</v>
      </c>
      <c r="F844" t="s">
        <v>1363</v>
      </c>
      <c r="G844" t="s">
        <v>1364</v>
      </c>
      <c r="H844" s="3" t="s">
        <v>2472</v>
      </c>
      <c r="I844">
        <v>2017</v>
      </c>
      <c r="J844" s="15" t="s">
        <v>2473</v>
      </c>
      <c r="K844">
        <v>2017</v>
      </c>
      <c r="L844" t="s">
        <v>1367</v>
      </c>
      <c r="M844" t="s">
        <v>3868</v>
      </c>
      <c r="N844" t="s">
        <v>2760</v>
      </c>
      <c r="O844" t="s">
        <v>1388</v>
      </c>
      <c r="P844" t="s">
        <v>3874</v>
      </c>
      <c r="Q844">
        <f t="shared" si="17"/>
        <v>2000</v>
      </c>
      <c r="R844" t="s">
        <v>2476</v>
      </c>
      <c r="S844" t="s">
        <v>2477</v>
      </c>
      <c r="T844" t="s">
        <v>3393</v>
      </c>
      <c r="U844" s="75">
        <v>2000</v>
      </c>
      <c r="V844">
        <v>3.22</v>
      </c>
      <c r="W844">
        <v>6440</v>
      </c>
      <c r="AH844" s="16"/>
      <c r="AI844" t="s">
        <v>1375</v>
      </c>
    </row>
    <row r="845" spans="1:35" x14ac:dyDescent="0.25">
      <c r="A845" t="s">
        <v>3876</v>
      </c>
      <c r="B845" s="1">
        <v>11</v>
      </c>
      <c r="C845" t="s">
        <v>3815</v>
      </c>
      <c r="D845">
        <v>6659721</v>
      </c>
      <c r="E845" t="s">
        <v>3877</v>
      </c>
      <c r="F845" t="s">
        <v>1363</v>
      </c>
      <c r="G845" t="s">
        <v>1364</v>
      </c>
      <c r="H845" s="3" t="s">
        <v>3878</v>
      </c>
      <c r="I845">
        <v>2017</v>
      </c>
      <c r="J845" s="15" t="s">
        <v>3879</v>
      </c>
      <c r="K845">
        <v>2017</v>
      </c>
      <c r="L845" t="s">
        <v>1367</v>
      </c>
      <c r="M845" t="s">
        <v>3880</v>
      </c>
      <c r="N845" t="s">
        <v>3880</v>
      </c>
      <c r="O845" t="s">
        <v>2414</v>
      </c>
      <c r="P845" t="s">
        <v>3801</v>
      </c>
      <c r="Q845">
        <f t="shared" si="17"/>
        <v>500</v>
      </c>
      <c r="R845" t="s">
        <v>1381</v>
      </c>
      <c r="S845" t="s">
        <v>1382</v>
      </c>
      <c r="T845" t="s">
        <v>3848</v>
      </c>
      <c r="U845" s="75">
        <v>500</v>
      </c>
      <c r="V845">
        <v>3.25</v>
      </c>
      <c r="W845">
        <v>1625</v>
      </c>
      <c r="AH845" s="16"/>
      <c r="AI845" t="s">
        <v>1375</v>
      </c>
    </row>
    <row r="846" spans="1:35" x14ac:dyDescent="0.25">
      <c r="A846" t="s">
        <v>3881</v>
      </c>
      <c r="B846" s="1">
        <v>11</v>
      </c>
      <c r="C846" t="s">
        <v>3815</v>
      </c>
      <c r="D846">
        <v>6806759</v>
      </c>
      <c r="E846" t="s">
        <v>3882</v>
      </c>
      <c r="F846" t="s">
        <v>1363</v>
      </c>
      <c r="G846" t="s">
        <v>1364</v>
      </c>
      <c r="H846" s="3" t="s">
        <v>3128</v>
      </c>
      <c r="I846">
        <v>2017</v>
      </c>
      <c r="J846" s="15" t="s">
        <v>3883</v>
      </c>
      <c r="K846">
        <v>2017</v>
      </c>
      <c r="L846" t="s">
        <v>1367</v>
      </c>
      <c r="M846" t="s">
        <v>3884</v>
      </c>
      <c r="N846" t="s">
        <v>3885</v>
      </c>
      <c r="O846" t="s">
        <v>1388</v>
      </c>
      <c r="P846" t="s">
        <v>3801</v>
      </c>
      <c r="Q846">
        <f t="shared" si="17"/>
        <v>2000</v>
      </c>
      <c r="R846" t="s">
        <v>1381</v>
      </c>
      <c r="S846" t="s">
        <v>1382</v>
      </c>
      <c r="T846" t="s">
        <v>3848</v>
      </c>
      <c r="U846" s="75">
        <v>2000</v>
      </c>
      <c r="V846">
        <v>3.25</v>
      </c>
      <c r="W846">
        <v>6500</v>
      </c>
      <c r="AH846" s="16"/>
      <c r="AI846" t="s">
        <v>1375</v>
      </c>
    </row>
    <row r="847" spans="1:35" x14ac:dyDescent="0.25">
      <c r="A847" t="s">
        <v>3886</v>
      </c>
      <c r="B847" s="1">
        <v>11</v>
      </c>
      <c r="C847" t="s">
        <v>3815</v>
      </c>
      <c r="D847">
        <v>6833802</v>
      </c>
      <c r="E847" t="s">
        <v>3887</v>
      </c>
      <c r="F847" t="s">
        <v>1363</v>
      </c>
      <c r="G847" t="s">
        <v>1364</v>
      </c>
      <c r="H847" s="3" t="s">
        <v>3135</v>
      </c>
      <c r="I847">
        <v>2017</v>
      </c>
      <c r="J847" s="15" t="s">
        <v>2621</v>
      </c>
      <c r="K847">
        <v>2017</v>
      </c>
      <c r="L847" t="s">
        <v>1367</v>
      </c>
      <c r="M847" t="s">
        <v>3888</v>
      </c>
      <c r="O847" t="s">
        <v>2414</v>
      </c>
      <c r="P847" t="s">
        <v>3801</v>
      </c>
      <c r="Q847">
        <f t="shared" si="17"/>
        <v>5000</v>
      </c>
      <c r="R847" t="s">
        <v>3794</v>
      </c>
      <c r="S847" t="s">
        <v>3795</v>
      </c>
      <c r="T847" t="s">
        <v>3813</v>
      </c>
      <c r="U847" s="75">
        <v>5000</v>
      </c>
      <c r="V847">
        <v>3</v>
      </c>
      <c r="W847">
        <v>15000</v>
      </c>
      <c r="AH847" s="16"/>
      <c r="AI847" t="s">
        <v>1375</v>
      </c>
    </row>
    <row r="848" spans="1:35" x14ac:dyDescent="0.25">
      <c r="A848" t="s">
        <v>3889</v>
      </c>
      <c r="B848" s="1">
        <v>11</v>
      </c>
      <c r="C848" t="s">
        <v>3815</v>
      </c>
      <c r="D848">
        <v>6833802</v>
      </c>
      <c r="E848" t="s">
        <v>3887</v>
      </c>
      <c r="F848" t="s">
        <v>1363</v>
      </c>
      <c r="G848" t="s">
        <v>1364</v>
      </c>
      <c r="H848" s="3" t="s">
        <v>3135</v>
      </c>
      <c r="I848">
        <v>2017</v>
      </c>
      <c r="J848" s="15" t="s">
        <v>2621</v>
      </c>
      <c r="K848">
        <v>2017</v>
      </c>
      <c r="L848" t="s">
        <v>1367</v>
      </c>
      <c r="M848" t="s">
        <v>3888</v>
      </c>
      <c r="O848" t="s">
        <v>2414</v>
      </c>
      <c r="P848" t="s">
        <v>3801</v>
      </c>
      <c r="Q848">
        <f t="shared" si="17"/>
        <v>5000</v>
      </c>
      <c r="R848" t="s">
        <v>2476</v>
      </c>
      <c r="S848" t="s">
        <v>2477</v>
      </c>
      <c r="T848" t="s">
        <v>3393</v>
      </c>
      <c r="U848" s="75">
        <v>5000</v>
      </c>
      <c r="V848">
        <v>3.2</v>
      </c>
      <c r="W848">
        <v>16000</v>
      </c>
      <c r="AH848" s="16"/>
      <c r="AI848" t="s">
        <v>1375</v>
      </c>
    </row>
    <row r="849" spans="1:35" x14ac:dyDescent="0.25">
      <c r="A849" t="s">
        <v>3890</v>
      </c>
      <c r="B849" s="1">
        <v>11</v>
      </c>
      <c r="C849" t="s">
        <v>3815</v>
      </c>
      <c r="D849">
        <v>6833802</v>
      </c>
      <c r="E849" t="s">
        <v>3887</v>
      </c>
      <c r="F849" t="s">
        <v>1363</v>
      </c>
      <c r="G849" t="s">
        <v>1364</v>
      </c>
      <c r="H849" s="3" t="s">
        <v>3135</v>
      </c>
      <c r="I849">
        <v>2017</v>
      </c>
      <c r="J849" s="15" t="s">
        <v>2621</v>
      </c>
      <c r="K849">
        <v>2017</v>
      </c>
      <c r="L849" t="s">
        <v>1367</v>
      </c>
      <c r="M849" t="s">
        <v>3888</v>
      </c>
      <c r="O849" t="s">
        <v>2414</v>
      </c>
      <c r="P849" t="s">
        <v>3801</v>
      </c>
      <c r="Q849">
        <f t="shared" si="17"/>
        <v>5000</v>
      </c>
      <c r="R849" t="s">
        <v>3809</v>
      </c>
      <c r="S849" t="s">
        <v>3810</v>
      </c>
      <c r="T849" t="s">
        <v>3891</v>
      </c>
      <c r="U849" s="75">
        <v>5000</v>
      </c>
      <c r="V849">
        <v>3</v>
      </c>
      <c r="W849">
        <v>15000</v>
      </c>
      <c r="AH849" s="16"/>
      <c r="AI849" t="s">
        <v>1375</v>
      </c>
    </row>
    <row r="850" spans="1:35" x14ac:dyDescent="0.25">
      <c r="A850" t="s">
        <v>3892</v>
      </c>
      <c r="B850" s="1">
        <v>11</v>
      </c>
      <c r="C850" t="s">
        <v>3815</v>
      </c>
      <c r="D850">
        <v>6833802</v>
      </c>
      <c r="E850" t="s">
        <v>3887</v>
      </c>
      <c r="F850" t="s">
        <v>1363</v>
      </c>
      <c r="G850" t="s">
        <v>1364</v>
      </c>
      <c r="H850" s="3" t="s">
        <v>3135</v>
      </c>
      <c r="I850">
        <v>2017</v>
      </c>
      <c r="J850" s="15" t="s">
        <v>2621</v>
      </c>
      <c r="K850">
        <v>2017</v>
      </c>
      <c r="L850" t="s">
        <v>1367</v>
      </c>
      <c r="M850" t="s">
        <v>3888</v>
      </c>
      <c r="O850" t="s">
        <v>2414</v>
      </c>
      <c r="P850" t="s">
        <v>3801</v>
      </c>
      <c r="Q850">
        <f t="shared" si="17"/>
        <v>5000</v>
      </c>
      <c r="R850" t="s">
        <v>1381</v>
      </c>
      <c r="S850" t="s">
        <v>1382</v>
      </c>
      <c r="T850" t="s">
        <v>587</v>
      </c>
      <c r="U850" s="75">
        <v>5000</v>
      </c>
      <c r="V850">
        <v>3</v>
      </c>
      <c r="W850">
        <v>15000</v>
      </c>
      <c r="AH850" s="16"/>
      <c r="AI850" t="s">
        <v>1375</v>
      </c>
    </row>
    <row r="851" spans="1:35" x14ac:dyDescent="0.25">
      <c r="A851" t="s">
        <v>3893</v>
      </c>
      <c r="B851" s="1">
        <v>11</v>
      </c>
      <c r="C851" t="s">
        <v>3815</v>
      </c>
      <c r="D851">
        <v>7115202</v>
      </c>
      <c r="E851" t="s">
        <v>3894</v>
      </c>
      <c r="F851" t="s">
        <v>1363</v>
      </c>
      <c r="G851" t="s">
        <v>1364</v>
      </c>
      <c r="H851" s="3" t="s">
        <v>3895</v>
      </c>
      <c r="I851">
        <v>2017</v>
      </c>
      <c r="J851" s="15" t="s">
        <v>3896</v>
      </c>
      <c r="K851">
        <v>2017</v>
      </c>
      <c r="L851" t="s">
        <v>1367</v>
      </c>
      <c r="M851" t="s">
        <v>3897</v>
      </c>
      <c r="O851" t="s">
        <v>2414</v>
      </c>
      <c r="P851" t="s">
        <v>3801</v>
      </c>
      <c r="Q851">
        <f t="shared" si="17"/>
        <v>600</v>
      </c>
      <c r="R851" t="s">
        <v>3809</v>
      </c>
      <c r="S851" t="s">
        <v>3810</v>
      </c>
      <c r="T851" t="s">
        <v>3811</v>
      </c>
      <c r="U851" s="75">
        <v>600</v>
      </c>
      <c r="V851">
        <v>3.1</v>
      </c>
      <c r="W851">
        <v>1860</v>
      </c>
      <c r="AH851" s="16"/>
      <c r="AI851" t="s">
        <v>1375</v>
      </c>
    </row>
    <row r="852" spans="1:35" x14ac:dyDescent="0.25">
      <c r="A852" t="s">
        <v>3898</v>
      </c>
      <c r="B852" s="1">
        <v>11</v>
      </c>
      <c r="C852" t="s">
        <v>3815</v>
      </c>
      <c r="D852">
        <v>7115202</v>
      </c>
      <c r="E852" t="s">
        <v>3894</v>
      </c>
      <c r="F852" t="s">
        <v>1363</v>
      </c>
      <c r="G852" t="s">
        <v>1364</v>
      </c>
      <c r="H852" s="3" t="s">
        <v>3895</v>
      </c>
      <c r="I852">
        <v>2017</v>
      </c>
      <c r="J852" s="15" t="s">
        <v>3896</v>
      </c>
      <c r="K852">
        <v>2017</v>
      </c>
      <c r="L852" t="s">
        <v>1367</v>
      </c>
      <c r="M852" t="s">
        <v>3897</v>
      </c>
      <c r="O852" t="s">
        <v>2414</v>
      </c>
      <c r="P852" t="s">
        <v>3801</v>
      </c>
      <c r="Q852">
        <f t="shared" si="17"/>
        <v>600</v>
      </c>
      <c r="R852" t="s">
        <v>2476</v>
      </c>
      <c r="S852" t="s">
        <v>2477</v>
      </c>
      <c r="T852" t="s">
        <v>3833</v>
      </c>
      <c r="U852" s="75">
        <v>600</v>
      </c>
      <c r="V852">
        <v>3.22</v>
      </c>
      <c r="W852">
        <v>1932</v>
      </c>
      <c r="AH852" s="16"/>
      <c r="AI852" t="s">
        <v>1375</v>
      </c>
    </row>
    <row r="853" spans="1:35" x14ac:dyDescent="0.25">
      <c r="A853" t="s">
        <v>3899</v>
      </c>
      <c r="B853" s="1">
        <v>11</v>
      </c>
      <c r="C853" t="s">
        <v>3815</v>
      </c>
      <c r="D853">
        <v>7115202</v>
      </c>
      <c r="E853" t="s">
        <v>3894</v>
      </c>
      <c r="F853" t="s">
        <v>1363</v>
      </c>
      <c r="G853" t="s">
        <v>1364</v>
      </c>
      <c r="H853" s="3" t="s">
        <v>3895</v>
      </c>
      <c r="I853">
        <v>2017</v>
      </c>
      <c r="J853" s="15" t="s">
        <v>3896</v>
      </c>
      <c r="K853">
        <v>2017</v>
      </c>
      <c r="L853" t="s">
        <v>1367</v>
      </c>
      <c r="M853" t="s">
        <v>3897</v>
      </c>
      <c r="O853" t="s">
        <v>2414</v>
      </c>
      <c r="P853" t="s">
        <v>3801</v>
      </c>
      <c r="Q853">
        <f t="shared" si="17"/>
        <v>600</v>
      </c>
      <c r="R853" t="s">
        <v>1381</v>
      </c>
      <c r="S853" t="s">
        <v>1382</v>
      </c>
      <c r="T853" t="s">
        <v>3870</v>
      </c>
      <c r="U853" s="75">
        <v>600</v>
      </c>
      <c r="V853">
        <v>3.26</v>
      </c>
      <c r="W853">
        <v>1956</v>
      </c>
      <c r="AH853" s="16"/>
      <c r="AI853" t="s">
        <v>1375</v>
      </c>
    </row>
    <row r="854" spans="1:35" x14ac:dyDescent="0.25">
      <c r="A854" t="s">
        <v>3900</v>
      </c>
      <c r="B854" s="1">
        <v>11</v>
      </c>
      <c r="C854" t="s">
        <v>3815</v>
      </c>
      <c r="D854">
        <v>7115202</v>
      </c>
      <c r="E854" t="s">
        <v>3894</v>
      </c>
      <c r="F854" t="s">
        <v>1363</v>
      </c>
      <c r="G854" t="s">
        <v>1364</v>
      </c>
      <c r="H854" s="3" t="s">
        <v>3895</v>
      </c>
      <c r="I854">
        <v>2017</v>
      </c>
      <c r="J854" s="15" t="s">
        <v>3896</v>
      </c>
      <c r="K854">
        <v>2017</v>
      </c>
      <c r="L854" t="s">
        <v>1367</v>
      </c>
      <c r="M854" t="s">
        <v>3897</v>
      </c>
      <c r="O854" t="s">
        <v>2414</v>
      </c>
      <c r="P854" t="s">
        <v>3801</v>
      </c>
      <c r="Q854">
        <f t="shared" si="17"/>
        <v>600</v>
      </c>
      <c r="R854" t="s">
        <v>3794</v>
      </c>
      <c r="S854" t="s">
        <v>3795</v>
      </c>
      <c r="T854" t="s">
        <v>3813</v>
      </c>
      <c r="U854" s="75">
        <v>600</v>
      </c>
      <c r="V854">
        <v>2.9</v>
      </c>
      <c r="W854">
        <v>1740</v>
      </c>
      <c r="AH854" s="16"/>
      <c r="AI854" t="s">
        <v>1375</v>
      </c>
    </row>
    <row r="855" spans="1:35" x14ac:dyDescent="0.25">
      <c r="A855" t="s">
        <v>3901</v>
      </c>
      <c r="B855" s="1">
        <v>11</v>
      </c>
      <c r="C855" t="s">
        <v>3815</v>
      </c>
      <c r="D855">
        <v>7290306</v>
      </c>
      <c r="E855" t="s">
        <v>2598</v>
      </c>
      <c r="F855" t="s">
        <v>1363</v>
      </c>
      <c r="G855" t="s">
        <v>1364</v>
      </c>
      <c r="H855" s="3" t="s">
        <v>3902</v>
      </c>
      <c r="I855">
        <v>2017</v>
      </c>
      <c r="J855" s="15" t="s">
        <v>3903</v>
      </c>
      <c r="K855">
        <v>2017</v>
      </c>
      <c r="L855" t="s">
        <v>1367</v>
      </c>
      <c r="M855" t="s">
        <v>3904</v>
      </c>
      <c r="N855" t="s">
        <v>3905</v>
      </c>
      <c r="O855" t="s">
        <v>1388</v>
      </c>
      <c r="P855" t="s">
        <v>3801</v>
      </c>
      <c r="Q855">
        <f t="shared" si="17"/>
        <v>800</v>
      </c>
      <c r="R855" t="s">
        <v>3809</v>
      </c>
      <c r="S855" t="s">
        <v>3810</v>
      </c>
      <c r="T855" t="s">
        <v>3811</v>
      </c>
      <c r="U855" s="75">
        <v>800</v>
      </c>
      <c r="V855">
        <v>3.2</v>
      </c>
      <c r="W855">
        <v>2560</v>
      </c>
      <c r="AH855" s="16"/>
      <c r="AI855" t="s">
        <v>1375</v>
      </c>
    </row>
    <row r="856" spans="1:35" x14ac:dyDescent="0.25">
      <c r="A856" t="s">
        <v>3906</v>
      </c>
      <c r="B856" s="1">
        <v>11</v>
      </c>
      <c r="C856" t="s">
        <v>3815</v>
      </c>
      <c r="D856">
        <v>7290306</v>
      </c>
      <c r="E856" t="s">
        <v>2598</v>
      </c>
      <c r="F856" t="s">
        <v>1363</v>
      </c>
      <c r="G856" t="s">
        <v>1364</v>
      </c>
      <c r="H856" s="3" t="s">
        <v>3902</v>
      </c>
      <c r="I856">
        <v>2017</v>
      </c>
      <c r="J856" s="15" t="s">
        <v>3903</v>
      </c>
      <c r="K856">
        <v>2017</v>
      </c>
      <c r="L856" t="s">
        <v>1367</v>
      </c>
      <c r="M856" t="s">
        <v>3904</v>
      </c>
      <c r="N856" t="s">
        <v>3905</v>
      </c>
      <c r="O856" t="s">
        <v>1388</v>
      </c>
      <c r="P856" t="s">
        <v>3801</v>
      </c>
      <c r="Q856">
        <f t="shared" si="17"/>
        <v>800</v>
      </c>
      <c r="R856" t="s">
        <v>1381</v>
      </c>
      <c r="S856" t="s">
        <v>1382</v>
      </c>
      <c r="T856" t="s">
        <v>3848</v>
      </c>
      <c r="U856" s="75">
        <v>800</v>
      </c>
      <c r="V856">
        <v>3.25</v>
      </c>
      <c r="W856">
        <v>2600</v>
      </c>
      <c r="AH856" s="16"/>
      <c r="AI856" t="s">
        <v>1375</v>
      </c>
    </row>
    <row r="857" spans="1:35" x14ac:dyDescent="0.25">
      <c r="A857" t="s">
        <v>3907</v>
      </c>
      <c r="B857" s="1">
        <v>11</v>
      </c>
      <c r="C857" t="s">
        <v>3815</v>
      </c>
      <c r="D857">
        <v>7290306</v>
      </c>
      <c r="E857" t="s">
        <v>2598</v>
      </c>
      <c r="F857" t="s">
        <v>1363</v>
      </c>
      <c r="G857" t="s">
        <v>1364</v>
      </c>
      <c r="H857" s="3" t="s">
        <v>3902</v>
      </c>
      <c r="I857">
        <v>2017</v>
      </c>
      <c r="J857" s="15" t="s">
        <v>3903</v>
      </c>
      <c r="K857">
        <v>2017</v>
      </c>
      <c r="L857" t="s">
        <v>1367</v>
      </c>
      <c r="M857" t="s">
        <v>3904</v>
      </c>
      <c r="N857" t="s">
        <v>3905</v>
      </c>
      <c r="O857" t="s">
        <v>1388</v>
      </c>
      <c r="P857" t="s">
        <v>3801</v>
      </c>
      <c r="Q857">
        <f t="shared" si="17"/>
        <v>800</v>
      </c>
      <c r="R857" t="s">
        <v>2476</v>
      </c>
      <c r="S857" t="s">
        <v>2477</v>
      </c>
      <c r="T857" t="s">
        <v>3833</v>
      </c>
      <c r="U857" s="75">
        <v>800</v>
      </c>
      <c r="V857">
        <v>3.18</v>
      </c>
      <c r="W857">
        <v>2544</v>
      </c>
      <c r="AH857" s="16"/>
      <c r="AI857" t="s">
        <v>1375</v>
      </c>
    </row>
    <row r="858" spans="1:35" x14ac:dyDescent="0.25">
      <c r="A858" t="s">
        <v>3908</v>
      </c>
      <c r="B858" s="1">
        <v>11</v>
      </c>
      <c r="C858" t="s">
        <v>3815</v>
      </c>
      <c r="D858">
        <v>7371993</v>
      </c>
      <c r="E858" t="s">
        <v>3909</v>
      </c>
      <c r="F858" t="s">
        <v>1363</v>
      </c>
      <c r="G858" t="s">
        <v>1364</v>
      </c>
      <c r="H858" s="3" t="s">
        <v>3910</v>
      </c>
      <c r="I858">
        <v>2018</v>
      </c>
      <c r="J858" s="15" t="s">
        <v>3911</v>
      </c>
      <c r="K858">
        <v>2018</v>
      </c>
      <c r="L858" t="s">
        <v>1367</v>
      </c>
      <c r="M858" t="s">
        <v>3912</v>
      </c>
      <c r="N858" t="s">
        <v>3913</v>
      </c>
      <c r="O858" t="s">
        <v>1388</v>
      </c>
      <c r="P858" t="s">
        <v>3801</v>
      </c>
      <c r="Q858">
        <f t="shared" si="17"/>
        <v>1500</v>
      </c>
      <c r="R858" t="s">
        <v>2476</v>
      </c>
      <c r="S858" t="s">
        <v>2477</v>
      </c>
      <c r="T858" t="s">
        <v>3833</v>
      </c>
      <c r="U858" s="75">
        <v>1500</v>
      </c>
      <c r="V858">
        <v>3.26</v>
      </c>
      <c r="W858">
        <v>4890</v>
      </c>
      <c r="AH858" s="16"/>
      <c r="AI858" t="s">
        <v>1375</v>
      </c>
    </row>
    <row r="859" spans="1:35" x14ac:dyDescent="0.25">
      <c r="A859" t="s">
        <v>3914</v>
      </c>
      <c r="B859" s="1">
        <v>11</v>
      </c>
      <c r="C859" t="s">
        <v>3815</v>
      </c>
      <c r="D859">
        <v>7371993</v>
      </c>
      <c r="E859" t="s">
        <v>3909</v>
      </c>
      <c r="F859" t="s">
        <v>1363</v>
      </c>
      <c r="G859" t="s">
        <v>1364</v>
      </c>
      <c r="H859" s="3" t="s">
        <v>3910</v>
      </c>
      <c r="I859">
        <v>2018</v>
      </c>
      <c r="J859" s="15" t="s">
        <v>3911</v>
      </c>
      <c r="K859">
        <v>2018</v>
      </c>
      <c r="L859" t="s">
        <v>1367</v>
      </c>
      <c r="M859" t="s">
        <v>3912</v>
      </c>
      <c r="N859" t="s">
        <v>3913</v>
      </c>
      <c r="O859" t="s">
        <v>1388</v>
      </c>
      <c r="P859" t="s">
        <v>3801</v>
      </c>
      <c r="Q859">
        <f t="shared" si="17"/>
        <v>1500</v>
      </c>
      <c r="R859" t="s">
        <v>1381</v>
      </c>
      <c r="S859" t="s">
        <v>1382</v>
      </c>
      <c r="T859" t="s">
        <v>3848</v>
      </c>
      <c r="U859" s="75">
        <v>1500</v>
      </c>
      <c r="V859">
        <v>3.25</v>
      </c>
      <c r="W859">
        <v>4875</v>
      </c>
      <c r="AH859" s="16"/>
      <c r="AI859" t="s">
        <v>1375</v>
      </c>
    </row>
    <row r="860" spans="1:35" x14ac:dyDescent="0.25">
      <c r="A860" t="s">
        <v>3915</v>
      </c>
      <c r="B860" s="1">
        <v>11</v>
      </c>
      <c r="C860" t="s">
        <v>3815</v>
      </c>
      <c r="D860">
        <v>7590032</v>
      </c>
      <c r="E860" t="s">
        <v>3916</v>
      </c>
      <c r="F860" t="s">
        <v>1363</v>
      </c>
      <c r="G860" t="s">
        <v>1364</v>
      </c>
      <c r="H860" s="3" t="s">
        <v>2507</v>
      </c>
      <c r="I860">
        <v>2018</v>
      </c>
      <c r="J860" s="15" t="s">
        <v>3917</v>
      </c>
      <c r="K860">
        <v>2018</v>
      </c>
      <c r="L860" t="s">
        <v>1367</v>
      </c>
      <c r="M860" t="s">
        <v>3918</v>
      </c>
      <c r="N860" t="s">
        <v>3918</v>
      </c>
      <c r="O860" t="s">
        <v>1388</v>
      </c>
      <c r="P860" t="s">
        <v>3801</v>
      </c>
      <c r="Q860">
        <f t="shared" si="17"/>
        <v>3000</v>
      </c>
      <c r="R860" t="s">
        <v>3809</v>
      </c>
      <c r="S860" t="s">
        <v>3810</v>
      </c>
      <c r="T860" t="s">
        <v>3811</v>
      </c>
      <c r="U860" s="75">
        <v>3000</v>
      </c>
      <c r="V860">
        <v>4.0999999999999996</v>
      </c>
      <c r="W860">
        <v>12300</v>
      </c>
      <c r="AH860" s="16"/>
      <c r="AI860" t="s">
        <v>1375</v>
      </c>
    </row>
    <row r="861" spans="1:35" x14ac:dyDescent="0.25">
      <c r="A861" t="s">
        <v>3919</v>
      </c>
      <c r="B861" s="1">
        <v>11</v>
      </c>
      <c r="C861" t="s">
        <v>3815</v>
      </c>
      <c r="D861">
        <v>8134812</v>
      </c>
      <c r="E861" t="s">
        <v>3920</v>
      </c>
      <c r="F861" t="s">
        <v>1363</v>
      </c>
      <c r="G861" t="s">
        <v>1364</v>
      </c>
      <c r="H861" s="3" t="s">
        <v>3720</v>
      </c>
      <c r="I861">
        <v>2018</v>
      </c>
      <c r="J861" s="15" t="s">
        <v>3424</v>
      </c>
      <c r="K861">
        <v>2018</v>
      </c>
      <c r="L861" t="s">
        <v>1367</v>
      </c>
      <c r="M861" t="s">
        <v>3868</v>
      </c>
      <c r="N861" t="s">
        <v>3868</v>
      </c>
      <c r="O861" t="s">
        <v>1388</v>
      </c>
      <c r="P861" t="s">
        <v>3801</v>
      </c>
      <c r="Q861">
        <f t="shared" si="17"/>
        <v>2300</v>
      </c>
      <c r="R861" t="s">
        <v>1381</v>
      </c>
      <c r="S861" t="s">
        <v>1382</v>
      </c>
      <c r="T861" t="s">
        <v>3848</v>
      </c>
      <c r="U861" s="75">
        <v>2300</v>
      </c>
      <c r="V861">
        <v>3.25</v>
      </c>
      <c r="W861">
        <v>7475</v>
      </c>
      <c r="AH861" s="16"/>
      <c r="AI861" t="s">
        <v>1375</v>
      </c>
    </row>
    <row r="862" spans="1:35" x14ac:dyDescent="0.25">
      <c r="A862" t="s">
        <v>3921</v>
      </c>
      <c r="B862" s="1">
        <v>11</v>
      </c>
      <c r="C862" t="s">
        <v>3815</v>
      </c>
      <c r="D862">
        <v>7590032</v>
      </c>
      <c r="E862" t="s">
        <v>3916</v>
      </c>
      <c r="F862" t="s">
        <v>1363</v>
      </c>
      <c r="G862" t="s">
        <v>1364</v>
      </c>
      <c r="H862" s="3" t="s">
        <v>2507</v>
      </c>
      <c r="I862">
        <v>2018</v>
      </c>
      <c r="J862" s="15" t="s">
        <v>3917</v>
      </c>
      <c r="K862">
        <v>2018</v>
      </c>
      <c r="L862" t="s">
        <v>1367</v>
      </c>
      <c r="M862" t="s">
        <v>3918</v>
      </c>
      <c r="N862" t="s">
        <v>3918</v>
      </c>
      <c r="O862" t="s">
        <v>1388</v>
      </c>
      <c r="P862" t="s">
        <v>3801</v>
      </c>
      <c r="Q862">
        <f t="shared" si="17"/>
        <v>3000</v>
      </c>
      <c r="R862" t="s">
        <v>1381</v>
      </c>
      <c r="S862" t="s">
        <v>1382</v>
      </c>
      <c r="T862" t="s">
        <v>3870</v>
      </c>
      <c r="U862" s="75">
        <v>3000</v>
      </c>
      <c r="V862">
        <v>3.25</v>
      </c>
      <c r="W862">
        <v>9750</v>
      </c>
      <c r="AH862" s="16"/>
      <c r="AI862" t="s">
        <v>1375</v>
      </c>
    </row>
    <row r="863" spans="1:35" x14ac:dyDescent="0.25">
      <c r="A863" t="s">
        <v>3922</v>
      </c>
      <c r="B863" s="1">
        <v>11</v>
      </c>
      <c r="C863" t="s">
        <v>3815</v>
      </c>
      <c r="D863">
        <v>7590032</v>
      </c>
      <c r="E863" t="s">
        <v>3916</v>
      </c>
      <c r="F863" t="s">
        <v>1363</v>
      </c>
      <c r="G863" t="s">
        <v>1364</v>
      </c>
      <c r="H863" s="3" t="s">
        <v>2507</v>
      </c>
      <c r="I863">
        <v>2018</v>
      </c>
      <c r="J863" s="15" t="s">
        <v>3917</v>
      </c>
      <c r="K863">
        <v>2018</v>
      </c>
      <c r="L863" t="s">
        <v>1367</v>
      </c>
      <c r="M863" t="s">
        <v>3918</v>
      </c>
      <c r="N863" t="s">
        <v>3918</v>
      </c>
      <c r="O863" t="s">
        <v>1388</v>
      </c>
      <c r="P863" t="s">
        <v>3801</v>
      </c>
      <c r="Q863">
        <f t="shared" si="17"/>
        <v>3000</v>
      </c>
      <c r="R863" t="s">
        <v>2476</v>
      </c>
      <c r="S863" t="s">
        <v>2477</v>
      </c>
      <c r="T863" t="s">
        <v>3393</v>
      </c>
      <c r="U863" s="75">
        <v>3000</v>
      </c>
      <c r="V863">
        <v>3.18</v>
      </c>
      <c r="W863">
        <v>9540</v>
      </c>
      <c r="AH863" s="16"/>
      <c r="AI863" t="s">
        <v>1375</v>
      </c>
    </row>
    <row r="864" spans="1:35" x14ac:dyDescent="0.25">
      <c r="A864" t="s">
        <v>3923</v>
      </c>
      <c r="B864" s="1">
        <v>11</v>
      </c>
      <c r="C864" t="s">
        <v>3815</v>
      </c>
      <c r="D864">
        <v>8177511</v>
      </c>
      <c r="E864" t="s">
        <v>3924</v>
      </c>
      <c r="F864" t="s">
        <v>1363</v>
      </c>
      <c r="G864" t="s">
        <v>1364</v>
      </c>
      <c r="H864" s="3" t="s">
        <v>3425</v>
      </c>
      <c r="I864">
        <v>2018</v>
      </c>
      <c r="J864" s="15" t="s">
        <v>3925</v>
      </c>
      <c r="K864">
        <v>2018</v>
      </c>
      <c r="L864" t="s">
        <v>1367</v>
      </c>
      <c r="M864" t="s">
        <v>3912</v>
      </c>
      <c r="N864" t="s">
        <v>3926</v>
      </c>
      <c r="O864" t="s">
        <v>1388</v>
      </c>
      <c r="P864" t="s">
        <v>3801</v>
      </c>
      <c r="Q864">
        <f t="shared" si="17"/>
        <v>2000</v>
      </c>
      <c r="R864" t="s">
        <v>1381</v>
      </c>
      <c r="S864" t="s">
        <v>1382</v>
      </c>
      <c r="T864" t="s">
        <v>3356</v>
      </c>
      <c r="U864" s="75">
        <v>2000</v>
      </c>
      <c r="V864">
        <v>3.25</v>
      </c>
      <c r="W864">
        <v>6500</v>
      </c>
      <c r="AH864" s="16"/>
      <c r="AI864" t="s">
        <v>1375</v>
      </c>
    </row>
    <row r="865" spans="1:35" x14ac:dyDescent="0.25">
      <c r="A865" t="s">
        <v>3927</v>
      </c>
      <c r="B865" s="1">
        <v>11</v>
      </c>
      <c r="C865" t="s">
        <v>3815</v>
      </c>
      <c r="D865">
        <v>10809724</v>
      </c>
      <c r="E865" t="s">
        <v>3928</v>
      </c>
      <c r="F865" t="s">
        <v>1363</v>
      </c>
      <c r="G865" t="s">
        <v>1364</v>
      </c>
      <c r="H865" s="3" t="s">
        <v>3441</v>
      </c>
      <c r="I865">
        <v>2019</v>
      </c>
      <c r="J865" s="15" t="s">
        <v>3929</v>
      </c>
      <c r="K865">
        <v>2019</v>
      </c>
      <c r="L865" t="s">
        <v>1367</v>
      </c>
      <c r="M865" t="s">
        <v>3837</v>
      </c>
      <c r="N865" t="s">
        <v>3837</v>
      </c>
      <c r="O865" t="s">
        <v>1388</v>
      </c>
      <c r="P865" t="s">
        <v>3801</v>
      </c>
      <c r="Q865">
        <f t="shared" si="17"/>
        <v>15000</v>
      </c>
      <c r="R865" t="s">
        <v>2476</v>
      </c>
      <c r="S865" t="s">
        <v>2477</v>
      </c>
      <c r="T865" t="s">
        <v>3851</v>
      </c>
      <c r="U865" s="75">
        <v>15000</v>
      </c>
      <c r="V865">
        <v>3.08</v>
      </c>
      <c r="W865">
        <v>46200</v>
      </c>
      <c r="AH865" s="16"/>
      <c r="AI865" t="s">
        <v>1375</v>
      </c>
    </row>
    <row r="866" spans="1:35" x14ac:dyDescent="0.25">
      <c r="A866" t="s">
        <v>3930</v>
      </c>
      <c r="B866" s="1">
        <v>11</v>
      </c>
      <c r="C866" t="s">
        <v>3815</v>
      </c>
      <c r="D866">
        <v>10887253</v>
      </c>
      <c r="E866" t="s">
        <v>3931</v>
      </c>
      <c r="F866" t="s">
        <v>1363</v>
      </c>
      <c r="G866" t="s">
        <v>1364</v>
      </c>
      <c r="H866" s="3" t="s">
        <v>3932</v>
      </c>
      <c r="I866">
        <v>2019</v>
      </c>
      <c r="J866" s="15" t="s">
        <v>3933</v>
      </c>
      <c r="K866">
        <v>2019</v>
      </c>
      <c r="L866" t="s">
        <v>1367</v>
      </c>
      <c r="M866" t="s">
        <v>3868</v>
      </c>
      <c r="N866" t="s">
        <v>3868</v>
      </c>
      <c r="O866" t="s">
        <v>1388</v>
      </c>
      <c r="P866" t="s">
        <v>3801</v>
      </c>
      <c r="Q866">
        <f t="shared" si="17"/>
        <v>1100</v>
      </c>
      <c r="R866" t="s">
        <v>2476</v>
      </c>
      <c r="S866" t="s">
        <v>2477</v>
      </c>
      <c r="T866" t="s">
        <v>3833</v>
      </c>
      <c r="U866" s="75">
        <v>1100</v>
      </c>
      <c r="V866">
        <v>3.06</v>
      </c>
      <c r="W866">
        <v>3366</v>
      </c>
      <c r="AH866" s="16"/>
      <c r="AI866" t="s">
        <v>1375</v>
      </c>
    </row>
    <row r="867" spans="1:35" x14ac:dyDescent="0.25">
      <c r="A867" t="s">
        <v>3934</v>
      </c>
      <c r="B867" s="1">
        <v>11</v>
      </c>
      <c r="C867" t="s">
        <v>3815</v>
      </c>
      <c r="D867">
        <v>12167150</v>
      </c>
      <c r="E867" t="s">
        <v>3935</v>
      </c>
      <c r="F867" t="s">
        <v>1363</v>
      </c>
      <c r="G867" t="s">
        <v>1364</v>
      </c>
      <c r="H867" s="3" t="s">
        <v>1416</v>
      </c>
      <c r="I867">
        <v>2020</v>
      </c>
      <c r="J867" s="15" t="s">
        <v>3936</v>
      </c>
      <c r="K867">
        <v>2020</v>
      </c>
      <c r="L867" t="s">
        <v>1367</v>
      </c>
      <c r="M867" t="s">
        <v>3937</v>
      </c>
      <c r="N867" t="s">
        <v>3938</v>
      </c>
      <c r="O867" t="s">
        <v>1388</v>
      </c>
      <c r="P867" t="s">
        <v>3939</v>
      </c>
      <c r="Q867">
        <f t="shared" si="17"/>
        <v>6550</v>
      </c>
      <c r="R867" t="s">
        <v>2697</v>
      </c>
      <c r="S867" t="s">
        <v>2698</v>
      </c>
      <c r="T867" t="s">
        <v>3940</v>
      </c>
      <c r="U867" s="75">
        <v>6550</v>
      </c>
      <c r="V867">
        <v>5.5</v>
      </c>
      <c r="W867">
        <v>36025</v>
      </c>
      <c r="AH867" s="16"/>
      <c r="AI867" t="s">
        <v>1375</v>
      </c>
    </row>
    <row r="868" spans="1:35" x14ac:dyDescent="0.25">
      <c r="A868" t="s">
        <v>3941</v>
      </c>
      <c r="B868" s="1">
        <v>11</v>
      </c>
      <c r="C868" t="s">
        <v>3815</v>
      </c>
      <c r="D868">
        <v>8958424</v>
      </c>
      <c r="E868" t="s">
        <v>3942</v>
      </c>
      <c r="F868" t="s">
        <v>1363</v>
      </c>
      <c r="G868" t="s">
        <v>1364</v>
      </c>
      <c r="H868" s="3" t="s">
        <v>3728</v>
      </c>
      <c r="I868">
        <v>2018</v>
      </c>
      <c r="J868" s="15" t="s">
        <v>3496</v>
      </c>
      <c r="K868">
        <v>2018</v>
      </c>
      <c r="L868" t="s">
        <v>1367</v>
      </c>
      <c r="M868" t="s">
        <v>3880</v>
      </c>
      <c r="N868" t="s">
        <v>3880</v>
      </c>
      <c r="O868" t="s">
        <v>1388</v>
      </c>
      <c r="P868" t="s">
        <v>3801</v>
      </c>
      <c r="Q868">
        <f t="shared" si="17"/>
        <v>2300</v>
      </c>
      <c r="R868" t="s">
        <v>2476</v>
      </c>
      <c r="S868" t="s">
        <v>2477</v>
      </c>
      <c r="T868" t="s">
        <v>3943</v>
      </c>
      <c r="U868" s="75">
        <v>2300</v>
      </c>
      <c r="V868">
        <v>3.18</v>
      </c>
      <c r="W868">
        <v>7314</v>
      </c>
      <c r="AH868" s="16"/>
      <c r="AI868" t="s">
        <v>1375</v>
      </c>
    </row>
    <row r="869" spans="1:35" x14ac:dyDescent="0.25">
      <c r="A869" t="s">
        <v>3944</v>
      </c>
      <c r="B869" s="1">
        <v>11</v>
      </c>
      <c r="C869" t="s">
        <v>3815</v>
      </c>
      <c r="D869">
        <v>10024700</v>
      </c>
      <c r="E869" t="s">
        <v>3945</v>
      </c>
      <c r="F869" t="s">
        <v>1363</v>
      </c>
      <c r="G869" t="s">
        <v>1364</v>
      </c>
      <c r="H869" s="3" t="s">
        <v>3734</v>
      </c>
      <c r="I869">
        <v>2019</v>
      </c>
      <c r="J869" s="15" t="s">
        <v>2560</v>
      </c>
      <c r="K869">
        <v>2019</v>
      </c>
      <c r="L869" t="s">
        <v>1367</v>
      </c>
      <c r="M869" t="s">
        <v>3868</v>
      </c>
      <c r="N869" t="s">
        <v>3868</v>
      </c>
      <c r="O869" t="s">
        <v>1388</v>
      </c>
      <c r="P869" t="s">
        <v>3801</v>
      </c>
      <c r="Q869">
        <f t="shared" si="17"/>
        <v>2100</v>
      </c>
      <c r="R869" t="s">
        <v>2476</v>
      </c>
      <c r="S869" t="s">
        <v>2477</v>
      </c>
      <c r="T869" t="s">
        <v>3943</v>
      </c>
      <c r="U869" s="75">
        <v>2100</v>
      </c>
      <c r="V869">
        <v>3.12</v>
      </c>
      <c r="W869">
        <v>6552</v>
      </c>
      <c r="AH869" s="16"/>
      <c r="AI869" t="s">
        <v>1375</v>
      </c>
    </row>
    <row r="870" spans="1:35" x14ac:dyDescent="0.25">
      <c r="A870" t="s">
        <v>3946</v>
      </c>
      <c r="B870" s="1">
        <v>11</v>
      </c>
      <c r="C870" t="s">
        <v>3815</v>
      </c>
      <c r="D870">
        <v>10024700</v>
      </c>
      <c r="E870" t="s">
        <v>3945</v>
      </c>
      <c r="F870" t="s">
        <v>1363</v>
      </c>
      <c r="G870" t="s">
        <v>1364</v>
      </c>
      <c r="H870" s="3" t="s">
        <v>3734</v>
      </c>
      <c r="I870">
        <v>2019</v>
      </c>
      <c r="J870" s="15" t="s">
        <v>2560</v>
      </c>
      <c r="K870">
        <v>2019</v>
      </c>
      <c r="L870" t="s">
        <v>1367</v>
      </c>
      <c r="M870" t="s">
        <v>3868</v>
      </c>
      <c r="N870" t="s">
        <v>3868</v>
      </c>
      <c r="O870" t="s">
        <v>1388</v>
      </c>
      <c r="P870" t="s">
        <v>3801</v>
      </c>
      <c r="Q870">
        <f t="shared" si="17"/>
        <v>2100</v>
      </c>
      <c r="R870" t="s">
        <v>3794</v>
      </c>
      <c r="S870" t="s">
        <v>3795</v>
      </c>
      <c r="T870" t="s">
        <v>3947</v>
      </c>
      <c r="U870" s="75">
        <v>2100</v>
      </c>
      <c r="V870">
        <v>2.7</v>
      </c>
      <c r="W870">
        <v>5670</v>
      </c>
      <c r="AH870" s="16"/>
      <c r="AI870" t="s">
        <v>1375</v>
      </c>
    </row>
    <row r="871" spans="1:35" x14ac:dyDescent="0.25">
      <c r="A871" t="s">
        <v>3948</v>
      </c>
      <c r="B871" s="1">
        <v>11</v>
      </c>
      <c r="C871" t="s">
        <v>3815</v>
      </c>
      <c r="D871">
        <v>10027467</v>
      </c>
      <c r="E871" t="s">
        <v>3949</v>
      </c>
      <c r="F871" t="s">
        <v>1363</v>
      </c>
      <c r="G871" t="s">
        <v>1364</v>
      </c>
      <c r="H871" s="3" t="s">
        <v>3734</v>
      </c>
      <c r="I871">
        <v>2019</v>
      </c>
      <c r="J871" s="15" t="s">
        <v>2560</v>
      </c>
      <c r="K871">
        <v>2019</v>
      </c>
      <c r="L871" t="s">
        <v>1367</v>
      </c>
      <c r="M871" t="s">
        <v>3837</v>
      </c>
      <c r="N871" t="s">
        <v>3837</v>
      </c>
      <c r="O871" t="s">
        <v>1388</v>
      </c>
      <c r="P871" t="s">
        <v>3801</v>
      </c>
      <c r="Q871">
        <f t="shared" si="17"/>
        <v>10000</v>
      </c>
      <c r="R871" t="s">
        <v>2476</v>
      </c>
      <c r="S871" t="s">
        <v>2477</v>
      </c>
      <c r="T871" t="s">
        <v>3943</v>
      </c>
      <c r="U871" s="75">
        <v>10000</v>
      </c>
      <c r="V871">
        <v>2.99</v>
      </c>
      <c r="W871">
        <v>29900</v>
      </c>
      <c r="AH871" s="16"/>
      <c r="AI871" t="s">
        <v>1375</v>
      </c>
    </row>
    <row r="872" spans="1:35" x14ac:dyDescent="0.25">
      <c r="A872" t="s">
        <v>3950</v>
      </c>
      <c r="B872" s="1">
        <v>11</v>
      </c>
      <c r="C872" t="s">
        <v>3815</v>
      </c>
      <c r="D872">
        <v>10027467</v>
      </c>
      <c r="E872" t="s">
        <v>3949</v>
      </c>
      <c r="F872" t="s">
        <v>1363</v>
      </c>
      <c r="G872" t="s">
        <v>1364</v>
      </c>
      <c r="H872" s="3" t="s">
        <v>3734</v>
      </c>
      <c r="I872">
        <v>2019</v>
      </c>
      <c r="J872" s="15" t="s">
        <v>2560</v>
      </c>
      <c r="K872">
        <v>2019</v>
      </c>
      <c r="L872" t="s">
        <v>1367</v>
      </c>
      <c r="M872" t="s">
        <v>3837</v>
      </c>
      <c r="N872" t="s">
        <v>3837</v>
      </c>
      <c r="O872" t="s">
        <v>1388</v>
      </c>
      <c r="P872" t="s">
        <v>3801</v>
      </c>
      <c r="Q872">
        <f t="shared" si="17"/>
        <v>10000</v>
      </c>
      <c r="R872" t="s">
        <v>3802</v>
      </c>
      <c r="S872" t="s">
        <v>3803</v>
      </c>
      <c r="T872" t="s">
        <v>3804</v>
      </c>
      <c r="U872" s="75">
        <v>10000</v>
      </c>
      <c r="V872">
        <v>2.2000000000000002</v>
      </c>
      <c r="W872">
        <v>22000</v>
      </c>
      <c r="AH872" s="16"/>
      <c r="AI872" t="s">
        <v>1375</v>
      </c>
    </row>
    <row r="873" spans="1:35" x14ac:dyDescent="0.25">
      <c r="A873" t="s">
        <v>3951</v>
      </c>
      <c r="B873" s="1">
        <v>11</v>
      </c>
      <c r="C873" t="s">
        <v>3815</v>
      </c>
      <c r="D873">
        <v>10027467</v>
      </c>
      <c r="E873" t="s">
        <v>3949</v>
      </c>
      <c r="F873" t="s">
        <v>1363</v>
      </c>
      <c r="G873" t="s">
        <v>1364</v>
      </c>
      <c r="H873" s="3" t="s">
        <v>3734</v>
      </c>
      <c r="I873">
        <v>2019</v>
      </c>
      <c r="J873" s="15" t="s">
        <v>2560</v>
      </c>
      <c r="K873">
        <v>2019</v>
      </c>
      <c r="L873" t="s">
        <v>1367</v>
      </c>
      <c r="M873" t="s">
        <v>3837</v>
      </c>
      <c r="N873" t="s">
        <v>3837</v>
      </c>
      <c r="O873" t="s">
        <v>1388</v>
      </c>
      <c r="P873" t="s">
        <v>3801</v>
      </c>
      <c r="Q873">
        <f t="shared" si="17"/>
        <v>10000</v>
      </c>
      <c r="R873" t="s">
        <v>3952</v>
      </c>
      <c r="S873" t="s">
        <v>3953</v>
      </c>
      <c r="T873" t="s">
        <v>3804</v>
      </c>
      <c r="U873" s="75">
        <v>10000</v>
      </c>
      <c r="V873">
        <v>2.34</v>
      </c>
      <c r="W873">
        <v>23400</v>
      </c>
      <c r="AH873" s="16"/>
      <c r="AI873" t="s">
        <v>1375</v>
      </c>
    </row>
    <row r="874" spans="1:35" x14ac:dyDescent="0.25">
      <c r="A874" t="s">
        <v>3954</v>
      </c>
      <c r="B874" s="1">
        <v>11</v>
      </c>
      <c r="C874" t="s">
        <v>3815</v>
      </c>
      <c r="D874">
        <v>10027467</v>
      </c>
      <c r="E874" t="s">
        <v>3949</v>
      </c>
      <c r="F874" t="s">
        <v>1363</v>
      </c>
      <c r="G874" t="s">
        <v>1364</v>
      </c>
      <c r="H874" s="3" t="s">
        <v>3734</v>
      </c>
      <c r="I874">
        <v>2019</v>
      </c>
      <c r="J874" s="15" t="s">
        <v>2560</v>
      </c>
      <c r="K874">
        <v>2019</v>
      </c>
      <c r="L874" t="s">
        <v>1367</v>
      </c>
      <c r="M874" t="s">
        <v>3837</v>
      </c>
      <c r="N874" t="s">
        <v>3837</v>
      </c>
      <c r="O874" t="s">
        <v>1388</v>
      </c>
      <c r="P874" t="s">
        <v>3801</v>
      </c>
      <c r="Q874">
        <f t="shared" si="17"/>
        <v>10000</v>
      </c>
      <c r="R874" t="s">
        <v>3794</v>
      </c>
      <c r="S874" t="s">
        <v>3795</v>
      </c>
      <c r="T874" t="s">
        <v>3947</v>
      </c>
      <c r="U874" s="75">
        <v>10000</v>
      </c>
      <c r="V874">
        <v>2.7</v>
      </c>
      <c r="W874">
        <v>27000</v>
      </c>
      <c r="AH874" s="16"/>
      <c r="AI874" t="s">
        <v>1375</v>
      </c>
    </row>
    <row r="875" spans="1:35" x14ac:dyDescent="0.25">
      <c r="A875" t="s">
        <v>3955</v>
      </c>
      <c r="B875" s="1">
        <v>11</v>
      </c>
      <c r="C875" t="s">
        <v>3815</v>
      </c>
      <c r="D875">
        <v>10503056</v>
      </c>
      <c r="E875" t="s">
        <v>3956</v>
      </c>
      <c r="F875" t="s">
        <v>1363</v>
      </c>
      <c r="G875" t="s">
        <v>1364</v>
      </c>
      <c r="H875" s="3" t="s">
        <v>1578</v>
      </c>
      <c r="I875">
        <v>2019</v>
      </c>
      <c r="J875" s="15" t="s">
        <v>2576</v>
      </c>
      <c r="K875">
        <v>2019</v>
      </c>
      <c r="L875" t="s">
        <v>1367</v>
      </c>
      <c r="M875" t="s">
        <v>3912</v>
      </c>
      <c r="N875" t="s">
        <v>3926</v>
      </c>
      <c r="O875" t="s">
        <v>1388</v>
      </c>
      <c r="P875" t="s">
        <v>3801</v>
      </c>
      <c r="Q875">
        <f t="shared" si="17"/>
        <v>2200</v>
      </c>
      <c r="R875" t="s">
        <v>3957</v>
      </c>
      <c r="S875" t="s">
        <v>3958</v>
      </c>
      <c r="T875" t="s">
        <v>587</v>
      </c>
      <c r="U875" s="75">
        <v>2200</v>
      </c>
      <c r="V875">
        <v>4.5</v>
      </c>
      <c r="W875">
        <v>9900</v>
      </c>
      <c r="AH875" s="16"/>
      <c r="AI875" t="s">
        <v>1375</v>
      </c>
    </row>
    <row r="876" spans="1:35" x14ac:dyDescent="0.25">
      <c r="A876" t="s">
        <v>3959</v>
      </c>
      <c r="B876" s="1">
        <v>11</v>
      </c>
      <c r="C876" t="s">
        <v>3815</v>
      </c>
      <c r="D876">
        <v>10503056</v>
      </c>
      <c r="E876" t="s">
        <v>3956</v>
      </c>
      <c r="F876" t="s">
        <v>1363</v>
      </c>
      <c r="G876" t="s">
        <v>1364</v>
      </c>
      <c r="H876" s="3" t="s">
        <v>1578</v>
      </c>
      <c r="I876">
        <v>2019</v>
      </c>
      <c r="J876" s="15" t="s">
        <v>2576</v>
      </c>
      <c r="K876">
        <v>2019</v>
      </c>
      <c r="L876" t="s">
        <v>1367</v>
      </c>
      <c r="M876" t="s">
        <v>3912</v>
      </c>
      <c r="N876" t="s">
        <v>3926</v>
      </c>
      <c r="O876" t="s">
        <v>1388</v>
      </c>
      <c r="P876" t="s">
        <v>3801</v>
      </c>
      <c r="Q876">
        <f t="shared" si="17"/>
        <v>2200</v>
      </c>
      <c r="R876" t="s">
        <v>1381</v>
      </c>
      <c r="S876" t="s">
        <v>1382</v>
      </c>
      <c r="T876" t="s">
        <v>3356</v>
      </c>
      <c r="U876" s="75">
        <v>2200</v>
      </c>
      <c r="V876">
        <v>3.26</v>
      </c>
      <c r="W876">
        <v>7172</v>
      </c>
      <c r="AH876" s="16"/>
      <c r="AI876" t="s">
        <v>1375</v>
      </c>
    </row>
    <row r="877" spans="1:35" x14ac:dyDescent="0.25">
      <c r="A877" t="s">
        <v>3960</v>
      </c>
      <c r="B877" s="1">
        <v>11</v>
      </c>
      <c r="C877" t="s">
        <v>3815</v>
      </c>
      <c r="D877">
        <v>10503056</v>
      </c>
      <c r="E877" t="s">
        <v>3956</v>
      </c>
      <c r="F877" t="s">
        <v>1363</v>
      </c>
      <c r="G877" t="s">
        <v>1364</v>
      </c>
      <c r="H877" s="3" t="s">
        <v>1578</v>
      </c>
      <c r="I877">
        <v>2019</v>
      </c>
      <c r="J877" s="15" t="s">
        <v>2576</v>
      </c>
      <c r="K877">
        <v>2019</v>
      </c>
      <c r="L877" t="s">
        <v>1367</v>
      </c>
      <c r="M877" t="s">
        <v>3912</v>
      </c>
      <c r="N877" t="s">
        <v>3926</v>
      </c>
      <c r="O877" t="s">
        <v>1388</v>
      </c>
      <c r="P877" t="s">
        <v>3801</v>
      </c>
      <c r="Q877">
        <f t="shared" si="17"/>
        <v>2200</v>
      </c>
      <c r="R877" t="s">
        <v>2476</v>
      </c>
      <c r="S877" t="s">
        <v>2477</v>
      </c>
      <c r="T877" t="s">
        <v>3851</v>
      </c>
      <c r="U877" s="75">
        <v>2200</v>
      </c>
      <c r="V877">
        <v>3.06</v>
      </c>
      <c r="W877">
        <v>6732</v>
      </c>
      <c r="AH877" s="16"/>
      <c r="AI877" t="s">
        <v>1375</v>
      </c>
    </row>
    <row r="878" spans="1:35" x14ac:dyDescent="0.25">
      <c r="A878" t="s">
        <v>3961</v>
      </c>
      <c r="B878" s="1">
        <v>11</v>
      </c>
      <c r="C878" t="s">
        <v>3815</v>
      </c>
      <c r="D878">
        <v>11125055</v>
      </c>
      <c r="E878" t="s">
        <v>3962</v>
      </c>
      <c r="F878" t="s">
        <v>1363</v>
      </c>
      <c r="G878" t="s">
        <v>1364</v>
      </c>
      <c r="H878" s="3" t="s">
        <v>1589</v>
      </c>
      <c r="I878">
        <v>2019</v>
      </c>
      <c r="J878" s="15" t="s">
        <v>1633</v>
      </c>
      <c r="K878">
        <v>2019</v>
      </c>
      <c r="L878" t="s">
        <v>1367</v>
      </c>
      <c r="M878" t="s">
        <v>3912</v>
      </c>
      <c r="N878" t="s">
        <v>3926</v>
      </c>
      <c r="O878" t="s">
        <v>1388</v>
      </c>
      <c r="P878" t="s">
        <v>3801</v>
      </c>
      <c r="Q878">
        <f t="shared" si="17"/>
        <v>800</v>
      </c>
      <c r="R878" t="s">
        <v>3794</v>
      </c>
      <c r="S878" t="s">
        <v>3795</v>
      </c>
      <c r="T878" t="s">
        <v>3947</v>
      </c>
      <c r="U878" s="75">
        <v>800</v>
      </c>
      <c r="V878">
        <v>2.76</v>
      </c>
      <c r="W878">
        <v>2208</v>
      </c>
      <c r="AH878" s="16"/>
      <c r="AI878" t="s">
        <v>1375</v>
      </c>
    </row>
    <row r="879" spans="1:35" x14ac:dyDescent="0.25">
      <c r="A879" t="s">
        <v>3963</v>
      </c>
      <c r="B879" s="1">
        <v>11</v>
      </c>
      <c r="C879" t="s">
        <v>3815</v>
      </c>
      <c r="D879">
        <v>11125055</v>
      </c>
      <c r="E879" t="s">
        <v>3962</v>
      </c>
      <c r="F879" t="s">
        <v>1363</v>
      </c>
      <c r="G879" t="s">
        <v>1364</v>
      </c>
      <c r="H879" s="3" t="s">
        <v>1589</v>
      </c>
      <c r="I879">
        <v>2019</v>
      </c>
      <c r="J879" s="15" t="s">
        <v>1633</v>
      </c>
      <c r="K879">
        <v>2019</v>
      </c>
      <c r="L879" t="s">
        <v>1367</v>
      </c>
      <c r="M879" t="s">
        <v>3912</v>
      </c>
      <c r="N879" t="s">
        <v>3926</v>
      </c>
      <c r="O879" t="s">
        <v>1388</v>
      </c>
      <c r="P879" t="s">
        <v>3801</v>
      </c>
      <c r="Q879">
        <f t="shared" si="17"/>
        <v>800</v>
      </c>
      <c r="R879" t="s">
        <v>3952</v>
      </c>
      <c r="S879" t="s">
        <v>3953</v>
      </c>
      <c r="T879" t="s">
        <v>3804</v>
      </c>
      <c r="U879" s="75">
        <v>800</v>
      </c>
      <c r="V879">
        <v>2.6</v>
      </c>
      <c r="W879">
        <v>2080</v>
      </c>
      <c r="AH879" s="16"/>
      <c r="AI879" t="s">
        <v>1375</v>
      </c>
    </row>
    <row r="880" spans="1:35" x14ac:dyDescent="0.25">
      <c r="A880" t="s">
        <v>3964</v>
      </c>
      <c r="B880" s="1">
        <v>11</v>
      </c>
      <c r="C880" t="s">
        <v>3815</v>
      </c>
      <c r="D880">
        <v>11125055</v>
      </c>
      <c r="E880" t="s">
        <v>3962</v>
      </c>
      <c r="F880" t="s">
        <v>1363</v>
      </c>
      <c r="G880" t="s">
        <v>1364</v>
      </c>
      <c r="H880" s="3" t="s">
        <v>1589</v>
      </c>
      <c r="I880">
        <v>2019</v>
      </c>
      <c r="J880" s="15" t="s">
        <v>1633</v>
      </c>
      <c r="K880">
        <v>2019</v>
      </c>
      <c r="L880" t="s">
        <v>1367</v>
      </c>
      <c r="M880" t="s">
        <v>3912</v>
      </c>
      <c r="N880" t="s">
        <v>3926</v>
      </c>
      <c r="O880" t="s">
        <v>1388</v>
      </c>
      <c r="P880" t="s">
        <v>3801</v>
      </c>
      <c r="Q880">
        <f t="shared" si="17"/>
        <v>800</v>
      </c>
      <c r="R880" t="s">
        <v>3809</v>
      </c>
      <c r="S880" t="s">
        <v>3810</v>
      </c>
      <c r="T880" t="s">
        <v>3891</v>
      </c>
      <c r="U880" s="75">
        <v>800</v>
      </c>
      <c r="V880">
        <v>5.4</v>
      </c>
      <c r="W880">
        <v>4320</v>
      </c>
      <c r="AH880" s="16"/>
      <c r="AI880" t="s">
        <v>1375</v>
      </c>
    </row>
    <row r="881" spans="1:35" x14ac:dyDescent="0.25">
      <c r="A881" t="s">
        <v>3965</v>
      </c>
      <c r="B881" s="1">
        <v>11</v>
      </c>
      <c r="C881" t="s">
        <v>3815</v>
      </c>
      <c r="D881">
        <v>11125055</v>
      </c>
      <c r="E881" t="s">
        <v>3962</v>
      </c>
      <c r="F881" t="s">
        <v>1363</v>
      </c>
      <c r="G881" t="s">
        <v>1364</v>
      </c>
      <c r="H881" s="3" t="s">
        <v>1589</v>
      </c>
      <c r="I881">
        <v>2019</v>
      </c>
      <c r="J881" s="15" t="s">
        <v>1633</v>
      </c>
      <c r="K881">
        <v>2019</v>
      </c>
      <c r="L881" t="s">
        <v>1367</v>
      </c>
      <c r="M881" t="s">
        <v>3912</v>
      </c>
      <c r="N881" t="s">
        <v>3926</v>
      </c>
      <c r="O881" t="s">
        <v>1388</v>
      </c>
      <c r="P881" t="s">
        <v>3801</v>
      </c>
      <c r="Q881">
        <f t="shared" si="17"/>
        <v>800</v>
      </c>
      <c r="R881" t="s">
        <v>1381</v>
      </c>
      <c r="S881" t="s">
        <v>1382</v>
      </c>
      <c r="T881" t="s">
        <v>3356</v>
      </c>
      <c r="U881" s="75">
        <v>800</v>
      </c>
      <c r="V881">
        <v>3.26</v>
      </c>
      <c r="W881">
        <v>2608</v>
      </c>
      <c r="AH881" s="16"/>
      <c r="AI881" t="s">
        <v>1375</v>
      </c>
    </row>
    <row r="882" spans="1:35" x14ac:dyDescent="0.25">
      <c r="A882" t="s">
        <v>3966</v>
      </c>
      <c r="B882" s="1">
        <v>11</v>
      </c>
      <c r="C882" t="s">
        <v>3815</v>
      </c>
      <c r="D882">
        <v>11125055</v>
      </c>
      <c r="E882" t="s">
        <v>3962</v>
      </c>
      <c r="F882" t="s">
        <v>1363</v>
      </c>
      <c r="G882" t="s">
        <v>1364</v>
      </c>
      <c r="H882" s="3" t="s">
        <v>1589</v>
      </c>
      <c r="I882">
        <v>2019</v>
      </c>
      <c r="J882" s="15" t="s">
        <v>1633</v>
      </c>
      <c r="K882">
        <v>2019</v>
      </c>
      <c r="L882" t="s">
        <v>1367</v>
      </c>
      <c r="M882" t="s">
        <v>3912</v>
      </c>
      <c r="N882" t="s">
        <v>3926</v>
      </c>
      <c r="O882" t="s">
        <v>1388</v>
      </c>
      <c r="P882" t="s">
        <v>3801</v>
      </c>
      <c r="Q882">
        <f t="shared" si="17"/>
        <v>800</v>
      </c>
      <c r="R882" t="s">
        <v>2476</v>
      </c>
      <c r="S882" t="s">
        <v>2477</v>
      </c>
      <c r="T882" t="s">
        <v>3833</v>
      </c>
      <c r="U882" s="75">
        <v>800</v>
      </c>
      <c r="V882">
        <v>2.97</v>
      </c>
      <c r="W882">
        <v>2376</v>
      </c>
      <c r="AH882" s="16"/>
      <c r="AI882" t="s">
        <v>1375</v>
      </c>
    </row>
    <row r="883" spans="1:35" x14ac:dyDescent="0.25">
      <c r="A883" t="s">
        <v>3967</v>
      </c>
      <c r="B883" s="1">
        <v>11</v>
      </c>
      <c r="C883" t="s">
        <v>3815</v>
      </c>
      <c r="D883">
        <v>11153032</v>
      </c>
      <c r="E883" t="s">
        <v>3968</v>
      </c>
      <c r="F883" t="s">
        <v>1363</v>
      </c>
      <c r="G883" t="s">
        <v>1364</v>
      </c>
      <c r="H883" s="3" t="s">
        <v>1640</v>
      </c>
      <c r="I883">
        <v>2019</v>
      </c>
      <c r="J883" s="15" t="s">
        <v>1641</v>
      </c>
      <c r="K883">
        <v>2019</v>
      </c>
      <c r="L883" t="s">
        <v>1367</v>
      </c>
      <c r="M883" t="s">
        <v>3880</v>
      </c>
      <c r="N883" t="s">
        <v>3880</v>
      </c>
      <c r="O883" t="s">
        <v>1388</v>
      </c>
      <c r="P883" t="s">
        <v>3801</v>
      </c>
      <c r="Q883">
        <f t="shared" si="17"/>
        <v>2500</v>
      </c>
      <c r="R883" t="s">
        <v>3794</v>
      </c>
      <c r="S883" t="s">
        <v>3795</v>
      </c>
      <c r="T883" t="s">
        <v>3947</v>
      </c>
      <c r="U883" s="75">
        <v>2500</v>
      </c>
      <c r="V883">
        <v>2.76</v>
      </c>
      <c r="W883">
        <v>6900</v>
      </c>
      <c r="AH883" s="16"/>
      <c r="AI883" t="s">
        <v>1375</v>
      </c>
    </row>
    <row r="884" spans="1:35" x14ac:dyDescent="0.25">
      <c r="A884" t="s">
        <v>3969</v>
      </c>
      <c r="B884" s="1">
        <v>11</v>
      </c>
      <c r="C884" t="s">
        <v>3815</v>
      </c>
      <c r="D884">
        <v>11153032</v>
      </c>
      <c r="E884" t="s">
        <v>3968</v>
      </c>
      <c r="F884" t="s">
        <v>1363</v>
      </c>
      <c r="G884" t="s">
        <v>1364</v>
      </c>
      <c r="H884" s="3" t="s">
        <v>1640</v>
      </c>
      <c r="I884">
        <v>2019</v>
      </c>
      <c r="J884" s="15" t="s">
        <v>1641</v>
      </c>
      <c r="K884">
        <v>2019</v>
      </c>
      <c r="L884" t="s">
        <v>1367</v>
      </c>
      <c r="M884" t="s">
        <v>3880</v>
      </c>
      <c r="N884" t="s">
        <v>3880</v>
      </c>
      <c r="O884" t="s">
        <v>1388</v>
      </c>
      <c r="P884" t="s">
        <v>3801</v>
      </c>
      <c r="Q884">
        <f t="shared" si="17"/>
        <v>2500</v>
      </c>
      <c r="R884" t="s">
        <v>3957</v>
      </c>
      <c r="S884" t="s">
        <v>3958</v>
      </c>
      <c r="T884" t="s">
        <v>3970</v>
      </c>
      <c r="U884" s="75">
        <v>2500</v>
      </c>
      <c r="V884">
        <v>3.03</v>
      </c>
      <c r="W884">
        <v>7575</v>
      </c>
      <c r="AH884" s="16"/>
      <c r="AI884" t="s">
        <v>1375</v>
      </c>
    </row>
    <row r="885" spans="1:35" x14ac:dyDescent="0.25">
      <c r="A885" t="s">
        <v>3971</v>
      </c>
      <c r="B885" s="1">
        <v>11</v>
      </c>
      <c r="C885" t="s">
        <v>3815</v>
      </c>
      <c r="D885">
        <v>11153032</v>
      </c>
      <c r="E885" t="s">
        <v>3968</v>
      </c>
      <c r="F885" t="s">
        <v>1363</v>
      </c>
      <c r="G885" t="s">
        <v>1364</v>
      </c>
      <c r="H885" s="3" t="s">
        <v>1640</v>
      </c>
      <c r="I885">
        <v>2019</v>
      </c>
      <c r="J885" s="15" t="s">
        <v>1641</v>
      </c>
      <c r="K885">
        <v>2019</v>
      </c>
      <c r="L885" t="s">
        <v>1367</v>
      </c>
      <c r="M885" t="s">
        <v>3880</v>
      </c>
      <c r="N885" t="s">
        <v>3880</v>
      </c>
      <c r="O885" t="s">
        <v>1388</v>
      </c>
      <c r="P885" t="s">
        <v>3801</v>
      </c>
      <c r="Q885">
        <f t="shared" si="17"/>
        <v>2500</v>
      </c>
      <c r="R885" t="s">
        <v>2476</v>
      </c>
      <c r="S885" t="s">
        <v>2477</v>
      </c>
      <c r="T885" t="s">
        <v>3833</v>
      </c>
      <c r="U885" s="75">
        <v>2500</v>
      </c>
      <c r="V885">
        <v>3.18</v>
      </c>
      <c r="W885">
        <v>7950</v>
      </c>
      <c r="AH885" s="16"/>
      <c r="AI885" t="s">
        <v>1375</v>
      </c>
    </row>
    <row r="886" spans="1:35" x14ac:dyDescent="0.25">
      <c r="A886" t="s">
        <v>3972</v>
      </c>
      <c r="B886" s="1">
        <v>11</v>
      </c>
      <c r="C886" t="s">
        <v>3815</v>
      </c>
      <c r="D886">
        <v>11153032</v>
      </c>
      <c r="E886" t="s">
        <v>3968</v>
      </c>
      <c r="F886" t="s">
        <v>1363</v>
      </c>
      <c r="G886" t="s">
        <v>1364</v>
      </c>
      <c r="H886" s="3" t="s">
        <v>1640</v>
      </c>
      <c r="I886">
        <v>2019</v>
      </c>
      <c r="J886" s="15" t="s">
        <v>1641</v>
      </c>
      <c r="K886">
        <v>2019</v>
      </c>
      <c r="L886" t="s">
        <v>1367</v>
      </c>
      <c r="M886" t="s">
        <v>3880</v>
      </c>
      <c r="N886" t="s">
        <v>3880</v>
      </c>
      <c r="O886" t="s">
        <v>1388</v>
      </c>
      <c r="P886" t="s">
        <v>3801</v>
      </c>
      <c r="Q886">
        <f t="shared" si="17"/>
        <v>2500</v>
      </c>
      <c r="R886" t="s">
        <v>3952</v>
      </c>
      <c r="S886" t="s">
        <v>3953</v>
      </c>
      <c r="T886" t="s">
        <v>3804</v>
      </c>
      <c r="U886" s="75">
        <v>2500</v>
      </c>
      <c r="V886">
        <v>2.4</v>
      </c>
      <c r="W886">
        <v>6000</v>
      </c>
      <c r="AH886" s="16"/>
      <c r="AI886" t="s">
        <v>1375</v>
      </c>
    </row>
    <row r="887" spans="1:35" x14ac:dyDescent="0.25">
      <c r="A887" t="s">
        <v>3973</v>
      </c>
      <c r="B887" s="1">
        <v>11</v>
      </c>
      <c r="C887" t="s">
        <v>3815</v>
      </c>
      <c r="D887">
        <v>9231676</v>
      </c>
      <c r="E887" t="s">
        <v>3974</v>
      </c>
      <c r="F887" t="s">
        <v>1363</v>
      </c>
      <c r="G887" t="s">
        <v>1364</v>
      </c>
      <c r="H887" s="3" t="s">
        <v>3975</v>
      </c>
      <c r="I887">
        <v>2018</v>
      </c>
      <c r="J887" s="15" t="s">
        <v>3976</v>
      </c>
      <c r="K887">
        <v>2018</v>
      </c>
      <c r="L887" t="s">
        <v>1367</v>
      </c>
      <c r="M887" t="s">
        <v>3837</v>
      </c>
      <c r="N887" t="s">
        <v>3837</v>
      </c>
      <c r="O887" t="s">
        <v>1388</v>
      </c>
      <c r="P887" t="s">
        <v>3801</v>
      </c>
      <c r="Q887">
        <f t="shared" si="17"/>
        <v>5000</v>
      </c>
      <c r="R887" t="s">
        <v>3794</v>
      </c>
      <c r="S887" t="s">
        <v>3795</v>
      </c>
      <c r="T887" t="s">
        <v>3943</v>
      </c>
      <c r="U887" s="75">
        <v>5000</v>
      </c>
      <c r="V887">
        <v>2.4</v>
      </c>
      <c r="W887">
        <v>12000</v>
      </c>
      <c r="AH887" s="16"/>
      <c r="AI887" t="s">
        <v>1375</v>
      </c>
    </row>
    <row r="888" spans="1:35" x14ac:dyDescent="0.25">
      <c r="A888" t="s">
        <v>3977</v>
      </c>
      <c r="B888" s="1">
        <v>11</v>
      </c>
      <c r="C888" t="s">
        <v>3815</v>
      </c>
      <c r="D888">
        <v>11338571</v>
      </c>
      <c r="E888" t="s">
        <v>3978</v>
      </c>
      <c r="F888" t="s">
        <v>1363</v>
      </c>
      <c r="G888" t="s">
        <v>1364</v>
      </c>
      <c r="H888" s="3" t="s">
        <v>3979</v>
      </c>
      <c r="I888">
        <v>2019</v>
      </c>
      <c r="J888" s="15" t="s">
        <v>3980</v>
      </c>
      <c r="K888">
        <v>2019</v>
      </c>
      <c r="L888" t="s">
        <v>1367</v>
      </c>
      <c r="M888" t="s">
        <v>3868</v>
      </c>
      <c r="N888" t="s">
        <v>3868</v>
      </c>
      <c r="O888" t="s">
        <v>1388</v>
      </c>
      <c r="P888" t="s">
        <v>3801</v>
      </c>
      <c r="Q888">
        <f t="shared" si="17"/>
        <v>1350</v>
      </c>
      <c r="R888" t="s">
        <v>2476</v>
      </c>
      <c r="S888" t="s">
        <v>2477</v>
      </c>
      <c r="T888" t="s">
        <v>3943</v>
      </c>
      <c r="U888" s="75">
        <v>1350</v>
      </c>
      <c r="V888">
        <v>2.98</v>
      </c>
      <c r="W888">
        <v>4023</v>
      </c>
      <c r="AH888" s="16"/>
      <c r="AI888" t="s">
        <v>1375</v>
      </c>
    </row>
    <row r="889" spans="1:35" x14ac:dyDescent="0.25">
      <c r="A889" t="s">
        <v>3981</v>
      </c>
      <c r="B889" s="1">
        <v>11</v>
      </c>
      <c r="C889" t="s">
        <v>3815</v>
      </c>
      <c r="D889">
        <v>11378573</v>
      </c>
      <c r="E889" t="s">
        <v>3982</v>
      </c>
      <c r="F889" t="s">
        <v>1363</v>
      </c>
      <c r="G889" t="s">
        <v>1364</v>
      </c>
      <c r="H889" s="3" t="s">
        <v>3983</v>
      </c>
      <c r="I889">
        <v>2019</v>
      </c>
      <c r="J889" s="15" t="s">
        <v>3984</v>
      </c>
      <c r="K889">
        <v>2019</v>
      </c>
      <c r="L889" t="s">
        <v>1367</v>
      </c>
      <c r="M889" t="s">
        <v>3868</v>
      </c>
      <c r="N889" t="s">
        <v>3868</v>
      </c>
      <c r="O889" t="s">
        <v>1388</v>
      </c>
      <c r="P889" t="s">
        <v>3801</v>
      </c>
      <c r="Q889">
        <f t="shared" si="17"/>
        <v>1350</v>
      </c>
      <c r="R889" t="s">
        <v>3985</v>
      </c>
      <c r="S889" t="s">
        <v>3986</v>
      </c>
      <c r="T889" t="s">
        <v>3987</v>
      </c>
      <c r="U889" s="75">
        <v>1350</v>
      </c>
      <c r="V889">
        <v>2.1800000000000002</v>
      </c>
      <c r="W889">
        <v>2943</v>
      </c>
      <c r="AH889" s="16"/>
      <c r="AI889" t="s">
        <v>1375</v>
      </c>
    </row>
    <row r="890" spans="1:35" x14ac:dyDescent="0.25">
      <c r="A890" t="s">
        <v>3988</v>
      </c>
      <c r="B890" s="1">
        <v>11</v>
      </c>
      <c r="C890" t="s">
        <v>3815</v>
      </c>
      <c r="D890">
        <v>11378573</v>
      </c>
      <c r="E890" t="s">
        <v>3982</v>
      </c>
      <c r="F890" t="s">
        <v>1363</v>
      </c>
      <c r="G890" t="s">
        <v>1364</v>
      </c>
      <c r="H890" s="3" t="s">
        <v>3983</v>
      </c>
      <c r="I890">
        <v>2019</v>
      </c>
      <c r="J890" s="15" t="s">
        <v>3984</v>
      </c>
      <c r="K890">
        <v>2019</v>
      </c>
      <c r="L890" t="s">
        <v>1367</v>
      </c>
      <c r="M890" t="s">
        <v>3868</v>
      </c>
      <c r="N890" t="s">
        <v>3868</v>
      </c>
      <c r="O890" t="s">
        <v>1388</v>
      </c>
      <c r="P890" t="s">
        <v>3801</v>
      </c>
      <c r="Q890">
        <f t="shared" si="17"/>
        <v>1350</v>
      </c>
      <c r="R890" t="s">
        <v>3957</v>
      </c>
      <c r="S890" t="s">
        <v>3958</v>
      </c>
      <c r="T890" t="s">
        <v>3970</v>
      </c>
      <c r="U890" s="75">
        <v>1350</v>
      </c>
      <c r="V890">
        <v>3.74</v>
      </c>
      <c r="W890">
        <v>5049</v>
      </c>
      <c r="AH890" s="16"/>
      <c r="AI890" t="s">
        <v>1375</v>
      </c>
    </row>
    <row r="891" spans="1:35" x14ac:dyDescent="0.25">
      <c r="A891" t="s">
        <v>3989</v>
      </c>
      <c r="B891" s="1">
        <v>11</v>
      </c>
      <c r="C891" t="s">
        <v>3815</v>
      </c>
      <c r="D891">
        <v>11378573</v>
      </c>
      <c r="E891" t="s">
        <v>3982</v>
      </c>
      <c r="F891" t="s">
        <v>1363</v>
      </c>
      <c r="G891" t="s">
        <v>1364</v>
      </c>
      <c r="H891" s="3" t="s">
        <v>3983</v>
      </c>
      <c r="I891">
        <v>2019</v>
      </c>
      <c r="J891" s="15" t="s">
        <v>3984</v>
      </c>
      <c r="K891">
        <v>2019</v>
      </c>
      <c r="L891" t="s">
        <v>1367</v>
      </c>
      <c r="M891" t="s">
        <v>3868</v>
      </c>
      <c r="N891" t="s">
        <v>3868</v>
      </c>
      <c r="O891" t="s">
        <v>1388</v>
      </c>
      <c r="P891" t="s">
        <v>3801</v>
      </c>
      <c r="Q891">
        <f t="shared" si="17"/>
        <v>1350</v>
      </c>
      <c r="R891" t="s">
        <v>2476</v>
      </c>
      <c r="S891" t="s">
        <v>2477</v>
      </c>
      <c r="T891" t="s">
        <v>3990</v>
      </c>
      <c r="U891" s="75">
        <v>1350</v>
      </c>
      <c r="V891">
        <v>2.97</v>
      </c>
      <c r="W891">
        <v>4009.5</v>
      </c>
      <c r="AH891" s="16"/>
      <c r="AI891" t="s">
        <v>1375</v>
      </c>
    </row>
    <row r="892" spans="1:35" x14ac:dyDescent="0.25">
      <c r="A892" t="s">
        <v>3991</v>
      </c>
      <c r="B892" s="1">
        <v>11</v>
      </c>
      <c r="C892" t="s">
        <v>3815</v>
      </c>
      <c r="D892">
        <v>4505336</v>
      </c>
      <c r="E892" t="s">
        <v>3992</v>
      </c>
      <c r="F892" t="s">
        <v>1363</v>
      </c>
      <c r="G892" t="s">
        <v>1364</v>
      </c>
      <c r="H892" s="3" t="s">
        <v>2758</v>
      </c>
      <c r="I892">
        <v>2016</v>
      </c>
      <c r="J892" s="15" t="s">
        <v>3993</v>
      </c>
      <c r="K892">
        <v>2016</v>
      </c>
      <c r="L892" t="s">
        <v>1394</v>
      </c>
      <c r="M892" t="s">
        <v>3994</v>
      </c>
      <c r="N892" t="s">
        <v>3995</v>
      </c>
      <c r="O892" t="s">
        <v>1388</v>
      </c>
      <c r="P892" t="s">
        <v>3996</v>
      </c>
      <c r="Q892">
        <f t="shared" si="17"/>
        <v>16000</v>
      </c>
      <c r="R892" t="s">
        <v>1381</v>
      </c>
      <c r="S892" t="s">
        <v>1382</v>
      </c>
      <c r="T892" t="s">
        <v>3997</v>
      </c>
      <c r="U892" s="75">
        <v>16000</v>
      </c>
      <c r="V892">
        <v>1.9</v>
      </c>
      <c r="W892">
        <v>30400</v>
      </c>
      <c r="AH892" s="16"/>
      <c r="AI892" t="s">
        <v>1375</v>
      </c>
    </row>
    <row r="893" spans="1:35" x14ac:dyDescent="0.25">
      <c r="A893" t="s">
        <v>3998</v>
      </c>
      <c r="B893" s="1">
        <v>11</v>
      </c>
      <c r="C893" t="s">
        <v>3815</v>
      </c>
      <c r="D893">
        <v>16575210</v>
      </c>
      <c r="E893" t="s">
        <v>3999</v>
      </c>
      <c r="F893" t="s">
        <v>1363</v>
      </c>
      <c r="G893" t="s">
        <v>1364</v>
      </c>
      <c r="H893" s="3" t="s">
        <v>2126</v>
      </c>
      <c r="I893">
        <v>2022</v>
      </c>
      <c r="J893" s="15" t="s">
        <v>4000</v>
      </c>
      <c r="K893">
        <v>2022</v>
      </c>
      <c r="L893" t="s">
        <v>1367</v>
      </c>
      <c r="M893" t="s">
        <v>3937</v>
      </c>
      <c r="N893" t="s">
        <v>4001</v>
      </c>
      <c r="O893" t="s">
        <v>1370</v>
      </c>
      <c r="P893" t="s">
        <v>3939</v>
      </c>
      <c r="Q893">
        <f t="shared" si="17"/>
        <v>7000</v>
      </c>
      <c r="R893" t="s">
        <v>2697</v>
      </c>
      <c r="S893" t="s">
        <v>2698</v>
      </c>
      <c r="T893" t="s">
        <v>3940</v>
      </c>
      <c r="U893" s="75">
        <v>7000</v>
      </c>
      <c r="V893">
        <v>7.2</v>
      </c>
      <c r="W893">
        <v>50400</v>
      </c>
      <c r="AH893" s="16"/>
      <c r="AI893" t="s">
        <v>1375</v>
      </c>
    </row>
    <row r="894" spans="1:35" x14ac:dyDescent="0.25">
      <c r="A894" t="s">
        <v>4002</v>
      </c>
      <c r="B894" s="1">
        <v>11</v>
      </c>
      <c r="C894" t="s">
        <v>3815</v>
      </c>
      <c r="D894">
        <v>18539270</v>
      </c>
      <c r="E894" t="s">
        <v>4003</v>
      </c>
      <c r="F894" t="s">
        <v>1363</v>
      </c>
      <c r="G894" t="s">
        <v>1364</v>
      </c>
      <c r="H894" s="3" t="s">
        <v>4004</v>
      </c>
      <c r="I894">
        <v>2022</v>
      </c>
      <c r="J894" s="15" t="s">
        <v>3256</v>
      </c>
      <c r="K894">
        <v>2022</v>
      </c>
      <c r="L894" t="s">
        <v>1367</v>
      </c>
      <c r="M894" t="s">
        <v>3937</v>
      </c>
      <c r="N894" t="s">
        <v>3938</v>
      </c>
      <c r="O894" t="s">
        <v>1370</v>
      </c>
      <c r="P894" t="s">
        <v>3939</v>
      </c>
      <c r="Q894">
        <f t="shared" si="17"/>
        <v>2000</v>
      </c>
      <c r="R894" t="s">
        <v>4005</v>
      </c>
      <c r="S894" t="s">
        <v>4006</v>
      </c>
      <c r="T894" t="s">
        <v>4007</v>
      </c>
      <c r="U894" s="75">
        <v>2000</v>
      </c>
      <c r="V894">
        <v>6.25</v>
      </c>
      <c r="W894">
        <v>12500</v>
      </c>
      <c r="AH894" s="16"/>
      <c r="AI894" t="s">
        <v>1375</v>
      </c>
    </row>
    <row r="895" spans="1:35" x14ac:dyDescent="0.25">
      <c r="A895" t="s">
        <v>4008</v>
      </c>
      <c r="B895" s="1">
        <v>11</v>
      </c>
      <c r="C895" t="s">
        <v>3815</v>
      </c>
      <c r="D895">
        <v>18565522</v>
      </c>
      <c r="E895" t="s">
        <v>3259</v>
      </c>
      <c r="F895" t="s">
        <v>1363</v>
      </c>
      <c r="G895" t="s">
        <v>1364</v>
      </c>
      <c r="H895" s="3" t="s">
        <v>3256</v>
      </c>
      <c r="I895">
        <v>2022</v>
      </c>
      <c r="J895" s="15" t="s">
        <v>3257</v>
      </c>
      <c r="K895">
        <v>2022</v>
      </c>
      <c r="L895" t="s">
        <v>1367</v>
      </c>
      <c r="M895" t="s">
        <v>3937</v>
      </c>
      <c r="N895" t="s">
        <v>3938</v>
      </c>
      <c r="O895" t="s">
        <v>1370</v>
      </c>
      <c r="P895" t="s">
        <v>3939</v>
      </c>
      <c r="Q895">
        <f t="shared" si="17"/>
        <v>500</v>
      </c>
      <c r="R895" t="s">
        <v>1856</v>
      </c>
      <c r="S895" t="s">
        <v>1857</v>
      </c>
      <c r="T895" t="s">
        <v>4009</v>
      </c>
      <c r="U895" s="75">
        <v>500</v>
      </c>
      <c r="V895">
        <v>6.25</v>
      </c>
      <c r="W895">
        <v>3125</v>
      </c>
      <c r="AH895" s="16"/>
      <c r="AI895" t="s">
        <v>1375</v>
      </c>
    </row>
    <row r="896" spans="1:35" x14ac:dyDescent="0.25">
      <c r="A896" t="s">
        <v>4010</v>
      </c>
      <c r="B896" s="1">
        <v>11</v>
      </c>
      <c r="C896" t="s">
        <v>3815</v>
      </c>
      <c r="D896">
        <v>17398681</v>
      </c>
      <c r="E896" t="s">
        <v>4011</v>
      </c>
      <c r="F896" t="s">
        <v>1363</v>
      </c>
      <c r="G896" t="s">
        <v>1364</v>
      </c>
      <c r="H896" s="3" t="s">
        <v>3610</v>
      </c>
      <c r="I896">
        <v>2022</v>
      </c>
      <c r="J896" s="15" t="s">
        <v>3612</v>
      </c>
      <c r="K896">
        <v>2022</v>
      </c>
      <c r="L896" t="s">
        <v>1367</v>
      </c>
      <c r="M896" t="s">
        <v>3937</v>
      </c>
      <c r="N896" t="s">
        <v>3938</v>
      </c>
      <c r="O896" t="s">
        <v>1370</v>
      </c>
      <c r="P896" t="s">
        <v>3939</v>
      </c>
      <c r="Q896">
        <f t="shared" si="17"/>
        <v>2000</v>
      </c>
      <c r="R896" t="s">
        <v>1856</v>
      </c>
      <c r="S896" t="s">
        <v>1857</v>
      </c>
      <c r="T896" t="s">
        <v>4012</v>
      </c>
      <c r="U896" s="75">
        <v>2000</v>
      </c>
      <c r="V896">
        <v>6.75</v>
      </c>
      <c r="W896">
        <v>13500</v>
      </c>
      <c r="AH896" s="16"/>
      <c r="AI896" t="s">
        <v>1375</v>
      </c>
    </row>
    <row r="897" spans="1:35" x14ac:dyDescent="0.25">
      <c r="A897" t="s">
        <v>4013</v>
      </c>
      <c r="B897" s="1">
        <v>11</v>
      </c>
      <c r="C897" t="s">
        <v>3815</v>
      </c>
      <c r="D897">
        <v>17445493</v>
      </c>
      <c r="E897" t="s">
        <v>3269</v>
      </c>
      <c r="F897" t="s">
        <v>1363</v>
      </c>
      <c r="G897" t="s">
        <v>1364</v>
      </c>
      <c r="H897" s="3" t="s">
        <v>3270</v>
      </c>
      <c r="I897">
        <v>2022</v>
      </c>
      <c r="J897" s="15" t="s">
        <v>2229</v>
      </c>
      <c r="K897">
        <v>2022</v>
      </c>
      <c r="L897" t="s">
        <v>1367</v>
      </c>
      <c r="M897" t="s">
        <v>3937</v>
      </c>
      <c r="N897" t="s">
        <v>3938</v>
      </c>
      <c r="O897" t="s">
        <v>1370</v>
      </c>
      <c r="P897" t="s">
        <v>3939</v>
      </c>
      <c r="Q897">
        <f t="shared" si="17"/>
        <v>1600</v>
      </c>
      <c r="R897" t="s">
        <v>1856</v>
      </c>
      <c r="S897" t="s">
        <v>1857</v>
      </c>
      <c r="T897" t="s">
        <v>4014</v>
      </c>
      <c r="U897" s="75">
        <v>1600</v>
      </c>
      <c r="V897">
        <v>6.75</v>
      </c>
      <c r="W897">
        <v>10800</v>
      </c>
      <c r="AH897" s="16"/>
      <c r="AI897" t="s">
        <v>1375</v>
      </c>
    </row>
    <row r="898" spans="1:35" x14ac:dyDescent="0.25">
      <c r="A898" t="s">
        <v>4015</v>
      </c>
      <c r="B898" s="1">
        <v>11</v>
      </c>
      <c r="C898" t="s">
        <v>3815</v>
      </c>
      <c r="D898">
        <v>18069665</v>
      </c>
      <c r="E898" t="s">
        <v>2711</v>
      </c>
      <c r="F898" t="s">
        <v>1363</v>
      </c>
      <c r="G898" t="s">
        <v>1364</v>
      </c>
      <c r="H898" s="3" t="s">
        <v>2712</v>
      </c>
      <c r="I898">
        <v>2022</v>
      </c>
      <c r="J898" s="15" t="s">
        <v>2283</v>
      </c>
      <c r="K898">
        <v>2022</v>
      </c>
      <c r="L898" t="s">
        <v>1367</v>
      </c>
      <c r="M898" t="s">
        <v>3937</v>
      </c>
      <c r="N898" t="s">
        <v>3938</v>
      </c>
      <c r="O898" t="s">
        <v>1370</v>
      </c>
      <c r="P898" t="s">
        <v>3939</v>
      </c>
      <c r="Q898">
        <f t="shared" ref="Q898:Q961" si="18">U898</f>
        <v>1000</v>
      </c>
      <c r="R898" t="s">
        <v>1856</v>
      </c>
      <c r="S898" t="s">
        <v>1857</v>
      </c>
      <c r="T898" t="s">
        <v>4016</v>
      </c>
      <c r="U898" s="75">
        <v>1000</v>
      </c>
      <c r="V898">
        <v>6.75</v>
      </c>
      <c r="W898">
        <v>6750</v>
      </c>
      <c r="AH898" s="16"/>
      <c r="AI898" t="s">
        <v>1375</v>
      </c>
    </row>
    <row r="899" spans="1:35" x14ac:dyDescent="0.25">
      <c r="A899" t="s">
        <v>4017</v>
      </c>
      <c r="B899" s="1">
        <v>11</v>
      </c>
      <c r="C899" t="s">
        <v>3815</v>
      </c>
      <c r="D899">
        <v>18154018</v>
      </c>
      <c r="E899" t="s">
        <v>4018</v>
      </c>
      <c r="F899" t="s">
        <v>1363</v>
      </c>
      <c r="G899" t="s">
        <v>1364</v>
      </c>
      <c r="H899" s="3" t="s">
        <v>4019</v>
      </c>
      <c r="I899">
        <v>2022</v>
      </c>
      <c r="J899" s="15" t="s">
        <v>4020</v>
      </c>
      <c r="K899">
        <v>2022</v>
      </c>
      <c r="L899" t="s">
        <v>1367</v>
      </c>
      <c r="M899" t="s">
        <v>3937</v>
      </c>
      <c r="N899" t="s">
        <v>3938</v>
      </c>
      <c r="O899" t="s">
        <v>1370</v>
      </c>
      <c r="P899" t="s">
        <v>3939</v>
      </c>
      <c r="Q899">
        <f t="shared" si="18"/>
        <v>400</v>
      </c>
      <c r="R899" t="s">
        <v>1856</v>
      </c>
      <c r="S899" t="s">
        <v>1857</v>
      </c>
      <c r="T899" t="s">
        <v>4012</v>
      </c>
      <c r="U899" s="75">
        <v>400</v>
      </c>
      <c r="V899">
        <v>6.75</v>
      </c>
      <c r="W899">
        <v>2700</v>
      </c>
      <c r="AH899" s="16"/>
      <c r="AI899" t="s">
        <v>1375</v>
      </c>
    </row>
    <row r="900" spans="1:35" x14ac:dyDescent="0.25">
      <c r="A900" t="s">
        <v>4021</v>
      </c>
      <c r="B900" s="1">
        <v>11</v>
      </c>
      <c r="C900" t="s">
        <v>3815</v>
      </c>
      <c r="D900">
        <v>18239536</v>
      </c>
      <c r="E900" t="s">
        <v>4022</v>
      </c>
      <c r="F900" t="s">
        <v>1363</v>
      </c>
      <c r="G900" t="s">
        <v>1757</v>
      </c>
      <c r="H900" s="3" t="s">
        <v>4023</v>
      </c>
      <c r="I900">
        <v>2022</v>
      </c>
      <c r="J900" s="15" t="s">
        <v>4024</v>
      </c>
      <c r="K900">
        <v>2022</v>
      </c>
      <c r="L900" t="s">
        <v>1367</v>
      </c>
      <c r="M900" t="s">
        <v>3937</v>
      </c>
      <c r="N900" t="s">
        <v>3938</v>
      </c>
      <c r="O900" t="s">
        <v>1370</v>
      </c>
      <c r="P900" t="s">
        <v>3939</v>
      </c>
      <c r="Q900">
        <f t="shared" si="18"/>
        <v>1000</v>
      </c>
      <c r="R900" t="s">
        <v>1856</v>
      </c>
      <c r="S900" t="s">
        <v>1857</v>
      </c>
      <c r="T900" t="s">
        <v>4025</v>
      </c>
      <c r="U900" s="75">
        <v>1000</v>
      </c>
      <c r="V900">
        <v>6.25</v>
      </c>
      <c r="W900">
        <v>6250</v>
      </c>
      <c r="AH900" s="16"/>
      <c r="AI900" t="s">
        <v>1375</v>
      </c>
    </row>
    <row r="901" spans="1:35" x14ac:dyDescent="0.25">
      <c r="A901" t="s">
        <v>4026</v>
      </c>
      <c r="B901" s="1">
        <v>12</v>
      </c>
      <c r="C901" t="s">
        <v>4027</v>
      </c>
      <c r="D901">
        <v>15010678</v>
      </c>
      <c r="E901" t="s">
        <v>4028</v>
      </c>
      <c r="F901" t="s">
        <v>1363</v>
      </c>
      <c r="G901" t="s">
        <v>1364</v>
      </c>
      <c r="H901" s="3" t="s">
        <v>4029</v>
      </c>
      <c r="I901">
        <v>2021</v>
      </c>
      <c r="J901" s="15" t="s">
        <v>4030</v>
      </c>
      <c r="K901">
        <v>2021</v>
      </c>
      <c r="L901" t="s">
        <v>1367</v>
      </c>
      <c r="M901" t="s">
        <v>4031</v>
      </c>
      <c r="N901" t="s">
        <v>4032</v>
      </c>
      <c r="O901" t="s">
        <v>1370</v>
      </c>
      <c r="P901" t="s">
        <v>1819</v>
      </c>
      <c r="Q901">
        <f t="shared" si="18"/>
        <v>225000</v>
      </c>
      <c r="R901" t="s">
        <v>2369</v>
      </c>
      <c r="S901" t="s">
        <v>2370</v>
      </c>
      <c r="T901" t="s">
        <v>3300</v>
      </c>
      <c r="U901" s="75">
        <v>225000</v>
      </c>
      <c r="V901">
        <v>0.4</v>
      </c>
      <c r="W901">
        <v>90000</v>
      </c>
      <c r="AH901" s="16"/>
      <c r="AI901" t="s">
        <v>1375</v>
      </c>
    </row>
    <row r="902" spans="1:35" x14ac:dyDescent="0.25">
      <c r="A902" t="s">
        <v>4033</v>
      </c>
      <c r="B902" s="1">
        <v>12</v>
      </c>
      <c r="C902" t="s">
        <v>4027</v>
      </c>
      <c r="D902">
        <v>15010678</v>
      </c>
      <c r="E902" t="s">
        <v>4028</v>
      </c>
      <c r="F902" t="s">
        <v>1363</v>
      </c>
      <c r="G902" t="s">
        <v>1364</v>
      </c>
      <c r="H902" s="3" t="s">
        <v>4029</v>
      </c>
      <c r="I902">
        <v>2021</v>
      </c>
      <c r="J902" s="15" t="s">
        <v>4030</v>
      </c>
      <c r="K902">
        <v>2021</v>
      </c>
      <c r="L902" t="s">
        <v>1367</v>
      </c>
      <c r="M902" t="s">
        <v>4031</v>
      </c>
      <c r="N902" t="s">
        <v>4032</v>
      </c>
      <c r="O902" t="s">
        <v>1370</v>
      </c>
      <c r="P902" t="s">
        <v>1819</v>
      </c>
      <c r="Q902">
        <f t="shared" si="18"/>
        <v>225000</v>
      </c>
      <c r="R902" t="s">
        <v>3345</v>
      </c>
      <c r="S902" t="s">
        <v>3346</v>
      </c>
      <c r="T902" t="s">
        <v>3300</v>
      </c>
      <c r="U902" s="75">
        <v>225000</v>
      </c>
      <c r="V902">
        <v>0.5</v>
      </c>
      <c r="W902">
        <v>112500</v>
      </c>
      <c r="AH902" s="16"/>
      <c r="AI902" t="s">
        <v>1375</v>
      </c>
    </row>
    <row r="903" spans="1:35" x14ac:dyDescent="0.25">
      <c r="A903" t="s">
        <v>4034</v>
      </c>
      <c r="B903" s="1">
        <v>12</v>
      </c>
      <c r="C903" t="s">
        <v>4027</v>
      </c>
      <c r="D903">
        <v>15041662</v>
      </c>
      <c r="E903" t="s">
        <v>4035</v>
      </c>
      <c r="F903" t="s">
        <v>1363</v>
      </c>
      <c r="G903" t="s">
        <v>1391</v>
      </c>
      <c r="H903" s="3" t="s">
        <v>2021</v>
      </c>
      <c r="I903">
        <v>2021</v>
      </c>
      <c r="J903" s="15" t="s">
        <v>1890</v>
      </c>
      <c r="K903">
        <v>2021</v>
      </c>
      <c r="L903" t="s">
        <v>1367</v>
      </c>
      <c r="M903" t="s">
        <v>4031</v>
      </c>
      <c r="N903" t="s">
        <v>4032</v>
      </c>
      <c r="O903" t="s">
        <v>1370</v>
      </c>
      <c r="P903" t="s">
        <v>4036</v>
      </c>
      <c r="Q903">
        <f t="shared" si="18"/>
        <v>1500</v>
      </c>
      <c r="R903" t="s">
        <v>3345</v>
      </c>
      <c r="S903" t="s">
        <v>3346</v>
      </c>
      <c r="T903" t="s">
        <v>3300</v>
      </c>
      <c r="U903" s="75">
        <v>1500</v>
      </c>
      <c r="V903">
        <f>7.99/20</f>
        <v>0.39950000000000002</v>
      </c>
      <c r="W903">
        <v>11985</v>
      </c>
      <c r="AA903" t="s">
        <v>4037</v>
      </c>
      <c r="AH903" s="16"/>
      <c r="AI903" t="s">
        <v>1375</v>
      </c>
    </row>
    <row r="904" spans="1:35" x14ac:dyDescent="0.25">
      <c r="A904" t="s">
        <v>4038</v>
      </c>
      <c r="B904" s="1">
        <v>12</v>
      </c>
      <c r="C904" t="s">
        <v>4027</v>
      </c>
      <c r="D904">
        <v>15230708</v>
      </c>
      <c r="E904" t="s">
        <v>4039</v>
      </c>
      <c r="F904" t="s">
        <v>1363</v>
      </c>
      <c r="G904" t="s">
        <v>1391</v>
      </c>
      <c r="H904" s="3" t="s">
        <v>4040</v>
      </c>
      <c r="I904">
        <v>2021</v>
      </c>
      <c r="J904" s="15" t="s">
        <v>4041</v>
      </c>
      <c r="K904">
        <v>2021</v>
      </c>
      <c r="L904" t="s">
        <v>1367</v>
      </c>
      <c r="M904" t="s">
        <v>4031</v>
      </c>
      <c r="N904" t="s">
        <v>4032</v>
      </c>
      <c r="O904" t="s">
        <v>1370</v>
      </c>
      <c r="P904" t="s">
        <v>4036</v>
      </c>
      <c r="Q904">
        <f t="shared" si="18"/>
        <v>900</v>
      </c>
      <c r="R904" t="s">
        <v>3345</v>
      </c>
      <c r="S904" t="s">
        <v>3346</v>
      </c>
      <c r="T904" t="s">
        <v>3300</v>
      </c>
      <c r="U904" s="75">
        <v>900</v>
      </c>
      <c r="V904">
        <f>8/20</f>
        <v>0.4</v>
      </c>
      <c r="W904">
        <v>7200</v>
      </c>
      <c r="AA904" t="s">
        <v>4037</v>
      </c>
      <c r="AH904" s="16"/>
      <c r="AI904" t="s">
        <v>1375</v>
      </c>
    </row>
    <row r="905" spans="1:35" x14ac:dyDescent="0.25">
      <c r="A905" t="s">
        <v>4042</v>
      </c>
      <c r="B905" s="1">
        <v>12</v>
      </c>
      <c r="C905" t="s">
        <v>4027</v>
      </c>
      <c r="D905">
        <v>15881407</v>
      </c>
      <c r="E905" t="s">
        <v>4043</v>
      </c>
      <c r="F905" t="s">
        <v>1363</v>
      </c>
      <c r="G905" t="s">
        <v>1391</v>
      </c>
      <c r="H905" s="3" t="s">
        <v>4044</v>
      </c>
      <c r="I905">
        <v>2021</v>
      </c>
      <c r="J905" s="15" t="s">
        <v>3542</v>
      </c>
      <c r="K905">
        <v>2021</v>
      </c>
      <c r="L905" t="s">
        <v>1367</v>
      </c>
      <c r="M905" t="s">
        <v>4031</v>
      </c>
      <c r="N905" t="s">
        <v>4032</v>
      </c>
      <c r="O905" t="s">
        <v>1388</v>
      </c>
      <c r="P905" t="s">
        <v>4036</v>
      </c>
      <c r="Q905">
        <f t="shared" si="18"/>
        <v>20</v>
      </c>
      <c r="R905" t="s">
        <v>3345</v>
      </c>
      <c r="S905" t="s">
        <v>3346</v>
      </c>
      <c r="T905" t="s">
        <v>3300</v>
      </c>
      <c r="U905" s="75">
        <v>20</v>
      </c>
      <c r="V905">
        <f>10/20</f>
        <v>0.5</v>
      </c>
      <c r="W905">
        <v>200</v>
      </c>
      <c r="AA905" t="s">
        <v>4037</v>
      </c>
      <c r="AH905" s="16"/>
      <c r="AI905" t="s">
        <v>1375</v>
      </c>
    </row>
    <row r="906" spans="1:35" x14ac:dyDescent="0.25">
      <c r="A906" t="s">
        <v>4045</v>
      </c>
      <c r="B906" s="1">
        <v>12</v>
      </c>
      <c r="C906" t="s">
        <v>4046</v>
      </c>
      <c r="D906">
        <v>15431533</v>
      </c>
      <c r="E906" t="s">
        <v>4047</v>
      </c>
      <c r="F906" t="s">
        <v>1363</v>
      </c>
      <c r="G906" t="s">
        <v>1391</v>
      </c>
      <c r="H906" s="3" t="s">
        <v>1694</v>
      </c>
      <c r="I906">
        <v>2021</v>
      </c>
      <c r="J906" s="15" t="s">
        <v>1908</v>
      </c>
      <c r="K906">
        <v>2021</v>
      </c>
      <c r="L906" t="s">
        <v>1367</v>
      </c>
      <c r="M906" t="s">
        <v>4048</v>
      </c>
      <c r="N906" t="s">
        <v>4049</v>
      </c>
      <c r="O906" t="s">
        <v>1388</v>
      </c>
      <c r="P906" t="s">
        <v>2705</v>
      </c>
      <c r="Q906">
        <f t="shared" si="18"/>
        <v>1257</v>
      </c>
      <c r="R906" t="s">
        <v>3345</v>
      </c>
      <c r="S906" t="s">
        <v>3346</v>
      </c>
      <c r="T906" t="s">
        <v>3300</v>
      </c>
      <c r="U906" s="75">
        <v>1257</v>
      </c>
      <c r="V906">
        <f>8/20</f>
        <v>0.4</v>
      </c>
      <c r="W906">
        <v>10056</v>
      </c>
      <c r="AA906" t="s">
        <v>4037</v>
      </c>
      <c r="AH906" s="16"/>
      <c r="AI906" t="s">
        <v>1375</v>
      </c>
    </row>
    <row r="907" spans="1:35" x14ac:dyDescent="0.25">
      <c r="A907" t="s">
        <v>4050</v>
      </c>
      <c r="B907" s="1">
        <v>12</v>
      </c>
      <c r="C907" t="s">
        <v>4046</v>
      </c>
      <c r="D907">
        <v>14710595</v>
      </c>
      <c r="E907" t="s">
        <v>4051</v>
      </c>
      <c r="F907" t="s">
        <v>1363</v>
      </c>
      <c r="G907" t="s">
        <v>1391</v>
      </c>
      <c r="H907" s="3" t="s">
        <v>3550</v>
      </c>
      <c r="I907">
        <v>2021</v>
      </c>
      <c r="J907" s="15" t="s">
        <v>4052</v>
      </c>
      <c r="K907">
        <v>2021</v>
      </c>
      <c r="L907" t="s">
        <v>1367</v>
      </c>
      <c r="M907" t="s">
        <v>4048</v>
      </c>
      <c r="N907" t="s">
        <v>4049</v>
      </c>
      <c r="O907" t="s">
        <v>1388</v>
      </c>
      <c r="P907" t="s">
        <v>2705</v>
      </c>
      <c r="Q907">
        <f t="shared" si="18"/>
        <v>20</v>
      </c>
      <c r="R907" t="s">
        <v>2102</v>
      </c>
      <c r="S907" t="s">
        <v>2103</v>
      </c>
      <c r="T907" t="s">
        <v>3300</v>
      </c>
      <c r="U907" s="75">
        <v>20</v>
      </c>
      <c r="V907">
        <f>8.5/20</f>
        <v>0.42499999999999999</v>
      </c>
      <c r="W907">
        <v>170</v>
      </c>
      <c r="AA907" t="s">
        <v>4037</v>
      </c>
      <c r="AH907" s="16"/>
      <c r="AI907" t="s">
        <v>1375</v>
      </c>
    </row>
    <row r="908" spans="1:35" x14ac:dyDescent="0.25">
      <c r="A908" t="s">
        <v>4053</v>
      </c>
      <c r="B908" s="1">
        <v>12</v>
      </c>
      <c r="C908" t="s">
        <v>4046</v>
      </c>
      <c r="D908">
        <v>14753898</v>
      </c>
      <c r="E908" t="s">
        <v>4047</v>
      </c>
      <c r="F908" t="s">
        <v>1363</v>
      </c>
      <c r="G908" t="s">
        <v>1391</v>
      </c>
      <c r="H908" s="3" t="s">
        <v>2013</v>
      </c>
      <c r="I908">
        <v>2021</v>
      </c>
      <c r="J908" s="15" t="s">
        <v>4054</v>
      </c>
      <c r="K908">
        <v>2021</v>
      </c>
      <c r="L908" t="s">
        <v>1367</v>
      </c>
      <c r="M908" t="s">
        <v>4048</v>
      </c>
      <c r="N908" t="s">
        <v>4049</v>
      </c>
      <c r="O908" t="s">
        <v>1388</v>
      </c>
      <c r="P908" t="s">
        <v>2705</v>
      </c>
      <c r="Q908">
        <f t="shared" si="18"/>
        <v>1014</v>
      </c>
      <c r="R908" t="s">
        <v>3345</v>
      </c>
      <c r="S908" t="s">
        <v>3346</v>
      </c>
      <c r="T908" t="s">
        <v>3300</v>
      </c>
      <c r="U908" s="75">
        <v>1014</v>
      </c>
      <c r="V908">
        <f>10/20</f>
        <v>0.5</v>
      </c>
      <c r="W908">
        <v>10140</v>
      </c>
      <c r="AA908" t="s">
        <v>4037</v>
      </c>
      <c r="AH908" s="16"/>
      <c r="AI908" t="s">
        <v>1375</v>
      </c>
    </row>
    <row r="909" spans="1:35" x14ac:dyDescent="0.25">
      <c r="A909" t="s">
        <v>4055</v>
      </c>
      <c r="B909" s="1">
        <v>12</v>
      </c>
      <c r="C909" t="s">
        <v>4046</v>
      </c>
      <c r="D909">
        <v>12903418</v>
      </c>
      <c r="E909" t="s">
        <v>4056</v>
      </c>
      <c r="F909" t="s">
        <v>1363</v>
      </c>
      <c r="G909" t="s">
        <v>1391</v>
      </c>
      <c r="H909" s="3" t="s">
        <v>3219</v>
      </c>
      <c r="I909">
        <v>2020</v>
      </c>
      <c r="J909" s="15" t="s">
        <v>4057</v>
      </c>
      <c r="K909">
        <v>2020</v>
      </c>
      <c r="L909" t="s">
        <v>1367</v>
      </c>
      <c r="M909" t="s">
        <v>4058</v>
      </c>
      <c r="N909" t="s">
        <v>4049</v>
      </c>
      <c r="O909" t="s">
        <v>1388</v>
      </c>
      <c r="P909" t="s">
        <v>2404</v>
      </c>
      <c r="Q909">
        <f t="shared" si="18"/>
        <v>50</v>
      </c>
      <c r="R909" t="s">
        <v>2102</v>
      </c>
      <c r="S909" t="s">
        <v>2103</v>
      </c>
      <c r="T909" t="s">
        <v>3300</v>
      </c>
      <c r="U909" s="75">
        <v>50</v>
      </c>
      <c r="V909">
        <f t="shared" ref="V909:V910" si="19">8.5/20</f>
        <v>0.42499999999999999</v>
      </c>
      <c r="W909">
        <v>425</v>
      </c>
      <c r="AA909" t="s">
        <v>4037</v>
      </c>
      <c r="AH909" s="16"/>
      <c r="AI909" t="s">
        <v>1375</v>
      </c>
    </row>
    <row r="910" spans="1:35" x14ac:dyDescent="0.25">
      <c r="A910" t="s">
        <v>4059</v>
      </c>
      <c r="B910" s="1">
        <v>12</v>
      </c>
      <c r="C910" t="s">
        <v>4027</v>
      </c>
      <c r="D910">
        <v>14413264</v>
      </c>
      <c r="E910" t="s">
        <v>4060</v>
      </c>
      <c r="F910" t="s">
        <v>1363</v>
      </c>
      <c r="G910" t="s">
        <v>1391</v>
      </c>
      <c r="H910" s="3" t="s">
        <v>3235</v>
      </c>
      <c r="I910">
        <v>2021</v>
      </c>
      <c r="J910" s="15" t="s">
        <v>4061</v>
      </c>
      <c r="K910">
        <v>2021</v>
      </c>
      <c r="L910" t="s">
        <v>1367</v>
      </c>
      <c r="M910" t="s">
        <v>4031</v>
      </c>
      <c r="N910" t="s">
        <v>4032</v>
      </c>
      <c r="O910" t="s">
        <v>1370</v>
      </c>
      <c r="P910" t="s">
        <v>4036</v>
      </c>
      <c r="Q910">
        <f t="shared" si="18"/>
        <v>150</v>
      </c>
      <c r="R910" t="s">
        <v>2102</v>
      </c>
      <c r="S910" t="s">
        <v>2103</v>
      </c>
      <c r="T910" t="s">
        <v>3300</v>
      </c>
      <c r="U910" s="75">
        <v>150</v>
      </c>
      <c r="V910">
        <f t="shared" si="19"/>
        <v>0.42499999999999999</v>
      </c>
      <c r="W910">
        <v>1275</v>
      </c>
      <c r="AA910" t="s">
        <v>4037</v>
      </c>
      <c r="AH910" s="16"/>
      <c r="AI910" t="s">
        <v>1375</v>
      </c>
    </row>
    <row r="911" spans="1:35" x14ac:dyDescent="0.25">
      <c r="A911" t="s">
        <v>4062</v>
      </c>
      <c r="B911" s="1">
        <v>12</v>
      </c>
      <c r="C911" t="s">
        <v>4027</v>
      </c>
      <c r="D911">
        <v>14413264</v>
      </c>
      <c r="E911" t="s">
        <v>4060</v>
      </c>
      <c r="F911" t="s">
        <v>1363</v>
      </c>
      <c r="G911" t="s">
        <v>1391</v>
      </c>
      <c r="H911" s="3" t="s">
        <v>3235</v>
      </c>
      <c r="I911">
        <v>2021</v>
      </c>
      <c r="J911" s="15" t="s">
        <v>4061</v>
      </c>
      <c r="K911">
        <v>2021</v>
      </c>
      <c r="L911" t="s">
        <v>1367</v>
      </c>
      <c r="M911" t="s">
        <v>4031</v>
      </c>
      <c r="N911" t="s">
        <v>4032</v>
      </c>
      <c r="O911" t="s">
        <v>1370</v>
      </c>
      <c r="P911" t="s">
        <v>4036</v>
      </c>
      <c r="Q911">
        <f t="shared" si="18"/>
        <v>150</v>
      </c>
      <c r="R911" t="s">
        <v>3345</v>
      </c>
      <c r="S911" t="s">
        <v>3346</v>
      </c>
      <c r="T911" t="s">
        <v>3300</v>
      </c>
      <c r="U911" s="75">
        <v>150</v>
      </c>
      <c r="V911">
        <f>8/20</f>
        <v>0.4</v>
      </c>
      <c r="W911">
        <v>1200</v>
      </c>
      <c r="AA911" t="s">
        <v>4037</v>
      </c>
      <c r="AH911" s="16"/>
      <c r="AI911" t="s">
        <v>1375</v>
      </c>
    </row>
    <row r="912" spans="1:35" x14ac:dyDescent="0.25">
      <c r="A912" t="s">
        <v>4063</v>
      </c>
      <c r="B912" s="1">
        <v>12</v>
      </c>
      <c r="C912" t="s">
        <v>4027</v>
      </c>
      <c r="D912">
        <v>14836815</v>
      </c>
      <c r="E912" t="s">
        <v>4064</v>
      </c>
      <c r="F912" t="s">
        <v>1363</v>
      </c>
      <c r="G912" t="s">
        <v>1391</v>
      </c>
      <c r="H912" s="3" t="s">
        <v>4065</v>
      </c>
      <c r="I912">
        <v>2021</v>
      </c>
      <c r="J912" s="15" t="s">
        <v>4066</v>
      </c>
      <c r="K912">
        <v>2021</v>
      </c>
      <c r="L912" t="s">
        <v>1367</v>
      </c>
      <c r="M912" t="s">
        <v>4031</v>
      </c>
      <c r="N912" t="s">
        <v>4032</v>
      </c>
      <c r="O912" t="s">
        <v>1370</v>
      </c>
      <c r="P912" t="s">
        <v>4036</v>
      </c>
      <c r="Q912">
        <f t="shared" si="18"/>
        <v>325</v>
      </c>
      <c r="R912" t="s">
        <v>3345</v>
      </c>
      <c r="S912" t="s">
        <v>3346</v>
      </c>
      <c r="T912" t="s">
        <v>3300</v>
      </c>
      <c r="U912" s="75">
        <v>325</v>
      </c>
      <c r="V912">
        <f>10/20</f>
        <v>0.5</v>
      </c>
      <c r="W912">
        <v>3250</v>
      </c>
      <c r="AA912" t="s">
        <v>4037</v>
      </c>
      <c r="AH912" s="16"/>
      <c r="AI912" t="s">
        <v>1375</v>
      </c>
    </row>
    <row r="913" spans="1:35" x14ac:dyDescent="0.25">
      <c r="A913" t="s">
        <v>4067</v>
      </c>
      <c r="B913" s="1">
        <v>12</v>
      </c>
      <c r="C913" t="s">
        <v>4046</v>
      </c>
      <c r="D913">
        <v>11770554</v>
      </c>
      <c r="E913" t="s">
        <v>4068</v>
      </c>
      <c r="F913" t="s">
        <v>1363</v>
      </c>
      <c r="G913" t="s">
        <v>1391</v>
      </c>
      <c r="H913" s="3" t="s">
        <v>4069</v>
      </c>
      <c r="I913">
        <v>2020</v>
      </c>
      <c r="J913" s="15" t="s">
        <v>1618</v>
      </c>
      <c r="K913">
        <v>2020</v>
      </c>
      <c r="L913" t="s">
        <v>1394</v>
      </c>
      <c r="M913" t="s">
        <v>4058</v>
      </c>
      <c r="N913" t="s">
        <v>4070</v>
      </c>
      <c r="O913" t="s">
        <v>1388</v>
      </c>
      <c r="P913" t="s">
        <v>2705</v>
      </c>
      <c r="Q913">
        <f t="shared" si="18"/>
        <v>61</v>
      </c>
      <c r="R913" t="s">
        <v>4071</v>
      </c>
      <c r="S913" t="s">
        <v>4072</v>
      </c>
      <c r="T913" t="s">
        <v>3300</v>
      </c>
      <c r="U913" s="75">
        <v>61</v>
      </c>
      <c r="V913">
        <f>11/20</f>
        <v>0.55000000000000004</v>
      </c>
      <c r="W913">
        <v>671</v>
      </c>
      <c r="AA913" t="s">
        <v>4037</v>
      </c>
      <c r="AH913" s="16"/>
      <c r="AI913" t="s">
        <v>1375</v>
      </c>
    </row>
    <row r="914" spans="1:35" x14ac:dyDescent="0.25">
      <c r="A914" t="s">
        <v>4073</v>
      </c>
      <c r="B914" s="1">
        <v>12</v>
      </c>
      <c r="C914" t="s">
        <v>4046</v>
      </c>
      <c r="D914">
        <v>11770554</v>
      </c>
      <c r="E914" t="s">
        <v>4068</v>
      </c>
      <c r="F914" t="s">
        <v>1363</v>
      </c>
      <c r="G914" t="s">
        <v>1391</v>
      </c>
      <c r="H914" s="3" t="s">
        <v>4069</v>
      </c>
      <c r="I914">
        <v>2020</v>
      </c>
      <c r="J914" s="15" t="s">
        <v>1618</v>
      </c>
      <c r="K914">
        <v>2020</v>
      </c>
      <c r="L914" t="s">
        <v>1394</v>
      </c>
      <c r="M914" t="s">
        <v>4058</v>
      </c>
      <c r="N914" t="s">
        <v>4070</v>
      </c>
      <c r="O914" t="s">
        <v>1388</v>
      </c>
      <c r="P914" t="s">
        <v>2705</v>
      </c>
      <c r="Q914">
        <f t="shared" si="18"/>
        <v>61</v>
      </c>
      <c r="R914" t="s">
        <v>1879</v>
      </c>
      <c r="S914" t="s">
        <v>1880</v>
      </c>
      <c r="T914" t="s">
        <v>3300</v>
      </c>
      <c r="U914" s="75">
        <v>61</v>
      </c>
      <c r="V914">
        <f>8/20</f>
        <v>0.4</v>
      </c>
      <c r="W914">
        <v>488</v>
      </c>
      <c r="AA914" t="s">
        <v>4037</v>
      </c>
      <c r="AH914" s="16"/>
      <c r="AI914" t="s">
        <v>1375</v>
      </c>
    </row>
    <row r="915" spans="1:35" x14ac:dyDescent="0.25">
      <c r="A915" t="s">
        <v>4074</v>
      </c>
      <c r="B915" s="1">
        <v>12</v>
      </c>
      <c r="C915" t="s">
        <v>4046</v>
      </c>
      <c r="D915">
        <v>11770554</v>
      </c>
      <c r="E915" t="s">
        <v>4068</v>
      </c>
      <c r="F915" t="s">
        <v>1363</v>
      </c>
      <c r="G915" t="s">
        <v>1391</v>
      </c>
      <c r="H915" s="3" t="s">
        <v>4069</v>
      </c>
      <c r="I915">
        <v>2020</v>
      </c>
      <c r="J915" s="15" t="s">
        <v>1618</v>
      </c>
      <c r="K915">
        <v>2020</v>
      </c>
      <c r="L915" t="s">
        <v>1394</v>
      </c>
      <c r="M915" t="s">
        <v>4058</v>
      </c>
      <c r="N915" t="s">
        <v>4070</v>
      </c>
      <c r="O915" t="s">
        <v>1388</v>
      </c>
      <c r="P915" t="s">
        <v>2705</v>
      </c>
      <c r="Q915">
        <f t="shared" si="18"/>
        <v>61</v>
      </c>
      <c r="R915" t="s">
        <v>2102</v>
      </c>
      <c r="S915" t="s">
        <v>2103</v>
      </c>
      <c r="T915" t="s">
        <v>3300</v>
      </c>
      <c r="U915" s="75">
        <v>61</v>
      </c>
      <c r="V915">
        <f>6.5/20</f>
        <v>0.32500000000000001</v>
      </c>
      <c r="W915">
        <v>396.5</v>
      </c>
      <c r="AA915" t="s">
        <v>4037</v>
      </c>
      <c r="AH915" s="16"/>
      <c r="AI915" t="s">
        <v>1375</v>
      </c>
    </row>
    <row r="916" spans="1:35" x14ac:dyDescent="0.25">
      <c r="A916" t="s">
        <v>4075</v>
      </c>
      <c r="B916" s="1">
        <v>12</v>
      </c>
      <c r="C916" t="s">
        <v>4046</v>
      </c>
      <c r="D916">
        <v>11770554</v>
      </c>
      <c r="E916" t="s">
        <v>4068</v>
      </c>
      <c r="F916" t="s">
        <v>1363</v>
      </c>
      <c r="G916" t="s">
        <v>1391</v>
      </c>
      <c r="H916" s="3" t="s">
        <v>4069</v>
      </c>
      <c r="I916">
        <v>2020</v>
      </c>
      <c r="J916" s="15" t="s">
        <v>1618</v>
      </c>
      <c r="K916">
        <v>2020</v>
      </c>
      <c r="L916" t="s">
        <v>1394</v>
      </c>
      <c r="M916" t="s">
        <v>4058</v>
      </c>
      <c r="N916" t="s">
        <v>4070</v>
      </c>
      <c r="O916" t="s">
        <v>1388</v>
      </c>
      <c r="P916" t="s">
        <v>2705</v>
      </c>
      <c r="Q916">
        <f t="shared" si="18"/>
        <v>61</v>
      </c>
      <c r="R916" t="s">
        <v>3345</v>
      </c>
      <c r="S916" t="s">
        <v>3346</v>
      </c>
      <c r="T916" t="s">
        <v>3300</v>
      </c>
      <c r="U916" s="75">
        <v>61</v>
      </c>
      <c r="V916">
        <f>7.15/20</f>
        <v>0.35750000000000004</v>
      </c>
      <c r="W916">
        <v>436.15</v>
      </c>
      <c r="AA916" t="s">
        <v>4037</v>
      </c>
      <c r="AH916" s="16"/>
      <c r="AI916" t="s">
        <v>1375</v>
      </c>
    </row>
    <row r="917" spans="1:35" x14ac:dyDescent="0.25">
      <c r="A917" t="s">
        <v>4076</v>
      </c>
      <c r="B917" s="1">
        <v>12</v>
      </c>
      <c r="C917" t="s">
        <v>4027</v>
      </c>
      <c r="D917">
        <v>11984104</v>
      </c>
      <c r="E917" t="s">
        <v>4077</v>
      </c>
      <c r="F917" t="s">
        <v>1363</v>
      </c>
      <c r="G917" t="s">
        <v>1391</v>
      </c>
      <c r="H917" s="3" t="s">
        <v>1406</v>
      </c>
      <c r="I917">
        <v>2020</v>
      </c>
      <c r="J917" s="15" t="s">
        <v>1523</v>
      </c>
      <c r="K917">
        <v>2020</v>
      </c>
      <c r="L917" t="s">
        <v>1394</v>
      </c>
      <c r="M917" t="s">
        <v>4031</v>
      </c>
      <c r="N917" t="s">
        <v>4078</v>
      </c>
      <c r="O917" t="s">
        <v>1408</v>
      </c>
      <c r="P917" t="s">
        <v>4036</v>
      </c>
      <c r="Q917">
        <f t="shared" si="18"/>
        <v>201</v>
      </c>
      <c r="R917" t="s">
        <v>3345</v>
      </c>
      <c r="S917" t="s">
        <v>3346</v>
      </c>
      <c r="T917" t="s">
        <v>3300</v>
      </c>
      <c r="U917" s="75">
        <v>201</v>
      </c>
      <c r="V917">
        <f>7.1/20</f>
        <v>0.35499999999999998</v>
      </c>
      <c r="W917">
        <v>1427.1</v>
      </c>
      <c r="AA917" t="s">
        <v>4037</v>
      </c>
      <c r="AH917" s="16"/>
      <c r="AI917" t="s">
        <v>1375</v>
      </c>
    </row>
    <row r="918" spans="1:35" x14ac:dyDescent="0.25">
      <c r="A918" t="s">
        <v>4079</v>
      </c>
      <c r="B918" s="1">
        <v>12</v>
      </c>
      <c r="C918" t="s">
        <v>4027</v>
      </c>
      <c r="D918">
        <v>11984104</v>
      </c>
      <c r="E918" t="s">
        <v>4077</v>
      </c>
      <c r="F918" t="s">
        <v>1363</v>
      </c>
      <c r="G918" t="s">
        <v>1391</v>
      </c>
      <c r="H918" s="3" t="s">
        <v>1406</v>
      </c>
      <c r="I918">
        <v>2020</v>
      </c>
      <c r="J918" s="15" t="s">
        <v>1523</v>
      </c>
      <c r="K918">
        <v>2020</v>
      </c>
      <c r="L918" t="s">
        <v>1394</v>
      </c>
      <c r="M918" t="s">
        <v>4031</v>
      </c>
      <c r="N918" t="s">
        <v>4078</v>
      </c>
      <c r="O918" t="s">
        <v>1408</v>
      </c>
      <c r="P918" t="s">
        <v>4036</v>
      </c>
      <c r="Q918">
        <f t="shared" si="18"/>
        <v>201</v>
      </c>
      <c r="R918" t="s">
        <v>2102</v>
      </c>
      <c r="S918" t="s">
        <v>2103</v>
      </c>
      <c r="T918" t="s">
        <v>3300</v>
      </c>
      <c r="U918" s="75">
        <v>201</v>
      </c>
      <c r="V918">
        <f>7.5/20</f>
        <v>0.375</v>
      </c>
      <c r="W918">
        <v>1507.5</v>
      </c>
      <c r="AA918" t="s">
        <v>4037</v>
      </c>
      <c r="AH918" s="16"/>
      <c r="AI918" t="s">
        <v>1375</v>
      </c>
    </row>
    <row r="919" spans="1:35" x14ac:dyDescent="0.25">
      <c r="A919" t="s">
        <v>4080</v>
      </c>
      <c r="B919" s="1">
        <v>12</v>
      </c>
      <c r="C919" t="s">
        <v>4027</v>
      </c>
      <c r="D919">
        <v>11758864</v>
      </c>
      <c r="E919" t="s">
        <v>4035</v>
      </c>
      <c r="F919" t="s">
        <v>1363</v>
      </c>
      <c r="G919" t="s">
        <v>1391</v>
      </c>
      <c r="H919" s="3" t="s">
        <v>1617</v>
      </c>
      <c r="I919">
        <v>2020</v>
      </c>
      <c r="J919" s="15" t="s">
        <v>1618</v>
      </c>
      <c r="K919">
        <v>2020</v>
      </c>
      <c r="L919" t="s">
        <v>1394</v>
      </c>
      <c r="M919" t="s">
        <v>4031</v>
      </c>
      <c r="N919" t="s">
        <v>4078</v>
      </c>
      <c r="O919" t="s">
        <v>1388</v>
      </c>
      <c r="P919" t="s">
        <v>4036</v>
      </c>
      <c r="Q919">
        <f t="shared" si="18"/>
        <v>620</v>
      </c>
      <c r="R919" t="s">
        <v>3345</v>
      </c>
      <c r="S919" t="s">
        <v>3346</v>
      </c>
      <c r="T919" t="s">
        <v>3300</v>
      </c>
      <c r="U919" s="75">
        <v>620</v>
      </c>
      <c r="V919">
        <f>7.15/20</f>
        <v>0.35750000000000004</v>
      </c>
      <c r="W919">
        <v>4433</v>
      </c>
      <c r="AA919" t="s">
        <v>4037</v>
      </c>
      <c r="AH919" s="16"/>
      <c r="AI919" t="s">
        <v>1375</v>
      </c>
    </row>
    <row r="920" spans="1:35" x14ac:dyDescent="0.25">
      <c r="A920" t="s">
        <v>4081</v>
      </c>
      <c r="B920" s="1">
        <v>12</v>
      </c>
      <c r="C920" t="s">
        <v>4027</v>
      </c>
      <c r="D920">
        <v>11758864</v>
      </c>
      <c r="E920" t="s">
        <v>4035</v>
      </c>
      <c r="F920" t="s">
        <v>1363</v>
      </c>
      <c r="G920" t="s">
        <v>1391</v>
      </c>
      <c r="H920" s="3" t="s">
        <v>1617</v>
      </c>
      <c r="I920">
        <v>2020</v>
      </c>
      <c r="J920" s="15" t="s">
        <v>1618</v>
      </c>
      <c r="K920">
        <v>2020</v>
      </c>
      <c r="L920" t="s">
        <v>1394</v>
      </c>
      <c r="M920" t="s">
        <v>4031</v>
      </c>
      <c r="N920" t="s">
        <v>4078</v>
      </c>
      <c r="O920" t="s">
        <v>1388</v>
      </c>
      <c r="P920" t="s">
        <v>4036</v>
      </c>
      <c r="Q920">
        <f t="shared" si="18"/>
        <v>620</v>
      </c>
      <c r="R920" t="s">
        <v>2102</v>
      </c>
      <c r="S920" t="s">
        <v>2103</v>
      </c>
      <c r="T920" t="s">
        <v>3300</v>
      </c>
      <c r="U920" s="75">
        <v>620</v>
      </c>
      <c r="V920">
        <f>6.5/20</f>
        <v>0.32500000000000001</v>
      </c>
      <c r="W920">
        <v>4030</v>
      </c>
      <c r="AA920" t="s">
        <v>4037</v>
      </c>
      <c r="AH920" s="16"/>
      <c r="AI920" t="s">
        <v>1375</v>
      </c>
    </row>
    <row r="921" spans="1:35" x14ac:dyDescent="0.25">
      <c r="A921" t="s">
        <v>4082</v>
      </c>
      <c r="B921" s="1">
        <v>12</v>
      </c>
      <c r="C921" t="s">
        <v>4046</v>
      </c>
      <c r="D921">
        <v>12853135</v>
      </c>
      <c r="E921" t="s">
        <v>4083</v>
      </c>
      <c r="F921" t="s">
        <v>1363</v>
      </c>
      <c r="G921" t="s">
        <v>1391</v>
      </c>
      <c r="H921" s="3" t="s">
        <v>2627</v>
      </c>
      <c r="I921">
        <v>2020</v>
      </c>
      <c r="J921" s="15" t="s">
        <v>4084</v>
      </c>
      <c r="K921">
        <v>2020</v>
      </c>
      <c r="L921" t="s">
        <v>1394</v>
      </c>
      <c r="M921" t="s">
        <v>4058</v>
      </c>
      <c r="N921" t="s">
        <v>4070</v>
      </c>
      <c r="O921" t="s">
        <v>1408</v>
      </c>
      <c r="P921" t="s">
        <v>2404</v>
      </c>
      <c r="Q921">
        <f t="shared" si="18"/>
        <v>1</v>
      </c>
      <c r="R921" t="s">
        <v>2102</v>
      </c>
      <c r="S921" t="s">
        <v>2103</v>
      </c>
      <c r="T921" t="s">
        <v>3300</v>
      </c>
      <c r="U921" s="75">
        <v>1</v>
      </c>
      <c r="V921">
        <f>8.5/20</f>
        <v>0.42499999999999999</v>
      </c>
      <c r="W921">
        <v>8.5</v>
      </c>
      <c r="AA921" t="s">
        <v>4037</v>
      </c>
      <c r="AH921" s="16"/>
      <c r="AI921" t="s">
        <v>1375</v>
      </c>
    </row>
    <row r="922" spans="1:35" x14ac:dyDescent="0.25">
      <c r="A922" t="s">
        <v>4085</v>
      </c>
      <c r="B922" s="1">
        <v>12</v>
      </c>
      <c r="C922" t="s">
        <v>4046</v>
      </c>
      <c r="D922">
        <v>12853135</v>
      </c>
      <c r="E922" t="s">
        <v>4083</v>
      </c>
      <c r="F922" t="s">
        <v>1363</v>
      </c>
      <c r="G922" t="s">
        <v>1391</v>
      </c>
      <c r="H922" s="3" t="s">
        <v>2627</v>
      </c>
      <c r="I922">
        <v>2020</v>
      </c>
      <c r="J922" s="15" t="s">
        <v>4084</v>
      </c>
      <c r="K922">
        <v>2020</v>
      </c>
      <c r="L922" t="s">
        <v>1394</v>
      </c>
      <c r="M922" t="s">
        <v>4058</v>
      </c>
      <c r="N922" t="s">
        <v>4070</v>
      </c>
      <c r="O922" t="s">
        <v>1408</v>
      </c>
      <c r="P922" t="s">
        <v>2404</v>
      </c>
      <c r="Q922">
        <f t="shared" si="18"/>
        <v>1</v>
      </c>
      <c r="R922" t="s">
        <v>4086</v>
      </c>
      <c r="S922" t="s">
        <v>4087</v>
      </c>
      <c r="T922" t="s">
        <v>3300</v>
      </c>
      <c r="U922" s="75">
        <v>1</v>
      </c>
      <c r="V922">
        <f>12.75/10</f>
        <v>1.2749999999999999</v>
      </c>
      <c r="W922">
        <v>12.75</v>
      </c>
      <c r="AA922" t="s">
        <v>4037</v>
      </c>
      <c r="AH922" s="16"/>
      <c r="AI922" t="s">
        <v>1375</v>
      </c>
    </row>
    <row r="923" spans="1:35" x14ac:dyDescent="0.25">
      <c r="A923" t="s">
        <v>4088</v>
      </c>
      <c r="B923" s="1">
        <v>12</v>
      </c>
      <c r="C923" t="s">
        <v>4027</v>
      </c>
      <c r="D923">
        <v>12101753</v>
      </c>
      <c r="E923" t="s">
        <v>4089</v>
      </c>
      <c r="F923" t="s">
        <v>1363</v>
      </c>
      <c r="G923" t="s">
        <v>1391</v>
      </c>
      <c r="H923" s="3" t="s">
        <v>1416</v>
      </c>
      <c r="I923">
        <v>2020</v>
      </c>
      <c r="J923" s="15" t="s">
        <v>3936</v>
      </c>
      <c r="K923">
        <v>2020</v>
      </c>
      <c r="L923" t="s">
        <v>1394</v>
      </c>
      <c r="M923" t="s">
        <v>4031</v>
      </c>
      <c r="N923" t="s">
        <v>4078</v>
      </c>
      <c r="O923" t="s">
        <v>1408</v>
      </c>
      <c r="P923" t="s">
        <v>4036</v>
      </c>
      <c r="Q923">
        <f t="shared" si="18"/>
        <v>400</v>
      </c>
      <c r="R923" t="s">
        <v>3345</v>
      </c>
      <c r="S923" t="s">
        <v>3346</v>
      </c>
      <c r="T923" t="s">
        <v>3300</v>
      </c>
      <c r="U923" s="75">
        <v>400</v>
      </c>
      <c r="V923">
        <f>7.5/20</f>
        <v>0.375</v>
      </c>
      <c r="W923">
        <v>3000</v>
      </c>
      <c r="AA923" t="s">
        <v>4037</v>
      </c>
      <c r="AH923" s="16"/>
      <c r="AI923" t="s">
        <v>1375</v>
      </c>
    </row>
    <row r="924" spans="1:35" x14ac:dyDescent="0.25">
      <c r="A924" t="s">
        <v>4090</v>
      </c>
      <c r="B924" s="1">
        <v>12</v>
      </c>
      <c r="C924" t="s">
        <v>4027</v>
      </c>
      <c r="D924">
        <v>12080160</v>
      </c>
      <c r="E924" t="s">
        <v>4035</v>
      </c>
      <c r="F924" t="s">
        <v>1363</v>
      </c>
      <c r="G924" t="s">
        <v>1391</v>
      </c>
      <c r="H924" s="3" t="s">
        <v>1533</v>
      </c>
      <c r="I924">
        <v>2020</v>
      </c>
      <c r="J924" s="15" t="s">
        <v>1534</v>
      </c>
      <c r="K924">
        <v>2020</v>
      </c>
      <c r="L924" t="s">
        <v>1394</v>
      </c>
      <c r="M924" t="s">
        <v>4031</v>
      </c>
      <c r="N924" t="s">
        <v>4078</v>
      </c>
      <c r="O924" t="s">
        <v>1408</v>
      </c>
      <c r="P924" t="s">
        <v>1819</v>
      </c>
      <c r="Q924">
        <f t="shared" si="18"/>
        <v>990</v>
      </c>
      <c r="R924" t="s">
        <v>1879</v>
      </c>
      <c r="S924" t="s">
        <v>1880</v>
      </c>
      <c r="T924" t="s">
        <v>3300</v>
      </c>
      <c r="U924" s="75">
        <v>990</v>
      </c>
      <c r="V924">
        <f>8/20</f>
        <v>0.4</v>
      </c>
      <c r="W924">
        <v>7920</v>
      </c>
      <c r="AA924" t="s">
        <v>4037</v>
      </c>
      <c r="AH924" s="16"/>
      <c r="AI924" t="s">
        <v>1375</v>
      </c>
    </row>
    <row r="925" spans="1:35" x14ac:dyDescent="0.25">
      <c r="A925" t="s">
        <v>4091</v>
      </c>
      <c r="B925" s="1">
        <v>12</v>
      </c>
      <c r="C925" t="s">
        <v>4027</v>
      </c>
      <c r="D925">
        <v>12080160</v>
      </c>
      <c r="E925" t="s">
        <v>4035</v>
      </c>
      <c r="F925" t="s">
        <v>1363</v>
      </c>
      <c r="G925" t="s">
        <v>1391</v>
      </c>
      <c r="H925" s="3" t="s">
        <v>1533</v>
      </c>
      <c r="I925">
        <v>2020</v>
      </c>
      <c r="J925" s="15" t="s">
        <v>1534</v>
      </c>
      <c r="K925">
        <v>2020</v>
      </c>
      <c r="L925" t="s">
        <v>1394</v>
      </c>
      <c r="M925" t="s">
        <v>4031</v>
      </c>
      <c r="N925" t="s">
        <v>4078</v>
      </c>
      <c r="O925" t="s">
        <v>1408</v>
      </c>
      <c r="P925" t="s">
        <v>1819</v>
      </c>
      <c r="Q925">
        <f t="shared" si="18"/>
        <v>990</v>
      </c>
      <c r="R925" t="s">
        <v>3345</v>
      </c>
      <c r="S925" t="s">
        <v>3346</v>
      </c>
      <c r="T925" t="s">
        <v>3300</v>
      </c>
      <c r="U925" s="75">
        <v>990</v>
      </c>
      <c r="V925">
        <f>7.15/20</f>
        <v>0.35750000000000004</v>
      </c>
      <c r="W925">
        <v>7078.5</v>
      </c>
      <c r="AA925" t="s">
        <v>4037</v>
      </c>
      <c r="AH925" s="16"/>
      <c r="AI925" t="s">
        <v>1375</v>
      </c>
    </row>
    <row r="926" spans="1:35" x14ac:dyDescent="0.25">
      <c r="A926" t="s">
        <v>4092</v>
      </c>
      <c r="B926" s="1">
        <v>12</v>
      </c>
      <c r="C926" t="s">
        <v>4046</v>
      </c>
      <c r="D926">
        <v>14434431</v>
      </c>
      <c r="E926" t="s">
        <v>4093</v>
      </c>
      <c r="F926" t="s">
        <v>1363</v>
      </c>
      <c r="G926" t="s">
        <v>1391</v>
      </c>
      <c r="H926" s="3" t="s">
        <v>4094</v>
      </c>
      <c r="I926">
        <v>2021</v>
      </c>
      <c r="J926" s="15" t="s">
        <v>3224</v>
      </c>
      <c r="K926">
        <v>2021</v>
      </c>
      <c r="L926" t="s">
        <v>1394</v>
      </c>
      <c r="M926" t="s">
        <v>4048</v>
      </c>
      <c r="N926" t="s">
        <v>4070</v>
      </c>
      <c r="O926" t="s">
        <v>1408</v>
      </c>
      <c r="P926" t="s">
        <v>2404</v>
      </c>
      <c r="Q926">
        <f t="shared" si="18"/>
        <v>20</v>
      </c>
      <c r="R926" t="s">
        <v>2102</v>
      </c>
      <c r="S926" t="s">
        <v>2103</v>
      </c>
      <c r="T926" t="s">
        <v>3300</v>
      </c>
      <c r="U926" s="75">
        <v>20</v>
      </c>
      <c r="V926">
        <f>8.5/20</f>
        <v>0.42499999999999999</v>
      </c>
      <c r="W926">
        <v>170</v>
      </c>
      <c r="AA926" t="s">
        <v>4037</v>
      </c>
      <c r="AH926" s="16"/>
      <c r="AI926" t="s">
        <v>1375</v>
      </c>
    </row>
    <row r="927" spans="1:35" x14ac:dyDescent="0.25">
      <c r="A927" t="s">
        <v>4095</v>
      </c>
      <c r="B927" s="1">
        <v>12</v>
      </c>
      <c r="C927" t="s">
        <v>4027</v>
      </c>
      <c r="D927">
        <v>14935627</v>
      </c>
      <c r="E927" t="s">
        <v>4096</v>
      </c>
      <c r="F927" t="s">
        <v>1363</v>
      </c>
      <c r="G927" t="s">
        <v>1391</v>
      </c>
      <c r="H927" s="3" t="s">
        <v>4097</v>
      </c>
      <c r="I927">
        <v>2021</v>
      </c>
      <c r="J927" s="15" t="s">
        <v>1366</v>
      </c>
      <c r="K927">
        <v>2021</v>
      </c>
      <c r="L927" t="s">
        <v>1367</v>
      </c>
      <c r="M927" t="s">
        <v>4031</v>
      </c>
      <c r="N927" t="s">
        <v>4032</v>
      </c>
      <c r="O927" t="s">
        <v>1370</v>
      </c>
      <c r="P927" t="s">
        <v>4036</v>
      </c>
      <c r="Q927">
        <f t="shared" si="18"/>
        <v>10</v>
      </c>
      <c r="R927" t="s">
        <v>2369</v>
      </c>
      <c r="S927" t="s">
        <v>2370</v>
      </c>
      <c r="T927" t="s">
        <v>3300</v>
      </c>
      <c r="U927" s="75">
        <v>10</v>
      </c>
      <c r="V927">
        <f>7/20</f>
        <v>0.35</v>
      </c>
      <c r="W927">
        <v>70</v>
      </c>
      <c r="AA927" t="s">
        <v>4037</v>
      </c>
      <c r="AH927" s="16"/>
      <c r="AI927" t="s">
        <v>1375</v>
      </c>
    </row>
    <row r="928" spans="1:35" x14ac:dyDescent="0.25">
      <c r="A928" t="s">
        <v>4098</v>
      </c>
      <c r="B928" s="1">
        <v>12</v>
      </c>
      <c r="C928" t="s">
        <v>4027</v>
      </c>
      <c r="D928">
        <v>13766201</v>
      </c>
      <c r="E928" t="s">
        <v>4099</v>
      </c>
      <c r="F928" t="s">
        <v>1363</v>
      </c>
      <c r="G928" t="s">
        <v>1364</v>
      </c>
      <c r="H928" s="3" t="s">
        <v>4100</v>
      </c>
      <c r="I928">
        <v>2020</v>
      </c>
      <c r="J928" s="15" t="s">
        <v>4101</v>
      </c>
      <c r="K928">
        <v>2020</v>
      </c>
      <c r="L928" t="s">
        <v>1367</v>
      </c>
      <c r="M928" t="s">
        <v>4031</v>
      </c>
      <c r="N928" t="s">
        <v>4032</v>
      </c>
      <c r="O928" t="s">
        <v>1388</v>
      </c>
      <c r="P928" t="s">
        <v>1819</v>
      </c>
      <c r="Q928">
        <f t="shared" si="18"/>
        <v>1600</v>
      </c>
      <c r="R928" t="s">
        <v>2476</v>
      </c>
      <c r="S928" t="s">
        <v>2477</v>
      </c>
      <c r="T928" t="s">
        <v>3300</v>
      </c>
      <c r="U928" s="75">
        <v>1600</v>
      </c>
      <c r="V928">
        <f>27.8/10</f>
        <v>2.7800000000000002</v>
      </c>
      <c r="W928">
        <v>44480</v>
      </c>
      <c r="AA928" t="s">
        <v>4037</v>
      </c>
      <c r="AH928" s="16"/>
      <c r="AI928" t="s">
        <v>1375</v>
      </c>
    </row>
    <row r="929" spans="1:35" x14ac:dyDescent="0.25">
      <c r="A929" t="s">
        <v>4102</v>
      </c>
      <c r="B929" s="1">
        <v>12</v>
      </c>
      <c r="C929" t="s">
        <v>4027</v>
      </c>
      <c r="D929">
        <v>14573091</v>
      </c>
      <c r="E929" t="s">
        <v>4103</v>
      </c>
      <c r="F929" t="s">
        <v>1363</v>
      </c>
      <c r="G929" t="s">
        <v>1391</v>
      </c>
      <c r="H929" s="3" t="s">
        <v>4104</v>
      </c>
      <c r="I929">
        <v>2021</v>
      </c>
      <c r="J929" s="15" t="s">
        <v>4105</v>
      </c>
      <c r="K929">
        <v>2021</v>
      </c>
      <c r="L929" t="s">
        <v>1394</v>
      </c>
      <c r="M929" t="s">
        <v>4031</v>
      </c>
      <c r="N929" t="s">
        <v>4078</v>
      </c>
      <c r="O929" t="s">
        <v>1408</v>
      </c>
      <c r="P929" t="s">
        <v>1819</v>
      </c>
      <c r="Q929">
        <f t="shared" si="18"/>
        <v>50</v>
      </c>
      <c r="R929" t="s">
        <v>3345</v>
      </c>
      <c r="S929" t="s">
        <v>3346</v>
      </c>
      <c r="T929" t="s">
        <v>3300</v>
      </c>
      <c r="U929" s="75">
        <v>50</v>
      </c>
      <c r="V929">
        <f>8/20</f>
        <v>0.4</v>
      </c>
      <c r="W929">
        <v>400</v>
      </c>
      <c r="AA929" t="s">
        <v>4037</v>
      </c>
      <c r="AH929" s="16"/>
      <c r="AI929" t="s">
        <v>1375</v>
      </c>
    </row>
    <row r="930" spans="1:35" x14ac:dyDescent="0.25">
      <c r="A930" t="s">
        <v>4106</v>
      </c>
      <c r="B930" s="1">
        <v>12</v>
      </c>
      <c r="C930" t="s">
        <v>4027</v>
      </c>
      <c r="D930">
        <v>14734796</v>
      </c>
      <c r="E930" t="s">
        <v>4107</v>
      </c>
      <c r="F930" t="s">
        <v>1363</v>
      </c>
      <c r="G930" t="s">
        <v>1364</v>
      </c>
      <c r="H930" s="3" t="s">
        <v>1386</v>
      </c>
      <c r="I930">
        <v>2021</v>
      </c>
      <c r="J930" s="15" t="s">
        <v>2681</v>
      </c>
      <c r="K930">
        <v>2021</v>
      </c>
      <c r="L930" t="s">
        <v>1394</v>
      </c>
      <c r="M930" t="s">
        <v>4031</v>
      </c>
      <c r="N930" t="s">
        <v>4078</v>
      </c>
      <c r="O930" t="s">
        <v>1408</v>
      </c>
      <c r="P930" t="s">
        <v>4036</v>
      </c>
      <c r="Q930">
        <f t="shared" si="18"/>
        <v>1942</v>
      </c>
      <c r="R930" t="s">
        <v>3345</v>
      </c>
      <c r="S930" t="s">
        <v>3346</v>
      </c>
      <c r="T930" t="s">
        <v>3300</v>
      </c>
      <c r="U930" s="75">
        <v>1942</v>
      </c>
      <c r="V930">
        <f>10/20</f>
        <v>0.5</v>
      </c>
      <c r="W930">
        <v>19420</v>
      </c>
      <c r="AA930" t="s">
        <v>4037</v>
      </c>
      <c r="AH930" s="16"/>
      <c r="AI930" t="s">
        <v>1375</v>
      </c>
    </row>
    <row r="931" spans="1:35" x14ac:dyDescent="0.25">
      <c r="A931" t="s">
        <v>4108</v>
      </c>
      <c r="B931" s="1">
        <v>12</v>
      </c>
      <c r="C931" t="s">
        <v>4046</v>
      </c>
      <c r="D931">
        <v>15548295</v>
      </c>
      <c r="E931" t="s">
        <v>4109</v>
      </c>
      <c r="F931" t="s">
        <v>1363</v>
      </c>
      <c r="G931" t="s">
        <v>1391</v>
      </c>
      <c r="H931" s="3" t="s">
        <v>1922</v>
      </c>
      <c r="I931">
        <v>2021</v>
      </c>
      <c r="J931" s="15" t="s">
        <v>1464</v>
      </c>
      <c r="K931">
        <v>2021</v>
      </c>
      <c r="L931" t="s">
        <v>1394</v>
      </c>
      <c r="M931" t="s">
        <v>4048</v>
      </c>
      <c r="N931" t="s">
        <v>4070</v>
      </c>
      <c r="O931" t="s">
        <v>1408</v>
      </c>
      <c r="P931" t="s">
        <v>2404</v>
      </c>
      <c r="Q931">
        <f t="shared" si="18"/>
        <v>2780</v>
      </c>
      <c r="R931" t="s">
        <v>3345</v>
      </c>
      <c r="S931" t="s">
        <v>3346</v>
      </c>
      <c r="T931" t="s">
        <v>3300</v>
      </c>
      <c r="U931" s="75">
        <v>2780</v>
      </c>
      <c r="V931">
        <f>8/20</f>
        <v>0.4</v>
      </c>
      <c r="W931">
        <v>22240</v>
      </c>
      <c r="AA931" t="s">
        <v>4037</v>
      </c>
      <c r="AH931" s="16"/>
      <c r="AI931" t="s">
        <v>1375</v>
      </c>
    </row>
    <row r="932" spans="1:35" x14ac:dyDescent="0.25">
      <c r="A932" t="s">
        <v>4110</v>
      </c>
      <c r="B932" s="1">
        <v>12</v>
      </c>
      <c r="C932" t="s">
        <v>4027</v>
      </c>
      <c r="D932">
        <v>15944808</v>
      </c>
      <c r="E932" t="s">
        <v>4111</v>
      </c>
      <c r="F932" t="s">
        <v>1363</v>
      </c>
      <c r="G932" t="s">
        <v>1391</v>
      </c>
      <c r="H932" s="3" t="s">
        <v>4112</v>
      </c>
      <c r="I932">
        <v>2021</v>
      </c>
      <c r="J932" s="15" t="s">
        <v>4113</v>
      </c>
      <c r="K932">
        <v>2021</v>
      </c>
      <c r="L932" t="s">
        <v>1394</v>
      </c>
      <c r="M932" t="s">
        <v>4031</v>
      </c>
      <c r="N932" t="s">
        <v>4078</v>
      </c>
      <c r="O932" t="s">
        <v>1408</v>
      </c>
      <c r="P932" t="s">
        <v>1819</v>
      </c>
      <c r="Q932">
        <f t="shared" si="18"/>
        <v>240</v>
      </c>
      <c r="R932" t="s">
        <v>3345</v>
      </c>
      <c r="S932" t="s">
        <v>3346</v>
      </c>
      <c r="T932" t="s">
        <v>3300</v>
      </c>
      <c r="U932" s="75">
        <v>240</v>
      </c>
      <c r="V932">
        <f t="shared" ref="V932:V934" si="20">10/20</f>
        <v>0.5</v>
      </c>
      <c r="W932">
        <v>2400</v>
      </c>
      <c r="AA932" t="s">
        <v>4037</v>
      </c>
      <c r="AH932" s="16"/>
      <c r="AI932" t="s">
        <v>1375</v>
      </c>
    </row>
    <row r="933" spans="1:35" x14ac:dyDescent="0.25">
      <c r="A933" t="s">
        <v>4114</v>
      </c>
      <c r="B933" s="1">
        <v>12</v>
      </c>
      <c r="C933" t="s">
        <v>4046</v>
      </c>
      <c r="D933">
        <v>15863093</v>
      </c>
      <c r="E933" t="s">
        <v>4109</v>
      </c>
      <c r="F933" t="s">
        <v>1363</v>
      </c>
      <c r="G933" t="s">
        <v>1391</v>
      </c>
      <c r="H933" s="3" t="s">
        <v>3541</v>
      </c>
      <c r="I933">
        <v>2021</v>
      </c>
      <c r="J933" s="15" t="s">
        <v>3542</v>
      </c>
      <c r="K933">
        <v>2021</v>
      </c>
      <c r="L933" t="s">
        <v>1394</v>
      </c>
      <c r="M933" t="s">
        <v>4048</v>
      </c>
      <c r="N933" t="s">
        <v>4070</v>
      </c>
      <c r="O933" t="s">
        <v>1408</v>
      </c>
      <c r="P933" t="s">
        <v>2705</v>
      </c>
      <c r="Q933">
        <f t="shared" si="18"/>
        <v>2780</v>
      </c>
      <c r="R933" t="s">
        <v>3345</v>
      </c>
      <c r="S933" t="s">
        <v>3346</v>
      </c>
      <c r="T933" t="s">
        <v>3300</v>
      </c>
      <c r="U933" s="75">
        <v>2780</v>
      </c>
      <c r="V933">
        <f t="shared" si="20"/>
        <v>0.5</v>
      </c>
      <c r="W933">
        <v>27800</v>
      </c>
      <c r="AA933" t="s">
        <v>4037</v>
      </c>
      <c r="AH933" s="16"/>
      <c r="AI933" t="s">
        <v>1375</v>
      </c>
    </row>
    <row r="934" spans="1:35" x14ac:dyDescent="0.25">
      <c r="A934" t="s">
        <v>4115</v>
      </c>
      <c r="B934" s="1">
        <v>12</v>
      </c>
      <c r="C934" t="s">
        <v>4046</v>
      </c>
      <c r="D934">
        <v>16140087</v>
      </c>
      <c r="E934" t="s">
        <v>4116</v>
      </c>
      <c r="F934" t="s">
        <v>1363</v>
      </c>
      <c r="G934" t="s">
        <v>1391</v>
      </c>
      <c r="H934" s="3" t="s">
        <v>1758</v>
      </c>
      <c r="I934">
        <v>2022</v>
      </c>
      <c r="J934" s="15" t="s">
        <v>1759</v>
      </c>
      <c r="K934">
        <v>2022</v>
      </c>
      <c r="L934" t="s">
        <v>1367</v>
      </c>
      <c r="M934" t="s">
        <v>4048</v>
      </c>
      <c r="N934" t="s">
        <v>4070</v>
      </c>
      <c r="O934" t="s">
        <v>1370</v>
      </c>
      <c r="P934" t="s">
        <v>2705</v>
      </c>
      <c r="Q934">
        <f t="shared" si="18"/>
        <v>2700</v>
      </c>
      <c r="R934" t="s">
        <v>3345</v>
      </c>
      <c r="S934" t="s">
        <v>3346</v>
      </c>
      <c r="T934" t="s">
        <v>3300</v>
      </c>
      <c r="U934" s="75">
        <v>2700</v>
      </c>
      <c r="V934">
        <f t="shared" si="20"/>
        <v>0.5</v>
      </c>
      <c r="W934">
        <v>27000</v>
      </c>
      <c r="AA934" t="s">
        <v>4037</v>
      </c>
      <c r="AH934" s="16"/>
      <c r="AI934" t="s">
        <v>1375</v>
      </c>
    </row>
    <row r="935" spans="1:35" x14ac:dyDescent="0.25">
      <c r="A935" t="s">
        <v>4117</v>
      </c>
      <c r="B935" s="1">
        <v>12</v>
      </c>
      <c r="C935" t="s">
        <v>4046</v>
      </c>
      <c r="D935">
        <v>16341406</v>
      </c>
      <c r="E935" t="s">
        <v>4118</v>
      </c>
      <c r="F935" t="s">
        <v>1363</v>
      </c>
      <c r="G935" t="s">
        <v>1391</v>
      </c>
      <c r="H935" s="3" t="s">
        <v>3592</v>
      </c>
      <c r="I935">
        <v>2022</v>
      </c>
      <c r="J935" s="15" t="s">
        <v>3593</v>
      </c>
      <c r="K935">
        <v>2022</v>
      </c>
      <c r="L935" t="s">
        <v>1367</v>
      </c>
      <c r="M935" t="s">
        <v>4048</v>
      </c>
      <c r="N935" t="s">
        <v>4070</v>
      </c>
      <c r="O935" t="s">
        <v>1408</v>
      </c>
      <c r="P935" t="s">
        <v>2705</v>
      </c>
      <c r="Q935">
        <f t="shared" si="18"/>
        <v>32</v>
      </c>
      <c r="R935" t="s">
        <v>3345</v>
      </c>
      <c r="S935" t="s">
        <v>3346</v>
      </c>
      <c r="T935" t="s">
        <v>3300</v>
      </c>
      <c r="U935" s="75">
        <v>32</v>
      </c>
      <c r="V935">
        <f>8/20</f>
        <v>0.4</v>
      </c>
      <c r="W935">
        <v>256</v>
      </c>
      <c r="AA935" t="s">
        <v>4037</v>
      </c>
      <c r="AH935" s="16"/>
      <c r="AI935" t="s">
        <v>1375</v>
      </c>
    </row>
    <row r="936" spans="1:35" x14ac:dyDescent="0.25">
      <c r="A936" t="s">
        <v>4119</v>
      </c>
      <c r="B936" s="1">
        <v>12</v>
      </c>
      <c r="C936" t="s">
        <v>4046</v>
      </c>
      <c r="D936">
        <v>16353072</v>
      </c>
      <c r="E936" t="s">
        <v>4120</v>
      </c>
      <c r="F936" t="s">
        <v>1363</v>
      </c>
      <c r="G936" t="s">
        <v>1391</v>
      </c>
      <c r="H936" s="3" t="s">
        <v>4121</v>
      </c>
      <c r="I936">
        <v>2022</v>
      </c>
      <c r="J936" s="15" t="s">
        <v>3597</v>
      </c>
      <c r="K936">
        <v>2022</v>
      </c>
      <c r="L936" t="s">
        <v>1367</v>
      </c>
      <c r="M936" t="s">
        <v>4048</v>
      </c>
      <c r="N936" t="s">
        <v>4070</v>
      </c>
      <c r="O936" t="s">
        <v>1370</v>
      </c>
      <c r="P936" t="s">
        <v>2404</v>
      </c>
      <c r="Q936">
        <f t="shared" si="18"/>
        <v>95</v>
      </c>
      <c r="R936" t="s">
        <v>2102</v>
      </c>
      <c r="S936" t="s">
        <v>2103</v>
      </c>
      <c r="T936" t="s">
        <v>3300</v>
      </c>
      <c r="U936" s="75">
        <v>95</v>
      </c>
      <c r="V936">
        <f>14.96/10</f>
        <v>1.496</v>
      </c>
      <c r="W936">
        <v>1421.2</v>
      </c>
      <c r="AA936" t="s">
        <v>4037</v>
      </c>
      <c r="AH936" s="16"/>
      <c r="AI936" t="s">
        <v>1375</v>
      </c>
    </row>
    <row r="937" spans="1:35" x14ac:dyDescent="0.25">
      <c r="A937" t="s">
        <v>4122</v>
      </c>
      <c r="B937" s="1">
        <v>12</v>
      </c>
      <c r="C937" t="s">
        <v>4046</v>
      </c>
      <c r="D937">
        <v>16557646</v>
      </c>
      <c r="E937" t="s">
        <v>4047</v>
      </c>
      <c r="F937" t="s">
        <v>1363</v>
      </c>
      <c r="G937" t="s">
        <v>1391</v>
      </c>
      <c r="H937" s="3" t="s">
        <v>4123</v>
      </c>
      <c r="I937">
        <v>2022</v>
      </c>
      <c r="J937" s="15" t="s">
        <v>2143</v>
      </c>
      <c r="K937">
        <v>2022</v>
      </c>
      <c r="L937" t="s">
        <v>1367</v>
      </c>
      <c r="M937" t="s">
        <v>4048</v>
      </c>
      <c r="N937" t="s">
        <v>4070</v>
      </c>
      <c r="O937" t="s">
        <v>1370</v>
      </c>
      <c r="P937" t="s">
        <v>2705</v>
      </c>
      <c r="Q937">
        <f t="shared" si="18"/>
        <v>634</v>
      </c>
      <c r="R937" t="s">
        <v>3345</v>
      </c>
      <c r="S937" t="s">
        <v>3346</v>
      </c>
      <c r="T937" t="s">
        <v>3300</v>
      </c>
      <c r="U937" s="75">
        <v>634</v>
      </c>
      <c r="V937">
        <f>8/20</f>
        <v>0.4</v>
      </c>
      <c r="W937">
        <v>5072</v>
      </c>
      <c r="AA937" t="s">
        <v>4037</v>
      </c>
      <c r="AH937" s="16"/>
      <c r="AI937" t="s">
        <v>1375</v>
      </c>
    </row>
    <row r="938" spans="1:35" x14ac:dyDescent="0.25">
      <c r="A938" t="s">
        <v>4124</v>
      </c>
      <c r="B938" s="1">
        <v>12</v>
      </c>
      <c r="C938" t="s">
        <v>4046</v>
      </c>
      <c r="D938">
        <v>16552946</v>
      </c>
      <c r="E938" t="s">
        <v>4039</v>
      </c>
      <c r="F938" t="s">
        <v>1363</v>
      </c>
      <c r="G938" t="s">
        <v>1391</v>
      </c>
      <c r="H938" s="3" t="s">
        <v>2125</v>
      </c>
      <c r="I938">
        <v>2022</v>
      </c>
      <c r="J938" s="15" t="s">
        <v>2126</v>
      </c>
      <c r="K938">
        <v>2022</v>
      </c>
      <c r="L938" t="s">
        <v>1367</v>
      </c>
      <c r="M938" t="s">
        <v>4048</v>
      </c>
      <c r="N938" t="s">
        <v>4070</v>
      </c>
      <c r="O938" t="s">
        <v>1370</v>
      </c>
      <c r="P938" t="s">
        <v>2705</v>
      </c>
      <c r="Q938">
        <f t="shared" si="18"/>
        <v>800</v>
      </c>
      <c r="R938" t="s">
        <v>3345</v>
      </c>
      <c r="S938" t="s">
        <v>3346</v>
      </c>
      <c r="T938" t="s">
        <v>3300</v>
      </c>
      <c r="U938" s="75">
        <v>800</v>
      </c>
      <c r="V938">
        <f>8/20</f>
        <v>0.4</v>
      </c>
      <c r="W938">
        <v>6400</v>
      </c>
      <c r="AA938" t="s">
        <v>4037</v>
      </c>
      <c r="AH938" s="16"/>
      <c r="AI938" t="s">
        <v>1375</v>
      </c>
    </row>
    <row r="939" spans="1:35" x14ac:dyDescent="0.25">
      <c r="A939" t="s">
        <v>4125</v>
      </c>
      <c r="B939" s="1">
        <v>12</v>
      </c>
      <c r="C939" t="s">
        <v>4027</v>
      </c>
      <c r="D939">
        <v>17099730</v>
      </c>
      <c r="E939" t="s">
        <v>4126</v>
      </c>
      <c r="F939" t="s">
        <v>1363</v>
      </c>
      <c r="G939" t="s">
        <v>1391</v>
      </c>
      <c r="H939" s="3" t="s">
        <v>1776</v>
      </c>
      <c r="I939">
        <v>2022</v>
      </c>
      <c r="J939" s="15" t="s">
        <v>4127</v>
      </c>
      <c r="K939">
        <v>2022</v>
      </c>
      <c r="L939" t="s">
        <v>1367</v>
      </c>
      <c r="M939" t="s">
        <v>4031</v>
      </c>
      <c r="N939" t="s">
        <v>4032</v>
      </c>
      <c r="O939" t="s">
        <v>1370</v>
      </c>
      <c r="P939" t="s">
        <v>1819</v>
      </c>
      <c r="Q939">
        <f t="shared" si="18"/>
        <v>520</v>
      </c>
      <c r="R939" t="s">
        <v>3345</v>
      </c>
      <c r="S939" t="s">
        <v>3346</v>
      </c>
      <c r="T939" t="s">
        <v>3300</v>
      </c>
      <c r="U939" s="75">
        <v>520</v>
      </c>
      <c r="V939">
        <f t="shared" ref="V939:V942" si="21">8/20</f>
        <v>0.4</v>
      </c>
      <c r="W939">
        <v>4160</v>
      </c>
      <c r="AA939" t="s">
        <v>4037</v>
      </c>
      <c r="AH939" s="16"/>
      <c r="AI939" t="s">
        <v>1375</v>
      </c>
    </row>
    <row r="940" spans="1:35" x14ac:dyDescent="0.25">
      <c r="A940" t="s">
        <v>4128</v>
      </c>
      <c r="B940" s="1">
        <v>12</v>
      </c>
      <c r="C940" t="s">
        <v>4027</v>
      </c>
      <c r="D940">
        <v>16688481</v>
      </c>
      <c r="E940" t="s">
        <v>4035</v>
      </c>
      <c r="F940" t="s">
        <v>1363</v>
      </c>
      <c r="G940" t="s">
        <v>1391</v>
      </c>
      <c r="H940" s="3" t="s">
        <v>4129</v>
      </c>
      <c r="I940">
        <v>2022</v>
      </c>
      <c r="J940" s="15" t="s">
        <v>3492</v>
      </c>
      <c r="K940">
        <v>2022</v>
      </c>
      <c r="L940" t="s">
        <v>1367</v>
      </c>
      <c r="M940" t="s">
        <v>4031</v>
      </c>
      <c r="N940" t="s">
        <v>4078</v>
      </c>
      <c r="O940" t="s">
        <v>1370</v>
      </c>
      <c r="P940" t="s">
        <v>4036</v>
      </c>
      <c r="Q940">
        <f t="shared" si="18"/>
        <v>1240</v>
      </c>
      <c r="R940" t="s">
        <v>3345</v>
      </c>
      <c r="S940" t="s">
        <v>3346</v>
      </c>
      <c r="T940" t="s">
        <v>3300</v>
      </c>
      <c r="U940" s="75">
        <v>1240</v>
      </c>
      <c r="V940">
        <f t="shared" si="21"/>
        <v>0.4</v>
      </c>
      <c r="W940">
        <v>9920</v>
      </c>
      <c r="AA940" t="s">
        <v>4037</v>
      </c>
      <c r="AH940" s="16"/>
      <c r="AI940" t="s">
        <v>1375</v>
      </c>
    </row>
    <row r="941" spans="1:35" x14ac:dyDescent="0.25">
      <c r="A941" t="s">
        <v>4130</v>
      </c>
      <c r="B941" s="1">
        <v>12</v>
      </c>
      <c r="C941" t="s">
        <v>4027</v>
      </c>
      <c r="D941">
        <v>16734084</v>
      </c>
      <c r="E941" t="s">
        <v>4131</v>
      </c>
      <c r="F941" t="s">
        <v>1363</v>
      </c>
      <c r="G941" t="s">
        <v>1364</v>
      </c>
      <c r="H941" s="3" t="s">
        <v>1473</v>
      </c>
      <c r="I941">
        <v>2022</v>
      </c>
      <c r="J941" s="15" t="s">
        <v>1474</v>
      </c>
      <c r="K941">
        <v>2022</v>
      </c>
      <c r="L941" t="s">
        <v>1367</v>
      </c>
      <c r="M941" t="s">
        <v>4031</v>
      </c>
      <c r="N941" t="s">
        <v>4078</v>
      </c>
      <c r="O941" t="s">
        <v>1370</v>
      </c>
      <c r="P941" t="s">
        <v>4036</v>
      </c>
      <c r="Q941">
        <f t="shared" si="18"/>
        <v>405</v>
      </c>
      <c r="R941" t="s">
        <v>3345</v>
      </c>
      <c r="S941" t="s">
        <v>3346</v>
      </c>
      <c r="T941" t="s">
        <v>3300</v>
      </c>
      <c r="U941" s="75">
        <v>405</v>
      </c>
      <c r="V941">
        <f t="shared" si="21"/>
        <v>0.4</v>
      </c>
      <c r="W941">
        <v>3240</v>
      </c>
      <c r="AA941" t="s">
        <v>4037</v>
      </c>
      <c r="AH941" s="16"/>
      <c r="AI941" t="s">
        <v>1375</v>
      </c>
    </row>
    <row r="942" spans="1:35" x14ac:dyDescent="0.25">
      <c r="A942" t="s">
        <v>4132</v>
      </c>
      <c r="B942" s="1">
        <v>12</v>
      </c>
      <c r="C942" t="s">
        <v>4046</v>
      </c>
      <c r="D942">
        <v>17194571</v>
      </c>
      <c r="E942" t="s">
        <v>4047</v>
      </c>
      <c r="F942" t="s">
        <v>1363</v>
      </c>
      <c r="G942" t="s">
        <v>1391</v>
      </c>
      <c r="H942" s="3" t="s">
        <v>2183</v>
      </c>
      <c r="I942">
        <v>2022</v>
      </c>
      <c r="J942" s="15" t="s">
        <v>1504</v>
      </c>
      <c r="K942">
        <v>2022</v>
      </c>
      <c r="L942" t="s">
        <v>1367</v>
      </c>
      <c r="M942" t="s">
        <v>4048</v>
      </c>
      <c r="N942" t="s">
        <v>4049</v>
      </c>
      <c r="O942" t="s">
        <v>1370</v>
      </c>
      <c r="P942" t="s">
        <v>2705</v>
      </c>
      <c r="Q942">
        <f t="shared" si="18"/>
        <v>691</v>
      </c>
      <c r="R942" t="s">
        <v>3345</v>
      </c>
      <c r="S942" t="s">
        <v>3346</v>
      </c>
      <c r="T942" t="s">
        <v>3300</v>
      </c>
      <c r="U942" s="75">
        <v>691</v>
      </c>
      <c r="V942">
        <f t="shared" si="21"/>
        <v>0.4</v>
      </c>
      <c r="W942">
        <v>5528</v>
      </c>
      <c r="AA942" t="s">
        <v>4037</v>
      </c>
      <c r="AH942" s="16"/>
      <c r="AI942" t="s">
        <v>1375</v>
      </c>
    </row>
    <row r="943" spans="1:35" x14ac:dyDescent="0.25">
      <c r="A943" t="s">
        <v>4133</v>
      </c>
      <c r="B943" s="1">
        <v>12</v>
      </c>
      <c r="C943" t="s">
        <v>4027</v>
      </c>
      <c r="D943">
        <v>17268974</v>
      </c>
      <c r="E943" t="s">
        <v>4134</v>
      </c>
      <c r="F943" t="s">
        <v>1363</v>
      </c>
      <c r="G943" t="s">
        <v>1391</v>
      </c>
      <c r="H943" s="3" t="s">
        <v>2161</v>
      </c>
      <c r="I943">
        <v>2022</v>
      </c>
      <c r="J943" s="15" t="s">
        <v>4135</v>
      </c>
      <c r="K943">
        <v>2022</v>
      </c>
      <c r="L943" t="s">
        <v>1367</v>
      </c>
      <c r="M943" t="s">
        <v>4031</v>
      </c>
      <c r="N943" t="s">
        <v>4032</v>
      </c>
      <c r="O943" t="s">
        <v>1370</v>
      </c>
      <c r="P943" t="s">
        <v>4036</v>
      </c>
      <c r="Q943">
        <f t="shared" si="18"/>
        <v>25</v>
      </c>
      <c r="R943" t="s">
        <v>2369</v>
      </c>
      <c r="S943" t="s">
        <v>2370</v>
      </c>
      <c r="T943" t="s">
        <v>3300</v>
      </c>
      <c r="U943" s="75">
        <v>25</v>
      </c>
      <c r="V943">
        <f>10/20</f>
        <v>0.5</v>
      </c>
      <c r="W943">
        <v>250</v>
      </c>
      <c r="AA943" t="s">
        <v>4037</v>
      </c>
      <c r="AH943" s="16"/>
      <c r="AI943" t="s">
        <v>1375</v>
      </c>
    </row>
    <row r="944" spans="1:35" x14ac:dyDescent="0.25">
      <c r="A944" t="s">
        <v>4136</v>
      </c>
      <c r="B944" s="1">
        <v>12</v>
      </c>
      <c r="C944" t="s">
        <v>4027</v>
      </c>
      <c r="D944">
        <v>17255686</v>
      </c>
      <c r="E944" t="s">
        <v>4137</v>
      </c>
      <c r="F944" t="s">
        <v>1363</v>
      </c>
      <c r="G944" t="s">
        <v>1364</v>
      </c>
      <c r="H944" s="3" t="s">
        <v>1483</v>
      </c>
      <c r="I944">
        <v>2022</v>
      </c>
      <c r="J944" s="15" t="s">
        <v>1487</v>
      </c>
      <c r="K944">
        <v>2022</v>
      </c>
      <c r="L944" t="s">
        <v>1367</v>
      </c>
      <c r="M944" t="s">
        <v>4031</v>
      </c>
      <c r="N944" t="s">
        <v>4032</v>
      </c>
      <c r="O944" t="s">
        <v>1370</v>
      </c>
      <c r="P944" t="s">
        <v>4036</v>
      </c>
      <c r="Q944">
        <f t="shared" si="18"/>
        <v>225000</v>
      </c>
      <c r="R944" t="s">
        <v>3345</v>
      </c>
      <c r="S944" t="s">
        <v>3346</v>
      </c>
      <c r="T944" t="s">
        <v>3300</v>
      </c>
      <c r="U944" s="75">
        <v>225000</v>
      </c>
      <c r="V944">
        <v>0.4</v>
      </c>
      <c r="W944">
        <v>90000</v>
      </c>
      <c r="AH944" s="16"/>
      <c r="AI944" t="s">
        <v>1375</v>
      </c>
    </row>
    <row r="945" spans="1:35" x14ac:dyDescent="0.25">
      <c r="A945" t="s">
        <v>4138</v>
      </c>
      <c r="B945" s="1">
        <v>12</v>
      </c>
      <c r="C945" t="s">
        <v>4027</v>
      </c>
      <c r="D945">
        <v>14653850</v>
      </c>
      <c r="E945" t="s">
        <v>4139</v>
      </c>
      <c r="F945" t="s">
        <v>1363</v>
      </c>
      <c r="G945" t="s">
        <v>1391</v>
      </c>
      <c r="H945" s="3" t="s">
        <v>4140</v>
      </c>
      <c r="I945">
        <v>2021</v>
      </c>
      <c r="J945" s="15" t="s">
        <v>4141</v>
      </c>
      <c r="K945">
        <v>2021</v>
      </c>
      <c r="L945" t="s">
        <v>1367</v>
      </c>
      <c r="M945" t="s">
        <v>4031</v>
      </c>
      <c r="N945" t="s">
        <v>4032</v>
      </c>
      <c r="O945" t="s">
        <v>1388</v>
      </c>
      <c r="P945" t="s">
        <v>4036</v>
      </c>
      <c r="Q945">
        <f t="shared" si="18"/>
        <v>1000</v>
      </c>
      <c r="R945" t="s">
        <v>3345</v>
      </c>
      <c r="S945" t="s">
        <v>3346</v>
      </c>
      <c r="T945" t="s">
        <v>3300</v>
      </c>
      <c r="U945" s="75">
        <v>1000</v>
      </c>
      <c r="V945">
        <f>9/20</f>
        <v>0.45</v>
      </c>
      <c r="W945">
        <v>9000</v>
      </c>
      <c r="AA945" t="s">
        <v>4037</v>
      </c>
      <c r="AH945" s="16"/>
      <c r="AI945" t="s">
        <v>1375</v>
      </c>
    </row>
    <row r="946" spans="1:35" x14ac:dyDescent="0.25">
      <c r="A946" t="s">
        <v>4142</v>
      </c>
      <c r="B946" s="1">
        <v>12</v>
      </c>
      <c r="C946" t="s">
        <v>4027</v>
      </c>
      <c r="D946">
        <v>17032962</v>
      </c>
      <c r="E946" t="s">
        <v>4143</v>
      </c>
      <c r="F946" t="s">
        <v>1363</v>
      </c>
      <c r="G946" t="s">
        <v>1364</v>
      </c>
      <c r="H946" s="3" t="s">
        <v>4144</v>
      </c>
      <c r="I946">
        <v>2022</v>
      </c>
      <c r="J946" s="15" t="s">
        <v>4145</v>
      </c>
      <c r="K946">
        <v>2022</v>
      </c>
      <c r="L946" t="s">
        <v>1367</v>
      </c>
      <c r="M946" t="s">
        <v>4031</v>
      </c>
      <c r="N946" t="s">
        <v>4032</v>
      </c>
      <c r="O946" t="s">
        <v>1370</v>
      </c>
      <c r="P946" t="s">
        <v>4036</v>
      </c>
      <c r="Q946">
        <f t="shared" si="18"/>
        <v>120</v>
      </c>
      <c r="R946" t="s">
        <v>3345</v>
      </c>
      <c r="S946" t="s">
        <v>3346</v>
      </c>
      <c r="T946" t="s">
        <v>3300</v>
      </c>
      <c r="U946" s="75">
        <v>120</v>
      </c>
      <c r="V946">
        <f>8/20</f>
        <v>0.4</v>
      </c>
      <c r="W946">
        <v>960</v>
      </c>
      <c r="AA946" t="s">
        <v>4037</v>
      </c>
      <c r="AH946" s="16"/>
      <c r="AI946" t="s">
        <v>1375</v>
      </c>
    </row>
    <row r="947" spans="1:35" x14ac:dyDescent="0.25">
      <c r="A947" t="s">
        <v>4146</v>
      </c>
      <c r="B947" s="1">
        <v>12</v>
      </c>
      <c r="C947" t="s">
        <v>4027</v>
      </c>
      <c r="D947">
        <v>17032962</v>
      </c>
      <c r="E947" t="s">
        <v>4143</v>
      </c>
      <c r="F947" t="s">
        <v>1363</v>
      </c>
      <c r="G947" t="s">
        <v>1364</v>
      </c>
      <c r="H947" s="3" t="s">
        <v>4144</v>
      </c>
      <c r="I947">
        <v>2022</v>
      </c>
      <c r="J947" s="15" t="s">
        <v>4145</v>
      </c>
      <c r="K947">
        <v>2022</v>
      </c>
      <c r="L947" t="s">
        <v>1367</v>
      </c>
      <c r="M947" t="s">
        <v>4031</v>
      </c>
      <c r="N947" t="s">
        <v>4032</v>
      </c>
      <c r="O947" t="s">
        <v>1370</v>
      </c>
      <c r="P947" t="s">
        <v>4036</v>
      </c>
      <c r="Q947">
        <f t="shared" si="18"/>
        <v>120</v>
      </c>
      <c r="R947" t="s">
        <v>1381</v>
      </c>
      <c r="S947" t="s">
        <v>1382</v>
      </c>
      <c r="T947" t="s">
        <v>3300</v>
      </c>
      <c r="U947" s="75">
        <v>120</v>
      </c>
      <c r="V947">
        <f>14.96/20</f>
        <v>0.748</v>
      </c>
      <c r="W947">
        <v>1795.2</v>
      </c>
      <c r="AA947" t="s">
        <v>4037</v>
      </c>
      <c r="AH947" s="16"/>
      <c r="AI947" t="s">
        <v>1375</v>
      </c>
    </row>
    <row r="948" spans="1:35" x14ac:dyDescent="0.25">
      <c r="A948" t="s">
        <v>4147</v>
      </c>
      <c r="B948" s="1">
        <v>12</v>
      </c>
      <c r="C948" t="s">
        <v>4046</v>
      </c>
      <c r="D948">
        <v>17061865</v>
      </c>
      <c r="E948" t="s">
        <v>4148</v>
      </c>
      <c r="F948" t="s">
        <v>1363</v>
      </c>
      <c r="G948" t="s">
        <v>1391</v>
      </c>
      <c r="H948" s="3" t="s">
        <v>4145</v>
      </c>
      <c r="I948">
        <v>2022</v>
      </c>
      <c r="J948" s="15" t="s">
        <v>4149</v>
      </c>
      <c r="K948">
        <v>2022</v>
      </c>
      <c r="L948" t="s">
        <v>1367</v>
      </c>
      <c r="M948" t="s">
        <v>4048</v>
      </c>
      <c r="N948" t="s">
        <v>4049</v>
      </c>
      <c r="O948" t="s">
        <v>1370</v>
      </c>
      <c r="P948" t="s">
        <v>2404</v>
      </c>
      <c r="Q948">
        <f t="shared" si="18"/>
        <v>200</v>
      </c>
      <c r="R948" t="s">
        <v>3345</v>
      </c>
      <c r="S948" t="s">
        <v>3346</v>
      </c>
      <c r="T948" t="s">
        <v>3300</v>
      </c>
      <c r="U948" s="75">
        <v>200</v>
      </c>
      <c r="V948">
        <f>8/20</f>
        <v>0.4</v>
      </c>
      <c r="W948">
        <v>1600</v>
      </c>
      <c r="AA948" t="s">
        <v>4037</v>
      </c>
      <c r="AH948" s="16"/>
      <c r="AI948" t="s">
        <v>1375</v>
      </c>
    </row>
    <row r="949" spans="1:35" x14ac:dyDescent="0.25">
      <c r="A949" t="s">
        <v>4150</v>
      </c>
      <c r="B949" s="1">
        <v>12</v>
      </c>
      <c r="C949" t="s">
        <v>4046</v>
      </c>
      <c r="D949">
        <v>17061865</v>
      </c>
      <c r="E949" t="s">
        <v>4148</v>
      </c>
      <c r="F949" t="s">
        <v>1363</v>
      </c>
      <c r="G949" t="s">
        <v>1391</v>
      </c>
      <c r="H949" s="3" t="s">
        <v>4145</v>
      </c>
      <c r="I949">
        <v>2022</v>
      </c>
      <c r="J949" s="15" t="s">
        <v>4149</v>
      </c>
      <c r="K949">
        <v>2022</v>
      </c>
      <c r="L949" t="s">
        <v>1367</v>
      </c>
      <c r="M949" t="s">
        <v>4048</v>
      </c>
      <c r="N949" t="s">
        <v>4049</v>
      </c>
      <c r="O949" t="s">
        <v>1370</v>
      </c>
      <c r="P949" t="s">
        <v>2404</v>
      </c>
      <c r="Q949">
        <f t="shared" si="18"/>
        <v>200</v>
      </c>
      <c r="R949" t="s">
        <v>2369</v>
      </c>
      <c r="S949" t="s">
        <v>2370</v>
      </c>
      <c r="T949" t="s">
        <v>3300</v>
      </c>
      <c r="U949" s="75">
        <v>200</v>
      </c>
      <c r="V949">
        <f>10/10</f>
        <v>1</v>
      </c>
      <c r="W949">
        <v>2000</v>
      </c>
      <c r="AA949" t="s">
        <v>4037</v>
      </c>
      <c r="AH949" s="16"/>
      <c r="AI949" t="s">
        <v>1375</v>
      </c>
    </row>
    <row r="950" spans="1:35" x14ac:dyDescent="0.25">
      <c r="A950" t="s">
        <v>4151</v>
      </c>
      <c r="B950" s="1">
        <v>12</v>
      </c>
      <c r="C950" t="s">
        <v>4027</v>
      </c>
      <c r="D950">
        <v>18684041</v>
      </c>
      <c r="E950" t="s">
        <v>4035</v>
      </c>
      <c r="F950" t="s">
        <v>1363</v>
      </c>
      <c r="G950" t="s">
        <v>1391</v>
      </c>
      <c r="H950" s="3" t="s">
        <v>4152</v>
      </c>
      <c r="I950">
        <v>2022</v>
      </c>
      <c r="J950" s="15" t="s">
        <v>2732</v>
      </c>
      <c r="K950">
        <v>2022</v>
      </c>
      <c r="L950" t="s">
        <v>1367</v>
      </c>
      <c r="M950" t="s">
        <v>4031</v>
      </c>
      <c r="N950" t="s">
        <v>4032</v>
      </c>
      <c r="O950" t="s">
        <v>1370</v>
      </c>
      <c r="P950" t="s">
        <v>4036</v>
      </c>
      <c r="Q950">
        <f t="shared" si="18"/>
        <v>4243</v>
      </c>
      <c r="R950" t="s">
        <v>2369</v>
      </c>
      <c r="S950" t="s">
        <v>2370</v>
      </c>
      <c r="T950" t="s">
        <v>3300</v>
      </c>
      <c r="U950" s="75">
        <v>4243</v>
      </c>
      <c r="V950">
        <f>4/20</f>
        <v>0.2</v>
      </c>
      <c r="W950">
        <v>16972</v>
      </c>
      <c r="AA950" t="s">
        <v>4037</v>
      </c>
      <c r="AH950" s="16"/>
      <c r="AI950" t="s">
        <v>1375</v>
      </c>
    </row>
    <row r="951" spans="1:35" x14ac:dyDescent="0.25">
      <c r="A951" t="s">
        <v>4153</v>
      </c>
      <c r="B951" s="1">
        <v>12</v>
      </c>
      <c r="C951" t="s">
        <v>4027</v>
      </c>
      <c r="D951">
        <v>18684041</v>
      </c>
      <c r="E951" t="s">
        <v>4035</v>
      </c>
      <c r="F951" t="s">
        <v>1363</v>
      </c>
      <c r="G951" t="s">
        <v>1391</v>
      </c>
      <c r="H951" s="3" t="s">
        <v>4152</v>
      </c>
      <c r="I951">
        <v>2022</v>
      </c>
      <c r="J951" s="15" t="s">
        <v>2732</v>
      </c>
      <c r="K951">
        <v>2022</v>
      </c>
      <c r="L951" t="s">
        <v>1367</v>
      </c>
      <c r="M951" t="s">
        <v>4031</v>
      </c>
      <c r="N951" t="s">
        <v>4032</v>
      </c>
      <c r="O951" t="s">
        <v>1370</v>
      </c>
      <c r="P951" t="s">
        <v>4036</v>
      </c>
      <c r="Q951">
        <f t="shared" si="18"/>
        <v>4243</v>
      </c>
      <c r="R951" t="s">
        <v>3345</v>
      </c>
      <c r="S951" t="s">
        <v>3346</v>
      </c>
      <c r="T951" t="s">
        <v>3300</v>
      </c>
      <c r="U951" s="75">
        <v>4243</v>
      </c>
      <c r="V951">
        <f>8/20</f>
        <v>0.4</v>
      </c>
      <c r="W951">
        <v>33944</v>
      </c>
      <c r="AA951" t="s">
        <v>4037</v>
      </c>
      <c r="AH951" s="16"/>
      <c r="AI951" t="s">
        <v>1375</v>
      </c>
    </row>
    <row r="952" spans="1:35" x14ac:dyDescent="0.25">
      <c r="A952" t="s">
        <v>4154</v>
      </c>
      <c r="B952" s="1">
        <v>12</v>
      </c>
      <c r="C952" t="s">
        <v>4027</v>
      </c>
      <c r="D952">
        <v>18586112</v>
      </c>
      <c r="E952" t="s">
        <v>4035</v>
      </c>
      <c r="F952" t="s">
        <v>1363</v>
      </c>
      <c r="G952" t="s">
        <v>1391</v>
      </c>
      <c r="H952" s="3" t="s">
        <v>3251</v>
      </c>
      <c r="I952">
        <v>2022</v>
      </c>
      <c r="J952" s="15" t="s">
        <v>4155</v>
      </c>
      <c r="K952">
        <v>2022</v>
      </c>
      <c r="L952" t="s">
        <v>1367</v>
      </c>
      <c r="M952" t="s">
        <v>4031</v>
      </c>
      <c r="N952" t="s">
        <v>4032</v>
      </c>
      <c r="O952" t="s">
        <v>1370</v>
      </c>
      <c r="P952" t="s">
        <v>4036</v>
      </c>
      <c r="Q952">
        <f t="shared" si="18"/>
        <v>3093</v>
      </c>
      <c r="R952" t="s">
        <v>1424</v>
      </c>
      <c r="S952" t="s">
        <v>1425</v>
      </c>
      <c r="T952" t="s">
        <v>3300</v>
      </c>
      <c r="U952" s="75">
        <v>3093</v>
      </c>
      <c r="V952">
        <f>4.49/20</f>
        <v>0.22450000000000001</v>
      </c>
      <c r="W952">
        <v>13887.57</v>
      </c>
      <c r="AA952" t="s">
        <v>4037</v>
      </c>
      <c r="AH952" s="16"/>
      <c r="AI952" t="s">
        <v>1375</v>
      </c>
    </row>
    <row r="953" spans="1:35" x14ac:dyDescent="0.25">
      <c r="A953" t="s">
        <v>4156</v>
      </c>
      <c r="B953" s="1">
        <v>12</v>
      </c>
      <c r="C953" t="s">
        <v>4027</v>
      </c>
      <c r="D953">
        <v>18586112</v>
      </c>
      <c r="E953" t="s">
        <v>4035</v>
      </c>
      <c r="F953" t="s">
        <v>1363</v>
      </c>
      <c r="G953" t="s">
        <v>1391</v>
      </c>
      <c r="H953" s="3" t="s">
        <v>3251</v>
      </c>
      <c r="I953">
        <v>2022</v>
      </c>
      <c r="J953" s="15" t="s">
        <v>4155</v>
      </c>
      <c r="K953">
        <v>2022</v>
      </c>
      <c r="L953" t="s">
        <v>1367</v>
      </c>
      <c r="M953" t="s">
        <v>4031</v>
      </c>
      <c r="N953" t="s">
        <v>4032</v>
      </c>
      <c r="O953" t="s">
        <v>1370</v>
      </c>
      <c r="P953" t="s">
        <v>4036</v>
      </c>
      <c r="Q953">
        <f t="shared" si="18"/>
        <v>3093</v>
      </c>
      <c r="R953" t="s">
        <v>2369</v>
      </c>
      <c r="S953" t="s">
        <v>2370</v>
      </c>
      <c r="T953" t="s">
        <v>3300</v>
      </c>
      <c r="U953" s="75">
        <v>3093</v>
      </c>
      <c r="V953">
        <f>4.5/20</f>
        <v>0.22500000000000001</v>
      </c>
      <c r="W953">
        <v>13918.5</v>
      </c>
      <c r="AA953" t="s">
        <v>4037</v>
      </c>
      <c r="AH953" s="16"/>
      <c r="AI953" t="s">
        <v>1375</v>
      </c>
    </row>
    <row r="954" spans="1:35" x14ac:dyDescent="0.25">
      <c r="A954" t="s">
        <v>4157</v>
      </c>
      <c r="B954" s="1">
        <v>12</v>
      </c>
      <c r="C954" t="s">
        <v>4027</v>
      </c>
      <c r="D954">
        <v>18586112</v>
      </c>
      <c r="E954" t="s">
        <v>4035</v>
      </c>
      <c r="F954" t="s">
        <v>1363</v>
      </c>
      <c r="G954" t="s">
        <v>1391</v>
      </c>
      <c r="H954" s="3" t="s">
        <v>3251</v>
      </c>
      <c r="I954">
        <v>2022</v>
      </c>
      <c r="J954" s="15" t="s">
        <v>4155</v>
      </c>
      <c r="K954">
        <v>2022</v>
      </c>
      <c r="L954" t="s">
        <v>1367</v>
      </c>
      <c r="M954" t="s">
        <v>4031</v>
      </c>
      <c r="N954" t="s">
        <v>4032</v>
      </c>
      <c r="O954" t="s">
        <v>1370</v>
      </c>
      <c r="P954" t="s">
        <v>4036</v>
      </c>
      <c r="Q954">
        <f t="shared" si="18"/>
        <v>3093</v>
      </c>
      <c r="R954" t="s">
        <v>3345</v>
      </c>
      <c r="S954" t="s">
        <v>3346</v>
      </c>
      <c r="T954" t="s">
        <v>3300</v>
      </c>
      <c r="U954" s="75">
        <v>3093</v>
      </c>
      <c r="V954">
        <f t="shared" ref="V954:V956" si="22">8/20</f>
        <v>0.4</v>
      </c>
      <c r="W954">
        <v>24744</v>
      </c>
      <c r="AA954" t="s">
        <v>4037</v>
      </c>
      <c r="AH954" s="16"/>
      <c r="AI954" t="s">
        <v>1375</v>
      </c>
    </row>
    <row r="955" spans="1:35" x14ac:dyDescent="0.25">
      <c r="A955" t="s">
        <v>4158</v>
      </c>
      <c r="B955" s="1">
        <v>12</v>
      </c>
      <c r="C955" t="s">
        <v>4027</v>
      </c>
      <c r="D955">
        <v>18612172</v>
      </c>
      <c r="E955" t="s">
        <v>4159</v>
      </c>
      <c r="F955" t="s">
        <v>1363</v>
      </c>
      <c r="G955" t="s">
        <v>1364</v>
      </c>
      <c r="H955" s="3" t="s">
        <v>4155</v>
      </c>
      <c r="I955">
        <v>2022</v>
      </c>
      <c r="J955" s="15" t="s">
        <v>4160</v>
      </c>
      <c r="K955">
        <v>2022</v>
      </c>
      <c r="L955" t="s">
        <v>1367</v>
      </c>
      <c r="M955" t="s">
        <v>4031</v>
      </c>
      <c r="N955" t="s">
        <v>4032</v>
      </c>
      <c r="O955" t="s">
        <v>1370</v>
      </c>
      <c r="P955" t="s">
        <v>4036</v>
      </c>
      <c r="Q955">
        <f t="shared" si="18"/>
        <v>5000</v>
      </c>
      <c r="R955" t="s">
        <v>3345</v>
      </c>
      <c r="S955" t="s">
        <v>3346</v>
      </c>
      <c r="T955" t="s">
        <v>3300</v>
      </c>
      <c r="U955" s="75">
        <v>5000</v>
      </c>
      <c r="V955">
        <f t="shared" si="22"/>
        <v>0.4</v>
      </c>
      <c r="W955">
        <v>40000</v>
      </c>
      <c r="AA955" t="s">
        <v>4037</v>
      </c>
      <c r="AH955" s="16"/>
      <c r="AI955" t="s">
        <v>1375</v>
      </c>
    </row>
    <row r="956" spans="1:35" x14ac:dyDescent="0.25">
      <c r="A956" t="s">
        <v>4161</v>
      </c>
      <c r="B956" s="1">
        <v>12</v>
      </c>
      <c r="C956" t="s">
        <v>4027</v>
      </c>
      <c r="D956">
        <v>16880188</v>
      </c>
      <c r="E956" t="s">
        <v>4162</v>
      </c>
      <c r="F956" t="s">
        <v>1363</v>
      </c>
      <c r="G956" t="s">
        <v>1364</v>
      </c>
      <c r="H956" s="3" t="s">
        <v>4163</v>
      </c>
      <c r="I956">
        <v>2022</v>
      </c>
      <c r="J956" s="15" t="s">
        <v>4164</v>
      </c>
      <c r="K956">
        <v>2022</v>
      </c>
      <c r="L956" t="s">
        <v>1367</v>
      </c>
      <c r="M956" t="s">
        <v>4031</v>
      </c>
      <c r="N956" t="s">
        <v>4032</v>
      </c>
      <c r="O956" t="s">
        <v>1370</v>
      </c>
      <c r="P956" t="s">
        <v>4036</v>
      </c>
      <c r="Q956">
        <f t="shared" si="18"/>
        <v>1500</v>
      </c>
      <c r="R956" t="s">
        <v>3345</v>
      </c>
      <c r="S956" t="s">
        <v>3346</v>
      </c>
      <c r="T956" t="s">
        <v>3300</v>
      </c>
      <c r="U956" s="75">
        <v>1500</v>
      </c>
      <c r="V956">
        <f t="shared" si="22"/>
        <v>0.4</v>
      </c>
      <c r="W956">
        <v>12000</v>
      </c>
      <c r="AA956" t="s">
        <v>4037</v>
      </c>
      <c r="AH956" s="16"/>
      <c r="AI956" t="s">
        <v>1375</v>
      </c>
    </row>
    <row r="957" spans="1:35" x14ac:dyDescent="0.25">
      <c r="A957" t="s">
        <v>4165</v>
      </c>
      <c r="B957" s="1">
        <v>12</v>
      </c>
      <c r="C957" t="s">
        <v>4027</v>
      </c>
      <c r="D957">
        <v>16880188</v>
      </c>
      <c r="E957" t="s">
        <v>4162</v>
      </c>
      <c r="F957" t="s">
        <v>1363</v>
      </c>
      <c r="G957" t="s">
        <v>1364</v>
      </c>
      <c r="H957" s="3" t="s">
        <v>4163</v>
      </c>
      <c r="I957">
        <v>2022</v>
      </c>
      <c r="J957" s="15" t="s">
        <v>4164</v>
      </c>
      <c r="K957">
        <v>2022</v>
      </c>
      <c r="L957" t="s">
        <v>1367</v>
      </c>
      <c r="M957" t="s">
        <v>4031</v>
      </c>
      <c r="N957" t="s">
        <v>4032</v>
      </c>
      <c r="O957" t="s">
        <v>1370</v>
      </c>
      <c r="P957" t="s">
        <v>4036</v>
      </c>
      <c r="Q957">
        <f t="shared" si="18"/>
        <v>1500</v>
      </c>
      <c r="R957" t="s">
        <v>1381</v>
      </c>
      <c r="S957" t="s">
        <v>1382</v>
      </c>
      <c r="T957" t="s">
        <v>3300</v>
      </c>
      <c r="U957" s="75">
        <v>1500</v>
      </c>
      <c r="V957">
        <f>11.98/20</f>
        <v>0.59899999999999998</v>
      </c>
      <c r="W957">
        <v>17970</v>
      </c>
      <c r="AA957" t="s">
        <v>4037</v>
      </c>
      <c r="AH957" s="16"/>
      <c r="AI957" t="s">
        <v>1375</v>
      </c>
    </row>
    <row r="958" spans="1:35" x14ac:dyDescent="0.25">
      <c r="A958" t="s">
        <v>4166</v>
      </c>
      <c r="B958" s="1">
        <v>12</v>
      </c>
      <c r="C958" t="s">
        <v>4046</v>
      </c>
      <c r="D958">
        <v>17357411</v>
      </c>
      <c r="E958" t="s">
        <v>4167</v>
      </c>
      <c r="F958" t="s">
        <v>1363</v>
      </c>
      <c r="G958" t="s">
        <v>1391</v>
      </c>
      <c r="H958" s="3" t="s">
        <v>2183</v>
      </c>
      <c r="I958">
        <v>2022</v>
      </c>
      <c r="J958" s="15" t="s">
        <v>1504</v>
      </c>
      <c r="K958">
        <v>2022</v>
      </c>
      <c r="L958" t="s">
        <v>1367</v>
      </c>
      <c r="M958" t="s">
        <v>4048</v>
      </c>
      <c r="N958" t="s">
        <v>4049</v>
      </c>
      <c r="O958" t="s">
        <v>1370</v>
      </c>
      <c r="P958" t="s">
        <v>2404</v>
      </c>
      <c r="Q958">
        <f t="shared" si="18"/>
        <v>40</v>
      </c>
      <c r="R958" t="s">
        <v>2369</v>
      </c>
      <c r="S958" t="s">
        <v>2370</v>
      </c>
      <c r="T958" t="s">
        <v>3300</v>
      </c>
      <c r="U958" s="75">
        <v>40</v>
      </c>
      <c r="V958">
        <f>10/10</f>
        <v>1</v>
      </c>
      <c r="W958">
        <v>400</v>
      </c>
      <c r="AA958" t="s">
        <v>4037</v>
      </c>
      <c r="AH958" s="16"/>
      <c r="AI958" t="s">
        <v>1375</v>
      </c>
    </row>
    <row r="959" spans="1:35" x14ac:dyDescent="0.25">
      <c r="A959" t="s">
        <v>4168</v>
      </c>
      <c r="B959" s="1">
        <v>12</v>
      </c>
      <c r="C959" t="s">
        <v>4027</v>
      </c>
      <c r="D959">
        <v>17561272</v>
      </c>
      <c r="E959" t="s">
        <v>4039</v>
      </c>
      <c r="F959" t="s">
        <v>1363</v>
      </c>
      <c r="G959" t="s">
        <v>1391</v>
      </c>
      <c r="H959" s="3" t="s">
        <v>4169</v>
      </c>
      <c r="I959">
        <v>2022</v>
      </c>
      <c r="J959" s="15" t="s">
        <v>4170</v>
      </c>
      <c r="K959">
        <v>2022</v>
      </c>
      <c r="L959" t="s">
        <v>1367</v>
      </c>
      <c r="M959" t="s">
        <v>4031</v>
      </c>
      <c r="N959" t="s">
        <v>4032</v>
      </c>
      <c r="O959" t="s">
        <v>1370</v>
      </c>
      <c r="P959" t="s">
        <v>4036</v>
      </c>
      <c r="Q959">
        <f t="shared" si="18"/>
        <v>800</v>
      </c>
      <c r="R959" t="s">
        <v>3345</v>
      </c>
      <c r="S959" t="s">
        <v>3346</v>
      </c>
      <c r="T959" t="s">
        <v>3300</v>
      </c>
      <c r="U959" s="75">
        <v>800</v>
      </c>
      <c r="V959">
        <f t="shared" ref="V959:V961" si="23">8/20</f>
        <v>0.4</v>
      </c>
      <c r="W959">
        <v>6400</v>
      </c>
      <c r="AA959" t="s">
        <v>4037</v>
      </c>
      <c r="AH959" s="16"/>
      <c r="AI959" t="s">
        <v>1375</v>
      </c>
    </row>
    <row r="960" spans="1:35" x14ac:dyDescent="0.25">
      <c r="A960" t="s">
        <v>4171</v>
      </c>
      <c r="B960" s="1">
        <v>12</v>
      </c>
      <c r="C960" t="s">
        <v>4027</v>
      </c>
      <c r="D960">
        <v>17587611</v>
      </c>
      <c r="E960" t="s">
        <v>4172</v>
      </c>
      <c r="F960" t="s">
        <v>1363</v>
      </c>
      <c r="G960" t="s">
        <v>1391</v>
      </c>
      <c r="H960" s="3" t="s">
        <v>4170</v>
      </c>
      <c r="I960">
        <v>2022</v>
      </c>
      <c r="J960" s="15" t="s">
        <v>4173</v>
      </c>
      <c r="K960">
        <v>2022</v>
      </c>
      <c r="L960" t="s">
        <v>1367</v>
      </c>
      <c r="M960" t="s">
        <v>4031</v>
      </c>
      <c r="N960" t="s">
        <v>4032</v>
      </c>
      <c r="O960" t="s">
        <v>1370</v>
      </c>
      <c r="P960" t="s">
        <v>1819</v>
      </c>
      <c r="Q960">
        <f t="shared" si="18"/>
        <v>84</v>
      </c>
      <c r="R960" t="s">
        <v>3345</v>
      </c>
      <c r="S960" t="s">
        <v>3346</v>
      </c>
      <c r="T960" t="s">
        <v>3300</v>
      </c>
      <c r="U960" s="75">
        <v>84</v>
      </c>
      <c r="V960">
        <f t="shared" si="23"/>
        <v>0.4</v>
      </c>
      <c r="W960">
        <v>672</v>
      </c>
      <c r="AA960" t="s">
        <v>4037</v>
      </c>
      <c r="AH960" s="16"/>
      <c r="AI960" t="s">
        <v>1375</v>
      </c>
    </row>
    <row r="961" spans="1:35" x14ac:dyDescent="0.25">
      <c r="A961" t="s">
        <v>4174</v>
      </c>
      <c r="B961" s="1">
        <v>12</v>
      </c>
      <c r="C961" t="s">
        <v>4046</v>
      </c>
      <c r="D961">
        <v>17677009</v>
      </c>
      <c r="E961" t="s">
        <v>4175</v>
      </c>
      <c r="F961" t="s">
        <v>1363</v>
      </c>
      <c r="G961" t="s">
        <v>1391</v>
      </c>
      <c r="H961" s="3" t="s">
        <v>4176</v>
      </c>
      <c r="I961">
        <v>2022</v>
      </c>
      <c r="J961" s="15" t="s">
        <v>4177</v>
      </c>
      <c r="K961">
        <v>2022</v>
      </c>
      <c r="L961" t="s">
        <v>1367</v>
      </c>
      <c r="M961" t="s">
        <v>4048</v>
      </c>
      <c r="N961" t="s">
        <v>4049</v>
      </c>
      <c r="O961" t="s">
        <v>1370</v>
      </c>
      <c r="P961" t="s">
        <v>2404</v>
      </c>
      <c r="Q961">
        <f t="shared" si="18"/>
        <v>100</v>
      </c>
      <c r="R961" t="s">
        <v>3345</v>
      </c>
      <c r="S961" t="s">
        <v>3346</v>
      </c>
      <c r="T961" t="s">
        <v>3300</v>
      </c>
      <c r="U961" s="75">
        <v>100</v>
      </c>
      <c r="V961">
        <f t="shared" si="23"/>
        <v>0.4</v>
      </c>
      <c r="W961">
        <v>800</v>
      </c>
      <c r="AA961" t="s">
        <v>4037</v>
      </c>
      <c r="AH961" s="16"/>
      <c r="AI961" t="s">
        <v>1375</v>
      </c>
    </row>
    <row r="962" spans="1:35" x14ac:dyDescent="0.25">
      <c r="A962" t="s">
        <v>4178</v>
      </c>
      <c r="B962" s="1">
        <v>12</v>
      </c>
      <c r="C962" t="s">
        <v>4027</v>
      </c>
      <c r="D962">
        <v>17794595</v>
      </c>
      <c r="E962" t="s">
        <v>4179</v>
      </c>
      <c r="F962" t="s">
        <v>1363</v>
      </c>
      <c r="G962" t="s">
        <v>1391</v>
      </c>
      <c r="H962" s="3" t="s">
        <v>4180</v>
      </c>
      <c r="I962">
        <v>2022</v>
      </c>
      <c r="J962" s="15" t="s">
        <v>4181</v>
      </c>
      <c r="K962">
        <v>2022</v>
      </c>
      <c r="L962" t="s">
        <v>1367</v>
      </c>
      <c r="M962" t="s">
        <v>4031</v>
      </c>
      <c r="N962" t="s">
        <v>4032</v>
      </c>
      <c r="O962" t="s">
        <v>1370</v>
      </c>
      <c r="P962" t="s">
        <v>1819</v>
      </c>
      <c r="Q962">
        <f t="shared" ref="Q962:Q1025" si="24">U962</f>
        <v>1280</v>
      </c>
      <c r="R962" t="s">
        <v>2369</v>
      </c>
      <c r="S962" t="s">
        <v>2370</v>
      </c>
      <c r="T962" t="s">
        <v>3300</v>
      </c>
      <c r="U962" s="75">
        <v>1280</v>
      </c>
      <c r="V962">
        <f>4.5/10</f>
        <v>0.45</v>
      </c>
      <c r="W962">
        <v>5760</v>
      </c>
      <c r="AA962" t="s">
        <v>4037</v>
      </c>
      <c r="AH962" s="16"/>
      <c r="AI962" t="s">
        <v>1375</v>
      </c>
    </row>
    <row r="963" spans="1:35" x14ac:dyDescent="0.25">
      <c r="A963" t="s">
        <v>4182</v>
      </c>
      <c r="B963" s="1">
        <v>12</v>
      </c>
      <c r="C963" t="s">
        <v>4027</v>
      </c>
      <c r="D963">
        <v>17794595</v>
      </c>
      <c r="E963" t="s">
        <v>4179</v>
      </c>
      <c r="F963" t="s">
        <v>1363</v>
      </c>
      <c r="G963" t="s">
        <v>1391</v>
      </c>
      <c r="H963" s="3" t="s">
        <v>4180</v>
      </c>
      <c r="I963">
        <v>2022</v>
      </c>
      <c r="J963" s="15" t="s">
        <v>4181</v>
      </c>
      <c r="K963">
        <v>2022</v>
      </c>
      <c r="L963" t="s">
        <v>1367</v>
      </c>
      <c r="M963" t="s">
        <v>4031</v>
      </c>
      <c r="N963" t="s">
        <v>4032</v>
      </c>
      <c r="O963" t="s">
        <v>1370</v>
      </c>
      <c r="P963" t="s">
        <v>1819</v>
      </c>
      <c r="Q963">
        <f t="shared" si="24"/>
        <v>1280</v>
      </c>
      <c r="R963" t="s">
        <v>1424</v>
      </c>
      <c r="S963" t="s">
        <v>1425</v>
      </c>
      <c r="T963" t="s">
        <v>3300</v>
      </c>
      <c r="U963" s="75">
        <v>1280</v>
      </c>
      <c r="V963">
        <f>4.88/10</f>
        <v>0.48799999999999999</v>
      </c>
      <c r="W963">
        <v>6246.4</v>
      </c>
      <c r="AA963" t="s">
        <v>4037</v>
      </c>
      <c r="AH963" s="16"/>
      <c r="AI963" t="s">
        <v>1375</v>
      </c>
    </row>
    <row r="964" spans="1:35" x14ac:dyDescent="0.25">
      <c r="A964" t="s">
        <v>4183</v>
      </c>
      <c r="B964" s="1">
        <v>12</v>
      </c>
      <c r="C964" t="s">
        <v>4027</v>
      </c>
      <c r="D964">
        <v>17794595</v>
      </c>
      <c r="E964" t="s">
        <v>4179</v>
      </c>
      <c r="F964" t="s">
        <v>1363</v>
      </c>
      <c r="G964" t="s">
        <v>1391</v>
      </c>
      <c r="H964" s="3" t="s">
        <v>4180</v>
      </c>
      <c r="I964">
        <v>2022</v>
      </c>
      <c r="J964" s="15" t="s">
        <v>4181</v>
      </c>
      <c r="K964">
        <v>2022</v>
      </c>
      <c r="L964" t="s">
        <v>1367</v>
      </c>
      <c r="M964" t="s">
        <v>4031</v>
      </c>
      <c r="N964" t="s">
        <v>4032</v>
      </c>
      <c r="O964" t="s">
        <v>1370</v>
      </c>
      <c r="P964" t="s">
        <v>1819</v>
      </c>
      <c r="Q964">
        <f t="shared" si="24"/>
        <v>1280</v>
      </c>
      <c r="R964" t="s">
        <v>3345</v>
      </c>
      <c r="S964" t="s">
        <v>3346</v>
      </c>
      <c r="T964" t="s">
        <v>3300</v>
      </c>
      <c r="U964" s="75">
        <v>1280</v>
      </c>
      <c r="V964">
        <f t="shared" ref="V964:V965" si="25">8/20</f>
        <v>0.4</v>
      </c>
      <c r="W964">
        <v>10240</v>
      </c>
      <c r="AA964" t="s">
        <v>4037</v>
      </c>
      <c r="AH964" s="16"/>
      <c r="AI964" t="s">
        <v>1375</v>
      </c>
    </row>
    <row r="965" spans="1:35" x14ac:dyDescent="0.25">
      <c r="A965" t="s">
        <v>4184</v>
      </c>
      <c r="B965" s="1">
        <v>12</v>
      </c>
      <c r="C965" t="s">
        <v>4027</v>
      </c>
      <c r="D965">
        <v>17641519</v>
      </c>
      <c r="E965" t="s">
        <v>4185</v>
      </c>
      <c r="F965" t="s">
        <v>1363</v>
      </c>
      <c r="G965" t="s">
        <v>1364</v>
      </c>
      <c r="H965" s="3" t="s">
        <v>4186</v>
      </c>
      <c r="I965">
        <v>2022</v>
      </c>
      <c r="J965" s="15" t="s">
        <v>1783</v>
      </c>
      <c r="K965">
        <v>2022</v>
      </c>
      <c r="L965" t="s">
        <v>1367</v>
      </c>
      <c r="M965" t="s">
        <v>4031</v>
      </c>
      <c r="N965" t="s">
        <v>4032</v>
      </c>
      <c r="O965" t="s">
        <v>1370</v>
      </c>
      <c r="P965" t="s">
        <v>4036</v>
      </c>
      <c r="Q965">
        <f t="shared" si="24"/>
        <v>3069</v>
      </c>
      <c r="R965" t="s">
        <v>3345</v>
      </c>
      <c r="S965" t="s">
        <v>3346</v>
      </c>
      <c r="T965" t="s">
        <v>3300</v>
      </c>
      <c r="U965" s="75">
        <v>3069</v>
      </c>
      <c r="V965">
        <f t="shared" si="25"/>
        <v>0.4</v>
      </c>
      <c r="W965">
        <v>24552</v>
      </c>
      <c r="AA965" t="s">
        <v>4037</v>
      </c>
      <c r="AH965" s="16"/>
      <c r="AI965" t="s">
        <v>1375</v>
      </c>
    </row>
    <row r="966" spans="1:35" x14ac:dyDescent="0.25">
      <c r="A966" t="s">
        <v>4187</v>
      </c>
      <c r="B966" s="1">
        <v>12</v>
      </c>
      <c r="C966" t="s">
        <v>4027</v>
      </c>
      <c r="D966">
        <v>17735106</v>
      </c>
      <c r="E966" t="s">
        <v>4035</v>
      </c>
      <c r="F966" t="s">
        <v>1363</v>
      </c>
      <c r="G966" t="s">
        <v>1391</v>
      </c>
      <c r="H966" s="3" t="s">
        <v>1792</v>
      </c>
      <c r="I966">
        <v>2022</v>
      </c>
      <c r="J966" s="15" t="s">
        <v>1788</v>
      </c>
      <c r="K966">
        <v>2022</v>
      </c>
      <c r="L966" t="s">
        <v>1367</v>
      </c>
      <c r="M966" t="s">
        <v>4031</v>
      </c>
      <c r="N966" t="s">
        <v>4032</v>
      </c>
      <c r="O966" t="s">
        <v>1370</v>
      </c>
      <c r="P966" t="s">
        <v>4036</v>
      </c>
      <c r="Q966">
        <f t="shared" si="24"/>
        <v>1351</v>
      </c>
      <c r="R966" t="s">
        <v>1424</v>
      </c>
      <c r="S966" t="s">
        <v>1425</v>
      </c>
      <c r="T966" t="s">
        <v>3300</v>
      </c>
      <c r="U966" s="75">
        <v>1351</v>
      </c>
      <c r="V966">
        <f>3.52/20</f>
        <v>0.17599999999999999</v>
      </c>
      <c r="W966">
        <v>4755.5200000000004</v>
      </c>
      <c r="AA966" t="s">
        <v>4037</v>
      </c>
      <c r="AH966" s="16"/>
      <c r="AI966" t="s">
        <v>1375</v>
      </c>
    </row>
    <row r="967" spans="1:35" x14ac:dyDescent="0.25">
      <c r="A967" t="s">
        <v>4188</v>
      </c>
      <c r="B967" s="1">
        <v>12</v>
      </c>
      <c r="C967" t="s">
        <v>4027</v>
      </c>
      <c r="D967">
        <v>17735106</v>
      </c>
      <c r="E967" t="s">
        <v>4035</v>
      </c>
      <c r="F967" t="s">
        <v>1363</v>
      </c>
      <c r="G967" t="s">
        <v>1391</v>
      </c>
      <c r="H967" s="3" t="s">
        <v>1792</v>
      </c>
      <c r="I967">
        <v>2022</v>
      </c>
      <c r="J967" s="15" t="s">
        <v>1788</v>
      </c>
      <c r="K967">
        <v>2022</v>
      </c>
      <c r="L967" t="s">
        <v>1367</v>
      </c>
      <c r="M967" t="s">
        <v>4031</v>
      </c>
      <c r="N967" t="s">
        <v>4032</v>
      </c>
      <c r="O967" t="s">
        <v>1370</v>
      </c>
      <c r="P967" t="s">
        <v>4036</v>
      </c>
      <c r="Q967">
        <f t="shared" si="24"/>
        <v>1351</v>
      </c>
      <c r="R967" t="s">
        <v>3345</v>
      </c>
      <c r="S967" t="s">
        <v>3346</v>
      </c>
      <c r="T967" t="s">
        <v>3300</v>
      </c>
      <c r="U967" s="75">
        <v>1351</v>
      </c>
      <c r="V967">
        <f t="shared" ref="V967:V968" si="26">8/20</f>
        <v>0.4</v>
      </c>
      <c r="W967">
        <v>10808</v>
      </c>
      <c r="AA967" t="s">
        <v>4037</v>
      </c>
      <c r="AH967" s="16"/>
      <c r="AI967" t="s">
        <v>1375</v>
      </c>
    </row>
    <row r="968" spans="1:35" x14ac:dyDescent="0.25">
      <c r="A968" t="s">
        <v>4189</v>
      </c>
      <c r="B968" s="1">
        <v>12</v>
      </c>
      <c r="C968" t="s">
        <v>4027</v>
      </c>
      <c r="D968">
        <v>17735106</v>
      </c>
      <c r="E968" t="s">
        <v>4035</v>
      </c>
      <c r="F968" t="s">
        <v>1363</v>
      </c>
      <c r="G968" t="s">
        <v>1391</v>
      </c>
      <c r="H968" s="3" t="s">
        <v>1792</v>
      </c>
      <c r="I968">
        <v>2022</v>
      </c>
      <c r="J968" s="15" t="s">
        <v>1788</v>
      </c>
      <c r="K968">
        <v>2022</v>
      </c>
      <c r="L968" t="s">
        <v>1367</v>
      </c>
      <c r="M968" t="s">
        <v>4031</v>
      </c>
      <c r="N968" t="s">
        <v>4032</v>
      </c>
      <c r="O968" t="s">
        <v>1370</v>
      </c>
      <c r="P968" t="s">
        <v>4036</v>
      </c>
      <c r="Q968">
        <f t="shared" si="24"/>
        <v>1351</v>
      </c>
      <c r="R968" t="s">
        <v>2369</v>
      </c>
      <c r="S968" t="s">
        <v>2370</v>
      </c>
      <c r="T968" t="s">
        <v>3300</v>
      </c>
      <c r="U968" s="75">
        <v>1351</v>
      </c>
      <c r="V968">
        <f t="shared" si="26"/>
        <v>0.4</v>
      </c>
      <c r="W968">
        <v>10808</v>
      </c>
      <c r="AA968" t="s">
        <v>4037</v>
      </c>
      <c r="AH968" s="16"/>
      <c r="AI968" t="s">
        <v>1375</v>
      </c>
    </row>
    <row r="969" spans="1:35" x14ac:dyDescent="0.25">
      <c r="A969" t="s">
        <v>4190</v>
      </c>
      <c r="B969" s="1">
        <v>12</v>
      </c>
      <c r="C969" t="s">
        <v>4027</v>
      </c>
      <c r="D969">
        <v>17785499</v>
      </c>
      <c r="E969" t="s">
        <v>4191</v>
      </c>
      <c r="F969" t="s">
        <v>1363</v>
      </c>
      <c r="G969" t="s">
        <v>1391</v>
      </c>
      <c r="H969" s="3" t="s">
        <v>2273</v>
      </c>
      <c r="I969">
        <v>2022</v>
      </c>
      <c r="J969" s="15" t="s">
        <v>2258</v>
      </c>
      <c r="K969">
        <v>2022</v>
      </c>
      <c r="L969" t="s">
        <v>1367</v>
      </c>
      <c r="M969" t="s">
        <v>4031</v>
      </c>
      <c r="N969" t="s">
        <v>4032</v>
      </c>
      <c r="O969" t="s">
        <v>1370</v>
      </c>
      <c r="P969" t="s">
        <v>1819</v>
      </c>
      <c r="Q969">
        <f t="shared" si="24"/>
        <v>98</v>
      </c>
      <c r="R969" t="s">
        <v>1424</v>
      </c>
      <c r="S969" t="s">
        <v>1425</v>
      </c>
      <c r="T969" t="s">
        <v>3300</v>
      </c>
      <c r="U969" s="75">
        <v>98</v>
      </c>
      <c r="V969">
        <f>5.42/10</f>
        <v>0.54200000000000004</v>
      </c>
      <c r="W969">
        <v>531.16</v>
      </c>
      <c r="AA969" t="s">
        <v>4037</v>
      </c>
      <c r="AH969" s="16"/>
      <c r="AI969" t="s">
        <v>1375</v>
      </c>
    </row>
    <row r="970" spans="1:35" x14ac:dyDescent="0.25">
      <c r="A970" t="s">
        <v>4192</v>
      </c>
      <c r="B970" s="1">
        <v>12</v>
      </c>
      <c r="C970" t="s">
        <v>4046</v>
      </c>
      <c r="D970">
        <v>17813158</v>
      </c>
      <c r="E970" t="s">
        <v>4148</v>
      </c>
      <c r="F970" t="s">
        <v>1363</v>
      </c>
      <c r="G970" t="s">
        <v>1391</v>
      </c>
      <c r="H970" s="3" t="s">
        <v>4193</v>
      </c>
      <c r="I970">
        <v>2022</v>
      </c>
      <c r="J970" s="15" t="s">
        <v>4180</v>
      </c>
      <c r="K970">
        <v>2022</v>
      </c>
      <c r="L970" t="s">
        <v>1367</v>
      </c>
      <c r="M970" t="s">
        <v>4048</v>
      </c>
      <c r="N970" t="s">
        <v>4049</v>
      </c>
      <c r="O970" t="s">
        <v>1370</v>
      </c>
      <c r="P970" t="s">
        <v>2404</v>
      </c>
      <c r="Q970">
        <f t="shared" si="24"/>
        <v>250</v>
      </c>
      <c r="R970" t="s">
        <v>1424</v>
      </c>
      <c r="S970" t="s">
        <v>1425</v>
      </c>
      <c r="T970" t="s">
        <v>3300</v>
      </c>
      <c r="U970" s="75">
        <v>250</v>
      </c>
      <c r="V970">
        <f>5.42/10</f>
        <v>0.54200000000000004</v>
      </c>
      <c r="W970">
        <v>1355</v>
      </c>
      <c r="AA970" t="s">
        <v>4037</v>
      </c>
      <c r="AH970" s="16"/>
      <c r="AI970" t="s">
        <v>1375</v>
      </c>
    </row>
    <row r="971" spans="1:35" x14ac:dyDescent="0.25">
      <c r="A971" t="s">
        <v>4194</v>
      </c>
      <c r="B971" s="1">
        <v>12</v>
      </c>
      <c r="C971" t="s">
        <v>4046</v>
      </c>
      <c r="D971">
        <v>17813158</v>
      </c>
      <c r="E971" t="s">
        <v>4148</v>
      </c>
      <c r="F971" t="s">
        <v>1363</v>
      </c>
      <c r="G971" t="s">
        <v>1391</v>
      </c>
      <c r="H971" s="3" t="s">
        <v>4193</v>
      </c>
      <c r="I971">
        <v>2022</v>
      </c>
      <c r="J971" s="15" t="s">
        <v>4180</v>
      </c>
      <c r="K971">
        <v>2022</v>
      </c>
      <c r="L971" t="s">
        <v>1367</v>
      </c>
      <c r="M971" t="s">
        <v>4048</v>
      </c>
      <c r="N971" t="s">
        <v>4049</v>
      </c>
      <c r="O971" t="s">
        <v>1370</v>
      </c>
      <c r="P971" t="s">
        <v>2404</v>
      </c>
      <c r="Q971">
        <f t="shared" si="24"/>
        <v>250</v>
      </c>
      <c r="R971" t="s">
        <v>3345</v>
      </c>
      <c r="S971" t="s">
        <v>3346</v>
      </c>
      <c r="T971" t="s">
        <v>3300</v>
      </c>
      <c r="U971" s="75">
        <v>250</v>
      </c>
      <c r="V971">
        <f t="shared" ref="V971:V973" si="27">8/20</f>
        <v>0.4</v>
      </c>
      <c r="W971">
        <v>2000</v>
      </c>
      <c r="AA971" t="s">
        <v>4037</v>
      </c>
      <c r="AH971" s="16"/>
      <c r="AI971" t="s">
        <v>1375</v>
      </c>
    </row>
    <row r="972" spans="1:35" x14ac:dyDescent="0.25">
      <c r="A972" t="s">
        <v>4195</v>
      </c>
      <c r="B972" s="1">
        <v>12</v>
      </c>
      <c r="C972" t="s">
        <v>4046</v>
      </c>
      <c r="D972">
        <v>17813158</v>
      </c>
      <c r="E972" t="s">
        <v>4148</v>
      </c>
      <c r="F972" t="s">
        <v>1363</v>
      </c>
      <c r="G972" t="s">
        <v>1391</v>
      </c>
      <c r="H972" s="3" t="s">
        <v>4193</v>
      </c>
      <c r="I972">
        <v>2022</v>
      </c>
      <c r="J972" s="15" t="s">
        <v>4180</v>
      </c>
      <c r="K972">
        <v>2022</v>
      </c>
      <c r="L972" t="s">
        <v>1367</v>
      </c>
      <c r="M972" t="s">
        <v>4048</v>
      </c>
      <c r="N972" t="s">
        <v>4049</v>
      </c>
      <c r="O972" t="s">
        <v>1370</v>
      </c>
      <c r="P972" t="s">
        <v>2404</v>
      </c>
      <c r="Q972">
        <f t="shared" si="24"/>
        <v>250</v>
      </c>
      <c r="R972" t="s">
        <v>2369</v>
      </c>
      <c r="S972" t="s">
        <v>2370</v>
      </c>
      <c r="T972" t="s">
        <v>3300</v>
      </c>
      <c r="U972" s="75">
        <v>250</v>
      </c>
      <c r="V972">
        <f t="shared" si="27"/>
        <v>0.4</v>
      </c>
      <c r="W972">
        <v>2000</v>
      </c>
      <c r="AA972" t="s">
        <v>4037</v>
      </c>
      <c r="AH972" s="16"/>
      <c r="AI972" t="s">
        <v>1375</v>
      </c>
    </row>
    <row r="973" spans="1:35" x14ac:dyDescent="0.25">
      <c r="A973" t="s">
        <v>4196</v>
      </c>
      <c r="B973" s="1">
        <v>12</v>
      </c>
      <c r="C973" t="s">
        <v>4027</v>
      </c>
      <c r="D973">
        <v>18079083</v>
      </c>
      <c r="E973" t="s">
        <v>4197</v>
      </c>
      <c r="F973" t="s">
        <v>1363</v>
      </c>
      <c r="G973" t="s">
        <v>1364</v>
      </c>
      <c r="H973" s="3" t="s">
        <v>2712</v>
      </c>
      <c r="I973">
        <v>2022</v>
      </c>
      <c r="J973" s="15" t="s">
        <v>2283</v>
      </c>
      <c r="K973">
        <v>2022</v>
      </c>
      <c r="L973" t="s">
        <v>1367</v>
      </c>
      <c r="M973" t="s">
        <v>4048</v>
      </c>
      <c r="N973" t="s">
        <v>4049</v>
      </c>
      <c r="O973" t="s">
        <v>1370</v>
      </c>
      <c r="P973" t="s">
        <v>4036</v>
      </c>
      <c r="Q973">
        <f t="shared" si="24"/>
        <v>500</v>
      </c>
      <c r="R973" t="s">
        <v>3345</v>
      </c>
      <c r="S973" t="s">
        <v>3346</v>
      </c>
      <c r="T973" t="s">
        <v>3300</v>
      </c>
      <c r="U973" s="75">
        <v>500</v>
      </c>
      <c r="V973">
        <f t="shared" si="27"/>
        <v>0.4</v>
      </c>
      <c r="W973">
        <v>4000</v>
      </c>
      <c r="AA973" t="s">
        <v>4037</v>
      </c>
      <c r="AH973" s="16"/>
      <c r="AI973" t="s">
        <v>1375</v>
      </c>
    </row>
    <row r="974" spans="1:35" x14ac:dyDescent="0.25">
      <c r="A974" t="s">
        <v>4198</v>
      </c>
      <c r="B974" s="1">
        <v>12</v>
      </c>
      <c r="C974" t="s">
        <v>4027</v>
      </c>
      <c r="D974">
        <v>18079083</v>
      </c>
      <c r="E974" t="s">
        <v>4197</v>
      </c>
      <c r="F974" t="s">
        <v>1363</v>
      </c>
      <c r="G974" t="s">
        <v>1364</v>
      </c>
      <c r="H974" s="3" t="s">
        <v>2712</v>
      </c>
      <c r="I974">
        <v>2022</v>
      </c>
      <c r="J974" s="15" t="s">
        <v>2283</v>
      </c>
      <c r="K974">
        <v>2022</v>
      </c>
      <c r="L974" t="s">
        <v>1367</v>
      </c>
      <c r="M974" t="s">
        <v>4048</v>
      </c>
      <c r="N974" t="s">
        <v>4049</v>
      </c>
      <c r="O974" t="s">
        <v>1370</v>
      </c>
      <c r="P974" t="s">
        <v>4036</v>
      </c>
      <c r="Q974">
        <f t="shared" si="24"/>
        <v>500</v>
      </c>
      <c r="R974" t="s">
        <v>1381</v>
      </c>
      <c r="S974" t="s">
        <v>1382</v>
      </c>
      <c r="T974" t="s">
        <v>3300</v>
      </c>
      <c r="U974" s="75">
        <v>500</v>
      </c>
      <c r="V974">
        <f>14.84/20</f>
        <v>0.74199999999999999</v>
      </c>
      <c r="W974">
        <v>7420</v>
      </c>
      <c r="AA974" t="s">
        <v>4037</v>
      </c>
      <c r="AH974" s="16"/>
      <c r="AI974" t="s">
        <v>1375</v>
      </c>
    </row>
    <row r="975" spans="1:35" x14ac:dyDescent="0.25">
      <c r="A975" t="s">
        <v>4199</v>
      </c>
      <c r="B975" s="1">
        <v>12</v>
      </c>
      <c r="C975" t="s">
        <v>4027</v>
      </c>
      <c r="D975">
        <v>18126855</v>
      </c>
      <c r="E975" t="s">
        <v>4179</v>
      </c>
      <c r="F975" t="s">
        <v>1363</v>
      </c>
      <c r="G975" t="s">
        <v>1391</v>
      </c>
      <c r="H975" s="3" t="s">
        <v>2720</v>
      </c>
      <c r="I975">
        <v>2022</v>
      </c>
      <c r="J975" s="15" t="s">
        <v>1804</v>
      </c>
      <c r="K975">
        <v>2022</v>
      </c>
      <c r="L975" t="s">
        <v>1367</v>
      </c>
      <c r="M975" t="s">
        <v>4031</v>
      </c>
      <c r="N975" t="s">
        <v>4032</v>
      </c>
      <c r="O975" t="s">
        <v>1370</v>
      </c>
      <c r="P975" t="s">
        <v>1819</v>
      </c>
      <c r="Q975">
        <f t="shared" si="24"/>
        <v>1656</v>
      </c>
      <c r="R975" t="s">
        <v>1424</v>
      </c>
      <c r="S975" t="s">
        <v>1425</v>
      </c>
      <c r="T975" t="s">
        <v>3300</v>
      </c>
      <c r="U975" s="75">
        <v>1656</v>
      </c>
      <c r="V975">
        <f>4.88/10</f>
        <v>0.48799999999999999</v>
      </c>
      <c r="W975">
        <v>8081.28</v>
      </c>
      <c r="AA975" t="s">
        <v>4037</v>
      </c>
      <c r="AH975" s="16"/>
      <c r="AI975" t="s">
        <v>1375</v>
      </c>
    </row>
    <row r="976" spans="1:35" x14ac:dyDescent="0.25">
      <c r="A976" t="s">
        <v>4200</v>
      </c>
      <c r="B976" s="1">
        <v>12</v>
      </c>
      <c r="C976" t="s">
        <v>4027</v>
      </c>
      <c r="D976">
        <v>18126855</v>
      </c>
      <c r="E976" t="s">
        <v>4179</v>
      </c>
      <c r="F976" t="s">
        <v>1363</v>
      </c>
      <c r="G976" t="s">
        <v>1391</v>
      </c>
      <c r="H976" s="3" t="s">
        <v>2720</v>
      </c>
      <c r="I976">
        <v>2022</v>
      </c>
      <c r="J976" s="15" t="s">
        <v>1804</v>
      </c>
      <c r="K976">
        <v>2022</v>
      </c>
      <c r="L976" t="s">
        <v>1367</v>
      </c>
      <c r="M976" t="s">
        <v>4031</v>
      </c>
      <c r="N976" t="s">
        <v>4032</v>
      </c>
      <c r="O976" t="s">
        <v>1370</v>
      </c>
      <c r="P976" t="s">
        <v>1819</v>
      </c>
      <c r="Q976">
        <f t="shared" si="24"/>
        <v>1656</v>
      </c>
      <c r="R976" t="s">
        <v>2369</v>
      </c>
      <c r="S976" t="s">
        <v>2370</v>
      </c>
      <c r="T976" t="s">
        <v>3300</v>
      </c>
      <c r="U976" s="75">
        <v>1656</v>
      </c>
      <c r="V976">
        <f>5.4/10</f>
        <v>0.54</v>
      </c>
      <c r="W976">
        <v>8942.4</v>
      </c>
      <c r="AA976" t="s">
        <v>4037</v>
      </c>
      <c r="AH976" s="16"/>
      <c r="AI976" t="s">
        <v>1375</v>
      </c>
    </row>
    <row r="977" spans="1:35" x14ac:dyDescent="0.25">
      <c r="A977" t="s">
        <v>4201</v>
      </c>
      <c r="B977" s="1">
        <v>12</v>
      </c>
      <c r="C977" t="s">
        <v>4027</v>
      </c>
      <c r="D977">
        <v>18126855</v>
      </c>
      <c r="E977" t="s">
        <v>4179</v>
      </c>
      <c r="F977" t="s">
        <v>1363</v>
      </c>
      <c r="G977" t="s">
        <v>1391</v>
      </c>
      <c r="H977" s="3" t="s">
        <v>2720</v>
      </c>
      <c r="I977">
        <v>2022</v>
      </c>
      <c r="J977" s="15" t="s">
        <v>1804</v>
      </c>
      <c r="K977">
        <v>2022</v>
      </c>
      <c r="L977" t="s">
        <v>1367</v>
      </c>
      <c r="M977" t="s">
        <v>4031</v>
      </c>
      <c r="N977" t="s">
        <v>4032</v>
      </c>
      <c r="O977" t="s">
        <v>1370</v>
      </c>
      <c r="P977" t="s">
        <v>1819</v>
      </c>
      <c r="Q977">
        <f t="shared" si="24"/>
        <v>1656</v>
      </c>
      <c r="R977" t="s">
        <v>3345</v>
      </c>
      <c r="S977" t="s">
        <v>3346</v>
      </c>
      <c r="T977" t="s">
        <v>3300</v>
      </c>
      <c r="U977" s="75">
        <v>1656</v>
      </c>
      <c r="V977">
        <f>8/20</f>
        <v>0.4</v>
      </c>
      <c r="W977">
        <v>13248</v>
      </c>
      <c r="AA977" t="s">
        <v>4037</v>
      </c>
      <c r="AH977" s="16"/>
      <c r="AI977" t="s">
        <v>1375</v>
      </c>
    </row>
    <row r="978" spans="1:35" x14ac:dyDescent="0.25">
      <c r="A978" t="s">
        <v>4202</v>
      </c>
      <c r="B978" s="1">
        <v>12</v>
      </c>
      <c r="C978" t="s">
        <v>4046</v>
      </c>
      <c r="D978">
        <v>18211437</v>
      </c>
      <c r="E978" t="s">
        <v>4203</v>
      </c>
      <c r="F978" t="s">
        <v>1363</v>
      </c>
      <c r="G978" t="s">
        <v>1391</v>
      </c>
      <c r="H978" s="3" t="s">
        <v>4204</v>
      </c>
      <c r="I978">
        <v>2022</v>
      </c>
      <c r="J978" s="15" t="s">
        <v>4023</v>
      </c>
      <c r="K978">
        <v>2022</v>
      </c>
      <c r="L978" t="s">
        <v>1367</v>
      </c>
      <c r="M978" t="s">
        <v>4048</v>
      </c>
      <c r="N978" t="s">
        <v>4049</v>
      </c>
      <c r="O978" t="s">
        <v>1370</v>
      </c>
      <c r="P978" t="s">
        <v>2705</v>
      </c>
      <c r="Q978">
        <f t="shared" si="24"/>
        <v>22</v>
      </c>
      <c r="R978" t="s">
        <v>2369</v>
      </c>
      <c r="S978" t="s">
        <v>2370</v>
      </c>
      <c r="T978" t="s">
        <v>3300</v>
      </c>
      <c r="U978" s="75">
        <v>22</v>
      </c>
      <c r="V978">
        <f>15/20</f>
        <v>0.75</v>
      </c>
      <c r="W978">
        <v>330</v>
      </c>
      <c r="AA978" t="s">
        <v>4037</v>
      </c>
      <c r="AH978" s="16"/>
      <c r="AI978" t="s">
        <v>1375</v>
      </c>
    </row>
    <row r="979" spans="1:35" x14ac:dyDescent="0.25">
      <c r="A979" t="s">
        <v>4205</v>
      </c>
      <c r="B979" s="1">
        <v>12</v>
      </c>
      <c r="C979" t="s">
        <v>4027</v>
      </c>
      <c r="D979">
        <v>18357512</v>
      </c>
      <c r="E979" t="s">
        <v>4206</v>
      </c>
      <c r="F979" t="s">
        <v>1363</v>
      </c>
      <c r="G979" t="s">
        <v>1391</v>
      </c>
      <c r="H979" s="3" t="s">
        <v>2723</v>
      </c>
      <c r="I979">
        <v>2022</v>
      </c>
      <c r="J979" s="15" t="s">
        <v>2724</v>
      </c>
      <c r="K979">
        <v>2022</v>
      </c>
      <c r="L979" t="s">
        <v>1367</v>
      </c>
      <c r="M979" t="s">
        <v>4031</v>
      </c>
      <c r="N979" t="s">
        <v>4032</v>
      </c>
      <c r="O979" t="s">
        <v>1370</v>
      </c>
      <c r="P979" t="s">
        <v>4036</v>
      </c>
      <c r="Q979">
        <f t="shared" si="24"/>
        <v>700</v>
      </c>
      <c r="R979" t="s">
        <v>1424</v>
      </c>
      <c r="S979" t="s">
        <v>1425</v>
      </c>
      <c r="T979" t="s">
        <v>3300</v>
      </c>
      <c r="U979" s="75">
        <v>700</v>
      </c>
      <c r="V979">
        <f>4.88/20</f>
        <v>0.24399999999999999</v>
      </c>
      <c r="W979">
        <v>3416</v>
      </c>
      <c r="AA979" t="s">
        <v>4037</v>
      </c>
      <c r="AH979" s="16"/>
      <c r="AI979" t="s">
        <v>1375</v>
      </c>
    </row>
    <row r="980" spans="1:35" x14ac:dyDescent="0.25">
      <c r="A980" t="s">
        <v>4207</v>
      </c>
      <c r="B980" s="1">
        <v>12</v>
      </c>
      <c r="C980" t="s">
        <v>4027</v>
      </c>
      <c r="D980">
        <v>18357512</v>
      </c>
      <c r="E980" t="s">
        <v>4206</v>
      </c>
      <c r="F980" t="s">
        <v>1363</v>
      </c>
      <c r="G980" t="s">
        <v>1391</v>
      </c>
      <c r="H980" s="3" t="s">
        <v>2723</v>
      </c>
      <c r="I980">
        <v>2022</v>
      </c>
      <c r="J980" s="15" t="s">
        <v>2724</v>
      </c>
      <c r="K980">
        <v>2022</v>
      </c>
      <c r="L980" t="s">
        <v>1367</v>
      </c>
      <c r="M980" t="s">
        <v>4031</v>
      </c>
      <c r="N980" t="s">
        <v>4032</v>
      </c>
      <c r="O980" t="s">
        <v>1370</v>
      </c>
      <c r="P980" t="s">
        <v>4036</v>
      </c>
      <c r="Q980">
        <f t="shared" si="24"/>
        <v>700</v>
      </c>
      <c r="R980" t="s">
        <v>2369</v>
      </c>
      <c r="S980" t="s">
        <v>2370</v>
      </c>
      <c r="T980" t="s">
        <v>3300</v>
      </c>
      <c r="U980" s="75">
        <v>700</v>
      </c>
      <c r="V980">
        <f>6/20</f>
        <v>0.3</v>
      </c>
      <c r="W980">
        <v>4200</v>
      </c>
      <c r="AA980" t="s">
        <v>4037</v>
      </c>
      <c r="AH980" s="16"/>
      <c r="AI980" t="s">
        <v>1375</v>
      </c>
    </row>
    <row r="981" spans="1:35" x14ac:dyDescent="0.25">
      <c r="A981" t="s">
        <v>4208</v>
      </c>
      <c r="B981" s="1">
        <v>12</v>
      </c>
      <c r="C981" t="s">
        <v>4027</v>
      </c>
      <c r="D981">
        <v>18357512</v>
      </c>
      <c r="E981" t="s">
        <v>4206</v>
      </c>
      <c r="F981" t="s">
        <v>1363</v>
      </c>
      <c r="G981" t="s">
        <v>1391</v>
      </c>
      <c r="H981" s="3" t="s">
        <v>2723</v>
      </c>
      <c r="I981">
        <v>2022</v>
      </c>
      <c r="J981" s="15" t="s">
        <v>2724</v>
      </c>
      <c r="K981">
        <v>2022</v>
      </c>
      <c r="L981" t="s">
        <v>1367</v>
      </c>
      <c r="M981" t="s">
        <v>4031</v>
      </c>
      <c r="N981" t="s">
        <v>4032</v>
      </c>
      <c r="O981" t="s">
        <v>1370</v>
      </c>
      <c r="P981" t="s">
        <v>4036</v>
      </c>
      <c r="Q981">
        <f t="shared" si="24"/>
        <v>700</v>
      </c>
      <c r="R981" t="s">
        <v>3345</v>
      </c>
      <c r="S981" t="s">
        <v>3346</v>
      </c>
      <c r="T981" t="s">
        <v>3300</v>
      </c>
      <c r="U981" s="75">
        <v>700</v>
      </c>
      <c r="V981">
        <f t="shared" ref="V981:V982" si="28">8/20</f>
        <v>0.4</v>
      </c>
      <c r="W981">
        <v>5600</v>
      </c>
      <c r="AA981" t="s">
        <v>4037</v>
      </c>
      <c r="AH981" s="16"/>
      <c r="AI981" t="s">
        <v>1375</v>
      </c>
    </row>
    <row r="982" spans="1:35" x14ac:dyDescent="0.25">
      <c r="A982" t="s">
        <v>4209</v>
      </c>
      <c r="B982" s="1">
        <v>12</v>
      </c>
      <c r="C982" t="s">
        <v>4046</v>
      </c>
      <c r="D982">
        <v>18308708</v>
      </c>
      <c r="E982" t="s">
        <v>4167</v>
      </c>
      <c r="F982" t="s">
        <v>1363</v>
      </c>
      <c r="G982" t="s">
        <v>1391</v>
      </c>
      <c r="H982" s="3" t="s">
        <v>3283</v>
      </c>
      <c r="I982">
        <v>2022</v>
      </c>
      <c r="J982" s="15" t="s">
        <v>3284</v>
      </c>
      <c r="K982">
        <v>2022</v>
      </c>
      <c r="L982" t="s">
        <v>1367</v>
      </c>
      <c r="M982" t="s">
        <v>4048</v>
      </c>
      <c r="N982" t="s">
        <v>4049</v>
      </c>
      <c r="O982" t="s">
        <v>1370</v>
      </c>
      <c r="P982" t="s">
        <v>2404</v>
      </c>
      <c r="Q982">
        <f t="shared" si="24"/>
        <v>240</v>
      </c>
      <c r="R982" t="s">
        <v>3345</v>
      </c>
      <c r="S982" t="s">
        <v>3346</v>
      </c>
      <c r="T982" t="s">
        <v>3300</v>
      </c>
      <c r="U982" s="75">
        <v>240</v>
      </c>
      <c r="V982">
        <f t="shared" si="28"/>
        <v>0.4</v>
      </c>
      <c r="W982">
        <v>1920</v>
      </c>
      <c r="AA982" t="s">
        <v>4037</v>
      </c>
      <c r="AH982" s="16"/>
      <c r="AI982" t="s">
        <v>1375</v>
      </c>
    </row>
    <row r="983" spans="1:35" x14ac:dyDescent="0.25">
      <c r="A983" t="s">
        <v>4210</v>
      </c>
      <c r="B983" s="1">
        <v>12</v>
      </c>
      <c r="C983" t="s">
        <v>4027</v>
      </c>
      <c r="D983">
        <v>18349110</v>
      </c>
      <c r="E983" t="s">
        <v>4035</v>
      </c>
      <c r="F983" t="s">
        <v>1363</v>
      </c>
      <c r="G983" t="s">
        <v>1391</v>
      </c>
      <c r="H983" s="3" t="s">
        <v>4211</v>
      </c>
      <c r="I983">
        <v>2022</v>
      </c>
      <c r="J983" s="15" t="s">
        <v>4212</v>
      </c>
      <c r="K983">
        <v>2022</v>
      </c>
      <c r="L983" t="s">
        <v>1367</v>
      </c>
      <c r="M983" t="s">
        <v>4031</v>
      </c>
      <c r="N983" t="s">
        <v>4032</v>
      </c>
      <c r="O983" t="s">
        <v>1370</v>
      </c>
      <c r="P983" t="s">
        <v>4036</v>
      </c>
      <c r="Q983">
        <f t="shared" si="24"/>
        <v>775</v>
      </c>
      <c r="R983" t="s">
        <v>2369</v>
      </c>
      <c r="S983" t="s">
        <v>2370</v>
      </c>
      <c r="T983" t="s">
        <v>3300</v>
      </c>
      <c r="U983" s="75">
        <v>775</v>
      </c>
      <c r="V983">
        <f>4.5/20</f>
        <v>0.22500000000000001</v>
      </c>
      <c r="W983">
        <v>3487.5</v>
      </c>
      <c r="AA983" t="s">
        <v>4037</v>
      </c>
      <c r="AH983" s="16"/>
      <c r="AI983" t="s">
        <v>1375</v>
      </c>
    </row>
    <row r="984" spans="1:35" x14ac:dyDescent="0.25">
      <c r="A984" t="s">
        <v>4213</v>
      </c>
      <c r="B984" s="1">
        <v>12</v>
      </c>
      <c r="C984" t="s">
        <v>4027</v>
      </c>
      <c r="D984">
        <v>18349110</v>
      </c>
      <c r="E984" t="s">
        <v>4035</v>
      </c>
      <c r="F984" t="s">
        <v>1363</v>
      </c>
      <c r="G984" t="s">
        <v>1391</v>
      </c>
      <c r="H984" s="3" t="s">
        <v>4211</v>
      </c>
      <c r="I984">
        <v>2022</v>
      </c>
      <c r="J984" s="15" t="s">
        <v>4212</v>
      </c>
      <c r="K984">
        <v>2022</v>
      </c>
      <c r="L984" t="s">
        <v>1367</v>
      </c>
      <c r="M984" t="s">
        <v>4031</v>
      </c>
      <c r="N984" t="s">
        <v>4032</v>
      </c>
      <c r="O984" t="s">
        <v>1370</v>
      </c>
      <c r="P984" t="s">
        <v>4036</v>
      </c>
      <c r="Q984">
        <f t="shared" si="24"/>
        <v>775</v>
      </c>
      <c r="R984" t="s">
        <v>3345</v>
      </c>
      <c r="S984" t="s">
        <v>3346</v>
      </c>
      <c r="T984" t="s">
        <v>3300</v>
      </c>
      <c r="U984" s="75">
        <v>775</v>
      </c>
      <c r="V984">
        <f>8/20</f>
        <v>0.4</v>
      </c>
      <c r="W984">
        <v>6200</v>
      </c>
      <c r="AA984" t="s">
        <v>4037</v>
      </c>
      <c r="AH984" s="16"/>
      <c r="AI984" t="s">
        <v>1375</v>
      </c>
    </row>
    <row r="985" spans="1:35" x14ac:dyDescent="0.25">
      <c r="A985" t="s">
        <v>4214</v>
      </c>
      <c r="B985" s="1">
        <v>12</v>
      </c>
      <c r="C985" t="s">
        <v>4046</v>
      </c>
      <c r="D985">
        <v>18717527</v>
      </c>
      <c r="E985" t="s">
        <v>4215</v>
      </c>
      <c r="F985" t="s">
        <v>1363</v>
      </c>
      <c r="G985" t="s">
        <v>1391</v>
      </c>
      <c r="H985" s="3" t="s">
        <v>1510</v>
      </c>
      <c r="I985">
        <v>2022</v>
      </c>
      <c r="J985" s="15" t="s">
        <v>4216</v>
      </c>
      <c r="K985">
        <v>2022</v>
      </c>
      <c r="L985" t="s">
        <v>1367</v>
      </c>
      <c r="M985" t="s">
        <v>4217</v>
      </c>
      <c r="N985" t="s">
        <v>4218</v>
      </c>
      <c r="O985" t="s">
        <v>1370</v>
      </c>
      <c r="P985" t="s">
        <v>2735</v>
      </c>
      <c r="Q985">
        <f t="shared" si="24"/>
        <v>35</v>
      </c>
      <c r="R985" t="s">
        <v>1424</v>
      </c>
      <c r="S985" t="s">
        <v>1425</v>
      </c>
      <c r="T985" t="s">
        <v>3300</v>
      </c>
      <c r="U985" s="75">
        <v>35</v>
      </c>
      <c r="V985">
        <f>4.49/20</f>
        <v>0.22450000000000001</v>
      </c>
      <c r="W985">
        <v>157.15</v>
      </c>
      <c r="AA985" t="s">
        <v>4037</v>
      </c>
      <c r="AH985" s="16"/>
      <c r="AI985" t="s">
        <v>1375</v>
      </c>
    </row>
    <row r="986" spans="1:35" x14ac:dyDescent="0.25">
      <c r="A986" t="s">
        <v>4219</v>
      </c>
      <c r="B986" s="1">
        <v>12</v>
      </c>
      <c r="C986" t="s">
        <v>4046</v>
      </c>
      <c r="D986">
        <v>18717527</v>
      </c>
      <c r="E986" t="s">
        <v>4215</v>
      </c>
      <c r="F986" t="s">
        <v>1363</v>
      </c>
      <c r="G986" t="s">
        <v>1391</v>
      </c>
      <c r="H986" s="3" t="s">
        <v>1510</v>
      </c>
      <c r="I986">
        <v>2022</v>
      </c>
      <c r="J986" s="15" t="s">
        <v>4216</v>
      </c>
      <c r="K986">
        <v>2022</v>
      </c>
      <c r="L986" t="s">
        <v>1367</v>
      </c>
      <c r="M986" t="s">
        <v>4217</v>
      </c>
      <c r="N986" t="s">
        <v>4218</v>
      </c>
      <c r="O986" t="s">
        <v>1370</v>
      </c>
      <c r="P986" t="s">
        <v>2735</v>
      </c>
      <c r="Q986">
        <f t="shared" si="24"/>
        <v>35</v>
      </c>
      <c r="R986" t="s">
        <v>3345</v>
      </c>
      <c r="S986" t="s">
        <v>3346</v>
      </c>
      <c r="T986" t="s">
        <v>3300</v>
      </c>
      <c r="U986" s="75">
        <v>35</v>
      </c>
      <c r="V986">
        <f>8/20</f>
        <v>0.4</v>
      </c>
      <c r="W986">
        <v>280</v>
      </c>
      <c r="AA986" t="s">
        <v>4037</v>
      </c>
      <c r="AH986" s="16"/>
      <c r="AI986" t="s">
        <v>1375</v>
      </c>
    </row>
    <row r="987" spans="1:35" x14ac:dyDescent="0.25">
      <c r="A987" t="s">
        <v>4220</v>
      </c>
      <c r="B987" s="1">
        <v>12</v>
      </c>
      <c r="C987" t="s">
        <v>4046</v>
      </c>
      <c r="D987">
        <v>18717527</v>
      </c>
      <c r="E987" t="s">
        <v>4215</v>
      </c>
      <c r="F987" t="s">
        <v>1363</v>
      </c>
      <c r="G987" t="s">
        <v>1391</v>
      </c>
      <c r="H987" s="3" t="s">
        <v>1510</v>
      </c>
      <c r="I987">
        <v>2022</v>
      </c>
      <c r="J987" s="15" t="s">
        <v>4216</v>
      </c>
      <c r="K987">
        <v>2022</v>
      </c>
      <c r="L987" t="s">
        <v>1367</v>
      </c>
      <c r="M987" t="s">
        <v>4217</v>
      </c>
      <c r="N987" t="s">
        <v>4218</v>
      </c>
      <c r="O987" t="s">
        <v>1370</v>
      </c>
      <c r="P987" t="s">
        <v>2735</v>
      </c>
      <c r="Q987">
        <f t="shared" si="24"/>
        <v>35</v>
      </c>
      <c r="R987" t="s">
        <v>2369</v>
      </c>
      <c r="S987" t="s">
        <v>2370</v>
      </c>
      <c r="T987" t="s">
        <v>3300</v>
      </c>
      <c r="U987" s="75">
        <v>35</v>
      </c>
      <c r="V987">
        <f>10/20</f>
        <v>0.5</v>
      </c>
      <c r="W987">
        <v>350</v>
      </c>
      <c r="AA987" t="s">
        <v>4037</v>
      </c>
      <c r="AH987" s="16"/>
      <c r="AI987" t="s">
        <v>1375</v>
      </c>
    </row>
    <row r="988" spans="1:35" x14ac:dyDescent="0.25">
      <c r="A988" t="s">
        <v>4221</v>
      </c>
      <c r="B988" s="1">
        <v>13</v>
      </c>
      <c r="C988" t="s">
        <v>254</v>
      </c>
      <c r="D988">
        <v>4532872</v>
      </c>
      <c r="E988" t="s">
        <v>4222</v>
      </c>
      <c r="F988" t="s">
        <v>1363</v>
      </c>
      <c r="G988" t="s">
        <v>1364</v>
      </c>
      <c r="H988" s="3" t="s">
        <v>2656</v>
      </c>
      <c r="I988">
        <v>2016</v>
      </c>
      <c r="J988" s="15" t="s">
        <v>4223</v>
      </c>
      <c r="K988">
        <v>2016</v>
      </c>
      <c r="L988" t="s">
        <v>1367</v>
      </c>
      <c r="M988" t="s">
        <v>4224</v>
      </c>
      <c r="N988" t="s">
        <v>4225</v>
      </c>
      <c r="O988" t="s">
        <v>1388</v>
      </c>
      <c r="P988" t="s">
        <v>4226</v>
      </c>
      <c r="Q988">
        <f t="shared" si="24"/>
        <v>200000</v>
      </c>
      <c r="R988" t="s">
        <v>4227</v>
      </c>
      <c r="S988" t="s">
        <v>4228</v>
      </c>
      <c r="T988" t="s">
        <v>4229</v>
      </c>
      <c r="U988" s="75">
        <v>200000</v>
      </c>
      <c r="V988">
        <v>0.39</v>
      </c>
      <c r="W988">
        <v>78000</v>
      </c>
      <c r="AH988" s="16"/>
      <c r="AI988" t="s">
        <v>1375</v>
      </c>
    </row>
    <row r="989" spans="1:35" x14ac:dyDescent="0.25">
      <c r="A989" t="s">
        <v>4230</v>
      </c>
      <c r="B989" s="1">
        <v>13</v>
      </c>
      <c r="C989" t="s">
        <v>254</v>
      </c>
      <c r="D989">
        <v>5326028</v>
      </c>
      <c r="E989" t="s">
        <v>4231</v>
      </c>
      <c r="F989" t="s">
        <v>1363</v>
      </c>
      <c r="G989" t="s">
        <v>1364</v>
      </c>
      <c r="H989" s="3" t="s">
        <v>4232</v>
      </c>
      <c r="I989">
        <v>2016</v>
      </c>
      <c r="J989" s="15" t="s">
        <v>2888</v>
      </c>
      <c r="K989">
        <v>2016</v>
      </c>
      <c r="L989" t="s">
        <v>1367</v>
      </c>
      <c r="M989" t="s">
        <v>273</v>
      </c>
      <c r="N989" t="s">
        <v>4233</v>
      </c>
      <c r="O989" t="s">
        <v>1388</v>
      </c>
      <c r="P989" t="s">
        <v>4226</v>
      </c>
      <c r="Q989">
        <f t="shared" si="24"/>
        <v>500</v>
      </c>
      <c r="R989" t="s">
        <v>4086</v>
      </c>
      <c r="S989" t="s">
        <v>4087</v>
      </c>
      <c r="T989" t="s">
        <v>4234</v>
      </c>
      <c r="U989" s="75">
        <v>500</v>
      </c>
      <c r="V989">
        <v>0.34</v>
      </c>
      <c r="W989">
        <v>170</v>
      </c>
      <c r="AH989" s="16"/>
      <c r="AI989" t="s">
        <v>1375</v>
      </c>
    </row>
    <row r="990" spans="1:35" x14ac:dyDescent="0.25">
      <c r="A990" t="s">
        <v>4235</v>
      </c>
      <c r="B990" s="1">
        <v>13</v>
      </c>
      <c r="C990" t="s">
        <v>254</v>
      </c>
      <c r="D990">
        <v>5368278</v>
      </c>
      <c r="E990" t="s">
        <v>4236</v>
      </c>
      <c r="F990" t="s">
        <v>1363</v>
      </c>
      <c r="G990" t="s">
        <v>1364</v>
      </c>
      <c r="H990" s="3" t="s">
        <v>2374</v>
      </c>
      <c r="I990">
        <v>2016</v>
      </c>
      <c r="J990" s="15" t="s">
        <v>2927</v>
      </c>
      <c r="K990">
        <v>2016</v>
      </c>
      <c r="L990" t="s">
        <v>1367</v>
      </c>
      <c r="M990" t="s">
        <v>4237</v>
      </c>
      <c r="O990" t="s">
        <v>2305</v>
      </c>
      <c r="P990" t="s">
        <v>4226</v>
      </c>
      <c r="Q990">
        <f t="shared" si="24"/>
        <v>300</v>
      </c>
      <c r="R990" t="s">
        <v>4086</v>
      </c>
      <c r="S990" t="s">
        <v>4087</v>
      </c>
      <c r="T990" t="s">
        <v>4238</v>
      </c>
      <c r="U990" s="75">
        <v>300</v>
      </c>
      <c r="V990">
        <v>0.34</v>
      </c>
      <c r="W990">
        <v>102</v>
      </c>
      <c r="AH990" s="16"/>
      <c r="AI990" t="s">
        <v>1375</v>
      </c>
    </row>
    <row r="991" spans="1:35" x14ac:dyDescent="0.25">
      <c r="A991" t="s">
        <v>4239</v>
      </c>
      <c r="B991" s="1">
        <v>13</v>
      </c>
      <c r="C991" t="s">
        <v>4240</v>
      </c>
      <c r="D991">
        <v>5596718</v>
      </c>
      <c r="E991" t="s">
        <v>4241</v>
      </c>
      <c r="F991" t="s">
        <v>1363</v>
      </c>
      <c r="G991" t="s">
        <v>1364</v>
      </c>
      <c r="H991" s="3" t="s">
        <v>2941</v>
      </c>
      <c r="I991">
        <v>2016</v>
      </c>
      <c r="J991" s="15" t="s">
        <v>2942</v>
      </c>
      <c r="K991">
        <v>2016</v>
      </c>
      <c r="L991" t="s">
        <v>1367</v>
      </c>
      <c r="M991" t="s">
        <v>4224</v>
      </c>
      <c r="N991" t="s">
        <v>4242</v>
      </c>
      <c r="O991" t="s">
        <v>1388</v>
      </c>
      <c r="P991" t="s">
        <v>4226</v>
      </c>
      <c r="Q991">
        <f t="shared" si="24"/>
        <v>60000</v>
      </c>
      <c r="R991" t="s">
        <v>4086</v>
      </c>
      <c r="S991" t="s">
        <v>4087</v>
      </c>
      <c r="T991" t="s">
        <v>4243</v>
      </c>
      <c r="U991" s="75">
        <v>60000</v>
      </c>
      <c r="V991">
        <v>0.34</v>
      </c>
      <c r="W991">
        <v>20400</v>
      </c>
      <c r="AH991" s="16"/>
      <c r="AI991" t="s">
        <v>1375</v>
      </c>
    </row>
    <row r="992" spans="1:35" x14ac:dyDescent="0.25">
      <c r="A992" t="s">
        <v>4244</v>
      </c>
      <c r="B992" s="1">
        <v>13</v>
      </c>
      <c r="C992" t="s">
        <v>254</v>
      </c>
      <c r="D992">
        <v>5596718</v>
      </c>
      <c r="E992" t="s">
        <v>4241</v>
      </c>
      <c r="F992" t="s">
        <v>1363</v>
      </c>
      <c r="G992" t="s">
        <v>1364</v>
      </c>
      <c r="H992" s="3" t="s">
        <v>2941</v>
      </c>
      <c r="I992">
        <v>2016</v>
      </c>
      <c r="J992" s="15" t="s">
        <v>2942</v>
      </c>
      <c r="K992">
        <v>2016</v>
      </c>
      <c r="L992" t="s">
        <v>1367</v>
      </c>
      <c r="M992" t="s">
        <v>4224</v>
      </c>
      <c r="N992" t="s">
        <v>4242</v>
      </c>
      <c r="O992" t="s">
        <v>1388</v>
      </c>
      <c r="P992" t="s">
        <v>4226</v>
      </c>
      <c r="Q992">
        <f t="shared" si="24"/>
        <v>60000</v>
      </c>
      <c r="R992" t="s">
        <v>2697</v>
      </c>
      <c r="S992" t="s">
        <v>2698</v>
      </c>
      <c r="T992" t="s">
        <v>587</v>
      </c>
      <c r="U992" s="75">
        <v>60000</v>
      </c>
      <c r="V992">
        <v>0.7</v>
      </c>
      <c r="W992">
        <v>42000</v>
      </c>
      <c r="AH992" s="16"/>
      <c r="AI992" t="s">
        <v>1375</v>
      </c>
    </row>
    <row r="993" spans="1:35" x14ac:dyDescent="0.25">
      <c r="A993" t="s">
        <v>4245</v>
      </c>
      <c r="B993" s="1">
        <v>13</v>
      </c>
      <c r="C993" t="s">
        <v>254</v>
      </c>
      <c r="D993">
        <v>5728215</v>
      </c>
      <c r="E993" t="s">
        <v>4246</v>
      </c>
      <c r="F993" t="s">
        <v>1363</v>
      </c>
      <c r="G993" t="s">
        <v>1364</v>
      </c>
      <c r="H993" s="3" t="s">
        <v>4247</v>
      </c>
      <c r="I993">
        <v>2016</v>
      </c>
      <c r="J993" s="15" t="s">
        <v>4248</v>
      </c>
      <c r="K993">
        <v>2016</v>
      </c>
      <c r="L993" t="s">
        <v>1367</v>
      </c>
      <c r="M993" t="s">
        <v>4249</v>
      </c>
      <c r="O993" t="s">
        <v>1388</v>
      </c>
      <c r="P993" t="s">
        <v>4226</v>
      </c>
      <c r="Q993">
        <f t="shared" si="24"/>
        <v>1600</v>
      </c>
      <c r="R993" t="s">
        <v>4086</v>
      </c>
      <c r="S993" t="s">
        <v>4087</v>
      </c>
      <c r="T993" t="s">
        <v>4250</v>
      </c>
      <c r="U993" s="75">
        <v>1600</v>
      </c>
      <c r="V993">
        <v>0.34</v>
      </c>
      <c r="W993">
        <v>544</v>
      </c>
      <c r="AH993" s="16"/>
      <c r="AI993" t="s">
        <v>1375</v>
      </c>
    </row>
    <row r="994" spans="1:35" x14ac:dyDescent="0.25">
      <c r="A994" t="s">
        <v>4251</v>
      </c>
      <c r="B994" s="1">
        <v>13</v>
      </c>
      <c r="C994" t="s">
        <v>254</v>
      </c>
      <c r="D994">
        <v>6082025</v>
      </c>
      <c r="E994" t="s">
        <v>4252</v>
      </c>
      <c r="F994" t="s">
        <v>1363</v>
      </c>
      <c r="G994" t="s">
        <v>1364</v>
      </c>
      <c r="H994" s="3" t="s">
        <v>4253</v>
      </c>
      <c r="I994">
        <v>2017</v>
      </c>
      <c r="J994" s="15" t="s">
        <v>2443</v>
      </c>
      <c r="K994">
        <v>2017</v>
      </c>
      <c r="L994" t="s">
        <v>1367</v>
      </c>
      <c r="M994" t="s">
        <v>4224</v>
      </c>
      <c r="O994" t="s">
        <v>1388</v>
      </c>
      <c r="P994" t="s">
        <v>4226</v>
      </c>
      <c r="Q994">
        <f t="shared" si="24"/>
        <v>200000</v>
      </c>
      <c r="R994" t="s">
        <v>2016</v>
      </c>
      <c r="S994" t="s">
        <v>2017</v>
      </c>
      <c r="T994" t="s">
        <v>4254</v>
      </c>
      <c r="U994" s="75">
        <v>200000</v>
      </c>
      <c r="V994">
        <v>0.8</v>
      </c>
      <c r="W994">
        <v>160000</v>
      </c>
      <c r="AH994" s="16"/>
      <c r="AI994" t="s">
        <v>1375</v>
      </c>
    </row>
    <row r="995" spans="1:35" x14ac:dyDescent="0.25">
      <c r="A995" t="s">
        <v>4255</v>
      </c>
      <c r="B995" s="1">
        <v>13</v>
      </c>
      <c r="C995" t="s">
        <v>254</v>
      </c>
      <c r="D995">
        <v>6082025</v>
      </c>
      <c r="E995" t="s">
        <v>4252</v>
      </c>
      <c r="F995" t="s">
        <v>1363</v>
      </c>
      <c r="G995" t="s">
        <v>1364</v>
      </c>
      <c r="H995" s="3" t="s">
        <v>4253</v>
      </c>
      <c r="I995">
        <v>2017</v>
      </c>
      <c r="J995" s="15" t="s">
        <v>2443</v>
      </c>
      <c r="K995">
        <v>2017</v>
      </c>
      <c r="L995" t="s">
        <v>1367</v>
      </c>
      <c r="M995" t="s">
        <v>4224</v>
      </c>
      <c r="O995" t="s">
        <v>1388</v>
      </c>
      <c r="P995" t="s">
        <v>4226</v>
      </c>
      <c r="Q995">
        <f t="shared" si="24"/>
        <v>200000</v>
      </c>
      <c r="R995" t="s">
        <v>1879</v>
      </c>
      <c r="S995" t="s">
        <v>1880</v>
      </c>
      <c r="T995" t="s">
        <v>3650</v>
      </c>
      <c r="U995" s="75">
        <v>200000</v>
      </c>
      <c r="V995">
        <v>0.31</v>
      </c>
      <c r="W995">
        <v>62000</v>
      </c>
      <c r="AH995" s="16"/>
      <c r="AI995" t="s">
        <v>1375</v>
      </c>
    </row>
    <row r="996" spans="1:35" x14ac:dyDescent="0.25">
      <c r="A996" t="s">
        <v>4256</v>
      </c>
      <c r="B996" s="1">
        <v>13</v>
      </c>
      <c r="C996" t="s">
        <v>254</v>
      </c>
      <c r="D996">
        <v>6082025</v>
      </c>
      <c r="E996" t="s">
        <v>4252</v>
      </c>
      <c r="F996" t="s">
        <v>1363</v>
      </c>
      <c r="G996" t="s">
        <v>1364</v>
      </c>
      <c r="H996" s="3" t="s">
        <v>4253</v>
      </c>
      <c r="I996">
        <v>2017</v>
      </c>
      <c r="J996" s="15" t="s">
        <v>2443</v>
      </c>
      <c r="K996">
        <v>2017</v>
      </c>
      <c r="L996" t="s">
        <v>1367</v>
      </c>
      <c r="M996" t="s">
        <v>4224</v>
      </c>
      <c r="O996" t="s">
        <v>1388</v>
      </c>
      <c r="P996" t="s">
        <v>4226</v>
      </c>
      <c r="Q996">
        <f t="shared" si="24"/>
        <v>200000</v>
      </c>
      <c r="R996" t="s">
        <v>4086</v>
      </c>
      <c r="S996" t="s">
        <v>4087</v>
      </c>
      <c r="T996" t="s">
        <v>4257</v>
      </c>
      <c r="U996" s="75">
        <v>200000</v>
      </c>
      <c r="V996">
        <v>0.37</v>
      </c>
      <c r="W996">
        <v>74000</v>
      </c>
      <c r="AH996" s="16"/>
      <c r="AI996" t="s">
        <v>1375</v>
      </c>
    </row>
    <row r="997" spans="1:35" x14ac:dyDescent="0.25">
      <c r="A997" t="s">
        <v>4258</v>
      </c>
      <c r="B997" s="1">
        <v>13</v>
      </c>
      <c r="C997" t="s">
        <v>254</v>
      </c>
      <c r="D997">
        <v>6446817</v>
      </c>
      <c r="E997" t="s">
        <v>4259</v>
      </c>
      <c r="F997" t="s">
        <v>1363</v>
      </c>
      <c r="G997" t="s">
        <v>1364</v>
      </c>
      <c r="H997" s="3" t="s">
        <v>2464</v>
      </c>
      <c r="I997">
        <v>2017</v>
      </c>
      <c r="J997" s="15" t="s">
        <v>2465</v>
      </c>
      <c r="K997">
        <v>2017</v>
      </c>
      <c r="L997" t="s">
        <v>1367</v>
      </c>
      <c r="M997" t="s">
        <v>4260</v>
      </c>
      <c r="O997" t="s">
        <v>1388</v>
      </c>
      <c r="P997" t="s">
        <v>4226</v>
      </c>
      <c r="Q997">
        <f t="shared" si="24"/>
        <v>1074</v>
      </c>
      <c r="R997" t="s">
        <v>1879</v>
      </c>
      <c r="S997" t="s">
        <v>1880</v>
      </c>
      <c r="T997" t="s">
        <v>3650</v>
      </c>
      <c r="U997" s="75">
        <v>1074</v>
      </c>
      <c r="V997">
        <v>0.31</v>
      </c>
      <c r="W997">
        <v>332.94</v>
      </c>
      <c r="AH997" s="16"/>
      <c r="AI997" t="s">
        <v>1375</v>
      </c>
    </row>
    <row r="998" spans="1:35" x14ac:dyDescent="0.25">
      <c r="A998" t="s">
        <v>4261</v>
      </c>
      <c r="B998" s="1">
        <v>13</v>
      </c>
      <c r="C998" t="s">
        <v>254</v>
      </c>
      <c r="D998">
        <v>6446817</v>
      </c>
      <c r="E998" t="s">
        <v>4259</v>
      </c>
      <c r="F998" t="s">
        <v>1363</v>
      </c>
      <c r="G998" t="s">
        <v>1364</v>
      </c>
      <c r="H998" s="3" t="s">
        <v>2464</v>
      </c>
      <c r="I998">
        <v>2017</v>
      </c>
      <c r="J998" s="15" t="s">
        <v>2465</v>
      </c>
      <c r="K998">
        <v>2017</v>
      </c>
      <c r="L998" t="s">
        <v>1367</v>
      </c>
      <c r="M998" t="s">
        <v>4260</v>
      </c>
      <c r="O998" t="s">
        <v>1388</v>
      </c>
      <c r="P998" t="s">
        <v>4226</v>
      </c>
      <c r="Q998">
        <f t="shared" si="24"/>
        <v>1074</v>
      </c>
      <c r="R998" t="s">
        <v>4086</v>
      </c>
      <c r="S998" t="s">
        <v>4087</v>
      </c>
      <c r="T998" t="s">
        <v>4234</v>
      </c>
      <c r="U998" s="75">
        <v>1074</v>
      </c>
      <c r="V998">
        <v>0.36</v>
      </c>
      <c r="W998">
        <v>386.64</v>
      </c>
      <c r="AH998" s="16"/>
      <c r="AI998" t="s">
        <v>1375</v>
      </c>
    </row>
    <row r="999" spans="1:35" x14ac:dyDescent="0.25">
      <c r="A999" t="s">
        <v>4262</v>
      </c>
      <c r="B999" s="1">
        <v>13</v>
      </c>
      <c r="C999" t="s">
        <v>254</v>
      </c>
      <c r="D999">
        <v>10833803</v>
      </c>
      <c r="E999" t="s">
        <v>4263</v>
      </c>
      <c r="F999" t="s">
        <v>1363</v>
      </c>
      <c r="G999" t="s">
        <v>1364</v>
      </c>
      <c r="H999" s="3" t="s">
        <v>3929</v>
      </c>
      <c r="I999">
        <v>2019</v>
      </c>
      <c r="J999" s="15" t="s">
        <v>4264</v>
      </c>
      <c r="K999">
        <v>2019</v>
      </c>
      <c r="L999" t="s">
        <v>1367</v>
      </c>
      <c r="M999" t="s">
        <v>273</v>
      </c>
      <c r="N999" t="s">
        <v>4265</v>
      </c>
      <c r="O999" t="s">
        <v>1388</v>
      </c>
      <c r="P999" t="s">
        <v>4266</v>
      </c>
      <c r="Q999">
        <f t="shared" si="24"/>
        <v>300</v>
      </c>
      <c r="R999" t="s">
        <v>1879</v>
      </c>
      <c r="S999" t="s">
        <v>1880</v>
      </c>
      <c r="T999" t="s">
        <v>4267</v>
      </c>
      <c r="U999" s="75">
        <v>300</v>
      </c>
      <c r="V999">
        <v>0.35</v>
      </c>
      <c r="W999">
        <v>105</v>
      </c>
      <c r="AH999" s="16"/>
      <c r="AI999" t="s">
        <v>1375</v>
      </c>
    </row>
    <row r="1000" spans="1:35" x14ac:dyDescent="0.25">
      <c r="A1000" t="s">
        <v>4268</v>
      </c>
      <c r="B1000" s="1">
        <v>13</v>
      </c>
      <c r="C1000" t="s">
        <v>254</v>
      </c>
      <c r="D1000">
        <v>15392732</v>
      </c>
      <c r="E1000" t="s">
        <v>4269</v>
      </c>
      <c r="F1000" t="s">
        <v>1363</v>
      </c>
      <c r="G1000" t="s">
        <v>1364</v>
      </c>
      <c r="H1000" s="3" t="s">
        <v>4270</v>
      </c>
      <c r="I1000">
        <v>2021</v>
      </c>
      <c r="J1000" s="15" t="s">
        <v>1677</v>
      </c>
      <c r="K1000">
        <v>2021</v>
      </c>
      <c r="L1000" t="s">
        <v>1367</v>
      </c>
      <c r="M1000" t="s">
        <v>273</v>
      </c>
      <c r="N1000" t="s">
        <v>4265</v>
      </c>
      <c r="O1000" t="s">
        <v>1388</v>
      </c>
      <c r="P1000" t="s">
        <v>4266</v>
      </c>
      <c r="Q1000">
        <f t="shared" si="24"/>
        <v>720</v>
      </c>
      <c r="R1000" t="s">
        <v>1879</v>
      </c>
      <c r="S1000" t="s">
        <v>1880</v>
      </c>
      <c r="T1000" t="s">
        <v>4271</v>
      </c>
      <c r="U1000" s="75">
        <v>720</v>
      </c>
      <c r="V1000">
        <v>0.18</v>
      </c>
      <c r="W1000">
        <v>129.6</v>
      </c>
      <c r="AH1000" s="16"/>
      <c r="AI1000" t="s">
        <v>1375</v>
      </c>
    </row>
    <row r="1001" spans="1:35" x14ac:dyDescent="0.25">
      <c r="A1001" t="s">
        <v>4272</v>
      </c>
      <c r="B1001" s="1">
        <v>13</v>
      </c>
      <c r="C1001" t="s">
        <v>254</v>
      </c>
      <c r="D1001">
        <v>15493121</v>
      </c>
      <c r="E1001" t="s">
        <v>4273</v>
      </c>
      <c r="F1001" t="s">
        <v>1363</v>
      </c>
      <c r="G1001" t="s">
        <v>1364</v>
      </c>
      <c r="H1001" s="3" t="s">
        <v>1844</v>
      </c>
      <c r="I1001">
        <v>2021</v>
      </c>
      <c r="J1001" s="15" t="s">
        <v>4274</v>
      </c>
      <c r="K1001">
        <v>2021</v>
      </c>
      <c r="L1001" t="s">
        <v>1367</v>
      </c>
      <c r="M1001" t="s">
        <v>273</v>
      </c>
      <c r="N1001" t="s">
        <v>4265</v>
      </c>
      <c r="O1001" t="s">
        <v>1388</v>
      </c>
      <c r="P1001" t="s">
        <v>4266</v>
      </c>
      <c r="Q1001">
        <f t="shared" si="24"/>
        <v>240000</v>
      </c>
      <c r="R1001" t="s">
        <v>4275</v>
      </c>
      <c r="S1001" t="s">
        <v>4276</v>
      </c>
      <c r="T1001" t="s">
        <v>4277</v>
      </c>
      <c r="U1001" s="75">
        <v>240000</v>
      </c>
      <c r="V1001">
        <v>0.31</v>
      </c>
      <c r="W1001">
        <v>74400</v>
      </c>
      <c r="AH1001" s="16"/>
      <c r="AI1001" t="s">
        <v>1375</v>
      </c>
    </row>
    <row r="1002" spans="1:35" x14ac:dyDescent="0.25">
      <c r="A1002" t="s">
        <v>4278</v>
      </c>
      <c r="B1002" s="1">
        <v>13</v>
      </c>
      <c r="C1002" t="s">
        <v>254</v>
      </c>
      <c r="D1002">
        <v>14459906</v>
      </c>
      <c r="E1002" t="s">
        <v>4279</v>
      </c>
      <c r="F1002" t="s">
        <v>1363</v>
      </c>
      <c r="G1002" t="s">
        <v>1364</v>
      </c>
      <c r="H1002" s="3" t="s">
        <v>3224</v>
      </c>
      <c r="I1002">
        <v>2021</v>
      </c>
      <c r="J1002" s="15" t="s">
        <v>4280</v>
      </c>
      <c r="K1002">
        <v>2021</v>
      </c>
      <c r="L1002" t="s">
        <v>1367</v>
      </c>
      <c r="M1002" t="s">
        <v>273</v>
      </c>
      <c r="N1002" t="s">
        <v>4265</v>
      </c>
      <c r="O1002" t="s">
        <v>1370</v>
      </c>
      <c r="P1002" t="s">
        <v>4266</v>
      </c>
      <c r="Q1002">
        <f t="shared" si="24"/>
        <v>50000</v>
      </c>
      <c r="R1002" t="s">
        <v>4275</v>
      </c>
      <c r="S1002" t="s">
        <v>4276</v>
      </c>
      <c r="T1002" t="s">
        <v>4281</v>
      </c>
      <c r="U1002" s="75">
        <v>50000</v>
      </c>
      <c r="V1002">
        <v>0.34</v>
      </c>
      <c r="W1002">
        <v>17000</v>
      </c>
      <c r="AH1002" s="16"/>
      <c r="AI1002" t="s">
        <v>1375</v>
      </c>
    </row>
    <row r="1003" spans="1:35" x14ac:dyDescent="0.25">
      <c r="A1003" t="s">
        <v>4282</v>
      </c>
      <c r="B1003" s="1">
        <v>13</v>
      </c>
      <c r="C1003" t="s">
        <v>254</v>
      </c>
      <c r="D1003">
        <v>14353725</v>
      </c>
      <c r="E1003" t="s">
        <v>4283</v>
      </c>
      <c r="F1003" t="s">
        <v>1363</v>
      </c>
      <c r="G1003" t="s">
        <v>1364</v>
      </c>
      <c r="H1003" s="3" t="s">
        <v>4284</v>
      </c>
      <c r="I1003">
        <v>2021</v>
      </c>
      <c r="J1003" s="15" t="s">
        <v>3234</v>
      </c>
      <c r="K1003">
        <v>2021</v>
      </c>
      <c r="L1003" t="s">
        <v>1367</v>
      </c>
      <c r="M1003" t="s">
        <v>273</v>
      </c>
      <c r="N1003" t="s">
        <v>4265</v>
      </c>
      <c r="O1003" t="s">
        <v>1388</v>
      </c>
      <c r="P1003" t="s">
        <v>4266</v>
      </c>
      <c r="Q1003">
        <f t="shared" si="24"/>
        <v>91000</v>
      </c>
      <c r="R1003" t="s">
        <v>4285</v>
      </c>
      <c r="S1003" t="s">
        <v>4286</v>
      </c>
      <c r="T1003" t="s">
        <v>4287</v>
      </c>
      <c r="U1003" s="75">
        <v>91000</v>
      </c>
      <c r="V1003">
        <v>0.45</v>
      </c>
      <c r="W1003">
        <v>40950</v>
      </c>
      <c r="AH1003" s="16"/>
      <c r="AI1003" t="s">
        <v>1375</v>
      </c>
    </row>
    <row r="1004" spans="1:35" x14ac:dyDescent="0.25">
      <c r="A1004" t="s">
        <v>4288</v>
      </c>
      <c r="B1004" s="1">
        <v>13</v>
      </c>
      <c r="C1004" t="s">
        <v>4240</v>
      </c>
      <c r="D1004">
        <v>17194717</v>
      </c>
      <c r="E1004" t="s">
        <v>4289</v>
      </c>
      <c r="F1004" t="s">
        <v>1363</v>
      </c>
      <c r="G1004" t="s">
        <v>1364</v>
      </c>
      <c r="H1004" s="3" t="s">
        <v>1477</v>
      </c>
      <c r="I1004">
        <v>2022</v>
      </c>
      <c r="J1004" s="15" t="s">
        <v>1478</v>
      </c>
      <c r="K1004">
        <v>2022</v>
      </c>
      <c r="L1004" t="s">
        <v>1367</v>
      </c>
      <c r="M1004" t="s">
        <v>273</v>
      </c>
      <c r="N1004" t="s">
        <v>4265</v>
      </c>
      <c r="O1004" t="s">
        <v>1370</v>
      </c>
      <c r="P1004" t="s">
        <v>4266</v>
      </c>
      <c r="Q1004">
        <f t="shared" si="24"/>
        <v>5000</v>
      </c>
      <c r="R1004" t="s">
        <v>4086</v>
      </c>
      <c r="S1004" t="s">
        <v>4087</v>
      </c>
      <c r="T1004" t="s">
        <v>4290</v>
      </c>
      <c r="U1004" s="75">
        <v>5000</v>
      </c>
      <c r="V1004">
        <v>1.05</v>
      </c>
      <c r="W1004">
        <v>5250</v>
      </c>
      <c r="AH1004" s="16"/>
      <c r="AI1004" t="s">
        <v>1375</v>
      </c>
    </row>
    <row r="1005" spans="1:35" x14ac:dyDescent="0.25">
      <c r="A1005" t="s">
        <v>4291</v>
      </c>
      <c r="B1005" s="1">
        <v>13</v>
      </c>
      <c r="C1005" t="s">
        <v>4240</v>
      </c>
      <c r="D1005">
        <v>16867823</v>
      </c>
      <c r="E1005" t="s">
        <v>4292</v>
      </c>
      <c r="F1005" t="s">
        <v>1363</v>
      </c>
      <c r="G1005" t="s">
        <v>1364</v>
      </c>
      <c r="H1005" s="3" t="s">
        <v>4293</v>
      </c>
      <c r="I1005">
        <v>2022</v>
      </c>
      <c r="J1005" s="15" t="s">
        <v>4164</v>
      </c>
      <c r="K1005">
        <v>2022</v>
      </c>
      <c r="L1005" t="s">
        <v>1367</v>
      </c>
      <c r="M1005" t="s">
        <v>273</v>
      </c>
      <c r="N1005" t="s">
        <v>4265</v>
      </c>
      <c r="O1005" t="s">
        <v>1370</v>
      </c>
      <c r="P1005" t="s">
        <v>4266</v>
      </c>
      <c r="Q1005">
        <f t="shared" si="24"/>
        <v>100</v>
      </c>
      <c r="R1005" t="s">
        <v>4086</v>
      </c>
      <c r="S1005" t="s">
        <v>4087</v>
      </c>
      <c r="T1005" t="s">
        <v>4294</v>
      </c>
      <c r="U1005" s="75">
        <v>100</v>
      </c>
      <c r="V1005">
        <v>1.05</v>
      </c>
      <c r="W1005">
        <v>105</v>
      </c>
      <c r="AH1005" s="16"/>
      <c r="AI1005" t="s">
        <v>1375</v>
      </c>
    </row>
    <row r="1006" spans="1:35" x14ac:dyDescent="0.25">
      <c r="A1006" t="s">
        <v>4295</v>
      </c>
      <c r="B1006" s="1">
        <v>13</v>
      </c>
      <c r="C1006" t="s">
        <v>4240</v>
      </c>
      <c r="D1006">
        <v>18673511</v>
      </c>
      <c r="E1006" t="s">
        <v>4296</v>
      </c>
      <c r="F1006" t="s">
        <v>1363</v>
      </c>
      <c r="G1006" t="s">
        <v>1364</v>
      </c>
      <c r="H1006" s="3" t="s">
        <v>1836</v>
      </c>
      <c r="I1006">
        <v>2022</v>
      </c>
      <c r="J1006" s="15" t="s">
        <v>1509</v>
      </c>
      <c r="K1006">
        <v>2022</v>
      </c>
      <c r="L1006" t="s">
        <v>1367</v>
      </c>
      <c r="M1006" t="s">
        <v>273</v>
      </c>
      <c r="N1006" t="s">
        <v>4265</v>
      </c>
      <c r="O1006" t="s">
        <v>1370</v>
      </c>
      <c r="P1006" t="s">
        <v>4266</v>
      </c>
      <c r="Q1006">
        <f t="shared" si="24"/>
        <v>290000</v>
      </c>
      <c r="R1006" t="s">
        <v>4086</v>
      </c>
      <c r="S1006" t="s">
        <v>4087</v>
      </c>
      <c r="T1006" t="s">
        <v>4294</v>
      </c>
      <c r="U1006" s="75">
        <v>290000</v>
      </c>
      <c r="V1006">
        <v>1.05</v>
      </c>
      <c r="W1006">
        <v>304500</v>
      </c>
      <c r="AH1006" s="16"/>
      <c r="AI1006" t="s">
        <v>1375</v>
      </c>
    </row>
    <row r="1007" spans="1:35" x14ac:dyDescent="0.25">
      <c r="A1007" t="s">
        <v>4297</v>
      </c>
      <c r="B1007" s="1">
        <v>13</v>
      </c>
      <c r="C1007" t="s">
        <v>4240</v>
      </c>
      <c r="D1007">
        <v>16390423</v>
      </c>
      <c r="E1007" t="s">
        <v>4298</v>
      </c>
      <c r="F1007" t="s">
        <v>1363</v>
      </c>
      <c r="G1007" t="s">
        <v>1364</v>
      </c>
      <c r="H1007" s="3" t="s">
        <v>3593</v>
      </c>
      <c r="I1007">
        <v>2022</v>
      </c>
      <c r="J1007" s="15" t="s">
        <v>3597</v>
      </c>
      <c r="K1007">
        <v>2022</v>
      </c>
      <c r="L1007" t="s">
        <v>1367</v>
      </c>
      <c r="M1007" t="s">
        <v>273</v>
      </c>
      <c r="N1007" t="s">
        <v>4265</v>
      </c>
      <c r="O1007" t="s">
        <v>1370</v>
      </c>
      <c r="P1007" t="s">
        <v>4266</v>
      </c>
      <c r="Q1007">
        <f t="shared" si="24"/>
        <v>500</v>
      </c>
      <c r="R1007" t="s">
        <v>4086</v>
      </c>
      <c r="S1007" t="s">
        <v>4087</v>
      </c>
      <c r="T1007" t="s">
        <v>4294</v>
      </c>
      <c r="U1007" s="75">
        <v>500</v>
      </c>
      <c r="V1007">
        <v>1.05</v>
      </c>
      <c r="W1007">
        <v>525</v>
      </c>
      <c r="AH1007" s="16"/>
      <c r="AI1007" t="s">
        <v>1375</v>
      </c>
    </row>
    <row r="1008" spans="1:35" x14ac:dyDescent="0.25">
      <c r="A1008" t="s">
        <v>4299</v>
      </c>
      <c r="B1008" s="1">
        <v>13</v>
      </c>
      <c r="C1008" t="s">
        <v>254</v>
      </c>
      <c r="D1008">
        <v>17370213</v>
      </c>
      <c r="E1008" t="s">
        <v>4300</v>
      </c>
      <c r="F1008" t="s">
        <v>1363</v>
      </c>
      <c r="G1008" t="s">
        <v>1364</v>
      </c>
      <c r="H1008" s="3" t="s">
        <v>4301</v>
      </c>
      <c r="I1008">
        <v>2022</v>
      </c>
      <c r="J1008" s="15" t="s">
        <v>3270</v>
      </c>
      <c r="K1008">
        <v>2022</v>
      </c>
      <c r="L1008" t="s">
        <v>1367</v>
      </c>
      <c r="M1008" t="s">
        <v>273</v>
      </c>
      <c r="N1008" t="s">
        <v>4265</v>
      </c>
      <c r="O1008" t="s">
        <v>1370</v>
      </c>
      <c r="P1008" t="s">
        <v>4266</v>
      </c>
      <c r="Q1008">
        <f t="shared" si="24"/>
        <v>500</v>
      </c>
      <c r="R1008" t="s">
        <v>4275</v>
      </c>
      <c r="S1008" t="s">
        <v>4276</v>
      </c>
      <c r="T1008" t="s">
        <v>4302</v>
      </c>
      <c r="U1008" s="75">
        <v>500</v>
      </c>
      <c r="V1008">
        <v>0.5</v>
      </c>
      <c r="W1008">
        <v>250</v>
      </c>
      <c r="AH1008" s="16"/>
      <c r="AI1008" t="s">
        <v>1375</v>
      </c>
    </row>
    <row r="1009" spans="1:35" x14ac:dyDescent="0.25">
      <c r="A1009" t="s">
        <v>4303</v>
      </c>
      <c r="B1009" s="1">
        <v>13</v>
      </c>
      <c r="C1009" t="s">
        <v>4240</v>
      </c>
      <c r="D1009">
        <v>17370213</v>
      </c>
      <c r="E1009" t="s">
        <v>4300</v>
      </c>
      <c r="F1009" t="s">
        <v>1363</v>
      </c>
      <c r="G1009" t="s">
        <v>1364</v>
      </c>
      <c r="H1009" s="3" t="s">
        <v>4301</v>
      </c>
      <c r="I1009">
        <v>2022</v>
      </c>
      <c r="J1009" s="15" t="s">
        <v>3270</v>
      </c>
      <c r="K1009">
        <v>2022</v>
      </c>
      <c r="L1009" t="s">
        <v>1367</v>
      </c>
      <c r="M1009" t="s">
        <v>273</v>
      </c>
      <c r="N1009" t="s">
        <v>4265</v>
      </c>
      <c r="O1009" t="s">
        <v>1370</v>
      </c>
      <c r="P1009" t="s">
        <v>4266</v>
      </c>
      <c r="Q1009">
        <f t="shared" si="24"/>
        <v>500</v>
      </c>
      <c r="R1009" t="s">
        <v>4086</v>
      </c>
      <c r="S1009" t="s">
        <v>4087</v>
      </c>
      <c r="T1009" t="s">
        <v>4294</v>
      </c>
      <c r="U1009" s="75">
        <v>500</v>
      </c>
      <c r="V1009">
        <v>1.05</v>
      </c>
      <c r="W1009">
        <v>525</v>
      </c>
      <c r="AH1009" s="16"/>
      <c r="AI1009" t="s">
        <v>1375</v>
      </c>
    </row>
    <row r="1010" spans="1:35" x14ac:dyDescent="0.25">
      <c r="A1010" t="s">
        <v>4304</v>
      </c>
      <c r="B1010" s="1">
        <v>13</v>
      </c>
      <c r="C1010" t="s">
        <v>254</v>
      </c>
      <c r="D1010">
        <v>17496896</v>
      </c>
      <c r="E1010" t="s">
        <v>4305</v>
      </c>
      <c r="F1010" t="s">
        <v>1363</v>
      </c>
      <c r="G1010" t="s">
        <v>4306</v>
      </c>
      <c r="H1010" s="3" t="s">
        <v>4307</v>
      </c>
      <c r="I1010">
        <v>2022</v>
      </c>
      <c r="J1010" s="15" t="s">
        <v>3275</v>
      </c>
      <c r="K1010">
        <v>2022</v>
      </c>
      <c r="L1010" t="s">
        <v>1367</v>
      </c>
      <c r="M1010" t="s">
        <v>273</v>
      </c>
      <c r="N1010" t="s">
        <v>4265</v>
      </c>
      <c r="O1010" t="s">
        <v>1370</v>
      </c>
      <c r="P1010" t="s">
        <v>4266</v>
      </c>
      <c r="Q1010">
        <f t="shared" si="24"/>
        <v>8000</v>
      </c>
      <c r="R1010" t="s">
        <v>4275</v>
      </c>
      <c r="S1010" t="s">
        <v>4276</v>
      </c>
      <c r="T1010" t="s">
        <v>4302</v>
      </c>
      <c r="U1010" s="75">
        <v>8000</v>
      </c>
      <c r="V1010">
        <v>0.31</v>
      </c>
      <c r="W1010">
        <v>2480</v>
      </c>
      <c r="AH1010" s="16"/>
      <c r="AI1010" t="s">
        <v>1375</v>
      </c>
    </row>
    <row r="1011" spans="1:35" x14ac:dyDescent="0.25">
      <c r="A1011" t="s">
        <v>4308</v>
      </c>
      <c r="B1011" s="1">
        <v>13</v>
      </c>
      <c r="C1011" t="s">
        <v>254</v>
      </c>
      <c r="D1011">
        <v>17971799</v>
      </c>
      <c r="E1011" t="s">
        <v>4309</v>
      </c>
      <c r="F1011" t="s">
        <v>1363</v>
      </c>
      <c r="G1011" t="s">
        <v>1364</v>
      </c>
      <c r="H1011" s="3" t="s">
        <v>4310</v>
      </c>
      <c r="I1011">
        <v>2022</v>
      </c>
      <c r="J1011" s="15" t="s">
        <v>4311</v>
      </c>
      <c r="K1011">
        <v>2022</v>
      </c>
      <c r="L1011" t="s">
        <v>1367</v>
      </c>
      <c r="M1011" t="s">
        <v>273</v>
      </c>
      <c r="N1011" t="s">
        <v>4265</v>
      </c>
      <c r="O1011" t="s">
        <v>1370</v>
      </c>
      <c r="P1011" t="s">
        <v>4266</v>
      </c>
      <c r="Q1011">
        <f t="shared" si="24"/>
        <v>45000</v>
      </c>
      <c r="R1011" t="s">
        <v>4275</v>
      </c>
      <c r="S1011" t="s">
        <v>4276</v>
      </c>
      <c r="T1011" t="s">
        <v>4312</v>
      </c>
      <c r="U1011" s="75">
        <v>45000</v>
      </c>
      <c r="V1011">
        <v>0.3</v>
      </c>
      <c r="W1011">
        <v>13500</v>
      </c>
      <c r="AH1011" s="16"/>
      <c r="AI1011" t="s">
        <v>1375</v>
      </c>
    </row>
    <row r="1012" spans="1:35" x14ac:dyDescent="0.25">
      <c r="A1012" t="s">
        <v>4313</v>
      </c>
      <c r="B1012" s="1">
        <v>13</v>
      </c>
      <c r="C1012" t="s">
        <v>4240</v>
      </c>
      <c r="D1012">
        <v>17971799</v>
      </c>
      <c r="E1012" t="s">
        <v>4309</v>
      </c>
      <c r="F1012" t="s">
        <v>1363</v>
      </c>
      <c r="G1012" t="s">
        <v>1364</v>
      </c>
      <c r="H1012" s="3" t="s">
        <v>4310</v>
      </c>
      <c r="I1012">
        <v>2022</v>
      </c>
      <c r="J1012" s="15" t="s">
        <v>4311</v>
      </c>
      <c r="K1012">
        <v>2022</v>
      </c>
      <c r="L1012" t="s">
        <v>1367</v>
      </c>
      <c r="M1012" t="s">
        <v>273</v>
      </c>
      <c r="N1012" t="s">
        <v>4265</v>
      </c>
      <c r="O1012" t="s">
        <v>1370</v>
      </c>
      <c r="P1012" t="s">
        <v>4266</v>
      </c>
      <c r="Q1012">
        <f t="shared" si="24"/>
        <v>45000</v>
      </c>
      <c r="R1012" t="s">
        <v>4086</v>
      </c>
      <c r="S1012" t="s">
        <v>4087</v>
      </c>
      <c r="T1012" t="s">
        <v>4294</v>
      </c>
      <c r="U1012" s="75">
        <v>45000</v>
      </c>
      <c r="V1012">
        <v>1.05</v>
      </c>
      <c r="W1012">
        <v>47250</v>
      </c>
      <c r="AH1012" s="16"/>
      <c r="AI1012" t="s">
        <v>1375</v>
      </c>
    </row>
    <row r="1013" spans="1:35" x14ac:dyDescent="0.25">
      <c r="A1013" t="s">
        <v>4314</v>
      </c>
      <c r="B1013" s="1">
        <v>13</v>
      </c>
      <c r="C1013" t="s">
        <v>254</v>
      </c>
      <c r="D1013">
        <v>18308503</v>
      </c>
      <c r="E1013" t="s">
        <v>4315</v>
      </c>
      <c r="F1013" t="s">
        <v>1363</v>
      </c>
      <c r="G1013" t="s">
        <v>1364</v>
      </c>
      <c r="H1013" s="3" t="s">
        <v>3283</v>
      </c>
      <c r="I1013">
        <v>2022</v>
      </c>
      <c r="J1013" s="15" t="s">
        <v>3284</v>
      </c>
      <c r="K1013">
        <v>2022</v>
      </c>
      <c r="L1013" t="s">
        <v>1367</v>
      </c>
      <c r="M1013" t="s">
        <v>273</v>
      </c>
      <c r="N1013" t="s">
        <v>4265</v>
      </c>
      <c r="O1013" t="s">
        <v>1370</v>
      </c>
      <c r="P1013" t="s">
        <v>4266</v>
      </c>
      <c r="Q1013">
        <f t="shared" si="24"/>
        <v>600</v>
      </c>
      <c r="R1013" t="s">
        <v>4275</v>
      </c>
      <c r="S1013" t="s">
        <v>4276</v>
      </c>
      <c r="T1013" t="s">
        <v>4312</v>
      </c>
      <c r="U1013" s="75">
        <v>600</v>
      </c>
      <c r="V1013">
        <v>0.5</v>
      </c>
      <c r="W1013">
        <v>300</v>
      </c>
      <c r="AH1013" s="16"/>
      <c r="AI1013" t="s">
        <v>1375</v>
      </c>
    </row>
    <row r="1014" spans="1:35" x14ac:dyDescent="0.25">
      <c r="A1014" t="s">
        <v>4316</v>
      </c>
      <c r="B1014" s="1">
        <v>13</v>
      </c>
      <c r="C1014" t="s">
        <v>4240</v>
      </c>
      <c r="D1014">
        <v>18308503</v>
      </c>
      <c r="E1014" t="s">
        <v>4315</v>
      </c>
      <c r="F1014" t="s">
        <v>1363</v>
      </c>
      <c r="G1014" t="s">
        <v>1364</v>
      </c>
      <c r="H1014" s="3" t="s">
        <v>3283</v>
      </c>
      <c r="I1014">
        <v>2022</v>
      </c>
      <c r="J1014" s="15" t="s">
        <v>3284</v>
      </c>
      <c r="K1014">
        <v>2022</v>
      </c>
      <c r="L1014" t="s">
        <v>1367</v>
      </c>
      <c r="M1014" t="s">
        <v>273</v>
      </c>
      <c r="N1014" t="s">
        <v>4265</v>
      </c>
      <c r="O1014" t="s">
        <v>1370</v>
      </c>
      <c r="P1014" t="s">
        <v>4266</v>
      </c>
      <c r="Q1014">
        <f t="shared" si="24"/>
        <v>600</v>
      </c>
      <c r="R1014" t="s">
        <v>4086</v>
      </c>
      <c r="S1014" t="s">
        <v>4087</v>
      </c>
      <c r="T1014" t="s">
        <v>4294</v>
      </c>
      <c r="U1014" s="75">
        <v>600</v>
      </c>
      <c r="V1014">
        <v>1.05</v>
      </c>
      <c r="W1014">
        <v>630</v>
      </c>
      <c r="AH1014" s="16"/>
      <c r="AI1014" t="s">
        <v>1375</v>
      </c>
    </row>
    <row r="1015" spans="1:35" x14ac:dyDescent="0.25">
      <c r="A1015" t="s">
        <v>4317</v>
      </c>
      <c r="B1015" s="1">
        <v>13</v>
      </c>
      <c r="C1015" t="s">
        <v>254</v>
      </c>
      <c r="D1015">
        <v>18764606</v>
      </c>
      <c r="E1015" t="s">
        <v>4318</v>
      </c>
      <c r="F1015" t="s">
        <v>1363</v>
      </c>
      <c r="G1015" t="s">
        <v>1364</v>
      </c>
      <c r="H1015" s="3" t="s">
        <v>4319</v>
      </c>
      <c r="I1015">
        <v>2022</v>
      </c>
      <c r="J1015" s="15" t="s">
        <v>1518</v>
      </c>
      <c r="K1015">
        <v>2022</v>
      </c>
      <c r="L1015" t="s">
        <v>1367</v>
      </c>
      <c r="M1015" t="s">
        <v>4320</v>
      </c>
      <c r="N1015" t="s">
        <v>4321</v>
      </c>
      <c r="O1015" t="s">
        <v>1370</v>
      </c>
      <c r="P1015" t="s">
        <v>4322</v>
      </c>
      <c r="Q1015">
        <f t="shared" si="24"/>
        <v>395</v>
      </c>
      <c r="R1015" t="s">
        <v>1879</v>
      </c>
      <c r="S1015" t="s">
        <v>1880</v>
      </c>
      <c r="T1015" t="s">
        <v>4323</v>
      </c>
      <c r="U1015" s="75">
        <v>395</v>
      </c>
      <c r="V1015">
        <v>0.36</v>
      </c>
      <c r="W1015">
        <v>142.19999999999999</v>
      </c>
      <c r="AH1015" s="16"/>
      <c r="AI1015" t="s">
        <v>1375</v>
      </c>
    </row>
    <row r="1016" spans="1:35" x14ac:dyDescent="0.25">
      <c r="A1016" t="s">
        <v>4324</v>
      </c>
      <c r="B1016" s="1">
        <v>13</v>
      </c>
      <c r="C1016" t="s">
        <v>254</v>
      </c>
      <c r="D1016">
        <v>18764606</v>
      </c>
      <c r="E1016" t="s">
        <v>4318</v>
      </c>
      <c r="F1016" t="s">
        <v>1363</v>
      </c>
      <c r="G1016" t="s">
        <v>1364</v>
      </c>
      <c r="H1016" s="3" t="s">
        <v>4319</v>
      </c>
      <c r="I1016">
        <v>2022</v>
      </c>
      <c r="J1016" s="15" t="s">
        <v>1518</v>
      </c>
      <c r="K1016">
        <v>2022</v>
      </c>
      <c r="L1016" t="s">
        <v>1367</v>
      </c>
      <c r="M1016" t="s">
        <v>4320</v>
      </c>
      <c r="N1016" t="s">
        <v>4321</v>
      </c>
      <c r="O1016" t="s">
        <v>1370</v>
      </c>
      <c r="P1016" t="s">
        <v>4322</v>
      </c>
      <c r="Q1016">
        <f t="shared" si="24"/>
        <v>395</v>
      </c>
      <c r="R1016" t="s">
        <v>4275</v>
      </c>
      <c r="S1016" t="s">
        <v>4276</v>
      </c>
      <c r="T1016" t="s">
        <v>4302</v>
      </c>
      <c r="U1016" s="75">
        <v>395</v>
      </c>
      <c r="V1016">
        <v>0.5</v>
      </c>
      <c r="W1016">
        <v>197.5</v>
      </c>
      <c r="AH1016" s="16"/>
      <c r="AI1016" t="s">
        <v>1375</v>
      </c>
    </row>
    <row r="1017" spans="1:35" x14ac:dyDescent="0.25">
      <c r="A1017" t="s">
        <v>4325</v>
      </c>
      <c r="B1017" s="1">
        <v>13</v>
      </c>
      <c r="C1017" t="s">
        <v>4240</v>
      </c>
      <c r="D1017">
        <v>18764606</v>
      </c>
      <c r="E1017" t="s">
        <v>4318</v>
      </c>
      <c r="F1017" t="s">
        <v>1363</v>
      </c>
      <c r="G1017" t="s">
        <v>1364</v>
      </c>
      <c r="H1017" s="3" t="s">
        <v>4319</v>
      </c>
      <c r="I1017">
        <v>2022</v>
      </c>
      <c r="J1017" s="15" t="s">
        <v>1518</v>
      </c>
      <c r="K1017">
        <v>2022</v>
      </c>
      <c r="L1017" t="s">
        <v>1367</v>
      </c>
      <c r="M1017" t="s">
        <v>4320</v>
      </c>
      <c r="N1017" t="s">
        <v>4321</v>
      </c>
      <c r="O1017" t="s">
        <v>1370</v>
      </c>
      <c r="P1017" t="s">
        <v>4322</v>
      </c>
      <c r="Q1017">
        <f t="shared" si="24"/>
        <v>395</v>
      </c>
      <c r="R1017" t="s">
        <v>4086</v>
      </c>
      <c r="S1017" t="s">
        <v>4087</v>
      </c>
      <c r="T1017" t="s">
        <v>4294</v>
      </c>
      <c r="U1017" s="75">
        <v>395</v>
      </c>
      <c r="V1017">
        <v>1.05</v>
      </c>
      <c r="W1017">
        <v>414.75</v>
      </c>
      <c r="AH1017" s="16"/>
      <c r="AI1017" t="s">
        <v>1375</v>
      </c>
    </row>
    <row r="1018" spans="1:35" x14ac:dyDescent="0.25">
      <c r="A1018" t="s">
        <v>4326</v>
      </c>
      <c r="B1018" s="1">
        <v>14</v>
      </c>
      <c r="C1018" t="s">
        <v>290</v>
      </c>
      <c r="D1018">
        <v>6659063</v>
      </c>
      <c r="E1018" t="s">
        <v>4327</v>
      </c>
      <c r="F1018" t="s">
        <v>1363</v>
      </c>
      <c r="G1018" t="s">
        <v>1391</v>
      </c>
      <c r="H1018" s="3" t="s">
        <v>3878</v>
      </c>
      <c r="I1018">
        <v>2017</v>
      </c>
      <c r="J1018" s="15" t="s">
        <v>1772</v>
      </c>
      <c r="K1018">
        <v>2017</v>
      </c>
      <c r="L1018" t="s">
        <v>1367</v>
      </c>
      <c r="M1018" t="s">
        <v>4327</v>
      </c>
      <c r="N1018" t="s">
        <v>4327</v>
      </c>
      <c r="O1018" t="s">
        <v>1388</v>
      </c>
      <c r="P1018" t="s">
        <v>133</v>
      </c>
      <c r="Q1018">
        <f t="shared" si="24"/>
        <v>30300</v>
      </c>
      <c r="R1018" t="s">
        <v>4275</v>
      </c>
      <c r="S1018" t="s">
        <v>4276</v>
      </c>
      <c r="T1018" t="s">
        <v>4328</v>
      </c>
      <c r="U1018" s="75">
        <v>30300</v>
      </c>
      <c r="V1018">
        <v>0.31</v>
      </c>
      <c r="W1018">
        <v>9393</v>
      </c>
      <c r="AH1018" s="16"/>
      <c r="AI1018" t="s">
        <v>1375</v>
      </c>
    </row>
    <row r="1019" spans="1:35" x14ac:dyDescent="0.25">
      <c r="A1019" t="s">
        <v>4329</v>
      </c>
      <c r="B1019" s="1">
        <v>14</v>
      </c>
      <c r="C1019" t="s">
        <v>290</v>
      </c>
      <c r="D1019">
        <v>8020426</v>
      </c>
      <c r="E1019" t="s">
        <v>4330</v>
      </c>
      <c r="F1019" t="s">
        <v>1363</v>
      </c>
      <c r="G1019" t="s">
        <v>1391</v>
      </c>
      <c r="H1019" s="3" t="s">
        <v>4331</v>
      </c>
      <c r="I1019">
        <v>2018</v>
      </c>
      <c r="J1019" s="15" t="s">
        <v>3206</v>
      </c>
      <c r="K1019">
        <v>2018</v>
      </c>
      <c r="L1019" t="s">
        <v>1622</v>
      </c>
      <c r="M1019" t="s">
        <v>273</v>
      </c>
      <c r="N1019" t="s">
        <v>4332</v>
      </c>
      <c r="O1019" t="s">
        <v>1388</v>
      </c>
      <c r="P1019" t="s">
        <v>4333</v>
      </c>
      <c r="Q1019">
        <f t="shared" si="24"/>
        <v>32158</v>
      </c>
      <c r="R1019" t="s">
        <v>1871</v>
      </c>
      <c r="S1019" t="s">
        <v>1872</v>
      </c>
      <c r="T1019" t="s">
        <v>4334</v>
      </c>
      <c r="U1019" s="75">
        <v>32158</v>
      </c>
      <c r="V1019">
        <v>1.89</v>
      </c>
      <c r="W1019">
        <v>60778.62</v>
      </c>
      <c r="AH1019" s="16"/>
      <c r="AI1019" t="s">
        <v>1375</v>
      </c>
    </row>
    <row r="1020" spans="1:35" x14ac:dyDescent="0.25">
      <c r="A1020" t="s">
        <v>4335</v>
      </c>
      <c r="B1020" s="1">
        <v>14</v>
      </c>
      <c r="C1020" t="s">
        <v>290</v>
      </c>
      <c r="D1020">
        <v>8198284</v>
      </c>
      <c r="E1020" t="s">
        <v>4330</v>
      </c>
      <c r="F1020" t="s">
        <v>1363</v>
      </c>
      <c r="G1020" t="s">
        <v>1391</v>
      </c>
      <c r="H1020" s="3" t="s">
        <v>1731</v>
      </c>
      <c r="I1020">
        <v>2018</v>
      </c>
      <c r="J1020" s="15" t="s">
        <v>4336</v>
      </c>
      <c r="K1020">
        <v>2018</v>
      </c>
      <c r="L1020" t="s">
        <v>1622</v>
      </c>
      <c r="M1020" t="s">
        <v>273</v>
      </c>
      <c r="N1020" t="s">
        <v>4337</v>
      </c>
      <c r="O1020" t="s">
        <v>1388</v>
      </c>
      <c r="P1020" t="s">
        <v>4333</v>
      </c>
      <c r="Q1020">
        <f t="shared" si="24"/>
        <v>32158</v>
      </c>
      <c r="R1020" t="s">
        <v>1871</v>
      </c>
      <c r="S1020" t="s">
        <v>1872</v>
      </c>
      <c r="T1020" t="s">
        <v>4338</v>
      </c>
      <c r="U1020" s="75">
        <v>32158</v>
      </c>
      <c r="V1020">
        <v>1.89</v>
      </c>
      <c r="W1020">
        <v>60778.62</v>
      </c>
      <c r="AH1020" s="16"/>
      <c r="AI1020" t="s">
        <v>1375</v>
      </c>
    </row>
    <row r="1021" spans="1:35" x14ac:dyDescent="0.25">
      <c r="A1021" t="s">
        <v>4339</v>
      </c>
      <c r="B1021" s="1">
        <v>14</v>
      </c>
      <c r="C1021" t="s">
        <v>4340</v>
      </c>
      <c r="D1021">
        <v>14952785</v>
      </c>
      <c r="E1021" t="s">
        <v>4341</v>
      </c>
      <c r="F1021" t="s">
        <v>1363</v>
      </c>
      <c r="G1021" t="s">
        <v>1391</v>
      </c>
      <c r="H1021" s="3" t="s">
        <v>1366</v>
      </c>
      <c r="I1021">
        <v>2021</v>
      </c>
      <c r="J1021" s="15" t="s">
        <v>4342</v>
      </c>
      <c r="K1021">
        <v>2021</v>
      </c>
      <c r="L1021" t="s">
        <v>1367</v>
      </c>
      <c r="M1021" t="s">
        <v>273</v>
      </c>
      <c r="N1021" t="s">
        <v>4343</v>
      </c>
      <c r="O1021" t="s">
        <v>1370</v>
      </c>
      <c r="P1021" t="s">
        <v>4266</v>
      </c>
      <c r="Q1021">
        <f t="shared" si="24"/>
        <v>47500</v>
      </c>
      <c r="R1021" t="s">
        <v>1871</v>
      </c>
      <c r="S1021" t="s">
        <v>1872</v>
      </c>
      <c r="T1021" t="s">
        <v>4344</v>
      </c>
      <c r="U1021" s="75">
        <v>47500</v>
      </c>
      <c r="V1021">
        <v>1.89</v>
      </c>
      <c r="W1021">
        <v>89775</v>
      </c>
      <c r="AH1021" s="16"/>
      <c r="AI1021" t="s">
        <v>1375</v>
      </c>
    </row>
    <row r="1022" spans="1:35" x14ac:dyDescent="0.25">
      <c r="A1022" t="s">
        <v>4345</v>
      </c>
      <c r="B1022" s="1">
        <v>14</v>
      </c>
      <c r="C1022" t="s">
        <v>4340</v>
      </c>
      <c r="D1022">
        <v>11511532</v>
      </c>
      <c r="E1022" t="s">
        <v>4346</v>
      </c>
      <c r="F1022" t="s">
        <v>1363</v>
      </c>
      <c r="G1022" t="s">
        <v>1391</v>
      </c>
      <c r="H1022" s="3" t="s">
        <v>4347</v>
      </c>
      <c r="I1022">
        <v>2019</v>
      </c>
      <c r="J1022" s="15" t="s">
        <v>4348</v>
      </c>
      <c r="K1022">
        <v>2019</v>
      </c>
      <c r="L1022" t="s">
        <v>1622</v>
      </c>
      <c r="M1022" t="s">
        <v>4349</v>
      </c>
      <c r="N1022" t="s">
        <v>4350</v>
      </c>
      <c r="O1022" t="s">
        <v>1388</v>
      </c>
      <c r="P1022" t="s">
        <v>4226</v>
      </c>
      <c r="Q1022">
        <f t="shared" si="24"/>
        <v>192000</v>
      </c>
      <c r="R1022" t="s">
        <v>1871</v>
      </c>
      <c r="S1022" t="s">
        <v>1872</v>
      </c>
      <c r="T1022" t="s">
        <v>4351</v>
      </c>
      <c r="U1022" s="75">
        <v>192000</v>
      </c>
      <c r="V1022">
        <v>1.89</v>
      </c>
      <c r="W1022">
        <v>362880</v>
      </c>
      <c r="AH1022" s="16"/>
      <c r="AI1022" t="s">
        <v>1375</v>
      </c>
    </row>
    <row r="1023" spans="1:35" x14ac:dyDescent="0.25">
      <c r="A1023" t="s">
        <v>4352</v>
      </c>
      <c r="B1023" s="1">
        <v>14</v>
      </c>
      <c r="C1023" t="s">
        <v>4340</v>
      </c>
      <c r="D1023">
        <v>16995422</v>
      </c>
      <c r="E1023" t="s">
        <v>4353</v>
      </c>
      <c r="F1023" t="s">
        <v>1363</v>
      </c>
      <c r="G1023" t="s">
        <v>1391</v>
      </c>
      <c r="H1023" s="3" t="s">
        <v>1495</v>
      </c>
      <c r="I1023">
        <v>2022</v>
      </c>
      <c r="J1023" s="15" t="s">
        <v>1496</v>
      </c>
      <c r="K1023">
        <v>2022</v>
      </c>
      <c r="L1023" t="s">
        <v>1367</v>
      </c>
      <c r="M1023" t="s">
        <v>273</v>
      </c>
      <c r="N1023" t="s">
        <v>4343</v>
      </c>
      <c r="O1023" t="s">
        <v>1370</v>
      </c>
      <c r="P1023" t="s">
        <v>4266</v>
      </c>
      <c r="Q1023">
        <f t="shared" si="24"/>
        <v>2500</v>
      </c>
      <c r="R1023" t="s">
        <v>1871</v>
      </c>
      <c r="S1023" t="s">
        <v>1872</v>
      </c>
      <c r="T1023" t="s">
        <v>4354</v>
      </c>
      <c r="U1023" s="75">
        <v>2500</v>
      </c>
      <c r="V1023">
        <v>1.89</v>
      </c>
      <c r="W1023">
        <v>4725</v>
      </c>
      <c r="AH1023" s="16"/>
      <c r="AI1023" t="s">
        <v>1375</v>
      </c>
    </row>
    <row r="1024" spans="1:35" x14ac:dyDescent="0.25">
      <c r="A1024" t="s">
        <v>4355</v>
      </c>
      <c r="B1024" s="1">
        <v>14</v>
      </c>
      <c r="C1024" t="s">
        <v>290</v>
      </c>
      <c r="D1024">
        <v>10282912</v>
      </c>
      <c r="E1024" t="s">
        <v>4356</v>
      </c>
      <c r="F1024" t="s">
        <v>1363</v>
      </c>
      <c r="G1024" t="s">
        <v>1391</v>
      </c>
      <c r="H1024" s="3" t="s">
        <v>4357</v>
      </c>
      <c r="I1024">
        <v>2019</v>
      </c>
      <c r="J1024" s="15" t="s">
        <v>1555</v>
      </c>
      <c r="K1024">
        <v>2019</v>
      </c>
      <c r="L1024" t="s">
        <v>1622</v>
      </c>
      <c r="M1024" t="s">
        <v>4350</v>
      </c>
      <c r="N1024" t="s">
        <v>4226</v>
      </c>
      <c r="O1024" t="s">
        <v>1388</v>
      </c>
      <c r="P1024" t="s">
        <v>4226</v>
      </c>
      <c r="Q1024">
        <f t="shared" si="24"/>
        <v>113820</v>
      </c>
      <c r="R1024" t="s">
        <v>1871</v>
      </c>
      <c r="S1024" t="s">
        <v>1872</v>
      </c>
      <c r="T1024" t="s">
        <v>4338</v>
      </c>
      <c r="U1024" s="75">
        <v>113820</v>
      </c>
      <c r="V1024">
        <v>1.89</v>
      </c>
      <c r="W1024">
        <v>215119.8</v>
      </c>
      <c r="AH1024" s="16"/>
      <c r="AI1024" t="s">
        <v>1375</v>
      </c>
    </row>
    <row r="1025" spans="1:35" x14ac:dyDescent="0.25">
      <c r="A1025" t="s">
        <v>4358</v>
      </c>
      <c r="B1025" s="1">
        <v>14</v>
      </c>
      <c r="C1025" t="s">
        <v>290</v>
      </c>
      <c r="D1025">
        <v>17077222</v>
      </c>
      <c r="E1025" t="s">
        <v>4359</v>
      </c>
      <c r="F1025" t="s">
        <v>1363</v>
      </c>
      <c r="G1025" t="s">
        <v>1391</v>
      </c>
      <c r="H1025" s="3" t="s">
        <v>1775</v>
      </c>
      <c r="I1025">
        <v>2022</v>
      </c>
      <c r="J1025" s="15" t="s">
        <v>1776</v>
      </c>
      <c r="K1025">
        <v>2022</v>
      </c>
      <c r="L1025" t="s">
        <v>1367</v>
      </c>
      <c r="M1025" t="s">
        <v>273</v>
      </c>
      <c r="N1025" t="s">
        <v>4343</v>
      </c>
      <c r="O1025" t="s">
        <v>1370</v>
      </c>
      <c r="P1025" t="s">
        <v>4266</v>
      </c>
      <c r="Q1025">
        <f t="shared" si="24"/>
        <v>47000</v>
      </c>
      <c r="R1025" t="s">
        <v>1871</v>
      </c>
      <c r="S1025" t="s">
        <v>1872</v>
      </c>
      <c r="T1025" t="s">
        <v>4360</v>
      </c>
      <c r="U1025" s="75">
        <v>47000</v>
      </c>
      <c r="V1025">
        <v>1.89</v>
      </c>
      <c r="W1025">
        <v>88830</v>
      </c>
      <c r="AH1025" s="16"/>
      <c r="AI1025" t="s">
        <v>1375</v>
      </c>
    </row>
    <row r="1026" spans="1:35" x14ac:dyDescent="0.25">
      <c r="A1026" t="s">
        <v>4361</v>
      </c>
      <c r="B1026" s="1">
        <v>14</v>
      </c>
      <c r="C1026" t="s">
        <v>4340</v>
      </c>
      <c r="D1026">
        <v>11194073</v>
      </c>
      <c r="E1026" t="s">
        <v>4341</v>
      </c>
      <c r="F1026" t="s">
        <v>1363</v>
      </c>
      <c r="G1026" t="s">
        <v>1391</v>
      </c>
      <c r="H1026" s="3" t="s">
        <v>4362</v>
      </c>
      <c r="I1026">
        <v>2019</v>
      </c>
      <c r="J1026" s="15" t="s">
        <v>4363</v>
      </c>
      <c r="K1026">
        <v>2019</v>
      </c>
      <c r="L1026" t="s">
        <v>1622</v>
      </c>
      <c r="M1026" t="s">
        <v>273</v>
      </c>
      <c r="N1026" t="s">
        <v>4364</v>
      </c>
      <c r="O1026" t="s">
        <v>1388</v>
      </c>
      <c r="P1026" t="s">
        <v>133</v>
      </c>
      <c r="Q1026">
        <f t="shared" ref="Q1026:Q1089" si="29">U1026</f>
        <v>4966</v>
      </c>
      <c r="R1026" t="s">
        <v>1871</v>
      </c>
      <c r="S1026" t="s">
        <v>1872</v>
      </c>
      <c r="T1026" t="s">
        <v>4351</v>
      </c>
      <c r="U1026" s="75">
        <v>4966</v>
      </c>
      <c r="V1026">
        <v>1.89</v>
      </c>
      <c r="W1026">
        <v>9385.74</v>
      </c>
      <c r="AH1026" s="16"/>
      <c r="AI1026" t="s">
        <v>1375</v>
      </c>
    </row>
    <row r="1027" spans="1:35" x14ac:dyDescent="0.25">
      <c r="A1027" t="s">
        <v>4365</v>
      </c>
      <c r="B1027" s="1">
        <v>14</v>
      </c>
      <c r="C1027" t="s">
        <v>290</v>
      </c>
      <c r="D1027">
        <v>11920173</v>
      </c>
      <c r="E1027" t="s">
        <v>4341</v>
      </c>
      <c r="F1027" t="s">
        <v>1363</v>
      </c>
      <c r="G1027" t="s">
        <v>1391</v>
      </c>
      <c r="H1027" s="3" t="s">
        <v>4366</v>
      </c>
      <c r="I1027">
        <v>2020</v>
      </c>
      <c r="J1027" s="15" t="s">
        <v>4367</v>
      </c>
      <c r="K1027">
        <v>2020</v>
      </c>
      <c r="L1027" t="s">
        <v>1622</v>
      </c>
      <c r="M1027" t="s">
        <v>273</v>
      </c>
      <c r="N1027" t="s">
        <v>4368</v>
      </c>
      <c r="O1027" t="s">
        <v>1388</v>
      </c>
      <c r="P1027" t="s">
        <v>4266</v>
      </c>
      <c r="Q1027">
        <f t="shared" si="29"/>
        <v>18130</v>
      </c>
      <c r="R1027" t="s">
        <v>1871</v>
      </c>
      <c r="S1027" t="s">
        <v>1872</v>
      </c>
      <c r="T1027" t="s">
        <v>4338</v>
      </c>
      <c r="U1027" s="75">
        <v>18130</v>
      </c>
      <c r="V1027">
        <v>1.89</v>
      </c>
      <c r="W1027">
        <v>34265.699999999997</v>
      </c>
      <c r="AH1027" s="16"/>
      <c r="AI1027" t="s">
        <v>1375</v>
      </c>
    </row>
    <row r="1028" spans="1:35" x14ac:dyDescent="0.25">
      <c r="A1028" t="s">
        <v>4369</v>
      </c>
      <c r="B1028" s="1">
        <v>14</v>
      </c>
      <c r="C1028" t="s">
        <v>4340</v>
      </c>
      <c r="D1028">
        <v>15331601</v>
      </c>
      <c r="E1028" t="s">
        <v>4370</v>
      </c>
      <c r="F1028" t="s">
        <v>1363</v>
      </c>
      <c r="G1028" t="s">
        <v>1364</v>
      </c>
      <c r="H1028" s="3" t="s">
        <v>4371</v>
      </c>
      <c r="I1028">
        <v>2021</v>
      </c>
      <c r="J1028" s="15" t="s">
        <v>4372</v>
      </c>
      <c r="K1028">
        <v>2021</v>
      </c>
      <c r="L1028" t="s">
        <v>1367</v>
      </c>
      <c r="M1028" t="s">
        <v>273</v>
      </c>
      <c r="N1028" t="s">
        <v>4343</v>
      </c>
      <c r="O1028" t="s">
        <v>1370</v>
      </c>
      <c r="P1028" t="s">
        <v>4266</v>
      </c>
      <c r="Q1028">
        <f t="shared" si="29"/>
        <v>47500</v>
      </c>
      <c r="R1028" t="s">
        <v>1871</v>
      </c>
      <c r="S1028" t="s">
        <v>1872</v>
      </c>
      <c r="T1028" t="s">
        <v>4344</v>
      </c>
      <c r="U1028" s="75">
        <v>47500</v>
      </c>
      <c r="V1028">
        <v>1.89</v>
      </c>
      <c r="W1028">
        <v>89775</v>
      </c>
      <c r="AH1028" s="16"/>
      <c r="AI1028" t="s">
        <v>1375</v>
      </c>
    </row>
    <row r="1029" spans="1:35" x14ac:dyDescent="0.25">
      <c r="A1029" t="s">
        <v>4373</v>
      </c>
      <c r="B1029" s="1">
        <v>14</v>
      </c>
      <c r="C1029" t="s">
        <v>4340</v>
      </c>
      <c r="D1029">
        <v>15331822</v>
      </c>
      <c r="E1029" t="s">
        <v>4374</v>
      </c>
      <c r="F1029" t="s">
        <v>1363</v>
      </c>
      <c r="G1029" t="s">
        <v>1391</v>
      </c>
      <c r="H1029" s="3" t="s">
        <v>4371</v>
      </c>
      <c r="I1029">
        <v>2021</v>
      </c>
      <c r="J1029" s="15" t="s">
        <v>4372</v>
      </c>
      <c r="K1029">
        <v>2021</v>
      </c>
      <c r="L1029" t="s">
        <v>1622</v>
      </c>
      <c r="M1029" t="s">
        <v>4375</v>
      </c>
      <c r="N1029" t="s">
        <v>4376</v>
      </c>
      <c r="O1029" t="s">
        <v>1388</v>
      </c>
      <c r="P1029" t="s">
        <v>133</v>
      </c>
      <c r="Q1029">
        <f t="shared" si="29"/>
        <v>3880</v>
      </c>
      <c r="R1029" t="s">
        <v>1871</v>
      </c>
      <c r="S1029" t="s">
        <v>1872</v>
      </c>
      <c r="T1029" t="s">
        <v>4351</v>
      </c>
      <c r="U1029" s="75">
        <v>3880</v>
      </c>
      <c r="V1029">
        <v>1.89</v>
      </c>
      <c r="W1029">
        <v>7333.2</v>
      </c>
      <c r="AH1029" s="16"/>
      <c r="AI1029" t="s">
        <v>1375</v>
      </c>
    </row>
    <row r="1030" spans="1:35" x14ac:dyDescent="0.25">
      <c r="A1030" t="s">
        <v>4377</v>
      </c>
      <c r="B1030" s="1">
        <v>14</v>
      </c>
      <c r="C1030" t="s">
        <v>4340</v>
      </c>
      <c r="D1030">
        <v>15333523</v>
      </c>
      <c r="E1030" t="s">
        <v>4341</v>
      </c>
      <c r="F1030" t="s">
        <v>1363</v>
      </c>
      <c r="G1030" t="s">
        <v>1391</v>
      </c>
      <c r="H1030" s="3" t="s">
        <v>4378</v>
      </c>
      <c r="I1030">
        <v>2021</v>
      </c>
      <c r="J1030" s="15" t="s">
        <v>4379</v>
      </c>
      <c r="K1030">
        <v>2021</v>
      </c>
      <c r="L1030" t="s">
        <v>1367</v>
      </c>
      <c r="M1030" t="s">
        <v>273</v>
      </c>
      <c r="N1030" t="s">
        <v>4343</v>
      </c>
      <c r="O1030" t="s">
        <v>1370</v>
      </c>
      <c r="P1030" t="s">
        <v>4266</v>
      </c>
      <c r="Q1030">
        <f t="shared" si="29"/>
        <v>25500</v>
      </c>
      <c r="R1030" t="s">
        <v>1871</v>
      </c>
      <c r="S1030" t="s">
        <v>1872</v>
      </c>
      <c r="T1030" t="s">
        <v>4354</v>
      </c>
      <c r="U1030" s="75">
        <v>25500</v>
      </c>
      <c r="V1030">
        <v>1.89</v>
      </c>
      <c r="W1030">
        <v>48195</v>
      </c>
      <c r="AH1030" s="16"/>
      <c r="AI1030" t="s">
        <v>1375</v>
      </c>
    </row>
    <row r="1031" spans="1:35" x14ac:dyDescent="0.25">
      <c r="A1031" t="s">
        <v>4380</v>
      </c>
      <c r="B1031" s="1">
        <v>14</v>
      </c>
      <c r="C1031" t="s">
        <v>4340</v>
      </c>
      <c r="D1031">
        <v>15334635</v>
      </c>
      <c r="E1031" t="s">
        <v>4381</v>
      </c>
      <c r="F1031" t="s">
        <v>1363</v>
      </c>
      <c r="G1031" t="s">
        <v>1391</v>
      </c>
      <c r="H1031" s="3" t="s">
        <v>4371</v>
      </c>
      <c r="I1031">
        <v>2021</v>
      </c>
      <c r="J1031" s="15" t="s">
        <v>4372</v>
      </c>
      <c r="K1031">
        <v>2021</v>
      </c>
      <c r="L1031" t="s">
        <v>1367</v>
      </c>
      <c r="M1031" t="s">
        <v>273</v>
      </c>
      <c r="N1031" t="s">
        <v>4343</v>
      </c>
      <c r="O1031" t="s">
        <v>1370</v>
      </c>
      <c r="P1031" t="s">
        <v>4266</v>
      </c>
      <c r="Q1031">
        <f t="shared" si="29"/>
        <v>50000</v>
      </c>
      <c r="R1031" t="s">
        <v>1871</v>
      </c>
      <c r="S1031" t="s">
        <v>1872</v>
      </c>
      <c r="T1031" t="s">
        <v>4344</v>
      </c>
      <c r="U1031" s="75">
        <v>50000</v>
      </c>
      <c r="V1031">
        <v>1.89</v>
      </c>
      <c r="W1031">
        <v>94500</v>
      </c>
      <c r="AH1031" s="16"/>
      <c r="AI1031" t="s">
        <v>1375</v>
      </c>
    </row>
    <row r="1032" spans="1:35" x14ac:dyDescent="0.25">
      <c r="A1032" t="s">
        <v>4382</v>
      </c>
      <c r="B1032" s="1">
        <v>14</v>
      </c>
      <c r="C1032" t="s">
        <v>4340</v>
      </c>
      <c r="D1032">
        <v>15336131</v>
      </c>
      <c r="E1032" t="s">
        <v>4383</v>
      </c>
      <c r="F1032" t="s">
        <v>1363</v>
      </c>
      <c r="G1032" t="s">
        <v>1391</v>
      </c>
      <c r="H1032" s="3" t="s">
        <v>4378</v>
      </c>
      <c r="I1032">
        <v>2021</v>
      </c>
      <c r="J1032" s="15" t="s">
        <v>4384</v>
      </c>
      <c r="K1032">
        <v>2021</v>
      </c>
      <c r="L1032" t="s">
        <v>1622</v>
      </c>
      <c r="M1032" t="s">
        <v>4350</v>
      </c>
      <c r="N1032" t="s">
        <v>4376</v>
      </c>
      <c r="O1032" t="s">
        <v>1388</v>
      </c>
      <c r="P1032" t="s">
        <v>133</v>
      </c>
      <c r="Q1032">
        <f t="shared" si="29"/>
        <v>1900</v>
      </c>
      <c r="R1032" t="s">
        <v>1871</v>
      </c>
      <c r="S1032" t="s">
        <v>1872</v>
      </c>
      <c r="T1032" t="s">
        <v>4351</v>
      </c>
      <c r="U1032" s="75">
        <v>1900</v>
      </c>
      <c r="V1032">
        <v>1.89</v>
      </c>
      <c r="W1032">
        <v>3591</v>
      </c>
      <c r="AH1032" s="16"/>
      <c r="AI1032" t="s">
        <v>1375</v>
      </c>
    </row>
    <row r="1033" spans="1:35" x14ac:dyDescent="0.25">
      <c r="A1033" t="s">
        <v>4385</v>
      </c>
      <c r="B1033" s="1">
        <v>14</v>
      </c>
      <c r="C1033" t="s">
        <v>4340</v>
      </c>
      <c r="D1033">
        <v>15336158</v>
      </c>
      <c r="E1033" t="s">
        <v>4386</v>
      </c>
      <c r="F1033" t="s">
        <v>1363</v>
      </c>
      <c r="G1033" t="s">
        <v>1391</v>
      </c>
      <c r="H1033" s="3" t="s">
        <v>4378</v>
      </c>
      <c r="I1033">
        <v>2021</v>
      </c>
      <c r="J1033" s="15" t="s">
        <v>4384</v>
      </c>
      <c r="K1033">
        <v>2021</v>
      </c>
      <c r="L1033" t="s">
        <v>1622</v>
      </c>
      <c r="M1033" t="s">
        <v>4350</v>
      </c>
      <c r="N1033" t="s">
        <v>4376</v>
      </c>
      <c r="O1033" t="s">
        <v>1388</v>
      </c>
      <c r="P1033" t="s">
        <v>133</v>
      </c>
      <c r="Q1033">
        <f t="shared" si="29"/>
        <v>1000</v>
      </c>
      <c r="R1033" t="s">
        <v>1871</v>
      </c>
      <c r="S1033" t="s">
        <v>1872</v>
      </c>
      <c r="T1033" t="s">
        <v>4351</v>
      </c>
      <c r="U1033" s="75">
        <v>1000</v>
      </c>
      <c r="V1033">
        <v>1.89</v>
      </c>
      <c r="W1033">
        <v>1890</v>
      </c>
      <c r="AH1033" s="16"/>
      <c r="AI1033" t="s">
        <v>1375</v>
      </c>
    </row>
    <row r="1034" spans="1:35" x14ac:dyDescent="0.25">
      <c r="A1034" t="s">
        <v>4387</v>
      </c>
      <c r="B1034" s="1">
        <v>14</v>
      </c>
      <c r="C1034" t="s">
        <v>4340</v>
      </c>
      <c r="D1034">
        <v>15339246</v>
      </c>
      <c r="E1034" t="s">
        <v>4388</v>
      </c>
      <c r="F1034" t="s">
        <v>1363</v>
      </c>
      <c r="G1034" t="s">
        <v>1391</v>
      </c>
      <c r="H1034" s="3" t="s">
        <v>4378</v>
      </c>
      <c r="I1034">
        <v>2021</v>
      </c>
      <c r="J1034" s="15" t="s">
        <v>4384</v>
      </c>
      <c r="K1034">
        <v>2021</v>
      </c>
      <c r="L1034" t="s">
        <v>1367</v>
      </c>
      <c r="M1034" t="s">
        <v>273</v>
      </c>
      <c r="N1034" t="s">
        <v>4389</v>
      </c>
      <c r="O1034" t="s">
        <v>1370</v>
      </c>
      <c r="P1034" t="s">
        <v>4266</v>
      </c>
      <c r="Q1034">
        <f t="shared" si="29"/>
        <v>21000</v>
      </c>
      <c r="R1034" t="s">
        <v>1871</v>
      </c>
      <c r="S1034" t="s">
        <v>1872</v>
      </c>
      <c r="T1034" t="s">
        <v>4390</v>
      </c>
      <c r="U1034" s="75">
        <v>21000</v>
      </c>
      <c r="V1034">
        <v>1.89</v>
      </c>
      <c r="W1034">
        <v>39690</v>
      </c>
      <c r="AH1034" s="16"/>
      <c r="AI1034" t="s">
        <v>1375</v>
      </c>
    </row>
    <row r="1035" spans="1:35" x14ac:dyDescent="0.25">
      <c r="A1035" t="s">
        <v>4391</v>
      </c>
      <c r="B1035" s="1">
        <v>14</v>
      </c>
      <c r="C1035" t="s">
        <v>4340</v>
      </c>
      <c r="D1035">
        <v>15017001</v>
      </c>
      <c r="E1035" t="s">
        <v>4392</v>
      </c>
      <c r="F1035" t="s">
        <v>1363</v>
      </c>
      <c r="G1035" t="s">
        <v>1391</v>
      </c>
      <c r="H1035" s="3" t="s">
        <v>4393</v>
      </c>
      <c r="I1035">
        <v>2021</v>
      </c>
      <c r="J1035" s="15" t="s">
        <v>4394</v>
      </c>
      <c r="K1035">
        <v>2021</v>
      </c>
      <c r="L1035" t="s">
        <v>1367</v>
      </c>
      <c r="M1035" t="s">
        <v>273</v>
      </c>
      <c r="N1035" t="s">
        <v>4343</v>
      </c>
      <c r="O1035" t="s">
        <v>1370</v>
      </c>
      <c r="P1035" t="s">
        <v>4266</v>
      </c>
      <c r="Q1035">
        <f t="shared" si="29"/>
        <v>18000</v>
      </c>
      <c r="R1035" t="s">
        <v>1871</v>
      </c>
      <c r="S1035" t="s">
        <v>1872</v>
      </c>
      <c r="T1035" t="s">
        <v>4344</v>
      </c>
      <c r="U1035" s="75">
        <v>18000</v>
      </c>
      <c r="V1035">
        <v>1.89</v>
      </c>
      <c r="W1035">
        <v>34020</v>
      </c>
      <c r="AH1035" s="16"/>
      <c r="AI1035" t="s">
        <v>1375</v>
      </c>
    </row>
    <row r="1036" spans="1:35" x14ac:dyDescent="0.25">
      <c r="A1036" t="s">
        <v>4395</v>
      </c>
      <c r="B1036" s="1">
        <v>14</v>
      </c>
      <c r="C1036" t="s">
        <v>4340</v>
      </c>
      <c r="D1036">
        <v>14998327</v>
      </c>
      <c r="E1036" t="s">
        <v>4396</v>
      </c>
      <c r="F1036" t="s">
        <v>1363</v>
      </c>
      <c r="G1036" t="s">
        <v>1391</v>
      </c>
      <c r="H1036" s="3" t="s">
        <v>4397</v>
      </c>
      <c r="I1036">
        <v>2021</v>
      </c>
      <c r="J1036" s="15" t="s">
        <v>4393</v>
      </c>
      <c r="K1036">
        <v>2021</v>
      </c>
      <c r="L1036" t="s">
        <v>1367</v>
      </c>
      <c r="M1036" t="s">
        <v>273</v>
      </c>
      <c r="N1036" t="s">
        <v>4343</v>
      </c>
      <c r="O1036" t="s">
        <v>1370</v>
      </c>
      <c r="P1036" t="s">
        <v>4266</v>
      </c>
      <c r="Q1036">
        <f t="shared" si="29"/>
        <v>35670</v>
      </c>
      <c r="R1036" t="s">
        <v>1871</v>
      </c>
      <c r="S1036" t="s">
        <v>1872</v>
      </c>
      <c r="T1036" t="s">
        <v>4344</v>
      </c>
      <c r="U1036" s="75">
        <v>35670</v>
      </c>
      <c r="V1036">
        <v>1.89</v>
      </c>
      <c r="W1036">
        <v>67416.3</v>
      </c>
      <c r="AH1036" s="16"/>
      <c r="AI1036" t="s">
        <v>1375</v>
      </c>
    </row>
    <row r="1037" spans="1:35" x14ac:dyDescent="0.25">
      <c r="A1037" t="s">
        <v>4398</v>
      </c>
      <c r="B1037" s="1">
        <v>14</v>
      </c>
      <c r="C1037" t="s">
        <v>4340</v>
      </c>
      <c r="D1037">
        <v>15038874</v>
      </c>
      <c r="E1037" t="s">
        <v>4399</v>
      </c>
      <c r="F1037" t="s">
        <v>1363</v>
      </c>
      <c r="G1037" t="s">
        <v>1391</v>
      </c>
      <c r="H1037" s="3" t="s">
        <v>2021</v>
      </c>
      <c r="I1037">
        <v>2021</v>
      </c>
      <c r="J1037" s="15" t="s">
        <v>1890</v>
      </c>
      <c r="K1037">
        <v>2021</v>
      </c>
      <c r="L1037" t="s">
        <v>1367</v>
      </c>
      <c r="M1037" t="s">
        <v>273</v>
      </c>
      <c r="N1037" t="s">
        <v>4343</v>
      </c>
      <c r="O1037" t="s">
        <v>1370</v>
      </c>
      <c r="P1037" t="s">
        <v>4266</v>
      </c>
      <c r="Q1037">
        <f t="shared" si="29"/>
        <v>47520</v>
      </c>
      <c r="R1037" t="s">
        <v>1871</v>
      </c>
      <c r="S1037" t="s">
        <v>1872</v>
      </c>
      <c r="T1037" t="s">
        <v>4351</v>
      </c>
      <c r="U1037" s="75">
        <v>47520</v>
      </c>
      <c r="V1037">
        <v>1.89</v>
      </c>
      <c r="W1037">
        <v>89812.800000000003</v>
      </c>
      <c r="AH1037" s="16"/>
      <c r="AI1037" t="s">
        <v>1375</v>
      </c>
    </row>
    <row r="1038" spans="1:35" x14ac:dyDescent="0.25">
      <c r="A1038" t="s">
        <v>4400</v>
      </c>
      <c r="B1038" s="1">
        <v>14</v>
      </c>
      <c r="C1038" t="s">
        <v>4340</v>
      </c>
      <c r="D1038">
        <v>14985616</v>
      </c>
      <c r="E1038" t="s">
        <v>4401</v>
      </c>
      <c r="F1038" t="s">
        <v>1363</v>
      </c>
      <c r="G1038" t="s">
        <v>1391</v>
      </c>
      <c r="H1038" s="3" t="s">
        <v>4342</v>
      </c>
      <c r="I1038">
        <v>2021</v>
      </c>
      <c r="J1038" s="15" t="s">
        <v>4397</v>
      </c>
      <c r="K1038">
        <v>2021</v>
      </c>
      <c r="L1038" t="s">
        <v>1367</v>
      </c>
      <c r="M1038" t="s">
        <v>273</v>
      </c>
      <c r="N1038" t="s">
        <v>4343</v>
      </c>
      <c r="O1038" t="s">
        <v>1370</v>
      </c>
      <c r="P1038" t="s">
        <v>4266</v>
      </c>
      <c r="Q1038">
        <f t="shared" si="29"/>
        <v>47600</v>
      </c>
      <c r="R1038" t="s">
        <v>1871</v>
      </c>
      <c r="S1038" t="s">
        <v>1872</v>
      </c>
      <c r="T1038" t="s">
        <v>4351</v>
      </c>
      <c r="U1038" s="75">
        <v>47600</v>
      </c>
      <c r="V1038">
        <v>1.89</v>
      </c>
      <c r="W1038">
        <v>89964</v>
      </c>
      <c r="AH1038" s="16"/>
      <c r="AI1038" t="s">
        <v>1375</v>
      </c>
    </row>
    <row r="1039" spans="1:35" x14ac:dyDescent="0.25">
      <c r="A1039" t="s">
        <v>4402</v>
      </c>
      <c r="B1039" s="1">
        <v>14</v>
      </c>
      <c r="C1039" t="s">
        <v>4340</v>
      </c>
      <c r="D1039">
        <v>14985616</v>
      </c>
      <c r="E1039" t="s">
        <v>4401</v>
      </c>
      <c r="F1039" t="s">
        <v>1363</v>
      </c>
      <c r="G1039" t="s">
        <v>1391</v>
      </c>
      <c r="H1039" s="3" t="s">
        <v>4342</v>
      </c>
      <c r="I1039">
        <v>2021</v>
      </c>
      <c r="J1039" s="15" t="s">
        <v>4397</v>
      </c>
      <c r="K1039">
        <v>2021</v>
      </c>
      <c r="L1039" t="s">
        <v>1367</v>
      </c>
      <c r="M1039" t="s">
        <v>273</v>
      </c>
      <c r="N1039" t="s">
        <v>4343</v>
      </c>
      <c r="O1039" t="s">
        <v>1370</v>
      </c>
      <c r="P1039" t="s">
        <v>4266</v>
      </c>
      <c r="Q1039">
        <f t="shared" si="29"/>
        <v>47600</v>
      </c>
      <c r="R1039" t="s">
        <v>4403</v>
      </c>
      <c r="S1039" t="s">
        <v>4404</v>
      </c>
      <c r="T1039" t="s">
        <v>4405</v>
      </c>
      <c r="U1039" s="75">
        <v>47600</v>
      </c>
      <c r="V1039">
        <v>1.89</v>
      </c>
      <c r="W1039">
        <v>89964</v>
      </c>
      <c r="AH1039" s="16"/>
      <c r="AI1039" t="s">
        <v>1375</v>
      </c>
    </row>
    <row r="1040" spans="1:35" x14ac:dyDescent="0.25">
      <c r="A1040" t="s">
        <v>4406</v>
      </c>
      <c r="B1040" s="1">
        <v>14</v>
      </c>
      <c r="C1040" t="s">
        <v>4340</v>
      </c>
      <c r="D1040">
        <v>15401618</v>
      </c>
      <c r="E1040" t="s">
        <v>4407</v>
      </c>
      <c r="F1040" t="s">
        <v>1363</v>
      </c>
      <c r="G1040" t="s">
        <v>1364</v>
      </c>
      <c r="H1040" s="3" t="s">
        <v>1694</v>
      </c>
      <c r="I1040">
        <v>2021</v>
      </c>
      <c r="J1040" s="15" t="s">
        <v>1458</v>
      </c>
      <c r="K1040">
        <v>2021</v>
      </c>
      <c r="L1040" t="s">
        <v>1367</v>
      </c>
      <c r="M1040" t="s">
        <v>273</v>
      </c>
      <c r="N1040" t="s">
        <v>4408</v>
      </c>
      <c r="O1040" t="s">
        <v>1388</v>
      </c>
      <c r="P1040" t="s">
        <v>4409</v>
      </c>
      <c r="Q1040">
        <f t="shared" si="29"/>
        <v>32000</v>
      </c>
      <c r="R1040" t="s">
        <v>1871</v>
      </c>
      <c r="S1040" t="s">
        <v>1872</v>
      </c>
      <c r="T1040" t="s">
        <v>4354</v>
      </c>
      <c r="U1040" s="75">
        <v>32000</v>
      </c>
      <c r="V1040">
        <v>1.89</v>
      </c>
      <c r="W1040">
        <v>60480</v>
      </c>
      <c r="AH1040" s="16"/>
      <c r="AI1040" t="s">
        <v>1375</v>
      </c>
    </row>
    <row r="1041" spans="1:35" x14ac:dyDescent="0.25">
      <c r="A1041" t="s">
        <v>4410</v>
      </c>
      <c r="B1041" s="1">
        <v>14</v>
      </c>
      <c r="C1041" t="s">
        <v>4340</v>
      </c>
      <c r="D1041">
        <v>15019543</v>
      </c>
      <c r="E1041" t="s">
        <v>4411</v>
      </c>
      <c r="F1041" t="s">
        <v>1363</v>
      </c>
      <c r="G1041" t="s">
        <v>1391</v>
      </c>
      <c r="H1041" s="3" t="s">
        <v>4393</v>
      </c>
      <c r="I1041">
        <v>2021</v>
      </c>
      <c r="J1041" s="15" t="s">
        <v>4394</v>
      </c>
      <c r="K1041">
        <v>2021</v>
      </c>
      <c r="L1041" t="s">
        <v>1367</v>
      </c>
      <c r="M1041" t="s">
        <v>273</v>
      </c>
      <c r="N1041" t="s">
        <v>4343</v>
      </c>
      <c r="O1041" t="s">
        <v>1370</v>
      </c>
      <c r="P1041" t="s">
        <v>4266</v>
      </c>
      <c r="Q1041">
        <f t="shared" si="29"/>
        <v>5850</v>
      </c>
      <c r="R1041" t="s">
        <v>1871</v>
      </c>
      <c r="S1041" t="s">
        <v>1872</v>
      </c>
      <c r="T1041" t="s">
        <v>4412</v>
      </c>
      <c r="U1041" s="75">
        <v>5850</v>
      </c>
      <c r="V1041">
        <v>1.89</v>
      </c>
      <c r="W1041">
        <v>11056.5</v>
      </c>
      <c r="AH1041" s="16"/>
      <c r="AI1041" t="s">
        <v>1375</v>
      </c>
    </row>
    <row r="1042" spans="1:35" x14ac:dyDescent="0.25">
      <c r="A1042" t="s">
        <v>4413</v>
      </c>
      <c r="B1042" s="1">
        <v>14</v>
      </c>
      <c r="C1042" t="s">
        <v>4340</v>
      </c>
      <c r="D1042">
        <v>15386546</v>
      </c>
      <c r="E1042" t="s">
        <v>4414</v>
      </c>
      <c r="F1042" t="s">
        <v>1363</v>
      </c>
      <c r="G1042" t="s">
        <v>1391</v>
      </c>
      <c r="H1042" s="3" t="s">
        <v>4270</v>
      </c>
      <c r="I1042">
        <v>2021</v>
      </c>
      <c r="J1042" s="15" t="s">
        <v>1677</v>
      </c>
      <c r="K1042">
        <v>2021</v>
      </c>
      <c r="L1042" t="s">
        <v>1622</v>
      </c>
      <c r="M1042" t="s">
        <v>4350</v>
      </c>
      <c r="N1042" t="s">
        <v>4376</v>
      </c>
      <c r="O1042" t="s">
        <v>1388</v>
      </c>
      <c r="P1042" t="s">
        <v>133</v>
      </c>
      <c r="Q1042">
        <f t="shared" si="29"/>
        <v>700</v>
      </c>
      <c r="R1042" t="s">
        <v>1871</v>
      </c>
      <c r="S1042" t="s">
        <v>1872</v>
      </c>
      <c r="T1042" t="s">
        <v>4351</v>
      </c>
      <c r="U1042" s="75">
        <v>700</v>
      </c>
      <c r="V1042">
        <v>1.89</v>
      </c>
      <c r="W1042">
        <v>1323</v>
      </c>
      <c r="AH1042" s="16"/>
      <c r="AI1042" t="s">
        <v>1375</v>
      </c>
    </row>
    <row r="1043" spans="1:35" x14ac:dyDescent="0.25">
      <c r="A1043" t="s">
        <v>4415</v>
      </c>
      <c r="B1043" s="1">
        <v>14</v>
      </c>
      <c r="C1043" t="s">
        <v>4340</v>
      </c>
      <c r="D1043">
        <v>15387755</v>
      </c>
      <c r="E1043" t="s">
        <v>4416</v>
      </c>
      <c r="F1043" t="s">
        <v>1363</v>
      </c>
      <c r="G1043" t="s">
        <v>1391</v>
      </c>
      <c r="H1043" s="3" t="s">
        <v>4417</v>
      </c>
      <c r="I1043">
        <v>2021</v>
      </c>
      <c r="J1043" s="15" t="s">
        <v>1693</v>
      </c>
      <c r="K1043">
        <v>2021</v>
      </c>
      <c r="L1043" t="s">
        <v>1367</v>
      </c>
      <c r="M1043" t="s">
        <v>273</v>
      </c>
      <c r="N1043" t="s">
        <v>4343</v>
      </c>
      <c r="O1043" t="s">
        <v>1388</v>
      </c>
      <c r="P1043" t="s">
        <v>4266</v>
      </c>
      <c r="Q1043">
        <f t="shared" si="29"/>
        <v>47600</v>
      </c>
      <c r="R1043" t="s">
        <v>1871</v>
      </c>
      <c r="S1043" t="s">
        <v>1872</v>
      </c>
      <c r="T1043" t="s">
        <v>4351</v>
      </c>
      <c r="U1043" s="75">
        <v>47600</v>
      </c>
      <c r="V1043">
        <v>1.89</v>
      </c>
      <c r="W1043">
        <v>89964</v>
      </c>
      <c r="AH1043" s="16"/>
      <c r="AI1043" t="s">
        <v>1375</v>
      </c>
    </row>
    <row r="1044" spans="1:35" x14ac:dyDescent="0.25">
      <c r="A1044" t="s">
        <v>4418</v>
      </c>
      <c r="B1044" s="1">
        <v>14</v>
      </c>
      <c r="C1044" t="s">
        <v>4340</v>
      </c>
      <c r="D1044">
        <v>15402568</v>
      </c>
      <c r="E1044" t="s">
        <v>4419</v>
      </c>
      <c r="F1044" t="s">
        <v>1363</v>
      </c>
      <c r="G1044" t="s">
        <v>1391</v>
      </c>
      <c r="H1044" s="3" t="s">
        <v>4417</v>
      </c>
      <c r="I1044">
        <v>2021</v>
      </c>
      <c r="J1044" s="15" t="s">
        <v>4420</v>
      </c>
      <c r="K1044">
        <v>2021</v>
      </c>
      <c r="L1044" t="s">
        <v>1367</v>
      </c>
      <c r="M1044" t="s">
        <v>273</v>
      </c>
      <c r="N1044" t="s">
        <v>4343</v>
      </c>
      <c r="O1044" t="s">
        <v>1388</v>
      </c>
      <c r="P1044" t="s">
        <v>4266</v>
      </c>
      <c r="Q1044">
        <f t="shared" si="29"/>
        <v>45220</v>
      </c>
      <c r="R1044" t="s">
        <v>1871</v>
      </c>
      <c r="S1044" t="s">
        <v>1872</v>
      </c>
      <c r="T1044" t="s">
        <v>4351</v>
      </c>
      <c r="U1044" s="75">
        <v>45220</v>
      </c>
      <c r="V1044">
        <v>1.89</v>
      </c>
      <c r="W1044">
        <v>85465.8</v>
      </c>
      <c r="AH1044" s="16"/>
      <c r="AI1044" t="s">
        <v>1375</v>
      </c>
    </row>
    <row r="1045" spans="1:35" x14ac:dyDescent="0.25">
      <c r="A1045" t="s">
        <v>4421</v>
      </c>
      <c r="B1045" s="1">
        <v>14</v>
      </c>
      <c r="C1045" t="s">
        <v>4340</v>
      </c>
      <c r="D1045">
        <v>15402614</v>
      </c>
      <c r="E1045" t="s">
        <v>4422</v>
      </c>
      <c r="F1045" t="s">
        <v>1363</v>
      </c>
      <c r="G1045" t="s">
        <v>1391</v>
      </c>
      <c r="H1045" s="3" t="s">
        <v>4417</v>
      </c>
      <c r="I1045">
        <v>2021</v>
      </c>
      <c r="J1045" s="15" t="s">
        <v>4420</v>
      </c>
      <c r="K1045">
        <v>2021</v>
      </c>
      <c r="L1045" t="s">
        <v>1367</v>
      </c>
      <c r="M1045" t="s">
        <v>273</v>
      </c>
      <c r="N1045" t="s">
        <v>4343</v>
      </c>
      <c r="O1045" t="s">
        <v>1388</v>
      </c>
      <c r="P1045" t="s">
        <v>4423</v>
      </c>
      <c r="Q1045">
        <f t="shared" si="29"/>
        <v>43040</v>
      </c>
      <c r="R1045" t="s">
        <v>1871</v>
      </c>
      <c r="S1045" t="s">
        <v>1872</v>
      </c>
      <c r="T1045" t="s">
        <v>4344</v>
      </c>
      <c r="U1045" s="75">
        <v>43040</v>
      </c>
      <c r="V1045">
        <v>1.89</v>
      </c>
      <c r="W1045">
        <v>81345.600000000006</v>
      </c>
      <c r="AH1045" s="16"/>
      <c r="AI1045" t="s">
        <v>1375</v>
      </c>
    </row>
    <row r="1046" spans="1:35" x14ac:dyDescent="0.25">
      <c r="A1046" t="s">
        <v>4424</v>
      </c>
      <c r="B1046" s="1">
        <v>14</v>
      </c>
      <c r="C1046" t="s">
        <v>4340</v>
      </c>
      <c r="D1046">
        <v>15026485</v>
      </c>
      <c r="E1046" t="s">
        <v>4425</v>
      </c>
      <c r="F1046" t="s">
        <v>1363</v>
      </c>
      <c r="G1046" t="s">
        <v>1391</v>
      </c>
      <c r="H1046" s="3" t="s">
        <v>4030</v>
      </c>
      <c r="I1046">
        <v>2021</v>
      </c>
      <c r="J1046" s="15" t="s">
        <v>1895</v>
      </c>
      <c r="K1046">
        <v>2021</v>
      </c>
      <c r="L1046" t="s">
        <v>1367</v>
      </c>
      <c r="M1046" t="s">
        <v>4426</v>
      </c>
      <c r="N1046" t="s">
        <v>4427</v>
      </c>
      <c r="O1046" t="s">
        <v>1370</v>
      </c>
      <c r="P1046" t="s">
        <v>133</v>
      </c>
      <c r="Q1046">
        <f t="shared" si="29"/>
        <v>25200</v>
      </c>
      <c r="R1046" t="s">
        <v>1871</v>
      </c>
      <c r="S1046" t="s">
        <v>1872</v>
      </c>
      <c r="T1046" t="s">
        <v>4354</v>
      </c>
      <c r="U1046" s="75">
        <v>25200</v>
      </c>
      <c r="V1046">
        <v>1.89</v>
      </c>
      <c r="W1046">
        <v>47628</v>
      </c>
      <c r="AH1046" s="16"/>
      <c r="AI1046" t="s">
        <v>1375</v>
      </c>
    </row>
    <row r="1047" spans="1:35" x14ac:dyDescent="0.25">
      <c r="A1047" t="s">
        <v>4428</v>
      </c>
      <c r="B1047" s="1">
        <v>14</v>
      </c>
      <c r="C1047" t="s">
        <v>4340</v>
      </c>
      <c r="D1047">
        <v>15028224</v>
      </c>
      <c r="E1047" t="s">
        <v>4429</v>
      </c>
      <c r="F1047" t="s">
        <v>1363</v>
      </c>
      <c r="G1047" t="s">
        <v>1391</v>
      </c>
      <c r="H1047" s="3" t="s">
        <v>4030</v>
      </c>
      <c r="I1047">
        <v>2021</v>
      </c>
      <c r="J1047" s="15" t="s">
        <v>2021</v>
      </c>
      <c r="K1047">
        <v>2021</v>
      </c>
      <c r="L1047" t="s">
        <v>1367</v>
      </c>
      <c r="M1047" t="s">
        <v>273</v>
      </c>
      <c r="N1047" t="s">
        <v>4343</v>
      </c>
      <c r="O1047" t="s">
        <v>1370</v>
      </c>
      <c r="P1047" t="s">
        <v>4266</v>
      </c>
      <c r="Q1047">
        <f t="shared" si="29"/>
        <v>47610</v>
      </c>
      <c r="R1047" t="s">
        <v>1871</v>
      </c>
      <c r="S1047" t="s">
        <v>1872</v>
      </c>
      <c r="T1047" t="s">
        <v>4351</v>
      </c>
      <c r="U1047" s="75">
        <v>47610</v>
      </c>
      <c r="V1047">
        <v>1.89</v>
      </c>
      <c r="W1047">
        <v>89982.9</v>
      </c>
      <c r="AH1047" s="16"/>
      <c r="AI1047" t="s">
        <v>1375</v>
      </c>
    </row>
    <row r="1048" spans="1:35" x14ac:dyDescent="0.25">
      <c r="A1048" t="s">
        <v>4430</v>
      </c>
      <c r="B1048" s="1">
        <v>14</v>
      </c>
      <c r="C1048" t="s">
        <v>4340</v>
      </c>
      <c r="D1048">
        <v>15028283</v>
      </c>
      <c r="E1048" t="s">
        <v>4431</v>
      </c>
      <c r="F1048" t="s">
        <v>1363</v>
      </c>
      <c r="G1048" t="s">
        <v>1391</v>
      </c>
      <c r="H1048" s="3" t="s">
        <v>4030</v>
      </c>
      <c r="I1048">
        <v>2021</v>
      </c>
      <c r="J1048" s="15" t="s">
        <v>2021</v>
      </c>
      <c r="K1048">
        <v>2021</v>
      </c>
      <c r="L1048" t="s">
        <v>1367</v>
      </c>
      <c r="M1048" t="s">
        <v>273</v>
      </c>
      <c r="N1048" t="s">
        <v>4343</v>
      </c>
      <c r="O1048" t="s">
        <v>1370</v>
      </c>
      <c r="P1048" t="s">
        <v>4266</v>
      </c>
      <c r="Q1048">
        <f t="shared" si="29"/>
        <v>5250</v>
      </c>
      <c r="R1048" t="s">
        <v>1871</v>
      </c>
      <c r="S1048" t="s">
        <v>1872</v>
      </c>
      <c r="T1048" t="s">
        <v>4351</v>
      </c>
      <c r="U1048" s="75">
        <v>5250</v>
      </c>
      <c r="V1048">
        <v>1.89</v>
      </c>
      <c r="W1048">
        <v>9922.5</v>
      </c>
      <c r="AH1048" s="16"/>
      <c r="AI1048" t="s">
        <v>1375</v>
      </c>
    </row>
    <row r="1049" spans="1:35" x14ac:dyDescent="0.25">
      <c r="A1049" t="s">
        <v>4432</v>
      </c>
      <c r="B1049" s="1">
        <v>14</v>
      </c>
      <c r="C1049" t="s">
        <v>4340</v>
      </c>
      <c r="D1049">
        <v>15140083</v>
      </c>
      <c r="E1049" t="s">
        <v>4433</v>
      </c>
      <c r="F1049" t="s">
        <v>1363</v>
      </c>
      <c r="G1049" t="s">
        <v>1391</v>
      </c>
      <c r="H1049" s="3" t="s">
        <v>1446</v>
      </c>
      <c r="I1049">
        <v>2021</v>
      </c>
      <c r="J1049" s="15" t="s">
        <v>4434</v>
      </c>
      <c r="K1049">
        <v>2021</v>
      </c>
      <c r="L1049" t="s">
        <v>1367</v>
      </c>
      <c r="M1049" t="s">
        <v>273</v>
      </c>
      <c r="N1049" t="s">
        <v>4343</v>
      </c>
      <c r="O1049" t="s">
        <v>1370</v>
      </c>
      <c r="P1049" t="s">
        <v>4266</v>
      </c>
      <c r="Q1049">
        <f t="shared" si="29"/>
        <v>33600</v>
      </c>
      <c r="R1049" t="s">
        <v>1871</v>
      </c>
      <c r="S1049" t="s">
        <v>1872</v>
      </c>
      <c r="T1049" t="s">
        <v>4351</v>
      </c>
      <c r="U1049" s="75">
        <v>33600</v>
      </c>
      <c r="V1049">
        <v>1.89</v>
      </c>
      <c r="W1049">
        <v>63504</v>
      </c>
      <c r="AH1049" s="16"/>
      <c r="AI1049" t="s">
        <v>1375</v>
      </c>
    </row>
    <row r="1050" spans="1:35" x14ac:dyDescent="0.25">
      <c r="A1050" t="s">
        <v>4435</v>
      </c>
      <c r="B1050" s="1">
        <v>14</v>
      </c>
      <c r="C1050" t="s">
        <v>4340</v>
      </c>
      <c r="D1050">
        <v>15107094</v>
      </c>
      <c r="E1050" t="s">
        <v>4436</v>
      </c>
      <c r="F1050" t="s">
        <v>1363</v>
      </c>
      <c r="G1050" t="s">
        <v>1391</v>
      </c>
      <c r="H1050" s="3" t="s">
        <v>1847</v>
      </c>
      <c r="I1050">
        <v>2021</v>
      </c>
      <c r="J1050" s="15" t="s">
        <v>1680</v>
      </c>
      <c r="K1050">
        <v>2021</v>
      </c>
      <c r="L1050" t="s">
        <v>1367</v>
      </c>
      <c r="M1050" t="s">
        <v>273</v>
      </c>
      <c r="N1050" t="s">
        <v>4343</v>
      </c>
      <c r="O1050" t="s">
        <v>1370</v>
      </c>
      <c r="P1050" t="s">
        <v>4266</v>
      </c>
      <c r="Q1050">
        <f t="shared" si="29"/>
        <v>47600</v>
      </c>
      <c r="R1050" t="s">
        <v>1871</v>
      </c>
      <c r="S1050" t="s">
        <v>1872</v>
      </c>
      <c r="T1050" t="s">
        <v>4351</v>
      </c>
      <c r="U1050" s="75">
        <v>47600</v>
      </c>
      <c r="V1050">
        <v>1.89</v>
      </c>
      <c r="W1050">
        <v>89964</v>
      </c>
      <c r="AH1050" s="16"/>
      <c r="AI1050" t="s">
        <v>1375</v>
      </c>
    </row>
    <row r="1051" spans="1:35" x14ac:dyDescent="0.25">
      <c r="A1051" t="s">
        <v>4437</v>
      </c>
      <c r="B1051" s="1">
        <v>14</v>
      </c>
      <c r="C1051" t="s">
        <v>4340</v>
      </c>
      <c r="D1051">
        <v>15065308</v>
      </c>
      <c r="E1051" t="s">
        <v>4438</v>
      </c>
      <c r="F1051" t="s">
        <v>1363</v>
      </c>
      <c r="G1051" t="s">
        <v>1391</v>
      </c>
      <c r="H1051" s="3" t="s">
        <v>1896</v>
      </c>
      <c r="I1051">
        <v>2021</v>
      </c>
      <c r="J1051" s="15" t="s">
        <v>4439</v>
      </c>
      <c r="K1051">
        <v>2021</v>
      </c>
      <c r="L1051" t="s">
        <v>1367</v>
      </c>
      <c r="M1051" t="s">
        <v>273</v>
      </c>
      <c r="N1051" t="s">
        <v>4343</v>
      </c>
      <c r="O1051" t="s">
        <v>1370</v>
      </c>
      <c r="P1051" t="s">
        <v>4266</v>
      </c>
      <c r="Q1051">
        <f t="shared" si="29"/>
        <v>47580</v>
      </c>
      <c r="R1051" t="s">
        <v>1871</v>
      </c>
      <c r="S1051" t="s">
        <v>1872</v>
      </c>
      <c r="T1051" t="s">
        <v>4344</v>
      </c>
      <c r="U1051" s="75">
        <v>47580</v>
      </c>
      <c r="V1051">
        <v>1.89</v>
      </c>
      <c r="W1051">
        <v>89926.2</v>
      </c>
      <c r="AH1051" s="16"/>
      <c r="AI1051" t="s">
        <v>1375</v>
      </c>
    </row>
    <row r="1052" spans="1:35" x14ac:dyDescent="0.25">
      <c r="A1052" t="s">
        <v>4440</v>
      </c>
      <c r="B1052" s="1">
        <v>14</v>
      </c>
      <c r="C1052" t="s">
        <v>4340</v>
      </c>
      <c r="D1052">
        <v>15065308</v>
      </c>
      <c r="E1052" t="s">
        <v>4438</v>
      </c>
      <c r="F1052" t="s">
        <v>1363</v>
      </c>
      <c r="G1052" t="s">
        <v>1391</v>
      </c>
      <c r="H1052" s="3" t="s">
        <v>1896</v>
      </c>
      <c r="I1052">
        <v>2021</v>
      </c>
      <c r="J1052" s="15" t="s">
        <v>4439</v>
      </c>
      <c r="K1052">
        <v>2021</v>
      </c>
      <c r="L1052" t="s">
        <v>1367</v>
      </c>
      <c r="M1052" t="s">
        <v>273</v>
      </c>
      <c r="N1052" t="s">
        <v>4343</v>
      </c>
      <c r="O1052" t="s">
        <v>1370</v>
      </c>
      <c r="P1052" t="s">
        <v>4266</v>
      </c>
      <c r="Q1052">
        <f t="shared" si="29"/>
        <v>47580</v>
      </c>
      <c r="R1052" t="s">
        <v>4403</v>
      </c>
      <c r="S1052" t="s">
        <v>4404</v>
      </c>
      <c r="T1052" t="s">
        <v>4441</v>
      </c>
      <c r="U1052" s="75">
        <v>47580</v>
      </c>
      <c r="V1052">
        <v>1.89</v>
      </c>
      <c r="W1052">
        <v>89926.2</v>
      </c>
      <c r="AH1052" s="16"/>
      <c r="AI1052" t="s">
        <v>1375</v>
      </c>
    </row>
    <row r="1053" spans="1:35" x14ac:dyDescent="0.25">
      <c r="A1053" t="s">
        <v>4442</v>
      </c>
      <c r="B1053" s="1">
        <v>14</v>
      </c>
      <c r="C1053" t="s">
        <v>4340</v>
      </c>
      <c r="D1053">
        <v>15396533</v>
      </c>
      <c r="E1053" t="s">
        <v>4443</v>
      </c>
      <c r="F1053" t="s">
        <v>1363</v>
      </c>
      <c r="G1053" t="s">
        <v>1391</v>
      </c>
      <c r="H1053" s="3" t="s">
        <v>4417</v>
      </c>
      <c r="I1053">
        <v>2021</v>
      </c>
      <c r="J1053" s="15" t="s">
        <v>4420</v>
      </c>
      <c r="K1053">
        <v>2021</v>
      </c>
      <c r="L1053" t="s">
        <v>1367</v>
      </c>
      <c r="M1053" t="s">
        <v>273</v>
      </c>
      <c r="N1053" t="s">
        <v>4389</v>
      </c>
      <c r="O1053" t="s">
        <v>1388</v>
      </c>
      <c r="P1053" t="s">
        <v>4266</v>
      </c>
      <c r="Q1053">
        <f t="shared" si="29"/>
        <v>47610</v>
      </c>
      <c r="R1053" t="s">
        <v>1871</v>
      </c>
      <c r="S1053" t="s">
        <v>1872</v>
      </c>
      <c r="T1053" t="s">
        <v>4351</v>
      </c>
      <c r="U1053" s="75">
        <v>47610</v>
      </c>
      <c r="V1053">
        <v>1.89</v>
      </c>
      <c r="W1053">
        <v>89982.9</v>
      </c>
      <c r="AH1053" s="16"/>
      <c r="AI1053" t="s">
        <v>1375</v>
      </c>
    </row>
    <row r="1054" spans="1:35" x14ac:dyDescent="0.25">
      <c r="A1054" t="s">
        <v>4444</v>
      </c>
      <c r="B1054" s="1">
        <v>14</v>
      </c>
      <c r="C1054" t="s">
        <v>4340</v>
      </c>
      <c r="D1054">
        <v>15396584</v>
      </c>
      <c r="E1054" t="s">
        <v>4445</v>
      </c>
      <c r="F1054" t="s">
        <v>1363</v>
      </c>
      <c r="G1054" t="s">
        <v>1391</v>
      </c>
      <c r="H1054" s="3" t="s">
        <v>4417</v>
      </c>
      <c r="I1054">
        <v>2021</v>
      </c>
      <c r="J1054" s="15" t="s">
        <v>4420</v>
      </c>
      <c r="K1054">
        <v>2021</v>
      </c>
      <c r="L1054" t="s">
        <v>1367</v>
      </c>
      <c r="M1054" t="s">
        <v>273</v>
      </c>
      <c r="N1054" t="s">
        <v>4343</v>
      </c>
      <c r="O1054" t="s">
        <v>1388</v>
      </c>
      <c r="P1054" t="s">
        <v>4266</v>
      </c>
      <c r="Q1054">
        <f t="shared" si="29"/>
        <v>47610</v>
      </c>
      <c r="R1054" t="s">
        <v>1871</v>
      </c>
      <c r="S1054" t="s">
        <v>1872</v>
      </c>
      <c r="T1054" t="s">
        <v>4344</v>
      </c>
      <c r="U1054" s="75">
        <v>47610</v>
      </c>
      <c r="V1054">
        <v>1.89</v>
      </c>
      <c r="W1054">
        <v>89982.9</v>
      </c>
      <c r="AH1054" s="16"/>
      <c r="AI1054" t="s">
        <v>1375</v>
      </c>
    </row>
    <row r="1055" spans="1:35" x14ac:dyDescent="0.25">
      <c r="A1055" t="s">
        <v>4446</v>
      </c>
      <c r="B1055" s="1">
        <v>14</v>
      </c>
      <c r="C1055" t="s">
        <v>4340</v>
      </c>
      <c r="D1055">
        <v>15396606</v>
      </c>
      <c r="E1055" t="s">
        <v>4447</v>
      </c>
      <c r="F1055" t="s">
        <v>1363</v>
      </c>
      <c r="G1055" t="s">
        <v>1391</v>
      </c>
      <c r="H1055" s="3" t="s">
        <v>4417</v>
      </c>
      <c r="I1055">
        <v>2021</v>
      </c>
      <c r="J1055" s="15" t="s">
        <v>4420</v>
      </c>
      <c r="K1055">
        <v>2021</v>
      </c>
      <c r="L1055" t="s">
        <v>1367</v>
      </c>
      <c r="M1055" t="s">
        <v>273</v>
      </c>
      <c r="N1055" t="s">
        <v>4389</v>
      </c>
      <c r="O1055" t="s">
        <v>1388</v>
      </c>
      <c r="P1055" t="s">
        <v>4266</v>
      </c>
      <c r="Q1055">
        <f t="shared" si="29"/>
        <v>47610</v>
      </c>
      <c r="R1055" t="s">
        <v>1871</v>
      </c>
      <c r="S1055" t="s">
        <v>1872</v>
      </c>
      <c r="T1055" t="s">
        <v>4351</v>
      </c>
      <c r="U1055" s="75">
        <v>47610</v>
      </c>
      <c r="V1055">
        <v>1.89</v>
      </c>
      <c r="W1055">
        <v>89982.9</v>
      </c>
      <c r="AH1055" s="16"/>
      <c r="AI1055" t="s">
        <v>1375</v>
      </c>
    </row>
    <row r="1056" spans="1:35" x14ac:dyDescent="0.25">
      <c r="A1056" t="s">
        <v>4448</v>
      </c>
      <c r="B1056" s="1">
        <v>14</v>
      </c>
      <c r="C1056" t="s">
        <v>4340</v>
      </c>
      <c r="D1056">
        <v>15396630</v>
      </c>
      <c r="E1056" t="s">
        <v>4449</v>
      </c>
      <c r="F1056" t="s">
        <v>1363</v>
      </c>
      <c r="G1056" t="s">
        <v>1391</v>
      </c>
      <c r="H1056" s="3" t="s">
        <v>4417</v>
      </c>
      <c r="I1056">
        <v>2021</v>
      </c>
      <c r="J1056" s="15" t="s">
        <v>4420</v>
      </c>
      <c r="K1056">
        <v>2021</v>
      </c>
      <c r="L1056" t="s">
        <v>1367</v>
      </c>
      <c r="M1056" t="s">
        <v>273</v>
      </c>
      <c r="N1056" t="s">
        <v>4389</v>
      </c>
      <c r="O1056" t="s">
        <v>1388</v>
      </c>
      <c r="P1056" t="s">
        <v>4266</v>
      </c>
      <c r="Q1056">
        <f t="shared" si="29"/>
        <v>47610</v>
      </c>
      <c r="R1056" t="s">
        <v>1871</v>
      </c>
      <c r="S1056" t="s">
        <v>1872</v>
      </c>
      <c r="T1056" t="s">
        <v>4351</v>
      </c>
      <c r="U1056" s="75">
        <v>47610</v>
      </c>
      <c r="V1056">
        <v>1.89</v>
      </c>
      <c r="W1056">
        <v>89982.9</v>
      </c>
      <c r="AH1056" s="16"/>
      <c r="AI1056" t="s">
        <v>1375</v>
      </c>
    </row>
    <row r="1057" spans="1:35" x14ac:dyDescent="0.25">
      <c r="A1057" t="s">
        <v>4450</v>
      </c>
      <c r="B1057" s="1">
        <v>14</v>
      </c>
      <c r="C1057" t="s">
        <v>4340</v>
      </c>
      <c r="D1057">
        <v>15396665</v>
      </c>
      <c r="E1057" t="s">
        <v>4451</v>
      </c>
      <c r="F1057" t="s">
        <v>1363</v>
      </c>
      <c r="G1057" t="s">
        <v>1391</v>
      </c>
      <c r="H1057" s="3" t="s">
        <v>4417</v>
      </c>
      <c r="I1057">
        <v>2021</v>
      </c>
      <c r="J1057" s="15" t="s">
        <v>4420</v>
      </c>
      <c r="K1057">
        <v>2021</v>
      </c>
      <c r="L1057" t="s">
        <v>1367</v>
      </c>
      <c r="M1057" t="s">
        <v>273</v>
      </c>
      <c r="N1057" t="s">
        <v>4389</v>
      </c>
      <c r="O1057" t="s">
        <v>1388</v>
      </c>
      <c r="P1057" t="s">
        <v>4266</v>
      </c>
      <c r="Q1057">
        <f t="shared" si="29"/>
        <v>47610</v>
      </c>
      <c r="R1057" t="s">
        <v>1871</v>
      </c>
      <c r="S1057" t="s">
        <v>1872</v>
      </c>
      <c r="T1057" t="s">
        <v>4351</v>
      </c>
      <c r="U1057" s="75">
        <v>47610</v>
      </c>
      <c r="V1057">
        <v>1.89</v>
      </c>
      <c r="W1057">
        <v>89982.9</v>
      </c>
      <c r="AH1057" s="16"/>
      <c r="AI1057" t="s">
        <v>1375</v>
      </c>
    </row>
    <row r="1058" spans="1:35" x14ac:dyDescent="0.25">
      <c r="A1058" t="s">
        <v>4452</v>
      </c>
      <c r="B1058" s="1">
        <v>14</v>
      </c>
      <c r="C1058" t="s">
        <v>4340</v>
      </c>
      <c r="D1058">
        <v>15396681</v>
      </c>
      <c r="E1058" t="s">
        <v>4453</v>
      </c>
      <c r="F1058" t="s">
        <v>1363</v>
      </c>
      <c r="G1058" t="s">
        <v>1391</v>
      </c>
      <c r="H1058" s="3" t="s">
        <v>4417</v>
      </c>
      <c r="I1058">
        <v>2021</v>
      </c>
      <c r="J1058" s="15" t="s">
        <v>4420</v>
      </c>
      <c r="K1058">
        <v>2021</v>
      </c>
      <c r="L1058" t="s">
        <v>1367</v>
      </c>
      <c r="M1058" t="s">
        <v>273</v>
      </c>
      <c r="N1058" t="s">
        <v>4389</v>
      </c>
      <c r="O1058" t="s">
        <v>1388</v>
      </c>
      <c r="P1058" t="s">
        <v>4266</v>
      </c>
      <c r="Q1058">
        <f t="shared" si="29"/>
        <v>47610</v>
      </c>
      <c r="R1058" t="s">
        <v>1871</v>
      </c>
      <c r="S1058" t="s">
        <v>1872</v>
      </c>
      <c r="T1058" t="s">
        <v>4351</v>
      </c>
      <c r="U1058" s="75">
        <v>47610</v>
      </c>
      <c r="V1058">
        <v>1.89</v>
      </c>
      <c r="W1058">
        <v>89982.9</v>
      </c>
      <c r="AH1058" s="16"/>
      <c r="AI1058" t="s">
        <v>1375</v>
      </c>
    </row>
    <row r="1059" spans="1:35" x14ac:dyDescent="0.25">
      <c r="A1059" t="s">
        <v>4454</v>
      </c>
      <c r="B1059" s="1">
        <v>14</v>
      </c>
      <c r="C1059" t="s">
        <v>4340</v>
      </c>
      <c r="D1059">
        <v>15396738</v>
      </c>
      <c r="E1059" t="s">
        <v>4455</v>
      </c>
      <c r="F1059" t="s">
        <v>1363</v>
      </c>
      <c r="G1059" t="s">
        <v>1391</v>
      </c>
      <c r="H1059" s="3" t="s">
        <v>4417</v>
      </c>
      <c r="I1059">
        <v>2021</v>
      </c>
      <c r="J1059" s="15" t="s">
        <v>4420</v>
      </c>
      <c r="K1059">
        <v>2021</v>
      </c>
      <c r="L1059" t="s">
        <v>1367</v>
      </c>
      <c r="M1059" t="s">
        <v>273</v>
      </c>
      <c r="N1059" t="s">
        <v>4389</v>
      </c>
      <c r="O1059" t="s">
        <v>1388</v>
      </c>
      <c r="P1059" t="s">
        <v>4266</v>
      </c>
      <c r="Q1059">
        <f t="shared" si="29"/>
        <v>47610</v>
      </c>
      <c r="R1059" t="s">
        <v>1871</v>
      </c>
      <c r="S1059" t="s">
        <v>1872</v>
      </c>
      <c r="T1059" t="s">
        <v>4351</v>
      </c>
      <c r="U1059" s="75">
        <v>47610</v>
      </c>
      <c r="V1059">
        <v>1.89</v>
      </c>
      <c r="W1059">
        <v>89982.9</v>
      </c>
      <c r="AH1059" s="16"/>
      <c r="AI1059" t="s">
        <v>1375</v>
      </c>
    </row>
    <row r="1060" spans="1:35" x14ac:dyDescent="0.25">
      <c r="A1060" t="s">
        <v>4456</v>
      </c>
      <c r="B1060" s="1">
        <v>14</v>
      </c>
      <c r="C1060" t="s">
        <v>4340</v>
      </c>
      <c r="D1060">
        <v>15396770</v>
      </c>
      <c r="E1060" t="s">
        <v>4457</v>
      </c>
      <c r="F1060" t="s">
        <v>1363</v>
      </c>
      <c r="G1060" t="s">
        <v>1391</v>
      </c>
      <c r="H1060" s="3" t="s">
        <v>4417</v>
      </c>
      <c r="I1060">
        <v>2021</v>
      </c>
      <c r="J1060" s="15" t="s">
        <v>4420</v>
      </c>
      <c r="K1060">
        <v>2021</v>
      </c>
      <c r="L1060" t="s">
        <v>1367</v>
      </c>
      <c r="M1060" t="s">
        <v>273</v>
      </c>
      <c r="N1060" t="s">
        <v>4389</v>
      </c>
      <c r="O1060" t="s">
        <v>1388</v>
      </c>
      <c r="P1060" t="s">
        <v>4266</v>
      </c>
      <c r="Q1060">
        <f t="shared" si="29"/>
        <v>47610</v>
      </c>
      <c r="R1060" t="s">
        <v>1871</v>
      </c>
      <c r="S1060" t="s">
        <v>1872</v>
      </c>
      <c r="T1060" t="s">
        <v>4351</v>
      </c>
      <c r="U1060" s="75">
        <v>47610</v>
      </c>
      <c r="V1060">
        <v>1.89</v>
      </c>
      <c r="W1060">
        <v>89982.9</v>
      </c>
      <c r="AH1060" s="16"/>
      <c r="AI1060" t="s">
        <v>1375</v>
      </c>
    </row>
    <row r="1061" spans="1:35" x14ac:dyDescent="0.25">
      <c r="A1061" t="s">
        <v>4458</v>
      </c>
      <c r="B1061" s="1">
        <v>14</v>
      </c>
      <c r="C1061" t="s">
        <v>4340</v>
      </c>
      <c r="D1061">
        <v>15396797</v>
      </c>
      <c r="E1061" t="s">
        <v>4459</v>
      </c>
      <c r="F1061" t="s">
        <v>1363</v>
      </c>
      <c r="G1061" t="s">
        <v>1391</v>
      </c>
      <c r="H1061" s="3" t="s">
        <v>4417</v>
      </c>
      <c r="I1061">
        <v>2021</v>
      </c>
      <c r="J1061" s="15" t="s">
        <v>4420</v>
      </c>
      <c r="K1061">
        <v>2021</v>
      </c>
      <c r="L1061" t="s">
        <v>1367</v>
      </c>
      <c r="M1061" t="s">
        <v>273</v>
      </c>
      <c r="N1061" t="s">
        <v>4389</v>
      </c>
      <c r="O1061" t="s">
        <v>1388</v>
      </c>
      <c r="P1061" t="s">
        <v>4266</v>
      </c>
      <c r="Q1061">
        <f t="shared" si="29"/>
        <v>13680</v>
      </c>
      <c r="R1061" t="s">
        <v>1871</v>
      </c>
      <c r="S1061" t="s">
        <v>1872</v>
      </c>
      <c r="T1061" t="s">
        <v>4351</v>
      </c>
      <c r="U1061" s="75">
        <v>13680</v>
      </c>
      <c r="V1061">
        <v>1.89</v>
      </c>
      <c r="W1061">
        <v>25855.200000000001</v>
      </c>
      <c r="AH1061" s="16"/>
      <c r="AI1061" t="s">
        <v>1375</v>
      </c>
    </row>
    <row r="1062" spans="1:35" x14ac:dyDescent="0.25">
      <c r="A1062" t="s">
        <v>4460</v>
      </c>
      <c r="B1062" s="1">
        <v>14</v>
      </c>
      <c r="C1062" t="s">
        <v>4340</v>
      </c>
      <c r="D1062">
        <v>15398838</v>
      </c>
      <c r="E1062" t="s">
        <v>4461</v>
      </c>
      <c r="F1062" t="s">
        <v>1363</v>
      </c>
      <c r="G1062" t="s">
        <v>1391</v>
      </c>
      <c r="H1062" s="3" t="s">
        <v>4417</v>
      </c>
      <c r="I1062">
        <v>2021</v>
      </c>
      <c r="J1062" s="15" t="s">
        <v>1678</v>
      </c>
      <c r="K1062">
        <v>2021</v>
      </c>
      <c r="L1062" t="s">
        <v>1367</v>
      </c>
      <c r="M1062" t="s">
        <v>273</v>
      </c>
      <c r="N1062" t="s">
        <v>4389</v>
      </c>
      <c r="O1062" t="s">
        <v>1388</v>
      </c>
      <c r="P1062" t="s">
        <v>4266</v>
      </c>
      <c r="Q1062">
        <f t="shared" si="29"/>
        <v>47340</v>
      </c>
      <c r="R1062" t="s">
        <v>1871</v>
      </c>
      <c r="S1062" t="s">
        <v>1872</v>
      </c>
      <c r="T1062" t="s">
        <v>4354</v>
      </c>
      <c r="U1062" s="75">
        <v>47340</v>
      </c>
      <c r="V1062">
        <v>1.89</v>
      </c>
      <c r="W1062">
        <v>89472.6</v>
      </c>
      <c r="AH1062" s="16"/>
      <c r="AI1062" t="s">
        <v>1375</v>
      </c>
    </row>
    <row r="1063" spans="1:35" x14ac:dyDescent="0.25">
      <c r="A1063" t="s">
        <v>4462</v>
      </c>
      <c r="B1063" s="1">
        <v>14</v>
      </c>
      <c r="C1063" t="s">
        <v>4340</v>
      </c>
      <c r="D1063">
        <v>15045137</v>
      </c>
      <c r="E1063" t="s">
        <v>4463</v>
      </c>
      <c r="F1063" t="s">
        <v>1363</v>
      </c>
      <c r="G1063" t="s">
        <v>1391</v>
      </c>
      <c r="H1063" s="3" t="s">
        <v>1895</v>
      </c>
      <c r="I1063">
        <v>2021</v>
      </c>
      <c r="J1063" s="15" t="s">
        <v>1891</v>
      </c>
      <c r="K1063">
        <v>2021</v>
      </c>
      <c r="L1063" t="s">
        <v>1367</v>
      </c>
      <c r="M1063" t="s">
        <v>273</v>
      </c>
      <c r="N1063" t="s">
        <v>4343</v>
      </c>
      <c r="O1063" t="s">
        <v>1370</v>
      </c>
      <c r="P1063" t="s">
        <v>4266</v>
      </c>
      <c r="Q1063">
        <f t="shared" si="29"/>
        <v>47600</v>
      </c>
      <c r="R1063" t="s">
        <v>1871</v>
      </c>
      <c r="S1063" t="s">
        <v>1872</v>
      </c>
      <c r="T1063" t="s">
        <v>4344</v>
      </c>
      <c r="U1063" s="75">
        <v>47600</v>
      </c>
      <c r="V1063">
        <v>1.89</v>
      </c>
      <c r="W1063">
        <v>89964</v>
      </c>
      <c r="AH1063" s="16"/>
      <c r="AI1063" t="s">
        <v>1375</v>
      </c>
    </row>
    <row r="1064" spans="1:35" x14ac:dyDescent="0.25">
      <c r="A1064" t="s">
        <v>4464</v>
      </c>
      <c r="B1064" s="1">
        <v>14</v>
      </c>
      <c r="C1064" t="s">
        <v>4340</v>
      </c>
      <c r="D1064">
        <v>15045153</v>
      </c>
      <c r="E1064" t="s">
        <v>4465</v>
      </c>
      <c r="F1064" t="s">
        <v>1363</v>
      </c>
      <c r="G1064" t="s">
        <v>1391</v>
      </c>
      <c r="H1064" s="3" t="s">
        <v>1895</v>
      </c>
      <c r="I1064">
        <v>2021</v>
      </c>
      <c r="J1064" s="15" t="s">
        <v>1891</v>
      </c>
      <c r="K1064">
        <v>2021</v>
      </c>
      <c r="L1064" t="s">
        <v>1367</v>
      </c>
      <c r="M1064" t="s">
        <v>273</v>
      </c>
      <c r="N1064" t="s">
        <v>4343</v>
      </c>
      <c r="O1064" t="s">
        <v>1370</v>
      </c>
      <c r="P1064" t="s">
        <v>4266</v>
      </c>
      <c r="Q1064">
        <f t="shared" si="29"/>
        <v>47600</v>
      </c>
      <c r="R1064" t="s">
        <v>1871</v>
      </c>
      <c r="S1064" t="s">
        <v>1872</v>
      </c>
      <c r="T1064" t="s">
        <v>4344</v>
      </c>
      <c r="U1064" s="75">
        <v>47600</v>
      </c>
      <c r="V1064">
        <v>1.89</v>
      </c>
      <c r="W1064">
        <v>89964</v>
      </c>
      <c r="AH1064" s="16"/>
      <c r="AI1064" t="s">
        <v>1375</v>
      </c>
    </row>
    <row r="1065" spans="1:35" x14ac:dyDescent="0.25">
      <c r="A1065" t="s">
        <v>4466</v>
      </c>
      <c r="B1065" s="1">
        <v>14</v>
      </c>
      <c r="C1065" t="s">
        <v>4340</v>
      </c>
      <c r="D1065">
        <v>15045218</v>
      </c>
      <c r="E1065" t="s">
        <v>4467</v>
      </c>
      <c r="F1065" t="s">
        <v>1363</v>
      </c>
      <c r="G1065" t="s">
        <v>1391</v>
      </c>
      <c r="H1065" s="3" t="s">
        <v>1895</v>
      </c>
      <c r="I1065">
        <v>2021</v>
      </c>
      <c r="J1065" s="15" t="s">
        <v>1891</v>
      </c>
      <c r="K1065">
        <v>2021</v>
      </c>
      <c r="L1065" t="s">
        <v>1367</v>
      </c>
      <c r="M1065" t="s">
        <v>273</v>
      </c>
      <c r="N1065" t="s">
        <v>4343</v>
      </c>
      <c r="O1065" t="s">
        <v>1370</v>
      </c>
      <c r="P1065" t="s">
        <v>4266</v>
      </c>
      <c r="Q1065">
        <f t="shared" si="29"/>
        <v>47600</v>
      </c>
      <c r="R1065" t="s">
        <v>1871</v>
      </c>
      <c r="S1065" t="s">
        <v>1872</v>
      </c>
      <c r="T1065" t="s">
        <v>4344</v>
      </c>
      <c r="U1065" s="75">
        <v>47600</v>
      </c>
      <c r="V1065">
        <v>1.89</v>
      </c>
      <c r="W1065">
        <v>89964</v>
      </c>
      <c r="AH1065" s="16"/>
      <c r="AI1065" t="s">
        <v>1375</v>
      </c>
    </row>
    <row r="1066" spans="1:35" x14ac:dyDescent="0.25">
      <c r="A1066" t="s">
        <v>4468</v>
      </c>
      <c r="B1066" s="1">
        <v>14</v>
      </c>
      <c r="C1066" t="s">
        <v>4340</v>
      </c>
      <c r="D1066">
        <v>15045242</v>
      </c>
      <c r="E1066" t="s">
        <v>4469</v>
      </c>
      <c r="F1066" t="s">
        <v>1363</v>
      </c>
      <c r="G1066" t="s">
        <v>1391</v>
      </c>
      <c r="H1066" s="3" t="s">
        <v>1895</v>
      </c>
      <c r="I1066">
        <v>2021</v>
      </c>
      <c r="J1066" s="15" t="s">
        <v>1891</v>
      </c>
      <c r="K1066">
        <v>2021</v>
      </c>
      <c r="L1066" t="s">
        <v>1367</v>
      </c>
      <c r="M1066" t="s">
        <v>273</v>
      </c>
      <c r="N1066" t="s">
        <v>4343</v>
      </c>
      <c r="O1066" t="s">
        <v>1370</v>
      </c>
      <c r="P1066" t="s">
        <v>4266</v>
      </c>
      <c r="Q1066">
        <f t="shared" si="29"/>
        <v>23800</v>
      </c>
      <c r="R1066" t="s">
        <v>1871</v>
      </c>
      <c r="S1066" t="s">
        <v>1872</v>
      </c>
      <c r="T1066" t="s">
        <v>4344</v>
      </c>
      <c r="U1066" s="75">
        <v>23800</v>
      </c>
      <c r="V1066">
        <v>1.89</v>
      </c>
      <c r="W1066">
        <v>44982</v>
      </c>
      <c r="AH1066" s="16"/>
      <c r="AI1066" t="s">
        <v>1375</v>
      </c>
    </row>
    <row r="1067" spans="1:35" x14ac:dyDescent="0.25">
      <c r="A1067" t="s">
        <v>4470</v>
      </c>
      <c r="B1067" s="1">
        <v>14</v>
      </c>
      <c r="C1067" t="s">
        <v>4340</v>
      </c>
      <c r="D1067">
        <v>15091538</v>
      </c>
      <c r="E1067" t="s">
        <v>4471</v>
      </c>
      <c r="F1067" t="s">
        <v>1363</v>
      </c>
      <c r="G1067" t="s">
        <v>1391</v>
      </c>
      <c r="H1067" s="3" t="s">
        <v>4439</v>
      </c>
      <c r="I1067">
        <v>2021</v>
      </c>
      <c r="J1067" s="15" t="s">
        <v>1850</v>
      </c>
      <c r="K1067">
        <v>2021</v>
      </c>
      <c r="L1067" t="s">
        <v>1367</v>
      </c>
      <c r="M1067" t="s">
        <v>273</v>
      </c>
      <c r="N1067" t="s">
        <v>4343</v>
      </c>
      <c r="O1067" t="s">
        <v>1370</v>
      </c>
      <c r="P1067" t="s">
        <v>4266</v>
      </c>
      <c r="Q1067">
        <f t="shared" si="29"/>
        <v>34470</v>
      </c>
      <c r="R1067" t="s">
        <v>1871</v>
      </c>
      <c r="S1067" t="s">
        <v>1872</v>
      </c>
      <c r="T1067" t="s">
        <v>4351</v>
      </c>
      <c r="U1067" s="75">
        <v>34470</v>
      </c>
      <c r="V1067">
        <v>1.89</v>
      </c>
      <c r="W1067">
        <v>65148.3</v>
      </c>
      <c r="AH1067" s="16"/>
      <c r="AI1067" t="s">
        <v>1375</v>
      </c>
    </row>
    <row r="1068" spans="1:35" x14ac:dyDescent="0.25">
      <c r="A1068" t="s">
        <v>4472</v>
      </c>
      <c r="B1068" s="1">
        <v>14</v>
      </c>
      <c r="C1068" t="s">
        <v>4340</v>
      </c>
      <c r="D1068">
        <v>15120376</v>
      </c>
      <c r="E1068" t="s">
        <v>4350</v>
      </c>
      <c r="F1068" t="s">
        <v>1363</v>
      </c>
      <c r="G1068" t="s">
        <v>1391</v>
      </c>
      <c r="H1068" s="3" t="s">
        <v>1851</v>
      </c>
      <c r="I1068">
        <v>2021</v>
      </c>
      <c r="J1068" s="15" t="s">
        <v>1681</v>
      </c>
      <c r="K1068">
        <v>2021</v>
      </c>
      <c r="L1068" t="s">
        <v>1367</v>
      </c>
      <c r="M1068" t="s">
        <v>273</v>
      </c>
      <c r="N1068" t="s">
        <v>4343</v>
      </c>
      <c r="O1068" t="s">
        <v>1370</v>
      </c>
      <c r="P1068" t="s">
        <v>4266</v>
      </c>
      <c r="Q1068">
        <f t="shared" si="29"/>
        <v>1610</v>
      </c>
      <c r="R1068" t="s">
        <v>1871</v>
      </c>
      <c r="S1068" t="s">
        <v>1872</v>
      </c>
      <c r="T1068" t="s">
        <v>4351</v>
      </c>
      <c r="U1068" s="75">
        <v>1610</v>
      </c>
      <c r="V1068">
        <v>1.89</v>
      </c>
      <c r="W1068">
        <v>3042.9</v>
      </c>
      <c r="AH1068" s="16"/>
      <c r="AI1068" t="s">
        <v>1375</v>
      </c>
    </row>
    <row r="1069" spans="1:35" x14ac:dyDescent="0.25">
      <c r="A1069" t="s">
        <v>4473</v>
      </c>
      <c r="B1069" s="1">
        <v>14</v>
      </c>
      <c r="C1069" t="s">
        <v>4340</v>
      </c>
      <c r="D1069">
        <v>15153800</v>
      </c>
      <c r="E1069" t="s">
        <v>4474</v>
      </c>
      <c r="F1069" t="s">
        <v>1363</v>
      </c>
      <c r="G1069" t="s">
        <v>1364</v>
      </c>
      <c r="H1069" s="3" t="s">
        <v>1447</v>
      </c>
      <c r="I1069">
        <v>2021</v>
      </c>
      <c r="J1069" s="15" t="s">
        <v>2090</v>
      </c>
      <c r="K1069">
        <v>2021</v>
      </c>
      <c r="L1069" t="s">
        <v>1367</v>
      </c>
      <c r="M1069" t="s">
        <v>273</v>
      </c>
      <c r="N1069" t="s">
        <v>4343</v>
      </c>
      <c r="O1069" t="s">
        <v>1370</v>
      </c>
      <c r="P1069" t="s">
        <v>4266</v>
      </c>
      <c r="Q1069">
        <f t="shared" si="29"/>
        <v>47610</v>
      </c>
      <c r="R1069" t="s">
        <v>1871</v>
      </c>
      <c r="S1069" t="s">
        <v>1872</v>
      </c>
      <c r="T1069" t="s">
        <v>4354</v>
      </c>
      <c r="U1069" s="75">
        <v>47610</v>
      </c>
      <c r="V1069">
        <v>1.89</v>
      </c>
      <c r="W1069">
        <v>89982.9</v>
      </c>
      <c r="AH1069" s="16"/>
      <c r="AI1069" t="s">
        <v>1375</v>
      </c>
    </row>
    <row r="1070" spans="1:35" x14ac:dyDescent="0.25">
      <c r="A1070" t="s">
        <v>4475</v>
      </c>
      <c r="B1070" s="1">
        <v>14</v>
      </c>
      <c r="C1070" t="s">
        <v>4340</v>
      </c>
      <c r="D1070">
        <v>15188159</v>
      </c>
      <c r="E1070" t="s">
        <v>4476</v>
      </c>
      <c r="F1070" t="s">
        <v>1363</v>
      </c>
      <c r="G1070" t="s">
        <v>1391</v>
      </c>
      <c r="H1070" s="3" t="s">
        <v>4477</v>
      </c>
      <c r="I1070">
        <v>2021</v>
      </c>
      <c r="J1070" s="15" t="s">
        <v>1900</v>
      </c>
      <c r="K1070">
        <v>2021</v>
      </c>
      <c r="L1070" t="s">
        <v>1367</v>
      </c>
      <c r="M1070" t="s">
        <v>273</v>
      </c>
      <c r="N1070" t="s">
        <v>4343</v>
      </c>
      <c r="O1070" t="s">
        <v>1370</v>
      </c>
      <c r="P1070" t="s">
        <v>4266</v>
      </c>
      <c r="Q1070">
        <f t="shared" si="29"/>
        <v>4710</v>
      </c>
      <c r="R1070" t="s">
        <v>1871</v>
      </c>
      <c r="S1070" t="s">
        <v>1872</v>
      </c>
      <c r="T1070" t="s">
        <v>4344</v>
      </c>
      <c r="U1070" s="75">
        <v>4710</v>
      </c>
      <c r="V1070">
        <v>1.89</v>
      </c>
      <c r="W1070">
        <v>8901.9</v>
      </c>
      <c r="AH1070" s="16"/>
      <c r="AI1070" t="s">
        <v>1375</v>
      </c>
    </row>
    <row r="1071" spans="1:35" x14ac:dyDescent="0.25">
      <c r="A1071" t="s">
        <v>4478</v>
      </c>
      <c r="B1071" s="1">
        <v>14</v>
      </c>
      <c r="C1071" t="s">
        <v>4340</v>
      </c>
      <c r="D1071">
        <v>15207838</v>
      </c>
      <c r="E1071" t="s">
        <v>4479</v>
      </c>
      <c r="F1071" t="s">
        <v>1363</v>
      </c>
      <c r="G1071" t="s">
        <v>1391</v>
      </c>
      <c r="H1071" s="3" t="s">
        <v>4480</v>
      </c>
      <c r="I1071">
        <v>2021</v>
      </c>
      <c r="J1071" s="15" t="s">
        <v>4040</v>
      </c>
      <c r="K1071">
        <v>2021</v>
      </c>
      <c r="L1071" t="s">
        <v>1367</v>
      </c>
      <c r="M1071" t="s">
        <v>273</v>
      </c>
      <c r="N1071" t="s">
        <v>4343</v>
      </c>
      <c r="O1071" t="s">
        <v>1370</v>
      </c>
      <c r="P1071" t="s">
        <v>4266</v>
      </c>
      <c r="Q1071">
        <f t="shared" si="29"/>
        <v>16800</v>
      </c>
      <c r="R1071" t="s">
        <v>1871</v>
      </c>
      <c r="S1071" t="s">
        <v>1872</v>
      </c>
      <c r="T1071" t="s">
        <v>4481</v>
      </c>
      <c r="U1071" s="75">
        <v>16800</v>
      </c>
      <c r="V1071">
        <v>1.89</v>
      </c>
      <c r="W1071">
        <v>31752</v>
      </c>
      <c r="AH1071" s="16"/>
      <c r="AI1071" t="s">
        <v>1375</v>
      </c>
    </row>
    <row r="1072" spans="1:35" x14ac:dyDescent="0.25">
      <c r="A1072" t="s">
        <v>4482</v>
      </c>
      <c r="B1072" s="1">
        <v>14</v>
      </c>
      <c r="C1072" t="s">
        <v>4340</v>
      </c>
      <c r="D1072">
        <v>15243370</v>
      </c>
      <c r="E1072" t="s">
        <v>4483</v>
      </c>
      <c r="F1072" t="s">
        <v>1363</v>
      </c>
      <c r="G1072" t="s">
        <v>1391</v>
      </c>
      <c r="H1072" s="3" t="s">
        <v>4484</v>
      </c>
      <c r="I1072">
        <v>2021</v>
      </c>
      <c r="J1072" s="15" t="s">
        <v>4485</v>
      </c>
      <c r="K1072">
        <v>2021</v>
      </c>
      <c r="L1072" t="s">
        <v>1367</v>
      </c>
      <c r="M1072" t="s">
        <v>273</v>
      </c>
      <c r="N1072" t="s">
        <v>4343</v>
      </c>
      <c r="O1072" t="s">
        <v>1370</v>
      </c>
      <c r="P1072" t="s">
        <v>4266</v>
      </c>
      <c r="Q1072">
        <f t="shared" si="29"/>
        <v>4800</v>
      </c>
      <c r="R1072" t="s">
        <v>1871</v>
      </c>
      <c r="S1072" t="s">
        <v>1872</v>
      </c>
      <c r="T1072" t="s">
        <v>4344</v>
      </c>
      <c r="U1072" s="75">
        <v>4800</v>
      </c>
      <c r="V1072">
        <v>1.89</v>
      </c>
      <c r="W1072">
        <v>9072</v>
      </c>
      <c r="AH1072" s="16"/>
      <c r="AI1072" t="s">
        <v>1375</v>
      </c>
    </row>
    <row r="1073" spans="1:35" x14ac:dyDescent="0.25">
      <c r="A1073" t="s">
        <v>4486</v>
      </c>
      <c r="B1073" s="1">
        <v>14</v>
      </c>
      <c r="C1073" t="s">
        <v>4340</v>
      </c>
      <c r="D1073">
        <v>15824799</v>
      </c>
      <c r="E1073" t="s">
        <v>4426</v>
      </c>
      <c r="F1073" t="s">
        <v>1363</v>
      </c>
      <c r="G1073" t="s">
        <v>1391</v>
      </c>
      <c r="H1073" s="3" t="s">
        <v>4487</v>
      </c>
      <c r="I1073">
        <v>2021</v>
      </c>
      <c r="J1073" s="15" t="s">
        <v>4488</v>
      </c>
      <c r="K1073">
        <v>2021</v>
      </c>
      <c r="L1073" t="s">
        <v>1367</v>
      </c>
      <c r="M1073" t="s">
        <v>273</v>
      </c>
      <c r="N1073" t="s">
        <v>4343</v>
      </c>
      <c r="O1073" t="s">
        <v>1388</v>
      </c>
      <c r="P1073" t="s">
        <v>4266</v>
      </c>
      <c r="Q1073">
        <f t="shared" si="29"/>
        <v>6100</v>
      </c>
      <c r="R1073" t="s">
        <v>1871</v>
      </c>
      <c r="S1073" t="s">
        <v>1872</v>
      </c>
      <c r="T1073" t="s">
        <v>4489</v>
      </c>
      <c r="U1073" s="75">
        <v>6100</v>
      </c>
      <c r="V1073">
        <v>1.89</v>
      </c>
      <c r="W1073">
        <v>11529</v>
      </c>
      <c r="AH1073" s="16"/>
      <c r="AI1073" t="s">
        <v>1375</v>
      </c>
    </row>
    <row r="1074" spans="1:35" x14ac:dyDescent="0.25">
      <c r="A1074" t="s">
        <v>4490</v>
      </c>
      <c r="B1074" s="1">
        <v>14</v>
      </c>
      <c r="C1074" t="s">
        <v>4340</v>
      </c>
      <c r="D1074">
        <v>15827933</v>
      </c>
      <c r="E1074" t="s">
        <v>4491</v>
      </c>
      <c r="F1074" t="s">
        <v>1363</v>
      </c>
      <c r="G1074" t="s">
        <v>1391</v>
      </c>
      <c r="H1074" s="3" t="s">
        <v>4487</v>
      </c>
      <c r="I1074">
        <v>2021</v>
      </c>
      <c r="J1074" s="15" t="s">
        <v>4488</v>
      </c>
      <c r="K1074">
        <v>2021</v>
      </c>
      <c r="L1074" t="s">
        <v>1367</v>
      </c>
      <c r="M1074" t="s">
        <v>4350</v>
      </c>
      <c r="N1074" t="s">
        <v>4376</v>
      </c>
      <c r="O1074" t="s">
        <v>1388</v>
      </c>
      <c r="P1074" t="s">
        <v>133</v>
      </c>
      <c r="Q1074">
        <f t="shared" si="29"/>
        <v>600</v>
      </c>
      <c r="R1074" t="s">
        <v>1871</v>
      </c>
      <c r="S1074" t="s">
        <v>1872</v>
      </c>
      <c r="T1074" t="s">
        <v>4492</v>
      </c>
      <c r="U1074" s="75">
        <v>600</v>
      </c>
      <c r="V1074">
        <v>1.89</v>
      </c>
      <c r="W1074">
        <v>1134</v>
      </c>
      <c r="AH1074" s="16"/>
      <c r="AI1074" t="s">
        <v>1375</v>
      </c>
    </row>
    <row r="1075" spans="1:35" x14ac:dyDescent="0.25">
      <c r="A1075" t="s">
        <v>4493</v>
      </c>
      <c r="B1075" s="1">
        <v>14</v>
      </c>
      <c r="C1075" t="s">
        <v>4340</v>
      </c>
      <c r="D1075">
        <v>15290204</v>
      </c>
      <c r="E1075" t="s">
        <v>4494</v>
      </c>
      <c r="F1075" t="s">
        <v>1363</v>
      </c>
      <c r="G1075" t="s">
        <v>1391</v>
      </c>
      <c r="H1075" s="3" t="s">
        <v>4495</v>
      </c>
      <c r="I1075">
        <v>2021</v>
      </c>
      <c r="J1075" s="15" t="s">
        <v>4496</v>
      </c>
      <c r="K1075">
        <v>2021</v>
      </c>
      <c r="L1075" t="s">
        <v>1367</v>
      </c>
      <c r="M1075" t="s">
        <v>273</v>
      </c>
      <c r="N1075" t="s">
        <v>4343</v>
      </c>
      <c r="O1075" t="s">
        <v>1370</v>
      </c>
      <c r="P1075" t="s">
        <v>4266</v>
      </c>
      <c r="Q1075">
        <f t="shared" si="29"/>
        <v>46000</v>
      </c>
      <c r="R1075" t="s">
        <v>1871</v>
      </c>
      <c r="S1075" t="s">
        <v>1872</v>
      </c>
      <c r="T1075" t="s">
        <v>4344</v>
      </c>
      <c r="U1075" s="75">
        <v>46000</v>
      </c>
      <c r="V1075">
        <v>1.89</v>
      </c>
      <c r="W1075">
        <v>86940</v>
      </c>
      <c r="AH1075" s="16"/>
      <c r="AI1075" t="s">
        <v>1375</v>
      </c>
    </row>
    <row r="1076" spans="1:35" x14ac:dyDescent="0.25">
      <c r="A1076" t="s">
        <v>4497</v>
      </c>
      <c r="B1076" s="1">
        <v>14</v>
      </c>
      <c r="C1076" t="s">
        <v>4340</v>
      </c>
      <c r="D1076">
        <v>15273415</v>
      </c>
      <c r="E1076" t="s">
        <v>4498</v>
      </c>
      <c r="F1076" t="s">
        <v>1363</v>
      </c>
      <c r="G1076" t="s">
        <v>1391</v>
      </c>
      <c r="H1076" s="3" t="s">
        <v>4495</v>
      </c>
      <c r="I1076">
        <v>2021</v>
      </c>
      <c r="J1076" s="15" t="s">
        <v>4496</v>
      </c>
      <c r="K1076">
        <v>2021</v>
      </c>
      <c r="L1076" t="s">
        <v>1367</v>
      </c>
      <c r="M1076" t="s">
        <v>273</v>
      </c>
      <c r="N1076" t="s">
        <v>4343</v>
      </c>
      <c r="O1076" t="s">
        <v>1370</v>
      </c>
      <c r="P1076" t="s">
        <v>4266</v>
      </c>
      <c r="Q1076">
        <f t="shared" si="29"/>
        <v>47600</v>
      </c>
      <c r="R1076" t="s">
        <v>1871</v>
      </c>
      <c r="S1076" t="s">
        <v>1872</v>
      </c>
      <c r="T1076" t="s">
        <v>4344</v>
      </c>
      <c r="U1076" s="75">
        <v>47600</v>
      </c>
      <c r="V1076">
        <v>1.89</v>
      </c>
      <c r="W1076">
        <v>89964</v>
      </c>
      <c r="AH1076" s="16"/>
      <c r="AI1076" t="s">
        <v>1375</v>
      </c>
    </row>
    <row r="1077" spans="1:35" x14ac:dyDescent="0.25">
      <c r="A1077" t="s">
        <v>4499</v>
      </c>
      <c r="B1077" s="1">
        <v>14</v>
      </c>
      <c r="C1077" t="s">
        <v>4340</v>
      </c>
      <c r="D1077">
        <v>15275922</v>
      </c>
      <c r="E1077" t="s">
        <v>4341</v>
      </c>
      <c r="F1077" t="s">
        <v>1363</v>
      </c>
      <c r="G1077" t="s">
        <v>1391</v>
      </c>
      <c r="H1077" s="3" t="s">
        <v>4500</v>
      </c>
      <c r="I1077">
        <v>2021</v>
      </c>
      <c r="J1077" s="15" t="s">
        <v>1452</v>
      </c>
      <c r="K1077">
        <v>2021</v>
      </c>
      <c r="L1077" t="s">
        <v>1367</v>
      </c>
      <c r="M1077" t="s">
        <v>273</v>
      </c>
      <c r="N1077" t="s">
        <v>4343</v>
      </c>
      <c r="O1077" t="s">
        <v>1370</v>
      </c>
      <c r="P1077" t="s">
        <v>4266</v>
      </c>
      <c r="Q1077">
        <f t="shared" si="29"/>
        <v>9220</v>
      </c>
      <c r="R1077" t="s">
        <v>1871</v>
      </c>
      <c r="S1077" t="s">
        <v>1872</v>
      </c>
      <c r="T1077" t="s">
        <v>4501</v>
      </c>
      <c r="U1077" s="75">
        <v>9220</v>
      </c>
      <c r="V1077">
        <v>1.89</v>
      </c>
      <c r="W1077">
        <v>17425.8</v>
      </c>
      <c r="AH1077" s="16"/>
      <c r="AI1077" t="s">
        <v>1375</v>
      </c>
    </row>
    <row r="1078" spans="1:35" x14ac:dyDescent="0.25">
      <c r="A1078" t="s">
        <v>4502</v>
      </c>
      <c r="B1078" s="1">
        <v>14</v>
      </c>
      <c r="C1078" t="s">
        <v>4340</v>
      </c>
      <c r="D1078">
        <v>15300943</v>
      </c>
      <c r="E1078" t="s">
        <v>4341</v>
      </c>
      <c r="F1078" t="s">
        <v>1363</v>
      </c>
      <c r="G1078" t="s">
        <v>1391</v>
      </c>
      <c r="H1078" s="3" t="s">
        <v>4496</v>
      </c>
      <c r="I1078">
        <v>2021</v>
      </c>
      <c r="J1078" s="15" t="s">
        <v>4371</v>
      </c>
      <c r="K1078">
        <v>2021</v>
      </c>
      <c r="L1078" t="s">
        <v>1367</v>
      </c>
      <c r="M1078" t="s">
        <v>273</v>
      </c>
      <c r="N1078" t="s">
        <v>4343</v>
      </c>
      <c r="O1078" t="s">
        <v>1370</v>
      </c>
      <c r="P1078" t="s">
        <v>4266</v>
      </c>
      <c r="Q1078">
        <f t="shared" si="29"/>
        <v>17000</v>
      </c>
      <c r="R1078" t="s">
        <v>1871</v>
      </c>
      <c r="S1078" t="s">
        <v>1872</v>
      </c>
      <c r="T1078" t="s">
        <v>4503</v>
      </c>
      <c r="U1078" s="75">
        <v>17000</v>
      </c>
      <c r="V1078">
        <v>1.89</v>
      </c>
      <c r="W1078">
        <v>32130</v>
      </c>
      <c r="AH1078" s="16"/>
      <c r="AI1078" t="s">
        <v>1375</v>
      </c>
    </row>
    <row r="1079" spans="1:35" x14ac:dyDescent="0.25">
      <c r="A1079" t="s">
        <v>4504</v>
      </c>
      <c r="B1079" s="1">
        <v>14</v>
      </c>
      <c r="C1079" t="s">
        <v>4340</v>
      </c>
      <c r="D1079">
        <v>15912302</v>
      </c>
      <c r="E1079" t="s">
        <v>4341</v>
      </c>
      <c r="F1079" t="s">
        <v>1363</v>
      </c>
      <c r="G1079" t="s">
        <v>1391</v>
      </c>
      <c r="H1079" s="3" t="s">
        <v>3542</v>
      </c>
      <c r="I1079">
        <v>2021</v>
      </c>
      <c r="J1079" s="15" t="s">
        <v>4505</v>
      </c>
      <c r="K1079">
        <v>2021</v>
      </c>
      <c r="L1079" t="s">
        <v>1367</v>
      </c>
      <c r="M1079" t="s">
        <v>273</v>
      </c>
      <c r="N1079" t="s">
        <v>4343</v>
      </c>
      <c r="O1079" t="s">
        <v>1388</v>
      </c>
      <c r="P1079" t="s">
        <v>4266</v>
      </c>
      <c r="Q1079">
        <f t="shared" si="29"/>
        <v>24000</v>
      </c>
      <c r="R1079" t="s">
        <v>1871</v>
      </c>
      <c r="S1079" t="s">
        <v>1872</v>
      </c>
      <c r="T1079" t="s">
        <v>4506</v>
      </c>
      <c r="U1079" s="75">
        <v>24000</v>
      </c>
      <c r="V1079">
        <v>1.89</v>
      </c>
      <c r="W1079">
        <v>45360</v>
      </c>
      <c r="AH1079" s="16"/>
      <c r="AI1079" t="s">
        <v>1375</v>
      </c>
    </row>
    <row r="1080" spans="1:35" x14ac:dyDescent="0.25">
      <c r="A1080" t="s">
        <v>4507</v>
      </c>
      <c r="B1080" s="1">
        <v>14</v>
      </c>
      <c r="C1080" t="s">
        <v>4340</v>
      </c>
      <c r="D1080">
        <v>15859800</v>
      </c>
      <c r="E1080" t="s">
        <v>4508</v>
      </c>
      <c r="F1080" t="s">
        <v>1363</v>
      </c>
      <c r="G1080" t="s">
        <v>1391</v>
      </c>
      <c r="H1080" s="3" t="s">
        <v>4509</v>
      </c>
      <c r="I1080">
        <v>2021</v>
      </c>
      <c r="J1080" s="15" t="s">
        <v>4044</v>
      </c>
      <c r="K1080">
        <v>2021</v>
      </c>
      <c r="L1080" t="s">
        <v>1367</v>
      </c>
      <c r="M1080" t="s">
        <v>273</v>
      </c>
      <c r="N1080" t="s">
        <v>4343</v>
      </c>
      <c r="O1080" t="s">
        <v>1388</v>
      </c>
      <c r="P1080" t="s">
        <v>4266</v>
      </c>
      <c r="Q1080">
        <f t="shared" si="29"/>
        <v>47000</v>
      </c>
      <c r="R1080" t="s">
        <v>1871</v>
      </c>
      <c r="S1080" t="s">
        <v>1872</v>
      </c>
      <c r="T1080" t="s">
        <v>4354</v>
      </c>
      <c r="U1080" s="75">
        <v>47000</v>
      </c>
      <c r="V1080">
        <v>1.89</v>
      </c>
      <c r="W1080">
        <v>88830</v>
      </c>
      <c r="AH1080" s="16"/>
      <c r="AI1080" t="s">
        <v>1375</v>
      </c>
    </row>
    <row r="1081" spans="1:35" x14ac:dyDescent="0.25">
      <c r="A1081" t="s">
        <v>4510</v>
      </c>
      <c r="B1081" s="1">
        <v>14</v>
      </c>
      <c r="C1081" t="s">
        <v>4340</v>
      </c>
      <c r="D1081">
        <v>15285871</v>
      </c>
      <c r="E1081" t="s">
        <v>4341</v>
      </c>
      <c r="F1081" t="s">
        <v>1363</v>
      </c>
      <c r="G1081" t="s">
        <v>1391</v>
      </c>
      <c r="H1081" s="3" t="s">
        <v>4495</v>
      </c>
      <c r="I1081">
        <v>2021</v>
      </c>
      <c r="J1081" s="15" t="s">
        <v>4496</v>
      </c>
      <c r="K1081">
        <v>2021</v>
      </c>
      <c r="L1081" t="s">
        <v>1367</v>
      </c>
      <c r="M1081" t="s">
        <v>273</v>
      </c>
      <c r="N1081" t="s">
        <v>4343</v>
      </c>
      <c r="O1081" t="s">
        <v>1370</v>
      </c>
      <c r="P1081" t="s">
        <v>4266</v>
      </c>
      <c r="Q1081">
        <f t="shared" si="29"/>
        <v>3000</v>
      </c>
      <c r="R1081" t="s">
        <v>1871</v>
      </c>
      <c r="S1081" t="s">
        <v>1872</v>
      </c>
      <c r="T1081" t="s">
        <v>4511</v>
      </c>
      <c r="U1081" s="75">
        <v>3000</v>
      </c>
      <c r="V1081">
        <v>1.89</v>
      </c>
      <c r="W1081">
        <v>5670</v>
      </c>
      <c r="AH1081" s="16"/>
      <c r="AI1081" t="s">
        <v>1375</v>
      </c>
    </row>
    <row r="1082" spans="1:35" x14ac:dyDescent="0.25">
      <c r="A1082" t="s">
        <v>4512</v>
      </c>
      <c r="B1082" s="1">
        <v>14</v>
      </c>
      <c r="C1082" t="s">
        <v>4340</v>
      </c>
      <c r="D1082">
        <v>15845745</v>
      </c>
      <c r="E1082" t="s">
        <v>4513</v>
      </c>
      <c r="F1082" t="s">
        <v>1363</v>
      </c>
      <c r="G1082" t="s">
        <v>1391</v>
      </c>
      <c r="H1082" s="3" t="s">
        <v>4488</v>
      </c>
      <c r="I1082">
        <v>2021</v>
      </c>
      <c r="J1082" s="15" t="s">
        <v>4514</v>
      </c>
      <c r="K1082">
        <v>2021</v>
      </c>
      <c r="L1082" t="s">
        <v>1367</v>
      </c>
      <c r="M1082" t="s">
        <v>273</v>
      </c>
      <c r="N1082" t="s">
        <v>4343</v>
      </c>
      <c r="O1082" t="s">
        <v>1388</v>
      </c>
      <c r="P1082" t="s">
        <v>4266</v>
      </c>
      <c r="Q1082">
        <f t="shared" si="29"/>
        <v>47610</v>
      </c>
      <c r="R1082" t="s">
        <v>1871</v>
      </c>
      <c r="S1082" t="s">
        <v>1872</v>
      </c>
      <c r="T1082" t="s">
        <v>4351</v>
      </c>
      <c r="U1082" s="75">
        <v>47610</v>
      </c>
      <c r="V1082">
        <v>1.89</v>
      </c>
      <c r="W1082">
        <v>89982.9</v>
      </c>
      <c r="AH1082" s="16"/>
      <c r="AI1082" t="s">
        <v>1375</v>
      </c>
    </row>
    <row r="1083" spans="1:35" x14ac:dyDescent="0.25">
      <c r="A1083" t="s">
        <v>4515</v>
      </c>
      <c r="B1083" s="1">
        <v>14</v>
      </c>
      <c r="C1083" t="s">
        <v>4340</v>
      </c>
      <c r="D1083">
        <v>15906515</v>
      </c>
      <c r="E1083" t="s">
        <v>4516</v>
      </c>
      <c r="F1083" t="s">
        <v>1363</v>
      </c>
      <c r="G1083" t="s">
        <v>1391</v>
      </c>
      <c r="H1083" s="3" t="s">
        <v>3542</v>
      </c>
      <c r="I1083">
        <v>2021</v>
      </c>
      <c r="J1083" s="15" t="s">
        <v>4517</v>
      </c>
      <c r="K1083">
        <v>2021</v>
      </c>
      <c r="L1083" t="s">
        <v>1622</v>
      </c>
      <c r="M1083" t="s">
        <v>273</v>
      </c>
      <c r="N1083" t="s">
        <v>4343</v>
      </c>
      <c r="O1083" t="s">
        <v>1388</v>
      </c>
      <c r="P1083" t="s">
        <v>4266</v>
      </c>
      <c r="Q1083">
        <f t="shared" si="29"/>
        <v>20000</v>
      </c>
      <c r="R1083" t="s">
        <v>1871</v>
      </c>
      <c r="S1083" t="s">
        <v>1872</v>
      </c>
      <c r="T1083" t="s">
        <v>4351</v>
      </c>
      <c r="U1083" s="75">
        <v>20000</v>
      </c>
      <c r="V1083">
        <v>1.89</v>
      </c>
      <c r="W1083">
        <v>37800</v>
      </c>
      <c r="AH1083" s="16"/>
      <c r="AI1083" t="s">
        <v>1375</v>
      </c>
    </row>
    <row r="1084" spans="1:35" x14ac:dyDescent="0.25">
      <c r="A1084" t="s">
        <v>4518</v>
      </c>
      <c r="B1084" s="1">
        <v>14</v>
      </c>
      <c r="C1084" t="s">
        <v>4340</v>
      </c>
      <c r="D1084">
        <v>15979725</v>
      </c>
      <c r="E1084" t="s">
        <v>4519</v>
      </c>
      <c r="F1084" t="s">
        <v>1363</v>
      </c>
      <c r="G1084" t="s">
        <v>1391</v>
      </c>
      <c r="H1084" s="3" t="s">
        <v>4520</v>
      </c>
      <c r="I1084">
        <v>2021</v>
      </c>
      <c r="J1084" s="15" t="s">
        <v>4521</v>
      </c>
      <c r="K1084">
        <v>2021</v>
      </c>
      <c r="L1084" t="s">
        <v>1367</v>
      </c>
      <c r="M1084" t="s">
        <v>273</v>
      </c>
      <c r="N1084" t="s">
        <v>4343</v>
      </c>
      <c r="O1084" t="s">
        <v>1388</v>
      </c>
      <c r="P1084" t="s">
        <v>4266</v>
      </c>
      <c r="Q1084">
        <f t="shared" si="29"/>
        <v>47000</v>
      </c>
      <c r="R1084" t="s">
        <v>1871</v>
      </c>
      <c r="S1084" t="s">
        <v>1872</v>
      </c>
      <c r="T1084" t="s">
        <v>4351</v>
      </c>
      <c r="U1084" s="75">
        <v>47000</v>
      </c>
      <c r="V1084">
        <v>1.89</v>
      </c>
      <c r="W1084">
        <v>88830</v>
      </c>
      <c r="AH1084" s="16"/>
      <c r="AI1084" t="s">
        <v>1375</v>
      </c>
    </row>
    <row r="1085" spans="1:35" x14ac:dyDescent="0.25">
      <c r="A1085" t="s">
        <v>4522</v>
      </c>
      <c r="B1085" s="1">
        <v>14</v>
      </c>
      <c r="C1085" t="s">
        <v>4340</v>
      </c>
      <c r="D1085">
        <v>16019474</v>
      </c>
      <c r="E1085" t="s">
        <v>4523</v>
      </c>
      <c r="F1085" t="s">
        <v>1363</v>
      </c>
      <c r="G1085" t="s">
        <v>1391</v>
      </c>
      <c r="H1085" s="3" t="s">
        <v>4524</v>
      </c>
      <c r="I1085">
        <v>2021</v>
      </c>
      <c r="J1085" s="15" t="s">
        <v>4525</v>
      </c>
      <c r="K1085">
        <v>2021</v>
      </c>
      <c r="L1085" t="s">
        <v>1367</v>
      </c>
      <c r="M1085" t="s">
        <v>273</v>
      </c>
      <c r="N1085" t="s">
        <v>4343</v>
      </c>
      <c r="O1085" t="s">
        <v>1388</v>
      </c>
      <c r="P1085" t="s">
        <v>4266</v>
      </c>
      <c r="Q1085">
        <f t="shared" si="29"/>
        <v>47610</v>
      </c>
      <c r="R1085" t="s">
        <v>1871</v>
      </c>
      <c r="S1085" t="s">
        <v>1872</v>
      </c>
      <c r="T1085" t="s">
        <v>4351</v>
      </c>
      <c r="U1085" s="75">
        <v>47610</v>
      </c>
      <c r="V1085">
        <v>1.89</v>
      </c>
      <c r="W1085">
        <v>89982.9</v>
      </c>
      <c r="AH1085" s="16"/>
      <c r="AI1085" t="s">
        <v>1375</v>
      </c>
    </row>
    <row r="1086" spans="1:35" x14ac:dyDescent="0.25">
      <c r="A1086" t="s">
        <v>4526</v>
      </c>
      <c r="B1086" s="1">
        <v>14</v>
      </c>
      <c r="C1086" t="s">
        <v>4340</v>
      </c>
      <c r="D1086">
        <v>16019539</v>
      </c>
      <c r="E1086" t="s">
        <v>4527</v>
      </c>
      <c r="F1086" t="s">
        <v>1363</v>
      </c>
      <c r="G1086" t="s">
        <v>1391</v>
      </c>
      <c r="H1086" s="3" t="s">
        <v>4524</v>
      </c>
      <c r="I1086">
        <v>2021</v>
      </c>
      <c r="J1086" s="15" t="s">
        <v>4525</v>
      </c>
      <c r="K1086">
        <v>2021</v>
      </c>
      <c r="L1086" t="s">
        <v>1367</v>
      </c>
      <c r="M1086" t="s">
        <v>273</v>
      </c>
      <c r="N1086" t="s">
        <v>4343</v>
      </c>
      <c r="O1086" t="s">
        <v>1388</v>
      </c>
      <c r="P1086" t="s">
        <v>4266</v>
      </c>
      <c r="Q1086">
        <f t="shared" si="29"/>
        <v>47610</v>
      </c>
      <c r="R1086" t="s">
        <v>1871</v>
      </c>
      <c r="S1086" t="s">
        <v>1872</v>
      </c>
      <c r="T1086" t="s">
        <v>4351</v>
      </c>
      <c r="U1086" s="75">
        <v>47610</v>
      </c>
      <c r="V1086">
        <v>1.89</v>
      </c>
      <c r="W1086">
        <v>89982.9</v>
      </c>
      <c r="AH1086" s="16"/>
      <c r="AI1086" t="s">
        <v>1375</v>
      </c>
    </row>
    <row r="1087" spans="1:35" x14ac:dyDescent="0.25">
      <c r="A1087" t="s">
        <v>4528</v>
      </c>
      <c r="B1087" s="1">
        <v>14</v>
      </c>
      <c r="C1087" t="s">
        <v>4340</v>
      </c>
      <c r="D1087">
        <v>16019717</v>
      </c>
      <c r="E1087" t="s">
        <v>4529</v>
      </c>
      <c r="F1087" t="s">
        <v>1363</v>
      </c>
      <c r="G1087" t="s">
        <v>1391</v>
      </c>
      <c r="H1087" s="3" t="s">
        <v>4524</v>
      </c>
      <c r="I1087">
        <v>2021</v>
      </c>
      <c r="J1087" s="15" t="s">
        <v>4525</v>
      </c>
      <c r="K1087">
        <v>2021</v>
      </c>
      <c r="L1087" t="s">
        <v>1367</v>
      </c>
      <c r="M1087" t="s">
        <v>273</v>
      </c>
      <c r="N1087" t="s">
        <v>4343</v>
      </c>
      <c r="O1087" t="s">
        <v>1388</v>
      </c>
      <c r="P1087" t="s">
        <v>4266</v>
      </c>
      <c r="Q1087">
        <f t="shared" si="29"/>
        <v>47610</v>
      </c>
      <c r="R1087" t="s">
        <v>1871</v>
      </c>
      <c r="S1087" t="s">
        <v>1872</v>
      </c>
      <c r="T1087" t="s">
        <v>4351</v>
      </c>
      <c r="U1087" s="75">
        <v>47610</v>
      </c>
      <c r="V1087">
        <v>1.89</v>
      </c>
      <c r="W1087">
        <v>89982.9</v>
      </c>
      <c r="AH1087" s="16"/>
      <c r="AI1087" t="s">
        <v>1375</v>
      </c>
    </row>
    <row r="1088" spans="1:35" x14ac:dyDescent="0.25">
      <c r="A1088" t="s">
        <v>4530</v>
      </c>
      <c r="B1088" s="1">
        <v>14</v>
      </c>
      <c r="C1088" t="s">
        <v>4340</v>
      </c>
      <c r="D1088">
        <v>16043960</v>
      </c>
      <c r="E1088" t="s">
        <v>4531</v>
      </c>
      <c r="F1088" t="s">
        <v>1363</v>
      </c>
      <c r="G1088" t="s">
        <v>1391</v>
      </c>
      <c r="H1088" s="3" t="s">
        <v>4532</v>
      </c>
      <c r="I1088">
        <v>2021</v>
      </c>
      <c r="J1088" s="15" t="s">
        <v>4533</v>
      </c>
      <c r="K1088">
        <v>2021</v>
      </c>
      <c r="L1088" t="s">
        <v>1367</v>
      </c>
      <c r="M1088" t="s">
        <v>273</v>
      </c>
      <c r="N1088" t="s">
        <v>4343</v>
      </c>
      <c r="O1088" t="s">
        <v>1388</v>
      </c>
      <c r="P1088" t="s">
        <v>4266</v>
      </c>
      <c r="Q1088">
        <f t="shared" si="29"/>
        <v>47000</v>
      </c>
      <c r="R1088" t="s">
        <v>1871</v>
      </c>
      <c r="S1088" t="s">
        <v>1872</v>
      </c>
      <c r="T1088" t="s">
        <v>4344</v>
      </c>
      <c r="U1088" s="75">
        <v>47000</v>
      </c>
      <c r="V1088">
        <v>1.89</v>
      </c>
      <c r="W1088">
        <v>88830</v>
      </c>
      <c r="AH1088" s="16"/>
      <c r="AI1088" t="s">
        <v>1375</v>
      </c>
    </row>
    <row r="1089" spans="1:35" x14ac:dyDescent="0.25">
      <c r="A1089" t="s">
        <v>4534</v>
      </c>
      <c r="B1089" s="1">
        <v>14</v>
      </c>
      <c r="C1089" t="s">
        <v>4340</v>
      </c>
      <c r="D1089">
        <v>15958469</v>
      </c>
      <c r="E1089" t="s">
        <v>4535</v>
      </c>
      <c r="F1089" t="s">
        <v>1363</v>
      </c>
      <c r="G1089" t="s">
        <v>1391</v>
      </c>
      <c r="H1089" s="3" t="s">
        <v>4113</v>
      </c>
      <c r="I1089">
        <v>2021</v>
      </c>
      <c r="J1089" s="15" t="s">
        <v>1903</v>
      </c>
      <c r="K1089">
        <v>2021</v>
      </c>
      <c r="L1089" t="s">
        <v>1367</v>
      </c>
      <c r="M1089" t="s">
        <v>273</v>
      </c>
      <c r="N1089" t="s">
        <v>4343</v>
      </c>
      <c r="O1089" t="s">
        <v>1388</v>
      </c>
      <c r="P1089" t="s">
        <v>4266</v>
      </c>
      <c r="Q1089">
        <f t="shared" si="29"/>
        <v>20000</v>
      </c>
      <c r="R1089" t="s">
        <v>1871</v>
      </c>
      <c r="S1089" t="s">
        <v>1872</v>
      </c>
      <c r="T1089" t="s">
        <v>4351</v>
      </c>
      <c r="U1089" s="75">
        <v>20000</v>
      </c>
      <c r="V1089">
        <v>1.89</v>
      </c>
      <c r="W1089">
        <v>37800</v>
      </c>
      <c r="AH1089" s="16"/>
      <c r="AI1089" t="s">
        <v>1375</v>
      </c>
    </row>
    <row r="1090" spans="1:35" x14ac:dyDescent="0.25">
      <c r="A1090" t="s">
        <v>4536</v>
      </c>
      <c r="B1090" s="1">
        <v>14</v>
      </c>
      <c r="C1090" t="s">
        <v>4340</v>
      </c>
      <c r="D1090">
        <v>15437213</v>
      </c>
      <c r="E1090" t="s">
        <v>4537</v>
      </c>
      <c r="F1090" t="s">
        <v>1363</v>
      </c>
      <c r="G1090" t="s">
        <v>1391</v>
      </c>
      <c r="H1090" s="3" t="s">
        <v>1678</v>
      </c>
      <c r="I1090">
        <v>2021</v>
      </c>
      <c r="J1090" s="15" t="s">
        <v>1843</v>
      </c>
      <c r="K1090">
        <v>2021</v>
      </c>
      <c r="L1090" t="s">
        <v>1367</v>
      </c>
      <c r="M1090" t="s">
        <v>273</v>
      </c>
      <c r="N1090" t="s">
        <v>4343</v>
      </c>
      <c r="O1090" t="s">
        <v>1388</v>
      </c>
      <c r="P1090" t="s">
        <v>4266</v>
      </c>
      <c r="Q1090">
        <f t="shared" ref="Q1090:Q1153" si="30">U1090</f>
        <v>16000</v>
      </c>
      <c r="R1090" t="s">
        <v>1871</v>
      </c>
      <c r="S1090" t="s">
        <v>1872</v>
      </c>
      <c r="T1090" t="s">
        <v>4538</v>
      </c>
      <c r="U1090" s="75">
        <v>16000</v>
      </c>
      <c r="V1090">
        <v>1.89</v>
      </c>
      <c r="W1090">
        <v>30240</v>
      </c>
      <c r="AH1090" s="16"/>
      <c r="AI1090" t="s">
        <v>1375</v>
      </c>
    </row>
    <row r="1091" spans="1:35" x14ac:dyDescent="0.25">
      <c r="A1091" t="s">
        <v>4539</v>
      </c>
      <c r="B1091" s="1">
        <v>14</v>
      </c>
      <c r="C1091" t="s">
        <v>4340</v>
      </c>
      <c r="D1091">
        <v>15440893</v>
      </c>
      <c r="E1091" t="s">
        <v>4341</v>
      </c>
      <c r="F1091" t="s">
        <v>1363</v>
      </c>
      <c r="G1091" t="s">
        <v>1391</v>
      </c>
      <c r="H1091" s="3" t="s">
        <v>1678</v>
      </c>
      <c r="I1091">
        <v>2021</v>
      </c>
      <c r="J1091" s="15" t="s">
        <v>1843</v>
      </c>
      <c r="K1091">
        <v>2021</v>
      </c>
      <c r="L1091" t="s">
        <v>1367</v>
      </c>
      <c r="M1091" t="s">
        <v>273</v>
      </c>
      <c r="N1091" t="s">
        <v>4343</v>
      </c>
      <c r="O1091" t="s">
        <v>1388</v>
      </c>
      <c r="P1091" t="s">
        <v>4266</v>
      </c>
      <c r="Q1091">
        <f t="shared" si="30"/>
        <v>17600</v>
      </c>
      <c r="R1091" t="s">
        <v>1871</v>
      </c>
      <c r="S1091" t="s">
        <v>1872</v>
      </c>
      <c r="T1091" t="s">
        <v>4503</v>
      </c>
      <c r="U1091" s="75">
        <v>17600</v>
      </c>
      <c r="V1091">
        <v>1.89</v>
      </c>
      <c r="W1091">
        <v>33264</v>
      </c>
      <c r="AH1091" s="16"/>
      <c r="AI1091" t="s">
        <v>1375</v>
      </c>
    </row>
    <row r="1092" spans="1:35" x14ac:dyDescent="0.25">
      <c r="A1092" t="s">
        <v>4540</v>
      </c>
      <c r="B1092" s="1">
        <v>14</v>
      </c>
      <c r="C1092" t="s">
        <v>4340</v>
      </c>
      <c r="D1092">
        <v>15441814</v>
      </c>
      <c r="E1092" t="s">
        <v>4541</v>
      </c>
      <c r="F1092" t="s">
        <v>1363</v>
      </c>
      <c r="G1092" t="s">
        <v>1391</v>
      </c>
      <c r="H1092" s="3" t="s">
        <v>1678</v>
      </c>
      <c r="I1092">
        <v>2021</v>
      </c>
      <c r="J1092" s="15" t="s">
        <v>1844</v>
      </c>
      <c r="K1092">
        <v>2021</v>
      </c>
      <c r="L1092" t="s">
        <v>1367</v>
      </c>
      <c r="M1092" t="s">
        <v>4426</v>
      </c>
      <c r="N1092" t="s">
        <v>4427</v>
      </c>
      <c r="O1092" t="s">
        <v>1388</v>
      </c>
      <c r="P1092" t="s">
        <v>133</v>
      </c>
      <c r="Q1092">
        <f t="shared" si="30"/>
        <v>30000</v>
      </c>
      <c r="R1092" t="s">
        <v>1871</v>
      </c>
      <c r="S1092" t="s">
        <v>1872</v>
      </c>
      <c r="T1092" t="s">
        <v>4351</v>
      </c>
      <c r="U1092" s="75">
        <v>30000</v>
      </c>
      <c r="V1092">
        <v>1.89</v>
      </c>
      <c r="W1092">
        <v>56700</v>
      </c>
      <c r="AH1092" s="16"/>
      <c r="AI1092" t="s">
        <v>1375</v>
      </c>
    </row>
    <row r="1093" spans="1:35" x14ac:dyDescent="0.25">
      <c r="A1093" t="s">
        <v>4542</v>
      </c>
      <c r="B1093" s="1">
        <v>14</v>
      </c>
      <c r="C1093" t="s">
        <v>4340</v>
      </c>
      <c r="D1093">
        <v>15496767</v>
      </c>
      <c r="E1093" t="s">
        <v>4341</v>
      </c>
      <c r="F1093" t="s">
        <v>1363</v>
      </c>
      <c r="G1093" t="s">
        <v>1391</v>
      </c>
      <c r="H1093" s="3" t="s">
        <v>1844</v>
      </c>
      <c r="I1093">
        <v>2021</v>
      </c>
      <c r="J1093" s="15" t="s">
        <v>1458</v>
      </c>
      <c r="K1093">
        <v>2021</v>
      </c>
      <c r="L1093" t="s">
        <v>1367</v>
      </c>
      <c r="M1093" t="s">
        <v>273</v>
      </c>
      <c r="N1093" t="s">
        <v>4343</v>
      </c>
      <c r="O1093" t="s">
        <v>1388</v>
      </c>
      <c r="P1093" t="s">
        <v>4266</v>
      </c>
      <c r="Q1093">
        <f t="shared" si="30"/>
        <v>15000</v>
      </c>
      <c r="R1093" t="s">
        <v>1871</v>
      </c>
      <c r="S1093" t="s">
        <v>1872</v>
      </c>
      <c r="T1093" t="s">
        <v>4354</v>
      </c>
      <c r="U1093" s="75">
        <v>15000</v>
      </c>
      <c r="V1093">
        <v>1.89</v>
      </c>
      <c r="W1093">
        <v>28350</v>
      </c>
      <c r="AH1093" s="16"/>
      <c r="AI1093" t="s">
        <v>1375</v>
      </c>
    </row>
    <row r="1094" spans="1:35" x14ac:dyDescent="0.25">
      <c r="A1094" t="s">
        <v>4543</v>
      </c>
      <c r="B1094" s="1">
        <v>14</v>
      </c>
      <c r="C1094" t="s">
        <v>4340</v>
      </c>
      <c r="D1094">
        <v>15496864</v>
      </c>
      <c r="E1094" t="s">
        <v>4544</v>
      </c>
      <c r="F1094" t="s">
        <v>1363</v>
      </c>
      <c r="G1094" t="s">
        <v>1391</v>
      </c>
      <c r="H1094" s="3" t="s">
        <v>1844</v>
      </c>
      <c r="I1094">
        <v>2021</v>
      </c>
      <c r="J1094" s="15" t="s">
        <v>4274</v>
      </c>
      <c r="K1094">
        <v>2021</v>
      </c>
      <c r="L1094" t="s">
        <v>1367</v>
      </c>
      <c r="M1094" t="s">
        <v>273</v>
      </c>
      <c r="N1094" t="s">
        <v>4343</v>
      </c>
      <c r="O1094" t="s">
        <v>1388</v>
      </c>
      <c r="P1094" t="s">
        <v>4266</v>
      </c>
      <c r="Q1094">
        <f t="shared" si="30"/>
        <v>7500</v>
      </c>
      <c r="R1094" t="s">
        <v>1871</v>
      </c>
      <c r="S1094" t="s">
        <v>1872</v>
      </c>
      <c r="T1094" t="s">
        <v>4545</v>
      </c>
      <c r="U1094" s="75">
        <v>7500</v>
      </c>
      <c r="V1094">
        <v>1.89</v>
      </c>
      <c r="W1094">
        <v>14175</v>
      </c>
      <c r="AH1094" s="16"/>
      <c r="AI1094" t="s">
        <v>1375</v>
      </c>
    </row>
    <row r="1095" spans="1:35" x14ac:dyDescent="0.25">
      <c r="A1095" t="s">
        <v>4546</v>
      </c>
      <c r="B1095" s="1">
        <v>14</v>
      </c>
      <c r="C1095" t="s">
        <v>4340</v>
      </c>
      <c r="D1095">
        <v>15445763</v>
      </c>
      <c r="E1095" t="s">
        <v>4341</v>
      </c>
      <c r="F1095" t="s">
        <v>1363</v>
      </c>
      <c r="G1095" t="s">
        <v>1391</v>
      </c>
      <c r="H1095" s="3" t="s">
        <v>1678</v>
      </c>
      <c r="I1095">
        <v>2021</v>
      </c>
      <c r="J1095" s="15" t="s">
        <v>1843</v>
      </c>
      <c r="K1095">
        <v>2021</v>
      </c>
      <c r="L1095" t="s">
        <v>1367</v>
      </c>
      <c r="M1095" t="s">
        <v>273</v>
      </c>
      <c r="N1095" t="s">
        <v>4343</v>
      </c>
      <c r="O1095" t="s">
        <v>1388</v>
      </c>
      <c r="P1095" t="s">
        <v>4266</v>
      </c>
      <c r="Q1095">
        <f t="shared" si="30"/>
        <v>13000</v>
      </c>
      <c r="R1095" t="s">
        <v>1871</v>
      </c>
      <c r="S1095" t="s">
        <v>1872</v>
      </c>
      <c r="T1095" t="s">
        <v>4354</v>
      </c>
      <c r="U1095" s="75">
        <v>13000</v>
      </c>
      <c r="V1095">
        <v>1.89</v>
      </c>
      <c r="W1095">
        <v>24570</v>
      </c>
      <c r="AH1095" s="16"/>
      <c r="AI1095" t="s">
        <v>1375</v>
      </c>
    </row>
    <row r="1096" spans="1:35" x14ac:dyDescent="0.25">
      <c r="A1096" t="s">
        <v>4547</v>
      </c>
      <c r="B1096" s="1">
        <v>14</v>
      </c>
      <c r="C1096" t="s">
        <v>4340</v>
      </c>
      <c r="D1096">
        <v>15449173</v>
      </c>
      <c r="E1096" t="s">
        <v>4548</v>
      </c>
      <c r="F1096" t="s">
        <v>1363</v>
      </c>
      <c r="G1096" t="s">
        <v>1391</v>
      </c>
      <c r="H1096" s="3" t="s">
        <v>1458</v>
      </c>
      <c r="I1096">
        <v>2021</v>
      </c>
      <c r="J1096" s="15" t="s">
        <v>1464</v>
      </c>
      <c r="K1096">
        <v>2021</v>
      </c>
      <c r="L1096" t="s">
        <v>1367</v>
      </c>
      <c r="M1096" t="s">
        <v>273</v>
      </c>
      <c r="N1096" t="s">
        <v>4389</v>
      </c>
      <c r="O1096" t="s">
        <v>1388</v>
      </c>
      <c r="P1096" t="s">
        <v>4266</v>
      </c>
      <c r="Q1096">
        <f t="shared" si="30"/>
        <v>409</v>
      </c>
      <c r="R1096" t="s">
        <v>1871</v>
      </c>
      <c r="S1096" t="s">
        <v>1872</v>
      </c>
      <c r="T1096" t="s">
        <v>4351</v>
      </c>
      <c r="U1096" s="75">
        <v>409</v>
      </c>
      <c r="V1096">
        <v>1.89</v>
      </c>
      <c r="W1096">
        <v>773.01</v>
      </c>
      <c r="AH1096" s="16"/>
      <c r="AI1096" t="s">
        <v>1375</v>
      </c>
    </row>
    <row r="1097" spans="1:35" x14ac:dyDescent="0.25">
      <c r="A1097" t="s">
        <v>4549</v>
      </c>
      <c r="B1097" s="1">
        <v>14</v>
      </c>
      <c r="C1097" t="s">
        <v>4340</v>
      </c>
      <c r="D1097">
        <v>14707071</v>
      </c>
      <c r="E1097" t="s">
        <v>4341</v>
      </c>
      <c r="F1097" t="s">
        <v>1363</v>
      </c>
      <c r="G1097" t="s">
        <v>1391</v>
      </c>
      <c r="H1097" s="3" t="s">
        <v>3550</v>
      </c>
      <c r="I1097">
        <v>2021</v>
      </c>
      <c r="J1097" s="15" t="s">
        <v>3551</v>
      </c>
      <c r="K1097">
        <v>2021</v>
      </c>
      <c r="L1097" t="s">
        <v>1367</v>
      </c>
      <c r="M1097" t="s">
        <v>273</v>
      </c>
      <c r="N1097" t="s">
        <v>4343</v>
      </c>
      <c r="O1097" t="s">
        <v>1388</v>
      </c>
      <c r="P1097" t="s">
        <v>4266</v>
      </c>
      <c r="Q1097">
        <f t="shared" si="30"/>
        <v>810</v>
      </c>
      <c r="R1097" t="s">
        <v>1871</v>
      </c>
      <c r="S1097" t="s">
        <v>1872</v>
      </c>
      <c r="T1097" t="s">
        <v>4344</v>
      </c>
      <c r="U1097" s="75">
        <v>810</v>
      </c>
      <c r="V1097">
        <v>1.89</v>
      </c>
      <c r="W1097">
        <v>1530.9</v>
      </c>
      <c r="AH1097" s="16"/>
      <c r="AI1097" t="s">
        <v>1375</v>
      </c>
    </row>
    <row r="1098" spans="1:35" x14ac:dyDescent="0.25">
      <c r="A1098" t="s">
        <v>4550</v>
      </c>
      <c r="B1098" s="1">
        <v>14</v>
      </c>
      <c r="C1098" t="s">
        <v>4340</v>
      </c>
      <c r="D1098">
        <v>14709228</v>
      </c>
      <c r="E1098" t="s">
        <v>4551</v>
      </c>
      <c r="F1098" t="s">
        <v>1363</v>
      </c>
      <c r="G1098" t="s">
        <v>1391</v>
      </c>
      <c r="H1098" s="3" t="s">
        <v>3550</v>
      </c>
      <c r="I1098">
        <v>2021</v>
      </c>
      <c r="J1098" s="15" t="s">
        <v>1386</v>
      </c>
      <c r="K1098">
        <v>2021</v>
      </c>
      <c r="L1098" t="s">
        <v>1367</v>
      </c>
      <c r="M1098" t="s">
        <v>273</v>
      </c>
      <c r="N1098" t="s">
        <v>4389</v>
      </c>
      <c r="O1098" t="s">
        <v>1388</v>
      </c>
      <c r="P1098" t="s">
        <v>4266</v>
      </c>
      <c r="Q1098">
        <f t="shared" si="30"/>
        <v>47580</v>
      </c>
      <c r="R1098" t="s">
        <v>1871</v>
      </c>
      <c r="S1098" t="s">
        <v>1872</v>
      </c>
      <c r="T1098" t="s">
        <v>4344</v>
      </c>
      <c r="U1098" s="75">
        <v>47580</v>
      </c>
      <c r="V1098">
        <v>1.89</v>
      </c>
      <c r="W1098">
        <v>89926.2</v>
      </c>
      <c r="AH1098" s="16"/>
      <c r="AI1098" t="s">
        <v>1375</v>
      </c>
    </row>
    <row r="1099" spans="1:35" x14ac:dyDescent="0.25">
      <c r="A1099" t="s">
        <v>4552</v>
      </c>
      <c r="B1099" s="1">
        <v>14</v>
      </c>
      <c r="C1099" t="s">
        <v>4340</v>
      </c>
      <c r="D1099">
        <v>13962183</v>
      </c>
      <c r="E1099" t="s">
        <v>4553</v>
      </c>
      <c r="F1099" t="s">
        <v>1363</v>
      </c>
      <c r="G1099" t="s">
        <v>1391</v>
      </c>
      <c r="H1099" s="3" t="s">
        <v>3561</v>
      </c>
      <c r="I1099">
        <v>2021</v>
      </c>
      <c r="J1099" s="15" t="s">
        <v>3562</v>
      </c>
      <c r="K1099">
        <v>2021</v>
      </c>
      <c r="L1099" t="s">
        <v>1367</v>
      </c>
      <c r="M1099" t="s">
        <v>273</v>
      </c>
      <c r="N1099" t="s">
        <v>4343</v>
      </c>
      <c r="O1099" t="s">
        <v>1388</v>
      </c>
      <c r="P1099" t="s">
        <v>4266</v>
      </c>
      <c r="Q1099">
        <f t="shared" si="30"/>
        <v>1000</v>
      </c>
      <c r="R1099" t="s">
        <v>1871</v>
      </c>
      <c r="S1099" t="s">
        <v>1872</v>
      </c>
      <c r="T1099" t="s">
        <v>4554</v>
      </c>
      <c r="U1099" s="75">
        <v>1000</v>
      </c>
      <c r="V1099">
        <v>1.0089999999999999</v>
      </c>
      <c r="W1099">
        <v>1009</v>
      </c>
      <c r="AH1099" s="16"/>
      <c r="AI1099" t="s">
        <v>1375</v>
      </c>
    </row>
    <row r="1100" spans="1:35" x14ac:dyDescent="0.25">
      <c r="A1100" t="s">
        <v>4555</v>
      </c>
      <c r="B1100" s="1">
        <v>14</v>
      </c>
      <c r="C1100" t="s">
        <v>4340</v>
      </c>
      <c r="D1100">
        <v>14724782</v>
      </c>
      <c r="E1100" t="s">
        <v>4556</v>
      </c>
      <c r="F1100" t="s">
        <v>1363</v>
      </c>
      <c r="G1100" t="s">
        <v>1391</v>
      </c>
      <c r="H1100" s="3" t="s">
        <v>1400</v>
      </c>
      <c r="I1100">
        <v>2021</v>
      </c>
      <c r="J1100" s="15" t="s">
        <v>4052</v>
      </c>
      <c r="K1100">
        <v>2021</v>
      </c>
      <c r="L1100" t="s">
        <v>1367</v>
      </c>
      <c r="M1100" t="s">
        <v>4426</v>
      </c>
      <c r="N1100" t="s">
        <v>4427</v>
      </c>
      <c r="O1100" t="s">
        <v>1388</v>
      </c>
      <c r="P1100" t="s">
        <v>133</v>
      </c>
      <c r="Q1100">
        <f t="shared" si="30"/>
        <v>37020</v>
      </c>
      <c r="R1100" t="s">
        <v>1871</v>
      </c>
      <c r="S1100" t="s">
        <v>1872</v>
      </c>
      <c r="T1100" t="s">
        <v>4354</v>
      </c>
      <c r="U1100" s="75">
        <v>37020</v>
      </c>
      <c r="V1100">
        <v>1.89</v>
      </c>
      <c r="W1100">
        <v>69967.8</v>
      </c>
      <c r="AH1100" s="16"/>
      <c r="AI1100" t="s">
        <v>1375</v>
      </c>
    </row>
    <row r="1101" spans="1:35" x14ac:dyDescent="0.25">
      <c r="A1101" t="s">
        <v>4557</v>
      </c>
      <c r="B1101" s="1">
        <v>14</v>
      </c>
      <c r="C1101" t="s">
        <v>4340</v>
      </c>
      <c r="D1101">
        <v>14797755</v>
      </c>
      <c r="E1101" t="s">
        <v>4558</v>
      </c>
      <c r="F1101" t="s">
        <v>1363</v>
      </c>
      <c r="G1101" t="s">
        <v>1391</v>
      </c>
      <c r="H1101" s="3" t="s">
        <v>2014</v>
      </c>
      <c r="I1101">
        <v>2021</v>
      </c>
      <c r="J1101" s="15" t="s">
        <v>3571</v>
      </c>
      <c r="K1101">
        <v>2021</v>
      </c>
      <c r="L1101" t="s">
        <v>1367</v>
      </c>
      <c r="M1101" t="s">
        <v>273</v>
      </c>
      <c r="N1101" t="s">
        <v>4389</v>
      </c>
      <c r="O1101" t="s">
        <v>1388</v>
      </c>
      <c r="P1101" t="s">
        <v>4266</v>
      </c>
      <c r="Q1101">
        <f t="shared" si="30"/>
        <v>47610</v>
      </c>
      <c r="R1101" t="s">
        <v>1871</v>
      </c>
      <c r="S1101" t="s">
        <v>1872</v>
      </c>
      <c r="T1101" t="s">
        <v>4351</v>
      </c>
      <c r="U1101" s="75">
        <v>47610</v>
      </c>
      <c r="V1101">
        <v>1.89</v>
      </c>
      <c r="W1101">
        <v>89982.9</v>
      </c>
      <c r="AH1101" s="16"/>
      <c r="AI1101" t="s">
        <v>1375</v>
      </c>
    </row>
    <row r="1102" spans="1:35" x14ac:dyDescent="0.25">
      <c r="A1102" t="s">
        <v>4559</v>
      </c>
      <c r="B1102" s="1">
        <v>14</v>
      </c>
      <c r="C1102" t="s">
        <v>4340</v>
      </c>
      <c r="D1102">
        <v>14797801</v>
      </c>
      <c r="E1102" t="s">
        <v>4560</v>
      </c>
      <c r="F1102" t="s">
        <v>1363</v>
      </c>
      <c r="G1102" t="s">
        <v>1391</v>
      </c>
      <c r="H1102" s="3" t="s">
        <v>2014</v>
      </c>
      <c r="I1102">
        <v>2021</v>
      </c>
      <c r="J1102" s="15" t="s">
        <v>3571</v>
      </c>
      <c r="K1102">
        <v>2021</v>
      </c>
      <c r="L1102" t="s">
        <v>1367</v>
      </c>
      <c r="M1102" t="s">
        <v>273</v>
      </c>
      <c r="N1102" t="s">
        <v>4389</v>
      </c>
      <c r="O1102" t="s">
        <v>1388</v>
      </c>
      <c r="P1102" t="s">
        <v>4266</v>
      </c>
      <c r="Q1102">
        <f t="shared" si="30"/>
        <v>47610</v>
      </c>
      <c r="R1102" t="s">
        <v>1871</v>
      </c>
      <c r="S1102" t="s">
        <v>1872</v>
      </c>
      <c r="T1102" t="s">
        <v>4351</v>
      </c>
      <c r="U1102" s="75">
        <v>47610</v>
      </c>
      <c r="V1102">
        <v>1.89</v>
      </c>
      <c r="W1102">
        <v>89982.9</v>
      </c>
      <c r="AH1102" s="16"/>
      <c r="AI1102" t="s">
        <v>1375</v>
      </c>
    </row>
    <row r="1103" spans="1:35" x14ac:dyDescent="0.25">
      <c r="A1103" t="s">
        <v>4561</v>
      </c>
      <c r="B1103" s="1">
        <v>14</v>
      </c>
      <c r="C1103" t="s">
        <v>4340</v>
      </c>
      <c r="D1103">
        <v>14797836</v>
      </c>
      <c r="E1103" t="s">
        <v>4562</v>
      </c>
      <c r="F1103" t="s">
        <v>1363</v>
      </c>
      <c r="G1103" t="s">
        <v>1391</v>
      </c>
      <c r="H1103" s="3" t="s">
        <v>2014</v>
      </c>
      <c r="I1103">
        <v>2021</v>
      </c>
      <c r="J1103" s="15" t="s">
        <v>3571</v>
      </c>
      <c r="K1103">
        <v>2021</v>
      </c>
      <c r="L1103" t="s">
        <v>1367</v>
      </c>
      <c r="M1103" t="s">
        <v>273</v>
      </c>
      <c r="N1103" t="s">
        <v>4389</v>
      </c>
      <c r="O1103" t="s">
        <v>1388</v>
      </c>
      <c r="P1103" t="s">
        <v>4266</v>
      </c>
      <c r="Q1103">
        <f t="shared" si="30"/>
        <v>47610</v>
      </c>
      <c r="R1103" t="s">
        <v>1871</v>
      </c>
      <c r="S1103" t="s">
        <v>1872</v>
      </c>
      <c r="T1103" t="s">
        <v>4351</v>
      </c>
      <c r="U1103" s="75">
        <v>47610</v>
      </c>
      <c r="V1103">
        <v>1.89</v>
      </c>
      <c r="W1103">
        <v>89982.9</v>
      </c>
      <c r="AH1103" s="16"/>
      <c r="AI1103" t="s">
        <v>1375</v>
      </c>
    </row>
    <row r="1104" spans="1:35" x14ac:dyDescent="0.25">
      <c r="A1104" t="s">
        <v>4563</v>
      </c>
      <c r="B1104" s="1">
        <v>14</v>
      </c>
      <c r="C1104" t="s">
        <v>4340</v>
      </c>
      <c r="D1104">
        <v>14797844</v>
      </c>
      <c r="E1104" t="s">
        <v>4564</v>
      </c>
      <c r="F1104" t="s">
        <v>1363</v>
      </c>
      <c r="G1104" t="s">
        <v>1391</v>
      </c>
      <c r="H1104" s="3" t="s">
        <v>2014</v>
      </c>
      <c r="I1104">
        <v>2021</v>
      </c>
      <c r="J1104" s="15" t="s">
        <v>3571</v>
      </c>
      <c r="K1104">
        <v>2021</v>
      </c>
      <c r="L1104" t="s">
        <v>1367</v>
      </c>
      <c r="M1104" t="s">
        <v>273</v>
      </c>
      <c r="N1104" t="s">
        <v>4389</v>
      </c>
      <c r="O1104" t="s">
        <v>1388</v>
      </c>
      <c r="P1104" t="s">
        <v>4266</v>
      </c>
      <c r="Q1104">
        <f t="shared" si="30"/>
        <v>47610</v>
      </c>
      <c r="R1104" t="s">
        <v>1871</v>
      </c>
      <c r="S1104" t="s">
        <v>1872</v>
      </c>
      <c r="T1104" t="s">
        <v>4351</v>
      </c>
      <c r="U1104" s="75">
        <v>47610</v>
      </c>
      <c r="V1104">
        <v>1.89</v>
      </c>
      <c r="W1104">
        <v>89982.9</v>
      </c>
      <c r="AH1104" s="16"/>
      <c r="AI1104" t="s">
        <v>1375</v>
      </c>
    </row>
    <row r="1105" spans="1:35" x14ac:dyDescent="0.25">
      <c r="A1105" t="s">
        <v>4565</v>
      </c>
      <c r="B1105" s="1">
        <v>14</v>
      </c>
      <c r="C1105" t="s">
        <v>4340</v>
      </c>
      <c r="D1105">
        <v>14797852</v>
      </c>
      <c r="E1105" t="s">
        <v>4566</v>
      </c>
      <c r="F1105" t="s">
        <v>1363</v>
      </c>
      <c r="G1105" t="s">
        <v>1391</v>
      </c>
      <c r="H1105" s="3" t="s">
        <v>2014</v>
      </c>
      <c r="I1105">
        <v>2021</v>
      </c>
      <c r="J1105" s="15" t="s">
        <v>3571</v>
      </c>
      <c r="K1105">
        <v>2021</v>
      </c>
      <c r="L1105" t="s">
        <v>1367</v>
      </c>
      <c r="M1105" t="s">
        <v>273</v>
      </c>
      <c r="N1105" t="s">
        <v>4389</v>
      </c>
      <c r="O1105" t="s">
        <v>1388</v>
      </c>
      <c r="P1105" t="s">
        <v>4266</v>
      </c>
      <c r="Q1105">
        <f t="shared" si="30"/>
        <v>23370</v>
      </c>
      <c r="R1105" t="s">
        <v>1871</v>
      </c>
      <c r="S1105" t="s">
        <v>1872</v>
      </c>
      <c r="T1105" t="s">
        <v>4351</v>
      </c>
      <c r="U1105" s="75">
        <v>23370</v>
      </c>
      <c r="V1105">
        <v>1.89</v>
      </c>
      <c r="W1105">
        <v>44169.3</v>
      </c>
      <c r="AH1105" s="16"/>
      <c r="AI1105" t="s">
        <v>1375</v>
      </c>
    </row>
    <row r="1106" spans="1:35" x14ac:dyDescent="0.25">
      <c r="A1106" t="s">
        <v>4567</v>
      </c>
      <c r="B1106" s="1">
        <v>14</v>
      </c>
      <c r="C1106" t="s">
        <v>4340</v>
      </c>
      <c r="D1106">
        <v>14799111</v>
      </c>
      <c r="E1106" t="s">
        <v>4568</v>
      </c>
      <c r="F1106" t="s">
        <v>1363</v>
      </c>
      <c r="G1106" t="s">
        <v>1391</v>
      </c>
      <c r="H1106" s="3" t="s">
        <v>2014</v>
      </c>
      <c r="I1106">
        <v>2021</v>
      </c>
      <c r="J1106" s="15" t="s">
        <v>4569</v>
      </c>
      <c r="K1106">
        <v>2021</v>
      </c>
      <c r="L1106" t="s">
        <v>1367</v>
      </c>
      <c r="M1106" t="s">
        <v>273</v>
      </c>
      <c r="N1106" t="s">
        <v>4389</v>
      </c>
      <c r="O1106" t="s">
        <v>1388</v>
      </c>
      <c r="P1106" t="s">
        <v>4266</v>
      </c>
      <c r="Q1106">
        <f t="shared" si="30"/>
        <v>47580</v>
      </c>
      <c r="R1106" t="s">
        <v>1871</v>
      </c>
      <c r="S1106" t="s">
        <v>1872</v>
      </c>
      <c r="T1106" t="s">
        <v>4344</v>
      </c>
      <c r="U1106" s="75">
        <v>47580</v>
      </c>
      <c r="V1106">
        <v>1.89</v>
      </c>
      <c r="W1106">
        <v>89926.2</v>
      </c>
      <c r="AH1106" s="16"/>
      <c r="AI1106" t="s">
        <v>1375</v>
      </c>
    </row>
    <row r="1107" spans="1:35" x14ac:dyDescent="0.25">
      <c r="A1107" t="s">
        <v>4570</v>
      </c>
      <c r="B1107" s="1">
        <v>14</v>
      </c>
      <c r="C1107" t="s">
        <v>4340</v>
      </c>
      <c r="D1107">
        <v>14799863</v>
      </c>
      <c r="E1107" t="s">
        <v>4571</v>
      </c>
      <c r="F1107" t="s">
        <v>1363</v>
      </c>
      <c r="G1107" t="s">
        <v>1391</v>
      </c>
      <c r="H1107" s="3" t="s">
        <v>2014</v>
      </c>
      <c r="I1107">
        <v>2021</v>
      </c>
      <c r="J1107" s="15" t="s">
        <v>4569</v>
      </c>
      <c r="K1107">
        <v>2021</v>
      </c>
      <c r="L1107" t="s">
        <v>1367</v>
      </c>
      <c r="M1107" t="s">
        <v>273</v>
      </c>
      <c r="N1107" t="s">
        <v>4343</v>
      </c>
      <c r="O1107" t="s">
        <v>1388</v>
      </c>
      <c r="P1107" t="s">
        <v>4266</v>
      </c>
      <c r="Q1107">
        <f t="shared" si="30"/>
        <v>17000</v>
      </c>
      <c r="R1107" t="s">
        <v>1871</v>
      </c>
      <c r="S1107" t="s">
        <v>1872</v>
      </c>
      <c r="T1107" t="s">
        <v>4344</v>
      </c>
      <c r="U1107" s="75">
        <v>17000</v>
      </c>
      <c r="V1107">
        <v>1.89</v>
      </c>
      <c r="W1107">
        <v>32130</v>
      </c>
      <c r="AH1107" s="16"/>
      <c r="AI1107" t="s">
        <v>1375</v>
      </c>
    </row>
    <row r="1108" spans="1:35" x14ac:dyDescent="0.25">
      <c r="A1108" t="s">
        <v>4572</v>
      </c>
      <c r="B1108" s="1">
        <v>14</v>
      </c>
      <c r="C1108" t="s">
        <v>4340</v>
      </c>
      <c r="D1108">
        <v>14758148</v>
      </c>
      <c r="E1108" t="s">
        <v>4573</v>
      </c>
      <c r="F1108" t="s">
        <v>1363</v>
      </c>
      <c r="G1108" t="s">
        <v>1391</v>
      </c>
      <c r="H1108" s="3" t="s">
        <v>4574</v>
      </c>
      <c r="I1108">
        <v>2021</v>
      </c>
      <c r="J1108" s="15" t="s">
        <v>2013</v>
      </c>
      <c r="K1108">
        <v>2021</v>
      </c>
      <c r="L1108" t="s">
        <v>1367</v>
      </c>
      <c r="M1108" t="s">
        <v>273</v>
      </c>
      <c r="N1108" t="s">
        <v>4389</v>
      </c>
      <c r="O1108" t="s">
        <v>1388</v>
      </c>
      <c r="P1108" t="s">
        <v>4266</v>
      </c>
      <c r="Q1108">
        <f t="shared" si="30"/>
        <v>15610</v>
      </c>
      <c r="R1108" t="s">
        <v>1871</v>
      </c>
      <c r="S1108" t="s">
        <v>1872</v>
      </c>
      <c r="T1108" t="s">
        <v>4344</v>
      </c>
      <c r="U1108" s="75">
        <v>15610</v>
      </c>
      <c r="V1108">
        <v>1.89</v>
      </c>
      <c r="W1108">
        <v>29502.9</v>
      </c>
      <c r="AH1108" s="16"/>
      <c r="AI1108" t="s">
        <v>1375</v>
      </c>
    </row>
    <row r="1109" spans="1:35" x14ac:dyDescent="0.25">
      <c r="A1109" t="s">
        <v>4575</v>
      </c>
      <c r="B1109" s="1">
        <v>14</v>
      </c>
      <c r="C1109" t="s">
        <v>4340</v>
      </c>
      <c r="D1109">
        <v>15547388</v>
      </c>
      <c r="E1109" t="s">
        <v>4576</v>
      </c>
      <c r="F1109" t="s">
        <v>1363</v>
      </c>
      <c r="G1109" t="s">
        <v>1391</v>
      </c>
      <c r="H1109" s="3" t="s">
        <v>1458</v>
      </c>
      <c r="I1109">
        <v>2021</v>
      </c>
      <c r="J1109" s="15" t="s">
        <v>1459</v>
      </c>
      <c r="K1109">
        <v>2021</v>
      </c>
      <c r="L1109" t="s">
        <v>1367</v>
      </c>
      <c r="M1109" t="s">
        <v>273</v>
      </c>
      <c r="N1109" t="s">
        <v>4343</v>
      </c>
      <c r="O1109" t="s">
        <v>1388</v>
      </c>
      <c r="P1109" t="s">
        <v>4266</v>
      </c>
      <c r="Q1109">
        <f t="shared" si="30"/>
        <v>47600</v>
      </c>
      <c r="R1109" t="s">
        <v>1871</v>
      </c>
      <c r="S1109" t="s">
        <v>1872</v>
      </c>
      <c r="T1109" t="s">
        <v>4351</v>
      </c>
      <c r="U1109" s="75">
        <v>47600</v>
      </c>
      <c r="V1109">
        <v>1.89</v>
      </c>
      <c r="W1109">
        <v>89964</v>
      </c>
      <c r="AH1109" s="16"/>
      <c r="AI1109" t="s">
        <v>1375</v>
      </c>
    </row>
    <row r="1110" spans="1:35" x14ac:dyDescent="0.25">
      <c r="A1110" t="s">
        <v>4577</v>
      </c>
      <c r="B1110" s="1">
        <v>14</v>
      </c>
      <c r="C1110" t="s">
        <v>4340</v>
      </c>
      <c r="D1110">
        <v>14802635</v>
      </c>
      <c r="E1110" t="s">
        <v>4578</v>
      </c>
      <c r="F1110" t="s">
        <v>1363</v>
      </c>
      <c r="G1110" t="s">
        <v>1391</v>
      </c>
      <c r="H1110" s="3" t="s">
        <v>2014</v>
      </c>
      <c r="I1110">
        <v>2021</v>
      </c>
      <c r="J1110" s="15" t="s">
        <v>3571</v>
      </c>
      <c r="K1110">
        <v>2021</v>
      </c>
      <c r="L1110" t="s">
        <v>1367</v>
      </c>
      <c r="M1110" t="s">
        <v>4578</v>
      </c>
      <c r="N1110" t="s">
        <v>4578</v>
      </c>
      <c r="O1110" t="s">
        <v>1388</v>
      </c>
      <c r="P1110" t="s">
        <v>133</v>
      </c>
      <c r="Q1110">
        <f t="shared" si="30"/>
        <v>30000</v>
      </c>
      <c r="R1110" t="s">
        <v>1871</v>
      </c>
      <c r="S1110" t="s">
        <v>1872</v>
      </c>
      <c r="T1110" t="s">
        <v>4344</v>
      </c>
      <c r="U1110" s="75">
        <v>30000</v>
      </c>
      <c r="V1110">
        <v>1.89</v>
      </c>
      <c r="W1110">
        <v>56700</v>
      </c>
      <c r="AH1110" s="16"/>
      <c r="AI1110" t="s">
        <v>1375</v>
      </c>
    </row>
    <row r="1111" spans="1:35" x14ac:dyDescent="0.25">
      <c r="A1111" t="s">
        <v>4579</v>
      </c>
      <c r="B1111" s="1">
        <v>14</v>
      </c>
      <c r="C1111" t="s">
        <v>4340</v>
      </c>
      <c r="D1111">
        <v>14815702</v>
      </c>
      <c r="E1111" t="s">
        <v>4580</v>
      </c>
      <c r="F1111" t="s">
        <v>1363</v>
      </c>
      <c r="G1111" t="s">
        <v>1391</v>
      </c>
      <c r="H1111" s="3" t="s">
        <v>3571</v>
      </c>
      <c r="I1111">
        <v>2021</v>
      </c>
      <c r="J1111" s="15" t="s">
        <v>4065</v>
      </c>
      <c r="K1111">
        <v>2021</v>
      </c>
      <c r="L1111" t="s">
        <v>1367</v>
      </c>
      <c r="M1111" t="s">
        <v>273</v>
      </c>
      <c r="N1111" t="s">
        <v>4343</v>
      </c>
      <c r="O1111" t="s">
        <v>1388</v>
      </c>
      <c r="P1111" t="s">
        <v>4266</v>
      </c>
      <c r="Q1111">
        <f t="shared" si="30"/>
        <v>34613</v>
      </c>
      <c r="R1111" t="s">
        <v>1871</v>
      </c>
      <c r="S1111" t="s">
        <v>1872</v>
      </c>
      <c r="T1111" t="s">
        <v>4344</v>
      </c>
      <c r="U1111" s="75">
        <v>34613</v>
      </c>
      <c r="V1111">
        <v>1.89</v>
      </c>
      <c r="W1111">
        <v>65418.57</v>
      </c>
      <c r="AH1111" s="16"/>
      <c r="AI1111" t="s">
        <v>1375</v>
      </c>
    </row>
    <row r="1112" spans="1:35" x14ac:dyDescent="0.25">
      <c r="A1112" t="s">
        <v>4581</v>
      </c>
      <c r="B1112" s="1">
        <v>14</v>
      </c>
      <c r="C1112" t="s">
        <v>4340</v>
      </c>
      <c r="D1112">
        <v>14767260</v>
      </c>
      <c r="E1112" t="s">
        <v>4341</v>
      </c>
      <c r="F1112" t="s">
        <v>1363</v>
      </c>
      <c r="G1112" t="s">
        <v>1391</v>
      </c>
      <c r="H1112" s="3" t="s">
        <v>4582</v>
      </c>
      <c r="I1112">
        <v>2021</v>
      </c>
      <c r="J1112" s="15" t="s">
        <v>2013</v>
      </c>
      <c r="K1112">
        <v>2021</v>
      </c>
      <c r="L1112" t="s">
        <v>1367</v>
      </c>
      <c r="M1112" t="s">
        <v>273</v>
      </c>
      <c r="N1112" t="s">
        <v>4343</v>
      </c>
      <c r="O1112" t="s">
        <v>1388</v>
      </c>
      <c r="P1112" t="s">
        <v>4266</v>
      </c>
      <c r="Q1112">
        <f t="shared" si="30"/>
        <v>8800</v>
      </c>
      <c r="R1112" t="s">
        <v>1871</v>
      </c>
      <c r="S1112" t="s">
        <v>1872</v>
      </c>
      <c r="T1112" t="s">
        <v>4354</v>
      </c>
      <c r="U1112" s="75">
        <v>8800</v>
      </c>
      <c r="V1112">
        <v>1.89</v>
      </c>
      <c r="W1112">
        <v>16632</v>
      </c>
      <c r="AH1112" s="16"/>
      <c r="AI1112" t="s">
        <v>1375</v>
      </c>
    </row>
    <row r="1113" spans="1:35" x14ac:dyDescent="0.25">
      <c r="A1113" t="s">
        <v>4583</v>
      </c>
      <c r="B1113" s="1">
        <v>14</v>
      </c>
      <c r="C1113" t="s">
        <v>4340</v>
      </c>
      <c r="D1113">
        <v>14795280</v>
      </c>
      <c r="E1113" t="s">
        <v>4584</v>
      </c>
      <c r="F1113" t="s">
        <v>1363</v>
      </c>
      <c r="G1113" t="s">
        <v>1391</v>
      </c>
      <c r="H1113" s="3" t="s">
        <v>2014</v>
      </c>
      <c r="I1113">
        <v>2021</v>
      </c>
      <c r="J1113" s="15" t="s">
        <v>3571</v>
      </c>
      <c r="K1113">
        <v>2021</v>
      </c>
      <c r="L1113" t="s">
        <v>1367</v>
      </c>
      <c r="M1113" t="s">
        <v>273</v>
      </c>
      <c r="N1113" t="s">
        <v>4389</v>
      </c>
      <c r="O1113" t="s">
        <v>1388</v>
      </c>
      <c r="P1113" t="s">
        <v>4266</v>
      </c>
      <c r="Q1113">
        <f t="shared" si="30"/>
        <v>47610</v>
      </c>
      <c r="R1113" t="s">
        <v>1871</v>
      </c>
      <c r="S1113" t="s">
        <v>1872</v>
      </c>
      <c r="T1113" t="s">
        <v>4351</v>
      </c>
      <c r="U1113" s="75">
        <v>47610</v>
      </c>
      <c r="V1113">
        <v>1.89</v>
      </c>
      <c r="W1113">
        <v>89982.9</v>
      </c>
      <c r="AH1113" s="16"/>
      <c r="AI1113" t="s">
        <v>1375</v>
      </c>
    </row>
    <row r="1114" spans="1:35" x14ac:dyDescent="0.25">
      <c r="A1114" t="s">
        <v>4585</v>
      </c>
      <c r="B1114" s="1">
        <v>14</v>
      </c>
      <c r="C1114" t="s">
        <v>4340</v>
      </c>
      <c r="D1114">
        <v>15533867</v>
      </c>
      <c r="E1114" t="s">
        <v>4586</v>
      </c>
      <c r="F1114" t="s">
        <v>1363</v>
      </c>
      <c r="G1114" t="s">
        <v>1391</v>
      </c>
      <c r="H1114" s="3" t="s">
        <v>4587</v>
      </c>
      <c r="I1114">
        <v>2021</v>
      </c>
      <c r="J1114" s="15" t="s">
        <v>1922</v>
      </c>
      <c r="K1114">
        <v>2021</v>
      </c>
      <c r="L1114" t="s">
        <v>1367</v>
      </c>
      <c r="M1114" t="s">
        <v>273</v>
      </c>
      <c r="N1114" t="s">
        <v>4343</v>
      </c>
      <c r="O1114" t="s">
        <v>1388</v>
      </c>
      <c r="P1114" t="s">
        <v>4266</v>
      </c>
      <c r="Q1114">
        <f t="shared" si="30"/>
        <v>16230</v>
      </c>
      <c r="R1114" t="s">
        <v>1871</v>
      </c>
      <c r="S1114" t="s">
        <v>1872</v>
      </c>
      <c r="T1114" t="s">
        <v>4351</v>
      </c>
      <c r="U1114" s="75">
        <v>16230</v>
      </c>
      <c r="V1114">
        <v>1.89</v>
      </c>
      <c r="W1114">
        <v>30674.7</v>
      </c>
      <c r="AH1114" s="16"/>
      <c r="AI1114" t="s">
        <v>1375</v>
      </c>
    </row>
    <row r="1115" spans="1:35" x14ac:dyDescent="0.25">
      <c r="A1115" t="s">
        <v>4588</v>
      </c>
      <c r="B1115" s="1">
        <v>14</v>
      </c>
      <c r="C1115" t="s">
        <v>4340</v>
      </c>
      <c r="D1115">
        <v>15570991</v>
      </c>
      <c r="E1115" t="s">
        <v>4479</v>
      </c>
      <c r="F1115" t="s">
        <v>1363</v>
      </c>
      <c r="G1115" t="s">
        <v>1391</v>
      </c>
      <c r="H1115" s="3" t="s">
        <v>1459</v>
      </c>
      <c r="I1115">
        <v>2021</v>
      </c>
      <c r="J1115" s="15" t="s">
        <v>4589</v>
      </c>
      <c r="K1115">
        <v>2021</v>
      </c>
      <c r="L1115" t="s">
        <v>1367</v>
      </c>
      <c r="M1115" t="s">
        <v>273</v>
      </c>
      <c r="N1115" t="s">
        <v>4343</v>
      </c>
      <c r="O1115" t="s">
        <v>1388</v>
      </c>
      <c r="P1115" t="s">
        <v>4266</v>
      </c>
      <c r="Q1115">
        <f t="shared" si="30"/>
        <v>20232</v>
      </c>
      <c r="R1115" t="s">
        <v>1871</v>
      </c>
      <c r="S1115" t="s">
        <v>1872</v>
      </c>
      <c r="T1115" t="s">
        <v>4590</v>
      </c>
      <c r="U1115" s="75">
        <v>20232</v>
      </c>
      <c r="V1115">
        <v>1.89</v>
      </c>
      <c r="W1115">
        <v>38238.480000000003</v>
      </c>
      <c r="AH1115" s="16"/>
      <c r="AI1115" t="s">
        <v>1375</v>
      </c>
    </row>
    <row r="1116" spans="1:35" x14ac:dyDescent="0.25">
      <c r="A1116" t="s">
        <v>4591</v>
      </c>
      <c r="B1116" s="1">
        <v>14</v>
      </c>
      <c r="C1116" t="s">
        <v>4340</v>
      </c>
      <c r="D1116">
        <v>15562794</v>
      </c>
      <c r="E1116" t="s">
        <v>4592</v>
      </c>
      <c r="F1116" t="s">
        <v>1363</v>
      </c>
      <c r="G1116" t="s">
        <v>1391</v>
      </c>
      <c r="H1116" s="3" t="s">
        <v>1922</v>
      </c>
      <c r="I1116">
        <v>2021</v>
      </c>
      <c r="J1116" s="15" t="s">
        <v>4589</v>
      </c>
      <c r="K1116">
        <v>2021</v>
      </c>
      <c r="L1116" t="s">
        <v>1367</v>
      </c>
      <c r="M1116" t="s">
        <v>273</v>
      </c>
      <c r="N1116" t="s">
        <v>4343</v>
      </c>
      <c r="O1116" t="s">
        <v>1388</v>
      </c>
      <c r="P1116" t="s">
        <v>4266</v>
      </c>
      <c r="Q1116">
        <f t="shared" si="30"/>
        <v>47610</v>
      </c>
      <c r="R1116" t="s">
        <v>1871</v>
      </c>
      <c r="S1116" t="s">
        <v>1872</v>
      </c>
      <c r="T1116" t="s">
        <v>4351</v>
      </c>
      <c r="U1116" s="75">
        <v>47610</v>
      </c>
      <c r="V1116">
        <v>1.89</v>
      </c>
      <c r="W1116">
        <v>89982.9</v>
      </c>
      <c r="AH1116" s="16"/>
      <c r="AI1116" t="s">
        <v>1375</v>
      </c>
    </row>
    <row r="1117" spans="1:35" x14ac:dyDescent="0.25">
      <c r="A1117" t="s">
        <v>4593</v>
      </c>
      <c r="B1117" s="1">
        <v>14</v>
      </c>
      <c r="C1117" t="s">
        <v>290</v>
      </c>
      <c r="D1117">
        <v>18490050</v>
      </c>
      <c r="E1117" t="s">
        <v>4594</v>
      </c>
      <c r="F1117" t="s">
        <v>1363</v>
      </c>
      <c r="G1117" t="s">
        <v>1391</v>
      </c>
      <c r="H1117" s="3" t="s">
        <v>1727</v>
      </c>
      <c r="I1117">
        <v>2022</v>
      </c>
      <c r="J1117" s="15" t="s">
        <v>4595</v>
      </c>
      <c r="K1117">
        <v>2022</v>
      </c>
      <c r="L1117" t="s">
        <v>1367</v>
      </c>
      <c r="M1117" t="s">
        <v>273</v>
      </c>
      <c r="N1117" t="s">
        <v>4408</v>
      </c>
      <c r="O1117" t="s">
        <v>1388</v>
      </c>
      <c r="P1117" t="s">
        <v>4266</v>
      </c>
      <c r="Q1117">
        <f t="shared" si="30"/>
        <v>15000</v>
      </c>
      <c r="R1117" t="s">
        <v>1871</v>
      </c>
      <c r="S1117" t="s">
        <v>1872</v>
      </c>
      <c r="T1117" t="s">
        <v>4596</v>
      </c>
      <c r="U1117" s="75">
        <v>15000</v>
      </c>
      <c r="V1117">
        <v>1.89</v>
      </c>
      <c r="W1117">
        <v>28350</v>
      </c>
      <c r="AH1117" s="16"/>
      <c r="AI1117" t="s">
        <v>1375</v>
      </c>
    </row>
    <row r="1118" spans="1:35" x14ac:dyDescent="0.25">
      <c r="A1118" t="s">
        <v>4597</v>
      </c>
      <c r="B1118" s="1">
        <v>14</v>
      </c>
      <c r="C1118" t="s">
        <v>290</v>
      </c>
      <c r="D1118">
        <v>15629953</v>
      </c>
      <c r="E1118" t="s">
        <v>4476</v>
      </c>
      <c r="F1118" t="s">
        <v>1363</v>
      </c>
      <c r="G1118" t="s">
        <v>1391</v>
      </c>
      <c r="H1118" s="3" t="s">
        <v>1877</v>
      </c>
      <c r="I1118">
        <v>2021</v>
      </c>
      <c r="J1118" s="15" t="s">
        <v>1953</v>
      </c>
      <c r="K1118">
        <v>2021</v>
      </c>
      <c r="L1118" t="s">
        <v>1367</v>
      </c>
      <c r="M1118" t="s">
        <v>273</v>
      </c>
      <c r="N1118" t="s">
        <v>4343</v>
      </c>
      <c r="O1118" t="s">
        <v>1388</v>
      </c>
      <c r="P1118" t="s">
        <v>4266</v>
      </c>
      <c r="Q1118">
        <f t="shared" si="30"/>
        <v>4000</v>
      </c>
      <c r="R1118" t="s">
        <v>1871</v>
      </c>
      <c r="S1118" t="s">
        <v>1872</v>
      </c>
      <c r="T1118" t="s">
        <v>4598</v>
      </c>
      <c r="U1118" s="75">
        <v>4000</v>
      </c>
      <c r="V1118">
        <v>1.89</v>
      </c>
      <c r="W1118">
        <v>7560</v>
      </c>
      <c r="AH1118" s="16"/>
      <c r="AI1118" t="s">
        <v>1375</v>
      </c>
    </row>
    <row r="1119" spans="1:35" x14ac:dyDescent="0.25">
      <c r="A1119" t="s">
        <v>4599</v>
      </c>
      <c r="B1119" s="1">
        <v>14</v>
      </c>
      <c r="C1119" t="s">
        <v>4340</v>
      </c>
      <c r="D1119">
        <v>15654095</v>
      </c>
      <c r="E1119" t="s">
        <v>4600</v>
      </c>
      <c r="F1119" t="s">
        <v>1363</v>
      </c>
      <c r="G1119" t="s">
        <v>1391</v>
      </c>
      <c r="H1119" s="3" t="s">
        <v>4601</v>
      </c>
      <c r="I1119">
        <v>2021</v>
      </c>
      <c r="J1119" s="15" t="s">
        <v>1963</v>
      </c>
      <c r="K1119">
        <v>2021</v>
      </c>
      <c r="L1119" t="s">
        <v>1367</v>
      </c>
      <c r="M1119" t="s">
        <v>273</v>
      </c>
      <c r="N1119" t="s">
        <v>4343</v>
      </c>
      <c r="O1119" t="s">
        <v>1388</v>
      </c>
      <c r="P1119" t="s">
        <v>4266</v>
      </c>
      <c r="Q1119">
        <f t="shared" si="30"/>
        <v>47600</v>
      </c>
      <c r="R1119" t="s">
        <v>1871</v>
      </c>
      <c r="S1119" t="s">
        <v>1872</v>
      </c>
      <c r="T1119" t="s">
        <v>4602</v>
      </c>
      <c r="U1119" s="75">
        <v>47600</v>
      </c>
      <c r="V1119">
        <v>1.89</v>
      </c>
      <c r="W1119">
        <v>89964</v>
      </c>
      <c r="AH1119" s="16"/>
      <c r="AI1119" t="s">
        <v>1375</v>
      </c>
    </row>
    <row r="1120" spans="1:35" x14ac:dyDescent="0.25">
      <c r="A1120" t="s">
        <v>4603</v>
      </c>
      <c r="B1120" s="1">
        <v>14</v>
      </c>
      <c r="C1120" t="s">
        <v>290</v>
      </c>
      <c r="D1120">
        <v>15636518</v>
      </c>
      <c r="E1120" t="s">
        <v>4604</v>
      </c>
      <c r="F1120" t="s">
        <v>1363</v>
      </c>
      <c r="G1120" t="s">
        <v>1391</v>
      </c>
      <c r="H1120" s="3" t="s">
        <v>1936</v>
      </c>
      <c r="I1120">
        <v>2021</v>
      </c>
      <c r="J1120" s="15" t="s">
        <v>1937</v>
      </c>
      <c r="K1120">
        <v>2021</v>
      </c>
      <c r="L1120" t="s">
        <v>1367</v>
      </c>
      <c r="M1120" t="s">
        <v>273</v>
      </c>
      <c r="N1120" t="s">
        <v>4389</v>
      </c>
      <c r="O1120" t="s">
        <v>1388</v>
      </c>
      <c r="P1120" t="s">
        <v>4266</v>
      </c>
      <c r="Q1120">
        <f t="shared" si="30"/>
        <v>3500</v>
      </c>
      <c r="R1120" t="s">
        <v>1871</v>
      </c>
      <c r="S1120" t="s">
        <v>1872</v>
      </c>
      <c r="T1120" t="s">
        <v>4605</v>
      </c>
      <c r="U1120" s="75">
        <v>3500</v>
      </c>
      <c r="V1120">
        <v>1.89</v>
      </c>
      <c r="W1120">
        <v>6615</v>
      </c>
      <c r="AH1120" s="16"/>
      <c r="AI1120" t="s">
        <v>1375</v>
      </c>
    </row>
    <row r="1121" spans="1:35" x14ac:dyDescent="0.25">
      <c r="A1121" t="s">
        <v>4606</v>
      </c>
      <c r="B1121" s="1">
        <v>14</v>
      </c>
      <c r="C1121" t="s">
        <v>290</v>
      </c>
      <c r="D1121">
        <v>15621235</v>
      </c>
      <c r="E1121" t="s">
        <v>4607</v>
      </c>
      <c r="F1121" t="s">
        <v>1363</v>
      </c>
      <c r="G1121" t="s">
        <v>1391</v>
      </c>
      <c r="H1121" s="3" t="s">
        <v>1877</v>
      </c>
      <c r="I1121">
        <v>2021</v>
      </c>
      <c r="J1121" s="15" t="s">
        <v>1953</v>
      </c>
      <c r="K1121">
        <v>2021</v>
      </c>
      <c r="L1121" t="s">
        <v>1367</v>
      </c>
      <c r="M1121" t="s">
        <v>273</v>
      </c>
      <c r="N1121" t="s">
        <v>4343</v>
      </c>
      <c r="O1121" t="s">
        <v>1388</v>
      </c>
      <c r="P1121" t="s">
        <v>4266</v>
      </c>
      <c r="Q1121">
        <f t="shared" si="30"/>
        <v>47600</v>
      </c>
      <c r="R1121" t="s">
        <v>1871</v>
      </c>
      <c r="S1121" t="s">
        <v>1872</v>
      </c>
      <c r="T1121" t="s">
        <v>4360</v>
      </c>
      <c r="U1121" s="75">
        <v>47600</v>
      </c>
      <c r="V1121">
        <v>1.89</v>
      </c>
      <c r="W1121">
        <v>89964</v>
      </c>
      <c r="AH1121" s="16"/>
      <c r="AI1121" t="s">
        <v>1375</v>
      </c>
    </row>
    <row r="1122" spans="1:35" x14ac:dyDescent="0.25">
      <c r="A1122" t="s">
        <v>4608</v>
      </c>
      <c r="B1122" s="1">
        <v>14</v>
      </c>
      <c r="C1122" t="s">
        <v>290</v>
      </c>
      <c r="D1122">
        <v>15640949</v>
      </c>
      <c r="E1122" t="s">
        <v>4578</v>
      </c>
      <c r="F1122" t="s">
        <v>1363</v>
      </c>
      <c r="G1122" t="s">
        <v>1391</v>
      </c>
      <c r="H1122" s="3" t="s">
        <v>1963</v>
      </c>
      <c r="I1122">
        <v>2021</v>
      </c>
      <c r="J1122" s="15" t="s">
        <v>4609</v>
      </c>
      <c r="K1122">
        <v>2021</v>
      </c>
      <c r="L1122" t="s">
        <v>1367</v>
      </c>
      <c r="M1122" t="s">
        <v>4578</v>
      </c>
      <c r="N1122" t="s">
        <v>4578</v>
      </c>
      <c r="O1122" t="s">
        <v>1388</v>
      </c>
      <c r="P1122" t="s">
        <v>133</v>
      </c>
      <c r="Q1122">
        <f t="shared" si="30"/>
        <v>30240</v>
      </c>
      <c r="R1122" t="s">
        <v>1871</v>
      </c>
      <c r="S1122" t="s">
        <v>1872</v>
      </c>
      <c r="T1122" t="s">
        <v>4610</v>
      </c>
      <c r="U1122" s="75">
        <v>30240</v>
      </c>
      <c r="V1122">
        <v>1.89</v>
      </c>
      <c r="W1122">
        <v>57153.599999999999</v>
      </c>
      <c r="AH1122" s="16"/>
      <c r="AI1122" t="s">
        <v>1375</v>
      </c>
    </row>
    <row r="1123" spans="1:35" x14ac:dyDescent="0.25">
      <c r="A1123" t="s">
        <v>4611</v>
      </c>
      <c r="B1123" s="1">
        <v>14</v>
      </c>
      <c r="C1123" t="s">
        <v>290</v>
      </c>
      <c r="D1123">
        <v>15626636</v>
      </c>
      <c r="E1123" t="s">
        <v>4612</v>
      </c>
      <c r="F1123" t="s">
        <v>1363</v>
      </c>
      <c r="G1123" t="s">
        <v>1391</v>
      </c>
      <c r="H1123" s="3" t="s">
        <v>1877</v>
      </c>
      <c r="I1123">
        <v>2021</v>
      </c>
      <c r="J1123" s="15" t="s">
        <v>1953</v>
      </c>
      <c r="K1123">
        <v>2021</v>
      </c>
      <c r="L1123" t="s">
        <v>1367</v>
      </c>
      <c r="M1123" t="s">
        <v>273</v>
      </c>
      <c r="N1123" t="s">
        <v>4343</v>
      </c>
      <c r="O1123" t="s">
        <v>1388</v>
      </c>
      <c r="P1123" t="s">
        <v>4266</v>
      </c>
      <c r="Q1123">
        <f t="shared" si="30"/>
        <v>43000</v>
      </c>
      <c r="R1123" t="s">
        <v>1871</v>
      </c>
      <c r="S1123" t="s">
        <v>1872</v>
      </c>
      <c r="T1123" t="s">
        <v>4360</v>
      </c>
      <c r="U1123" s="75">
        <v>43000</v>
      </c>
      <c r="V1123">
        <v>1.89</v>
      </c>
      <c r="W1123">
        <v>81270</v>
      </c>
      <c r="AH1123" s="16"/>
      <c r="AI1123" t="s">
        <v>1375</v>
      </c>
    </row>
    <row r="1124" spans="1:35" x14ac:dyDescent="0.25">
      <c r="A1124" t="s">
        <v>4613</v>
      </c>
      <c r="B1124" s="1">
        <v>14</v>
      </c>
      <c r="C1124" t="s">
        <v>4340</v>
      </c>
      <c r="D1124">
        <v>9161325</v>
      </c>
      <c r="E1124" t="s">
        <v>4614</v>
      </c>
      <c r="F1124" t="s">
        <v>1363</v>
      </c>
      <c r="G1124" t="s">
        <v>1391</v>
      </c>
      <c r="H1124" s="3" t="s">
        <v>4615</v>
      </c>
      <c r="I1124">
        <v>2020</v>
      </c>
      <c r="J1124" s="15" t="s">
        <v>4616</v>
      </c>
      <c r="K1124">
        <v>2020</v>
      </c>
      <c r="L1124" t="s">
        <v>1394</v>
      </c>
      <c r="M1124" t="s">
        <v>273</v>
      </c>
      <c r="N1124" t="s">
        <v>4617</v>
      </c>
      <c r="O1124" t="s">
        <v>1388</v>
      </c>
      <c r="P1124" t="s">
        <v>4266</v>
      </c>
      <c r="Q1124">
        <f t="shared" si="30"/>
        <v>47610</v>
      </c>
      <c r="R1124" t="s">
        <v>1871</v>
      </c>
      <c r="S1124" t="s">
        <v>1872</v>
      </c>
      <c r="T1124" t="s">
        <v>4351</v>
      </c>
      <c r="U1124" s="75">
        <v>47610</v>
      </c>
      <c r="V1124">
        <v>1.89</v>
      </c>
      <c r="W1124">
        <v>89982.9</v>
      </c>
      <c r="AH1124" s="16"/>
      <c r="AI1124" t="s">
        <v>1375</v>
      </c>
    </row>
    <row r="1125" spans="1:35" x14ac:dyDescent="0.25">
      <c r="A1125" t="s">
        <v>4618</v>
      </c>
      <c r="B1125" s="1">
        <v>14</v>
      </c>
      <c r="C1125" t="s">
        <v>290</v>
      </c>
      <c r="D1125">
        <v>7990626</v>
      </c>
      <c r="E1125" t="s">
        <v>4619</v>
      </c>
      <c r="F1125" t="s">
        <v>1363</v>
      </c>
      <c r="G1125" t="s">
        <v>1391</v>
      </c>
      <c r="H1125" s="3" t="s">
        <v>4620</v>
      </c>
      <c r="I1125">
        <v>2018</v>
      </c>
      <c r="J1125" s="15" t="s">
        <v>4621</v>
      </c>
      <c r="K1125">
        <v>2018</v>
      </c>
      <c r="L1125" t="s">
        <v>1394</v>
      </c>
      <c r="M1125" t="s">
        <v>273</v>
      </c>
      <c r="N1125" t="s">
        <v>4622</v>
      </c>
      <c r="O1125" t="s">
        <v>1370</v>
      </c>
      <c r="P1125" t="s">
        <v>4266</v>
      </c>
      <c r="Q1125">
        <f t="shared" si="30"/>
        <v>50100</v>
      </c>
      <c r="R1125" t="s">
        <v>1871</v>
      </c>
      <c r="S1125" t="s">
        <v>1872</v>
      </c>
      <c r="T1125" t="s">
        <v>4334</v>
      </c>
      <c r="U1125" s="75">
        <v>50100</v>
      </c>
      <c r="V1125">
        <v>1.89</v>
      </c>
      <c r="W1125">
        <v>94689</v>
      </c>
      <c r="AH1125" s="16"/>
      <c r="AI1125" t="s">
        <v>1375</v>
      </c>
    </row>
    <row r="1126" spans="1:35" x14ac:dyDescent="0.25">
      <c r="A1126" t="s">
        <v>4623</v>
      </c>
      <c r="B1126" s="1">
        <v>14</v>
      </c>
      <c r="C1126" t="s">
        <v>290</v>
      </c>
      <c r="D1126">
        <v>8210349</v>
      </c>
      <c r="E1126" t="s">
        <v>4624</v>
      </c>
      <c r="F1126" t="s">
        <v>1363</v>
      </c>
      <c r="G1126" t="s">
        <v>1391</v>
      </c>
      <c r="H1126" s="3" t="s">
        <v>4625</v>
      </c>
      <c r="I1126">
        <v>2018</v>
      </c>
      <c r="J1126" s="15" t="s">
        <v>4626</v>
      </c>
      <c r="K1126">
        <v>2018</v>
      </c>
      <c r="L1126" t="s">
        <v>1394</v>
      </c>
      <c r="M1126" t="s">
        <v>4327</v>
      </c>
      <c r="N1126" t="s">
        <v>4337</v>
      </c>
      <c r="O1126" t="s">
        <v>1370</v>
      </c>
      <c r="P1126" t="s">
        <v>4333</v>
      </c>
      <c r="Q1126">
        <f t="shared" si="30"/>
        <v>2200</v>
      </c>
      <c r="R1126" t="s">
        <v>1871</v>
      </c>
      <c r="S1126" t="s">
        <v>1872</v>
      </c>
      <c r="T1126" t="s">
        <v>4338</v>
      </c>
      <c r="U1126" s="75">
        <v>2200</v>
      </c>
      <c r="V1126">
        <v>1.89</v>
      </c>
      <c r="W1126">
        <v>4158</v>
      </c>
      <c r="AH1126" s="16"/>
      <c r="AI1126" t="s">
        <v>1375</v>
      </c>
    </row>
    <row r="1127" spans="1:35" x14ac:dyDescent="0.25">
      <c r="A1127" t="s">
        <v>4627</v>
      </c>
      <c r="B1127" s="1">
        <v>14</v>
      </c>
      <c r="C1127" t="s">
        <v>4340</v>
      </c>
      <c r="D1127">
        <v>8210349</v>
      </c>
      <c r="E1127" t="s">
        <v>4624</v>
      </c>
      <c r="F1127" t="s">
        <v>1363</v>
      </c>
      <c r="G1127" t="s">
        <v>1391</v>
      </c>
      <c r="H1127" s="3" t="s">
        <v>4625</v>
      </c>
      <c r="I1127">
        <v>2018</v>
      </c>
      <c r="J1127" s="15" t="s">
        <v>4626</v>
      </c>
      <c r="K1127">
        <v>2018</v>
      </c>
      <c r="L1127" t="s">
        <v>1394</v>
      </c>
      <c r="M1127" t="s">
        <v>4327</v>
      </c>
      <c r="N1127" t="s">
        <v>4337</v>
      </c>
      <c r="O1127" t="s">
        <v>1370</v>
      </c>
      <c r="P1127" t="s">
        <v>4333</v>
      </c>
      <c r="Q1127">
        <f t="shared" si="30"/>
        <v>2200</v>
      </c>
      <c r="R1127" t="s">
        <v>4403</v>
      </c>
      <c r="S1127" t="s">
        <v>4404</v>
      </c>
      <c r="T1127" t="s">
        <v>4628</v>
      </c>
      <c r="U1127" s="75">
        <v>2200</v>
      </c>
      <c r="V1127">
        <v>1.89</v>
      </c>
      <c r="W1127">
        <v>4158</v>
      </c>
      <c r="AH1127" s="16"/>
      <c r="AI1127" t="s">
        <v>1375</v>
      </c>
    </row>
    <row r="1128" spans="1:35" x14ac:dyDescent="0.25">
      <c r="A1128" t="s">
        <v>4629</v>
      </c>
      <c r="B1128" s="1">
        <v>14</v>
      </c>
      <c r="C1128" t="s">
        <v>4340</v>
      </c>
      <c r="D1128">
        <v>15727270</v>
      </c>
      <c r="E1128" t="s">
        <v>4630</v>
      </c>
      <c r="F1128" t="s">
        <v>1363</v>
      </c>
      <c r="G1128" t="s">
        <v>1391</v>
      </c>
      <c r="H1128" s="3" t="s">
        <v>4631</v>
      </c>
      <c r="I1128">
        <v>2021</v>
      </c>
      <c r="J1128" s="15" t="s">
        <v>4632</v>
      </c>
      <c r="K1128">
        <v>2021</v>
      </c>
      <c r="L1128" t="s">
        <v>1367</v>
      </c>
      <c r="M1128" t="s">
        <v>273</v>
      </c>
      <c r="N1128" t="s">
        <v>4343</v>
      </c>
      <c r="O1128" t="s">
        <v>1388</v>
      </c>
      <c r="P1128" t="s">
        <v>4266</v>
      </c>
      <c r="Q1128">
        <f t="shared" si="30"/>
        <v>47490</v>
      </c>
      <c r="R1128" t="s">
        <v>1871</v>
      </c>
      <c r="S1128" t="s">
        <v>1872</v>
      </c>
      <c r="T1128" t="s">
        <v>4602</v>
      </c>
      <c r="U1128" s="75">
        <v>47490</v>
      </c>
      <c r="V1128">
        <v>1.89</v>
      </c>
      <c r="W1128">
        <v>89756.1</v>
      </c>
      <c r="AH1128" s="16"/>
      <c r="AI1128" t="s">
        <v>1375</v>
      </c>
    </row>
    <row r="1129" spans="1:35" x14ac:dyDescent="0.25">
      <c r="A1129" t="s">
        <v>4633</v>
      </c>
      <c r="B1129" s="1">
        <v>14</v>
      </c>
      <c r="C1129" t="s">
        <v>4340</v>
      </c>
      <c r="D1129">
        <v>15727424</v>
      </c>
      <c r="E1129" t="s">
        <v>4634</v>
      </c>
      <c r="F1129" t="s">
        <v>1363</v>
      </c>
      <c r="G1129" t="s">
        <v>1391</v>
      </c>
      <c r="H1129" s="3" t="s">
        <v>4631</v>
      </c>
      <c r="I1129">
        <v>2021</v>
      </c>
      <c r="J1129" s="15" t="s">
        <v>4632</v>
      </c>
      <c r="K1129">
        <v>2021</v>
      </c>
      <c r="L1129" t="s">
        <v>1367</v>
      </c>
      <c r="M1129" t="s">
        <v>273</v>
      </c>
      <c r="N1129" t="s">
        <v>4343</v>
      </c>
      <c r="O1129" t="s">
        <v>1388</v>
      </c>
      <c r="P1129" t="s">
        <v>4266</v>
      </c>
      <c r="Q1129">
        <f t="shared" si="30"/>
        <v>47490</v>
      </c>
      <c r="R1129" t="s">
        <v>1871</v>
      </c>
      <c r="S1129" t="s">
        <v>1872</v>
      </c>
      <c r="T1129" t="s">
        <v>4602</v>
      </c>
      <c r="U1129" s="75">
        <v>47490</v>
      </c>
      <c r="V1129">
        <v>1.89</v>
      </c>
      <c r="W1129">
        <v>89756.1</v>
      </c>
      <c r="AH1129" s="16"/>
      <c r="AI1129" t="s">
        <v>1375</v>
      </c>
    </row>
    <row r="1130" spans="1:35" x14ac:dyDescent="0.25">
      <c r="A1130" t="s">
        <v>4635</v>
      </c>
      <c r="B1130" s="1">
        <v>14</v>
      </c>
      <c r="C1130" t="s">
        <v>4340</v>
      </c>
      <c r="D1130">
        <v>15727513</v>
      </c>
      <c r="E1130" t="s">
        <v>4636</v>
      </c>
      <c r="F1130" t="s">
        <v>1363</v>
      </c>
      <c r="G1130" t="s">
        <v>1391</v>
      </c>
      <c r="H1130" s="3" t="s">
        <v>4631</v>
      </c>
      <c r="I1130">
        <v>2021</v>
      </c>
      <c r="J1130" s="15" t="s">
        <v>4632</v>
      </c>
      <c r="K1130">
        <v>2021</v>
      </c>
      <c r="L1130" t="s">
        <v>1367</v>
      </c>
      <c r="M1130" t="s">
        <v>273</v>
      </c>
      <c r="N1130" t="s">
        <v>4343</v>
      </c>
      <c r="O1130" t="s">
        <v>1388</v>
      </c>
      <c r="P1130" t="s">
        <v>4266</v>
      </c>
      <c r="Q1130">
        <f t="shared" si="30"/>
        <v>47490</v>
      </c>
      <c r="R1130" t="s">
        <v>1871</v>
      </c>
      <c r="S1130" t="s">
        <v>1872</v>
      </c>
      <c r="T1130" t="s">
        <v>4602</v>
      </c>
      <c r="U1130" s="75">
        <v>47490</v>
      </c>
      <c r="V1130">
        <v>1.89</v>
      </c>
      <c r="W1130">
        <v>89756.1</v>
      </c>
      <c r="AH1130" s="16"/>
      <c r="AI1130" t="s">
        <v>1375</v>
      </c>
    </row>
    <row r="1131" spans="1:35" x14ac:dyDescent="0.25">
      <c r="A1131" t="s">
        <v>4637</v>
      </c>
      <c r="B1131" s="1">
        <v>14</v>
      </c>
      <c r="C1131" t="s">
        <v>4340</v>
      </c>
      <c r="D1131">
        <v>15727688</v>
      </c>
      <c r="E1131" t="s">
        <v>4638</v>
      </c>
      <c r="F1131" t="s">
        <v>1363</v>
      </c>
      <c r="G1131" t="s">
        <v>1391</v>
      </c>
      <c r="H1131" s="3" t="s">
        <v>4631</v>
      </c>
      <c r="I1131">
        <v>2021</v>
      </c>
      <c r="J1131" s="15" t="s">
        <v>4632</v>
      </c>
      <c r="K1131">
        <v>2021</v>
      </c>
      <c r="L1131" t="s">
        <v>1367</v>
      </c>
      <c r="M1131" t="s">
        <v>273</v>
      </c>
      <c r="N1131" t="s">
        <v>4343</v>
      </c>
      <c r="O1131" t="s">
        <v>1388</v>
      </c>
      <c r="P1131" t="s">
        <v>4266</v>
      </c>
      <c r="Q1131">
        <f t="shared" si="30"/>
        <v>27530</v>
      </c>
      <c r="R1131" t="s">
        <v>1871</v>
      </c>
      <c r="S1131" t="s">
        <v>1872</v>
      </c>
      <c r="T1131" t="s">
        <v>4602</v>
      </c>
      <c r="U1131" s="75">
        <v>27530</v>
      </c>
      <c r="V1131">
        <v>1.89</v>
      </c>
      <c r="W1131">
        <v>52031.7</v>
      </c>
      <c r="AH1131" s="16"/>
      <c r="AI1131" t="s">
        <v>1375</v>
      </c>
    </row>
    <row r="1132" spans="1:35" x14ac:dyDescent="0.25">
      <c r="A1132" t="s">
        <v>4639</v>
      </c>
      <c r="B1132" s="1">
        <v>14</v>
      </c>
      <c r="C1132" t="s">
        <v>4340</v>
      </c>
      <c r="D1132">
        <v>15727831</v>
      </c>
      <c r="E1132" t="s">
        <v>4640</v>
      </c>
      <c r="F1132" t="s">
        <v>1363</v>
      </c>
      <c r="G1132" t="s">
        <v>1391</v>
      </c>
      <c r="H1132" s="3" t="s">
        <v>4631</v>
      </c>
      <c r="I1132">
        <v>2021</v>
      </c>
      <c r="J1132" s="15" t="s">
        <v>4632</v>
      </c>
      <c r="K1132">
        <v>2021</v>
      </c>
      <c r="L1132" t="s">
        <v>1367</v>
      </c>
      <c r="M1132" t="s">
        <v>273</v>
      </c>
      <c r="N1132" t="s">
        <v>4343</v>
      </c>
      <c r="O1132" t="s">
        <v>1388</v>
      </c>
      <c r="P1132" t="s">
        <v>4266</v>
      </c>
      <c r="Q1132">
        <f t="shared" si="30"/>
        <v>44600</v>
      </c>
      <c r="R1132" t="s">
        <v>1871</v>
      </c>
      <c r="S1132" t="s">
        <v>1872</v>
      </c>
      <c r="T1132" t="s">
        <v>4602</v>
      </c>
      <c r="U1132" s="75">
        <v>44600</v>
      </c>
      <c r="V1132">
        <v>1.89</v>
      </c>
      <c r="W1132">
        <v>84294</v>
      </c>
      <c r="AH1132" s="16"/>
      <c r="AI1132" t="s">
        <v>1375</v>
      </c>
    </row>
    <row r="1133" spans="1:35" x14ac:dyDescent="0.25">
      <c r="A1133" t="s">
        <v>4641</v>
      </c>
      <c r="B1133" s="1">
        <v>14</v>
      </c>
      <c r="C1133" t="s">
        <v>4340</v>
      </c>
      <c r="D1133">
        <v>14434245</v>
      </c>
      <c r="E1133" t="s">
        <v>4642</v>
      </c>
      <c r="F1133" t="s">
        <v>1363</v>
      </c>
      <c r="G1133" t="s">
        <v>1391</v>
      </c>
      <c r="H1133" s="3" t="s">
        <v>4094</v>
      </c>
      <c r="I1133">
        <v>2021</v>
      </c>
      <c r="J1133" s="15" t="s">
        <v>3224</v>
      </c>
      <c r="K1133">
        <v>2021</v>
      </c>
      <c r="L1133" t="s">
        <v>1367</v>
      </c>
      <c r="M1133" t="s">
        <v>273</v>
      </c>
      <c r="N1133" t="s">
        <v>4343</v>
      </c>
      <c r="O1133" t="s">
        <v>1370</v>
      </c>
      <c r="P1133" t="s">
        <v>4266</v>
      </c>
      <c r="Q1133">
        <f t="shared" si="30"/>
        <v>2820</v>
      </c>
      <c r="R1133" t="s">
        <v>4403</v>
      </c>
      <c r="S1133" t="s">
        <v>4404</v>
      </c>
      <c r="T1133" t="s">
        <v>4405</v>
      </c>
      <c r="U1133" s="75">
        <v>2820</v>
      </c>
      <c r="V1133">
        <v>1.89</v>
      </c>
      <c r="W1133">
        <v>5329.8</v>
      </c>
      <c r="AH1133" s="16"/>
      <c r="AI1133" t="s">
        <v>1375</v>
      </c>
    </row>
    <row r="1134" spans="1:35" x14ac:dyDescent="0.25">
      <c r="A1134" t="s">
        <v>4643</v>
      </c>
      <c r="B1134" s="1">
        <v>14</v>
      </c>
      <c r="C1134" t="s">
        <v>4340</v>
      </c>
      <c r="D1134">
        <v>14434245</v>
      </c>
      <c r="E1134" t="s">
        <v>4642</v>
      </c>
      <c r="F1134" t="s">
        <v>1363</v>
      </c>
      <c r="G1134" t="s">
        <v>1391</v>
      </c>
      <c r="H1134" s="3" t="s">
        <v>4094</v>
      </c>
      <c r="I1134">
        <v>2021</v>
      </c>
      <c r="J1134" s="15" t="s">
        <v>3224</v>
      </c>
      <c r="K1134">
        <v>2021</v>
      </c>
      <c r="L1134" t="s">
        <v>1367</v>
      </c>
      <c r="M1134" t="s">
        <v>273</v>
      </c>
      <c r="N1134" t="s">
        <v>4343</v>
      </c>
      <c r="O1134" t="s">
        <v>1370</v>
      </c>
      <c r="P1134" t="s">
        <v>4266</v>
      </c>
      <c r="Q1134">
        <f t="shared" si="30"/>
        <v>2820</v>
      </c>
      <c r="R1134" t="s">
        <v>1871</v>
      </c>
      <c r="S1134" t="s">
        <v>1872</v>
      </c>
      <c r="T1134" t="s">
        <v>4354</v>
      </c>
      <c r="U1134" s="75">
        <v>2820</v>
      </c>
      <c r="V1134">
        <v>1.89</v>
      </c>
      <c r="W1134">
        <v>5329.8</v>
      </c>
      <c r="AH1134" s="16"/>
      <c r="AI1134" t="s">
        <v>1375</v>
      </c>
    </row>
    <row r="1135" spans="1:35" x14ac:dyDescent="0.25">
      <c r="A1135" t="s">
        <v>4644</v>
      </c>
      <c r="B1135" s="1">
        <v>14</v>
      </c>
      <c r="C1135" t="s">
        <v>4340</v>
      </c>
      <c r="D1135">
        <v>15737314</v>
      </c>
      <c r="E1135" t="s">
        <v>4645</v>
      </c>
      <c r="F1135" t="s">
        <v>1363</v>
      </c>
      <c r="G1135" t="s">
        <v>1391</v>
      </c>
      <c r="H1135" s="3" t="s">
        <v>4646</v>
      </c>
      <c r="I1135">
        <v>2021</v>
      </c>
      <c r="J1135" s="15" t="s">
        <v>4647</v>
      </c>
      <c r="K1135">
        <v>2021</v>
      </c>
      <c r="L1135" t="s">
        <v>1367</v>
      </c>
      <c r="M1135" t="s">
        <v>4426</v>
      </c>
      <c r="N1135" t="s">
        <v>4427</v>
      </c>
      <c r="O1135" t="s">
        <v>1388</v>
      </c>
      <c r="P1135" t="s">
        <v>133</v>
      </c>
      <c r="Q1135">
        <f t="shared" si="30"/>
        <v>45360</v>
      </c>
      <c r="R1135" t="s">
        <v>1871</v>
      </c>
      <c r="S1135" t="s">
        <v>1872</v>
      </c>
      <c r="T1135" t="s">
        <v>4351</v>
      </c>
      <c r="U1135" s="75">
        <v>45360</v>
      </c>
      <c r="V1135">
        <v>1.89</v>
      </c>
      <c r="W1135">
        <v>85730.4</v>
      </c>
      <c r="AH1135" s="16"/>
      <c r="AI1135" t="s">
        <v>1375</v>
      </c>
    </row>
    <row r="1136" spans="1:35" x14ac:dyDescent="0.25">
      <c r="A1136" t="s">
        <v>4648</v>
      </c>
      <c r="B1136" s="1">
        <v>14</v>
      </c>
      <c r="C1136" t="s">
        <v>4340</v>
      </c>
      <c r="D1136">
        <v>14438720</v>
      </c>
      <c r="E1136" t="s">
        <v>4341</v>
      </c>
      <c r="F1136" t="s">
        <v>1363</v>
      </c>
      <c r="G1136" t="s">
        <v>1391</v>
      </c>
      <c r="H1136" s="3" t="s">
        <v>4094</v>
      </c>
      <c r="I1136">
        <v>2021</v>
      </c>
      <c r="J1136" s="15" t="s">
        <v>1971</v>
      </c>
      <c r="K1136">
        <v>2021</v>
      </c>
      <c r="L1136" t="s">
        <v>1367</v>
      </c>
      <c r="M1136" t="s">
        <v>273</v>
      </c>
      <c r="N1136" t="s">
        <v>4343</v>
      </c>
      <c r="O1136" t="s">
        <v>1370</v>
      </c>
      <c r="P1136" t="s">
        <v>4266</v>
      </c>
      <c r="Q1136">
        <f t="shared" si="30"/>
        <v>18000</v>
      </c>
      <c r="R1136" t="s">
        <v>4403</v>
      </c>
      <c r="S1136" t="s">
        <v>4404</v>
      </c>
      <c r="T1136" t="s">
        <v>4405</v>
      </c>
      <c r="U1136" s="75">
        <v>18000</v>
      </c>
      <c r="V1136">
        <v>3</v>
      </c>
      <c r="W1136">
        <v>54000</v>
      </c>
      <c r="AH1136" s="16"/>
      <c r="AI1136" t="s">
        <v>1375</v>
      </c>
    </row>
    <row r="1137" spans="1:35" x14ac:dyDescent="0.25">
      <c r="A1137" t="s">
        <v>4649</v>
      </c>
      <c r="B1137" s="1">
        <v>14</v>
      </c>
      <c r="C1137" t="s">
        <v>4340</v>
      </c>
      <c r="D1137">
        <v>14438720</v>
      </c>
      <c r="E1137" t="s">
        <v>4341</v>
      </c>
      <c r="F1137" t="s">
        <v>1363</v>
      </c>
      <c r="G1137" t="s">
        <v>1391</v>
      </c>
      <c r="H1137" s="3" t="s">
        <v>4094</v>
      </c>
      <c r="I1137">
        <v>2021</v>
      </c>
      <c r="J1137" s="15" t="s">
        <v>1971</v>
      </c>
      <c r="K1137">
        <v>2021</v>
      </c>
      <c r="L1137" t="s">
        <v>1367</v>
      </c>
      <c r="M1137" t="s">
        <v>273</v>
      </c>
      <c r="N1137" t="s">
        <v>4343</v>
      </c>
      <c r="O1137" t="s">
        <v>1370</v>
      </c>
      <c r="P1137" t="s">
        <v>4266</v>
      </c>
      <c r="Q1137">
        <f t="shared" si="30"/>
        <v>18000</v>
      </c>
      <c r="R1137" t="s">
        <v>1871</v>
      </c>
      <c r="S1137" t="s">
        <v>1872</v>
      </c>
      <c r="T1137" t="s">
        <v>4344</v>
      </c>
      <c r="U1137" s="75">
        <v>18000</v>
      </c>
      <c r="V1137">
        <v>1.89</v>
      </c>
      <c r="W1137">
        <v>34020</v>
      </c>
      <c r="AH1137" s="16"/>
      <c r="AI1137" t="s">
        <v>1375</v>
      </c>
    </row>
    <row r="1138" spans="1:35" x14ac:dyDescent="0.25">
      <c r="A1138" t="s">
        <v>4650</v>
      </c>
      <c r="B1138" s="1">
        <v>14</v>
      </c>
      <c r="C1138" t="s">
        <v>4340</v>
      </c>
      <c r="D1138">
        <v>14413434</v>
      </c>
      <c r="E1138" t="s">
        <v>4651</v>
      </c>
      <c r="F1138" t="s">
        <v>1363</v>
      </c>
      <c r="G1138" t="s">
        <v>1391</v>
      </c>
      <c r="H1138" s="3" t="s">
        <v>3235</v>
      </c>
      <c r="I1138">
        <v>2021</v>
      </c>
      <c r="J1138" s="15" t="s">
        <v>4061</v>
      </c>
      <c r="K1138">
        <v>2021</v>
      </c>
      <c r="L1138" t="s">
        <v>1367</v>
      </c>
      <c r="M1138" t="s">
        <v>273</v>
      </c>
      <c r="N1138" t="s">
        <v>4343</v>
      </c>
      <c r="O1138" t="s">
        <v>1370</v>
      </c>
      <c r="P1138" t="s">
        <v>4266</v>
      </c>
      <c r="Q1138">
        <f t="shared" si="30"/>
        <v>47619</v>
      </c>
      <c r="R1138" t="s">
        <v>4403</v>
      </c>
      <c r="S1138" t="s">
        <v>4404</v>
      </c>
      <c r="T1138" t="s">
        <v>4405</v>
      </c>
      <c r="U1138" s="75">
        <v>47619</v>
      </c>
      <c r="V1138">
        <v>3</v>
      </c>
      <c r="W1138">
        <v>142857</v>
      </c>
      <c r="AH1138" s="16"/>
      <c r="AI1138" t="s">
        <v>1375</v>
      </c>
    </row>
    <row r="1139" spans="1:35" x14ac:dyDescent="0.25">
      <c r="A1139" t="s">
        <v>4652</v>
      </c>
      <c r="B1139" s="1">
        <v>14</v>
      </c>
      <c r="C1139" t="s">
        <v>4340</v>
      </c>
      <c r="D1139">
        <v>14413434</v>
      </c>
      <c r="E1139" t="s">
        <v>4651</v>
      </c>
      <c r="F1139" t="s">
        <v>1363</v>
      </c>
      <c r="G1139" t="s">
        <v>1391</v>
      </c>
      <c r="H1139" s="3" t="s">
        <v>3235</v>
      </c>
      <c r="I1139">
        <v>2021</v>
      </c>
      <c r="J1139" s="15" t="s">
        <v>4061</v>
      </c>
      <c r="K1139">
        <v>2021</v>
      </c>
      <c r="L1139" t="s">
        <v>1367</v>
      </c>
      <c r="M1139" t="s">
        <v>273</v>
      </c>
      <c r="N1139" t="s">
        <v>4343</v>
      </c>
      <c r="O1139" t="s">
        <v>1370</v>
      </c>
      <c r="P1139" t="s">
        <v>4266</v>
      </c>
      <c r="Q1139">
        <f t="shared" si="30"/>
        <v>47619</v>
      </c>
      <c r="R1139" t="s">
        <v>1871</v>
      </c>
      <c r="S1139" t="s">
        <v>1872</v>
      </c>
      <c r="T1139" t="s">
        <v>4351</v>
      </c>
      <c r="U1139" s="75">
        <v>47619</v>
      </c>
      <c r="V1139">
        <v>1.89</v>
      </c>
      <c r="W1139">
        <v>89999.91</v>
      </c>
      <c r="AH1139" s="16"/>
      <c r="AI1139" t="s">
        <v>1375</v>
      </c>
    </row>
    <row r="1140" spans="1:35" x14ac:dyDescent="0.25">
      <c r="A1140" t="s">
        <v>4653</v>
      </c>
      <c r="B1140" s="1">
        <v>14</v>
      </c>
      <c r="C1140" t="s">
        <v>4340</v>
      </c>
      <c r="D1140">
        <v>14456826</v>
      </c>
      <c r="E1140" t="s">
        <v>4654</v>
      </c>
      <c r="F1140" t="s">
        <v>1363</v>
      </c>
      <c r="G1140" t="s">
        <v>1391</v>
      </c>
      <c r="H1140" s="3" t="s">
        <v>3224</v>
      </c>
      <c r="I1140">
        <v>2021</v>
      </c>
      <c r="J1140" s="15" t="s">
        <v>4280</v>
      </c>
      <c r="K1140">
        <v>2021</v>
      </c>
      <c r="L1140" t="s">
        <v>1367</v>
      </c>
      <c r="M1140" t="s">
        <v>273</v>
      </c>
      <c r="N1140" t="s">
        <v>4343</v>
      </c>
      <c r="O1140" t="s">
        <v>1370</v>
      </c>
      <c r="P1140" t="s">
        <v>4266</v>
      </c>
      <c r="Q1140">
        <f t="shared" si="30"/>
        <v>20140</v>
      </c>
      <c r="R1140" t="s">
        <v>1871</v>
      </c>
      <c r="S1140" t="s">
        <v>1872</v>
      </c>
      <c r="T1140" t="s">
        <v>4351</v>
      </c>
      <c r="U1140" s="75">
        <v>20140</v>
      </c>
      <c r="V1140">
        <v>1.89</v>
      </c>
      <c r="W1140">
        <v>38064.6</v>
      </c>
      <c r="AH1140" s="16"/>
      <c r="AI1140" t="s">
        <v>1375</v>
      </c>
    </row>
    <row r="1141" spans="1:35" x14ac:dyDescent="0.25">
      <c r="A1141" t="s">
        <v>4655</v>
      </c>
      <c r="B1141" s="1">
        <v>14</v>
      </c>
      <c r="C1141" t="s">
        <v>4340</v>
      </c>
      <c r="D1141">
        <v>14456826</v>
      </c>
      <c r="E1141" t="s">
        <v>4654</v>
      </c>
      <c r="F1141" t="s">
        <v>1363</v>
      </c>
      <c r="G1141" t="s">
        <v>1391</v>
      </c>
      <c r="H1141" s="3" t="s">
        <v>3224</v>
      </c>
      <c r="I1141">
        <v>2021</v>
      </c>
      <c r="J1141" s="15" t="s">
        <v>4280</v>
      </c>
      <c r="K1141">
        <v>2021</v>
      </c>
      <c r="L1141" t="s">
        <v>1367</v>
      </c>
      <c r="M1141" t="s">
        <v>273</v>
      </c>
      <c r="N1141" t="s">
        <v>4343</v>
      </c>
      <c r="O1141" t="s">
        <v>1370</v>
      </c>
      <c r="P1141" t="s">
        <v>4266</v>
      </c>
      <c r="Q1141">
        <f t="shared" si="30"/>
        <v>20140</v>
      </c>
      <c r="R1141" t="s">
        <v>4403</v>
      </c>
      <c r="S1141" t="s">
        <v>4404</v>
      </c>
      <c r="T1141" t="s">
        <v>4405</v>
      </c>
      <c r="U1141" s="75">
        <v>20140</v>
      </c>
      <c r="V1141">
        <v>1.89</v>
      </c>
      <c r="W1141">
        <v>38064.6</v>
      </c>
      <c r="AH1141" s="16"/>
      <c r="AI1141" t="s">
        <v>1375</v>
      </c>
    </row>
    <row r="1142" spans="1:35" x14ac:dyDescent="0.25">
      <c r="A1142" t="s">
        <v>4656</v>
      </c>
      <c r="B1142" s="1">
        <v>14</v>
      </c>
      <c r="C1142" t="s">
        <v>290</v>
      </c>
      <c r="D1142">
        <v>8160155</v>
      </c>
      <c r="E1142" t="s">
        <v>4327</v>
      </c>
      <c r="F1142" t="s">
        <v>1363</v>
      </c>
      <c r="G1142" t="s">
        <v>1391</v>
      </c>
      <c r="H1142" s="3" t="s">
        <v>3425</v>
      </c>
      <c r="I1142">
        <v>2018</v>
      </c>
      <c r="J1142" s="15" t="s">
        <v>3925</v>
      </c>
      <c r="K1142">
        <v>2018</v>
      </c>
      <c r="L1142" t="s">
        <v>1394</v>
      </c>
      <c r="M1142" t="s">
        <v>4327</v>
      </c>
      <c r="N1142" t="s">
        <v>4327</v>
      </c>
      <c r="O1142" t="s">
        <v>1370</v>
      </c>
      <c r="P1142" t="s">
        <v>133</v>
      </c>
      <c r="Q1142">
        <f t="shared" si="30"/>
        <v>20100</v>
      </c>
      <c r="R1142" t="s">
        <v>1871</v>
      </c>
      <c r="S1142" t="s">
        <v>1872</v>
      </c>
      <c r="T1142" t="s">
        <v>4338</v>
      </c>
      <c r="U1142" s="75">
        <v>20100</v>
      </c>
      <c r="V1142">
        <v>1.89</v>
      </c>
      <c r="W1142">
        <v>37989</v>
      </c>
      <c r="AH1142" s="16"/>
      <c r="AI1142" t="s">
        <v>1375</v>
      </c>
    </row>
    <row r="1143" spans="1:35" x14ac:dyDescent="0.25">
      <c r="A1143" t="s">
        <v>4657</v>
      </c>
      <c r="B1143" s="1">
        <v>14</v>
      </c>
      <c r="C1143" t="s">
        <v>290</v>
      </c>
      <c r="D1143">
        <v>9832076</v>
      </c>
      <c r="E1143" t="s">
        <v>4498</v>
      </c>
      <c r="F1143" t="s">
        <v>1363</v>
      </c>
      <c r="G1143" t="s">
        <v>1391</v>
      </c>
      <c r="H1143" s="3" t="s">
        <v>2651</v>
      </c>
      <c r="I1143">
        <v>2019</v>
      </c>
      <c r="J1143" s="15" t="s">
        <v>2652</v>
      </c>
      <c r="K1143">
        <v>2019</v>
      </c>
      <c r="L1143" t="s">
        <v>1394</v>
      </c>
      <c r="M1143" t="s">
        <v>273</v>
      </c>
      <c r="N1143" t="s">
        <v>4364</v>
      </c>
      <c r="O1143" t="s">
        <v>1408</v>
      </c>
      <c r="P1143" t="s">
        <v>4226</v>
      </c>
      <c r="Q1143">
        <f t="shared" si="30"/>
        <v>1780</v>
      </c>
      <c r="R1143" t="s">
        <v>1871</v>
      </c>
      <c r="S1143" t="s">
        <v>1872</v>
      </c>
      <c r="T1143" t="s">
        <v>4338</v>
      </c>
      <c r="U1143" s="75">
        <v>1780</v>
      </c>
      <c r="V1143">
        <v>1.89</v>
      </c>
      <c r="W1143">
        <v>3364.2</v>
      </c>
      <c r="AH1143" s="16"/>
      <c r="AI1143" t="s">
        <v>1375</v>
      </c>
    </row>
    <row r="1144" spans="1:35" x14ac:dyDescent="0.25">
      <c r="A1144" t="s">
        <v>4658</v>
      </c>
      <c r="B1144" s="1">
        <v>14</v>
      </c>
      <c r="C1144" t="s">
        <v>290</v>
      </c>
      <c r="D1144">
        <v>9968466</v>
      </c>
      <c r="E1144" t="s">
        <v>4659</v>
      </c>
      <c r="F1144" t="s">
        <v>1363</v>
      </c>
      <c r="G1144" t="s">
        <v>1391</v>
      </c>
      <c r="H1144" s="3" t="s">
        <v>4660</v>
      </c>
      <c r="I1144">
        <v>2019</v>
      </c>
      <c r="J1144" s="15" t="s">
        <v>4661</v>
      </c>
      <c r="K1144">
        <v>2019</v>
      </c>
      <c r="L1144" t="s">
        <v>1394</v>
      </c>
      <c r="M1144" t="s">
        <v>4479</v>
      </c>
      <c r="N1144" t="s">
        <v>4662</v>
      </c>
      <c r="O1144" t="s">
        <v>1388</v>
      </c>
      <c r="P1144" t="s">
        <v>133</v>
      </c>
      <c r="Q1144">
        <f t="shared" si="30"/>
        <v>47530</v>
      </c>
      <c r="R1144" t="s">
        <v>1871</v>
      </c>
      <c r="S1144" t="s">
        <v>1872</v>
      </c>
      <c r="T1144" t="s">
        <v>4338</v>
      </c>
      <c r="U1144" s="75">
        <v>47530</v>
      </c>
      <c r="V1144">
        <v>1.89</v>
      </c>
      <c r="W1144">
        <v>89831.7</v>
      </c>
      <c r="AH1144" s="16"/>
      <c r="AI1144" t="s">
        <v>1375</v>
      </c>
    </row>
    <row r="1145" spans="1:35" x14ac:dyDescent="0.25">
      <c r="A1145" t="s">
        <v>4663</v>
      </c>
      <c r="B1145" s="1">
        <v>14</v>
      </c>
      <c r="C1145" t="s">
        <v>290</v>
      </c>
      <c r="D1145">
        <v>9987355</v>
      </c>
      <c r="E1145" t="s">
        <v>4664</v>
      </c>
      <c r="F1145" t="s">
        <v>1363</v>
      </c>
      <c r="G1145" t="s">
        <v>1391</v>
      </c>
      <c r="H1145" s="3" t="s">
        <v>4661</v>
      </c>
      <c r="I1145">
        <v>2019</v>
      </c>
      <c r="J1145" s="15" t="s">
        <v>2559</v>
      </c>
      <c r="K1145">
        <v>2019</v>
      </c>
      <c r="L1145" t="s">
        <v>1394</v>
      </c>
      <c r="M1145" t="s">
        <v>4665</v>
      </c>
      <c r="N1145" t="s">
        <v>4666</v>
      </c>
      <c r="O1145" t="s">
        <v>1388</v>
      </c>
      <c r="P1145" t="s">
        <v>133</v>
      </c>
      <c r="Q1145">
        <f t="shared" si="30"/>
        <v>95460</v>
      </c>
      <c r="R1145" t="s">
        <v>1871</v>
      </c>
      <c r="S1145" t="s">
        <v>1872</v>
      </c>
      <c r="T1145" t="s">
        <v>4338</v>
      </c>
      <c r="U1145" s="75">
        <v>95460</v>
      </c>
      <c r="V1145">
        <v>1.89</v>
      </c>
      <c r="W1145">
        <v>180419.4</v>
      </c>
      <c r="AH1145" s="16"/>
      <c r="AI1145" t="s">
        <v>1375</v>
      </c>
    </row>
    <row r="1146" spans="1:35" x14ac:dyDescent="0.25">
      <c r="A1146" t="s">
        <v>4667</v>
      </c>
      <c r="B1146" s="1">
        <v>14</v>
      </c>
      <c r="C1146" t="s">
        <v>290</v>
      </c>
      <c r="D1146">
        <v>10272380</v>
      </c>
      <c r="E1146" t="s">
        <v>4350</v>
      </c>
      <c r="F1146" t="s">
        <v>1363</v>
      </c>
      <c r="G1146" t="s">
        <v>1391</v>
      </c>
      <c r="H1146" s="3" t="s">
        <v>2547</v>
      </c>
      <c r="I1146">
        <v>2019</v>
      </c>
      <c r="J1146" s="15" t="s">
        <v>2548</v>
      </c>
      <c r="K1146">
        <v>2019</v>
      </c>
      <c r="L1146" t="s">
        <v>1394</v>
      </c>
      <c r="M1146" t="s">
        <v>4350</v>
      </c>
      <c r="N1146" t="s">
        <v>4350</v>
      </c>
      <c r="O1146" t="s">
        <v>1388</v>
      </c>
      <c r="P1146" t="s">
        <v>4226</v>
      </c>
      <c r="Q1146">
        <f t="shared" si="30"/>
        <v>2600</v>
      </c>
      <c r="R1146" t="s">
        <v>1871</v>
      </c>
      <c r="S1146" t="s">
        <v>1872</v>
      </c>
      <c r="T1146" t="s">
        <v>4338</v>
      </c>
      <c r="U1146" s="75">
        <v>2600</v>
      </c>
      <c r="V1146">
        <v>1.89</v>
      </c>
      <c r="W1146">
        <v>4914</v>
      </c>
      <c r="AH1146" s="16"/>
      <c r="AI1146" t="s">
        <v>1375</v>
      </c>
    </row>
    <row r="1147" spans="1:35" x14ac:dyDescent="0.25">
      <c r="A1147" t="s">
        <v>4668</v>
      </c>
      <c r="B1147" s="1">
        <v>14</v>
      </c>
      <c r="C1147" t="s">
        <v>290</v>
      </c>
      <c r="D1147">
        <v>10274286</v>
      </c>
      <c r="E1147" t="s">
        <v>4669</v>
      </c>
      <c r="F1147" t="s">
        <v>1363</v>
      </c>
      <c r="G1147" t="s">
        <v>1391</v>
      </c>
      <c r="H1147" s="3" t="s">
        <v>2547</v>
      </c>
      <c r="I1147">
        <v>2019</v>
      </c>
      <c r="J1147" s="15" t="s">
        <v>2548</v>
      </c>
      <c r="K1147">
        <v>2019</v>
      </c>
      <c r="L1147" t="s">
        <v>1394</v>
      </c>
      <c r="M1147" t="s">
        <v>4669</v>
      </c>
      <c r="N1147" t="s">
        <v>4669</v>
      </c>
      <c r="O1147" t="s">
        <v>1388</v>
      </c>
      <c r="P1147" t="s">
        <v>133</v>
      </c>
      <c r="Q1147">
        <f t="shared" si="30"/>
        <v>66635</v>
      </c>
      <c r="R1147" t="s">
        <v>1871</v>
      </c>
      <c r="S1147" t="s">
        <v>1872</v>
      </c>
      <c r="T1147" t="s">
        <v>4338</v>
      </c>
      <c r="U1147" s="75">
        <v>66635</v>
      </c>
      <c r="V1147">
        <v>1.89</v>
      </c>
      <c r="W1147">
        <v>125940.15</v>
      </c>
      <c r="AH1147" s="16"/>
      <c r="AI1147" t="s">
        <v>1375</v>
      </c>
    </row>
    <row r="1148" spans="1:35" x14ac:dyDescent="0.25">
      <c r="A1148" t="s">
        <v>4670</v>
      </c>
      <c r="B1148" s="1">
        <v>14</v>
      </c>
      <c r="C1148" t="s">
        <v>4340</v>
      </c>
      <c r="D1148">
        <v>14863871</v>
      </c>
      <c r="E1148" t="s">
        <v>4341</v>
      </c>
      <c r="F1148" t="s">
        <v>1363</v>
      </c>
      <c r="G1148" t="s">
        <v>1391</v>
      </c>
      <c r="H1148" s="3" t="s">
        <v>4066</v>
      </c>
      <c r="I1148">
        <v>2021</v>
      </c>
      <c r="J1148" s="15" t="s">
        <v>4671</v>
      </c>
      <c r="K1148">
        <v>2021</v>
      </c>
      <c r="L1148" t="s">
        <v>1367</v>
      </c>
      <c r="M1148" t="s">
        <v>273</v>
      </c>
      <c r="N1148" t="s">
        <v>4343</v>
      </c>
      <c r="O1148" t="s">
        <v>1370</v>
      </c>
      <c r="P1148" t="s">
        <v>4266</v>
      </c>
      <c r="Q1148">
        <f t="shared" si="30"/>
        <v>47000</v>
      </c>
      <c r="R1148" t="s">
        <v>1871</v>
      </c>
      <c r="S1148" t="s">
        <v>1872</v>
      </c>
      <c r="T1148" t="s">
        <v>4351</v>
      </c>
      <c r="U1148" s="75">
        <v>47000</v>
      </c>
      <c r="V1148">
        <v>1.89</v>
      </c>
      <c r="W1148">
        <v>88830</v>
      </c>
      <c r="AH1148" s="16"/>
      <c r="AI1148" t="s">
        <v>1375</v>
      </c>
    </row>
    <row r="1149" spans="1:35" x14ac:dyDescent="0.25">
      <c r="A1149" t="s">
        <v>4672</v>
      </c>
      <c r="B1149" s="1">
        <v>14</v>
      </c>
      <c r="C1149" t="s">
        <v>4340</v>
      </c>
      <c r="D1149">
        <v>14863871</v>
      </c>
      <c r="E1149" t="s">
        <v>4341</v>
      </c>
      <c r="F1149" t="s">
        <v>1363</v>
      </c>
      <c r="G1149" t="s">
        <v>1391</v>
      </c>
      <c r="H1149" s="3" t="s">
        <v>4066</v>
      </c>
      <c r="I1149">
        <v>2021</v>
      </c>
      <c r="J1149" s="15" t="s">
        <v>4671</v>
      </c>
      <c r="K1149">
        <v>2021</v>
      </c>
      <c r="L1149" t="s">
        <v>1367</v>
      </c>
      <c r="M1149" t="s">
        <v>273</v>
      </c>
      <c r="N1149" t="s">
        <v>4343</v>
      </c>
      <c r="O1149" t="s">
        <v>1370</v>
      </c>
      <c r="P1149" t="s">
        <v>4266</v>
      </c>
      <c r="Q1149">
        <f t="shared" si="30"/>
        <v>47000</v>
      </c>
      <c r="R1149" t="s">
        <v>4403</v>
      </c>
      <c r="S1149" t="s">
        <v>4404</v>
      </c>
      <c r="T1149" t="s">
        <v>4405</v>
      </c>
      <c r="U1149" s="75">
        <v>47000</v>
      </c>
      <c r="V1149">
        <v>1.89</v>
      </c>
      <c r="W1149">
        <v>88830</v>
      </c>
      <c r="AH1149" s="16"/>
      <c r="AI1149" t="s">
        <v>1375</v>
      </c>
    </row>
    <row r="1150" spans="1:35" x14ac:dyDescent="0.25">
      <c r="A1150" t="s">
        <v>4673</v>
      </c>
      <c r="B1150" s="1">
        <v>14</v>
      </c>
      <c r="C1150" t="s">
        <v>4340</v>
      </c>
      <c r="D1150">
        <v>14824000</v>
      </c>
      <c r="E1150" t="s">
        <v>4674</v>
      </c>
      <c r="F1150" t="s">
        <v>1363</v>
      </c>
      <c r="G1150" t="s">
        <v>1391</v>
      </c>
      <c r="H1150" s="3" t="s">
        <v>4569</v>
      </c>
      <c r="I1150">
        <v>2021</v>
      </c>
      <c r="J1150" s="15" t="s">
        <v>4675</v>
      </c>
      <c r="K1150">
        <v>2021</v>
      </c>
      <c r="L1150" t="s">
        <v>1367</v>
      </c>
      <c r="M1150" t="s">
        <v>273</v>
      </c>
      <c r="N1150" t="s">
        <v>4343</v>
      </c>
      <c r="O1150" t="s">
        <v>1370</v>
      </c>
      <c r="P1150" t="s">
        <v>4266</v>
      </c>
      <c r="Q1150">
        <f t="shared" si="30"/>
        <v>47600</v>
      </c>
      <c r="R1150" t="s">
        <v>1871</v>
      </c>
      <c r="S1150" t="s">
        <v>1872</v>
      </c>
      <c r="T1150" t="s">
        <v>4351</v>
      </c>
      <c r="U1150" s="75">
        <v>47600</v>
      </c>
      <c r="V1150">
        <v>1.89</v>
      </c>
      <c r="W1150">
        <v>89964</v>
      </c>
      <c r="AH1150" s="16"/>
      <c r="AI1150" t="s">
        <v>1375</v>
      </c>
    </row>
    <row r="1151" spans="1:35" x14ac:dyDescent="0.25">
      <c r="A1151" t="s">
        <v>4676</v>
      </c>
      <c r="B1151" s="1">
        <v>14</v>
      </c>
      <c r="C1151" t="s">
        <v>290</v>
      </c>
      <c r="D1151">
        <v>15742938</v>
      </c>
      <c r="E1151" t="s">
        <v>4677</v>
      </c>
      <c r="F1151" t="s">
        <v>1363</v>
      </c>
      <c r="G1151" t="s">
        <v>1364</v>
      </c>
      <c r="H1151" s="3" t="s">
        <v>4646</v>
      </c>
      <c r="I1151">
        <v>2021</v>
      </c>
      <c r="J1151" s="15" t="s">
        <v>4678</v>
      </c>
      <c r="K1151">
        <v>2021</v>
      </c>
      <c r="L1151" t="s">
        <v>1367</v>
      </c>
      <c r="M1151" t="s">
        <v>273</v>
      </c>
      <c r="N1151" t="s">
        <v>4389</v>
      </c>
      <c r="O1151" t="s">
        <v>1388</v>
      </c>
      <c r="P1151" t="s">
        <v>4266</v>
      </c>
      <c r="Q1151">
        <f t="shared" si="30"/>
        <v>45000</v>
      </c>
      <c r="R1151" t="s">
        <v>1871</v>
      </c>
      <c r="S1151" t="s">
        <v>1872</v>
      </c>
      <c r="T1151" t="s">
        <v>4360</v>
      </c>
      <c r="U1151" s="75">
        <v>45000</v>
      </c>
      <c r="V1151">
        <v>1.89</v>
      </c>
      <c r="W1151">
        <v>85050</v>
      </c>
      <c r="AH1151" s="16"/>
      <c r="AI1151" t="s">
        <v>1375</v>
      </c>
    </row>
    <row r="1152" spans="1:35" x14ac:dyDescent="0.25">
      <c r="A1152" t="s">
        <v>4679</v>
      </c>
      <c r="B1152" s="1">
        <v>14</v>
      </c>
      <c r="C1152" t="s">
        <v>4340</v>
      </c>
      <c r="D1152">
        <v>14708876</v>
      </c>
      <c r="E1152" t="s">
        <v>4341</v>
      </c>
      <c r="F1152" t="s">
        <v>1363</v>
      </c>
      <c r="G1152" t="s">
        <v>1391</v>
      </c>
      <c r="H1152" s="3" t="s">
        <v>3550</v>
      </c>
      <c r="I1152">
        <v>2021</v>
      </c>
      <c r="J1152" s="15" t="s">
        <v>3551</v>
      </c>
      <c r="K1152">
        <v>2021</v>
      </c>
      <c r="L1152" t="s">
        <v>1622</v>
      </c>
      <c r="M1152" t="s">
        <v>273</v>
      </c>
      <c r="N1152" t="s">
        <v>4343</v>
      </c>
      <c r="O1152" t="s">
        <v>1388</v>
      </c>
      <c r="P1152" t="s">
        <v>4266</v>
      </c>
      <c r="Q1152">
        <f t="shared" si="30"/>
        <v>52000</v>
      </c>
      <c r="R1152" t="s">
        <v>1871</v>
      </c>
      <c r="S1152" t="s">
        <v>1872</v>
      </c>
      <c r="T1152" t="s">
        <v>4351</v>
      </c>
      <c r="U1152" s="75">
        <v>52000</v>
      </c>
      <c r="V1152">
        <v>1.89</v>
      </c>
      <c r="W1152">
        <v>98280</v>
      </c>
      <c r="AH1152" s="16"/>
      <c r="AI1152" t="s">
        <v>1375</v>
      </c>
    </row>
    <row r="1153" spans="1:35" x14ac:dyDescent="0.25">
      <c r="A1153" t="s">
        <v>4680</v>
      </c>
      <c r="B1153" s="1">
        <v>14</v>
      </c>
      <c r="C1153" t="s">
        <v>290</v>
      </c>
      <c r="D1153">
        <v>17085608</v>
      </c>
      <c r="E1153" t="s">
        <v>4681</v>
      </c>
      <c r="F1153" t="s">
        <v>1363</v>
      </c>
      <c r="G1153" t="s">
        <v>1391</v>
      </c>
      <c r="H1153" s="3" t="s">
        <v>1776</v>
      </c>
      <c r="I1153">
        <v>2022</v>
      </c>
      <c r="J1153" s="15" t="s">
        <v>2166</v>
      </c>
      <c r="K1153">
        <v>2022</v>
      </c>
      <c r="L1153" t="s">
        <v>1367</v>
      </c>
      <c r="M1153" t="s">
        <v>273</v>
      </c>
      <c r="N1153" t="s">
        <v>4343</v>
      </c>
      <c r="O1153" t="s">
        <v>1370</v>
      </c>
      <c r="P1153" t="s">
        <v>4266</v>
      </c>
      <c r="Q1153">
        <f t="shared" si="30"/>
        <v>47340</v>
      </c>
      <c r="R1153" t="s">
        <v>1871</v>
      </c>
      <c r="S1153" t="s">
        <v>1872</v>
      </c>
      <c r="T1153" t="s">
        <v>4682</v>
      </c>
      <c r="U1153" s="75">
        <v>47340</v>
      </c>
      <c r="V1153">
        <v>1.89</v>
      </c>
      <c r="W1153">
        <v>89472.6</v>
      </c>
      <c r="AH1153" s="16"/>
      <c r="AI1153" t="s">
        <v>1375</v>
      </c>
    </row>
    <row r="1154" spans="1:35" x14ac:dyDescent="0.25">
      <c r="A1154" t="s">
        <v>4683</v>
      </c>
      <c r="B1154" s="1">
        <v>14</v>
      </c>
      <c r="C1154" t="s">
        <v>4340</v>
      </c>
      <c r="D1154">
        <v>14858401</v>
      </c>
      <c r="E1154" t="s">
        <v>4684</v>
      </c>
      <c r="F1154" t="s">
        <v>1363</v>
      </c>
      <c r="G1154" t="s">
        <v>1391</v>
      </c>
      <c r="H1154" s="3" t="s">
        <v>4066</v>
      </c>
      <c r="I1154">
        <v>2021</v>
      </c>
      <c r="J1154" s="15" t="s">
        <v>4671</v>
      </c>
      <c r="K1154">
        <v>2021</v>
      </c>
      <c r="L1154" t="s">
        <v>1367</v>
      </c>
      <c r="M1154" t="s">
        <v>273</v>
      </c>
      <c r="N1154" t="s">
        <v>4343</v>
      </c>
      <c r="O1154" t="s">
        <v>1370</v>
      </c>
      <c r="P1154" t="s">
        <v>4266</v>
      </c>
      <c r="Q1154">
        <f t="shared" ref="Q1154:Q1217" si="31">U1154</f>
        <v>47520</v>
      </c>
      <c r="R1154" t="s">
        <v>4403</v>
      </c>
      <c r="S1154" t="s">
        <v>4404</v>
      </c>
      <c r="T1154" t="s">
        <v>4405</v>
      </c>
      <c r="U1154" s="75">
        <v>47520</v>
      </c>
      <c r="V1154">
        <v>1.89</v>
      </c>
      <c r="W1154">
        <v>89812.800000000003</v>
      </c>
      <c r="AH1154" s="16"/>
      <c r="AI1154" t="s">
        <v>1375</v>
      </c>
    </row>
    <row r="1155" spans="1:35" x14ac:dyDescent="0.25">
      <c r="A1155" t="s">
        <v>4685</v>
      </c>
      <c r="B1155" s="1">
        <v>14</v>
      </c>
      <c r="C1155" t="s">
        <v>4340</v>
      </c>
      <c r="D1155">
        <v>14830302</v>
      </c>
      <c r="E1155" t="s">
        <v>4686</v>
      </c>
      <c r="F1155" t="s">
        <v>1363</v>
      </c>
      <c r="G1155" t="s">
        <v>1391</v>
      </c>
      <c r="H1155" s="3" t="s">
        <v>4569</v>
      </c>
      <c r="I1155">
        <v>2021</v>
      </c>
      <c r="J1155" s="15" t="s">
        <v>4675</v>
      </c>
      <c r="K1155">
        <v>2021</v>
      </c>
      <c r="L1155" t="s">
        <v>1622</v>
      </c>
      <c r="M1155" t="s">
        <v>273</v>
      </c>
      <c r="N1155" t="s">
        <v>4389</v>
      </c>
      <c r="O1155" t="s">
        <v>1388</v>
      </c>
      <c r="P1155" t="s">
        <v>4266</v>
      </c>
      <c r="Q1155">
        <f t="shared" si="31"/>
        <v>57380</v>
      </c>
      <c r="R1155" t="s">
        <v>1871</v>
      </c>
      <c r="S1155" t="s">
        <v>1872</v>
      </c>
      <c r="T1155" t="s">
        <v>4344</v>
      </c>
      <c r="U1155" s="75">
        <v>57380</v>
      </c>
      <c r="V1155">
        <v>1.89</v>
      </c>
      <c r="W1155">
        <v>108448.2</v>
      </c>
      <c r="AH1155" s="16"/>
      <c r="AI1155" t="s">
        <v>1375</v>
      </c>
    </row>
    <row r="1156" spans="1:35" x14ac:dyDescent="0.25">
      <c r="A1156" t="s">
        <v>4687</v>
      </c>
      <c r="B1156" s="1">
        <v>14</v>
      </c>
      <c r="C1156" t="s">
        <v>4340</v>
      </c>
      <c r="D1156">
        <v>14830663</v>
      </c>
      <c r="E1156" t="s">
        <v>4688</v>
      </c>
      <c r="F1156" t="s">
        <v>1363</v>
      </c>
      <c r="G1156" t="s">
        <v>1391</v>
      </c>
      <c r="H1156" s="3" t="s">
        <v>4569</v>
      </c>
      <c r="I1156">
        <v>2021</v>
      </c>
      <c r="J1156" s="15" t="s">
        <v>4675</v>
      </c>
      <c r="K1156">
        <v>2021</v>
      </c>
      <c r="L1156" t="s">
        <v>1367</v>
      </c>
      <c r="M1156" t="s">
        <v>273</v>
      </c>
      <c r="N1156" t="s">
        <v>4343</v>
      </c>
      <c r="O1156" t="s">
        <v>1370</v>
      </c>
      <c r="P1156" t="s">
        <v>4266</v>
      </c>
      <c r="Q1156">
        <f t="shared" si="31"/>
        <v>4000</v>
      </c>
      <c r="R1156" t="s">
        <v>1871</v>
      </c>
      <c r="S1156" t="s">
        <v>1872</v>
      </c>
      <c r="T1156" t="s">
        <v>4344</v>
      </c>
      <c r="U1156" s="75">
        <v>4000</v>
      </c>
      <c r="V1156">
        <v>1.89</v>
      </c>
      <c r="W1156">
        <v>7560</v>
      </c>
      <c r="AH1156" s="16"/>
      <c r="AI1156" t="s">
        <v>1375</v>
      </c>
    </row>
    <row r="1157" spans="1:35" x14ac:dyDescent="0.25">
      <c r="A1157" t="s">
        <v>4689</v>
      </c>
      <c r="B1157" s="1">
        <v>14</v>
      </c>
      <c r="C1157" t="s">
        <v>4340</v>
      </c>
      <c r="D1157">
        <v>15790622</v>
      </c>
      <c r="E1157" t="s">
        <v>4341</v>
      </c>
      <c r="F1157" t="s">
        <v>1363</v>
      </c>
      <c r="G1157" t="s">
        <v>1391</v>
      </c>
      <c r="H1157" s="3" t="s">
        <v>4690</v>
      </c>
      <c r="I1157">
        <v>2021</v>
      </c>
      <c r="J1157" s="15" t="s">
        <v>1999</v>
      </c>
      <c r="K1157">
        <v>2021</v>
      </c>
      <c r="L1157" t="s">
        <v>1367</v>
      </c>
      <c r="M1157" t="s">
        <v>273</v>
      </c>
      <c r="N1157" t="s">
        <v>4343</v>
      </c>
      <c r="O1157" t="s">
        <v>1388</v>
      </c>
      <c r="P1157" t="s">
        <v>4266</v>
      </c>
      <c r="Q1157">
        <f t="shared" si="31"/>
        <v>47000</v>
      </c>
      <c r="R1157" t="s">
        <v>1871</v>
      </c>
      <c r="S1157" t="s">
        <v>1872</v>
      </c>
      <c r="T1157" t="s">
        <v>4354</v>
      </c>
      <c r="U1157" s="75">
        <v>47000</v>
      </c>
      <c r="V1157">
        <v>1.89</v>
      </c>
      <c r="W1157">
        <v>88830</v>
      </c>
      <c r="AH1157" s="16"/>
      <c r="AI1157" t="s">
        <v>1375</v>
      </c>
    </row>
    <row r="1158" spans="1:35" x14ac:dyDescent="0.25">
      <c r="A1158" t="s">
        <v>4691</v>
      </c>
      <c r="B1158" s="1">
        <v>14</v>
      </c>
      <c r="C1158" t="s">
        <v>4340</v>
      </c>
      <c r="D1158">
        <v>14796740</v>
      </c>
      <c r="E1158" t="s">
        <v>4692</v>
      </c>
      <c r="F1158" t="s">
        <v>1363</v>
      </c>
      <c r="G1158" t="s">
        <v>1391</v>
      </c>
      <c r="H1158" s="3" t="s">
        <v>2014</v>
      </c>
      <c r="I1158">
        <v>2021</v>
      </c>
      <c r="J1158" s="15" t="s">
        <v>3571</v>
      </c>
      <c r="K1158">
        <v>2021</v>
      </c>
      <c r="L1158" t="s">
        <v>1622</v>
      </c>
      <c r="M1158" t="s">
        <v>273</v>
      </c>
      <c r="N1158" t="s">
        <v>4343</v>
      </c>
      <c r="O1158" t="s">
        <v>1388</v>
      </c>
      <c r="P1158" t="s">
        <v>4266</v>
      </c>
      <c r="Q1158">
        <f t="shared" si="31"/>
        <v>11230</v>
      </c>
      <c r="R1158" t="s">
        <v>1871</v>
      </c>
      <c r="S1158" t="s">
        <v>1872</v>
      </c>
      <c r="T1158" t="s">
        <v>4351</v>
      </c>
      <c r="U1158" s="75">
        <v>11230</v>
      </c>
      <c r="V1158">
        <v>1.89</v>
      </c>
      <c r="W1158">
        <v>21224.7</v>
      </c>
      <c r="AH1158" s="16"/>
      <c r="AI1158" t="s">
        <v>1375</v>
      </c>
    </row>
    <row r="1159" spans="1:35" x14ac:dyDescent="0.25">
      <c r="A1159" t="s">
        <v>4693</v>
      </c>
      <c r="B1159" s="1">
        <v>14</v>
      </c>
      <c r="C1159" t="s">
        <v>4340</v>
      </c>
      <c r="D1159">
        <v>14858401</v>
      </c>
      <c r="E1159" t="s">
        <v>4684</v>
      </c>
      <c r="F1159" t="s">
        <v>1363</v>
      </c>
      <c r="G1159" t="s">
        <v>1391</v>
      </c>
      <c r="H1159" s="3" t="s">
        <v>4066</v>
      </c>
      <c r="I1159">
        <v>2021</v>
      </c>
      <c r="J1159" s="15" t="s">
        <v>4671</v>
      </c>
      <c r="K1159">
        <v>2021</v>
      </c>
      <c r="L1159" t="s">
        <v>1367</v>
      </c>
      <c r="M1159" t="s">
        <v>273</v>
      </c>
      <c r="N1159" t="s">
        <v>4343</v>
      </c>
      <c r="O1159" t="s">
        <v>1370</v>
      </c>
      <c r="P1159" t="s">
        <v>4266</v>
      </c>
      <c r="Q1159">
        <f t="shared" si="31"/>
        <v>47520</v>
      </c>
      <c r="R1159" t="s">
        <v>1871</v>
      </c>
      <c r="S1159" t="s">
        <v>1872</v>
      </c>
      <c r="T1159" t="s">
        <v>4351</v>
      </c>
      <c r="U1159" s="75">
        <v>47520</v>
      </c>
      <c r="V1159">
        <v>1.89</v>
      </c>
      <c r="W1159">
        <v>89812.800000000003</v>
      </c>
      <c r="AH1159" s="16"/>
      <c r="AI1159" t="s">
        <v>1375</v>
      </c>
    </row>
    <row r="1160" spans="1:35" x14ac:dyDescent="0.25">
      <c r="A1160" t="s">
        <v>4694</v>
      </c>
      <c r="B1160" s="1">
        <v>14</v>
      </c>
      <c r="C1160" t="s">
        <v>4340</v>
      </c>
      <c r="D1160">
        <v>14858460</v>
      </c>
      <c r="E1160" t="s">
        <v>4695</v>
      </c>
      <c r="F1160" t="s">
        <v>1363</v>
      </c>
      <c r="G1160" t="s">
        <v>1391</v>
      </c>
      <c r="H1160" s="3" t="s">
        <v>4066</v>
      </c>
      <c r="I1160">
        <v>2021</v>
      </c>
      <c r="J1160" s="15" t="s">
        <v>4671</v>
      </c>
      <c r="K1160">
        <v>2021</v>
      </c>
      <c r="L1160" t="s">
        <v>1367</v>
      </c>
      <c r="M1160" t="s">
        <v>273</v>
      </c>
      <c r="N1160" t="s">
        <v>4343</v>
      </c>
      <c r="O1160" t="s">
        <v>1370</v>
      </c>
      <c r="P1160" t="s">
        <v>4266</v>
      </c>
      <c r="Q1160">
        <f t="shared" si="31"/>
        <v>47520</v>
      </c>
      <c r="R1160" t="s">
        <v>1871</v>
      </c>
      <c r="S1160" t="s">
        <v>1872</v>
      </c>
      <c r="T1160" t="s">
        <v>4351</v>
      </c>
      <c r="U1160" s="75">
        <v>47520</v>
      </c>
      <c r="V1160">
        <v>1.89</v>
      </c>
      <c r="W1160">
        <v>89812.800000000003</v>
      </c>
      <c r="AH1160" s="16"/>
      <c r="AI1160" t="s">
        <v>1375</v>
      </c>
    </row>
    <row r="1161" spans="1:35" x14ac:dyDescent="0.25">
      <c r="A1161" t="s">
        <v>4696</v>
      </c>
      <c r="B1161" s="1">
        <v>14</v>
      </c>
      <c r="C1161" t="s">
        <v>4340</v>
      </c>
      <c r="D1161">
        <v>14858460</v>
      </c>
      <c r="E1161" t="s">
        <v>4695</v>
      </c>
      <c r="F1161" t="s">
        <v>1363</v>
      </c>
      <c r="G1161" t="s">
        <v>1391</v>
      </c>
      <c r="H1161" s="3" t="s">
        <v>4066</v>
      </c>
      <c r="I1161">
        <v>2021</v>
      </c>
      <c r="J1161" s="15" t="s">
        <v>4671</v>
      </c>
      <c r="K1161">
        <v>2021</v>
      </c>
      <c r="L1161" t="s">
        <v>1367</v>
      </c>
      <c r="M1161" t="s">
        <v>273</v>
      </c>
      <c r="N1161" t="s">
        <v>4343</v>
      </c>
      <c r="O1161" t="s">
        <v>1370</v>
      </c>
      <c r="P1161" t="s">
        <v>4266</v>
      </c>
      <c r="Q1161">
        <f t="shared" si="31"/>
        <v>47520</v>
      </c>
      <c r="R1161" t="s">
        <v>4403</v>
      </c>
      <c r="S1161" t="s">
        <v>4404</v>
      </c>
      <c r="T1161" t="s">
        <v>4405</v>
      </c>
      <c r="U1161" s="75">
        <v>47520</v>
      </c>
      <c r="V1161">
        <v>1.89</v>
      </c>
      <c r="W1161">
        <v>89812.800000000003</v>
      </c>
      <c r="AH1161" s="16"/>
      <c r="AI1161" t="s">
        <v>1375</v>
      </c>
    </row>
    <row r="1162" spans="1:35" x14ac:dyDescent="0.25">
      <c r="A1162" t="s">
        <v>4697</v>
      </c>
      <c r="B1162" s="1">
        <v>14</v>
      </c>
      <c r="C1162" t="s">
        <v>290</v>
      </c>
      <c r="D1162">
        <v>10416862</v>
      </c>
      <c r="E1162" t="s">
        <v>4698</v>
      </c>
      <c r="F1162" t="s">
        <v>1363</v>
      </c>
      <c r="G1162" t="s">
        <v>1391</v>
      </c>
      <c r="H1162" s="3" t="s">
        <v>4699</v>
      </c>
      <c r="I1162">
        <v>2019</v>
      </c>
      <c r="J1162" s="15" t="s">
        <v>4700</v>
      </c>
      <c r="K1162">
        <v>2019</v>
      </c>
      <c r="L1162" t="s">
        <v>1394</v>
      </c>
      <c r="M1162" t="s">
        <v>4701</v>
      </c>
      <c r="N1162" t="s">
        <v>4701</v>
      </c>
      <c r="O1162" t="s">
        <v>1388</v>
      </c>
      <c r="P1162" t="s">
        <v>133</v>
      </c>
      <c r="Q1162">
        <f t="shared" si="31"/>
        <v>13000</v>
      </c>
      <c r="R1162" t="s">
        <v>1871</v>
      </c>
      <c r="S1162" t="s">
        <v>1872</v>
      </c>
      <c r="T1162" t="s">
        <v>4338</v>
      </c>
      <c r="U1162" s="75">
        <v>13000</v>
      </c>
      <c r="V1162">
        <v>1.89</v>
      </c>
      <c r="W1162">
        <v>24570</v>
      </c>
      <c r="AH1162" s="16"/>
      <c r="AI1162" t="s">
        <v>1375</v>
      </c>
    </row>
    <row r="1163" spans="1:35" x14ac:dyDescent="0.25">
      <c r="A1163" t="s">
        <v>4702</v>
      </c>
      <c r="B1163" s="1">
        <v>14</v>
      </c>
      <c r="C1163" t="s">
        <v>4340</v>
      </c>
      <c r="D1163">
        <v>14821117</v>
      </c>
      <c r="E1163" t="s">
        <v>4445</v>
      </c>
      <c r="F1163" t="s">
        <v>1363</v>
      </c>
      <c r="G1163" t="s">
        <v>1391</v>
      </c>
      <c r="H1163" s="3" t="s">
        <v>3571</v>
      </c>
      <c r="I1163">
        <v>2021</v>
      </c>
      <c r="J1163" s="15" t="s">
        <v>4065</v>
      </c>
      <c r="K1163">
        <v>2021</v>
      </c>
      <c r="L1163" t="s">
        <v>1367</v>
      </c>
      <c r="M1163" t="s">
        <v>273</v>
      </c>
      <c r="N1163" t="s">
        <v>4343</v>
      </c>
      <c r="O1163" t="s">
        <v>1370</v>
      </c>
      <c r="P1163" t="s">
        <v>4266</v>
      </c>
      <c r="Q1163">
        <f t="shared" si="31"/>
        <v>43400</v>
      </c>
      <c r="R1163" t="s">
        <v>1871</v>
      </c>
      <c r="S1163" t="s">
        <v>1872</v>
      </c>
      <c r="T1163" t="s">
        <v>4344</v>
      </c>
      <c r="U1163" s="75">
        <v>43400</v>
      </c>
      <c r="V1163">
        <v>1.89</v>
      </c>
      <c r="W1163">
        <v>82026</v>
      </c>
      <c r="AH1163" s="16"/>
      <c r="AI1163" t="s">
        <v>1375</v>
      </c>
    </row>
    <row r="1164" spans="1:35" x14ac:dyDescent="0.25">
      <c r="A1164" t="s">
        <v>4703</v>
      </c>
      <c r="B1164" s="1">
        <v>14</v>
      </c>
      <c r="C1164" t="s">
        <v>290</v>
      </c>
      <c r="D1164">
        <v>10474528</v>
      </c>
      <c r="E1164" t="s">
        <v>4704</v>
      </c>
      <c r="F1164" t="s">
        <v>1363</v>
      </c>
      <c r="G1164" t="s">
        <v>1391</v>
      </c>
      <c r="H1164" s="3" t="s">
        <v>1578</v>
      </c>
      <c r="I1164">
        <v>2019</v>
      </c>
      <c r="J1164" s="15" t="s">
        <v>2576</v>
      </c>
      <c r="K1164">
        <v>2019</v>
      </c>
      <c r="L1164" t="s">
        <v>1394</v>
      </c>
      <c r="M1164" t="s">
        <v>4349</v>
      </c>
      <c r="N1164" t="s">
        <v>4666</v>
      </c>
      <c r="O1164" t="s">
        <v>1388</v>
      </c>
      <c r="P1164" t="s">
        <v>133</v>
      </c>
      <c r="Q1164">
        <f t="shared" si="31"/>
        <v>357030</v>
      </c>
      <c r="R1164" t="s">
        <v>1871</v>
      </c>
      <c r="S1164" t="s">
        <v>1872</v>
      </c>
      <c r="T1164" t="s">
        <v>4705</v>
      </c>
      <c r="U1164" s="75">
        <v>357030</v>
      </c>
      <c r="V1164">
        <v>1.89</v>
      </c>
      <c r="W1164">
        <v>674786.7</v>
      </c>
      <c r="AH1164" s="16"/>
      <c r="AI1164" t="s">
        <v>1375</v>
      </c>
    </row>
    <row r="1165" spans="1:35" x14ac:dyDescent="0.25">
      <c r="A1165" t="s">
        <v>4706</v>
      </c>
      <c r="B1165" s="1">
        <v>14</v>
      </c>
      <c r="C1165" t="s">
        <v>290</v>
      </c>
      <c r="D1165">
        <v>10412077</v>
      </c>
      <c r="E1165" t="s">
        <v>4707</v>
      </c>
      <c r="F1165" t="s">
        <v>1363</v>
      </c>
      <c r="G1165" t="s">
        <v>1391</v>
      </c>
      <c r="H1165" s="3" t="s">
        <v>2564</v>
      </c>
      <c r="I1165">
        <v>2019</v>
      </c>
      <c r="J1165" s="15" t="s">
        <v>2565</v>
      </c>
      <c r="K1165">
        <v>2019</v>
      </c>
      <c r="L1165" t="s">
        <v>1394</v>
      </c>
      <c r="M1165" t="s">
        <v>4707</v>
      </c>
      <c r="N1165" t="s">
        <v>4707</v>
      </c>
      <c r="O1165" t="s">
        <v>1388</v>
      </c>
      <c r="P1165" t="s">
        <v>4226</v>
      </c>
      <c r="Q1165">
        <f t="shared" si="31"/>
        <v>1700</v>
      </c>
      <c r="R1165" t="s">
        <v>1871</v>
      </c>
      <c r="S1165" t="s">
        <v>1872</v>
      </c>
      <c r="T1165" t="s">
        <v>4338</v>
      </c>
      <c r="U1165" s="75">
        <v>1700</v>
      </c>
      <c r="V1165">
        <v>1.89</v>
      </c>
      <c r="W1165">
        <v>3213</v>
      </c>
      <c r="AH1165" s="16"/>
      <c r="AI1165" t="s">
        <v>1375</v>
      </c>
    </row>
    <row r="1166" spans="1:35" x14ac:dyDescent="0.25">
      <c r="A1166" t="s">
        <v>4708</v>
      </c>
      <c r="B1166" s="1">
        <v>14</v>
      </c>
      <c r="C1166" t="s">
        <v>290</v>
      </c>
      <c r="D1166">
        <v>10559396</v>
      </c>
      <c r="E1166" t="s">
        <v>4592</v>
      </c>
      <c r="F1166" t="s">
        <v>1363</v>
      </c>
      <c r="G1166" t="s">
        <v>1391</v>
      </c>
      <c r="H1166" s="3" t="s">
        <v>2580</v>
      </c>
      <c r="I1166">
        <v>2019</v>
      </c>
      <c r="J1166" s="15" t="s">
        <v>4709</v>
      </c>
      <c r="K1166">
        <v>2019</v>
      </c>
      <c r="L1166" t="s">
        <v>1394</v>
      </c>
      <c r="M1166" t="s">
        <v>4341</v>
      </c>
      <c r="N1166" t="s">
        <v>4341</v>
      </c>
      <c r="O1166" t="s">
        <v>1388</v>
      </c>
      <c r="P1166" t="s">
        <v>4710</v>
      </c>
      <c r="Q1166">
        <f t="shared" si="31"/>
        <v>47500</v>
      </c>
      <c r="R1166" t="s">
        <v>1871</v>
      </c>
      <c r="S1166" t="s">
        <v>1872</v>
      </c>
      <c r="T1166" t="s">
        <v>4338</v>
      </c>
      <c r="U1166" s="75">
        <v>47500</v>
      </c>
      <c r="V1166">
        <v>1.89</v>
      </c>
      <c r="W1166">
        <v>89775</v>
      </c>
      <c r="AH1166" s="16"/>
      <c r="AI1166" t="s">
        <v>1375</v>
      </c>
    </row>
    <row r="1167" spans="1:35" x14ac:dyDescent="0.25">
      <c r="A1167" t="s">
        <v>4711</v>
      </c>
      <c r="B1167" s="1">
        <v>14</v>
      </c>
      <c r="C1167" t="s">
        <v>290</v>
      </c>
      <c r="D1167">
        <v>11772719</v>
      </c>
      <c r="E1167" t="s">
        <v>4704</v>
      </c>
      <c r="F1167" t="s">
        <v>1363</v>
      </c>
      <c r="G1167" t="s">
        <v>1391</v>
      </c>
      <c r="H1167" s="3" t="s">
        <v>1604</v>
      </c>
      <c r="I1167">
        <v>2020</v>
      </c>
      <c r="J1167" s="15" t="s">
        <v>1605</v>
      </c>
      <c r="K1167">
        <v>2020</v>
      </c>
      <c r="L1167" t="s">
        <v>1394</v>
      </c>
      <c r="M1167" t="s">
        <v>273</v>
      </c>
      <c r="N1167" t="s">
        <v>4622</v>
      </c>
      <c r="O1167" t="s">
        <v>1388</v>
      </c>
      <c r="P1167" t="s">
        <v>4266</v>
      </c>
      <c r="Q1167">
        <f t="shared" si="31"/>
        <v>202630</v>
      </c>
      <c r="R1167" t="s">
        <v>1871</v>
      </c>
      <c r="S1167" t="s">
        <v>1872</v>
      </c>
      <c r="T1167" t="s">
        <v>4360</v>
      </c>
      <c r="U1167" s="75">
        <v>202630</v>
      </c>
      <c r="V1167">
        <v>1.89</v>
      </c>
      <c r="W1167">
        <v>382970.7</v>
      </c>
      <c r="AH1167" s="16"/>
      <c r="AI1167" t="s">
        <v>1375</v>
      </c>
    </row>
    <row r="1168" spans="1:35" x14ac:dyDescent="0.25">
      <c r="A1168" t="s">
        <v>4712</v>
      </c>
      <c r="B1168" s="1">
        <v>14</v>
      </c>
      <c r="C1168" t="s">
        <v>4340</v>
      </c>
      <c r="D1168">
        <v>11557311</v>
      </c>
      <c r="E1168" t="s">
        <v>4713</v>
      </c>
      <c r="F1168" t="s">
        <v>1363</v>
      </c>
      <c r="G1168" t="s">
        <v>1391</v>
      </c>
      <c r="H1168" s="3" t="s">
        <v>4714</v>
      </c>
      <c r="I1168">
        <v>2019</v>
      </c>
      <c r="J1168" s="15" t="s">
        <v>2555</v>
      </c>
      <c r="K1168">
        <v>2019</v>
      </c>
      <c r="L1168" t="s">
        <v>1394</v>
      </c>
      <c r="M1168" t="s">
        <v>273</v>
      </c>
      <c r="N1168" t="s">
        <v>4341</v>
      </c>
      <c r="O1168" t="s">
        <v>1388</v>
      </c>
      <c r="P1168" t="s">
        <v>133</v>
      </c>
      <c r="Q1168">
        <f t="shared" si="31"/>
        <v>2450</v>
      </c>
      <c r="R1168" t="s">
        <v>1871</v>
      </c>
      <c r="S1168" t="s">
        <v>1872</v>
      </c>
      <c r="T1168" t="s">
        <v>4351</v>
      </c>
      <c r="U1168" s="75">
        <v>2450</v>
      </c>
      <c r="V1168">
        <v>1.89</v>
      </c>
      <c r="W1168">
        <v>4630.5</v>
      </c>
      <c r="AH1168" s="16"/>
      <c r="AI1168" t="s">
        <v>1375</v>
      </c>
    </row>
    <row r="1169" spans="1:35" x14ac:dyDescent="0.25">
      <c r="A1169" t="s">
        <v>4715</v>
      </c>
      <c r="B1169" s="1">
        <v>14</v>
      </c>
      <c r="C1169" t="s">
        <v>4340</v>
      </c>
      <c r="D1169">
        <v>11147970</v>
      </c>
      <c r="E1169" t="s">
        <v>4707</v>
      </c>
      <c r="F1169" t="s">
        <v>1363</v>
      </c>
      <c r="G1169" t="s">
        <v>1391</v>
      </c>
      <c r="H1169" s="3" t="s">
        <v>1640</v>
      </c>
      <c r="I1169">
        <v>2019</v>
      </c>
      <c r="J1169" s="15" t="s">
        <v>1641</v>
      </c>
      <c r="K1169">
        <v>2019</v>
      </c>
      <c r="L1169" t="s">
        <v>1394</v>
      </c>
      <c r="M1169" t="s">
        <v>4707</v>
      </c>
      <c r="N1169" t="s">
        <v>4707</v>
      </c>
      <c r="O1169" t="s">
        <v>1388</v>
      </c>
      <c r="P1169" t="s">
        <v>4226</v>
      </c>
      <c r="Q1169">
        <f t="shared" si="31"/>
        <v>2760</v>
      </c>
      <c r="R1169" t="s">
        <v>1871</v>
      </c>
      <c r="S1169" t="s">
        <v>1872</v>
      </c>
      <c r="T1169" t="s">
        <v>4351</v>
      </c>
      <c r="U1169" s="75">
        <v>2760</v>
      </c>
      <c r="V1169">
        <v>1.89</v>
      </c>
      <c r="W1169">
        <v>5216.3999999999996</v>
      </c>
      <c r="AH1169" s="16"/>
      <c r="AI1169" t="s">
        <v>1375</v>
      </c>
    </row>
    <row r="1170" spans="1:35" x14ac:dyDescent="0.25">
      <c r="A1170" t="s">
        <v>4716</v>
      </c>
      <c r="B1170" s="1">
        <v>14</v>
      </c>
      <c r="C1170" t="s">
        <v>4340</v>
      </c>
      <c r="D1170">
        <v>11782331</v>
      </c>
      <c r="E1170" t="s">
        <v>4717</v>
      </c>
      <c r="F1170" t="s">
        <v>1363</v>
      </c>
      <c r="G1170" t="s">
        <v>1391</v>
      </c>
      <c r="H1170" s="3" t="s">
        <v>1604</v>
      </c>
      <c r="I1170">
        <v>2020</v>
      </c>
      <c r="J1170" s="15" t="s">
        <v>1614</v>
      </c>
      <c r="K1170">
        <v>2020</v>
      </c>
      <c r="L1170" t="s">
        <v>1394</v>
      </c>
      <c r="M1170" t="s">
        <v>273</v>
      </c>
      <c r="N1170" t="s">
        <v>4718</v>
      </c>
      <c r="O1170" t="s">
        <v>1388</v>
      </c>
      <c r="P1170" t="s">
        <v>4266</v>
      </c>
      <c r="Q1170">
        <f t="shared" si="31"/>
        <v>66411</v>
      </c>
      <c r="R1170" t="s">
        <v>1871</v>
      </c>
      <c r="S1170" t="s">
        <v>1872</v>
      </c>
      <c r="T1170" t="s">
        <v>4351</v>
      </c>
      <c r="U1170" s="75">
        <v>66411</v>
      </c>
      <c r="V1170">
        <v>1.89</v>
      </c>
      <c r="W1170">
        <v>125516.79</v>
      </c>
      <c r="AH1170" s="16"/>
      <c r="AI1170" t="s">
        <v>1375</v>
      </c>
    </row>
    <row r="1171" spans="1:35" x14ac:dyDescent="0.25">
      <c r="A1171" t="s">
        <v>4719</v>
      </c>
      <c r="B1171" s="1">
        <v>14</v>
      </c>
      <c r="C1171" t="s">
        <v>290</v>
      </c>
      <c r="D1171">
        <v>10317600</v>
      </c>
      <c r="E1171" t="s">
        <v>4720</v>
      </c>
      <c r="F1171" t="s">
        <v>1363</v>
      </c>
      <c r="G1171" t="s">
        <v>1391</v>
      </c>
      <c r="H1171" s="3" t="s">
        <v>1555</v>
      </c>
      <c r="I1171">
        <v>2019</v>
      </c>
      <c r="J1171" s="15" t="s">
        <v>1556</v>
      </c>
      <c r="K1171">
        <v>2019</v>
      </c>
      <c r="L1171" t="s">
        <v>1394</v>
      </c>
      <c r="M1171" t="s">
        <v>273</v>
      </c>
      <c r="N1171" t="s">
        <v>4718</v>
      </c>
      <c r="O1171" t="s">
        <v>1388</v>
      </c>
      <c r="P1171" t="s">
        <v>4266</v>
      </c>
      <c r="Q1171">
        <f t="shared" si="31"/>
        <v>29595</v>
      </c>
      <c r="R1171" t="s">
        <v>1871</v>
      </c>
      <c r="S1171" t="s">
        <v>1872</v>
      </c>
      <c r="T1171" t="s">
        <v>4338</v>
      </c>
      <c r="U1171" s="75">
        <v>29595</v>
      </c>
      <c r="V1171">
        <v>1.89</v>
      </c>
      <c r="W1171">
        <v>55934.55</v>
      </c>
      <c r="AH1171" s="16"/>
      <c r="AI1171" t="s">
        <v>1375</v>
      </c>
    </row>
    <row r="1172" spans="1:35" x14ac:dyDescent="0.25">
      <c r="A1172" t="s">
        <v>4721</v>
      </c>
      <c r="B1172" s="1">
        <v>14</v>
      </c>
      <c r="C1172" t="s">
        <v>4340</v>
      </c>
      <c r="D1172">
        <v>11067985</v>
      </c>
      <c r="E1172" t="s">
        <v>4722</v>
      </c>
      <c r="F1172" t="s">
        <v>1363</v>
      </c>
      <c r="G1172" t="s">
        <v>1391</v>
      </c>
      <c r="H1172" s="3" t="s">
        <v>4723</v>
      </c>
      <c r="I1172">
        <v>2019</v>
      </c>
      <c r="J1172" s="15" t="s">
        <v>1584</v>
      </c>
      <c r="K1172">
        <v>2019</v>
      </c>
      <c r="L1172" t="s">
        <v>1394</v>
      </c>
      <c r="M1172" t="s">
        <v>4341</v>
      </c>
      <c r="N1172" t="s">
        <v>4662</v>
      </c>
      <c r="O1172" t="s">
        <v>1388</v>
      </c>
      <c r="P1172" t="s">
        <v>133</v>
      </c>
      <c r="Q1172">
        <f t="shared" si="31"/>
        <v>168360</v>
      </c>
      <c r="R1172" t="s">
        <v>1871</v>
      </c>
      <c r="S1172" t="s">
        <v>1872</v>
      </c>
      <c r="T1172" t="s">
        <v>4351</v>
      </c>
      <c r="U1172" s="75">
        <v>168360</v>
      </c>
      <c r="V1172">
        <v>1.89</v>
      </c>
      <c r="W1172">
        <v>318200.40000000002</v>
      </c>
      <c r="AH1172" s="16"/>
      <c r="AI1172" t="s">
        <v>1375</v>
      </c>
    </row>
    <row r="1173" spans="1:35" x14ac:dyDescent="0.25">
      <c r="A1173" t="s">
        <v>4724</v>
      </c>
      <c r="B1173" s="1">
        <v>14</v>
      </c>
      <c r="C1173" t="s">
        <v>290</v>
      </c>
      <c r="D1173">
        <v>10334173</v>
      </c>
      <c r="E1173" t="s">
        <v>4725</v>
      </c>
      <c r="F1173" t="s">
        <v>1363</v>
      </c>
      <c r="G1173" t="s">
        <v>1391</v>
      </c>
      <c r="H1173" s="3" t="s">
        <v>4726</v>
      </c>
      <c r="I1173">
        <v>2019</v>
      </c>
      <c r="J1173" s="15" t="s">
        <v>4727</v>
      </c>
      <c r="K1173">
        <v>2019</v>
      </c>
      <c r="L1173" t="s">
        <v>1394</v>
      </c>
      <c r="M1173" t="s">
        <v>273</v>
      </c>
      <c r="N1173" t="s">
        <v>4718</v>
      </c>
      <c r="O1173" t="s">
        <v>1388</v>
      </c>
      <c r="P1173" t="s">
        <v>4266</v>
      </c>
      <c r="Q1173">
        <f t="shared" si="31"/>
        <v>5010</v>
      </c>
      <c r="R1173" t="s">
        <v>1871</v>
      </c>
      <c r="S1173" t="s">
        <v>1872</v>
      </c>
      <c r="T1173" t="s">
        <v>4338</v>
      </c>
      <c r="U1173" s="75">
        <v>5010</v>
      </c>
      <c r="V1173">
        <v>1.89</v>
      </c>
      <c r="W1173">
        <v>9468.9</v>
      </c>
      <c r="AH1173" s="16"/>
      <c r="AI1173" t="s">
        <v>1375</v>
      </c>
    </row>
    <row r="1174" spans="1:35" x14ac:dyDescent="0.25">
      <c r="A1174" t="s">
        <v>4728</v>
      </c>
      <c r="B1174" s="1">
        <v>14</v>
      </c>
      <c r="C1174" t="s">
        <v>290</v>
      </c>
      <c r="D1174">
        <v>11972645</v>
      </c>
      <c r="E1174" t="s">
        <v>4729</v>
      </c>
      <c r="F1174" t="s">
        <v>1363</v>
      </c>
      <c r="G1174" t="s">
        <v>1391</v>
      </c>
      <c r="H1174" s="3" t="s">
        <v>1406</v>
      </c>
      <c r="I1174">
        <v>2020</v>
      </c>
      <c r="J1174" s="15" t="s">
        <v>4730</v>
      </c>
      <c r="K1174">
        <v>2020</v>
      </c>
      <c r="L1174" t="s">
        <v>1394</v>
      </c>
      <c r="M1174" t="s">
        <v>273</v>
      </c>
      <c r="N1174" t="s">
        <v>4718</v>
      </c>
      <c r="O1174" t="s">
        <v>1408</v>
      </c>
      <c r="P1174" t="s">
        <v>4266</v>
      </c>
      <c r="Q1174">
        <f t="shared" si="31"/>
        <v>45000</v>
      </c>
      <c r="R1174" t="s">
        <v>1871</v>
      </c>
      <c r="S1174" t="s">
        <v>1872</v>
      </c>
      <c r="T1174" t="s">
        <v>4338</v>
      </c>
      <c r="U1174" s="75">
        <v>45000</v>
      </c>
      <c r="V1174">
        <v>1.89</v>
      </c>
      <c r="W1174">
        <v>85050</v>
      </c>
      <c r="AH1174" s="16"/>
      <c r="AI1174" t="s">
        <v>1375</v>
      </c>
    </row>
    <row r="1175" spans="1:35" x14ac:dyDescent="0.25">
      <c r="A1175" t="s">
        <v>4731</v>
      </c>
      <c r="B1175" s="1">
        <v>14</v>
      </c>
      <c r="C1175" t="s">
        <v>290</v>
      </c>
      <c r="D1175">
        <v>18496784</v>
      </c>
      <c r="E1175" t="s">
        <v>4732</v>
      </c>
      <c r="F1175" t="s">
        <v>1363</v>
      </c>
      <c r="G1175" t="s">
        <v>1391</v>
      </c>
      <c r="H1175" s="3" t="s">
        <v>4733</v>
      </c>
      <c r="I1175">
        <v>2022</v>
      </c>
      <c r="J1175" s="15" t="s">
        <v>4004</v>
      </c>
      <c r="K1175">
        <v>2022</v>
      </c>
      <c r="L1175" t="s">
        <v>1367</v>
      </c>
      <c r="M1175" t="s">
        <v>273</v>
      </c>
      <c r="N1175" t="s">
        <v>4343</v>
      </c>
      <c r="O1175" t="s">
        <v>1388</v>
      </c>
      <c r="P1175" t="s">
        <v>4266</v>
      </c>
      <c r="Q1175">
        <f t="shared" si="31"/>
        <v>47600</v>
      </c>
      <c r="R1175" t="s">
        <v>1871</v>
      </c>
      <c r="S1175" t="s">
        <v>1872</v>
      </c>
      <c r="T1175" t="s">
        <v>4360</v>
      </c>
      <c r="U1175" s="75">
        <v>47600</v>
      </c>
      <c r="V1175">
        <v>1.89</v>
      </c>
      <c r="W1175">
        <v>89964</v>
      </c>
      <c r="AH1175" s="16"/>
      <c r="AI1175" t="s">
        <v>1375</v>
      </c>
    </row>
    <row r="1176" spans="1:35" x14ac:dyDescent="0.25">
      <c r="A1176" t="s">
        <v>4734</v>
      </c>
      <c r="B1176" s="1">
        <v>14</v>
      </c>
      <c r="C1176" t="s">
        <v>4340</v>
      </c>
      <c r="D1176">
        <v>11177624</v>
      </c>
      <c r="E1176" t="s">
        <v>4735</v>
      </c>
      <c r="F1176" t="s">
        <v>1363</v>
      </c>
      <c r="G1176" t="s">
        <v>1391</v>
      </c>
      <c r="H1176" s="3" t="s">
        <v>1640</v>
      </c>
      <c r="I1176">
        <v>2019</v>
      </c>
      <c r="J1176" s="15" t="s">
        <v>4362</v>
      </c>
      <c r="K1176">
        <v>2019</v>
      </c>
      <c r="L1176" t="s">
        <v>1394</v>
      </c>
      <c r="M1176" t="s">
        <v>273</v>
      </c>
      <c r="N1176" t="s">
        <v>4736</v>
      </c>
      <c r="O1176" t="s">
        <v>1388</v>
      </c>
      <c r="P1176" t="s">
        <v>4409</v>
      </c>
      <c r="Q1176">
        <f t="shared" si="31"/>
        <v>26424</v>
      </c>
      <c r="R1176" t="s">
        <v>1871</v>
      </c>
      <c r="S1176" t="s">
        <v>1872</v>
      </c>
      <c r="T1176" t="s">
        <v>4351</v>
      </c>
      <c r="U1176" s="75">
        <v>26424</v>
      </c>
      <c r="V1176">
        <v>1.89</v>
      </c>
      <c r="W1176">
        <v>49941.36</v>
      </c>
      <c r="AH1176" s="16"/>
      <c r="AI1176" t="s">
        <v>1375</v>
      </c>
    </row>
    <row r="1177" spans="1:35" x14ac:dyDescent="0.25">
      <c r="A1177" t="s">
        <v>4737</v>
      </c>
      <c r="B1177" s="1">
        <v>14</v>
      </c>
      <c r="C1177" t="s">
        <v>4340</v>
      </c>
      <c r="D1177">
        <v>11992476</v>
      </c>
      <c r="E1177" t="s">
        <v>4738</v>
      </c>
      <c r="F1177" t="s">
        <v>1363</v>
      </c>
      <c r="G1177" t="s">
        <v>1391</v>
      </c>
      <c r="H1177" s="3" t="s">
        <v>4739</v>
      </c>
      <c r="I1177">
        <v>2020</v>
      </c>
      <c r="J1177" s="15" t="s">
        <v>4730</v>
      </c>
      <c r="K1177">
        <v>2020</v>
      </c>
      <c r="L1177" t="s">
        <v>1394</v>
      </c>
      <c r="M1177" t="s">
        <v>273</v>
      </c>
      <c r="N1177" t="s">
        <v>4622</v>
      </c>
      <c r="O1177" t="s">
        <v>1408</v>
      </c>
      <c r="P1177" t="s">
        <v>4266</v>
      </c>
      <c r="Q1177">
        <f t="shared" si="31"/>
        <v>75379</v>
      </c>
      <c r="R1177" t="s">
        <v>1871</v>
      </c>
      <c r="S1177" t="s">
        <v>1872</v>
      </c>
      <c r="T1177" t="s">
        <v>4351</v>
      </c>
      <c r="U1177" s="75">
        <v>75379</v>
      </c>
      <c r="V1177">
        <v>1.89</v>
      </c>
      <c r="W1177">
        <v>142466.31</v>
      </c>
      <c r="AH1177" s="16"/>
      <c r="AI1177" t="s">
        <v>1375</v>
      </c>
    </row>
    <row r="1178" spans="1:35" x14ac:dyDescent="0.25">
      <c r="A1178" t="s">
        <v>4740</v>
      </c>
      <c r="B1178" s="1">
        <v>14</v>
      </c>
      <c r="C1178" t="s">
        <v>4340</v>
      </c>
      <c r="D1178">
        <v>11714662</v>
      </c>
      <c r="E1178" t="s">
        <v>4741</v>
      </c>
      <c r="F1178" t="s">
        <v>1363</v>
      </c>
      <c r="G1178" t="s">
        <v>1391</v>
      </c>
      <c r="H1178" s="3" t="s">
        <v>4742</v>
      </c>
      <c r="I1178">
        <v>2019</v>
      </c>
      <c r="J1178" s="15" t="s">
        <v>4743</v>
      </c>
      <c r="K1178">
        <v>2019</v>
      </c>
      <c r="L1178" t="s">
        <v>1394</v>
      </c>
      <c r="M1178" t="s">
        <v>273</v>
      </c>
      <c r="N1178" t="s">
        <v>4718</v>
      </c>
      <c r="O1178" t="s">
        <v>1388</v>
      </c>
      <c r="P1178" t="s">
        <v>4266</v>
      </c>
      <c r="Q1178">
        <f t="shared" si="31"/>
        <v>4140</v>
      </c>
      <c r="R1178" t="s">
        <v>1871</v>
      </c>
      <c r="S1178" t="s">
        <v>1872</v>
      </c>
      <c r="T1178" t="s">
        <v>4351</v>
      </c>
      <c r="U1178" s="75">
        <v>4140</v>
      </c>
      <c r="V1178">
        <v>1.89</v>
      </c>
      <c r="W1178">
        <v>7824.6</v>
      </c>
      <c r="AH1178" s="16"/>
      <c r="AI1178" t="s">
        <v>1375</v>
      </c>
    </row>
    <row r="1179" spans="1:35" x14ac:dyDescent="0.25">
      <c r="A1179" t="s">
        <v>4744</v>
      </c>
      <c r="B1179" s="1">
        <v>14</v>
      </c>
      <c r="C1179" t="s">
        <v>4340</v>
      </c>
      <c r="D1179">
        <v>11116358</v>
      </c>
      <c r="E1179" t="s">
        <v>4745</v>
      </c>
      <c r="F1179" t="s">
        <v>1363</v>
      </c>
      <c r="G1179" t="s">
        <v>1391</v>
      </c>
      <c r="H1179" s="3" t="s">
        <v>1585</v>
      </c>
      <c r="I1179">
        <v>2019</v>
      </c>
      <c r="J1179" s="15" t="s">
        <v>3511</v>
      </c>
      <c r="K1179">
        <v>2019</v>
      </c>
      <c r="L1179" t="s">
        <v>1394</v>
      </c>
      <c r="M1179" t="s">
        <v>4745</v>
      </c>
      <c r="N1179" t="s">
        <v>4746</v>
      </c>
      <c r="O1179" t="s">
        <v>1388</v>
      </c>
      <c r="P1179" t="s">
        <v>133</v>
      </c>
      <c r="Q1179">
        <f t="shared" si="31"/>
        <v>66635</v>
      </c>
      <c r="R1179" t="s">
        <v>1871</v>
      </c>
      <c r="S1179" t="s">
        <v>1872</v>
      </c>
      <c r="T1179" t="s">
        <v>4351</v>
      </c>
      <c r="U1179" s="75">
        <v>66635</v>
      </c>
      <c r="V1179">
        <v>1.89</v>
      </c>
      <c r="W1179">
        <v>125940.15</v>
      </c>
      <c r="AH1179" s="16"/>
      <c r="AI1179" t="s">
        <v>1375</v>
      </c>
    </row>
    <row r="1180" spans="1:35" x14ac:dyDescent="0.25">
      <c r="A1180" t="s">
        <v>4747</v>
      </c>
      <c r="B1180" s="1">
        <v>14</v>
      </c>
      <c r="C1180" t="s">
        <v>4340</v>
      </c>
      <c r="D1180">
        <v>11488115</v>
      </c>
      <c r="E1180" t="s">
        <v>4748</v>
      </c>
      <c r="F1180" t="s">
        <v>1363</v>
      </c>
      <c r="G1180" t="s">
        <v>1391</v>
      </c>
      <c r="H1180" s="3" t="s">
        <v>4749</v>
      </c>
      <c r="I1180">
        <v>2019</v>
      </c>
      <c r="J1180" s="15" t="s">
        <v>4347</v>
      </c>
      <c r="K1180">
        <v>2019</v>
      </c>
      <c r="L1180" t="s">
        <v>1394</v>
      </c>
      <c r="M1180" t="s">
        <v>4341</v>
      </c>
      <c r="N1180" t="s">
        <v>4750</v>
      </c>
      <c r="O1180" t="s">
        <v>1388</v>
      </c>
      <c r="P1180" t="s">
        <v>133</v>
      </c>
      <c r="Q1180">
        <f t="shared" si="31"/>
        <v>30000</v>
      </c>
      <c r="R1180" t="s">
        <v>1871</v>
      </c>
      <c r="S1180" t="s">
        <v>1872</v>
      </c>
      <c r="T1180" t="s">
        <v>4351</v>
      </c>
      <c r="U1180" s="75">
        <v>30000</v>
      </c>
      <c r="V1180">
        <v>1.89</v>
      </c>
      <c r="W1180">
        <v>56700</v>
      </c>
      <c r="AH1180" s="16"/>
      <c r="AI1180" t="s">
        <v>1375</v>
      </c>
    </row>
    <row r="1181" spans="1:35" x14ac:dyDescent="0.25">
      <c r="A1181" t="s">
        <v>4751</v>
      </c>
      <c r="B1181" s="1">
        <v>14</v>
      </c>
      <c r="C1181" t="s">
        <v>290</v>
      </c>
      <c r="D1181">
        <v>11740809</v>
      </c>
      <c r="E1181" t="s">
        <v>4350</v>
      </c>
      <c r="F1181" t="s">
        <v>1363</v>
      </c>
      <c r="G1181" t="s">
        <v>1391</v>
      </c>
      <c r="H1181" s="3" t="s">
        <v>4752</v>
      </c>
      <c r="I1181">
        <v>2020</v>
      </c>
      <c r="J1181" s="15" t="s">
        <v>1618</v>
      </c>
      <c r="K1181">
        <v>2020</v>
      </c>
      <c r="L1181" t="s">
        <v>1394</v>
      </c>
      <c r="M1181" t="s">
        <v>273</v>
      </c>
      <c r="N1181" t="s">
        <v>4622</v>
      </c>
      <c r="O1181" t="s">
        <v>1388</v>
      </c>
      <c r="P1181" t="s">
        <v>4266</v>
      </c>
      <c r="Q1181">
        <f t="shared" si="31"/>
        <v>1800</v>
      </c>
      <c r="R1181" t="s">
        <v>1871</v>
      </c>
      <c r="S1181" t="s">
        <v>1872</v>
      </c>
      <c r="T1181" t="s">
        <v>4338</v>
      </c>
      <c r="U1181" s="75">
        <v>1800</v>
      </c>
      <c r="V1181">
        <v>1.89</v>
      </c>
      <c r="W1181">
        <v>3402</v>
      </c>
      <c r="AH1181" s="16"/>
      <c r="AI1181" t="s">
        <v>1375</v>
      </c>
    </row>
    <row r="1182" spans="1:35" x14ac:dyDescent="0.25">
      <c r="A1182" t="s">
        <v>4753</v>
      </c>
      <c r="B1182" s="1">
        <v>14</v>
      </c>
      <c r="C1182" t="s">
        <v>290</v>
      </c>
      <c r="D1182">
        <v>11750863</v>
      </c>
      <c r="E1182" t="s">
        <v>4754</v>
      </c>
      <c r="F1182" t="s">
        <v>1363</v>
      </c>
      <c r="G1182" t="s">
        <v>1391</v>
      </c>
      <c r="H1182" s="3" t="s">
        <v>4755</v>
      </c>
      <c r="I1182">
        <v>2020</v>
      </c>
      <c r="J1182" s="15" t="s">
        <v>1604</v>
      </c>
      <c r="K1182">
        <v>2020</v>
      </c>
      <c r="L1182" t="s">
        <v>1394</v>
      </c>
      <c r="M1182" t="s">
        <v>273</v>
      </c>
      <c r="N1182" t="s">
        <v>4718</v>
      </c>
      <c r="O1182" t="s">
        <v>1388</v>
      </c>
      <c r="P1182" t="s">
        <v>4266</v>
      </c>
      <c r="Q1182">
        <f t="shared" si="31"/>
        <v>2640</v>
      </c>
      <c r="R1182" t="s">
        <v>1871</v>
      </c>
      <c r="S1182" t="s">
        <v>1872</v>
      </c>
      <c r="T1182" t="s">
        <v>4360</v>
      </c>
      <c r="U1182" s="75">
        <v>2640</v>
      </c>
      <c r="V1182">
        <v>1.89</v>
      </c>
      <c r="W1182">
        <v>4989.6000000000004</v>
      </c>
      <c r="AH1182" s="16"/>
      <c r="AI1182" t="s">
        <v>1375</v>
      </c>
    </row>
    <row r="1183" spans="1:35" x14ac:dyDescent="0.25">
      <c r="A1183" t="s">
        <v>4756</v>
      </c>
      <c r="B1183" s="1">
        <v>14</v>
      </c>
      <c r="C1183" t="s">
        <v>4340</v>
      </c>
      <c r="D1183">
        <v>11519460</v>
      </c>
      <c r="E1183" t="s">
        <v>4757</v>
      </c>
      <c r="F1183" t="s">
        <v>1363</v>
      </c>
      <c r="G1183" t="s">
        <v>1391</v>
      </c>
      <c r="H1183" s="3" t="s">
        <v>1529</v>
      </c>
      <c r="I1183">
        <v>2019</v>
      </c>
      <c r="J1183" s="15" t="s">
        <v>1530</v>
      </c>
      <c r="K1183">
        <v>2019</v>
      </c>
      <c r="L1183" t="s">
        <v>1394</v>
      </c>
      <c r="M1183" t="s">
        <v>4350</v>
      </c>
      <c r="N1183" t="s">
        <v>4758</v>
      </c>
      <c r="O1183" t="s">
        <v>1388</v>
      </c>
      <c r="P1183" t="s">
        <v>133</v>
      </c>
      <c r="Q1183">
        <f t="shared" si="31"/>
        <v>40918</v>
      </c>
      <c r="R1183" t="s">
        <v>1871</v>
      </c>
      <c r="S1183" t="s">
        <v>1872</v>
      </c>
      <c r="T1183" t="s">
        <v>4351</v>
      </c>
      <c r="U1183" s="75">
        <v>40918</v>
      </c>
      <c r="V1183">
        <v>1.89</v>
      </c>
      <c r="W1183">
        <v>77335.02</v>
      </c>
      <c r="AH1183" s="16"/>
      <c r="AI1183" t="s">
        <v>1375</v>
      </c>
    </row>
    <row r="1184" spans="1:35" x14ac:dyDescent="0.25">
      <c r="A1184" t="s">
        <v>4759</v>
      </c>
      <c r="B1184" s="1">
        <v>14</v>
      </c>
      <c r="C1184" t="s">
        <v>4340</v>
      </c>
      <c r="D1184">
        <v>11529385</v>
      </c>
      <c r="E1184" t="s">
        <v>4760</v>
      </c>
      <c r="F1184" t="s">
        <v>1363</v>
      </c>
      <c r="G1184" t="s">
        <v>1391</v>
      </c>
      <c r="H1184" s="3" t="s">
        <v>4348</v>
      </c>
      <c r="I1184">
        <v>2019</v>
      </c>
      <c r="J1184" s="15" t="s">
        <v>4761</v>
      </c>
      <c r="K1184">
        <v>2019</v>
      </c>
      <c r="L1184" t="s">
        <v>1394</v>
      </c>
      <c r="M1184" t="s">
        <v>4686</v>
      </c>
      <c r="N1184" t="s">
        <v>2541</v>
      </c>
      <c r="O1184" t="s">
        <v>1388</v>
      </c>
      <c r="P1184" t="s">
        <v>4226</v>
      </c>
      <c r="Q1184">
        <f t="shared" si="31"/>
        <v>40918</v>
      </c>
      <c r="R1184" t="s">
        <v>1871</v>
      </c>
      <c r="S1184" t="s">
        <v>1872</v>
      </c>
      <c r="T1184" t="s">
        <v>4351</v>
      </c>
      <c r="U1184" s="75">
        <v>40918</v>
      </c>
      <c r="V1184">
        <v>1.89</v>
      </c>
      <c r="W1184">
        <v>77335.02</v>
      </c>
      <c r="AH1184" s="16"/>
      <c r="AI1184" t="s">
        <v>1375</v>
      </c>
    </row>
    <row r="1185" spans="1:35" x14ac:dyDescent="0.25">
      <c r="A1185" t="s">
        <v>4762</v>
      </c>
      <c r="B1185" s="1">
        <v>14</v>
      </c>
      <c r="C1185" t="s">
        <v>290</v>
      </c>
      <c r="D1185">
        <v>14896699</v>
      </c>
      <c r="E1185" t="s">
        <v>4578</v>
      </c>
      <c r="F1185" t="s">
        <v>1363</v>
      </c>
      <c r="G1185" t="s">
        <v>1391</v>
      </c>
      <c r="H1185" s="3" t="s">
        <v>4763</v>
      </c>
      <c r="I1185">
        <v>2021</v>
      </c>
      <c r="J1185" s="15" t="s">
        <v>4764</v>
      </c>
      <c r="K1185">
        <v>2021</v>
      </c>
      <c r="L1185" t="s">
        <v>1367</v>
      </c>
      <c r="M1185" t="s">
        <v>4578</v>
      </c>
      <c r="N1185" t="s">
        <v>4578</v>
      </c>
      <c r="O1185" t="s">
        <v>1370</v>
      </c>
      <c r="P1185" t="s">
        <v>133</v>
      </c>
      <c r="Q1185">
        <f t="shared" si="31"/>
        <v>27090</v>
      </c>
      <c r="R1185" t="s">
        <v>1871</v>
      </c>
      <c r="S1185" t="s">
        <v>1872</v>
      </c>
      <c r="T1185" t="s">
        <v>4360</v>
      </c>
      <c r="U1185" s="75">
        <v>27090</v>
      </c>
      <c r="V1185">
        <v>1.89</v>
      </c>
      <c r="W1185">
        <v>51200.1</v>
      </c>
      <c r="AH1185" s="16"/>
      <c r="AI1185" t="s">
        <v>1375</v>
      </c>
    </row>
    <row r="1186" spans="1:35" x14ac:dyDescent="0.25">
      <c r="A1186" t="s">
        <v>4765</v>
      </c>
      <c r="B1186" s="1">
        <v>14</v>
      </c>
      <c r="C1186" t="s">
        <v>4340</v>
      </c>
      <c r="D1186">
        <v>14906643</v>
      </c>
      <c r="E1186" t="s">
        <v>4686</v>
      </c>
      <c r="F1186" t="s">
        <v>1363</v>
      </c>
      <c r="G1186" t="s">
        <v>1391</v>
      </c>
      <c r="H1186" s="3" t="s">
        <v>2033</v>
      </c>
      <c r="I1186">
        <v>2021</v>
      </c>
      <c r="J1186" s="15" t="s">
        <v>2034</v>
      </c>
      <c r="K1186">
        <v>2021</v>
      </c>
      <c r="L1186" t="s">
        <v>1367</v>
      </c>
      <c r="M1186" t="s">
        <v>273</v>
      </c>
      <c r="N1186" t="s">
        <v>4389</v>
      </c>
      <c r="O1186" t="s">
        <v>1370</v>
      </c>
      <c r="P1186" t="s">
        <v>4266</v>
      </c>
      <c r="Q1186">
        <f t="shared" si="31"/>
        <v>47420</v>
      </c>
      <c r="R1186" t="s">
        <v>1871</v>
      </c>
      <c r="S1186" t="s">
        <v>1872</v>
      </c>
      <c r="T1186" t="s">
        <v>4344</v>
      </c>
      <c r="U1186" s="75">
        <v>47420</v>
      </c>
      <c r="V1186">
        <v>1.89</v>
      </c>
      <c r="W1186">
        <v>89623.8</v>
      </c>
      <c r="AH1186" s="16"/>
      <c r="AI1186" t="s">
        <v>1375</v>
      </c>
    </row>
    <row r="1187" spans="1:35" x14ac:dyDescent="0.25">
      <c r="A1187" t="s">
        <v>4766</v>
      </c>
      <c r="B1187" s="1">
        <v>14</v>
      </c>
      <c r="C1187" t="s">
        <v>4340</v>
      </c>
      <c r="D1187">
        <v>14887029</v>
      </c>
      <c r="E1187" t="s">
        <v>4767</v>
      </c>
      <c r="F1187" t="s">
        <v>1363</v>
      </c>
      <c r="G1187" t="s">
        <v>1391</v>
      </c>
      <c r="H1187" s="3" t="s">
        <v>4768</v>
      </c>
      <c r="I1187">
        <v>2021</v>
      </c>
      <c r="J1187" s="15" t="s">
        <v>4764</v>
      </c>
      <c r="K1187">
        <v>2021</v>
      </c>
      <c r="L1187" t="s">
        <v>1367</v>
      </c>
      <c r="M1187" t="s">
        <v>273</v>
      </c>
      <c r="N1187" t="s">
        <v>4389</v>
      </c>
      <c r="O1187" t="s">
        <v>1370</v>
      </c>
      <c r="P1187" t="s">
        <v>4266</v>
      </c>
      <c r="Q1187">
        <f t="shared" si="31"/>
        <v>47580</v>
      </c>
      <c r="R1187" t="s">
        <v>4403</v>
      </c>
      <c r="S1187" t="s">
        <v>4404</v>
      </c>
      <c r="T1187" t="s">
        <v>4405</v>
      </c>
      <c r="U1187" s="75">
        <v>47580</v>
      </c>
      <c r="V1187">
        <v>1.89</v>
      </c>
      <c r="W1187">
        <v>89926.2</v>
      </c>
      <c r="AH1187" s="16"/>
      <c r="AI1187" t="s">
        <v>1375</v>
      </c>
    </row>
    <row r="1188" spans="1:35" x14ac:dyDescent="0.25">
      <c r="A1188" t="s">
        <v>4769</v>
      </c>
      <c r="B1188" s="1">
        <v>14</v>
      </c>
      <c r="C1188" t="s">
        <v>4340</v>
      </c>
      <c r="D1188">
        <v>14887029</v>
      </c>
      <c r="E1188" t="s">
        <v>4767</v>
      </c>
      <c r="F1188" t="s">
        <v>1363</v>
      </c>
      <c r="G1188" t="s">
        <v>1391</v>
      </c>
      <c r="H1188" s="3" t="s">
        <v>4768</v>
      </c>
      <c r="I1188">
        <v>2021</v>
      </c>
      <c r="J1188" s="15" t="s">
        <v>4764</v>
      </c>
      <c r="K1188">
        <v>2021</v>
      </c>
      <c r="L1188" t="s">
        <v>1367</v>
      </c>
      <c r="M1188" t="s">
        <v>273</v>
      </c>
      <c r="N1188" t="s">
        <v>4389</v>
      </c>
      <c r="O1188" t="s">
        <v>1370</v>
      </c>
      <c r="P1188" t="s">
        <v>4266</v>
      </c>
      <c r="Q1188">
        <f t="shared" si="31"/>
        <v>47580</v>
      </c>
      <c r="R1188" t="s">
        <v>1871</v>
      </c>
      <c r="S1188" t="s">
        <v>1872</v>
      </c>
      <c r="T1188" t="s">
        <v>4344</v>
      </c>
      <c r="U1188" s="75">
        <v>47580</v>
      </c>
      <c r="V1188">
        <v>1.89</v>
      </c>
      <c r="W1188">
        <v>89926.2</v>
      </c>
      <c r="AH1188" s="16"/>
      <c r="AI1188" t="s">
        <v>1375</v>
      </c>
    </row>
    <row r="1189" spans="1:35" x14ac:dyDescent="0.25">
      <c r="A1189" t="s">
        <v>4770</v>
      </c>
      <c r="B1189" s="1">
        <v>14</v>
      </c>
      <c r="C1189" t="s">
        <v>4340</v>
      </c>
      <c r="D1189">
        <v>16978218</v>
      </c>
      <c r="E1189" t="s">
        <v>4771</v>
      </c>
      <c r="F1189" t="s">
        <v>1363</v>
      </c>
      <c r="G1189" t="s">
        <v>1391</v>
      </c>
      <c r="H1189" s="3" t="s">
        <v>1500</v>
      </c>
      <c r="I1189">
        <v>2022</v>
      </c>
      <c r="J1189" s="15" t="s">
        <v>1501</v>
      </c>
      <c r="K1189">
        <v>2022</v>
      </c>
      <c r="L1189" t="s">
        <v>1367</v>
      </c>
      <c r="M1189" t="s">
        <v>273</v>
      </c>
      <c r="N1189" t="s">
        <v>4408</v>
      </c>
      <c r="O1189" t="s">
        <v>1370</v>
      </c>
      <c r="P1189" t="s">
        <v>4266</v>
      </c>
      <c r="Q1189">
        <f t="shared" si="31"/>
        <v>47610</v>
      </c>
      <c r="R1189" t="s">
        <v>1871</v>
      </c>
      <c r="S1189" t="s">
        <v>1872</v>
      </c>
      <c r="T1189" t="s">
        <v>4351</v>
      </c>
      <c r="U1189" s="75">
        <v>47610</v>
      </c>
      <c r="V1189">
        <v>1.89</v>
      </c>
      <c r="W1189">
        <v>89982.9</v>
      </c>
      <c r="AH1189" s="16"/>
      <c r="AI1189" t="s">
        <v>1375</v>
      </c>
    </row>
    <row r="1190" spans="1:35" x14ac:dyDescent="0.25">
      <c r="A1190" t="s">
        <v>4772</v>
      </c>
      <c r="B1190" s="1">
        <v>14</v>
      </c>
      <c r="C1190" t="s">
        <v>4340</v>
      </c>
      <c r="D1190">
        <v>14890453</v>
      </c>
      <c r="E1190" t="s">
        <v>4773</v>
      </c>
      <c r="F1190" t="s">
        <v>1363</v>
      </c>
      <c r="G1190" t="s">
        <v>1391</v>
      </c>
      <c r="H1190" s="3" t="s">
        <v>4768</v>
      </c>
      <c r="I1190">
        <v>2021</v>
      </c>
      <c r="J1190" s="15" t="s">
        <v>2033</v>
      </c>
      <c r="K1190">
        <v>2021</v>
      </c>
      <c r="L1190" t="s">
        <v>1367</v>
      </c>
      <c r="M1190" t="s">
        <v>273</v>
      </c>
      <c r="N1190" t="s">
        <v>4343</v>
      </c>
      <c r="O1190" t="s">
        <v>1370</v>
      </c>
      <c r="P1190" t="s">
        <v>4266</v>
      </c>
      <c r="Q1190">
        <f t="shared" si="31"/>
        <v>47600</v>
      </c>
      <c r="R1190" t="s">
        <v>4403</v>
      </c>
      <c r="S1190" t="s">
        <v>4404</v>
      </c>
      <c r="T1190" t="s">
        <v>4405</v>
      </c>
      <c r="U1190" s="75">
        <v>47600</v>
      </c>
      <c r="V1190">
        <v>1.89</v>
      </c>
      <c r="W1190">
        <v>89964</v>
      </c>
      <c r="AH1190" s="16"/>
      <c r="AI1190" t="s">
        <v>1375</v>
      </c>
    </row>
    <row r="1191" spans="1:35" x14ac:dyDescent="0.25">
      <c r="A1191" t="s">
        <v>4774</v>
      </c>
      <c r="B1191" s="1">
        <v>14</v>
      </c>
      <c r="C1191" t="s">
        <v>4340</v>
      </c>
      <c r="D1191">
        <v>14890453</v>
      </c>
      <c r="E1191" t="s">
        <v>4773</v>
      </c>
      <c r="F1191" t="s">
        <v>1363</v>
      </c>
      <c r="G1191" t="s">
        <v>1391</v>
      </c>
      <c r="H1191" s="3" t="s">
        <v>4768</v>
      </c>
      <c r="I1191">
        <v>2021</v>
      </c>
      <c r="J1191" s="15" t="s">
        <v>2033</v>
      </c>
      <c r="K1191">
        <v>2021</v>
      </c>
      <c r="L1191" t="s">
        <v>1367</v>
      </c>
      <c r="M1191" t="s">
        <v>273</v>
      </c>
      <c r="N1191" t="s">
        <v>4343</v>
      </c>
      <c r="O1191" t="s">
        <v>1370</v>
      </c>
      <c r="P1191" t="s">
        <v>4266</v>
      </c>
      <c r="Q1191">
        <f t="shared" si="31"/>
        <v>47600</v>
      </c>
      <c r="R1191" t="s">
        <v>1871</v>
      </c>
      <c r="S1191" t="s">
        <v>1872</v>
      </c>
      <c r="T1191" t="s">
        <v>4351</v>
      </c>
      <c r="U1191" s="75">
        <v>47600</v>
      </c>
      <c r="V1191">
        <v>1.89</v>
      </c>
      <c r="W1191">
        <v>89964</v>
      </c>
      <c r="AH1191" s="16"/>
      <c r="AI1191" t="s">
        <v>1375</v>
      </c>
    </row>
    <row r="1192" spans="1:35" x14ac:dyDescent="0.25">
      <c r="A1192" t="s">
        <v>4775</v>
      </c>
      <c r="B1192" s="1">
        <v>14</v>
      </c>
      <c r="C1192" t="s">
        <v>4340</v>
      </c>
      <c r="D1192">
        <v>14922126</v>
      </c>
      <c r="E1192" t="s">
        <v>4776</v>
      </c>
      <c r="F1192" t="s">
        <v>1363</v>
      </c>
      <c r="G1192" t="s">
        <v>1391</v>
      </c>
      <c r="H1192" s="3" t="s">
        <v>4097</v>
      </c>
      <c r="I1192">
        <v>2021</v>
      </c>
      <c r="J1192" s="15" t="s">
        <v>1948</v>
      </c>
      <c r="K1192">
        <v>2021</v>
      </c>
      <c r="L1192" t="s">
        <v>1367</v>
      </c>
      <c r="M1192" t="s">
        <v>273</v>
      </c>
      <c r="N1192" t="s">
        <v>4389</v>
      </c>
      <c r="O1192" t="s">
        <v>1370</v>
      </c>
      <c r="P1192" t="s">
        <v>4266</v>
      </c>
      <c r="Q1192">
        <f t="shared" si="31"/>
        <v>47580</v>
      </c>
      <c r="R1192" t="s">
        <v>1871</v>
      </c>
      <c r="S1192" t="s">
        <v>1872</v>
      </c>
      <c r="T1192" t="s">
        <v>4344</v>
      </c>
      <c r="U1192" s="75">
        <v>47580</v>
      </c>
      <c r="V1192">
        <v>1.89</v>
      </c>
      <c r="W1192">
        <v>89926.2</v>
      </c>
      <c r="AH1192" s="16"/>
      <c r="AI1192" t="s">
        <v>1375</v>
      </c>
    </row>
    <row r="1193" spans="1:35" x14ac:dyDescent="0.25">
      <c r="A1193" t="s">
        <v>4777</v>
      </c>
      <c r="B1193" s="1">
        <v>14</v>
      </c>
      <c r="C1193" t="s">
        <v>4340</v>
      </c>
      <c r="D1193">
        <v>14922126</v>
      </c>
      <c r="E1193" t="s">
        <v>4776</v>
      </c>
      <c r="F1193" t="s">
        <v>1363</v>
      </c>
      <c r="G1193" t="s">
        <v>1391</v>
      </c>
      <c r="H1193" s="3" t="s">
        <v>4097</v>
      </c>
      <c r="I1193">
        <v>2021</v>
      </c>
      <c r="J1193" s="15" t="s">
        <v>1948</v>
      </c>
      <c r="K1193">
        <v>2021</v>
      </c>
      <c r="L1193" t="s">
        <v>1367</v>
      </c>
      <c r="M1193" t="s">
        <v>273</v>
      </c>
      <c r="N1193" t="s">
        <v>4389</v>
      </c>
      <c r="O1193" t="s">
        <v>1370</v>
      </c>
      <c r="P1193" t="s">
        <v>4266</v>
      </c>
      <c r="Q1193">
        <f t="shared" si="31"/>
        <v>47580</v>
      </c>
      <c r="R1193" t="s">
        <v>4403</v>
      </c>
      <c r="S1193" t="s">
        <v>4404</v>
      </c>
      <c r="T1193" t="s">
        <v>4405</v>
      </c>
      <c r="U1193" s="75">
        <v>47580</v>
      </c>
      <c r="V1193">
        <v>1.89</v>
      </c>
      <c r="W1193">
        <v>89926.2</v>
      </c>
      <c r="AH1193" s="16"/>
      <c r="AI1193" t="s">
        <v>1375</v>
      </c>
    </row>
    <row r="1194" spans="1:35" x14ac:dyDescent="0.25">
      <c r="A1194" t="s">
        <v>4778</v>
      </c>
      <c r="B1194" s="1">
        <v>14</v>
      </c>
      <c r="C1194" t="s">
        <v>4340</v>
      </c>
      <c r="D1194">
        <v>14911787</v>
      </c>
      <c r="E1194" t="s">
        <v>4779</v>
      </c>
      <c r="F1194" t="s">
        <v>1363</v>
      </c>
      <c r="G1194" t="s">
        <v>1391</v>
      </c>
      <c r="H1194" s="3" t="s">
        <v>4764</v>
      </c>
      <c r="I1194">
        <v>2021</v>
      </c>
      <c r="J1194" s="15" t="s">
        <v>4097</v>
      </c>
      <c r="K1194">
        <v>2021</v>
      </c>
      <c r="L1194" t="s">
        <v>1367</v>
      </c>
      <c r="M1194" t="s">
        <v>4426</v>
      </c>
      <c r="N1194" t="s">
        <v>4427</v>
      </c>
      <c r="O1194" t="s">
        <v>1370</v>
      </c>
      <c r="P1194" t="s">
        <v>133</v>
      </c>
      <c r="Q1194">
        <f t="shared" si="31"/>
        <v>45360</v>
      </c>
      <c r="R1194" t="s">
        <v>1871</v>
      </c>
      <c r="S1194" t="s">
        <v>1872</v>
      </c>
      <c r="T1194" t="s">
        <v>4344</v>
      </c>
      <c r="U1194" s="75">
        <v>45360</v>
      </c>
      <c r="V1194">
        <v>1.89</v>
      </c>
      <c r="W1194">
        <v>85730.4</v>
      </c>
      <c r="AH1194" s="16"/>
      <c r="AI1194" t="s">
        <v>1375</v>
      </c>
    </row>
    <row r="1195" spans="1:35" x14ac:dyDescent="0.25">
      <c r="A1195" t="s">
        <v>4780</v>
      </c>
      <c r="B1195" s="1">
        <v>14</v>
      </c>
      <c r="C1195" t="s">
        <v>4340</v>
      </c>
      <c r="D1195">
        <v>14866757</v>
      </c>
      <c r="E1195" t="s">
        <v>4341</v>
      </c>
      <c r="F1195" t="s">
        <v>1363</v>
      </c>
      <c r="G1195" t="s">
        <v>1391</v>
      </c>
      <c r="H1195" s="3" t="s">
        <v>4781</v>
      </c>
      <c r="I1195">
        <v>2021</v>
      </c>
      <c r="J1195" s="15" t="s">
        <v>4768</v>
      </c>
      <c r="K1195">
        <v>2021</v>
      </c>
      <c r="L1195" t="s">
        <v>1367</v>
      </c>
      <c r="M1195" t="s">
        <v>273</v>
      </c>
      <c r="N1195" t="s">
        <v>4343</v>
      </c>
      <c r="O1195" t="s">
        <v>1370</v>
      </c>
      <c r="P1195" t="s">
        <v>4266</v>
      </c>
      <c r="Q1195">
        <f t="shared" si="31"/>
        <v>13000</v>
      </c>
      <c r="R1195" t="s">
        <v>1871</v>
      </c>
      <c r="S1195" t="s">
        <v>1872</v>
      </c>
      <c r="T1195" t="s">
        <v>4344</v>
      </c>
      <c r="U1195" s="75">
        <v>13000</v>
      </c>
      <c r="V1195">
        <v>1.89</v>
      </c>
      <c r="W1195">
        <v>24570</v>
      </c>
      <c r="AH1195" s="16"/>
      <c r="AI1195" t="s">
        <v>1375</v>
      </c>
    </row>
    <row r="1196" spans="1:35" x14ac:dyDescent="0.25">
      <c r="A1196" t="s">
        <v>4782</v>
      </c>
      <c r="B1196" s="1">
        <v>14</v>
      </c>
      <c r="C1196" t="s">
        <v>290</v>
      </c>
      <c r="D1196">
        <v>14892138</v>
      </c>
      <c r="E1196" t="s">
        <v>4783</v>
      </c>
      <c r="F1196" t="s">
        <v>1363</v>
      </c>
      <c r="G1196" t="s">
        <v>1391</v>
      </c>
      <c r="H1196" s="3" t="s">
        <v>4763</v>
      </c>
      <c r="I1196">
        <v>2021</v>
      </c>
      <c r="J1196" s="15" t="s">
        <v>4764</v>
      </c>
      <c r="K1196">
        <v>2021</v>
      </c>
      <c r="L1196" t="s">
        <v>1367</v>
      </c>
      <c r="M1196" t="s">
        <v>273</v>
      </c>
      <c r="N1196" t="s">
        <v>4343</v>
      </c>
      <c r="O1196" t="s">
        <v>1370</v>
      </c>
      <c r="P1196" t="s">
        <v>4266</v>
      </c>
      <c r="Q1196">
        <f t="shared" si="31"/>
        <v>11220</v>
      </c>
      <c r="R1196" t="s">
        <v>1871</v>
      </c>
      <c r="S1196" t="s">
        <v>1872</v>
      </c>
      <c r="T1196" t="s">
        <v>4338</v>
      </c>
      <c r="U1196" s="75">
        <v>11220</v>
      </c>
      <c r="V1196">
        <v>1.89</v>
      </c>
      <c r="W1196">
        <v>21205.8</v>
      </c>
      <c r="AH1196" s="16"/>
      <c r="AI1196" t="s">
        <v>1375</v>
      </c>
    </row>
    <row r="1197" spans="1:35" x14ac:dyDescent="0.25">
      <c r="A1197" t="s">
        <v>4784</v>
      </c>
      <c r="B1197" s="1">
        <v>14</v>
      </c>
      <c r="C1197" t="s">
        <v>4340</v>
      </c>
      <c r="D1197">
        <v>14912600</v>
      </c>
      <c r="E1197" t="s">
        <v>4592</v>
      </c>
      <c r="F1197" t="s">
        <v>1363</v>
      </c>
      <c r="G1197" t="s">
        <v>1391</v>
      </c>
      <c r="H1197" s="3" t="s">
        <v>4764</v>
      </c>
      <c r="I1197">
        <v>2021</v>
      </c>
      <c r="J1197" s="15" t="s">
        <v>4097</v>
      </c>
      <c r="K1197">
        <v>2021</v>
      </c>
      <c r="L1197" t="s">
        <v>1367</v>
      </c>
      <c r="M1197" t="s">
        <v>273</v>
      </c>
      <c r="N1197" t="s">
        <v>4343</v>
      </c>
      <c r="O1197" t="s">
        <v>1370</v>
      </c>
      <c r="P1197" t="s">
        <v>4266</v>
      </c>
      <c r="Q1197">
        <f t="shared" si="31"/>
        <v>47600</v>
      </c>
      <c r="R1197" t="s">
        <v>1871</v>
      </c>
      <c r="S1197" t="s">
        <v>1872</v>
      </c>
      <c r="T1197" t="s">
        <v>4351</v>
      </c>
      <c r="U1197" s="75">
        <v>47600</v>
      </c>
      <c r="V1197">
        <v>1.89</v>
      </c>
      <c r="W1197">
        <v>89964</v>
      </c>
      <c r="AH1197" s="16"/>
      <c r="AI1197" t="s">
        <v>1375</v>
      </c>
    </row>
    <row r="1198" spans="1:35" x14ac:dyDescent="0.25">
      <c r="A1198" t="s">
        <v>4785</v>
      </c>
      <c r="B1198" s="1">
        <v>14</v>
      </c>
      <c r="C1198" t="s">
        <v>4340</v>
      </c>
      <c r="D1198">
        <v>14915790</v>
      </c>
      <c r="E1198" t="s">
        <v>4786</v>
      </c>
      <c r="F1198" t="s">
        <v>1363</v>
      </c>
      <c r="G1198" t="s">
        <v>1391</v>
      </c>
      <c r="H1198" s="3" t="s">
        <v>4764</v>
      </c>
      <c r="I1198">
        <v>2021</v>
      </c>
      <c r="J1198" s="15" t="s">
        <v>4097</v>
      </c>
      <c r="K1198">
        <v>2021</v>
      </c>
      <c r="L1198" t="s">
        <v>1367</v>
      </c>
      <c r="M1198" t="s">
        <v>273</v>
      </c>
      <c r="N1198" t="s">
        <v>4343</v>
      </c>
      <c r="O1198" t="s">
        <v>1370</v>
      </c>
      <c r="P1198" t="s">
        <v>4266</v>
      </c>
      <c r="Q1198">
        <f t="shared" si="31"/>
        <v>17000</v>
      </c>
      <c r="R1198" t="s">
        <v>1871</v>
      </c>
      <c r="S1198" t="s">
        <v>1872</v>
      </c>
      <c r="T1198" t="s">
        <v>4344</v>
      </c>
      <c r="U1198" s="75">
        <v>17000</v>
      </c>
      <c r="V1198">
        <v>1.89</v>
      </c>
      <c r="W1198">
        <v>32130</v>
      </c>
      <c r="AH1198" s="16"/>
      <c r="AI1198" t="s">
        <v>1375</v>
      </c>
    </row>
    <row r="1199" spans="1:35" x14ac:dyDescent="0.25">
      <c r="A1199" t="s">
        <v>4787</v>
      </c>
      <c r="B1199" s="1">
        <v>14</v>
      </c>
      <c r="C1199" t="s">
        <v>4340</v>
      </c>
      <c r="D1199">
        <v>11229705</v>
      </c>
      <c r="E1199" t="s">
        <v>4592</v>
      </c>
      <c r="F1199" t="s">
        <v>1363</v>
      </c>
      <c r="G1199" t="s">
        <v>1391</v>
      </c>
      <c r="H1199" s="3" t="s">
        <v>2591</v>
      </c>
      <c r="I1199">
        <v>2019</v>
      </c>
      <c r="J1199" s="15" t="s">
        <v>4788</v>
      </c>
      <c r="K1199">
        <v>2019</v>
      </c>
      <c r="L1199" t="s">
        <v>1394</v>
      </c>
      <c r="M1199" t="s">
        <v>4341</v>
      </c>
      <c r="N1199" t="s">
        <v>4341</v>
      </c>
      <c r="O1199" t="s">
        <v>1388</v>
      </c>
      <c r="P1199" t="s">
        <v>4710</v>
      </c>
      <c r="Q1199">
        <f t="shared" si="31"/>
        <v>47600</v>
      </c>
      <c r="R1199" t="s">
        <v>1871</v>
      </c>
      <c r="S1199" t="s">
        <v>1872</v>
      </c>
      <c r="T1199" t="s">
        <v>4351</v>
      </c>
      <c r="U1199" s="75">
        <v>47600</v>
      </c>
      <c r="V1199">
        <v>1.89</v>
      </c>
      <c r="W1199">
        <v>89964</v>
      </c>
      <c r="AH1199" s="16"/>
      <c r="AI1199" t="s">
        <v>1375</v>
      </c>
    </row>
    <row r="1200" spans="1:35" x14ac:dyDescent="0.25">
      <c r="A1200" t="s">
        <v>4789</v>
      </c>
      <c r="B1200" s="1">
        <v>14</v>
      </c>
      <c r="C1200" t="s">
        <v>4340</v>
      </c>
      <c r="D1200">
        <v>11233648</v>
      </c>
      <c r="E1200" t="s">
        <v>4350</v>
      </c>
      <c r="F1200" t="s">
        <v>1363</v>
      </c>
      <c r="G1200" t="s">
        <v>1391</v>
      </c>
      <c r="H1200" s="3" t="s">
        <v>4790</v>
      </c>
      <c r="I1200">
        <v>2019</v>
      </c>
      <c r="J1200" s="15" t="s">
        <v>4791</v>
      </c>
      <c r="K1200">
        <v>2019</v>
      </c>
      <c r="L1200" t="s">
        <v>1394</v>
      </c>
      <c r="M1200" t="s">
        <v>4350</v>
      </c>
      <c r="N1200" t="s">
        <v>4350</v>
      </c>
      <c r="O1200" t="s">
        <v>1388</v>
      </c>
      <c r="P1200" t="s">
        <v>4226</v>
      </c>
      <c r="Q1200">
        <f t="shared" si="31"/>
        <v>2580</v>
      </c>
      <c r="R1200" t="s">
        <v>1871</v>
      </c>
      <c r="S1200" t="s">
        <v>1872</v>
      </c>
      <c r="T1200" t="s">
        <v>4351</v>
      </c>
      <c r="U1200" s="75">
        <v>2580</v>
      </c>
      <c r="V1200">
        <v>1.89</v>
      </c>
      <c r="W1200">
        <v>4876.2</v>
      </c>
      <c r="AH1200" s="16"/>
      <c r="AI1200" t="s">
        <v>1375</v>
      </c>
    </row>
    <row r="1201" spans="1:35" x14ac:dyDescent="0.25">
      <c r="A1201" t="s">
        <v>4792</v>
      </c>
      <c r="B1201" s="1">
        <v>14</v>
      </c>
      <c r="C1201" t="s">
        <v>4340</v>
      </c>
      <c r="D1201">
        <v>14873591</v>
      </c>
      <c r="E1201" t="s">
        <v>4793</v>
      </c>
      <c r="F1201" t="s">
        <v>1363</v>
      </c>
      <c r="G1201" t="s">
        <v>1391</v>
      </c>
      <c r="H1201" s="3" t="s">
        <v>4781</v>
      </c>
      <c r="I1201">
        <v>2021</v>
      </c>
      <c r="J1201" s="15" t="s">
        <v>4768</v>
      </c>
      <c r="K1201">
        <v>2021</v>
      </c>
      <c r="L1201" t="s">
        <v>1622</v>
      </c>
      <c r="M1201" t="s">
        <v>4426</v>
      </c>
      <c r="N1201" t="s">
        <v>4427</v>
      </c>
      <c r="O1201" t="s">
        <v>1388</v>
      </c>
      <c r="P1201" t="s">
        <v>133</v>
      </c>
      <c r="Q1201">
        <f t="shared" si="31"/>
        <v>50400</v>
      </c>
      <c r="R1201" t="s">
        <v>1871</v>
      </c>
      <c r="S1201" t="s">
        <v>1872</v>
      </c>
      <c r="T1201" t="s">
        <v>4344</v>
      </c>
      <c r="U1201" s="75">
        <v>50400</v>
      </c>
      <c r="V1201">
        <v>1.89</v>
      </c>
      <c r="W1201">
        <v>95256</v>
      </c>
      <c r="AH1201" s="16"/>
      <c r="AI1201" t="s">
        <v>1375</v>
      </c>
    </row>
    <row r="1202" spans="1:35" x14ac:dyDescent="0.25">
      <c r="A1202" t="s">
        <v>4794</v>
      </c>
      <c r="B1202" s="1">
        <v>14</v>
      </c>
      <c r="C1202" t="s">
        <v>4340</v>
      </c>
      <c r="D1202">
        <v>11246197</v>
      </c>
      <c r="E1202" t="s">
        <v>4795</v>
      </c>
      <c r="F1202" t="s">
        <v>1363</v>
      </c>
      <c r="G1202" t="s">
        <v>1391</v>
      </c>
      <c r="H1202" s="3" t="s">
        <v>3979</v>
      </c>
      <c r="I1202">
        <v>2019</v>
      </c>
      <c r="J1202" s="15" t="s">
        <v>4796</v>
      </c>
      <c r="K1202">
        <v>2019</v>
      </c>
      <c r="L1202" t="s">
        <v>1394</v>
      </c>
      <c r="M1202" t="s">
        <v>4350</v>
      </c>
      <c r="N1202" t="s">
        <v>4350</v>
      </c>
      <c r="O1202" t="s">
        <v>1388</v>
      </c>
      <c r="P1202" t="s">
        <v>133</v>
      </c>
      <c r="Q1202">
        <f t="shared" si="31"/>
        <v>40000</v>
      </c>
      <c r="R1202" t="s">
        <v>1871</v>
      </c>
      <c r="S1202" t="s">
        <v>1872</v>
      </c>
      <c r="T1202" t="s">
        <v>4351</v>
      </c>
      <c r="U1202" s="75">
        <v>40000</v>
      </c>
      <c r="V1202">
        <v>1.89</v>
      </c>
      <c r="W1202">
        <v>75600</v>
      </c>
      <c r="AH1202" s="16"/>
      <c r="AI1202" t="s">
        <v>1375</v>
      </c>
    </row>
    <row r="1203" spans="1:35" x14ac:dyDescent="0.25">
      <c r="A1203" t="s">
        <v>4797</v>
      </c>
      <c r="B1203" s="1">
        <v>14</v>
      </c>
      <c r="C1203" t="s">
        <v>290</v>
      </c>
      <c r="D1203">
        <v>11259930</v>
      </c>
      <c r="E1203" t="s">
        <v>4798</v>
      </c>
      <c r="F1203" t="s">
        <v>1363</v>
      </c>
      <c r="G1203" t="s">
        <v>1391</v>
      </c>
      <c r="H1203" s="3" t="s">
        <v>2595</v>
      </c>
      <c r="I1203">
        <v>2019</v>
      </c>
      <c r="J1203" s="15" t="s">
        <v>2596</v>
      </c>
      <c r="K1203">
        <v>2019</v>
      </c>
      <c r="L1203" t="s">
        <v>1394</v>
      </c>
      <c r="M1203" t="s">
        <v>4479</v>
      </c>
      <c r="N1203" t="s">
        <v>4666</v>
      </c>
      <c r="O1203" t="s">
        <v>1388</v>
      </c>
      <c r="P1203" t="s">
        <v>133</v>
      </c>
      <c r="Q1203">
        <f t="shared" si="31"/>
        <v>147300</v>
      </c>
      <c r="R1203" t="s">
        <v>1871</v>
      </c>
      <c r="S1203" t="s">
        <v>1872</v>
      </c>
      <c r="T1203" t="s">
        <v>4338</v>
      </c>
      <c r="U1203" s="75">
        <v>147300</v>
      </c>
      <c r="V1203">
        <v>1.89</v>
      </c>
      <c r="W1203">
        <v>278397</v>
      </c>
      <c r="AH1203" s="16"/>
      <c r="AI1203" t="s">
        <v>1375</v>
      </c>
    </row>
    <row r="1204" spans="1:35" x14ac:dyDescent="0.25">
      <c r="A1204" t="s">
        <v>4799</v>
      </c>
      <c r="B1204" s="1">
        <v>14</v>
      </c>
      <c r="C1204" t="s">
        <v>290</v>
      </c>
      <c r="D1204">
        <v>11822937</v>
      </c>
      <c r="E1204" t="s">
        <v>4800</v>
      </c>
      <c r="F1204" t="s">
        <v>1363</v>
      </c>
      <c r="G1204" t="s">
        <v>1391</v>
      </c>
      <c r="H1204" s="3" t="s">
        <v>4801</v>
      </c>
      <c r="I1204">
        <v>2020</v>
      </c>
      <c r="J1204" s="15" t="s">
        <v>4802</v>
      </c>
      <c r="K1204">
        <v>2020</v>
      </c>
      <c r="L1204" t="s">
        <v>1394</v>
      </c>
      <c r="M1204" t="s">
        <v>273</v>
      </c>
      <c r="N1204" t="s">
        <v>4718</v>
      </c>
      <c r="O1204" t="s">
        <v>1408</v>
      </c>
      <c r="P1204" t="s">
        <v>4266</v>
      </c>
      <c r="Q1204">
        <f t="shared" si="31"/>
        <v>58890</v>
      </c>
      <c r="R1204" t="s">
        <v>1871</v>
      </c>
      <c r="S1204" t="s">
        <v>1872</v>
      </c>
      <c r="T1204" t="s">
        <v>4338</v>
      </c>
      <c r="U1204" s="75">
        <v>58890</v>
      </c>
      <c r="V1204">
        <v>1.89</v>
      </c>
      <c r="W1204">
        <v>111302.1</v>
      </c>
      <c r="AH1204" s="16"/>
      <c r="AI1204" t="s">
        <v>1375</v>
      </c>
    </row>
    <row r="1205" spans="1:35" x14ac:dyDescent="0.25">
      <c r="A1205" t="s">
        <v>4803</v>
      </c>
      <c r="B1205" s="1">
        <v>14</v>
      </c>
      <c r="C1205" t="s">
        <v>4340</v>
      </c>
      <c r="D1205">
        <v>12835544</v>
      </c>
      <c r="E1205" t="s">
        <v>4804</v>
      </c>
      <c r="F1205" t="s">
        <v>1363</v>
      </c>
      <c r="G1205" t="s">
        <v>1391</v>
      </c>
      <c r="H1205" s="3" t="s">
        <v>4805</v>
      </c>
      <c r="I1205">
        <v>2020</v>
      </c>
      <c r="J1205" s="15" t="s">
        <v>2627</v>
      </c>
      <c r="K1205">
        <v>2020</v>
      </c>
      <c r="L1205" t="s">
        <v>1394</v>
      </c>
      <c r="M1205" t="s">
        <v>273</v>
      </c>
      <c r="N1205" t="s">
        <v>4617</v>
      </c>
      <c r="O1205" t="s">
        <v>1408</v>
      </c>
      <c r="P1205" t="s">
        <v>4266</v>
      </c>
      <c r="Q1205">
        <f t="shared" si="31"/>
        <v>216560</v>
      </c>
      <c r="R1205" t="s">
        <v>1871</v>
      </c>
      <c r="S1205" t="s">
        <v>1872</v>
      </c>
      <c r="T1205" t="s">
        <v>4351</v>
      </c>
      <c r="U1205" s="75">
        <v>216560</v>
      </c>
      <c r="V1205">
        <v>1.89</v>
      </c>
      <c r="W1205">
        <v>409298.4</v>
      </c>
      <c r="AH1205" s="16"/>
      <c r="AI1205" t="s">
        <v>1375</v>
      </c>
    </row>
    <row r="1206" spans="1:35" x14ac:dyDescent="0.25">
      <c r="A1206" t="s">
        <v>4806</v>
      </c>
      <c r="B1206" s="1">
        <v>14</v>
      </c>
      <c r="C1206" t="s">
        <v>4340</v>
      </c>
      <c r="D1206">
        <v>13059041</v>
      </c>
      <c r="E1206" t="s">
        <v>4807</v>
      </c>
      <c r="F1206" t="s">
        <v>1363</v>
      </c>
      <c r="G1206" t="s">
        <v>1391</v>
      </c>
      <c r="H1206" s="3" t="s">
        <v>3764</v>
      </c>
      <c r="I1206">
        <v>2020</v>
      </c>
      <c r="J1206" s="15" t="s">
        <v>4808</v>
      </c>
      <c r="K1206">
        <v>2020</v>
      </c>
      <c r="L1206" t="s">
        <v>1394</v>
      </c>
      <c r="M1206" t="s">
        <v>273</v>
      </c>
      <c r="N1206" t="s">
        <v>4617</v>
      </c>
      <c r="O1206" t="s">
        <v>1408</v>
      </c>
      <c r="P1206" t="s">
        <v>4266</v>
      </c>
      <c r="Q1206">
        <f t="shared" si="31"/>
        <v>22170</v>
      </c>
      <c r="R1206" t="s">
        <v>1871</v>
      </c>
      <c r="S1206" t="s">
        <v>1872</v>
      </c>
      <c r="T1206" t="s">
        <v>4351</v>
      </c>
      <c r="U1206" s="75">
        <v>22170</v>
      </c>
      <c r="V1206">
        <v>1.89</v>
      </c>
      <c r="W1206">
        <v>41901.300000000003</v>
      </c>
      <c r="AH1206" s="16"/>
      <c r="AI1206" t="s">
        <v>1375</v>
      </c>
    </row>
    <row r="1207" spans="1:35" x14ac:dyDescent="0.25">
      <c r="A1207" t="s">
        <v>4809</v>
      </c>
      <c r="B1207" s="1">
        <v>14</v>
      </c>
      <c r="C1207" t="s">
        <v>4340</v>
      </c>
      <c r="D1207">
        <v>12504173</v>
      </c>
      <c r="E1207" t="s">
        <v>4341</v>
      </c>
      <c r="F1207" t="s">
        <v>1363</v>
      </c>
      <c r="G1207" t="s">
        <v>1391</v>
      </c>
      <c r="H1207" s="3" t="s">
        <v>4810</v>
      </c>
      <c r="I1207">
        <v>2020</v>
      </c>
      <c r="J1207" s="15" t="s">
        <v>4811</v>
      </c>
      <c r="K1207">
        <v>2020</v>
      </c>
      <c r="L1207" t="s">
        <v>1394</v>
      </c>
      <c r="M1207" t="s">
        <v>273</v>
      </c>
      <c r="N1207" t="s">
        <v>4617</v>
      </c>
      <c r="O1207" t="s">
        <v>1408</v>
      </c>
      <c r="P1207" t="s">
        <v>4266</v>
      </c>
      <c r="Q1207">
        <f t="shared" si="31"/>
        <v>7200</v>
      </c>
      <c r="R1207" t="s">
        <v>1871</v>
      </c>
      <c r="S1207" t="s">
        <v>1872</v>
      </c>
      <c r="T1207" t="s">
        <v>4351</v>
      </c>
      <c r="U1207" s="75">
        <v>7200</v>
      </c>
      <c r="V1207">
        <v>1.89</v>
      </c>
      <c r="W1207">
        <v>13608</v>
      </c>
      <c r="AH1207" s="16"/>
      <c r="AI1207" t="s">
        <v>1375</v>
      </c>
    </row>
    <row r="1208" spans="1:35" x14ac:dyDescent="0.25">
      <c r="A1208" t="s">
        <v>4812</v>
      </c>
      <c r="B1208" s="1">
        <v>14</v>
      </c>
      <c r="C1208" t="s">
        <v>290</v>
      </c>
      <c r="D1208">
        <v>12033510</v>
      </c>
      <c r="E1208" t="s">
        <v>4813</v>
      </c>
      <c r="F1208" t="s">
        <v>1363</v>
      </c>
      <c r="G1208" t="s">
        <v>1391</v>
      </c>
      <c r="H1208" s="3" t="s">
        <v>3453</v>
      </c>
      <c r="I1208">
        <v>2020</v>
      </c>
      <c r="J1208" s="15" t="s">
        <v>2536</v>
      </c>
      <c r="K1208">
        <v>2020</v>
      </c>
      <c r="L1208" t="s">
        <v>1394</v>
      </c>
      <c r="M1208" t="s">
        <v>273</v>
      </c>
      <c r="N1208" t="s">
        <v>4718</v>
      </c>
      <c r="O1208" t="s">
        <v>1408</v>
      </c>
      <c r="P1208" t="s">
        <v>4266</v>
      </c>
      <c r="Q1208">
        <f t="shared" si="31"/>
        <v>57390</v>
      </c>
      <c r="R1208" t="s">
        <v>1871</v>
      </c>
      <c r="S1208" t="s">
        <v>1872</v>
      </c>
      <c r="T1208" t="s">
        <v>4338</v>
      </c>
      <c r="U1208" s="75">
        <v>57390</v>
      </c>
      <c r="V1208">
        <v>1.89</v>
      </c>
      <c r="W1208">
        <v>108467.1</v>
      </c>
      <c r="AH1208" s="16"/>
      <c r="AI1208" t="s">
        <v>1375</v>
      </c>
    </row>
    <row r="1209" spans="1:35" x14ac:dyDescent="0.25">
      <c r="A1209" t="s">
        <v>4814</v>
      </c>
      <c r="B1209" s="1">
        <v>14</v>
      </c>
      <c r="C1209" t="s">
        <v>290</v>
      </c>
      <c r="D1209">
        <v>12102415</v>
      </c>
      <c r="E1209" t="s">
        <v>4548</v>
      </c>
      <c r="F1209" t="s">
        <v>1363</v>
      </c>
      <c r="G1209" t="s">
        <v>1391</v>
      </c>
      <c r="H1209" s="3" t="s">
        <v>1416</v>
      </c>
      <c r="I1209">
        <v>2020</v>
      </c>
      <c r="J1209" s="15" t="s">
        <v>3936</v>
      </c>
      <c r="K1209">
        <v>2020</v>
      </c>
      <c r="L1209" t="s">
        <v>1394</v>
      </c>
      <c r="M1209" t="s">
        <v>273</v>
      </c>
      <c r="N1209" t="s">
        <v>4622</v>
      </c>
      <c r="O1209" t="s">
        <v>1408</v>
      </c>
      <c r="P1209" t="s">
        <v>4266</v>
      </c>
      <c r="Q1209">
        <f t="shared" si="31"/>
        <v>2010</v>
      </c>
      <c r="R1209" t="s">
        <v>1871</v>
      </c>
      <c r="S1209" t="s">
        <v>1872</v>
      </c>
      <c r="T1209" t="s">
        <v>4338</v>
      </c>
      <c r="U1209" s="75">
        <v>2010</v>
      </c>
      <c r="V1209">
        <v>1.89</v>
      </c>
      <c r="W1209">
        <v>3798.9</v>
      </c>
      <c r="AH1209" s="16"/>
      <c r="AI1209" t="s">
        <v>1375</v>
      </c>
    </row>
    <row r="1210" spans="1:35" x14ac:dyDescent="0.25">
      <c r="A1210" t="s">
        <v>4815</v>
      </c>
      <c r="B1210" s="1">
        <v>14</v>
      </c>
      <c r="C1210" t="s">
        <v>4340</v>
      </c>
      <c r="D1210">
        <v>12071153</v>
      </c>
      <c r="E1210" t="s">
        <v>4816</v>
      </c>
      <c r="F1210" t="s">
        <v>1363</v>
      </c>
      <c r="G1210" t="s">
        <v>1391</v>
      </c>
      <c r="H1210" s="3" t="s">
        <v>4817</v>
      </c>
      <c r="I1210">
        <v>2020</v>
      </c>
      <c r="J1210" s="15" t="s">
        <v>3479</v>
      </c>
      <c r="K1210">
        <v>2020</v>
      </c>
      <c r="L1210" t="s">
        <v>1394</v>
      </c>
      <c r="M1210" t="s">
        <v>273</v>
      </c>
      <c r="N1210" t="s">
        <v>4718</v>
      </c>
      <c r="O1210" t="s">
        <v>1408</v>
      </c>
      <c r="P1210" t="s">
        <v>4266</v>
      </c>
      <c r="Q1210">
        <f t="shared" si="31"/>
        <v>8500</v>
      </c>
      <c r="R1210" t="s">
        <v>1871</v>
      </c>
      <c r="S1210" t="s">
        <v>1872</v>
      </c>
      <c r="T1210" t="s">
        <v>4351</v>
      </c>
      <c r="U1210" s="75">
        <v>8500</v>
      </c>
      <c r="V1210">
        <v>1.89</v>
      </c>
      <c r="W1210">
        <v>16065</v>
      </c>
      <c r="AH1210" s="16"/>
      <c r="AI1210" t="s">
        <v>1375</v>
      </c>
    </row>
    <row r="1211" spans="1:35" x14ac:dyDescent="0.25">
      <c r="A1211" t="s">
        <v>4818</v>
      </c>
      <c r="B1211" s="1">
        <v>14</v>
      </c>
      <c r="C1211" t="s">
        <v>4340</v>
      </c>
      <c r="D1211">
        <v>12651168</v>
      </c>
      <c r="E1211" t="s">
        <v>4819</v>
      </c>
      <c r="F1211" t="s">
        <v>1363</v>
      </c>
      <c r="G1211" t="s">
        <v>1391</v>
      </c>
      <c r="H1211" s="3" t="s">
        <v>4820</v>
      </c>
      <c r="I1211">
        <v>2020</v>
      </c>
      <c r="J1211" s="15" t="s">
        <v>3554</v>
      </c>
      <c r="K1211">
        <v>2020</v>
      </c>
      <c r="L1211" t="s">
        <v>1394</v>
      </c>
      <c r="M1211" t="s">
        <v>273</v>
      </c>
      <c r="N1211" t="s">
        <v>4617</v>
      </c>
      <c r="O1211" t="s">
        <v>1408</v>
      </c>
      <c r="P1211" t="s">
        <v>4266</v>
      </c>
      <c r="Q1211">
        <f t="shared" si="31"/>
        <v>3210</v>
      </c>
      <c r="R1211" t="s">
        <v>1871</v>
      </c>
      <c r="S1211" t="s">
        <v>1872</v>
      </c>
      <c r="T1211" t="s">
        <v>4351</v>
      </c>
      <c r="U1211" s="75">
        <v>3210</v>
      </c>
      <c r="V1211">
        <v>1.89</v>
      </c>
      <c r="W1211">
        <v>6066.9</v>
      </c>
      <c r="AH1211" s="16"/>
      <c r="AI1211" t="s">
        <v>1375</v>
      </c>
    </row>
    <row r="1212" spans="1:35" x14ac:dyDescent="0.25">
      <c r="A1212" t="s">
        <v>4821</v>
      </c>
      <c r="B1212" s="1">
        <v>14</v>
      </c>
      <c r="C1212" t="s">
        <v>4340</v>
      </c>
      <c r="D1212">
        <v>12661155</v>
      </c>
      <c r="E1212" t="s">
        <v>4822</v>
      </c>
      <c r="F1212" t="s">
        <v>1363</v>
      </c>
      <c r="G1212" t="s">
        <v>1391</v>
      </c>
      <c r="H1212" s="3" t="s">
        <v>4823</v>
      </c>
      <c r="I1212">
        <v>2020</v>
      </c>
      <c r="J1212" s="15" t="s">
        <v>2603</v>
      </c>
      <c r="K1212">
        <v>2020</v>
      </c>
      <c r="L1212" t="s">
        <v>1394</v>
      </c>
      <c r="M1212" t="s">
        <v>273</v>
      </c>
      <c r="N1212" t="s">
        <v>4617</v>
      </c>
      <c r="O1212" t="s">
        <v>1408</v>
      </c>
      <c r="P1212" t="s">
        <v>4266</v>
      </c>
      <c r="Q1212">
        <f t="shared" si="31"/>
        <v>60090</v>
      </c>
      <c r="R1212" t="s">
        <v>1871</v>
      </c>
      <c r="S1212" t="s">
        <v>1872</v>
      </c>
      <c r="T1212" t="s">
        <v>4351</v>
      </c>
      <c r="U1212" s="75">
        <v>60090</v>
      </c>
      <c r="V1212">
        <v>1.89</v>
      </c>
      <c r="W1212">
        <v>113570.1</v>
      </c>
      <c r="AH1212" s="16"/>
      <c r="AI1212" t="s">
        <v>1375</v>
      </c>
    </row>
    <row r="1213" spans="1:35" x14ac:dyDescent="0.25">
      <c r="A1213" t="s">
        <v>4824</v>
      </c>
      <c r="B1213" s="1">
        <v>14</v>
      </c>
      <c r="C1213" t="s">
        <v>290</v>
      </c>
      <c r="D1213">
        <v>12698741</v>
      </c>
      <c r="E1213" t="s">
        <v>4825</v>
      </c>
      <c r="F1213" t="s">
        <v>1363</v>
      </c>
      <c r="G1213" t="s">
        <v>1391</v>
      </c>
      <c r="H1213" s="3" t="s">
        <v>3555</v>
      </c>
      <c r="I1213">
        <v>2020</v>
      </c>
      <c r="J1213" s="15" t="s">
        <v>4826</v>
      </c>
      <c r="K1213">
        <v>2020</v>
      </c>
      <c r="L1213" t="s">
        <v>1394</v>
      </c>
      <c r="M1213" t="s">
        <v>273</v>
      </c>
      <c r="N1213" t="s">
        <v>4622</v>
      </c>
      <c r="O1213" t="s">
        <v>1408</v>
      </c>
      <c r="P1213" t="s">
        <v>4266</v>
      </c>
      <c r="Q1213">
        <f t="shared" si="31"/>
        <v>194030</v>
      </c>
      <c r="R1213" t="s">
        <v>1871</v>
      </c>
      <c r="S1213" t="s">
        <v>1872</v>
      </c>
      <c r="T1213" t="s">
        <v>4360</v>
      </c>
      <c r="U1213" s="75">
        <v>194030</v>
      </c>
      <c r="V1213">
        <v>1.89</v>
      </c>
      <c r="W1213">
        <v>366716.7</v>
      </c>
      <c r="AH1213" s="16"/>
      <c r="AI1213" t="s">
        <v>1375</v>
      </c>
    </row>
    <row r="1214" spans="1:35" x14ac:dyDescent="0.25">
      <c r="A1214" t="s">
        <v>4827</v>
      </c>
      <c r="B1214" s="1">
        <v>14</v>
      </c>
      <c r="C1214" t="s">
        <v>4340</v>
      </c>
      <c r="D1214">
        <v>12219355</v>
      </c>
      <c r="E1214" t="s">
        <v>4828</v>
      </c>
      <c r="F1214" t="s">
        <v>1363</v>
      </c>
      <c r="G1214" t="s">
        <v>1391</v>
      </c>
      <c r="H1214" s="3" t="s">
        <v>4829</v>
      </c>
      <c r="I1214">
        <v>2020</v>
      </c>
      <c r="J1214" s="15" t="s">
        <v>4830</v>
      </c>
      <c r="K1214">
        <v>2020</v>
      </c>
      <c r="L1214" t="s">
        <v>1394</v>
      </c>
      <c r="M1214" t="s">
        <v>273</v>
      </c>
      <c r="N1214" t="s">
        <v>4718</v>
      </c>
      <c r="O1214" t="s">
        <v>1408</v>
      </c>
      <c r="P1214" t="s">
        <v>4266</v>
      </c>
      <c r="Q1214">
        <f t="shared" si="31"/>
        <v>53330</v>
      </c>
      <c r="R1214" t="s">
        <v>1871</v>
      </c>
      <c r="S1214" t="s">
        <v>1872</v>
      </c>
      <c r="T1214" t="s">
        <v>4351</v>
      </c>
      <c r="U1214" s="75">
        <v>53330</v>
      </c>
      <c r="V1214">
        <v>1.89</v>
      </c>
      <c r="W1214">
        <v>100793.7</v>
      </c>
      <c r="AH1214" s="16"/>
      <c r="AI1214" t="s">
        <v>1375</v>
      </c>
    </row>
    <row r="1215" spans="1:35" x14ac:dyDescent="0.25">
      <c r="A1215" t="s">
        <v>4831</v>
      </c>
      <c r="B1215" s="1">
        <v>14</v>
      </c>
      <c r="C1215" t="s">
        <v>4340</v>
      </c>
      <c r="D1215">
        <v>12219401</v>
      </c>
      <c r="E1215" t="s">
        <v>4832</v>
      </c>
      <c r="F1215" t="s">
        <v>1363</v>
      </c>
      <c r="G1215" t="s">
        <v>1391</v>
      </c>
      <c r="H1215" s="3" t="s">
        <v>4829</v>
      </c>
      <c r="I1215">
        <v>2020</v>
      </c>
      <c r="J1215" s="15" t="s">
        <v>4830</v>
      </c>
      <c r="K1215">
        <v>2020</v>
      </c>
      <c r="L1215" t="s">
        <v>1394</v>
      </c>
      <c r="M1215" t="s">
        <v>273</v>
      </c>
      <c r="N1215" t="s">
        <v>4718</v>
      </c>
      <c r="O1215" t="s">
        <v>1408</v>
      </c>
      <c r="P1215" t="s">
        <v>4266</v>
      </c>
      <c r="Q1215">
        <f t="shared" si="31"/>
        <v>53330</v>
      </c>
      <c r="R1215" t="s">
        <v>1871</v>
      </c>
      <c r="S1215" t="s">
        <v>1872</v>
      </c>
      <c r="T1215" t="s">
        <v>4351</v>
      </c>
      <c r="U1215" s="75">
        <v>53330</v>
      </c>
      <c r="V1215">
        <v>1.89</v>
      </c>
      <c r="W1215">
        <v>100793.7</v>
      </c>
      <c r="AH1215" s="16"/>
      <c r="AI1215" t="s">
        <v>1375</v>
      </c>
    </row>
    <row r="1216" spans="1:35" x14ac:dyDescent="0.25">
      <c r="A1216" t="s">
        <v>4833</v>
      </c>
      <c r="B1216" s="1">
        <v>14</v>
      </c>
      <c r="C1216" t="s">
        <v>4340</v>
      </c>
      <c r="D1216">
        <v>12338907</v>
      </c>
      <c r="E1216" t="s">
        <v>4834</v>
      </c>
      <c r="F1216" t="s">
        <v>1363</v>
      </c>
      <c r="G1216" t="s">
        <v>1391</v>
      </c>
      <c r="H1216" s="3" t="s">
        <v>4835</v>
      </c>
      <c r="I1216">
        <v>2020</v>
      </c>
      <c r="J1216" s="15" t="s">
        <v>4836</v>
      </c>
      <c r="K1216">
        <v>2020</v>
      </c>
      <c r="L1216" t="s">
        <v>1394</v>
      </c>
      <c r="M1216" t="s">
        <v>273</v>
      </c>
      <c r="N1216" t="s">
        <v>4622</v>
      </c>
      <c r="O1216" t="s">
        <v>1408</v>
      </c>
      <c r="P1216" t="s">
        <v>4266</v>
      </c>
      <c r="Q1216">
        <f t="shared" si="31"/>
        <v>139980</v>
      </c>
      <c r="R1216" t="s">
        <v>1871</v>
      </c>
      <c r="S1216" t="s">
        <v>1872</v>
      </c>
      <c r="T1216" t="s">
        <v>4351</v>
      </c>
      <c r="U1216" s="75">
        <v>139980</v>
      </c>
      <c r="V1216">
        <v>1.89</v>
      </c>
      <c r="W1216">
        <v>264562.2</v>
      </c>
      <c r="AH1216" s="16"/>
      <c r="AI1216" t="s">
        <v>1375</v>
      </c>
    </row>
    <row r="1217" spans="1:35" x14ac:dyDescent="0.25">
      <c r="A1217" t="s">
        <v>4837</v>
      </c>
      <c r="B1217" s="1">
        <v>14</v>
      </c>
      <c r="C1217" t="s">
        <v>4340</v>
      </c>
      <c r="D1217">
        <v>12457981</v>
      </c>
      <c r="E1217" t="s">
        <v>4838</v>
      </c>
      <c r="F1217" t="s">
        <v>1363</v>
      </c>
      <c r="G1217" t="s">
        <v>1391</v>
      </c>
      <c r="H1217" s="3" t="s">
        <v>3521</v>
      </c>
      <c r="I1217">
        <v>2020</v>
      </c>
      <c r="J1217" s="15" t="s">
        <v>4810</v>
      </c>
      <c r="K1217">
        <v>2020</v>
      </c>
      <c r="L1217" t="s">
        <v>1394</v>
      </c>
      <c r="M1217" t="s">
        <v>273</v>
      </c>
      <c r="N1217" t="s">
        <v>4617</v>
      </c>
      <c r="O1217" t="s">
        <v>1408</v>
      </c>
      <c r="P1217" t="s">
        <v>4266</v>
      </c>
      <c r="Q1217">
        <f t="shared" si="31"/>
        <v>2520</v>
      </c>
      <c r="R1217" t="s">
        <v>1871</v>
      </c>
      <c r="S1217" t="s">
        <v>1872</v>
      </c>
      <c r="T1217" t="s">
        <v>4351</v>
      </c>
      <c r="U1217" s="75">
        <v>2520</v>
      </c>
      <c r="V1217">
        <v>1.89</v>
      </c>
      <c r="W1217">
        <v>4762.8</v>
      </c>
      <c r="AH1217" s="16"/>
      <c r="AI1217" t="s">
        <v>1375</v>
      </c>
    </row>
    <row r="1218" spans="1:35" x14ac:dyDescent="0.25">
      <c r="A1218" t="s">
        <v>4839</v>
      </c>
      <c r="B1218" s="1">
        <v>14</v>
      </c>
      <c r="C1218" t="s">
        <v>290</v>
      </c>
      <c r="D1218">
        <v>12368059</v>
      </c>
      <c r="E1218" t="s">
        <v>4840</v>
      </c>
      <c r="F1218" t="s">
        <v>1363</v>
      </c>
      <c r="G1218" t="s">
        <v>1391</v>
      </c>
      <c r="H1218" s="3" t="s">
        <v>1601</v>
      </c>
      <c r="I1218">
        <v>2020</v>
      </c>
      <c r="J1218" s="15" t="s">
        <v>4841</v>
      </c>
      <c r="K1218">
        <v>2020</v>
      </c>
      <c r="L1218" t="s">
        <v>1394</v>
      </c>
      <c r="M1218" t="s">
        <v>273</v>
      </c>
      <c r="N1218" t="s">
        <v>4617</v>
      </c>
      <c r="O1218" t="s">
        <v>1408</v>
      </c>
      <c r="P1218" t="s">
        <v>4266</v>
      </c>
      <c r="Q1218">
        <f t="shared" ref="Q1218:Q1281" si="32">U1218</f>
        <v>36960</v>
      </c>
      <c r="R1218" t="s">
        <v>1871</v>
      </c>
      <c r="S1218" t="s">
        <v>1872</v>
      </c>
      <c r="T1218" t="s">
        <v>4338</v>
      </c>
      <c r="U1218" s="75">
        <v>36960</v>
      </c>
      <c r="V1218">
        <v>1.89</v>
      </c>
      <c r="W1218">
        <v>69854.399999999994</v>
      </c>
      <c r="AH1218" s="16"/>
      <c r="AI1218" t="s">
        <v>1375</v>
      </c>
    </row>
    <row r="1219" spans="1:35" x14ac:dyDescent="0.25">
      <c r="A1219" t="s">
        <v>4842</v>
      </c>
      <c r="B1219" s="1">
        <v>14</v>
      </c>
      <c r="C1219" t="s">
        <v>290</v>
      </c>
      <c r="D1219">
        <v>12587273</v>
      </c>
      <c r="E1219" t="s">
        <v>4341</v>
      </c>
      <c r="F1219" t="s">
        <v>1363</v>
      </c>
      <c r="G1219" t="s">
        <v>1391</v>
      </c>
      <c r="H1219" s="3" t="s">
        <v>3527</v>
      </c>
      <c r="I1219">
        <v>2020</v>
      </c>
      <c r="J1219" s="15" t="s">
        <v>3528</v>
      </c>
      <c r="K1219">
        <v>2020</v>
      </c>
      <c r="L1219" t="s">
        <v>1394</v>
      </c>
      <c r="M1219" t="s">
        <v>273</v>
      </c>
      <c r="N1219" t="s">
        <v>4622</v>
      </c>
      <c r="O1219" t="s">
        <v>1408</v>
      </c>
      <c r="P1219" t="s">
        <v>4266</v>
      </c>
      <c r="Q1219">
        <f t="shared" si="32"/>
        <v>4000</v>
      </c>
      <c r="R1219" t="s">
        <v>1871</v>
      </c>
      <c r="S1219" t="s">
        <v>1872</v>
      </c>
      <c r="T1219" t="s">
        <v>4338</v>
      </c>
      <c r="U1219" s="75">
        <v>4000</v>
      </c>
      <c r="V1219">
        <v>1.89</v>
      </c>
      <c r="W1219">
        <v>7560</v>
      </c>
      <c r="AH1219" s="16"/>
      <c r="AI1219" t="s">
        <v>1375</v>
      </c>
    </row>
    <row r="1220" spans="1:35" x14ac:dyDescent="0.25">
      <c r="A1220" t="s">
        <v>4843</v>
      </c>
      <c r="B1220" s="1">
        <v>14</v>
      </c>
      <c r="C1220" t="s">
        <v>290</v>
      </c>
      <c r="D1220">
        <v>12604267</v>
      </c>
      <c r="E1220" t="s">
        <v>4844</v>
      </c>
      <c r="F1220" t="s">
        <v>1363</v>
      </c>
      <c r="G1220" t="s">
        <v>1391</v>
      </c>
      <c r="H1220" s="3" t="s">
        <v>4845</v>
      </c>
      <c r="I1220">
        <v>2020</v>
      </c>
      <c r="J1220" s="15" t="s">
        <v>4846</v>
      </c>
      <c r="K1220">
        <v>2020</v>
      </c>
      <c r="L1220" t="s">
        <v>1394</v>
      </c>
      <c r="M1220" t="s">
        <v>273</v>
      </c>
      <c r="N1220" t="s">
        <v>4617</v>
      </c>
      <c r="O1220" t="s">
        <v>1408</v>
      </c>
      <c r="P1220" t="s">
        <v>4266</v>
      </c>
      <c r="Q1220">
        <f t="shared" si="32"/>
        <v>25000</v>
      </c>
      <c r="R1220" t="s">
        <v>1871</v>
      </c>
      <c r="S1220" t="s">
        <v>1872</v>
      </c>
      <c r="T1220" t="s">
        <v>4338</v>
      </c>
      <c r="U1220" s="75">
        <v>25000</v>
      </c>
      <c r="V1220">
        <v>1.89</v>
      </c>
      <c r="W1220">
        <v>47250</v>
      </c>
      <c r="AH1220" s="16"/>
      <c r="AI1220" t="s">
        <v>1375</v>
      </c>
    </row>
    <row r="1221" spans="1:35" x14ac:dyDescent="0.25">
      <c r="A1221" t="s">
        <v>4847</v>
      </c>
      <c r="B1221" s="1">
        <v>14</v>
      </c>
      <c r="C1221" t="s">
        <v>4340</v>
      </c>
      <c r="D1221">
        <v>14522128</v>
      </c>
      <c r="E1221" t="s">
        <v>4498</v>
      </c>
      <c r="F1221" t="s">
        <v>1363</v>
      </c>
      <c r="G1221" t="s">
        <v>1391</v>
      </c>
      <c r="H1221" s="3" t="s">
        <v>1983</v>
      </c>
      <c r="I1221">
        <v>2021</v>
      </c>
      <c r="J1221" s="15" t="s">
        <v>1984</v>
      </c>
      <c r="K1221">
        <v>2021</v>
      </c>
      <c r="L1221" t="s">
        <v>1394</v>
      </c>
      <c r="M1221" t="s">
        <v>273</v>
      </c>
      <c r="N1221" t="s">
        <v>4617</v>
      </c>
      <c r="O1221" t="s">
        <v>1408</v>
      </c>
      <c r="P1221" t="s">
        <v>4266</v>
      </c>
      <c r="Q1221">
        <f t="shared" si="32"/>
        <v>102000</v>
      </c>
      <c r="R1221" t="s">
        <v>1871</v>
      </c>
      <c r="S1221" t="s">
        <v>1872</v>
      </c>
      <c r="T1221" t="s">
        <v>4344</v>
      </c>
      <c r="U1221" s="75">
        <v>102000</v>
      </c>
      <c r="V1221">
        <v>1.89</v>
      </c>
      <c r="W1221">
        <v>192780</v>
      </c>
      <c r="AH1221" s="16"/>
      <c r="AI1221" t="s">
        <v>1375</v>
      </c>
    </row>
    <row r="1222" spans="1:35" x14ac:dyDescent="0.25">
      <c r="A1222" t="s">
        <v>4848</v>
      </c>
      <c r="B1222" s="1">
        <v>14</v>
      </c>
      <c r="C1222" t="s">
        <v>4340</v>
      </c>
      <c r="D1222">
        <v>14522128</v>
      </c>
      <c r="E1222" t="s">
        <v>4498</v>
      </c>
      <c r="F1222" t="s">
        <v>1363</v>
      </c>
      <c r="G1222" t="s">
        <v>1391</v>
      </c>
      <c r="H1222" s="3" t="s">
        <v>1983</v>
      </c>
      <c r="I1222">
        <v>2021</v>
      </c>
      <c r="J1222" s="15" t="s">
        <v>1984</v>
      </c>
      <c r="K1222">
        <v>2021</v>
      </c>
      <c r="L1222" t="s">
        <v>1394</v>
      </c>
      <c r="M1222" t="s">
        <v>273</v>
      </c>
      <c r="N1222" t="s">
        <v>4617</v>
      </c>
      <c r="O1222" t="s">
        <v>1408</v>
      </c>
      <c r="P1222" t="s">
        <v>4266</v>
      </c>
      <c r="Q1222">
        <f t="shared" si="32"/>
        <v>102000</v>
      </c>
      <c r="R1222" t="s">
        <v>4403</v>
      </c>
      <c r="S1222" t="s">
        <v>4404</v>
      </c>
      <c r="T1222" t="s">
        <v>4405</v>
      </c>
      <c r="U1222" s="75">
        <v>102000</v>
      </c>
      <c r="V1222">
        <v>1.89</v>
      </c>
      <c r="W1222">
        <v>192780</v>
      </c>
      <c r="AH1222" s="16"/>
      <c r="AI1222" t="s">
        <v>1375</v>
      </c>
    </row>
    <row r="1223" spans="1:35" x14ac:dyDescent="0.25">
      <c r="A1223" t="s">
        <v>4849</v>
      </c>
      <c r="B1223" s="1">
        <v>14</v>
      </c>
      <c r="C1223" t="s">
        <v>4340</v>
      </c>
      <c r="D1223">
        <v>14538008</v>
      </c>
      <c r="E1223" t="s">
        <v>4850</v>
      </c>
      <c r="F1223" t="s">
        <v>1363</v>
      </c>
      <c r="G1223" t="s">
        <v>1391</v>
      </c>
      <c r="H1223" s="3" t="s">
        <v>1984</v>
      </c>
      <c r="I1223">
        <v>2021</v>
      </c>
      <c r="J1223" s="15" t="s">
        <v>1989</v>
      </c>
      <c r="K1223">
        <v>2021</v>
      </c>
      <c r="L1223" t="s">
        <v>1394</v>
      </c>
      <c r="M1223" t="s">
        <v>273</v>
      </c>
      <c r="N1223" t="s">
        <v>4617</v>
      </c>
      <c r="O1223" t="s">
        <v>1408</v>
      </c>
      <c r="P1223" t="s">
        <v>4266</v>
      </c>
      <c r="Q1223">
        <f t="shared" si="32"/>
        <v>93800</v>
      </c>
      <c r="R1223" t="s">
        <v>1871</v>
      </c>
      <c r="S1223" t="s">
        <v>1872</v>
      </c>
      <c r="T1223" t="s">
        <v>4851</v>
      </c>
      <c r="U1223" s="75">
        <v>93800</v>
      </c>
      <c r="V1223">
        <v>1.89</v>
      </c>
      <c r="W1223">
        <v>177282</v>
      </c>
      <c r="AH1223" s="16"/>
      <c r="AI1223" t="s">
        <v>1375</v>
      </c>
    </row>
    <row r="1224" spans="1:35" x14ac:dyDescent="0.25">
      <c r="A1224" t="s">
        <v>4852</v>
      </c>
      <c r="B1224" s="1">
        <v>14</v>
      </c>
      <c r="C1224" t="s">
        <v>4340</v>
      </c>
      <c r="D1224">
        <v>14538008</v>
      </c>
      <c r="E1224" t="s">
        <v>4850</v>
      </c>
      <c r="F1224" t="s">
        <v>1363</v>
      </c>
      <c r="G1224" t="s">
        <v>1391</v>
      </c>
      <c r="H1224" s="3" t="s">
        <v>1984</v>
      </c>
      <c r="I1224">
        <v>2021</v>
      </c>
      <c r="J1224" s="15" t="s">
        <v>1989</v>
      </c>
      <c r="K1224">
        <v>2021</v>
      </c>
      <c r="L1224" t="s">
        <v>1394</v>
      </c>
      <c r="M1224" t="s">
        <v>273</v>
      </c>
      <c r="N1224" t="s">
        <v>4617</v>
      </c>
      <c r="O1224" t="s">
        <v>1408</v>
      </c>
      <c r="P1224" t="s">
        <v>4266</v>
      </c>
      <c r="Q1224">
        <f t="shared" si="32"/>
        <v>93800</v>
      </c>
      <c r="R1224" t="s">
        <v>4403</v>
      </c>
      <c r="S1224" t="s">
        <v>4404</v>
      </c>
      <c r="T1224" t="s">
        <v>4405</v>
      </c>
      <c r="U1224" s="75">
        <v>93800</v>
      </c>
      <c r="V1224">
        <v>1.89</v>
      </c>
      <c r="W1224">
        <v>177282</v>
      </c>
      <c r="AH1224" s="16"/>
      <c r="AI1224" t="s">
        <v>1375</v>
      </c>
    </row>
    <row r="1225" spans="1:35" x14ac:dyDescent="0.25">
      <c r="A1225" t="s">
        <v>4853</v>
      </c>
      <c r="B1225" s="1">
        <v>14</v>
      </c>
      <c r="C1225" t="s">
        <v>4340</v>
      </c>
      <c r="D1225">
        <v>14569795</v>
      </c>
      <c r="E1225" t="s">
        <v>4350</v>
      </c>
      <c r="F1225" t="s">
        <v>1363</v>
      </c>
      <c r="G1225" t="s">
        <v>1391</v>
      </c>
      <c r="H1225" s="3" t="s">
        <v>4104</v>
      </c>
      <c r="I1225">
        <v>2021</v>
      </c>
      <c r="J1225" s="15" t="s">
        <v>4105</v>
      </c>
      <c r="K1225">
        <v>2021</v>
      </c>
      <c r="L1225" t="s">
        <v>1394</v>
      </c>
      <c r="M1225" t="s">
        <v>273</v>
      </c>
      <c r="N1225" t="s">
        <v>4617</v>
      </c>
      <c r="O1225" t="s">
        <v>1408</v>
      </c>
      <c r="P1225" t="s">
        <v>4266</v>
      </c>
      <c r="Q1225">
        <f t="shared" si="32"/>
        <v>9000</v>
      </c>
      <c r="R1225" t="s">
        <v>4403</v>
      </c>
      <c r="S1225" t="s">
        <v>4404</v>
      </c>
      <c r="T1225" t="s">
        <v>4405</v>
      </c>
      <c r="U1225" s="75">
        <v>9000</v>
      </c>
      <c r="V1225">
        <v>1.89</v>
      </c>
      <c r="W1225">
        <v>17010</v>
      </c>
      <c r="AH1225" s="16"/>
      <c r="AI1225" t="s">
        <v>1375</v>
      </c>
    </row>
    <row r="1226" spans="1:35" x14ac:dyDescent="0.25">
      <c r="A1226" t="s">
        <v>4854</v>
      </c>
      <c r="B1226" s="1">
        <v>14</v>
      </c>
      <c r="C1226" t="s">
        <v>4340</v>
      </c>
      <c r="D1226">
        <v>14569795</v>
      </c>
      <c r="E1226" t="s">
        <v>4350</v>
      </c>
      <c r="F1226" t="s">
        <v>1363</v>
      </c>
      <c r="G1226" t="s">
        <v>1391</v>
      </c>
      <c r="H1226" s="3" t="s">
        <v>4104</v>
      </c>
      <c r="I1226">
        <v>2021</v>
      </c>
      <c r="J1226" s="15" t="s">
        <v>4105</v>
      </c>
      <c r="K1226">
        <v>2021</v>
      </c>
      <c r="L1226" t="s">
        <v>1394</v>
      </c>
      <c r="M1226" t="s">
        <v>273</v>
      </c>
      <c r="N1226" t="s">
        <v>4617</v>
      </c>
      <c r="O1226" t="s">
        <v>1408</v>
      </c>
      <c r="P1226" t="s">
        <v>4266</v>
      </c>
      <c r="Q1226">
        <f t="shared" si="32"/>
        <v>9000</v>
      </c>
      <c r="R1226" t="s">
        <v>1871</v>
      </c>
      <c r="S1226" t="s">
        <v>1872</v>
      </c>
      <c r="T1226" t="s">
        <v>4344</v>
      </c>
      <c r="U1226" s="75">
        <v>9000</v>
      </c>
      <c r="V1226">
        <v>1.89</v>
      </c>
      <c r="W1226">
        <v>17010</v>
      </c>
      <c r="AH1226" s="16"/>
      <c r="AI1226" t="s">
        <v>1375</v>
      </c>
    </row>
    <row r="1227" spans="1:35" x14ac:dyDescent="0.25">
      <c r="A1227" t="s">
        <v>4855</v>
      </c>
      <c r="B1227" s="1">
        <v>14</v>
      </c>
      <c r="C1227" t="s">
        <v>4340</v>
      </c>
      <c r="D1227">
        <v>13112236</v>
      </c>
      <c r="E1227" t="s">
        <v>4856</v>
      </c>
      <c r="F1227" t="s">
        <v>1363</v>
      </c>
      <c r="G1227" t="s">
        <v>1391</v>
      </c>
      <c r="H1227" s="3" t="s">
        <v>4857</v>
      </c>
      <c r="I1227">
        <v>2020</v>
      </c>
      <c r="J1227" s="15" t="s">
        <v>4858</v>
      </c>
      <c r="K1227">
        <v>2020</v>
      </c>
      <c r="L1227" t="s">
        <v>1394</v>
      </c>
      <c r="M1227" t="s">
        <v>273</v>
      </c>
      <c r="N1227" t="s">
        <v>4617</v>
      </c>
      <c r="O1227" t="s">
        <v>1408</v>
      </c>
      <c r="P1227" t="s">
        <v>4266</v>
      </c>
      <c r="Q1227">
        <f t="shared" si="32"/>
        <v>74000</v>
      </c>
      <c r="R1227" t="s">
        <v>1871</v>
      </c>
      <c r="S1227" t="s">
        <v>1872</v>
      </c>
      <c r="T1227" t="s">
        <v>4354</v>
      </c>
      <c r="U1227" s="75">
        <v>74000</v>
      </c>
      <c r="V1227">
        <v>1.89</v>
      </c>
      <c r="W1227">
        <v>139860</v>
      </c>
      <c r="AH1227" s="16"/>
      <c r="AI1227" t="s">
        <v>1375</v>
      </c>
    </row>
    <row r="1228" spans="1:35" x14ac:dyDescent="0.25">
      <c r="A1228" t="s">
        <v>4859</v>
      </c>
      <c r="B1228" s="1">
        <v>14</v>
      </c>
      <c r="C1228" t="s">
        <v>290</v>
      </c>
      <c r="D1228">
        <v>13646664</v>
      </c>
      <c r="E1228" t="s">
        <v>4860</v>
      </c>
      <c r="F1228" t="s">
        <v>1363</v>
      </c>
      <c r="G1228" t="s">
        <v>1391</v>
      </c>
      <c r="H1228" s="3" t="s">
        <v>4861</v>
      </c>
      <c r="I1228">
        <v>2020</v>
      </c>
      <c r="J1228" s="15" t="s">
        <v>4862</v>
      </c>
      <c r="K1228">
        <v>2020</v>
      </c>
      <c r="L1228" t="s">
        <v>1394</v>
      </c>
      <c r="M1228" t="s">
        <v>273</v>
      </c>
      <c r="N1228" t="s">
        <v>4617</v>
      </c>
      <c r="O1228" t="s">
        <v>1408</v>
      </c>
      <c r="P1228" t="s">
        <v>4266</v>
      </c>
      <c r="Q1228">
        <f t="shared" si="32"/>
        <v>73275</v>
      </c>
      <c r="R1228" t="s">
        <v>1871</v>
      </c>
      <c r="S1228" t="s">
        <v>1872</v>
      </c>
      <c r="T1228" t="s">
        <v>4338</v>
      </c>
      <c r="U1228" s="75">
        <v>73275</v>
      </c>
      <c r="V1228">
        <v>1.89</v>
      </c>
      <c r="W1228">
        <v>138489.75</v>
      </c>
      <c r="AH1228" s="16"/>
      <c r="AI1228" t="s">
        <v>1375</v>
      </c>
    </row>
    <row r="1229" spans="1:35" x14ac:dyDescent="0.25">
      <c r="A1229" t="s">
        <v>4863</v>
      </c>
      <c r="B1229" s="1">
        <v>14</v>
      </c>
      <c r="C1229" t="s">
        <v>4340</v>
      </c>
      <c r="D1229">
        <v>15416259</v>
      </c>
      <c r="E1229" t="s">
        <v>4864</v>
      </c>
      <c r="F1229" t="s">
        <v>1363</v>
      </c>
      <c r="G1229" t="s">
        <v>1391</v>
      </c>
      <c r="H1229" s="3" t="s">
        <v>1677</v>
      </c>
      <c r="I1229">
        <v>2021</v>
      </c>
      <c r="J1229" s="15" t="s">
        <v>1678</v>
      </c>
      <c r="K1229">
        <v>2021</v>
      </c>
      <c r="L1229" t="s">
        <v>1394</v>
      </c>
      <c r="M1229" t="s">
        <v>273</v>
      </c>
      <c r="N1229" t="s">
        <v>4617</v>
      </c>
      <c r="O1229" t="s">
        <v>1408</v>
      </c>
      <c r="P1229" t="s">
        <v>4266</v>
      </c>
      <c r="Q1229">
        <f t="shared" si="32"/>
        <v>47610</v>
      </c>
      <c r="R1229" t="s">
        <v>1871</v>
      </c>
      <c r="S1229" t="s">
        <v>1872</v>
      </c>
      <c r="T1229" t="s">
        <v>4351</v>
      </c>
      <c r="U1229" s="75">
        <v>47610</v>
      </c>
      <c r="V1229">
        <v>1.89</v>
      </c>
      <c r="W1229">
        <v>89982.9</v>
      </c>
      <c r="AH1229" s="16"/>
      <c r="AI1229" t="s">
        <v>1375</v>
      </c>
    </row>
    <row r="1230" spans="1:35" x14ac:dyDescent="0.25">
      <c r="A1230" t="s">
        <v>4865</v>
      </c>
      <c r="B1230" s="1">
        <v>14</v>
      </c>
      <c r="C1230" t="s">
        <v>4340</v>
      </c>
      <c r="D1230">
        <v>14668556</v>
      </c>
      <c r="E1230" t="s">
        <v>4866</v>
      </c>
      <c r="F1230" t="s">
        <v>1363</v>
      </c>
      <c r="G1230" t="s">
        <v>1391</v>
      </c>
      <c r="H1230" s="3" t="s">
        <v>4867</v>
      </c>
      <c r="I1230">
        <v>2021</v>
      </c>
      <c r="J1230" s="15" t="s">
        <v>4868</v>
      </c>
      <c r="K1230">
        <v>2021</v>
      </c>
      <c r="L1230" t="s">
        <v>1394</v>
      </c>
      <c r="M1230" t="s">
        <v>4426</v>
      </c>
      <c r="N1230" t="s">
        <v>4427</v>
      </c>
      <c r="O1230" t="s">
        <v>1408</v>
      </c>
      <c r="P1230" t="s">
        <v>133</v>
      </c>
      <c r="Q1230">
        <f t="shared" si="32"/>
        <v>37000</v>
      </c>
      <c r="R1230" t="s">
        <v>1871</v>
      </c>
      <c r="S1230" t="s">
        <v>1872</v>
      </c>
      <c r="T1230" t="s">
        <v>4354</v>
      </c>
      <c r="U1230" s="75">
        <v>37000</v>
      </c>
      <c r="V1230">
        <v>1.89</v>
      </c>
      <c r="W1230">
        <v>69930</v>
      </c>
      <c r="AH1230" s="16"/>
      <c r="AI1230" t="s">
        <v>1375</v>
      </c>
    </row>
    <row r="1231" spans="1:35" x14ac:dyDescent="0.25">
      <c r="A1231" t="s">
        <v>4869</v>
      </c>
      <c r="B1231" s="1">
        <v>14</v>
      </c>
      <c r="C1231" t="s">
        <v>4340</v>
      </c>
      <c r="D1231">
        <v>15972267</v>
      </c>
      <c r="E1231" t="s">
        <v>4870</v>
      </c>
      <c r="F1231" t="s">
        <v>1363</v>
      </c>
      <c r="G1231" t="s">
        <v>1391</v>
      </c>
      <c r="H1231" s="3" t="s">
        <v>4113</v>
      </c>
      <c r="I1231">
        <v>2021</v>
      </c>
      <c r="J1231" s="15" t="s">
        <v>1903</v>
      </c>
      <c r="K1231">
        <v>2021</v>
      </c>
      <c r="L1231" t="s">
        <v>1394</v>
      </c>
      <c r="M1231" t="s">
        <v>273</v>
      </c>
      <c r="N1231" t="s">
        <v>4617</v>
      </c>
      <c r="O1231" t="s">
        <v>1408</v>
      </c>
      <c r="P1231" t="s">
        <v>4266</v>
      </c>
      <c r="Q1231">
        <f t="shared" si="32"/>
        <v>22980</v>
      </c>
      <c r="R1231" t="s">
        <v>1871</v>
      </c>
      <c r="S1231" t="s">
        <v>1872</v>
      </c>
      <c r="T1231" t="s">
        <v>4351</v>
      </c>
      <c r="U1231" s="75">
        <v>22980</v>
      </c>
      <c r="V1231">
        <v>1.89</v>
      </c>
      <c r="W1231">
        <v>43432.2</v>
      </c>
      <c r="AH1231" s="16"/>
      <c r="AI1231" t="s">
        <v>1375</v>
      </c>
    </row>
    <row r="1232" spans="1:35" x14ac:dyDescent="0.25">
      <c r="A1232" t="s">
        <v>4871</v>
      </c>
      <c r="B1232" s="1">
        <v>14</v>
      </c>
      <c r="C1232" t="s">
        <v>4340</v>
      </c>
      <c r="D1232">
        <v>15086593</v>
      </c>
      <c r="E1232" t="s">
        <v>4474</v>
      </c>
      <c r="F1232" t="s">
        <v>1363</v>
      </c>
      <c r="G1232" t="s">
        <v>1364</v>
      </c>
      <c r="H1232" s="3" t="s">
        <v>4439</v>
      </c>
      <c r="I1232">
        <v>2021</v>
      </c>
      <c r="J1232" s="15" t="s">
        <v>1850</v>
      </c>
      <c r="K1232">
        <v>2021</v>
      </c>
      <c r="L1232" t="s">
        <v>1394</v>
      </c>
      <c r="M1232" t="s">
        <v>273</v>
      </c>
      <c r="N1232" t="s">
        <v>4617</v>
      </c>
      <c r="O1232" t="s">
        <v>1408</v>
      </c>
      <c r="P1232" t="s">
        <v>4266</v>
      </c>
      <c r="Q1232">
        <f t="shared" si="32"/>
        <v>4760</v>
      </c>
      <c r="R1232" t="s">
        <v>1871</v>
      </c>
      <c r="S1232" t="s">
        <v>1872</v>
      </c>
      <c r="T1232" t="s">
        <v>4344</v>
      </c>
      <c r="U1232" s="75">
        <v>4760</v>
      </c>
      <c r="V1232">
        <v>1.89</v>
      </c>
      <c r="W1232">
        <v>8996.4</v>
      </c>
      <c r="AH1232" s="16"/>
      <c r="AI1232" t="s">
        <v>1375</v>
      </c>
    </row>
    <row r="1233" spans="1:35" x14ac:dyDescent="0.25">
      <c r="A1233" t="s">
        <v>4872</v>
      </c>
      <c r="B1233" s="1">
        <v>14</v>
      </c>
      <c r="C1233" t="s">
        <v>4340</v>
      </c>
      <c r="D1233">
        <v>15231194</v>
      </c>
      <c r="E1233" t="s">
        <v>4864</v>
      </c>
      <c r="F1233" t="s">
        <v>1363</v>
      </c>
      <c r="G1233" t="s">
        <v>1391</v>
      </c>
      <c r="H1233" s="3" t="s">
        <v>4873</v>
      </c>
      <c r="I1233">
        <v>2021</v>
      </c>
      <c r="J1233" s="15" t="s">
        <v>4484</v>
      </c>
      <c r="K1233">
        <v>2021</v>
      </c>
      <c r="L1233" t="s">
        <v>1394</v>
      </c>
      <c r="M1233" t="s">
        <v>273</v>
      </c>
      <c r="N1233" t="s">
        <v>4617</v>
      </c>
      <c r="O1233" t="s">
        <v>1408</v>
      </c>
      <c r="P1233" t="s">
        <v>4266</v>
      </c>
      <c r="Q1233">
        <f t="shared" si="32"/>
        <v>47610</v>
      </c>
      <c r="R1233" t="s">
        <v>1871</v>
      </c>
      <c r="S1233" t="s">
        <v>1872</v>
      </c>
      <c r="T1233" t="s">
        <v>4351</v>
      </c>
      <c r="U1233" s="75">
        <v>47610</v>
      </c>
      <c r="V1233">
        <v>1.89</v>
      </c>
      <c r="W1233">
        <v>89982.9</v>
      </c>
      <c r="AH1233" s="16"/>
      <c r="AI1233" t="s">
        <v>1375</v>
      </c>
    </row>
    <row r="1234" spans="1:35" x14ac:dyDescent="0.25">
      <c r="A1234" t="s">
        <v>4874</v>
      </c>
      <c r="B1234" s="1">
        <v>14</v>
      </c>
      <c r="C1234" t="s">
        <v>4340</v>
      </c>
      <c r="D1234">
        <v>14843803</v>
      </c>
      <c r="E1234" t="s">
        <v>4875</v>
      </c>
      <c r="F1234" t="s">
        <v>1363</v>
      </c>
      <c r="G1234" t="s">
        <v>1391</v>
      </c>
      <c r="H1234" s="3" t="s">
        <v>4065</v>
      </c>
      <c r="I1234">
        <v>2021</v>
      </c>
      <c r="J1234" s="15" t="s">
        <v>4066</v>
      </c>
      <c r="K1234">
        <v>2021</v>
      </c>
      <c r="L1234" t="s">
        <v>1394</v>
      </c>
      <c r="M1234" t="s">
        <v>273</v>
      </c>
      <c r="N1234" t="s">
        <v>4617</v>
      </c>
      <c r="O1234" t="s">
        <v>1408</v>
      </c>
      <c r="P1234" t="s">
        <v>4266</v>
      </c>
      <c r="Q1234">
        <f t="shared" si="32"/>
        <v>52860</v>
      </c>
      <c r="R1234" t="s">
        <v>1871</v>
      </c>
      <c r="S1234" t="s">
        <v>1872</v>
      </c>
      <c r="T1234" t="s">
        <v>4351</v>
      </c>
      <c r="U1234" s="75">
        <v>52860</v>
      </c>
      <c r="V1234">
        <v>1.89</v>
      </c>
      <c r="W1234">
        <v>99905.4</v>
      </c>
      <c r="AH1234" s="16"/>
      <c r="AI1234" t="s">
        <v>1375</v>
      </c>
    </row>
    <row r="1235" spans="1:35" x14ac:dyDescent="0.25">
      <c r="A1235" t="s">
        <v>4876</v>
      </c>
      <c r="B1235" s="1">
        <v>14</v>
      </c>
      <c r="C1235" t="s">
        <v>4340</v>
      </c>
      <c r="D1235">
        <v>15266699</v>
      </c>
      <c r="E1235" t="s">
        <v>4877</v>
      </c>
      <c r="F1235" t="s">
        <v>1363</v>
      </c>
      <c r="G1235" t="s">
        <v>1391</v>
      </c>
      <c r="H1235" s="3" t="s">
        <v>4878</v>
      </c>
      <c r="I1235">
        <v>2021</v>
      </c>
      <c r="J1235" s="15" t="s">
        <v>4495</v>
      </c>
      <c r="K1235">
        <v>2021</v>
      </c>
      <c r="L1235" t="s">
        <v>1394</v>
      </c>
      <c r="M1235" t="s">
        <v>273</v>
      </c>
      <c r="N1235" t="s">
        <v>4617</v>
      </c>
      <c r="O1235" t="s">
        <v>1408</v>
      </c>
      <c r="P1235" t="s">
        <v>4266</v>
      </c>
      <c r="Q1235">
        <f t="shared" si="32"/>
        <v>47610</v>
      </c>
      <c r="R1235" t="s">
        <v>1871</v>
      </c>
      <c r="S1235" t="s">
        <v>1872</v>
      </c>
      <c r="T1235" t="s">
        <v>4351</v>
      </c>
      <c r="U1235" s="75">
        <v>47610</v>
      </c>
      <c r="V1235">
        <v>1.89</v>
      </c>
      <c r="W1235">
        <v>89982.9</v>
      </c>
      <c r="AH1235" s="16"/>
      <c r="AI1235" t="s">
        <v>1375</v>
      </c>
    </row>
    <row r="1236" spans="1:35" x14ac:dyDescent="0.25">
      <c r="A1236" t="s">
        <v>4879</v>
      </c>
      <c r="B1236" s="1">
        <v>14</v>
      </c>
      <c r="C1236" t="s">
        <v>4340</v>
      </c>
      <c r="D1236">
        <v>15266761</v>
      </c>
      <c r="E1236" t="s">
        <v>4880</v>
      </c>
      <c r="F1236" t="s">
        <v>1363</v>
      </c>
      <c r="G1236" t="s">
        <v>1391</v>
      </c>
      <c r="H1236" s="3" t="s">
        <v>4878</v>
      </c>
      <c r="I1236">
        <v>2021</v>
      </c>
      <c r="J1236" s="15" t="s">
        <v>4495</v>
      </c>
      <c r="K1236">
        <v>2021</v>
      </c>
      <c r="L1236" t="s">
        <v>1394</v>
      </c>
      <c r="M1236" t="s">
        <v>273</v>
      </c>
      <c r="N1236" t="s">
        <v>4617</v>
      </c>
      <c r="O1236" t="s">
        <v>1408</v>
      </c>
      <c r="P1236" t="s">
        <v>4266</v>
      </c>
      <c r="Q1236">
        <f t="shared" si="32"/>
        <v>47610</v>
      </c>
      <c r="R1236" t="s">
        <v>1871</v>
      </c>
      <c r="S1236" t="s">
        <v>1872</v>
      </c>
      <c r="T1236" t="s">
        <v>4351</v>
      </c>
      <c r="U1236" s="75">
        <v>47610</v>
      </c>
      <c r="V1236">
        <v>1.89</v>
      </c>
      <c r="W1236">
        <v>89982.9</v>
      </c>
      <c r="AH1236" s="16"/>
      <c r="AI1236" t="s">
        <v>1375</v>
      </c>
    </row>
    <row r="1237" spans="1:35" x14ac:dyDescent="0.25">
      <c r="A1237" t="s">
        <v>4881</v>
      </c>
      <c r="B1237" s="1">
        <v>14</v>
      </c>
      <c r="C1237" t="s">
        <v>4340</v>
      </c>
      <c r="D1237">
        <v>15268527</v>
      </c>
      <c r="E1237" t="s">
        <v>4882</v>
      </c>
      <c r="F1237" t="s">
        <v>1363</v>
      </c>
      <c r="G1237" t="s">
        <v>1391</v>
      </c>
      <c r="H1237" s="3" t="s">
        <v>4878</v>
      </c>
      <c r="I1237">
        <v>2021</v>
      </c>
      <c r="J1237" s="15" t="s">
        <v>4495</v>
      </c>
      <c r="K1237">
        <v>2021</v>
      </c>
      <c r="L1237" t="s">
        <v>1394</v>
      </c>
      <c r="M1237" t="s">
        <v>273</v>
      </c>
      <c r="N1237" t="s">
        <v>4617</v>
      </c>
      <c r="O1237" t="s">
        <v>1408</v>
      </c>
      <c r="P1237" t="s">
        <v>4266</v>
      </c>
      <c r="Q1237">
        <f t="shared" si="32"/>
        <v>30300</v>
      </c>
      <c r="R1237" t="s">
        <v>1871</v>
      </c>
      <c r="S1237" t="s">
        <v>1872</v>
      </c>
      <c r="T1237" t="s">
        <v>4351</v>
      </c>
      <c r="U1237" s="75">
        <v>30300</v>
      </c>
      <c r="V1237">
        <v>1.89</v>
      </c>
      <c r="W1237">
        <v>57267</v>
      </c>
      <c r="AH1237" s="16"/>
      <c r="AI1237" t="s">
        <v>1375</v>
      </c>
    </row>
    <row r="1238" spans="1:35" x14ac:dyDescent="0.25">
      <c r="A1238" t="s">
        <v>4883</v>
      </c>
      <c r="B1238" s="1">
        <v>14</v>
      </c>
      <c r="C1238" t="s">
        <v>4340</v>
      </c>
      <c r="D1238">
        <v>16019741</v>
      </c>
      <c r="E1238" t="s">
        <v>4884</v>
      </c>
      <c r="F1238" t="s">
        <v>1363</v>
      </c>
      <c r="G1238" t="s">
        <v>1391</v>
      </c>
      <c r="H1238" s="3" t="s">
        <v>4524</v>
      </c>
      <c r="I1238">
        <v>2021</v>
      </c>
      <c r="J1238" s="15" t="s">
        <v>4525</v>
      </c>
      <c r="K1238">
        <v>2021</v>
      </c>
      <c r="L1238" t="s">
        <v>1394</v>
      </c>
      <c r="M1238" t="s">
        <v>273</v>
      </c>
      <c r="N1238" t="s">
        <v>4617</v>
      </c>
      <c r="O1238" t="s">
        <v>1408</v>
      </c>
      <c r="P1238" t="s">
        <v>4266</v>
      </c>
      <c r="Q1238">
        <f t="shared" si="32"/>
        <v>30300</v>
      </c>
      <c r="R1238" t="s">
        <v>1871</v>
      </c>
      <c r="S1238" t="s">
        <v>1872</v>
      </c>
      <c r="T1238" t="s">
        <v>4351</v>
      </c>
      <c r="U1238" s="75">
        <v>30300</v>
      </c>
      <c r="V1238">
        <v>1.89</v>
      </c>
      <c r="W1238">
        <v>57267</v>
      </c>
      <c r="AH1238" s="16"/>
      <c r="AI1238" t="s">
        <v>1375</v>
      </c>
    </row>
    <row r="1239" spans="1:35" x14ac:dyDescent="0.25">
      <c r="A1239" t="s">
        <v>4885</v>
      </c>
      <c r="B1239" s="1">
        <v>14</v>
      </c>
      <c r="C1239" t="s">
        <v>4340</v>
      </c>
      <c r="D1239">
        <v>15941396</v>
      </c>
      <c r="E1239" t="s">
        <v>4870</v>
      </c>
      <c r="F1239" t="s">
        <v>1363</v>
      </c>
      <c r="G1239" t="s">
        <v>1391</v>
      </c>
      <c r="H1239" s="3" t="s">
        <v>4505</v>
      </c>
      <c r="I1239">
        <v>2021</v>
      </c>
      <c r="J1239" s="15" t="s">
        <v>4886</v>
      </c>
      <c r="K1239">
        <v>2021</v>
      </c>
      <c r="L1239" t="s">
        <v>1394</v>
      </c>
      <c r="M1239" t="s">
        <v>273</v>
      </c>
      <c r="N1239" t="s">
        <v>4617</v>
      </c>
      <c r="O1239" t="s">
        <v>1408</v>
      </c>
      <c r="P1239" t="s">
        <v>4266</v>
      </c>
      <c r="Q1239">
        <f t="shared" si="32"/>
        <v>22980</v>
      </c>
      <c r="R1239" t="s">
        <v>1871</v>
      </c>
      <c r="S1239" t="s">
        <v>1872</v>
      </c>
      <c r="T1239" t="s">
        <v>4354</v>
      </c>
      <c r="U1239" s="75">
        <v>22980</v>
      </c>
      <c r="V1239">
        <v>1.89</v>
      </c>
      <c r="W1239">
        <v>43432.2</v>
      </c>
      <c r="AH1239" s="16"/>
      <c r="AI1239" t="s">
        <v>1375</v>
      </c>
    </row>
    <row r="1240" spans="1:35" x14ac:dyDescent="0.25">
      <c r="A1240" t="s">
        <v>4887</v>
      </c>
      <c r="B1240" s="1">
        <v>14</v>
      </c>
      <c r="C1240" t="s">
        <v>4340</v>
      </c>
      <c r="D1240">
        <v>15391019</v>
      </c>
      <c r="E1240" t="s">
        <v>4864</v>
      </c>
      <c r="F1240" t="s">
        <v>1363</v>
      </c>
      <c r="G1240" t="s">
        <v>1391</v>
      </c>
      <c r="H1240" s="3" t="s">
        <v>4270</v>
      </c>
      <c r="I1240">
        <v>2021</v>
      </c>
      <c r="J1240" s="15" t="s">
        <v>1677</v>
      </c>
      <c r="K1240">
        <v>2021</v>
      </c>
      <c r="L1240" t="s">
        <v>1394</v>
      </c>
      <c r="M1240" t="s">
        <v>273</v>
      </c>
      <c r="N1240" t="s">
        <v>4617</v>
      </c>
      <c r="O1240" t="s">
        <v>1408</v>
      </c>
      <c r="P1240" t="s">
        <v>4266</v>
      </c>
      <c r="Q1240">
        <f t="shared" si="32"/>
        <v>47610</v>
      </c>
      <c r="R1240" t="s">
        <v>1871</v>
      </c>
      <c r="S1240" t="s">
        <v>1872</v>
      </c>
      <c r="T1240" t="s">
        <v>4351</v>
      </c>
      <c r="U1240" s="75">
        <v>47610</v>
      </c>
      <c r="V1240">
        <v>1.89</v>
      </c>
      <c r="W1240">
        <v>89982.9</v>
      </c>
      <c r="AH1240" s="16"/>
      <c r="AI1240" t="s">
        <v>1375</v>
      </c>
    </row>
    <row r="1241" spans="1:35" x14ac:dyDescent="0.25">
      <c r="A1241" t="s">
        <v>4888</v>
      </c>
      <c r="B1241" s="1">
        <v>14</v>
      </c>
      <c r="C1241" t="s">
        <v>4340</v>
      </c>
      <c r="D1241">
        <v>15518337</v>
      </c>
      <c r="E1241" t="s">
        <v>4880</v>
      </c>
      <c r="F1241" t="s">
        <v>1363</v>
      </c>
      <c r="G1241" t="s">
        <v>1391</v>
      </c>
      <c r="H1241" s="3" t="s">
        <v>4274</v>
      </c>
      <c r="I1241">
        <v>2021</v>
      </c>
      <c r="J1241" s="15" t="s">
        <v>1922</v>
      </c>
      <c r="K1241">
        <v>2021</v>
      </c>
      <c r="L1241" t="s">
        <v>1394</v>
      </c>
      <c r="M1241" t="s">
        <v>273</v>
      </c>
      <c r="N1241" t="s">
        <v>4617</v>
      </c>
      <c r="O1241" t="s">
        <v>1408</v>
      </c>
      <c r="P1241" t="s">
        <v>4266</v>
      </c>
      <c r="Q1241">
        <f t="shared" si="32"/>
        <v>47610</v>
      </c>
      <c r="R1241" t="s">
        <v>1871</v>
      </c>
      <c r="S1241" t="s">
        <v>1872</v>
      </c>
      <c r="T1241" t="s">
        <v>4351</v>
      </c>
      <c r="U1241" s="75">
        <v>47610</v>
      </c>
      <c r="V1241">
        <v>1.89</v>
      </c>
      <c r="W1241">
        <v>89982.9</v>
      </c>
      <c r="AH1241" s="16"/>
      <c r="AI1241" t="s">
        <v>1375</v>
      </c>
    </row>
    <row r="1242" spans="1:35" x14ac:dyDescent="0.25">
      <c r="A1242" t="s">
        <v>4889</v>
      </c>
      <c r="B1242" s="1">
        <v>14</v>
      </c>
      <c r="C1242" t="s">
        <v>4340</v>
      </c>
      <c r="D1242">
        <v>15518574</v>
      </c>
      <c r="E1242" t="s">
        <v>4877</v>
      </c>
      <c r="F1242" t="s">
        <v>1363</v>
      </c>
      <c r="G1242" t="s">
        <v>1391</v>
      </c>
      <c r="H1242" s="3" t="s">
        <v>4274</v>
      </c>
      <c r="I1242">
        <v>2021</v>
      </c>
      <c r="J1242" s="15" t="s">
        <v>1922</v>
      </c>
      <c r="K1242">
        <v>2021</v>
      </c>
      <c r="L1242" t="s">
        <v>1394</v>
      </c>
      <c r="M1242" t="s">
        <v>273</v>
      </c>
      <c r="N1242" t="s">
        <v>4617</v>
      </c>
      <c r="O1242" t="s">
        <v>1408</v>
      </c>
      <c r="P1242" t="s">
        <v>4266</v>
      </c>
      <c r="Q1242">
        <f t="shared" si="32"/>
        <v>47610</v>
      </c>
      <c r="R1242" t="s">
        <v>1871</v>
      </c>
      <c r="S1242" t="s">
        <v>1872</v>
      </c>
      <c r="T1242" t="s">
        <v>4351</v>
      </c>
      <c r="U1242" s="75">
        <v>47610</v>
      </c>
      <c r="V1242">
        <v>1.89</v>
      </c>
      <c r="W1242">
        <v>89982.9</v>
      </c>
      <c r="AH1242" s="16"/>
      <c r="AI1242" t="s">
        <v>1375</v>
      </c>
    </row>
    <row r="1243" spans="1:35" x14ac:dyDescent="0.25">
      <c r="A1243" t="s">
        <v>4890</v>
      </c>
      <c r="B1243" s="1">
        <v>14</v>
      </c>
      <c r="C1243" t="s">
        <v>4340</v>
      </c>
      <c r="D1243">
        <v>15982785</v>
      </c>
      <c r="E1243" t="s">
        <v>4864</v>
      </c>
      <c r="F1243" t="s">
        <v>1363</v>
      </c>
      <c r="G1243" t="s">
        <v>1391</v>
      </c>
      <c r="H1243" s="3" t="s">
        <v>1903</v>
      </c>
      <c r="I1243">
        <v>2021</v>
      </c>
      <c r="J1243" s="15" t="s">
        <v>1904</v>
      </c>
      <c r="K1243">
        <v>2021</v>
      </c>
      <c r="L1243" t="s">
        <v>1394</v>
      </c>
      <c r="M1243" t="s">
        <v>273</v>
      </c>
      <c r="N1243" t="s">
        <v>4617</v>
      </c>
      <c r="O1243" t="s">
        <v>1408</v>
      </c>
      <c r="P1243" t="s">
        <v>4266</v>
      </c>
      <c r="Q1243">
        <f t="shared" si="32"/>
        <v>47610</v>
      </c>
      <c r="R1243" t="s">
        <v>1871</v>
      </c>
      <c r="S1243" t="s">
        <v>1872</v>
      </c>
      <c r="T1243" t="s">
        <v>4351</v>
      </c>
      <c r="U1243" s="75">
        <v>47610</v>
      </c>
      <c r="V1243">
        <v>1.89</v>
      </c>
      <c r="W1243">
        <v>89982.9</v>
      </c>
      <c r="AH1243" s="16"/>
      <c r="AI1243" t="s">
        <v>1375</v>
      </c>
    </row>
    <row r="1244" spans="1:35" x14ac:dyDescent="0.25">
      <c r="A1244" t="s">
        <v>4891</v>
      </c>
      <c r="B1244" s="1">
        <v>14</v>
      </c>
      <c r="C1244" t="s">
        <v>4340</v>
      </c>
      <c r="D1244">
        <v>15982866</v>
      </c>
      <c r="E1244" t="s">
        <v>4882</v>
      </c>
      <c r="F1244" t="s">
        <v>1363</v>
      </c>
      <c r="G1244" t="s">
        <v>1391</v>
      </c>
      <c r="H1244" s="3" t="s">
        <v>1903</v>
      </c>
      <c r="I1244">
        <v>2021</v>
      </c>
      <c r="J1244" s="15" t="s">
        <v>1904</v>
      </c>
      <c r="K1244">
        <v>2021</v>
      </c>
      <c r="L1244" t="s">
        <v>1394</v>
      </c>
      <c r="M1244" t="s">
        <v>273</v>
      </c>
      <c r="N1244" t="s">
        <v>4617</v>
      </c>
      <c r="O1244" t="s">
        <v>1408</v>
      </c>
      <c r="P1244" t="s">
        <v>4266</v>
      </c>
      <c r="Q1244">
        <f t="shared" si="32"/>
        <v>30300</v>
      </c>
      <c r="R1244" t="s">
        <v>1871</v>
      </c>
      <c r="S1244" t="s">
        <v>1872</v>
      </c>
      <c r="T1244" t="s">
        <v>4351</v>
      </c>
      <c r="U1244" s="75">
        <v>30300</v>
      </c>
      <c r="V1244">
        <v>1.89</v>
      </c>
      <c r="W1244">
        <v>57267</v>
      </c>
      <c r="AH1244" s="16"/>
      <c r="AI1244" t="s">
        <v>1375</v>
      </c>
    </row>
    <row r="1245" spans="1:35" x14ac:dyDescent="0.25">
      <c r="A1245" t="s">
        <v>4892</v>
      </c>
      <c r="B1245" s="1">
        <v>14</v>
      </c>
      <c r="C1245" t="s">
        <v>4340</v>
      </c>
      <c r="D1245">
        <v>15983048</v>
      </c>
      <c r="E1245" t="s">
        <v>4880</v>
      </c>
      <c r="F1245" t="s">
        <v>1363</v>
      </c>
      <c r="G1245" t="s">
        <v>1391</v>
      </c>
      <c r="H1245" s="3" t="s">
        <v>1903</v>
      </c>
      <c r="I1245">
        <v>2021</v>
      </c>
      <c r="J1245" s="15" t="s">
        <v>1904</v>
      </c>
      <c r="K1245">
        <v>2021</v>
      </c>
      <c r="L1245" t="s">
        <v>1394</v>
      </c>
      <c r="M1245" t="s">
        <v>273</v>
      </c>
      <c r="N1245" t="s">
        <v>4617</v>
      </c>
      <c r="O1245" t="s">
        <v>1408</v>
      </c>
      <c r="P1245" t="s">
        <v>4266</v>
      </c>
      <c r="Q1245">
        <f t="shared" si="32"/>
        <v>47610</v>
      </c>
      <c r="R1245" t="s">
        <v>1871</v>
      </c>
      <c r="S1245" t="s">
        <v>1872</v>
      </c>
      <c r="T1245" t="s">
        <v>4351</v>
      </c>
      <c r="U1245" s="75">
        <v>47610</v>
      </c>
      <c r="V1245">
        <v>1.89</v>
      </c>
      <c r="W1245">
        <v>89982.9</v>
      </c>
      <c r="AH1245" s="16"/>
      <c r="AI1245" t="s">
        <v>1375</v>
      </c>
    </row>
    <row r="1246" spans="1:35" x14ac:dyDescent="0.25">
      <c r="A1246" t="s">
        <v>4893</v>
      </c>
      <c r="B1246" s="1">
        <v>14</v>
      </c>
      <c r="C1246" t="s">
        <v>4340</v>
      </c>
      <c r="D1246">
        <v>15983293</v>
      </c>
      <c r="E1246" t="s">
        <v>4877</v>
      </c>
      <c r="F1246" t="s">
        <v>1363</v>
      </c>
      <c r="G1246" t="s">
        <v>1391</v>
      </c>
      <c r="H1246" s="3" t="s">
        <v>1903</v>
      </c>
      <c r="I1246">
        <v>2021</v>
      </c>
      <c r="J1246" s="15" t="s">
        <v>1904</v>
      </c>
      <c r="K1246">
        <v>2021</v>
      </c>
      <c r="L1246" t="s">
        <v>1394</v>
      </c>
      <c r="M1246" t="s">
        <v>273</v>
      </c>
      <c r="N1246" t="s">
        <v>4617</v>
      </c>
      <c r="O1246" t="s">
        <v>1408</v>
      </c>
      <c r="P1246" t="s">
        <v>4266</v>
      </c>
      <c r="Q1246">
        <f t="shared" si="32"/>
        <v>47610</v>
      </c>
      <c r="R1246" t="s">
        <v>1871</v>
      </c>
      <c r="S1246" t="s">
        <v>1872</v>
      </c>
      <c r="T1246" t="s">
        <v>4351</v>
      </c>
      <c r="U1246" s="75">
        <v>47610</v>
      </c>
      <c r="V1246">
        <v>1.89</v>
      </c>
      <c r="W1246">
        <v>89982.9</v>
      </c>
      <c r="AH1246" s="16"/>
      <c r="AI1246" t="s">
        <v>1375</v>
      </c>
    </row>
    <row r="1247" spans="1:35" x14ac:dyDescent="0.25">
      <c r="A1247" t="s">
        <v>4894</v>
      </c>
      <c r="B1247" s="1">
        <v>14</v>
      </c>
      <c r="C1247" t="s">
        <v>4340</v>
      </c>
      <c r="D1247">
        <v>15107698</v>
      </c>
      <c r="E1247" t="s">
        <v>4659</v>
      </c>
      <c r="F1247" t="s">
        <v>1363</v>
      </c>
      <c r="G1247" t="s">
        <v>1391</v>
      </c>
      <c r="H1247" s="3" t="s">
        <v>1851</v>
      </c>
      <c r="I1247">
        <v>2021</v>
      </c>
      <c r="J1247" s="15" t="s">
        <v>1446</v>
      </c>
      <c r="K1247">
        <v>2021</v>
      </c>
      <c r="L1247" t="s">
        <v>1394</v>
      </c>
      <c r="M1247" t="s">
        <v>273</v>
      </c>
      <c r="N1247" t="s">
        <v>4617</v>
      </c>
      <c r="O1247" t="s">
        <v>1408</v>
      </c>
      <c r="P1247" t="s">
        <v>4266</v>
      </c>
      <c r="Q1247">
        <f t="shared" si="32"/>
        <v>30323</v>
      </c>
      <c r="R1247" t="s">
        <v>1871</v>
      </c>
      <c r="S1247" t="s">
        <v>1872</v>
      </c>
      <c r="T1247" t="s">
        <v>4351</v>
      </c>
      <c r="U1247" s="75">
        <v>30323</v>
      </c>
      <c r="V1247">
        <v>1.89</v>
      </c>
      <c r="W1247">
        <v>57310.47</v>
      </c>
      <c r="AH1247" s="16"/>
      <c r="AI1247" t="s">
        <v>1375</v>
      </c>
    </row>
    <row r="1248" spans="1:35" x14ac:dyDescent="0.25">
      <c r="A1248" t="s">
        <v>4895</v>
      </c>
      <c r="B1248" s="1">
        <v>14</v>
      </c>
      <c r="C1248" t="s">
        <v>4340</v>
      </c>
      <c r="D1248">
        <v>15108325</v>
      </c>
      <c r="E1248" t="s">
        <v>4864</v>
      </c>
      <c r="F1248" t="s">
        <v>1363</v>
      </c>
      <c r="G1248" t="s">
        <v>1391</v>
      </c>
      <c r="H1248" s="3" t="s">
        <v>1851</v>
      </c>
      <c r="I1248">
        <v>2021</v>
      </c>
      <c r="J1248" s="15" t="s">
        <v>1446</v>
      </c>
      <c r="K1248">
        <v>2021</v>
      </c>
      <c r="L1248" t="s">
        <v>1394</v>
      </c>
      <c r="M1248" t="s">
        <v>273</v>
      </c>
      <c r="N1248" t="s">
        <v>4617</v>
      </c>
      <c r="O1248" t="s">
        <v>1408</v>
      </c>
      <c r="P1248" t="s">
        <v>4266</v>
      </c>
      <c r="Q1248">
        <f t="shared" si="32"/>
        <v>47610</v>
      </c>
      <c r="R1248" t="s">
        <v>1871</v>
      </c>
      <c r="S1248" t="s">
        <v>1872</v>
      </c>
      <c r="T1248" t="s">
        <v>4351</v>
      </c>
      <c r="U1248" s="75">
        <v>47610</v>
      </c>
      <c r="V1248">
        <v>1.89</v>
      </c>
      <c r="W1248">
        <v>89982.9</v>
      </c>
      <c r="AH1248" s="16"/>
      <c r="AI1248" t="s">
        <v>1375</v>
      </c>
    </row>
    <row r="1249" spans="1:35" x14ac:dyDescent="0.25">
      <c r="A1249" t="s">
        <v>4896</v>
      </c>
      <c r="B1249" s="1">
        <v>14</v>
      </c>
      <c r="C1249" t="s">
        <v>4340</v>
      </c>
      <c r="D1249">
        <v>15352099</v>
      </c>
      <c r="E1249" t="s">
        <v>4864</v>
      </c>
      <c r="F1249" t="s">
        <v>1363</v>
      </c>
      <c r="G1249" t="s">
        <v>1391</v>
      </c>
      <c r="H1249" s="3" t="s">
        <v>4372</v>
      </c>
      <c r="I1249">
        <v>2021</v>
      </c>
      <c r="J1249" s="15" t="s">
        <v>4379</v>
      </c>
      <c r="K1249">
        <v>2021</v>
      </c>
      <c r="L1249" t="s">
        <v>1394</v>
      </c>
      <c r="M1249" t="s">
        <v>273</v>
      </c>
      <c r="N1249" t="s">
        <v>4617</v>
      </c>
      <c r="O1249" t="s">
        <v>1408</v>
      </c>
      <c r="P1249" t="s">
        <v>4266</v>
      </c>
      <c r="Q1249">
        <f t="shared" si="32"/>
        <v>47610</v>
      </c>
      <c r="R1249" t="s">
        <v>1871</v>
      </c>
      <c r="S1249" t="s">
        <v>1872</v>
      </c>
      <c r="T1249" t="s">
        <v>4351</v>
      </c>
      <c r="U1249" s="75">
        <v>47610</v>
      </c>
      <c r="V1249">
        <v>1.89</v>
      </c>
      <c r="W1249">
        <v>89982.9</v>
      </c>
      <c r="AH1249" s="16"/>
      <c r="AI1249" t="s">
        <v>1375</v>
      </c>
    </row>
    <row r="1250" spans="1:35" x14ac:dyDescent="0.25">
      <c r="A1250" t="s">
        <v>4897</v>
      </c>
      <c r="B1250" s="1">
        <v>14</v>
      </c>
      <c r="C1250" t="s">
        <v>4340</v>
      </c>
      <c r="D1250">
        <v>15553426</v>
      </c>
      <c r="E1250" t="s">
        <v>4341</v>
      </c>
      <c r="F1250" t="s">
        <v>1363</v>
      </c>
      <c r="G1250" t="s">
        <v>1391</v>
      </c>
      <c r="H1250" s="3" t="s">
        <v>1922</v>
      </c>
      <c r="I1250">
        <v>2021</v>
      </c>
      <c r="J1250" s="15" t="s">
        <v>1464</v>
      </c>
      <c r="K1250">
        <v>2021</v>
      </c>
      <c r="L1250" t="s">
        <v>1394</v>
      </c>
      <c r="M1250" t="s">
        <v>273</v>
      </c>
      <c r="N1250" t="s">
        <v>4617</v>
      </c>
      <c r="O1250" t="s">
        <v>1408</v>
      </c>
      <c r="P1250" t="s">
        <v>4266</v>
      </c>
      <c r="Q1250">
        <f t="shared" si="32"/>
        <v>23000</v>
      </c>
      <c r="R1250" t="s">
        <v>1871</v>
      </c>
      <c r="S1250" t="s">
        <v>1872</v>
      </c>
      <c r="T1250" t="s">
        <v>4898</v>
      </c>
      <c r="U1250" s="75">
        <v>23000</v>
      </c>
      <c r="V1250">
        <v>1.89</v>
      </c>
      <c r="W1250">
        <v>43470</v>
      </c>
      <c r="AH1250" s="16"/>
      <c r="AI1250" t="s">
        <v>1375</v>
      </c>
    </row>
    <row r="1251" spans="1:35" x14ac:dyDescent="0.25">
      <c r="A1251" t="s">
        <v>4899</v>
      </c>
      <c r="B1251" s="1">
        <v>14</v>
      </c>
      <c r="C1251" t="s">
        <v>4340</v>
      </c>
      <c r="D1251">
        <v>15396371</v>
      </c>
      <c r="E1251" t="s">
        <v>4877</v>
      </c>
      <c r="F1251" t="s">
        <v>1363</v>
      </c>
      <c r="G1251" t="s">
        <v>1391</v>
      </c>
      <c r="H1251" s="3" t="s">
        <v>4417</v>
      </c>
      <c r="I1251">
        <v>2021</v>
      </c>
      <c r="J1251" s="15" t="s">
        <v>4420</v>
      </c>
      <c r="K1251">
        <v>2021</v>
      </c>
      <c r="L1251" t="s">
        <v>1394</v>
      </c>
      <c r="M1251" t="s">
        <v>273</v>
      </c>
      <c r="N1251" t="s">
        <v>4617</v>
      </c>
      <c r="O1251" t="s">
        <v>1408</v>
      </c>
      <c r="P1251" t="s">
        <v>4266</v>
      </c>
      <c r="Q1251">
        <f t="shared" si="32"/>
        <v>47610</v>
      </c>
      <c r="R1251" t="s">
        <v>1871</v>
      </c>
      <c r="S1251" t="s">
        <v>1872</v>
      </c>
      <c r="T1251" t="s">
        <v>4351</v>
      </c>
      <c r="U1251" s="75">
        <v>47610</v>
      </c>
      <c r="V1251">
        <v>1.89</v>
      </c>
      <c r="W1251">
        <v>89982.9</v>
      </c>
      <c r="AH1251" s="16"/>
      <c r="AI1251" t="s">
        <v>1375</v>
      </c>
    </row>
    <row r="1252" spans="1:35" x14ac:dyDescent="0.25">
      <c r="A1252" t="s">
        <v>4900</v>
      </c>
      <c r="B1252" s="1">
        <v>14</v>
      </c>
      <c r="C1252" t="s">
        <v>4340</v>
      </c>
      <c r="D1252">
        <v>15396479</v>
      </c>
      <c r="E1252" t="s">
        <v>4880</v>
      </c>
      <c r="F1252" t="s">
        <v>1363</v>
      </c>
      <c r="G1252" t="s">
        <v>1391</v>
      </c>
      <c r="H1252" s="3" t="s">
        <v>4417</v>
      </c>
      <c r="I1252">
        <v>2021</v>
      </c>
      <c r="J1252" s="15" t="s">
        <v>4420</v>
      </c>
      <c r="K1252">
        <v>2021</v>
      </c>
      <c r="L1252" t="s">
        <v>1394</v>
      </c>
      <c r="M1252" t="s">
        <v>273</v>
      </c>
      <c r="N1252" t="s">
        <v>4617</v>
      </c>
      <c r="O1252" t="s">
        <v>1408</v>
      </c>
      <c r="P1252" t="s">
        <v>4266</v>
      </c>
      <c r="Q1252">
        <f t="shared" si="32"/>
        <v>47610</v>
      </c>
      <c r="R1252" t="s">
        <v>1871</v>
      </c>
      <c r="S1252" t="s">
        <v>1872</v>
      </c>
      <c r="T1252" t="s">
        <v>4351</v>
      </c>
      <c r="U1252" s="75">
        <v>47610</v>
      </c>
      <c r="V1252">
        <v>1.89</v>
      </c>
      <c r="W1252">
        <v>89982.9</v>
      </c>
      <c r="AH1252" s="16"/>
      <c r="AI1252" t="s">
        <v>1375</v>
      </c>
    </row>
    <row r="1253" spans="1:35" x14ac:dyDescent="0.25">
      <c r="A1253" t="s">
        <v>4901</v>
      </c>
      <c r="B1253" s="1">
        <v>14</v>
      </c>
      <c r="C1253" t="s">
        <v>4340</v>
      </c>
      <c r="D1253">
        <v>15396495</v>
      </c>
      <c r="E1253" t="s">
        <v>4882</v>
      </c>
      <c r="F1253" t="s">
        <v>1363</v>
      </c>
      <c r="G1253" t="s">
        <v>1391</v>
      </c>
      <c r="H1253" s="3" t="s">
        <v>4417</v>
      </c>
      <c r="I1253">
        <v>2021</v>
      </c>
      <c r="J1253" s="15" t="s">
        <v>4420</v>
      </c>
      <c r="K1253">
        <v>2021</v>
      </c>
      <c r="L1253" t="s">
        <v>1394</v>
      </c>
      <c r="M1253" t="s">
        <v>273</v>
      </c>
      <c r="N1253" t="s">
        <v>4617</v>
      </c>
      <c r="O1253" t="s">
        <v>1408</v>
      </c>
      <c r="P1253" t="s">
        <v>4266</v>
      </c>
      <c r="Q1253">
        <f t="shared" si="32"/>
        <v>30300</v>
      </c>
      <c r="R1253" t="s">
        <v>1871</v>
      </c>
      <c r="S1253" t="s">
        <v>1872</v>
      </c>
      <c r="T1253" t="s">
        <v>4351</v>
      </c>
      <c r="U1253" s="75">
        <v>30300</v>
      </c>
      <c r="V1253">
        <v>1.89</v>
      </c>
      <c r="W1253">
        <v>57267</v>
      </c>
      <c r="AH1253" s="16"/>
      <c r="AI1253" t="s">
        <v>1375</v>
      </c>
    </row>
    <row r="1254" spans="1:35" x14ac:dyDescent="0.25">
      <c r="A1254" t="s">
        <v>4902</v>
      </c>
      <c r="B1254" s="1">
        <v>14</v>
      </c>
      <c r="C1254" t="s">
        <v>4340</v>
      </c>
      <c r="D1254">
        <v>15524434</v>
      </c>
      <c r="E1254" t="s">
        <v>4903</v>
      </c>
      <c r="F1254" t="s">
        <v>1363</v>
      </c>
      <c r="G1254" t="s">
        <v>1391</v>
      </c>
      <c r="H1254" s="3" t="s">
        <v>4274</v>
      </c>
      <c r="I1254">
        <v>2021</v>
      </c>
      <c r="J1254" s="15" t="s">
        <v>1922</v>
      </c>
      <c r="K1254">
        <v>2021</v>
      </c>
      <c r="L1254" t="s">
        <v>1394</v>
      </c>
      <c r="M1254" t="s">
        <v>273</v>
      </c>
      <c r="N1254" t="s">
        <v>4617</v>
      </c>
      <c r="O1254" t="s">
        <v>1408</v>
      </c>
      <c r="P1254" t="s">
        <v>4266</v>
      </c>
      <c r="Q1254">
        <f t="shared" si="32"/>
        <v>53300</v>
      </c>
      <c r="R1254" t="s">
        <v>1871</v>
      </c>
      <c r="S1254" t="s">
        <v>1872</v>
      </c>
      <c r="T1254" t="s">
        <v>4506</v>
      </c>
      <c r="U1254" s="75">
        <v>53300</v>
      </c>
      <c r="V1254">
        <v>1.89</v>
      </c>
      <c r="W1254">
        <v>100737</v>
      </c>
      <c r="AH1254" s="16"/>
      <c r="AI1254" t="s">
        <v>1375</v>
      </c>
    </row>
    <row r="1255" spans="1:35" x14ac:dyDescent="0.25">
      <c r="A1255" t="s">
        <v>4904</v>
      </c>
      <c r="B1255" s="1">
        <v>14</v>
      </c>
      <c r="C1255" t="s">
        <v>290</v>
      </c>
      <c r="D1255">
        <v>16251377</v>
      </c>
      <c r="E1255" t="s">
        <v>4905</v>
      </c>
      <c r="F1255" t="s">
        <v>1363</v>
      </c>
      <c r="G1255" t="s">
        <v>1391</v>
      </c>
      <c r="H1255" s="3" t="s">
        <v>2036</v>
      </c>
      <c r="I1255">
        <v>2022</v>
      </c>
      <c r="J1255" s="15" t="s">
        <v>2037</v>
      </c>
      <c r="K1255">
        <v>2022</v>
      </c>
      <c r="L1255" t="s">
        <v>1367</v>
      </c>
      <c r="M1255" t="s">
        <v>273</v>
      </c>
      <c r="N1255" t="s">
        <v>4736</v>
      </c>
      <c r="O1255" t="s">
        <v>1370</v>
      </c>
      <c r="P1255" t="s">
        <v>4266</v>
      </c>
      <c r="Q1255">
        <f t="shared" si="32"/>
        <v>47600</v>
      </c>
      <c r="R1255" t="s">
        <v>1871</v>
      </c>
      <c r="S1255" t="s">
        <v>1872</v>
      </c>
      <c r="T1255" t="s">
        <v>4906</v>
      </c>
      <c r="U1255" s="75">
        <v>47600</v>
      </c>
      <c r="V1255">
        <v>1.89</v>
      </c>
      <c r="W1255">
        <v>89964</v>
      </c>
      <c r="AH1255" s="16"/>
      <c r="AI1255" t="s">
        <v>1375</v>
      </c>
    </row>
    <row r="1256" spans="1:35" x14ac:dyDescent="0.25">
      <c r="A1256" t="s">
        <v>4907</v>
      </c>
      <c r="B1256" s="1">
        <v>14</v>
      </c>
      <c r="C1256" t="s">
        <v>290</v>
      </c>
      <c r="D1256">
        <v>16251474</v>
      </c>
      <c r="E1256" t="s">
        <v>4908</v>
      </c>
      <c r="F1256" t="s">
        <v>1363</v>
      </c>
      <c r="G1256" t="s">
        <v>1391</v>
      </c>
      <c r="H1256" s="3" t="s">
        <v>2036</v>
      </c>
      <c r="I1256">
        <v>2022</v>
      </c>
      <c r="J1256" s="15" t="s">
        <v>2037</v>
      </c>
      <c r="K1256">
        <v>2022</v>
      </c>
      <c r="L1256" t="s">
        <v>1367</v>
      </c>
      <c r="M1256" t="s">
        <v>273</v>
      </c>
      <c r="N1256" t="s">
        <v>4736</v>
      </c>
      <c r="O1256" t="s">
        <v>1370</v>
      </c>
      <c r="P1256" t="s">
        <v>4266</v>
      </c>
      <c r="Q1256">
        <f t="shared" si="32"/>
        <v>47600</v>
      </c>
      <c r="R1256" t="s">
        <v>1871</v>
      </c>
      <c r="S1256" t="s">
        <v>1872</v>
      </c>
      <c r="T1256" t="s">
        <v>4909</v>
      </c>
      <c r="U1256" s="75">
        <v>47600</v>
      </c>
      <c r="V1256">
        <v>1.89</v>
      </c>
      <c r="W1256">
        <v>89964</v>
      </c>
      <c r="AH1256" s="16"/>
      <c r="AI1256" t="s">
        <v>1375</v>
      </c>
    </row>
    <row r="1257" spans="1:35" x14ac:dyDescent="0.25">
      <c r="A1257" t="s">
        <v>4910</v>
      </c>
      <c r="B1257" s="1">
        <v>14</v>
      </c>
      <c r="C1257" t="s">
        <v>4340</v>
      </c>
      <c r="D1257">
        <v>14934612</v>
      </c>
      <c r="E1257" t="s">
        <v>4911</v>
      </c>
      <c r="F1257" t="s">
        <v>1363</v>
      </c>
      <c r="G1257" t="s">
        <v>1391</v>
      </c>
      <c r="H1257" s="3" t="s">
        <v>4097</v>
      </c>
      <c r="I1257">
        <v>2021</v>
      </c>
      <c r="J1257" s="15" t="s">
        <v>1948</v>
      </c>
      <c r="K1257">
        <v>2021</v>
      </c>
      <c r="L1257" t="s">
        <v>1394</v>
      </c>
      <c r="M1257" t="s">
        <v>273</v>
      </c>
      <c r="N1257" t="s">
        <v>4617</v>
      </c>
      <c r="O1257" t="s">
        <v>1408</v>
      </c>
      <c r="P1257" t="s">
        <v>4266</v>
      </c>
      <c r="Q1257">
        <f t="shared" si="32"/>
        <v>200100</v>
      </c>
      <c r="R1257" t="s">
        <v>1871</v>
      </c>
      <c r="S1257" t="s">
        <v>1872</v>
      </c>
      <c r="T1257" t="s">
        <v>4351</v>
      </c>
      <c r="U1257" s="75">
        <v>200100</v>
      </c>
      <c r="V1257">
        <v>1.89</v>
      </c>
      <c r="W1257">
        <v>378189</v>
      </c>
      <c r="AH1257" s="16"/>
      <c r="AI1257" t="s">
        <v>1375</v>
      </c>
    </row>
    <row r="1258" spans="1:35" x14ac:dyDescent="0.25">
      <c r="A1258" t="s">
        <v>4912</v>
      </c>
      <c r="B1258" s="1">
        <v>14</v>
      </c>
      <c r="C1258" t="s">
        <v>4340</v>
      </c>
      <c r="D1258">
        <v>14934612</v>
      </c>
      <c r="E1258" t="s">
        <v>4911</v>
      </c>
      <c r="F1258" t="s">
        <v>1363</v>
      </c>
      <c r="G1258" t="s">
        <v>1391</v>
      </c>
      <c r="H1258" s="3" t="s">
        <v>4097</v>
      </c>
      <c r="I1258">
        <v>2021</v>
      </c>
      <c r="J1258" s="15" t="s">
        <v>1948</v>
      </c>
      <c r="K1258">
        <v>2021</v>
      </c>
      <c r="L1258" t="s">
        <v>1394</v>
      </c>
      <c r="M1258" t="s">
        <v>273</v>
      </c>
      <c r="N1258" t="s">
        <v>4617</v>
      </c>
      <c r="O1258" t="s">
        <v>1408</v>
      </c>
      <c r="P1258" t="s">
        <v>4266</v>
      </c>
      <c r="Q1258">
        <f t="shared" si="32"/>
        <v>200100</v>
      </c>
      <c r="R1258" t="s">
        <v>4403</v>
      </c>
      <c r="S1258" t="s">
        <v>4404</v>
      </c>
      <c r="T1258" t="s">
        <v>4405</v>
      </c>
      <c r="U1258" s="75">
        <v>200100</v>
      </c>
      <c r="V1258">
        <v>1.89</v>
      </c>
      <c r="W1258">
        <v>378189</v>
      </c>
      <c r="AH1258" s="16"/>
      <c r="AI1258" t="s">
        <v>1375</v>
      </c>
    </row>
    <row r="1259" spans="1:35" x14ac:dyDescent="0.25">
      <c r="A1259" t="s">
        <v>4913</v>
      </c>
      <c r="B1259" s="1">
        <v>14</v>
      </c>
      <c r="C1259" t="s">
        <v>290</v>
      </c>
      <c r="D1259">
        <v>16200128</v>
      </c>
      <c r="E1259" t="s">
        <v>4914</v>
      </c>
      <c r="F1259" t="s">
        <v>1363</v>
      </c>
      <c r="G1259" t="s">
        <v>1391</v>
      </c>
      <c r="H1259" s="3" t="s">
        <v>2036</v>
      </c>
      <c r="I1259">
        <v>2022</v>
      </c>
      <c r="J1259" s="15" t="s">
        <v>2037</v>
      </c>
      <c r="K1259">
        <v>2022</v>
      </c>
      <c r="L1259" t="s">
        <v>1367</v>
      </c>
      <c r="M1259" t="s">
        <v>4914</v>
      </c>
      <c r="N1259" t="s">
        <v>4914</v>
      </c>
      <c r="O1259" t="s">
        <v>1370</v>
      </c>
      <c r="P1259" t="s">
        <v>133</v>
      </c>
      <c r="Q1259">
        <f t="shared" si="32"/>
        <v>20160</v>
      </c>
      <c r="R1259" t="s">
        <v>1871</v>
      </c>
      <c r="S1259" t="s">
        <v>1872</v>
      </c>
      <c r="T1259" t="s">
        <v>4915</v>
      </c>
      <c r="U1259" s="75">
        <v>20160</v>
      </c>
      <c r="V1259">
        <v>1.89</v>
      </c>
      <c r="W1259">
        <v>38102.400000000001</v>
      </c>
      <c r="AH1259" s="16"/>
      <c r="AI1259" t="s">
        <v>1375</v>
      </c>
    </row>
    <row r="1260" spans="1:35" x14ac:dyDescent="0.25">
      <c r="A1260" t="s">
        <v>4916</v>
      </c>
      <c r="B1260" s="1">
        <v>14</v>
      </c>
      <c r="C1260" t="s">
        <v>290</v>
      </c>
      <c r="D1260">
        <v>16267281</v>
      </c>
      <c r="E1260" t="s">
        <v>4359</v>
      </c>
      <c r="F1260" t="s">
        <v>1363</v>
      </c>
      <c r="G1260" t="s">
        <v>1391</v>
      </c>
      <c r="H1260" s="3" t="s">
        <v>4917</v>
      </c>
      <c r="I1260">
        <v>2022</v>
      </c>
      <c r="J1260" s="15" t="s">
        <v>2121</v>
      </c>
      <c r="K1260">
        <v>2022</v>
      </c>
      <c r="L1260" t="s">
        <v>1367</v>
      </c>
      <c r="M1260" t="s">
        <v>273</v>
      </c>
      <c r="N1260" t="s">
        <v>4617</v>
      </c>
      <c r="O1260" t="s">
        <v>1408</v>
      </c>
      <c r="P1260" t="s">
        <v>4266</v>
      </c>
      <c r="Q1260">
        <f t="shared" si="32"/>
        <v>9060</v>
      </c>
      <c r="R1260" t="s">
        <v>1871</v>
      </c>
      <c r="S1260" t="s">
        <v>1872</v>
      </c>
      <c r="T1260" t="s">
        <v>4360</v>
      </c>
      <c r="U1260" s="75">
        <v>9060</v>
      </c>
      <c r="V1260">
        <v>1.89</v>
      </c>
      <c r="W1260">
        <v>17123.400000000001</v>
      </c>
      <c r="AH1260" s="16"/>
      <c r="AI1260" t="s">
        <v>1375</v>
      </c>
    </row>
    <row r="1261" spans="1:35" x14ac:dyDescent="0.25">
      <c r="A1261" t="s">
        <v>4918</v>
      </c>
      <c r="B1261" s="1">
        <v>14</v>
      </c>
      <c r="C1261" t="s">
        <v>4340</v>
      </c>
      <c r="D1261">
        <v>16280369</v>
      </c>
      <c r="E1261" t="s">
        <v>4445</v>
      </c>
      <c r="F1261" t="s">
        <v>1363</v>
      </c>
      <c r="G1261" t="s">
        <v>1391</v>
      </c>
      <c r="H1261" s="3" t="s">
        <v>4917</v>
      </c>
      <c r="I1261">
        <v>2022</v>
      </c>
      <c r="J1261" s="15" t="s">
        <v>2121</v>
      </c>
      <c r="K1261">
        <v>2022</v>
      </c>
      <c r="L1261" t="s">
        <v>1367</v>
      </c>
      <c r="M1261" t="s">
        <v>273</v>
      </c>
      <c r="N1261" t="s">
        <v>4617</v>
      </c>
      <c r="O1261" t="s">
        <v>1370</v>
      </c>
      <c r="P1261" t="s">
        <v>4266</v>
      </c>
      <c r="Q1261">
        <f t="shared" si="32"/>
        <v>47610</v>
      </c>
      <c r="R1261" t="s">
        <v>1871</v>
      </c>
      <c r="S1261" t="s">
        <v>1872</v>
      </c>
      <c r="T1261" t="s">
        <v>4919</v>
      </c>
      <c r="U1261" s="75">
        <v>47610</v>
      </c>
      <c r="V1261">
        <v>1.89</v>
      </c>
      <c r="W1261">
        <v>89982.9</v>
      </c>
      <c r="AH1261" s="16"/>
      <c r="AI1261" t="s">
        <v>1375</v>
      </c>
    </row>
    <row r="1262" spans="1:35" x14ac:dyDescent="0.25">
      <c r="A1262" t="s">
        <v>4920</v>
      </c>
      <c r="B1262" s="1">
        <v>14</v>
      </c>
      <c r="C1262" t="s">
        <v>4340</v>
      </c>
      <c r="D1262">
        <v>16216725</v>
      </c>
      <c r="E1262" t="s">
        <v>4870</v>
      </c>
      <c r="F1262" t="s">
        <v>1363</v>
      </c>
      <c r="G1262" t="s">
        <v>1391</v>
      </c>
      <c r="H1262" s="3" t="s">
        <v>2100</v>
      </c>
      <c r="I1262">
        <v>2022</v>
      </c>
      <c r="J1262" s="15" t="s">
        <v>2101</v>
      </c>
      <c r="K1262">
        <v>2022</v>
      </c>
      <c r="L1262" t="s">
        <v>1367</v>
      </c>
      <c r="M1262" t="s">
        <v>273</v>
      </c>
      <c r="N1262" t="s">
        <v>4617</v>
      </c>
      <c r="O1262" t="s">
        <v>1370</v>
      </c>
      <c r="P1262" t="s">
        <v>4266</v>
      </c>
      <c r="Q1262">
        <f t="shared" si="32"/>
        <v>12500</v>
      </c>
      <c r="R1262" t="s">
        <v>1871</v>
      </c>
      <c r="S1262" t="s">
        <v>1872</v>
      </c>
      <c r="T1262" t="s">
        <v>4921</v>
      </c>
      <c r="U1262" s="75">
        <v>12500</v>
      </c>
      <c r="V1262">
        <v>1.89</v>
      </c>
      <c r="W1262">
        <v>23625</v>
      </c>
      <c r="AH1262" s="16"/>
      <c r="AI1262" t="s">
        <v>1375</v>
      </c>
    </row>
    <row r="1263" spans="1:35" x14ac:dyDescent="0.25">
      <c r="A1263" t="s">
        <v>4922</v>
      </c>
      <c r="B1263" s="1">
        <v>14</v>
      </c>
      <c r="C1263" t="s">
        <v>4340</v>
      </c>
      <c r="D1263">
        <v>16275977</v>
      </c>
      <c r="E1263" t="s">
        <v>4923</v>
      </c>
      <c r="F1263" t="s">
        <v>1363</v>
      </c>
      <c r="G1263" t="s">
        <v>1391</v>
      </c>
      <c r="H1263" s="3" t="s">
        <v>4917</v>
      </c>
      <c r="I1263">
        <v>2022</v>
      </c>
      <c r="J1263" s="15" t="s">
        <v>2121</v>
      </c>
      <c r="K1263">
        <v>2022</v>
      </c>
      <c r="L1263" t="s">
        <v>1367</v>
      </c>
      <c r="M1263" t="s">
        <v>273</v>
      </c>
      <c r="N1263" t="s">
        <v>4617</v>
      </c>
      <c r="O1263" t="s">
        <v>1370</v>
      </c>
      <c r="P1263" t="s">
        <v>4266</v>
      </c>
      <c r="Q1263">
        <f t="shared" si="32"/>
        <v>42000</v>
      </c>
      <c r="R1263" t="s">
        <v>1871</v>
      </c>
      <c r="S1263" t="s">
        <v>1872</v>
      </c>
      <c r="T1263" t="s">
        <v>4344</v>
      </c>
      <c r="U1263" s="75">
        <v>42000</v>
      </c>
      <c r="V1263">
        <v>1.89</v>
      </c>
      <c r="W1263">
        <v>79380</v>
      </c>
      <c r="AH1263" s="16"/>
      <c r="AI1263" t="s">
        <v>1375</v>
      </c>
    </row>
    <row r="1264" spans="1:35" x14ac:dyDescent="0.25">
      <c r="A1264" t="s">
        <v>4924</v>
      </c>
      <c r="B1264" s="1">
        <v>14</v>
      </c>
      <c r="C1264" t="s">
        <v>4340</v>
      </c>
      <c r="D1264">
        <v>16203674</v>
      </c>
      <c r="E1264" t="s">
        <v>4925</v>
      </c>
      <c r="F1264" t="s">
        <v>1363</v>
      </c>
      <c r="G1264" t="s">
        <v>1391</v>
      </c>
      <c r="H1264" s="3" t="s">
        <v>2100</v>
      </c>
      <c r="I1264">
        <v>2022</v>
      </c>
      <c r="J1264" s="15" t="s">
        <v>2036</v>
      </c>
      <c r="K1264">
        <v>2022</v>
      </c>
      <c r="L1264" t="s">
        <v>1367</v>
      </c>
      <c r="M1264" t="s">
        <v>273</v>
      </c>
      <c r="N1264" t="s">
        <v>4617</v>
      </c>
      <c r="O1264" t="s">
        <v>1370</v>
      </c>
      <c r="P1264" t="s">
        <v>4266</v>
      </c>
      <c r="Q1264">
        <f t="shared" si="32"/>
        <v>900</v>
      </c>
      <c r="R1264" t="s">
        <v>1871</v>
      </c>
      <c r="S1264" t="s">
        <v>1872</v>
      </c>
      <c r="T1264" t="s">
        <v>4926</v>
      </c>
      <c r="U1264" s="75">
        <v>900</v>
      </c>
      <c r="V1264">
        <v>1.89</v>
      </c>
      <c r="W1264">
        <v>1701</v>
      </c>
      <c r="AH1264" s="16"/>
      <c r="AI1264" t="s">
        <v>1375</v>
      </c>
    </row>
    <row r="1265" spans="1:35" x14ac:dyDescent="0.25">
      <c r="A1265" t="s">
        <v>4927</v>
      </c>
      <c r="B1265" s="1">
        <v>14</v>
      </c>
      <c r="C1265" t="s">
        <v>290</v>
      </c>
      <c r="D1265">
        <v>16383389</v>
      </c>
      <c r="E1265" t="s">
        <v>4928</v>
      </c>
      <c r="F1265" t="s">
        <v>1363</v>
      </c>
      <c r="G1265" t="s">
        <v>1391</v>
      </c>
      <c r="H1265" s="3" t="s">
        <v>4929</v>
      </c>
      <c r="I1265">
        <v>2022</v>
      </c>
      <c r="J1265" s="15" t="s">
        <v>4930</v>
      </c>
      <c r="K1265">
        <v>2022</v>
      </c>
      <c r="L1265" t="s">
        <v>1622</v>
      </c>
      <c r="M1265" t="s">
        <v>273</v>
      </c>
      <c r="N1265" t="s">
        <v>4931</v>
      </c>
      <c r="O1265" t="s">
        <v>1370</v>
      </c>
      <c r="P1265" t="s">
        <v>133</v>
      </c>
      <c r="Q1265">
        <f t="shared" si="32"/>
        <v>35000</v>
      </c>
      <c r="R1265" t="s">
        <v>1871</v>
      </c>
      <c r="S1265" t="s">
        <v>1872</v>
      </c>
      <c r="T1265" t="s">
        <v>4360</v>
      </c>
      <c r="U1265" s="75">
        <v>35000</v>
      </c>
      <c r="V1265">
        <v>1.89</v>
      </c>
      <c r="W1265">
        <v>66150</v>
      </c>
      <c r="AH1265" s="16"/>
      <c r="AI1265" t="s">
        <v>1375</v>
      </c>
    </row>
    <row r="1266" spans="1:35" x14ac:dyDescent="0.25">
      <c r="A1266" t="s">
        <v>4932</v>
      </c>
      <c r="B1266" s="1">
        <v>14</v>
      </c>
      <c r="C1266" t="s">
        <v>4340</v>
      </c>
      <c r="D1266">
        <v>16285042</v>
      </c>
      <c r="E1266" t="s">
        <v>4341</v>
      </c>
      <c r="F1266" t="s">
        <v>1363</v>
      </c>
      <c r="G1266" t="s">
        <v>1391</v>
      </c>
      <c r="H1266" s="3" t="s">
        <v>2037</v>
      </c>
      <c r="I1266">
        <v>2022</v>
      </c>
      <c r="J1266" s="15" t="s">
        <v>2068</v>
      </c>
      <c r="K1266">
        <v>2022</v>
      </c>
      <c r="L1266" t="s">
        <v>1367</v>
      </c>
      <c r="M1266" t="s">
        <v>273</v>
      </c>
      <c r="N1266" t="s">
        <v>4617</v>
      </c>
      <c r="O1266" t="s">
        <v>1370</v>
      </c>
      <c r="P1266" t="s">
        <v>4266</v>
      </c>
      <c r="Q1266">
        <f t="shared" si="32"/>
        <v>2000</v>
      </c>
      <c r="R1266" t="s">
        <v>1871</v>
      </c>
      <c r="S1266" t="s">
        <v>1872</v>
      </c>
      <c r="T1266" t="s">
        <v>4351</v>
      </c>
      <c r="U1266" s="75">
        <v>2000</v>
      </c>
      <c r="V1266">
        <v>1.89</v>
      </c>
      <c r="W1266">
        <v>3780</v>
      </c>
      <c r="AH1266" s="16"/>
      <c r="AI1266" t="s">
        <v>1375</v>
      </c>
    </row>
    <row r="1267" spans="1:35" x14ac:dyDescent="0.25">
      <c r="A1267" t="s">
        <v>4933</v>
      </c>
      <c r="B1267" s="1">
        <v>14</v>
      </c>
      <c r="C1267" t="s">
        <v>290</v>
      </c>
      <c r="D1267">
        <v>16473094</v>
      </c>
      <c r="E1267" t="s">
        <v>4934</v>
      </c>
      <c r="F1267" t="s">
        <v>1363</v>
      </c>
      <c r="G1267" t="s">
        <v>1391</v>
      </c>
      <c r="H1267" s="3" t="s">
        <v>1431</v>
      </c>
      <c r="I1267">
        <v>2022</v>
      </c>
      <c r="J1267" s="15" t="s">
        <v>2117</v>
      </c>
      <c r="K1267">
        <v>2022</v>
      </c>
      <c r="L1267" t="s">
        <v>1367</v>
      </c>
      <c r="M1267" t="s">
        <v>273</v>
      </c>
      <c r="N1267" t="s">
        <v>4622</v>
      </c>
      <c r="O1267" t="s">
        <v>1408</v>
      </c>
      <c r="P1267" t="s">
        <v>4266</v>
      </c>
      <c r="Q1267">
        <f t="shared" si="32"/>
        <v>27000</v>
      </c>
      <c r="R1267" t="s">
        <v>1871</v>
      </c>
      <c r="S1267" t="s">
        <v>1872</v>
      </c>
      <c r="T1267" t="s">
        <v>4360</v>
      </c>
      <c r="U1267" s="75">
        <v>27000</v>
      </c>
      <c r="V1267">
        <v>1.89</v>
      </c>
      <c r="W1267">
        <v>51030</v>
      </c>
      <c r="AH1267" s="16"/>
      <c r="AI1267" t="s">
        <v>1375</v>
      </c>
    </row>
    <row r="1268" spans="1:35" x14ac:dyDescent="0.25">
      <c r="A1268" t="s">
        <v>4935</v>
      </c>
      <c r="B1268" s="1">
        <v>14</v>
      </c>
      <c r="C1268" t="s">
        <v>290</v>
      </c>
      <c r="D1268">
        <v>16473655</v>
      </c>
      <c r="E1268" t="s">
        <v>4936</v>
      </c>
      <c r="F1268" t="s">
        <v>1363</v>
      </c>
      <c r="G1268" t="s">
        <v>1391</v>
      </c>
      <c r="H1268" s="3" t="s">
        <v>1431</v>
      </c>
      <c r="I1268">
        <v>2022</v>
      </c>
      <c r="J1268" s="15" t="s">
        <v>2117</v>
      </c>
      <c r="K1268">
        <v>2022</v>
      </c>
      <c r="L1268" t="s">
        <v>1367</v>
      </c>
      <c r="M1268" t="s">
        <v>273</v>
      </c>
      <c r="N1268" t="s">
        <v>4617</v>
      </c>
      <c r="O1268" t="s">
        <v>1408</v>
      </c>
      <c r="P1268" t="s">
        <v>4266</v>
      </c>
      <c r="Q1268">
        <f t="shared" si="32"/>
        <v>47500</v>
      </c>
      <c r="R1268" t="s">
        <v>1871</v>
      </c>
      <c r="S1268" t="s">
        <v>1872</v>
      </c>
      <c r="T1268" t="s">
        <v>4360</v>
      </c>
      <c r="U1268" s="75">
        <v>47500</v>
      </c>
      <c r="V1268">
        <v>1.89</v>
      </c>
      <c r="W1268">
        <v>89775</v>
      </c>
      <c r="AH1268" s="16"/>
      <c r="AI1268" t="s">
        <v>1375</v>
      </c>
    </row>
    <row r="1269" spans="1:35" x14ac:dyDescent="0.25">
      <c r="A1269" t="s">
        <v>4937</v>
      </c>
      <c r="B1269" s="1">
        <v>14</v>
      </c>
      <c r="C1269" t="s">
        <v>290</v>
      </c>
      <c r="D1269">
        <v>16473701</v>
      </c>
      <c r="E1269" t="s">
        <v>4938</v>
      </c>
      <c r="F1269" t="s">
        <v>1363</v>
      </c>
      <c r="G1269" t="s">
        <v>1391</v>
      </c>
      <c r="H1269" s="3" t="s">
        <v>1431</v>
      </c>
      <c r="I1269">
        <v>2022</v>
      </c>
      <c r="J1269" s="15" t="s">
        <v>4939</v>
      </c>
      <c r="K1269">
        <v>2022</v>
      </c>
      <c r="L1269" t="s">
        <v>1367</v>
      </c>
      <c r="M1269" t="s">
        <v>273</v>
      </c>
      <c r="N1269" t="s">
        <v>4622</v>
      </c>
      <c r="O1269" t="s">
        <v>1408</v>
      </c>
      <c r="P1269" t="s">
        <v>4266</v>
      </c>
      <c r="Q1269">
        <f t="shared" si="32"/>
        <v>47610</v>
      </c>
      <c r="R1269" t="s">
        <v>1871</v>
      </c>
      <c r="S1269" t="s">
        <v>1872</v>
      </c>
      <c r="T1269" t="s">
        <v>4360</v>
      </c>
      <c r="U1269" s="75">
        <v>47610</v>
      </c>
      <c r="V1269">
        <v>1.89</v>
      </c>
      <c r="W1269">
        <v>89982.9</v>
      </c>
      <c r="AH1269" s="16"/>
      <c r="AI1269" t="s">
        <v>1375</v>
      </c>
    </row>
    <row r="1270" spans="1:35" x14ac:dyDescent="0.25">
      <c r="A1270" t="s">
        <v>4940</v>
      </c>
      <c r="B1270" s="1">
        <v>14</v>
      </c>
      <c r="C1270" t="s">
        <v>290</v>
      </c>
      <c r="D1270">
        <v>16473736</v>
      </c>
      <c r="E1270" t="s">
        <v>4941</v>
      </c>
      <c r="F1270" t="s">
        <v>1363</v>
      </c>
      <c r="G1270" t="s">
        <v>1391</v>
      </c>
      <c r="H1270" s="3" t="s">
        <v>1431</v>
      </c>
      <c r="I1270">
        <v>2022</v>
      </c>
      <c r="J1270" s="15" t="s">
        <v>4939</v>
      </c>
      <c r="K1270">
        <v>2022</v>
      </c>
      <c r="L1270" t="s">
        <v>1367</v>
      </c>
      <c r="M1270" t="s">
        <v>273</v>
      </c>
      <c r="N1270" t="s">
        <v>4622</v>
      </c>
      <c r="O1270" t="s">
        <v>1408</v>
      </c>
      <c r="P1270" t="s">
        <v>4266</v>
      </c>
      <c r="Q1270">
        <f t="shared" si="32"/>
        <v>34610</v>
      </c>
      <c r="R1270" t="s">
        <v>1871</v>
      </c>
      <c r="S1270" t="s">
        <v>1872</v>
      </c>
      <c r="T1270" t="s">
        <v>4360</v>
      </c>
      <c r="U1270" s="75">
        <v>34610</v>
      </c>
      <c r="V1270">
        <v>1.89</v>
      </c>
      <c r="W1270">
        <v>65412.9</v>
      </c>
      <c r="AH1270" s="16"/>
      <c r="AI1270" t="s">
        <v>1375</v>
      </c>
    </row>
    <row r="1271" spans="1:35" x14ac:dyDescent="0.25">
      <c r="A1271" t="s">
        <v>4942</v>
      </c>
      <c r="B1271" s="1">
        <v>14</v>
      </c>
      <c r="C1271" t="s">
        <v>290</v>
      </c>
      <c r="D1271">
        <v>16473973</v>
      </c>
      <c r="E1271" t="s">
        <v>4943</v>
      </c>
      <c r="F1271" t="s">
        <v>1363</v>
      </c>
      <c r="G1271" t="s">
        <v>1391</v>
      </c>
      <c r="H1271" s="3" t="s">
        <v>1431</v>
      </c>
      <c r="I1271">
        <v>2022</v>
      </c>
      <c r="J1271" s="15" t="s">
        <v>2117</v>
      </c>
      <c r="K1271">
        <v>2022</v>
      </c>
      <c r="L1271" t="s">
        <v>1367</v>
      </c>
      <c r="M1271" t="s">
        <v>273</v>
      </c>
      <c r="N1271" t="s">
        <v>4617</v>
      </c>
      <c r="O1271" t="s">
        <v>1408</v>
      </c>
      <c r="P1271" t="s">
        <v>4266</v>
      </c>
      <c r="Q1271">
        <f t="shared" si="32"/>
        <v>47500</v>
      </c>
      <c r="R1271" t="s">
        <v>1871</v>
      </c>
      <c r="S1271" t="s">
        <v>1872</v>
      </c>
      <c r="T1271" t="s">
        <v>4944</v>
      </c>
      <c r="U1271" s="75">
        <v>47500</v>
      </c>
      <c r="V1271">
        <v>1.89</v>
      </c>
      <c r="W1271">
        <v>89775</v>
      </c>
      <c r="AH1271" s="16"/>
      <c r="AI1271" t="s">
        <v>1375</v>
      </c>
    </row>
    <row r="1272" spans="1:35" x14ac:dyDescent="0.25">
      <c r="A1272" t="s">
        <v>4945</v>
      </c>
      <c r="B1272" s="1">
        <v>14</v>
      </c>
      <c r="C1272" t="s">
        <v>290</v>
      </c>
      <c r="D1272">
        <v>16474171</v>
      </c>
      <c r="E1272" t="s">
        <v>4946</v>
      </c>
      <c r="F1272" t="s">
        <v>1363</v>
      </c>
      <c r="G1272" t="s">
        <v>1391</v>
      </c>
      <c r="H1272" s="3" t="s">
        <v>1431</v>
      </c>
      <c r="I1272">
        <v>2022</v>
      </c>
      <c r="J1272" s="15" t="s">
        <v>2117</v>
      </c>
      <c r="K1272">
        <v>2022</v>
      </c>
      <c r="L1272" t="s">
        <v>1367</v>
      </c>
      <c r="M1272" t="s">
        <v>273</v>
      </c>
      <c r="N1272" t="s">
        <v>4617</v>
      </c>
      <c r="O1272" t="s">
        <v>1408</v>
      </c>
      <c r="P1272" t="s">
        <v>4266</v>
      </c>
      <c r="Q1272">
        <f t="shared" si="32"/>
        <v>47500</v>
      </c>
      <c r="R1272" t="s">
        <v>1871</v>
      </c>
      <c r="S1272" t="s">
        <v>1872</v>
      </c>
      <c r="T1272" t="s">
        <v>4947</v>
      </c>
      <c r="U1272" s="75">
        <v>47500</v>
      </c>
      <c r="V1272">
        <v>1.89</v>
      </c>
      <c r="W1272">
        <v>89775</v>
      </c>
      <c r="AH1272" s="16"/>
      <c r="AI1272" t="s">
        <v>1375</v>
      </c>
    </row>
    <row r="1273" spans="1:35" x14ac:dyDescent="0.25">
      <c r="A1273" t="s">
        <v>4948</v>
      </c>
      <c r="B1273" s="1">
        <v>14</v>
      </c>
      <c r="C1273" t="s">
        <v>290</v>
      </c>
      <c r="D1273">
        <v>16497775</v>
      </c>
      <c r="E1273" t="s">
        <v>4359</v>
      </c>
      <c r="F1273" t="s">
        <v>1363</v>
      </c>
      <c r="G1273" t="s">
        <v>1391</v>
      </c>
      <c r="H1273" s="3" t="s">
        <v>4939</v>
      </c>
      <c r="I1273">
        <v>2022</v>
      </c>
      <c r="J1273" s="15" t="s">
        <v>4949</v>
      </c>
      <c r="K1273">
        <v>2022</v>
      </c>
      <c r="L1273" t="s">
        <v>1367</v>
      </c>
      <c r="M1273" t="s">
        <v>273</v>
      </c>
      <c r="N1273" t="s">
        <v>4736</v>
      </c>
      <c r="O1273" t="s">
        <v>1408</v>
      </c>
      <c r="P1273" t="s">
        <v>4266</v>
      </c>
      <c r="Q1273">
        <f t="shared" si="32"/>
        <v>18000</v>
      </c>
      <c r="R1273" t="s">
        <v>1871</v>
      </c>
      <c r="S1273" t="s">
        <v>1872</v>
      </c>
      <c r="T1273" t="s">
        <v>4950</v>
      </c>
      <c r="U1273" s="75">
        <v>18000</v>
      </c>
      <c r="V1273">
        <v>1.89</v>
      </c>
      <c r="W1273">
        <v>34020</v>
      </c>
      <c r="AH1273" s="16"/>
      <c r="AI1273" t="s">
        <v>1375</v>
      </c>
    </row>
    <row r="1274" spans="1:35" x14ac:dyDescent="0.25">
      <c r="A1274" t="s">
        <v>4951</v>
      </c>
      <c r="B1274" s="1">
        <v>14</v>
      </c>
      <c r="C1274" t="s">
        <v>290</v>
      </c>
      <c r="D1274">
        <v>16156102</v>
      </c>
      <c r="E1274" t="s">
        <v>4952</v>
      </c>
      <c r="F1274" t="s">
        <v>1363</v>
      </c>
      <c r="G1274" t="s">
        <v>1391</v>
      </c>
      <c r="H1274" s="3" t="s">
        <v>1759</v>
      </c>
      <c r="I1274">
        <v>2022</v>
      </c>
      <c r="J1274" s="15" t="s">
        <v>2094</v>
      </c>
      <c r="K1274">
        <v>2022</v>
      </c>
      <c r="L1274" t="s">
        <v>1367</v>
      </c>
      <c r="M1274" t="s">
        <v>273</v>
      </c>
      <c r="N1274" t="s">
        <v>4736</v>
      </c>
      <c r="O1274" t="s">
        <v>1370</v>
      </c>
      <c r="P1274" t="s">
        <v>4266</v>
      </c>
      <c r="Q1274">
        <f t="shared" si="32"/>
        <v>47600</v>
      </c>
      <c r="R1274" t="s">
        <v>1871</v>
      </c>
      <c r="S1274" t="s">
        <v>1872</v>
      </c>
      <c r="T1274" t="s">
        <v>4360</v>
      </c>
      <c r="U1274" s="75">
        <v>47600</v>
      </c>
      <c r="V1274">
        <v>1.89</v>
      </c>
      <c r="W1274">
        <v>89964</v>
      </c>
      <c r="AH1274" s="16"/>
      <c r="AI1274" t="s">
        <v>1375</v>
      </c>
    </row>
    <row r="1275" spans="1:35" x14ac:dyDescent="0.25">
      <c r="A1275" t="s">
        <v>4953</v>
      </c>
      <c r="B1275" s="1">
        <v>14</v>
      </c>
      <c r="C1275" t="s">
        <v>290</v>
      </c>
      <c r="D1275">
        <v>16348834</v>
      </c>
      <c r="E1275" t="s">
        <v>4548</v>
      </c>
      <c r="F1275" t="s">
        <v>1363</v>
      </c>
      <c r="G1275" t="s">
        <v>1391</v>
      </c>
      <c r="H1275" s="3" t="s">
        <v>1430</v>
      </c>
      <c r="I1275">
        <v>2022</v>
      </c>
      <c r="J1275" s="15" t="s">
        <v>1469</v>
      </c>
      <c r="K1275">
        <v>2022</v>
      </c>
      <c r="L1275" t="s">
        <v>1367</v>
      </c>
      <c r="M1275" t="s">
        <v>273</v>
      </c>
      <c r="N1275" t="s">
        <v>4617</v>
      </c>
      <c r="O1275" t="s">
        <v>1370</v>
      </c>
      <c r="P1275" t="s">
        <v>4266</v>
      </c>
      <c r="Q1275">
        <f t="shared" si="32"/>
        <v>250</v>
      </c>
      <c r="R1275" t="s">
        <v>1871</v>
      </c>
      <c r="S1275" t="s">
        <v>1872</v>
      </c>
      <c r="T1275" t="s">
        <v>4954</v>
      </c>
      <c r="U1275" s="75">
        <v>250</v>
      </c>
      <c r="V1275">
        <v>1.89</v>
      </c>
      <c r="W1275">
        <v>472.5</v>
      </c>
      <c r="AH1275" s="16"/>
      <c r="AI1275" t="s">
        <v>1375</v>
      </c>
    </row>
    <row r="1276" spans="1:35" x14ac:dyDescent="0.25">
      <c r="A1276" t="s">
        <v>4955</v>
      </c>
      <c r="B1276" s="1">
        <v>14</v>
      </c>
      <c r="C1276" t="s">
        <v>4340</v>
      </c>
      <c r="D1276">
        <v>16349822</v>
      </c>
      <c r="E1276" t="s">
        <v>4956</v>
      </c>
      <c r="F1276" t="s">
        <v>1363</v>
      </c>
      <c r="G1276" t="s">
        <v>1391</v>
      </c>
      <c r="H1276" s="3" t="s">
        <v>4121</v>
      </c>
      <c r="I1276">
        <v>2022</v>
      </c>
      <c r="J1276" s="15" t="s">
        <v>3593</v>
      </c>
      <c r="K1276">
        <v>2022</v>
      </c>
      <c r="L1276" t="s">
        <v>1367</v>
      </c>
      <c r="M1276" t="s">
        <v>273</v>
      </c>
      <c r="N1276" t="s">
        <v>4617</v>
      </c>
      <c r="O1276" t="s">
        <v>1408</v>
      </c>
      <c r="P1276" t="s">
        <v>4266</v>
      </c>
      <c r="Q1276">
        <f t="shared" si="32"/>
        <v>4960</v>
      </c>
      <c r="R1276" t="s">
        <v>1871</v>
      </c>
      <c r="S1276" t="s">
        <v>1872</v>
      </c>
      <c r="T1276" t="s">
        <v>4926</v>
      </c>
      <c r="U1276" s="75">
        <v>4960</v>
      </c>
      <c r="V1276">
        <v>1.89</v>
      </c>
      <c r="W1276">
        <v>9374.4</v>
      </c>
      <c r="AH1276" s="16"/>
      <c r="AI1276" t="s">
        <v>1375</v>
      </c>
    </row>
    <row r="1277" spans="1:35" x14ac:dyDescent="0.25">
      <c r="A1277" t="s">
        <v>4957</v>
      </c>
      <c r="B1277" s="1">
        <v>14</v>
      </c>
      <c r="C1277" t="s">
        <v>290</v>
      </c>
      <c r="D1277">
        <v>16511565</v>
      </c>
      <c r="E1277" t="s">
        <v>4958</v>
      </c>
      <c r="F1277" t="s">
        <v>1363</v>
      </c>
      <c r="G1277" t="s">
        <v>1364</v>
      </c>
      <c r="H1277" s="3" t="s">
        <v>2117</v>
      </c>
      <c r="I1277">
        <v>2022</v>
      </c>
      <c r="J1277" s="15" t="s">
        <v>2118</v>
      </c>
      <c r="K1277">
        <v>2022</v>
      </c>
      <c r="L1277" t="s">
        <v>1367</v>
      </c>
      <c r="M1277" t="s">
        <v>273</v>
      </c>
      <c r="N1277" t="s">
        <v>4736</v>
      </c>
      <c r="O1277" t="s">
        <v>1408</v>
      </c>
      <c r="P1277" t="s">
        <v>4266</v>
      </c>
      <c r="Q1277">
        <f t="shared" si="32"/>
        <v>34300</v>
      </c>
      <c r="R1277" t="s">
        <v>1871</v>
      </c>
      <c r="S1277" t="s">
        <v>1872</v>
      </c>
      <c r="T1277" t="s">
        <v>4909</v>
      </c>
      <c r="U1277" s="75">
        <v>34300</v>
      </c>
      <c r="V1277">
        <v>1.89</v>
      </c>
      <c r="W1277">
        <v>64827</v>
      </c>
      <c r="AH1277" s="16"/>
      <c r="AI1277" t="s">
        <v>1375</v>
      </c>
    </row>
    <row r="1278" spans="1:35" x14ac:dyDescent="0.25">
      <c r="A1278" t="s">
        <v>4959</v>
      </c>
      <c r="B1278" s="1">
        <v>14</v>
      </c>
      <c r="C1278" t="s">
        <v>4340</v>
      </c>
      <c r="D1278">
        <v>16169832</v>
      </c>
      <c r="E1278" t="s">
        <v>4498</v>
      </c>
      <c r="F1278" t="s">
        <v>1363</v>
      </c>
      <c r="G1278" t="s">
        <v>1391</v>
      </c>
      <c r="H1278" s="3" t="s">
        <v>1759</v>
      </c>
      <c r="I1278">
        <v>2022</v>
      </c>
      <c r="J1278" s="15" t="s">
        <v>2094</v>
      </c>
      <c r="K1278">
        <v>2022</v>
      </c>
      <c r="L1278" t="s">
        <v>1367</v>
      </c>
      <c r="M1278" t="s">
        <v>273</v>
      </c>
      <c r="N1278" t="s">
        <v>4617</v>
      </c>
      <c r="O1278" t="s">
        <v>1370</v>
      </c>
      <c r="P1278" t="s">
        <v>4266</v>
      </c>
      <c r="Q1278">
        <f t="shared" si="32"/>
        <v>47600</v>
      </c>
      <c r="R1278" t="s">
        <v>1871</v>
      </c>
      <c r="S1278" t="s">
        <v>1872</v>
      </c>
      <c r="T1278" t="s">
        <v>4344</v>
      </c>
      <c r="U1278" s="75">
        <v>47600</v>
      </c>
      <c r="V1278">
        <v>1.89</v>
      </c>
      <c r="W1278">
        <v>89964</v>
      </c>
      <c r="AH1278" s="16"/>
      <c r="AI1278" t="s">
        <v>1375</v>
      </c>
    </row>
    <row r="1279" spans="1:35" x14ac:dyDescent="0.25">
      <c r="A1279" t="s">
        <v>4960</v>
      </c>
      <c r="B1279" s="1">
        <v>14</v>
      </c>
      <c r="C1279" t="s">
        <v>4340</v>
      </c>
      <c r="D1279">
        <v>16209931</v>
      </c>
      <c r="E1279" t="s">
        <v>4961</v>
      </c>
      <c r="F1279" t="s">
        <v>1363</v>
      </c>
      <c r="G1279" t="s">
        <v>1391</v>
      </c>
      <c r="H1279" s="3" t="s">
        <v>2095</v>
      </c>
      <c r="I1279">
        <v>2022</v>
      </c>
      <c r="J1279" s="15" t="s">
        <v>2036</v>
      </c>
      <c r="K1279">
        <v>2022</v>
      </c>
      <c r="L1279" t="s">
        <v>1367</v>
      </c>
      <c r="M1279" t="s">
        <v>273</v>
      </c>
      <c r="N1279" t="s">
        <v>4617</v>
      </c>
      <c r="O1279" t="s">
        <v>1370</v>
      </c>
      <c r="P1279" t="s">
        <v>4266</v>
      </c>
      <c r="Q1279">
        <f t="shared" si="32"/>
        <v>47500</v>
      </c>
      <c r="R1279" t="s">
        <v>1871</v>
      </c>
      <c r="S1279" t="s">
        <v>1872</v>
      </c>
      <c r="T1279" t="s">
        <v>4351</v>
      </c>
      <c r="U1279" s="75">
        <v>47500</v>
      </c>
      <c r="V1279">
        <v>1.89</v>
      </c>
      <c r="W1279">
        <v>89775</v>
      </c>
      <c r="AH1279" s="16"/>
      <c r="AI1279" t="s">
        <v>1375</v>
      </c>
    </row>
    <row r="1280" spans="1:35" x14ac:dyDescent="0.25">
      <c r="A1280" t="s">
        <v>4962</v>
      </c>
      <c r="B1280" s="1">
        <v>14</v>
      </c>
      <c r="C1280" t="s">
        <v>290</v>
      </c>
      <c r="D1280">
        <v>16430786</v>
      </c>
      <c r="E1280" t="s">
        <v>4963</v>
      </c>
      <c r="F1280" t="s">
        <v>1363</v>
      </c>
      <c r="G1280" t="s">
        <v>1391</v>
      </c>
      <c r="H1280" s="3" t="s">
        <v>4930</v>
      </c>
      <c r="I1280">
        <v>2022</v>
      </c>
      <c r="J1280" s="15" t="s">
        <v>1469</v>
      </c>
      <c r="K1280">
        <v>2022</v>
      </c>
      <c r="L1280" t="s">
        <v>1622</v>
      </c>
      <c r="M1280" t="s">
        <v>273</v>
      </c>
      <c r="N1280" t="s">
        <v>4736</v>
      </c>
      <c r="O1280" t="s">
        <v>1370</v>
      </c>
      <c r="P1280" t="s">
        <v>4266</v>
      </c>
      <c r="Q1280">
        <f t="shared" si="32"/>
        <v>48000</v>
      </c>
      <c r="R1280" t="s">
        <v>1871</v>
      </c>
      <c r="S1280" t="s">
        <v>1872</v>
      </c>
      <c r="T1280" t="s">
        <v>4906</v>
      </c>
      <c r="U1280" s="75">
        <v>48000</v>
      </c>
      <c r="V1280">
        <v>1.89</v>
      </c>
      <c r="W1280">
        <v>90720</v>
      </c>
      <c r="AH1280" s="16"/>
      <c r="AI1280" t="s">
        <v>1375</v>
      </c>
    </row>
    <row r="1281" spans="1:35" x14ac:dyDescent="0.25">
      <c r="A1281" t="s">
        <v>4964</v>
      </c>
      <c r="B1281" s="1">
        <v>14</v>
      </c>
      <c r="C1281" t="s">
        <v>290</v>
      </c>
      <c r="D1281">
        <v>16360257</v>
      </c>
      <c r="E1281" t="s">
        <v>4965</v>
      </c>
      <c r="F1281" t="s">
        <v>1363</v>
      </c>
      <c r="G1281" t="s">
        <v>1391</v>
      </c>
      <c r="H1281" s="3" t="s">
        <v>4966</v>
      </c>
      <c r="I1281">
        <v>2022</v>
      </c>
      <c r="J1281" s="15" t="s">
        <v>4929</v>
      </c>
      <c r="K1281">
        <v>2022</v>
      </c>
      <c r="L1281" t="s">
        <v>1367</v>
      </c>
      <c r="M1281" t="s">
        <v>273</v>
      </c>
      <c r="N1281" t="s">
        <v>4617</v>
      </c>
      <c r="O1281" t="s">
        <v>1370</v>
      </c>
      <c r="P1281" t="s">
        <v>4266</v>
      </c>
      <c r="Q1281">
        <f t="shared" si="32"/>
        <v>47610</v>
      </c>
      <c r="R1281" t="s">
        <v>1871</v>
      </c>
      <c r="S1281" t="s">
        <v>1872</v>
      </c>
      <c r="T1281" t="s">
        <v>4360</v>
      </c>
      <c r="U1281" s="75">
        <v>47610</v>
      </c>
      <c r="V1281">
        <v>1.89</v>
      </c>
      <c r="W1281">
        <v>89982.9</v>
      </c>
      <c r="AH1281" s="16"/>
      <c r="AI1281" t="s">
        <v>1375</v>
      </c>
    </row>
    <row r="1282" spans="1:35" x14ac:dyDescent="0.25">
      <c r="A1282" t="s">
        <v>4967</v>
      </c>
      <c r="B1282" s="1">
        <v>14</v>
      </c>
      <c r="C1282" t="s">
        <v>4340</v>
      </c>
      <c r="D1282">
        <v>16360354</v>
      </c>
      <c r="E1282" t="s">
        <v>4968</v>
      </c>
      <c r="F1282" t="s">
        <v>1363</v>
      </c>
      <c r="G1282" t="s">
        <v>1391</v>
      </c>
      <c r="H1282" s="3" t="s">
        <v>4969</v>
      </c>
      <c r="I1282">
        <v>2022</v>
      </c>
      <c r="J1282" s="15" t="s">
        <v>4966</v>
      </c>
      <c r="K1282">
        <v>2022</v>
      </c>
      <c r="L1282" t="s">
        <v>1367</v>
      </c>
      <c r="M1282" t="s">
        <v>273</v>
      </c>
      <c r="N1282" t="s">
        <v>4617</v>
      </c>
      <c r="O1282" t="s">
        <v>1370</v>
      </c>
      <c r="P1282" t="s">
        <v>4266</v>
      </c>
      <c r="Q1282">
        <f t="shared" ref="Q1282:Q1345" si="33">U1282</f>
        <v>5220</v>
      </c>
      <c r="R1282" t="s">
        <v>1871</v>
      </c>
      <c r="S1282" t="s">
        <v>1872</v>
      </c>
      <c r="T1282" t="s">
        <v>4926</v>
      </c>
      <c r="U1282" s="75">
        <v>5220</v>
      </c>
      <c r="V1282">
        <v>1.89</v>
      </c>
      <c r="W1282">
        <v>9865.7999999999993</v>
      </c>
      <c r="AH1282" s="16"/>
      <c r="AI1282" t="s">
        <v>1375</v>
      </c>
    </row>
    <row r="1283" spans="1:35" x14ac:dyDescent="0.25">
      <c r="A1283" t="s">
        <v>4970</v>
      </c>
      <c r="B1283" s="1">
        <v>14</v>
      </c>
      <c r="C1283" t="s">
        <v>290</v>
      </c>
      <c r="D1283">
        <v>16508564</v>
      </c>
      <c r="E1283" t="s">
        <v>4971</v>
      </c>
      <c r="F1283" t="s">
        <v>1363</v>
      </c>
      <c r="G1283" t="s">
        <v>1391</v>
      </c>
      <c r="H1283" s="3" t="s">
        <v>2117</v>
      </c>
      <c r="I1283">
        <v>2022</v>
      </c>
      <c r="J1283" s="15" t="s">
        <v>2125</v>
      </c>
      <c r="K1283">
        <v>2022</v>
      </c>
      <c r="L1283" t="s">
        <v>1622</v>
      </c>
      <c r="M1283" t="s">
        <v>273</v>
      </c>
      <c r="N1283" t="s">
        <v>4931</v>
      </c>
      <c r="O1283" t="s">
        <v>1370</v>
      </c>
      <c r="P1283" t="s">
        <v>133</v>
      </c>
      <c r="Q1283">
        <f t="shared" si="33"/>
        <v>35010</v>
      </c>
      <c r="R1283" t="s">
        <v>1871</v>
      </c>
      <c r="S1283" t="s">
        <v>1872</v>
      </c>
      <c r="T1283" t="s">
        <v>4360</v>
      </c>
      <c r="U1283" s="75">
        <v>35010</v>
      </c>
      <c r="V1283">
        <v>1.89</v>
      </c>
      <c r="W1283">
        <v>66168.899999999994</v>
      </c>
      <c r="AH1283" s="16"/>
      <c r="AI1283" t="s">
        <v>1375</v>
      </c>
    </row>
    <row r="1284" spans="1:35" x14ac:dyDescent="0.25">
      <c r="A1284" t="s">
        <v>4972</v>
      </c>
      <c r="B1284" s="1">
        <v>14</v>
      </c>
      <c r="C1284" t="s">
        <v>4340</v>
      </c>
      <c r="D1284">
        <v>16232313</v>
      </c>
      <c r="E1284" t="s">
        <v>4973</v>
      </c>
      <c r="F1284" t="s">
        <v>1363</v>
      </c>
      <c r="G1284" t="s">
        <v>1391</v>
      </c>
      <c r="H1284" s="3" t="s">
        <v>2095</v>
      </c>
      <c r="I1284">
        <v>2022</v>
      </c>
      <c r="J1284" s="15" t="s">
        <v>2036</v>
      </c>
      <c r="K1284">
        <v>2022</v>
      </c>
      <c r="L1284" t="s">
        <v>1367</v>
      </c>
      <c r="M1284" t="s">
        <v>273</v>
      </c>
      <c r="N1284" t="s">
        <v>4622</v>
      </c>
      <c r="O1284" t="s">
        <v>1370</v>
      </c>
      <c r="P1284" t="s">
        <v>4266</v>
      </c>
      <c r="Q1284">
        <f t="shared" si="33"/>
        <v>47600</v>
      </c>
      <c r="R1284" t="s">
        <v>1871</v>
      </c>
      <c r="S1284" t="s">
        <v>1872</v>
      </c>
      <c r="T1284" t="s">
        <v>4974</v>
      </c>
      <c r="U1284" s="75">
        <v>47600</v>
      </c>
      <c r="V1284">
        <v>1.89</v>
      </c>
      <c r="W1284">
        <v>89964</v>
      </c>
      <c r="AH1284" s="16"/>
      <c r="AI1284" t="s">
        <v>1375</v>
      </c>
    </row>
    <row r="1285" spans="1:35" x14ac:dyDescent="0.25">
      <c r="A1285" t="s">
        <v>4975</v>
      </c>
      <c r="B1285" s="1">
        <v>14</v>
      </c>
      <c r="C1285" t="s">
        <v>4340</v>
      </c>
      <c r="D1285">
        <v>16162404</v>
      </c>
      <c r="E1285" t="s">
        <v>4976</v>
      </c>
      <c r="F1285" t="s">
        <v>1363</v>
      </c>
      <c r="G1285" t="s">
        <v>1391</v>
      </c>
      <c r="H1285" s="3" t="s">
        <v>1759</v>
      </c>
      <c r="I1285">
        <v>2022</v>
      </c>
      <c r="J1285" s="15" t="s">
        <v>2094</v>
      </c>
      <c r="K1285">
        <v>2022</v>
      </c>
      <c r="L1285" t="s">
        <v>1367</v>
      </c>
      <c r="M1285" t="s">
        <v>273</v>
      </c>
      <c r="N1285" t="s">
        <v>4617</v>
      </c>
      <c r="O1285" t="s">
        <v>1370</v>
      </c>
      <c r="P1285" t="s">
        <v>4266</v>
      </c>
      <c r="Q1285">
        <f t="shared" si="33"/>
        <v>33720</v>
      </c>
      <c r="R1285" t="s">
        <v>1871</v>
      </c>
      <c r="S1285" t="s">
        <v>1872</v>
      </c>
      <c r="T1285" t="s">
        <v>4344</v>
      </c>
      <c r="U1285" s="75">
        <v>33720</v>
      </c>
      <c r="V1285">
        <v>1.89</v>
      </c>
      <c r="W1285">
        <v>63730.8</v>
      </c>
      <c r="AH1285" s="16"/>
      <c r="AI1285" t="s">
        <v>1375</v>
      </c>
    </row>
    <row r="1286" spans="1:35" x14ac:dyDescent="0.25">
      <c r="A1286" t="s">
        <v>4977</v>
      </c>
      <c r="B1286" s="1">
        <v>14</v>
      </c>
      <c r="C1286" t="s">
        <v>4340</v>
      </c>
      <c r="D1286">
        <v>14483610</v>
      </c>
      <c r="E1286" t="s">
        <v>4978</v>
      </c>
      <c r="F1286" t="s">
        <v>1363</v>
      </c>
      <c r="G1286" t="s">
        <v>1391</v>
      </c>
      <c r="H1286" s="3" t="s">
        <v>4979</v>
      </c>
      <c r="I1286">
        <v>2021</v>
      </c>
      <c r="J1286" s="15" t="s">
        <v>2024</v>
      </c>
      <c r="K1286">
        <v>2021</v>
      </c>
      <c r="L1286" t="s">
        <v>1367</v>
      </c>
      <c r="M1286" t="s">
        <v>273</v>
      </c>
      <c r="N1286" t="s">
        <v>4389</v>
      </c>
      <c r="O1286" t="s">
        <v>1388</v>
      </c>
      <c r="P1286" t="s">
        <v>4266</v>
      </c>
      <c r="Q1286">
        <f t="shared" si="33"/>
        <v>3400</v>
      </c>
      <c r="R1286" t="s">
        <v>1871</v>
      </c>
      <c r="S1286" t="s">
        <v>1872</v>
      </c>
      <c r="T1286" t="s">
        <v>4344</v>
      </c>
      <c r="U1286" s="75">
        <v>3400</v>
      </c>
      <c r="V1286">
        <v>1.89</v>
      </c>
      <c r="W1286">
        <v>6426</v>
      </c>
      <c r="AH1286" s="16"/>
      <c r="AI1286" t="s">
        <v>1375</v>
      </c>
    </row>
    <row r="1287" spans="1:35" x14ac:dyDescent="0.25">
      <c r="A1287" t="s">
        <v>4980</v>
      </c>
      <c r="B1287" s="1">
        <v>14</v>
      </c>
      <c r="C1287" t="s">
        <v>4340</v>
      </c>
      <c r="D1287">
        <v>16170962</v>
      </c>
      <c r="E1287" t="s">
        <v>4341</v>
      </c>
      <c r="F1287" t="s">
        <v>1363</v>
      </c>
      <c r="G1287" t="s">
        <v>1391</v>
      </c>
      <c r="H1287" s="3" t="s">
        <v>1759</v>
      </c>
      <c r="I1287">
        <v>2022</v>
      </c>
      <c r="J1287" s="15" t="s">
        <v>2094</v>
      </c>
      <c r="K1287">
        <v>2022</v>
      </c>
      <c r="L1287" t="s">
        <v>1367</v>
      </c>
      <c r="M1287" t="s">
        <v>273</v>
      </c>
      <c r="N1287" t="s">
        <v>4617</v>
      </c>
      <c r="O1287" t="s">
        <v>1370</v>
      </c>
      <c r="P1287" t="s">
        <v>4266</v>
      </c>
      <c r="Q1287">
        <f t="shared" si="33"/>
        <v>18210</v>
      </c>
      <c r="R1287" t="s">
        <v>1871</v>
      </c>
      <c r="S1287" t="s">
        <v>1872</v>
      </c>
      <c r="T1287" t="s">
        <v>4602</v>
      </c>
      <c r="U1287" s="75">
        <v>18210</v>
      </c>
      <c r="V1287">
        <v>1.89</v>
      </c>
      <c r="W1287">
        <v>34416.9</v>
      </c>
      <c r="AH1287" s="16"/>
      <c r="AI1287" t="s">
        <v>1375</v>
      </c>
    </row>
    <row r="1288" spans="1:35" x14ac:dyDescent="0.25">
      <c r="A1288" t="s">
        <v>4981</v>
      </c>
      <c r="B1288" s="1">
        <v>14</v>
      </c>
      <c r="C1288" t="s">
        <v>290</v>
      </c>
      <c r="D1288">
        <v>16219007</v>
      </c>
      <c r="E1288" t="s">
        <v>4982</v>
      </c>
      <c r="F1288" t="s">
        <v>1363</v>
      </c>
      <c r="G1288" t="s">
        <v>1391</v>
      </c>
      <c r="H1288" s="3" t="s">
        <v>2095</v>
      </c>
      <c r="I1288">
        <v>2022</v>
      </c>
      <c r="J1288" s="15" t="s">
        <v>2121</v>
      </c>
      <c r="K1288">
        <v>2022</v>
      </c>
      <c r="L1288" t="s">
        <v>1367</v>
      </c>
      <c r="M1288" t="s">
        <v>273</v>
      </c>
      <c r="N1288" t="s">
        <v>4622</v>
      </c>
      <c r="O1288" t="s">
        <v>1370</v>
      </c>
      <c r="P1288" t="s">
        <v>4266</v>
      </c>
      <c r="Q1288">
        <f t="shared" si="33"/>
        <v>47400</v>
      </c>
      <c r="R1288" t="s">
        <v>1871</v>
      </c>
      <c r="S1288" t="s">
        <v>1872</v>
      </c>
      <c r="T1288" t="s">
        <v>4909</v>
      </c>
      <c r="U1288" s="75">
        <v>47400</v>
      </c>
      <c r="V1288">
        <v>1.89</v>
      </c>
      <c r="W1288">
        <v>89586</v>
      </c>
      <c r="AH1288" s="16"/>
      <c r="AI1288" t="s">
        <v>1375</v>
      </c>
    </row>
    <row r="1289" spans="1:35" x14ac:dyDescent="0.25">
      <c r="A1289" t="s">
        <v>4983</v>
      </c>
      <c r="B1289" s="1">
        <v>14</v>
      </c>
      <c r="C1289" t="s">
        <v>290</v>
      </c>
      <c r="D1289">
        <v>16464699</v>
      </c>
      <c r="E1289" t="s">
        <v>4341</v>
      </c>
      <c r="F1289" t="s">
        <v>1363</v>
      </c>
      <c r="G1289" t="s">
        <v>1391</v>
      </c>
      <c r="H1289" s="3" t="s">
        <v>1469</v>
      </c>
      <c r="I1289">
        <v>2022</v>
      </c>
      <c r="J1289" s="15" t="s">
        <v>4984</v>
      </c>
      <c r="K1289">
        <v>2022</v>
      </c>
      <c r="L1289" t="s">
        <v>1622</v>
      </c>
      <c r="M1289" t="s">
        <v>273</v>
      </c>
      <c r="N1289" t="s">
        <v>4622</v>
      </c>
      <c r="O1289" t="s">
        <v>1370</v>
      </c>
      <c r="P1289" t="s">
        <v>4266</v>
      </c>
      <c r="Q1289">
        <f t="shared" si="33"/>
        <v>75480</v>
      </c>
      <c r="R1289" t="s">
        <v>1871</v>
      </c>
      <c r="S1289" t="s">
        <v>1872</v>
      </c>
      <c r="T1289" t="s">
        <v>4985</v>
      </c>
      <c r="U1289" s="75">
        <v>75480</v>
      </c>
      <c r="V1289">
        <v>1.89</v>
      </c>
      <c r="W1289">
        <v>142657.20000000001</v>
      </c>
      <c r="AH1289" s="16"/>
      <c r="AI1289" t="s">
        <v>1375</v>
      </c>
    </row>
    <row r="1290" spans="1:35" x14ac:dyDescent="0.25">
      <c r="A1290" t="s">
        <v>4986</v>
      </c>
      <c r="B1290" s="1">
        <v>14</v>
      </c>
      <c r="C1290" t="s">
        <v>290</v>
      </c>
      <c r="D1290">
        <v>16238680</v>
      </c>
      <c r="E1290" t="s">
        <v>4987</v>
      </c>
      <c r="F1290" t="s">
        <v>1363</v>
      </c>
      <c r="G1290" t="s">
        <v>1391</v>
      </c>
      <c r="H1290" s="3" t="s">
        <v>2101</v>
      </c>
      <c r="I1290">
        <v>2022</v>
      </c>
      <c r="J1290" s="15" t="s">
        <v>4917</v>
      </c>
      <c r="K1290">
        <v>2022</v>
      </c>
      <c r="L1290" t="s">
        <v>1367</v>
      </c>
      <c r="M1290" t="s">
        <v>4359</v>
      </c>
      <c r="N1290" t="s">
        <v>4359</v>
      </c>
      <c r="O1290" t="s">
        <v>1370</v>
      </c>
      <c r="P1290" t="s">
        <v>133</v>
      </c>
      <c r="Q1290">
        <f t="shared" si="33"/>
        <v>3200</v>
      </c>
      <c r="R1290" t="s">
        <v>1871</v>
      </c>
      <c r="S1290" t="s">
        <v>1872</v>
      </c>
      <c r="T1290" t="s">
        <v>4338</v>
      </c>
      <c r="U1290" s="75">
        <v>3200</v>
      </c>
      <c r="V1290">
        <v>1.89</v>
      </c>
      <c r="W1290">
        <v>6048</v>
      </c>
      <c r="AH1290" s="16"/>
      <c r="AI1290" t="s">
        <v>1375</v>
      </c>
    </row>
    <row r="1291" spans="1:35" x14ac:dyDescent="0.25">
      <c r="A1291" t="s">
        <v>4988</v>
      </c>
      <c r="B1291" s="1">
        <v>14</v>
      </c>
      <c r="C1291" t="s">
        <v>4340</v>
      </c>
      <c r="D1291">
        <v>16303806</v>
      </c>
      <c r="E1291" t="s">
        <v>4341</v>
      </c>
      <c r="F1291" t="s">
        <v>1363</v>
      </c>
      <c r="G1291" t="s">
        <v>1391</v>
      </c>
      <c r="H1291" s="3" t="s">
        <v>2121</v>
      </c>
      <c r="I1291">
        <v>2022</v>
      </c>
      <c r="J1291" s="15" t="s">
        <v>2069</v>
      </c>
      <c r="K1291">
        <v>2022</v>
      </c>
      <c r="L1291" t="s">
        <v>1367</v>
      </c>
      <c r="M1291" t="s">
        <v>273</v>
      </c>
      <c r="N1291" t="s">
        <v>4617</v>
      </c>
      <c r="O1291" t="s">
        <v>1370</v>
      </c>
      <c r="P1291" t="s">
        <v>4266</v>
      </c>
      <c r="Q1291">
        <f t="shared" si="33"/>
        <v>27690</v>
      </c>
      <c r="R1291" t="s">
        <v>1871</v>
      </c>
      <c r="S1291" t="s">
        <v>1872</v>
      </c>
      <c r="T1291" t="s">
        <v>4921</v>
      </c>
      <c r="U1291" s="75">
        <v>27690</v>
      </c>
      <c r="V1291">
        <v>1.89</v>
      </c>
      <c r="W1291">
        <v>52334.1</v>
      </c>
      <c r="AH1291" s="16"/>
      <c r="AI1291" t="s">
        <v>1375</v>
      </c>
    </row>
    <row r="1292" spans="1:35" x14ac:dyDescent="0.25">
      <c r="A1292" t="s">
        <v>4989</v>
      </c>
      <c r="B1292" s="1">
        <v>14</v>
      </c>
      <c r="C1292" t="s">
        <v>4340</v>
      </c>
      <c r="D1292">
        <v>16304438</v>
      </c>
      <c r="E1292" t="s">
        <v>4990</v>
      </c>
      <c r="F1292" t="s">
        <v>1363</v>
      </c>
      <c r="G1292" t="s">
        <v>1391</v>
      </c>
      <c r="H1292" s="3" t="s">
        <v>2121</v>
      </c>
      <c r="I1292">
        <v>2022</v>
      </c>
      <c r="J1292" s="15" t="s">
        <v>2122</v>
      </c>
      <c r="K1292">
        <v>2022</v>
      </c>
      <c r="L1292" t="s">
        <v>1367</v>
      </c>
      <c r="M1292" t="s">
        <v>273</v>
      </c>
      <c r="N1292" t="s">
        <v>4617</v>
      </c>
      <c r="O1292" t="s">
        <v>1370</v>
      </c>
      <c r="P1292" t="s">
        <v>4266</v>
      </c>
      <c r="Q1292">
        <f t="shared" si="33"/>
        <v>40500</v>
      </c>
      <c r="R1292" t="s">
        <v>1871</v>
      </c>
      <c r="S1292" t="s">
        <v>1872</v>
      </c>
      <c r="T1292" t="s">
        <v>4351</v>
      </c>
      <c r="U1292" s="75">
        <v>40500</v>
      </c>
      <c r="V1292">
        <v>1.89</v>
      </c>
      <c r="W1292">
        <v>76545</v>
      </c>
      <c r="AH1292" s="16"/>
      <c r="AI1292" t="s">
        <v>1375</v>
      </c>
    </row>
    <row r="1293" spans="1:35" x14ac:dyDescent="0.25">
      <c r="A1293" t="s">
        <v>4991</v>
      </c>
      <c r="B1293" s="1">
        <v>14</v>
      </c>
      <c r="C1293" t="s">
        <v>4340</v>
      </c>
      <c r="D1293">
        <v>16350936</v>
      </c>
      <c r="E1293" t="s">
        <v>4992</v>
      </c>
      <c r="F1293" t="s">
        <v>1363</v>
      </c>
      <c r="G1293" t="s">
        <v>1391</v>
      </c>
      <c r="H1293" s="3" t="s">
        <v>4121</v>
      </c>
      <c r="I1293">
        <v>2022</v>
      </c>
      <c r="J1293" s="15" t="s">
        <v>4966</v>
      </c>
      <c r="K1293">
        <v>2022</v>
      </c>
      <c r="L1293" t="s">
        <v>1367</v>
      </c>
      <c r="M1293" t="s">
        <v>273</v>
      </c>
      <c r="N1293" t="s">
        <v>4736</v>
      </c>
      <c r="O1293" t="s">
        <v>1370</v>
      </c>
      <c r="P1293" t="s">
        <v>4266</v>
      </c>
      <c r="Q1293">
        <f t="shared" si="33"/>
        <v>21100</v>
      </c>
      <c r="R1293" t="s">
        <v>1871</v>
      </c>
      <c r="S1293" t="s">
        <v>1872</v>
      </c>
      <c r="T1293" t="s">
        <v>4344</v>
      </c>
      <c r="U1293" s="75">
        <v>21100</v>
      </c>
      <c r="V1293">
        <v>1.89</v>
      </c>
      <c r="W1293">
        <v>39879</v>
      </c>
      <c r="AH1293" s="16"/>
      <c r="AI1293" t="s">
        <v>1375</v>
      </c>
    </row>
    <row r="1294" spans="1:35" x14ac:dyDescent="0.25">
      <c r="A1294" t="s">
        <v>4993</v>
      </c>
      <c r="B1294" s="1">
        <v>14</v>
      </c>
      <c r="C1294" t="s">
        <v>4340</v>
      </c>
      <c r="D1294">
        <v>16293800</v>
      </c>
      <c r="E1294" t="s">
        <v>4381</v>
      </c>
      <c r="F1294" t="s">
        <v>1363</v>
      </c>
      <c r="G1294" t="s">
        <v>1391</v>
      </c>
      <c r="H1294" s="3" t="s">
        <v>2037</v>
      </c>
      <c r="I1294">
        <v>2022</v>
      </c>
      <c r="J1294" s="15" t="s">
        <v>2068</v>
      </c>
      <c r="K1294">
        <v>2022</v>
      </c>
      <c r="L1294" t="s">
        <v>1367</v>
      </c>
      <c r="M1294" t="s">
        <v>273</v>
      </c>
      <c r="N1294" t="s">
        <v>4617</v>
      </c>
      <c r="O1294" t="s">
        <v>1370</v>
      </c>
      <c r="P1294" t="s">
        <v>4266</v>
      </c>
      <c r="Q1294">
        <f t="shared" si="33"/>
        <v>40000</v>
      </c>
      <c r="R1294" t="s">
        <v>1871</v>
      </c>
      <c r="S1294" t="s">
        <v>1872</v>
      </c>
      <c r="T1294" t="s">
        <v>4344</v>
      </c>
      <c r="U1294" s="75">
        <v>40000</v>
      </c>
      <c r="V1294">
        <v>1.89</v>
      </c>
      <c r="W1294">
        <v>75600</v>
      </c>
      <c r="AH1294" s="16"/>
      <c r="AI1294" t="s">
        <v>1375</v>
      </c>
    </row>
    <row r="1295" spans="1:35" x14ac:dyDescent="0.25">
      <c r="A1295" t="s">
        <v>4994</v>
      </c>
      <c r="B1295" s="1">
        <v>14</v>
      </c>
      <c r="C1295" t="s">
        <v>4340</v>
      </c>
      <c r="D1295">
        <v>16210034</v>
      </c>
      <c r="E1295" t="s">
        <v>4995</v>
      </c>
      <c r="F1295" t="s">
        <v>1363</v>
      </c>
      <c r="G1295" t="s">
        <v>1391</v>
      </c>
      <c r="H1295" s="3" t="s">
        <v>2100</v>
      </c>
      <c r="I1295">
        <v>2022</v>
      </c>
      <c r="J1295" s="15" t="s">
        <v>2101</v>
      </c>
      <c r="K1295">
        <v>2022</v>
      </c>
      <c r="L1295" t="s">
        <v>1622</v>
      </c>
      <c r="M1295" t="s">
        <v>273</v>
      </c>
      <c r="N1295" t="s">
        <v>4617</v>
      </c>
      <c r="O1295" t="s">
        <v>1370</v>
      </c>
      <c r="P1295" t="s">
        <v>4266</v>
      </c>
      <c r="Q1295">
        <f t="shared" si="33"/>
        <v>52000</v>
      </c>
      <c r="R1295" t="s">
        <v>1871</v>
      </c>
      <c r="S1295" t="s">
        <v>1872</v>
      </c>
      <c r="T1295" t="s">
        <v>4351</v>
      </c>
      <c r="U1295" s="75">
        <v>52000</v>
      </c>
      <c r="V1295">
        <v>1.89</v>
      </c>
      <c r="W1295">
        <v>98280</v>
      </c>
      <c r="AH1295" s="16"/>
      <c r="AI1295" t="s">
        <v>1375</v>
      </c>
    </row>
    <row r="1296" spans="1:35" x14ac:dyDescent="0.25">
      <c r="A1296" t="s">
        <v>4996</v>
      </c>
      <c r="B1296" s="1">
        <v>14</v>
      </c>
      <c r="C1296" t="s">
        <v>290</v>
      </c>
      <c r="D1296">
        <v>16520114</v>
      </c>
      <c r="E1296" t="s">
        <v>4997</v>
      </c>
      <c r="F1296" t="s">
        <v>1363</v>
      </c>
      <c r="G1296" t="s">
        <v>1391</v>
      </c>
      <c r="H1296" s="3" t="s">
        <v>4949</v>
      </c>
      <c r="I1296">
        <v>2022</v>
      </c>
      <c r="J1296" s="15" t="s">
        <v>2125</v>
      </c>
      <c r="K1296">
        <v>2022</v>
      </c>
      <c r="L1296" t="s">
        <v>1367</v>
      </c>
      <c r="M1296" t="s">
        <v>273</v>
      </c>
      <c r="N1296" t="s">
        <v>4617</v>
      </c>
      <c r="O1296" t="s">
        <v>1370</v>
      </c>
      <c r="P1296" t="s">
        <v>4266</v>
      </c>
      <c r="Q1296">
        <f t="shared" si="33"/>
        <v>43700</v>
      </c>
      <c r="R1296" t="s">
        <v>1871</v>
      </c>
      <c r="S1296" t="s">
        <v>1872</v>
      </c>
      <c r="T1296" t="s">
        <v>4998</v>
      </c>
      <c r="U1296" s="75">
        <v>43700</v>
      </c>
      <c r="V1296">
        <v>1.89</v>
      </c>
      <c r="W1296">
        <v>82593</v>
      </c>
      <c r="AH1296" s="16"/>
      <c r="AI1296" t="s">
        <v>1375</v>
      </c>
    </row>
    <row r="1297" spans="1:35" x14ac:dyDescent="0.25">
      <c r="A1297" t="s">
        <v>4999</v>
      </c>
      <c r="B1297" s="1">
        <v>14</v>
      </c>
      <c r="C1297" t="s">
        <v>4340</v>
      </c>
      <c r="D1297">
        <v>16288335</v>
      </c>
      <c r="E1297" t="s">
        <v>5000</v>
      </c>
      <c r="F1297" t="s">
        <v>1363</v>
      </c>
      <c r="G1297" t="s">
        <v>1391</v>
      </c>
      <c r="H1297" s="3" t="s">
        <v>2037</v>
      </c>
      <c r="I1297">
        <v>2022</v>
      </c>
      <c r="J1297" s="15" t="s">
        <v>2068</v>
      </c>
      <c r="K1297">
        <v>2022</v>
      </c>
      <c r="L1297" t="s">
        <v>1367</v>
      </c>
      <c r="M1297" t="s">
        <v>273</v>
      </c>
      <c r="N1297" t="s">
        <v>4736</v>
      </c>
      <c r="O1297" t="s">
        <v>1370</v>
      </c>
      <c r="P1297" t="s">
        <v>4266</v>
      </c>
      <c r="Q1297">
        <f t="shared" si="33"/>
        <v>38830</v>
      </c>
      <c r="R1297" t="s">
        <v>1871</v>
      </c>
      <c r="S1297" t="s">
        <v>1872</v>
      </c>
      <c r="T1297" t="s">
        <v>4351</v>
      </c>
      <c r="U1297" s="75">
        <v>38830</v>
      </c>
      <c r="V1297">
        <v>1.89</v>
      </c>
      <c r="W1297">
        <v>73388.7</v>
      </c>
      <c r="AH1297" s="16"/>
      <c r="AI1297" t="s">
        <v>1375</v>
      </c>
    </row>
    <row r="1298" spans="1:35" x14ac:dyDescent="0.25">
      <c r="A1298" t="s">
        <v>5001</v>
      </c>
      <c r="B1298" s="1">
        <v>14</v>
      </c>
      <c r="C1298" t="s">
        <v>4340</v>
      </c>
      <c r="D1298">
        <v>14483610</v>
      </c>
      <c r="E1298" t="s">
        <v>4978</v>
      </c>
      <c r="F1298" t="s">
        <v>1363</v>
      </c>
      <c r="G1298" t="s">
        <v>1391</v>
      </c>
      <c r="H1298" s="3" t="s">
        <v>4979</v>
      </c>
      <c r="I1298">
        <v>2021</v>
      </c>
      <c r="J1298" s="15" t="s">
        <v>2024</v>
      </c>
      <c r="K1298">
        <v>2021</v>
      </c>
      <c r="L1298" t="s">
        <v>1367</v>
      </c>
      <c r="M1298" t="s">
        <v>273</v>
      </c>
      <c r="N1298" t="s">
        <v>4389</v>
      </c>
      <c r="O1298" t="s">
        <v>1388</v>
      </c>
      <c r="P1298" t="s">
        <v>4266</v>
      </c>
      <c r="Q1298">
        <f t="shared" si="33"/>
        <v>3400</v>
      </c>
      <c r="R1298" t="s">
        <v>4403</v>
      </c>
      <c r="S1298" t="s">
        <v>4404</v>
      </c>
      <c r="T1298" t="s">
        <v>4405</v>
      </c>
      <c r="U1298" s="75">
        <v>3400</v>
      </c>
      <c r="V1298">
        <v>1.89</v>
      </c>
      <c r="W1298">
        <v>6426</v>
      </c>
      <c r="AH1298" s="16"/>
      <c r="AI1298" t="s">
        <v>1375</v>
      </c>
    </row>
    <row r="1299" spans="1:35" x14ac:dyDescent="0.25">
      <c r="A1299" t="s">
        <v>5002</v>
      </c>
      <c r="B1299" s="1">
        <v>14</v>
      </c>
      <c r="C1299" t="s">
        <v>4340</v>
      </c>
      <c r="D1299">
        <v>16152042</v>
      </c>
      <c r="E1299" t="s">
        <v>5003</v>
      </c>
      <c r="F1299" t="s">
        <v>1363</v>
      </c>
      <c r="G1299" t="s">
        <v>1391</v>
      </c>
      <c r="H1299" s="3" t="s">
        <v>2062</v>
      </c>
      <c r="I1299">
        <v>2022</v>
      </c>
      <c r="J1299" s="15" t="s">
        <v>5004</v>
      </c>
      <c r="K1299">
        <v>2022</v>
      </c>
      <c r="L1299" t="s">
        <v>1622</v>
      </c>
      <c r="M1299" t="s">
        <v>273</v>
      </c>
      <c r="N1299" t="s">
        <v>4622</v>
      </c>
      <c r="O1299" t="s">
        <v>1370</v>
      </c>
      <c r="P1299" t="s">
        <v>4266</v>
      </c>
      <c r="Q1299">
        <f t="shared" si="33"/>
        <v>47600</v>
      </c>
      <c r="R1299" t="s">
        <v>1871</v>
      </c>
      <c r="S1299" t="s">
        <v>1872</v>
      </c>
      <c r="T1299" t="s">
        <v>4351</v>
      </c>
      <c r="U1299" s="75">
        <v>47600</v>
      </c>
      <c r="V1299">
        <v>1.89</v>
      </c>
      <c r="W1299">
        <v>89964</v>
      </c>
      <c r="AH1299" s="16"/>
      <c r="AI1299" t="s">
        <v>1375</v>
      </c>
    </row>
    <row r="1300" spans="1:35" x14ac:dyDescent="0.25">
      <c r="A1300" t="s">
        <v>5005</v>
      </c>
      <c r="B1300" s="1">
        <v>14</v>
      </c>
      <c r="C1300" t="s">
        <v>4340</v>
      </c>
      <c r="D1300">
        <v>14486199</v>
      </c>
      <c r="E1300" t="s">
        <v>4341</v>
      </c>
      <c r="F1300" t="s">
        <v>1363</v>
      </c>
      <c r="G1300" t="s">
        <v>1391</v>
      </c>
      <c r="H1300" s="3" t="s">
        <v>5006</v>
      </c>
      <c r="I1300">
        <v>2021</v>
      </c>
      <c r="J1300" s="15" t="s">
        <v>5007</v>
      </c>
      <c r="K1300">
        <v>2021</v>
      </c>
      <c r="L1300" t="s">
        <v>1367</v>
      </c>
      <c r="M1300" t="s">
        <v>273</v>
      </c>
      <c r="N1300" t="s">
        <v>4343</v>
      </c>
      <c r="O1300" t="s">
        <v>1388</v>
      </c>
      <c r="P1300" t="s">
        <v>4266</v>
      </c>
      <c r="Q1300">
        <f t="shared" si="33"/>
        <v>25000</v>
      </c>
      <c r="R1300" t="s">
        <v>1871</v>
      </c>
      <c r="S1300" t="s">
        <v>1872</v>
      </c>
      <c r="T1300" t="s">
        <v>4344</v>
      </c>
      <c r="U1300" s="75">
        <v>25000</v>
      </c>
      <c r="V1300">
        <v>1.89</v>
      </c>
      <c r="W1300">
        <v>47250</v>
      </c>
      <c r="AH1300" s="16"/>
      <c r="AI1300" t="s">
        <v>1375</v>
      </c>
    </row>
    <row r="1301" spans="1:35" x14ac:dyDescent="0.25">
      <c r="A1301" t="s">
        <v>5008</v>
      </c>
      <c r="B1301" s="1">
        <v>14</v>
      </c>
      <c r="C1301" t="s">
        <v>4340</v>
      </c>
      <c r="D1301">
        <v>14486199</v>
      </c>
      <c r="E1301" t="s">
        <v>4341</v>
      </c>
      <c r="F1301" t="s">
        <v>1363</v>
      </c>
      <c r="G1301" t="s">
        <v>1391</v>
      </c>
      <c r="H1301" s="3" t="s">
        <v>5006</v>
      </c>
      <c r="I1301">
        <v>2021</v>
      </c>
      <c r="J1301" s="15" t="s">
        <v>5007</v>
      </c>
      <c r="K1301">
        <v>2021</v>
      </c>
      <c r="L1301" t="s">
        <v>1367</v>
      </c>
      <c r="M1301" t="s">
        <v>273</v>
      </c>
      <c r="N1301" t="s">
        <v>4343</v>
      </c>
      <c r="O1301" t="s">
        <v>1388</v>
      </c>
      <c r="P1301" t="s">
        <v>4266</v>
      </c>
      <c r="Q1301">
        <f t="shared" si="33"/>
        <v>25000</v>
      </c>
      <c r="R1301" t="s">
        <v>4403</v>
      </c>
      <c r="S1301" t="s">
        <v>4404</v>
      </c>
      <c r="T1301" t="s">
        <v>4405</v>
      </c>
      <c r="U1301" s="75">
        <v>25000</v>
      </c>
      <c r="V1301">
        <v>1.89</v>
      </c>
      <c r="W1301">
        <v>47250</v>
      </c>
      <c r="AH1301" s="16"/>
      <c r="AI1301" t="s">
        <v>1375</v>
      </c>
    </row>
    <row r="1302" spans="1:35" x14ac:dyDescent="0.25">
      <c r="A1302" t="s">
        <v>5009</v>
      </c>
      <c r="B1302" s="1">
        <v>14</v>
      </c>
      <c r="C1302" t="s">
        <v>290</v>
      </c>
      <c r="D1302">
        <v>16227239</v>
      </c>
      <c r="E1302" t="s">
        <v>5010</v>
      </c>
      <c r="F1302" t="s">
        <v>1363</v>
      </c>
      <c r="G1302" t="s">
        <v>1391</v>
      </c>
      <c r="H1302" s="3" t="s">
        <v>2095</v>
      </c>
      <c r="I1302">
        <v>2022</v>
      </c>
      <c r="J1302" s="15" t="s">
        <v>2121</v>
      </c>
      <c r="K1302">
        <v>2022</v>
      </c>
      <c r="L1302" t="s">
        <v>1367</v>
      </c>
      <c r="M1302" t="s">
        <v>273</v>
      </c>
      <c r="N1302" t="s">
        <v>4617</v>
      </c>
      <c r="O1302" t="s">
        <v>1370</v>
      </c>
      <c r="P1302" t="s">
        <v>4266</v>
      </c>
      <c r="Q1302">
        <f t="shared" si="33"/>
        <v>47520</v>
      </c>
      <c r="R1302" t="s">
        <v>1871</v>
      </c>
      <c r="S1302" t="s">
        <v>1872</v>
      </c>
      <c r="T1302" t="s">
        <v>4360</v>
      </c>
      <c r="U1302" s="75">
        <v>47520</v>
      </c>
      <c r="V1302">
        <v>1.89</v>
      </c>
      <c r="W1302">
        <v>89812.800000000003</v>
      </c>
      <c r="AH1302" s="16"/>
      <c r="AI1302" t="s">
        <v>1375</v>
      </c>
    </row>
    <row r="1303" spans="1:35" x14ac:dyDescent="0.25">
      <c r="A1303" t="s">
        <v>5011</v>
      </c>
      <c r="B1303" s="1">
        <v>14</v>
      </c>
      <c r="C1303" t="s">
        <v>290</v>
      </c>
      <c r="D1303">
        <v>16227360</v>
      </c>
      <c r="E1303" t="s">
        <v>5012</v>
      </c>
      <c r="F1303" t="s">
        <v>1363</v>
      </c>
      <c r="G1303" t="s">
        <v>1391</v>
      </c>
      <c r="H1303" s="3" t="s">
        <v>2095</v>
      </c>
      <c r="I1303">
        <v>2022</v>
      </c>
      <c r="J1303" s="15" t="s">
        <v>2068</v>
      </c>
      <c r="K1303">
        <v>2022</v>
      </c>
      <c r="L1303" t="s">
        <v>1367</v>
      </c>
      <c r="M1303" t="s">
        <v>273</v>
      </c>
      <c r="N1303" t="s">
        <v>4617</v>
      </c>
      <c r="O1303" t="s">
        <v>1370</v>
      </c>
      <c r="P1303" t="s">
        <v>4266</v>
      </c>
      <c r="Q1303">
        <f t="shared" si="33"/>
        <v>29370</v>
      </c>
      <c r="R1303" t="s">
        <v>1871</v>
      </c>
      <c r="S1303" t="s">
        <v>1872</v>
      </c>
      <c r="T1303" t="s">
        <v>4360</v>
      </c>
      <c r="U1303" s="75">
        <v>29370</v>
      </c>
      <c r="V1303">
        <v>1.89</v>
      </c>
      <c r="W1303">
        <v>55509.3</v>
      </c>
      <c r="AH1303" s="16"/>
      <c r="AI1303" t="s">
        <v>1375</v>
      </c>
    </row>
    <row r="1304" spans="1:35" x14ac:dyDescent="0.25">
      <c r="A1304" t="s">
        <v>5013</v>
      </c>
      <c r="B1304" s="1">
        <v>14</v>
      </c>
      <c r="C1304" t="s">
        <v>4340</v>
      </c>
      <c r="D1304">
        <v>16182723</v>
      </c>
      <c r="E1304" t="s">
        <v>4359</v>
      </c>
      <c r="F1304" t="s">
        <v>1363</v>
      </c>
      <c r="G1304" t="s">
        <v>1391</v>
      </c>
      <c r="H1304" s="3" t="s">
        <v>5004</v>
      </c>
      <c r="I1304">
        <v>2022</v>
      </c>
      <c r="J1304" s="15" t="s">
        <v>2100</v>
      </c>
      <c r="K1304">
        <v>2022</v>
      </c>
      <c r="L1304" t="s">
        <v>1367</v>
      </c>
      <c r="M1304" t="s">
        <v>273</v>
      </c>
      <c r="N1304" t="s">
        <v>4736</v>
      </c>
      <c r="O1304" t="s">
        <v>1370</v>
      </c>
      <c r="P1304" t="s">
        <v>4266</v>
      </c>
      <c r="Q1304">
        <f t="shared" si="33"/>
        <v>33200</v>
      </c>
      <c r="R1304" t="s">
        <v>1871</v>
      </c>
      <c r="S1304" t="s">
        <v>1872</v>
      </c>
      <c r="T1304" t="s">
        <v>4351</v>
      </c>
      <c r="U1304" s="75">
        <v>33200</v>
      </c>
      <c r="V1304">
        <v>1.89</v>
      </c>
      <c r="W1304">
        <v>62748</v>
      </c>
      <c r="AH1304" s="16"/>
      <c r="AI1304" t="s">
        <v>1375</v>
      </c>
    </row>
    <row r="1305" spans="1:35" x14ac:dyDescent="0.25">
      <c r="A1305" t="s">
        <v>5014</v>
      </c>
      <c r="B1305" s="1">
        <v>14</v>
      </c>
      <c r="C1305" t="s">
        <v>290</v>
      </c>
      <c r="D1305">
        <v>16389271</v>
      </c>
      <c r="E1305" t="s">
        <v>5015</v>
      </c>
      <c r="F1305" t="s">
        <v>1363</v>
      </c>
      <c r="G1305" t="s">
        <v>1391</v>
      </c>
      <c r="H1305" s="3" t="s">
        <v>3593</v>
      </c>
      <c r="I1305">
        <v>2022</v>
      </c>
      <c r="J1305" s="15" t="s">
        <v>4930</v>
      </c>
      <c r="K1305">
        <v>2022</v>
      </c>
      <c r="L1305" t="s">
        <v>1367</v>
      </c>
      <c r="M1305" t="s">
        <v>273</v>
      </c>
      <c r="N1305" t="s">
        <v>4622</v>
      </c>
      <c r="O1305" t="s">
        <v>1370</v>
      </c>
      <c r="P1305" t="s">
        <v>4266</v>
      </c>
      <c r="Q1305">
        <f t="shared" si="33"/>
        <v>3200</v>
      </c>
      <c r="R1305" t="s">
        <v>1871</v>
      </c>
      <c r="S1305" t="s">
        <v>1872</v>
      </c>
      <c r="T1305" t="s">
        <v>5016</v>
      </c>
      <c r="U1305" s="75">
        <v>3200</v>
      </c>
      <c r="V1305">
        <v>1.89</v>
      </c>
      <c r="W1305">
        <v>6048</v>
      </c>
      <c r="AH1305" s="16"/>
      <c r="AI1305" t="s">
        <v>1375</v>
      </c>
    </row>
    <row r="1306" spans="1:35" x14ac:dyDescent="0.25">
      <c r="A1306" t="s">
        <v>5017</v>
      </c>
      <c r="B1306" s="1">
        <v>14</v>
      </c>
      <c r="C1306" t="s">
        <v>4340</v>
      </c>
      <c r="D1306">
        <v>14501376</v>
      </c>
      <c r="E1306" t="s">
        <v>5018</v>
      </c>
      <c r="F1306" t="s">
        <v>1363</v>
      </c>
      <c r="G1306" t="s">
        <v>1391</v>
      </c>
      <c r="H1306" s="3" t="s">
        <v>2024</v>
      </c>
      <c r="I1306">
        <v>2021</v>
      </c>
      <c r="J1306" s="15" t="s">
        <v>1983</v>
      </c>
      <c r="K1306">
        <v>2021</v>
      </c>
      <c r="L1306" t="s">
        <v>1367</v>
      </c>
      <c r="M1306" t="s">
        <v>273</v>
      </c>
      <c r="N1306" t="s">
        <v>4343</v>
      </c>
      <c r="O1306" t="s">
        <v>1388</v>
      </c>
      <c r="P1306" t="s">
        <v>4266</v>
      </c>
      <c r="Q1306">
        <f t="shared" si="33"/>
        <v>27620</v>
      </c>
      <c r="R1306" t="s">
        <v>1871</v>
      </c>
      <c r="S1306" t="s">
        <v>1872</v>
      </c>
      <c r="T1306" t="s">
        <v>4351</v>
      </c>
      <c r="U1306" s="75">
        <v>27620</v>
      </c>
      <c r="V1306">
        <v>1.89</v>
      </c>
      <c r="W1306">
        <v>52201.8</v>
      </c>
      <c r="AH1306" s="16"/>
      <c r="AI1306" t="s">
        <v>1375</v>
      </c>
    </row>
    <row r="1307" spans="1:35" x14ac:dyDescent="0.25">
      <c r="A1307" t="s">
        <v>5019</v>
      </c>
      <c r="B1307" s="1">
        <v>14</v>
      </c>
      <c r="C1307" t="s">
        <v>4340</v>
      </c>
      <c r="D1307">
        <v>14501376</v>
      </c>
      <c r="E1307" t="s">
        <v>5018</v>
      </c>
      <c r="F1307" t="s">
        <v>1363</v>
      </c>
      <c r="G1307" t="s">
        <v>1391</v>
      </c>
      <c r="H1307" s="3" t="s">
        <v>2024</v>
      </c>
      <c r="I1307">
        <v>2021</v>
      </c>
      <c r="J1307" s="15" t="s">
        <v>1983</v>
      </c>
      <c r="K1307">
        <v>2021</v>
      </c>
      <c r="L1307" t="s">
        <v>1367</v>
      </c>
      <c r="M1307" t="s">
        <v>273</v>
      </c>
      <c r="N1307" t="s">
        <v>4343</v>
      </c>
      <c r="O1307" t="s">
        <v>1388</v>
      </c>
      <c r="P1307" t="s">
        <v>4266</v>
      </c>
      <c r="Q1307">
        <f t="shared" si="33"/>
        <v>27620</v>
      </c>
      <c r="R1307" t="s">
        <v>4403</v>
      </c>
      <c r="S1307" t="s">
        <v>4404</v>
      </c>
      <c r="T1307" t="s">
        <v>4405</v>
      </c>
      <c r="U1307" s="75">
        <v>27620</v>
      </c>
      <c r="V1307">
        <v>1.89</v>
      </c>
      <c r="W1307">
        <v>52201.8</v>
      </c>
      <c r="AH1307" s="16"/>
      <c r="AI1307" t="s">
        <v>1375</v>
      </c>
    </row>
    <row r="1308" spans="1:35" x14ac:dyDescent="0.25">
      <c r="A1308" t="s">
        <v>5020</v>
      </c>
      <c r="B1308" s="1">
        <v>14</v>
      </c>
      <c r="C1308" t="s">
        <v>290</v>
      </c>
      <c r="D1308">
        <v>16247264</v>
      </c>
      <c r="E1308" t="s">
        <v>5021</v>
      </c>
      <c r="F1308" t="s">
        <v>1363</v>
      </c>
      <c r="G1308" t="s">
        <v>1391</v>
      </c>
      <c r="H1308" s="3" t="s">
        <v>2101</v>
      </c>
      <c r="I1308">
        <v>2022</v>
      </c>
      <c r="J1308" s="15" t="s">
        <v>2037</v>
      </c>
      <c r="K1308">
        <v>2022</v>
      </c>
      <c r="L1308" t="s">
        <v>1367</v>
      </c>
      <c r="M1308" t="s">
        <v>273</v>
      </c>
      <c r="N1308" t="s">
        <v>4622</v>
      </c>
      <c r="O1308" t="s">
        <v>1408</v>
      </c>
      <c r="P1308" t="s">
        <v>4266</v>
      </c>
      <c r="Q1308">
        <f t="shared" si="33"/>
        <v>11310</v>
      </c>
      <c r="R1308" t="s">
        <v>1871</v>
      </c>
      <c r="S1308" t="s">
        <v>1872</v>
      </c>
      <c r="T1308" t="s">
        <v>4360</v>
      </c>
      <c r="U1308" s="75">
        <v>11310</v>
      </c>
      <c r="V1308">
        <v>1.89</v>
      </c>
      <c r="W1308">
        <v>21375.9</v>
      </c>
      <c r="AH1308" s="16"/>
      <c r="AI1308" t="s">
        <v>1375</v>
      </c>
    </row>
    <row r="1309" spans="1:35" x14ac:dyDescent="0.25">
      <c r="A1309" t="s">
        <v>5022</v>
      </c>
      <c r="B1309" s="1">
        <v>14</v>
      </c>
      <c r="C1309" t="s">
        <v>290</v>
      </c>
      <c r="D1309">
        <v>16248554</v>
      </c>
      <c r="E1309" t="s">
        <v>5023</v>
      </c>
      <c r="F1309" t="s">
        <v>1363</v>
      </c>
      <c r="G1309" t="s">
        <v>1364</v>
      </c>
      <c r="H1309" s="3" t="s">
        <v>2121</v>
      </c>
      <c r="I1309">
        <v>2022</v>
      </c>
      <c r="J1309" s="15" t="s">
        <v>4121</v>
      </c>
      <c r="K1309">
        <v>2022</v>
      </c>
      <c r="L1309" t="s">
        <v>1367</v>
      </c>
      <c r="M1309" t="s">
        <v>273</v>
      </c>
      <c r="N1309" t="s">
        <v>4736</v>
      </c>
      <c r="O1309" t="s">
        <v>1370</v>
      </c>
      <c r="P1309" t="s">
        <v>4266</v>
      </c>
      <c r="Q1309">
        <f t="shared" si="33"/>
        <v>31000</v>
      </c>
      <c r="R1309" t="s">
        <v>1871</v>
      </c>
      <c r="S1309" t="s">
        <v>1872</v>
      </c>
      <c r="T1309" t="s">
        <v>4909</v>
      </c>
      <c r="U1309" s="75">
        <v>31000</v>
      </c>
      <c r="V1309">
        <v>1.89</v>
      </c>
      <c r="W1309">
        <v>58590</v>
      </c>
      <c r="AH1309" s="16"/>
      <c r="AI1309" t="s">
        <v>1375</v>
      </c>
    </row>
    <row r="1310" spans="1:35" x14ac:dyDescent="0.25">
      <c r="A1310" t="s">
        <v>5024</v>
      </c>
      <c r="B1310" s="1">
        <v>14</v>
      </c>
      <c r="C1310" t="s">
        <v>4340</v>
      </c>
      <c r="D1310">
        <v>14508672</v>
      </c>
      <c r="E1310" t="s">
        <v>5025</v>
      </c>
      <c r="F1310" t="s">
        <v>1363</v>
      </c>
      <c r="G1310" t="s">
        <v>1391</v>
      </c>
      <c r="H1310" s="3" t="s">
        <v>2024</v>
      </c>
      <c r="I1310">
        <v>2021</v>
      </c>
      <c r="J1310" s="15" t="s">
        <v>1983</v>
      </c>
      <c r="K1310">
        <v>2021</v>
      </c>
      <c r="L1310" t="s">
        <v>1367</v>
      </c>
      <c r="M1310" t="s">
        <v>273</v>
      </c>
      <c r="N1310" t="s">
        <v>4408</v>
      </c>
      <c r="O1310" t="s">
        <v>1388</v>
      </c>
      <c r="P1310" t="s">
        <v>4409</v>
      </c>
      <c r="Q1310">
        <f t="shared" si="33"/>
        <v>47548</v>
      </c>
      <c r="R1310" t="s">
        <v>4403</v>
      </c>
      <c r="S1310" t="s">
        <v>4404</v>
      </c>
      <c r="T1310" t="s">
        <v>4405</v>
      </c>
      <c r="U1310" s="75">
        <v>47548</v>
      </c>
      <c r="V1310">
        <v>1.89</v>
      </c>
      <c r="W1310">
        <v>89865.72</v>
      </c>
      <c r="AH1310" s="16"/>
      <c r="AI1310" t="s">
        <v>1375</v>
      </c>
    </row>
    <row r="1311" spans="1:35" x14ac:dyDescent="0.25">
      <c r="A1311" t="s">
        <v>5026</v>
      </c>
      <c r="B1311" s="1">
        <v>14</v>
      </c>
      <c r="C1311" t="s">
        <v>4340</v>
      </c>
      <c r="D1311">
        <v>14508672</v>
      </c>
      <c r="E1311" t="s">
        <v>5025</v>
      </c>
      <c r="F1311" t="s">
        <v>1363</v>
      </c>
      <c r="G1311" t="s">
        <v>1391</v>
      </c>
      <c r="H1311" s="3" t="s">
        <v>2024</v>
      </c>
      <c r="I1311">
        <v>2021</v>
      </c>
      <c r="J1311" s="15" t="s">
        <v>1983</v>
      </c>
      <c r="K1311">
        <v>2021</v>
      </c>
      <c r="L1311" t="s">
        <v>1367</v>
      </c>
      <c r="M1311" t="s">
        <v>273</v>
      </c>
      <c r="N1311" t="s">
        <v>4408</v>
      </c>
      <c r="O1311" t="s">
        <v>1388</v>
      </c>
      <c r="P1311" t="s">
        <v>4409</v>
      </c>
      <c r="Q1311">
        <f t="shared" si="33"/>
        <v>47548</v>
      </c>
      <c r="R1311" t="s">
        <v>1871</v>
      </c>
      <c r="S1311" t="s">
        <v>1872</v>
      </c>
      <c r="T1311" t="s">
        <v>4354</v>
      </c>
      <c r="U1311" s="75">
        <v>47548</v>
      </c>
      <c r="V1311">
        <v>1.89</v>
      </c>
      <c r="W1311">
        <v>89865.72</v>
      </c>
      <c r="AH1311" s="16"/>
      <c r="AI1311" t="s">
        <v>1375</v>
      </c>
    </row>
    <row r="1312" spans="1:35" x14ac:dyDescent="0.25">
      <c r="A1312" t="s">
        <v>5027</v>
      </c>
      <c r="B1312" s="1">
        <v>14</v>
      </c>
      <c r="C1312" t="s">
        <v>4340</v>
      </c>
      <c r="D1312">
        <v>16235916</v>
      </c>
      <c r="E1312" t="s">
        <v>4341</v>
      </c>
      <c r="F1312" t="s">
        <v>1363</v>
      </c>
      <c r="G1312" t="s">
        <v>1391</v>
      </c>
      <c r="H1312" s="3" t="s">
        <v>2095</v>
      </c>
      <c r="I1312">
        <v>2022</v>
      </c>
      <c r="J1312" s="15" t="s">
        <v>2036</v>
      </c>
      <c r="K1312">
        <v>2022</v>
      </c>
      <c r="L1312" t="s">
        <v>1367</v>
      </c>
      <c r="M1312" t="s">
        <v>273</v>
      </c>
      <c r="N1312" t="s">
        <v>4617</v>
      </c>
      <c r="O1312" t="s">
        <v>1370</v>
      </c>
      <c r="P1312" t="s">
        <v>4266</v>
      </c>
      <c r="Q1312">
        <f t="shared" si="33"/>
        <v>18100</v>
      </c>
      <c r="R1312" t="s">
        <v>1871</v>
      </c>
      <c r="S1312" t="s">
        <v>1872</v>
      </c>
      <c r="T1312" t="s">
        <v>4351</v>
      </c>
      <c r="U1312" s="75">
        <v>18100</v>
      </c>
      <c r="V1312">
        <v>1.89</v>
      </c>
      <c r="W1312">
        <v>34209</v>
      </c>
      <c r="AH1312" s="16"/>
      <c r="AI1312" t="s">
        <v>1375</v>
      </c>
    </row>
    <row r="1313" spans="1:35" x14ac:dyDescent="0.25">
      <c r="A1313" t="s">
        <v>5028</v>
      </c>
      <c r="B1313" s="1">
        <v>14</v>
      </c>
      <c r="C1313" t="s">
        <v>4340</v>
      </c>
      <c r="D1313">
        <v>16183576</v>
      </c>
      <c r="E1313" t="s">
        <v>5029</v>
      </c>
      <c r="F1313" t="s">
        <v>1363</v>
      </c>
      <c r="G1313" t="s">
        <v>1391</v>
      </c>
      <c r="H1313" s="3" t="s">
        <v>5004</v>
      </c>
      <c r="I1313">
        <v>2022</v>
      </c>
      <c r="J1313" s="15" t="s">
        <v>2095</v>
      </c>
      <c r="K1313">
        <v>2022</v>
      </c>
      <c r="L1313" t="s">
        <v>1367</v>
      </c>
      <c r="M1313" t="s">
        <v>273</v>
      </c>
      <c r="N1313" t="s">
        <v>4736</v>
      </c>
      <c r="O1313" t="s">
        <v>1370</v>
      </c>
      <c r="P1313" t="s">
        <v>4266</v>
      </c>
      <c r="Q1313">
        <f t="shared" si="33"/>
        <v>47610</v>
      </c>
      <c r="R1313" t="s">
        <v>1871</v>
      </c>
      <c r="S1313" t="s">
        <v>1872</v>
      </c>
      <c r="T1313" t="s">
        <v>4351</v>
      </c>
      <c r="U1313" s="75">
        <v>47610</v>
      </c>
      <c r="V1313">
        <v>1.89</v>
      </c>
      <c r="W1313">
        <v>89982.9</v>
      </c>
      <c r="AH1313" s="16"/>
      <c r="AI1313" t="s">
        <v>1375</v>
      </c>
    </row>
    <row r="1314" spans="1:35" x14ac:dyDescent="0.25">
      <c r="A1314" t="s">
        <v>5030</v>
      </c>
      <c r="B1314" s="1">
        <v>14</v>
      </c>
      <c r="C1314" t="s">
        <v>290</v>
      </c>
      <c r="D1314">
        <v>16586638</v>
      </c>
      <c r="E1314" t="s">
        <v>5031</v>
      </c>
      <c r="F1314" t="s">
        <v>1363</v>
      </c>
      <c r="G1314" t="s">
        <v>1391</v>
      </c>
      <c r="H1314" s="3" t="s">
        <v>5032</v>
      </c>
      <c r="I1314">
        <v>2022</v>
      </c>
      <c r="J1314" s="15" t="s">
        <v>4000</v>
      </c>
      <c r="K1314">
        <v>2022</v>
      </c>
      <c r="L1314" t="s">
        <v>1622</v>
      </c>
      <c r="M1314" t="s">
        <v>273</v>
      </c>
      <c r="N1314" t="s">
        <v>4931</v>
      </c>
      <c r="O1314" t="s">
        <v>1370</v>
      </c>
      <c r="P1314" t="s">
        <v>133</v>
      </c>
      <c r="Q1314">
        <f t="shared" si="33"/>
        <v>35010</v>
      </c>
      <c r="R1314" t="s">
        <v>1871</v>
      </c>
      <c r="S1314" t="s">
        <v>1872</v>
      </c>
      <c r="T1314" t="s">
        <v>4360</v>
      </c>
      <c r="U1314" s="75">
        <v>35010</v>
      </c>
      <c r="V1314">
        <v>1.89</v>
      </c>
      <c r="W1314">
        <v>66168.899999999994</v>
      </c>
      <c r="AH1314" s="16"/>
      <c r="AI1314" t="s">
        <v>1375</v>
      </c>
    </row>
    <row r="1315" spans="1:35" x14ac:dyDescent="0.25">
      <c r="A1315" t="s">
        <v>5033</v>
      </c>
      <c r="B1315" s="1">
        <v>14</v>
      </c>
      <c r="C1315" t="s">
        <v>290</v>
      </c>
      <c r="D1315">
        <v>16385934</v>
      </c>
      <c r="E1315" t="s">
        <v>5034</v>
      </c>
      <c r="F1315" t="s">
        <v>1363</v>
      </c>
      <c r="G1315" t="s">
        <v>1391</v>
      </c>
      <c r="H1315" s="3" t="s">
        <v>4966</v>
      </c>
      <c r="I1315">
        <v>2022</v>
      </c>
      <c r="J1315" s="15" t="s">
        <v>4929</v>
      </c>
      <c r="K1315">
        <v>2022</v>
      </c>
      <c r="L1315" t="s">
        <v>1367</v>
      </c>
      <c r="M1315" t="s">
        <v>273</v>
      </c>
      <c r="N1315" t="s">
        <v>4617</v>
      </c>
      <c r="O1315" t="s">
        <v>1370</v>
      </c>
      <c r="P1315" t="s">
        <v>4266</v>
      </c>
      <c r="Q1315">
        <f t="shared" si="33"/>
        <v>47600</v>
      </c>
      <c r="R1315" t="s">
        <v>1871</v>
      </c>
      <c r="S1315" t="s">
        <v>1872</v>
      </c>
      <c r="T1315" t="s">
        <v>4360</v>
      </c>
      <c r="U1315" s="75">
        <v>47600</v>
      </c>
      <c r="V1315">
        <v>1.89</v>
      </c>
      <c r="W1315">
        <v>89964</v>
      </c>
      <c r="AH1315" s="16"/>
      <c r="AI1315" t="s">
        <v>1375</v>
      </c>
    </row>
    <row r="1316" spans="1:35" x14ac:dyDescent="0.25">
      <c r="A1316" t="s">
        <v>5035</v>
      </c>
      <c r="B1316" s="1">
        <v>14</v>
      </c>
      <c r="C1316" t="s">
        <v>290</v>
      </c>
      <c r="D1316">
        <v>16603982</v>
      </c>
      <c r="E1316" t="s">
        <v>5036</v>
      </c>
      <c r="F1316" t="s">
        <v>1363</v>
      </c>
      <c r="G1316" t="s">
        <v>1391</v>
      </c>
      <c r="H1316" s="3" t="s">
        <v>2154</v>
      </c>
      <c r="I1316">
        <v>2022</v>
      </c>
      <c r="J1316" s="15" t="s">
        <v>2155</v>
      </c>
      <c r="K1316">
        <v>2022</v>
      </c>
      <c r="L1316" t="s">
        <v>1367</v>
      </c>
      <c r="M1316" t="s">
        <v>273</v>
      </c>
      <c r="N1316" t="s">
        <v>4617</v>
      </c>
      <c r="O1316" t="s">
        <v>1370</v>
      </c>
      <c r="P1316" t="s">
        <v>4266</v>
      </c>
      <c r="Q1316">
        <f t="shared" si="33"/>
        <v>47610</v>
      </c>
      <c r="R1316" t="s">
        <v>1871</v>
      </c>
      <c r="S1316" t="s">
        <v>1872</v>
      </c>
      <c r="T1316" t="s">
        <v>4360</v>
      </c>
      <c r="U1316" s="75">
        <v>47610</v>
      </c>
      <c r="V1316">
        <v>1.89</v>
      </c>
      <c r="W1316">
        <v>89982.9</v>
      </c>
      <c r="AH1316" s="16"/>
      <c r="AI1316" t="s">
        <v>1375</v>
      </c>
    </row>
    <row r="1317" spans="1:35" x14ac:dyDescent="0.25">
      <c r="A1317" t="s">
        <v>5037</v>
      </c>
      <c r="B1317" s="1">
        <v>14</v>
      </c>
      <c r="C1317" t="s">
        <v>290</v>
      </c>
      <c r="D1317">
        <v>16589815</v>
      </c>
      <c r="E1317" t="s">
        <v>5038</v>
      </c>
      <c r="F1317" t="s">
        <v>1363</v>
      </c>
      <c r="G1317" t="s">
        <v>1391</v>
      </c>
      <c r="H1317" s="3" t="s">
        <v>2138</v>
      </c>
      <c r="I1317">
        <v>2022</v>
      </c>
      <c r="J1317" s="15" t="s">
        <v>2154</v>
      </c>
      <c r="K1317">
        <v>2022</v>
      </c>
      <c r="L1317" t="s">
        <v>1367</v>
      </c>
      <c r="M1317" t="s">
        <v>273</v>
      </c>
      <c r="N1317" t="s">
        <v>4736</v>
      </c>
      <c r="O1317" t="s">
        <v>1370</v>
      </c>
      <c r="P1317" t="s">
        <v>4266</v>
      </c>
      <c r="Q1317">
        <f t="shared" si="33"/>
        <v>47610</v>
      </c>
      <c r="R1317" t="s">
        <v>1871</v>
      </c>
      <c r="S1317" t="s">
        <v>1872</v>
      </c>
      <c r="T1317" t="s">
        <v>5039</v>
      </c>
      <c r="U1317" s="75">
        <v>47610</v>
      </c>
      <c r="V1317">
        <v>1.89</v>
      </c>
      <c r="W1317">
        <v>89982.9</v>
      </c>
      <c r="AH1317" s="16"/>
      <c r="AI1317" t="s">
        <v>1375</v>
      </c>
    </row>
    <row r="1318" spans="1:35" x14ac:dyDescent="0.25">
      <c r="A1318" t="s">
        <v>5040</v>
      </c>
      <c r="B1318" s="1">
        <v>14</v>
      </c>
      <c r="C1318" t="s">
        <v>290</v>
      </c>
      <c r="D1318">
        <v>16407830</v>
      </c>
      <c r="E1318" t="s">
        <v>5041</v>
      </c>
      <c r="F1318" t="s">
        <v>1363</v>
      </c>
      <c r="G1318" t="s">
        <v>1391</v>
      </c>
      <c r="H1318" s="3" t="s">
        <v>4929</v>
      </c>
      <c r="I1318">
        <v>2022</v>
      </c>
      <c r="J1318" s="15" t="s">
        <v>4930</v>
      </c>
      <c r="K1318">
        <v>2022</v>
      </c>
      <c r="L1318" t="s">
        <v>1367</v>
      </c>
      <c r="M1318" t="s">
        <v>273</v>
      </c>
      <c r="N1318" t="s">
        <v>4617</v>
      </c>
      <c r="O1318" t="s">
        <v>1408</v>
      </c>
      <c r="P1318" t="s">
        <v>4266</v>
      </c>
      <c r="Q1318">
        <f t="shared" si="33"/>
        <v>47600</v>
      </c>
      <c r="R1318" t="s">
        <v>1871</v>
      </c>
      <c r="S1318" t="s">
        <v>1872</v>
      </c>
      <c r="T1318" t="s">
        <v>4360</v>
      </c>
      <c r="U1318" s="75">
        <v>47600</v>
      </c>
      <c r="V1318">
        <v>1.89</v>
      </c>
      <c r="W1318">
        <v>89964</v>
      </c>
      <c r="AH1318" s="16"/>
      <c r="AI1318" t="s">
        <v>1375</v>
      </c>
    </row>
    <row r="1319" spans="1:35" x14ac:dyDescent="0.25">
      <c r="A1319" t="s">
        <v>5042</v>
      </c>
      <c r="B1319" s="1">
        <v>14</v>
      </c>
      <c r="C1319" t="s">
        <v>290</v>
      </c>
      <c r="D1319">
        <v>16410157</v>
      </c>
      <c r="E1319" t="s">
        <v>5043</v>
      </c>
      <c r="F1319" t="s">
        <v>1363</v>
      </c>
      <c r="G1319" t="s">
        <v>1391</v>
      </c>
      <c r="H1319" s="3" t="s">
        <v>4929</v>
      </c>
      <c r="I1319">
        <v>2022</v>
      </c>
      <c r="J1319" s="15" t="s">
        <v>4930</v>
      </c>
      <c r="K1319">
        <v>2022</v>
      </c>
      <c r="L1319" t="s">
        <v>1367</v>
      </c>
      <c r="M1319" t="s">
        <v>273</v>
      </c>
      <c r="N1319" t="s">
        <v>4622</v>
      </c>
      <c r="O1319" t="s">
        <v>1370</v>
      </c>
      <c r="P1319" t="s">
        <v>4266</v>
      </c>
      <c r="Q1319">
        <f t="shared" si="33"/>
        <v>12000</v>
      </c>
      <c r="R1319" t="s">
        <v>1871</v>
      </c>
      <c r="S1319" t="s">
        <v>1872</v>
      </c>
      <c r="T1319" t="s">
        <v>4360</v>
      </c>
      <c r="U1319" s="75">
        <v>12000</v>
      </c>
      <c r="V1319">
        <v>1.89</v>
      </c>
      <c r="W1319">
        <v>22680</v>
      </c>
      <c r="AH1319" s="16"/>
      <c r="AI1319" t="s">
        <v>1375</v>
      </c>
    </row>
    <row r="1320" spans="1:35" x14ac:dyDescent="0.25">
      <c r="A1320" t="s">
        <v>5044</v>
      </c>
      <c r="B1320" s="1">
        <v>14</v>
      </c>
      <c r="C1320" t="s">
        <v>4340</v>
      </c>
      <c r="D1320">
        <v>16337328</v>
      </c>
      <c r="E1320" t="s">
        <v>5045</v>
      </c>
      <c r="F1320" t="s">
        <v>1363</v>
      </c>
      <c r="G1320" t="s">
        <v>1391</v>
      </c>
      <c r="H1320" s="3" t="s">
        <v>4121</v>
      </c>
      <c r="I1320">
        <v>2022</v>
      </c>
      <c r="J1320" s="15" t="s">
        <v>4966</v>
      </c>
      <c r="K1320">
        <v>2022</v>
      </c>
      <c r="L1320" t="s">
        <v>1367</v>
      </c>
      <c r="M1320" t="s">
        <v>273</v>
      </c>
      <c r="N1320" t="s">
        <v>4408</v>
      </c>
      <c r="O1320" t="s">
        <v>1370</v>
      </c>
      <c r="P1320" t="s">
        <v>4266</v>
      </c>
      <c r="Q1320">
        <f t="shared" si="33"/>
        <v>18000</v>
      </c>
      <c r="R1320" t="s">
        <v>1871</v>
      </c>
      <c r="S1320" t="s">
        <v>1872</v>
      </c>
      <c r="T1320" t="s">
        <v>4926</v>
      </c>
      <c r="U1320" s="75">
        <v>18000</v>
      </c>
      <c r="V1320">
        <v>1.89</v>
      </c>
      <c r="W1320">
        <v>34020</v>
      </c>
      <c r="AH1320" s="16"/>
      <c r="AI1320" t="s">
        <v>1375</v>
      </c>
    </row>
    <row r="1321" spans="1:35" x14ac:dyDescent="0.25">
      <c r="A1321" t="s">
        <v>5046</v>
      </c>
      <c r="B1321" s="1">
        <v>14</v>
      </c>
      <c r="C1321" t="s">
        <v>290</v>
      </c>
      <c r="D1321">
        <v>16648129</v>
      </c>
      <c r="E1321" t="s">
        <v>5031</v>
      </c>
      <c r="F1321" t="s">
        <v>1363</v>
      </c>
      <c r="G1321" t="s">
        <v>1391</v>
      </c>
      <c r="H1321" s="3" t="s">
        <v>5047</v>
      </c>
      <c r="I1321">
        <v>2022</v>
      </c>
      <c r="J1321" s="15" t="s">
        <v>4129</v>
      </c>
      <c r="K1321">
        <v>2022</v>
      </c>
      <c r="L1321" t="s">
        <v>1367</v>
      </c>
      <c r="M1321" t="s">
        <v>273</v>
      </c>
      <c r="N1321" t="s">
        <v>4931</v>
      </c>
      <c r="O1321" t="s">
        <v>1370</v>
      </c>
      <c r="P1321" t="s">
        <v>133</v>
      </c>
      <c r="Q1321">
        <f t="shared" si="33"/>
        <v>35010</v>
      </c>
      <c r="R1321" t="s">
        <v>1871</v>
      </c>
      <c r="S1321" t="s">
        <v>1872</v>
      </c>
      <c r="T1321" t="s">
        <v>4360</v>
      </c>
      <c r="U1321" s="75">
        <v>35010</v>
      </c>
      <c r="V1321">
        <v>1.89</v>
      </c>
      <c r="W1321">
        <v>66168.899999999994</v>
      </c>
      <c r="AH1321" s="16"/>
      <c r="AI1321" t="s">
        <v>1375</v>
      </c>
    </row>
    <row r="1322" spans="1:35" x14ac:dyDescent="0.25">
      <c r="A1322" t="s">
        <v>5048</v>
      </c>
      <c r="B1322" s="1">
        <v>14</v>
      </c>
      <c r="C1322" t="s">
        <v>290</v>
      </c>
      <c r="D1322">
        <v>16598121</v>
      </c>
      <c r="E1322" t="s">
        <v>5049</v>
      </c>
      <c r="F1322" t="s">
        <v>1363</v>
      </c>
      <c r="G1322" t="s">
        <v>1391</v>
      </c>
      <c r="H1322" s="3" t="s">
        <v>2138</v>
      </c>
      <c r="I1322">
        <v>2022</v>
      </c>
      <c r="J1322" s="15" t="s">
        <v>2154</v>
      </c>
      <c r="K1322">
        <v>2022</v>
      </c>
      <c r="L1322" t="s">
        <v>1622</v>
      </c>
      <c r="M1322" t="s">
        <v>273</v>
      </c>
      <c r="N1322" t="s">
        <v>4617</v>
      </c>
      <c r="O1322" t="s">
        <v>1370</v>
      </c>
      <c r="P1322" t="s">
        <v>4266</v>
      </c>
      <c r="Q1322">
        <f t="shared" si="33"/>
        <v>53200</v>
      </c>
      <c r="R1322" t="s">
        <v>1871</v>
      </c>
      <c r="S1322" t="s">
        <v>1872</v>
      </c>
      <c r="T1322" t="s">
        <v>5050</v>
      </c>
      <c r="U1322" s="75">
        <v>53200</v>
      </c>
      <c r="V1322">
        <v>1.89</v>
      </c>
      <c r="W1322">
        <v>100548</v>
      </c>
      <c r="AH1322" s="16"/>
      <c r="AI1322" t="s">
        <v>1375</v>
      </c>
    </row>
    <row r="1323" spans="1:35" x14ac:dyDescent="0.25">
      <c r="A1323" t="s">
        <v>5051</v>
      </c>
      <c r="B1323" s="1">
        <v>14</v>
      </c>
      <c r="C1323" t="s">
        <v>4340</v>
      </c>
      <c r="D1323">
        <v>16736974</v>
      </c>
      <c r="E1323" t="s">
        <v>4350</v>
      </c>
      <c r="F1323" t="s">
        <v>1363</v>
      </c>
      <c r="G1323" t="s">
        <v>1391</v>
      </c>
      <c r="H1323" s="3" t="s">
        <v>1473</v>
      </c>
      <c r="I1323">
        <v>2022</v>
      </c>
      <c r="J1323" s="15" t="s">
        <v>1474</v>
      </c>
      <c r="K1323">
        <v>2022</v>
      </c>
      <c r="L1323" t="s">
        <v>1367</v>
      </c>
      <c r="M1323" t="s">
        <v>273</v>
      </c>
      <c r="N1323" t="s">
        <v>4736</v>
      </c>
      <c r="O1323" t="s">
        <v>1370</v>
      </c>
      <c r="P1323" t="s">
        <v>4266</v>
      </c>
      <c r="Q1323">
        <f t="shared" si="33"/>
        <v>1800</v>
      </c>
      <c r="R1323" t="s">
        <v>1871</v>
      </c>
      <c r="S1323" t="s">
        <v>1872</v>
      </c>
      <c r="T1323" t="s">
        <v>5052</v>
      </c>
      <c r="U1323" s="75">
        <v>1800</v>
      </c>
      <c r="V1323">
        <v>1.89</v>
      </c>
      <c r="W1323">
        <v>3402</v>
      </c>
      <c r="AH1323" s="16"/>
      <c r="AI1323" t="s">
        <v>1375</v>
      </c>
    </row>
    <row r="1324" spans="1:35" x14ac:dyDescent="0.25">
      <c r="A1324" t="s">
        <v>5053</v>
      </c>
      <c r="B1324" s="1">
        <v>14</v>
      </c>
      <c r="C1324" t="s">
        <v>290</v>
      </c>
      <c r="D1324">
        <v>17108039</v>
      </c>
      <c r="E1324" t="s">
        <v>5054</v>
      </c>
      <c r="F1324" t="s">
        <v>1363</v>
      </c>
      <c r="G1324" t="s">
        <v>1391</v>
      </c>
      <c r="H1324" s="3" t="s">
        <v>5055</v>
      </c>
      <c r="I1324">
        <v>2022</v>
      </c>
      <c r="J1324" s="15" t="s">
        <v>2174</v>
      </c>
      <c r="K1324">
        <v>2022</v>
      </c>
      <c r="L1324" t="s">
        <v>1367</v>
      </c>
      <c r="M1324" t="s">
        <v>273</v>
      </c>
      <c r="N1324" t="s">
        <v>4389</v>
      </c>
      <c r="O1324" t="s">
        <v>1370</v>
      </c>
      <c r="P1324" t="s">
        <v>4266</v>
      </c>
      <c r="Q1324">
        <f t="shared" si="33"/>
        <v>47610</v>
      </c>
      <c r="R1324" t="s">
        <v>1871</v>
      </c>
      <c r="S1324" t="s">
        <v>1872</v>
      </c>
      <c r="T1324" t="s">
        <v>4360</v>
      </c>
      <c r="U1324" s="75">
        <v>47610</v>
      </c>
      <c r="V1324">
        <v>1.89</v>
      </c>
      <c r="W1324">
        <v>89982.9</v>
      </c>
      <c r="AH1324" s="16"/>
      <c r="AI1324" t="s">
        <v>1375</v>
      </c>
    </row>
    <row r="1325" spans="1:35" x14ac:dyDescent="0.25">
      <c r="A1325" t="s">
        <v>5056</v>
      </c>
      <c r="B1325" s="1">
        <v>14</v>
      </c>
      <c r="C1325" t="s">
        <v>290</v>
      </c>
      <c r="D1325">
        <v>17108055</v>
      </c>
      <c r="E1325" t="s">
        <v>5057</v>
      </c>
      <c r="F1325" t="s">
        <v>1363</v>
      </c>
      <c r="G1325" t="s">
        <v>1391</v>
      </c>
      <c r="H1325" s="3" t="s">
        <v>5055</v>
      </c>
      <c r="I1325">
        <v>2022</v>
      </c>
      <c r="J1325" s="15" t="s">
        <v>2174</v>
      </c>
      <c r="K1325">
        <v>2022</v>
      </c>
      <c r="L1325" t="s">
        <v>1367</v>
      </c>
      <c r="M1325" t="s">
        <v>273</v>
      </c>
      <c r="N1325" t="s">
        <v>4389</v>
      </c>
      <c r="O1325" t="s">
        <v>1370</v>
      </c>
      <c r="P1325" t="s">
        <v>4266</v>
      </c>
      <c r="Q1325">
        <f t="shared" si="33"/>
        <v>47610</v>
      </c>
      <c r="R1325" t="s">
        <v>1871</v>
      </c>
      <c r="S1325" t="s">
        <v>1872</v>
      </c>
      <c r="T1325" t="s">
        <v>4360</v>
      </c>
      <c r="U1325" s="75">
        <v>47610</v>
      </c>
      <c r="V1325">
        <v>1.89</v>
      </c>
      <c r="W1325">
        <v>89982.9</v>
      </c>
      <c r="AH1325" s="16"/>
      <c r="AI1325" t="s">
        <v>1375</v>
      </c>
    </row>
    <row r="1326" spans="1:35" x14ac:dyDescent="0.25">
      <c r="A1326" t="s">
        <v>5058</v>
      </c>
      <c r="B1326" s="1">
        <v>14</v>
      </c>
      <c r="C1326" t="s">
        <v>290</v>
      </c>
      <c r="D1326">
        <v>17108209</v>
      </c>
      <c r="E1326" t="s">
        <v>5059</v>
      </c>
      <c r="F1326" t="s">
        <v>1363</v>
      </c>
      <c r="G1326" t="s">
        <v>1391</v>
      </c>
      <c r="H1326" s="3" t="s">
        <v>5055</v>
      </c>
      <c r="I1326">
        <v>2022</v>
      </c>
      <c r="J1326" s="15" t="s">
        <v>2174</v>
      </c>
      <c r="K1326">
        <v>2022</v>
      </c>
      <c r="L1326" t="s">
        <v>1367</v>
      </c>
      <c r="M1326" t="s">
        <v>273</v>
      </c>
      <c r="N1326" t="s">
        <v>4389</v>
      </c>
      <c r="O1326" t="s">
        <v>1370</v>
      </c>
      <c r="P1326" t="s">
        <v>4266</v>
      </c>
      <c r="Q1326">
        <f t="shared" si="33"/>
        <v>47610</v>
      </c>
      <c r="R1326" t="s">
        <v>1871</v>
      </c>
      <c r="S1326" t="s">
        <v>1872</v>
      </c>
      <c r="T1326" t="s">
        <v>4360</v>
      </c>
      <c r="U1326" s="75">
        <v>47610</v>
      </c>
      <c r="V1326">
        <v>1.89</v>
      </c>
      <c r="W1326">
        <v>89982.9</v>
      </c>
      <c r="AH1326" s="16"/>
      <c r="AI1326" t="s">
        <v>1375</v>
      </c>
    </row>
    <row r="1327" spans="1:35" x14ac:dyDescent="0.25">
      <c r="A1327" t="s">
        <v>5060</v>
      </c>
      <c r="B1327" s="1">
        <v>14</v>
      </c>
      <c r="C1327" t="s">
        <v>290</v>
      </c>
      <c r="D1327">
        <v>17108268</v>
      </c>
      <c r="E1327" t="s">
        <v>5061</v>
      </c>
      <c r="F1327" t="s">
        <v>1363</v>
      </c>
      <c r="G1327" t="s">
        <v>1391</v>
      </c>
      <c r="H1327" s="3" t="s">
        <v>5055</v>
      </c>
      <c r="I1327">
        <v>2022</v>
      </c>
      <c r="J1327" s="15" t="s">
        <v>2174</v>
      </c>
      <c r="K1327">
        <v>2022</v>
      </c>
      <c r="L1327" t="s">
        <v>1367</v>
      </c>
      <c r="M1327" t="s">
        <v>273</v>
      </c>
      <c r="N1327" t="s">
        <v>4389</v>
      </c>
      <c r="O1327" t="s">
        <v>1370</v>
      </c>
      <c r="P1327" t="s">
        <v>4266</v>
      </c>
      <c r="Q1327">
        <f t="shared" si="33"/>
        <v>47610</v>
      </c>
      <c r="R1327" t="s">
        <v>1871</v>
      </c>
      <c r="S1327" t="s">
        <v>1872</v>
      </c>
      <c r="T1327" t="s">
        <v>4360</v>
      </c>
      <c r="U1327" s="75">
        <v>47610</v>
      </c>
      <c r="V1327">
        <v>1.89</v>
      </c>
      <c r="W1327">
        <v>89982.9</v>
      </c>
      <c r="AH1327" s="16"/>
      <c r="AI1327" t="s">
        <v>1375</v>
      </c>
    </row>
    <row r="1328" spans="1:35" x14ac:dyDescent="0.25">
      <c r="A1328" t="s">
        <v>5062</v>
      </c>
      <c r="B1328" s="1">
        <v>14</v>
      </c>
      <c r="C1328" t="s">
        <v>290</v>
      </c>
      <c r="D1328">
        <v>6626068</v>
      </c>
      <c r="E1328" t="s">
        <v>5063</v>
      </c>
      <c r="F1328" t="s">
        <v>1363</v>
      </c>
      <c r="G1328" t="s">
        <v>1391</v>
      </c>
      <c r="H1328" s="3" t="s">
        <v>5064</v>
      </c>
      <c r="I1328">
        <v>2017</v>
      </c>
      <c r="J1328" s="15" t="s">
        <v>5065</v>
      </c>
      <c r="K1328">
        <v>2017</v>
      </c>
      <c r="L1328" t="s">
        <v>1394</v>
      </c>
      <c r="M1328" t="s">
        <v>5066</v>
      </c>
      <c r="N1328" t="s">
        <v>4666</v>
      </c>
      <c r="O1328" t="s">
        <v>1388</v>
      </c>
      <c r="P1328" t="s">
        <v>133</v>
      </c>
      <c r="Q1328">
        <f t="shared" si="33"/>
        <v>91080</v>
      </c>
      <c r="R1328" t="s">
        <v>4275</v>
      </c>
      <c r="S1328" t="s">
        <v>4276</v>
      </c>
      <c r="T1328" t="s">
        <v>4328</v>
      </c>
      <c r="U1328" s="75">
        <v>91080</v>
      </c>
      <c r="V1328">
        <v>0.31</v>
      </c>
      <c r="W1328">
        <v>28234.799999999999</v>
      </c>
      <c r="AH1328" s="16"/>
      <c r="AI1328" t="s">
        <v>1375</v>
      </c>
    </row>
    <row r="1329" spans="1:35" x14ac:dyDescent="0.25">
      <c r="A1329" t="s">
        <v>5067</v>
      </c>
      <c r="B1329" s="1">
        <v>14</v>
      </c>
      <c r="C1329" t="s">
        <v>290</v>
      </c>
      <c r="D1329">
        <v>16719824</v>
      </c>
      <c r="E1329" t="s">
        <v>4677</v>
      </c>
      <c r="F1329" t="s">
        <v>1363</v>
      </c>
      <c r="G1329" t="s">
        <v>1364</v>
      </c>
      <c r="H1329" s="3" t="s">
        <v>3492</v>
      </c>
      <c r="I1329">
        <v>2022</v>
      </c>
      <c r="J1329" s="15" t="s">
        <v>1473</v>
      </c>
      <c r="K1329">
        <v>2022</v>
      </c>
      <c r="L1329" t="s">
        <v>1367</v>
      </c>
      <c r="M1329" t="s">
        <v>273</v>
      </c>
      <c r="N1329" t="s">
        <v>4622</v>
      </c>
      <c r="O1329" t="s">
        <v>1370</v>
      </c>
      <c r="P1329" t="s">
        <v>4266</v>
      </c>
      <c r="Q1329">
        <f t="shared" si="33"/>
        <v>45000</v>
      </c>
      <c r="R1329" t="s">
        <v>1871</v>
      </c>
      <c r="S1329" t="s">
        <v>1872</v>
      </c>
      <c r="T1329" t="s">
        <v>4360</v>
      </c>
      <c r="U1329" s="75">
        <v>45000</v>
      </c>
      <c r="V1329">
        <v>1.89</v>
      </c>
      <c r="W1329">
        <v>85050</v>
      </c>
      <c r="AH1329" s="16"/>
      <c r="AI1329" t="s">
        <v>1375</v>
      </c>
    </row>
    <row r="1330" spans="1:35" x14ac:dyDescent="0.25">
      <c r="A1330" t="s">
        <v>5068</v>
      </c>
      <c r="B1330" s="1">
        <v>14</v>
      </c>
      <c r="C1330" t="s">
        <v>4340</v>
      </c>
      <c r="D1330">
        <v>14516462</v>
      </c>
      <c r="E1330" t="s">
        <v>4476</v>
      </c>
      <c r="F1330" t="s">
        <v>1363</v>
      </c>
      <c r="G1330" t="s">
        <v>1391</v>
      </c>
      <c r="H1330" s="3" t="s">
        <v>5069</v>
      </c>
      <c r="I1330">
        <v>2021</v>
      </c>
      <c r="J1330" s="15" t="s">
        <v>5070</v>
      </c>
      <c r="K1330">
        <v>2021</v>
      </c>
      <c r="L1330" t="s">
        <v>1367</v>
      </c>
      <c r="M1330" t="s">
        <v>273</v>
      </c>
      <c r="N1330" t="s">
        <v>4343</v>
      </c>
      <c r="O1330" t="s">
        <v>1388</v>
      </c>
      <c r="P1330" t="s">
        <v>4266</v>
      </c>
      <c r="Q1330">
        <f t="shared" si="33"/>
        <v>7000</v>
      </c>
      <c r="R1330" t="s">
        <v>1871</v>
      </c>
      <c r="S1330" t="s">
        <v>1872</v>
      </c>
      <c r="T1330" t="s">
        <v>4851</v>
      </c>
      <c r="U1330" s="75">
        <v>7000</v>
      </c>
      <c r="V1330">
        <v>1.89</v>
      </c>
      <c r="W1330">
        <v>13230</v>
      </c>
      <c r="AH1330" s="16"/>
      <c r="AI1330" t="s">
        <v>1375</v>
      </c>
    </row>
    <row r="1331" spans="1:35" x14ac:dyDescent="0.25">
      <c r="A1331" t="s">
        <v>5071</v>
      </c>
      <c r="B1331" s="1">
        <v>14</v>
      </c>
      <c r="C1331" t="s">
        <v>4340</v>
      </c>
      <c r="D1331">
        <v>14516462</v>
      </c>
      <c r="E1331" t="s">
        <v>4476</v>
      </c>
      <c r="F1331" t="s">
        <v>1363</v>
      </c>
      <c r="G1331" t="s">
        <v>1391</v>
      </c>
      <c r="H1331" s="3" t="s">
        <v>5069</v>
      </c>
      <c r="I1331">
        <v>2021</v>
      </c>
      <c r="J1331" s="15" t="s">
        <v>5070</v>
      </c>
      <c r="K1331">
        <v>2021</v>
      </c>
      <c r="L1331" t="s">
        <v>1367</v>
      </c>
      <c r="M1331" t="s">
        <v>273</v>
      </c>
      <c r="N1331" t="s">
        <v>4343</v>
      </c>
      <c r="O1331" t="s">
        <v>1388</v>
      </c>
      <c r="P1331" t="s">
        <v>4266</v>
      </c>
      <c r="Q1331">
        <f t="shared" si="33"/>
        <v>7000</v>
      </c>
      <c r="R1331" t="s">
        <v>4403</v>
      </c>
      <c r="S1331" t="s">
        <v>4404</v>
      </c>
      <c r="T1331" t="s">
        <v>4405</v>
      </c>
      <c r="U1331" s="75">
        <v>7000</v>
      </c>
      <c r="V1331">
        <v>1.89</v>
      </c>
      <c r="W1331">
        <v>13230</v>
      </c>
      <c r="AH1331" s="16"/>
      <c r="AI1331" t="s">
        <v>1375</v>
      </c>
    </row>
    <row r="1332" spans="1:35" x14ac:dyDescent="0.25">
      <c r="A1332" t="s">
        <v>5072</v>
      </c>
      <c r="B1332" s="1">
        <v>14</v>
      </c>
      <c r="C1332" t="s">
        <v>290</v>
      </c>
      <c r="D1332">
        <v>17108322</v>
      </c>
      <c r="E1332" t="s">
        <v>5073</v>
      </c>
      <c r="F1332" t="s">
        <v>1363</v>
      </c>
      <c r="G1332" t="s">
        <v>1391</v>
      </c>
      <c r="H1332" s="3" t="s">
        <v>5055</v>
      </c>
      <c r="I1332">
        <v>2022</v>
      </c>
      <c r="J1332" s="15" t="s">
        <v>2174</v>
      </c>
      <c r="K1332">
        <v>2022</v>
      </c>
      <c r="L1332" t="s">
        <v>1367</v>
      </c>
      <c r="M1332" t="s">
        <v>273</v>
      </c>
      <c r="N1332" t="s">
        <v>4389</v>
      </c>
      <c r="O1332" t="s">
        <v>1370</v>
      </c>
      <c r="P1332" t="s">
        <v>4266</v>
      </c>
      <c r="Q1332">
        <f t="shared" si="33"/>
        <v>47610</v>
      </c>
      <c r="R1332" t="s">
        <v>1871</v>
      </c>
      <c r="S1332" t="s">
        <v>1872</v>
      </c>
      <c r="T1332" t="s">
        <v>4360</v>
      </c>
      <c r="U1332" s="75">
        <v>47610</v>
      </c>
      <c r="V1332">
        <v>1.89</v>
      </c>
      <c r="W1332">
        <v>89982.9</v>
      </c>
      <c r="AH1332" s="16"/>
      <c r="AI1332" t="s">
        <v>1375</v>
      </c>
    </row>
    <row r="1333" spans="1:35" x14ac:dyDescent="0.25">
      <c r="A1333" t="s">
        <v>5074</v>
      </c>
      <c r="B1333" s="1">
        <v>14</v>
      </c>
      <c r="C1333" t="s">
        <v>290</v>
      </c>
      <c r="D1333">
        <v>16722523</v>
      </c>
      <c r="E1333" t="s">
        <v>5075</v>
      </c>
      <c r="F1333" t="s">
        <v>1363</v>
      </c>
      <c r="G1333" t="s">
        <v>1391</v>
      </c>
      <c r="H1333" s="3" t="s">
        <v>3492</v>
      </c>
      <c r="I1333">
        <v>2022</v>
      </c>
      <c r="J1333" s="15" t="s">
        <v>1473</v>
      </c>
      <c r="K1333">
        <v>2022</v>
      </c>
      <c r="L1333" t="s">
        <v>1367</v>
      </c>
      <c r="M1333" t="s">
        <v>273</v>
      </c>
      <c r="N1333" t="s">
        <v>4736</v>
      </c>
      <c r="O1333" t="s">
        <v>1370</v>
      </c>
      <c r="P1333" t="s">
        <v>4266</v>
      </c>
      <c r="Q1333">
        <f t="shared" si="33"/>
        <v>47500</v>
      </c>
      <c r="R1333" t="s">
        <v>1871</v>
      </c>
      <c r="S1333" t="s">
        <v>1872</v>
      </c>
      <c r="T1333" t="s">
        <v>4360</v>
      </c>
      <c r="U1333" s="75">
        <v>47500</v>
      </c>
      <c r="V1333">
        <v>1.89</v>
      </c>
      <c r="W1333">
        <v>89775</v>
      </c>
      <c r="AH1333" s="16"/>
      <c r="AI1333" t="s">
        <v>1375</v>
      </c>
    </row>
    <row r="1334" spans="1:35" x14ac:dyDescent="0.25">
      <c r="A1334" t="s">
        <v>5076</v>
      </c>
      <c r="B1334" s="1">
        <v>14</v>
      </c>
      <c r="C1334" t="s">
        <v>4340</v>
      </c>
      <c r="D1334">
        <v>16732103</v>
      </c>
      <c r="E1334" t="s">
        <v>5077</v>
      </c>
      <c r="F1334" t="s">
        <v>1363</v>
      </c>
      <c r="G1334" t="s">
        <v>1391</v>
      </c>
      <c r="H1334" s="3" t="s">
        <v>1440</v>
      </c>
      <c r="I1334">
        <v>2022</v>
      </c>
      <c r="J1334" s="15" t="s">
        <v>1441</v>
      </c>
      <c r="K1334">
        <v>2022</v>
      </c>
      <c r="L1334" t="s">
        <v>1367</v>
      </c>
      <c r="M1334" t="s">
        <v>273</v>
      </c>
      <c r="N1334" t="s">
        <v>4736</v>
      </c>
      <c r="O1334" t="s">
        <v>1370</v>
      </c>
      <c r="P1334" t="s">
        <v>4266</v>
      </c>
      <c r="Q1334">
        <f t="shared" si="33"/>
        <v>47500</v>
      </c>
      <c r="R1334" t="s">
        <v>1871</v>
      </c>
      <c r="S1334" t="s">
        <v>1872</v>
      </c>
      <c r="T1334" t="s">
        <v>5078</v>
      </c>
      <c r="U1334" s="75">
        <v>47500</v>
      </c>
      <c r="V1334">
        <v>1.89</v>
      </c>
      <c r="W1334">
        <v>89775</v>
      </c>
      <c r="AH1334" s="16"/>
      <c r="AI1334" t="s">
        <v>1375</v>
      </c>
    </row>
    <row r="1335" spans="1:35" x14ac:dyDescent="0.25">
      <c r="A1335" t="s">
        <v>5079</v>
      </c>
      <c r="B1335" s="1">
        <v>14</v>
      </c>
      <c r="C1335" t="s">
        <v>4340</v>
      </c>
      <c r="D1335">
        <v>16732162</v>
      </c>
      <c r="E1335" t="s">
        <v>5080</v>
      </c>
      <c r="F1335" t="s">
        <v>1363</v>
      </c>
      <c r="G1335" t="s">
        <v>1391</v>
      </c>
      <c r="H1335" s="3" t="s">
        <v>1440</v>
      </c>
      <c r="I1335">
        <v>2022</v>
      </c>
      <c r="J1335" s="15" t="s">
        <v>1441</v>
      </c>
      <c r="K1335">
        <v>2022</v>
      </c>
      <c r="L1335" t="s">
        <v>1367</v>
      </c>
      <c r="M1335" t="s">
        <v>273</v>
      </c>
      <c r="N1335" t="s">
        <v>4736</v>
      </c>
      <c r="O1335" t="s">
        <v>1370</v>
      </c>
      <c r="P1335" t="s">
        <v>4266</v>
      </c>
      <c r="Q1335">
        <f t="shared" si="33"/>
        <v>47500</v>
      </c>
      <c r="R1335" t="s">
        <v>1871</v>
      </c>
      <c r="S1335" t="s">
        <v>1872</v>
      </c>
      <c r="T1335" t="s">
        <v>5078</v>
      </c>
      <c r="U1335" s="75">
        <v>47500</v>
      </c>
      <c r="V1335">
        <v>1.89</v>
      </c>
      <c r="W1335">
        <v>89775</v>
      </c>
      <c r="AH1335" s="16"/>
      <c r="AI1335" t="s">
        <v>1375</v>
      </c>
    </row>
    <row r="1336" spans="1:35" x14ac:dyDescent="0.25">
      <c r="A1336" t="s">
        <v>5081</v>
      </c>
      <c r="B1336" s="1">
        <v>14</v>
      </c>
      <c r="C1336" t="s">
        <v>4340</v>
      </c>
      <c r="D1336">
        <v>17110815</v>
      </c>
      <c r="E1336" t="s">
        <v>5082</v>
      </c>
      <c r="F1336" t="s">
        <v>1363</v>
      </c>
      <c r="G1336" t="s">
        <v>1391</v>
      </c>
      <c r="H1336" s="3" t="s">
        <v>1776</v>
      </c>
      <c r="I1336">
        <v>2022</v>
      </c>
      <c r="J1336" s="15" t="s">
        <v>2174</v>
      </c>
      <c r="K1336">
        <v>2022</v>
      </c>
      <c r="L1336" t="s">
        <v>1367</v>
      </c>
      <c r="M1336" t="s">
        <v>4359</v>
      </c>
      <c r="N1336" t="s">
        <v>4376</v>
      </c>
      <c r="O1336" t="s">
        <v>1370</v>
      </c>
      <c r="P1336" t="s">
        <v>133</v>
      </c>
      <c r="Q1336">
        <f t="shared" si="33"/>
        <v>7680</v>
      </c>
      <c r="R1336" t="s">
        <v>1871</v>
      </c>
      <c r="S1336" t="s">
        <v>1872</v>
      </c>
      <c r="T1336" t="s">
        <v>4351</v>
      </c>
      <c r="U1336" s="75">
        <v>7680</v>
      </c>
      <c r="V1336">
        <v>1.89</v>
      </c>
      <c r="W1336">
        <v>14515.2</v>
      </c>
      <c r="AH1336" s="16"/>
      <c r="AI1336" t="s">
        <v>1375</v>
      </c>
    </row>
    <row r="1337" spans="1:35" x14ac:dyDescent="0.25">
      <c r="A1337" t="s">
        <v>5083</v>
      </c>
      <c r="B1337" s="1">
        <v>14</v>
      </c>
      <c r="C1337" t="s">
        <v>4340</v>
      </c>
      <c r="D1337">
        <v>16744616</v>
      </c>
      <c r="E1337" t="s">
        <v>5084</v>
      </c>
      <c r="F1337" t="s">
        <v>1363</v>
      </c>
      <c r="G1337" t="s">
        <v>1391</v>
      </c>
      <c r="H1337" s="3" t="s">
        <v>1441</v>
      </c>
      <c r="I1337">
        <v>2022</v>
      </c>
      <c r="J1337" s="15" t="s">
        <v>2158</v>
      </c>
      <c r="K1337">
        <v>2022</v>
      </c>
      <c r="L1337" t="s">
        <v>1367</v>
      </c>
      <c r="M1337" t="s">
        <v>273</v>
      </c>
      <c r="N1337" t="s">
        <v>4617</v>
      </c>
      <c r="O1337" t="s">
        <v>1370</v>
      </c>
      <c r="P1337" t="s">
        <v>4266</v>
      </c>
      <c r="Q1337">
        <f t="shared" si="33"/>
        <v>47200</v>
      </c>
      <c r="R1337" t="s">
        <v>1871</v>
      </c>
      <c r="S1337" t="s">
        <v>1872</v>
      </c>
      <c r="T1337" t="s">
        <v>4351</v>
      </c>
      <c r="U1337" s="75">
        <v>47200</v>
      </c>
      <c r="V1337">
        <v>1.89</v>
      </c>
      <c r="W1337">
        <v>89208</v>
      </c>
      <c r="AH1337" s="16"/>
      <c r="AI1337" t="s">
        <v>1375</v>
      </c>
    </row>
    <row r="1338" spans="1:35" x14ac:dyDescent="0.25">
      <c r="A1338" t="s">
        <v>5085</v>
      </c>
      <c r="B1338" s="1">
        <v>14</v>
      </c>
      <c r="C1338" t="s">
        <v>290</v>
      </c>
      <c r="D1338">
        <v>16673492</v>
      </c>
      <c r="E1338" t="s">
        <v>5049</v>
      </c>
      <c r="F1338" t="s">
        <v>1363</v>
      </c>
      <c r="G1338" t="s">
        <v>1391</v>
      </c>
      <c r="H1338" s="3" t="s">
        <v>2143</v>
      </c>
      <c r="I1338">
        <v>2022</v>
      </c>
      <c r="J1338" s="15" t="s">
        <v>2144</v>
      </c>
      <c r="K1338">
        <v>2022</v>
      </c>
      <c r="L1338" t="s">
        <v>1367</v>
      </c>
      <c r="M1338" t="s">
        <v>273</v>
      </c>
      <c r="N1338" t="s">
        <v>4617</v>
      </c>
      <c r="O1338" t="s">
        <v>1370</v>
      </c>
      <c r="P1338" t="s">
        <v>4266</v>
      </c>
      <c r="Q1338">
        <f t="shared" si="33"/>
        <v>27000</v>
      </c>
      <c r="R1338" t="s">
        <v>1871</v>
      </c>
      <c r="S1338" t="s">
        <v>1872</v>
      </c>
      <c r="T1338" t="s">
        <v>5086</v>
      </c>
      <c r="U1338" s="75">
        <v>27000</v>
      </c>
      <c r="V1338">
        <v>1.89</v>
      </c>
      <c r="W1338">
        <v>51030</v>
      </c>
      <c r="AH1338" s="16"/>
      <c r="AI1338" t="s">
        <v>1375</v>
      </c>
    </row>
    <row r="1339" spans="1:35" x14ac:dyDescent="0.25">
      <c r="A1339" t="s">
        <v>5087</v>
      </c>
      <c r="B1339" s="1">
        <v>14</v>
      </c>
      <c r="C1339" t="s">
        <v>4340</v>
      </c>
      <c r="D1339">
        <v>14528754</v>
      </c>
      <c r="E1339" t="s">
        <v>4341</v>
      </c>
      <c r="F1339" t="s">
        <v>1363</v>
      </c>
      <c r="G1339" t="s">
        <v>1391</v>
      </c>
      <c r="H1339" s="3" t="s">
        <v>1983</v>
      </c>
      <c r="I1339">
        <v>2021</v>
      </c>
      <c r="J1339" s="15" t="s">
        <v>1984</v>
      </c>
      <c r="K1339">
        <v>2021</v>
      </c>
      <c r="L1339" t="s">
        <v>1367</v>
      </c>
      <c r="M1339" t="s">
        <v>273</v>
      </c>
      <c r="N1339" t="s">
        <v>4343</v>
      </c>
      <c r="O1339" t="s">
        <v>1388</v>
      </c>
      <c r="P1339" t="s">
        <v>4266</v>
      </c>
      <c r="Q1339">
        <f t="shared" si="33"/>
        <v>18780</v>
      </c>
      <c r="R1339" t="s">
        <v>1871</v>
      </c>
      <c r="S1339" t="s">
        <v>1872</v>
      </c>
      <c r="T1339" t="s">
        <v>4344</v>
      </c>
      <c r="U1339" s="75">
        <v>18780</v>
      </c>
      <c r="V1339">
        <v>1.89</v>
      </c>
      <c r="W1339">
        <v>35494.199999999997</v>
      </c>
      <c r="AH1339" s="16"/>
      <c r="AI1339" t="s">
        <v>1375</v>
      </c>
    </row>
    <row r="1340" spans="1:35" x14ac:dyDescent="0.25">
      <c r="A1340" t="s">
        <v>5088</v>
      </c>
      <c r="B1340" s="1">
        <v>14</v>
      </c>
      <c r="C1340" t="s">
        <v>4340</v>
      </c>
      <c r="D1340">
        <v>14528754</v>
      </c>
      <c r="E1340" t="s">
        <v>4341</v>
      </c>
      <c r="F1340" t="s">
        <v>1363</v>
      </c>
      <c r="G1340" t="s">
        <v>1391</v>
      </c>
      <c r="H1340" s="3" t="s">
        <v>1983</v>
      </c>
      <c r="I1340">
        <v>2021</v>
      </c>
      <c r="J1340" s="15" t="s">
        <v>1984</v>
      </c>
      <c r="K1340">
        <v>2021</v>
      </c>
      <c r="L1340" t="s">
        <v>1367</v>
      </c>
      <c r="M1340" t="s">
        <v>273</v>
      </c>
      <c r="N1340" t="s">
        <v>4343</v>
      </c>
      <c r="O1340" t="s">
        <v>1388</v>
      </c>
      <c r="P1340" t="s">
        <v>4266</v>
      </c>
      <c r="Q1340">
        <f t="shared" si="33"/>
        <v>18780</v>
      </c>
      <c r="R1340" t="s">
        <v>4403</v>
      </c>
      <c r="S1340" t="s">
        <v>4404</v>
      </c>
      <c r="T1340" t="s">
        <v>4405</v>
      </c>
      <c r="U1340" s="75">
        <v>18780</v>
      </c>
      <c r="V1340">
        <v>1.89</v>
      </c>
      <c r="W1340">
        <v>35494.199999999997</v>
      </c>
      <c r="AH1340" s="16"/>
      <c r="AI1340" t="s">
        <v>1375</v>
      </c>
    </row>
    <row r="1341" spans="1:35" x14ac:dyDescent="0.25">
      <c r="A1341" t="s">
        <v>5089</v>
      </c>
      <c r="B1341" s="1">
        <v>14</v>
      </c>
      <c r="C1341" t="s">
        <v>290</v>
      </c>
      <c r="D1341">
        <v>16665392</v>
      </c>
      <c r="E1341" t="s">
        <v>5090</v>
      </c>
      <c r="F1341" t="s">
        <v>1363</v>
      </c>
      <c r="G1341" t="s">
        <v>1391</v>
      </c>
      <c r="H1341" s="3" t="s">
        <v>2143</v>
      </c>
      <c r="I1341">
        <v>2022</v>
      </c>
      <c r="J1341" s="15" t="s">
        <v>2144</v>
      </c>
      <c r="K1341">
        <v>2022</v>
      </c>
      <c r="L1341" t="s">
        <v>1367</v>
      </c>
      <c r="M1341" t="s">
        <v>273</v>
      </c>
      <c r="N1341" t="s">
        <v>4617</v>
      </c>
      <c r="O1341" t="s">
        <v>1370</v>
      </c>
      <c r="P1341" t="s">
        <v>4266</v>
      </c>
      <c r="Q1341">
        <f t="shared" si="33"/>
        <v>47600</v>
      </c>
      <c r="R1341" t="s">
        <v>1871</v>
      </c>
      <c r="S1341" t="s">
        <v>1872</v>
      </c>
      <c r="T1341" t="s">
        <v>4360</v>
      </c>
      <c r="U1341" s="75">
        <v>47600</v>
      </c>
      <c r="V1341">
        <v>1.89</v>
      </c>
      <c r="W1341">
        <v>89964</v>
      </c>
      <c r="AH1341" s="16"/>
      <c r="AI1341" t="s">
        <v>1375</v>
      </c>
    </row>
    <row r="1342" spans="1:35" x14ac:dyDescent="0.25">
      <c r="A1342" t="s">
        <v>5091</v>
      </c>
      <c r="B1342" s="1">
        <v>14</v>
      </c>
      <c r="C1342" t="s">
        <v>290</v>
      </c>
      <c r="D1342">
        <v>17080118</v>
      </c>
      <c r="E1342" t="s">
        <v>5092</v>
      </c>
      <c r="F1342" t="s">
        <v>1363</v>
      </c>
      <c r="G1342" t="s">
        <v>1391</v>
      </c>
      <c r="H1342" s="3" t="s">
        <v>4149</v>
      </c>
      <c r="I1342">
        <v>2022</v>
      </c>
      <c r="J1342" s="15" t="s">
        <v>5055</v>
      </c>
      <c r="K1342">
        <v>2022</v>
      </c>
      <c r="L1342" t="s">
        <v>1367</v>
      </c>
      <c r="M1342" t="s">
        <v>273</v>
      </c>
      <c r="N1342" t="s">
        <v>4343</v>
      </c>
      <c r="O1342" t="s">
        <v>1370</v>
      </c>
      <c r="P1342" t="s">
        <v>4266</v>
      </c>
      <c r="Q1342">
        <f t="shared" si="33"/>
        <v>41200</v>
      </c>
      <c r="R1342" t="s">
        <v>1871</v>
      </c>
      <c r="S1342" t="s">
        <v>1872</v>
      </c>
      <c r="T1342" t="s">
        <v>5093</v>
      </c>
      <c r="U1342" s="75">
        <v>41200</v>
      </c>
      <c r="V1342">
        <v>1.89</v>
      </c>
      <c r="W1342">
        <v>77868</v>
      </c>
      <c r="AH1342" s="16"/>
      <c r="AI1342" t="s">
        <v>1375</v>
      </c>
    </row>
    <row r="1343" spans="1:35" x14ac:dyDescent="0.25">
      <c r="A1343" t="s">
        <v>5094</v>
      </c>
      <c r="B1343" s="1">
        <v>14</v>
      </c>
      <c r="C1343" t="s">
        <v>4340</v>
      </c>
      <c r="D1343">
        <v>17118972</v>
      </c>
      <c r="E1343" t="s">
        <v>5095</v>
      </c>
      <c r="F1343" t="s">
        <v>1363</v>
      </c>
      <c r="G1343" t="s">
        <v>1391</v>
      </c>
      <c r="H1343" s="3" t="s">
        <v>5055</v>
      </c>
      <c r="I1343">
        <v>2022</v>
      </c>
      <c r="J1343" s="15" t="s">
        <v>2166</v>
      </c>
      <c r="K1343">
        <v>2022</v>
      </c>
      <c r="L1343" t="s">
        <v>1367</v>
      </c>
      <c r="M1343" t="s">
        <v>273</v>
      </c>
      <c r="N1343" t="s">
        <v>4343</v>
      </c>
      <c r="O1343" t="s">
        <v>1370</v>
      </c>
      <c r="P1343" t="s">
        <v>4266</v>
      </c>
      <c r="Q1343">
        <f t="shared" si="33"/>
        <v>40173</v>
      </c>
      <c r="R1343" t="s">
        <v>1871</v>
      </c>
      <c r="S1343" t="s">
        <v>1872</v>
      </c>
      <c r="T1343" t="s">
        <v>5096</v>
      </c>
      <c r="U1343" s="75">
        <v>40173</v>
      </c>
      <c r="V1343">
        <v>1.89</v>
      </c>
      <c r="W1343">
        <v>75926.97</v>
      </c>
      <c r="AH1343" s="16"/>
      <c r="AI1343" t="s">
        <v>1375</v>
      </c>
    </row>
    <row r="1344" spans="1:35" x14ac:dyDescent="0.25">
      <c r="A1344" t="s">
        <v>5097</v>
      </c>
      <c r="B1344" s="1">
        <v>14</v>
      </c>
      <c r="C1344" t="s">
        <v>290</v>
      </c>
      <c r="D1344">
        <v>14560143</v>
      </c>
      <c r="E1344" t="s">
        <v>5098</v>
      </c>
      <c r="F1344" t="s">
        <v>1363</v>
      </c>
      <c r="G1344" t="s">
        <v>1391</v>
      </c>
      <c r="H1344" s="3" t="s">
        <v>1988</v>
      </c>
      <c r="I1344">
        <v>2021</v>
      </c>
      <c r="J1344" s="15" t="s">
        <v>1989</v>
      </c>
      <c r="K1344">
        <v>2021</v>
      </c>
      <c r="L1344" t="s">
        <v>1367</v>
      </c>
      <c r="M1344" t="s">
        <v>4350</v>
      </c>
      <c r="N1344" t="s">
        <v>4376</v>
      </c>
      <c r="O1344" t="s">
        <v>1388</v>
      </c>
      <c r="P1344" t="s">
        <v>133</v>
      </c>
      <c r="Q1344">
        <f t="shared" si="33"/>
        <v>13297</v>
      </c>
      <c r="R1344" t="s">
        <v>1871</v>
      </c>
      <c r="S1344" t="s">
        <v>1872</v>
      </c>
      <c r="T1344" t="s">
        <v>4338</v>
      </c>
      <c r="U1344" s="75">
        <v>13297</v>
      </c>
      <c r="V1344">
        <v>1.89</v>
      </c>
      <c r="W1344">
        <v>25131.33</v>
      </c>
      <c r="AH1344" s="16"/>
      <c r="AI1344" t="s">
        <v>1375</v>
      </c>
    </row>
    <row r="1345" spans="1:35" x14ac:dyDescent="0.25">
      <c r="A1345" t="s">
        <v>5099</v>
      </c>
      <c r="B1345" s="1">
        <v>14</v>
      </c>
      <c r="C1345" t="s">
        <v>4340</v>
      </c>
      <c r="D1345">
        <v>14560143</v>
      </c>
      <c r="E1345" t="s">
        <v>5098</v>
      </c>
      <c r="F1345" t="s">
        <v>1363</v>
      </c>
      <c r="G1345" t="s">
        <v>1391</v>
      </c>
      <c r="H1345" s="3" t="s">
        <v>1988</v>
      </c>
      <c r="I1345">
        <v>2021</v>
      </c>
      <c r="J1345" s="15" t="s">
        <v>1989</v>
      </c>
      <c r="K1345">
        <v>2021</v>
      </c>
      <c r="L1345" t="s">
        <v>1367</v>
      </c>
      <c r="M1345" t="s">
        <v>4350</v>
      </c>
      <c r="N1345" t="s">
        <v>4376</v>
      </c>
      <c r="O1345" t="s">
        <v>1388</v>
      </c>
      <c r="P1345" t="s">
        <v>133</v>
      </c>
      <c r="Q1345">
        <f t="shared" si="33"/>
        <v>13297</v>
      </c>
      <c r="R1345" t="s">
        <v>4403</v>
      </c>
      <c r="S1345" t="s">
        <v>4404</v>
      </c>
      <c r="T1345" t="s">
        <v>5100</v>
      </c>
      <c r="U1345" s="75">
        <v>13297</v>
      </c>
      <c r="V1345">
        <v>1.89</v>
      </c>
      <c r="W1345">
        <v>25131.33</v>
      </c>
      <c r="AH1345" s="16"/>
      <c r="AI1345" t="s">
        <v>1375</v>
      </c>
    </row>
    <row r="1346" spans="1:35" x14ac:dyDescent="0.25">
      <c r="A1346" t="s">
        <v>5101</v>
      </c>
      <c r="B1346" s="1">
        <v>14</v>
      </c>
      <c r="C1346" t="s">
        <v>4340</v>
      </c>
      <c r="D1346">
        <v>16767985</v>
      </c>
      <c r="E1346" t="s">
        <v>5102</v>
      </c>
      <c r="F1346" t="s">
        <v>1363</v>
      </c>
      <c r="G1346" t="s">
        <v>1391</v>
      </c>
      <c r="H1346" s="3" t="s">
        <v>2158</v>
      </c>
      <c r="I1346">
        <v>2022</v>
      </c>
      <c r="J1346" s="15" t="s">
        <v>2209</v>
      </c>
      <c r="K1346">
        <v>2022</v>
      </c>
      <c r="L1346" t="s">
        <v>1367</v>
      </c>
      <c r="M1346" t="s">
        <v>273</v>
      </c>
      <c r="N1346" t="s">
        <v>4736</v>
      </c>
      <c r="O1346" t="s">
        <v>1370</v>
      </c>
      <c r="P1346" t="s">
        <v>4266</v>
      </c>
      <c r="Q1346">
        <f t="shared" ref="Q1346:Q1409" si="34">U1346</f>
        <v>47610</v>
      </c>
      <c r="R1346" t="s">
        <v>1871</v>
      </c>
      <c r="S1346" t="s">
        <v>1872</v>
      </c>
      <c r="T1346" t="s">
        <v>5052</v>
      </c>
      <c r="U1346" s="75">
        <v>47610</v>
      </c>
      <c r="V1346">
        <v>1.89</v>
      </c>
      <c r="W1346">
        <v>89982.9</v>
      </c>
      <c r="AH1346" s="16"/>
      <c r="AI1346" t="s">
        <v>1375</v>
      </c>
    </row>
    <row r="1347" spans="1:35" x14ac:dyDescent="0.25">
      <c r="A1347" t="s">
        <v>5103</v>
      </c>
      <c r="B1347" s="1">
        <v>14</v>
      </c>
      <c r="C1347" t="s">
        <v>290</v>
      </c>
      <c r="D1347">
        <v>17193419</v>
      </c>
      <c r="E1347" t="s">
        <v>5104</v>
      </c>
      <c r="F1347" t="s">
        <v>1363</v>
      </c>
      <c r="G1347" t="s">
        <v>1391</v>
      </c>
      <c r="H1347" s="3" t="s">
        <v>1477</v>
      </c>
      <c r="I1347">
        <v>2022</v>
      </c>
      <c r="J1347" s="15" t="s">
        <v>1478</v>
      </c>
      <c r="K1347">
        <v>2022</v>
      </c>
      <c r="L1347" t="s">
        <v>1367</v>
      </c>
      <c r="M1347" t="s">
        <v>273</v>
      </c>
      <c r="N1347" t="s">
        <v>4408</v>
      </c>
      <c r="O1347" t="s">
        <v>1370</v>
      </c>
      <c r="P1347" t="s">
        <v>4266</v>
      </c>
      <c r="Q1347">
        <f t="shared" si="34"/>
        <v>18000</v>
      </c>
      <c r="R1347" t="s">
        <v>1871</v>
      </c>
      <c r="S1347" t="s">
        <v>1872</v>
      </c>
      <c r="T1347" t="s">
        <v>5105</v>
      </c>
      <c r="U1347" s="75">
        <v>18000</v>
      </c>
      <c r="V1347">
        <v>1.89</v>
      </c>
      <c r="W1347">
        <v>34020</v>
      </c>
      <c r="AH1347" s="16"/>
      <c r="AI1347" t="s">
        <v>1375</v>
      </c>
    </row>
    <row r="1348" spans="1:35" x14ac:dyDescent="0.25">
      <c r="A1348" t="s">
        <v>5106</v>
      </c>
      <c r="B1348" s="1">
        <v>14</v>
      </c>
      <c r="C1348" t="s">
        <v>4340</v>
      </c>
      <c r="D1348">
        <v>16758102</v>
      </c>
      <c r="E1348" t="s">
        <v>4341</v>
      </c>
      <c r="F1348" t="s">
        <v>1363</v>
      </c>
      <c r="G1348" t="s">
        <v>1391</v>
      </c>
      <c r="H1348" s="3" t="s">
        <v>2209</v>
      </c>
      <c r="I1348">
        <v>2022</v>
      </c>
      <c r="J1348" s="15" t="s">
        <v>2210</v>
      </c>
      <c r="K1348">
        <v>2022</v>
      </c>
      <c r="L1348" t="s">
        <v>1367</v>
      </c>
      <c r="M1348" t="s">
        <v>273</v>
      </c>
      <c r="N1348" t="s">
        <v>4617</v>
      </c>
      <c r="O1348" t="s">
        <v>1370</v>
      </c>
      <c r="P1348" t="s">
        <v>4266</v>
      </c>
      <c r="Q1348">
        <f t="shared" si="34"/>
        <v>4000</v>
      </c>
      <c r="R1348" t="s">
        <v>1871</v>
      </c>
      <c r="S1348" t="s">
        <v>1872</v>
      </c>
      <c r="T1348" t="s">
        <v>4354</v>
      </c>
      <c r="U1348" s="75">
        <v>4000</v>
      </c>
      <c r="V1348">
        <v>1.89</v>
      </c>
      <c r="W1348">
        <v>7560</v>
      </c>
      <c r="AH1348" s="16"/>
      <c r="AI1348" t="s">
        <v>1375</v>
      </c>
    </row>
    <row r="1349" spans="1:35" x14ac:dyDescent="0.25">
      <c r="A1349" t="s">
        <v>5107</v>
      </c>
      <c r="B1349" s="1">
        <v>14</v>
      </c>
      <c r="C1349" t="s">
        <v>4340</v>
      </c>
      <c r="D1349">
        <v>17178908</v>
      </c>
      <c r="E1349" t="s">
        <v>5108</v>
      </c>
      <c r="F1349" t="s">
        <v>1363</v>
      </c>
      <c r="G1349" t="s">
        <v>1391</v>
      </c>
      <c r="H1349" s="3" t="s">
        <v>2175</v>
      </c>
      <c r="I1349">
        <v>2022</v>
      </c>
      <c r="J1349" s="15" t="s">
        <v>2167</v>
      </c>
      <c r="K1349">
        <v>2022</v>
      </c>
      <c r="L1349" t="s">
        <v>1367</v>
      </c>
      <c r="M1349" t="s">
        <v>273</v>
      </c>
      <c r="N1349" t="s">
        <v>4343</v>
      </c>
      <c r="O1349" t="s">
        <v>1370</v>
      </c>
      <c r="P1349" t="s">
        <v>4266</v>
      </c>
      <c r="Q1349">
        <f t="shared" si="34"/>
        <v>47610</v>
      </c>
      <c r="R1349" t="s">
        <v>1871</v>
      </c>
      <c r="S1349" t="s">
        <v>1872</v>
      </c>
      <c r="T1349" t="s">
        <v>5096</v>
      </c>
      <c r="U1349" s="75">
        <v>47610</v>
      </c>
      <c r="V1349">
        <v>1.89</v>
      </c>
      <c r="W1349">
        <v>89982.9</v>
      </c>
      <c r="AH1349" s="16"/>
      <c r="AI1349" t="s">
        <v>1375</v>
      </c>
    </row>
    <row r="1350" spans="1:35" x14ac:dyDescent="0.25">
      <c r="A1350" t="s">
        <v>5109</v>
      </c>
      <c r="B1350" s="1">
        <v>14</v>
      </c>
      <c r="C1350" t="s">
        <v>4340</v>
      </c>
      <c r="D1350">
        <v>17218012</v>
      </c>
      <c r="E1350" t="s">
        <v>5110</v>
      </c>
      <c r="F1350" t="s">
        <v>1363</v>
      </c>
      <c r="G1350" t="s">
        <v>1391</v>
      </c>
      <c r="H1350" s="3" t="s">
        <v>1478</v>
      </c>
      <c r="I1350">
        <v>2022</v>
      </c>
      <c r="J1350" s="15" t="s">
        <v>1483</v>
      </c>
      <c r="K1350">
        <v>2022</v>
      </c>
      <c r="L1350" t="s">
        <v>1367</v>
      </c>
      <c r="M1350" t="s">
        <v>273</v>
      </c>
      <c r="N1350" t="s">
        <v>4408</v>
      </c>
      <c r="O1350" t="s">
        <v>1370</v>
      </c>
      <c r="P1350" t="s">
        <v>4266</v>
      </c>
      <c r="Q1350">
        <f t="shared" si="34"/>
        <v>47580</v>
      </c>
      <c r="R1350" t="s">
        <v>1871</v>
      </c>
      <c r="S1350" t="s">
        <v>1872</v>
      </c>
      <c r="T1350" t="s">
        <v>5096</v>
      </c>
      <c r="U1350" s="75">
        <v>47580</v>
      </c>
      <c r="V1350">
        <v>1.89</v>
      </c>
      <c r="W1350">
        <v>89926.2</v>
      </c>
      <c r="AH1350" s="16"/>
      <c r="AI1350" t="s">
        <v>1375</v>
      </c>
    </row>
    <row r="1351" spans="1:35" x14ac:dyDescent="0.25">
      <c r="A1351" t="s">
        <v>5111</v>
      </c>
      <c r="B1351" s="1">
        <v>14</v>
      </c>
      <c r="C1351" t="s">
        <v>4340</v>
      </c>
      <c r="D1351">
        <v>17218187</v>
      </c>
      <c r="E1351" t="s">
        <v>5112</v>
      </c>
      <c r="F1351" t="s">
        <v>1363</v>
      </c>
      <c r="G1351" t="s">
        <v>1391</v>
      </c>
      <c r="H1351" s="3" t="s">
        <v>2693</v>
      </c>
      <c r="I1351">
        <v>2022</v>
      </c>
      <c r="J1351" s="15" t="s">
        <v>2161</v>
      </c>
      <c r="K1351">
        <v>2022</v>
      </c>
      <c r="L1351" t="s">
        <v>1367</v>
      </c>
      <c r="M1351" t="s">
        <v>273</v>
      </c>
      <c r="N1351" t="s">
        <v>4408</v>
      </c>
      <c r="O1351" t="s">
        <v>1370</v>
      </c>
      <c r="P1351" t="s">
        <v>4266</v>
      </c>
      <c r="Q1351">
        <f t="shared" si="34"/>
        <v>47580</v>
      </c>
      <c r="R1351" t="s">
        <v>1871</v>
      </c>
      <c r="S1351" t="s">
        <v>1872</v>
      </c>
      <c r="T1351" t="s">
        <v>5096</v>
      </c>
      <c r="U1351" s="75">
        <v>47580</v>
      </c>
      <c r="V1351">
        <v>1.89</v>
      </c>
      <c r="W1351">
        <v>89926.2</v>
      </c>
      <c r="AH1351" s="16"/>
      <c r="AI1351" t="s">
        <v>1375</v>
      </c>
    </row>
    <row r="1352" spans="1:35" x14ac:dyDescent="0.25">
      <c r="A1352" t="s">
        <v>5113</v>
      </c>
      <c r="B1352" s="1">
        <v>14</v>
      </c>
      <c r="C1352" t="s">
        <v>4340</v>
      </c>
      <c r="D1352">
        <v>17159687</v>
      </c>
      <c r="E1352" t="s">
        <v>4359</v>
      </c>
      <c r="F1352" t="s">
        <v>1363</v>
      </c>
      <c r="G1352" t="s">
        <v>1391</v>
      </c>
      <c r="H1352" s="3" t="s">
        <v>2175</v>
      </c>
      <c r="I1352">
        <v>2022</v>
      </c>
      <c r="J1352" s="15" t="s">
        <v>2167</v>
      </c>
      <c r="K1352">
        <v>2022</v>
      </c>
      <c r="L1352" t="s">
        <v>1367</v>
      </c>
      <c r="M1352" t="s">
        <v>273</v>
      </c>
      <c r="N1352" t="s">
        <v>4343</v>
      </c>
      <c r="O1352" t="s">
        <v>1370</v>
      </c>
      <c r="P1352" t="s">
        <v>4266</v>
      </c>
      <c r="Q1352">
        <f t="shared" si="34"/>
        <v>47500</v>
      </c>
      <c r="R1352" t="s">
        <v>1871</v>
      </c>
      <c r="S1352" t="s">
        <v>1872</v>
      </c>
      <c r="T1352" t="s">
        <v>5096</v>
      </c>
      <c r="U1352" s="75">
        <v>47500</v>
      </c>
      <c r="V1352">
        <v>1.89</v>
      </c>
      <c r="W1352">
        <v>89775</v>
      </c>
      <c r="AH1352" s="16"/>
      <c r="AI1352" t="s">
        <v>1375</v>
      </c>
    </row>
    <row r="1353" spans="1:35" x14ac:dyDescent="0.25">
      <c r="A1353" t="s">
        <v>5114</v>
      </c>
      <c r="B1353" s="1">
        <v>14</v>
      </c>
      <c r="C1353" t="s">
        <v>4340</v>
      </c>
      <c r="D1353">
        <v>14561743</v>
      </c>
      <c r="E1353" t="s">
        <v>4498</v>
      </c>
      <c r="F1353" t="s">
        <v>1363</v>
      </c>
      <c r="G1353" t="s">
        <v>1391</v>
      </c>
      <c r="H1353" s="3" t="s">
        <v>1988</v>
      </c>
      <c r="I1353">
        <v>2021</v>
      </c>
      <c r="J1353" s="15" t="s">
        <v>1989</v>
      </c>
      <c r="K1353">
        <v>2021</v>
      </c>
      <c r="L1353" t="s">
        <v>1367</v>
      </c>
      <c r="M1353" t="s">
        <v>273</v>
      </c>
      <c r="N1353" t="s">
        <v>4343</v>
      </c>
      <c r="O1353" t="s">
        <v>1388</v>
      </c>
      <c r="P1353" t="s">
        <v>4266</v>
      </c>
      <c r="Q1353">
        <f t="shared" si="34"/>
        <v>47600</v>
      </c>
      <c r="R1353" t="s">
        <v>4403</v>
      </c>
      <c r="S1353" t="s">
        <v>4404</v>
      </c>
      <c r="T1353" t="s">
        <v>4441</v>
      </c>
      <c r="U1353" s="75">
        <v>47600</v>
      </c>
      <c r="V1353">
        <v>1.89</v>
      </c>
      <c r="W1353">
        <v>89964</v>
      </c>
      <c r="AH1353" s="16"/>
      <c r="AI1353" t="s">
        <v>1375</v>
      </c>
    </row>
    <row r="1354" spans="1:35" x14ac:dyDescent="0.25">
      <c r="A1354" t="s">
        <v>5115</v>
      </c>
      <c r="B1354" s="1">
        <v>14</v>
      </c>
      <c r="C1354" t="s">
        <v>4340</v>
      </c>
      <c r="D1354">
        <v>14561743</v>
      </c>
      <c r="E1354" t="s">
        <v>4498</v>
      </c>
      <c r="F1354" t="s">
        <v>1363</v>
      </c>
      <c r="G1354" t="s">
        <v>1391</v>
      </c>
      <c r="H1354" s="3" t="s">
        <v>1988</v>
      </c>
      <c r="I1354">
        <v>2021</v>
      </c>
      <c r="J1354" s="15" t="s">
        <v>1989</v>
      </c>
      <c r="K1354">
        <v>2021</v>
      </c>
      <c r="L1354" t="s">
        <v>1367</v>
      </c>
      <c r="M1354" t="s">
        <v>273</v>
      </c>
      <c r="N1354" t="s">
        <v>4343</v>
      </c>
      <c r="O1354" t="s">
        <v>1388</v>
      </c>
      <c r="P1354" t="s">
        <v>4266</v>
      </c>
      <c r="Q1354">
        <f t="shared" si="34"/>
        <v>47600</v>
      </c>
      <c r="R1354" t="s">
        <v>1871</v>
      </c>
      <c r="S1354" t="s">
        <v>1872</v>
      </c>
      <c r="T1354" t="s">
        <v>4344</v>
      </c>
      <c r="U1354" s="75">
        <v>47600</v>
      </c>
      <c r="V1354">
        <v>1.89</v>
      </c>
      <c r="W1354">
        <v>89964</v>
      </c>
      <c r="AH1354" s="16"/>
      <c r="AI1354" t="s">
        <v>1375</v>
      </c>
    </row>
    <row r="1355" spans="1:35" x14ac:dyDescent="0.25">
      <c r="A1355" t="s">
        <v>5116</v>
      </c>
      <c r="B1355" s="1">
        <v>14</v>
      </c>
      <c r="C1355" t="s">
        <v>290</v>
      </c>
      <c r="D1355">
        <v>14570343</v>
      </c>
      <c r="E1355" t="s">
        <v>5117</v>
      </c>
      <c r="F1355" t="s">
        <v>1363</v>
      </c>
      <c r="G1355" t="s">
        <v>1391</v>
      </c>
      <c r="H1355" s="3" t="s">
        <v>4104</v>
      </c>
      <c r="I1355">
        <v>2021</v>
      </c>
      <c r="J1355" s="15" t="s">
        <v>4105</v>
      </c>
      <c r="K1355">
        <v>2021</v>
      </c>
      <c r="L1355" t="s">
        <v>1367</v>
      </c>
      <c r="M1355" t="s">
        <v>273</v>
      </c>
      <c r="N1355" t="s">
        <v>4343</v>
      </c>
      <c r="O1355" t="s">
        <v>1388</v>
      </c>
      <c r="P1355" t="s">
        <v>4266</v>
      </c>
      <c r="Q1355">
        <f t="shared" si="34"/>
        <v>45220</v>
      </c>
      <c r="R1355" t="s">
        <v>1871</v>
      </c>
      <c r="S1355" t="s">
        <v>1872</v>
      </c>
      <c r="T1355" t="s">
        <v>4338</v>
      </c>
      <c r="U1355" s="75">
        <v>45220</v>
      </c>
      <c r="V1355">
        <v>1.89</v>
      </c>
      <c r="W1355">
        <v>85465.8</v>
      </c>
      <c r="AH1355" s="16"/>
      <c r="AI1355" t="s">
        <v>1375</v>
      </c>
    </row>
    <row r="1356" spans="1:35" x14ac:dyDescent="0.25">
      <c r="A1356" t="s">
        <v>5118</v>
      </c>
      <c r="B1356" s="1">
        <v>14</v>
      </c>
      <c r="C1356" t="s">
        <v>4340</v>
      </c>
      <c r="D1356">
        <v>14570343</v>
      </c>
      <c r="E1356" t="s">
        <v>5117</v>
      </c>
      <c r="F1356" t="s">
        <v>1363</v>
      </c>
      <c r="G1356" t="s">
        <v>1391</v>
      </c>
      <c r="H1356" s="3" t="s">
        <v>4104</v>
      </c>
      <c r="I1356">
        <v>2021</v>
      </c>
      <c r="J1356" s="15" t="s">
        <v>4105</v>
      </c>
      <c r="K1356">
        <v>2021</v>
      </c>
      <c r="L1356" t="s">
        <v>1367</v>
      </c>
      <c r="M1356" t="s">
        <v>273</v>
      </c>
      <c r="N1356" t="s">
        <v>4343</v>
      </c>
      <c r="O1356" t="s">
        <v>1388</v>
      </c>
      <c r="P1356" t="s">
        <v>4266</v>
      </c>
      <c r="Q1356">
        <f t="shared" si="34"/>
        <v>45220</v>
      </c>
      <c r="R1356" t="s">
        <v>4403</v>
      </c>
      <c r="S1356" t="s">
        <v>4404</v>
      </c>
      <c r="T1356" t="s">
        <v>4405</v>
      </c>
      <c r="U1356" s="75">
        <v>45220</v>
      </c>
      <c r="V1356">
        <v>1.89</v>
      </c>
      <c r="W1356">
        <v>85465.8</v>
      </c>
      <c r="AH1356" s="16"/>
      <c r="AI1356" t="s">
        <v>1375</v>
      </c>
    </row>
    <row r="1357" spans="1:35" x14ac:dyDescent="0.25">
      <c r="A1357" t="s">
        <v>5119</v>
      </c>
      <c r="B1357" s="1">
        <v>14</v>
      </c>
      <c r="C1357" t="s">
        <v>4340</v>
      </c>
      <c r="D1357">
        <v>16755162</v>
      </c>
      <c r="E1357" t="s">
        <v>4359</v>
      </c>
      <c r="F1357" t="s">
        <v>1363</v>
      </c>
      <c r="G1357" t="s">
        <v>1391</v>
      </c>
      <c r="H1357" s="3" t="s">
        <v>1441</v>
      </c>
      <c r="I1357">
        <v>2022</v>
      </c>
      <c r="J1357" s="15" t="s">
        <v>2158</v>
      </c>
      <c r="K1357">
        <v>2022</v>
      </c>
      <c r="L1357" t="s">
        <v>1367</v>
      </c>
      <c r="M1357" t="s">
        <v>273</v>
      </c>
      <c r="N1357" t="s">
        <v>4736</v>
      </c>
      <c r="O1357" t="s">
        <v>1370</v>
      </c>
      <c r="P1357" t="s">
        <v>4266</v>
      </c>
      <c r="Q1357">
        <f t="shared" si="34"/>
        <v>10000</v>
      </c>
      <c r="R1357" t="s">
        <v>1871</v>
      </c>
      <c r="S1357" t="s">
        <v>1872</v>
      </c>
      <c r="T1357" t="s">
        <v>5120</v>
      </c>
      <c r="U1357" s="75">
        <v>10000</v>
      </c>
      <c r="V1357">
        <v>1.89</v>
      </c>
      <c r="W1357">
        <v>18900</v>
      </c>
      <c r="AH1357" s="16"/>
      <c r="AI1357" t="s">
        <v>1375</v>
      </c>
    </row>
    <row r="1358" spans="1:35" x14ac:dyDescent="0.25">
      <c r="A1358" t="s">
        <v>5121</v>
      </c>
      <c r="B1358" s="1">
        <v>14</v>
      </c>
      <c r="C1358" t="s">
        <v>4340</v>
      </c>
      <c r="D1358">
        <v>17249686</v>
      </c>
      <c r="E1358" t="s">
        <v>5122</v>
      </c>
      <c r="F1358" t="s">
        <v>1363</v>
      </c>
      <c r="G1358" t="s">
        <v>1391</v>
      </c>
      <c r="H1358" s="3" t="s">
        <v>1483</v>
      </c>
      <c r="I1358">
        <v>2022</v>
      </c>
      <c r="J1358" s="15" t="s">
        <v>1487</v>
      </c>
      <c r="K1358">
        <v>2022</v>
      </c>
      <c r="L1358" t="s">
        <v>1367</v>
      </c>
      <c r="M1358" t="s">
        <v>273</v>
      </c>
      <c r="N1358" t="s">
        <v>4343</v>
      </c>
      <c r="O1358" t="s">
        <v>1370</v>
      </c>
      <c r="P1358" t="s">
        <v>4266</v>
      </c>
      <c r="Q1358">
        <f t="shared" si="34"/>
        <v>18300</v>
      </c>
      <c r="R1358" t="s">
        <v>1871</v>
      </c>
      <c r="S1358" t="s">
        <v>1872</v>
      </c>
      <c r="T1358" t="s">
        <v>5123</v>
      </c>
      <c r="U1358" s="75">
        <v>18300</v>
      </c>
      <c r="V1358">
        <v>1.89</v>
      </c>
      <c r="W1358">
        <v>34587</v>
      </c>
      <c r="AH1358" s="16"/>
      <c r="AI1358" t="s">
        <v>1375</v>
      </c>
    </row>
    <row r="1359" spans="1:35" x14ac:dyDescent="0.25">
      <c r="A1359" t="s">
        <v>5124</v>
      </c>
      <c r="B1359" s="1">
        <v>14</v>
      </c>
      <c r="C1359" t="s">
        <v>290</v>
      </c>
      <c r="D1359">
        <v>17189918</v>
      </c>
      <c r="E1359" t="s">
        <v>4987</v>
      </c>
      <c r="F1359" t="s">
        <v>1363</v>
      </c>
      <c r="G1359" t="s">
        <v>1391</v>
      </c>
      <c r="H1359" s="3" t="s">
        <v>1477</v>
      </c>
      <c r="I1359">
        <v>2022</v>
      </c>
      <c r="J1359" s="15" t="s">
        <v>1478</v>
      </c>
      <c r="K1359">
        <v>2022</v>
      </c>
      <c r="L1359" t="s">
        <v>1367</v>
      </c>
      <c r="M1359" t="s">
        <v>4359</v>
      </c>
      <c r="N1359" t="s">
        <v>4359</v>
      </c>
      <c r="O1359" t="s">
        <v>1370</v>
      </c>
      <c r="P1359" t="s">
        <v>133</v>
      </c>
      <c r="Q1359">
        <f t="shared" si="34"/>
        <v>6000</v>
      </c>
      <c r="R1359" t="s">
        <v>1871</v>
      </c>
      <c r="S1359" t="s">
        <v>1872</v>
      </c>
      <c r="T1359" t="s">
        <v>4360</v>
      </c>
      <c r="U1359" s="75">
        <v>6000</v>
      </c>
      <c r="V1359">
        <v>1.89</v>
      </c>
      <c r="W1359">
        <v>11340</v>
      </c>
      <c r="AH1359" s="16"/>
      <c r="AI1359" t="s">
        <v>1375</v>
      </c>
    </row>
    <row r="1360" spans="1:35" x14ac:dyDescent="0.25">
      <c r="A1360" t="s">
        <v>5125</v>
      </c>
      <c r="B1360" s="1">
        <v>14</v>
      </c>
      <c r="C1360" t="s">
        <v>4340</v>
      </c>
      <c r="D1360">
        <v>14562952</v>
      </c>
      <c r="E1360" t="s">
        <v>5126</v>
      </c>
      <c r="F1360" t="s">
        <v>1363</v>
      </c>
      <c r="G1360" t="s">
        <v>1391</v>
      </c>
      <c r="H1360" s="3" t="s">
        <v>1988</v>
      </c>
      <c r="I1360">
        <v>2021</v>
      </c>
      <c r="J1360" s="15" t="s">
        <v>1989</v>
      </c>
      <c r="K1360">
        <v>2021</v>
      </c>
      <c r="L1360" t="s">
        <v>1367</v>
      </c>
      <c r="M1360" t="s">
        <v>273</v>
      </c>
      <c r="N1360" t="s">
        <v>4343</v>
      </c>
      <c r="O1360" t="s">
        <v>1388</v>
      </c>
      <c r="P1360" t="s">
        <v>4266</v>
      </c>
      <c r="Q1360">
        <f t="shared" si="34"/>
        <v>5000</v>
      </c>
      <c r="R1360" t="s">
        <v>1871</v>
      </c>
      <c r="S1360" t="s">
        <v>1872</v>
      </c>
      <c r="T1360" t="s">
        <v>4354</v>
      </c>
      <c r="U1360" s="75">
        <v>5000</v>
      </c>
      <c r="V1360">
        <v>1.89</v>
      </c>
      <c r="W1360">
        <v>9450</v>
      </c>
      <c r="AH1360" s="16"/>
      <c r="AI1360" t="s">
        <v>1375</v>
      </c>
    </row>
    <row r="1361" spans="1:35" x14ac:dyDescent="0.25">
      <c r="A1361" t="s">
        <v>5127</v>
      </c>
      <c r="B1361" s="1">
        <v>14</v>
      </c>
      <c r="C1361" t="s">
        <v>4340</v>
      </c>
      <c r="D1361">
        <v>14562952</v>
      </c>
      <c r="E1361" t="s">
        <v>5126</v>
      </c>
      <c r="F1361" t="s">
        <v>1363</v>
      </c>
      <c r="G1361" t="s">
        <v>1391</v>
      </c>
      <c r="H1361" s="3" t="s">
        <v>1988</v>
      </c>
      <c r="I1361">
        <v>2021</v>
      </c>
      <c r="J1361" s="15" t="s">
        <v>1989</v>
      </c>
      <c r="K1361">
        <v>2021</v>
      </c>
      <c r="L1361" t="s">
        <v>1367</v>
      </c>
      <c r="M1361" t="s">
        <v>273</v>
      </c>
      <c r="N1361" t="s">
        <v>4343</v>
      </c>
      <c r="O1361" t="s">
        <v>1388</v>
      </c>
      <c r="P1361" t="s">
        <v>4266</v>
      </c>
      <c r="Q1361">
        <f t="shared" si="34"/>
        <v>5000</v>
      </c>
      <c r="R1361" t="s">
        <v>4403</v>
      </c>
      <c r="S1361" t="s">
        <v>4404</v>
      </c>
      <c r="T1361" t="s">
        <v>4405</v>
      </c>
      <c r="U1361" s="75">
        <v>5000</v>
      </c>
      <c r="V1361">
        <v>1.89</v>
      </c>
      <c r="W1361">
        <v>9450</v>
      </c>
      <c r="AH1361" s="16"/>
      <c r="AI1361" t="s">
        <v>1375</v>
      </c>
    </row>
    <row r="1362" spans="1:35" x14ac:dyDescent="0.25">
      <c r="A1362" t="s">
        <v>5128</v>
      </c>
      <c r="B1362" s="1">
        <v>14</v>
      </c>
      <c r="C1362" t="s">
        <v>4340</v>
      </c>
      <c r="D1362">
        <v>17227003</v>
      </c>
      <c r="E1362" t="s">
        <v>4474</v>
      </c>
      <c r="F1362" t="s">
        <v>1363</v>
      </c>
      <c r="G1362" t="s">
        <v>1364</v>
      </c>
      <c r="H1362" s="3" t="s">
        <v>1478</v>
      </c>
      <c r="I1362">
        <v>2022</v>
      </c>
      <c r="J1362" s="15" t="s">
        <v>1483</v>
      </c>
      <c r="K1362">
        <v>2022</v>
      </c>
      <c r="L1362" t="s">
        <v>1367</v>
      </c>
      <c r="M1362" t="s">
        <v>273</v>
      </c>
      <c r="N1362" t="s">
        <v>4408</v>
      </c>
      <c r="O1362" t="s">
        <v>1370</v>
      </c>
      <c r="P1362" t="s">
        <v>4266</v>
      </c>
      <c r="Q1362">
        <f t="shared" si="34"/>
        <v>34300</v>
      </c>
      <c r="R1362" t="s">
        <v>1871</v>
      </c>
      <c r="S1362" t="s">
        <v>1872</v>
      </c>
      <c r="T1362" t="s">
        <v>5096</v>
      </c>
      <c r="U1362" s="75">
        <v>34300</v>
      </c>
      <c r="V1362">
        <v>1.89</v>
      </c>
      <c r="W1362">
        <v>64827</v>
      </c>
      <c r="AH1362" s="16"/>
      <c r="AI1362" t="s">
        <v>1375</v>
      </c>
    </row>
    <row r="1363" spans="1:35" x14ac:dyDescent="0.25">
      <c r="A1363" t="s">
        <v>5129</v>
      </c>
      <c r="B1363" s="1">
        <v>14</v>
      </c>
      <c r="C1363" t="s">
        <v>4340</v>
      </c>
      <c r="D1363">
        <v>17153883</v>
      </c>
      <c r="E1363" t="s">
        <v>5130</v>
      </c>
      <c r="F1363" t="s">
        <v>1363</v>
      </c>
      <c r="G1363" t="s">
        <v>1391</v>
      </c>
      <c r="H1363" s="3" t="s">
        <v>2174</v>
      </c>
      <c r="I1363">
        <v>2022</v>
      </c>
      <c r="J1363" s="15" t="s">
        <v>2175</v>
      </c>
      <c r="K1363">
        <v>2022</v>
      </c>
      <c r="L1363" t="s">
        <v>1367</v>
      </c>
      <c r="M1363" t="s">
        <v>273</v>
      </c>
      <c r="N1363" t="s">
        <v>4389</v>
      </c>
      <c r="O1363" t="s">
        <v>1370</v>
      </c>
      <c r="P1363" t="s">
        <v>4266</v>
      </c>
      <c r="Q1363">
        <f t="shared" si="34"/>
        <v>21721</v>
      </c>
      <c r="R1363" t="s">
        <v>1871</v>
      </c>
      <c r="S1363" t="s">
        <v>1872</v>
      </c>
      <c r="T1363" t="s">
        <v>4351</v>
      </c>
      <c r="U1363" s="75">
        <v>21721</v>
      </c>
      <c r="V1363">
        <v>1.89</v>
      </c>
      <c r="W1363">
        <v>41052.69</v>
      </c>
      <c r="AH1363" s="16"/>
      <c r="AI1363" t="s">
        <v>1375</v>
      </c>
    </row>
    <row r="1364" spans="1:35" x14ac:dyDescent="0.25">
      <c r="A1364" t="s">
        <v>5131</v>
      </c>
      <c r="B1364" s="1">
        <v>14</v>
      </c>
      <c r="C1364" t="s">
        <v>4340</v>
      </c>
      <c r="D1364">
        <v>17304865</v>
      </c>
      <c r="E1364" t="s">
        <v>5132</v>
      </c>
      <c r="F1364" t="s">
        <v>1363</v>
      </c>
      <c r="G1364" t="s">
        <v>1391</v>
      </c>
      <c r="H1364" s="3" t="s">
        <v>4135</v>
      </c>
      <c r="I1364">
        <v>2022</v>
      </c>
      <c r="J1364" s="15" t="s">
        <v>5133</v>
      </c>
      <c r="K1364">
        <v>2022</v>
      </c>
      <c r="L1364" t="s">
        <v>1367</v>
      </c>
      <c r="M1364" t="s">
        <v>273</v>
      </c>
      <c r="N1364" t="s">
        <v>4408</v>
      </c>
      <c r="O1364" t="s">
        <v>1370</v>
      </c>
      <c r="P1364" t="s">
        <v>4266</v>
      </c>
      <c r="Q1364">
        <f t="shared" si="34"/>
        <v>47600</v>
      </c>
      <c r="R1364" t="s">
        <v>1871</v>
      </c>
      <c r="S1364" t="s">
        <v>1872</v>
      </c>
      <c r="T1364" t="s">
        <v>5134</v>
      </c>
      <c r="U1364" s="75">
        <v>47600</v>
      </c>
      <c r="V1364">
        <v>1.89</v>
      </c>
      <c r="W1364">
        <v>89964</v>
      </c>
      <c r="AH1364" s="16"/>
      <c r="AI1364" t="s">
        <v>1375</v>
      </c>
    </row>
    <row r="1365" spans="1:35" x14ac:dyDescent="0.25">
      <c r="A1365" t="s">
        <v>5135</v>
      </c>
      <c r="B1365" s="1">
        <v>14</v>
      </c>
      <c r="C1365" t="s">
        <v>4340</v>
      </c>
      <c r="D1365">
        <v>17304954</v>
      </c>
      <c r="E1365" t="s">
        <v>5136</v>
      </c>
      <c r="F1365" t="s">
        <v>1363</v>
      </c>
      <c r="G1365" t="s">
        <v>1391</v>
      </c>
      <c r="H1365" s="3" t="s">
        <v>4135</v>
      </c>
      <c r="I1365">
        <v>2022</v>
      </c>
      <c r="J1365" s="15" t="s">
        <v>5133</v>
      </c>
      <c r="K1365">
        <v>2022</v>
      </c>
      <c r="L1365" t="s">
        <v>1367</v>
      </c>
      <c r="M1365" t="s">
        <v>273</v>
      </c>
      <c r="N1365" t="s">
        <v>4408</v>
      </c>
      <c r="O1365" t="s">
        <v>1370</v>
      </c>
      <c r="P1365" t="s">
        <v>4266</v>
      </c>
      <c r="Q1365">
        <f t="shared" si="34"/>
        <v>47600</v>
      </c>
      <c r="R1365" t="s">
        <v>1871</v>
      </c>
      <c r="S1365" t="s">
        <v>1872</v>
      </c>
      <c r="T1365" t="s">
        <v>5096</v>
      </c>
      <c r="U1365" s="75">
        <v>47600</v>
      </c>
      <c r="V1365">
        <v>1.89</v>
      </c>
      <c r="W1365">
        <v>89964</v>
      </c>
      <c r="AH1365" s="16"/>
      <c r="AI1365" t="s">
        <v>1375</v>
      </c>
    </row>
    <row r="1366" spans="1:35" x14ac:dyDescent="0.25">
      <c r="A1366" t="s">
        <v>5137</v>
      </c>
      <c r="B1366" s="1">
        <v>14</v>
      </c>
      <c r="C1366" t="s">
        <v>4340</v>
      </c>
      <c r="D1366">
        <v>17253128</v>
      </c>
      <c r="E1366" t="s">
        <v>5138</v>
      </c>
      <c r="F1366" t="s">
        <v>1363</v>
      </c>
      <c r="G1366" t="s">
        <v>1391</v>
      </c>
      <c r="H1366" s="3" t="s">
        <v>1483</v>
      </c>
      <c r="I1366">
        <v>2022</v>
      </c>
      <c r="J1366" s="15" t="s">
        <v>5139</v>
      </c>
      <c r="K1366">
        <v>2022</v>
      </c>
      <c r="L1366" t="s">
        <v>1367</v>
      </c>
      <c r="M1366" t="s">
        <v>273</v>
      </c>
      <c r="N1366" t="s">
        <v>4408</v>
      </c>
      <c r="O1366" t="s">
        <v>1370</v>
      </c>
      <c r="P1366" t="s">
        <v>4266</v>
      </c>
      <c r="Q1366">
        <f t="shared" si="34"/>
        <v>47610</v>
      </c>
      <c r="R1366" t="s">
        <v>1871</v>
      </c>
      <c r="S1366" t="s">
        <v>1872</v>
      </c>
      <c r="T1366" t="s">
        <v>5096</v>
      </c>
      <c r="U1366" s="75">
        <v>47610</v>
      </c>
      <c r="V1366">
        <v>1.89</v>
      </c>
      <c r="W1366">
        <v>89982.9</v>
      </c>
      <c r="AH1366" s="16"/>
      <c r="AI1366" t="s">
        <v>1375</v>
      </c>
    </row>
    <row r="1367" spans="1:35" x14ac:dyDescent="0.25">
      <c r="A1367" t="s">
        <v>5140</v>
      </c>
      <c r="B1367" s="1">
        <v>14</v>
      </c>
      <c r="C1367" t="s">
        <v>4340</v>
      </c>
      <c r="D1367">
        <v>17281016</v>
      </c>
      <c r="E1367" t="s">
        <v>4914</v>
      </c>
      <c r="F1367" t="s">
        <v>1363</v>
      </c>
      <c r="G1367" t="s">
        <v>1391</v>
      </c>
      <c r="H1367" s="3" t="s">
        <v>1487</v>
      </c>
      <c r="I1367">
        <v>2022</v>
      </c>
      <c r="J1367" s="15" t="s">
        <v>4135</v>
      </c>
      <c r="K1367">
        <v>2022</v>
      </c>
      <c r="L1367" t="s">
        <v>1367</v>
      </c>
      <c r="M1367" t="s">
        <v>4914</v>
      </c>
      <c r="N1367" t="s">
        <v>4914</v>
      </c>
      <c r="O1367" t="s">
        <v>1370</v>
      </c>
      <c r="P1367" t="s">
        <v>133</v>
      </c>
      <c r="Q1367">
        <f t="shared" si="34"/>
        <v>21600</v>
      </c>
      <c r="R1367" t="s">
        <v>1871</v>
      </c>
      <c r="S1367" t="s">
        <v>1872</v>
      </c>
      <c r="T1367" t="s">
        <v>4351</v>
      </c>
      <c r="U1367" s="75">
        <v>21600</v>
      </c>
      <c r="V1367">
        <v>1.89</v>
      </c>
      <c r="W1367">
        <v>40824</v>
      </c>
      <c r="AH1367" s="16"/>
      <c r="AI1367" t="s">
        <v>1375</v>
      </c>
    </row>
    <row r="1368" spans="1:35" x14ac:dyDescent="0.25">
      <c r="A1368" t="s">
        <v>5141</v>
      </c>
      <c r="B1368" s="1">
        <v>14</v>
      </c>
      <c r="C1368" t="s">
        <v>4340</v>
      </c>
      <c r="D1368">
        <v>14616270</v>
      </c>
      <c r="E1368" t="s">
        <v>4381</v>
      </c>
      <c r="F1368" t="s">
        <v>1363</v>
      </c>
      <c r="G1368" t="s">
        <v>1391</v>
      </c>
      <c r="H1368" s="3" t="s">
        <v>5142</v>
      </c>
      <c r="I1368">
        <v>2021</v>
      </c>
      <c r="J1368" s="15" t="s">
        <v>5143</v>
      </c>
      <c r="K1368">
        <v>2021</v>
      </c>
      <c r="L1368" t="s">
        <v>1367</v>
      </c>
      <c r="M1368" t="s">
        <v>273</v>
      </c>
      <c r="N1368" t="s">
        <v>4343</v>
      </c>
      <c r="O1368" t="s">
        <v>1388</v>
      </c>
      <c r="P1368" t="s">
        <v>4266</v>
      </c>
      <c r="Q1368">
        <f t="shared" si="34"/>
        <v>22300</v>
      </c>
      <c r="R1368" t="s">
        <v>1871</v>
      </c>
      <c r="S1368" t="s">
        <v>1872</v>
      </c>
      <c r="T1368" t="s">
        <v>4344</v>
      </c>
      <c r="U1368" s="75">
        <v>22300</v>
      </c>
      <c r="V1368">
        <v>1.89</v>
      </c>
      <c r="W1368">
        <v>42147</v>
      </c>
      <c r="AH1368" s="16"/>
      <c r="AI1368" t="s">
        <v>1375</v>
      </c>
    </row>
    <row r="1369" spans="1:35" x14ac:dyDescent="0.25">
      <c r="A1369" t="s">
        <v>5144</v>
      </c>
      <c r="B1369" s="1">
        <v>14</v>
      </c>
      <c r="C1369" t="s">
        <v>4340</v>
      </c>
      <c r="D1369">
        <v>14616270</v>
      </c>
      <c r="E1369" t="s">
        <v>4381</v>
      </c>
      <c r="F1369" t="s">
        <v>1363</v>
      </c>
      <c r="G1369" t="s">
        <v>1391</v>
      </c>
      <c r="H1369" s="3" t="s">
        <v>5142</v>
      </c>
      <c r="I1369">
        <v>2021</v>
      </c>
      <c r="J1369" s="15" t="s">
        <v>5143</v>
      </c>
      <c r="K1369">
        <v>2021</v>
      </c>
      <c r="L1369" t="s">
        <v>1367</v>
      </c>
      <c r="M1369" t="s">
        <v>273</v>
      </c>
      <c r="N1369" t="s">
        <v>4343</v>
      </c>
      <c r="O1369" t="s">
        <v>1388</v>
      </c>
      <c r="P1369" t="s">
        <v>4266</v>
      </c>
      <c r="Q1369">
        <f t="shared" si="34"/>
        <v>22300</v>
      </c>
      <c r="R1369" t="s">
        <v>4403</v>
      </c>
      <c r="S1369" t="s">
        <v>4404</v>
      </c>
      <c r="T1369" t="s">
        <v>4441</v>
      </c>
      <c r="U1369" s="75">
        <v>22300</v>
      </c>
      <c r="V1369">
        <v>1.89</v>
      </c>
      <c r="W1369">
        <v>42147</v>
      </c>
      <c r="AH1369" s="16"/>
      <c r="AI1369" t="s">
        <v>1375</v>
      </c>
    </row>
    <row r="1370" spans="1:35" x14ac:dyDescent="0.25">
      <c r="A1370" t="s">
        <v>5145</v>
      </c>
      <c r="B1370" s="1">
        <v>14</v>
      </c>
      <c r="C1370" t="s">
        <v>4340</v>
      </c>
      <c r="D1370">
        <v>14586584</v>
      </c>
      <c r="E1370" t="s">
        <v>4479</v>
      </c>
      <c r="F1370" t="s">
        <v>1363</v>
      </c>
      <c r="G1370" t="s">
        <v>1391</v>
      </c>
      <c r="H1370" s="3" t="s">
        <v>1989</v>
      </c>
      <c r="I1370">
        <v>2021</v>
      </c>
      <c r="J1370" s="15" t="s">
        <v>5142</v>
      </c>
      <c r="K1370">
        <v>2021</v>
      </c>
      <c r="L1370" t="s">
        <v>1367</v>
      </c>
      <c r="M1370" t="s">
        <v>273</v>
      </c>
      <c r="N1370" t="s">
        <v>4343</v>
      </c>
      <c r="O1370" t="s">
        <v>1388</v>
      </c>
      <c r="P1370" t="s">
        <v>4266</v>
      </c>
      <c r="Q1370">
        <f t="shared" si="34"/>
        <v>31600</v>
      </c>
      <c r="R1370" t="s">
        <v>1871</v>
      </c>
      <c r="S1370" t="s">
        <v>1872</v>
      </c>
      <c r="T1370" t="s">
        <v>4851</v>
      </c>
      <c r="U1370" s="75">
        <v>31600</v>
      </c>
      <c r="V1370">
        <v>1.89</v>
      </c>
      <c r="W1370">
        <v>59724</v>
      </c>
      <c r="AH1370" s="16"/>
      <c r="AI1370" t="s">
        <v>1375</v>
      </c>
    </row>
    <row r="1371" spans="1:35" x14ac:dyDescent="0.25">
      <c r="A1371" t="s">
        <v>5146</v>
      </c>
      <c r="B1371" s="1">
        <v>14</v>
      </c>
      <c r="C1371" t="s">
        <v>4340</v>
      </c>
      <c r="D1371">
        <v>14586584</v>
      </c>
      <c r="E1371" t="s">
        <v>4479</v>
      </c>
      <c r="F1371" t="s">
        <v>1363</v>
      </c>
      <c r="G1371" t="s">
        <v>1391</v>
      </c>
      <c r="H1371" s="3" t="s">
        <v>1989</v>
      </c>
      <c r="I1371">
        <v>2021</v>
      </c>
      <c r="J1371" s="15" t="s">
        <v>5142</v>
      </c>
      <c r="K1371">
        <v>2021</v>
      </c>
      <c r="L1371" t="s">
        <v>1367</v>
      </c>
      <c r="M1371" t="s">
        <v>273</v>
      </c>
      <c r="N1371" t="s">
        <v>4343</v>
      </c>
      <c r="O1371" t="s">
        <v>1388</v>
      </c>
      <c r="P1371" t="s">
        <v>4266</v>
      </c>
      <c r="Q1371">
        <f t="shared" si="34"/>
        <v>31600</v>
      </c>
      <c r="R1371" t="s">
        <v>4403</v>
      </c>
      <c r="S1371" t="s">
        <v>4404</v>
      </c>
      <c r="T1371" t="s">
        <v>4405</v>
      </c>
      <c r="U1371" s="75">
        <v>31600</v>
      </c>
      <c r="V1371">
        <v>1.89</v>
      </c>
      <c r="W1371">
        <v>59724</v>
      </c>
      <c r="AH1371" s="16"/>
      <c r="AI1371" t="s">
        <v>1375</v>
      </c>
    </row>
    <row r="1372" spans="1:35" x14ac:dyDescent="0.25">
      <c r="A1372" t="s">
        <v>5147</v>
      </c>
      <c r="B1372" s="1">
        <v>14</v>
      </c>
      <c r="C1372" t="s">
        <v>4340</v>
      </c>
      <c r="D1372">
        <v>14572109</v>
      </c>
      <c r="E1372" t="s">
        <v>5148</v>
      </c>
      <c r="F1372" t="s">
        <v>1363</v>
      </c>
      <c r="G1372" t="s">
        <v>1391</v>
      </c>
      <c r="H1372" s="3" t="s">
        <v>1989</v>
      </c>
      <c r="I1372">
        <v>2021</v>
      </c>
      <c r="J1372" s="15" t="s">
        <v>5142</v>
      </c>
      <c r="K1372">
        <v>2021</v>
      </c>
      <c r="L1372" t="s">
        <v>1367</v>
      </c>
      <c r="M1372" t="s">
        <v>4341</v>
      </c>
      <c r="N1372" t="s">
        <v>4341</v>
      </c>
      <c r="O1372" t="s">
        <v>1388</v>
      </c>
      <c r="P1372" t="s">
        <v>133</v>
      </c>
      <c r="Q1372">
        <f t="shared" si="34"/>
        <v>2000</v>
      </c>
      <c r="R1372" t="s">
        <v>4403</v>
      </c>
      <c r="S1372" t="s">
        <v>4404</v>
      </c>
      <c r="T1372" t="s">
        <v>4405</v>
      </c>
      <c r="U1372" s="75">
        <v>2000</v>
      </c>
      <c r="V1372">
        <v>1.89</v>
      </c>
      <c r="W1372">
        <v>3780</v>
      </c>
      <c r="AH1372" s="16"/>
      <c r="AI1372" t="s">
        <v>1375</v>
      </c>
    </row>
    <row r="1373" spans="1:35" x14ac:dyDescent="0.25">
      <c r="A1373" t="s">
        <v>5149</v>
      </c>
      <c r="B1373" s="1">
        <v>14</v>
      </c>
      <c r="C1373" t="s">
        <v>290</v>
      </c>
      <c r="D1373">
        <v>14572109</v>
      </c>
      <c r="E1373" t="s">
        <v>5148</v>
      </c>
      <c r="F1373" t="s">
        <v>1363</v>
      </c>
      <c r="G1373" t="s">
        <v>1391</v>
      </c>
      <c r="H1373" s="3" t="s">
        <v>1989</v>
      </c>
      <c r="I1373">
        <v>2021</v>
      </c>
      <c r="J1373" s="15" t="s">
        <v>5142</v>
      </c>
      <c r="K1373">
        <v>2021</v>
      </c>
      <c r="L1373" t="s">
        <v>1367</v>
      </c>
      <c r="M1373" t="s">
        <v>4341</v>
      </c>
      <c r="N1373" t="s">
        <v>4341</v>
      </c>
      <c r="O1373" t="s">
        <v>1388</v>
      </c>
      <c r="P1373" t="s">
        <v>133</v>
      </c>
      <c r="Q1373">
        <f t="shared" si="34"/>
        <v>2000</v>
      </c>
      <c r="R1373" t="s">
        <v>1871</v>
      </c>
      <c r="S1373" t="s">
        <v>1872</v>
      </c>
      <c r="T1373" t="s">
        <v>4338</v>
      </c>
      <c r="U1373" s="75">
        <v>2000</v>
      </c>
      <c r="V1373">
        <v>1.89</v>
      </c>
      <c r="W1373">
        <v>3780</v>
      </c>
      <c r="AH1373" s="16"/>
      <c r="AI1373" t="s">
        <v>1375</v>
      </c>
    </row>
    <row r="1374" spans="1:35" x14ac:dyDescent="0.25">
      <c r="A1374" t="s">
        <v>5150</v>
      </c>
      <c r="B1374" s="1">
        <v>14</v>
      </c>
      <c r="C1374" t="s">
        <v>4340</v>
      </c>
      <c r="D1374">
        <v>14598019</v>
      </c>
      <c r="E1374" t="s">
        <v>4350</v>
      </c>
      <c r="F1374" t="s">
        <v>1363</v>
      </c>
      <c r="G1374" t="s">
        <v>1391</v>
      </c>
      <c r="H1374" s="3" t="s">
        <v>4105</v>
      </c>
      <c r="I1374">
        <v>2021</v>
      </c>
      <c r="J1374" s="15" t="s">
        <v>5151</v>
      </c>
      <c r="K1374">
        <v>2021</v>
      </c>
      <c r="L1374" t="s">
        <v>1367</v>
      </c>
      <c r="M1374" t="s">
        <v>273</v>
      </c>
      <c r="N1374" t="s">
        <v>4389</v>
      </c>
      <c r="O1374" t="s">
        <v>1388</v>
      </c>
      <c r="P1374" t="s">
        <v>4266</v>
      </c>
      <c r="Q1374">
        <f t="shared" si="34"/>
        <v>6000</v>
      </c>
      <c r="R1374" t="s">
        <v>4403</v>
      </c>
      <c r="S1374" t="s">
        <v>4404</v>
      </c>
      <c r="T1374" t="s">
        <v>4405</v>
      </c>
      <c r="U1374" s="75">
        <v>6000</v>
      </c>
      <c r="V1374">
        <v>1.89</v>
      </c>
      <c r="W1374">
        <v>11340</v>
      </c>
      <c r="AH1374" s="16"/>
      <c r="AI1374" t="s">
        <v>1375</v>
      </c>
    </row>
    <row r="1375" spans="1:35" x14ac:dyDescent="0.25">
      <c r="A1375" t="s">
        <v>5152</v>
      </c>
      <c r="B1375" s="1">
        <v>14</v>
      </c>
      <c r="C1375" t="s">
        <v>4340</v>
      </c>
      <c r="D1375">
        <v>14598019</v>
      </c>
      <c r="E1375" t="s">
        <v>4350</v>
      </c>
      <c r="F1375" t="s">
        <v>1363</v>
      </c>
      <c r="G1375" t="s">
        <v>1391</v>
      </c>
      <c r="H1375" s="3" t="s">
        <v>4105</v>
      </c>
      <c r="I1375">
        <v>2021</v>
      </c>
      <c r="J1375" s="15" t="s">
        <v>5151</v>
      </c>
      <c r="K1375">
        <v>2021</v>
      </c>
      <c r="L1375" t="s">
        <v>1367</v>
      </c>
      <c r="M1375" t="s">
        <v>273</v>
      </c>
      <c r="N1375" t="s">
        <v>4389</v>
      </c>
      <c r="O1375" t="s">
        <v>1388</v>
      </c>
      <c r="P1375" t="s">
        <v>4266</v>
      </c>
      <c r="Q1375">
        <f t="shared" si="34"/>
        <v>6000</v>
      </c>
      <c r="R1375" t="s">
        <v>1871</v>
      </c>
      <c r="S1375" t="s">
        <v>1872</v>
      </c>
      <c r="T1375" t="s">
        <v>4344</v>
      </c>
      <c r="U1375" s="75">
        <v>6000</v>
      </c>
      <c r="V1375">
        <v>1.89</v>
      </c>
      <c r="W1375">
        <v>11340</v>
      </c>
      <c r="AH1375" s="16"/>
      <c r="AI1375" t="s">
        <v>1375</v>
      </c>
    </row>
    <row r="1376" spans="1:35" x14ac:dyDescent="0.25">
      <c r="A1376" t="s">
        <v>5153</v>
      </c>
      <c r="B1376" s="1">
        <v>14</v>
      </c>
      <c r="C1376" t="s">
        <v>4340</v>
      </c>
      <c r="D1376">
        <v>14643227</v>
      </c>
      <c r="E1376" t="s">
        <v>5154</v>
      </c>
      <c r="F1376" t="s">
        <v>1363</v>
      </c>
      <c r="G1376" t="s">
        <v>1391</v>
      </c>
      <c r="H1376" s="3" t="s">
        <v>5155</v>
      </c>
      <c r="I1376">
        <v>2021</v>
      </c>
      <c r="J1376" s="15" t="s">
        <v>4141</v>
      </c>
      <c r="K1376">
        <v>2021</v>
      </c>
      <c r="L1376" t="s">
        <v>1367</v>
      </c>
      <c r="M1376" t="s">
        <v>273</v>
      </c>
      <c r="N1376" t="s">
        <v>4389</v>
      </c>
      <c r="O1376" t="s">
        <v>1388</v>
      </c>
      <c r="P1376" t="s">
        <v>4266</v>
      </c>
      <c r="Q1376">
        <f t="shared" si="34"/>
        <v>47610</v>
      </c>
      <c r="R1376" t="s">
        <v>1871</v>
      </c>
      <c r="S1376" t="s">
        <v>1872</v>
      </c>
      <c r="T1376" t="s">
        <v>4354</v>
      </c>
      <c r="U1376" s="75">
        <v>47610</v>
      </c>
      <c r="V1376">
        <v>1.89</v>
      </c>
      <c r="W1376">
        <v>89982.9</v>
      </c>
      <c r="AH1376" s="16"/>
      <c r="AI1376" t="s">
        <v>1375</v>
      </c>
    </row>
    <row r="1377" spans="1:35" x14ac:dyDescent="0.25">
      <c r="A1377" t="s">
        <v>5156</v>
      </c>
      <c r="B1377" s="1">
        <v>14</v>
      </c>
      <c r="C1377" t="s">
        <v>4340</v>
      </c>
      <c r="D1377">
        <v>14643227</v>
      </c>
      <c r="E1377" t="s">
        <v>5154</v>
      </c>
      <c r="F1377" t="s">
        <v>1363</v>
      </c>
      <c r="G1377" t="s">
        <v>1391</v>
      </c>
      <c r="H1377" s="3" t="s">
        <v>5155</v>
      </c>
      <c r="I1377">
        <v>2021</v>
      </c>
      <c r="J1377" s="15" t="s">
        <v>4141</v>
      </c>
      <c r="K1377">
        <v>2021</v>
      </c>
      <c r="L1377" t="s">
        <v>1367</v>
      </c>
      <c r="M1377" t="s">
        <v>273</v>
      </c>
      <c r="N1377" t="s">
        <v>4389</v>
      </c>
      <c r="O1377" t="s">
        <v>1388</v>
      </c>
      <c r="P1377" t="s">
        <v>4266</v>
      </c>
      <c r="Q1377">
        <f t="shared" si="34"/>
        <v>47610</v>
      </c>
      <c r="R1377" t="s">
        <v>4403</v>
      </c>
      <c r="S1377" t="s">
        <v>4404</v>
      </c>
      <c r="T1377" t="s">
        <v>4405</v>
      </c>
      <c r="U1377" s="75">
        <v>47610</v>
      </c>
      <c r="V1377">
        <v>1.89</v>
      </c>
      <c r="W1377">
        <v>89982.9</v>
      </c>
      <c r="AH1377" s="16"/>
      <c r="AI1377" t="s">
        <v>1375</v>
      </c>
    </row>
    <row r="1378" spans="1:35" x14ac:dyDescent="0.25">
      <c r="A1378" t="s">
        <v>5157</v>
      </c>
      <c r="B1378" s="1">
        <v>14</v>
      </c>
      <c r="C1378" t="s">
        <v>4340</v>
      </c>
      <c r="D1378">
        <v>14651033</v>
      </c>
      <c r="E1378" t="s">
        <v>4341</v>
      </c>
      <c r="F1378" t="s">
        <v>1363</v>
      </c>
      <c r="G1378" t="s">
        <v>1391</v>
      </c>
      <c r="H1378" s="3" t="s">
        <v>5155</v>
      </c>
      <c r="I1378">
        <v>2021</v>
      </c>
      <c r="J1378" s="15" t="s">
        <v>4867</v>
      </c>
      <c r="K1378">
        <v>2021</v>
      </c>
      <c r="L1378" t="s">
        <v>1367</v>
      </c>
      <c r="M1378" t="s">
        <v>273</v>
      </c>
      <c r="N1378" t="s">
        <v>4343</v>
      </c>
      <c r="O1378" t="s">
        <v>1388</v>
      </c>
      <c r="P1378" t="s">
        <v>4266</v>
      </c>
      <c r="Q1378">
        <f t="shared" si="34"/>
        <v>4500</v>
      </c>
      <c r="R1378" t="s">
        <v>4403</v>
      </c>
      <c r="S1378" t="s">
        <v>4404</v>
      </c>
      <c r="T1378" t="s">
        <v>4405</v>
      </c>
      <c r="U1378" s="75">
        <v>4500</v>
      </c>
      <c r="V1378">
        <v>1.89</v>
      </c>
      <c r="W1378">
        <v>8505</v>
      </c>
      <c r="AH1378" s="16"/>
      <c r="AI1378" t="s">
        <v>1375</v>
      </c>
    </row>
    <row r="1379" spans="1:35" x14ac:dyDescent="0.25">
      <c r="A1379" t="s">
        <v>5158</v>
      </c>
      <c r="B1379" s="1">
        <v>14</v>
      </c>
      <c r="C1379" t="s">
        <v>4340</v>
      </c>
      <c r="D1379">
        <v>14651033</v>
      </c>
      <c r="E1379" t="s">
        <v>4341</v>
      </c>
      <c r="F1379" t="s">
        <v>1363</v>
      </c>
      <c r="G1379" t="s">
        <v>1391</v>
      </c>
      <c r="H1379" s="3" t="s">
        <v>5155</v>
      </c>
      <c r="I1379">
        <v>2021</v>
      </c>
      <c r="J1379" s="15" t="s">
        <v>4867</v>
      </c>
      <c r="K1379">
        <v>2021</v>
      </c>
      <c r="L1379" t="s">
        <v>1367</v>
      </c>
      <c r="M1379" t="s">
        <v>273</v>
      </c>
      <c r="N1379" t="s">
        <v>4343</v>
      </c>
      <c r="O1379" t="s">
        <v>1388</v>
      </c>
      <c r="P1379" t="s">
        <v>4266</v>
      </c>
      <c r="Q1379">
        <f t="shared" si="34"/>
        <v>4500</v>
      </c>
      <c r="R1379" t="s">
        <v>1871</v>
      </c>
      <c r="S1379" t="s">
        <v>1872</v>
      </c>
      <c r="T1379" t="s">
        <v>4344</v>
      </c>
      <c r="U1379" s="75">
        <v>4500</v>
      </c>
      <c r="V1379">
        <v>1.89</v>
      </c>
      <c r="W1379">
        <v>8505</v>
      </c>
      <c r="AH1379" s="16"/>
      <c r="AI1379" t="s">
        <v>1375</v>
      </c>
    </row>
    <row r="1380" spans="1:35" x14ac:dyDescent="0.25">
      <c r="A1380" t="s">
        <v>5159</v>
      </c>
      <c r="B1380" s="1">
        <v>14</v>
      </c>
      <c r="C1380" t="s">
        <v>4340</v>
      </c>
      <c r="D1380">
        <v>17262844</v>
      </c>
      <c r="E1380" t="s">
        <v>4359</v>
      </c>
      <c r="F1380" t="s">
        <v>1363</v>
      </c>
      <c r="G1380" t="s">
        <v>1391</v>
      </c>
      <c r="H1380" s="3" t="s">
        <v>2161</v>
      </c>
      <c r="I1380">
        <v>2022</v>
      </c>
      <c r="J1380" s="15" t="s">
        <v>5139</v>
      </c>
      <c r="K1380">
        <v>2022</v>
      </c>
      <c r="L1380" t="s">
        <v>1367</v>
      </c>
      <c r="M1380" t="s">
        <v>273</v>
      </c>
      <c r="N1380" t="s">
        <v>4343</v>
      </c>
      <c r="O1380" t="s">
        <v>1370</v>
      </c>
      <c r="P1380" t="s">
        <v>4266</v>
      </c>
      <c r="Q1380">
        <f t="shared" si="34"/>
        <v>5000</v>
      </c>
      <c r="R1380" t="s">
        <v>1871</v>
      </c>
      <c r="S1380" t="s">
        <v>1872</v>
      </c>
      <c r="T1380" t="s">
        <v>5160</v>
      </c>
      <c r="U1380" s="75">
        <v>5000</v>
      </c>
      <c r="V1380">
        <v>1.89</v>
      </c>
      <c r="W1380">
        <v>9450</v>
      </c>
      <c r="AH1380" s="16"/>
      <c r="AI1380" t="s">
        <v>1375</v>
      </c>
    </row>
    <row r="1381" spans="1:35" x14ac:dyDescent="0.25">
      <c r="A1381" t="s">
        <v>5161</v>
      </c>
      <c r="B1381" s="1">
        <v>14</v>
      </c>
      <c r="C1381" t="s">
        <v>4340</v>
      </c>
      <c r="D1381">
        <v>14604167</v>
      </c>
      <c r="E1381" t="s">
        <v>5162</v>
      </c>
      <c r="F1381" t="s">
        <v>1363</v>
      </c>
      <c r="G1381" t="s">
        <v>1364</v>
      </c>
      <c r="H1381" s="3" t="s">
        <v>4867</v>
      </c>
      <c r="I1381">
        <v>2021</v>
      </c>
      <c r="J1381" s="15" t="s">
        <v>1400</v>
      </c>
      <c r="K1381">
        <v>2021</v>
      </c>
      <c r="L1381" t="s">
        <v>1367</v>
      </c>
      <c r="M1381" t="s">
        <v>273</v>
      </c>
      <c r="N1381" t="s">
        <v>4408</v>
      </c>
      <c r="O1381" t="s">
        <v>1388</v>
      </c>
      <c r="P1381" t="s">
        <v>4409</v>
      </c>
      <c r="Q1381">
        <f t="shared" si="34"/>
        <v>12000</v>
      </c>
      <c r="R1381" t="s">
        <v>1871</v>
      </c>
      <c r="S1381" t="s">
        <v>1872</v>
      </c>
      <c r="T1381" t="s">
        <v>4344</v>
      </c>
      <c r="U1381" s="75">
        <v>12000</v>
      </c>
      <c r="V1381">
        <v>1.89</v>
      </c>
      <c r="W1381">
        <v>22680</v>
      </c>
      <c r="AH1381" s="16"/>
      <c r="AI1381" t="s">
        <v>1375</v>
      </c>
    </row>
    <row r="1382" spans="1:35" x14ac:dyDescent="0.25">
      <c r="A1382" t="s">
        <v>5163</v>
      </c>
      <c r="B1382" s="1">
        <v>14</v>
      </c>
      <c r="C1382" t="s">
        <v>4340</v>
      </c>
      <c r="D1382">
        <v>14655934</v>
      </c>
      <c r="E1382" t="s">
        <v>5164</v>
      </c>
      <c r="F1382" t="s">
        <v>1363</v>
      </c>
      <c r="G1382" t="s">
        <v>1391</v>
      </c>
      <c r="H1382" s="3" t="s">
        <v>4140</v>
      </c>
      <c r="I1382">
        <v>2021</v>
      </c>
      <c r="J1382" s="15" t="s">
        <v>4141</v>
      </c>
      <c r="K1382">
        <v>2021</v>
      </c>
      <c r="L1382" t="s">
        <v>1367</v>
      </c>
      <c r="M1382" t="s">
        <v>273</v>
      </c>
      <c r="N1382" t="s">
        <v>4343</v>
      </c>
      <c r="O1382" t="s">
        <v>1388</v>
      </c>
      <c r="P1382" t="s">
        <v>4266</v>
      </c>
      <c r="Q1382">
        <f t="shared" si="34"/>
        <v>40000</v>
      </c>
      <c r="R1382" t="s">
        <v>1871</v>
      </c>
      <c r="S1382" t="s">
        <v>1872</v>
      </c>
      <c r="T1382" t="s">
        <v>4344</v>
      </c>
      <c r="U1382" s="75">
        <v>40000</v>
      </c>
      <c r="V1382">
        <v>1.89</v>
      </c>
      <c r="W1382">
        <v>75600</v>
      </c>
      <c r="AH1382" s="16"/>
      <c r="AI1382" t="s">
        <v>1375</v>
      </c>
    </row>
    <row r="1383" spans="1:35" x14ac:dyDescent="0.25">
      <c r="A1383" t="s">
        <v>5165</v>
      </c>
      <c r="B1383" s="1">
        <v>14</v>
      </c>
      <c r="C1383" t="s">
        <v>4340</v>
      </c>
      <c r="D1383">
        <v>14575957</v>
      </c>
      <c r="E1383" t="s">
        <v>5166</v>
      </c>
      <c r="F1383" t="s">
        <v>1363</v>
      </c>
      <c r="G1383" t="s">
        <v>1391</v>
      </c>
      <c r="H1383" s="3" t="s">
        <v>4104</v>
      </c>
      <c r="I1383">
        <v>2021</v>
      </c>
      <c r="J1383" s="15" t="s">
        <v>4105</v>
      </c>
      <c r="K1383">
        <v>2021</v>
      </c>
      <c r="L1383" t="s">
        <v>1367</v>
      </c>
      <c r="M1383" t="s">
        <v>273</v>
      </c>
      <c r="N1383" t="s">
        <v>4343</v>
      </c>
      <c r="O1383" t="s">
        <v>1388</v>
      </c>
      <c r="P1383" t="s">
        <v>4266</v>
      </c>
      <c r="Q1383">
        <f t="shared" si="34"/>
        <v>1885</v>
      </c>
      <c r="R1383" t="s">
        <v>1871</v>
      </c>
      <c r="S1383" t="s">
        <v>1872</v>
      </c>
      <c r="T1383" t="s">
        <v>4344</v>
      </c>
      <c r="U1383" s="75">
        <v>1885</v>
      </c>
      <c r="V1383">
        <v>1.89</v>
      </c>
      <c r="W1383">
        <v>3562.65</v>
      </c>
      <c r="AH1383" s="16"/>
      <c r="AI1383" t="s">
        <v>1375</v>
      </c>
    </row>
    <row r="1384" spans="1:35" x14ac:dyDescent="0.25">
      <c r="A1384" t="s">
        <v>5167</v>
      </c>
      <c r="B1384" s="1">
        <v>14</v>
      </c>
      <c r="C1384" t="s">
        <v>4340</v>
      </c>
      <c r="D1384">
        <v>14630680</v>
      </c>
      <c r="E1384" t="s">
        <v>5168</v>
      </c>
      <c r="F1384" t="s">
        <v>1363</v>
      </c>
      <c r="G1384" t="s">
        <v>1391</v>
      </c>
      <c r="H1384" s="3" t="s">
        <v>5151</v>
      </c>
      <c r="I1384">
        <v>2021</v>
      </c>
      <c r="J1384" s="15" t="s">
        <v>5155</v>
      </c>
      <c r="K1384">
        <v>2021</v>
      </c>
      <c r="L1384" t="s">
        <v>1367</v>
      </c>
      <c r="M1384" t="s">
        <v>273</v>
      </c>
      <c r="N1384" t="s">
        <v>4343</v>
      </c>
      <c r="O1384" t="s">
        <v>1388</v>
      </c>
      <c r="P1384" t="s">
        <v>4266</v>
      </c>
      <c r="Q1384">
        <f t="shared" si="34"/>
        <v>9000</v>
      </c>
      <c r="R1384" t="s">
        <v>1871</v>
      </c>
      <c r="S1384" t="s">
        <v>1872</v>
      </c>
      <c r="T1384" t="s">
        <v>4344</v>
      </c>
      <c r="U1384" s="75">
        <v>9000</v>
      </c>
      <c r="V1384">
        <v>1.89</v>
      </c>
      <c r="W1384">
        <v>17010</v>
      </c>
      <c r="AH1384" s="16"/>
      <c r="AI1384" t="s">
        <v>1375</v>
      </c>
    </row>
    <row r="1385" spans="1:35" x14ac:dyDescent="0.25">
      <c r="A1385" t="s">
        <v>5169</v>
      </c>
      <c r="B1385" s="1">
        <v>14</v>
      </c>
      <c r="C1385" t="s">
        <v>4340</v>
      </c>
      <c r="D1385">
        <v>14630680</v>
      </c>
      <c r="E1385" t="s">
        <v>5168</v>
      </c>
      <c r="F1385" t="s">
        <v>1363</v>
      </c>
      <c r="G1385" t="s">
        <v>1391</v>
      </c>
      <c r="H1385" s="3" t="s">
        <v>5151</v>
      </c>
      <c r="I1385">
        <v>2021</v>
      </c>
      <c r="J1385" s="15" t="s">
        <v>5155</v>
      </c>
      <c r="K1385">
        <v>2021</v>
      </c>
      <c r="L1385" t="s">
        <v>1367</v>
      </c>
      <c r="M1385" t="s">
        <v>273</v>
      </c>
      <c r="N1385" t="s">
        <v>4343</v>
      </c>
      <c r="O1385" t="s">
        <v>1388</v>
      </c>
      <c r="P1385" t="s">
        <v>4266</v>
      </c>
      <c r="Q1385">
        <f t="shared" si="34"/>
        <v>9000</v>
      </c>
      <c r="R1385" t="s">
        <v>4403</v>
      </c>
      <c r="S1385" t="s">
        <v>4404</v>
      </c>
      <c r="T1385" t="s">
        <v>4405</v>
      </c>
      <c r="U1385" s="75">
        <v>9000</v>
      </c>
      <c r="V1385">
        <v>1.89</v>
      </c>
      <c r="W1385">
        <v>17010</v>
      </c>
      <c r="AH1385" s="16"/>
      <c r="AI1385" t="s">
        <v>1375</v>
      </c>
    </row>
    <row r="1386" spans="1:35" x14ac:dyDescent="0.25">
      <c r="A1386" t="s">
        <v>5170</v>
      </c>
      <c r="B1386" s="1">
        <v>14</v>
      </c>
      <c r="C1386" t="s">
        <v>4340</v>
      </c>
      <c r="D1386">
        <v>14635305</v>
      </c>
      <c r="E1386" t="s">
        <v>5171</v>
      </c>
      <c r="F1386" t="s">
        <v>1363</v>
      </c>
      <c r="G1386" t="s">
        <v>1391</v>
      </c>
      <c r="H1386" s="3" t="s">
        <v>5143</v>
      </c>
      <c r="I1386">
        <v>2021</v>
      </c>
      <c r="J1386" s="15" t="s">
        <v>4140</v>
      </c>
      <c r="K1386">
        <v>2021</v>
      </c>
      <c r="L1386" t="s">
        <v>1367</v>
      </c>
      <c r="M1386" t="s">
        <v>273</v>
      </c>
      <c r="N1386" t="s">
        <v>4389</v>
      </c>
      <c r="O1386" t="s">
        <v>1388</v>
      </c>
      <c r="P1386" t="s">
        <v>4266</v>
      </c>
      <c r="Q1386">
        <f t="shared" si="34"/>
        <v>309030</v>
      </c>
      <c r="R1386" t="s">
        <v>4403</v>
      </c>
      <c r="S1386" t="s">
        <v>4404</v>
      </c>
      <c r="T1386" t="s">
        <v>4405</v>
      </c>
      <c r="U1386" s="75">
        <v>309030</v>
      </c>
      <c r="V1386">
        <v>1.89</v>
      </c>
      <c r="W1386">
        <v>584066.69999999995</v>
      </c>
      <c r="AH1386" s="16"/>
      <c r="AI1386" t="s">
        <v>1375</v>
      </c>
    </row>
    <row r="1387" spans="1:35" x14ac:dyDescent="0.25">
      <c r="A1387" t="s">
        <v>5172</v>
      </c>
      <c r="B1387" s="1">
        <v>14</v>
      </c>
      <c r="C1387" t="s">
        <v>4340</v>
      </c>
      <c r="D1387">
        <v>14635305</v>
      </c>
      <c r="E1387" t="s">
        <v>5171</v>
      </c>
      <c r="F1387" t="s">
        <v>1363</v>
      </c>
      <c r="G1387" t="s">
        <v>1391</v>
      </c>
      <c r="H1387" s="3" t="s">
        <v>5143</v>
      </c>
      <c r="I1387">
        <v>2021</v>
      </c>
      <c r="J1387" s="15" t="s">
        <v>4140</v>
      </c>
      <c r="K1387">
        <v>2021</v>
      </c>
      <c r="L1387" t="s">
        <v>1367</v>
      </c>
      <c r="M1387" t="s">
        <v>273</v>
      </c>
      <c r="N1387" t="s">
        <v>4389</v>
      </c>
      <c r="O1387" t="s">
        <v>1388</v>
      </c>
      <c r="P1387" t="s">
        <v>4266</v>
      </c>
      <c r="Q1387">
        <f t="shared" si="34"/>
        <v>309030</v>
      </c>
      <c r="R1387" t="s">
        <v>1871</v>
      </c>
      <c r="S1387" t="s">
        <v>1872</v>
      </c>
      <c r="T1387" t="s">
        <v>4351</v>
      </c>
      <c r="U1387" s="75">
        <v>309030</v>
      </c>
      <c r="V1387">
        <v>1.89</v>
      </c>
      <c r="W1387">
        <v>584066.69999999995</v>
      </c>
      <c r="AH1387" s="16"/>
      <c r="AI1387" t="s">
        <v>1375</v>
      </c>
    </row>
    <row r="1388" spans="1:35" x14ac:dyDescent="0.25">
      <c r="A1388" t="s">
        <v>5173</v>
      </c>
      <c r="B1388" s="1">
        <v>14</v>
      </c>
      <c r="C1388" t="s">
        <v>4340</v>
      </c>
      <c r="D1388">
        <v>17304016</v>
      </c>
      <c r="E1388" t="s">
        <v>4359</v>
      </c>
      <c r="F1388" t="s">
        <v>1363</v>
      </c>
      <c r="G1388" t="s">
        <v>1391</v>
      </c>
      <c r="H1388" s="3" t="s">
        <v>5139</v>
      </c>
      <c r="I1388">
        <v>2022</v>
      </c>
      <c r="J1388" s="15" t="s">
        <v>5133</v>
      </c>
      <c r="K1388">
        <v>2022</v>
      </c>
      <c r="L1388" t="s">
        <v>1367</v>
      </c>
      <c r="M1388" t="s">
        <v>273</v>
      </c>
      <c r="N1388" t="s">
        <v>4408</v>
      </c>
      <c r="O1388" t="s">
        <v>1370</v>
      </c>
      <c r="P1388" t="s">
        <v>4266</v>
      </c>
      <c r="Q1388">
        <f t="shared" si="34"/>
        <v>8760</v>
      </c>
      <c r="R1388" t="s">
        <v>1871</v>
      </c>
      <c r="S1388" t="s">
        <v>1872</v>
      </c>
      <c r="T1388" t="s">
        <v>5096</v>
      </c>
      <c r="U1388" s="75">
        <v>8760</v>
      </c>
      <c r="V1388">
        <v>1.89</v>
      </c>
      <c r="W1388">
        <v>16556.400000000001</v>
      </c>
      <c r="AH1388" s="16"/>
      <c r="AI1388" t="s">
        <v>1375</v>
      </c>
    </row>
    <row r="1389" spans="1:35" x14ac:dyDescent="0.25">
      <c r="A1389" t="s">
        <v>5174</v>
      </c>
      <c r="B1389" s="1">
        <v>14</v>
      </c>
      <c r="C1389" t="s">
        <v>4340</v>
      </c>
      <c r="D1389">
        <v>18640109</v>
      </c>
      <c r="E1389" t="s">
        <v>4341</v>
      </c>
      <c r="F1389" t="s">
        <v>1363</v>
      </c>
      <c r="G1389" t="s">
        <v>1391</v>
      </c>
      <c r="H1389" s="3" t="s">
        <v>1835</v>
      </c>
      <c r="I1389">
        <v>2022</v>
      </c>
      <c r="J1389" s="15" t="s">
        <v>1836</v>
      </c>
      <c r="K1389">
        <v>2022</v>
      </c>
      <c r="L1389" t="s">
        <v>1367</v>
      </c>
      <c r="M1389" t="s">
        <v>273</v>
      </c>
      <c r="N1389" t="s">
        <v>4343</v>
      </c>
      <c r="O1389" t="s">
        <v>1370</v>
      </c>
      <c r="P1389" t="s">
        <v>4266</v>
      </c>
      <c r="Q1389">
        <f t="shared" si="34"/>
        <v>24930</v>
      </c>
      <c r="R1389" t="s">
        <v>1871</v>
      </c>
      <c r="S1389" t="s">
        <v>1872</v>
      </c>
      <c r="T1389" t="s">
        <v>5175</v>
      </c>
      <c r="U1389" s="75">
        <v>24930</v>
      </c>
      <c r="V1389">
        <v>1.89</v>
      </c>
      <c r="W1389">
        <v>47117.7</v>
      </c>
      <c r="AH1389" s="16"/>
      <c r="AI1389" t="s">
        <v>1375</v>
      </c>
    </row>
    <row r="1390" spans="1:35" x14ac:dyDescent="0.25">
      <c r="A1390" t="s">
        <v>5176</v>
      </c>
      <c r="B1390" s="1">
        <v>14</v>
      </c>
      <c r="C1390" t="s">
        <v>290</v>
      </c>
      <c r="D1390">
        <v>18594360</v>
      </c>
      <c r="E1390" t="s">
        <v>4870</v>
      </c>
      <c r="F1390" t="s">
        <v>1363</v>
      </c>
      <c r="G1390" t="s">
        <v>1391</v>
      </c>
      <c r="H1390" s="3" t="s">
        <v>3251</v>
      </c>
      <c r="I1390">
        <v>2022</v>
      </c>
      <c r="J1390" s="15" t="s">
        <v>4155</v>
      </c>
      <c r="K1390">
        <v>2022</v>
      </c>
      <c r="L1390" t="s">
        <v>1367</v>
      </c>
      <c r="M1390" t="s">
        <v>273</v>
      </c>
      <c r="N1390" t="s">
        <v>4408</v>
      </c>
      <c r="O1390" t="s">
        <v>1370</v>
      </c>
      <c r="P1390" t="s">
        <v>4266</v>
      </c>
      <c r="Q1390">
        <f t="shared" si="34"/>
        <v>10650</v>
      </c>
      <c r="R1390" t="s">
        <v>1871</v>
      </c>
      <c r="S1390" t="s">
        <v>1872</v>
      </c>
      <c r="T1390" t="s">
        <v>5177</v>
      </c>
      <c r="U1390" s="75">
        <v>10650</v>
      </c>
      <c r="V1390">
        <v>1.89</v>
      </c>
      <c r="W1390">
        <v>20128.5</v>
      </c>
      <c r="AH1390" s="16"/>
      <c r="AI1390" t="s">
        <v>1375</v>
      </c>
    </row>
    <row r="1391" spans="1:35" x14ac:dyDescent="0.25">
      <c r="A1391" t="s">
        <v>5178</v>
      </c>
      <c r="B1391" s="1">
        <v>14</v>
      </c>
      <c r="C1391" t="s">
        <v>4340</v>
      </c>
      <c r="D1391">
        <v>18720994</v>
      </c>
      <c r="E1391" t="s">
        <v>5179</v>
      </c>
      <c r="F1391" t="s">
        <v>1363</v>
      </c>
      <c r="G1391" t="s">
        <v>1391</v>
      </c>
      <c r="H1391" s="3" t="s">
        <v>2702</v>
      </c>
      <c r="I1391">
        <v>2022</v>
      </c>
      <c r="J1391" s="15" t="s">
        <v>5180</v>
      </c>
      <c r="K1391">
        <v>2022</v>
      </c>
      <c r="L1391" t="s">
        <v>1367</v>
      </c>
      <c r="M1391" t="s">
        <v>273</v>
      </c>
      <c r="N1391" t="s">
        <v>4408</v>
      </c>
      <c r="O1391" t="s">
        <v>1370</v>
      </c>
      <c r="P1391" t="s">
        <v>4266</v>
      </c>
      <c r="Q1391">
        <f t="shared" si="34"/>
        <v>34980</v>
      </c>
      <c r="R1391" t="s">
        <v>1871</v>
      </c>
      <c r="S1391" t="s">
        <v>1872</v>
      </c>
      <c r="T1391" t="s">
        <v>5181</v>
      </c>
      <c r="U1391" s="75">
        <v>34980</v>
      </c>
      <c r="V1391">
        <v>1.89</v>
      </c>
      <c r="W1391">
        <v>66112.2</v>
      </c>
      <c r="AH1391" s="16"/>
      <c r="AI1391" t="s">
        <v>1375</v>
      </c>
    </row>
    <row r="1392" spans="1:35" x14ac:dyDescent="0.25">
      <c r="A1392" t="s">
        <v>5182</v>
      </c>
      <c r="B1392" s="1">
        <v>14</v>
      </c>
      <c r="C1392" t="s">
        <v>4340</v>
      </c>
      <c r="D1392">
        <v>18661394</v>
      </c>
      <c r="E1392" t="s">
        <v>5183</v>
      </c>
      <c r="F1392" t="s">
        <v>1363</v>
      </c>
      <c r="G1392" t="s">
        <v>1391</v>
      </c>
      <c r="H1392" s="3" t="s">
        <v>5184</v>
      </c>
      <c r="I1392">
        <v>2022</v>
      </c>
      <c r="J1392" s="15" t="s">
        <v>4152</v>
      </c>
      <c r="K1392">
        <v>2022</v>
      </c>
      <c r="L1392" t="s">
        <v>1367</v>
      </c>
      <c r="M1392" t="s">
        <v>273</v>
      </c>
      <c r="N1392" t="s">
        <v>4343</v>
      </c>
      <c r="O1392" t="s">
        <v>1370</v>
      </c>
      <c r="P1392" t="s">
        <v>4266</v>
      </c>
      <c r="Q1392">
        <f t="shared" si="34"/>
        <v>47000</v>
      </c>
      <c r="R1392" t="s">
        <v>1871</v>
      </c>
      <c r="S1392" t="s">
        <v>1872</v>
      </c>
      <c r="T1392" t="s">
        <v>4351</v>
      </c>
      <c r="U1392" s="75">
        <v>47000</v>
      </c>
      <c r="V1392">
        <v>1.89</v>
      </c>
      <c r="W1392">
        <v>88830</v>
      </c>
      <c r="AH1392" s="16"/>
      <c r="AI1392" t="s">
        <v>1375</v>
      </c>
    </row>
    <row r="1393" spans="1:35" x14ac:dyDescent="0.25">
      <c r="A1393" t="s">
        <v>5185</v>
      </c>
      <c r="B1393" s="1">
        <v>14</v>
      </c>
      <c r="C1393" t="s">
        <v>4340</v>
      </c>
      <c r="D1393">
        <v>18613187</v>
      </c>
      <c r="E1393" t="s">
        <v>5186</v>
      </c>
      <c r="F1393" t="s">
        <v>1363</v>
      </c>
      <c r="G1393" t="s">
        <v>1391</v>
      </c>
      <c r="H1393" s="3" t="s">
        <v>4155</v>
      </c>
      <c r="I1393">
        <v>2022</v>
      </c>
      <c r="J1393" s="15" t="s">
        <v>4160</v>
      </c>
      <c r="K1393">
        <v>2022</v>
      </c>
      <c r="L1393" t="s">
        <v>1367</v>
      </c>
      <c r="M1393" t="s">
        <v>273</v>
      </c>
      <c r="N1393" t="s">
        <v>4389</v>
      </c>
      <c r="O1393" t="s">
        <v>1370</v>
      </c>
      <c r="P1393" t="s">
        <v>4266</v>
      </c>
      <c r="Q1393">
        <f t="shared" si="34"/>
        <v>47580</v>
      </c>
      <c r="R1393" t="s">
        <v>1871</v>
      </c>
      <c r="S1393" t="s">
        <v>1872</v>
      </c>
      <c r="T1393" t="s">
        <v>5175</v>
      </c>
      <c r="U1393" s="75">
        <v>47580</v>
      </c>
      <c r="V1393">
        <v>1.89</v>
      </c>
      <c r="W1393">
        <v>89926.2</v>
      </c>
      <c r="AH1393" s="16"/>
      <c r="AI1393" t="s">
        <v>1375</v>
      </c>
    </row>
    <row r="1394" spans="1:35" x14ac:dyDescent="0.25">
      <c r="A1394" t="s">
        <v>5187</v>
      </c>
      <c r="B1394" s="1">
        <v>14</v>
      </c>
      <c r="C1394" t="s">
        <v>4340</v>
      </c>
      <c r="D1394">
        <v>17070716</v>
      </c>
      <c r="E1394" t="s">
        <v>5188</v>
      </c>
      <c r="F1394" t="s">
        <v>1363</v>
      </c>
      <c r="G1394" t="s">
        <v>1364</v>
      </c>
      <c r="H1394" s="3" t="s">
        <v>2167</v>
      </c>
      <c r="I1394">
        <v>2022</v>
      </c>
      <c r="J1394" s="15" t="s">
        <v>2161</v>
      </c>
      <c r="K1394">
        <v>2022</v>
      </c>
      <c r="L1394" t="s">
        <v>1367</v>
      </c>
      <c r="M1394" t="s">
        <v>273</v>
      </c>
      <c r="N1394" t="s">
        <v>4408</v>
      </c>
      <c r="O1394" t="s">
        <v>1370</v>
      </c>
      <c r="P1394" t="s">
        <v>4266</v>
      </c>
      <c r="Q1394">
        <f t="shared" si="34"/>
        <v>31000</v>
      </c>
      <c r="R1394" t="s">
        <v>1871</v>
      </c>
      <c r="S1394" t="s">
        <v>1872</v>
      </c>
      <c r="T1394" t="s">
        <v>5096</v>
      </c>
      <c r="U1394" s="75">
        <v>31000</v>
      </c>
      <c r="V1394">
        <v>1.89</v>
      </c>
      <c r="W1394">
        <v>58590</v>
      </c>
      <c r="AH1394" s="16"/>
      <c r="AI1394" t="s">
        <v>1375</v>
      </c>
    </row>
    <row r="1395" spans="1:35" x14ac:dyDescent="0.25">
      <c r="A1395" t="s">
        <v>5189</v>
      </c>
      <c r="B1395" s="1">
        <v>14</v>
      </c>
      <c r="C1395" t="s">
        <v>290</v>
      </c>
      <c r="D1395">
        <v>18646255</v>
      </c>
      <c r="E1395" t="s">
        <v>5190</v>
      </c>
      <c r="F1395" t="s">
        <v>1363</v>
      </c>
      <c r="G1395" t="s">
        <v>1391</v>
      </c>
      <c r="H1395" s="3" t="s">
        <v>1835</v>
      </c>
      <c r="I1395">
        <v>2022</v>
      </c>
      <c r="J1395" s="15" t="s">
        <v>1836</v>
      </c>
      <c r="K1395">
        <v>2022</v>
      </c>
      <c r="L1395" t="s">
        <v>1367</v>
      </c>
      <c r="M1395" t="s">
        <v>273</v>
      </c>
      <c r="N1395" t="s">
        <v>4389</v>
      </c>
      <c r="O1395" t="s">
        <v>1370</v>
      </c>
      <c r="P1395" t="s">
        <v>4266</v>
      </c>
      <c r="Q1395">
        <f t="shared" si="34"/>
        <v>47610</v>
      </c>
      <c r="R1395" t="s">
        <v>1871</v>
      </c>
      <c r="S1395" t="s">
        <v>1872</v>
      </c>
      <c r="T1395" t="s">
        <v>4360</v>
      </c>
      <c r="U1395" s="75">
        <v>47610</v>
      </c>
      <c r="V1395">
        <v>1.89</v>
      </c>
      <c r="W1395">
        <v>89982.9</v>
      </c>
      <c r="AH1395" s="16"/>
      <c r="AI1395" t="s">
        <v>1375</v>
      </c>
    </row>
    <row r="1396" spans="1:35" x14ac:dyDescent="0.25">
      <c r="A1396" t="s">
        <v>5191</v>
      </c>
      <c r="B1396" s="1">
        <v>14</v>
      </c>
      <c r="C1396" t="s">
        <v>4340</v>
      </c>
      <c r="D1396">
        <v>18553931</v>
      </c>
      <c r="E1396" t="s">
        <v>5192</v>
      </c>
      <c r="F1396" t="s">
        <v>1363</v>
      </c>
      <c r="G1396" t="s">
        <v>1391</v>
      </c>
      <c r="H1396" s="3" t="s">
        <v>5193</v>
      </c>
      <c r="I1396">
        <v>2022</v>
      </c>
      <c r="J1396" s="15" t="s">
        <v>3256</v>
      </c>
      <c r="K1396">
        <v>2022</v>
      </c>
      <c r="L1396" t="s">
        <v>1367</v>
      </c>
      <c r="M1396" t="s">
        <v>273</v>
      </c>
      <c r="N1396" t="s">
        <v>4408</v>
      </c>
      <c r="O1396" t="s">
        <v>1370</v>
      </c>
      <c r="P1396" t="s">
        <v>4266</v>
      </c>
      <c r="Q1396">
        <f t="shared" si="34"/>
        <v>23130</v>
      </c>
      <c r="R1396" t="s">
        <v>1871</v>
      </c>
      <c r="S1396" t="s">
        <v>1872</v>
      </c>
      <c r="T1396" t="s">
        <v>4405</v>
      </c>
      <c r="U1396" s="75">
        <v>23130</v>
      </c>
      <c r="V1396">
        <v>1.89</v>
      </c>
      <c r="W1396">
        <v>43715.7</v>
      </c>
      <c r="AH1396" s="16"/>
      <c r="AI1396" t="s">
        <v>1375</v>
      </c>
    </row>
    <row r="1397" spans="1:35" x14ac:dyDescent="0.25">
      <c r="A1397" t="s">
        <v>5194</v>
      </c>
      <c r="B1397" s="1">
        <v>14</v>
      </c>
      <c r="C1397" t="s">
        <v>290</v>
      </c>
      <c r="D1397">
        <v>18646956</v>
      </c>
      <c r="E1397" t="s">
        <v>5195</v>
      </c>
      <c r="F1397" t="s">
        <v>1363</v>
      </c>
      <c r="G1397" t="s">
        <v>1391</v>
      </c>
      <c r="H1397" s="3" t="s">
        <v>1835</v>
      </c>
      <c r="I1397">
        <v>2022</v>
      </c>
      <c r="J1397" s="15" t="s">
        <v>1836</v>
      </c>
      <c r="K1397">
        <v>2022</v>
      </c>
      <c r="L1397" t="s">
        <v>1367</v>
      </c>
      <c r="M1397" t="s">
        <v>273</v>
      </c>
      <c r="N1397" t="s">
        <v>4389</v>
      </c>
      <c r="O1397" t="s">
        <v>1370</v>
      </c>
      <c r="P1397" t="s">
        <v>4266</v>
      </c>
      <c r="Q1397">
        <f t="shared" si="34"/>
        <v>5930</v>
      </c>
      <c r="R1397" t="s">
        <v>1871</v>
      </c>
      <c r="S1397" t="s">
        <v>1872</v>
      </c>
      <c r="T1397" t="s">
        <v>4360</v>
      </c>
      <c r="U1397" s="75">
        <v>5930</v>
      </c>
      <c r="V1397">
        <v>1.89</v>
      </c>
      <c r="W1397">
        <v>11207.7</v>
      </c>
      <c r="AH1397" s="16"/>
      <c r="AI1397" t="s">
        <v>1375</v>
      </c>
    </row>
    <row r="1398" spans="1:35" x14ac:dyDescent="0.25">
      <c r="A1398" t="s">
        <v>5196</v>
      </c>
      <c r="B1398" s="1">
        <v>14</v>
      </c>
      <c r="C1398" t="s">
        <v>290</v>
      </c>
      <c r="D1398">
        <v>18646077</v>
      </c>
      <c r="E1398" t="s">
        <v>5197</v>
      </c>
      <c r="F1398" t="s">
        <v>1363</v>
      </c>
      <c r="G1398" t="s">
        <v>1391</v>
      </c>
      <c r="H1398" s="3" t="s">
        <v>1835</v>
      </c>
      <c r="I1398">
        <v>2022</v>
      </c>
      <c r="J1398" s="15" t="s">
        <v>1836</v>
      </c>
      <c r="K1398">
        <v>2022</v>
      </c>
      <c r="L1398" t="s">
        <v>1367</v>
      </c>
      <c r="M1398" t="s">
        <v>273</v>
      </c>
      <c r="N1398" t="s">
        <v>4389</v>
      </c>
      <c r="O1398" t="s">
        <v>1370</v>
      </c>
      <c r="P1398" t="s">
        <v>4266</v>
      </c>
      <c r="Q1398">
        <f t="shared" si="34"/>
        <v>47610</v>
      </c>
      <c r="R1398" t="s">
        <v>1871</v>
      </c>
      <c r="S1398" t="s">
        <v>1872</v>
      </c>
      <c r="T1398" t="s">
        <v>4360</v>
      </c>
      <c r="U1398" s="75">
        <v>47610</v>
      </c>
      <c r="V1398">
        <v>1.89</v>
      </c>
      <c r="W1398">
        <v>89982.9</v>
      </c>
      <c r="AH1398" s="16"/>
      <c r="AI1398" t="s">
        <v>1375</v>
      </c>
    </row>
    <row r="1399" spans="1:35" x14ac:dyDescent="0.25">
      <c r="A1399" t="s">
        <v>5198</v>
      </c>
      <c r="B1399" s="1">
        <v>14</v>
      </c>
      <c r="C1399" t="s">
        <v>4340</v>
      </c>
      <c r="D1399">
        <v>18684548</v>
      </c>
      <c r="E1399" t="s">
        <v>5199</v>
      </c>
      <c r="F1399" t="s">
        <v>1363</v>
      </c>
      <c r="G1399" t="s">
        <v>1391</v>
      </c>
      <c r="H1399" s="3" t="s">
        <v>1509</v>
      </c>
      <c r="I1399">
        <v>2022</v>
      </c>
      <c r="J1399" s="15" t="s">
        <v>1510</v>
      </c>
      <c r="K1399">
        <v>2022</v>
      </c>
      <c r="L1399" t="s">
        <v>1367</v>
      </c>
      <c r="M1399" t="s">
        <v>273</v>
      </c>
      <c r="N1399" t="s">
        <v>4408</v>
      </c>
      <c r="O1399" t="s">
        <v>1370</v>
      </c>
      <c r="P1399" t="s">
        <v>4266</v>
      </c>
      <c r="Q1399">
        <f t="shared" si="34"/>
        <v>500</v>
      </c>
      <c r="R1399" t="s">
        <v>1871</v>
      </c>
      <c r="S1399" t="s">
        <v>1872</v>
      </c>
      <c r="T1399" t="s">
        <v>4351</v>
      </c>
      <c r="U1399" s="75">
        <v>500</v>
      </c>
      <c r="V1399">
        <v>1.89</v>
      </c>
      <c r="W1399">
        <v>945</v>
      </c>
      <c r="AH1399" s="16"/>
      <c r="AI1399" t="s">
        <v>1375</v>
      </c>
    </row>
    <row r="1400" spans="1:35" x14ac:dyDescent="0.25">
      <c r="A1400" t="s">
        <v>5200</v>
      </c>
      <c r="B1400" s="1">
        <v>14</v>
      </c>
      <c r="C1400" t="s">
        <v>290</v>
      </c>
      <c r="D1400">
        <v>18646158</v>
      </c>
      <c r="E1400" t="s">
        <v>5201</v>
      </c>
      <c r="F1400" t="s">
        <v>1363</v>
      </c>
      <c r="G1400" t="s">
        <v>1391</v>
      </c>
      <c r="H1400" s="3" t="s">
        <v>1835</v>
      </c>
      <c r="I1400">
        <v>2022</v>
      </c>
      <c r="J1400" s="15" t="s">
        <v>1836</v>
      </c>
      <c r="K1400">
        <v>2022</v>
      </c>
      <c r="L1400" t="s">
        <v>1367</v>
      </c>
      <c r="M1400" t="s">
        <v>273</v>
      </c>
      <c r="N1400" t="s">
        <v>4389</v>
      </c>
      <c r="O1400" t="s">
        <v>1370</v>
      </c>
      <c r="P1400" t="s">
        <v>4266</v>
      </c>
      <c r="Q1400">
        <f t="shared" si="34"/>
        <v>47610</v>
      </c>
      <c r="R1400" t="s">
        <v>1871</v>
      </c>
      <c r="S1400" t="s">
        <v>1872</v>
      </c>
      <c r="T1400" t="s">
        <v>4360</v>
      </c>
      <c r="U1400" s="75">
        <v>47610</v>
      </c>
      <c r="V1400">
        <v>1.89</v>
      </c>
      <c r="W1400">
        <v>89982.9</v>
      </c>
      <c r="AH1400" s="16"/>
      <c r="AI1400" t="s">
        <v>1375</v>
      </c>
    </row>
    <row r="1401" spans="1:35" x14ac:dyDescent="0.25">
      <c r="A1401" t="s">
        <v>5202</v>
      </c>
      <c r="B1401" s="1">
        <v>14</v>
      </c>
      <c r="C1401" t="s">
        <v>290</v>
      </c>
      <c r="D1401">
        <v>17054931</v>
      </c>
      <c r="E1401" t="s">
        <v>4548</v>
      </c>
      <c r="F1401" t="s">
        <v>1363</v>
      </c>
      <c r="G1401" t="s">
        <v>1391</v>
      </c>
      <c r="H1401" s="3" t="s">
        <v>1775</v>
      </c>
      <c r="I1401">
        <v>2022</v>
      </c>
      <c r="J1401" s="15" t="s">
        <v>1776</v>
      </c>
      <c r="K1401">
        <v>2022</v>
      </c>
      <c r="L1401" t="s">
        <v>1367</v>
      </c>
      <c r="M1401" t="s">
        <v>273</v>
      </c>
      <c r="N1401" t="s">
        <v>4343</v>
      </c>
      <c r="O1401" t="s">
        <v>1370</v>
      </c>
      <c r="P1401" t="s">
        <v>4266</v>
      </c>
      <c r="Q1401">
        <f t="shared" si="34"/>
        <v>1410</v>
      </c>
      <c r="R1401" t="s">
        <v>1871</v>
      </c>
      <c r="S1401" t="s">
        <v>1872</v>
      </c>
      <c r="T1401" t="s">
        <v>4360</v>
      </c>
      <c r="U1401" s="75">
        <v>1410</v>
      </c>
      <c r="V1401">
        <v>1.89</v>
      </c>
      <c r="W1401">
        <v>2664.9</v>
      </c>
      <c r="AH1401" s="16"/>
      <c r="AI1401" t="s">
        <v>1375</v>
      </c>
    </row>
    <row r="1402" spans="1:35" x14ac:dyDescent="0.25">
      <c r="A1402" t="s">
        <v>5203</v>
      </c>
      <c r="B1402" s="1">
        <v>14</v>
      </c>
      <c r="C1402" t="s">
        <v>4340</v>
      </c>
      <c r="D1402">
        <v>17055105</v>
      </c>
      <c r="E1402" t="s">
        <v>5204</v>
      </c>
      <c r="F1402" t="s">
        <v>1363</v>
      </c>
      <c r="G1402" t="s">
        <v>1391</v>
      </c>
      <c r="H1402" s="3" t="s">
        <v>5205</v>
      </c>
      <c r="I1402">
        <v>2022</v>
      </c>
      <c r="J1402" s="15" t="s">
        <v>1775</v>
      </c>
      <c r="K1402">
        <v>2022</v>
      </c>
      <c r="L1402" t="s">
        <v>1367</v>
      </c>
      <c r="M1402" t="s">
        <v>273</v>
      </c>
      <c r="N1402" t="s">
        <v>4408</v>
      </c>
      <c r="O1402" t="s">
        <v>1370</v>
      </c>
      <c r="P1402" t="s">
        <v>4266</v>
      </c>
      <c r="Q1402">
        <f t="shared" si="34"/>
        <v>47600</v>
      </c>
      <c r="R1402" t="s">
        <v>1871</v>
      </c>
      <c r="S1402" t="s">
        <v>1872</v>
      </c>
      <c r="T1402" t="s">
        <v>4344</v>
      </c>
      <c r="U1402" s="75">
        <v>47600</v>
      </c>
      <c r="V1402">
        <v>1.89</v>
      </c>
      <c r="W1402">
        <v>89964</v>
      </c>
      <c r="AH1402" s="16"/>
      <c r="AI1402" t="s">
        <v>1375</v>
      </c>
    </row>
    <row r="1403" spans="1:35" x14ac:dyDescent="0.25">
      <c r="A1403" t="s">
        <v>5206</v>
      </c>
      <c r="B1403" s="1">
        <v>14</v>
      </c>
      <c r="C1403" t="s">
        <v>290</v>
      </c>
      <c r="D1403">
        <v>17051290</v>
      </c>
      <c r="E1403" t="s">
        <v>5207</v>
      </c>
      <c r="F1403" t="s">
        <v>1363</v>
      </c>
      <c r="G1403" t="s">
        <v>1391</v>
      </c>
      <c r="H1403" s="3" t="s">
        <v>5205</v>
      </c>
      <c r="I1403">
        <v>2022</v>
      </c>
      <c r="J1403" s="15" t="s">
        <v>4149</v>
      </c>
      <c r="K1403">
        <v>2022</v>
      </c>
      <c r="L1403" t="s">
        <v>1367</v>
      </c>
      <c r="M1403" t="s">
        <v>273</v>
      </c>
      <c r="N1403" t="s">
        <v>4343</v>
      </c>
      <c r="O1403" t="s">
        <v>1370</v>
      </c>
      <c r="P1403" t="s">
        <v>4266</v>
      </c>
      <c r="Q1403">
        <f t="shared" si="34"/>
        <v>47600</v>
      </c>
      <c r="R1403" t="s">
        <v>1871</v>
      </c>
      <c r="S1403" t="s">
        <v>1872</v>
      </c>
      <c r="T1403" t="s">
        <v>4360</v>
      </c>
      <c r="U1403" s="75">
        <v>47600</v>
      </c>
      <c r="V1403">
        <v>1.89</v>
      </c>
      <c r="W1403">
        <v>89964</v>
      </c>
      <c r="AH1403" s="16"/>
      <c r="AI1403" t="s">
        <v>1375</v>
      </c>
    </row>
    <row r="1404" spans="1:35" x14ac:dyDescent="0.25">
      <c r="A1404" t="s">
        <v>5208</v>
      </c>
      <c r="B1404" s="1">
        <v>14</v>
      </c>
      <c r="C1404" t="s">
        <v>290</v>
      </c>
      <c r="D1404">
        <v>17051428</v>
      </c>
      <c r="E1404" t="s">
        <v>5209</v>
      </c>
      <c r="F1404" t="s">
        <v>1363</v>
      </c>
      <c r="G1404" t="s">
        <v>1391</v>
      </c>
      <c r="H1404" s="3" t="s">
        <v>5205</v>
      </c>
      <c r="I1404">
        <v>2022</v>
      </c>
      <c r="J1404" s="15" t="s">
        <v>4149</v>
      </c>
      <c r="K1404">
        <v>2022</v>
      </c>
      <c r="L1404" t="s">
        <v>1367</v>
      </c>
      <c r="M1404" t="s">
        <v>273</v>
      </c>
      <c r="N1404" t="s">
        <v>4343</v>
      </c>
      <c r="O1404" t="s">
        <v>1370</v>
      </c>
      <c r="P1404" t="s">
        <v>4266</v>
      </c>
      <c r="Q1404">
        <f t="shared" si="34"/>
        <v>47600</v>
      </c>
      <c r="R1404" t="s">
        <v>1871</v>
      </c>
      <c r="S1404" t="s">
        <v>1872</v>
      </c>
      <c r="T1404" t="s">
        <v>4360</v>
      </c>
      <c r="U1404" s="75">
        <v>47600</v>
      </c>
      <c r="V1404">
        <v>1.89</v>
      </c>
      <c r="W1404">
        <v>89964</v>
      </c>
      <c r="AH1404" s="16"/>
      <c r="AI1404" t="s">
        <v>1375</v>
      </c>
    </row>
    <row r="1405" spans="1:35" x14ac:dyDescent="0.25">
      <c r="A1405" t="s">
        <v>5210</v>
      </c>
      <c r="B1405" s="1">
        <v>14</v>
      </c>
      <c r="C1405" t="s">
        <v>290</v>
      </c>
      <c r="D1405">
        <v>17051509</v>
      </c>
      <c r="E1405" t="s">
        <v>5211</v>
      </c>
      <c r="F1405" t="s">
        <v>1363</v>
      </c>
      <c r="G1405" t="s">
        <v>1391</v>
      </c>
      <c r="H1405" s="3" t="s">
        <v>5205</v>
      </c>
      <c r="I1405">
        <v>2022</v>
      </c>
      <c r="J1405" s="15" t="s">
        <v>4149</v>
      </c>
      <c r="K1405">
        <v>2022</v>
      </c>
      <c r="L1405" t="s">
        <v>1367</v>
      </c>
      <c r="M1405" t="s">
        <v>273</v>
      </c>
      <c r="N1405" t="s">
        <v>4343</v>
      </c>
      <c r="O1405" t="s">
        <v>1370</v>
      </c>
      <c r="P1405" t="s">
        <v>4266</v>
      </c>
      <c r="Q1405">
        <f t="shared" si="34"/>
        <v>42270</v>
      </c>
      <c r="R1405" t="s">
        <v>1871</v>
      </c>
      <c r="S1405" t="s">
        <v>1872</v>
      </c>
      <c r="T1405" t="s">
        <v>4360</v>
      </c>
      <c r="U1405" s="75">
        <v>42270</v>
      </c>
      <c r="V1405">
        <v>1.89</v>
      </c>
      <c r="W1405">
        <v>79890.3</v>
      </c>
      <c r="AH1405" s="16"/>
      <c r="AI1405" t="s">
        <v>1375</v>
      </c>
    </row>
    <row r="1406" spans="1:35" x14ac:dyDescent="0.25">
      <c r="A1406" t="s">
        <v>5212</v>
      </c>
      <c r="B1406" s="1">
        <v>14</v>
      </c>
      <c r="C1406" t="s">
        <v>4340</v>
      </c>
      <c r="D1406">
        <v>18539084</v>
      </c>
      <c r="E1406" t="s">
        <v>5213</v>
      </c>
      <c r="F1406" t="s">
        <v>1363</v>
      </c>
      <c r="G1406" t="s">
        <v>1391</v>
      </c>
      <c r="H1406" s="3" t="s">
        <v>4004</v>
      </c>
      <c r="I1406">
        <v>2022</v>
      </c>
      <c r="J1406" s="15" t="s">
        <v>3256</v>
      </c>
      <c r="K1406">
        <v>2022</v>
      </c>
      <c r="L1406" t="s">
        <v>1367</v>
      </c>
      <c r="M1406" t="s">
        <v>273</v>
      </c>
      <c r="N1406" t="s">
        <v>4408</v>
      </c>
      <c r="O1406" t="s">
        <v>1370</v>
      </c>
      <c r="P1406" t="s">
        <v>4266</v>
      </c>
      <c r="Q1406">
        <f t="shared" si="34"/>
        <v>47600</v>
      </c>
      <c r="R1406" t="s">
        <v>1871</v>
      </c>
      <c r="S1406" t="s">
        <v>1872</v>
      </c>
      <c r="T1406" t="s">
        <v>5052</v>
      </c>
      <c r="U1406" s="75">
        <v>47600</v>
      </c>
      <c r="V1406">
        <v>1.89</v>
      </c>
      <c r="W1406">
        <v>89964</v>
      </c>
      <c r="AH1406" s="16"/>
      <c r="AI1406" t="s">
        <v>1375</v>
      </c>
    </row>
    <row r="1407" spans="1:35" x14ac:dyDescent="0.25">
      <c r="A1407" t="s">
        <v>5214</v>
      </c>
      <c r="B1407" s="1">
        <v>14</v>
      </c>
      <c r="C1407" t="s">
        <v>4340</v>
      </c>
      <c r="D1407">
        <v>18539165</v>
      </c>
      <c r="E1407" t="s">
        <v>5215</v>
      </c>
      <c r="F1407" t="s">
        <v>1363</v>
      </c>
      <c r="G1407" t="s">
        <v>1391</v>
      </c>
      <c r="H1407" s="3" t="s">
        <v>4004</v>
      </c>
      <c r="I1407">
        <v>2022</v>
      </c>
      <c r="J1407" s="15" t="s">
        <v>3256</v>
      </c>
      <c r="K1407">
        <v>2022</v>
      </c>
      <c r="L1407" t="s">
        <v>1367</v>
      </c>
      <c r="M1407" t="s">
        <v>273</v>
      </c>
      <c r="N1407" t="s">
        <v>4408</v>
      </c>
      <c r="O1407" t="s">
        <v>1370</v>
      </c>
      <c r="P1407" t="s">
        <v>4266</v>
      </c>
      <c r="Q1407">
        <f t="shared" si="34"/>
        <v>41700</v>
      </c>
      <c r="R1407" t="s">
        <v>1871</v>
      </c>
      <c r="S1407" t="s">
        <v>1872</v>
      </c>
      <c r="T1407" t="s">
        <v>5052</v>
      </c>
      <c r="U1407" s="75">
        <v>41700</v>
      </c>
      <c r="V1407">
        <v>1.89</v>
      </c>
      <c r="W1407">
        <v>78813</v>
      </c>
      <c r="AH1407" s="16"/>
      <c r="AI1407" t="s">
        <v>1375</v>
      </c>
    </row>
    <row r="1408" spans="1:35" x14ac:dyDescent="0.25">
      <c r="A1408" t="s">
        <v>5216</v>
      </c>
      <c r="B1408" s="1">
        <v>14</v>
      </c>
      <c r="C1408" t="s">
        <v>4340</v>
      </c>
      <c r="D1408">
        <v>17049830</v>
      </c>
      <c r="E1408" t="s">
        <v>4359</v>
      </c>
      <c r="F1408" t="s">
        <v>1363</v>
      </c>
      <c r="G1408" t="s">
        <v>1391</v>
      </c>
      <c r="H1408" s="3" t="s">
        <v>5205</v>
      </c>
      <c r="I1408">
        <v>2022</v>
      </c>
      <c r="J1408" s="15" t="s">
        <v>1775</v>
      </c>
      <c r="K1408">
        <v>2022</v>
      </c>
      <c r="L1408" t="s">
        <v>1367</v>
      </c>
      <c r="M1408" t="s">
        <v>273</v>
      </c>
      <c r="N1408" t="s">
        <v>4343</v>
      </c>
      <c r="O1408" t="s">
        <v>1370</v>
      </c>
      <c r="P1408" t="s">
        <v>4266</v>
      </c>
      <c r="Q1408">
        <f t="shared" si="34"/>
        <v>2000</v>
      </c>
      <c r="R1408" t="s">
        <v>1871</v>
      </c>
      <c r="S1408" t="s">
        <v>1872</v>
      </c>
      <c r="T1408" t="s">
        <v>5217</v>
      </c>
      <c r="U1408" s="75">
        <v>2000</v>
      </c>
      <c r="V1408">
        <v>1.89</v>
      </c>
      <c r="W1408">
        <v>3780</v>
      </c>
      <c r="AH1408" s="16"/>
      <c r="AI1408" t="s">
        <v>1375</v>
      </c>
    </row>
    <row r="1409" spans="1:35" x14ac:dyDescent="0.25">
      <c r="A1409" t="s">
        <v>5218</v>
      </c>
      <c r="B1409" s="1">
        <v>14</v>
      </c>
      <c r="C1409" t="s">
        <v>4340</v>
      </c>
      <c r="D1409">
        <v>17037298</v>
      </c>
      <c r="E1409" t="s">
        <v>5219</v>
      </c>
      <c r="F1409" t="s">
        <v>1363</v>
      </c>
      <c r="G1409" t="s">
        <v>1391</v>
      </c>
      <c r="H1409" s="3" t="s">
        <v>5205</v>
      </c>
      <c r="I1409">
        <v>2022</v>
      </c>
      <c r="J1409" s="15" t="s">
        <v>4149</v>
      </c>
      <c r="K1409">
        <v>2022</v>
      </c>
      <c r="L1409" t="s">
        <v>1367</v>
      </c>
      <c r="M1409" t="s">
        <v>273</v>
      </c>
      <c r="N1409" t="s">
        <v>4343</v>
      </c>
      <c r="O1409" t="s">
        <v>1370</v>
      </c>
      <c r="P1409" t="s">
        <v>4266</v>
      </c>
      <c r="Q1409">
        <f t="shared" si="34"/>
        <v>6000</v>
      </c>
      <c r="R1409" t="s">
        <v>1871</v>
      </c>
      <c r="S1409" t="s">
        <v>1872</v>
      </c>
      <c r="T1409" t="s">
        <v>4344</v>
      </c>
      <c r="U1409" s="75">
        <v>6000</v>
      </c>
      <c r="V1409">
        <v>1.89</v>
      </c>
      <c r="W1409">
        <v>11340</v>
      </c>
      <c r="AH1409" s="16"/>
      <c r="AI1409" t="s">
        <v>1375</v>
      </c>
    </row>
    <row r="1410" spans="1:35" x14ac:dyDescent="0.25">
      <c r="A1410" t="s">
        <v>5220</v>
      </c>
      <c r="B1410" s="1">
        <v>14</v>
      </c>
      <c r="C1410" t="s">
        <v>4340</v>
      </c>
      <c r="D1410">
        <v>17038324</v>
      </c>
      <c r="E1410" t="s">
        <v>4992</v>
      </c>
      <c r="F1410" t="s">
        <v>1363</v>
      </c>
      <c r="G1410" t="s">
        <v>1391</v>
      </c>
      <c r="H1410" s="3" t="s">
        <v>5205</v>
      </c>
      <c r="I1410">
        <v>2022</v>
      </c>
      <c r="J1410" s="15" t="s">
        <v>1775</v>
      </c>
      <c r="K1410">
        <v>2022</v>
      </c>
      <c r="L1410" t="s">
        <v>1367</v>
      </c>
      <c r="M1410" t="s">
        <v>273</v>
      </c>
      <c r="N1410" t="s">
        <v>4408</v>
      </c>
      <c r="O1410" t="s">
        <v>1370</v>
      </c>
      <c r="P1410" t="s">
        <v>4266</v>
      </c>
      <c r="Q1410">
        <f t="shared" ref="Q1410:Q1473" si="35">U1410</f>
        <v>12000</v>
      </c>
      <c r="R1410" t="s">
        <v>1871</v>
      </c>
      <c r="S1410" t="s">
        <v>1872</v>
      </c>
      <c r="T1410" t="s">
        <v>5221</v>
      </c>
      <c r="U1410" s="75">
        <v>12000</v>
      </c>
      <c r="V1410">
        <v>1.89</v>
      </c>
      <c r="W1410">
        <v>22680</v>
      </c>
      <c r="AH1410" s="16"/>
      <c r="AI1410" t="s">
        <v>1375</v>
      </c>
    </row>
    <row r="1411" spans="1:35" x14ac:dyDescent="0.25">
      <c r="A1411" t="s">
        <v>5222</v>
      </c>
      <c r="B1411" s="1">
        <v>14</v>
      </c>
      <c r="C1411" t="s">
        <v>4340</v>
      </c>
      <c r="D1411">
        <v>18575234</v>
      </c>
      <c r="E1411" t="s">
        <v>5223</v>
      </c>
      <c r="F1411" t="s">
        <v>1363</v>
      </c>
      <c r="G1411" t="s">
        <v>1391</v>
      </c>
      <c r="H1411" s="3" t="s">
        <v>3256</v>
      </c>
      <c r="I1411">
        <v>2022</v>
      </c>
      <c r="J1411" s="15" t="s">
        <v>3257</v>
      </c>
      <c r="K1411">
        <v>2022</v>
      </c>
      <c r="L1411" t="s">
        <v>1367</v>
      </c>
      <c r="M1411" t="s">
        <v>273</v>
      </c>
      <c r="N1411" t="s">
        <v>4408</v>
      </c>
      <c r="O1411" t="s">
        <v>1370</v>
      </c>
      <c r="P1411" t="s">
        <v>4266</v>
      </c>
      <c r="Q1411">
        <f t="shared" si="35"/>
        <v>1360</v>
      </c>
      <c r="R1411" t="s">
        <v>1871</v>
      </c>
      <c r="S1411" t="s">
        <v>1872</v>
      </c>
      <c r="T1411" t="s">
        <v>4351</v>
      </c>
      <c r="U1411" s="75">
        <v>1360</v>
      </c>
      <c r="V1411">
        <v>1.89</v>
      </c>
      <c r="W1411">
        <v>2570.4</v>
      </c>
      <c r="AH1411" s="16"/>
      <c r="AI1411" t="s">
        <v>1375</v>
      </c>
    </row>
    <row r="1412" spans="1:35" x14ac:dyDescent="0.25">
      <c r="A1412" t="s">
        <v>5224</v>
      </c>
      <c r="B1412" s="1">
        <v>14</v>
      </c>
      <c r="C1412" t="s">
        <v>290</v>
      </c>
      <c r="D1412">
        <v>18593380</v>
      </c>
      <c r="E1412" t="s">
        <v>4359</v>
      </c>
      <c r="F1412" t="s">
        <v>1363</v>
      </c>
      <c r="G1412" t="s">
        <v>1391</v>
      </c>
      <c r="H1412" s="3" t="s">
        <v>3257</v>
      </c>
      <c r="I1412">
        <v>2022</v>
      </c>
      <c r="J1412" s="15" t="s">
        <v>2189</v>
      </c>
      <c r="K1412">
        <v>2022</v>
      </c>
      <c r="L1412" t="s">
        <v>1367</v>
      </c>
      <c r="M1412" t="s">
        <v>273</v>
      </c>
      <c r="N1412" t="s">
        <v>4343</v>
      </c>
      <c r="O1412" t="s">
        <v>1370</v>
      </c>
      <c r="P1412" t="s">
        <v>4266</v>
      </c>
      <c r="Q1412">
        <f t="shared" si="35"/>
        <v>27000</v>
      </c>
      <c r="R1412" t="s">
        <v>1871</v>
      </c>
      <c r="S1412" t="s">
        <v>1872</v>
      </c>
      <c r="T1412" t="s">
        <v>4596</v>
      </c>
      <c r="U1412" s="75">
        <v>27000</v>
      </c>
      <c r="V1412">
        <v>1.89</v>
      </c>
      <c r="W1412">
        <v>51030</v>
      </c>
      <c r="AH1412" s="16"/>
      <c r="AI1412" t="s">
        <v>1375</v>
      </c>
    </row>
    <row r="1413" spans="1:35" x14ac:dyDescent="0.25">
      <c r="A1413" t="s">
        <v>5225</v>
      </c>
      <c r="B1413" s="1">
        <v>14</v>
      </c>
      <c r="C1413" t="s">
        <v>290</v>
      </c>
      <c r="D1413">
        <v>17071569</v>
      </c>
      <c r="E1413" t="s">
        <v>4870</v>
      </c>
      <c r="F1413" t="s">
        <v>1363</v>
      </c>
      <c r="G1413" t="s">
        <v>1391</v>
      </c>
      <c r="H1413" s="3" t="s">
        <v>1775</v>
      </c>
      <c r="I1413">
        <v>2022</v>
      </c>
      <c r="J1413" s="15" t="s">
        <v>5055</v>
      </c>
      <c r="K1413">
        <v>2022</v>
      </c>
      <c r="L1413" t="s">
        <v>1367</v>
      </c>
      <c r="M1413" t="s">
        <v>273</v>
      </c>
      <c r="N1413" t="s">
        <v>4343</v>
      </c>
      <c r="O1413" t="s">
        <v>1370</v>
      </c>
      <c r="P1413" t="s">
        <v>4266</v>
      </c>
      <c r="Q1413">
        <f t="shared" si="35"/>
        <v>12500</v>
      </c>
      <c r="R1413" t="s">
        <v>1871</v>
      </c>
      <c r="S1413" t="s">
        <v>1872</v>
      </c>
      <c r="T1413" t="s">
        <v>5105</v>
      </c>
      <c r="U1413" s="75">
        <v>12500</v>
      </c>
      <c r="V1413">
        <v>1.89</v>
      </c>
      <c r="W1413">
        <v>23625</v>
      </c>
      <c r="AH1413" s="16"/>
      <c r="AI1413" t="s">
        <v>1375</v>
      </c>
    </row>
    <row r="1414" spans="1:35" x14ac:dyDescent="0.25">
      <c r="A1414" t="s">
        <v>5226</v>
      </c>
      <c r="B1414" s="1">
        <v>14</v>
      </c>
      <c r="C1414" t="s">
        <v>290</v>
      </c>
      <c r="D1414">
        <v>17069548</v>
      </c>
      <c r="E1414" t="s">
        <v>4341</v>
      </c>
      <c r="F1414" t="s">
        <v>1363</v>
      </c>
      <c r="G1414" t="s">
        <v>1391</v>
      </c>
      <c r="H1414" s="3" t="s">
        <v>1775</v>
      </c>
      <c r="I1414">
        <v>2022</v>
      </c>
      <c r="J1414" s="15" t="s">
        <v>1776</v>
      </c>
      <c r="K1414">
        <v>2022</v>
      </c>
      <c r="L1414" t="s">
        <v>1367</v>
      </c>
      <c r="M1414" t="s">
        <v>273</v>
      </c>
      <c r="N1414" t="s">
        <v>4343</v>
      </c>
      <c r="O1414" t="s">
        <v>1370</v>
      </c>
      <c r="P1414" t="s">
        <v>4266</v>
      </c>
      <c r="Q1414">
        <f t="shared" si="35"/>
        <v>2000</v>
      </c>
      <c r="R1414" t="s">
        <v>1871</v>
      </c>
      <c r="S1414" t="s">
        <v>1872</v>
      </c>
      <c r="T1414" t="s">
        <v>5105</v>
      </c>
      <c r="U1414" s="75">
        <v>2000</v>
      </c>
      <c r="V1414">
        <v>1.89</v>
      </c>
      <c r="W1414">
        <v>3780</v>
      </c>
      <c r="AH1414" s="16"/>
      <c r="AI1414" t="s">
        <v>1375</v>
      </c>
    </row>
    <row r="1415" spans="1:35" x14ac:dyDescent="0.25">
      <c r="A1415" t="s">
        <v>5227</v>
      </c>
      <c r="B1415" s="1">
        <v>14</v>
      </c>
      <c r="C1415" t="s">
        <v>290</v>
      </c>
      <c r="D1415">
        <v>17067952</v>
      </c>
      <c r="E1415" t="s">
        <v>5228</v>
      </c>
      <c r="F1415" t="s">
        <v>1363</v>
      </c>
      <c r="G1415" t="s">
        <v>1391</v>
      </c>
      <c r="H1415" s="3" t="s">
        <v>1775</v>
      </c>
      <c r="I1415">
        <v>2022</v>
      </c>
      <c r="J1415" s="15" t="s">
        <v>5055</v>
      </c>
      <c r="K1415">
        <v>2022</v>
      </c>
      <c r="L1415" t="s">
        <v>1367</v>
      </c>
      <c r="M1415" t="s">
        <v>273</v>
      </c>
      <c r="N1415" t="s">
        <v>4343</v>
      </c>
      <c r="O1415" t="s">
        <v>1370</v>
      </c>
      <c r="P1415" t="s">
        <v>4266</v>
      </c>
      <c r="Q1415">
        <f t="shared" si="35"/>
        <v>3733</v>
      </c>
      <c r="R1415" t="s">
        <v>1871</v>
      </c>
      <c r="S1415" t="s">
        <v>1872</v>
      </c>
      <c r="T1415" t="s">
        <v>4360</v>
      </c>
      <c r="U1415" s="75">
        <v>3733</v>
      </c>
      <c r="V1415">
        <v>1.89</v>
      </c>
      <c r="W1415">
        <v>7055.37</v>
      </c>
      <c r="AH1415" s="16"/>
      <c r="AI1415" t="s">
        <v>1375</v>
      </c>
    </row>
    <row r="1416" spans="1:35" x14ac:dyDescent="0.25">
      <c r="A1416" t="s">
        <v>5229</v>
      </c>
      <c r="B1416" s="1">
        <v>14</v>
      </c>
      <c r="C1416" t="s">
        <v>4340</v>
      </c>
      <c r="D1416">
        <v>16978307</v>
      </c>
      <c r="E1416" t="s">
        <v>5230</v>
      </c>
      <c r="F1416" t="s">
        <v>1363</v>
      </c>
      <c r="G1416" t="s">
        <v>1391</v>
      </c>
      <c r="H1416" s="3" t="s">
        <v>1500</v>
      </c>
      <c r="I1416">
        <v>2022</v>
      </c>
      <c r="J1416" s="15" t="s">
        <v>1501</v>
      </c>
      <c r="K1416">
        <v>2022</v>
      </c>
      <c r="L1416" t="s">
        <v>1367</v>
      </c>
      <c r="M1416" t="s">
        <v>273</v>
      </c>
      <c r="N1416" t="s">
        <v>4408</v>
      </c>
      <c r="O1416" t="s">
        <v>1370</v>
      </c>
      <c r="P1416" t="s">
        <v>4266</v>
      </c>
      <c r="Q1416">
        <f t="shared" si="35"/>
        <v>36000</v>
      </c>
      <c r="R1416" t="s">
        <v>1871</v>
      </c>
      <c r="S1416" t="s">
        <v>1872</v>
      </c>
      <c r="T1416" t="s">
        <v>4351</v>
      </c>
      <c r="U1416" s="75">
        <v>36000</v>
      </c>
      <c r="V1416">
        <v>1.89</v>
      </c>
      <c r="W1416">
        <v>68040</v>
      </c>
      <c r="AH1416" s="16"/>
      <c r="AI1416" t="s">
        <v>1375</v>
      </c>
    </row>
    <row r="1417" spans="1:35" x14ac:dyDescent="0.25">
      <c r="A1417" t="s">
        <v>5231</v>
      </c>
      <c r="B1417" s="1">
        <v>14</v>
      </c>
      <c r="C1417" t="s">
        <v>290</v>
      </c>
      <c r="D1417">
        <v>16476158</v>
      </c>
      <c r="E1417" t="s">
        <v>5232</v>
      </c>
      <c r="F1417" t="s">
        <v>1363</v>
      </c>
      <c r="G1417" t="s">
        <v>1391</v>
      </c>
      <c r="H1417" s="3" t="s">
        <v>1431</v>
      </c>
      <c r="I1417">
        <v>2022</v>
      </c>
      <c r="J1417" s="15" t="s">
        <v>4939</v>
      </c>
      <c r="K1417">
        <v>2022</v>
      </c>
      <c r="L1417" t="s">
        <v>1367</v>
      </c>
      <c r="M1417" t="s">
        <v>273</v>
      </c>
      <c r="N1417" t="s">
        <v>4343</v>
      </c>
      <c r="O1417" t="s">
        <v>1370</v>
      </c>
      <c r="P1417" t="s">
        <v>4266</v>
      </c>
      <c r="Q1417">
        <f t="shared" si="35"/>
        <v>47610</v>
      </c>
      <c r="R1417" t="s">
        <v>1871</v>
      </c>
      <c r="S1417" t="s">
        <v>1872</v>
      </c>
      <c r="T1417" t="s">
        <v>4360</v>
      </c>
      <c r="U1417" s="75">
        <v>47610</v>
      </c>
      <c r="V1417">
        <v>1.89</v>
      </c>
      <c r="W1417">
        <v>89982.9</v>
      </c>
      <c r="AH1417" s="16"/>
      <c r="AI1417" t="s">
        <v>1375</v>
      </c>
    </row>
    <row r="1418" spans="1:35" x14ac:dyDescent="0.25">
      <c r="A1418" t="s">
        <v>5233</v>
      </c>
      <c r="B1418" s="1">
        <v>14</v>
      </c>
      <c r="C1418" t="s">
        <v>290</v>
      </c>
      <c r="D1418">
        <v>16476379</v>
      </c>
      <c r="E1418" t="s">
        <v>5234</v>
      </c>
      <c r="F1418" t="s">
        <v>1363</v>
      </c>
      <c r="G1418" t="s">
        <v>1391</v>
      </c>
      <c r="H1418" s="3" t="s">
        <v>1431</v>
      </c>
      <c r="I1418">
        <v>2022</v>
      </c>
      <c r="J1418" s="15" t="s">
        <v>4939</v>
      </c>
      <c r="K1418">
        <v>2022</v>
      </c>
      <c r="L1418" t="s">
        <v>1367</v>
      </c>
      <c r="M1418" t="s">
        <v>273</v>
      </c>
      <c r="N1418" t="s">
        <v>4343</v>
      </c>
      <c r="O1418" t="s">
        <v>1370</v>
      </c>
      <c r="P1418" t="s">
        <v>4266</v>
      </c>
      <c r="Q1418">
        <f t="shared" si="35"/>
        <v>47610</v>
      </c>
      <c r="R1418" t="s">
        <v>1871</v>
      </c>
      <c r="S1418" t="s">
        <v>1872</v>
      </c>
      <c r="T1418" t="s">
        <v>4360</v>
      </c>
      <c r="U1418" s="75">
        <v>47610</v>
      </c>
      <c r="V1418">
        <v>1.89</v>
      </c>
      <c r="W1418">
        <v>89982.9</v>
      </c>
      <c r="AH1418" s="16"/>
      <c r="AI1418" t="s">
        <v>1375</v>
      </c>
    </row>
    <row r="1419" spans="1:35" x14ac:dyDescent="0.25">
      <c r="A1419" t="s">
        <v>5235</v>
      </c>
      <c r="B1419" s="1">
        <v>14</v>
      </c>
      <c r="C1419" t="s">
        <v>290</v>
      </c>
      <c r="D1419">
        <v>18460038</v>
      </c>
      <c r="E1419" t="s">
        <v>5236</v>
      </c>
      <c r="F1419" t="s">
        <v>1363</v>
      </c>
      <c r="G1419" t="s">
        <v>1391</v>
      </c>
      <c r="H1419" s="3" t="s">
        <v>2708</v>
      </c>
      <c r="I1419">
        <v>2022</v>
      </c>
      <c r="J1419" s="15" t="s">
        <v>2709</v>
      </c>
      <c r="K1419">
        <v>2022</v>
      </c>
      <c r="L1419" t="s">
        <v>1367</v>
      </c>
      <c r="M1419" t="s">
        <v>273</v>
      </c>
      <c r="N1419" t="s">
        <v>4408</v>
      </c>
      <c r="O1419" t="s">
        <v>1388</v>
      </c>
      <c r="P1419" t="s">
        <v>4266</v>
      </c>
      <c r="Q1419">
        <f t="shared" si="35"/>
        <v>24990</v>
      </c>
      <c r="R1419" t="s">
        <v>1871</v>
      </c>
      <c r="S1419" t="s">
        <v>1872</v>
      </c>
      <c r="T1419" t="s">
        <v>4596</v>
      </c>
      <c r="U1419" s="75">
        <v>24990</v>
      </c>
      <c r="V1419">
        <v>1.89</v>
      </c>
      <c r="W1419">
        <v>47231.1</v>
      </c>
      <c r="AH1419" s="16"/>
      <c r="AI1419" t="s">
        <v>1375</v>
      </c>
    </row>
    <row r="1420" spans="1:35" x14ac:dyDescent="0.25">
      <c r="A1420" t="s">
        <v>5237</v>
      </c>
      <c r="B1420" s="1">
        <v>14</v>
      </c>
      <c r="C1420" t="s">
        <v>290</v>
      </c>
      <c r="D1420">
        <v>18456812</v>
      </c>
      <c r="E1420" t="s">
        <v>4359</v>
      </c>
      <c r="F1420" t="s">
        <v>1363</v>
      </c>
      <c r="G1420" t="s">
        <v>1391</v>
      </c>
      <c r="H1420" s="3" t="s">
        <v>2708</v>
      </c>
      <c r="I1420">
        <v>2022</v>
      </c>
      <c r="J1420" s="15" t="s">
        <v>2709</v>
      </c>
      <c r="K1420">
        <v>2022</v>
      </c>
      <c r="L1420" t="s">
        <v>1367</v>
      </c>
      <c r="M1420" t="s">
        <v>273</v>
      </c>
      <c r="N1420" t="s">
        <v>4408</v>
      </c>
      <c r="O1420" t="s">
        <v>1388</v>
      </c>
      <c r="P1420" t="s">
        <v>4266</v>
      </c>
      <c r="Q1420">
        <f t="shared" si="35"/>
        <v>2000</v>
      </c>
      <c r="R1420" t="s">
        <v>1871</v>
      </c>
      <c r="S1420" t="s">
        <v>1872</v>
      </c>
      <c r="T1420" t="s">
        <v>4596</v>
      </c>
      <c r="U1420" s="75">
        <v>2000</v>
      </c>
      <c r="V1420">
        <v>1.89</v>
      </c>
      <c r="W1420">
        <v>3780</v>
      </c>
      <c r="AH1420" s="16"/>
      <c r="AI1420" t="s">
        <v>1375</v>
      </c>
    </row>
    <row r="1421" spans="1:35" x14ac:dyDescent="0.25">
      <c r="A1421" t="s">
        <v>5238</v>
      </c>
      <c r="B1421" s="1">
        <v>14</v>
      </c>
      <c r="C1421" t="s">
        <v>290</v>
      </c>
      <c r="D1421">
        <v>16561910</v>
      </c>
      <c r="E1421" t="s">
        <v>3082</v>
      </c>
      <c r="F1421" t="s">
        <v>1363</v>
      </c>
      <c r="G1421" t="s">
        <v>1364</v>
      </c>
      <c r="H1421" s="3" t="s">
        <v>2126</v>
      </c>
      <c r="I1421">
        <v>2022</v>
      </c>
      <c r="J1421" s="15" t="s">
        <v>2138</v>
      </c>
      <c r="K1421">
        <v>2022</v>
      </c>
      <c r="L1421" t="s">
        <v>1367</v>
      </c>
      <c r="M1421" t="s">
        <v>273</v>
      </c>
      <c r="N1421" t="s">
        <v>4343</v>
      </c>
      <c r="O1421" t="s">
        <v>1370</v>
      </c>
      <c r="P1421" t="s">
        <v>4266</v>
      </c>
      <c r="Q1421">
        <f t="shared" si="35"/>
        <v>11700</v>
      </c>
      <c r="R1421" t="s">
        <v>1871</v>
      </c>
      <c r="S1421" t="s">
        <v>1872</v>
      </c>
      <c r="T1421" t="s">
        <v>4705</v>
      </c>
      <c r="U1421" s="75">
        <v>11700</v>
      </c>
      <c r="V1421">
        <v>1.89</v>
      </c>
      <c r="W1421">
        <v>22113</v>
      </c>
      <c r="AH1421" s="16"/>
      <c r="AI1421" t="s">
        <v>1375</v>
      </c>
    </row>
    <row r="1422" spans="1:35" x14ac:dyDescent="0.25">
      <c r="A1422" t="s">
        <v>5239</v>
      </c>
      <c r="B1422" s="1">
        <v>14</v>
      </c>
      <c r="C1422" t="s">
        <v>4340</v>
      </c>
      <c r="D1422">
        <v>18514243</v>
      </c>
      <c r="E1422" t="s">
        <v>5240</v>
      </c>
      <c r="F1422" t="s">
        <v>1363</v>
      </c>
      <c r="G1422" t="s">
        <v>1391</v>
      </c>
      <c r="H1422" s="3" t="s">
        <v>4733</v>
      </c>
      <c r="I1422">
        <v>2022</v>
      </c>
      <c r="J1422" s="15" t="s">
        <v>4004</v>
      </c>
      <c r="K1422">
        <v>2022</v>
      </c>
      <c r="L1422" t="s">
        <v>1367</v>
      </c>
      <c r="M1422" t="s">
        <v>273</v>
      </c>
      <c r="N1422" t="s">
        <v>4408</v>
      </c>
      <c r="O1422" t="s">
        <v>1388</v>
      </c>
      <c r="P1422" t="s">
        <v>4266</v>
      </c>
      <c r="Q1422">
        <f t="shared" si="35"/>
        <v>47619</v>
      </c>
      <c r="R1422" t="s">
        <v>1871</v>
      </c>
      <c r="S1422" t="s">
        <v>1872</v>
      </c>
      <c r="T1422" t="s">
        <v>5241</v>
      </c>
      <c r="U1422" s="75">
        <v>47619</v>
      </c>
      <c r="V1422">
        <v>1.89</v>
      </c>
      <c r="W1422">
        <v>89999.91</v>
      </c>
      <c r="AH1422" s="16"/>
      <c r="AI1422" t="s">
        <v>1375</v>
      </c>
    </row>
    <row r="1423" spans="1:35" x14ac:dyDescent="0.25">
      <c r="A1423" t="s">
        <v>5242</v>
      </c>
      <c r="B1423" s="1">
        <v>14</v>
      </c>
      <c r="C1423" t="s">
        <v>290</v>
      </c>
      <c r="D1423">
        <v>18447856</v>
      </c>
      <c r="E1423" t="s">
        <v>5029</v>
      </c>
      <c r="F1423" t="s">
        <v>1363</v>
      </c>
      <c r="G1423" t="s">
        <v>1391</v>
      </c>
      <c r="H1423" s="3" t="s">
        <v>1780</v>
      </c>
      <c r="I1423">
        <v>2022</v>
      </c>
      <c r="J1423" s="15" t="s">
        <v>2709</v>
      </c>
      <c r="K1423">
        <v>2022</v>
      </c>
      <c r="L1423" t="s">
        <v>1367</v>
      </c>
      <c r="M1423" t="s">
        <v>273</v>
      </c>
      <c r="N1423" t="s">
        <v>4343</v>
      </c>
      <c r="O1423" t="s">
        <v>1388</v>
      </c>
      <c r="P1423" t="s">
        <v>4266</v>
      </c>
      <c r="Q1423">
        <f t="shared" si="35"/>
        <v>47610</v>
      </c>
      <c r="R1423" t="s">
        <v>1871</v>
      </c>
      <c r="S1423" t="s">
        <v>1872</v>
      </c>
      <c r="T1423" t="s">
        <v>4360</v>
      </c>
      <c r="U1423" s="75">
        <v>47610</v>
      </c>
      <c r="V1423">
        <v>1.89</v>
      </c>
      <c r="W1423">
        <v>89982.9</v>
      </c>
      <c r="AH1423" s="16"/>
      <c r="AI1423" t="s">
        <v>1375</v>
      </c>
    </row>
    <row r="1424" spans="1:35" x14ac:dyDescent="0.25">
      <c r="A1424" t="s">
        <v>5243</v>
      </c>
      <c r="B1424" s="1">
        <v>14</v>
      </c>
      <c r="C1424" t="s">
        <v>290</v>
      </c>
      <c r="D1424">
        <v>16546717</v>
      </c>
      <c r="E1424" t="s">
        <v>5244</v>
      </c>
      <c r="F1424" t="s">
        <v>1363</v>
      </c>
      <c r="G1424" t="s">
        <v>1391</v>
      </c>
      <c r="H1424" s="3" t="s">
        <v>5245</v>
      </c>
      <c r="I1424">
        <v>2022</v>
      </c>
      <c r="J1424" s="15" t="s">
        <v>5032</v>
      </c>
      <c r="K1424">
        <v>2022</v>
      </c>
      <c r="L1424" t="s">
        <v>1367</v>
      </c>
      <c r="M1424" t="s">
        <v>273</v>
      </c>
      <c r="N1424" t="s">
        <v>4389</v>
      </c>
      <c r="O1424" t="s">
        <v>1370</v>
      </c>
      <c r="P1424" t="s">
        <v>4266</v>
      </c>
      <c r="Q1424">
        <f t="shared" si="35"/>
        <v>47000</v>
      </c>
      <c r="R1424" t="s">
        <v>1871</v>
      </c>
      <c r="S1424" t="s">
        <v>1872</v>
      </c>
      <c r="T1424" t="s">
        <v>5039</v>
      </c>
      <c r="U1424" s="75">
        <v>47000</v>
      </c>
      <c r="V1424">
        <v>1.89</v>
      </c>
      <c r="W1424">
        <v>88830</v>
      </c>
      <c r="AH1424" s="16"/>
      <c r="AI1424" t="s">
        <v>1375</v>
      </c>
    </row>
    <row r="1425" spans="1:35" x14ac:dyDescent="0.25">
      <c r="A1425" t="s">
        <v>5246</v>
      </c>
      <c r="B1425" s="1">
        <v>14</v>
      </c>
      <c r="C1425" t="s">
        <v>290</v>
      </c>
      <c r="D1425">
        <v>16917944</v>
      </c>
      <c r="E1425" t="s">
        <v>5247</v>
      </c>
      <c r="F1425" t="s">
        <v>1363</v>
      </c>
      <c r="G1425" t="s">
        <v>1391</v>
      </c>
      <c r="H1425" s="3" t="s">
        <v>5248</v>
      </c>
      <c r="I1425">
        <v>2022</v>
      </c>
      <c r="J1425" s="15" t="s">
        <v>5249</v>
      </c>
      <c r="K1425">
        <v>2022</v>
      </c>
      <c r="L1425" t="s">
        <v>1367</v>
      </c>
      <c r="M1425" t="s">
        <v>273</v>
      </c>
      <c r="N1425" t="s">
        <v>4408</v>
      </c>
      <c r="O1425" t="s">
        <v>1370</v>
      </c>
      <c r="P1425" t="s">
        <v>4266</v>
      </c>
      <c r="Q1425">
        <f t="shared" si="35"/>
        <v>47200</v>
      </c>
      <c r="R1425" t="s">
        <v>1871</v>
      </c>
      <c r="S1425" t="s">
        <v>1872</v>
      </c>
      <c r="T1425" t="s">
        <v>4360</v>
      </c>
      <c r="U1425" s="75">
        <v>47200</v>
      </c>
      <c r="V1425">
        <v>1.89</v>
      </c>
      <c r="W1425">
        <v>89208</v>
      </c>
      <c r="AH1425" s="16"/>
      <c r="AI1425" t="s">
        <v>1375</v>
      </c>
    </row>
    <row r="1426" spans="1:35" x14ac:dyDescent="0.25">
      <c r="A1426" t="s">
        <v>5250</v>
      </c>
      <c r="B1426" s="1">
        <v>14</v>
      </c>
      <c r="C1426" t="s">
        <v>4340</v>
      </c>
      <c r="D1426">
        <v>17350956</v>
      </c>
      <c r="E1426" t="s">
        <v>4359</v>
      </c>
      <c r="F1426" t="s">
        <v>1363</v>
      </c>
      <c r="G1426" t="s">
        <v>1391</v>
      </c>
      <c r="H1426" s="3" t="s">
        <v>2183</v>
      </c>
      <c r="I1426">
        <v>2022</v>
      </c>
      <c r="J1426" s="15" t="s">
        <v>1504</v>
      </c>
      <c r="K1426">
        <v>2022</v>
      </c>
      <c r="L1426" t="s">
        <v>1367</v>
      </c>
      <c r="M1426" t="s">
        <v>273</v>
      </c>
      <c r="N1426" t="s">
        <v>4408</v>
      </c>
      <c r="O1426" t="s">
        <v>1370</v>
      </c>
      <c r="P1426" t="s">
        <v>4266</v>
      </c>
      <c r="Q1426">
        <f t="shared" si="35"/>
        <v>14010</v>
      </c>
      <c r="R1426" t="s">
        <v>1871</v>
      </c>
      <c r="S1426" t="s">
        <v>1872</v>
      </c>
      <c r="T1426" t="s">
        <v>5175</v>
      </c>
      <c r="U1426" s="75">
        <v>14010</v>
      </c>
      <c r="V1426">
        <v>1.89</v>
      </c>
      <c r="W1426">
        <v>26478.9</v>
      </c>
      <c r="AH1426" s="16"/>
      <c r="AI1426" t="s">
        <v>1375</v>
      </c>
    </row>
    <row r="1427" spans="1:35" x14ac:dyDescent="0.25">
      <c r="A1427" t="s">
        <v>5251</v>
      </c>
      <c r="B1427" s="1">
        <v>14</v>
      </c>
      <c r="C1427" t="s">
        <v>290</v>
      </c>
      <c r="D1427">
        <v>18514995</v>
      </c>
      <c r="E1427" t="s">
        <v>5252</v>
      </c>
      <c r="F1427" t="s">
        <v>1363</v>
      </c>
      <c r="G1427" t="s">
        <v>1391</v>
      </c>
      <c r="H1427" s="3" t="s">
        <v>4733</v>
      </c>
      <c r="I1427">
        <v>2022</v>
      </c>
      <c r="J1427" s="15" t="s">
        <v>4004</v>
      </c>
      <c r="K1427">
        <v>2022</v>
      </c>
      <c r="L1427" t="s">
        <v>1367</v>
      </c>
      <c r="M1427" t="s">
        <v>273</v>
      </c>
      <c r="N1427" t="s">
        <v>4408</v>
      </c>
      <c r="O1427" t="s">
        <v>1388</v>
      </c>
      <c r="P1427" t="s">
        <v>4266</v>
      </c>
      <c r="Q1427">
        <f t="shared" si="35"/>
        <v>25200</v>
      </c>
      <c r="R1427" t="s">
        <v>1871</v>
      </c>
      <c r="S1427" t="s">
        <v>1872</v>
      </c>
      <c r="T1427" t="s">
        <v>4360</v>
      </c>
      <c r="U1427" s="75">
        <v>25200</v>
      </c>
      <c r="V1427">
        <v>1.89</v>
      </c>
      <c r="W1427">
        <v>47628</v>
      </c>
      <c r="AH1427" s="16"/>
      <c r="AI1427" t="s">
        <v>1375</v>
      </c>
    </row>
    <row r="1428" spans="1:35" x14ac:dyDescent="0.25">
      <c r="A1428" t="s">
        <v>5253</v>
      </c>
      <c r="B1428" s="1">
        <v>14</v>
      </c>
      <c r="C1428" t="s">
        <v>4340</v>
      </c>
      <c r="D1428">
        <v>17384516</v>
      </c>
      <c r="E1428" t="s">
        <v>5254</v>
      </c>
      <c r="F1428" t="s">
        <v>1363</v>
      </c>
      <c r="G1428" t="s">
        <v>1391</v>
      </c>
      <c r="H1428" s="3" t="s">
        <v>3610</v>
      </c>
      <c r="I1428">
        <v>2022</v>
      </c>
      <c r="J1428" s="15" t="s">
        <v>3612</v>
      </c>
      <c r="K1428">
        <v>2022</v>
      </c>
      <c r="L1428" t="s">
        <v>1367</v>
      </c>
      <c r="M1428" t="s">
        <v>273</v>
      </c>
      <c r="N1428" t="s">
        <v>4389</v>
      </c>
      <c r="O1428" t="s">
        <v>1370</v>
      </c>
      <c r="P1428" t="s">
        <v>4266</v>
      </c>
      <c r="Q1428">
        <f t="shared" si="35"/>
        <v>47310</v>
      </c>
      <c r="R1428" t="s">
        <v>1871</v>
      </c>
      <c r="S1428" t="s">
        <v>1872</v>
      </c>
      <c r="T1428" t="s">
        <v>5096</v>
      </c>
      <c r="U1428" s="75">
        <v>47310</v>
      </c>
      <c r="V1428">
        <v>1.89</v>
      </c>
      <c r="W1428">
        <v>89415.9</v>
      </c>
      <c r="AH1428" s="16"/>
      <c r="AI1428" t="s">
        <v>1375</v>
      </c>
    </row>
    <row r="1429" spans="1:35" x14ac:dyDescent="0.25">
      <c r="A1429" t="s">
        <v>5255</v>
      </c>
      <c r="B1429" s="1">
        <v>14</v>
      </c>
      <c r="C1429" t="s">
        <v>4340</v>
      </c>
      <c r="D1429">
        <v>17405408</v>
      </c>
      <c r="E1429" t="s">
        <v>4359</v>
      </c>
      <c r="F1429" t="s">
        <v>1363</v>
      </c>
      <c r="G1429" t="s">
        <v>1391</v>
      </c>
      <c r="H1429" s="3" t="s">
        <v>1505</v>
      </c>
      <c r="I1429">
        <v>2022</v>
      </c>
      <c r="J1429" s="15" t="s">
        <v>4301</v>
      </c>
      <c r="K1429">
        <v>2022</v>
      </c>
      <c r="L1429" t="s">
        <v>1367</v>
      </c>
      <c r="M1429" t="s">
        <v>273</v>
      </c>
      <c r="N1429" t="s">
        <v>4408</v>
      </c>
      <c r="O1429" t="s">
        <v>1370</v>
      </c>
      <c r="P1429" t="s">
        <v>4266</v>
      </c>
      <c r="Q1429">
        <f t="shared" si="35"/>
        <v>26310</v>
      </c>
      <c r="R1429" t="s">
        <v>1871</v>
      </c>
      <c r="S1429" t="s">
        <v>1872</v>
      </c>
      <c r="T1429" t="s">
        <v>5096</v>
      </c>
      <c r="U1429" s="75">
        <v>26310</v>
      </c>
      <c r="V1429">
        <v>1.89</v>
      </c>
      <c r="W1429">
        <v>49725.9</v>
      </c>
      <c r="AH1429" s="16"/>
      <c r="AI1429" t="s">
        <v>1375</v>
      </c>
    </row>
    <row r="1430" spans="1:35" x14ac:dyDescent="0.25">
      <c r="A1430" t="s">
        <v>5256</v>
      </c>
      <c r="B1430" s="1">
        <v>14</v>
      </c>
      <c r="C1430" t="s">
        <v>4340</v>
      </c>
      <c r="D1430">
        <v>17426782</v>
      </c>
      <c r="E1430" t="s">
        <v>5257</v>
      </c>
      <c r="F1430" t="s">
        <v>1363</v>
      </c>
      <c r="G1430" t="s">
        <v>1391</v>
      </c>
      <c r="H1430" s="3" t="s">
        <v>4301</v>
      </c>
      <c r="I1430">
        <v>2022</v>
      </c>
      <c r="J1430" s="15" t="s">
        <v>3270</v>
      </c>
      <c r="K1430">
        <v>2022</v>
      </c>
      <c r="L1430" t="s">
        <v>1367</v>
      </c>
      <c r="M1430" t="s">
        <v>273</v>
      </c>
      <c r="N1430" t="s">
        <v>4389</v>
      </c>
      <c r="O1430" t="s">
        <v>1370</v>
      </c>
      <c r="P1430" t="s">
        <v>4266</v>
      </c>
      <c r="Q1430">
        <f t="shared" si="35"/>
        <v>47580</v>
      </c>
      <c r="R1430" t="s">
        <v>1871</v>
      </c>
      <c r="S1430" t="s">
        <v>1872</v>
      </c>
      <c r="T1430" t="s">
        <v>5096</v>
      </c>
      <c r="U1430" s="75">
        <v>47580</v>
      </c>
      <c r="V1430">
        <v>1.89</v>
      </c>
      <c r="W1430">
        <v>89926.2</v>
      </c>
      <c r="AH1430" s="16"/>
      <c r="AI1430" t="s">
        <v>1375</v>
      </c>
    </row>
    <row r="1431" spans="1:35" x14ac:dyDescent="0.25">
      <c r="A1431" t="s">
        <v>5258</v>
      </c>
      <c r="B1431" s="1">
        <v>14</v>
      </c>
      <c r="C1431" t="s">
        <v>4340</v>
      </c>
      <c r="D1431">
        <v>17366747</v>
      </c>
      <c r="E1431" t="s">
        <v>5259</v>
      </c>
      <c r="F1431" t="s">
        <v>1363</v>
      </c>
      <c r="G1431" t="s">
        <v>1391</v>
      </c>
      <c r="H1431" s="3" t="s">
        <v>3609</v>
      </c>
      <c r="I1431">
        <v>2022</v>
      </c>
      <c r="J1431" s="15" t="s">
        <v>3610</v>
      </c>
      <c r="K1431">
        <v>2022</v>
      </c>
      <c r="L1431" t="s">
        <v>1367</v>
      </c>
      <c r="M1431" t="s">
        <v>273</v>
      </c>
      <c r="N1431" t="s">
        <v>4389</v>
      </c>
      <c r="O1431" t="s">
        <v>1370</v>
      </c>
      <c r="P1431" t="s">
        <v>4266</v>
      </c>
      <c r="Q1431">
        <f t="shared" si="35"/>
        <v>47500</v>
      </c>
      <c r="R1431" t="s">
        <v>1871</v>
      </c>
      <c r="S1431" t="s">
        <v>1872</v>
      </c>
      <c r="T1431" t="s">
        <v>4351</v>
      </c>
      <c r="U1431" s="75">
        <v>47500</v>
      </c>
      <c r="V1431">
        <v>1.89</v>
      </c>
      <c r="W1431">
        <v>89775</v>
      </c>
      <c r="AH1431" s="16"/>
      <c r="AI1431" t="s">
        <v>1375</v>
      </c>
    </row>
    <row r="1432" spans="1:35" x14ac:dyDescent="0.25">
      <c r="A1432" t="s">
        <v>5260</v>
      </c>
      <c r="B1432" s="1">
        <v>14</v>
      </c>
      <c r="C1432" t="s">
        <v>4340</v>
      </c>
      <c r="D1432">
        <v>17435064</v>
      </c>
      <c r="E1432" t="s">
        <v>5261</v>
      </c>
      <c r="F1432" t="s">
        <v>1363</v>
      </c>
      <c r="G1432" t="s">
        <v>1391</v>
      </c>
      <c r="H1432" s="3" t="s">
        <v>4301</v>
      </c>
      <c r="I1432">
        <v>2022</v>
      </c>
      <c r="J1432" s="15" t="s">
        <v>3270</v>
      </c>
      <c r="K1432">
        <v>2022</v>
      </c>
      <c r="L1432" t="s">
        <v>1367</v>
      </c>
      <c r="M1432" t="s">
        <v>273</v>
      </c>
      <c r="N1432" t="s">
        <v>4343</v>
      </c>
      <c r="O1432" t="s">
        <v>1370</v>
      </c>
      <c r="P1432" t="s">
        <v>4266</v>
      </c>
      <c r="Q1432">
        <f t="shared" si="35"/>
        <v>3500</v>
      </c>
      <c r="R1432" t="s">
        <v>1871</v>
      </c>
      <c r="S1432" t="s">
        <v>1872</v>
      </c>
      <c r="T1432" t="s">
        <v>5096</v>
      </c>
      <c r="U1432" s="75">
        <v>3500</v>
      </c>
      <c r="V1432">
        <v>1.89</v>
      </c>
      <c r="W1432">
        <v>6615</v>
      </c>
      <c r="AH1432" s="16"/>
      <c r="AI1432" t="s">
        <v>1375</v>
      </c>
    </row>
    <row r="1433" spans="1:35" x14ac:dyDescent="0.25">
      <c r="A1433" t="s">
        <v>5262</v>
      </c>
      <c r="B1433" s="1">
        <v>14</v>
      </c>
      <c r="C1433" t="s">
        <v>290</v>
      </c>
      <c r="D1433">
        <v>16479556</v>
      </c>
      <c r="E1433" t="s">
        <v>5263</v>
      </c>
      <c r="F1433" t="s">
        <v>1363</v>
      </c>
      <c r="G1433" t="s">
        <v>1391</v>
      </c>
      <c r="H1433" s="3" t="s">
        <v>1431</v>
      </c>
      <c r="I1433">
        <v>2022</v>
      </c>
      <c r="J1433" s="15" t="s">
        <v>4939</v>
      </c>
      <c r="K1433">
        <v>2022</v>
      </c>
      <c r="L1433" t="s">
        <v>1367</v>
      </c>
      <c r="M1433" t="s">
        <v>273</v>
      </c>
      <c r="N1433" t="s">
        <v>4343</v>
      </c>
      <c r="O1433" t="s">
        <v>1370</v>
      </c>
      <c r="P1433" t="s">
        <v>4266</v>
      </c>
      <c r="Q1433">
        <f t="shared" si="35"/>
        <v>42000</v>
      </c>
      <c r="R1433" t="s">
        <v>1871</v>
      </c>
      <c r="S1433" t="s">
        <v>1872</v>
      </c>
      <c r="T1433" t="s">
        <v>5264</v>
      </c>
      <c r="U1433" s="75">
        <v>42000</v>
      </c>
      <c r="V1433">
        <v>1.89</v>
      </c>
      <c r="W1433">
        <v>79380</v>
      </c>
      <c r="AH1433" s="16"/>
      <c r="AI1433" t="s">
        <v>1375</v>
      </c>
    </row>
    <row r="1434" spans="1:35" x14ac:dyDescent="0.25">
      <c r="A1434" t="s">
        <v>5265</v>
      </c>
      <c r="B1434" s="1">
        <v>14</v>
      </c>
      <c r="C1434" t="s">
        <v>4340</v>
      </c>
      <c r="D1434">
        <v>17478383</v>
      </c>
      <c r="E1434" t="s">
        <v>4359</v>
      </c>
      <c r="F1434" t="s">
        <v>1363</v>
      </c>
      <c r="G1434" t="s">
        <v>1391</v>
      </c>
      <c r="H1434" s="3" t="s">
        <v>5266</v>
      </c>
      <c r="I1434">
        <v>2022</v>
      </c>
      <c r="J1434" s="15" t="s">
        <v>4307</v>
      </c>
      <c r="K1434">
        <v>2022</v>
      </c>
      <c r="L1434" t="s">
        <v>1367</v>
      </c>
      <c r="M1434" t="s">
        <v>273</v>
      </c>
      <c r="N1434" t="s">
        <v>4389</v>
      </c>
      <c r="O1434" t="s">
        <v>1370</v>
      </c>
      <c r="P1434" t="s">
        <v>4266</v>
      </c>
      <c r="Q1434">
        <f t="shared" si="35"/>
        <v>47500</v>
      </c>
      <c r="R1434" t="s">
        <v>1871</v>
      </c>
      <c r="S1434" t="s">
        <v>1872</v>
      </c>
      <c r="T1434" t="s">
        <v>5096</v>
      </c>
      <c r="U1434" s="75">
        <v>47500</v>
      </c>
      <c r="V1434">
        <v>1.89</v>
      </c>
      <c r="W1434">
        <v>89775</v>
      </c>
      <c r="AH1434" s="16"/>
      <c r="AI1434" t="s">
        <v>1375</v>
      </c>
    </row>
    <row r="1435" spans="1:35" x14ac:dyDescent="0.25">
      <c r="A1435" t="s">
        <v>5267</v>
      </c>
      <c r="B1435" s="1">
        <v>14</v>
      </c>
      <c r="C1435" t="s">
        <v>4340</v>
      </c>
      <c r="D1435">
        <v>17528321</v>
      </c>
      <c r="E1435" t="s">
        <v>5268</v>
      </c>
      <c r="F1435" t="s">
        <v>1363</v>
      </c>
      <c r="G1435" t="s">
        <v>1391</v>
      </c>
      <c r="H1435" s="3" t="s">
        <v>5269</v>
      </c>
      <c r="I1435">
        <v>2022</v>
      </c>
      <c r="J1435" s="15" t="s">
        <v>4169</v>
      </c>
      <c r="K1435">
        <v>2022</v>
      </c>
      <c r="L1435" t="s">
        <v>1367</v>
      </c>
      <c r="M1435" t="s">
        <v>273</v>
      </c>
      <c r="N1435" t="s">
        <v>4389</v>
      </c>
      <c r="O1435" t="s">
        <v>1370</v>
      </c>
      <c r="P1435" t="s">
        <v>4266</v>
      </c>
      <c r="Q1435">
        <f t="shared" si="35"/>
        <v>47500</v>
      </c>
      <c r="R1435" t="s">
        <v>1871</v>
      </c>
      <c r="S1435" t="s">
        <v>1872</v>
      </c>
      <c r="T1435" t="s">
        <v>4351</v>
      </c>
      <c r="U1435" s="75">
        <v>47500</v>
      </c>
      <c r="V1435">
        <v>1.89</v>
      </c>
      <c r="W1435">
        <v>89775</v>
      </c>
      <c r="AH1435" s="16"/>
      <c r="AI1435" t="s">
        <v>1375</v>
      </c>
    </row>
    <row r="1436" spans="1:35" x14ac:dyDescent="0.25">
      <c r="A1436" t="s">
        <v>5270</v>
      </c>
      <c r="B1436" s="1">
        <v>14</v>
      </c>
      <c r="C1436" t="s">
        <v>4340</v>
      </c>
      <c r="D1436">
        <v>17528429</v>
      </c>
      <c r="E1436" t="s">
        <v>5271</v>
      </c>
      <c r="F1436" t="s">
        <v>1363</v>
      </c>
      <c r="G1436" t="s">
        <v>1391</v>
      </c>
      <c r="H1436" s="3" t="s">
        <v>3274</v>
      </c>
      <c r="I1436">
        <v>2022</v>
      </c>
      <c r="J1436" s="15" t="s">
        <v>3275</v>
      </c>
      <c r="K1436">
        <v>2022</v>
      </c>
      <c r="L1436" t="s">
        <v>1367</v>
      </c>
      <c r="M1436" t="s">
        <v>273</v>
      </c>
      <c r="N1436" t="s">
        <v>4389</v>
      </c>
      <c r="O1436" t="s">
        <v>1370</v>
      </c>
      <c r="P1436" t="s">
        <v>4266</v>
      </c>
      <c r="Q1436">
        <f t="shared" si="35"/>
        <v>47500</v>
      </c>
      <c r="R1436" t="s">
        <v>1871</v>
      </c>
      <c r="S1436" t="s">
        <v>1872</v>
      </c>
      <c r="T1436" t="s">
        <v>4351</v>
      </c>
      <c r="U1436" s="75">
        <v>47500</v>
      </c>
      <c r="V1436">
        <v>1.89</v>
      </c>
      <c r="W1436">
        <v>89775</v>
      </c>
      <c r="AH1436" s="16"/>
      <c r="AI1436" t="s">
        <v>1375</v>
      </c>
    </row>
    <row r="1437" spans="1:35" x14ac:dyDescent="0.25">
      <c r="A1437" t="s">
        <v>5272</v>
      </c>
      <c r="B1437" s="1">
        <v>14</v>
      </c>
      <c r="C1437" t="s">
        <v>4340</v>
      </c>
      <c r="D1437">
        <v>17375959</v>
      </c>
      <c r="E1437" t="s">
        <v>4341</v>
      </c>
      <c r="F1437" t="s">
        <v>1363</v>
      </c>
      <c r="G1437" t="s">
        <v>1391</v>
      </c>
      <c r="H1437" s="3" t="s">
        <v>1504</v>
      </c>
      <c r="I1437">
        <v>2022</v>
      </c>
      <c r="J1437" s="15" t="s">
        <v>1505</v>
      </c>
      <c r="K1437">
        <v>2022</v>
      </c>
      <c r="L1437" t="s">
        <v>1367</v>
      </c>
      <c r="M1437" t="s">
        <v>273</v>
      </c>
      <c r="N1437" t="s">
        <v>4343</v>
      </c>
      <c r="O1437" t="s">
        <v>1370</v>
      </c>
      <c r="P1437" t="s">
        <v>4266</v>
      </c>
      <c r="Q1437">
        <f t="shared" si="35"/>
        <v>42240</v>
      </c>
      <c r="R1437" t="s">
        <v>1871</v>
      </c>
      <c r="S1437" t="s">
        <v>1872</v>
      </c>
      <c r="T1437" t="s">
        <v>5096</v>
      </c>
      <c r="U1437" s="75">
        <v>42240</v>
      </c>
      <c r="V1437">
        <v>1.89</v>
      </c>
      <c r="W1437">
        <v>79833.600000000006</v>
      </c>
      <c r="AH1437" s="16"/>
      <c r="AI1437" t="s">
        <v>1375</v>
      </c>
    </row>
    <row r="1438" spans="1:35" x14ac:dyDescent="0.25">
      <c r="A1438" t="s">
        <v>5273</v>
      </c>
      <c r="B1438" s="1">
        <v>14</v>
      </c>
      <c r="C1438" t="s">
        <v>4340</v>
      </c>
      <c r="D1438">
        <v>17459540</v>
      </c>
      <c r="E1438" t="s">
        <v>5274</v>
      </c>
      <c r="F1438" t="s">
        <v>1363</v>
      </c>
      <c r="G1438" t="s">
        <v>1391</v>
      </c>
      <c r="H1438" s="3" t="s">
        <v>5275</v>
      </c>
      <c r="I1438">
        <v>2022</v>
      </c>
      <c r="J1438" s="15" t="s">
        <v>2230</v>
      </c>
      <c r="K1438">
        <v>2022</v>
      </c>
      <c r="L1438" t="s">
        <v>1367</v>
      </c>
      <c r="M1438" t="s">
        <v>273</v>
      </c>
      <c r="N1438" t="s">
        <v>4408</v>
      </c>
      <c r="O1438" t="s">
        <v>1370</v>
      </c>
      <c r="P1438" t="s">
        <v>4266</v>
      </c>
      <c r="Q1438">
        <f t="shared" si="35"/>
        <v>30900</v>
      </c>
      <c r="R1438" t="s">
        <v>1871</v>
      </c>
      <c r="S1438" t="s">
        <v>1872</v>
      </c>
      <c r="T1438" t="s">
        <v>5096</v>
      </c>
      <c r="U1438" s="75">
        <v>30900</v>
      </c>
      <c r="V1438">
        <v>1.89</v>
      </c>
      <c r="W1438">
        <v>58401</v>
      </c>
      <c r="AH1438" s="16"/>
      <c r="AI1438" t="s">
        <v>1375</v>
      </c>
    </row>
    <row r="1439" spans="1:35" x14ac:dyDescent="0.25">
      <c r="A1439" t="s">
        <v>5276</v>
      </c>
      <c r="B1439" s="1">
        <v>14</v>
      </c>
      <c r="C1439" t="s">
        <v>4340</v>
      </c>
      <c r="D1439">
        <v>17551447</v>
      </c>
      <c r="E1439" t="s">
        <v>5277</v>
      </c>
      <c r="F1439" t="s">
        <v>1363</v>
      </c>
      <c r="G1439" t="s">
        <v>1391</v>
      </c>
      <c r="H1439" s="3" t="s">
        <v>3275</v>
      </c>
      <c r="I1439">
        <v>2022</v>
      </c>
      <c r="J1439" s="15" t="s">
        <v>4170</v>
      </c>
      <c r="K1439">
        <v>2022</v>
      </c>
      <c r="L1439" t="s">
        <v>1367</v>
      </c>
      <c r="M1439" t="s">
        <v>273</v>
      </c>
      <c r="N1439" t="s">
        <v>4389</v>
      </c>
      <c r="O1439" t="s">
        <v>1370</v>
      </c>
      <c r="P1439" t="s">
        <v>4266</v>
      </c>
      <c r="Q1439">
        <f t="shared" si="35"/>
        <v>47610</v>
      </c>
      <c r="R1439" t="s">
        <v>1871</v>
      </c>
      <c r="S1439" t="s">
        <v>1872</v>
      </c>
      <c r="T1439" t="s">
        <v>4351</v>
      </c>
      <c r="U1439" s="75">
        <v>47610</v>
      </c>
      <c r="V1439">
        <v>1.89</v>
      </c>
      <c r="W1439">
        <v>89982.9</v>
      </c>
      <c r="AH1439" s="16"/>
      <c r="AI1439" t="s">
        <v>1375</v>
      </c>
    </row>
    <row r="1440" spans="1:35" x14ac:dyDescent="0.25">
      <c r="A1440" t="s">
        <v>5278</v>
      </c>
      <c r="B1440" s="1">
        <v>14</v>
      </c>
      <c r="C1440" t="s">
        <v>4340</v>
      </c>
      <c r="D1440">
        <v>17551498</v>
      </c>
      <c r="E1440" t="s">
        <v>5279</v>
      </c>
      <c r="F1440" t="s">
        <v>1363</v>
      </c>
      <c r="G1440" t="s">
        <v>1391</v>
      </c>
      <c r="H1440" s="3" t="s">
        <v>3275</v>
      </c>
      <c r="I1440">
        <v>2022</v>
      </c>
      <c r="J1440" s="15" t="s">
        <v>4170</v>
      </c>
      <c r="K1440">
        <v>2022</v>
      </c>
      <c r="L1440" t="s">
        <v>1367</v>
      </c>
      <c r="M1440" t="s">
        <v>273</v>
      </c>
      <c r="N1440" t="s">
        <v>4389</v>
      </c>
      <c r="O1440" t="s">
        <v>1370</v>
      </c>
      <c r="P1440" t="s">
        <v>4266</v>
      </c>
      <c r="Q1440">
        <f t="shared" si="35"/>
        <v>47610</v>
      </c>
      <c r="R1440" t="s">
        <v>1871</v>
      </c>
      <c r="S1440" t="s">
        <v>1872</v>
      </c>
      <c r="T1440" t="s">
        <v>4351</v>
      </c>
      <c r="U1440" s="75">
        <v>47610</v>
      </c>
      <c r="V1440">
        <v>1.89</v>
      </c>
      <c r="W1440">
        <v>89982.9</v>
      </c>
      <c r="AH1440" s="16"/>
      <c r="AI1440" t="s">
        <v>1375</v>
      </c>
    </row>
    <row r="1441" spans="1:35" x14ac:dyDescent="0.25">
      <c r="A1441" t="s">
        <v>5280</v>
      </c>
      <c r="B1441" s="1">
        <v>14</v>
      </c>
      <c r="C1441" t="s">
        <v>4340</v>
      </c>
      <c r="D1441">
        <v>17551528</v>
      </c>
      <c r="E1441" t="s">
        <v>5281</v>
      </c>
      <c r="F1441" t="s">
        <v>1363</v>
      </c>
      <c r="G1441" t="s">
        <v>1391</v>
      </c>
      <c r="H1441" s="3" t="s">
        <v>3275</v>
      </c>
      <c r="I1441">
        <v>2022</v>
      </c>
      <c r="J1441" s="15" t="s">
        <v>4170</v>
      </c>
      <c r="K1441">
        <v>2022</v>
      </c>
      <c r="L1441" t="s">
        <v>1367</v>
      </c>
      <c r="M1441" t="s">
        <v>273</v>
      </c>
      <c r="N1441" t="s">
        <v>4389</v>
      </c>
      <c r="O1441" t="s">
        <v>1370</v>
      </c>
      <c r="P1441" t="s">
        <v>4266</v>
      </c>
      <c r="Q1441">
        <f t="shared" si="35"/>
        <v>47610</v>
      </c>
      <c r="R1441" t="s">
        <v>1871</v>
      </c>
      <c r="S1441" t="s">
        <v>1872</v>
      </c>
      <c r="T1441" t="s">
        <v>4351</v>
      </c>
      <c r="U1441" s="75">
        <v>47610</v>
      </c>
      <c r="V1441">
        <v>1.89</v>
      </c>
      <c r="W1441">
        <v>89982.9</v>
      </c>
      <c r="AH1441" s="16"/>
      <c r="AI1441" t="s">
        <v>1375</v>
      </c>
    </row>
    <row r="1442" spans="1:35" x14ac:dyDescent="0.25">
      <c r="A1442" t="s">
        <v>5282</v>
      </c>
      <c r="B1442" s="1">
        <v>14</v>
      </c>
      <c r="C1442" t="s">
        <v>4340</v>
      </c>
      <c r="D1442">
        <v>17551544</v>
      </c>
      <c r="E1442" t="s">
        <v>5283</v>
      </c>
      <c r="F1442" t="s">
        <v>1363</v>
      </c>
      <c r="G1442" t="s">
        <v>1391</v>
      </c>
      <c r="H1442" s="3" t="s">
        <v>3275</v>
      </c>
      <c r="I1442">
        <v>2022</v>
      </c>
      <c r="J1442" s="15" t="s">
        <v>4170</v>
      </c>
      <c r="K1442">
        <v>2022</v>
      </c>
      <c r="L1442" t="s">
        <v>1367</v>
      </c>
      <c r="M1442" t="s">
        <v>273</v>
      </c>
      <c r="N1442" t="s">
        <v>4389</v>
      </c>
      <c r="O1442" t="s">
        <v>1370</v>
      </c>
      <c r="P1442" t="s">
        <v>4266</v>
      </c>
      <c r="Q1442">
        <f t="shared" si="35"/>
        <v>47610</v>
      </c>
      <c r="R1442" t="s">
        <v>1871</v>
      </c>
      <c r="S1442" t="s">
        <v>1872</v>
      </c>
      <c r="T1442" t="s">
        <v>4351</v>
      </c>
      <c r="U1442" s="75">
        <v>47610</v>
      </c>
      <c r="V1442">
        <v>1.89</v>
      </c>
      <c r="W1442">
        <v>89982.9</v>
      </c>
      <c r="AH1442" s="16"/>
      <c r="AI1442" t="s">
        <v>1375</v>
      </c>
    </row>
    <row r="1443" spans="1:35" x14ac:dyDescent="0.25">
      <c r="A1443" t="s">
        <v>5284</v>
      </c>
      <c r="B1443" s="1">
        <v>14</v>
      </c>
      <c r="C1443" t="s">
        <v>4340</v>
      </c>
      <c r="D1443">
        <v>17551560</v>
      </c>
      <c r="E1443" t="s">
        <v>5285</v>
      </c>
      <c r="F1443" t="s">
        <v>1363</v>
      </c>
      <c r="G1443" t="s">
        <v>1391</v>
      </c>
      <c r="H1443" s="3" t="s">
        <v>3275</v>
      </c>
      <c r="I1443">
        <v>2022</v>
      </c>
      <c r="J1443" s="15" t="s">
        <v>4170</v>
      </c>
      <c r="K1443">
        <v>2022</v>
      </c>
      <c r="L1443" t="s">
        <v>1367</v>
      </c>
      <c r="M1443" t="s">
        <v>273</v>
      </c>
      <c r="N1443" t="s">
        <v>4389</v>
      </c>
      <c r="O1443" t="s">
        <v>1370</v>
      </c>
      <c r="P1443" t="s">
        <v>4266</v>
      </c>
      <c r="Q1443">
        <f t="shared" si="35"/>
        <v>4230</v>
      </c>
      <c r="R1443" t="s">
        <v>1871</v>
      </c>
      <c r="S1443" t="s">
        <v>1872</v>
      </c>
      <c r="T1443" t="s">
        <v>4351</v>
      </c>
      <c r="U1443" s="75">
        <v>4230</v>
      </c>
      <c r="V1443">
        <v>1.89</v>
      </c>
      <c r="W1443">
        <v>7994.7</v>
      </c>
      <c r="AH1443" s="16"/>
      <c r="AI1443" t="s">
        <v>1375</v>
      </c>
    </row>
    <row r="1444" spans="1:35" x14ac:dyDescent="0.25">
      <c r="A1444" t="s">
        <v>5286</v>
      </c>
      <c r="B1444" s="1">
        <v>14</v>
      </c>
      <c r="C1444" t="s">
        <v>4340</v>
      </c>
      <c r="D1444">
        <v>17513278</v>
      </c>
      <c r="E1444" t="s">
        <v>5287</v>
      </c>
      <c r="F1444" t="s">
        <v>1363</v>
      </c>
      <c r="G1444" t="s">
        <v>1391</v>
      </c>
      <c r="H1444" s="3" t="s">
        <v>5288</v>
      </c>
      <c r="I1444">
        <v>2022</v>
      </c>
      <c r="J1444" s="15" t="s">
        <v>3274</v>
      </c>
      <c r="K1444">
        <v>2022</v>
      </c>
      <c r="L1444" t="s">
        <v>1367</v>
      </c>
      <c r="M1444" t="s">
        <v>273</v>
      </c>
      <c r="N1444" t="s">
        <v>4389</v>
      </c>
      <c r="O1444" t="s">
        <v>1370</v>
      </c>
      <c r="P1444" t="s">
        <v>4266</v>
      </c>
      <c r="Q1444">
        <f t="shared" si="35"/>
        <v>47500</v>
      </c>
      <c r="R1444" t="s">
        <v>1871</v>
      </c>
      <c r="S1444" t="s">
        <v>1872</v>
      </c>
      <c r="T1444" t="s">
        <v>4351</v>
      </c>
      <c r="U1444" s="75">
        <v>47500</v>
      </c>
      <c r="V1444">
        <v>1.89</v>
      </c>
      <c r="W1444">
        <v>89775</v>
      </c>
      <c r="AH1444" s="16"/>
      <c r="AI1444" t="s">
        <v>1375</v>
      </c>
    </row>
    <row r="1445" spans="1:35" x14ac:dyDescent="0.25">
      <c r="A1445" t="s">
        <v>5289</v>
      </c>
      <c r="B1445" s="1">
        <v>14</v>
      </c>
      <c r="C1445" t="s">
        <v>4340</v>
      </c>
      <c r="D1445">
        <v>17513383</v>
      </c>
      <c r="E1445" t="s">
        <v>5290</v>
      </c>
      <c r="F1445" t="s">
        <v>1363</v>
      </c>
      <c r="G1445" t="s">
        <v>1391</v>
      </c>
      <c r="H1445" s="3" t="s">
        <v>5288</v>
      </c>
      <c r="I1445">
        <v>2022</v>
      </c>
      <c r="J1445" s="15" t="s">
        <v>3274</v>
      </c>
      <c r="K1445">
        <v>2022</v>
      </c>
      <c r="L1445" t="s">
        <v>1367</v>
      </c>
      <c r="M1445" t="s">
        <v>273</v>
      </c>
      <c r="N1445" t="s">
        <v>4389</v>
      </c>
      <c r="O1445" t="s">
        <v>1370</v>
      </c>
      <c r="P1445" t="s">
        <v>4266</v>
      </c>
      <c r="Q1445">
        <f t="shared" si="35"/>
        <v>47500</v>
      </c>
      <c r="R1445" t="s">
        <v>1871</v>
      </c>
      <c r="S1445" t="s">
        <v>1872</v>
      </c>
      <c r="T1445" t="s">
        <v>4351</v>
      </c>
      <c r="U1445" s="75">
        <v>47500</v>
      </c>
      <c r="V1445">
        <v>1.89</v>
      </c>
      <c r="W1445">
        <v>89775</v>
      </c>
      <c r="AH1445" s="16"/>
      <c r="AI1445" t="s">
        <v>1375</v>
      </c>
    </row>
    <row r="1446" spans="1:35" x14ac:dyDescent="0.25">
      <c r="A1446" t="s">
        <v>5291</v>
      </c>
      <c r="B1446" s="1">
        <v>14</v>
      </c>
      <c r="C1446" t="s">
        <v>4340</v>
      </c>
      <c r="D1446">
        <v>17445248</v>
      </c>
      <c r="E1446" t="s">
        <v>5292</v>
      </c>
      <c r="F1446" t="s">
        <v>1363</v>
      </c>
      <c r="G1446" t="s">
        <v>1391</v>
      </c>
      <c r="H1446" s="3" t="s">
        <v>3270</v>
      </c>
      <c r="I1446">
        <v>2022</v>
      </c>
      <c r="J1446" s="15" t="s">
        <v>2229</v>
      </c>
      <c r="K1446">
        <v>2022</v>
      </c>
      <c r="L1446" t="s">
        <v>1367</v>
      </c>
      <c r="M1446" t="s">
        <v>273</v>
      </c>
      <c r="N1446" t="s">
        <v>4389</v>
      </c>
      <c r="O1446" t="s">
        <v>1370</v>
      </c>
      <c r="P1446" t="s">
        <v>4266</v>
      </c>
      <c r="Q1446">
        <f t="shared" si="35"/>
        <v>47500</v>
      </c>
      <c r="R1446" t="s">
        <v>1871</v>
      </c>
      <c r="S1446" t="s">
        <v>1872</v>
      </c>
      <c r="T1446" t="s">
        <v>4351</v>
      </c>
      <c r="U1446" s="75">
        <v>47500</v>
      </c>
      <c r="V1446">
        <v>1.89</v>
      </c>
      <c r="W1446">
        <v>89775</v>
      </c>
      <c r="AH1446" s="16"/>
      <c r="AI1446" t="s">
        <v>1375</v>
      </c>
    </row>
    <row r="1447" spans="1:35" x14ac:dyDescent="0.25">
      <c r="A1447" t="s">
        <v>5293</v>
      </c>
      <c r="B1447" s="1">
        <v>14</v>
      </c>
      <c r="C1447" t="s">
        <v>4340</v>
      </c>
      <c r="D1447">
        <v>17447909</v>
      </c>
      <c r="E1447" t="s">
        <v>5294</v>
      </c>
      <c r="F1447" t="s">
        <v>1363</v>
      </c>
      <c r="G1447" t="s">
        <v>1391</v>
      </c>
      <c r="H1447" s="3" t="s">
        <v>3270</v>
      </c>
      <c r="I1447">
        <v>2022</v>
      </c>
      <c r="J1447" s="15" t="s">
        <v>2229</v>
      </c>
      <c r="K1447">
        <v>2022</v>
      </c>
      <c r="L1447" t="s">
        <v>1367</v>
      </c>
      <c r="M1447" t="s">
        <v>273</v>
      </c>
      <c r="N1447" t="s">
        <v>4389</v>
      </c>
      <c r="O1447" t="s">
        <v>1370</v>
      </c>
      <c r="P1447" t="s">
        <v>4266</v>
      </c>
      <c r="Q1447">
        <f t="shared" si="35"/>
        <v>47500</v>
      </c>
      <c r="R1447" t="s">
        <v>1871</v>
      </c>
      <c r="S1447" t="s">
        <v>1872</v>
      </c>
      <c r="T1447" t="s">
        <v>4351</v>
      </c>
      <c r="U1447" s="75">
        <v>47500</v>
      </c>
      <c r="V1447">
        <v>1.89</v>
      </c>
      <c r="W1447">
        <v>89775</v>
      </c>
      <c r="AH1447" s="16"/>
      <c r="AI1447" t="s">
        <v>1375</v>
      </c>
    </row>
    <row r="1448" spans="1:35" x14ac:dyDescent="0.25">
      <c r="A1448" t="s">
        <v>5295</v>
      </c>
      <c r="B1448" s="1">
        <v>14</v>
      </c>
      <c r="C1448" t="s">
        <v>4340</v>
      </c>
      <c r="D1448">
        <v>17535956</v>
      </c>
      <c r="E1448" t="s">
        <v>4978</v>
      </c>
      <c r="F1448" t="s">
        <v>1363</v>
      </c>
      <c r="G1448" t="s">
        <v>1391</v>
      </c>
      <c r="H1448" s="3" t="s">
        <v>5269</v>
      </c>
      <c r="I1448">
        <v>2022</v>
      </c>
      <c r="J1448" s="15" t="s">
        <v>4169</v>
      </c>
      <c r="K1448">
        <v>2022</v>
      </c>
      <c r="L1448" t="s">
        <v>1367</v>
      </c>
      <c r="M1448" t="s">
        <v>273</v>
      </c>
      <c r="N1448" t="s">
        <v>4389</v>
      </c>
      <c r="O1448" t="s">
        <v>1370</v>
      </c>
      <c r="P1448" t="s">
        <v>4266</v>
      </c>
      <c r="Q1448">
        <f t="shared" si="35"/>
        <v>6000</v>
      </c>
      <c r="R1448" t="s">
        <v>1871</v>
      </c>
      <c r="S1448" t="s">
        <v>1872</v>
      </c>
      <c r="T1448" t="s">
        <v>5134</v>
      </c>
      <c r="U1448" s="75">
        <v>6000</v>
      </c>
      <c r="V1448">
        <v>1.89</v>
      </c>
      <c r="W1448">
        <v>11340</v>
      </c>
      <c r="AH1448" s="16"/>
      <c r="AI1448" t="s">
        <v>1375</v>
      </c>
    </row>
    <row r="1449" spans="1:35" x14ac:dyDescent="0.25">
      <c r="A1449" t="s">
        <v>5296</v>
      </c>
      <c r="B1449" s="1">
        <v>14</v>
      </c>
      <c r="C1449" t="s">
        <v>4340</v>
      </c>
      <c r="D1449">
        <v>17552435</v>
      </c>
      <c r="E1449" t="s">
        <v>5297</v>
      </c>
      <c r="F1449" t="s">
        <v>1363</v>
      </c>
      <c r="G1449" t="s">
        <v>1391</v>
      </c>
      <c r="H1449" s="3" t="s">
        <v>5298</v>
      </c>
      <c r="I1449">
        <v>2022</v>
      </c>
      <c r="J1449" s="15" t="s">
        <v>5299</v>
      </c>
      <c r="K1449">
        <v>2022</v>
      </c>
      <c r="L1449" t="s">
        <v>1367</v>
      </c>
      <c r="M1449" t="s">
        <v>273</v>
      </c>
      <c r="N1449" t="s">
        <v>4389</v>
      </c>
      <c r="O1449" t="s">
        <v>1370</v>
      </c>
      <c r="P1449" t="s">
        <v>4266</v>
      </c>
      <c r="Q1449">
        <f t="shared" si="35"/>
        <v>47580</v>
      </c>
      <c r="R1449" t="s">
        <v>1871</v>
      </c>
      <c r="S1449" t="s">
        <v>1872</v>
      </c>
      <c r="T1449" t="s">
        <v>5096</v>
      </c>
      <c r="U1449" s="75">
        <v>47580</v>
      </c>
      <c r="V1449">
        <v>1.89</v>
      </c>
      <c r="W1449">
        <v>89926.2</v>
      </c>
      <c r="AH1449" s="16"/>
      <c r="AI1449" t="s">
        <v>1375</v>
      </c>
    </row>
    <row r="1450" spans="1:35" x14ac:dyDescent="0.25">
      <c r="A1450" t="s">
        <v>5300</v>
      </c>
      <c r="B1450" s="1">
        <v>14</v>
      </c>
      <c r="C1450" t="s">
        <v>290</v>
      </c>
      <c r="D1450">
        <v>17554616</v>
      </c>
      <c r="E1450" t="s">
        <v>4359</v>
      </c>
      <c r="F1450" t="s">
        <v>1363</v>
      </c>
      <c r="G1450" t="s">
        <v>1391</v>
      </c>
      <c r="H1450" s="3" t="s">
        <v>3275</v>
      </c>
      <c r="I1450">
        <v>2022</v>
      </c>
      <c r="J1450" s="15" t="s">
        <v>5298</v>
      </c>
      <c r="K1450">
        <v>2022</v>
      </c>
      <c r="L1450" t="s">
        <v>1367</v>
      </c>
      <c r="M1450" t="s">
        <v>273</v>
      </c>
      <c r="N1450" t="s">
        <v>4343</v>
      </c>
      <c r="O1450" t="s">
        <v>1370</v>
      </c>
      <c r="P1450" t="s">
        <v>4266</v>
      </c>
      <c r="Q1450">
        <f t="shared" si="35"/>
        <v>7000</v>
      </c>
      <c r="R1450" t="s">
        <v>1871</v>
      </c>
      <c r="S1450" t="s">
        <v>1872</v>
      </c>
      <c r="T1450" t="s">
        <v>5301</v>
      </c>
      <c r="U1450" s="75">
        <v>7000</v>
      </c>
      <c r="V1450">
        <v>1.89</v>
      </c>
      <c r="W1450">
        <v>13230</v>
      </c>
      <c r="AH1450" s="16"/>
      <c r="AI1450" t="s">
        <v>1375</v>
      </c>
    </row>
    <row r="1451" spans="1:35" x14ac:dyDescent="0.25">
      <c r="A1451" t="s">
        <v>5302</v>
      </c>
      <c r="B1451" s="1">
        <v>14</v>
      </c>
      <c r="C1451" t="s">
        <v>4340</v>
      </c>
      <c r="D1451">
        <v>17558735</v>
      </c>
      <c r="E1451" t="s">
        <v>5303</v>
      </c>
      <c r="F1451" t="s">
        <v>1363</v>
      </c>
      <c r="G1451" t="s">
        <v>1391</v>
      </c>
      <c r="H1451" s="3" t="s">
        <v>4169</v>
      </c>
      <c r="I1451">
        <v>2022</v>
      </c>
      <c r="J1451" s="15" t="s">
        <v>4170</v>
      </c>
      <c r="K1451">
        <v>2022</v>
      </c>
      <c r="L1451" t="s">
        <v>1367</v>
      </c>
      <c r="M1451" t="s">
        <v>273</v>
      </c>
      <c r="N1451" t="s">
        <v>4389</v>
      </c>
      <c r="O1451" t="s">
        <v>1370</v>
      </c>
      <c r="P1451" t="s">
        <v>4266</v>
      </c>
      <c r="Q1451">
        <f t="shared" si="35"/>
        <v>900</v>
      </c>
      <c r="R1451" t="s">
        <v>1871</v>
      </c>
      <c r="S1451" t="s">
        <v>1872</v>
      </c>
      <c r="T1451" t="s">
        <v>5052</v>
      </c>
      <c r="U1451" s="75">
        <v>900</v>
      </c>
      <c r="V1451">
        <v>1.89</v>
      </c>
      <c r="W1451">
        <v>1701</v>
      </c>
      <c r="AB1451" s="18"/>
      <c r="AC1451" s="18"/>
      <c r="AF1451" s="19"/>
      <c r="AG1451" s="19"/>
      <c r="AH1451" s="20"/>
      <c r="AI1451" t="s">
        <v>1375</v>
      </c>
    </row>
    <row r="1452" spans="1:35" x14ac:dyDescent="0.25">
      <c r="A1452" t="s">
        <v>5304</v>
      </c>
      <c r="B1452" s="1">
        <v>14</v>
      </c>
      <c r="C1452" t="s">
        <v>4340</v>
      </c>
      <c r="D1452">
        <v>17462118</v>
      </c>
      <c r="E1452" t="s">
        <v>5305</v>
      </c>
      <c r="F1452" t="s">
        <v>1363</v>
      </c>
      <c r="G1452" t="s">
        <v>1391</v>
      </c>
      <c r="H1452" s="3" t="s">
        <v>5275</v>
      </c>
      <c r="I1452">
        <v>2022</v>
      </c>
      <c r="J1452" s="15" t="s">
        <v>5266</v>
      </c>
      <c r="K1452">
        <v>2022</v>
      </c>
      <c r="L1452" t="s">
        <v>1367</v>
      </c>
      <c r="M1452" t="s">
        <v>273</v>
      </c>
      <c r="N1452" t="s">
        <v>4408</v>
      </c>
      <c r="O1452" t="s">
        <v>1370</v>
      </c>
      <c r="P1452" t="s">
        <v>4266</v>
      </c>
      <c r="Q1452">
        <f t="shared" si="35"/>
        <v>2500</v>
      </c>
      <c r="R1452" t="s">
        <v>1871</v>
      </c>
      <c r="S1452" t="s">
        <v>1872</v>
      </c>
      <c r="T1452" t="s">
        <v>4351</v>
      </c>
      <c r="U1452" s="75">
        <v>2500</v>
      </c>
      <c r="V1452">
        <v>1.89</v>
      </c>
      <c r="W1452">
        <v>4725</v>
      </c>
      <c r="AB1452" s="21"/>
      <c r="AC1452" s="21"/>
      <c r="AF1452" s="22"/>
      <c r="AG1452" s="22"/>
      <c r="AH1452" s="23"/>
      <c r="AI1452" t="s">
        <v>1375</v>
      </c>
    </row>
    <row r="1453" spans="1:35" x14ac:dyDescent="0.25">
      <c r="A1453" t="s">
        <v>5306</v>
      </c>
      <c r="B1453" s="1">
        <v>14</v>
      </c>
      <c r="C1453" t="s">
        <v>4340</v>
      </c>
      <c r="D1453">
        <v>17469392</v>
      </c>
      <c r="E1453" t="s">
        <v>5307</v>
      </c>
      <c r="F1453" t="s">
        <v>1363</v>
      </c>
      <c r="G1453" t="s">
        <v>1391</v>
      </c>
      <c r="H1453" s="3" t="s">
        <v>2229</v>
      </c>
      <c r="I1453">
        <v>2022</v>
      </c>
      <c r="J1453" s="15" t="s">
        <v>2230</v>
      </c>
      <c r="K1453">
        <v>2022</v>
      </c>
      <c r="L1453" t="s">
        <v>1367</v>
      </c>
      <c r="M1453" t="s">
        <v>273</v>
      </c>
      <c r="N1453" t="s">
        <v>4408</v>
      </c>
      <c r="O1453" t="s">
        <v>1370</v>
      </c>
      <c r="P1453" t="s">
        <v>4266</v>
      </c>
      <c r="Q1453">
        <f t="shared" si="35"/>
        <v>47500</v>
      </c>
      <c r="R1453" t="s">
        <v>1871</v>
      </c>
      <c r="S1453" t="s">
        <v>1872</v>
      </c>
      <c r="T1453" t="s">
        <v>5096</v>
      </c>
      <c r="U1453" s="75">
        <v>47500</v>
      </c>
      <c r="V1453">
        <v>1.89</v>
      </c>
      <c r="W1453">
        <v>89775</v>
      </c>
      <c r="AB1453" s="24"/>
      <c r="AC1453" s="24"/>
      <c r="AF1453" s="25"/>
      <c r="AG1453" s="25"/>
      <c r="AH1453" s="26"/>
      <c r="AI1453" t="s">
        <v>1375</v>
      </c>
    </row>
    <row r="1454" spans="1:35" x14ac:dyDescent="0.25">
      <c r="A1454" t="s">
        <v>5308</v>
      </c>
      <c r="B1454" s="1">
        <v>14</v>
      </c>
      <c r="C1454" t="s">
        <v>4340</v>
      </c>
      <c r="D1454">
        <v>17469449</v>
      </c>
      <c r="E1454" t="s">
        <v>5309</v>
      </c>
      <c r="F1454" t="s">
        <v>1363</v>
      </c>
      <c r="G1454" t="s">
        <v>1391</v>
      </c>
      <c r="H1454" s="3" t="s">
        <v>2229</v>
      </c>
      <c r="I1454">
        <v>2022</v>
      </c>
      <c r="J1454" s="15" t="s">
        <v>2230</v>
      </c>
      <c r="K1454">
        <v>2022</v>
      </c>
      <c r="L1454" t="s">
        <v>1367</v>
      </c>
      <c r="M1454" t="s">
        <v>273</v>
      </c>
      <c r="N1454" t="s">
        <v>4408</v>
      </c>
      <c r="O1454" t="s">
        <v>1370</v>
      </c>
      <c r="P1454" t="s">
        <v>4266</v>
      </c>
      <c r="Q1454">
        <f t="shared" si="35"/>
        <v>47500</v>
      </c>
      <c r="R1454" t="s">
        <v>1871</v>
      </c>
      <c r="S1454" t="s">
        <v>1872</v>
      </c>
      <c r="T1454" t="s">
        <v>5134</v>
      </c>
      <c r="U1454" s="75">
        <v>47500</v>
      </c>
      <c r="V1454">
        <v>1.89</v>
      </c>
      <c r="W1454">
        <v>89775</v>
      </c>
      <c r="AB1454" s="27"/>
      <c r="AC1454" s="27"/>
      <c r="AF1454" s="28"/>
      <c r="AG1454" s="28"/>
      <c r="AH1454" s="29"/>
      <c r="AI1454" t="s">
        <v>1375</v>
      </c>
    </row>
    <row r="1455" spans="1:35" x14ac:dyDescent="0.25">
      <c r="A1455" t="s">
        <v>5310</v>
      </c>
      <c r="B1455" s="1">
        <v>14</v>
      </c>
      <c r="C1455" t="s">
        <v>4340</v>
      </c>
      <c r="D1455">
        <v>17627400</v>
      </c>
      <c r="E1455" t="s">
        <v>4359</v>
      </c>
      <c r="F1455" t="s">
        <v>1363</v>
      </c>
      <c r="G1455" t="s">
        <v>1391</v>
      </c>
      <c r="H1455" s="3" t="s">
        <v>1855</v>
      </c>
      <c r="I1455">
        <v>2022</v>
      </c>
      <c r="J1455" s="15" t="s">
        <v>1783</v>
      </c>
      <c r="K1455">
        <v>2022</v>
      </c>
      <c r="L1455" t="s">
        <v>1367</v>
      </c>
      <c r="M1455" t="s">
        <v>273</v>
      </c>
      <c r="N1455" t="s">
        <v>4408</v>
      </c>
      <c r="O1455" t="s">
        <v>1370</v>
      </c>
      <c r="P1455" t="s">
        <v>4266</v>
      </c>
      <c r="Q1455">
        <f t="shared" si="35"/>
        <v>20300</v>
      </c>
      <c r="R1455" t="s">
        <v>1871</v>
      </c>
      <c r="S1455" t="s">
        <v>1872</v>
      </c>
      <c r="T1455" t="s">
        <v>4351</v>
      </c>
      <c r="U1455" s="75">
        <v>20300</v>
      </c>
      <c r="V1455">
        <v>1.89</v>
      </c>
      <c r="W1455">
        <v>38367</v>
      </c>
      <c r="AH1455" s="16"/>
      <c r="AI1455" t="s">
        <v>1375</v>
      </c>
    </row>
    <row r="1456" spans="1:35" x14ac:dyDescent="0.25">
      <c r="A1456" t="s">
        <v>5311</v>
      </c>
      <c r="B1456" s="1">
        <v>14</v>
      </c>
      <c r="C1456" t="s">
        <v>4340</v>
      </c>
      <c r="D1456">
        <v>17696240</v>
      </c>
      <c r="E1456" t="s">
        <v>5312</v>
      </c>
      <c r="F1456" t="s">
        <v>1363</v>
      </c>
      <c r="G1456" t="s">
        <v>1391</v>
      </c>
      <c r="H1456" s="3" t="s">
        <v>1784</v>
      </c>
      <c r="I1456">
        <v>2022</v>
      </c>
      <c r="J1456" s="15" t="s">
        <v>5313</v>
      </c>
      <c r="K1456">
        <v>2022</v>
      </c>
      <c r="L1456" t="s">
        <v>1367</v>
      </c>
      <c r="M1456" t="s">
        <v>273</v>
      </c>
      <c r="N1456" t="s">
        <v>4389</v>
      </c>
      <c r="O1456" t="s">
        <v>1370</v>
      </c>
      <c r="P1456" t="s">
        <v>4266</v>
      </c>
      <c r="Q1456">
        <f t="shared" si="35"/>
        <v>3000</v>
      </c>
      <c r="R1456" t="s">
        <v>1871</v>
      </c>
      <c r="S1456" t="s">
        <v>1872</v>
      </c>
      <c r="T1456" t="s">
        <v>5096</v>
      </c>
      <c r="U1456" s="75">
        <v>3000</v>
      </c>
      <c r="V1456">
        <v>1.89</v>
      </c>
      <c r="W1456">
        <v>5670</v>
      </c>
      <c r="AH1456" s="16"/>
      <c r="AI1456" t="s">
        <v>1375</v>
      </c>
    </row>
    <row r="1457" spans="1:35" x14ac:dyDescent="0.25">
      <c r="A1457" t="s">
        <v>5314</v>
      </c>
      <c r="B1457" s="1">
        <v>14</v>
      </c>
      <c r="C1457" t="s">
        <v>4340</v>
      </c>
      <c r="D1457">
        <v>17746809</v>
      </c>
      <c r="E1457" t="s">
        <v>4359</v>
      </c>
      <c r="F1457" t="s">
        <v>1363</v>
      </c>
      <c r="G1457" t="s">
        <v>1391</v>
      </c>
      <c r="H1457" s="3" t="s">
        <v>2250</v>
      </c>
      <c r="I1457">
        <v>2022</v>
      </c>
      <c r="J1457" s="15" t="s">
        <v>5315</v>
      </c>
      <c r="K1457">
        <v>2022</v>
      </c>
      <c r="L1457" t="s">
        <v>1367</v>
      </c>
      <c r="M1457" t="s">
        <v>273</v>
      </c>
      <c r="N1457" t="s">
        <v>4343</v>
      </c>
      <c r="O1457" t="s">
        <v>1370</v>
      </c>
      <c r="P1457" t="s">
        <v>4266</v>
      </c>
      <c r="Q1457">
        <f t="shared" si="35"/>
        <v>850</v>
      </c>
      <c r="R1457" t="s">
        <v>1871</v>
      </c>
      <c r="S1457" t="s">
        <v>1872</v>
      </c>
      <c r="T1457" t="s">
        <v>5181</v>
      </c>
      <c r="U1457" s="75">
        <v>850</v>
      </c>
      <c r="V1457">
        <v>1.89</v>
      </c>
      <c r="W1457">
        <v>1606.5</v>
      </c>
      <c r="AH1457" s="16"/>
      <c r="AI1457" t="s">
        <v>1375</v>
      </c>
    </row>
    <row r="1458" spans="1:35" x14ac:dyDescent="0.25">
      <c r="A1458" t="s">
        <v>5316</v>
      </c>
      <c r="B1458" s="1">
        <v>14</v>
      </c>
      <c r="C1458" t="s">
        <v>4340</v>
      </c>
      <c r="D1458">
        <v>17749220</v>
      </c>
      <c r="E1458" t="s">
        <v>5317</v>
      </c>
      <c r="F1458" t="s">
        <v>1363</v>
      </c>
      <c r="G1458" t="s">
        <v>1391</v>
      </c>
      <c r="H1458" s="3" t="s">
        <v>2250</v>
      </c>
      <c r="I1458">
        <v>2022</v>
      </c>
      <c r="J1458" s="15" t="s">
        <v>5315</v>
      </c>
      <c r="K1458">
        <v>2022</v>
      </c>
      <c r="L1458" t="s">
        <v>1367</v>
      </c>
      <c r="M1458" t="s">
        <v>273</v>
      </c>
      <c r="N1458" t="s">
        <v>4389</v>
      </c>
      <c r="O1458" t="s">
        <v>1370</v>
      </c>
      <c r="P1458" t="s">
        <v>4266</v>
      </c>
      <c r="Q1458">
        <f t="shared" si="35"/>
        <v>47610</v>
      </c>
      <c r="R1458" t="s">
        <v>1871</v>
      </c>
      <c r="S1458" t="s">
        <v>1872</v>
      </c>
      <c r="T1458" t="s">
        <v>4351</v>
      </c>
      <c r="U1458" s="75">
        <v>47610</v>
      </c>
      <c r="V1458">
        <v>1.89</v>
      </c>
      <c r="W1458">
        <v>89982.9</v>
      </c>
      <c r="AH1458" s="16"/>
      <c r="AI1458" t="s">
        <v>1375</v>
      </c>
    </row>
    <row r="1459" spans="1:35" x14ac:dyDescent="0.25">
      <c r="A1459" t="s">
        <v>5318</v>
      </c>
      <c r="B1459" s="1">
        <v>14</v>
      </c>
      <c r="C1459" t="s">
        <v>4340</v>
      </c>
      <c r="D1459">
        <v>17749433</v>
      </c>
      <c r="E1459" t="s">
        <v>5319</v>
      </c>
      <c r="F1459" t="s">
        <v>1363</v>
      </c>
      <c r="G1459" t="s">
        <v>1391</v>
      </c>
      <c r="H1459" s="3" t="s">
        <v>2250</v>
      </c>
      <c r="I1459">
        <v>2022</v>
      </c>
      <c r="J1459" s="15" t="s">
        <v>5315</v>
      </c>
      <c r="K1459">
        <v>2022</v>
      </c>
      <c r="L1459" t="s">
        <v>1367</v>
      </c>
      <c r="M1459" t="s">
        <v>273</v>
      </c>
      <c r="N1459" t="s">
        <v>4389</v>
      </c>
      <c r="O1459" t="s">
        <v>1370</v>
      </c>
      <c r="P1459" t="s">
        <v>4266</v>
      </c>
      <c r="Q1459">
        <f t="shared" si="35"/>
        <v>47610</v>
      </c>
      <c r="R1459" t="s">
        <v>1871</v>
      </c>
      <c r="S1459" t="s">
        <v>1872</v>
      </c>
      <c r="T1459" t="s">
        <v>4351</v>
      </c>
      <c r="U1459" s="75">
        <v>47610</v>
      </c>
      <c r="V1459">
        <v>1.89</v>
      </c>
      <c r="W1459">
        <v>89982.9</v>
      </c>
      <c r="AH1459" s="16"/>
      <c r="AI1459" t="s">
        <v>1375</v>
      </c>
    </row>
    <row r="1460" spans="1:35" x14ac:dyDescent="0.25">
      <c r="A1460" t="s">
        <v>5320</v>
      </c>
      <c r="B1460" s="1">
        <v>14</v>
      </c>
      <c r="C1460" t="s">
        <v>4340</v>
      </c>
      <c r="D1460">
        <v>17749441</v>
      </c>
      <c r="E1460" t="s">
        <v>5321</v>
      </c>
      <c r="F1460" t="s">
        <v>1363</v>
      </c>
      <c r="G1460" t="s">
        <v>1391</v>
      </c>
      <c r="H1460" s="3" t="s">
        <v>2250</v>
      </c>
      <c r="I1460">
        <v>2022</v>
      </c>
      <c r="J1460" s="15" t="s">
        <v>5315</v>
      </c>
      <c r="K1460">
        <v>2022</v>
      </c>
      <c r="L1460" t="s">
        <v>1367</v>
      </c>
      <c r="M1460" t="s">
        <v>273</v>
      </c>
      <c r="N1460" t="s">
        <v>4389</v>
      </c>
      <c r="O1460" t="s">
        <v>1370</v>
      </c>
      <c r="P1460" t="s">
        <v>4266</v>
      </c>
      <c r="Q1460">
        <f t="shared" si="35"/>
        <v>36880</v>
      </c>
      <c r="R1460" t="s">
        <v>1871</v>
      </c>
      <c r="S1460" t="s">
        <v>1872</v>
      </c>
      <c r="T1460" t="s">
        <v>4351</v>
      </c>
      <c r="U1460" s="75">
        <v>36880</v>
      </c>
      <c r="V1460">
        <v>1.89</v>
      </c>
      <c r="W1460">
        <v>69703.199999999997</v>
      </c>
      <c r="AH1460" s="16"/>
      <c r="AI1460" t="s">
        <v>1375</v>
      </c>
    </row>
    <row r="1461" spans="1:35" x14ac:dyDescent="0.25">
      <c r="A1461" t="s">
        <v>5322</v>
      </c>
      <c r="B1461" s="1">
        <v>14</v>
      </c>
      <c r="C1461" t="s">
        <v>4340</v>
      </c>
      <c r="D1461">
        <v>17751691</v>
      </c>
      <c r="E1461" t="s">
        <v>5323</v>
      </c>
      <c r="F1461" t="s">
        <v>1363</v>
      </c>
      <c r="G1461" t="s">
        <v>1391</v>
      </c>
      <c r="H1461" s="3" t="s">
        <v>2250</v>
      </c>
      <c r="I1461">
        <v>2022</v>
      </c>
      <c r="J1461" s="15" t="s">
        <v>2273</v>
      </c>
      <c r="K1461">
        <v>2022</v>
      </c>
      <c r="L1461" t="s">
        <v>1367</v>
      </c>
      <c r="M1461" t="s">
        <v>273</v>
      </c>
      <c r="N1461" t="s">
        <v>4343</v>
      </c>
      <c r="O1461" t="s">
        <v>1370</v>
      </c>
      <c r="P1461" t="s">
        <v>4266</v>
      </c>
      <c r="Q1461">
        <f t="shared" si="35"/>
        <v>19600</v>
      </c>
      <c r="R1461" t="s">
        <v>1871</v>
      </c>
      <c r="S1461" t="s">
        <v>1872</v>
      </c>
      <c r="T1461" t="s">
        <v>5181</v>
      </c>
      <c r="U1461" s="75">
        <v>19600</v>
      </c>
      <c r="V1461">
        <v>1.89</v>
      </c>
      <c r="W1461">
        <v>37044</v>
      </c>
      <c r="AH1461" s="16"/>
      <c r="AI1461" t="s">
        <v>1375</v>
      </c>
    </row>
    <row r="1462" spans="1:35" x14ac:dyDescent="0.25">
      <c r="A1462" t="s">
        <v>5324</v>
      </c>
      <c r="B1462" s="1">
        <v>14</v>
      </c>
      <c r="C1462" t="s">
        <v>4340</v>
      </c>
      <c r="D1462">
        <v>17635136</v>
      </c>
      <c r="E1462" t="s">
        <v>5325</v>
      </c>
      <c r="F1462" t="s">
        <v>1363</v>
      </c>
      <c r="G1462" t="s">
        <v>1391</v>
      </c>
      <c r="H1462" s="3" t="s">
        <v>5326</v>
      </c>
      <c r="I1462">
        <v>2022</v>
      </c>
      <c r="J1462" s="15" t="s">
        <v>4176</v>
      </c>
      <c r="K1462">
        <v>2022</v>
      </c>
      <c r="L1462" t="s">
        <v>1367</v>
      </c>
      <c r="M1462" t="s">
        <v>273</v>
      </c>
      <c r="N1462" t="s">
        <v>4408</v>
      </c>
      <c r="O1462" t="s">
        <v>1370</v>
      </c>
      <c r="P1462" t="s">
        <v>4266</v>
      </c>
      <c r="Q1462">
        <f t="shared" si="35"/>
        <v>47500</v>
      </c>
      <c r="R1462" t="s">
        <v>1871</v>
      </c>
      <c r="S1462" t="s">
        <v>1872</v>
      </c>
      <c r="T1462" t="s">
        <v>4351</v>
      </c>
      <c r="U1462" s="75">
        <v>47500</v>
      </c>
      <c r="V1462">
        <v>1.89</v>
      </c>
      <c r="W1462">
        <v>89775</v>
      </c>
      <c r="AH1462" s="16"/>
      <c r="AI1462" t="s">
        <v>1375</v>
      </c>
    </row>
    <row r="1463" spans="1:35" x14ac:dyDescent="0.25">
      <c r="A1463" t="s">
        <v>5327</v>
      </c>
      <c r="B1463" s="1">
        <v>14</v>
      </c>
      <c r="C1463" t="s">
        <v>4340</v>
      </c>
      <c r="D1463">
        <v>17754976</v>
      </c>
      <c r="E1463" t="s">
        <v>4341</v>
      </c>
      <c r="F1463" t="s">
        <v>1363</v>
      </c>
      <c r="G1463" t="s">
        <v>1391</v>
      </c>
      <c r="H1463" s="3" t="s">
        <v>1788</v>
      </c>
      <c r="I1463">
        <v>2022</v>
      </c>
      <c r="J1463" s="15" t="s">
        <v>1789</v>
      </c>
      <c r="K1463">
        <v>2022</v>
      </c>
      <c r="L1463" t="s">
        <v>1367</v>
      </c>
      <c r="M1463" t="s">
        <v>273</v>
      </c>
      <c r="N1463" t="s">
        <v>4343</v>
      </c>
      <c r="O1463" t="s">
        <v>1370</v>
      </c>
      <c r="P1463" t="s">
        <v>4266</v>
      </c>
      <c r="Q1463">
        <f t="shared" si="35"/>
        <v>7200</v>
      </c>
      <c r="R1463" t="s">
        <v>1871</v>
      </c>
      <c r="S1463" t="s">
        <v>1872</v>
      </c>
      <c r="T1463" t="s">
        <v>5181</v>
      </c>
      <c r="U1463" s="75">
        <v>7200</v>
      </c>
      <c r="V1463">
        <v>1.89</v>
      </c>
      <c r="W1463">
        <v>13608</v>
      </c>
      <c r="AH1463" s="16"/>
      <c r="AI1463" t="s">
        <v>1375</v>
      </c>
    </row>
    <row r="1464" spans="1:35" x14ac:dyDescent="0.25">
      <c r="A1464" t="s">
        <v>5328</v>
      </c>
      <c r="B1464" s="1">
        <v>14</v>
      </c>
      <c r="C1464" t="s">
        <v>4340</v>
      </c>
      <c r="D1464">
        <v>17792959</v>
      </c>
      <c r="E1464" t="s">
        <v>4359</v>
      </c>
      <c r="F1464" t="s">
        <v>1363</v>
      </c>
      <c r="G1464" t="s">
        <v>1391</v>
      </c>
      <c r="H1464" s="3" t="s">
        <v>2273</v>
      </c>
      <c r="I1464">
        <v>2022</v>
      </c>
      <c r="J1464" s="15" t="s">
        <v>2258</v>
      </c>
      <c r="K1464">
        <v>2022</v>
      </c>
      <c r="L1464" t="s">
        <v>1367</v>
      </c>
      <c r="M1464" t="s">
        <v>273</v>
      </c>
      <c r="N1464" t="s">
        <v>4343</v>
      </c>
      <c r="O1464" t="s">
        <v>1370</v>
      </c>
      <c r="P1464" t="s">
        <v>4266</v>
      </c>
      <c r="Q1464">
        <f t="shared" si="35"/>
        <v>47000</v>
      </c>
      <c r="R1464" t="s">
        <v>1871</v>
      </c>
      <c r="S1464" t="s">
        <v>1872</v>
      </c>
      <c r="T1464" t="s">
        <v>4351</v>
      </c>
      <c r="U1464" s="75">
        <v>47000</v>
      </c>
      <c r="V1464">
        <v>1.89</v>
      </c>
      <c r="W1464">
        <v>88830</v>
      </c>
      <c r="AH1464" s="16"/>
      <c r="AI1464" t="s">
        <v>1375</v>
      </c>
    </row>
    <row r="1465" spans="1:35" x14ac:dyDescent="0.25">
      <c r="A1465" t="s">
        <v>5329</v>
      </c>
      <c r="B1465" s="1">
        <v>14</v>
      </c>
      <c r="C1465" t="s">
        <v>4340</v>
      </c>
      <c r="D1465">
        <v>17824281</v>
      </c>
      <c r="E1465" t="s">
        <v>4359</v>
      </c>
      <c r="F1465" t="s">
        <v>1363</v>
      </c>
      <c r="G1465" t="s">
        <v>1391</v>
      </c>
      <c r="H1465" s="3" t="s">
        <v>2259</v>
      </c>
      <c r="I1465">
        <v>2022</v>
      </c>
      <c r="J1465" s="15" t="s">
        <v>5330</v>
      </c>
      <c r="K1465">
        <v>2022</v>
      </c>
      <c r="L1465" t="s">
        <v>1367</v>
      </c>
      <c r="M1465" t="s">
        <v>273</v>
      </c>
      <c r="N1465" t="s">
        <v>4408</v>
      </c>
      <c r="O1465" t="s">
        <v>1370</v>
      </c>
      <c r="P1465" t="s">
        <v>4266</v>
      </c>
      <c r="Q1465">
        <f t="shared" si="35"/>
        <v>21650</v>
      </c>
      <c r="R1465" t="s">
        <v>1871</v>
      </c>
      <c r="S1465" t="s">
        <v>1872</v>
      </c>
      <c r="T1465" t="s">
        <v>4351</v>
      </c>
      <c r="U1465" s="75">
        <v>21650</v>
      </c>
      <c r="V1465">
        <v>1.89</v>
      </c>
      <c r="W1465">
        <v>40918.5</v>
      </c>
      <c r="AH1465" s="16"/>
      <c r="AI1465" t="s">
        <v>1375</v>
      </c>
    </row>
    <row r="1466" spans="1:35" x14ac:dyDescent="0.25">
      <c r="A1466" t="s">
        <v>5331</v>
      </c>
      <c r="B1466" s="1">
        <v>14</v>
      </c>
      <c r="C1466" t="s">
        <v>4340</v>
      </c>
      <c r="D1466">
        <v>17684285</v>
      </c>
      <c r="E1466" t="s">
        <v>5332</v>
      </c>
      <c r="F1466" t="s">
        <v>1363</v>
      </c>
      <c r="G1466" t="s">
        <v>1391</v>
      </c>
      <c r="H1466" s="3" t="s">
        <v>4176</v>
      </c>
      <c r="I1466">
        <v>2022</v>
      </c>
      <c r="J1466" s="15" t="s">
        <v>4177</v>
      </c>
      <c r="K1466">
        <v>2022</v>
      </c>
      <c r="L1466" t="s">
        <v>1367</v>
      </c>
      <c r="M1466" t="s">
        <v>273</v>
      </c>
      <c r="N1466" t="s">
        <v>4343</v>
      </c>
      <c r="O1466" t="s">
        <v>1370</v>
      </c>
      <c r="P1466" t="s">
        <v>4266</v>
      </c>
      <c r="Q1466">
        <f t="shared" si="35"/>
        <v>47360</v>
      </c>
      <c r="R1466" t="s">
        <v>1871</v>
      </c>
      <c r="S1466" t="s">
        <v>1872</v>
      </c>
      <c r="T1466" t="s">
        <v>4351</v>
      </c>
      <c r="U1466" s="75">
        <v>47360</v>
      </c>
      <c r="V1466">
        <v>1.89</v>
      </c>
      <c r="W1466">
        <v>89510.399999999994</v>
      </c>
      <c r="AH1466" s="16"/>
      <c r="AI1466" t="s">
        <v>1375</v>
      </c>
    </row>
    <row r="1467" spans="1:35" x14ac:dyDescent="0.25">
      <c r="A1467" t="s">
        <v>5333</v>
      </c>
      <c r="B1467" s="1">
        <v>14</v>
      </c>
      <c r="C1467" t="s">
        <v>4340</v>
      </c>
      <c r="D1467">
        <v>17684617</v>
      </c>
      <c r="E1467" t="s">
        <v>5334</v>
      </c>
      <c r="F1467" t="s">
        <v>1363</v>
      </c>
      <c r="G1467" t="s">
        <v>1391</v>
      </c>
      <c r="H1467" s="3" t="s">
        <v>4176</v>
      </c>
      <c r="I1467">
        <v>2022</v>
      </c>
      <c r="J1467" s="15" t="s">
        <v>4177</v>
      </c>
      <c r="K1467">
        <v>2022</v>
      </c>
      <c r="L1467" t="s">
        <v>1367</v>
      </c>
      <c r="M1467" t="s">
        <v>273</v>
      </c>
      <c r="N1467" t="s">
        <v>4343</v>
      </c>
      <c r="O1467" t="s">
        <v>1370</v>
      </c>
      <c r="P1467" t="s">
        <v>4266</v>
      </c>
      <c r="Q1467">
        <f t="shared" si="35"/>
        <v>47360</v>
      </c>
      <c r="R1467" t="s">
        <v>1871</v>
      </c>
      <c r="S1467" t="s">
        <v>1872</v>
      </c>
      <c r="T1467" t="s">
        <v>4351</v>
      </c>
      <c r="U1467" s="75">
        <v>47360</v>
      </c>
      <c r="V1467">
        <v>1.89</v>
      </c>
      <c r="W1467">
        <v>89510.399999999994</v>
      </c>
      <c r="AH1467" s="16"/>
      <c r="AI1467" t="s">
        <v>1375</v>
      </c>
    </row>
    <row r="1468" spans="1:35" x14ac:dyDescent="0.25">
      <c r="A1468" t="s">
        <v>5335</v>
      </c>
      <c r="B1468" s="1">
        <v>14</v>
      </c>
      <c r="C1468" t="s">
        <v>4340</v>
      </c>
      <c r="D1468">
        <v>17711002</v>
      </c>
      <c r="E1468" t="s">
        <v>5336</v>
      </c>
      <c r="F1468" t="s">
        <v>1363</v>
      </c>
      <c r="G1468" t="s">
        <v>1364</v>
      </c>
      <c r="H1468" s="3" t="s">
        <v>5337</v>
      </c>
      <c r="I1468">
        <v>2022</v>
      </c>
      <c r="J1468" s="15" t="s">
        <v>5338</v>
      </c>
      <c r="K1468">
        <v>2022</v>
      </c>
      <c r="L1468" t="s">
        <v>1367</v>
      </c>
      <c r="M1468" t="s">
        <v>273</v>
      </c>
      <c r="N1468" t="s">
        <v>4408</v>
      </c>
      <c r="O1468" t="s">
        <v>1370</v>
      </c>
      <c r="P1468" t="s">
        <v>4266</v>
      </c>
      <c r="Q1468">
        <f t="shared" si="35"/>
        <v>31000</v>
      </c>
      <c r="R1468" t="s">
        <v>1871</v>
      </c>
      <c r="S1468" t="s">
        <v>1872</v>
      </c>
      <c r="T1468" t="s">
        <v>5339</v>
      </c>
      <c r="U1468" s="75">
        <v>31000</v>
      </c>
      <c r="V1468">
        <v>1.89</v>
      </c>
      <c r="W1468">
        <v>58590</v>
      </c>
      <c r="AH1468" s="16"/>
      <c r="AI1468" t="s">
        <v>1375</v>
      </c>
    </row>
    <row r="1469" spans="1:35" x14ac:dyDescent="0.25">
      <c r="A1469" t="s">
        <v>5340</v>
      </c>
      <c r="B1469" s="1">
        <v>14</v>
      </c>
      <c r="C1469" t="s">
        <v>4340</v>
      </c>
      <c r="D1469">
        <v>17711533</v>
      </c>
      <c r="E1469" t="s">
        <v>5341</v>
      </c>
      <c r="F1469" t="s">
        <v>1363</v>
      </c>
      <c r="G1469" t="s">
        <v>1391</v>
      </c>
      <c r="H1469" s="3" t="s">
        <v>1791</v>
      </c>
      <c r="I1469">
        <v>2022</v>
      </c>
      <c r="J1469" s="15" t="s">
        <v>1792</v>
      </c>
      <c r="K1469">
        <v>2022</v>
      </c>
      <c r="L1469" t="s">
        <v>1367</v>
      </c>
      <c r="M1469" t="s">
        <v>273</v>
      </c>
      <c r="N1469" t="s">
        <v>4408</v>
      </c>
      <c r="O1469" t="s">
        <v>1370</v>
      </c>
      <c r="P1469" t="s">
        <v>4266</v>
      </c>
      <c r="Q1469">
        <f t="shared" si="35"/>
        <v>47610</v>
      </c>
      <c r="R1469" t="s">
        <v>1871</v>
      </c>
      <c r="S1469" t="s">
        <v>1872</v>
      </c>
      <c r="T1469" t="s">
        <v>4351</v>
      </c>
      <c r="U1469" s="75">
        <v>47610</v>
      </c>
      <c r="V1469">
        <v>1.89</v>
      </c>
      <c r="W1469">
        <v>89982.9</v>
      </c>
      <c r="AH1469" s="16"/>
      <c r="AI1469" t="s">
        <v>1375</v>
      </c>
    </row>
    <row r="1470" spans="1:35" x14ac:dyDescent="0.25">
      <c r="A1470" t="s">
        <v>5342</v>
      </c>
      <c r="B1470" s="1">
        <v>14</v>
      </c>
      <c r="C1470" t="s">
        <v>4340</v>
      </c>
      <c r="D1470">
        <v>17711606</v>
      </c>
      <c r="E1470" t="s">
        <v>5343</v>
      </c>
      <c r="F1470" t="s">
        <v>1363</v>
      </c>
      <c r="G1470" t="s">
        <v>1391</v>
      </c>
      <c r="H1470" s="3" t="s">
        <v>1791</v>
      </c>
      <c r="I1470">
        <v>2022</v>
      </c>
      <c r="J1470" s="15" t="s">
        <v>1792</v>
      </c>
      <c r="K1470">
        <v>2022</v>
      </c>
      <c r="L1470" t="s">
        <v>1367</v>
      </c>
      <c r="M1470" t="s">
        <v>273</v>
      </c>
      <c r="N1470" t="s">
        <v>4408</v>
      </c>
      <c r="O1470" t="s">
        <v>1370</v>
      </c>
      <c r="P1470" t="s">
        <v>4266</v>
      </c>
      <c r="Q1470">
        <f t="shared" si="35"/>
        <v>37830</v>
      </c>
      <c r="R1470" t="s">
        <v>1871</v>
      </c>
      <c r="S1470" t="s">
        <v>1872</v>
      </c>
      <c r="T1470" t="s">
        <v>4351</v>
      </c>
      <c r="U1470" s="75">
        <v>37830</v>
      </c>
      <c r="V1470">
        <v>1.89</v>
      </c>
      <c r="W1470">
        <v>71498.7</v>
      </c>
      <c r="AH1470" s="16"/>
      <c r="AI1470" t="s">
        <v>1375</v>
      </c>
    </row>
    <row r="1471" spans="1:35" x14ac:dyDescent="0.25">
      <c r="A1471" t="s">
        <v>5344</v>
      </c>
      <c r="B1471" s="1">
        <v>14</v>
      </c>
      <c r="C1471" t="s">
        <v>4340</v>
      </c>
      <c r="D1471">
        <v>18007449</v>
      </c>
      <c r="E1471" t="s">
        <v>4359</v>
      </c>
      <c r="F1471" t="s">
        <v>1363</v>
      </c>
      <c r="G1471" t="s">
        <v>1391</v>
      </c>
      <c r="H1471" s="3" t="s">
        <v>5345</v>
      </c>
      <c r="I1471">
        <v>2022</v>
      </c>
      <c r="J1471" s="15" t="s">
        <v>1795</v>
      </c>
      <c r="K1471">
        <v>2022</v>
      </c>
      <c r="L1471" t="s">
        <v>1367</v>
      </c>
      <c r="M1471" t="s">
        <v>273</v>
      </c>
      <c r="N1471" t="s">
        <v>4343</v>
      </c>
      <c r="O1471" t="s">
        <v>1370</v>
      </c>
      <c r="P1471" t="s">
        <v>4266</v>
      </c>
      <c r="Q1471">
        <f t="shared" si="35"/>
        <v>19000</v>
      </c>
      <c r="R1471" t="s">
        <v>1871</v>
      </c>
      <c r="S1471" t="s">
        <v>1872</v>
      </c>
      <c r="T1471" t="s">
        <v>5181</v>
      </c>
      <c r="U1471" s="75">
        <v>19000</v>
      </c>
      <c r="V1471">
        <v>1.89</v>
      </c>
      <c r="W1471">
        <v>35910</v>
      </c>
      <c r="AH1471" s="16"/>
      <c r="AI1471" t="s">
        <v>1375</v>
      </c>
    </row>
    <row r="1472" spans="1:35" x14ac:dyDescent="0.25">
      <c r="A1472" t="s">
        <v>5346</v>
      </c>
      <c r="B1472" s="1">
        <v>14</v>
      </c>
      <c r="C1472" t="s">
        <v>4340</v>
      </c>
      <c r="D1472">
        <v>17949017</v>
      </c>
      <c r="E1472" t="s">
        <v>5347</v>
      </c>
      <c r="F1472" t="s">
        <v>1363</v>
      </c>
      <c r="G1472" t="s">
        <v>1391</v>
      </c>
      <c r="H1472" s="3" t="s">
        <v>5348</v>
      </c>
      <c r="I1472">
        <v>2022</v>
      </c>
      <c r="J1472" s="15" t="s">
        <v>4310</v>
      </c>
      <c r="K1472">
        <v>2022</v>
      </c>
      <c r="L1472" t="s">
        <v>1367</v>
      </c>
      <c r="M1472" t="s">
        <v>273</v>
      </c>
      <c r="N1472" t="s">
        <v>4389</v>
      </c>
      <c r="O1472" t="s">
        <v>1370</v>
      </c>
      <c r="P1472" t="s">
        <v>4266</v>
      </c>
      <c r="Q1472">
        <f t="shared" si="35"/>
        <v>47490</v>
      </c>
      <c r="R1472" t="s">
        <v>1871</v>
      </c>
      <c r="S1472" t="s">
        <v>1872</v>
      </c>
      <c r="T1472" t="s">
        <v>4351</v>
      </c>
      <c r="U1472" s="75">
        <v>47490</v>
      </c>
      <c r="V1472">
        <v>1.89</v>
      </c>
      <c r="W1472">
        <v>89756.1</v>
      </c>
      <c r="AH1472" s="16"/>
      <c r="AI1472" t="s">
        <v>1375</v>
      </c>
    </row>
    <row r="1473" spans="1:35" x14ac:dyDescent="0.25">
      <c r="A1473" t="s">
        <v>5349</v>
      </c>
      <c r="B1473" s="1">
        <v>14</v>
      </c>
      <c r="C1473" t="s">
        <v>4340</v>
      </c>
      <c r="D1473">
        <v>17949041</v>
      </c>
      <c r="E1473" t="s">
        <v>5350</v>
      </c>
      <c r="F1473" t="s">
        <v>1363</v>
      </c>
      <c r="G1473" t="s">
        <v>1391</v>
      </c>
      <c r="H1473" s="3" t="s">
        <v>5348</v>
      </c>
      <c r="I1473">
        <v>2022</v>
      </c>
      <c r="J1473" s="15" t="s">
        <v>4310</v>
      </c>
      <c r="K1473">
        <v>2022</v>
      </c>
      <c r="L1473" t="s">
        <v>1367</v>
      </c>
      <c r="M1473" t="s">
        <v>273</v>
      </c>
      <c r="N1473" t="s">
        <v>4389</v>
      </c>
      <c r="O1473" t="s">
        <v>1370</v>
      </c>
      <c r="P1473" t="s">
        <v>4266</v>
      </c>
      <c r="Q1473">
        <f t="shared" si="35"/>
        <v>47490</v>
      </c>
      <c r="R1473" t="s">
        <v>1871</v>
      </c>
      <c r="S1473" t="s">
        <v>1872</v>
      </c>
      <c r="T1473" t="s">
        <v>4351</v>
      </c>
      <c r="U1473" s="75">
        <v>47490</v>
      </c>
      <c r="V1473">
        <v>1.89</v>
      </c>
      <c r="W1473">
        <v>89756.1</v>
      </c>
      <c r="AH1473" s="16"/>
      <c r="AI1473" t="s">
        <v>1375</v>
      </c>
    </row>
    <row r="1474" spans="1:35" x14ac:dyDescent="0.25">
      <c r="A1474" t="s">
        <v>5351</v>
      </c>
      <c r="B1474" s="1">
        <v>14</v>
      </c>
      <c r="C1474" t="s">
        <v>4340</v>
      </c>
      <c r="D1474">
        <v>17740304</v>
      </c>
      <c r="E1474" t="s">
        <v>5352</v>
      </c>
      <c r="F1474" t="s">
        <v>1363</v>
      </c>
      <c r="G1474" t="s">
        <v>1391</v>
      </c>
      <c r="H1474" s="3" t="s">
        <v>1792</v>
      </c>
      <c r="I1474">
        <v>2022</v>
      </c>
      <c r="J1474" s="15" t="s">
        <v>5315</v>
      </c>
      <c r="K1474">
        <v>2022</v>
      </c>
      <c r="L1474" t="s">
        <v>1367</v>
      </c>
      <c r="M1474" t="s">
        <v>273</v>
      </c>
      <c r="N1474" t="s">
        <v>4408</v>
      </c>
      <c r="O1474" t="s">
        <v>1370</v>
      </c>
      <c r="P1474" t="s">
        <v>4266</v>
      </c>
      <c r="Q1474">
        <f t="shared" ref="Q1474:Q1537" si="36">U1474</f>
        <v>47610</v>
      </c>
      <c r="R1474" t="s">
        <v>1871</v>
      </c>
      <c r="S1474" t="s">
        <v>1872</v>
      </c>
      <c r="T1474" t="s">
        <v>4351</v>
      </c>
      <c r="U1474" s="75">
        <v>47610</v>
      </c>
      <c r="V1474">
        <v>1.89</v>
      </c>
      <c r="W1474">
        <v>89982.9</v>
      </c>
      <c r="AH1474" s="16"/>
      <c r="AI1474" t="s">
        <v>1375</v>
      </c>
    </row>
    <row r="1475" spans="1:35" x14ac:dyDescent="0.25">
      <c r="A1475" t="s">
        <v>5353</v>
      </c>
      <c r="B1475" s="1">
        <v>14</v>
      </c>
      <c r="C1475" t="s">
        <v>4340</v>
      </c>
      <c r="D1475">
        <v>18007619</v>
      </c>
      <c r="E1475" t="s">
        <v>5354</v>
      </c>
      <c r="F1475" t="s">
        <v>1363</v>
      </c>
      <c r="G1475" t="s">
        <v>1391</v>
      </c>
      <c r="H1475" s="3" t="s">
        <v>5345</v>
      </c>
      <c r="I1475">
        <v>2022</v>
      </c>
      <c r="J1475" s="15" t="s">
        <v>1795</v>
      </c>
      <c r="K1475">
        <v>2022</v>
      </c>
      <c r="L1475" t="s">
        <v>1367</v>
      </c>
      <c r="M1475" t="s">
        <v>273</v>
      </c>
      <c r="N1475" t="s">
        <v>4343</v>
      </c>
      <c r="O1475" t="s">
        <v>1370</v>
      </c>
      <c r="P1475" t="s">
        <v>4266</v>
      </c>
      <c r="Q1475">
        <f t="shared" si="36"/>
        <v>39000</v>
      </c>
      <c r="R1475" t="s">
        <v>1871</v>
      </c>
      <c r="S1475" t="s">
        <v>1872</v>
      </c>
      <c r="T1475" t="s">
        <v>5355</v>
      </c>
      <c r="U1475" s="75">
        <v>39000</v>
      </c>
      <c r="V1475">
        <v>1.89</v>
      </c>
      <c r="W1475">
        <v>73710</v>
      </c>
      <c r="AH1475" s="16"/>
      <c r="AI1475" t="s">
        <v>1375</v>
      </c>
    </row>
    <row r="1476" spans="1:35" x14ac:dyDescent="0.25">
      <c r="A1476" t="s">
        <v>5356</v>
      </c>
      <c r="B1476" s="1">
        <v>14</v>
      </c>
      <c r="C1476" t="s">
        <v>290</v>
      </c>
      <c r="D1476">
        <v>18068170</v>
      </c>
      <c r="E1476" t="s">
        <v>4341</v>
      </c>
      <c r="F1476" t="s">
        <v>1363</v>
      </c>
      <c r="G1476" t="s">
        <v>1391</v>
      </c>
      <c r="H1476" s="3" t="s">
        <v>4019</v>
      </c>
      <c r="I1476">
        <v>2022</v>
      </c>
      <c r="J1476" s="15" t="s">
        <v>4020</v>
      </c>
      <c r="K1476">
        <v>2022</v>
      </c>
      <c r="L1476" t="s">
        <v>1367</v>
      </c>
      <c r="M1476" t="s">
        <v>273</v>
      </c>
      <c r="N1476" t="s">
        <v>4343</v>
      </c>
      <c r="O1476" t="s">
        <v>1370</v>
      </c>
      <c r="P1476" t="s">
        <v>4266</v>
      </c>
      <c r="Q1476">
        <f t="shared" si="36"/>
        <v>4000</v>
      </c>
      <c r="R1476" t="s">
        <v>1871</v>
      </c>
      <c r="S1476" t="s">
        <v>1872</v>
      </c>
      <c r="T1476" t="s">
        <v>5357</v>
      </c>
      <c r="U1476" s="75">
        <v>4000</v>
      </c>
      <c r="V1476">
        <v>1.89</v>
      </c>
      <c r="W1476">
        <v>7560</v>
      </c>
      <c r="AH1476" s="16"/>
      <c r="AI1476" t="s">
        <v>1375</v>
      </c>
    </row>
    <row r="1477" spans="1:35" x14ac:dyDescent="0.25">
      <c r="A1477" t="s">
        <v>5358</v>
      </c>
      <c r="B1477" s="1">
        <v>14</v>
      </c>
      <c r="C1477" t="s">
        <v>4340</v>
      </c>
      <c r="D1477">
        <v>17816572</v>
      </c>
      <c r="E1477" t="s">
        <v>4445</v>
      </c>
      <c r="F1477" t="s">
        <v>1363</v>
      </c>
      <c r="G1477" t="s">
        <v>1391</v>
      </c>
      <c r="H1477" s="3" t="s">
        <v>4193</v>
      </c>
      <c r="I1477">
        <v>2022</v>
      </c>
      <c r="J1477" s="15" t="s">
        <v>4180</v>
      </c>
      <c r="K1477">
        <v>2022</v>
      </c>
      <c r="L1477" t="s">
        <v>1367</v>
      </c>
      <c r="M1477" t="s">
        <v>273</v>
      </c>
      <c r="N1477" t="s">
        <v>4343</v>
      </c>
      <c r="O1477" t="s">
        <v>1370</v>
      </c>
      <c r="P1477" t="s">
        <v>4266</v>
      </c>
      <c r="Q1477">
        <f t="shared" si="36"/>
        <v>47610</v>
      </c>
      <c r="R1477" t="s">
        <v>1871</v>
      </c>
      <c r="S1477" t="s">
        <v>1872</v>
      </c>
      <c r="T1477" t="s">
        <v>5181</v>
      </c>
      <c r="U1477" s="75">
        <v>47610</v>
      </c>
      <c r="V1477">
        <v>1.89</v>
      </c>
      <c r="W1477">
        <v>89982.9</v>
      </c>
      <c r="AH1477" s="16"/>
      <c r="AI1477" t="s">
        <v>1375</v>
      </c>
    </row>
    <row r="1478" spans="1:35" x14ac:dyDescent="0.25">
      <c r="A1478" t="s">
        <v>5359</v>
      </c>
      <c r="B1478" s="1">
        <v>14</v>
      </c>
      <c r="C1478" t="s">
        <v>4340</v>
      </c>
      <c r="D1478">
        <v>18002331</v>
      </c>
      <c r="E1478" t="s">
        <v>5360</v>
      </c>
      <c r="F1478" t="s">
        <v>1363</v>
      </c>
      <c r="G1478" t="s">
        <v>1391</v>
      </c>
      <c r="H1478" s="3" t="s">
        <v>5345</v>
      </c>
      <c r="I1478">
        <v>2022</v>
      </c>
      <c r="J1478" s="15" t="s">
        <v>1795</v>
      </c>
      <c r="K1478">
        <v>2022</v>
      </c>
      <c r="L1478" t="s">
        <v>1367</v>
      </c>
      <c r="M1478" t="s">
        <v>273</v>
      </c>
      <c r="N1478" t="s">
        <v>4408</v>
      </c>
      <c r="O1478" t="s">
        <v>1370</v>
      </c>
      <c r="P1478" t="s">
        <v>4266</v>
      </c>
      <c r="Q1478">
        <f t="shared" si="36"/>
        <v>5000</v>
      </c>
      <c r="R1478" t="s">
        <v>1871</v>
      </c>
      <c r="S1478" t="s">
        <v>1872</v>
      </c>
      <c r="T1478" t="s">
        <v>5052</v>
      </c>
      <c r="U1478" s="75">
        <v>5000</v>
      </c>
      <c r="V1478">
        <v>1.89</v>
      </c>
      <c r="W1478">
        <v>9450</v>
      </c>
      <c r="AH1478" s="16"/>
      <c r="AI1478" t="s">
        <v>1375</v>
      </c>
    </row>
    <row r="1479" spans="1:35" x14ac:dyDescent="0.25">
      <c r="A1479" t="s">
        <v>5361</v>
      </c>
      <c r="B1479" s="1">
        <v>14</v>
      </c>
      <c r="C1479" t="s">
        <v>4340</v>
      </c>
      <c r="D1479">
        <v>18052843</v>
      </c>
      <c r="E1479" t="s">
        <v>5362</v>
      </c>
      <c r="F1479" t="s">
        <v>1363</v>
      </c>
      <c r="G1479" t="s">
        <v>1391</v>
      </c>
      <c r="H1479" s="3" t="s">
        <v>2717</v>
      </c>
      <c r="I1479">
        <v>2022</v>
      </c>
      <c r="J1479" s="15" t="s">
        <v>3620</v>
      </c>
      <c r="K1479">
        <v>2022</v>
      </c>
      <c r="L1479" t="s">
        <v>1367</v>
      </c>
      <c r="M1479" t="s">
        <v>273</v>
      </c>
      <c r="N1479" t="s">
        <v>4343</v>
      </c>
      <c r="O1479" t="s">
        <v>1370</v>
      </c>
      <c r="P1479" t="s">
        <v>4266</v>
      </c>
      <c r="Q1479">
        <f t="shared" si="36"/>
        <v>47600</v>
      </c>
      <c r="R1479" t="s">
        <v>1871</v>
      </c>
      <c r="S1479" t="s">
        <v>1872</v>
      </c>
      <c r="T1479" t="s">
        <v>4351</v>
      </c>
      <c r="U1479" s="75">
        <v>47600</v>
      </c>
      <c r="V1479">
        <v>1.89</v>
      </c>
      <c r="W1479">
        <v>89964</v>
      </c>
      <c r="AH1479" s="16"/>
      <c r="AI1479" t="s">
        <v>1375</v>
      </c>
    </row>
    <row r="1480" spans="1:35" x14ac:dyDescent="0.25">
      <c r="A1480" t="s">
        <v>5363</v>
      </c>
      <c r="B1480" s="1">
        <v>14</v>
      </c>
      <c r="C1480" t="s">
        <v>4340</v>
      </c>
      <c r="D1480">
        <v>18124402</v>
      </c>
      <c r="E1480" t="s">
        <v>5364</v>
      </c>
      <c r="F1480" t="s">
        <v>1363</v>
      </c>
      <c r="G1480" t="s">
        <v>1391</v>
      </c>
      <c r="H1480" s="3" t="s">
        <v>2284</v>
      </c>
      <c r="I1480">
        <v>2022</v>
      </c>
      <c r="J1480" s="15" t="s">
        <v>5365</v>
      </c>
      <c r="K1480">
        <v>2022</v>
      </c>
      <c r="L1480" t="s">
        <v>1367</v>
      </c>
      <c r="M1480" t="s">
        <v>273</v>
      </c>
      <c r="N1480" t="s">
        <v>4389</v>
      </c>
      <c r="O1480" t="s">
        <v>1370</v>
      </c>
      <c r="P1480" t="s">
        <v>4266</v>
      </c>
      <c r="Q1480">
        <f t="shared" si="36"/>
        <v>9310</v>
      </c>
      <c r="R1480" t="s">
        <v>1871</v>
      </c>
      <c r="S1480" t="s">
        <v>1872</v>
      </c>
      <c r="T1480" t="s">
        <v>5366</v>
      </c>
      <c r="U1480" s="75">
        <v>9310</v>
      </c>
      <c r="V1480">
        <v>1.89</v>
      </c>
      <c r="W1480">
        <v>17595.900000000001</v>
      </c>
      <c r="AH1480" s="16"/>
      <c r="AI1480" t="s">
        <v>1375</v>
      </c>
    </row>
    <row r="1481" spans="1:35" x14ac:dyDescent="0.25">
      <c r="A1481" t="s">
        <v>5367</v>
      </c>
      <c r="B1481" s="1">
        <v>14</v>
      </c>
      <c r="C1481" t="s">
        <v>290</v>
      </c>
      <c r="D1481">
        <v>18174892</v>
      </c>
      <c r="E1481" t="s">
        <v>5312</v>
      </c>
      <c r="F1481" t="s">
        <v>1363</v>
      </c>
      <c r="G1481" t="s">
        <v>1391</v>
      </c>
      <c r="H1481" s="3" t="s">
        <v>2720</v>
      </c>
      <c r="I1481">
        <v>2022</v>
      </c>
      <c r="J1481" s="15" t="s">
        <v>1804</v>
      </c>
      <c r="K1481">
        <v>2022</v>
      </c>
      <c r="L1481" t="s">
        <v>1367</v>
      </c>
      <c r="M1481" t="s">
        <v>273</v>
      </c>
      <c r="N1481" t="s">
        <v>4408</v>
      </c>
      <c r="O1481" t="s">
        <v>1370</v>
      </c>
      <c r="P1481" t="s">
        <v>4266</v>
      </c>
      <c r="Q1481">
        <f t="shared" si="36"/>
        <v>7000</v>
      </c>
      <c r="R1481" t="s">
        <v>1871</v>
      </c>
      <c r="S1481" t="s">
        <v>1872</v>
      </c>
      <c r="T1481" t="s">
        <v>5177</v>
      </c>
      <c r="U1481" s="75">
        <v>7000</v>
      </c>
      <c r="V1481">
        <v>1.89</v>
      </c>
      <c r="W1481">
        <v>13230</v>
      </c>
      <c r="AH1481" s="16"/>
      <c r="AI1481" t="s">
        <v>1375</v>
      </c>
    </row>
    <row r="1482" spans="1:35" x14ac:dyDescent="0.25">
      <c r="A1482" t="s">
        <v>5368</v>
      </c>
      <c r="B1482" s="1">
        <v>14</v>
      </c>
      <c r="C1482" t="s">
        <v>4340</v>
      </c>
      <c r="D1482">
        <v>18087175</v>
      </c>
      <c r="E1482" t="s">
        <v>5369</v>
      </c>
      <c r="F1482" t="s">
        <v>1363</v>
      </c>
      <c r="G1482" t="s">
        <v>1391</v>
      </c>
      <c r="H1482" s="3" t="s">
        <v>3620</v>
      </c>
      <c r="I1482">
        <v>2022</v>
      </c>
      <c r="J1482" s="15" t="s">
        <v>3278</v>
      </c>
      <c r="K1482">
        <v>2022</v>
      </c>
      <c r="L1482" t="s">
        <v>1367</v>
      </c>
      <c r="M1482" t="s">
        <v>273</v>
      </c>
      <c r="N1482" t="s">
        <v>4408</v>
      </c>
      <c r="O1482" t="s">
        <v>1370</v>
      </c>
      <c r="P1482" t="s">
        <v>4266</v>
      </c>
      <c r="Q1482">
        <f t="shared" si="36"/>
        <v>20280</v>
      </c>
      <c r="R1482" t="s">
        <v>1871</v>
      </c>
      <c r="S1482" t="s">
        <v>1872</v>
      </c>
      <c r="T1482" t="s">
        <v>4351</v>
      </c>
      <c r="U1482" s="75">
        <v>20280</v>
      </c>
      <c r="V1482">
        <v>1.89</v>
      </c>
      <c r="W1482">
        <v>38329.199999999997</v>
      </c>
      <c r="AH1482" s="16"/>
      <c r="AI1482" t="s">
        <v>1375</v>
      </c>
    </row>
    <row r="1483" spans="1:35" x14ac:dyDescent="0.25">
      <c r="A1483" t="s">
        <v>5370</v>
      </c>
      <c r="B1483" s="1">
        <v>14</v>
      </c>
      <c r="C1483" t="s">
        <v>290</v>
      </c>
      <c r="D1483">
        <v>18107923</v>
      </c>
      <c r="E1483" t="s">
        <v>5371</v>
      </c>
      <c r="F1483" t="s">
        <v>1363</v>
      </c>
      <c r="G1483" t="s">
        <v>1391</v>
      </c>
      <c r="H1483" s="3" t="s">
        <v>2284</v>
      </c>
      <c r="I1483">
        <v>2022</v>
      </c>
      <c r="J1483" s="15" t="s">
        <v>5365</v>
      </c>
      <c r="K1483">
        <v>2022</v>
      </c>
      <c r="L1483" t="s">
        <v>1367</v>
      </c>
      <c r="M1483" t="s">
        <v>273</v>
      </c>
      <c r="N1483" t="s">
        <v>4343</v>
      </c>
      <c r="O1483" t="s">
        <v>1370</v>
      </c>
      <c r="P1483" t="s">
        <v>4266</v>
      </c>
      <c r="Q1483">
        <f t="shared" si="36"/>
        <v>15000</v>
      </c>
      <c r="R1483" t="s">
        <v>1871</v>
      </c>
      <c r="S1483" t="s">
        <v>1872</v>
      </c>
      <c r="T1483" t="s">
        <v>5372</v>
      </c>
      <c r="U1483" s="75">
        <v>15000</v>
      </c>
      <c r="V1483">
        <v>1.89</v>
      </c>
      <c r="W1483">
        <v>28350</v>
      </c>
      <c r="AH1483" s="16"/>
      <c r="AI1483" t="s">
        <v>1375</v>
      </c>
    </row>
    <row r="1484" spans="1:35" x14ac:dyDescent="0.25">
      <c r="A1484" t="s">
        <v>5373</v>
      </c>
      <c r="B1484" s="1">
        <v>14</v>
      </c>
      <c r="C1484" t="s">
        <v>4340</v>
      </c>
      <c r="D1484">
        <v>18109357</v>
      </c>
      <c r="E1484" t="s">
        <v>5374</v>
      </c>
      <c r="F1484" t="s">
        <v>1363</v>
      </c>
      <c r="G1484" t="s">
        <v>1391</v>
      </c>
      <c r="H1484" s="3" t="s">
        <v>2283</v>
      </c>
      <c r="I1484">
        <v>2022</v>
      </c>
      <c r="J1484" s="15" t="s">
        <v>2284</v>
      </c>
      <c r="K1484">
        <v>2022</v>
      </c>
      <c r="L1484" t="s">
        <v>1367</v>
      </c>
      <c r="M1484" t="s">
        <v>273</v>
      </c>
      <c r="N1484" t="s">
        <v>4343</v>
      </c>
      <c r="O1484" t="s">
        <v>1370</v>
      </c>
      <c r="P1484" t="s">
        <v>4266</v>
      </c>
      <c r="Q1484">
        <f t="shared" si="36"/>
        <v>14100</v>
      </c>
      <c r="R1484" t="s">
        <v>1871</v>
      </c>
      <c r="S1484" t="s">
        <v>1872</v>
      </c>
      <c r="T1484" t="s">
        <v>4351</v>
      </c>
      <c r="U1484" s="75">
        <v>14100</v>
      </c>
      <c r="V1484">
        <v>1.89</v>
      </c>
      <c r="W1484">
        <v>26649</v>
      </c>
      <c r="AH1484" s="16"/>
      <c r="AI1484" t="s">
        <v>1375</v>
      </c>
    </row>
    <row r="1485" spans="1:35" x14ac:dyDescent="0.25">
      <c r="A1485" t="s">
        <v>5375</v>
      </c>
      <c r="B1485" s="1">
        <v>14</v>
      </c>
      <c r="C1485" t="s">
        <v>4340</v>
      </c>
      <c r="D1485">
        <v>18059732</v>
      </c>
      <c r="E1485" t="s">
        <v>5376</v>
      </c>
      <c r="F1485" t="s">
        <v>1363</v>
      </c>
      <c r="G1485" t="s">
        <v>1391</v>
      </c>
      <c r="H1485" s="3" t="s">
        <v>2717</v>
      </c>
      <c r="I1485">
        <v>2022</v>
      </c>
      <c r="J1485" s="15" t="s">
        <v>3620</v>
      </c>
      <c r="K1485">
        <v>2022</v>
      </c>
      <c r="L1485" t="s">
        <v>1367</v>
      </c>
      <c r="M1485" t="s">
        <v>273</v>
      </c>
      <c r="N1485" t="s">
        <v>4343</v>
      </c>
      <c r="O1485" t="s">
        <v>1370</v>
      </c>
      <c r="P1485" t="s">
        <v>4266</v>
      </c>
      <c r="Q1485">
        <f t="shared" si="36"/>
        <v>32021</v>
      </c>
      <c r="R1485" t="s">
        <v>1871</v>
      </c>
      <c r="S1485" t="s">
        <v>1872</v>
      </c>
      <c r="T1485" t="s">
        <v>5181</v>
      </c>
      <c r="U1485" s="75">
        <v>32021</v>
      </c>
      <c r="V1485">
        <v>1.89</v>
      </c>
      <c r="W1485">
        <v>60519.69</v>
      </c>
      <c r="AH1485" s="16"/>
      <c r="AI1485" t="s">
        <v>1375</v>
      </c>
    </row>
    <row r="1486" spans="1:35" x14ac:dyDescent="0.25">
      <c r="A1486" t="s">
        <v>5377</v>
      </c>
      <c r="B1486" s="1">
        <v>14</v>
      </c>
      <c r="C1486" t="s">
        <v>4340</v>
      </c>
      <c r="D1486">
        <v>18114563</v>
      </c>
      <c r="E1486" t="s">
        <v>5378</v>
      </c>
      <c r="F1486" t="s">
        <v>1363</v>
      </c>
      <c r="G1486" t="s">
        <v>1391</v>
      </c>
      <c r="H1486" s="3" t="s">
        <v>3278</v>
      </c>
      <c r="I1486">
        <v>2022</v>
      </c>
      <c r="J1486" s="15" t="s">
        <v>3279</v>
      </c>
      <c r="K1486">
        <v>2022</v>
      </c>
      <c r="L1486" t="s">
        <v>1367</v>
      </c>
      <c r="M1486" t="s">
        <v>273</v>
      </c>
      <c r="N1486" t="s">
        <v>4343</v>
      </c>
      <c r="O1486" t="s">
        <v>1370</v>
      </c>
      <c r="P1486" t="s">
        <v>4266</v>
      </c>
      <c r="Q1486">
        <f t="shared" si="36"/>
        <v>47610</v>
      </c>
      <c r="R1486" t="s">
        <v>1871</v>
      </c>
      <c r="S1486" t="s">
        <v>1872</v>
      </c>
      <c r="T1486" t="s">
        <v>4351</v>
      </c>
      <c r="U1486" s="75">
        <v>47610</v>
      </c>
      <c r="V1486">
        <v>1.89</v>
      </c>
      <c r="W1486">
        <v>89982.9</v>
      </c>
      <c r="AH1486" s="16"/>
      <c r="AI1486" t="s">
        <v>1375</v>
      </c>
    </row>
    <row r="1487" spans="1:35" x14ac:dyDescent="0.25">
      <c r="A1487" t="s">
        <v>5379</v>
      </c>
      <c r="B1487" s="1">
        <v>14</v>
      </c>
      <c r="C1487" t="s">
        <v>4340</v>
      </c>
      <c r="D1487">
        <v>18114644</v>
      </c>
      <c r="E1487" t="s">
        <v>5380</v>
      </c>
      <c r="F1487" t="s">
        <v>1363</v>
      </c>
      <c r="G1487" t="s">
        <v>1391</v>
      </c>
      <c r="H1487" s="3" t="s">
        <v>3278</v>
      </c>
      <c r="I1487">
        <v>2022</v>
      </c>
      <c r="J1487" s="15" t="s">
        <v>3279</v>
      </c>
      <c r="K1487">
        <v>2022</v>
      </c>
      <c r="L1487" t="s">
        <v>1367</v>
      </c>
      <c r="M1487" t="s">
        <v>273</v>
      </c>
      <c r="N1487" t="s">
        <v>4343</v>
      </c>
      <c r="O1487" t="s">
        <v>1370</v>
      </c>
      <c r="P1487" t="s">
        <v>4266</v>
      </c>
      <c r="Q1487">
        <f t="shared" si="36"/>
        <v>47610</v>
      </c>
      <c r="R1487" t="s">
        <v>1871</v>
      </c>
      <c r="S1487" t="s">
        <v>1872</v>
      </c>
      <c r="T1487" t="s">
        <v>4351</v>
      </c>
      <c r="U1487" s="75">
        <v>47610</v>
      </c>
      <c r="V1487">
        <v>1.89</v>
      </c>
      <c r="W1487">
        <v>89982.9</v>
      </c>
      <c r="AH1487" s="16"/>
      <c r="AI1487" t="s">
        <v>1375</v>
      </c>
    </row>
    <row r="1488" spans="1:35" x14ac:dyDescent="0.25">
      <c r="A1488" t="s">
        <v>5381</v>
      </c>
      <c r="B1488" s="1">
        <v>14</v>
      </c>
      <c r="C1488" t="s">
        <v>4340</v>
      </c>
      <c r="D1488">
        <v>18114660</v>
      </c>
      <c r="E1488" t="s">
        <v>5382</v>
      </c>
      <c r="F1488" t="s">
        <v>1363</v>
      </c>
      <c r="G1488" t="s">
        <v>1391</v>
      </c>
      <c r="H1488" s="3" t="s">
        <v>3278</v>
      </c>
      <c r="I1488">
        <v>2022</v>
      </c>
      <c r="J1488" s="15" t="s">
        <v>3279</v>
      </c>
      <c r="K1488">
        <v>2022</v>
      </c>
      <c r="L1488" t="s">
        <v>1367</v>
      </c>
      <c r="M1488" t="s">
        <v>273</v>
      </c>
      <c r="N1488" t="s">
        <v>4343</v>
      </c>
      <c r="O1488" t="s">
        <v>1370</v>
      </c>
      <c r="P1488" t="s">
        <v>4266</v>
      </c>
      <c r="Q1488">
        <f t="shared" si="36"/>
        <v>47610</v>
      </c>
      <c r="R1488" t="s">
        <v>1871</v>
      </c>
      <c r="S1488" t="s">
        <v>1872</v>
      </c>
      <c r="T1488" t="s">
        <v>4351</v>
      </c>
      <c r="U1488" s="75">
        <v>47610</v>
      </c>
      <c r="V1488">
        <v>1.89</v>
      </c>
      <c r="W1488">
        <v>89982.9</v>
      </c>
      <c r="AH1488" s="16"/>
      <c r="AI1488" t="s">
        <v>1375</v>
      </c>
    </row>
    <row r="1489" spans="1:35" x14ac:dyDescent="0.25">
      <c r="A1489" t="s">
        <v>5383</v>
      </c>
      <c r="B1489" s="1">
        <v>14</v>
      </c>
      <c r="C1489" t="s">
        <v>4340</v>
      </c>
      <c r="D1489">
        <v>18248918</v>
      </c>
      <c r="E1489" t="s">
        <v>5384</v>
      </c>
      <c r="F1489" t="s">
        <v>1363</v>
      </c>
      <c r="G1489" t="s">
        <v>1391</v>
      </c>
      <c r="H1489" s="3" t="s">
        <v>1800</v>
      </c>
      <c r="I1489">
        <v>2022</v>
      </c>
      <c r="J1489" s="15" t="s">
        <v>3294</v>
      </c>
      <c r="K1489">
        <v>2022</v>
      </c>
      <c r="L1489" t="s">
        <v>1367</v>
      </c>
      <c r="M1489" t="s">
        <v>273</v>
      </c>
      <c r="N1489" t="s">
        <v>4343</v>
      </c>
      <c r="O1489" t="s">
        <v>1370</v>
      </c>
      <c r="P1489" t="s">
        <v>4266</v>
      </c>
      <c r="Q1489">
        <f t="shared" si="36"/>
        <v>45000</v>
      </c>
      <c r="R1489" t="s">
        <v>1871</v>
      </c>
      <c r="S1489" t="s">
        <v>1872</v>
      </c>
      <c r="T1489" t="s">
        <v>4351</v>
      </c>
      <c r="U1489" s="75">
        <v>45000</v>
      </c>
      <c r="V1489">
        <v>1.89</v>
      </c>
      <c r="W1489">
        <v>85050</v>
      </c>
      <c r="AH1489" s="16"/>
      <c r="AI1489" t="s">
        <v>1375</v>
      </c>
    </row>
    <row r="1490" spans="1:35" x14ac:dyDescent="0.25">
      <c r="A1490" t="s">
        <v>5385</v>
      </c>
      <c r="B1490" s="1">
        <v>14</v>
      </c>
      <c r="C1490" t="s">
        <v>290</v>
      </c>
      <c r="D1490">
        <v>18130682</v>
      </c>
      <c r="E1490" t="s">
        <v>5386</v>
      </c>
      <c r="F1490" t="s">
        <v>1363</v>
      </c>
      <c r="G1490" t="s">
        <v>1391</v>
      </c>
      <c r="H1490" s="3" t="s">
        <v>3279</v>
      </c>
      <c r="I1490">
        <v>2022</v>
      </c>
      <c r="J1490" s="15" t="s">
        <v>4019</v>
      </c>
      <c r="K1490">
        <v>2022</v>
      </c>
      <c r="L1490" t="s">
        <v>1367</v>
      </c>
      <c r="M1490" t="s">
        <v>273</v>
      </c>
      <c r="N1490" t="s">
        <v>4389</v>
      </c>
      <c r="O1490" t="s">
        <v>1370</v>
      </c>
      <c r="P1490" t="s">
        <v>4266</v>
      </c>
      <c r="Q1490">
        <f t="shared" si="36"/>
        <v>47310</v>
      </c>
      <c r="R1490" t="s">
        <v>1871</v>
      </c>
      <c r="S1490" t="s">
        <v>1872</v>
      </c>
      <c r="T1490" t="s">
        <v>4360</v>
      </c>
      <c r="U1490" s="75">
        <v>47310</v>
      </c>
      <c r="V1490">
        <v>1.89</v>
      </c>
      <c r="W1490">
        <v>89415.9</v>
      </c>
      <c r="AH1490" s="16"/>
      <c r="AI1490" t="s">
        <v>1375</v>
      </c>
    </row>
    <row r="1491" spans="1:35" x14ac:dyDescent="0.25">
      <c r="A1491" t="s">
        <v>5387</v>
      </c>
      <c r="B1491" s="1">
        <v>14</v>
      </c>
      <c r="C1491" t="s">
        <v>4340</v>
      </c>
      <c r="D1491">
        <v>18134084</v>
      </c>
      <c r="E1491" t="s">
        <v>5388</v>
      </c>
      <c r="F1491" t="s">
        <v>1363</v>
      </c>
      <c r="G1491" t="s">
        <v>1391</v>
      </c>
      <c r="H1491" s="3" t="s">
        <v>2284</v>
      </c>
      <c r="I1491">
        <v>2022</v>
      </c>
      <c r="J1491" s="15" t="s">
        <v>5365</v>
      </c>
      <c r="K1491">
        <v>2022</v>
      </c>
      <c r="L1491" t="s">
        <v>1367</v>
      </c>
      <c r="M1491" t="s">
        <v>273</v>
      </c>
      <c r="N1491" t="s">
        <v>4408</v>
      </c>
      <c r="O1491" t="s">
        <v>1370</v>
      </c>
      <c r="P1491" t="s">
        <v>4266</v>
      </c>
      <c r="Q1491">
        <f t="shared" si="36"/>
        <v>47619</v>
      </c>
      <c r="R1491" t="s">
        <v>1871</v>
      </c>
      <c r="S1491" t="s">
        <v>1872</v>
      </c>
      <c r="T1491" t="s">
        <v>5389</v>
      </c>
      <c r="U1491" s="75">
        <v>47619</v>
      </c>
      <c r="V1491">
        <v>1.89</v>
      </c>
      <c r="W1491">
        <v>89999.91</v>
      </c>
      <c r="AH1491" s="16"/>
      <c r="AI1491" t="s">
        <v>1375</v>
      </c>
    </row>
    <row r="1492" spans="1:35" x14ac:dyDescent="0.25">
      <c r="A1492" t="s">
        <v>5390</v>
      </c>
      <c r="B1492" s="1">
        <v>14</v>
      </c>
      <c r="C1492" t="s">
        <v>4340</v>
      </c>
      <c r="D1492">
        <v>18270077</v>
      </c>
      <c r="E1492" t="s">
        <v>4359</v>
      </c>
      <c r="F1492" t="s">
        <v>1363</v>
      </c>
      <c r="G1492" t="s">
        <v>1391</v>
      </c>
      <c r="H1492" s="3" t="s">
        <v>4024</v>
      </c>
      <c r="I1492">
        <v>2022</v>
      </c>
      <c r="J1492" s="15" t="s">
        <v>3283</v>
      </c>
      <c r="K1492">
        <v>2022</v>
      </c>
      <c r="L1492" t="s">
        <v>1367</v>
      </c>
      <c r="M1492" t="s">
        <v>273</v>
      </c>
      <c r="N1492" t="s">
        <v>4408</v>
      </c>
      <c r="O1492" t="s">
        <v>1370</v>
      </c>
      <c r="P1492" t="s">
        <v>4266</v>
      </c>
      <c r="Q1492">
        <f t="shared" si="36"/>
        <v>6500</v>
      </c>
      <c r="R1492" t="s">
        <v>1871</v>
      </c>
      <c r="S1492" t="s">
        <v>1872</v>
      </c>
      <c r="T1492" t="s">
        <v>5175</v>
      </c>
      <c r="U1492" s="75">
        <v>6500</v>
      </c>
      <c r="V1492">
        <v>1.89</v>
      </c>
      <c r="W1492">
        <v>12285</v>
      </c>
      <c r="AH1492" s="16"/>
      <c r="AI1492" t="s">
        <v>1375</v>
      </c>
    </row>
    <row r="1493" spans="1:35" x14ac:dyDescent="0.25">
      <c r="A1493" t="s">
        <v>5391</v>
      </c>
      <c r="B1493" s="1">
        <v>14</v>
      </c>
      <c r="C1493" t="s">
        <v>4340</v>
      </c>
      <c r="D1493">
        <v>18254993</v>
      </c>
      <c r="E1493" t="s">
        <v>5392</v>
      </c>
      <c r="F1493" t="s">
        <v>1363</v>
      </c>
      <c r="G1493" t="s">
        <v>1391</v>
      </c>
      <c r="H1493" s="3" t="s">
        <v>1800</v>
      </c>
      <c r="I1493">
        <v>2022</v>
      </c>
      <c r="J1493" s="15" t="s">
        <v>1801</v>
      </c>
      <c r="K1493">
        <v>2022</v>
      </c>
      <c r="L1493" t="s">
        <v>1367</v>
      </c>
      <c r="M1493" t="s">
        <v>273</v>
      </c>
      <c r="N1493" t="s">
        <v>4389</v>
      </c>
      <c r="O1493" t="s">
        <v>1370</v>
      </c>
      <c r="P1493" t="s">
        <v>4266</v>
      </c>
      <c r="Q1493">
        <f t="shared" si="36"/>
        <v>1000</v>
      </c>
      <c r="R1493" t="s">
        <v>1871</v>
      </c>
      <c r="S1493" t="s">
        <v>1872</v>
      </c>
      <c r="T1493" t="s">
        <v>4351</v>
      </c>
      <c r="U1493" s="75">
        <v>1000</v>
      </c>
      <c r="V1493">
        <v>1.89</v>
      </c>
      <c r="W1493">
        <v>1890</v>
      </c>
      <c r="AH1493" s="16"/>
      <c r="AI1493" t="s">
        <v>1375</v>
      </c>
    </row>
    <row r="1494" spans="1:35" x14ac:dyDescent="0.25">
      <c r="A1494" t="s">
        <v>5393</v>
      </c>
      <c r="B1494" s="1">
        <v>14</v>
      </c>
      <c r="C1494" t="s">
        <v>4340</v>
      </c>
      <c r="D1494">
        <v>18116280</v>
      </c>
      <c r="E1494" t="s">
        <v>5228</v>
      </c>
      <c r="F1494" t="s">
        <v>1363</v>
      </c>
      <c r="G1494" t="s">
        <v>1391</v>
      </c>
      <c r="H1494" s="3" t="s">
        <v>3278</v>
      </c>
      <c r="I1494">
        <v>2022</v>
      </c>
      <c r="J1494" s="15" t="s">
        <v>5365</v>
      </c>
      <c r="K1494">
        <v>2022</v>
      </c>
      <c r="L1494" t="s">
        <v>1367</v>
      </c>
      <c r="M1494" t="s">
        <v>273</v>
      </c>
      <c r="N1494" t="s">
        <v>4343</v>
      </c>
      <c r="O1494" t="s">
        <v>1370</v>
      </c>
      <c r="P1494" t="s">
        <v>4266</v>
      </c>
      <c r="Q1494">
        <f t="shared" si="36"/>
        <v>3733</v>
      </c>
      <c r="R1494" t="s">
        <v>1871</v>
      </c>
      <c r="S1494" t="s">
        <v>1872</v>
      </c>
      <c r="T1494" t="s">
        <v>4351</v>
      </c>
      <c r="U1494" s="75">
        <v>3733</v>
      </c>
      <c r="V1494">
        <v>1.89</v>
      </c>
      <c r="W1494">
        <v>7055.37</v>
      </c>
      <c r="AH1494" s="16"/>
      <c r="AI1494" t="s">
        <v>1375</v>
      </c>
    </row>
    <row r="1495" spans="1:35" x14ac:dyDescent="0.25">
      <c r="A1495" t="s">
        <v>5394</v>
      </c>
      <c r="B1495" s="1">
        <v>14</v>
      </c>
      <c r="C1495" t="s">
        <v>4340</v>
      </c>
      <c r="D1495">
        <v>18198929</v>
      </c>
      <c r="E1495" t="s">
        <v>5395</v>
      </c>
      <c r="F1495" t="s">
        <v>1363</v>
      </c>
      <c r="G1495" t="s">
        <v>1391</v>
      </c>
      <c r="H1495" s="3" t="s">
        <v>1804</v>
      </c>
      <c r="I1495">
        <v>2022</v>
      </c>
      <c r="J1495" s="15" t="s">
        <v>1805</v>
      </c>
      <c r="K1495">
        <v>2022</v>
      </c>
      <c r="L1495" t="s">
        <v>1367</v>
      </c>
      <c r="M1495" t="s">
        <v>273</v>
      </c>
      <c r="N1495" t="s">
        <v>4408</v>
      </c>
      <c r="O1495" t="s">
        <v>1370</v>
      </c>
      <c r="P1495" t="s">
        <v>4266</v>
      </c>
      <c r="Q1495">
        <f t="shared" si="36"/>
        <v>47500</v>
      </c>
      <c r="R1495" t="s">
        <v>1871</v>
      </c>
      <c r="S1495" t="s">
        <v>1872</v>
      </c>
      <c r="T1495" t="s">
        <v>5052</v>
      </c>
      <c r="U1495" s="75">
        <v>47500</v>
      </c>
      <c r="V1495">
        <v>1.89</v>
      </c>
      <c r="W1495">
        <v>89775</v>
      </c>
      <c r="AH1495" s="16"/>
      <c r="AI1495" t="s">
        <v>1375</v>
      </c>
    </row>
    <row r="1496" spans="1:35" x14ac:dyDescent="0.25">
      <c r="A1496" t="s">
        <v>5396</v>
      </c>
      <c r="B1496" s="1">
        <v>14</v>
      </c>
      <c r="C1496" t="s">
        <v>4340</v>
      </c>
      <c r="D1496">
        <v>18199259</v>
      </c>
      <c r="E1496" t="s">
        <v>5397</v>
      </c>
      <c r="F1496" t="s">
        <v>1363</v>
      </c>
      <c r="G1496" t="s">
        <v>1391</v>
      </c>
      <c r="H1496" s="3" t="s">
        <v>1804</v>
      </c>
      <c r="I1496">
        <v>2022</v>
      </c>
      <c r="J1496" s="15" t="s">
        <v>1805</v>
      </c>
      <c r="K1496">
        <v>2022</v>
      </c>
      <c r="L1496" t="s">
        <v>1367</v>
      </c>
      <c r="M1496" t="s">
        <v>273</v>
      </c>
      <c r="N1496" t="s">
        <v>4408</v>
      </c>
      <c r="O1496" t="s">
        <v>1370</v>
      </c>
      <c r="P1496" t="s">
        <v>4266</v>
      </c>
      <c r="Q1496">
        <f t="shared" si="36"/>
        <v>47500</v>
      </c>
      <c r="R1496" t="s">
        <v>1871</v>
      </c>
      <c r="S1496" t="s">
        <v>1872</v>
      </c>
      <c r="T1496" t="s">
        <v>5052</v>
      </c>
      <c r="U1496" s="75">
        <v>47500</v>
      </c>
      <c r="V1496">
        <v>1.89</v>
      </c>
      <c r="W1496">
        <v>89775</v>
      </c>
      <c r="AH1496" s="16"/>
      <c r="AI1496" t="s">
        <v>1375</v>
      </c>
    </row>
    <row r="1497" spans="1:35" x14ac:dyDescent="0.25">
      <c r="A1497" t="s">
        <v>5398</v>
      </c>
      <c r="B1497" s="1">
        <v>14</v>
      </c>
      <c r="C1497" t="s">
        <v>4340</v>
      </c>
      <c r="D1497">
        <v>18200001</v>
      </c>
      <c r="E1497" t="s">
        <v>5399</v>
      </c>
      <c r="F1497" t="s">
        <v>1363</v>
      </c>
      <c r="G1497" t="s">
        <v>1391</v>
      </c>
      <c r="H1497" s="3" t="s">
        <v>1804</v>
      </c>
      <c r="I1497">
        <v>2022</v>
      </c>
      <c r="J1497" s="15" t="s">
        <v>1805</v>
      </c>
      <c r="K1497">
        <v>2022</v>
      </c>
      <c r="L1497" t="s">
        <v>1367</v>
      </c>
      <c r="M1497" t="s">
        <v>273</v>
      </c>
      <c r="N1497" t="s">
        <v>4408</v>
      </c>
      <c r="O1497" t="s">
        <v>1370</v>
      </c>
      <c r="P1497" t="s">
        <v>4266</v>
      </c>
      <c r="Q1497">
        <f t="shared" si="36"/>
        <v>47500</v>
      </c>
      <c r="R1497" t="s">
        <v>1871</v>
      </c>
      <c r="S1497" t="s">
        <v>1872</v>
      </c>
      <c r="T1497" t="s">
        <v>5052</v>
      </c>
      <c r="U1497" s="75">
        <v>47500</v>
      </c>
      <c r="V1497">
        <v>1.89</v>
      </c>
      <c r="W1497">
        <v>89775</v>
      </c>
      <c r="AH1497" s="16"/>
      <c r="AI1497" t="s">
        <v>1375</v>
      </c>
    </row>
    <row r="1498" spans="1:35" x14ac:dyDescent="0.25">
      <c r="A1498" t="s">
        <v>5400</v>
      </c>
      <c r="B1498" s="1">
        <v>14</v>
      </c>
      <c r="C1498" t="s">
        <v>4340</v>
      </c>
      <c r="D1498">
        <v>18200435</v>
      </c>
      <c r="E1498" t="s">
        <v>5401</v>
      </c>
      <c r="F1498" t="s">
        <v>1363</v>
      </c>
      <c r="G1498" t="s">
        <v>1391</v>
      </c>
      <c r="H1498" s="3" t="s">
        <v>1804</v>
      </c>
      <c r="I1498">
        <v>2022</v>
      </c>
      <c r="J1498" s="15" t="s">
        <v>1805</v>
      </c>
      <c r="K1498">
        <v>2022</v>
      </c>
      <c r="L1498" t="s">
        <v>1367</v>
      </c>
      <c r="M1498" t="s">
        <v>273</v>
      </c>
      <c r="N1498" t="s">
        <v>4408</v>
      </c>
      <c r="O1498" t="s">
        <v>1370</v>
      </c>
      <c r="P1498" t="s">
        <v>4266</v>
      </c>
      <c r="Q1498">
        <f t="shared" si="36"/>
        <v>47500</v>
      </c>
      <c r="R1498" t="s">
        <v>1871</v>
      </c>
      <c r="S1498" t="s">
        <v>1872</v>
      </c>
      <c r="T1498" t="s">
        <v>5052</v>
      </c>
      <c r="U1498" s="75">
        <v>47500</v>
      </c>
      <c r="V1498">
        <v>1.89</v>
      </c>
      <c r="W1498">
        <v>89775</v>
      </c>
      <c r="AH1498" s="16"/>
      <c r="AI1498" t="s">
        <v>1375</v>
      </c>
    </row>
    <row r="1499" spans="1:35" x14ac:dyDescent="0.25">
      <c r="A1499" t="s">
        <v>5402</v>
      </c>
      <c r="B1499" s="1">
        <v>14</v>
      </c>
      <c r="C1499" t="s">
        <v>4340</v>
      </c>
      <c r="D1499">
        <v>18200745</v>
      </c>
      <c r="E1499" t="s">
        <v>5403</v>
      </c>
      <c r="F1499" t="s">
        <v>1363</v>
      </c>
      <c r="G1499" t="s">
        <v>1391</v>
      </c>
      <c r="H1499" s="3" t="s">
        <v>1804</v>
      </c>
      <c r="I1499">
        <v>2022</v>
      </c>
      <c r="J1499" s="15" t="s">
        <v>1805</v>
      </c>
      <c r="K1499">
        <v>2022</v>
      </c>
      <c r="L1499" t="s">
        <v>1367</v>
      </c>
      <c r="M1499" t="s">
        <v>273</v>
      </c>
      <c r="N1499" t="s">
        <v>4408</v>
      </c>
      <c r="O1499" t="s">
        <v>1370</v>
      </c>
      <c r="P1499" t="s">
        <v>4266</v>
      </c>
      <c r="Q1499">
        <f t="shared" si="36"/>
        <v>47500</v>
      </c>
      <c r="R1499" t="s">
        <v>1871</v>
      </c>
      <c r="S1499" t="s">
        <v>1872</v>
      </c>
      <c r="T1499" t="s">
        <v>5052</v>
      </c>
      <c r="U1499" s="75">
        <v>47500</v>
      </c>
      <c r="V1499">
        <v>1.89</v>
      </c>
      <c r="W1499">
        <v>89775</v>
      </c>
      <c r="AH1499" s="16"/>
      <c r="AI1499" t="s">
        <v>1375</v>
      </c>
    </row>
    <row r="1500" spans="1:35" x14ac:dyDescent="0.25">
      <c r="A1500" t="s">
        <v>5404</v>
      </c>
      <c r="B1500" s="1">
        <v>14</v>
      </c>
      <c r="C1500" t="s">
        <v>4340</v>
      </c>
      <c r="D1500">
        <v>18200958</v>
      </c>
      <c r="E1500" t="s">
        <v>5405</v>
      </c>
      <c r="F1500" t="s">
        <v>1363</v>
      </c>
      <c r="G1500" t="s">
        <v>1391</v>
      </c>
      <c r="H1500" s="3" t="s">
        <v>1804</v>
      </c>
      <c r="I1500">
        <v>2022</v>
      </c>
      <c r="J1500" s="15" t="s">
        <v>1805</v>
      </c>
      <c r="K1500">
        <v>2022</v>
      </c>
      <c r="L1500" t="s">
        <v>1367</v>
      </c>
      <c r="M1500" t="s">
        <v>273</v>
      </c>
      <c r="N1500" t="s">
        <v>4408</v>
      </c>
      <c r="O1500" t="s">
        <v>1370</v>
      </c>
      <c r="P1500" t="s">
        <v>4266</v>
      </c>
      <c r="Q1500">
        <f t="shared" si="36"/>
        <v>11580</v>
      </c>
      <c r="R1500" t="s">
        <v>1871</v>
      </c>
      <c r="S1500" t="s">
        <v>1872</v>
      </c>
      <c r="T1500" t="s">
        <v>5406</v>
      </c>
      <c r="U1500" s="75">
        <v>11580</v>
      </c>
      <c r="V1500">
        <v>1.89</v>
      </c>
      <c r="W1500">
        <v>21886.2</v>
      </c>
      <c r="AH1500" s="16"/>
      <c r="AI1500" t="s">
        <v>1375</v>
      </c>
    </row>
    <row r="1501" spans="1:35" x14ac:dyDescent="0.25">
      <c r="A1501" t="s">
        <v>5407</v>
      </c>
      <c r="B1501" s="1">
        <v>14</v>
      </c>
      <c r="C1501" t="s">
        <v>4340</v>
      </c>
      <c r="D1501">
        <v>18233341</v>
      </c>
      <c r="E1501" t="s">
        <v>4359</v>
      </c>
      <c r="F1501" t="s">
        <v>1363</v>
      </c>
      <c r="G1501" t="s">
        <v>1391</v>
      </c>
      <c r="H1501" s="3" t="s">
        <v>1805</v>
      </c>
      <c r="I1501">
        <v>2022</v>
      </c>
      <c r="J1501" s="15" t="s">
        <v>1800</v>
      </c>
      <c r="K1501">
        <v>2022</v>
      </c>
      <c r="L1501" t="s">
        <v>1367</v>
      </c>
      <c r="M1501" t="s">
        <v>273</v>
      </c>
      <c r="N1501" t="s">
        <v>4343</v>
      </c>
      <c r="O1501" t="s">
        <v>1370</v>
      </c>
      <c r="P1501" t="s">
        <v>4266</v>
      </c>
      <c r="Q1501">
        <f t="shared" si="36"/>
        <v>47000</v>
      </c>
      <c r="R1501" t="s">
        <v>1871</v>
      </c>
      <c r="S1501" t="s">
        <v>1872</v>
      </c>
      <c r="T1501" t="s">
        <v>4351</v>
      </c>
      <c r="U1501" s="75">
        <v>47000</v>
      </c>
      <c r="V1501">
        <v>1.89</v>
      </c>
      <c r="W1501">
        <v>88830</v>
      </c>
      <c r="AH1501" s="16"/>
      <c r="AI1501" t="s">
        <v>1375</v>
      </c>
    </row>
    <row r="1502" spans="1:35" x14ac:dyDescent="0.25">
      <c r="A1502" t="s">
        <v>5408</v>
      </c>
      <c r="B1502" s="1">
        <v>14</v>
      </c>
      <c r="C1502" t="s">
        <v>4340</v>
      </c>
      <c r="D1502">
        <v>18204422</v>
      </c>
      <c r="E1502" t="s">
        <v>5409</v>
      </c>
      <c r="F1502" t="s">
        <v>1363</v>
      </c>
      <c r="G1502" t="s">
        <v>1391</v>
      </c>
      <c r="H1502" s="3" t="s">
        <v>1804</v>
      </c>
      <c r="I1502">
        <v>2022</v>
      </c>
      <c r="J1502" s="15" t="s">
        <v>1805</v>
      </c>
      <c r="K1502">
        <v>2022</v>
      </c>
      <c r="L1502" t="s">
        <v>1367</v>
      </c>
      <c r="M1502" t="s">
        <v>273</v>
      </c>
      <c r="N1502" t="s">
        <v>4343</v>
      </c>
      <c r="O1502" t="s">
        <v>1370</v>
      </c>
      <c r="P1502" t="s">
        <v>4266</v>
      </c>
      <c r="Q1502">
        <f t="shared" si="36"/>
        <v>47610</v>
      </c>
      <c r="R1502" t="s">
        <v>1871</v>
      </c>
      <c r="S1502" t="s">
        <v>1872</v>
      </c>
      <c r="T1502" t="s">
        <v>5410</v>
      </c>
      <c r="U1502" s="75">
        <v>47610</v>
      </c>
      <c r="V1502">
        <v>1.89</v>
      </c>
      <c r="W1502">
        <v>89982.9</v>
      </c>
      <c r="AH1502" s="16"/>
      <c r="AI1502" t="s">
        <v>1375</v>
      </c>
    </row>
    <row r="1503" spans="1:35" x14ac:dyDescent="0.25">
      <c r="A1503" t="s">
        <v>5411</v>
      </c>
      <c r="B1503" s="1">
        <v>14</v>
      </c>
      <c r="C1503" t="s">
        <v>4340</v>
      </c>
      <c r="D1503">
        <v>18242499</v>
      </c>
      <c r="E1503" t="s">
        <v>5412</v>
      </c>
      <c r="F1503" t="s">
        <v>1363</v>
      </c>
      <c r="G1503" t="s">
        <v>1391</v>
      </c>
      <c r="H1503" s="3" t="s">
        <v>4023</v>
      </c>
      <c r="I1503">
        <v>2022</v>
      </c>
      <c r="J1503" s="15" t="s">
        <v>1801</v>
      </c>
      <c r="K1503">
        <v>2022</v>
      </c>
      <c r="L1503" t="s">
        <v>1367</v>
      </c>
      <c r="M1503" t="s">
        <v>273</v>
      </c>
      <c r="N1503" t="s">
        <v>4389</v>
      </c>
      <c r="O1503" t="s">
        <v>1370</v>
      </c>
      <c r="P1503" t="s">
        <v>4266</v>
      </c>
      <c r="Q1503">
        <f t="shared" si="36"/>
        <v>15600</v>
      </c>
      <c r="R1503" t="s">
        <v>1871</v>
      </c>
      <c r="S1503" t="s">
        <v>1872</v>
      </c>
      <c r="T1503" t="s">
        <v>5175</v>
      </c>
      <c r="U1503" s="75">
        <v>15600</v>
      </c>
      <c r="V1503">
        <v>1.89</v>
      </c>
      <c r="W1503">
        <v>29484</v>
      </c>
      <c r="AH1503" s="16"/>
      <c r="AI1503" t="s">
        <v>1375</v>
      </c>
    </row>
    <row r="1504" spans="1:35" x14ac:dyDescent="0.25">
      <c r="A1504" t="s">
        <v>5413</v>
      </c>
      <c r="B1504" s="1">
        <v>14</v>
      </c>
      <c r="C1504" t="s">
        <v>4340</v>
      </c>
      <c r="D1504">
        <v>18371353</v>
      </c>
      <c r="E1504" t="s">
        <v>5414</v>
      </c>
      <c r="F1504" t="s">
        <v>1363</v>
      </c>
      <c r="G1504" t="s">
        <v>1391</v>
      </c>
      <c r="H1504" s="3" t="s">
        <v>2288</v>
      </c>
      <c r="I1504">
        <v>2022</v>
      </c>
      <c r="J1504" s="15" t="s">
        <v>2289</v>
      </c>
      <c r="K1504">
        <v>2022</v>
      </c>
      <c r="L1504" t="s">
        <v>1367</v>
      </c>
      <c r="M1504" t="s">
        <v>273</v>
      </c>
      <c r="N1504" t="s">
        <v>4408</v>
      </c>
      <c r="O1504" t="s">
        <v>1370</v>
      </c>
      <c r="P1504" t="s">
        <v>4266</v>
      </c>
      <c r="Q1504">
        <f t="shared" si="36"/>
        <v>47610</v>
      </c>
      <c r="R1504" t="s">
        <v>1871</v>
      </c>
      <c r="S1504" t="s">
        <v>1872</v>
      </c>
      <c r="T1504" t="s">
        <v>4351</v>
      </c>
      <c r="U1504" s="75">
        <v>47610</v>
      </c>
      <c r="V1504">
        <v>1.89</v>
      </c>
      <c r="W1504">
        <v>89982.9</v>
      </c>
      <c r="AH1504" s="16"/>
      <c r="AI1504" t="s">
        <v>1375</v>
      </c>
    </row>
    <row r="1505" spans="1:35" x14ac:dyDescent="0.25">
      <c r="A1505" t="s">
        <v>5415</v>
      </c>
      <c r="B1505" s="1">
        <v>14</v>
      </c>
      <c r="C1505" t="s">
        <v>4340</v>
      </c>
      <c r="D1505">
        <v>18372074</v>
      </c>
      <c r="E1505" t="s">
        <v>5325</v>
      </c>
      <c r="F1505" t="s">
        <v>1363</v>
      </c>
      <c r="G1505" t="s">
        <v>1391</v>
      </c>
      <c r="H1505" s="3" t="s">
        <v>2288</v>
      </c>
      <c r="I1505">
        <v>2022</v>
      </c>
      <c r="J1505" s="15" t="s">
        <v>2289</v>
      </c>
      <c r="K1505">
        <v>2022</v>
      </c>
      <c r="L1505" t="s">
        <v>1367</v>
      </c>
      <c r="M1505" t="s">
        <v>273</v>
      </c>
      <c r="N1505" t="s">
        <v>4408</v>
      </c>
      <c r="O1505" t="s">
        <v>1370</v>
      </c>
      <c r="P1505" t="s">
        <v>4266</v>
      </c>
      <c r="Q1505">
        <f t="shared" si="36"/>
        <v>13200</v>
      </c>
      <c r="R1505" t="s">
        <v>1871</v>
      </c>
      <c r="S1505" t="s">
        <v>1872</v>
      </c>
      <c r="T1505" t="s">
        <v>4351</v>
      </c>
      <c r="U1505" s="75">
        <v>13200</v>
      </c>
      <c r="V1505">
        <v>1.89</v>
      </c>
      <c r="W1505">
        <v>24948</v>
      </c>
      <c r="AH1505" s="16"/>
      <c r="AI1505" t="s">
        <v>1375</v>
      </c>
    </row>
    <row r="1506" spans="1:35" x14ac:dyDescent="0.25">
      <c r="A1506" t="s">
        <v>5416</v>
      </c>
      <c r="B1506" s="1">
        <v>14</v>
      </c>
      <c r="C1506" t="s">
        <v>4340</v>
      </c>
      <c r="D1506">
        <v>18344070</v>
      </c>
      <c r="E1506" t="s">
        <v>5417</v>
      </c>
      <c r="F1506" t="s">
        <v>1363</v>
      </c>
      <c r="G1506" t="s">
        <v>1391</v>
      </c>
      <c r="H1506" s="3" t="s">
        <v>4211</v>
      </c>
      <c r="I1506">
        <v>2022</v>
      </c>
      <c r="J1506" s="15" t="s">
        <v>4212</v>
      </c>
      <c r="K1506">
        <v>2022</v>
      </c>
      <c r="L1506" t="s">
        <v>1367</v>
      </c>
      <c r="M1506" t="s">
        <v>273</v>
      </c>
      <c r="N1506" t="s">
        <v>4408</v>
      </c>
      <c r="O1506" t="s">
        <v>1370</v>
      </c>
      <c r="P1506" t="s">
        <v>4266</v>
      </c>
      <c r="Q1506">
        <f t="shared" si="36"/>
        <v>18000</v>
      </c>
      <c r="R1506" t="s">
        <v>1871</v>
      </c>
      <c r="S1506" t="s">
        <v>1872</v>
      </c>
      <c r="T1506" t="s">
        <v>5418</v>
      </c>
      <c r="U1506" s="75">
        <v>18000</v>
      </c>
      <c r="V1506">
        <v>1.89</v>
      </c>
      <c r="W1506">
        <v>34020</v>
      </c>
      <c r="AH1506" s="16"/>
      <c r="AI1506" t="s">
        <v>1375</v>
      </c>
    </row>
    <row r="1507" spans="1:35" x14ac:dyDescent="0.25">
      <c r="A1507" t="s">
        <v>5419</v>
      </c>
      <c r="B1507" s="1">
        <v>14</v>
      </c>
      <c r="C1507" t="s">
        <v>4340</v>
      </c>
      <c r="D1507">
        <v>18346847</v>
      </c>
      <c r="E1507" t="s">
        <v>5420</v>
      </c>
      <c r="F1507" t="s">
        <v>1363</v>
      </c>
      <c r="G1507" t="s">
        <v>1391</v>
      </c>
      <c r="H1507" s="3" t="s">
        <v>4211</v>
      </c>
      <c r="I1507">
        <v>2022</v>
      </c>
      <c r="J1507" s="15" t="s">
        <v>4212</v>
      </c>
      <c r="K1507">
        <v>2022</v>
      </c>
      <c r="L1507" t="s">
        <v>1367</v>
      </c>
      <c r="M1507" t="s">
        <v>273</v>
      </c>
      <c r="N1507" t="s">
        <v>4389</v>
      </c>
      <c r="O1507" t="s">
        <v>1370</v>
      </c>
      <c r="P1507" t="s">
        <v>4266</v>
      </c>
      <c r="Q1507">
        <f t="shared" si="36"/>
        <v>30000</v>
      </c>
      <c r="R1507" t="s">
        <v>1871</v>
      </c>
      <c r="S1507" t="s">
        <v>1872</v>
      </c>
      <c r="T1507" t="s">
        <v>4351</v>
      </c>
      <c r="U1507" s="75">
        <v>30000</v>
      </c>
      <c r="V1507">
        <v>1.89</v>
      </c>
      <c r="W1507">
        <v>56700</v>
      </c>
      <c r="AH1507" s="16"/>
      <c r="AI1507" t="s">
        <v>1375</v>
      </c>
    </row>
    <row r="1508" spans="1:35" x14ac:dyDescent="0.25">
      <c r="A1508" t="s">
        <v>5421</v>
      </c>
      <c r="B1508" s="1">
        <v>14</v>
      </c>
      <c r="C1508" t="s">
        <v>290</v>
      </c>
      <c r="D1508">
        <v>18264867</v>
      </c>
      <c r="E1508" t="s">
        <v>4359</v>
      </c>
      <c r="F1508" t="s">
        <v>1363</v>
      </c>
      <c r="G1508" t="s">
        <v>1391</v>
      </c>
      <c r="H1508" s="3" t="s">
        <v>4024</v>
      </c>
      <c r="I1508">
        <v>2022</v>
      </c>
      <c r="J1508" s="15" t="s">
        <v>2727</v>
      </c>
      <c r="K1508">
        <v>2022</v>
      </c>
      <c r="L1508" t="s">
        <v>1367</v>
      </c>
      <c r="M1508" t="s">
        <v>273</v>
      </c>
      <c r="N1508" t="s">
        <v>4389</v>
      </c>
      <c r="O1508" t="s">
        <v>1370</v>
      </c>
      <c r="P1508" t="s">
        <v>4266</v>
      </c>
      <c r="Q1508">
        <f t="shared" si="36"/>
        <v>47300</v>
      </c>
      <c r="R1508" t="s">
        <v>1871</v>
      </c>
      <c r="S1508" t="s">
        <v>1872</v>
      </c>
      <c r="T1508" t="s">
        <v>5422</v>
      </c>
      <c r="U1508" s="75">
        <v>47300</v>
      </c>
      <c r="V1508">
        <v>1.89</v>
      </c>
      <c r="W1508">
        <v>89397</v>
      </c>
      <c r="AH1508" s="16"/>
      <c r="AI1508" t="s">
        <v>1375</v>
      </c>
    </row>
    <row r="1509" spans="1:35" x14ac:dyDescent="0.25">
      <c r="A1509" t="s">
        <v>5423</v>
      </c>
      <c r="B1509" s="1">
        <v>14</v>
      </c>
      <c r="C1509" t="s">
        <v>4340</v>
      </c>
      <c r="D1509">
        <v>18373852</v>
      </c>
      <c r="E1509" t="s">
        <v>5424</v>
      </c>
      <c r="F1509" t="s">
        <v>1363</v>
      </c>
      <c r="G1509" t="s">
        <v>1391</v>
      </c>
      <c r="H1509" s="3" t="s">
        <v>2288</v>
      </c>
      <c r="I1509">
        <v>2022</v>
      </c>
      <c r="J1509" s="15" t="s">
        <v>2289</v>
      </c>
      <c r="K1509">
        <v>2022</v>
      </c>
      <c r="L1509" t="s">
        <v>1367</v>
      </c>
      <c r="M1509" t="s">
        <v>273</v>
      </c>
      <c r="N1509" t="s">
        <v>4343</v>
      </c>
      <c r="O1509" t="s">
        <v>1370</v>
      </c>
      <c r="P1509" t="s">
        <v>4266</v>
      </c>
      <c r="Q1509">
        <f t="shared" si="36"/>
        <v>30300</v>
      </c>
      <c r="R1509" t="s">
        <v>1871</v>
      </c>
      <c r="S1509" t="s">
        <v>1872</v>
      </c>
      <c r="T1509" t="s">
        <v>5175</v>
      </c>
      <c r="U1509" s="75">
        <v>30300</v>
      </c>
      <c r="V1509">
        <v>1.89</v>
      </c>
      <c r="W1509">
        <v>57267</v>
      </c>
      <c r="AH1509" s="16"/>
      <c r="AI1509" t="s">
        <v>1375</v>
      </c>
    </row>
    <row r="1510" spans="1:35" x14ac:dyDescent="0.25">
      <c r="A1510" t="s">
        <v>5425</v>
      </c>
      <c r="B1510" s="1">
        <v>14</v>
      </c>
      <c r="C1510" t="s">
        <v>4340</v>
      </c>
      <c r="D1510">
        <v>18389414</v>
      </c>
      <c r="E1510" t="s">
        <v>5426</v>
      </c>
      <c r="F1510" t="s">
        <v>1363</v>
      </c>
      <c r="G1510" t="s">
        <v>1391</v>
      </c>
      <c r="H1510" s="3" t="s">
        <v>2289</v>
      </c>
      <c r="I1510">
        <v>2022</v>
      </c>
      <c r="J1510" s="15" t="s">
        <v>5427</v>
      </c>
      <c r="K1510">
        <v>2022</v>
      </c>
      <c r="L1510" t="s">
        <v>1367</v>
      </c>
      <c r="M1510" t="s">
        <v>273</v>
      </c>
      <c r="N1510" t="s">
        <v>4408</v>
      </c>
      <c r="O1510" t="s">
        <v>1370</v>
      </c>
      <c r="P1510" t="s">
        <v>4266</v>
      </c>
      <c r="Q1510">
        <f t="shared" si="36"/>
        <v>47610</v>
      </c>
      <c r="R1510" t="s">
        <v>1871</v>
      </c>
      <c r="S1510" t="s">
        <v>1872</v>
      </c>
      <c r="T1510" t="s">
        <v>5052</v>
      </c>
      <c r="U1510" s="75">
        <v>47610</v>
      </c>
      <c r="V1510">
        <v>1.89</v>
      </c>
      <c r="W1510">
        <v>89982.9</v>
      </c>
      <c r="AH1510" s="16"/>
      <c r="AI1510" t="s">
        <v>1375</v>
      </c>
    </row>
    <row r="1511" spans="1:35" x14ac:dyDescent="0.25">
      <c r="A1511" t="s">
        <v>5428</v>
      </c>
      <c r="B1511" s="1">
        <v>14</v>
      </c>
      <c r="C1511" t="s">
        <v>4340</v>
      </c>
      <c r="D1511">
        <v>18389597</v>
      </c>
      <c r="E1511" t="s">
        <v>5429</v>
      </c>
      <c r="F1511" t="s">
        <v>1363</v>
      </c>
      <c r="G1511" t="s">
        <v>1391</v>
      </c>
      <c r="H1511" s="3" t="s">
        <v>2289</v>
      </c>
      <c r="I1511">
        <v>2022</v>
      </c>
      <c r="J1511" s="15" t="s">
        <v>5427</v>
      </c>
      <c r="K1511">
        <v>2022</v>
      </c>
      <c r="L1511" t="s">
        <v>1367</v>
      </c>
      <c r="M1511" t="s">
        <v>273</v>
      </c>
      <c r="N1511" t="s">
        <v>4408</v>
      </c>
      <c r="O1511" t="s">
        <v>1370</v>
      </c>
      <c r="P1511" t="s">
        <v>4266</v>
      </c>
      <c r="Q1511">
        <f t="shared" si="36"/>
        <v>21180</v>
      </c>
      <c r="R1511" t="s">
        <v>1871</v>
      </c>
      <c r="S1511" t="s">
        <v>1872</v>
      </c>
      <c r="T1511" t="s">
        <v>5052</v>
      </c>
      <c r="U1511" s="75">
        <v>21180</v>
      </c>
      <c r="V1511">
        <v>1.89</v>
      </c>
      <c r="W1511">
        <v>40030.199999999997</v>
      </c>
      <c r="AH1511" s="16"/>
      <c r="AI1511" t="s">
        <v>1375</v>
      </c>
    </row>
    <row r="1512" spans="1:35" x14ac:dyDescent="0.25">
      <c r="A1512" t="s">
        <v>5430</v>
      </c>
      <c r="B1512" s="1">
        <v>14</v>
      </c>
      <c r="C1512" t="s">
        <v>4340</v>
      </c>
      <c r="D1512">
        <v>18349706</v>
      </c>
      <c r="E1512" t="s">
        <v>5312</v>
      </c>
      <c r="F1512" t="s">
        <v>1363</v>
      </c>
      <c r="G1512" t="s">
        <v>1391</v>
      </c>
      <c r="H1512" s="3" t="s">
        <v>4211</v>
      </c>
      <c r="I1512">
        <v>2022</v>
      </c>
      <c r="J1512" s="15" t="s">
        <v>2288</v>
      </c>
      <c r="K1512">
        <v>2022</v>
      </c>
      <c r="L1512" t="s">
        <v>1367</v>
      </c>
      <c r="M1512" t="s">
        <v>273</v>
      </c>
      <c r="N1512" t="s">
        <v>4408</v>
      </c>
      <c r="O1512" t="s">
        <v>1370</v>
      </c>
      <c r="P1512" t="s">
        <v>4266</v>
      </c>
      <c r="Q1512">
        <f t="shared" si="36"/>
        <v>2200</v>
      </c>
      <c r="R1512" t="s">
        <v>1871</v>
      </c>
      <c r="S1512" t="s">
        <v>1872</v>
      </c>
      <c r="T1512" t="s">
        <v>5431</v>
      </c>
      <c r="U1512" s="75">
        <v>2200</v>
      </c>
      <c r="V1512">
        <v>1.89</v>
      </c>
      <c r="W1512">
        <v>4158</v>
      </c>
      <c r="AH1512" s="16"/>
      <c r="AI1512" t="s">
        <v>1375</v>
      </c>
    </row>
    <row r="1513" spans="1:35" x14ac:dyDescent="0.25">
      <c r="A1513" t="s">
        <v>5432</v>
      </c>
      <c r="B1513" s="1">
        <v>14</v>
      </c>
      <c r="C1513" t="s">
        <v>4340</v>
      </c>
      <c r="D1513">
        <v>18759696</v>
      </c>
      <c r="E1513" t="s">
        <v>5433</v>
      </c>
      <c r="F1513" t="s">
        <v>1363</v>
      </c>
      <c r="G1513" t="s">
        <v>1364</v>
      </c>
      <c r="H1513" s="3" t="s">
        <v>5434</v>
      </c>
      <c r="I1513">
        <v>2022</v>
      </c>
      <c r="J1513" s="15" t="s">
        <v>5435</v>
      </c>
      <c r="K1513">
        <v>2022</v>
      </c>
      <c r="L1513" t="s">
        <v>1367</v>
      </c>
      <c r="M1513" t="s">
        <v>4320</v>
      </c>
      <c r="N1513" t="s">
        <v>5436</v>
      </c>
      <c r="O1513" t="s">
        <v>1370</v>
      </c>
      <c r="P1513" t="s">
        <v>4322</v>
      </c>
      <c r="Q1513">
        <f t="shared" si="36"/>
        <v>47619</v>
      </c>
      <c r="R1513" t="s">
        <v>1871</v>
      </c>
      <c r="S1513" t="s">
        <v>1872</v>
      </c>
      <c r="T1513" t="s">
        <v>4405</v>
      </c>
      <c r="U1513" s="75">
        <v>47619</v>
      </c>
      <c r="V1513">
        <v>1.89</v>
      </c>
      <c r="W1513">
        <v>89999.91</v>
      </c>
      <c r="AH1513" s="16"/>
      <c r="AI1513" t="s">
        <v>1375</v>
      </c>
    </row>
    <row r="1514" spans="1:35" x14ac:dyDescent="0.25">
      <c r="A1514" t="s">
        <v>5437</v>
      </c>
      <c r="B1514" s="1">
        <v>15</v>
      </c>
      <c r="C1514" t="s">
        <v>302</v>
      </c>
      <c r="D1514">
        <v>4439333</v>
      </c>
      <c r="E1514" t="s">
        <v>5438</v>
      </c>
      <c r="F1514" t="s">
        <v>1363</v>
      </c>
      <c r="G1514" t="s">
        <v>1391</v>
      </c>
      <c r="H1514" s="3" t="s">
        <v>5439</v>
      </c>
      <c r="I1514">
        <v>2016</v>
      </c>
      <c r="J1514" s="15" t="s">
        <v>5440</v>
      </c>
      <c r="K1514">
        <v>2016</v>
      </c>
      <c r="L1514" t="s">
        <v>1367</v>
      </c>
      <c r="M1514" t="s">
        <v>5441</v>
      </c>
      <c r="N1514" t="s">
        <v>5442</v>
      </c>
      <c r="O1514" t="s">
        <v>1388</v>
      </c>
      <c r="P1514" t="s">
        <v>5442</v>
      </c>
      <c r="Q1514">
        <f t="shared" si="36"/>
        <v>18500</v>
      </c>
      <c r="R1514" t="s">
        <v>1381</v>
      </c>
      <c r="S1514" t="s">
        <v>1382</v>
      </c>
      <c r="T1514" t="s">
        <v>5443</v>
      </c>
      <c r="U1514" s="75">
        <v>18500</v>
      </c>
      <c r="V1514">
        <v>0.57999999999999996</v>
      </c>
      <c r="W1514">
        <v>10730</v>
      </c>
      <c r="AH1514" s="16"/>
      <c r="AI1514" t="s">
        <v>1375</v>
      </c>
    </row>
    <row r="1515" spans="1:35" x14ac:dyDescent="0.25">
      <c r="A1515" t="s">
        <v>5444</v>
      </c>
      <c r="B1515" s="1">
        <v>15</v>
      </c>
      <c r="C1515" t="s">
        <v>302</v>
      </c>
      <c r="D1515">
        <v>4439333</v>
      </c>
      <c r="E1515" t="s">
        <v>5438</v>
      </c>
      <c r="F1515" t="s">
        <v>1363</v>
      </c>
      <c r="G1515" t="s">
        <v>1391</v>
      </c>
      <c r="H1515" s="3" t="s">
        <v>5439</v>
      </c>
      <c r="I1515">
        <v>2016</v>
      </c>
      <c r="J1515" s="15" t="s">
        <v>5440</v>
      </c>
      <c r="K1515">
        <v>2016</v>
      </c>
      <c r="L1515" t="s">
        <v>1367</v>
      </c>
      <c r="M1515" t="s">
        <v>5441</v>
      </c>
      <c r="N1515" t="s">
        <v>5442</v>
      </c>
      <c r="O1515" t="s">
        <v>1388</v>
      </c>
      <c r="P1515" t="s">
        <v>5442</v>
      </c>
      <c r="Q1515">
        <f t="shared" si="36"/>
        <v>18500</v>
      </c>
      <c r="R1515" t="s">
        <v>5445</v>
      </c>
      <c r="S1515" t="s">
        <v>5446</v>
      </c>
      <c r="T1515" t="s">
        <v>5447</v>
      </c>
      <c r="U1515" s="75">
        <v>18500</v>
      </c>
      <c r="V1515">
        <v>0.3</v>
      </c>
      <c r="W1515">
        <v>5550</v>
      </c>
      <c r="AH1515" s="16"/>
      <c r="AI1515" t="s">
        <v>1375</v>
      </c>
    </row>
    <row r="1516" spans="1:35" x14ac:dyDescent="0.25">
      <c r="A1516" t="s">
        <v>5448</v>
      </c>
      <c r="B1516" s="1">
        <v>15</v>
      </c>
      <c r="C1516" t="s">
        <v>302</v>
      </c>
      <c r="D1516">
        <v>4439333</v>
      </c>
      <c r="E1516" t="s">
        <v>5438</v>
      </c>
      <c r="F1516" t="s">
        <v>1363</v>
      </c>
      <c r="G1516" t="s">
        <v>1391</v>
      </c>
      <c r="H1516" s="3" t="s">
        <v>5439</v>
      </c>
      <c r="I1516">
        <v>2016</v>
      </c>
      <c r="J1516" s="15" t="s">
        <v>5440</v>
      </c>
      <c r="K1516">
        <v>2016</v>
      </c>
      <c r="L1516" t="s">
        <v>1367</v>
      </c>
      <c r="M1516" t="s">
        <v>5441</v>
      </c>
      <c r="N1516" t="s">
        <v>5442</v>
      </c>
      <c r="O1516" t="s">
        <v>1388</v>
      </c>
      <c r="P1516" t="s">
        <v>5442</v>
      </c>
      <c r="Q1516">
        <f t="shared" si="36"/>
        <v>18500</v>
      </c>
      <c r="R1516" t="s">
        <v>5449</v>
      </c>
      <c r="S1516" t="s">
        <v>5450</v>
      </c>
      <c r="T1516" t="s">
        <v>5451</v>
      </c>
      <c r="U1516" s="75">
        <v>18500</v>
      </c>
      <c r="V1516">
        <v>0.48</v>
      </c>
      <c r="W1516">
        <v>8880</v>
      </c>
      <c r="AH1516" s="16"/>
      <c r="AI1516" t="s">
        <v>1375</v>
      </c>
    </row>
    <row r="1517" spans="1:35" x14ac:dyDescent="0.25">
      <c r="A1517" t="s">
        <v>5452</v>
      </c>
      <c r="B1517" s="1">
        <v>15</v>
      </c>
      <c r="C1517" t="s">
        <v>297</v>
      </c>
      <c r="D1517">
        <v>4554248</v>
      </c>
      <c r="E1517" t="s">
        <v>5453</v>
      </c>
      <c r="F1517" t="s">
        <v>1363</v>
      </c>
      <c r="G1517" t="s">
        <v>1391</v>
      </c>
      <c r="H1517" s="3" t="s">
        <v>5454</v>
      </c>
      <c r="I1517">
        <v>2016</v>
      </c>
      <c r="J1517" s="15" t="s">
        <v>2764</v>
      </c>
      <c r="K1517">
        <v>2016</v>
      </c>
      <c r="L1517" t="s">
        <v>1367</v>
      </c>
      <c r="M1517" t="s">
        <v>5453</v>
      </c>
      <c r="N1517" t="s">
        <v>4666</v>
      </c>
      <c r="O1517" t="s">
        <v>1388</v>
      </c>
      <c r="P1517" t="s">
        <v>4226</v>
      </c>
      <c r="Q1517">
        <f t="shared" si="36"/>
        <v>30916</v>
      </c>
      <c r="R1517" t="s">
        <v>5445</v>
      </c>
      <c r="S1517" t="s">
        <v>5446</v>
      </c>
      <c r="T1517" t="s">
        <v>5447</v>
      </c>
      <c r="U1517" s="75">
        <v>30916</v>
      </c>
      <c r="V1517">
        <v>0.45</v>
      </c>
      <c r="W1517">
        <v>13912.2</v>
      </c>
      <c r="AH1517" s="16"/>
      <c r="AI1517" t="s">
        <v>1375</v>
      </c>
    </row>
    <row r="1518" spans="1:35" x14ac:dyDescent="0.25">
      <c r="A1518" t="s">
        <v>5455</v>
      </c>
      <c r="B1518" s="1">
        <v>15</v>
      </c>
      <c r="C1518" t="s">
        <v>302</v>
      </c>
      <c r="D1518">
        <v>4439511</v>
      </c>
      <c r="E1518" t="s">
        <v>5456</v>
      </c>
      <c r="F1518" t="s">
        <v>1363</v>
      </c>
      <c r="G1518" t="s">
        <v>1391</v>
      </c>
      <c r="H1518" s="3" t="s">
        <v>1393</v>
      </c>
      <c r="I1518">
        <v>2016</v>
      </c>
      <c r="J1518" s="15" t="s">
        <v>5440</v>
      </c>
      <c r="K1518">
        <v>2016</v>
      </c>
      <c r="L1518" t="s">
        <v>1367</v>
      </c>
      <c r="M1518" t="s">
        <v>5456</v>
      </c>
      <c r="N1518" t="s">
        <v>5456</v>
      </c>
      <c r="O1518" t="s">
        <v>1388</v>
      </c>
      <c r="P1518" t="s">
        <v>133</v>
      </c>
      <c r="Q1518">
        <f t="shared" si="36"/>
        <v>11000</v>
      </c>
      <c r="R1518" t="s">
        <v>5449</v>
      </c>
      <c r="S1518" t="s">
        <v>5450</v>
      </c>
      <c r="T1518" t="s">
        <v>5457</v>
      </c>
      <c r="U1518" s="75">
        <v>11000</v>
      </c>
      <c r="V1518">
        <v>0.48</v>
      </c>
      <c r="W1518">
        <v>5280</v>
      </c>
      <c r="AH1518" s="16"/>
      <c r="AI1518" t="s">
        <v>1375</v>
      </c>
    </row>
    <row r="1519" spans="1:35" x14ac:dyDescent="0.25">
      <c r="A1519" t="s">
        <v>5458</v>
      </c>
      <c r="B1519" s="1">
        <v>15</v>
      </c>
      <c r="C1519" t="s">
        <v>302</v>
      </c>
      <c r="D1519">
        <v>4605616</v>
      </c>
      <c r="E1519" t="s">
        <v>5459</v>
      </c>
      <c r="F1519" t="s">
        <v>1363</v>
      </c>
      <c r="G1519" t="s">
        <v>1391</v>
      </c>
      <c r="H1519" s="3" t="s">
        <v>5460</v>
      </c>
      <c r="I1519">
        <v>2016</v>
      </c>
      <c r="J1519" s="15" t="s">
        <v>3307</v>
      </c>
      <c r="K1519">
        <v>2016</v>
      </c>
      <c r="L1519" t="s">
        <v>1367</v>
      </c>
      <c r="M1519" t="s">
        <v>5461</v>
      </c>
      <c r="N1519" t="s">
        <v>5442</v>
      </c>
      <c r="O1519" t="s">
        <v>1388</v>
      </c>
      <c r="P1519" t="s">
        <v>5462</v>
      </c>
      <c r="Q1519">
        <f t="shared" si="36"/>
        <v>6600</v>
      </c>
      <c r="R1519" t="s">
        <v>5463</v>
      </c>
      <c r="S1519" t="s">
        <v>5464</v>
      </c>
      <c r="T1519" t="s">
        <v>5465</v>
      </c>
      <c r="U1519" s="75">
        <v>6600</v>
      </c>
      <c r="V1519">
        <v>0.3</v>
      </c>
      <c r="W1519">
        <v>1980</v>
      </c>
      <c r="AH1519" s="16"/>
      <c r="AI1519" t="s">
        <v>1375</v>
      </c>
    </row>
    <row r="1520" spans="1:35" x14ac:dyDescent="0.25">
      <c r="A1520" t="s">
        <v>5466</v>
      </c>
      <c r="B1520" s="1">
        <v>15</v>
      </c>
      <c r="C1520" t="s">
        <v>302</v>
      </c>
      <c r="D1520">
        <v>4605616</v>
      </c>
      <c r="E1520" t="s">
        <v>5459</v>
      </c>
      <c r="F1520" t="s">
        <v>1363</v>
      </c>
      <c r="G1520" t="s">
        <v>1391</v>
      </c>
      <c r="H1520" s="3" t="s">
        <v>5460</v>
      </c>
      <c r="I1520">
        <v>2016</v>
      </c>
      <c r="J1520" s="15" t="s">
        <v>3307</v>
      </c>
      <c r="K1520">
        <v>2016</v>
      </c>
      <c r="L1520" t="s">
        <v>1367</v>
      </c>
      <c r="M1520" t="s">
        <v>5461</v>
      </c>
      <c r="N1520" t="s">
        <v>5442</v>
      </c>
      <c r="O1520" t="s">
        <v>1388</v>
      </c>
      <c r="P1520" t="s">
        <v>5462</v>
      </c>
      <c r="Q1520">
        <f t="shared" si="36"/>
        <v>6600</v>
      </c>
      <c r="R1520" t="s">
        <v>2476</v>
      </c>
      <c r="S1520" t="s">
        <v>2477</v>
      </c>
      <c r="T1520" t="s">
        <v>587</v>
      </c>
      <c r="U1520" s="75">
        <v>6600</v>
      </c>
      <c r="V1520">
        <v>0.62</v>
      </c>
      <c r="W1520">
        <v>4092</v>
      </c>
      <c r="AH1520" s="16"/>
      <c r="AI1520" t="s">
        <v>1375</v>
      </c>
    </row>
    <row r="1521" spans="1:35" x14ac:dyDescent="0.25">
      <c r="A1521" t="s">
        <v>5467</v>
      </c>
      <c r="B1521" s="1">
        <v>15</v>
      </c>
      <c r="C1521" t="s">
        <v>302</v>
      </c>
      <c r="D1521">
        <v>4605616</v>
      </c>
      <c r="E1521" t="s">
        <v>5459</v>
      </c>
      <c r="F1521" t="s">
        <v>1363</v>
      </c>
      <c r="G1521" t="s">
        <v>1391</v>
      </c>
      <c r="H1521" s="3" t="s">
        <v>5460</v>
      </c>
      <c r="I1521">
        <v>2016</v>
      </c>
      <c r="J1521" s="15" t="s">
        <v>3307</v>
      </c>
      <c r="K1521">
        <v>2016</v>
      </c>
      <c r="L1521" t="s">
        <v>1367</v>
      </c>
      <c r="M1521" t="s">
        <v>5461</v>
      </c>
      <c r="N1521" t="s">
        <v>5442</v>
      </c>
      <c r="O1521" t="s">
        <v>1388</v>
      </c>
      <c r="P1521" t="s">
        <v>5462</v>
      </c>
      <c r="Q1521">
        <f t="shared" si="36"/>
        <v>6600</v>
      </c>
      <c r="R1521" t="s">
        <v>5449</v>
      </c>
      <c r="S1521" t="s">
        <v>5450</v>
      </c>
      <c r="T1521" t="s">
        <v>5468</v>
      </c>
      <c r="U1521" s="75">
        <v>6600</v>
      </c>
      <c r="V1521">
        <v>0.48</v>
      </c>
      <c r="W1521">
        <v>3168</v>
      </c>
      <c r="AH1521" s="16"/>
      <c r="AI1521" t="s">
        <v>1375</v>
      </c>
    </row>
    <row r="1522" spans="1:35" x14ac:dyDescent="0.25">
      <c r="A1522" t="s">
        <v>5469</v>
      </c>
      <c r="B1522" s="1">
        <v>15</v>
      </c>
      <c r="C1522" t="s">
        <v>302</v>
      </c>
      <c r="D1522">
        <v>4605616</v>
      </c>
      <c r="E1522" t="s">
        <v>5459</v>
      </c>
      <c r="F1522" t="s">
        <v>1363</v>
      </c>
      <c r="G1522" t="s">
        <v>1391</v>
      </c>
      <c r="H1522" s="3" t="s">
        <v>5460</v>
      </c>
      <c r="I1522">
        <v>2016</v>
      </c>
      <c r="J1522" s="15" t="s">
        <v>3307</v>
      </c>
      <c r="K1522">
        <v>2016</v>
      </c>
      <c r="L1522" t="s">
        <v>1367</v>
      </c>
      <c r="M1522" t="s">
        <v>5461</v>
      </c>
      <c r="N1522" t="s">
        <v>5442</v>
      </c>
      <c r="O1522" t="s">
        <v>1388</v>
      </c>
      <c r="P1522" t="s">
        <v>5462</v>
      </c>
      <c r="Q1522">
        <f t="shared" si="36"/>
        <v>6600</v>
      </c>
      <c r="R1522" t="s">
        <v>5445</v>
      </c>
      <c r="S1522" t="s">
        <v>5446</v>
      </c>
      <c r="T1522" t="s">
        <v>5470</v>
      </c>
      <c r="U1522" s="75">
        <v>6600</v>
      </c>
      <c r="V1522">
        <v>0.46</v>
      </c>
      <c r="W1522">
        <v>3036</v>
      </c>
      <c r="AH1522" s="16"/>
      <c r="AI1522" t="s">
        <v>1375</v>
      </c>
    </row>
    <row r="1523" spans="1:35" x14ac:dyDescent="0.25">
      <c r="A1523" t="s">
        <v>5471</v>
      </c>
      <c r="B1523" s="1">
        <v>15</v>
      </c>
      <c r="C1523" t="s">
        <v>302</v>
      </c>
      <c r="D1523">
        <v>4537173</v>
      </c>
      <c r="E1523" t="s">
        <v>5472</v>
      </c>
      <c r="F1523" t="s">
        <v>1363</v>
      </c>
      <c r="G1523" t="s">
        <v>1391</v>
      </c>
      <c r="H1523" s="3" t="s">
        <v>2746</v>
      </c>
      <c r="I1523">
        <v>2016</v>
      </c>
      <c r="J1523" s="15" t="s">
        <v>5473</v>
      </c>
      <c r="K1523">
        <v>2016</v>
      </c>
      <c r="L1523" t="s">
        <v>1367</v>
      </c>
      <c r="M1523" t="s">
        <v>5474</v>
      </c>
      <c r="N1523" t="s">
        <v>5475</v>
      </c>
      <c r="O1523" t="s">
        <v>1388</v>
      </c>
      <c r="P1523" t="s">
        <v>133</v>
      </c>
      <c r="Q1523">
        <f t="shared" si="36"/>
        <v>16500</v>
      </c>
      <c r="R1523" t="s">
        <v>5449</v>
      </c>
      <c r="S1523" t="s">
        <v>5450</v>
      </c>
      <c r="T1523" t="s">
        <v>5476</v>
      </c>
      <c r="U1523" s="75">
        <v>16500</v>
      </c>
      <c r="V1523">
        <v>0.48</v>
      </c>
      <c r="W1523">
        <v>7920</v>
      </c>
      <c r="AH1523" s="16"/>
      <c r="AI1523" t="s">
        <v>1375</v>
      </c>
    </row>
    <row r="1524" spans="1:35" x14ac:dyDescent="0.25">
      <c r="A1524" t="s">
        <v>5477</v>
      </c>
      <c r="B1524" s="1">
        <v>15</v>
      </c>
      <c r="C1524" t="s">
        <v>302</v>
      </c>
      <c r="D1524">
        <v>4579305</v>
      </c>
      <c r="E1524" t="s">
        <v>5478</v>
      </c>
      <c r="F1524" t="s">
        <v>1363</v>
      </c>
      <c r="G1524" t="s">
        <v>1391</v>
      </c>
      <c r="H1524" s="3" t="s">
        <v>2778</v>
      </c>
      <c r="I1524">
        <v>2016</v>
      </c>
      <c r="J1524" s="15" t="s">
        <v>3297</v>
      </c>
      <c r="K1524">
        <v>2016</v>
      </c>
      <c r="L1524" t="s">
        <v>1367</v>
      </c>
      <c r="M1524" t="s">
        <v>5479</v>
      </c>
      <c r="O1524" t="s">
        <v>1388</v>
      </c>
      <c r="P1524" t="s">
        <v>5475</v>
      </c>
      <c r="Q1524">
        <f t="shared" si="36"/>
        <v>13800</v>
      </c>
      <c r="R1524" t="s">
        <v>5449</v>
      </c>
      <c r="S1524" t="s">
        <v>5450</v>
      </c>
      <c r="T1524" t="s">
        <v>5480</v>
      </c>
      <c r="U1524" s="75">
        <v>13800</v>
      </c>
      <c r="V1524">
        <v>0.48</v>
      </c>
      <c r="W1524">
        <v>6624</v>
      </c>
      <c r="AH1524" s="16"/>
      <c r="AI1524" t="s">
        <v>1375</v>
      </c>
    </row>
    <row r="1525" spans="1:35" x14ac:dyDescent="0.25">
      <c r="A1525" t="s">
        <v>5481</v>
      </c>
      <c r="B1525" s="1">
        <v>15</v>
      </c>
      <c r="C1525" t="s">
        <v>302</v>
      </c>
      <c r="D1525">
        <v>4579305</v>
      </c>
      <c r="E1525" t="s">
        <v>5478</v>
      </c>
      <c r="F1525" t="s">
        <v>1363</v>
      </c>
      <c r="G1525" t="s">
        <v>1391</v>
      </c>
      <c r="H1525" s="3" t="s">
        <v>2778</v>
      </c>
      <c r="I1525">
        <v>2016</v>
      </c>
      <c r="J1525" s="15" t="s">
        <v>3297</v>
      </c>
      <c r="K1525">
        <v>2016</v>
      </c>
      <c r="L1525" t="s">
        <v>1367</v>
      </c>
      <c r="M1525" t="s">
        <v>5479</v>
      </c>
      <c r="O1525" t="s">
        <v>1388</v>
      </c>
      <c r="P1525" t="s">
        <v>5475</v>
      </c>
      <c r="Q1525">
        <f t="shared" si="36"/>
        <v>13800</v>
      </c>
      <c r="R1525" t="s">
        <v>5445</v>
      </c>
      <c r="S1525" t="s">
        <v>5446</v>
      </c>
      <c r="T1525" t="s">
        <v>5482</v>
      </c>
      <c r="U1525" s="75">
        <v>13800</v>
      </c>
      <c r="V1525">
        <v>0.48</v>
      </c>
      <c r="W1525">
        <v>6624</v>
      </c>
      <c r="AH1525" s="16"/>
      <c r="AI1525" t="s">
        <v>1375</v>
      </c>
    </row>
    <row r="1526" spans="1:35" x14ac:dyDescent="0.25">
      <c r="A1526" t="s">
        <v>5483</v>
      </c>
      <c r="B1526" s="1">
        <v>15</v>
      </c>
      <c r="C1526" t="s">
        <v>302</v>
      </c>
      <c r="D1526">
        <v>4484177</v>
      </c>
      <c r="E1526" t="s">
        <v>5484</v>
      </c>
      <c r="F1526" t="s">
        <v>1363</v>
      </c>
      <c r="G1526" t="s">
        <v>1391</v>
      </c>
      <c r="H1526" s="3" t="s">
        <v>3228</v>
      </c>
      <c r="I1526">
        <v>2016</v>
      </c>
      <c r="J1526" s="15" t="s">
        <v>2757</v>
      </c>
      <c r="K1526">
        <v>2016</v>
      </c>
      <c r="L1526" t="s">
        <v>1367</v>
      </c>
      <c r="M1526" t="s">
        <v>5485</v>
      </c>
      <c r="O1526" t="s">
        <v>1388</v>
      </c>
      <c r="P1526" t="s">
        <v>133</v>
      </c>
      <c r="Q1526">
        <f t="shared" si="36"/>
        <v>2700</v>
      </c>
      <c r="R1526" t="s">
        <v>5449</v>
      </c>
      <c r="S1526" t="s">
        <v>5450</v>
      </c>
      <c r="T1526" t="s">
        <v>5480</v>
      </c>
      <c r="U1526" s="75">
        <v>2700</v>
      </c>
      <c r="V1526">
        <v>0.48</v>
      </c>
      <c r="W1526">
        <v>1296</v>
      </c>
      <c r="AH1526" s="16"/>
      <c r="AI1526" t="s">
        <v>1375</v>
      </c>
    </row>
    <row r="1527" spans="1:35" x14ac:dyDescent="0.25">
      <c r="A1527" t="s">
        <v>5486</v>
      </c>
      <c r="B1527" s="1">
        <v>15</v>
      </c>
      <c r="C1527" t="s">
        <v>302</v>
      </c>
      <c r="D1527">
        <v>4484363</v>
      </c>
      <c r="E1527" t="s">
        <v>5456</v>
      </c>
      <c r="F1527" t="s">
        <v>1363</v>
      </c>
      <c r="G1527" t="s">
        <v>1391</v>
      </c>
      <c r="H1527" s="3" t="s">
        <v>3228</v>
      </c>
      <c r="I1527">
        <v>2016</v>
      </c>
      <c r="J1527" s="15" t="s">
        <v>2757</v>
      </c>
      <c r="K1527">
        <v>2016</v>
      </c>
      <c r="L1527" t="s">
        <v>1367</v>
      </c>
      <c r="M1527" t="s">
        <v>5456</v>
      </c>
      <c r="N1527" t="s">
        <v>5456</v>
      </c>
      <c r="O1527" t="s">
        <v>1388</v>
      </c>
      <c r="P1527" t="s">
        <v>5487</v>
      </c>
      <c r="Q1527">
        <f t="shared" si="36"/>
        <v>49850</v>
      </c>
      <c r="R1527" t="s">
        <v>5449</v>
      </c>
      <c r="S1527" t="s">
        <v>5450</v>
      </c>
      <c r="T1527" t="s">
        <v>5476</v>
      </c>
      <c r="U1527" s="75">
        <v>49850</v>
      </c>
      <c r="V1527">
        <v>0.48</v>
      </c>
      <c r="W1527">
        <v>23928</v>
      </c>
      <c r="AH1527" s="16"/>
      <c r="AI1527" t="s">
        <v>1375</v>
      </c>
    </row>
    <row r="1528" spans="1:35" x14ac:dyDescent="0.25">
      <c r="A1528" t="s">
        <v>5488</v>
      </c>
      <c r="B1528" s="1">
        <v>15</v>
      </c>
      <c r="C1528" t="s">
        <v>302</v>
      </c>
      <c r="D1528">
        <v>4484363</v>
      </c>
      <c r="E1528" t="s">
        <v>5456</v>
      </c>
      <c r="F1528" t="s">
        <v>1363</v>
      </c>
      <c r="G1528" t="s">
        <v>1391</v>
      </c>
      <c r="H1528" s="3" t="s">
        <v>3228</v>
      </c>
      <c r="I1528">
        <v>2016</v>
      </c>
      <c r="J1528" s="15" t="s">
        <v>2757</v>
      </c>
      <c r="K1528">
        <v>2016</v>
      </c>
      <c r="L1528" t="s">
        <v>1367</v>
      </c>
      <c r="M1528" t="s">
        <v>5456</v>
      </c>
      <c r="N1528" t="s">
        <v>5456</v>
      </c>
      <c r="O1528" t="s">
        <v>1388</v>
      </c>
      <c r="P1528" t="s">
        <v>5487</v>
      </c>
      <c r="Q1528">
        <f t="shared" si="36"/>
        <v>49850</v>
      </c>
      <c r="R1528" t="s">
        <v>1381</v>
      </c>
      <c r="S1528" t="s">
        <v>1382</v>
      </c>
      <c r="T1528" t="s">
        <v>299</v>
      </c>
      <c r="U1528" s="75">
        <v>49850</v>
      </c>
      <c r="V1528">
        <v>0.57999999999999996</v>
      </c>
      <c r="W1528">
        <v>28913</v>
      </c>
      <c r="AH1528" s="16"/>
      <c r="AI1528" t="s">
        <v>1375</v>
      </c>
    </row>
    <row r="1529" spans="1:35" x14ac:dyDescent="0.25">
      <c r="A1529" t="s">
        <v>5489</v>
      </c>
      <c r="B1529" s="1">
        <v>15</v>
      </c>
      <c r="C1529" t="s">
        <v>302</v>
      </c>
      <c r="D1529">
        <v>4484363</v>
      </c>
      <c r="E1529" t="s">
        <v>5456</v>
      </c>
      <c r="F1529" t="s">
        <v>1363</v>
      </c>
      <c r="G1529" t="s">
        <v>1391</v>
      </c>
      <c r="H1529" s="3" t="s">
        <v>3228</v>
      </c>
      <c r="I1529">
        <v>2016</v>
      </c>
      <c r="J1529" s="15" t="s">
        <v>2757</v>
      </c>
      <c r="K1529">
        <v>2016</v>
      </c>
      <c r="L1529" t="s">
        <v>1367</v>
      </c>
      <c r="M1529" t="s">
        <v>5456</v>
      </c>
      <c r="N1529" t="s">
        <v>5456</v>
      </c>
      <c r="O1529" t="s">
        <v>1388</v>
      </c>
      <c r="P1529" t="s">
        <v>5487</v>
      </c>
      <c r="Q1529">
        <f t="shared" si="36"/>
        <v>49850</v>
      </c>
      <c r="R1529" t="s">
        <v>5445</v>
      </c>
      <c r="S1529" t="s">
        <v>5446</v>
      </c>
      <c r="T1529" t="s">
        <v>5447</v>
      </c>
      <c r="U1529" s="75">
        <v>49850</v>
      </c>
      <c r="V1529">
        <v>0.4</v>
      </c>
      <c r="W1529">
        <v>19940</v>
      </c>
      <c r="AH1529" s="16"/>
      <c r="AI1529" t="s">
        <v>1375</v>
      </c>
    </row>
    <row r="1530" spans="1:35" x14ac:dyDescent="0.25">
      <c r="A1530" t="s">
        <v>5490</v>
      </c>
      <c r="B1530" s="1">
        <v>15</v>
      </c>
      <c r="C1530" t="s">
        <v>302</v>
      </c>
      <c r="D1530">
        <v>4592433</v>
      </c>
      <c r="E1530" t="s">
        <v>5474</v>
      </c>
      <c r="F1530" t="s">
        <v>1363</v>
      </c>
      <c r="G1530" t="s">
        <v>1391</v>
      </c>
      <c r="H1530" s="3" t="s">
        <v>5491</v>
      </c>
      <c r="I1530">
        <v>2016</v>
      </c>
      <c r="J1530" s="15" t="s">
        <v>3297</v>
      </c>
      <c r="K1530">
        <v>2016</v>
      </c>
      <c r="L1530" t="s">
        <v>1367</v>
      </c>
      <c r="M1530" t="s">
        <v>5474</v>
      </c>
      <c r="O1530" t="s">
        <v>1388</v>
      </c>
      <c r="P1530" t="s">
        <v>5475</v>
      </c>
      <c r="Q1530">
        <f t="shared" si="36"/>
        <v>2200</v>
      </c>
      <c r="R1530" t="s">
        <v>5449</v>
      </c>
      <c r="S1530" t="s">
        <v>5450</v>
      </c>
      <c r="T1530" t="s">
        <v>5492</v>
      </c>
      <c r="U1530" s="75">
        <v>2200</v>
      </c>
      <c r="V1530">
        <v>0.48</v>
      </c>
      <c r="W1530">
        <v>1056</v>
      </c>
      <c r="AH1530" s="16"/>
      <c r="AI1530" t="s">
        <v>1375</v>
      </c>
    </row>
    <row r="1531" spans="1:35" x14ac:dyDescent="0.25">
      <c r="A1531" t="s">
        <v>5493</v>
      </c>
      <c r="B1531" s="1">
        <v>15</v>
      </c>
      <c r="C1531" t="s">
        <v>302</v>
      </c>
      <c r="D1531">
        <v>4478959</v>
      </c>
      <c r="E1531" t="s">
        <v>5494</v>
      </c>
      <c r="F1531" t="s">
        <v>1363</v>
      </c>
      <c r="G1531" t="s">
        <v>1391</v>
      </c>
      <c r="H1531" s="3" t="s">
        <v>3228</v>
      </c>
      <c r="I1531">
        <v>2016</v>
      </c>
      <c r="J1531" s="15" t="s">
        <v>2757</v>
      </c>
      <c r="K1531">
        <v>2016</v>
      </c>
      <c r="L1531" t="s">
        <v>1367</v>
      </c>
      <c r="M1531" t="s">
        <v>5456</v>
      </c>
      <c r="N1531" t="s">
        <v>5456</v>
      </c>
      <c r="O1531" t="s">
        <v>1388</v>
      </c>
      <c r="P1531" t="s">
        <v>133</v>
      </c>
      <c r="Q1531">
        <f t="shared" si="36"/>
        <v>17000</v>
      </c>
      <c r="R1531" t="s">
        <v>5449</v>
      </c>
      <c r="S1531" t="s">
        <v>5450</v>
      </c>
      <c r="T1531" t="s">
        <v>5495</v>
      </c>
      <c r="U1531" s="75">
        <v>17000</v>
      </c>
      <c r="V1531">
        <v>0.48</v>
      </c>
      <c r="W1531">
        <v>8160</v>
      </c>
      <c r="AH1531" s="16"/>
      <c r="AI1531" t="s">
        <v>1375</v>
      </c>
    </row>
    <row r="1532" spans="1:35" x14ac:dyDescent="0.25">
      <c r="A1532" t="s">
        <v>5496</v>
      </c>
      <c r="B1532" s="1">
        <v>15</v>
      </c>
      <c r="C1532" t="s">
        <v>302</v>
      </c>
      <c r="D1532">
        <v>4592433</v>
      </c>
      <c r="E1532" t="s">
        <v>5474</v>
      </c>
      <c r="F1532" t="s">
        <v>1363</v>
      </c>
      <c r="G1532" t="s">
        <v>1391</v>
      </c>
      <c r="H1532" s="3" t="s">
        <v>5491</v>
      </c>
      <c r="I1532">
        <v>2016</v>
      </c>
      <c r="J1532" s="15" t="s">
        <v>3297</v>
      </c>
      <c r="K1532">
        <v>2016</v>
      </c>
      <c r="L1532" t="s">
        <v>1367</v>
      </c>
      <c r="M1532" t="s">
        <v>5474</v>
      </c>
      <c r="O1532" t="s">
        <v>1388</v>
      </c>
      <c r="P1532" t="s">
        <v>5475</v>
      </c>
      <c r="Q1532">
        <f t="shared" si="36"/>
        <v>2200</v>
      </c>
      <c r="R1532" t="s">
        <v>5445</v>
      </c>
      <c r="S1532" t="s">
        <v>5446</v>
      </c>
      <c r="T1532" t="s">
        <v>5447</v>
      </c>
      <c r="U1532" s="75">
        <v>2200</v>
      </c>
      <c r="V1532">
        <v>0.6</v>
      </c>
      <c r="W1532">
        <v>1320</v>
      </c>
      <c r="AH1532" s="16"/>
      <c r="AI1532" t="s">
        <v>1375</v>
      </c>
    </row>
    <row r="1533" spans="1:35" x14ac:dyDescent="0.25">
      <c r="A1533" t="s">
        <v>5497</v>
      </c>
      <c r="B1533" s="1">
        <v>15</v>
      </c>
      <c r="C1533" t="s">
        <v>302</v>
      </c>
      <c r="D1533">
        <v>4518004</v>
      </c>
      <c r="E1533" t="s">
        <v>5456</v>
      </c>
      <c r="F1533" t="s">
        <v>1363</v>
      </c>
      <c r="G1533" t="s">
        <v>1391</v>
      </c>
      <c r="H1533" s="3" t="s">
        <v>2655</v>
      </c>
      <c r="I1533">
        <v>2016</v>
      </c>
      <c r="J1533" s="15" t="s">
        <v>5498</v>
      </c>
      <c r="K1533">
        <v>2016</v>
      </c>
      <c r="L1533" t="s">
        <v>1367</v>
      </c>
      <c r="M1533" t="s">
        <v>5499</v>
      </c>
      <c r="N1533" t="s">
        <v>5500</v>
      </c>
      <c r="O1533" t="s">
        <v>1388</v>
      </c>
      <c r="P1533" t="s">
        <v>5501</v>
      </c>
      <c r="Q1533">
        <f t="shared" si="36"/>
        <v>1800</v>
      </c>
      <c r="R1533" t="s">
        <v>5445</v>
      </c>
      <c r="S1533" t="s">
        <v>5446</v>
      </c>
      <c r="T1533" t="s">
        <v>5447</v>
      </c>
      <c r="U1533" s="75">
        <v>1800</v>
      </c>
      <c r="V1533">
        <v>0.45</v>
      </c>
      <c r="W1533">
        <v>810</v>
      </c>
      <c r="AH1533" s="16"/>
      <c r="AI1533" t="s">
        <v>1375</v>
      </c>
    </row>
    <row r="1534" spans="1:35" x14ac:dyDescent="0.25">
      <c r="A1534" t="s">
        <v>5502</v>
      </c>
      <c r="B1534" s="1">
        <v>15</v>
      </c>
      <c r="C1534" t="s">
        <v>302</v>
      </c>
      <c r="D1534">
        <v>4459679</v>
      </c>
      <c r="E1534" t="s">
        <v>5503</v>
      </c>
      <c r="F1534" t="s">
        <v>1363</v>
      </c>
      <c r="G1534" t="s">
        <v>1391</v>
      </c>
      <c r="H1534" s="3" t="s">
        <v>5504</v>
      </c>
      <c r="I1534">
        <v>2016</v>
      </c>
      <c r="J1534" s="15" t="s">
        <v>5505</v>
      </c>
      <c r="K1534">
        <v>2016</v>
      </c>
      <c r="L1534" t="s">
        <v>1367</v>
      </c>
      <c r="M1534" t="s">
        <v>5503</v>
      </c>
      <c r="N1534" t="s">
        <v>5506</v>
      </c>
      <c r="O1534" t="s">
        <v>1388</v>
      </c>
      <c r="P1534" t="s">
        <v>133</v>
      </c>
      <c r="Q1534">
        <f t="shared" si="36"/>
        <v>4000</v>
      </c>
      <c r="R1534" t="s">
        <v>5449</v>
      </c>
      <c r="S1534" t="s">
        <v>5450</v>
      </c>
      <c r="T1534" t="s">
        <v>5476</v>
      </c>
      <c r="U1534" s="75">
        <v>4000</v>
      </c>
      <c r="V1534">
        <v>0.48</v>
      </c>
      <c r="W1534">
        <v>1920</v>
      </c>
      <c r="AH1534" s="16"/>
      <c r="AI1534" t="s">
        <v>1375</v>
      </c>
    </row>
    <row r="1535" spans="1:35" x14ac:dyDescent="0.25">
      <c r="A1535" t="s">
        <v>5507</v>
      </c>
      <c r="B1535" s="1">
        <v>15</v>
      </c>
      <c r="C1535" t="s">
        <v>302</v>
      </c>
      <c r="D1535">
        <v>4459946</v>
      </c>
      <c r="E1535" t="s">
        <v>5508</v>
      </c>
      <c r="F1535" t="s">
        <v>1363</v>
      </c>
      <c r="G1535" t="s">
        <v>1391</v>
      </c>
      <c r="H1535" s="3" t="s">
        <v>2771</v>
      </c>
      <c r="I1535">
        <v>2016</v>
      </c>
      <c r="J1535" s="15" t="s">
        <v>4223</v>
      </c>
      <c r="K1535">
        <v>2016</v>
      </c>
      <c r="L1535" t="s">
        <v>1367</v>
      </c>
      <c r="M1535" t="s">
        <v>5508</v>
      </c>
      <c r="O1535" t="s">
        <v>1388</v>
      </c>
      <c r="P1535" t="s">
        <v>133</v>
      </c>
      <c r="Q1535">
        <f t="shared" si="36"/>
        <v>12750</v>
      </c>
      <c r="R1535" t="s">
        <v>5449</v>
      </c>
      <c r="S1535" t="s">
        <v>5450</v>
      </c>
      <c r="T1535" t="s">
        <v>5476</v>
      </c>
      <c r="U1535" s="75">
        <v>12750</v>
      </c>
      <c r="V1535">
        <v>0.48</v>
      </c>
      <c r="W1535">
        <v>6120</v>
      </c>
      <c r="AH1535" s="16"/>
      <c r="AI1535" t="s">
        <v>1375</v>
      </c>
    </row>
    <row r="1536" spans="1:35" x14ac:dyDescent="0.25">
      <c r="A1536" t="s">
        <v>5509</v>
      </c>
      <c r="B1536" s="1">
        <v>15</v>
      </c>
      <c r="C1536" t="s">
        <v>302</v>
      </c>
      <c r="D1536">
        <v>4449363</v>
      </c>
      <c r="E1536" t="s">
        <v>5510</v>
      </c>
      <c r="F1536" t="s">
        <v>1363</v>
      </c>
      <c r="G1536" t="s">
        <v>1391</v>
      </c>
      <c r="H1536" s="3" t="s">
        <v>5504</v>
      </c>
      <c r="I1536">
        <v>2016</v>
      </c>
      <c r="J1536" s="15" t="s">
        <v>5440</v>
      </c>
      <c r="K1536">
        <v>2016</v>
      </c>
      <c r="L1536" t="s">
        <v>1367</v>
      </c>
      <c r="M1536" t="s">
        <v>5510</v>
      </c>
      <c r="N1536" t="s">
        <v>5510</v>
      </c>
      <c r="O1536" t="s">
        <v>1388</v>
      </c>
      <c r="P1536" t="s">
        <v>133</v>
      </c>
      <c r="Q1536">
        <f t="shared" si="36"/>
        <v>19250</v>
      </c>
      <c r="R1536" t="s">
        <v>5449</v>
      </c>
      <c r="S1536" t="s">
        <v>5450</v>
      </c>
      <c r="T1536" t="s">
        <v>5511</v>
      </c>
      <c r="U1536" s="75">
        <v>19250</v>
      </c>
      <c r="V1536">
        <v>0.48</v>
      </c>
      <c r="W1536">
        <v>9240</v>
      </c>
      <c r="AH1536" s="16"/>
      <c r="AI1536" t="s">
        <v>1375</v>
      </c>
    </row>
    <row r="1537" spans="1:35" x14ac:dyDescent="0.25">
      <c r="A1537" t="s">
        <v>5512</v>
      </c>
      <c r="B1537" s="1">
        <v>15</v>
      </c>
      <c r="C1537" t="s">
        <v>302</v>
      </c>
      <c r="D1537">
        <v>4757149</v>
      </c>
      <c r="E1537" t="s">
        <v>5456</v>
      </c>
      <c r="F1537" t="s">
        <v>1363</v>
      </c>
      <c r="G1537" t="s">
        <v>1391</v>
      </c>
      <c r="H1537" s="3" t="s">
        <v>2812</v>
      </c>
      <c r="I1537">
        <v>2016</v>
      </c>
      <c r="J1537" s="15" t="s">
        <v>2319</v>
      </c>
      <c r="K1537">
        <v>2016</v>
      </c>
      <c r="L1537" t="s">
        <v>1367</v>
      </c>
      <c r="M1537" t="s">
        <v>5456</v>
      </c>
      <c r="N1537" t="s">
        <v>5456</v>
      </c>
      <c r="O1537" t="s">
        <v>1388</v>
      </c>
      <c r="P1537" t="s">
        <v>133</v>
      </c>
      <c r="Q1537">
        <f t="shared" si="36"/>
        <v>5000</v>
      </c>
      <c r="R1537" t="s">
        <v>5449</v>
      </c>
      <c r="S1537" t="s">
        <v>5450</v>
      </c>
      <c r="T1537" t="s">
        <v>5476</v>
      </c>
      <c r="U1537" s="75">
        <v>5000</v>
      </c>
      <c r="V1537">
        <v>0.48</v>
      </c>
      <c r="W1537">
        <v>2400</v>
      </c>
      <c r="AH1537" s="16"/>
      <c r="AI1537" t="s">
        <v>1375</v>
      </c>
    </row>
    <row r="1538" spans="1:35" x14ac:dyDescent="0.25">
      <c r="A1538" t="s">
        <v>5513</v>
      </c>
      <c r="B1538" s="1">
        <v>15</v>
      </c>
      <c r="C1538" t="s">
        <v>302</v>
      </c>
      <c r="D1538">
        <v>4639081</v>
      </c>
      <c r="E1538" t="s">
        <v>5514</v>
      </c>
      <c r="F1538" t="s">
        <v>1363</v>
      </c>
      <c r="G1538" t="s">
        <v>1364</v>
      </c>
      <c r="H1538" s="3" t="s">
        <v>3635</v>
      </c>
      <c r="I1538">
        <v>2016</v>
      </c>
      <c r="J1538" s="15" t="s">
        <v>2804</v>
      </c>
      <c r="K1538">
        <v>2016</v>
      </c>
      <c r="L1538" t="s">
        <v>1367</v>
      </c>
      <c r="M1538" t="s">
        <v>5515</v>
      </c>
      <c r="O1538" t="s">
        <v>2414</v>
      </c>
      <c r="P1538" t="s">
        <v>5516</v>
      </c>
      <c r="Q1538">
        <f t="shared" ref="Q1538:Q1601" si="37">U1538</f>
        <v>67</v>
      </c>
      <c r="R1538" t="s">
        <v>1381</v>
      </c>
      <c r="S1538" t="s">
        <v>1382</v>
      </c>
      <c r="T1538" t="s">
        <v>587</v>
      </c>
      <c r="U1538" s="75">
        <v>67</v>
      </c>
      <c r="V1538">
        <v>0.69</v>
      </c>
      <c r="W1538">
        <v>46.23</v>
      </c>
      <c r="AH1538" s="16"/>
      <c r="AI1538" t="s">
        <v>1375</v>
      </c>
    </row>
    <row r="1539" spans="1:35" x14ac:dyDescent="0.25">
      <c r="A1539" t="s">
        <v>5517</v>
      </c>
      <c r="B1539" s="1">
        <v>15</v>
      </c>
      <c r="C1539" t="s">
        <v>302</v>
      </c>
      <c r="D1539">
        <v>4639081</v>
      </c>
      <c r="E1539" t="s">
        <v>5514</v>
      </c>
      <c r="F1539" t="s">
        <v>1363</v>
      </c>
      <c r="G1539" t="s">
        <v>1364</v>
      </c>
      <c r="H1539" s="3" t="s">
        <v>3635</v>
      </c>
      <c r="I1539">
        <v>2016</v>
      </c>
      <c r="J1539" s="15" t="s">
        <v>2804</v>
      </c>
      <c r="K1539">
        <v>2016</v>
      </c>
      <c r="L1539" t="s">
        <v>1367</v>
      </c>
      <c r="M1539" t="s">
        <v>5515</v>
      </c>
      <c r="O1539" t="s">
        <v>2414</v>
      </c>
      <c r="P1539" t="s">
        <v>5516</v>
      </c>
      <c r="Q1539">
        <f t="shared" si="37"/>
        <v>67</v>
      </c>
      <c r="R1539" t="s">
        <v>2476</v>
      </c>
      <c r="S1539" t="s">
        <v>2477</v>
      </c>
      <c r="T1539" t="s">
        <v>5518</v>
      </c>
      <c r="U1539" s="75">
        <v>67</v>
      </c>
      <c r="V1539">
        <v>1.8</v>
      </c>
      <c r="W1539">
        <v>120.6</v>
      </c>
      <c r="AH1539" s="16"/>
      <c r="AI1539" t="s">
        <v>1375</v>
      </c>
    </row>
    <row r="1540" spans="1:35" x14ac:dyDescent="0.25">
      <c r="A1540" t="s">
        <v>5519</v>
      </c>
      <c r="B1540" s="1">
        <v>15</v>
      </c>
      <c r="C1540" t="s">
        <v>297</v>
      </c>
      <c r="D1540">
        <v>4783905</v>
      </c>
      <c r="E1540" t="s">
        <v>5520</v>
      </c>
      <c r="F1540" t="s">
        <v>1363</v>
      </c>
      <c r="G1540" t="s">
        <v>1364</v>
      </c>
      <c r="H1540" s="3" t="s">
        <v>5521</v>
      </c>
      <c r="I1540">
        <v>2016</v>
      </c>
      <c r="J1540" s="15" t="s">
        <v>5522</v>
      </c>
      <c r="K1540">
        <v>2016</v>
      </c>
      <c r="L1540" t="s">
        <v>1367</v>
      </c>
      <c r="M1540" t="s">
        <v>5523</v>
      </c>
      <c r="N1540" t="s">
        <v>5523</v>
      </c>
      <c r="O1540" t="s">
        <v>2305</v>
      </c>
      <c r="P1540" t="s">
        <v>4226</v>
      </c>
      <c r="Q1540">
        <f t="shared" si="37"/>
        <v>5000</v>
      </c>
      <c r="R1540" t="s">
        <v>2476</v>
      </c>
      <c r="S1540" t="s">
        <v>2477</v>
      </c>
      <c r="T1540" t="s">
        <v>5518</v>
      </c>
      <c r="U1540" s="75">
        <v>5000</v>
      </c>
      <c r="V1540">
        <v>0.72</v>
      </c>
      <c r="W1540">
        <v>3600</v>
      </c>
      <c r="AH1540" s="16"/>
      <c r="AI1540" t="s">
        <v>1375</v>
      </c>
    </row>
    <row r="1541" spans="1:35" x14ac:dyDescent="0.25">
      <c r="A1541" t="s">
        <v>5524</v>
      </c>
      <c r="B1541" s="1">
        <v>15</v>
      </c>
      <c r="C1541" t="s">
        <v>302</v>
      </c>
      <c r="D1541">
        <v>4650824</v>
      </c>
      <c r="E1541" t="s">
        <v>5456</v>
      </c>
      <c r="F1541" t="s">
        <v>1363</v>
      </c>
      <c r="G1541" t="s">
        <v>1391</v>
      </c>
      <c r="H1541" s="3" t="s">
        <v>2804</v>
      </c>
      <c r="I1541">
        <v>2016</v>
      </c>
      <c r="J1541" s="15" t="s">
        <v>2805</v>
      </c>
      <c r="K1541">
        <v>2016</v>
      </c>
      <c r="L1541" t="s">
        <v>1367</v>
      </c>
      <c r="M1541" t="s">
        <v>5456</v>
      </c>
      <c r="N1541" t="s">
        <v>5456</v>
      </c>
      <c r="O1541" t="s">
        <v>1388</v>
      </c>
      <c r="P1541" t="s">
        <v>5475</v>
      </c>
      <c r="Q1541">
        <f t="shared" si="37"/>
        <v>11000</v>
      </c>
      <c r="R1541" t="s">
        <v>5449</v>
      </c>
      <c r="S1541" t="s">
        <v>5450</v>
      </c>
      <c r="T1541" t="s">
        <v>5525</v>
      </c>
      <c r="U1541" s="75">
        <v>11000</v>
      </c>
      <c r="V1541">
        <v>0.48</v>
      </c>
      <c r="W1541">
        <v>5280</v>
      </c>
      <c r="AH1541" s="16"/>
      <c r="AI1541" t="s">
        <v>1375</v>
      </c>
    </row>
    <row r="1542" spans="1:35" x14ac:dyDescent="0.25">
      <c r="A1542" t="s">
        <v>5526</v>
      </c>
      <c r="B1542" s="1">
        <v>15</v>
      </c>
      <c r="C1542" t="s">
        <v>302</v>
      </c>
      <c r="D1542">
        <v>4718143</v>
      </c>
      <c r="E1542" t="s">
        <v>5474</v>
      </c>
      <c r="F1542" t="s">
        <v>1363</v>
      </c>
      <c r="G1542" t="s">
        <v>1391</v>
      </c>
      <c r="H1542" s="3" t="s">
        <v>2328</v>
      </c>
      <c r="I1542">
        <v>2016</v>
      </c>
      <c r="J1542" s="15" t="s">
        <v>2329</v>
      </c>
      <c r="K1542">
        <v>2016</v>
      </c>
      <c r="L1542" t="s">
        <v>1367</v>
      </c>
      <c r="M1542" t="s">
        <v>5474</v>
      </c>
      <c r="O1542" t="s">
        <v>1388</v>
      </c>
      <c r="P1542" t="s">
        <v>5475</v>
      </c>
      <c r="Q1542">
        <f t="shared" si="37"/>
        <v>7900</v>
      </c>
      <c r="R1542" t="s">
        <v>2476</v>
      </c>
      <c r="S1542" t="s">
        <v>2477</v>
      </c>
      <c r="T1542" t="s">
        <v>587</v>
      </c>
      <c r="U1542" s="75">
        <v>7900</v>
      </c>
      <c r="V1542">
        <v>0.62</v>
      </c>
      <c r="W1542">
        <v>4898</v>
      </c>
      <c r="AH1542" s="16"/>
      <c r="AI1542" t="s">
        <v>1375</v>
      </c>
    </row>
    <row r="1543" spans="1:35" x14ac:dyDescent="0.25">
      <c r="A1543" t="s">
        <v>5527</v>
      </c>
      <c r="B1543" s="1">
        <v>15</v>
      </c>
      <c r="C1543" t="s">
        <v>302</v>
      </c>
      <c r="D1543">
        <v>4718143</v>
      </c>
      <c r="E1543" t="s">
        <v>5474</v>
      </c>
      <c r="F1543" t="s">
        <v>1363</v>
      </c>
      <c r="G1543" t="s">
        <v>1391</v>
      </c>
      <c r="H1543" s="3" t="s">
        <v>2328</v>
      </c>
      <c r="I1543">
        <v>2016</v>
      </c>
      <c r="J1543" s="15" t="s">
        <v>2329</v>
      </c>
      <c r="K1543">
        <v>2016</v>
      </c>
      <c r="L1543" t="s">
        <v>1367</v>
      </c>
      <c r="M1543" t="s">
        <v>5474</v>
      </c>
      <c r="O1543" t="s">
        <v>1388</v>
      </c>
      <c r="P1543" t="s">
        <v>5475</v>
      </c>
      <c r="Q1543">
        <f t="shared" si="37"/>
        <v>7900</v>
      </c>
      <c r="R1543" t="s">
        <v>4086</v>
      </c>
      <c r="S1543" t="s">
        <v>4087</v>
      </c>
      <c r="T1543" t="s">
        <v>5528</v>
      </c>
      <c r="U1543" s="75">
        <v>7900</v>
      </c>
      <c r="V1543">
        <v>0.46</v>
      </c>
      <c r="W1543">
        <v>3634</v>
      </c>
      <c r="AH1543" s="16"/>
      <c r="AI1543" t="s">
        <v>1375</v>
      </c>
    </row>
    <row r="1544" spans="1:35" x14ac:dyDescent="0.25">
      <c r="A1544" t="s">
        <v>5529</v>
      </c>
      <c r="B1544" s="1">
        <v>15</v>
      </c>
      <c r="C1544" t="s">
        <v>302</v>
      </c>
      <c r="D1544">
        <v>4718143</v>
      </c>
      <c r="E1544" t="s">
        <v>5474</v>
      </c>
      <c r="F1544" t="s">
        <v>1363</v>
      </c>
      <c r="G1544" t="s">
        <v>1391</v>
      </c>
      <c r="H1544" s="3" t="s">
        <v>2328</v>
      </c>
      <c r="I1544">
        <v>2016</v>
      </c>
      <c r="J1544" s="15" t="s">
        <v>2329</v>
      </c>
      <c r="K1544">
        <v>2016</v>
      </c>
      <c r="L1544" t="s">
        <v>1367</v>
      </c>
      <c r="M1544" t="s">
        <v>5474</v>
      </c>
      <c r="O1544" t="s">
        <v>1388</v>
      </c>
      <c r="P1544" t="s">
        <v>5475</v>
      </c>
      <c r="Q1544">
        <f t="shared" si="37"/>
        <v>7900</v>
      </c>
      <c r="R1544" t="s">
        <v>5449</v>
      </c>
      <c r="S1544" t="s">
        <v>5450</v>
      </c>
      <c r="T1544" t="s">
        <v>5530</v>
      </c>
      <c r="U1544" s="75">
        <v>7900</v>
      </c>
      <c r="V1544">
        <v>0.48</v>
      </c>
      <c r="W1544">
        <v>3792</v>
      </c>
      <c r="AH1544" s="16"/>
      <c r="AI1544" t="s">
        <v>1375</v>
      </c>
    </row>
    <row r="1545" spans="1:35" x14ac:dyDescent="0.25">
      <c r="A1545" t="s">
        <v>5531</v>
      </c>
      <c r="B1545" s="1">
        <v>15</v>
      </c>
      <c r="C1545" t="s">
        <v>302</v>
      </c>
      <c r="D1545">
        <v>4630904</v>
      </c>
      <c r="E1545" t="s">
        <v>5532</v>
      </c>
      <c r="F1545" t="s">
        <v>1363</v>
      </c>
      <c r="G1545" t="s">
        <v>1364</v>
      </c>
      <c r="H1545" s="3" t="s">
        <v>2324</v>
      </c>
      <c r="I1545">
        <v>2016</v>
      </c>
      <c r="J1545" s="15" t="s">
        <v>3307</v>
      </c>
      <c r="K1545">
        <v>2016</v>
      </c>
      <c r="L1545" t="s">
        <v>1367</v>
      </c>
      <c r="M1545" t="s">
        <v>5533</v>
      </c>
      <c r="O1545" t="s">
        <v>1388</v>
      </c>
      <c r="P1545" t="s">
        <v>5501</v>
      </c>
      <c r="Q1545">
        <f t="shared" si="37"/>
        <v>7026</v>
      </c>
      <c r="R1545" t="s">
        <v>1381</v>
      </c>
      <c r="S1545" t="s">
        <v>1382</v>
      </c>
      <c r="T1545" t="s">
        <v>5534</v>
      </c>
      <c r="U1545" s="75">
        <v>7026</v>
      </c>
      <c r="V1545">
        <v>0.68</v>
      </c>
      <c r="W1545">
        <v>4777.68</v>
      </c>
      <c r="AH1545" s="16"/>
      <c r="AI1545" t="s">
        <v>1375</v>
      </c>
    </row>
    <row r="1546" spans="1:35" x14ac:dyDescent="0.25">
      <c r="A1546" t="s">
        <v>5535</v>
      </c>
      <c r="B1546" s="1">
        <v>15</v>
      </c>
      <c r="C1546" t="s">
        <v>302</v>
      </c>
      <c r="D1546">
        <v>4747925</v>
      </c>
      <c r="E1546" t="s">
        <v>5536</v>
      </c>
      <c r="F1546" t="s">
        <v>1363</v>
      </c>
      <c r="G1546" t="s">
        <v>1391</v>
      </c>
      <c r="H1546" s="3" t="s">
        <v>5537</v>
      </c>
      <c r="I1546">
        <v>2016</v>
      </c>
      <c r="J1546" s="15" t="s">
        <v>5538</v>
      </c>
      <c r="K1546">
        <v>2016</v>
      </c>
      <c r="L1546" t="s">
        <v>1367</v>
      </c>
      <c r="M1546" t="s">
        <v>5539</v>
      </c>
      <c r="N1546" t="s">
        <v>5540</v>
      </c>
      <c r="O1546" t="s">
        <v>1388</v>
      </c>
      <c r="P1546" t="s">
        <v>5541</v>
      </c>
      <c r="Q1546">
        <f t="shared" si="37"/>
        <v>1500</v>
      </c>
      <c r="R1546" t="s">
        <v>4086</v>
      </c>
      <c r="S1546" t="s">
        <v>4087</v>
      </c>
      <c r="T1546" t="s">
        <v>5542</v>
      </c>
      <c r="U1546" s="75">
        <v>1500</v>
      </c>
      <c r="V1546">
        <v>0.46</v>
      </c>
      <c r="W1546">
        <v>690</v>
      </c>
      <c r="AH1546" s="16"/>
      <c r="AI1546" t="s">
        <v>1375</v>
      </c>
    </row>
    <row r="1547" spans="1:35" x14ac:dyDescent="0.25">
      <c r="A1547" t="s">
        <v>5543</v>
      </c>
      <c r="B1547" s="1">
        <v>15</v>
      </c>
      <c r="C1547" t="s">
        <v>302</v>
      </c>
      <c r="D1547">
        <v>4627903</v>
      </c>
      <c r="E1547" t="s">
        <v>5544</v>
      </c>
      <c r="F1547" t="s">
        <v>1363</v>
      </c>
      <c r="G1547" t="s">
        <v>1364</v>
      </c>
      <c r="H1547" s="3" t="s">
        <v>5545</v>
      </c>
      <c r="I1547">
        <v>2016</v>
      </c>
      <c r="J1547" s="15" t="s">
        <v>3635</v>
      </c>
      <c r="K1547">
        <v>2016</v>
      </c>
      <c r="L1547" t="s">
        <v>1367</v>
      </c>
      <c r="M1547" t="s">
        <v>5546</v>
      </c>
      <c r="N1547" t="s">
        <v>5547</v>
      </c>
      <c r="O1547" t="s">
        <v>1388</v>
      </c>
      <c r="P1547" t="s">
        <v>5475</v>
      </c>
      <c r="Q1547">
        <f t="shared" si="37"/>
        <v>200</v>
      </c>
      <c r="R1547" t="s">
        <v>1381</v>
      </c>
      <c r="S1547" t="s">
        <v>1382</v>
      </c>
      <c r="T1547" t="s">
        <v>299</v>
      </c>
      <c r="U1547" s="75">
        <v>200</v>
      </c>
      <c r="V1547">
        <v>0.67</v>
      </c>
      <c r="W1547">
        <v>134</v>
      </c>
      <c r="AH1547" s="16"/>
      <c r="AI1547" t="s">
        <v>1375</v>
      </c>
    </row>
    <row r="1548" spans="1:35" x14ac:dyDescent="0.25">
      <c r="A1548" t="s">
        <v>5548</v>
      </c>
      <c r="B1548" s="1">
        <v>15</v>
      </c>
      <c r="C1548" t="s">
        <v>302</v>
      </c>
      <c r="D1548">
        <v>4666445</v>
      </c>
      <c r="E1548" t="s">
        <v>5549</v>
      </c>
      <c r="F1548" t="s">
        <v>1363</v>
      </c>
      <c r="G1548" t="s">
        <v>1391</v>
      </c>
      <c r="H1548" s="3" t="s">
        <v>2805</v>
      </c>
      <c r="I1548">
        <v>2016</v>
      </c>
      <c r="J1548" s="15" t="s">
        <v>5550</v>
      </c>
      <c r="K1548">
        <v>2016</v>
      </c>
      <c r="L1548" t="s">
        <v>1367</v>
      </c>
      <c r="M1548" t="s">
        <v>5551</v>
      </c>
      <c r="O1548" t="s">
        <v>1388</v>
      </c>
      <c r="P1548" t="s">
        <v>133</v>
      </c>
      <c r="Q1548">
        <f t="shared" si="37"/>
        <v>16100</v>
      </c>
      <c r="R1548" t="s">
        <v>5449</v>
      </c>
      <c r="S1548" t="s">
        <v>5450</v>
      </c>
      <c r="T1548" t="s">
        <v>5552</v>
      </c>
      <c r="U1548" s="75">
        <v>16100</v>
      </c>
      <c r="V1548">
        <v>0.48</v>
      </c>
      <c r="W1548">
        <v>7728</v>
      </c>
      <c r="AH1548" s="16"/>
      <c r="AI1548" t="s">
        <v>1375</v>
      </c>
    </row>
    <row r="1549" spans="1:35" x14ac:dyDescent="0.25">
      <c r="A1549" t="s">
        <v>5553</v>
      </c>
      <c r="B1549" s="1">
        <v>15</v>
      </c>
      <c r="C1549" t="s">
        <v>302</v>
      </c>
      <c r="D1549">
        <v>4680219</v>
      </c>
      <c r="E1549" t="s">
        <v>5554</v>
      </c>
      <c r="F1549" t="s">
        <v>1363</v>
      </c>
      <c r="G1549" t="s">
        <v>1364</v>
      </c>
      <c r="H1549" s="3" t="s">
        <v>5555</v>
      </c>
      <c r="I1549">
        <v>2016</v>
      </c>
      <c r="J1549" s="15" t="s">
        <v>5556</v>
      </c>
      <c r="K1549">
        <v>2016</v>
      </c>
      <c r="L1549" t="s">
        <v>1367</v>
      </c>
      <c r="M1549" t="s">
        <v>5557</v>
      </c>
      <c r="N1549" t="s">
        <v>5557</v>
      </c>
      <c r="O1549" t="s">
        <v>2414</v>
      </c>
      <c r="P1549" t="s">
        <v>5501</v>
      </c>
      <c r="Q1549">
        <f t="shared" si="37"/>
        <v>9000</v>
      </c>
      <c r="R1549" t="s">
        <v>2476</v>
      </c>
      <c r="S1549" t="s">
        <v>2477</v>
      </c>
      <c r="T1549" t="s">
        <v>5518</v>
      </c>
      <c r="U1549" s="75">
        <v>9000</v>
      </c>
      <c r="V1549">
        <v>0.78</v>
      </c>
      <c r="W1549">
        <v>7020</v>
      </c>
      <c r="AH1549" s="16"/>
      <c r="AI1549" t="s">
        <v>1375</v>
      </c>
    </row>
    <row r="1550" spans="1:35" x14ac:dyDescent="0.25">
      <c r="A1550" t="s">
        <v>5558</v>
      </c>
      <c r="B1550" s="1">
        <v>15</v>
      </c>
      <c r="C1550" t="s">
        <v>302</v>
      </c>
      <c r="D1550">
        <v>7640986</v>
      </c>
      <c r="E1550" t="s">
        <v>5456</v>
      </c>
      <c r="F1550" t="s">
        <v>1363</v>
      </c>
      <c r="G1550" t="s">
        <v>1391</v>
      </c>
      <c r="H1550" s="3" t="s">
        <v>5559</v>
      </c>
      <c r="I1550">
        <v>2018</v>
      </c>
      <c r="J1550" s="15" t="s">
        <v>3196</v>
      </c>
      <c r="K1550">
        <v>2018</v>
      </c>
      <c r="L1550" t="s">
        <v>1367</v>
      </c>
      <c r="M1550" t="s">
        <v>5456</v>
      </c>
      <c r="N1550" t="s">
        <v>5456</v>
      </c>
      <c r="O1550" t="s">
        <v>1388</v>
      </c>
      <c r="P1550" t="s">
        <v>133</v>
      </c>
      <c r="Q1550">
        <f t="shared" si="37"/>
        <v>320</v>
      </c>
      <c r="R1550" t="s">
        <v>4086</v>
      </c>
      <c r="S1550" t="s">
        <v>4087</v>
      </c>
      <c r="T1550" t="s">
        <v>5560</v>
      </c>
      <c r="U1550" s="75">
        <v>320</v>
      </c>
      <c r="V1550">
        <v>0.44</v>
      </c>
      <c r="W1550">
        <v>140.80000000000001</v>
      </c>
      <c r="AH1550" s="16"/>
      <c r="AI1550" t="s">
        <v>1375</v>
      </c>
    </row>
    <row r="1551" spans="1:35" x14ac:dyDescent="0.25">
      <c r="A1551" t="s">
        <v>5561</v>
      </c>
      <c r="B1551" s="1">
        <v>15</v>
      </c>
      <c r="C1551" t="s">
        <v>302</v>
      </c>
      <c r="D1551">
        <v>4760239</v>
      </c>
      <c r="E1551" t="s">
        <v>5562</v>
      </c>
      <c r="F1551" t="s">
        <v>1363</v>
      </c>
      <c r="G1551" t="s">
        <v>1391</v>
      </c>
      <c r="H1551" s="3" t="s">
        <v>2812</v>
      </c>
      <c r="I1551">
        <v>2016</v>
      </c>
      <c r="J1551" s="15" t="s">
        <v>2318</v>
      </c>
      <c r="K1551">
        <v>2016</v>
      </c>
      <c r="L1551" t="s">
        <v>1367</v>
      </c>
      <c r="M1551" t="s">
        <v>5456</v>
      </c>
      <c r="N1551" t="s">
        <v>5456</v>
      </c>
      <c r="O1551" t="s">
        <v>1388</v>
      </c>
      <c r="P1551" t="s">
        <v>133</v>
      </c>
      <c r="Q1551">
        <f t="shared" si="37"/>
        <v>2000</v>
      </c>
      <c r="R1551" t="s">
        <v>5449</v>
      </c>
      <c r="S1551" t="s">
        <v>5450</v>
      </c>
      <c r="T1551" t="s">
        <v>5476</v>
      </c>
      <c r="U1551" s="75">
        <v>2000</v>
      </c>
      <c r="V1551">
        <v>0.48</v>
      </c>
      <c r="W1551">
        <v>960</v>
      </c>
      <c r="AH1551" s="16"/>
      <c r="AI1551" t="s">
        <v>1375</v>
      </c>
    </row>
    <row r="1552" spans="1:35" x14ac:dyDescent="0.25">
      <c r="A1552" t="s">
        <v>5563</v>
      </c>
      <c r="B1552" s="1">
        <v>15</v>
      </c>
      <c r="C1552" t="s">
        <v>302</v>
      </c>
      <c r="D1552">
        <v>4768655</v>
      </c>
      <c r="E1552" t="s">
        <v>5510</v>
      </c>
      <c r="F1552" t="s">
        <v>1363</v>
      </c>
      <c r="G1552" t="s">
        <v>1391</v>
      </c>
      <c r="H1552" s="3" t="s">
        <v>5564</v>
      </c>
      <c r="I1552">
        <v>2016</v>
      </c>
      <c r="J1552" s="15" t="s">
        <v>2319</v>
      </c>
      <c r="K1552">
        <v>2016</v>
      </c>
      <c r="L1552" t="s">
        <v>1367</v>
      </c>
      <c r="M1552" t="s">
        <v>5510</v>
      </c>
      <c r="N1552" t="s">
        <v>5510</v>
      </c>
      <c r="O1552" t="s">
        <v>1388</v>
      </c>
      <c r="P1552" t="s">
        <v>133</v>
      </c>
      <c r="Q1552">
        <f t="shared" si="37"/>
        <v>26700</v>
      </c>
      <c r="R1552" t="s">
        <v>5449</v>
      </c>
      <c r="S1552" t="s">
        <v>5450</v>
      </c>
      <c r="T1552" t="s">
        <v>5565</v>
      </c>
      <c r="U1552" s="75">
        <v>26700</v>
      </c>
      <c r="V1552">
        <v>0.48</v>
      </c>
      <c r="W1552">
        <v>12816</v>
      </c>
      <c r="AH1552" s="16"/>
      <c r="AI1552" t="s">
        <v>1375</v>
      </c>
    </row>
    <row r="1553" spans="1:35" x14ac:dyDescent="0.25">
      <c r="A1553" t="s">
        <v>5566</v>
      </c>
      <c r="B1553" s="1">
        <v>15</v>
      </c>
      <c r="C1553" t="s">
        <v>302</v>
      </c>
      <c r="D1553">
        <v>4996607</v>
      </c>
      <c r="E1553" t="s">
        <v>5456</v>
      </c>
      <c r="F1553" t="s">
        <v>1363</v>
      </c>
      <c r="G1553" t="s">
        <v>1391</v>
      </c>
      <c r="H1553" s="3" t="s">
        <v>5567</v>
      </c>
      <c r="I1553">
        <v>2016</v>
      </c>
      <c r="J1553" s="15" t="s">
        <v>5568</v>
      </c>
      <c r="K1553">
        <v>2016</v>
      </c>
      <c r="L1553" t="s">
        <v>1367</v>
      </c>
      <c r="M1553" t="s">
        <v>5456</v>
      </c>
      <c r="N1553" t="s">
        <v>5456</v>
      </c>
      <c r="O1553" t="s">
        <v>1388</v>
      </c>
      <c r="P1553" t="s">
        <v>4226</v>
      </c>
      <c r="Q1553">
        <f t="shared" si="37"/>
        <v>12000</v>
      </c>
      <c r="R1553" t="s">
        <v>5449</v>
      </c>
      <c r="S1553" t="s">
        <v>5450</v>
      </c>
      <c r="T1553" t="s">
        <v>5476</v>
      </c>
      <c r="U1553" s="75">
        <v>12000</v>
      </c>
      <c r="V1553">
        <v>0.48</v>
      </c>
      <c r="W1553">
        <v>5760</v>
      </c>
      <c r="AH1553" s="16"/>
      <c r="AI1553" t="s">
        <v>1375</v>
      </c>
    </row>
    <row r="1554" spans="1:35" x14ac:dyDescent="0.25">
      <c r="A1554" t="s">
        <v>5569</v>
      </c>
      <c r="B1554" s="1">
        <v>15</v>
      </c>
      <c r="C1554" t="s">
        <v>297</v>
      </c>
      <c r="D1554">
        <v>4996607</v>
      </c>
      <c r="E1554" t="s">
        <v>5456</v>
      </c>
      <c r="F1554" t="s">
        <v>1363</v>
      </c>
      <c r="G1554" t="s">
        <v>1391</v>
      </c>
      <c r="H1554" s="3" t="s">
        <v>5567</v>
      </c>
      <c r="I1554">
        <v>2016</v>
      </c>
      <c r="J1554" s="15" t="s">
        <v>5568</v>
      </c>
      <c r="K1554">
        <v>2016</v>
      </c>
      <c r="L1554" t="s">
        <v>1367</v>
      </c>
      <c r="M1554" t="s">
        <v>5456</v>
      </c>
      <c r="N1554" t="s">
        <v>5456</v>
      </c>
      <c r="O1554" t="s">
        <v>1388</v>
      </c>
      <c r="P1554" t="s">
        <v>4226</v>
      </c>
      <c r="Q1554">
        <f t="shared" si="37"/>
        <v>12000</v>
      </c>
      <c r="R1554" t="s">
        <v>2476</v>
      </c>
      <c r="S1554" t="s">
        <v>2477</v>
      </c>
      <c r="T1554" t="s">
        <v>587</v>
      </c>
      <c r="U1554" s="75">
        <v>12000</v>
      </c>
      <c r="V1554">
        <v>0.56000000000000005</v>
      </c>
      <c r="W1554">
        <v>6720</v>
      </c>
      <c r="AH1554" s="16"/>
      <c r="AI1554" t="s">
        <v>1375</v>
      </c>
    </row>
    <row r="1555" spans="1:35" x14ac:dyDescent="0.25">
      <c r="A1555" t="s">
        <v>5570</v>
      </c>
      <c r="B1555" s="1">
        <v>15</v>
      </c>
      <c r="C1555" t="s">
        <v>302</v>
      </c>
      <c r="D1555">
        <v>4812956</v>
      </c>
      <c r="E1555" t="s">
        <v>5571</v>
      </c>
      <c r="F1555" t="s">
        <v>1363</v>
      </c>
      <c r="G1555" t="s">
        <v>1391</v>
      </c>
      <c r="H1555" s="3" t="s">
        <v>5572</v>
      </c>
      <c r="I1555">
        <v>2016</v>
      </c>
      <c r="J1555" s="15" t="s">
        <v>5573</v>
      </c>
      <c r="K1555">
        <v>2016</v>
      </c>
      <c r="L1555" t="s">
        <v>1367</v>
      </c>
      <c r="M1555" t="s">
        <v>5551</v>
      </c>
      <c r="O1555" t="s">
        <v>1388</v>
      </c>
      <c r="P1555" t="s">
        <v>133</v>
      </c>
      <c r="Q1555">
        <f t="shared" si="37"/>
        <v>40000</v>
      </c>
      <c r="R1555" t="s">
        <v>5449</v>
      </c>
      <c r="S1555" t="s">
        <v>5450</v>
      </c>
      <c r="T1555" t="s">
        <v>5476</v>
      </c>
      <c r="U1555" s="75">
        <v>40000</v>
      </c>
      <c r="V1555">
        <v>0.48</v>
      </c>
      <c r="W1555">
        <v>19200</v>
      </c>
      <c r="AH1555" s="16"/>
      <c r="AI1555" t="s">
        <v>1375</v>
      </c>
    </row>
    <row r="1556" spans="1:35" x14ac:dyDescent="0.25">
      <c r="A1556" t="s">
        <v>5574</v>
      </c>
      <c r="B1556" s="1">
        <v>15</v>
      </c>
      <c r="C1556" t="s">
        <v>302</v>
      </c>
      <c r="D1556">
        <v>4991672</v>
      </c>
      <c r="E1556" t="s">
        <v>5575</v>
      </c>
      <c r="F1556" t="s">
        <v>1363</v>
      </c>
      <c r="G1556" t="s">
        <v>1391</v>
      </c>
      <c r="H1556" s="3" t="s">
        <v>3769</v>
      </c>
      <c r="I1556">
        <v>2016</v>
      </c>
      <c r="J1556" s="15" t="s">
        <v>3770</v>
      </c>
      <c r="K1556">
        <v>2016</v>
      </c>
      <c r="L1556" t="s">
        <v>1367</v>
      </c>
      <c r="M1556" t="s">
        <v>5576</v>
      </c>
      <c r="O1556" t="s">
        <v>1388</v>
      </c>
      <c r="P1556" t="s">
        <v>133</v>
      </c>
      <c r="Q1556">
        <f t="shared" si="37"/>
        <v>3000</v>
      </c>
      <c r="R1556" t="s">
        <v>5449</v>
      </c>
      <c r="S1556" t="s">
        <v>5450</v>
      </c>
      <c r="T1556" t="s">
        <v>5476</v>
      </c>
      <c r="U1556" s="75">
        <v>3000</v>
      </c>
      <c r="V1556">
        <v>0.48</v>
      </c>
      <c r="W1556">
        <v>1440</v>
      </c>
      <c r="AH1556" s="16"/>
      <c r="AI1556" t="s">
        <v>1375</v>
      </c>
    </row>
    <row r="1557" spans="1:35" x14ac:dyDescent="0.25">
      <c r="A1557" t="s">
        <v>5577</v>
      </c>
      <c r="B1557" s="1">
        <v>15</v>
      </c>
      <c r="C1557" t="s">
        <v>302</v>
      </c>
      <c r="D1557">
        <v>5068339</v>
      </c>
      <c r="E1557" t="s">
        <v>5578</v>
      </c>
      <c r="F1557" t="s">
        <v>1363</v>
      </c>
      <c r="G1557" t="s">
        <v>1391</v>
      </c>
      <c r="H1557" s="3" t="s">
        <v>2846</v>
      </c>
      <c r="I1557">
        <v>2016</v>
      </c>
      <c r="J1557" s="15" t="s">
        <v>2847</v>
      </c>
      <c r="K1557">
        <v>2016</v>
      </c>
      <c r="L1557" t="s">
        <v>1367</v>
      </c>
      <c r="M1557" t="s">
        <v>5579</v>
      </c>
      <c r="N1557" t="s">
        <v>5579</v>
      </c>
      <c r="O1557" t="s">
        <v>1388</v>
      </c>
      <c r="P1557" t="s">
        <v>133</v>
      </c>
      <c r="Q1557">
        <f t="shared" si="37"/>
        <v>14790</v>
      </c>
      <c r="R1557" t="s">
        <v>5449</v>
      </c>
      <c r="S1557" t="s">
        <v>5450</v>
      </c>
      <c r="T1557" t="s">
        <v>5476</v>
      </c>
      <c r="U1557" s="75">
        <v>14790</v>
      </c>
      <c r="V1557">
        <v>0.48</v>
      </c>
      <c r="W1557">
        <v>7099.2</v>
      </c>
      <c r="AH1557" s="16"/>
      <c r="AI1557" t="s">
        <v>1375</v>
      </c>
    </row>
    <row r="1558" spans="1:35" x14ac:dyDescent="0.25">
      <c r="A1558" t="s">
        <v>5580</v>
      </c>
      <c r="B1558" s="1">
        <v>15</v>
      </c>
      <c r="C1558" t="s">
        <v>302</v>
      </c>
      <c r="D1558">
        <v>4828836</v>
      </c>
      <c r="E1558" t="s">
        <v>5581</v>
      </c>
      <c r="F1558" t="s">
        <v>1363</v>
      </c>
      <c r="G1558" t="s">
        <v>1391</v>
      </c>
      <c r="H1558" s="3" t="s">
        <v>5582</v>
      </c>
      <c r="I1558">
        <v>2016</v>
      </c>
      <c r="J1558" s="15" t="s">
        <v>5583</v>
      </c>
      <c r="K1558">
        <v>2016</v>
      </c>
      <c r="L1558" t="s">
        <v>1367</v>
      </c>
      <c r="M1558" t="s">
        <v>5581</v>
      </c>
      <c r="N1558" t="s">
        <v>5584</v>
      </c>
      <c r="O1558" t="s">
        <v>1388</v>
      </c>
      <c r="P1558" t="s">
        <v>133</v>
      </c>
      <c r="Q1558">
        <f t="shared" si="37"/>
        <v>3800</v>
      </c>
      <c r="R1558" t="s">
        <v>5449</v>
      </c>
      <c r="S1558" t="s">
        <v>5450</v>
      </c>
      <c r="T1558" t="s">
        <v>5585</v>
      </c>
      <c r="U1558" s="75">
        <v>3800</v>
      </c>
      <c r="V1558">
        <v>0.48</v>
      </c>
      <c r="W1558">
        <v>1824</v>
      </c>
      <c r="AH1558" s="16"/>
      <c r="AI1558" t="s">
        <v>1375</v>
      </c>
    </row>
    <row r="1559" spans="1:35" x14ac:dyDescent="0.25">
      <c r="A1559" t="s">
        <v>5586</v>
      </c>
      <c r="B1559" s="1">
        <v>15</v>
      </c>
      <c r="C1559" t="s">
        <v>302</v>
      </c>
      <c r="D1559">
        <v>5010616</v>
      </c>
      <c r="E1559" t="s">
        <v>5587</v>
      </c>
      <c r="F1559" t="s">
        <v>1363</v>
      </c>
      <c r="G1559" t="s">
        <v>1391</v>
      </c>
      <c r="H1559" s="3" t="s">
        <v>5568</v>
      </c>
      <c r="I1559">
        <v>2016</v>
      </c>
      <c r="J1559" s="15" t="s">
        <v>3316</v>
      </c>
      <c r="K1559">
        <v>2016</v>
      </c>
      <c r="L1559" t="s">
        <v>1367</v>
      </c>
      <c r="M1559" t="s">
        <v>5456</v>
      </c>
      <c r="N1559" t="s">
        <v>5456</v>
      </c>
      <c r="O1559" t="s">
        <v>1388</v>
      </c>
      <c r="P1559" t="s">
        <v>133</v>
      </c>
      <c r="Q1559">
        <f t="shared" si="37"/>
        <v>2000</v>
      </c>
      <c r="R1559" t="s">
        <v>5449</v>
      </c>
      <c r="S1559" t="s">
        <v>5450</v>
      </c>
      <c r="T1559" t="s">
        <v>5476</v>
      </c>
      <c r="U1559" s="75">
        <v>2000</v>
      </c>
      <c r="V1559">
        <v>0.48</v>
      </c>
      <c r="W1559">
        <v>960</v>
      </c>
      <c r="AH1559" s="16"/>
      <c r="AI1559" t="s">
        <v>1375</v>
      </c>
    </row>
    <row r="1560" spans="1:35" x14ac:dyDescent="0.25">
      <c r="A1560" t="s">
        <v>5588</v>
      </c>
      <c r="B1560" s="1">
        <v>15</v>
      </c>
      <c r="C1560" t="s">
        <v>302</v>
      </c>
      <c r="D1560">
        <v>4940059</v>
      </c>
      <c r="E1560" t="s">
        <v>5589</v>
      </c>
      <c r="F1560" t="s">
        <v>1363</v>
      </c>
      <c r="G1560" t="s">
        <v>1391</v>
      </c>
      <c r="H1560" s="3" t="s">
        <v>2344</v>
      </c>
      <c r="I1560">
        <v>2016</v>
      </c>
      <c r="J1560" s="15" t="s">
        <v>2884</v>
      </c>
      <c r="K1560">
        <v>2016</v>
      </c>
      <c r="L1560" t="s">
        <v>1367</v>
      </c>
      <c r="M1560" t="s">
        <v>5589</v>
      </c>
      <c r="O1560" t="s">
        <v>1388</v>
      </c>
      <c r="P1560" t="s">
        <v>133</v>
      </c>
      <c r="Q1560">
        <f t="shared" si="37"/>
        <v>6400</v>
      </c>
      <c r="R1560" t="s">
        <v>5449</v>
      </c>
      <c r="S1560" t="s">
        <v>5450</v>
      </c>
      <c r="T1560" t="s">
        <v>5476</v>
      </c>
      <c r="U1560" s="75">
        <v>6400</v>
      </c>
      <c r="V1560">
        <v>0.48</v>
      </c>
      <c r="W1560">
        <v>3072</v>
      </c>
      <c r="AH1560" s="16"/>
      <c r="AI1560" t="s">
        <v>1375</v>
      </c>
    </row>
    <row r="1561" spans="1:35" x14ac:dyDescent="0.25">
      <c r="A1561" t="s">
        <v>5590</v>
      </c>
      <c r="B1561" s="1">
        <v>15</v>
      </c>
      <c r="C1561" t="s">
        <v>302</v>
      </c>
      <c r="D1561">
        <v>4835956</v>
      </c>
      <c r="E1561" t="s">
        <v>5591</v>
      </c>
      <c r="F1561" t="s">
        <v>1363</v>
      </c>
      <c r="G1561" t="s">
        <v>1391</v>
      </c>
      <c r="H1561" s="3" t="s">
        <v>5582</v>
      </c>
      <c r="I1561">
        <v>2016</v>
      </c>
      <c r="J1561" s="15" t="s">
        <v>5583</v>
      </c>
      <c r="K1561">
        <v>2016</v>
      </c>
      <c r="L1561" t="s">
        <v>1367</v>
      </c>
      <c r="M1561" t="s">
        <v>5592</v>
      </c>
      <c r="O1561" t="s">
        <v>1388</v>
      </c>
      <c r="P1561" t="s">
        <v>5475</v>
      </c>
      <c r="Q1561">
        <f t="shared" si="37"/>
        <v>25000</v>
      </c>
      <c r="R1561" t="s">
        <v>5449</v>
      </c>
      <c r="S1561" t="s">
        <v>5450</v>
      </c>
      <c r="T1561" t="s">
        <v>5593</v>
      </c>
      <c r="U1561" s="75">
        <v>25000</v>
      </c>
      <c r="V1561">
        <v>0.48</v>
      </c>
      <c r="W1561">
        <v>12000</v>
      </c>
      <c r="AH1561" s="16"/>
      <c r="AI1561" t="s">
        <v>1375</v>
      </c>
    </row>
    <row r="1562" spans="1:35" x14ac:dyDescent="0.25">
      <c r="A1562" t="s">
        <v>5594</v>
      </c>
      <c r="B1562" s="1">
        <v>15</v>
      </c>
      <c r="C1562" t="s">
        <v>302</v>
      </c>
      <c r="D1562">
        <v>4835956</v>
      </c>
      <c r="E1562" t="s">
        <v>5591</v>
      </c>
      <c r="F1562" t="s">
        <v>1363</v>
      </c>
      <c r="G1562" t="s">
        <v>1391</v>
      </c>
      <c r="H1562" s="3" t="s">
        <v>5582</v>
      </c>
      <c r="I1562">
        <v>2016</v>
      </c>
      <c r="J1562" s="15" t="s">
        <v>5583</v>
      </c>
      <c r="K1562">
        <v>2016</v>
      </c>
      <c r="L1562" t="s">
        <v>1367</v>
      </c>
      <c r="M1562" t="s">
        <v>5592</v>
      </c>
      <c r="O1562" t="s">
        <v>1388</v>
      </c>
      <c r="P1562" t="s">
        <v>5475</v>
      </c>
      <c r="Q1562">
        <f t="shared" si="37"/>
        <v>25000</v>
      </c>
      <c r="R1562" t="s">
        <v>4086</v>
      </c>
      <c r="S1562" t="s">
        <v>4087</v>
      </c>
      <c r="T1562" t="s">
        <v>5528</v>
      </c>
      <c r="U1562" s="75">
        <v>25000</v>
      </c>
      <c r="V1562">
        <v>0.46</v>
      </c>
      <c r="W1562">
        <v>11500</v>
      </c>
      <c r="AH1562" s="16"/>
      <c r="AI1562" t="s">
        <v>1375</v>
      </c>
    </row>
    <row r="1563" spans="1:35" x14ac:dyDescent="0.25">
      <c r="A1563" t="s">
        <v>5595</v>
      </c>
      <c r="B1563" s="1">
        <v>15</v>
      </c>
      <c r="C1563" t="s">
        <v>302</v>
      </c>
      <c r="D1563">
        <v>4840070</v>
      </c>
      <c r="E1563" t="s">
        <v>5596</v>
      </c>
      <c r="F1563" t="s">
        <v>1363</v>
      </c>
      <c r="G1563" t="s">
        <v>1391</v>
      </c>
      <c r="H1563" s="3" t="s">
        <v>5582</v>
      </c>
      <c r="I1563">
        <v>2016</v>
      </c>
      <c r="J1563" s="15" t="s">
        <v>2880</v>
      </c>
      <c r="K1563">
        <v>2016</v>
      </c>
      <c r="L1563" t="s">
        <v>1367</v>
      </c>
      <c r="M1563" t="s">
        <v>5461</v>
      </c>
      <c r="N1563" t="s">
        <v>5442</v>
      </c>
      <c r="O1563" t="s">
        <v>1388</v>
      </c>
      <c r="P1563" t="s">
        <v>5442</v>
      </c>
      <c r="Q1563">
        <f t="shared" si="37"/>
        <v>19600</v>
      </c>
      <c r="R1563" t="s">
        <v>1381</v>
      </c>
      <c r="S1563" t="s">
        <v>1382</v>
      </c>
      <c r="T1563" t="s">
        <v>5597</v>
      </c>
      <c r="U1563" s="75">
        <v>19600</v>
      </c>
      <c r="V1563">
        <v>0.62</v>
      </c>
      <c r="W1563">
        <v>12152</v>
      </c>
      <c r="AH1563" s="16"/>
      <c r="AI1563" t="s">
        <v>1375</v>
      </c>
    </row>
    <row r="1564" spans="1:35" x14ac:dyDescent="0.25">
      <c r="A1564" t="s">
        <v>5598</v>
      </c>
      <c r="B1564" s="1">
        <v>15</v>
      </c>
      <c r="C1564" t="s">
        <v>302</v>
      </c>
      <c r="D1564">
        <v>4840070</v>
      </c>
      <c r="E1564" t="s">
        <v>5596</v>
      </c>
      <c r="F1564" t="s">
        <v>1363</v>
      </c>
      <c r="G1564" t="s">
        <v>1391</v>
      </c>
      <c r="H1564" s="3" t="s">
        <v>5582</v>
      </c>
      <c r="I1564">
        <v>2016</v>
      </c>
      <c r="J1564" s="15" t="s">
        <v>2880</v>
      </c>
      <c r="K1564">
        <v>2016</v>
      </c>
      <c r="L1564" t="s">
        <v>1367</v>
      </c>
      <c r="M1564" t="s">
        <v>5461</v>
      </c>
      <c r="N1564" t="s">
        <v>5442</v>
      </c>
      <c r="O1564" t="s">
        <v>1388</v>
      </c>
      <c r="P1564" t="s">
        <v>5442</v>
      </c>
      <c r="Q1564">
        <f t="shared" si="37"/>
        <v>19600</v>
      </c>
      <c r="R1564" t="s">
        <v>4086</v>
      </c>
      <c r="S1564" t="s">
        <v>4087</v>
      </c>
      <c r="T1564" t="s">
        <v>5528</v>
      </c>
      <c r="U1564" s="75">
        <v>19600</v>
      </c>
      <c r="V1564">
        <v>0.46</v>
      </c>
      <c r="W1564">
        <v>9016</v>
      </c>
      <c r="AH1564" s="16"/>
      <c r="AI1564" t="s">
        <v>1375</v>
      </c>
    </row>
    <row r="1565" spans="1:35" x14ac:dyDescent="0.25">
      <c r="A1565" t="s">
        <v>5599</v>
      </c>
      <c r="B1565" s="1">
        <v>15</v>
      </c>
      <c r="C1565" t="s">
        <v>302</v>
      </c>
      <c r="D1565">
        <v>4840070</v>
      </c>
      <c r="E1565" t="s">
        <v>5596</v>
      </c>
      <c r="F1565" t="s">
        <v>1363</v>
      </c>
      <c r="G1565" t="s">
        <v>1391</v>
      </c>
      <c r="H1565" s="3" t="s">
        <v>5582</v>
      </c>
      <c r="I1565">
        <v>2016</v>
      </c>
      <c r="J1565" s="15" t="s">
        <v>2880</v>
      </c>
      <c r="K1565">
        <v>2016</v>
      </c>
      <c r="L1565" t="s">
        <v>1367</v>
      </c>
      <c r="M1565" t="s">
        <v>5461</v>
      </c>
      <c r="N1565" t="s">
        <v>5442</v>
      </c>
      <c r="O1565" t="s">
        <v>1388</v>
      </c>
      <c r="P1565" t="s">
        <v>5442</v>
      </c>
      <c r="Q1565">
        <f t="shared" si="37"/>
        <v>19600</v>
      </c>
      <c r="R1565" t="s">
        <v>5449</v>
      </c>
      <c r="S1565" t="s">
        <v>5450</v>
      </c>
      <c r="T1565" t="s">
        <v>5600</v>
      </c>
      <c r="U1565" s="75">
        <v>19600</v>
      </c>
      <c r="V1565">
        <v>0.48</v>
      </c>
      <c r="W1565">
        <v>9408</v>
      </c>
      <c r="AH1565" s="16"/>
      <c r="AI1565" t="s">
        <v>1375</v>
      </c>
    </row>
    <row r="1566" spans="1:35" x14ac:dyDescent="0.25">
      <c r="A1566" t="s">
        <v>5601</v>
      </c>
      <c r="B1566" s="1">
        <v>15</v>
      </c>
      <c r="C1566" t="s">
        <v>302</v>
      </c>
      <c r="D1566">
        <v>4878582</v>
      </c>
      <c r="E1566" t="s">
        <v>5453</v>
      </c>
      <c r="F1566" t="s">
        <v>1363</v>
      </c>
      <c r="G1566" t="s">
        <v>1391</v>
      </c>
      <c r="H1566" s="3" t="s">
        <v>2880</v>
      </c>
      <c r="I1566">
        <v>2016</v>
      </c>
      <c r="J1566" s="15" t="s">
        <v>2841</v>
      </c>
      <c r="K1566">
        <v>2016</v>
      </c>
      <c r="L1566" t="s">
        <v>1367</v>
      </c>
      <c r="M1566" t="s">
        <v>5453</v>
      </c>
      <c r="N1566" t="s">
        <v>4666</v>
      </c>
      <c r="O1566" t="s">
        <v>1388</v>
      </c>
      <c r="P1566" t="s">
        <v>4226</v>
      </c>
      <c r="Q1566">
        <f t="shared" si="37"/>
        <v>49250</v>
      </c>
      <c r="R1566" t="s">
        <v>5449</v>
      </c>
      <c r="S1566" t="s">
        <v>5450</v>
      </c>
      <c r="T1566" t="s">
        <v>5602</v>
      </c>
      <c r="U1566" s="75">
        <v>49250</v>
      </c>
      <c r="V1566">
        <v>0.48</v>
      </c>
      <c r="W1566">
        <v>23640</v>
      </c>
      <c r="AH1566" s="16"/>
      <c r="AI1566" t="s">
        <v>1375</v>
      </c>
    </row>
    <row r="1567" spans="1:35" x14ac:dyDescent="0.25">
      <c r="A1567" t="s">
        <v>5603</v>
      </c>
      <c r="B1567" s="1">
        <v>15</v>
      </c>
      <c r="C1567" t="s">
        <v>302</v>
      </c>
      <c r="D1567">
        <v>4914856</v>
      </c>
      <c r="E1567" t="s">
        <v>5604</v>
      </c>
      <c r="F1567" t="s">
        <v>1363</v>
      </c>
      <c r="G1567" t="s">
        <v>1391</v>
      </c>
      <c r="H1567" s="3" t="s">
        <v>2338</v>
      </c>
      <c r="I1567">
        <v>2016</v>
      </c>
      <c r="J1567" s="15" t="s">
        <v>2339</v>
      </c>
      <c r="K1567">
        <v>2016</v>
      </c>
      <c r="L1567" t="s">
        <v>1367</v>
      </c>
      <c r="M1567" t="s">
        <v>5474</v>
      </c>
      <c r="N1567" t="s">
        <v>5475</v>
      </c>
      <c r="O1567" t="s">
        <v>1388</v>
      </c>
      <c r="P1567" t="s">
        <v>133</v>
      </c>
      <c r="Q1567">
        <f t="shared" si="37"/>
        <v>24500</v>
      </c>
      <c r="R1567" t="s">
        <v>5449</v>
      </c>
      <c r="S1567" t="s">
        <v>5450</v>
      </c>
      <c r="T1567" t="s">
        <v>5605</v>
      </c>
      <c r="U1567" s="75">
        <v>24500</v>
      </c>
      <c r="V1567">
        <v>0.48</v>
      </c>
      <c r="W1567">
        <v>11760</v>
      </c>
      <c r="AH1567" s="16"/>
      <c r="AI1567" t="s">
        <v>1375</v>
      </c>
    </row>
    <row r="1568" spans="1:35" x14ac:dyDescent="0.25">
      <c r="A1568" t="s">
        <v>5606</v>
      </c>
      <c r="B1568" s="1">
        <v>15</v>
      </c>
      <c r="C1568" t="s">
        <v>297</v>
      </c>
      <c r="D1568">
        <v>4878582</v>
      </c>
      <c r="E1568" t="s">
        <v>5453</v>
      </c>
      <c r="F1568" t="s">
        <v>1363</v>
      </c>
      <c r="G1568" t="s">
        <v>1391</v>
      </c>
      <c r="H1568" s="3" t="s">
        <v>2880</v>
      </c>
      <c r="I1568">
        <v>2016</v>
      </c>
      <c r="J1568" s="15" t="s">
        <v>2841</v>
      </c>
      <c r="K1568">
        <v>2016</v>
      </c>
      <c r="L1568" t="s">
        <v>1367</v>
      </c>
      <c r="M1568" t="s">
        <v>5453</v>
      </c>
      <c r="N1568" t="s">
        <v>4666</v>
      </c>
      <c r="O1568" t="s">
        <v>1388</v>
      </c>
      <c r="P1568" t="s">
        <v>4226</v>
      </c>
      <c r="Q1568">
        <f t="shared" si="37"/>
        <v>49250</v>
      </c>
      <c r="R1568" t="s">
        <v>4086</v>
      </c>
      <c r="S1568" t="s">
        <v>4087</v>
      </c>
      <c r="T1568" t="s">
        <v>5528</v>
      </c>
      <c r="U1568" s="75">
        <v>49250</v>
      </c>
      <c r="V1568">
        <v>0.46</v>
      </c>
      <c r="W1568">
        <v>22655</v>
      </c>
      <c r="AH1568" s="16"/>
      <c r="AI1568" t="s">
        <v>1375</v>
      </c>
    </row>
    <row r="1569" spans="1:35" x14ac:dyDescent="0.25">
      <c r="A1569" t="s">
        <v>5607</v>
      </c>
      <c r="B1569" s="1">
        <v>15</v>
      </c>
      <c r="C1569" t="s">
        <v>302</v>
      </c>
      <c r="D1569">
        <v>4880528</v>
      </c>
      <c r="E1569" t="s">
        <v>5608</v>
      </c>
      <c r="F1569" t="s">
        <v>1363</v>
      </c>
      <c r="G1569" t="s">
        <v>1391</v>
      </c>
      <c r="H1569" s="3" t="s">
        <v>2880</v>
      </c>
      <c r="I1569">
        <v>2016</v>
      </c>
      <c r="J1569" s="15" t="s">
        <v>2841</v>
      </c>
      <c r="K1569">
        <v>2016</v>
      </c>
      <c r="L1569" t="s">
        <v>1367</v>
      </c>
      <c r="M1569" t="s">
        <v>5499</v>
      </c>
      <c r="N1569" t="s">
        <v>5609</v>
      </c>
      <c r="O1569" t="s">
        <v>1388</v>
      </c>
      <c r="P1569" t="s">
        <v>5475</v>
      </c>
      <c r="Q1569">
        <f t="shared" si="37"/>
        <v>6700</v>
      </c>
      <c r="R1569" t="s">
        <v>5449</v>
      </c>
      <c r="S1569" t="s">
        <v>5450</v>
      </c>
      <c r="T1569" t="s">
        <v>5610</v>
      </c>
      <c r="U1569" s="75">
        <v>6700</v>
      </c>
      <c r="V1569">
        <v>0.48</v>
      </c>
      <c r="W1569">
        <v>3216</v>
      </c>
      <c r="AH1569" s="16"/>
      <c r="AI1569" t="s">
        <v>1375</v>
      </c>
    </row>
    <row r="1570" spans="1:35" x14ac:dyDescent="0.25">
      <c r="A1570" t="s">
        <v>5611</v>
      </c>
      <c r="B1570" s="1">
        <v>15</v>
      </c>
      <c r="C1570" t="s">
        <v>302</v>
      </c>
      <c r="D1570">
        <v>4880528</v>
      </c>
      <c r="E1570" t="s">
        <v>5608</v>
      </c>
      <c r="F1570" t="s">
        <v>1363</v>
      </c>
      <c r="G1570" t="s">
        <v>1391</v>
      </c>
      <c r="H1570" s="3" t="s">
        <v>2880</v>
      </c>
      <c r="I1570">
        <v>2016</v>
      </c>
      <c r="J1570" s="15" t="s">
        <v>2841</v>
      </c>
      <c r="K1570">
        <v>2016</v>
      </c>
      <c r="L1570" t="s">
        <v>1367</v>
      </c>
      <c r="M1570" t="s">
        <v>5499</v>
      </c>
      <c r="N1570" t="s">
        <v>5609</v>
      </c>
      <c r="O1570" t="s">
        <v>1388</v>
      </c>
      <c r="P1570" t="s">
        <v>5475</v>
      </c>
      <c r="Q1570">
        <f t="shared" si="37"/>
        <v>6700</v>
      </c>
      <c r="R1570" t="s">
        <v>4086</v>
      </c>
      <c r="S1570" t="s">
        <v>4087</v>
      </c>
      <c r="T1570" t="s">
        <v>5528</v>
      </c>
      <c r="U1570" s="75">
        <v>6700</v>
      </c>
      <c r="V1570">
        <v>0.46</v>
      </c>
      <c r="W1570">
        <v>3082</v>
      </c>
      <c r="AH1570" s="16"/>
      <c r="AI1570" t="s">
        <v>1375</v>
      </c>
    </row>
    <row r="1571" spans="1:35" x14ac:dyDescent="0.25">
      <c r="A1571" t="s">
        <v>5612</v>
      </c>
      <c r="B1571" s="1">
        <v>15</v>
      </c>
      <c r="C1571" t="s">
        <v>302</v>
      </c>
      <c r="D1571">
        <v>4880528</v>
      </c>
      <c r="E1571" t="s">
        <v>5608</v>
      </c>
      <c r="F1571" t="s">
        <v>1363</v>
      </c>
      <c r="G1571" t="s">
        <v>1391</v>
      </c>
      <c r="H1571" s="3" t="s">
        <v>2880</v>
      </c>
      <c r="I1571">
        <v>2016</v>
      </c>
      <c r="J1571" s="15" t="s">
        <v>2841</v>
      </c>
      <c r="K1571">
        <v>2016</v>
      </c>
      <c r="L1571" t="s">
        <v>1367</v>
      </c>
      <c r="M1571" t="s">
        <v>5499</v>
      </c>
      <c r="N1571" t="s">
        <v>5609</v>
      </c>
      <c r="O1571" t="s">
        <v>1388</v>
      </c>
      <c r="P1571" t="s">
        <v>5475</v>
      </c>
      <c r="Q1571">
        <f t="shared" si="37"/>
        <v>6700</v>
      </c>
      <c r="R1571" t="s">
        <v>2476</v>
      </c>
      <c r="S1571" t="s">
        <v>2477</v>
      </c>
      <c r="T1571" t="s">
        <v>587</v>
      </c>
      <c r="U1571" s="75">
        <v>6700</v>
      </c>
      <c r="V1571">
        <v>0.6</v>
      </c>
      <c r="W1571">
        <v>4020</v>
      </c>
      <c r="AH1571" s="16"/>
      <c r="AI1571" t="s">
        <v>1375</v>
      </c>
    </row>
    <row r="1572" spans="1:35" x14ac:dyDescent="0.25">
      <c r="A1572" t="s">
        <v>5613</v>
      </c>
      <c r="B1572" s="1">
        <v>15</v>
      </c>
      <c r="C1572" t="s">
        <v>302</v>
      </c>
      <c r="D1572">
        <v>5081297</v>
      </c>
      <c r="E1572" t="s">
        <v>5614</v>
      </c>
      <c r="F1572" t="s">
        <v>1363</v>
      </c>
      <c r="G1572" t="s">
        <v>1391</v>
      </c>
      <c r="H1572" s="3" t="s">
        <v>2846</v>
      </c>
      <c r="I1572">
        <v>2016</v>
      </c>
      <c r="J1572" s="15" t="s">
        <v>5615</v>
      </c>
      <c r="K1572">
        <v>2016</v>
      </c>
      <c r="L1572" t="s">
        <v>1367</v>
      </c>
      <c r="M1572" t="s">
        <v>5461</v>
      </c>
      <c r="N1572" t="s">
        <v>5442</v>
      </c>
      <c r="O1572" t="s">
        <v>1388</v>
      </c>
      <c r="P1572" t="s">
        <v>5475</v>
      </c>
      <c r="Q1572">
        <f t="shared" si="37"/>
        <v>19600</v>
      </c>
      <c r="R1572" t="s">
        <v>5449</v>
      </c>
      <c r="S1572" t="s">
        <v>5450</v>
      </c>
      <c r="T1572" t="s">
        <v>5476</v>
      </c>
      <c r="U1572" s="75">
        <v>19600</v>
      </c>
      <c r="V1572">
        <v>0.48</v>
      </c>
      <c r="W1572">
        <v>9408</v>
      </c>
      <c r="AH1572" s="16"/>
      <c r="AI1572" t="s">
        <v>1375</v>
      </c>
    </row>
    <row r="1573" spans="1:35" x14ac:dyDescent="0.25">
      <c r="A1573" t="s">
        <v>5616</v>
      </c>
      <c r="B1573" s="1">
        <v>15</v>
      </c>
      <c r="C1573" t="s">
        <v>302</v>
      </c>
      <c r="D1573">
        <v>5081297</v>
      </c>
      <c r="E1573" t="s">
        <v>5614</v>
      </c>
      <c r="F1573" t="s">
        <v>1363</v>
      </c>
      <c r="G1573" t="s">
        <v>1391</v>
      </c>
      <c r="H1573" s="3" t="s">
        <v>2846</v>
      </c>
      <c r="I1573">
        <v>2016</v>
      </c>
      <c r="J1573" s="15" t="s">
        <v>5615</v>
      </c>
      <c r="K1573">
        <v>2016</v>
      </c>
      <c r="L1573" t="s">
        <v>1367</v>
      </c>
      <c r="M1573" t="s">
        <v>5461</v>
      </c>
      <c r="N1573" t="s">
        <v>5442</v>
      </c>
      <c r="O1573" t="s">
        <v>1388</v>
      </c>
      <c r="P1573" t="s">
        <v>5475</v>
      </c>
      <c r="Q1573">
        <f t="shared" si="37"/>
        <v>19600</v>
      </c>
      <c r="R1573" t="s">
        <v>5445</v>
      </c>
      <c r="S1573" t="s">
        <v>5446</v>
      </c>
      <c r="T1573" t="s">
        <v>5447</v>
      </c>
      <c r="U1573" s="75">
        <v>19600</v>
      </c>
      <c r="V1573">
        <v>0.45</v>
      </c>
      <c r="W1573">
        <v>8820</v>
      </c>
      <c r="AH1573" s="16"/>
      <c r="AI1573" t="s">
        <v>1375</v>
      </c>
    </row>
    <row r="1574" spans="1:35" x14ac:dyDescent="0.25">
      <c r="A1574" t="s">
        <v>5617</v>
      </c>
      <c r="B1574" s="1">
        <v>15</v>
      </c>
      <c r="C1574" t="s">
        <v>302</v>
      </c>
      <c r="D1574">
        <v>5162378</v>
      </c>
      <c r="E1574" t="s">
        <v>5618</v>
      </c>
      <c r="F1574" t="s">
        <v>1363</v>
      </c>
      <c r="G1574" t="s">
        <v>1364</v>
      </c>
      <c r="H1574" s="3" t="s">
        <v>2361</v>
      </c>
      <c r="I1574">
        <v>2016</v>
      </c>
      <c r="J1574" s="15" t="s">
        <v>2362</v>
      </c>
      <c r="K1574">
        <v>2016</v>
      </c>
      <c r="L1574" t="s">
        <v>1367</v>
      </c>
      <c r="M1574" t="s">
        <v>5619</v>
      </c>
      <c r="O1574" t="s">
        <v>1388</v>
      </c>
      <c r="P1574" t="s">
        <v>5620</v>
      </c>
      <c r="Q1574">
        <f t="shared" si="37"/>
        <v>900</v>
      </c>
      <c r="R1574" t="s">
        <v>2476</v>
      </c>
      <c r="S1574" t="s">
        <v>2477</v>
      </c>
      <c r="T1574" t="s">
        <v>587</v>
      </c>
      <c r="U1574" s="75">
        <v>900</v>
      </c>
      <c r="V1574">
        <v>0.42</v>
      </c>
      <c r="W1574">
        <v>378</v>
      </c>
      <c r="AH1574" s="16"/>
      <c r="AI1574" t="s">
        <v>1375</v>
      </c>
    </row>
    <row r="1575" spans="1:35" x14ac:dyDescent="0.25">
      <c r="A1575" t="s">
        <v>5621</v>
      </c>
      <c r="B1575" s="1">
        <v>15</v>
      </c>
      <c r="C1575" t="s">
        <v>302</v>
      </c>
      <c r="D1575">
        <v>5162378</v>
      </c>
      <c r="E1575" t="s">
        <v>5618</v>
      </c>
      <c r="F1575" t="s">
        <v>1363</v>
      </c>
      <c r="G1575" t="s">
        <v>1364</v>
      </c>
      <c r="H1575" s="3" t="s">
        <v>2361</v>
      </c>
      <c r="I1575">
        <v>2016</v>
      </c>
      <c r="J1575" s="15" t="s">
        <v>2362</v>
      </c>
      <c r="K1575">
        <v>2016</v>
      </c>
      <c r="L1575" t="s">
        <v>1367</v>
      </c>
      <c r="M1575" t="s">
        <v>5619</v>
      </c>
      <c r="O1575" t="s">
        <v>1388</v>
      </c>
      <c r="P1575" t="s">
        <v>5620</v>
      </c>
      <c r="Q1575">
        <f t="shared" si="37"/>
        <v>900</v>
      </c>
      <c r="R1575" t="s">
        <v>1381</v>
      </c>
      <c r="S1575" t="s">
        <v>1382</v>
      </c>
      <c r="T1575" t="s">
        <v>5518</v>
      </c>
      <c r="U1575" s="75">
        <v>900</v>
      </c>
      <c r="V1575">
        <v>0.69</v>
      </c>
      <c r="W1575">
        <v>621</v>
      </c>
      <c r="AH1575" s="16"/>
      <c r="AI1575" t="s">
        <v>1375</v>
      </c>
    </row>
    <row r="1576" spans="1:35" x14ac:dyDescent="0.25">
      <c r="A1576" t="s">
        <v>5622</v>
      </c>
      <c r="B1576" s="1">
        <v>15</v>
      </c>
      <c r="C1576" t="s">
        <v>302</v>
      </c>
      <c r="D1576">
        <v>5162378</v>
      </c>
      <c r="E1576" t="s">
        <v>5618</v>
      </c>
      <c r="F1576" t="s">
        <v>1363</v>
      </c>
      <c r="G1576" t="s">
        <v>1364</v>
      </c>
      <c r="H1576" s="3" t="s">
        <v>2361</v>
      </c>
      <c r="I1576">
        <v>2016</v>
      </c>
      <c r="J1576" s="15" t="s">
        <v>2362</v>
      </c>
      <c r="K1576">
        <v>2016</v>
      </c>
      <c r="L1576" t="s">
        <v>1367</v>
      </c>
      <c r="M1576" t="s">
        <v>5619</v>
      </c>
      <c r="O1576" t="s">
        <v>1388</v>
      </c>
      <c r="P1576" t="s">
        <v>5620</v>
      </c>
      <c r="Q1576">
        <f t="shared" si="37"/>
        <v>900</v>
      </c>
      <c r="R1576" t="s">
        <v>5445</v>
      </c>
      <c r="S1576" t="s">
        <v>5446</v>
      </c>
      <c r="T1576" t="s">
        <v>5623</v>
      </c>
      <c r="U1576" s="75">
        <v>900</v>
      </c>
      <c r="V1576">
        <v>0.45</v>
      </c>
      <c r="W1576">
        <v>405</v>
      </c>
      <c r="AH1576" s="16"/>
      <c r="AI1576" t="s">
        <v>1375</v>
      </c>
    </row>
    <row r="1577" spans="1:35" x14ac:dyDescent="0.25">
      <c r="A1577" t="s">
        <v>5624</v>
      </c>
      <c r="B1577" s="1">
        <v>15</v>
      </c>
      <c r="C1577" t="s">
        <v>302</v>
      </c>
      <c r="D1577">
        <v>4960114</v>
      </c>
      <c r="E1577" t="s">
        <v>5625</v>
      </c>
      <c r="F1577" t="s">
        <v>1363</v>
      </c>
      <c r="G1577" t="s">
        <v>1391</v>
      </c>
      <c r="H1577" s="3" t="s">
        <v>2875</v>
      </c>
      <c r="I1577">
        <v>2016</v>
      </c>
      <c r="J1577" s="15" t="s">
        <v>5626</v>
      </c>
      <c r="K1577">
        <v>2016</v>
      </c>
      <c r="L1577" t="s">
        <v>1367</v>
      </c>
      <c r="M1577" t="s">
        <v>5627</v>
      </c>
      <c r="O1577" t="s">
        <v>1388</v>
      </c>
      <c r="P1577" t="s">
        <v>133</v>
      </c>
      <c r="Q1577">
        <f t="shared" si="37"/>
        <v>6200</v>
      </c>
      <c r="R1577" t="s">
        <v>5449</v>
      </c>
      <c r="S1577" t="s">
        <v>5450</v>
      </c>
      <c r="T1577" t="s">
        <v>5610</v>
      </c>
      <c r="U1577" s="75">
        <v>6200</v>
      </c>
      <c r="V1577">
        <v>0.48</v>
      </c>
      <c r="W1577">
        <v>2976</v>
      </c>
      <c r="AH1577" s="16"/>
      <c r="AI1577" t="s">
        <v>1375</v>
      </c>
    </row>
    <row r="1578" spans="1:35" x14ac:dyDescent="0.25">
      <c r="A1578" t="s">
        <v>5628</v>
      </c>
      <c r="B1578" s="1">
        <v>15</v>
      </c>
      <c r="C1578" t="s">
        <v>302</v>
      </c>
      <c r="D1578">
        <v>5124352</v>
      </c>
      <c r="E1578" t="s">
        <v>5478</v>
      </c>
      <c r="F1578" t="s">
        <v>1363</v>
      </c>
      <c r="G1578" t="s">
        <v>1391</v>
      </c>
      <c r="H1578" s="3" t="s">
        <v>2868</v>
      </c>
      <c r="I1578">
        <v>2016</v>
      </c>
      <c r="J1578" s="15" t="s">
        <v>5629</v>
      </c>
      <c r="K1578">
        <v>2016</v>
      </c>
      <c r="L1578" t="s">
        <v>1367</v>
      </c>
      <c r="M1578" t="s">
        <v>5479</v>
      </c>
      <c r="O1578" t="s">
        <v>1388</v>
      </c>
      <c r="P1578" t="s">
        <v>5475</v>
      </c>
      <c r="Q1578">
        <f t="shared" si="37"/>
        <v>25000</v>
      </c>
      <c r="R1578" t="s">
        <v>5449</v>
      </c>
      <c r="S1578" t="s">
        <v>5450</v>
      </c>
      <c r="T1578" t="s">
        <v>5511</v>
      </c>
      <c r="U1578" s="75">
        <v>25000</v>
      </c>
      <c r="V1578">
        <v>0.48</v>
      </c>
      <c r="W1578">
        <v>12000</v>
      </c>
      <c r="AH1578" s="16"/>
      <c r="AI1578" t="s">
        <v>1375</v>
      </c>
    </row>
    <row r="1579" spans="1:35" x14ac:dyDescent="0.25">
      <c r="A1579" t="s">
        <v>5630</v>
      </c>
      <c r="B1579" s="1">
        <v>15</v>
      </c>
      <c r="C1579" t="s">
        <v>302</v>
      </c>
      <c r="D1579">
        <v>5124352</v>
      </c>
      <c r="E1579" t="s">
        <v>5478</v>
      </c>
      <c r="F1579" t="s">
        <v>1363</v>
      </c>
      <c r="G1579" t="s">
        <v>1391</v>
      </c>
      <c r="H1579" s="3" t="s">
        <v>2868</v>
      </c>
      <c r="I1579">
        <v>2016</v>
      </c>
      <c r="J1579" s="15" t="s">
        <v>5629</v>
      </c>
      <c r="K1579">
        <v>2016</v>
      </c>
      <c r="L1579" t="s">
        <v>1367</v>
      </c>
      <c r="M1579" t="s">
        <v>5479</v>
      </c>
      <c r="O1579" t="s">
        <v>1388</v>
      </c>
      <c r="P1579" t="s">
        <v>5475</v>
      </c>
      <c r="Q1579">
        <f t="shared" si="37"/>
        <v>25000</v>
      </c>
      <c r="R1579" t="s">
        <v>5445</v>
      </c>
      <c r="S1579" t="s">
        <v>5446</v>
      </c>
      <c r="T1579" t="s">
        <v>5631</v>
      </c>
      <c r="U1579" s="75">
        <v>25000</v>
      </c>
      <c r="V1579">
        <v>0.6</v>
      </c>
      <c r="W1579">
        <v>15000</v>
      </c>
      <c r="AH1579" s="16"/>
      <c r="AI1579" t="s">
        <v>1375</v>
      </c>
    </row>
    <row r="1580" spans="1:35" x14ac:dyDescent="0.25">
      <c r="A1580" t="s">
        <v>5632</v>
      </c>
      <c r="B1580" s="1">
        <v>15</v>
      </c>
      <c r="C1580" t="s">
        <v>302</v>
      </c>
      <c r="D1580">
        <v>5172233</v>
      </c>
      <c r="E1580" t="s">
        <v>5633</v>
      </c>
      <c r="F1580" t="s">
        <v>1363</v>
      </c>
      <c r="G1580" t="s">
        <v>1391</v>
      </c>
      <c r="H1580" s="3" t="s">
        <v>2362</v>
      </c>
      <c r="I1580">
        <v>2016</v>
      </c>
      <c r="J1580" s="15" t="s">
        <v>2366</v>
      </c>
      <c r="K1580">
        <v>2016</v>
      </c>
      <c r="L1580" t="s">
        <v>1367</v>
      </c>
      <c r="M1580" t="s">
        <v>5551</v>
      </c>
      <c r="O1580" t="s">
        <v>1388</v>
      </c>
      <c r="P1580" t="s">
        <v>133</v>
      </c>
      <c r="Q1580">
        <f t="shared" si="37"/>
        <v>40000</v>
      </c>
      <c r="R1580" t="s">
        <v>5449</v>
      </c>
      <c r="S1580" t="s">
        <v>5450</v>
      </c>
      <c r="T1580" t="s">
        <v>5476</v>
      </c>
      <c r="U1580" s="75">
        <v>40000</v>
      </c>
      <c r="V1580">
        <v>0.48</v>
      </c>
      <c r="W1580">
        <v>19200</v>
      </c>
      <c r="AH1580" s="16"/>
      <c r="AI1580" t="s">
        <v>1375</v>
      </c>
    </row>
    <row r="1581" spans="1:35" x14ac:dyDescent="0.25">
      <c r="A1581" t="s">
        <v>5634</v>
      </c>
      <c r="B1581" s="1">
        <v>15</v>
      </c>
      <c r="C1581" t="s">
        <v>302</v>
      </c>
      <c r="D1581">
        <v>5188202</v>
      </c>
      <c r="E1581" t="s">
        <v>5635</v>
      </c>
      <c r="F1581" t="s">
        <v>1363</v>
      </c>
      <c r="G1581" t="s">
        <v>1391</v>
      </c>
      <c r="H1581" s="3" t="s">
        <v>2367</v>
      </c>
      <c r="I1581">
        <v>2016</v>
      </c>
      <c r="J1581" s="15" t="s">
        <v>2905</v>
      </c>
      <c r="K1581">
        <v>2016</v>
      </c>
      <c r="L1581" t="s">
        <v>1367</v>
      </c>
      <c r="M1581" t="s">
        <v>5479</v>
      </c>
      <c r="N1581" t="s">
        <v>5551</v>
      </c>
      <c r="O1581" t="s">
        <v>1388</v>
      </c>
      <c r="P1581" t="s">
        <v>133</v>
      </c>
      <c r="Q1581">
        <f t="shared" si="37"/>
        <v>3500</v>
      </c>
      <c r="R1581" t="s">
        <v>5449</v>
      </c>
      <c r="S1581" t="s">
        <v>5450</v>
      </c>
      <c r="T1581" t="s">
        <v>5605</v>
      </c>
      <c r="U1581" s="75">
        <v>3500</v>
      </c>
      <c r="V1581">
        <v>0.48</v>
      </c>
      <c r="W1581">
        <v>1680</v>
      </c>
      <c r="AH1581" s="16"/>
      <c r="AI1581" t="s">
        <v>1375</v>
      </c>
    </row>
    <row r="1582" spans="1:35" x14ac:dyDescent="0.25">
      <c r="A1582" t="s">
        <v>5636</v>
      </c>
      <c r="B1582" s="1">
        <v>15</v>
      </c>
      <c r="C1582" t="s">
        <v>302</v>
      </c>
      <c r="D1582">
        <v>5353386</v>
      </c>
      <c r="E1582" t="s">
        <v>5637</v>
      </c>
      <c r="F1582" t="s">
        <v>1363</v>
      </c>
      <c r="G1582" t="s">
        <v>1391</v>
      </c>
      <c r="H1582" s="3" t="s">
        <v>2373</v>
      </c>
      <c r="I1582">
        <v>2016</v>
      </c>
      <c r="J1582" s="15" t="s">
        <v>5638</v>
      </c>
      <c r="K1582">
        <v>2016</v>
      </c>
      <c r="L1582" t="s">
        <v>1367</v>
      </c>
      <c r="M1582" t="s">
        <v>5637</v>
      </c>
      <c r="N1582" t="s">
        <v>5637</v>
      </c>
      <c r="O1582" t="s">
        <v>1388</v>
      </c>
      <c r="P1582" t="s">
        <v>133</v>
      </c>
      <c r="Q1582">
        <f t="shared" si="37"/>
        <v>27168</v>
      </c>
      <c r="R1582" t="s">
        <v>5449</v>
      </c>
      <c r="S1582" t="s">
        <v>5450</v>
      </c>
      <c r="T1582" t="s">
        <v>5639</v>
      </c>
      <c r="U1582" s="75">
        <v>27168</v>
      </c>
      <c r="V1582">
        <v>0.48</v>
      </c>
      <c r="W1582">
        <v>13040.64</v>
      </c>
      <c r="AH1582" s="16"/>
      <c r="AI1582" t="s">
        <v>1375</v>
      </c>
    </row>
    <row r="1583" spans="1:35" x14ac:dyDescent="0.25">
      <c r="A1583" t="s">
        <v>5640</v>
      </c>
      <c r="B1583" s="1">
        <v>15</v>
      </c>
      <c r="C1583" t="s">
        <v>302</v>
      </c>
      <c r="D1583">
        <v>5331706</v>
      </c>
      <c r="E1583" t="s">
        <v>5641</v>
      </c>
      <c r="F1583" t="s">
        <v>1363</v>
      </c>
      <c r="G1583" t="s">
        <v>1391</v>
      </c>
      <c r="H1583" s="3" t="s">
        <v>5642</v>
      </c>
      <c r="I1583">
        <v>2016</v>
      </c>
      <c r="J1583" s="15" t="s">
        <v>5638</v>
      </c>
      <c r="K1583">
        <v>2016</v>
      </c>
      <c r="L1583" t="s">
        <v>1367</v>
      </c>
      <c r="M1583" t="s">
        <v>5461</v>
      </c>
      <c r="N1583" t="s">
        <v>5442</v>
      </c>
      <c r="O1583" t="s">
        <v>1388</v>
      </c>
      <c r="P1583" t="s">
        <v>5475</v>
      </c>
      <c r="Q1583">
        <f t="shared" si="37"/>
        <v>19800</v>
      </c>
      <c r="R1583" t="s">
        <v>5445</v>
      </c>
      <c r="S1583" t="s">
        <v>5446</v>
      </c>
      <c r="T1583" t="s">
        <v>5447</v>
      </c>
      <c r="U1583" s="75">
        <v>19800</v>
      </c>
      <c r="V1583">
        <v>0.35</v>
      </c>
      <c r="W1583">
        <v>6930</v>
      </c>
      <c r="AH1583" s="16"/>
      <c r="AI1583" t="s">
        <v>1375</v>
      </c>
    </row>
    <row r="1584" spans="1:35" x14ac:dyDescent="0.25">
      <c r="A1584" t="s">
        <v>5643</v>
      </c>
      <c r="B1584" s="1">
        <v>15</v>
      </c>
      <c r="C1584" t="s">
        <v>302</v>
      </c>
      <c r="D1584">
        <v>5331706</v>
      </c>
      <c r="E1584" t="s">
        <v>5641</v>
      </c>
      <c r="F1584" t="s">
        <v>1363</v>
      </c>
      <c r="G1584" t="s">
        <v>1391</v>
      </c>
      <c r="H1584" s="3" t="s">
        <v>5642</v>
      </c>
      <c r="I1584">
        <v>2016</v>
      </c>
      <c r="J1584" s="15" t="s">
        <v>5638</v>
      </c>
      <c r="K1584">
        <v>2016</v>
      </c>
      <c r="L1584" t="s">
        <v>1367</v>
      </c>
      <c r="M1584" t="s">
        <v>5461</v>
      </c>
      <c r="N1584" t="s">
        <v>5442</v>
      </c>
      <c r="O1584" t="s">
        <v>1388</v>
      </c>
      <c r="P1584" t="s">
        <v>5475</v>
      </c>
      <c r="Q1584">
        <f t="shared" si="37"/>
        <v>19800</v>
      </c>
      <c r="R1584" t="s">
        <v>1381</v>
      </c>
      <c r="S1584" t="s">
        <v>1382</v>
      </c>
      <c r="T1584" t="s">
        <v>5644</v>
      </c>
      <c r="U1584" s="75">
        <v>19800</v>
      </c>
      <c r="V1584">
        <v>0.62</v>
      </c>
      <c r="W1584">
        <v>12276</v>
      </c>
      <c r="AH1584" s="16"/>
      <c r="AI1584" t="s">
        <v>1375</v>
      </c>
    </row>
    <row r="1585" spans="1:35" x14ac:dyDescent="0.25">
      <c r="A1585" t="s">
        <v>5645</v>
      </c>
      <c r="B1585" s="1">
        <v>15</v>
      </c>
      <c r="C1585" t="s">
        <v>302</v>
      </c>
      <c r="D1585">
        <v>5331706</v>
      </c>
      <c r="E1585" t="s">
        <v>5641</v>
      </c>
      <c r="F1585" t="s">
        <v>1363</v>
      </c>
      <c r="G1585" t="s">
        <v>1391</v>
      </c>
      <c r="H1585" s="3" t="s">
        <v>5642</v>
      </c>
      <c r="I1585">
        <v>2016</v>
      </c>
      <c r="J1585" s="15" t="s">
        <v>5638</v>
      </c>
      <c r="K1585">
        <v>2016</v>
      </c>
      <c r="L1585" t="s">
        <v>1367</v>
      </c>
      <c r="M1585" t="s">
        <v>5461</v>
      </c>
      <c r="N1585" t="s">
        <v>5442</v>
      </c>
      <c r="O1585" t="s">
        <v>1388</v>
      </c>
      <c r="P1585" t="s">
        <v>5475</v>
      </c>
      <c r="Q1585">
        <f t="shared" si="37"/>
        <v>19800</v>
      </c>
      <c r="R1585" t="s">
        <v>5449</v>
      </c>
      <c r="S1585" t="s">
        <v>5450</v>
      </c>
      <c r="T1585" t="s">
        <v>5457</v>
      </c>
      <c r="U1585" s="75">
        <v>19800</v>
      </c>
      <c r="V1585">
        <v>0.48</v>
      </c>
      <c r="W1585">
        <v>9504</v>
      </c>
      <c r="AH1585" s="16"/>
      <c r="AI1585" t="s">
        <v>1375</v>
      </c>
    </row>
    <row r="1586" spans="1:35" x14ac:dyDescent="0.25">
      <c r="A1586" t="s">
        <v>5646</v>
      </c>
      <c r="B1586" s="1">
        <v>15</v>
      </c>
      <c r="C1586" t="s">
        <v>297</v>
      </c>
      <c r="D1586">
        <v>5241278</v>
      </c>
      <c r="E1586" t="s">
        <v>5456</v>
      </c>
      <c r="F1586" t="s">
        <v>1363</v>
      </c>
      <c r="G1586" t="s">
        <v>1391</v>
      </c>
      <c r="H1586" s="3" t="s">
        <v>5647</v>
      </c>
      <c r="I1586">
        <v>2016</v>
      </c>
      <c r="J1586" s="15" t="s">
        <v>2665</v>
      </c>
      <c r="K1586">
        <v>2016</v>
      </c>
      <c r="L1586" t="s">
        <v>1367</v>
      </c>
      <c r="M1586" t="s">
        <v>5456</v>
      </c>
      <c r="N1586" t="s">
        <v>5456</v>
      </c>
      <c r="O1586" t="s">
        <v>1388</v>
      </c>
      <c r="P1586" t="s">
        <v>133</v>
      </c>
      <c r="Q1586">
        <f t="shared" si="37"/>
        <v>10500</v>
      </c>
      <c r="R1586" t="s">
        <v>5449</v>
      </c>
      <c r="S1586" t="s">
        <v>5450</v>
      </c>
      <c r="T1586" t="s">
        <v>5648</v>
      </c>
      <c r="U1586" s="75">
        <v>10500</v>
      </c>
      <c r="V1586">
        <v>0.48</v>
      </c>
      <c r="W1586">
        <v>5040</v>
      </c>
      <c r="AH1586" s="16"/>
      <c r="AI1586" t="s">
        <v>1375</v>
      </c>
    </row>
    <row r="1587" spans="1:35" x14ac:dyDescent="0.25">
      <c r="A1587" t="s">
        <v>5649</v>
      </c>
      <c r="B1587" s="1">
        <v>15</v>
      </c>
      <c r="C1587" t="s">
        <v>302</v>
      </c>
      <c r="D1587">
        <v>5332672</v>
      </c>
      <c r="E1587" t="s">
        <v>5650</v>
      </c>
      <c r="F1587" t="s">
        <v>1363</v>
      </c>
      <c r="G1587" t="s">
        <v>1391</v>
      </c>
      <c r="H1587" s="3" t="s">
        <v>5642</v>
      </c>
      <c r="I1587">
        <v>2016</v>
      </c>
      <c r="J1587" s="15" t="s">
        <v>2357</v>
      </c>
      <c r="K1587">
        <v>2016</v>
      </c>
      <c r="L1587" t="s">
        <v>1367</v>
      </c>
      <c r="M1587" t="s">
        <v>5456</v>
      </c>
      <c r="N1587" t="s">
        <v>5456</v>
      </c>
      <c r="O1587" t="s">
        <v>1388</v>
      </c>
      <c r="P1587" t="s">
        <v>133</v>
      </c>
      <c r="Q1587">
        <f t="shared" si="37"/>
        <v>15300</v>
      </c>
      <c r="R1587" t="s">
        <v>5449</v>
      </c>
      <c r="S1587" t="s">
        <v>5450</v>
      </c>
      <c r="T1587" t="s">
        <v>5457</v>
      </c>
      <c r="U1587" s="75">
        <v>15300</v>
      </c>
      <c r="V1587">
        <v>0.48</v>
      </c>
      <c r="W1587">
        <v>7344</v>
      </c>
      <c r="AH1587" s="16"/>
      <c r="AI1587" t="s">
        <v>1375</v>
      </c>
    </row>
    <row r="1588" spans="1:35" x14ac:dyDescent="0.25">
      <c r="A1588" t="s">
        <v>5651</v>
      </c>
      <c r="B1588" s="1">
        <v>15</v>
      </c>
      <c r="C1588" t="s">
        <v>297</v>
      </c>
      <c r="D1588">
        <v>5257867</v>
      </c>
      <c r="E1588" t="s">
        <v>5453</v>
      </c>
      <c r="F1588" t="s">
        <v>1363</v>
      </c>
      <c r="G1588" t="s">
        <v>1391</v>
      </c>
      <c r="H1588" s="3" t="s">
        <v>2662</v>
      </c>
      <c r="I1588">
        <v>2016</v>
      </c>
      <c r="J1588" s="15" t="s">
        <v>2921</v>
      </c>
      <c r="K1588">
        <v>2016</v>
      </c>
      <c r="L1588" t="s">
        <v>1367</v>
      </c>
      <c r="M1588" t="s">
        <v>5453</v>
      </c>
      <c r="N1588" t="s">
        <v>4666</v>
      </c>
      <c r="O1588" t="s">
        <v>1388</v>
      </c>
      <c r="P1588" t="s">
        <v>4226</v>
      </c>
      <c r="Q1588">
        <f t="shared" si="37"/>
        <v>5050</v>
      </c>
      <c r="R1588" t="s">
        <v>5445</v>
      </c>
      <c r="S1588" t="s">
        <v>5446</v>
      </c>
      <c r="T1588" t="s">
        <v>5447</v>
      </c>
      <c r="U1588" s="75">
        <v>5050</v>
      </c>
      <c r="V1588">
        <v>0.45</v>
      </c>
      <c r="W1588">
        <v>2272.5</v>
      </c>
      <c r="AH1588" s="16"/>
      <c r="AI1588" t="s">
        <v>1375</v>
      </c>
    </row>
    <row r="1589" spans="1:35" x14ac:dyDescent="0.25">
      <c r="A1589" t="s">
        <v>5652</v>
      </c>
      <c r="B1589" s="1">
        <v>15</v>
      </c>
      <c r="C1589" t="s">
        <v>297</v>
      </c>
      <c r="D1589">
        <v>5257867</v>
      </c>
      <c r="E1589" t="s">
        <v>5453</v>
      </c>
      <c r="F1589" t="s">
        <v>1363</v>
      </c>
      <c r="G1589" t="s">
        <v>1391</v>
      </c>
      <c r="H1589" s="3" t="s">
        <v>2662</v>
      </c>
      <c r="I1589">
        <v>2016</v>
      </c>
      <c r="J1589" s="15" t="s">
        <v>2921</v>
      </c>
      <c r="K1589">
        <v>2016</v>
      </c>
      <c r="L1589" t="s">
        <v>1367</v>
      </c>
      <c r="M1589" t="s">
        <v>5453</v>
      </c>
      <c r="N1589" t="s">
        <v>4666</v>
      </c>
      <c r="O1589" t="s">
        <v>1388</v>
      </c>
      <c r="P1589" t="s">
        <v>4226</v>
      </c>
      <c r="Q1589">
        <f t="shared" si="37"/>
        <v>5050</v>
      </c>
      <c r="R1589" t="s">
        <v>2476</v>
      </c>
      <c r="S1589" t="s">
        <v>2477</v>
      </c>
      <c r="T1589" t="s">
        <v>587</v>
      </c>
      <c r="U1589" s="75">
        <v>5050</v>
      </c>
      <c r="V1589">
        <v>0.59</v>
      </c>
      <c r="W1589">
        <v>2979.5</v>
      </c>
      <c r="AH1589" s="16"/>
      <c r="AI1589" t="s">
        <v>1375</v>
      </c>
    </row>
    <row r="1590" spans="1:35" x14ac:dyDescent="0.25">
      <c r="A1590" t="s">
        <v>5653</v>
      </c>
      <c r="B1590" s="1">
        <v>15</v>
      </c>
      <c r="C1590" t="s">
        <v>302</v>
      </c>
      <c r="D1590">
        <v>5307953</v>
      </c>
      <c r="E1590" t="s">
        <v>5654</v>
      </c>
      <c r="F1590" t="s">
        <v>1363</v>
      </c>
      <c r="G1590" t="s">
        <v>1364</v>
      </c>
      <c r="H1590" s="3" t="s">
        <v>5655</v>
      </c>
      <c r="I1590">
        <v>2016</v>
      </c>
      <c r="J1590" s="15" t="s">
        <v>4232</v>
      </c>
      <c r="K1590">
        <v>2016</v>
      </c>
      <c r="L1590" t="s">
        <v>1367</v>
      </c>
      <c r="M1590" t="s">
        <v>5656</v>
      </c>
      <c r="N1590" t="s">
        <v>5656</v>
      </c>
      <c r="O1590" t="s">
        <v>2414</v>
      </c>
      <c r="P1590" t="s">
        <v>5501</v>
      </c>
      <c r="Q1590">
        <f t="shared" si="37"/>
        <v>9000</v>
      </c>
      <c r="R1590" t="s">
        <v>1381</v>
      </c>
      <c r="S1590" t="s">
        <v>1382</v>
      </c>
      <c r="T1590" t="s">
        <v>5518</v>
      </c>
      <c r="U1590" s="75">
        <v>9000</v>
      </c>
      <c r="V1590">
        <v>0.62</v>
      </c>
      <c r="W1590">
        <v>5580</v>
      </c>
      <c r="AH1590" s="16"/>
      <c r="AI1590" t="s">
        <v>1375</v>
      </c>
    </row>
    <row r="1591" spans="1:35" x14ac:dyDescent="0.25">
      <c r="A1591" t="s">
        <v>5657</v>
      </c>
      <c r="B1591" s="1">
        <v>15</v>
      </c>
      <c r="C1591" t="s">
        <v>302</v>
      </c>
      <c r="D1591">
        <v>5319021</v>
      </c>
      <c r="E1591" t="s">
        <v>5474</v>
      </c>
      <c r="F1591" t="s">
        <v>1363</v>
      </c>
      <c r="G1591" t="s">
        <v>1391</v>
      </c>
      <c r="H1591" s="3" t="s">
        <v>2356</v>
      </c>
      <c r="I1591">
        <v>2016</v>
      </c>
      <c r="J1591" s="15" t="s">
        <v>2357</v>
      </c>
      <c r="K1591">
        <v>2016</v>
      </c>
      <c r="L1591" t="s">
        <v>1367</v>
      </c>
      <c r="M1591" t="s">
        <v>5474</v>
      </c>
      <c r="O1591" t="s">
        <v>1388</v>
      </c>
      <c r="P1591" t="s">
        <v>5475</v>
      </c>
      <c r="Q1591">
        <f t="shared" si="37"/>
        <v>5050</v>
      </c>
      <c r="R1591" t="s">
        <v>5449</v>
      </c>
      <c r="S1591" t="s">
        <v>5450</v>
      </c>
      <c r="T1591" t="s">
        <v>5476</v>
      </c>
      <c r="U1591" s="75">
        <v>5050</v>
      </c>
      <c r="V1591">
        <v>0.48</v>
      </c>
      <c r="W1591">
        <v>2424</v>
      </c>
      <c r="AH1591" s="16"/>
      <c r="AI1591" t="s">
        <v>1375</v>
      </c>
    </row>
    <row r="1592" spans="1:35" x14ac:dyDescent="0.25">
      <c r="A1592" t="s">
        <v>5658</v>
      </c>
      <c r="B1592" s="1">
        <v>15</v>
      </c>
      <c r="C1592" t="s">
        <v>302</v>
      </c>
      <c r="D1592">
        <v>5319021</v>
      </c>
      <c r="E1592" t="s">
        <v>5474</v>
      </c>
      <c r="F1592" t="s">
        <v>1363</v>
      </c>
      <c r="G1592" t="s">
        <v>1391</v>
      </c>
      <c r="H1592" s="3" t="s">
        <v>2356</v>
      </c>
      <c r="I1592">
        <v>2016</v>
      </c>
      <c r="J1592" s="15" t="s">
        <v>2357</v>
      </c>
      <c r="K1592">
        <v>2016</v>
      </c>
      <c r="L1592" t="s">
        <v>1367</v>
      </c>
      <c r="M1592" t="s">
        <v>5474</v>
      </c>
      <c r="O1592" t="s">
        <v>1388</v>
      </c>
      <c r="P1592" t="s">
        <v>5475</v>
      </c>
      <c r="Q1592">
        <f t="shared" si="37"/>
        <v>5050</v>
      </c>
      <c r="R1592" t="s">
        <v>1381</v>
      </c>
      <c r="S1592" t="s">
        <v>1382</v>
      </c>
      <c r="T1592" t="s">
        <v>587</v>
      </c>
      <c r="U1592" s="75">
        <v>5050</v>
      </c>
      <c r="V1592">
        <v>0.62</v>
      </c>
      <c r="W1592">
        <v>3131</v>
      </c>
      <c r="AH1592" s="16"/>
      <c r="AI1592" t="s">
        <v>1375</v>
      </c>
    </row>
    <row r="1593" spans="1:35" x14ac:dyDescent="0.25">
      <c r="A1593" t="s">
        <v>5659</v>
      </c>
      <c r="B1593" s="1">
        <v>15</v>
      </c>
      <c r="C1593" t="s">
        <v>302</v>
      </c>
      <c r="D1593">
        <v>5319021</v>
      </c>
      <c r="E1593" t="s">
        <v>5474</v>
      </c>
      <c r="F1593" t="s">
        <v>1363</v>
      </c>
      <c r="G1593" t="s">
        <v>1391</v>
      </c>
      <c r="H1593" s="3" t="s">
        <v>2356</v>
      </c>
      <c r="I1593">
        <v>2016</v>
      </c>
      <c r="J1593" s="15" t="s">
        <v>2357</v>
      </c>
      <c r="K1593">
        <v>2016</v>
      </c>
      <c r="L1593" t="s">
        <v>1367</v>
      </c>
      <c r="M1593" t="s">
        <v>5474</v>
      </c>
      <c r="O1593" t="s">
        <v>1388</v>
      </c>
      <c r="P1593" t="s">
        <v>5475</v>
      </c>
      <c r="Q1593">
        <f t="shared" si="37"/>
        <v>5050</v>
      </c>
      <c r="R1593" t="s">
        <v>1879</v>
      </c>
      <c r="S1593" t="s">
        <v>1880</v>
      </c>
      <c r="T1593" t="s">
        <v>3650</v>
      </c>
      <c r="U1593" s="75">
        <v>5050</v>
      </c>
      <c r="V1593">
        <v>0.4</v>
      </c>
      <c r="W1593">
        <v>2020</v>
      </c>
      <c r="AH1593" s="16"/>
      <c r="AI1593" t="s">
        <v>1375</v>
      </c>
    </row>
    <row r="1594" spans="1:35" x14ac:dyDescent="0.25">
      <c r="A1594" t="s">
        <v>5660</v>
      </c>
      <c r="B1594" s="1">
        <v>15</v>
      </c>
      <c r="C1594" t="s">
        <v>302</v>
      </c>
      <c r="D1594">
        <v>5319021</v>
      </c>
      <c r="E1594" t="s">
        <v>5474</v>
      </c>
      <c r="F1594" t="s">
        <v>1363</v>
      </c>
      <c r="G1594" t="s">
        <v>1391</v>
      </c>
      <c r="H1594" s="3" t="s">
        <v>2356</v>
      </c>
      <c r="I1594">
        <v>2016</v>
      </c>
      <c r="J1594" s="15" t="s">
        <v>2357</v>
      </c>
      <c r="K1594">
        <v>2016</v>
      </c>
      <c r="L1594" t="s">
        <v>1367</v>
      </c>
      <c r="M1594" t="s">
        <v>5474</v>
      </c>
      <c r="O1594" t="s">
        <v>1388</v>
      </c>
      <c r="P1594" t="s">
        <v>5475</v>
      </c>
      <c r="Q1594">
        <f t="shared" si="37"/>
        <v>5050</v>
      </c>
      <c r="R1594" t="s">
        <v>5445</v>
      </c>
      <c r="S1594" t="s">
        <v>5446</v>
      </c>
      <c r="T1594" t="s">
        <v>5447</v>
      </c>
      <c r="U1594" s="75">
        <v>5050</v>
      </c>
      <c r="V1594">
        <v>0.46</v>
      </c>
      <c r="W1594">
        <v>2323</v>
      </c>
      <c r="AH1594" s="16"/>
      <c r="AI1594" t="s">
        <v>1375</v>
      </c>
    </row>
    <row r="1595" spans="1:35" x14ac:dyDescent="0.25">
      <c r="A1595" t="s">
        <v>5661</v>
      </c>
      <c r="B1595" s="1">
        <v>15</v>
      </c>
      <c r="C1595" t="s">
        <v>302</v>
      </c>
      <c r="D1595">
        <v>5425344</v>
      </c>
      <c r="E1595" t="s">
        <v>5662</v>
      </c>
      <c r="F1595" t="s">
        <v>1363</v>
      </c>
      <c r="G1595" t="s">
        <v>1391</v>
      </c>
      <c r="H1595" s="3" t="s">
        <v>2911</v>
      </c>
      <c r="I1595">
        <v>2016</v>
      </c>
      <c r="J1595" s="15" t="s">
        <v>3667</v>
      </c>
      <c r="K1595">
        <v>2016</v>
      </c>
      <c r="L1595" t="s">
        <v>1367</v>
      </c>
      <c r="M1595" t="s">
        <v>5576</v>
      </c>
      <c r="O1595" t="s">
        <v>1388</v>
      </c>
      <c r="P1595" t="s">
        <v>133</v>
      </c>
      <c r="Q1595">
        <f t="shared" si="37"/>
        <v>11900</v>
      </c>
      <c r="R1595" t="s">
        <v>5449</v>
      </c>
      <c r="S1595" t="s">
        <v>5450</v>
      </c>
      <c r="T1595" t="s">
        <v>5476</v>
      </c>
      <c r="U1595" s="75">
        <v>11900</v>
      </c>
      <c r="V1595">
        <v>0.48</v>
      </c>
      <c r="W1595">
        <v>5712</v>
      </c>
      <c r="AH1595" s="16"/>
      <c r="AI1595" t="s">
        <v>1375</v>
      </c>
    </row>
    <row r="1596" spans="1:35" x14ac:dyDescent="0.25">
      <c r="A1596" t="s">
        <v>5663</v>
      </c>
      <c r="B1596" s="1">
        <v>15</v>
      </c>
      <c r="C1596" t="s">
        <v>302</v>
      </c>
      <c r="D1596">
        <v>5228697</v>
      </c>
      <c r="E1596" t="s">
        <v>5664</v>
      </c>
      <c r="F1596" t="s">
        <v>1363</v>
      </c>
      <c r="G1596" t="s">
        <v>1391</v>
      </c>
      <c r="H1596" s="3" t="s">
        <v>5665</v>
      </c>
      <c r="I1596">
        <v>2016</v>
      </c>
      <c r="J1596" s="15" t="s">
        <v>5666</v>
      </c>
      <c r="K1596">
        <v>2016</v>
      </c>
      <c r="L1596" t="s">
        <v>1367</v>
      </c>
      <c r="M1596" t="s">
        <v>5499</v>
      </c>
      <c r="N1596" t="s">
        <v>5500</v>
      </c>
      <c r="O1596" t="s">
        <v>1388</v>
      </c>
      <c r="P1596" t="s">
        <v>5487</v>
      </c>
      <c r="Q1596">
        <f t="shared" si="37"/>
        <v>3000</v>
      </c>
      <c r="R1596" t="s">
        <v>5449</v>
      </c>
      <c r="S1596" t="s">
        <v>5450</v>
      </c>
      <c r="T1596" t="s">
        <v>5476</v>
      </c>
      <c r="U1596" s="75">
        <v>3000</v>
      </c>
      <c r="V1596">
        <v>0.48</v>
      </c>
      <c r="W1596">
        <v>1440</v>
      </c>
      <c r="AH1596" s="16"/>
      <c r="AI1596" t="s">
        <v>1375</v>
      </c>
    </row>
    <row r="1597" spans="1:35" x14ac:dyDescent="0.25">
      <c r="A1597" t="s">
        <v>5667</v>
      </c>
      <c r="B1597" s="1">
        <v>15</v>
      </c>
      <c r="C1597" t="s">
        <v>302</v>
      </c>
      <c r="D1597">
        <v>5307953</v>
      </c>
      <c r="E1597" t="s">
        <v>5654</v>
      </c>
      <c r="F1597" t="s">
        <v>1363</v>
      </c>
      <c r="G1597" t="s">
        <v>1364</v>
      </c>
      <c r="H1597" s="3" t="s">
        <v>5655</v>
      </c>
      <c r="I1597">
        <v>2016</v>
      </c>
      <c r="J1597" s="15" t="s">
        <v>4232</v>
      </c>
      <c r="K1597">
        <v>2016</v>
      </c>
      <c r="L1597" t="s">
        <v>1367</v>
      </c>
      <c r="M1597" t="s">
        <v>5656</v>
      </c>
      <c r="N1597" t="s">
        <v>5656</v>
      </c>
      <c r="O1597" t="s">
        <v>2414</v>
      </c>
      <c r="P1597" t="s">
        <v>5501</v>
      </c>
      <c r="Q1597">
        <f t="shared" si="37"/>
        <v>9000</v>
      </c>
      <c r="R1597" t="s">
        <v>2476</v>
      </c>
      <c r="S1597" t="s">
        <v>2477</v>
      </c>
      <c r="T1597" t="s">
        <v>587</v>
      </c>
      <c r="U1597" s="75">
        <v>9000</v>
      </c>
      <c r="V1597">
        <v>0.59</v>
      </c>
      <c r="W1597">
        <v>5310</v>
      </c>
      <c r="AH1597" s="16"/>
      <c r="AI1597" t="s">
        <v>1375</v>
      </c>
    </row>
    <row r="1598" spans="1:35" x14ac:dyDescent="0.25">
      <c r="A1598" t="s">
        <v>5668</v>
      </c>
      <c r="B1598" s="1">
        <v>15</v>
      </c>
      <c r="C1598" t="s">
        <v>302</v>
      </c>
      <c r="D1598">
        <v>5282993</v>
      </c>
      <c r="E1598" t="s">
        <v>5669</v>
      </c>
      <c r="F1598" t="s">
        <v>1363</v>
      </c>
      <c r="G1598" t="s">
        <v>1391</v>
      </c>
      <c r="H1598" s="3" t="s">
        <v>5670</v>
      </c>
      <c r="I1598">
        <v>2016</v>
      </c>
      <c r="J1598" s="15" t="s">
        <v>5671</v>
      </c>
      <c r="K1598">
        <v>2016</v>
      </c>
      <c r="L1598" t="s">
        <v>1367</v>
      </c>
      <c r="M1598" t="s">
        <v>5474</v>
      </c>
      <c r="N1598" t="s">
        <v>5475</v>
      </c>
      <c r="O1598" t="s">
        <v>1388</v>
      </c>
      <c r="P1598" t="s">
        <v>133</v>
      </c>
      <c r="Q1598">
        <f t="shared" si="37"/>
        <v>26200</v>
      </c>
      <c r="R1598" t="s">
        <v>5449</v>
      </c>
      <c r="S1598" t="s">
        <v>5450</v>
      </c>
      <c r="T1598" t="s">
        <v>5476</v>
      </c>
      <c r="U1598" s="75">
        <v>26200</v>
      </c>
      <c r="V1598">
        <v>0.48</v>
      </c>
      <c r="W1598">
        <v>12576</v>
      </c>
      <c r="AH1598" s="16"/>
      <c r="AI1598" t="s">
        <v>1375</v>
      </c>
    </row>
    <row r="1599" spans="1:35" x14ac:dyDescent="0.25">
      <c r="A1599" t="s">
        <v>5672</v>
      </c>
      <c r="B1599" s="1">
        <v>15</v>
      </c>
      <c r="C1599" t="s">
        <v>302</v>
      </c>
      <c r="D1599">
        <v>5228697</v>
      </c>
      <c r="E1599" t="s">
        <v>5664</v>
      </c>
      <c r="F1599" t="s">
        <v>1363</v>
      </c>
      <c r="G1599" t="s">
        <v>1391</v>
      </c>
      <c r="H1599" s="3" t="s">
        <v>5665</v>
      </c>
      <c r="I1599">
        <v>2016</v>
      </c>
      <c r="J1599" s="15" t="s">
        <v>5666</v>
      </c>
      <c r="K1599">
        <v>2016</v>
      </c>
      <c r="L1599" t="s">
        <v>1367</v>
      </c>
      <c r="M1599" t="s">
        <v>5499</v>
      </c>
      <c r="N1599" t="s">
        <v>5500</v>
      </c>
      <c r="O1599" t="s">
        <v>1388</v>
      </c>
      <c r="P1599" t="s">
        <v>5487</v>
      </c>
      <c r="Q1599">
        <f t="shared" si="37"/>
        <v>3000</v>
      </c>
      <c r="R1599" t="s">
        <v>1381</v>
      </c>
      <c r="S1599" t="s">
        <v>1382</v>
      </c>
      <c r="T1599" t="s">
        <v>587</v>
      </c>
      <c r="U1599" s="75">
        <v>3000</v>
      </c>
      <c r="V1599">
        <v>0.65</v>
      </c>
      <c r="W1599">
        <v>1950</v>
      </c>
      <c r="AH1599" s="16"/>
      <c r="AI1599" t="s">
        <v>1375</v>
      </c>
    </row>
    <row r="1600" spans="1:35" x14ac:dyDescent="0.25">
      <c r="A1600" t="s">
        <v>5673</v>
      </c>
      <c r="B1600" s="1">
        <v>15</v>
      </c>
      <c r="C1600" t="s">
        <v>302</v>
      </c>
      <c r="D1600">
        <v>5228697</v>
      </c>
      <c r="E1600" t="s">
        <v>5664</v>
      </c>
      <c r="F1600" t="s">
        <v>1363</v>
      </c>
      <c r="G1600" t="s">
        <v>1391</v>
      </c>
      <c r="H1600" s="3" t="s">
        <v>5665</v>
      </c>
      <c r="I1600">
        <v>2016</v>
      </c>
      <c r="J1600" s="15" t="s">
        <v>5666</v>
      </c>
      <c r="K1600">
        <v>2016</v>
      </c>
      <c r="L1600" t="s">
        <v>1367</v>
      </c>
      <c r="M1600" t="s">
        <v>5499</v>
      </c>
      <c r="N1600" t="s">
        <v>5500</v>
      </c>
      <c r="O1600" t="s">
        <v>1388</v>
      </c>
      <c r="P1600" t="s">
        <v>5487</v>
      </c>
      <c r="Q1600">
        <f t="shared" si="37"/>
        <v>3000</v>
      </c>
      <c r="R1600" t="s">
        <v>5445</v>
      </c>
      <c r="S1600" t="s">
        <v>5446</v>
      </c>
      <c r="T1600" t="s">
        <v>5447</v>
      </c>
      <c r="U1600" s="75">
        <v>3000</v>
      </c>
      <c r="V1600">
        <v>0.45</v>
      </c>
      <c r="W1600">
        <v>1350</v>
      </c>
      <c r="AH1600" s="16"/>
      <c r="AI1600" t="s">
        <v>1375</v>
      </c>
    </row>
    <row r="1601" spans="1:35" x14ac:dyDescent="0.25">
      <c r="A1601" t="s">
        <v>5674</v>
      </c>
      <c r="B1601" s="1">
        <v>15</v>
      </c>
      <c r="C1601" t="s">
        <v>302</v>
      </c>
      <c r="D1601">
        <v>5476550</v>
      </c>
      <c r="E1601" t="s">
        <v>5675</v>
      </c>
      <c r="F1601" t="s">
        <v>1363</v>
      </c>
      <c r="G1601" t="s">
        <v>1364</v>
      </c>
      <c r="H1601" s="3" t="s">
        <v>2378</v>
      </c>
      <c r="I1601">
        <v>2016</v>
      </c>
      <c r="J1601" s="15" t="s">
        <v>2379</v>
      </c>
      <c r="K1601">
        <v>2016</v>
      </c>
      <c r="L1601" t="s">
        <v>1367</v>
      </c>
      <c r="M1601" t="s">
        <v>5676</v>
      </c>
      <c r="O1601" t="s">
        <v>1388</v>
      </c>
      <c r="P1601" t="s">
        <v>5501</v>
      </c>
      <c r="Q1601">
        <f t="shared" si="37"/>
        <v>240</v>
      </c>
      <c r="R1601" t="s">
        <v>5445</v>
      </c>
      <c r="S1601" t="s">
        <v>5446</v>
      </c>
      <c r="T1601" t="s">
        <v>5447</v>
      </c>
      <c r="U1601" s="75">
        <v>240</v>
      </c>
      <c r="V1601">
        <v>0.46</v>
      </c>
      <c r="W1601">
        <v>110.4</v>
      </c>
      <c r="AH1601" s="16"/>
      <c r="AI1601" t="s">
        <v>1375</v>
      </c>
    </row>
    <row r="1602" spans="1:35" x14ac:dyDescent="0.25">
      <c r="A1602" t="s">
        <v>5677</v>
      </c>
      <c r="B1602" s="1">
        <v>15</v>
      </c>
      <c r="C1602" t="s">
        <v>302</v>
      </c>
      <c r="D1602">
        <v>5476550</v>
      </c>
      <c r="E1602" t="s">
        <v>5675</v>
      </c>
      <c r="F1602" t="s">
        <v>1363</v>
      </c>
      <c r="G1602" t="s">
        <v>1364</v>
      </c>
      <c r="H1602" s="3" t="s">
        <v>2378</v>
      </c>
      <c r="I1602">
        <v>2016</v>
      </c>
      <c r="J1602" s="15" t="s">
        <v>2379</v>
      </c>
      <c r="K1602">
        <v>2016</v>
      </c>
      <c r="L1602" t="s">
        <v>1367</v>
      </c>
      <c r="M1602" t="s">
        <v>5676</v>
      </c>
      <c r="O1602" t="s">
        <v>1388</v>
      </c>
      <c r="P1602" t="s">
        <v>5501</v>
      </c>
      <c r="Q1602">
        <f t="shared" ref="Q1602:Q1665" si="38">U1602</f>
        <v>240</v>
      </c>
      <c r="R1602" t="s">
        <v>2476</v>
      </c>
      <c r="S1602" t="s">
        <v>2477</v>
      </c>
      <c r="T1602" t="s">
        <v>587</v>
      </c>
      <c r="U1602" s="75">
        <v>240</v>
      </c>
      <c r="V1602">
        <v>6.2</v>
      </c>
      <c r="W1602">
        <v>1488</v>
      </c>
      <c r="AH1602" s="16"/>
      <c r="AI1602" t="s">
        <v>1375</v>
      </c>
    </row>
    <row r="1603" spans="1:35" x14ac:dyDescent="0.25">
      <c r="A1603" t="s">
        <v>5678</v>
      </c>
      <c r="B1603" s="1">
        <v>15</v>
      </c>
      <c r="C1603" t="s">
        <v>302</v>
      </c>
      <c r="D1603">
        <v>5474205</v>
      </c>
      <c r="E1603" t="s">
        <v>5679</v>
      </c>
      <c r="F1603" t="s">
        <v>1363</v>
      </c>
      <c r="G1603" t="s">
        <v>1391</v>
      </c>
      <c r="H1603" s="3" t="s">
        <v>5680</v>
      </c>
      <c r="I1603">
        <v>2016</v>
      </c>
      <c r="J1603" s="15" t="s">
        <v>5681</v>
      </c>
      <c r="K1603">
        <v>2016</v>
      </c>
      <c r="L1603" t="s">
        <v>1367</v>
      </c>
      <c r="M1603" t="s">
        <v>5679</v>
      </c>
      <c r="N1603" t="s">
        <v>5679</v>
      </c>
      <c r="O1603" t="s">
        <v>1388</v>
      </c>
      <c r="P1603" t="s">
        <v>133</v>
      </c>
      <c r="Q1603">
        <f t="shared" si="38"/>
        <v>16600</v>
      </c>
      <c r="R1603" t="s">
        <v>5682</v>
      </c>
      <c r="S1603" t="s">
        <v>5683</v>
      </c>
      <c r="T1603" t="s">
        <v>5684</v>
      </c>
      <c r="U1603" s="75">
        <v>16600</v>
      </c>
      <c r="V1603">
        <v>0.45</v>
      </c>
      <c r="W1603">
        <v>7470</v>
      </c>
      <c r="AH1603" s="16"/>
      <c r="AI1603" t="s">
        <v>1375</v>
      </c>
    </row>
    <row r="1604" spans="1:35" x14ac:dyDescent="0.25">
      <c r="A1604" t="s">
        <v>5685</v>
      </c>
      <c r="B1604" s="1">
        <v>15</v>
      </c>
      <c r="C1604" t="s">
        <v>302</v>
      </c>
      <c r="D1604">
        <v>5474205</v>
      </c>
      <c r="E1604" t="s">
        <v>5679</v>
      </c>
      <c r="F1604" t="s">
        <v>1363</v>
      </c>
      <c r="G1604" t="s">
        <v>1391</v>
      </c>
      <c r="H1604" s="3" t="s">
        <v>5680</v>
      </c>
      <c r="I1604">
        <v>2016</v>
      </c>
      <c r="J1604" s="15" t="s">
        <v>5681</v>
      </c>
      <c r="K1604">
        <v>2016</v>
      </c>
      <c r="L1604" t="s">
        <v>1367</v>
      </c>
      <c r="M1604" t="s">
        <v>5679</v>
      </c>
      <c r="N1604" t="s">
        <v>5679</v>
      </c>
      <c r="O1604" t="s">
        <v>1388</v>
      </c>
      <c r="P1604" t="s">
        <v>133</v>
      </c>
      <c r="Q1604">
        <f t="shared" si="38"/>
        <v>16600</v>
      </c>
      <c r="R1604" t="s">
        <v>5449</v>
      </c>
      <c r="S1604" t="s">
        <v>5450</v>
      </c>
      <c r="T1604" t="s">
        <v>5610</v>
      </c>
      <c r="U1604" s="75">
        <v>16600</v>
      </c>
      <c r="V1604">
        <v>0.48</v>
      </c>
      <c r="W1604">
        <v>7968</v>
      </c>
      <c r="AH1604" s="16"/>
      <c r="AI1604" t="s">
        <v>1375</v>
      </c>
    </row>
    <row r="1605" spans="1:35" x14ac:dyDescent="0.25">
      <c r="A1605" t="s">
        <v>5686</v>
      </c>
      <c r="B1605" s="1">
        <v>15</v>
      </c>
      <c r="C1605" t="s">
        <v>302</v>
      </c>
      <c r="D1605">
        <v>5401771</v>
      </c>
      <c r="E1605" t="s">
        <v>5687</v>
      </c>
      <c r="F1605" t="s">
        <v>1363</v>
      </c>
      <c r="G1605" t="s">
        <v>1391</v>
      </c>
      <c r="H1605" s="3" t="s">
        <v>3323</v>
      </c>
      <c r="I1605">
        <v>2016</v>
      </c>
      <c r="J1605" s="15" t="s">
        <v>3324</v>
      </c>
      <c r="K1605">
        <v>2016</v>
      </c>
      <c r="L1605" t="s">
        <v>1367</v>
      </c>
      <c r="M1605" t="s">
        <v>5479</v>
      </c>
      <c r="O1605" t="s">
        <v>1388</v>
      </c>
      <c r="P1605" t="s">
        <v>133</v>
      </c>
      <c r="Q1605">
        <f t="shared" si="38"/>
        <v>23000</v>
      </c>
      <c r="R1605" t="s">
        <v>5449</v>
      </c>
      <c r="S1605" t="s">
        <v>5450</v>
      </c>
      <c r="T1605" t="s">
        <v>5476</v>
      </c>
      <c r="U1605" s="75">
        <v>23000</v>
      </c>
      <c r="V1605">
        <v>0.48</v>
      </c>
      <c r="W1605">
        <v>11040</v>
      </c>
      <c r="AH1605" s="16"/>
      <c r="AI1605" t="s">
        <v>1375</v>
      </c>
    </row>
    <row r="1606" spans="1:35" x14ac:dyDescent="0.25">
      <c r="A1606" t="s">
        <v>5688</v>
      </c>
      <c r="B1606" s="1">
        <v>15</v>
      </c>
      <c r="C1606" t="s">
        <v>302</v>
      </c>
      <c r="D1606">
        <v>5453178</v>
      </c>
      <c r="E1606" t="s">
        <v>5453</v>
      </c>
      <c r="F1606" t="s">
        <v>1363</v>
      </c>
      <c r="G1606" t="s">
        <v>1391</v>
      </c>
      <c r="H1606" s="3" t="s">
        <v>5689</v>
      </c>
      <c r="I1606">
        <v>2016</v>
      </c>
      <c r="J1606" s="15" t="s">
        <v>5690</v>
      </c>
      <c r="K1606">
        <v>2016</v>
      </c>
      <c r="L1606" t="s">
        <v>1367</v>
      </c>
      <c r="M1606" t="s">
        <v>5453</v>
      </c>
      <c r="N1606" t="s">
        <v>4666</v>
      </c>
      <c r="O1606" t="s">
        <v>1388</v>
      </c>
      <c r="P1606" t="s">
        <v>4226</v>
      </c>
      <c r="Q1606">
        <f t="shared" si="38"/>
        <v>37850</v>
      </c>
      <c r="R1606" t="s">
        <v>5449</v>
      </c>
      <c r="S1606" t="s">
        <v>5450</v>
      </c>
      <c r="T1606" t="s">
        <v>5476</v>
      </c>
      <c r="U1606" s="75">
        <v>37850</v>
      </c>
      <c r="V1606">
        <v>0.48</v>
      </c>
      <c r="W1606">
        <v>18168</v>
      </c>
      <c r="AH1606" s="16"/>
      <c r="AI1606" t="s">
        <v>1375</v>
      </c>
    </row>
    <row r="1607" spans="1:35" x14ac:dyDescent="0.25">
      <c r="A1607" t="s">
        <v>5691</v>
      </c>
      <c r="B1607" s="1">
        <v>15</v>
      </c>
      <c r="C1607" t="s">
        <v>297</v>
      </c>
      <c r="D1607">
        <v>5453178</v>
      </c>
      <c r="E1607" t="s">
        <v>5453</v>
      </c>
      <c r="F1607" t="s">
        <v>1363</v>
      </c>
      <c r="G1607" t="s">
        <v>1391</v>
      </c>
      <c r="H1607" s="3" t="s">
        <v>5689</v>
      </c>
      <c r="I1607">
        <v>2016</v>
      </c>
      <c r="J1607" s="15" t="s">
        <v>5690</v>
      </c>
      <c r="K1607">
        <v>2016</v>
      </c>
      <c r="L1607" t="s">
        <v>1367</v>
      </c>
      <c r="M1607" t="s">
        <v>5453</v>
      </c>
      <c r="N1607" t="s">
        <v>4666</v>
      </c>
      <c r="O1607" t="s">
        <v>1388</v>
      </c>
      <c r="P1607" t="s">
        <v>4226</v>
      </c>
      <c r="Q1607">
        <f t="shared" si="38"/>
        <v>37850</v>
      </c>
      <c r="R1607" t="s">
        <v>1381</v>
      </c>
      <c r="S1607" t="s">
        <v>1382</v>
      </c>
      <c r="T1607" t="s">
        <v>587</v>
      </c>
      <c r="U1607" s="75">
        <v>37850</v>
      </c>
      <c r="V1607">
        <v>0.47</v>
      </c>
      <c r="W1607">
        <v>17789.5</v>
      </c>
      <c r="AH1607" s="16"/>
      <c r="AI1607" t="s">
        <v>1375</v>
      </c>
    </row>
    <row r="1608" spans="1:35" x14ac:dyDescent="0.25">
      <c r="A1608" t="s">
        <v>5692</v>
      </c>
      <c r="B1608" s="1">
        <v>15</v>
      </c>
      <c r="C1608" t="s">
        <v>297</v>
      </c>
      <c r="D1608">
        <v>5453178</v>
      </c>
      <c r="E1608" t="s">
        <v>5453</v>
      </c>
      <c r="F1608" t="s">
        <v>1363</v>
      </c>
      <c r="G1608" t="s">
        <v>1391</v>
      </c>
      <c r="H1608" s="3" t="s">
        <v>5689</v>
      </c>
      <c r="I1608">
        <v>2016</v>
      </c>
      <c r="J1608" s="15" t="s">
        <v>5690</v>
      </c>
      <c r="K1608">
        <v>2016</v>
      </c>
      <c r="L1608" t="s">
        <v>1367</v>
      </c>
      <c r="M1608" t="s">
        <v>5453</v>
      </c>
      <c r="N1608" t="s">
        <v>4666</v>
      </c>
      <c r="O1608" t="s">
        <v>1388</v>
      </c>
      <c r="P1608" t="s">
        <v>4226</v>
      </c>
      <c r="Q1608">
        <f t="shared" si="38"/>
        <v>37850</v>
      </c>
      <c r="R1608" t="s">
        <v>5445</v>
      </c>
      <c r="S1608" t="s">
        <v>5446</v>
      </c>
      <c r="T1608" t="s">
        <v>5447</v>
      </c>
      <c r="U1608" s="75">
        <v>37850</v>
      </c>
      <c r="V1608">
        <v>0.45</v>
      </c>
      <c r="W1608">
        <v>17032.5</v>
      </c>
      <c r="AH1608" s="16"/>
      <c r="AI1608" t="s">
        <v>1375</v>
      </c>
    </row>
    <row r="1609" spans="1:35" x14ac:dyDescent="0.25">
      <c r="A1609" t="s">
        <v>5693</v>
      </c>
      <c r="B1609" s="1">
        <v>15</v>
      </c>
      <c r="C1609" t="s">
        <v>297</v>
      </c>
      <c r="D1609">
        <v>5453178</v>
      </c>
      <c r="E1609" t="s">
        <v>5453</v>
      </c>
      <c r="F1609" t="s">
        <v>1363</v>
      </c>
      <c r="G1609" t="s">
        <v>1391</v>
      </c>
      <c r="H1609" s="3" t="s">
        <v>5689</v>
      </c>
      <c r="I1609">
        <v>2016</v>
      </c>
      <c r="J1609" s="15" t="s">
        <v>5690</v>
      </c>
      <c r="K1609">
        <v>2016</v>
      </c>
      <c r="L1609" t="s">
        <v>1367</v>
      </c>
      <c r="M1609" t="s">
        <v>5453</v>
      </c>
      <c r="N1609" t="s">
        <v>4666</v>
      </c>
      <c r="O1609" t="s">
        <v>1388</v>
      </c>
      <c r="P1609" t="s">
        <v>4226</v>
      </c>
      <c r="Q1609">
        <f t="shared" si="38"/>
        <v>37850</v>
      </c>
      <c r="R1609" t="s">
        <v>2476</v>
      </c>
      <c r="S1609" t="s">
        <v>2477</v>
      </c>
      <c r="T1609" t="s">
        <v>587</v>
      </c>
      <c r="U1609" s="75">
        <v>37850</v>
      </c>
      <c r="V1609">
        <v>0.62</v>
      </c>
      <c r="W1609">
        <v>23467</v>
      </c>
      <c r="AH1609" s="16"/>
      <c r="AI1609" t="s">
        <v>1375</v>
      </c>
    </row>
    <row r="1610" spans="1:35" x14ac:dyDescent="0.25">
      <c r="A1610" t="s">
        <v>5694</v>
      </c>
      <c r="B1610" s="1">
        <v>15</v>
      </c>
      <c r="C1610" t="s">
        <v>302</v>
      </c>
      <c r="D1610">
        <v>5448174</v>
      </c>
      <c r="E1610" t="s">
        <v>5695</v>
      </c>
      <c r="F1610" t="s">
        <v>1363</v>
      </c>
      <c r="G1610" t="s">
        <v>1364</v>
      </c>
      <c r="H1610" s="3" t="s">
        <v>5689</v>
      </c>
      <c r="I1610">
        <v>2016</v>
      </c>
      <c r="J1610" s="15" t="s">
        <v>5690</v>
      </c>
      <c r="K1610">
        <v>2016</v>
      </c>
      <c r="L1610" t="s">
        <v>1367</v>
      </c>
      <c r="M1610" t="s">
        <v>5696</v>
      </c>
      <c r="O1610" t="s">
        <v>2414</v>
      </c>
      <c r="P1610" t="s">
        <v>5501</v>
      </c>
      <c r="Q1610">
        <f t="shared" si="38"/>
        <v>100</v>
      </c>
      <c r="R1610" t="s">
        <v>2476</v>
      </c>
      <c r="S1610" t="s">
        <v>2477</v>
      </c>
      <c r="T1610" t="s">
        <v>587</v>
      </c>
      <c r="U1610" s="75">
        <v>100</v>
      </c>
      <c r="V1610">
        <v>0.62</v>
      </c>
      <c r="W1610">
        <v>62</v>
      </c>
      <c r="AH1610" s="16"/>
      <c r="AI1610" t="s">
        <v>1375</v>
      </c>
    </row>
    <row r="1611" spans="1:35" x14ac:dyDescent="0.25">
      <c r="A1611" t="s">
        <v>5697</v>
      </c>
      <c r="B1611" s="1">
        <v>15</v>
      </c>
      <c r="C1611" t="s">
        <v>302</v>
      </c>
      <c r="D1611">
        <v>5436001</v>
      </c>
      <c r="E1611" t="s">
        <v>5698</v>
      </c>
      <c r="F1611" t="s">
        <v>1363</v>
      </c>
      <c r="G1611" t="s">
        <v>1391</v>
      </c>
      <c r="H1611" s="3" t="s">
        <v>2384</v>
      </c>
      <c r="I1611">
        <v>2016</v>
      </c>
      <c r="J1611" s="15" t="s">
        <v>5689</v>
      </c>
      <c r="K1611">
        <v>2016</v>
      </c>
      <c r="L1611" t="s">
        <v>1367</v>
      </c>
      <c r="M1611" t="s">
        <v>5698</v>
      </c>
      <c r="N1611" t="s">
        <v>5699</v>
      </c>
      <c r="O1611" t="s">
        <v>1388</v>
      </c>
      <c r="P1611" t="s">
        <v>133</v>
      </c>
      <c r="Q1611">
        <f t="shared" si="38"/>
        <v>2000</v>
      </c>
      <c r="R1611" t="s">
        <v>5449</v>
      </c>
      <c r="S1611" t="s">
        <v>5450</v>
      </c>
      <c r="T1611" t="s">
        <v>5476</v>
      </c>
      <c r="U1611" s="75">
        <v>2000</v>
      </c>
      <c r="V1611">
        <v>0.48</v>
      </c>
      <c r="W1611">
        <v>960</v>
      </c>
      <c r="AH1611" s="16"/>
      <c r="AI1611" t="s">
        <v>1375</v>
      </c>
    </row>
    <row r="1612" spans="1:35" x14ac:dyDescent="0.25">
      <c r="A1612" t="s">
        <v>5700</v>
      </c>
      <c r="B1612" s="1">
        <v>15</v>
      </c>
      <c r="C1612" t="s">
        <v>302</v>
      </c>
      <c r="D1612">
        <v>5380456</v>
      </c>
      <c r="E1612" t="s">
        <v>5503</v>
      </c>
      <c r="F1612" t="s">
        <v>1363</v>
      </c>
      <c r="G1612" t="s">
        <v>1391</v>
      </c>
      <c r="H1612" s="3" t="s">
        <v>5638</v>
      </c>
      <c r="I1612">
        <v>2016</v>
      </c>
      <c r="J1612" s="15" t="s">
        <v>2383</v>
      </c>
      <c r="K1612">
        <v>2016</v>
      </c>
      <c r="L1612" t="s">
        <v>1367</v>
      </c>
      <c r="M1612" t="s">
        <v>5503</v>
      </c>
      <c r="N1612" t="s">
        <v>5701</v>
      </c>
      <c r="O1612" t="s">
        <v>1388</v>
      </c>
      <c r="P1612" t="s">
        <v>133</v>
      </c>
      <c r="Q1612">
        <f t="shared" si="38"/>
        <v>5800</v>
      </c>
      <c r="R1612" t="s">
        <v>5449</v>
      </c>
      <c r="S1612" t="s">
        <v>5450</v>
      </c>
      <c r="T1612" t="s">
        <v>5476</v>
      </c>
      <c r="U1612" s="75">
        <v>5800</v>
      </c>
      <c r="V1612">
        <v>0.48</v>
      </c>
      <c r="W1612">
        <v>2784</v>
      </c>
      <c r="AH1612" s="16"/>
      <c r="AI1612" t="s">
        <v>1375</v>
      </c>
    </row>
    <row r="1613" spans="1:35" x14ac:dyDescent="0.25">
      <c r="A1613" t="s">
        <v>5702</v>
      </c>
      <c r="B1613" s="1">
        <v>15</v>
      </c>
      <c r="C1613" t="s">
        <v>302</v>
      </c>
      <c r="D1613">
        <v>5577608</v>
      </c>
      <c r="E1613" t="s">
        <v>5703</v>
      </c>
      <c r="F1613" t="s">
        <v>1363</v>
      </c>
      <c r="G1613" t="s">
        <v>1364</v>
      </c>
      <c r="H1613" s="3" t="s">
        <v>2393</v>
      </c>
      <c r="I1613">
        <v>2016</v>
      </c>
      <c r="J1613" s="15" t="s">
        <v>5704</v>
      </c>
      <c r="K1613">
        <v>2016</v>
      </c>
      <c r="L1613" t="s">
        <v>1367</v>
      </c>
      <c r="M1613" t="s">
        <v>5705</v>
      </c>
      <c r="N1613" t="s">
        <v>5705</v>
      </c>
      <c r="O1613" t="s">
        <v>1388</v>
      </c>
      <c r="P1613" t="s">
        <v>133</v>
      </c>
      <c r="Q1613">
        <f t="shared" si="38"/>
        <v>145000</v>
      </c>
      <c r="R1613" t="s">
        <v>5682</v>
      </c>
      <c r="S1613" t="s">
        <v>5683</v>
      </c>
      <c r="T1613" t="s">
        <v>5706</v>
      </c>
      <c r="U1613" s="75">
        <v>145000</v>
      </c>
      <c r="V1613">
        <v>0.45</v>
      </c>
      <c r="W1613">
        <v>65250</v>
      </c>
      <c r="AH1613" s="16"/>
      <c r="AI1613" t="s">
        <v>1375</v>
      </c>
    </row>
    <row r="1614" spans="1:35" x14ac:dyDescent="0.25">
      <c r="A1614" t="s">
        <v>5707</v>
      </c>
      <c r="B1614" s="1">
        <v>15</v>
      </c>
      <c r="C1614" t="s">
        <v>302</v>
      </c>
      <c r="D1614">
        <v>5582598</v>
      </c>
      <c r="E1614" t="s">
        <v>5708</v>
      </c>
      <c r="F1614" t="s">
        <v>1363</v>
      </c>
      <c r="G1614" t="s">
        <v>1391</v>
      </c>
      <c r="H1614" s="3" t="s">
        <v>2423</v>
      </c>
      <c r="I1614">
        <v>2016</v>
      </c>
      <c r="J1614" s="15" t="s">
        <v>2424</v>
      </c>
      <c r="K1614">
        <v>2016</v>
      </c>
      <c r="L1614" t="s">
        <v>1367</v>
      </c>
      <c r="M1614" t="s">
        <v>5708</v>
      </c>
      <c r="N1614" t="s">
        <v>5709</v>
      </c>
      <c r="O1614" t="s">
        <v>1388</v>
      </c>
      <c r="P1614" t="s">
        <v>133</v>
      </c>
      <c r="Q1614">
        <f t="shared" si="38"/>
        <v>3000</v>
      </c>
      <c r="R1614" t="s">
        <v>5682</v>
      </c>
      <c r="S1614" t="s">
        <v>5683</v>
      </c>
      <c r="T1614" t="s">
        <v>5710</v>
      </c>
      <c r="U1614" s="75">
        <v>3000</v>
      </c>
      <c r="V1614">
        <v>0.45</v>
      </c>
      <c r="W1614">
        <v>1350</v>
      </c>
      <c r="AH1614" s="16"/>
      <c r="AI1614" t="s">
        <v>1375</v>
      </c>
    </row>
    <row r="1615" spans="1:35" x14ac:dyDescent="0.25">
      <c r="A1615" t="s">
        <v>5711</v>
      </c>
      <c r="B1615" s="1">
        <v>15</v>
      </c>
      <c r="C1615" t="s">
        <v>302</v>
      </c>
      <c r="D1615">
        <v>5304032</v>
      </c>
      <c r="E1615" t="s">
        <v>5712</v>
      </c>
      <c r="F1615" t="s">
        <v>1363</v>
      </c>
      <c r="G1615" t="s">
        <v>1391</v>
      </c>
      <c r="H1615" s="3" t="s">
        <v>5713</v>
      </c>
      <c r="I1615">
        <v>2016</v>
      </c>
      <c r="J1615" s="15" t="s">
        <v>5642</v>
      </c>
      <c r="K1615">
        <v>2016</v>
      </c>
      <c r="L1615" t="s">
        <v>1367</v>
      </c>
      <c r="M1615" t="s">
        <v>5499</v>
      </c>
      <c r="N1615" t="s">
        <v>5609</v>
      </c>
      <c r="O1615" t="s">
        <v>1388</v>
      </c>
      <c r="P1615" t="s">
        <v>5475</v>
      </c>
      <c r="Q1615">
        <f t="shared" si="38"/>
        <v>9990</v>
      </c>
      <c r="R1615" t="s">
        <v>1381</v>
      </c>
      <c r="S1615" t="s">
        <v>1382</v>
      </c>
      <c r="T1615" t="s">
        <v>587</v>
      </c>
      <c r="U1615" s="75">
        <v>9990</v>
      </c>
      <c r="V1615">
        <v>0.65</v>
      </c>
      <c r="W1615">
        <v>6493.5</v>
      </c>
      <c r="AH1615" s="16"/>
      <c r="AI1615" t="s">
        <v>1375</v>
      </c>
    </row>
    <row r="1616" spans="1:35" x14ac:dyDescent="0.25">
      <c r="A1616" t="s">
        <v>5714</v>
      </c>
      <c r="B1616" s="1">
        <v>15</v>
      </c>
      <c r="C1616" t="s">
        <v>302</v>
      </c>
      <c r="D1616">
        <v>5304032</v>
      </c>
      <c r="E1616" t="s">
        <v>5712</v>
      </c>
      <c r="F1616" t="s">
        <v>1363</v>
      </c>
      <c r="G1616" t="s">
        <v>1391</v>
      </c>
      <c r="H1616" s="3" t="s">
        <v>5713</v>
      </c>
      <c r="I1616">
        <v>2016</v>
      </c>
      <c r="J1616" s="15" t="s">
        <v>5642</v>
      </c>
      <c r="K1616">
        <v>2016</v>
      </c>
      <c r="L1616" t="s">
        <v>1367</v>
      </c>
      <c r="M1616" t="s">
        <v>5499</v>
      </c>
      <c r="N1616" t="s">
        <v>5609</v>
      </c>
      <c r="O1616" t="s">
        <v>1388</v>
      </c>
      <c r="P1616" t="s">
        <v>5475</v>
      </c>
      <c r="Q1616">
        <f t="shared" si="38"/>
        <v>9990</v>
      </c>
      <c r="R1616" t="s">
        <v>5449</v>
      </c>
      <c r="S1616" t="s">
        <v>5450</v>
      </c>
      <c r="T1616" t="s">
        <v>5476</v>
      </c>
      <c r="U1616" s="75">
        <v>9990</v>
      </c>
      <c r="V1616">
        <v>0.48</v>
      </c>
      <c r="W1616">
        <v>4795.2</v>
      </c>
      <c r="AH1616" s="16"/>
      <c r="AI1616" t="s">
        <v>1375</v>
      </c>
    </row>
    <row r="1617" spans="1:35" x14ac:dyDescent="0.25">
      <c r="A1617" t="s">
        <v>5715</v>
      </c>
      <c r="B1617" s="1">
        <v>15</v>
      </c>
      <c r="C1617" t="s">
        <v>302</v>
      </c>
      <c r="D1617">
        <v>5304032</v>
      </c>
      <c r="E1617" t="s">
        <v>5712</v>
      </c>
      <c r="F1617" t="s">
        <v>1363</v>
      </c>
      <c r="G1617" t="s">
        <v>1391</v>
      </c>
      <c r="H1617" s="3" t="s">
        <v>5713</v>
      </c>
      <c r="I1617">
        <v>2016</v>
      </c>
      <c r="J1617" s="15" t="s">
        <v>5642</v>
      </c>
      <c r="K1617">
        <v>2016</v>
      </c>
      <c r="L1617" t="s">
        <v>1367</v>
      </c>
      <c r="M1617" t="s">
        <v>5499</v>
      </c>
      <c r="N1617" t="s">
        <v>5609</v>
      </c>
      <c r="O1617" t="s">
        <v>1388</v>
      </c>
      <c r="P1617" t="s">
        <v>5475</v>
      </c>
      <c r="Q1617">
        <f t="shared" si="38"/>
        <v>9990</v>
      </c>
      <c r="R1617" t="s">
        <v>5445</v>
      </c>
      <c r="S1617" t="s">
        <v>5446</v>
      </c>
      <c r="T1617" t="s">
        <v>5447</v>
      </c>
      <c r="U1617" s="75">
        <v>9990</v>
      </c>
      <c r="V1617">
        <v>0.46</v>
      </c>
      <c r="W1617">
        <v>4595.3999999999996</v>
      </c>
      <c r="AH1617" s="16"/>
      <c r="AI1617" t="s">
        <v>1375</v>
      </c>
    </row>
    <row r="1618" spans="1:35" x14ac:dyDescent="0.25">
      <c r="A1618" t="s">
        <v>5716</v>
      </c>
      <c r="B1618" s="1">
        <v>15</v>
      </c>
      <c r="C1618" t="s">
        <v>302</v>
      </c>
      <c r="D1618">
        <v>5700361</v>
      </c>
      <c r="E1618" t="s">
        <v>5474</v>
      </c>
      <c r="F1618" t="s">
        <v>1363</v>
      </c>
      <c r="G1618" t="s">
        <v>1391</v>
      </c>
      <c r="H1618" s="3" t="s">
        <v>5717</v>
      </c>
      <c r="I1618">
        <v>2016</v>
      </c>
      <c r="J1618" s="15" t="s">
        <v>5718</v>
      </c>
      <c r="K1618">
        <v>2016</v>
      </c>
      <c r="L1618" t="s">
        <v>1367</v>
      </c>
      <c r="M1618" t="s">
        <v>5474</v>
      </c>
      <c r="O1618" t="s">
        <v>1388</v>
      </c>
      <c r="P1618" t="s">
        <v>5475</v>
      </c>
      <c r="Q1618">
        <f t="shared" si="38"/>
        <v>3000</v>
      </c>
      <c r="R1618" t="s">
        <v>2476</v>
      </c>
      <c r="S1618" t="s">
        <v>2477</v>
      </c>
      <c r="T1618" t="s">
        <v>587</v>
      </c>
      <c r="U1618" s="75">
        <v>3000</v>
      </c>
      <c r="V1618">
        <v>0.57999999999999996</v>
      </c>
      <c r="W1618">
        <v>1740</v>
      </c>
      <c r="AH1618" s="16"/>
      <c r="AI1618" t="s">
        <v>1375</v>
      </c>
    </row>
    <row r="1619" spans="1:35" x14ac:dyDescent="0.25">
      <c r="A1619" t="s">
        <v>5719</v>
      </c>
      <c r="B1619" s="1">
        <v>15</v>
      </c>
      <c r="C1619" t="s">
        <v>302</v>
      </c>
      <c r="D1619">
        <v>5559650</v>
      </c>
      <c r="E1619" t="s">
        <v>5456</v>
      </c>
      <c r="F1619" t="s">
        <v>1363</v>
      </c>
      <c r="G1619" t="s">
        <v>1391</v>
      </c>
      <c r="H1619" s="3" t="s">
        <v>5720</v>
      </c>
      <c r="I1619">
        <v>2016</v>
      </c>
      <c r="J1619" s="15" t="s">
        <v>5721</v>
      </c>
      <c r="K1619">
        <v>2016</v>
      </c>
      <c r="L1619" t="s">
        <v>1367</v>
      </c>
      <c r="M1619" t="s">
        <v>5456</v>
      </c>
      <c r="N1619" t="s">
        <v>5456</v>
      </c>
      <c r="O1619" t="s">
        <v>1388</v>
      </c>
      <c r="P1619" t="s">
        <v>5487</v>
      </c>
      <c r="Q1619">
        <f t="shared" si="38"/>
        <v>166900</v>
      </c>
      <c r="R1619" t="s">
        <v>2476</v>
      </c>
      <c r="S1619" t="s">
        <v>2477</v>
      </c>
      <c r="T1619" t="s">
        <v>587</v>
      </c>
      <c r="U1619" s="75">
        <v>166900</v>
      </c>
      <c r="V1619">
        <v>0.6</v>
      </c>
      <c r="W1619">
        <v>100140</v>
      </c>
      <c r="AH1619" s="16"/>
      <c r="AI1619" t="s">
        <v>1375</v>
      </c>
    </row>
    <row r="1620" spans="1:35" x14ac:dyDescent="0.25">
      <c r="A1620" t="s">
        <v>5722</v>
      </c>
      <c r="B1620" s="1">
        <v>15</v>
      </c>
      <c r="C1620" t="s">
        <v>302</v>
      </c>
      <c r="D1620">
        <v>5559650</v>
      </c>
      <c r="E1620" t="s">
        <v>5456</v>
      </c>
      <c r="F1620" t="s">
        <v>1363</v>
      </c>
      <c r="G1620" t="s">
        <v>1391</v>
      </c>
      <c r="H1620" s="3" t="s">
        <v>5720</v>
      </c>
      <c r="I1620">
        <v>2016</v>
      </c>
      <c r="J1620" s="15" t="s">
        <v>5721</v>
      </c>
      <c r="K1620">
        <v>2016</v>
      </c>
      <c r="L1620" t="s">
        <v>1367</v>
      </c>
      <c r="M1620" t="s">
        <v>5456</v>
      </c>
      <c r="N1620" t="s">
        <v>5456</v>
      </c>
      <c r="O1620" t="s">
        <v>1388</v>
      </c>
      <c r="P1620" t="s">
        <v>5487</v>
      </c>
      <c r="Q1620">
        <f t="shared" si="38"/>
        <v>166900</v>
      </c>
      <c r="R1620" t="s">
        <v>1879</v>
      </c>
      <c r="S1620" t="s">
        <v>1880</v>
      </c>
      <c r="T1620" t="s">
        <v>3650</v>
      </c>
      <c r="U1620" s="75">
        <v>166900</v>
      </c>
      <c r="V1620">
        <v>0.3</v>
      </c>
      <c r="W1620">
        <v>50070</v>
      </c>
      <c r="AH1620" s="16"/>
      <c r="AI1620" t="s">
        <v>1375</v>
      </c>
    </row>
    <row r="1621" spans="1:35" x14ac:dyDescent="0.25">
      <c r="A1621" t="s">
        <v>5723</v>
      </c>
      <c r="B1621" s="1">
        <v>15</v>
      </c>
      <c r="C1621" t="s">
        <v>302</v>
      </c>
      <c r="D1621">
        <v>5709822</v>
      </c>
      <c r="E1621" t="s">
        <v>5456</v>
      </c>
      <c r="F1621" t="s">
        <v>1363</v>
      </c>
      <c r="G1621" t="s">
        <v>1391</v>
      </c>
      <c r="H1621" s="3" t="s">
        <v>2396</v>
      </c>
      <c r="I1621">
        <v>2016</v>
      </c>
      <c r="J1621" s="15" t="s">
        <v>2397</v>
      </c>
      <c r="K1621">
        <v>2016</v>
      </c>
      <c r="L1621" t="s">
        <v>1367</v>
      </c>
      <c r="M1621" t="s">
        <v>5456</v>
      </c>
      <c r="N1621" t="s">
        <v>5456</v>
      </c>
      <c r="O1621" t="s">
        <v>1388</v>
      </c>
      <c r="P1621" t="s">
        <v>133</v>
      </c>
      <c r="Q1621">
        <f t="shared" si="38"/>
        <v>5000</v>
      </c>
      <c r="R1621" t="s">
        <v>5449</v>
      </c>
      <c r="S1621" t="s">
        <v>5450</v>
      </c>
      <c r="T1621" t="s">
        <v>5724</v>
      </c>
      <c r="U1621" s="75">
        <v>5000</v>
      </c>
      <c r="V1621">
        <v>0.48</v>
      </c>
      <c r="W1621">
        <v>2400</v>
      </c>
      <c r="AH1621" s="16"/>
      <c r="AI1621" t="s">
        <v>1375</v>
      </c>
    </row>
    <row r="1622" spans="1:35" x14ac:dyDescent="0.25">
      <c r="A1622" t="s">
        <v>5725</v>
      </c>
      <c r="B1622" s="1">
        <v>15</v>
      </c>
      <c r="C1622" t="s">
        <v>302</v>
      </c>
      <c r="D1622">
        <v>5709822</v>
      </c>
      <c r="E1622" t="s">
        <v>5456</v>
      </c>
      <c r="F1622" t="s">
        <v>1363</v>
      </c>
      <c r="G1622" t="s">
        <v>1391</v>
      </c>
      <c r="H1622" s="3" t="s">
        <v>2396</v>
      </c>
      <c r="I1622">
        <v>2016</v>
      </c>
      <c r="J1622" s="15" t="s">
        <v>2397</v>
      </c>
      <c r="K1622">
        <v>2016</v>
      </c>
      <c r="L1622" t="s">
        <v>1367</v>
      </c>
      <c r="M1622" t="s">
        <v>5456</v>
      </c>
      <c r="N1622" t="s">
        <v>5456</v>
      </c>
      <c r="O1622" t="s">
        <v>1388</v>
      </c>
      <c r="P1622" t="s">
        <v>133</v>
      </c>
      <c r="Q1622">
        <f t="shared" si="38"/>
        <v>5000</v>
      </c>
      <c r="R1622" t="s">
        <v>5445</v>
      </c>
      <c r="S1622" t="s">
        <v>5446</v>
      </c>
      <c r="T1622" t="s">
        <v>5726</v>
      </c>
      <c r="U1622" s="75">
        <v>5000</v>
      </c>
      <c r="V1622">
        <v>0.43</v>
      </c>
      <c r="W1622">
        <v>2150</v>
      </c>
      <c r="AH1622" s="16"/>
      <c r="AI1622" t="s">
        <v>1375</v>
      </c>
    </row>
    <row r="1623" spans="1:35" x14ac:dyDescent="0.25">
      <c r="A1623" t="s">
        <v>5727</v>
      </c>
      <c r="B1623" s="1">
        <v>15</v>
      </c>
      <c r="C1623" t="s">
        <v>302</v>
      </c>
      <c r="D1623">
        <v>5714192</v>
      </c>
      <c r="E1623" t="s">
        <v>5728</v>
      </c>
      <c r="F1623" t="s">
        <v>1363</v>
      </c>
      <c r="G1623" t="s">
        <v>1364</v>
      </c>
      <c r="H1623" s="3" t="s">
        <v>5718</v>
      </c>
      <c r="I1623">
        <v>2016</v>
      </c>
      <c r="J1623" s="15" t="s">
        <v>5729</v>
      </c>
      <c r="K1623">
        <v>2016</v>
      </c>
      <c r="L1623" t="s">
        <v>1367</v>
      </c>
      <c r="M1623" t="s">
        <v>5730</v>
      </c>
      <c r="N1623" t="s">
        <v>5730</v>
      </c>
      <c r="O1623" t="s">
        <v>1388</v>
      </c>
      <c r="P1623" t="s">
        <v>5501</v>
      </c>
      <c r="Q1623">
        <f t="shared" si="38"/>
        <v>2500</v>
      </c>
      <c r="R1623" t="s">
        <v>2476</v>
      </c>
      <c r="S1623" t="s">
        <v>2477</v>
      </c>
      <c r="T1623" t="s">
        <v>587</v>
      </c>
      <c r="U1623" s="75">
        <v>2500</v>
      </c>
      <c r="V1623">
        <v>0.68</v>
      </c>
      <c r="W1623">
        <v>1700</v>
      </c>
      <c r="AH1623" s="16"/>
      <c r="AI1623" t="s">
        <v>1375</v>
      </c>
    </row>
    <row r="1624" spans="1:35" x14ac:dyDescent="0.25">
      <c r="A1624" t="s">
        <v>5731</v>
      </c>
      <c r="B1624" s="1">
        <v>15</v>
      </c>
      <c r="C1624" t="s">
        <v>302</v>
      </c>
      <c r="D1624">
        <v>5714192</v>
      </c>
      <c r="E1624" t="s">
        <v>5728</v>
      </c>
      <c r="F1624" t="s">
        <v>1363</v>
      </c>
      <c r="G1624" t="s">
        <v>1364</v>
      </c>
      <c r="H1624" s="3" t="s">
        <v>5718</v>
      </c>
      <c r="I1624">
        <v>2016</v>
      </c>
      <c r="J1624" s="15" t="s">
        <v>5729</v>
      </c>
      <c r="K1624">
        <v>2016</v>
      </c>
      <c r="L1624" t="s">
        <v>1367</v>
      </c>
      <c r="M1624" t="s">
        <v>5730</v>
      </c>
      <c r="N1624" t="s">
        <v>5730</v>
      </c>
      <c r="O1624" t="s">
        <v>1388</v>
      </c>
      <c r="P1624" t="s">
        <v>5501</v>
      </c>
      <c r="Q1624">
        <f t="shared" si="38"/>
        <v>2500</v>
      </c>
      <c r="R1624" t="s">
        <v>1381</v>
      </c>
      <c r="S1624" t="s">
        <v>1382</v>
      </c>
      <c r="T1624" t="s">
        <v>5461</v>
      </c>
      <c r="U1624" s="75">
        <v>2500</v>
      </c>
      <c r="V1624">
        <v>0.61</v>
      </c>
      <c r="W1624">
        <v>1525</v>
      </c>
      <c r="AH1624" s="16"/>
      <c r="AI1624" t="s">
        <v>1375</v>
      </c>
    </row>
    <row r="1625" spans="1:35" x14ac:dyDescent="0.25">
      <c r="A1625" t="s">
        <v>5732</v>
      </c>
      <c r="B1625" s="1">
        <v>15</v>
      </c>
      <c r="C1625" t="s">
        <v>302</v>
      </c>
      <c r="D1625">
        <v>5700361</v>
      </c>
      <c r="E1625" t="s">
        <v>5474</v>
      </c>
      <c r="F1625" t="s">
        <v>1363</v>
      </c>
      <c r="G1625" t="s">
        <v>1391</v>
      </c>
      <c r="H1625" s="3" t="s">
        <v>5717</v>
      </c>
      <c r="I1625">
        <v>2016</v>
      </c>
      <c r="J1625" s="15" t="s">
        <v>5718</v>
      </c>
      <c r="K1625">
        <v>2016</v>
      </c>
      <c r="L1625" t="s">
        <v>1367</v>
      </c>
      <c r="M1625" t="s">
        <v>5474</v>
      </c>
      <c r="O1625" t="s">
        <v>1388</v>
      </c>
      <c r="P1625" t="s">
        <v>5475</v>
      </c>
      <c r="Q1625">
        <f t="shared" si="38"/>
        <v>3000</v>
      </c>
      <c r="R1625" t="s">
        <v>1381</v>
      </c>
      <c r="S1625" t="s">
        <v>1382</v>
      </c>
      <c r="T1625" t="s">
        <v>587</v>
      </c>
      <c r="U1625" s="75">
        <v>3000</v>
      </c>
      <c r="V1625">
        <v>0.65</v>
      </c>
      <c r="W1625">
        <v>1950</v>
      </c>
      <c r="AH1625" s="16"/>
      <c r="AI1625" t="s">
        <v>1375</v>
      </c>
    </row>
    <row r="1626" spans="1:35" x14ac:dyDescent="0.25">
      <c r="A1626" t="s">
        <v>5733</v>
      </c>
      <c r="B1626" s="1">
        <v>15</v>
      </c>
      <c r="C1626" t="s">
        <v>302</v>
      </c>
      <c r="D1626">
        <v>5700361</v>
      </c>
      <c r="E1626" t="s">
        <v>5474</v>
      </c>
      <c r="F1626" t="s">
        <v>1363</v>
      </c>
      <c r="G1626" t="s">
        <v>1391</v>
      </c>
      <c r="H1626" s="3" t="s">
        <v>5717</v>
      </c>
      <c r="I1626">
        <v>2016</v>
      </c>
      <c r="J1626" s="15" t="s">
        <v>5718</v>
      </c>
      <c r="K1626">
        <v>2016</v>
      </c>
      <c r="L1626" t="s">
        <v>1367</v>
      </c>
      <c r="M1626" t="s">
        <v>5474</v>
      </c>
      <c r="O1626" t="s">
        <v>1388</v>
      </c>
      <c r="P1626" t="s">
        <v>5475</v>
      </c>
      <c r="Q1626">
        <f t="shared" si="38"/>
        <v>3000</v>
      </c>
      <c r="R1626" t="s">
        <v>5445</v>
      </c>
      <c r="S1626" t="s">
        <v>5446</v>
      </c>
      <c r="T1626" t="s">
        <v>5734</v>
      </c>
      <c r="U1626" s="75">
        <v>3000</v>
      </c>
      <c r="V1626">
        <v>0.43</v>
      </c>
      <c r="W1626">
        <v>1290</v>
      </c>
      <c r="AH1626" s="16"/>
      <c r="AI1626" t="s">
        <v>1375</v>
      </c>
    </row>
    <row r="1627" spans="1:35" x14ac:dyDescent="0.25">
      <c r="A1627" t="s">
        <v>5735</v>
      </c>
      <c r="B1627" s="1">
        <v>15</v>
      </c>
      <c r="C1627" t="s">
        <v>302</v>
      </c>
      <c r="D1627">
        <v>5657954</v>
      </c>
      <c r="E1627" t="s">
        <v>5736</v>
      </c>
      <c r="F1627" t="s">
        <v>1363</v>
      </c>
      <c r="G1627" t="s">
        <v>1391</v>
      </c>
      <c r="H1627" s="3" t="s">
        <v>5737</v>
      </c>
      <c r="I1627">
        <v>2016</v>
      </c>
      <c r="J1627" s="15" t="s">
        <v>5738</v>
      </c>
      <c r="K1627">
        <v>2016</v>
      </c>
      <c r="L1627" t="s">
        <v>1367</v>
      </c>
      <c r="M1627" t="s">
        <v>5739</v>
      </c>
      <c r="O1627" t="s">
        <v>1388</v>
      </c>
      <c r="P1627" t="s">
        <v>133</v>
      </c>
      <c r="Q1627">
        <f t="shared" si="38"/>
        <v>12000</v>
      </c>
      <c r="R1627" t="s">
        <v>5682</v>
      </c>
      <c r="S1627" t="s">
        <v>5683</v>
      </c>
      <c r="T1627" t="s">
        <v>5740</v>
      </c>
      <c r="U1627" s="75">
        <v>12000</v>
      </c>
      <c r="V1627">
        <v>0.45</v>
      </c>
      <c r="W1627">
        <v>5400</v>
      </c>
      <c r="AH1627" s="16"/>
      <c r="AI1627" t="s">
        <v>1375</v>
      </c>
    </row>
    <row r="1628" spans="1:35" x14ac:dyDescent="0.25">
      <c r="A1628" t="s">
        <v>5741</v>
      </c>
      <c r="B1628" s="1">
        <v>15</v>
      </c>
      <c r="C1628" t="s">
        <v>302</v>
      </c>
      <c r="D1628">
        <v>5834643</v>
      </c>
      <c r="E1628" t="s">
        <v>5742</v>
      </c>
      <c r="F1628" t="s">
        <v>1363</v>
      </c>
      <c r="G1628" t="s">
        <v>1391</v>
      </c>
      <c r="H1628" s="3" t="s">
        <v>2964</v>
      </c>
      <c r="I1628">
        <v>2017</v>
      </c>
      <c r="J1628" s="15" t="s">
        <v>2965</v>
      </c>
      <c r="K1628">
        <v>2017</v>
      </c>
      <c r="L1628" t="s">
        <v>1367</v>
      </c>
      <c r="M1628" t="s">
        <v>5456</v>
      </c>
      <c r="O1628" t="s">
        <v>1388</v>
      </c>
      <c r="P1628" t="s">
        <v>133</v>
      </c>
      <c r="Q1628">
        <f t="shared" si="38"/>
        <v>22500</v>
      </c>
      <c r="R1628" t="s">
        <v>5682</v>
      </c>
      <c r="S1628" t="s">
        <v>5683</v>
      </c>
      <c r="T1628" t="s">
        <v>5743</v>
      </c>
      <c r="U1628" s="75">
        <v>22500</v>
      </c>
      <c r="V1628">
        <v>0.45</v>
      </c>
      <c r="W1628">
        <v>10125</v>
      </c>
      <c r="AH1628" s="16"/>
      <c r="AI1628" t="s">
        <v>1375</v>
      </c>
    </row>
    <row r="1629" spans="1:35" x14ac:dyDescent="0.25">
      <c r="A1629" t="s">
        <v>5744</v>
      </c>
      <c r="B1629" s="1">
        <v>15</v>
      </c>
      <c r="C1629" t="s">
        <v>302</v>
      </c>
      <c r="D1629">
        <v>5813859</v>
      </c>
      <c r="E1629" t="s">
        <v>5745</v>
      </c>
      <c r="F1629" t="s">
        <v>1363</v>
      </c>
      <c r="G1629" t="s">
        <v>1391</v>
      </c>
      <c r="H1629" s="3" t="s">
        <v>2407</v>
      </c>
      <c r="I1629">
        <v>2017</v>
      </c>
      <c r="J1629" s="15" t="s">
        <v>2965</v>
      </c>
      <c r="K1629">
        <v>2017</v>
      </c>
      <c r="L1629" t="s">
        <v>1367</v>
      </c>
      <c r="M1629" t="s">
        <v>5461</v>
      </c>
      <c r="N1629" t="s">
        <v>5442</v>
      </c>
      <c r="O1629" t="s">
        <v>1388</v>
      </c>
      <c r="P1629" t="s">
        <v>5442</v>
      </c>
      <c r="Q1629">
        <f t="shared" si="38"/>
        <v>27100</v>
      </c>
      <c r="R1629" t="s">
        <v>1381</v>
      </c>
      <c r="S1629" t="s">
        <v>1382</v>
      </c>
      <c r="T1629" t="s">
        <v>5644</v>
      </c>
      <c r="U1629" s="75">
        <v>27100</v>
      </c>
      <c r="V1629">
        <v>0.62</v>
      </c>
      <c r="W1629">
        <v>16802</v>
      </c>
      <c r="AH1629" s="16"/>
      <c r="AI1629" t="s">
        <v>1375</v>
      </c>
    </row>
    <row r="1630" spans="1:35" x14ac:dyDescent="0.25">
      <c r="A1630" t="s">
        <v>5746</v>
      </c>
      <c r="B1630" s="1">
        <v>15</v>
      </c>
      <c r="C1630" t="s">
        <v>302</v>
      </c>
      <c r="D1630">
        <v>5813859</v>
      </c>
      <c r="E1630" t="s">
        <v>5745</v>
      </c>
      <c r="F1630" t="s">
        <v>1363</v>
      </c>
      <c r="G1630" t="s">
        <v>1391</v>
      </c>
      <c r="H1630" s="3" t="s">
        <v>2407</v>
      </c>
      <c r="I1630">
        <v>2017</v>
      </c>
      <c r="J1630" s="15" t="s">
        <v>2965</v>
      </c>
      <c r="K1630">
        <v>2017</v>
      </c>
      <c r="L1630" t="s">
        <v>1367</v>
      </c>
      <c r="M1630" t="s">
        <v>5461</v>
      </c>
      <c r="N1630" t="s">
        <v>5442</v>
      </c>
      <c r="O1630" t="s">
        <v>1388</v>
      </c>
      <c r="P1630" t="s">
        <v>5442</v>
      </c>
      <c r="Q1630">
        <f t="shared" si="38"/>
        <v>27100</v>
      </c>
      <c r="R1630" t="s">
        <v>2198</v>
      </c>
      <c r="S1630" t="s">
        <v>2199</v>
      </c>
      <c r="T1630" t="s">
        <v>587</v>
      </c>
      <c r="U1630" s="75">
        <v>27100</v>
      </c>
      <c r="V1630">
        <v>0.6</v>
      </c>
      <c r="W1630">
        <v>16260</v>
      </c>
      <c r="AH1630" s="16"/>
      <c r="AI1630" t="s">
        <v>1375</v>
      </c>
    </row>
    <row r="1631" spans="1:35" x14ac:dyDescent="0.25">
      <c r="A1631" t="s">
        <v>5747</v>
      </c>
      <c r="B1631" s="1">
        <v>15</v>
      </c>
      <c r="C1631" t="s">
        <v>302</v>
      </c>
      <c r="D1631">
        <v>5813859</v>
      </c>
      <c r="E1631" t="s">
        <v>5745</v>
      </c>
      <c r="F1631" t="s">
        <v>1363</v>
      </c>
      <c r="G1631" t="s">
        <v>1391</v>
      </c>
      <c r="H1631" s="3" t="s">
        <v>2407</v>
      </c>
      <c r="I1631">
        <v>2017</v>
      </c>
      <c r="J1631" s="15" t="s">
        <v>2965</v>
      </c>
      <c r="K1631">
        <v>2017</v>
      </c>
      <c r="L1631" t="s">
        <v>1367</v>
      </c>
      <c r="M1631" t="s">
        <v>5461</v>
      </c>
      <c r="N1631" t="s">
        <v>5442</v>
      </c>
      <c r="O1631" t="s">
        <v>1388</v>
      </c>
      <c r="P1631" t="s">
        <v>5442</v>
      </c>
      <c r="Q1631">
        <f t="shared" si="38"/>
        <v>27100</v>
      </c>
      <c r="R1631" t="s">
        <v>4086</v>
      </c>
      <c r="S1631" t="s">
        <v>4087</v>
      </c>
      <c r="T1631" t="s">
        <v>5748</v>
      </c>
      <c r="U1631" s="75">
        <v>27100</v>
      </c>
      <c r="V1631">
        <v>0.44</v>
      </c>
      <c r="W1631">
        <v>11924</v>
      </c>
      <c r="AH1631" s="16"/>
      <c r="AI1631" t="s">
        <v>1375</v>
      </c>
    </row>
    <row r="1632" spans="1:35" x14ac:dyDescent="0.25">
      <c r="A1632" t="s">
        <v>5749</v>
      </c>
      <c r="B1632" s="1">
        <v>15</v>
      </c>
      <c r="C1632" t="s">
        <v>302</v>
      </c>
      <c r="D1632">
        <v>5813859</v>
      </c>
      <c r="E1632" t="s">
        <v>5745</v>
      </c>
      <c r="F1632" t="s">
        <v>1363</v>
      </c>
      <c r="G1632" t="s">
        <v>1391</v>
      </c>
      <c r="H1632" s="3" t="s">
        <v>2407</v>
      </c>
      <c r="I1632">
        <v>2017</v>
      </c>
      <c r="J1632" s="15" t="s">
        <v>2965</v>
      </c>
      <c r="K1632">
        <v>2017</v>
      </c>
      <c r="L1632" t="s">
        <v>1367</v>
      </c>
      <c r="M1632" t="s">
        <v>5461</v>
      </c>
      <c r="N1632" t="s">
        <v>5442</v>
      </c>
      <c r="O1632" t="s">
        <v>1388</v>
      </c>
      <c r="P1632" t="s">
        <v>5442</v>
      </c>
      <c r="Q1632">
        <f t="shared" si="38"/>
        <v>27100</v>
      </c>
      <c r="R1632" t="s">
        <v>5682</v>
      </c>
      <c r="S1632" t="s">
        <v>5683</v>
      </c>
      <c r="T1632" t="s">
        <v>5750</v>
      </c>
      <c r="U1632" s="75">
        <v>27100</v>
      </c>
      <c r="V1632">
        <v>0.45</v>
      </c>
      <c r="W1632">
        <v>12195</v>
      </c>
      <c r="AH1632" s="16"/>
      <c r="AI1632" t="s">
        <v>1375</v>
      </c>
    </row>
    <row r="1633" spans="1:35" x14ac:dyDescent="0.25">
      <c r="A1633" t="s">
        <v>5751</v>
      </c>
      <c r="B1633" s="1">
        <v>15</v>
      </c>
      <c r="C1633" t="s">
        <v>302</v>
      </c>
      <c r="D1633">
        <v>5813859</v>
      </c>
      <c r="E1633" t="s">
        <v>5745</v>
      </c>
      <c r="F1633" t="s">
        <v>1363</v>
      </c>
      <c r="G1633" t="s">
        <v>1391</v>
      </c>
      <c r="H1633" s="3" t="s">
        <v>2407</v>
      </c>
      <c r="I1633">
        <v>2017</v>
      </c>
      <c r="J1633" s="15" t="s">
        <v>2965</v>
      </c>
      <c r="K1633">
        <v>2017</v>
      </c>
      <c r="L1633" t="s">
        <v>1367</v>
      </c>
      <c r="M1633" t="s">
        <v>5461</v>
      </c>
      <c r="N1633" t="s">
        <v>5442</v>
      </c>
      <c r="O1633" t="s">
        <v>1388</v>
      </c>
      <c r="P1633" t="s">
        <v>5442</v>
      </c>
      <c r="Q1633">
        <f t="shared" si="38"/>
        <v>27100</v>
      </c>
      <c r="R1633" t="s">
        <v>2476</v>
      </c>
      <c r="S1633" t="s">
        <v>2477</v>
      </c>
      <c r="T1633" t="s">
        <v>587</v>
      </c>
      <c r="U1633" s="75">
        <v>27100</v>
      </c>
      <c r="V1633">
        <v>0.59</v>
      </c>
      <c r="W1633">
        <v>15989</v>
      </c>
      <c r="AH1633" s="16"/>
      <c r="AI1633" t="s">
        <v>1375</v>
      </c>
    </row>
    <row r="1634" spans="1:35" x14ac:dyDescent="0.25">
      <c r="A1634" t="s">
        <v>5752</v>
      </c>
      <c r="B1634" s="1">
        <v>15</v>
      </c>
      <c r="C1634" t="s">
        <v>302</v>
      </c>
      <c r="D1634">
        <v>5813859</v>
      </c>
      <c r="E1634" t="s">
        <v>5745</v>
      </c>
      <c r="F1634" t="s">
        <v>1363</v>
      </c>
      <c r="G1634" t="s">
        <v>1391</v>
      </c>
      <c r="H1634" s="3" t="s">
        <v>2407</v>
      </c>
      <c r="I1634">
        <v>2017</v>
      </c>
      <c r="J1634" s="15" t="s">
        <v>2965</v>
      </c>
      <c r="K1634">
        <v>2017</v>
      </c>
      <c r="L1634" t="s">
        <v>1367</v>
      </c>
      <c r="M1634" t="s">
        <v>5461</v>
      </c>
      <c r="N1634" t="s">
        <v>5442</v>
      </c>
      <c r="O1634" t="s">
        <v>1388</v>
      </c>
      <c r="P1634" t="s">
        <v>5442</v>
      </c>
      <c r="Q1634">
        <f t="shared" si="38"/>
        <v>27100</v>
      </c>
      <c r="R1634" t="s">
        <v>5449</v>
      </c>
      <c r="S1634" t="s">
        <v>5450</v>
      </c>
      <c r="T1634" t="s">
        <v>5753</v>
      </c>
      <c r="U1634" s="75">
        <v>27100</v>
      </c>
      <c r="V1634">
        <v>0.49</v>
      </c>
      <c r="W1634">
        <v>13279</v>
      </c>
      <c r="AH1634" s="16"/>
      <c r="AI1634" t="s">
        <v>1375</v>
      </c>
    </row>
    <row r="1635" spans="1:35" x14ac:dyDescent="0.25">
      <c r="A1635" t="s">
        <v>5754</v>
      </c>
      <c r="B1635" s="1">
        <v>15</v>
      </c>
      <c r="C1635" t="s">
        <v>302</v>
      </c>
      <c r="D1635">
        <v>5814383</v>
      </c>
      <c r="E1635" t="s">
        <v>5474</v>
      </c>
      <c r="F1635" t="s">
        <v>1363</v>
      </c>
      <c r="G1635" t="s">
        <v>1391</v>
      </c>
      <c r="H1635" s="3" t="s">
        <v>2407</v>
      </c>
      <c r="I1635">
        <v>2017</v>
      </c>
      <c r="J1635" s="15" t="s">
        <v>5755</v>
      </c>
      <c r="K1635">
        <v>2017</v>
      </c>
      <c r="L1635" t="s">
        <v>1367</v>
      </c>
      <c r="M1635" t="s">
        <v>5474</v>
      </c>
      <c r="O1635" t="s">
        <v>1388</v>
      </c>
      <c r="P1635" t="s">
        <v>5475</v>
      </c>
      <c r="Q1635">
        <f t="shared" si="38"/>
        <v>9200</v>
      </c>
      <c r="R1635" t="s">
        <v>1381</v>
      </c>
      <c r="S1635" t="s">
        <v>1382</v>
      </c>
      <c r="T1635" t="s">
        <v>587</v>
      </c>
      <c r="U1635" s="75">
        <v>9200</v>
      </c>
      <c r="V1635">
        <v>0.62</v>
      </c>
      <c r="W1635">
        <v>5704</v>
      </c>
      <c r="AH1635" s="16"/>
      <c r="AI1635" t="s">
        <v>1375</v>
      </c>
    </row>
    <row r="1636" spans="1:35" x14ac:dyDescent="0.25">
      <c r="A1636" t="s">
        <v>5756</v>
      </c>
      <c r="B1636" s="1">
        <v>15</v>
      </c>
      <c r="C1636" t="s">
        <v>302</v>
      </c>
      <c r="D1636">
        <v>5814383</v>
      </c>
      <c r="E1636" t="s">
        <v>5474</v>
      </c>
      <c r="F1636" t="s">
        <v>1363</v>
      </c>
      <c r="G1636" t="s">
        <v>1391</v>
      </c>
      <c r="H1636" s="3" t="s">
        <v>2407</v>
      </c>
      <c r="I1636">
        <v>2017</v>
      </c>
      <c r="J1636" s="15" t="s">
        <v>5755</v>
      </c>
      <c r="K1636">
        <v>2017</v>
      </c>
      <c r="L1636" t="s">
        <v>1367</v>
      </c>
      <c r="M1636" t="s">
        <v>5474</v>
      </c>
      <c r="O1636" t="s">
        <v>1388</v>
      </c>
      <c r="P1636" t="s">
        <v>5475</v>
      </c>
      <c r="Q1636">
        <f t="shared" si="38"/>
        <v>9200</v>
      </c>
      <c r="R1636" t="s">
        <v>2198</v>
      </c>
      <c r="S1636" t="s">
        <v>2199</v>
      </c>
      <c r="T1636" t="s">
        <v>587</v>
      </c>
      <c r="U1636" s="75">
        <v>9200</v>
      </c>
      <c r="V1636">
        <v>0.6</v>
      </c>
      <c r="W1636">
        <v>5520</v>
      </c>
      <c r="AH1636" s="16"/>
      <c r="AI1636" t="s">
        <v>1375</v>
      </c>
    </row>
    <row r="1637" spans="1:35" x14ac:dyDescent="0.25">
      <c r="A1637" t="s">
        <v>5757</v>
      </c>
      <c r="B1637" s="1">
        <v>15</v>
      </c>
      <c r="C1637" t="s">
        <v>302</v>
      </c>
      <c r="D1637">
        <v>5814383</v>
      </c>
      <c r="E1637" t="s">
        <v>5474</v>
      </c>
      <c r="F1637" t="s">
        <v>1363</v>
      </c>
      <c r="G1637" t="s">
        <v>1391</v>
      </c>
      <c r="H1637" s="3" t="s">
        <v>2407</v>
      </c>
      <c r="I1637">
        <v>2017</v>
      </c>
      <c r="J1637" s="15" t="s">
        <v>5755</v>
      </c>
      <c r="K1637">
        <v>2017</v>
      </c>
      <c r="L1637" t="s">
        <v>1367</v>
      </c>
      <c r="M1637" t="s">
        <v>5474</v>
      </c>
      <c r="O1637" t="s">
        <v>1388</v>
      </c>
      <c r="P1637" t="s">
        <v>5475</v>
      </c>
      <c r="Q1637">
        <f t="shared" si="38"/>
        <v>9200</v>
      </c>
      <c r="R1637" t="s">
        <v>5449</v>
      </c>
      <c r="S1637" t="s">
        <v>5450</v>
      </c>
      <c r="T1637" t="s">
        <v>5753</v>
      </c>
      <c r="U1637" s="75">
        <v>9200</v>
      </c>
      <c r="V1637">
        <v>0.49</v>
      </c>
      <c r="W1637">
        <v>4508</v>
      </c>
      <c r="AH1637" s="16"/>
      <c r="AI1637" t="s">
        <v>1375</v>
      </c>
    </row>
    <row r="1638" spans="1:35" x14ac:dyDescent="0.25">
      <c r="A1638" t="s">
        <v>5758</v>
      </c>
      <c r="B1638" s="1">
        <v>15</v>
      </c>
      <c r="C1638" t="s">
        <v>302</v>
      </c>
      <c r="D1638">
        <v>5814383</v>
      </c>
      <c r="E1638" t="s">
        <v>5474</v>
      </c>
      <c r="F1638" t="s">
        <v>1363</v>
      </c>
      <c r="G1638" t="s">
        <v>1391</v>
      </c>
      <c r="H1638" s="3" t="s">
        <v>2407</v>
      </c>
      <c r="I1638">
        <v>2017</v>
      </c>
      <c r="J1638" s="15" t="s">
        <v>5755</v>
      </c>
      <c r="K1638">
        <v>2017</v>
      </c>
      <c r="L1638" t="s">
        <v>1367</v>
      </c>
      <c r="M1638" t="s">
        <v>5474</v>
      </c>
      <c r="O1638" t="s">
        <v>1388</v>
      </c>
      <c r="P1638" t="s">
        <v>5475</v>
      </c>
      <c r="Q1638">
        <f t="shared" si="38"/>
        <v>9200</v>
      </c>
      <c r="R1638" t="s">
        <v>5445</v>
      </c>
      <c r="S1638" t="s">
        <v>5446</v>
      </c>
      <c r="T1638" t="s">
        <v>5759</v>
      </c>
      <c r="U1638" s="75">
        <v>9200</v>
      </c>
      <c r="V1638">
        <v>0.43</v>
      </c>
      <c r="W1638">
        <v>3956</v>
      </c>
      <c r="AH1638" s="16"/>
      <c r="AI1638" t="s">
        <v>1375</v>
      </c>
    </row>
    <row r="1639" spans="1:35" x14ac:dyDescent="0.25">
      <c r="A1639" t="s">
        <v>5760</v>
      </c>
      <c r="B1639" s="1">
        <v>15</v>
      </c>
      <c r="C1639" t="s">
        <v>302</v>
      </c>
      <c r="D1639">
        <v>5815649</v>
      </c>
      <c r="E1639" t="s">
        <v>5761</v>
      </c>
      <c r="F1639" t="s">
        <v>1363</v>
      </c>
      <c r="G1639" t="s">
        <v>1391</v>
      </c>
      <c r="H1639" s="3" t="s">
        <v>2973</v>
      </c>
      <c r="I1639">
        <v>2017</v>
      </c>
      <c r="J1639" s="15" t="s">
        <v>2964</v>
      </c>
      <c r="K1639">
        <v>2017</v>
      </c>
      <c r="L1639" t="s">
        <v>1367</v>
      </c>
      <c r="M1639" t="s">
        <v>5761</v>
      </c>
      <c r="N1639" t="s">
        <v>5762</v>
      </c>
      <c r="O1639" t="s">
        <v>1388</v>
      </c>
      <c r="P1639" t="s">
        <v>133</v>
      </c>
      <c r="Q1639">
        <f t="shared" si="38"/>
        <v>5040</v>
      </c>
      <c r="R1639" t="s">
        <v>4086</v>
      </c>
      <c r="S1639" t="s">
        <v>4087</v>
      </c>
      <c r="T1639" t="s">
        <v>5748</v>
      </c>
      <c r="U1639" s="75">
        <v>5040</v>
      </c>
      <c r="V1639">
        <v>0.44</v>
      </c>
      <c r="W1639">
        <v>2217.6</v>
      </c>
      <c r="AH1639" s="16"/>
      <c r="AI1639" t="s">
        <v>1375</v>
      </c>
    </row>
    <row r="1640" spans="1:35" x14ac:dyDescent="0.25">
      <c r="A1640" t="s">
        <v>5763</v>
      </c>
      <c r="B1640" s="1">
        <v>15</v>
      </c>
      <c r="C1640" t="s">
        <v>302</v>
      </c>
      <c r="D1640">
        <v>5815649</v>
      </c>
      <c r="E1640" t="s">
        <v>5761</v>
      </c>
      <c r="F1640" t="s">
        <v>1363</v>
      </c>
      <c r="G1640" t="s">
        <v>1391</v>
      </c>
      <c r="H1640" s="3" t="s">
        <v>2973</v>
      </c>
      <c r="I1640">
        <v>2017</v>
      </c>
      <c r="J1640" s="15" t="s">
        <v>2964</v>
      </c>
      <c r="K1640">
        <v>2017</v>
      </c>
      <c r="L1640" t="s">
        <v>1367</v>
      </c>
      <c r="M1640" t="s">
        <v>5761</v>
      </c>
      <c r="N1640" t="s">
        <v>5762</v>
      </c>
      <c r="O1640" t="s">
        <v>1388</v>
      </c>
      <c r="P1640" t="s">
        <v>133</v>
      </c>
      <c r="Q1640">
        <f t="shared" si="38"/>
        <v>5040</v>
      </c>
      <c r="R1640" t="s">
        <v>5682</v>
      </c>
      <c r="S1640" t="s">
        <v>5683</v>
      </c>
      <c r="T1640" t="s">
        <v>5764</v>
      </c>
      <c r="U1640" s="75">
        <v>5040</v>
      </c>
      <c r="V1640">
        <v>0.45</v>
      </c>
      <c r="W1640">
        <v>2268</v>
      </c>
      <c r="AH1640" s="16"/>
      <c r="AI1640" t="s">
        <v>1375</v>
      </c>
    </row>
    <row r="1641" spans="1:35" x14ac:dyDescent="0.25">
      <c r="A1641" t="s">
        <v>5765</v>
      </c>
      <c r="B1641" s="1">
        <v>15</v>
      </c>
      <c r="C1641" t="s">
        <v>302</v>
      </c>
      <c r="D1641">
        <v>5826845</v>
      </c>
      <c r="E1641" t="s">
        <v>5456</v>
      </c>
      <c r="F1641" t="s">
        <v>1363</v>
      </c>
      <c r="G1641" t="s">
        <v>1391</v>
      </c>
      <c r="H1641" s="3" t="s">
        <v>5755</v>
      </c>
      <c r="I1641">
        <v>2017</v>
      </c>
      <c r="J1641" s="15" t="s">
        <v>5766</v>
      </c>
      <c r="K1641">
        <v>2017</v>
      </c>
      <c r="L1641" t="s">
        <v>1367</v>
      </c>
      <c r="M1641" t="s">
        <v>5456</v>
      </c>
      <c r="N1641" t="s">
        <v>5456</v>
      </c>
      <c r="O1641" t="s">
        <v>1388</v>
      </c>
      <c r="P1641" t="s">
        <v>133</v>
      </c>
      <c r="Q1641">
        <f t="shared" si="38"/>
        <v>12000</v>
      </c>
      <c r="R1641" t="s">
        <v>5449</v>
      </c>
      <c r="S1641" t="s">
        <v>5450</v>
      </c>
      <c r="T1641" t="s">
        <v>5753</v>
      </c>
      <c r="U1641" s="75">
        <v>12000</v>
      </c>
      <c r="V1641">
        <v>0.49</v>
      </c>
      <c r="W1641">
        <v>5880</v>
      </c>
      <c r="AH1641" s="16"/>
      <c r="AI1641" t="s">
        <v>1375</v>
      </c>
    </row>
    <row r="1642" spans="1:35" x14ac:dyDescent="0.25">
      <c r="A1642" t="s">
        <v>5767</v>
      </c>
      <c r="B1642" s="1">
        <v>15</v>
      </c>
      <c r="C1642" t="s">
        <v>302</v>
      </c>
      <c r="D1642">
        <v>5881110</v>
      </c>
      <c r="E1642" t="s">
        <v>5768</v>
      </c>
      <c r="F1642" t="s">
        <v>1363</v>
      </c>
      <c r="G1642" t="s">
        <v>1391</v>
      </c>
      <c r="H1642" s="3" t="s">
        <v>5769</v>
      </c>
      <c r="I1642">
        <v>2017</v>
      </c>
      <c r="J1642" s="15" t="s">
        <v>5770</v>
      </c>
      <c r="K1642">
        <v>2017</v>
      </c>
      <c r="L1642" t="s">
        <v>1367</v>
      </c>
      <c r="M1642" t="s">
        <v>5456</v>
      </c>
      <c r="N1642" t="s">
        <v>5456</v>
      </c>
      <c r="O1642" t="s">
        <v>1388</v>
      </c>
      <c r="P1642" t="s">
        <v>133</v>
      </c>
      <c r="Q1642">
        <f t="shared" si="38"/>
        <v>8710</v>
      </c>
      <c r="R1642" t="s">
        <v>5682</v>
      </c>
      <c r="S1642" t="s">
        <v>5683</v>
      </c>
      <c r="T1642" t="s">
        <v>5710</v>
      </c>
      <c r="U1642" s="75">
        <v>8710</v>
      </c>
      <c r="V1642">
        <v>0.45</v>
      </c>
      <c r="W1642">
        <v>3919.5</v>
      </c>
      <c r="AH1642" s="16"/>
      <c r="AI1642" t="s">
        <v>1375</v>
      </c>
    </row>
    <row r="1643" spans="1:35" x14ac:dyDescent="0.25">
      <c r="A1643" t="s">
        <v>5771</v>
      </c>
      <c r="B1643" s="1">
        <v>15</v>
      </c>
      <c r="C1643" t="s">
        <v>302</v>
      </c>
      <c r="D1643">
        <v>5881110</v>
      </c>
      <c r="E1643" t="s">
        <v>5768</v>
      </c>
      <c r="F1643" t="s">
        <v>1363</v>
      </c>
      <c r="G1643" t="s">
        <v>1391</v>
      </c>
      <c r="H1643" s="3" t="s">
        <v>5769</v>
      </c>
      <c r="I1643">
        <v>2017</v>
      </c>
      <c r="J1643" s="15" t="s">
        <v>5770</v>
      </c>
      <c r="K1643">
        <v>2017</v>
      </c>
      <c r="L1643" t="s">
        <v>1367</v>
      </c>
      <c r="M1643" t="s">
        <v>5456</v>
      </c>
      <c r="N1643" t="s">
        <v>5456</v>
      </c>
      <c r="O1643" t="s">
        <v>1388</v>
      </c>
      <c r="P1643" t="s">
        <v>133</v>
      </c>
      <c r="Q1643">
        <f t="shared" si="38"/>
        <v>8710</v>
      </c>
      <c r="R1643" t="s">
        <v>4086</v>
      </c>
      <c r="S1643" t="s">
        <v>4087</v>
      </c>
      <c r="T1643" t="s">
        <v>5748</v>
      </c>
      <c r="U1643" s="75">
        <v>8710</v>
      </c>
      <c r="V1643">
        <v>0.44</v>
      </c>
      <c r="W1643">
        <v>3832.4</v>
      </c>
      <c r="AH1643" s="16"/>
      <c r="AI1643" t="s">
        <v>1375</v>
      </c>
    </row>
    <row r="1644" spans="1:35" x14ac:dyDescent="0.25">
      <c r="A1644" t="s">
        <v>5772</v>
      </c>
      <c r="B1644" s="1">
        <v>15</v>
      </c>
      <c r="C1644" t="s">
        <v>302</v>
      </c>
      <c r="D1644">
        <v>5809835</v>
      </c>
      <c r="E1644" t="s">
        <v>5773</v>
      </c>
      <c r="F1644" t="s">
        <v>1363</v>
      </c>
      <c r="G1644" t="s">
        <v>1391</v>
      </c>
      <c r="H1644" s="3" t="s">
        <v>5774</v>
      </c>
      <c r="I1644">
        <v>2017</v>
      </c>
      <c r="J1644" s="15" t="s">
        <v>5755</v>
      </c>
      <c r="K1644">
        <v>2017</v>
      </c>
      <c r="L1644" t="s">
        <v>1367</v>
      </c>
      <c r="M1644" t="s">
        <v>5775</v>
      </c>
      <c r="O1644" t="s">
        <v>1388</v>
      </c>
      <c r="P1644" t="s">
        <v>5475</v>
      </c>
      <c r="Q1644">
        <f t="shared" si="38"/>
        <v>39900</v>
      </c>
      <c r="R1644" t="s">
        <v>5449</v>
      </c>
      <c r="S1644" t="s">
        <v>5450</v>
      </c>
      <c r="T1644" t="s">
        <v>5753</v>
      </c>
      <c r="U1644" s="75">
        <v>39900</v>
      </c>
      <c r="V1644">
        <v>0.49</v>
      </c>
      <c r="W1644">
        <v>19551</v>
      </c>
      <c r="AH1644" s="16"/>
      <c r="AI1644" t="s">
        <v>1375</v>
      </c>
    </row>
    <row r="1645" spans="1:35" x14ac:dyDescent="0.25">
      <c r="A1645" t="s">
        <v>5776</v>
      </c>
      <c r="B1645" s="1">
        <v>15</v>
      </c>
      <c r="C1645" t="s">
        <v>302</v>
      </c>
      <c r="D1645">
        <v>5809835</v>
      </c>
      <c r="E1645" t="s">
        <v>5773</v>
      </c>
      <c r="F1645" t="s">
        <v>1363</v>
      </c>
      <c r="G1645" t="s">
        <v>1391</v>
      </c>
      <c r="H1645" s="3" t="s">
        <v>5774</v>
      </c>
      <c r="I1645">
        <v>2017</v>
      </c>
      <c r="J1645" s="15" t="s">
        <v>5755</v>
      </c>
      <c r="K1645">
        <v>2017</v>
      </c>
      <c r="L1645" t="s">
        <v>1367</v>
      </c>
      <c r="M1645" t="s">
        <v>5775</v>
      </c>
      <c r="O1645" t="s">
        <v>1388</v>
      </c>
      <c r="P1645" t="s">
        <v>5475</v>
      </c>
      <c r="Q1645">
        <f t="shared" si="38"/>
        <v>39900</v>
      </c>
      <c r="R1645" t="s">
        <v>1381</v>
      </c>
      <c r="S1645" t="s">
        <v>1382</v>
      </c>
      <c r="T1645" t="s">
        <v>587</v>
      </c>
      <c r="U1645" s="75">
        <v>39900</v>
      </c>
      <c r="V1645">
        <v>0.62</v>
      </c>
      <c r="W1645">
        <v>24738</v>
      </c>
      <c r="AH1645" s="16"/>
      <c r="AI1645" t="s">
        <v>1375</v>
      </c>
    </row>
    <row r="1646" spans="1:35" x14ac:dyDescent="0.25">
      <c r="A1646" t="s">
        <v>5777</v>
      </c>
      <c r="B1646" s="1">
        <v>15</v>
      </c>
      <c r="C1646" t="s">
        <v>302</v>
      </c>
      <c r="D1646">
        <v>5809835</v>
      </c>
      <c r="E1646" t="s">
        <v>5773</v>
      </c>
      <c r="F1646" t="s">
        <v>1363</v>
      </c>
      <c r="G1646" t="s">
        <v>1391</v>
      </c>
      <c r="H1646" s="3" t="s">
        <v>5774</v>
      </c>
      <c r="I1646">
        <v>2017</v>
      </c>
      <c r="J1646" s="15" t="s">
        <v>5755</v>
      </c>
      <c r="K1646">
        <v>2017</v>
      </c>
      <c r="L1646" t="s">
        <v>1367</v>
      </c>
      <c r="M1646" t="s">
        <v>5775</v>
      </c>
      <c r="O1646" t="s">
        <v>1388</v>
      </c>
      <c r="P1646" t="s">
        <v>5475</v>
      </c>
      <c r="Q1646">
        <f t="shared" si="38"/>
        <v>39900</v>
      </c>
      <c r="R1646" t="s">
        <v>2476</v>
      </c>
      <c r="S1646" t="s">
        <v>2477</v>
      </c>
      <c r="T1646" t="s">
        <v>587</v>
      </c>
      <c r="U1646" s="75">
        <v>39900</v>
      </c>
      <c r="V1646">
        <v>0.57999999999999996</v>
      </c>
      <c r="W1646">
        <v>23142</v>
      </c>
      <c r="AH1646" s="16"/>
      <c r="AI1646" t="s">
        <v>1375</v>
      </c>
    </row>
    <row r="1647" spans="1:35" x14ac:dyDescent="0.25">
      <c r="A1647" t="s">
        <v>5778</v>
      </c>
      <c r="B1647" s="1">
        <v>15</v>
      </c>
      <c r="C1647" t="s">
        <v>302</v>
      </c>
      <c r="D1647">
        <v>5809835</v>
      </c>
      <c r="E1647" t="s">
        <v>5773</v>
      </c>
      <c r="F1647" t="s">
        <v>1363</v>
      </c>
      <c r="G1647" t="s">
        <v>1391</v>
      </c>
      <c r="H1647" s="3" t="s">
        <v>5774</v>
      </c>
      <c r="I1647">
        <v>2017</v>
      </c>
      <c r="J1647" s="15" t="s">
        <v>5755</v>
      </c>
      <c r="K1647">
        <v>2017</v>
      </c>
      <c r="L1647" t="s">
        <v>1367</v>
      </c>
      <c r="M1647" t="s">
        <v>5775</v>
      </c>
      <c r="O1647" t="s">
        <v>1388</v>
      </c>
      <c r="P1647" t="s">
        <v>5475</v>
      </c>
      <c r="Q1647">
        <f t="shared" si="38"/>
        <v>39900</v>
      </c>
      <c r="R1647" t="s">
        <v>5682</v>
      </c>
      <c r="S1647" t="s">
        <v>5683</v>
      </c>
      <c r="T1647" t="s">
        <v>5710</v>
      </c>
      <c r="U1647" s="75">
        <v>39900</v>
      </c>
      <c r="V1647">
        <v>0.45</v>
      </c>
      <c r="W1647">
        <v>17955</v>
      </c>
      <c r="AH1647" s="16"/>
      <c r="AI1647" t="s">
        <v>1375</v>
      </c>
    </row>
    <row r="1648" spans="1:35" x14ac:dyDescent="0.25">
      <c r="A1648" t="s">
        <v>5779</v>
      </c>
      <c r="B1648" s="1">
        <v>15</v>
      </c>
      <c r="C1648" t="s">
        <v>302</v>
      </c>
      <c r="D1648">
        <v>5675227</v>
      </c>
      <c r="E1648" t="s">
        <v>5780</v>
      </c>
      <c r="F1648" t="s">
        <v>1363</v>
      </c>
      <c r="G1648" t="s">
        <v>1364</v>
      </c>
      <c r="H1648" s="3" t="s">
        <v>3686</v>
      </c>
      <c r="I1648">
        <v>2016</v>
      </c>
      <c r="J1648" s="15" t="s">
        <v>3687</v>
      </c>
      <c r="K1648">
        <v>2016</v>
      </c>
      <c r="L1648" t="s">
        <v>1367</v>
      </c>
      <c r="M1648" t="s">
        <v>5781</v>
      </c>
      <c r="O1648" t="s">
        <v>1388</v>
      </c>
      <c r="P1648" t="s">
        <v>5501</v>
      </c>
      <c r="Q1648">
        <f t="shared" si="38"/>
        <v>3913</v>
      </c>
      <c r="R1648" t="s">
        <v>2476</v>
      </c>
      <c r="S1648" t="s">
        <v>2477</v>
      </c>
      <c r="T1648" t="s">
        <v>587</v>
      </c>
      <c r="U1648" s="75">
        <v>3913</v>
      </c>
      <c r="V1648">
        <v>0.69</v>
      </c>
      <c r="W1648">
        <v>2699.97</v>
      </c>
      <c r="AH1648" s="16"/>
      <c r="AI1648" t="s">
        <v>1375</v>
      </c>
    </row>
    <row r="1649" spans="1:35" x14ac:dyDescent="0.25">
      <c r="A1649" t="s">
        <v>5782</v>
      </c>
      <c r="B1649" s="1">
        <v>15</v>
      </c>
      <c r="C1649" t="s">
        <v>302</v>
      </c>
      <c r="D1649">
        <v>5675227</v>
      </c>
      <c r="E1649" t="s">
        <v>5780</v>
      </c>
      <c r="F1649" t="s">
        <v>1363</v>
      </c>
      <c r="G1649" t="s">
        <v>1364</v>
      </c>
      <c r="H1649" s="3" t="s">
        <v>3686</v>
      </c>
      <c r="I1649">
        <v>2016</v>
      </c>
      <c r="J1649" s="15" t="s">
        <v>3687</v>
      </c>
      <c r="K1649">
        <v>2016</v>
      </c>
      <c r="L1649" t="s">
        <v>1367</v>
      </c>
      <c r="M1649" t="s">
        <v>5781</v>
      </c>
      <c r="O1649" t="s">
        <v>1388</v>
      </c>
      <c r="P1649" t="s">
        <v>5501</v>
      </c>
      <c r="Q1649">
        <f t="shared" si="38"/>
        <v>3913</v>
      </c>
      <c r="R1649" t="s">
        <v>5445</v>
      </c>
      <c r="S1649" t="s">
        <v>5446</v>
      </c>
      <c r="T1649" t="s">
        <v>5447</v>
      </c>
      <c r="U1649" s="75">
        <v>3913</v>
      </c>
      <c r="V1649">
        <v>0.43</v>
      </c>
      <c r="W1649">
        <v>1682.59</v>
      </c>
      <c r="AH1649" s="16"/>
      <c r="AI1649" t="s">
        <v>1375</v>
      </c>
    </row>
    <row r="1650" spans="1:35" x14ac:dyDescent="0.25">
      <c r="A1650" t="s">
        <v>5783</v>
      </c>
      <c r="B1650" s="1">
        <v>15</v>
      </c>
      <c r="C1650" t="s">
        <v>302</v>
      </c>
      <c r="D1650">
        <v>5675227</v>
      </c>
      <c r="E1650" t="s">
        <v>5780</v>
      </c>
      <c r="F1650" t="s">
        <v>1363</v>
      </c>
      <c r="G1650" t="s">
        <v>1364</v>
      </c>
      <c r="H1650" s="3" t="s">
        <v>3686</v>
      </c>
      <c r="I1650">
        <v>2016</v>
      </c>
      <c r="J1650" s="15" t="s">
        <v>3687</v>
      </c>
      <c r="K1650">
        <v>2016</v>
      </c>
      <c r="L1650" t="s">
        <v>1367</v>
      </c>
      <c r="M1650" t="s">
        <v>5781</v>
      </c>
      <c r="O1650" t="s">
        <v>1388</v>
      </c>
      <c r="P1650" t="s">
        <v>5501</v>
      </c>
      <c r="Q1650">
        <f t="shared" si="38"/>
        <v>3913</v>
      </c>
      <c r="R1650" t="s">
        <v>1381</v>
      </c>
      <c r="S1650" t="s">
        <v>1382</v>
      </c>
      <c r="T1650" t="s">
        <v>5784</v>
      </c>
      <c r="U1650" s="75">
        <v>3913</v>
      </c>
      <c r="V1650">
        <v>0.63</v>
      </c>
      <c r="W1650">
        <v>2465.19</v>
      </c>
      <c r="AH1650" s="16"/>
      <c r="AI1650" t="s">
        <v>1375</v>
      </c>
    </row>
    <row r="1651" spans="1:35" x14ac:dyDescent="0.25">
      <c r="A1651" t="s">
        <v>5785</v>
      </c>
      <c r="B1651" s="1">
        <v>15</v>
      </c>
      <c r="C1651" t="s">
        <v>302</v>
      </c>
      <c r="D1651">
        <v>5938082</v>
      </c>
      <c r="E1651" t="s">
        <v>5786</v>
      </c>
      <c r="F1651" t="s">
        <v>1363</v>
      </c>
      <c r="G1651" t="s">
        <v>1391</v>
      </c>
      <c r="H1651" s="3" t="s">
        <v>2428</v>
      </c>
      <c r="I1651">
        <v>2017</v>
      </c>
      <c r="J1651" s="15" t="s">
        <v>3854</v>
      </c>
      <c r="K1651">
        <v>2017</v>
      </c>
      <c r="L1651" t="s">
        <v>1367</v>
      </c>
      <c r="M1651" t="s">
        <v>5786</v>
      </c>
      <c r="N1651" t="s">
        <v>4666</v>
      </c>
      <c r="O1651" t="s">
        <v>1388</v>
      </c>
      <c r="P1651" t="s">
        <v>5475</v>
      </c>
      <c r="Q1651">
        <f t="shared" si="38"/>
        <v>9700</v>
      </c>
      <c r="R1651" t="s">
        <v>2476</v>
      </c>
      <c r="S1651" t="s">
        <v>2477</v>
      </c>
      <c r="T1651" t="s">
        <v>587</v>
      </c>
      <c r="U1651" s="75">
        <v>9700</v>
      </c>
      <c r="V1651">
        <v>0.51</v>
      </c>
      <c r="W1651">
        <v>4947</v>
      </c>
      <c r="AH1651" s="16"/>
      <c r="AI1651" t="s">
        <v>1375</v>
      </c>
    </row>
    <row r="1652" spans="1:35" x14ac:dyDescent="0.25">
      <c r="A1652" t="s">
        <v>5787</v>
      </c>
      <c r="B1652" s="1">
        <v>15</v>
      </c>
      <c r="C1652" t="s">
        <v>302</v>
      </c>
      <c r="D1652">
        <v>5938082</v>
      </c>
      <c r="E1652" t="s">
        <v>5786</v>
      </c>
      <c r="F1652" t="s">
        <v>1363</v>
      </c>
      <c r="G1652" t="s">
        <v>1391</v>
      </c>
      <c r="H1652" s="3" t="s">
        <v>2428</v>
      </c>
      <c r="I1652">
        <v>2017</v>
      </c>
      <c r="J1652" s="15" t="s">
        <v>3854</v>
      </c>
      <c r="K1652">
        <v>2017</v>
      </c>
      <c r="L1652" t="s">
        <v>1367</v>
      </c>
      <c r="M1652" t="s">
        <v>5786</v>
      </c>
      <c r="N1652" t="s">
        <v>4666</v>
      </c>
      <c r="O1652" t="s">
        <v>1388</v>
      </c>
      <c r="P1652" t="s">
        <v>5475</v>
      </c>
      <c r="Q1652">
        <f t="shared" si="38"/>
        <v>9700</v>
      </c>
      <c r="R1652" t="s">
        <v>5682</v>
      </c>
      <c r="S1652" t="s">
        <v>5683</v>
      </c>
      <c r="T1652" t="s">
        <v>5710</v>
      </c>
      <c r="U1652" s="75">
        <v>9700</v>
      </c>
      <c r="V1652">
        <v>0.45</v>
      </c>
      <c r="W1652">
        <v>4365</v>
      </c>
      <c r="AH1652" s="16"/>
      <c r="AI1652" t="s">
        <v>1375</v>
      </c>
    </row>
    <row r="1653" spans="1:35" x14ac:dyDescent="0.25">
      <c r="A1653" t="s">
        <v>5788</v>
      </c>
      <c r="B1653" s="1">
        <v>15</v>
      </c>
      <c r="C1653" t="s">
        <v>302</v>
      </c>
      <c r="D1653">
        <v>5938082</v>
      </c>
      <c r="E1653" t="s">
        <v>5786</v>
      </c>
      <c r="F1653" t="s">
        <v>1363</v>
      </c>
      <c r="G1653" t="s">
        <v>1391</v>
      </c>
      <c r="H1653" s="3" t="s">
        <v>2428</v>
      </c>
      <c r="I1653">
        <v>2017</v>
      </c>
      <c r="J1653" s="15" t="s">
        <v>3854</v>
      </c>
      <c r="K1653">
        <v>2017</v>
      </c>
      <c r="L1653" t="s">
        <v>1367</v>
      </c>
      <c r="M1653" t="s">
        <v>5786</v>
      </c>
      <c r="N1653" t="s">
        <v>4666</v>
      </c>
      <c r="O1653" t="s">
        <v>1388</v>
      </c>
      <c r="P1653" t="s">
        <v>5475</v>
      </c>
      <c r="Q1653">
        <f t="shared" si="38"/>
        <v>9700</v>
      </c>
      <c r="R1653" t="s">
        <v>4086</v>
      </c>
      <c r="S1653" t="s">
        <v>4087</v>
      </c>
      <c r="T1653" t="s">
        <v>5748</v>
      </c>
      <c r="U1653" s="75">
        <v>9700</v>
      </c>
      <c r="V1653">
        <v>0.44</v>
      </c>
      <c r="W1653">
        <v>4268</v>
      </c>
      <c r="AH1653" s="16"/>
      <c r="AI1653" t="s">
        <v>1375</v>
      </c>
    </row>
    <row r="1654" spans="1:35" x14ac:dyDescent="0.25">
      <c r="A1654" t="s">
        <v>5789</v>
      </c>
      <c r="B1654" s="1">
        <v>15</v>
      </c>
      <c r="C1654" t="s">
        <v>302</v>
      </c>
      <c r="D1654">
        <v>5988322</v>
      </c>
      <c r="E1654" t="s">
        <v>5790</v>
      </c>
      <c r="F1654" t="s">
        <v>1363</v>
      </c>
      <c r="G1654" t="s">
        <v>1391</v>
      </c>
      <c r="H1654" s="3" t="s">
        <v>5791</v>
      </c>
      <c r="I1654">
        <v>2017</v>
      </c>
      <c r="J1654" s="15" t="s">
        <v>5792</v>
      </c>
      <c r="K1654">
        <v>2017</v>
      </c>
      <c r="L1654" t="s">
        <v>1367</v>
      </c>
      <c r="M1654" t="s">
        <v>5793</v>
      </c>
      <c r="O1654" t="s">
        <v>1388</v>
      </c>
      <c r="P1654" t="s">
        <v>5475</v>
      </c>
      <c r="Q1654">
        <f t="shared" si="38"/>
        <v>12070</v>
      </c>
      <c r="R1654" t="s">
        <v>4086</v>
      </c>
      <c r="S1654" t="s">
        <v>4087</v>
      </c>
      <c r="T1654" t="s">
        <v>5748</v>
      </c>
      <c r="U1654" s="75">
        <v>12070</v>
      </c>
      <c r="V1654">
        <v>0.44</v>
      </c>
      <c r="W1654">
        <v>5310.8</v>
      </c>
      <c r="AH1654" s="16"/>
      <c r="AI1654" t="s">
        <v>1375</v>
      </c>
    </row>
    <row r="1655" spans="1:35" x14ac:dyDescent="0.25">
      <c r="A1655" t="s">
        <v>5794</v>
      </c>
      <c r="B1655" s="1">
        <v>15</v>
      </c>
      <c r="C1655" t="s">
        <v>302</v>
      </c>
      <c r="D1655">
        <v>5988322</v>
      </c>
      <c r="E1655" t="s">
        <v>5790</v>
      </c>
      <c r="F1655" t="s">
        <v>1363</v>
      </c>
      <c r="G1655" t="s">
        <v>1391</v>
      </c>
      <c r="H1655" s="3" t="s">
        <v>5791</v>
      </c>
      <c r="I1655">
        <v>2017</v>
      </c>
      <c r="J1655" s="15" t="s">
        <v>5792</v>
      </c>
      <c r="K1655">
        <v>2017</v>
      </c>
      <c r="L1655" t="s">
        <v>1367</v>
      </c>
      <c r="M1655" t="s">
        <v>5793</v>
      </c>
      <c r="O1655" t="s">
        <v>1388</v>
      </c>
      <c r="P1655" t="s">
        <v>5475</v>
      </c>
      <c r="Q1655">
        <f t="shared" si="38"/>
        <v>12070</v>
      </c>
      <c r="R1655" t="s">
        <v>5449</v>
      </c>
      <c r="S1655" t="s">
        <v>5450</v>
      </c>
      <c r="T1655" t="s">
        <v>5753</v>
      </c>
      <c r="U1655" s="75">
        <v>12070</v>
      </c>
      <c r="V1655">
        <v>0.49</v>
      </c>
      <c r="W1655">
        <v>5914.3</v>
      </c>
      <c r="AH1655" s="16"/>
      <c r="AI1655" t="s">
        <v>1375</v>
      </c>
    </row>
    <row r="1656" spans="1:35" x14ac:dyDescent="0.25">
      <c r="A1656" t="s">
        <v>5795</v>
      </c>
      <c r="B1656" s="1">
        <v>15</v>
      </c>
      <c r="C1656" t="s">
        <v>302</v>
      </c>
      <c r="D1656">
        <v>5988322</v>
      </c>
      <c r="E1656" t="s">
        <v>5790</v>
      </c>
      <c r="F1656" t="s">
        <v>1363</v>
      </c>
      <c r="G1656" t="s">
        <v>1391</v>
      </c>
      <c r="H1656" s="3" t="s">
        <v>5791</v>
      </c>
      <c r="I1656">
        <v>2017</v>
      </c>
      <c r="J1656" s="15" t="s">
        <v>5792</v>
      </c>
      <c r="K1656">
        <v>2017</v>
      </c>
      <c r="L1656" t="s">
        <v>1367</v>
      </c>
      <c r="M1656" t="s">
        <v>5793</v>
      </c>
      <c r="O1656" t="s">
        <v>1388</v>
      </c>
      <c r="P1656" t="s">
        <v>5475</v>
      </c>
      <c r="Q1656">
        <f t="shared" si="38"/>
        <v>12070</v>
      </c>
      <c r="R1656" t="s">
        <v>1381</v>
      </c>
      <c r="S1656" t="s">
        <v>1382</v>
      </c>
      <c r="T1656" t="s">
        <v>587</v>
      </c>
      <c r="U1656" s="75">
        <v>12070</v>
      </c>
      <c r="V1656">
        <v>0.4</v>
      </c>
      <c r="W1656">
        <v>4828</v>
      </c>
      <c r="AH1656" s="16"/>
      <c r="AI1656" t="s">
        <v>1375</v>
      </c>
    </row>
    <row r="1657" spans="1:35" x14ac:dyDescent="0.25">
      <c r="A1657" t="s">
        <v>5796</v>
      </c>
      <c r="B1657" s="1">
        <v>15</v>
      </c>
      <c r="C1657" t="s">
        <v>302</v>
      </c>
      <c r="D1657">
        <v>5988322</v>
      </c>
      <c r="E1657" t="s">
        <v>5790</v>
      </c>
      <c r="F1657" t="s">
        <v>1363</v>
      </c>
      <c r="G1657" t="s">
        <v>1391</v>
      </c>
      <c r="H1657" s="3" t="s">
        <v>5791</v>
      </c>
      <c r="I1657">
        <v>2017</v>
      </c>
      <c r="J1657" s="15" t="s">
        <v>5792</v>
      </c>
      <c r="K1657">
        <v>2017</v>
      </c>
      <c r="L1657" t="s">
        <v>1367</v>
      </c>
      <c r="M1657" t="s">
        <v>5793</v>
      </c>
      <c r="O1657" t="s">
        <v>1388</v>
      </c>
      <c r="P1657" t="s">
        <v>5475</v>
      </c>
      <c r="Q1657">
        <f t="shared" si="38"/>
        <v>12070</v>
      </c>
      <c r="R1657" t="s">
        <v>2476</v>
      </c>
      <c r="S1657" t="s">
        <v>2477</v>
      </c>
      <c r="T1657" t="s">
        <v>587</v>
      </c>
      <c r="U1657" s="75">
        <v>12070</v>
      </c>
      <c r="V1657">
        <v>0.61</v>
      </c>
      <c r="W1657">
        <v>7362.7</v>
      </c>
      <c r="AH1657" s="16"/>
      <c r="AI1657" t="s">
        <v>1375</v>
      </c>
    </row>
    <row r="1658" spans="1:35" x14ac:dyDescent="0.25">
      <c r="A1658" t="s">
        <v>5797</v>
      </c>
      <c r="B1658" s="1">
        <v>15</v>
      </c>
      <c r="C1658" t="s">
        <v>302</v>
      </c>
      <c r="D1658">
        <v>5988322</v>
      </c>
      <c r="E1658" t="s">
        <v>5790</v>
      </c>
      <c r="F1658" t="s">
        <v>1363</v>
      </c>
      <c r="G1658" t="s">
        <v>1391</v>
      </c>
      <c r="H1658" s="3" t="s">
        <v>5791</v>
      </c>
      <c r="I1658">
        <v>2017</v>
      </c>
      <c r="J1658" s="15" t="s">
        <v>5792</v>
      </c>
      <c r="K1658">
        <v>2017</v>
      </c>
      <c r="L1658" t="s">
        <v>1367</v>
      </c>
      <c r="M1658" t="s">
        <v>5793</v>
      </c>
      <c r="O1658" t="s">
        <v>1388</v>
      </c>
      <c r="P1658" t="s">
        <v>5475</v>
      </c>
      <c r="Q1658">
        <f t="shared" si="38"/>
        <v>12070</v>
      </c>
      <c r="R1658" t="s">
        <v>2198</v>
      </c>
      <c r="S1658" t="s">
        <v>2199</v>
      </c>
      <c r="T1658" t="s">
        <v>5798</v>
      </c>
      <c r="U1658" s="75">
        <v>12070</v>
      </c>
      <c r="V1658">
        <v>0.63</v>
      </c>
      <c r="W1658">
        <v>7604.1</v>
      </c>
      <c r="AH1658" s="16"/>
      <c r="AI1658" t="s">
        <v>1375</v>
      </c>
    </row>
    <row r="1659" spans="1:35" x14ac:dyDescent="0.25">
      <c r="A1659" t="s">
        <v>5799</v>
      </c>
      <c r="B1659" s="1">
        <v>15</v>
      </c>
      <c r="C1659" t="s">
        <v>302</v>
      </c>
      <c r="D1659">
        <v>5988322</v>
      </c>
      <c r="E1659" t="s">
        <v>5790</v>
      </c>
      <c r="F1659" t="s">
        <v>1363</v>
      </c>
      <c r="G1659" t="s">
        <v>1391</v>
      </c>
      <c r="H1659" s="3" t="s">
        <v>5791</v>
      </c>
      <c r="I1659">
        <v>2017</v>
      </c>
      <c r="J1659" s="15" t="s">
        <v>5792</v>
      </c>
      <c r="K1659">
        <v>2017</v>
      </c>
      <c r="L1659" t="s">
        <v>1367</v>
      </c>
      <c r="M1659" t="s">
        <v>5793</v>
      </c>
      <c r="O1659" t="s">
        <v>1388</v>
      </c>
      <c r="P1659" t="s">
        <v>5475</v>
      </c>
      <c r="Q1659">
        <f t="shared" si="38"/>
        <v>12070</v>
      </c>
      <c r="R1659" t="s">
        <v>5682</v>
      </c>
      <c r="S1659" t="s">
        <v>5683</v>
      </c>
      <c r="T1659" t="s">
        <v>5710</v>
      </c>
      <c r="U1659" s="75">
        <v>12070</v>
      </c>
      <c r="V1659">
        <v>0.45</v>
      </c>
      <c r="W1659">
        <v>5431.5</v>
      </c>
      <c r="AH1659" s="16"/>
      <c r="AI1659" t="s">
        <v>1375</v>
      </c>
    </row>
    <row r="1660" spans="1:35" x14ac:dyDescent="0.25">
      <c r="A1660" t="s">
        <v>5800</v>
      </c>
      <c r="B1660" s="1">
        <v>15</v>
      </c>
      <c r="C1660" t="s">
        <v>302</v>
      </c>
      <c r="D1660">
        <v>5798434</v>
      </c>
      <c r="E1660" t="s">
        <v>5801</v>
      </c>
      <c r="F1660" t="s">
        <v>1363</v>
      </c>
      <c r="G1660" t="s">
        <v>1391</v>
      </c>
      <c r="H1660" s="3" t="s">
        <v>5774</v>
      </c>
      <c r="I1660">
        <v>2017</v>
      </c>
      <c r="J1660" s="15" t="s">
        <v>2973</v>
      </c>
      <c r="K1660">
        <v>2017</v>
      </c>
      <c r="L1660" t="s">
        <v>1367</v>
      </c>
      <c r="M1660" t="s">
        <v>5627</v>
      </c>
      <c r="O1660" t="s">
        <v>1388</v>
      </c>
      <c r="P1660" t="s">
        <v>133</v>
      </c>
      <c r="Q1660">
        <f t="shared" si="38"/>
        <v>4600</v>
      </c>
      <c r="R1660" t="s">
        <v>5682</v>
      </c>
      <c r="S1660" t="s">
        <v>5683</v>
      </c>
      <c r="T1660" t="s">
        <v>5802</v>
      </c>
      <c r="U1660" s="75">
        <v>4600</v>
      </c>
      <c r="V1660">
        <v>0.45</v>
      </c>
      <c r="W1660">
        <v>2070</v>
      </c>
      <c r="AH1660" s="16"/>
      <c r="AI1660" t="s">
        <v>1375</v>
      </c>
    </row>
    <row r="1661" spans="1:35" x14ac:dyDescent="0.25">
      <c r="A1661" t="s">
        <v>5803</v>
      </c>
      <c r="B1661" s="1">
        <v>15</v>
      </c>
      <c r="C1661" t="s">
        <v>302</v>
      </c>
      <c r="D1661">
        <v>5798434</v>
      </c>
      <c r="E1661" t="s">
        <v>5801</v>
      </c>
      <c r="F1661" t="s">
        <v>1363</v>
      </c>
      <c r="G1661" t="s">
        <v>1391</v>
      </c>
      <c r="H1661" s="3" t="s">
        <v>5774</v>
      </c>
      <c r="I1661">
        <v>2017</v>
      </c>
      <c r="J1661" s="15" t="s">
        <v>2973</v>
      </c>
      <c r="K1661">
        <v>2017</v>
      </c>
      <c r="L1661" t="s">
        <v>1367</v>
      </c>
      <c r="M1661" t="s">
        <v>5627</v>
      </c>
      <c r="O1661" t="s">
        <v>1388</v>
      </c>
      <c r="P1661" t="s">
        <v>133</v>
      </c>
      <c r="Q1661">
        <f t="shared" si="38"/>
        <v>4600</v>
      </c>
      <c r="R1661" t="s">
        <v>5449</v>
      </c>
      <c r="S1661" t="s">
        <v>5450</v>
      </c>
      <c r="T1661" t="s">
        <v>5804</v>
      </c>
      <c r="U1661" s="75">
        <v>4600</v>
      </c>
      <c r="V1661">
        <v>0.49</v>
      </c>
      <c r="W1661">
        <v>2254</v>
      </c>
      <c r="AH1661" s="16"/>
      <c r="AI1661" t="s">
        <v>1375</v>
      </c>
    </row>
    <row r="1662" spans="1:35" x14ac:dyDescent="0.25">
      <c r="A1662" t="s">
        <v>5805</v>
      </c>
      <c r="B1662" s="1">
        <v>15</v>
      </c>
      <c r="C1662" t="s">
        <v>302</v>
      </c>
      <c r="D1662">
        <v>5943663</v>
      </c>
      <c r="E1662" t="s">
        <v>5806</v>
      </c>
      <c r="F1662" t="s">
        <v>1363</v>
      </c>
      <c r="G1662" t="s">
        <v>1364</v>
      </c>
      <c r="H1662" s="3" t="s">
        <v>3352</v>
      </c>
      <c r="I1662">
        <v>2017</v>
      </c>
      <c r="J1662" s="15" t="s">
        <v>2411</v>
      </c>
      <c r="K1662">
        <v>2017</v>
      </c>
      <c r="L1662" t="s">
        <v>1367</v>
      </c>
      <c r="M1662" t="s">
        <v>5807</v>
      </c>
      <c r="N1662" t="s">
        <v>5807</v>
      </c>
      <c r="O1662" t="s">
        <v>1388</v>
      </c>
      <c r="P1662" t="s">
        <v>5501</v>
      </c>
      <c r="Q1662">
        <f t="shared" si="38"/>
        <v>19230</v>
      </c>
      <c r="R1662" t="s">
        <v>1381</v>
      </c>
      <c r="S1662" t="s">
        <v>1382</v>
      </c>
      <c r="T1662" t="s">
        <v>587</v>
      </c>
      <c r="U1662" s="75">
        <v>19230</v>
      </c>
      <c r="V1662">
        <v>0.6</v>
      </c>
      <c r="W1662">
        <v>11538</v>
      </c>
      <c r="AH1662" s="16"/>
      <c r="AI1662" t="s">
        <v>1375</v>
      </c>
    </row>
    <row r="1663" spans="1:35" x14ac:dyDescent="0.25">
      <c r="A1663" t="s">
        <v>5808</v>
      </c>
      <c r="B1663" s="1">
        <v>15</v>
      </c>
      <c r="C1663" t="s">
        <v>302</v>
      </c>
      <c r="D1663">
        <v>5943663</v>
      </c>
      <c r="E1663" t="s">
        <v>5806</v>
      </c>
      <c r="F1663" t="s">
        <v>1363</v>
      </c>
      <c r="G1663" t="s">
        <v>1364</v>
      </c>
      <c r="H1663" s="3" t="s">
        <v>3352</v>
      </c>
      <c r="I1663">
        <v>2017</v>
      </c>
      <c r="J1663" s="15" t="s">
        <v>2411</v>
      </c>
      <c r="K1663">
        <v>2017</v>
      </c>
      <c r="L1663" t="s">
        <v>1367</v>
      </c>
      <c r="M1663" t="s">
        <v>5807</v>
      </c>
      <c r="N1663" t="s">
        <v>5807</v>
      </c>
      <c r="O1663" t="s">
        <v>1388</v>
      </c>
      <c r="P1663" t="s">
        <v>5501</v>
      </c>
      <c r="Q1663">
        <f t="shared" si="38"/>
        <v>19230</v>
      </c>
      <c r="R1663" t="s">
        <v>4086</v>
      </c>
      <c r="S1663" t="s">
        <v>4087</v>
      </c>
      <c r="T1663" t="s">
        <v>5748</v>
      </c>
      <c r="U1663" s="75">
        <v>19230</v>
      </c>
      <c r="V1663">
        <v>0.44</v>
      </c>
      <c r="W1663">
        <v>8461.2000000000007</v>
      </c>
      <c r="AH1663" s="16"/>
      <c r="AI1663" t="s">
        <v>1375</v>
      </c>
    </row>
    <row r="1664" spans="1:35" x14ac:dyDescent="0.25">
      <c r="A1664" t="s">
        <v>5809</v>
      </c>
      <c r="B1664" s="1">
        <v>15</v>
      </c>
      <c r="C1664" t="s">
        <v>302</v>
      </c>
      <c r="D1664">
        <v>5943663</v>
      </c>
      <c r="E1664" t="s">
        <v>5806</v>
      </c>
      <c r="F1664" t="s">
        <v>1363</v>
      </c>
      <c r="G1664" t="s">
        <v>1364</v>
      </c>
      <c r="H1664" s="3" t="s">
        <v>3352</v>
      </c>
      <c r="I1664">
        <v>2017</v>
      </c>
      <c r="J1664" s="15" t="s">
        <v>2411</v>
      </c>
      <c r="K1664">
        <v>2017</v>
      </c>
      <c r="L1664" t="s">
        <v>1367</v>
      </c>
      <c r="M1664" t="s">
        <v>5807</v>
      </c>
      <c r="N1664" t="s">
        <v>5807</v>
      </c>
      <c r="O1664" t="s">
        <v>1388</v>
      </c>
      <c r="P1664" t="s">
        <v>5501</v>
      </c>
      <c r="Q1664">
        <f t="shared" si="38"/>
        <v>19230</v>
      </c>
      <c r="R1664" t="s">
        <v>2476</v>
      </c>
      <c r="S1664" t="s">
        <v>2477</v>
      </c>
      <c r="T1664" t="s">
        <v>587</v>
      </c>
      <c r="U1664" s="75">
        <v>19230</v>
      </c>
      <c r="V1664">
        <v>0.48</v>
      </c>
      <c r="W1664">
        <v>9230.4</v>
      </c>
      <c r="AH1664" s="16"/>
      <c r="AI1664" t="s">
        <v>1375</v>
      </c>
    </row>
    <row r="1665" spans="1:35" x14ac:dyDescent="0.25">
      <c r="A1665" t="s">
        <v>5810</v>
      </c>
      <c r="B1665" s="1">
        <v>15</v>
      </c>
      <c r="C1665" t="s">
        <v>302</v>
      </c>
      <c r="D1665">
        <v>5943663</v>
      </c>
      <c r="E1665" t="s">
        <v>5806</v>
      </c>
      <c r="F1665" t="s">
        <v>1363</v>
      </c>
      <c r="G1665" t="s">
        <v>1364</v>
      </c>
      <c r="H1665" s="3" t="s">
        <v>3352</v>
      </c>
      <c r="I1665">
        <v>2017</v>
      </c>
      <c r="J1665" s="15" t="s">
        <v>2411</v>
      </c>
      <c r="K1665">
        <v>2017</v>
      </c>
      <c r="L1665" t="s">
        <v>1367</v>
      </c>
      <c r="M1665" t="s">
        <v>5807</v>
      </c>
      <c r="N1665" t="s">
        <v>5807</v>
      </c>
      <c r="O1665" t="s">
        <v>1388</v>
      </c>
      <c r="P1665" t="s">
        <v>5501</v>
      </c>
      <c r="Q1665">
        <f t="shared" si="38"/>
        <v>19230</v>
      </c>
      <c r="R1665" t="s">
        <v>2198</v>
      </c>
      <c r="S1665" t="s">
        <v>2199</v>
      </c>
      <c r="T1665" t="s">
        <v>587</v>
      </c>
      <c r="U1665" s="75">
        <v>19230</v>
      </c>
      <c r="V1665">
        <v>0.6</v>
      </c>
      <c r="W1665">
        <v>11538</v>
      </c>
      <c r="AH1665" s="16"/>
      <c r="AI1665" t="s">
        <v>1375</v>
      </c>
    </row>
    <row r="1666" spans="1:35" x14ac:dyDescent="0.25">
      <c r="A1666" t="s">
        <v>5811</v>
      </c>
      <c r="B1666" s="1">
        <v>15</v>
      </c>
      <c r="C1666" t="s">
        <v>302</v>
      </c>
      <c r="D1666">
        <v>5859913</v>
      </c>
      <c r="E1666" t="s">
        <v>5456</v>
      </c>
      <c r="F1666" t="s">
        <v>1363</v>
      </c>
      <c r="G1666" t="s">
        <v>1391</v>
      </c>
      <c r="H1666" s="3" t="s">
        <v>2983</v>
      </c>
      <c r="I1666">
        <v>2017</v>
      </c>
      <c r="J1666" s="15" t="s">
        <v>2432</v>
      </c>
      <c r="K1666">
        <v>2017</v>
      </c>
      <c r="L1666" t="s">
        <v>1367</v>
      </c>
      <c r="M1666" t="s">
        <v>5456</v>
      </c>
      <c r="N1666" t="s">
        <v>5456</v>
      </c>
      <c r="O1666" t="s">
        <v>1388</v>
      </c>
      <c r="P1666" t="s">
        <v>5487</v>
      </c>
      <c r="Q1666">
        <f t="shared" ref="Q1666:Q1729" si="39">U1666</f>
        <v>6050</v>
      </c>
      <c r="R1666" t="s">
        <v>4086</v>
      </c>
      <c r="S1666" t="s">
        <v>4087</v>
      </c>
      <c r="T1666" t="s">
        <v>5748</v>
      </c>
      <c r="U1666" s="75">
        <v>6050</v>
      </c>
      <c r="V1666">
        <v>0.44</v>
      </c>
      <c r="W1666">
        <v>2662</v>
      </c>
      <c r="AH1666" s="16"/>
      <c r="AI1666" t="s">
        <v>1375</v>
      </c>
    </row>
    <row r="1667" spans="1:35" x14ac:dyDescent="0.25">
      <c r="A1667" t="s">
        <v>5812</v>
      </c>
      <c r="B1667" s="1">
        <v>15</v>
      </c>
      <c r="C1667" t="s">
        <v>302</v>
      </c>
      <c r="D1667">
        <v>5859913</v>
      </c>
      <c r="E1667" t="s">
        <v>5456</v>
      </c>
      <c r="F1667" t="s">
        <v>1363</v>
      </c>
      <c r="G1667" t="s">
        <v>1391</v>
      </c>
      <c r="H1667" s="3" t="s">
        <v>2983</v>
      </c>
      <c r="I1667">
        <v>2017</v>
      </c>
      <c r="J1667" s="15" t="s">
        <v>2432</v>
      </c>
      <c r="K1667">
        <v>2017</v>
      </c>
      <c r="L1667" t="s">
        <v>1367</v>
      </c>
      <c r="M1667" t="s">
        <v>5456</v>
      </c>
      <c r="N1667" t="s">
        <v>5456</v>
      </c>
      <c r="O1667" t="s">
        <v>1388</v>
      </c>
      <c r="P1667" t="s">
        <v>5487</v>
      </c>
      <c r="Q1667">
        <f t="shared" si="39"/>
        <v>6050</v>
      </c>
      <c r="R1667" t="s">
        <v>1381</v>
      </c>
      <c r="S1667" t="s">
        <v>1382</v>
      </c>
      <c r="T1667" t="s">
        <v>587</v>
      </c>
      <c r="U1667" s="75">
        <v>6050</v>
      </c>
      <c r="V1667">
        <v>0.62</v>
      </c>
      <c r="W1667">
        <v>3751</v>
      </c>
      <c r="AH1667" s="16"/>
      <c r="AI1667" t="s">
        <v>1375</v>
      </c>
    </row>
    <row r="1668" spans="1:35" x14ac:dyDescent="0.25">
      <c r="A1668" t="s">
        <v>5813</v>
      </c>
      <c r="B1668" s="1">
        <v>15</v>
      </c>
      <c r="C1668" t="s">
        <v>302</v>
      </c>
      <c r="D1668">
        <v>5859913</v>
      </c>
      <c r="E1668" t="s">
        <v>5456</v>
      </c>
      <c r="F1668" t="s">
        <v>1363</v>
      </c>
      <c r="G1668" t="s">
        <v>1391</v>
      </c>
      <c r="H1668" s="3" t="s">
        <v>2983</v>
      </c>
      <c r="I1668">
        <v>2017</v>
      </c>
      <c r="J1668" s="15" t="s">
        <v>2432</v>
      </c>
      <c r="K1668">
        <v>2017</v>
      </c>
      <c r="L1668" t="s">
        <v>1367</v>
      </c>
      <c r="M1668" t="s">
        <v>5456</v>
      </c>
      <c r="N1668" t="s">
        <v>5456</v>
      </c>
      <c r="O1668" t="s">
        <v>1388</v>
      </c>
      <c r="P1668" t="s">
        <v>5487</v>
      </c>
      <c r="Q1668">
        <f t="shared" si="39"/>
        <v>6050</v>
      </c>
      <c r="R1668" t="s">
        <v>5682</v>
      </c>
      <c r="S1668" t="s">
        <v>5683</v>
      </c>
      <c r="T1668" t="s">
        <v>5814</v>
      </c>
      <c r="U1668" s="75">
        <v>6050</v>
      </c>
      <c r="V1668">
        <v>0.45</v>
      </c>
      <c r="W1668">
        <v>2722.5</v>
      </c>
      <c r="AH1668" s="16"/>
      <c r="AI1668" t="s">
        <v>1375</v>
      </c>
    </row>
    <row r="1669" spans="1:35" x14ac:dyDescent="0.25">
      <c r="A1669" t="s">
        <v>5815</v>
      </c>
      <c r="B1669" s="1">
        <v>15</v>
      </c>
      <c r="C1669" t="s">
        <v>302</v>
      </c>
      <c r="D1669">
        <v>5860423</v>
      </c>
      <c r="E1669" t="s">
        <v>5503</v>
      </c>
      <c r="F1669" t="s">
        <v>1363</v>
      </c>
      <c r="G1669" t="s">
        <v>1391</v>
      </c>
      <c r="H1669" s="3" t="s">
        <v>5816</v>
      </c>
      <c r="I1669">
        <v>2017</v>
      </c>
      <c r="J1669" s="15" t="s">
        <v>5769</v>
      </c>
      <c r="K1669">
        <v>2017</v>
      </c>
      <c r="L1669" t="s">
        <v>1367</v>
      </c>
      <c r="M1669" t="s">
        <v>5503</v>
      </c>
      <c r="N1669" t="s">
        <v>5584</v>
      </c>
      <c r="O1669" t="s">
        <v>1388</v>
      </c>
      <c r="P1669" t="s">
        <v>133</v>
      </c>
      <c r="Q1669">
        <f t="shared" si="39"/>
        <v>3000</v>
      </c>
      <c r="R1669" t="s">
        <v>5449</v>
      </c>
      <c r="S1669" t="s">
        <v>5450</v>
      </c>
      <c r="T1669" t="s">
        <v>5753</v>
      </c>
      <c r="U1669" s="75">
        <v>3000</v>
      </c>
      <c r="V1669">
        <v>0.49</v>
      </c>
      <c r="W1669">
        <v>1470</v>
      </c>
      <c r="AH1669" s="16"/>
      <c r="AI1669" t="s">
        <v>1375</v>
      </c>
    </row>
    <row r="1670" spans="1:35" x14ac:dyDescent="0.25">
      <c r="A1670" t="s">
        <v>5817</v>
      </c>
      <c r="B1670" s="1">
        <v>15</v>
      </c>
      <c r="C1670" t="s">
        <v>302</v>
      </c>
      <c r="D1670">
        <v>5860423</v>
      </c>
      <c r="E1670" t="s">
        <v>5503</v>
      </c>
      <c r="F1670" t="s">
        <v>1363</v>
      </c>
      <c r="G1670" t="s">
        <v>1391</v>
      </c>
      <c r="H1670" s="3" t="s">
        <v>5816</v>
      </c>
      <c r="I1670">
        <v>2017</v>
      </c>
      <c r="J1670" s="15" t="s">
        <v>5769</v>
      </c>
      <c r="K1670">
        <v>2017</v>
      </c>
      <c r="L1670" t="s">
        <v>1367</v>
      </c>
      <c r="M1670" t="s">
        <v>5503</v>
      </c>
      <c r="N1670" t="s">
        <v>5584</v>
      </c>
      <c r="O1670" t="s">
        <v>1388</v>
      </c>
      <c r="P1670" t="s">
        <v>133</v>
      </c>
      <c r="Q1670">
        <f t="shared" si="39"/>
        <v>3000</v>
      </c>
      <c r="R1670" t="s">
        <v>5682</v>
      </c>
      <c r="S1670" t="s">
        <v>5683</v>
      </c>
      <c r="T1670" t="s">
        <v>5818</v>
      </c>
      <c r="U1670" s="75">
        <v>3000</v>
      </c>
      <c r="V1670">
        <v>0.45</v>
      </c>
      <c r="W1670">
        <v>1350</v>
      </c>
      <c r="AH1670" s="16"/>
      <c r="AI1670" t="s">
        <v>1375</v>
      </c>
    </row>
    <row r="1671" spans="1:35" x14ac:dyDescent="0.25">
      <c r="A1671" t="s">
        <v>5819</v>
      </c>
      <c r="B1671" s="1">
        <v>15</v>
      </c>
      <c r="C1671" t="s">
        <v>302</v>
      </c>
      <c r="D1671">
        <v>5777909</v>
      </c>
      <c r="E1671" t="s">
        <v>5820</v>
      </c>
      <c r="F1671" t="s">
        <v>1363</v>
      </c>
      <c r="G1671" t="s">
        <v>1364</v>
      </c>
      <c r="H1671" s="3" t="s">
        <v>5821</v>
      </c>
      <c r="I1671">
        <v>2016</v>
      </c>
      <c r="J1671" s="15" t="s">
        <v>5822</v>
      </c>
      <c r="K1671">
        <v>2016</v>
      </c>
      <c r="L1671" t="s">
        <v>1367</v>
      </c>
      <c r="M1671" t="s">
        <v>5730</v>
      </c>
      <c r="N1671" t="s">
        <v>5730</v>
      </c>
      <c r="O1671" t="s">
        <v>1388</v>
      </c>
      <c r="P1671" t="s">
        <v>5501</v>
      </c>
      <c r="Q1671">
        <f t="shared" si="39"/>
        <v>2500</v>
      </c>
      <c r="R1671" t="s">
        <v>2476</v>
      </c>
      <c r="S1671" t="s">
        <v>2477</v>
      </c>
      <c r="T1671" t="s">
        <v>587</v>
      </c>
      <c r="U1671" s="75">
        <v>2500</v>
      </c>
      <c r="V1671">
        <v>0.69</v>
      </c>
      <c r="W1671">
        <v>1725</v>
      </c>
      <c r="AH1671" s="16"/>
      <c r="AI1671" t="s">
        <v>1375</v>
      </c>
    </row>
    <row r="1672" spans="1:35" x14ac:dyDescent="0.25">
      <c r="A1672" t="s">
        <v>5823</v>
      </c>
      <c r="B1672" s="1">
        <v>15</v>
      </c>
      <c r="C1672" t="s">
        <v>302</v>
      </c>
      <c r="D1672">
        <v>5777909</v>
      </c>
      <c r="E1672" t="s">
        <v>5820</v>
      </c>
      <c r="F1672" t="s">
        <v>1363</v>
      </c>
      <c r="G1672" t="s">
        <v>1364</v>
      </c>
      <c r="H1672" s="3" t="s">
        <v>5821</v>
      </c>
      <c r="I1672">
        <v>2016</v>
      </c>
      <c r="J1672" s="15" t="s">
        <v>5822</v>
      </c>
      <c r="K1672">
        <v>2016</v>
      </c>
      <c r="L1672" t="s">
        <v>1367</v>
      </c>
      <c r="M1672" t="s">
        <v>5730</v>
      </c>
      <c r="N1672" t="s">
        <v>5730</v>
      </c>
      <c r="O1672" t="s">
        <v>1388</v>
      </c>
      <c r="P1672" t="s">
        <v>5501</v>
      </c>
      <c r="Q1672">
        <f t="shared" si="39"/>
        <v>2500</v>
      </c>
      <c r="R1672" t="s">
        <v>5682</v>
      </c>
      <c r="S1672" t="s">
        <v>5683</v>
      </c>
      <c r="T1672" t="s">
        <v>5710</v>
      </c>
      <c r="U1672" s="75">
        <v>2500</v>
      </c>
      <c r="V1672">
        <v>0.45</v>
      </c>
      <c r="W1672">
        <v>1125</v>
      </c>
      <c r="AH1672" s="16"/>
      <c r="AI1672" t="s">
        <v>1375</v>
      </c>
    </row>
    <row r="1673" spans="1:35" x14ac:dyDescent="0.25">
      <c r="A1673" t="s">
        <v>5824</v>
      </c>
      <c r="B1673" s="1">
        <v>15</v>
      </c>
      <c r="C1673" t="s">
        <v>302</v>
      </c>
      <c r="D1673">
        <v>5777909</v>
      </c>
      <c r="E1673" t="s">
        <v>5820</v>
      </c>
      <c r="F1673" t="s">
        <v>1363</v>
      </c>
      <c r="G1673" t="s">
        <v>1364</v>
      </c>
      <c r="H1673" s="3" t="s">
        <v>5821</v>
      </c>
      <c r="I1673">
        <v>2016</v>
      </c>
      <c r="J1673" s="15" t="s">
        <v>5822</v>
      </c>
      <c r="K1673">
        <v>2016</v>
      </c>
      <c r="L1673" t="s">
        <v>1367</v>
      </c>
      <c r="M1673" t="s">
        <v>5730</v>
      </c>
      <c r="N1673" t="s">
        <v>5730</v>
      </c>
      <c r="O1673" t="s">
        <v>1388</v>
      </c>
      <c r="P1673" t="s">
        <v>5501</v>
      </c>
      <c r="Q1673">
        <f t="shared" si="39"/>
        <v>2500</v>
      </c>
      <c r="R1673" t="s">
        <v>1381</v>
      </c>
      <c r="S1673" t="s">
        <v>1382</v>
      </c>
      <c r="T1673" t="s">
        <v>587</v>
      </c>
      <c r="U1673" s="75">
        <v>2500</v>
      </c>
      <c r="V1673">
        <v>0.62</v>
      </c>
      <c r="W1673">
        <v>1550</v>
      </c>
      <c r="AH1673" s="16"/>
      <c r="AI1673" t="s">
        <v>1375</v>
      </c>
    </row>
    <row r="1674" spans="1:35" x14ac:dyDescent="0.25">
      <c r="A1674" t="s">
        <v>5825</v>
      </c>
      <c r="B1674" s="1">
        <v>15</v>
      </c>
      <c r="C1674" t="s">
        <v>302</v>
      </c>
      <c r="D1674">
        <v>6131328</v>
      </c>
      <c r="E1674" t="s">
        <v>5698</v>
      </c>
      <c r="F1674" t="s">
        <v>1363</v>
      </c>
      <c r="G1674" t="s">
        <v>1391</v>
      </c>
      <c r="H1674" s="3" t="s">
        <v>3002</v>
      </c>
      <c r="I1674">
        <v>2017</v>
      </c>
      <c r="J1674" s="15" t="s">
        <v>3003</v>
      </c>
      <c r="K1674">
        <v>2017</v>
      </c>
      <c r="L1674" t="s">
        <v>1367</v>
      </c>
      <c r="M1674" t="s">
        <v>5698</v>
      </c>
      <c r="N1674" t="s">
        <v>5699</v>
      </c>
      <c r="O1674" t="s">
        <v>1388</v>
      </c>
      <c r="P1674" t="s">
        <v>133</v>
      </c>
      <c r="Q1674">
        <f t="shared" si="39"/>
        <v>500</v>
      </c>
      <c r="R1674" t="s">
        <v>5682</v>
      </c>
      <c r="S1674" t="s">
        <v>5683</v>
      </c>
      <c r="T1674" t="s">
        <v>5826</v>
      </c>
      <c r="U1674" s="75">
        <v>500</v>
      </c>
      <c r="V1674">
        <v>0.5</v>
      </c>
      <c r="W1674">
        <v>250</v>
      </c>
      <c r="AH1674" s="16"/>
      <c r="AI1674" t="s">
        <v>1375</v>
      </c>
    </row>
    <row r="1675" spans="1:35" x14ac:dyDescent="0.25">
      <c r="A1675" t="s">
        <v>5827</v>
      </c>
      <c r="B1675" s="1">
        <v>15</v>
      </c>
      <c r="C1675" t="s">
        <v>302</v>
      </c>
      <c r="D1675">
        <v>6131328</v>
      </c>
      <c r="E1675" t="s">
        <v>5698</v>
      </c>
      <c r="F1675" t="s">
        <v>1363</v>
      </c>
      <c r="G1675" t="s">
        <v>1391</v>
      </c>
      <c r="H1675" s="3" t="s">
        <v>3002</v>
      </c>
      <c r="I1675">
        <v>2017</v>
      </c>
      <c r="J1675" s="15" t="s">
        <v>3003</v>
      </c>
      <c r="K1675">
        <v>2017</v>
      </c>
      <c r="L1675" t="s">
        <v>1367</v>
      </c>
      <c r="M1675" t="s">
        <v>5698</v>
      </c>
      <c r="N1675" t="s">
        <v>5699</v>
      </c>
      <c r="O1675" t="s">
        <v>1388</v>
      </c>
      <c r="P1675" t="s">
        <v>133</v>
      </c>
      <c r="Q1675">
        <f t="shared" si="39"/>
        <v>500</v>
      </c>
      <c r="R1675" t="s">
        <v>4086</v>
      </c>
      <c r="S1675" t="s">
        <v>4087</v>
      </c>
      <c r="T1675" t="s">
        <v>5748</v>
      </c>
      <c r="U1675" s="75">
        <v>500</v>
      </c>
      <c r="V1675">
        <v>0.44</v>
      </c>
      <c r="W1675">
        <v>220</v>
      </c>
      <c r="AH1675" s="16"/>
      <c r="AI1675" t="s">
        <v>1375</v>
      </c>
    </row>
    <row r="1676" spans="1:35" x14ac:dyDescent="0.25">
      <c r="A1676" t="s">
        <v>5828</v>
      </c>
      <c r="B1676" s="1">
        <v>15</v>
      </c>
      <c r="C1676" t="s">
        <v>302</v>
      </c>
      <c r="D1676">
        <v>5722616</v>
      </c>
      <c r="E1676" t="s">
        <v>5453</v>
      </c>
      <c r="F1676" t="s">
        <v>1363</v>
      </c>
      <c r="G1676" t="s">
        <v>1391</v>
      </c>
      <c r="H1676" s="3" t="s">
        <v>5829</v>
      </c>
      <c r="I1676">
        <v>2016</v>
      </c>
      <c r="J1676" s="15" t="s">
        <v>5830</v>
      </c>
      <c r="K1676">
        <v>2016</v>
      </c>
      <c r="L1676" t="s">
        <v>1367</v>
      </c>
      <c r="M1676" t="s">
        <v>5453</v>
      </c>
      <c r="N1676" t="s">
        <v>4666</v>
      </c>
      <c r="O1676" t="s">
        <v>1388</v>
      </c>
      <c r="P1676" t="s">
        <v>4226</v>
      </c>
      <c r="Q1676">
        <f t="shared" si="39"/>
        <v>14100</v>
      </c>
      <c r="R1676" t="s">
        <v>4086</v>
      </c>
      <c r="S1676" t="s">
        <v>4087</v>
      </c>
      <c r="T1676" t="s">
        <v>5748</v>
      </c>
      <c r="U1676" s="75">
        <v>14100</v>
      </c>
      <c r="V1676">
        <v>0.46</v>
      </c>
      <c r="W1676">
        <v>6486</v>
      </c>
      <c r="AH1676" s="16"/>
      <c r="AI1676" t="s">
        <v>1375</v>
      </c>
    </row>
    <row r="1677" spans="1:35" x14ac:dyDescent="0.25">
      <c r="A1677" t="s">
        <v>5831</v>
      </c>
      <c r="B1677" s="1">
        <v>15</v>
      </c>
      <c r="C1677" t="s">
        <v>297</v>
      </c>
      <c r="D1677">
        <v>5722616</v>
      </c>
      <c r="E1677" t="s">
        <v>5453</v>
      </c>
      <c r="F1677" t="s">
        <v>1363</v>
      </c>
      <c r="G1677" t="s">
        <v>1391</v>
      </c>
      <c r="H1677" s="3" t="s">
        <v>5829</v>
      </c>
      <c r="I1677">
        <v>2016</v>
      </c>
      <c r="J1677" s="15" t="s">
        <v>5830</v>
      </c>
      <c r="K1677">
        <v>2016</v>
      </c>
      <c r="L1677" t="s">
        <v>1367</v>
      </c>
      <c r="M1677" t="s">
        <v>5453</v>
      </c>
      <c r="N1677" t="s">
        <v>4666</v>
      </c>
      <c r="O1677" t="s">
        <v>1388</v>
      </c>
      <c r="P1677" t="s">
        <v>4226</v>
      </c>
      <c r="Q1677">
        <f t="shared" si="39"/>
        <v>14100</v>
      </c>
      <c r="R1677" t="s">
        <v>5445</v>
      </c>
      <c r="S1677" t="s">
        <v>5446</v>
      </c>
      <c r="T1677" t="s">
        <v>5447</v>
      </c>
      <c r="U1677" s="75">
        <v>14100</v>
      </c>
      <c r="V1677">
        <v>0.45</v>
      </c>
      <c r="W1677">
        <v>6345</v>
      </c>
      <c r="AH1677" s="16"/>
      <c r="AI1677" t="s">
        <v>1375</v>
      </c>
    </row>
    <row r="1678" spans="1:35" x14ac:dyDescent="0.25">
      <c r="A1678" t="s">
        <v>5832</v>
      </c>
      <c r="B1678" s="1">
        <v>15</v>
      </c>
      <c r="C1678" t="s">
        <v>297</v>
      </c>
      <c r="D1678">
        <v>5722616</v>
      </c>
      <c r="E1678" t="s">
        <v>5453</v>
      </c>
      <c r="F1678" t="s">
        <v>1363</v>
      </c>
      <c r="G1678" t="s">
        <v>1391</v>
      </c>
      <c r="H1678" s="3" t="s">
        <v>5829</v>
      </c>
      <c r="I1678">
        <v>2016</v>
      </c>
      <c r="J1678" s="15" t="s">
        <v>5830</v>
      </c>
      <c r="K1678">
        <v>2016</v>
      </c>
      <c r="L1678" t="s">
        <v>1367</v>
      </c>
      <c r="M1678" t="s">
        <v>5453</v>
      </c>
      <c r="N1678" t="s">
        <v>4666</v>
      </c>
      <c r="O1678" t="s">
        <v>1388</v>
      </c>
      <c r="P1678" t="s">
        <v>4226</v>
      </c>
      <c r="Q1678">
        <f t="shared" si="39"/>
        <v>14100</v>
      </c>
      <c r="R1678" t="s">
        <v>2476</v>
      </c>
      <c r="S1678" t="s">
        <v>2477</v>
      </c>
      <c r="T1678" t="s">
        <v>587</v>
      </c>
      <c r="U1678" s="75">
        <v>14100</v>
      </c>
      <c r="V1678">
        <v>0.67</v>
      </c>
      <c r="W1678">
        <v>9447</v>
      </c>
      <c r="AH1678" s="16"/>
      <c r="AI1678" t="s">
        <v>1375</v>
      </c>
    </row>
    <row r="1679" spans="1:35" x14ac:dyDescent="0.25">
      <c r="A1679" t="s">
        <v>5833</v>
      </c>
      <c r="B1679" s="1">
        <v>15</v>
      </c>
      <c r="C1679" t="s">
        <v>302</v>
      </c>
      <c r="D1679">
        <v>5722616</v>
      </c>
      <c r="E1679" t="s">
        <v>5453</v>
      </c>
      <c r="F1679" t="s">
        <v>1363</v>
      </c>
      <c r="G1679" t="s">
        <v>1391</v>
      </c>
      <c r="H1679" s="3" t="s">
        <v>5829</v>
      </c>
      <c r="I1679">
        <v>2016</v>
      </c>
      <c r="J1679" s="15" t="s">
        <v>5830</v>
      </c>
      <c r="K1679">
        <v>2016</v>
      </c>
      <c r="L1679" t="s">
        <v>1367</v>
      </c>
      <c r="M1679" t="s">
        <v>5453</v>
      </c>
      <c r="N1679" t="s">
        <v>4666</v>
      </c>
      <c r="O1679" t="s">
        <v>1388</v>
      </c>
      <c r="P1679" t="s">
        <v>4226</v>
      </c>
      <c r="Q1679">
        <f t="shared" si="39"/>
        <v>14100</v>
      </c>
      <c r="R1679" t="s">
        <v>5682</v>
      </c>
      <c r="S1679" t="s">
        <v>5683</v>
      </c>
      <c r="T1679" t="s">
        <v>5834</v>
      </c>
      <c r="U1679" s="75">
        <v>14100</v>
      </c>
      <c r="V1679">
        <v>0.45</v>
      </c>
      <c r="W1679">
        <v>6345</v>
      </c>
      <c r="AH1679" s="16"/>
      <c r="AI1679" t="s">
        <v>1375</v>
      </c>
    </row>
    <row r="1680" spans="1:35" x14ac:dyDescent="0.25">
      <c r="A1680" t="s">
        <v>5835</v>
      </c>
      <c r="B1680" s="1">
        <v>15</v>
      </c>
      <c r="C1680" t="s">
        <v>302</v>
      </c>
      <c r="D1680">
        <v>5853907</v>
      </c>
      <c r="E1680" t="s">
        <v>5836</v>
      </c>
      <c r="F1680" t="s">
        <v>1363</v>
      </c>
      <c r="G1680" t="s">
        <v>1364</v>
      </c>
      <c r="H1680" s="3" t="s">
        <v>5766</v>
      </c>
      <c r="I1680">
        <v>2017</v>
      </c>
      <c r="J1680" s="15" t="s">
        <v>5816</v>
      </c>
      <c r="K1680">
        <v>2017</v>
      </c>
      <c r="L1680" t="s">
        <v>1367</v>
      </c>
      <c r="M1680" t="s">
        <v>5837</v>
      </c>
      <c r="O1680" t="s">
        <v>2414</v>
      </c>
      <c r="P1680" t="s">
        <v>5501</v>
      </c>
      <c r="Q1680">
        <f t="shared" si="39"/>
        <v>100</v>
      </c>
      <c r="R1680" t="s">
        <v>2476</v>
      </c>
      <c r="S1680" t="s">
        <v>2477</v>
      </c>
      <c r="T1680" t="s">
        <v>587</v>
      </c>
      <c r="U1680" s="75">
        <v>100</v>
      </c>
      <c r="V1680">
        <v>0.72</v>
      </c>
      <c r="W1680">
        <v>72</v>
      </c>
      <c r="AH1680" s="16"/>
      <c r="AI1680" t="s">
        <v>1375</v>
      </c>
    </row>
    <row r="1681" spans="1:35" x14ac:dyDescent="0.25">
      <c r="A1681" t="s">
        <v>5838</v>
      </c>
      <c r="B1681" s="1">
        <v>15</v>
      </c>
      <c r="C1681" t="s">
        <v>302</v>
      </c>
      <c r="D1681">
        <v>5853907</v>
      </c>
      <c r="E1681" t="s">
        <v>5836</v>
      </c>
      <c r="F1681" t="s">
        <v>1363</v>
      </c>
      <c r="G1681" t="s">
        <v>1364</v>
      </c>
      <c r="H1681" s="3" t="s">
        <v>5766</v>
      </c>
      <c r="I1681">
        <v>2017</v>
      </c>
      <c r="J1681" s="15" t="s">
        <v>5816</v>
      </c>
      <c r="K1681">
        <v>2017</v>
      </c>
      <c r="L1681" t="s">
        <v>1367</v>
      </c>
      <c r="M1681" t="s">
        <v>5837</v>
      </c>
      <c r="O1681" t="s">
        <v>2414</v>
      </c>
      <c r="P1681" t="s">
        <v>5501</v>
      </c>
      <c r="Q1681">
        <f t="shared" si="39"/>
        <v>100</v>
      </c>
      <c r="R1681" t="s">
        <v>1381</v>
      </c>
      <c r="S1681" t="s">
        <v>1382</v>
      </c>
      <c r="T1681" t="s">
        <v>587</v>
      </c>
      <c r="U1681" s="75">
        <v>100</v>
      </c>
      <c r="V1681">
        <v>0.63</v>
      </c>
      <c r="W1681">
        <v>63</v>
      </c>
      <c r="AH1681" s="16"/>
      <c r="AI1681" t="s">
        <v>1375</v>
      </c>
    </row>
    <row r="1682" spans="1:35" x14ac:dyDescent="0.25">
      <c r="A1682" t="s">
        <v>5839</v>
      </c>
      <c r="B1682" s="1">
        <v>15</v>
      </c>
      <c r="C1682" t="s">
        <v>302</v>
      </c>
      <c r="D1682">
        <v>6122701</v>
      </c>
      <c r="E1682" t="s">
        <v>5840</v>
      </c>
      <c r="F1682" t="s">
        <v>1363</v>
      </c>
      <c r="G1682" t="s">
        <v>1391</v>
      </c>
      <c r="H1682" s="3" t="s">
        <v>5841</v>
      </c>
      <c r="I1682">
        <v>2017</v>
      </c>
      <c r="J1682" s="15" t="s">
        <v>5842</v>
      </c>
      <c r="K1682">
        <v>2017</v>
      </c>
      <c r="L1682" t="s">
        <v>1367</v>
      </c>
      <c r="M1682" t="s">
        <v>5456</v>
      </c>
      <c r="O1682" t="s">
        <v>1388</v>
      </c>
      <c r="P1682" t="s">
        <v>133</v>
      </c>
      <c r="Q1682">
        <f t="shared" si="39"/>
        <v>14500</v>
      </c>
      <c r="R1682" t="s">
        <v>5682</v>
      </c>
      <c r="S1682" t="s">
        <v>5683</v>
      </c>
      <c r="T1682" t="s">
        <v>5710</v>
      </c>
      <c r="U1682" s="75">
        <v>14500</v>
      </c>
      <c r="V1682">
        <v>0.39</v>
      </c>
      <c r="W1682">
        <v>5655</v>
      </c>
      <c r="AH1682" s="16"/>
      <c r="AI1682" t="s">
        <v>1375</v>
      </c>
    </row>
    <row r="1683" spans="1:35" x14ac:dyDescent="0.25">
      <c r="A1683" t="s">
        <v>5843</v>
      </c>
      <c r="B1683" s="1">
        <v>15</v>
      </c>
      <c r="C1683" t="s">
        <v>302</v>
      </c>
      <c r="D1683">
        <v>5907160</v>
      </c>
      <c r="E1683" t="s">
        <v>5551</v>
      </c>
      <c r="F1683" t="s">
        <v>1363</v>
      </c>
      <c r="G1683" t="s">
        <v>1391</v>
      </c>
      <c r="H1683" s="3" t="s">
        <v>5844</v>
      </c>
      <c r="I1683">
        <v>2017</v>
      </c>
      <c r="J1683" s="15" t="s">
        <v>2427</v>
      </c>
      <c r="K1683">
        <v>2017</v>
      </c>
      <c r="L1683" t="s">
        <v>1367</v>
      </c>
      <c r="M1683" t="s">
        <v>5551</v>
      </c>
      <c r="N1683" t="s">
        <v>5699</v>
      </c>
      <c r="O1683" t="s">
        <v>1388</v>
      </c>
      <c r="P1683" t="s">
        <v>133</v>
      </c>
      <c r="Q1683">
        <f t="shared" si="39"/>
        <v>400</v>
      </c>
      <c r="R1683" t="s">
        <v>5682</v>
      </c>
      <c r="S1683" t="s">
        <v>5683</v>
      </c>
      <c r="T1683" t="s">
        <v>5710</v>
      </c>
      <c r="U1683" s="75">
        <v>400</v>
      </c>
      <c r="V1683">
        <v>0.55000000000000004</v>
      </c>
      <c r="W1683">
        <v>220</v>
      </c>
      <c r="AH1683" s="16"/>
      <c r="AI1683" t="s">
        <v>1375</v>
      </c>
    </row>
    <row r="1684" spans="1:35" x14ac:dyDescent="0.25">
      <c r="A1684" t="s">
        <v>5845</v>
      </c>
      <c r="B1684" s="1">
        <v>15</v>
      </c>
      <c r="C1684" t="s">
        <v>302</v>
      </c>
      <c r="D1684">
        <v>5868769</v>
      </c>
      <c r="E1684" t="s">
        <v>5846</v>
      </c>
      <c r="F1684" t="s">
        <v>1363</v>
      </c>
      <c r="G1684" t="s">
        <v>1391</v>
      </c>
      <c r="H1684" s="3" t="s">
        <v>5816</v>
      </c>
      <c r="I1684">
        <v>2017</v>
      </c>
      <c r="J1684" s="15" t="s">
        <v>5769</v>
      </c>
      <c r="K1684">
        <v>2017</v>
      </c>
      <c r="L1684" t="s">
        <v>1367</v>
      </c>
      <c r="M1684" t="s">
        <v>5456</v>
      </c>
      <c r="O1684" t="s">
        <v>1388</v>
      </c>
      <c r="P1684" t="s">
        <v>133</v>
      </c>
      <c r="Q1684">
        <f t="shared" si="39"/>
        <v>4000</v>
      </c>
      <c r="R1684" t="s">
        <v>5682</v>
      </c>
      <c r="S1684" t="s">
        <v>5683</v>
      </c>
      <c r="T1684" t="s">
        <v>5847</v>
      </c>
      <c r="U1684" s="75">
        <v>4000</v>
      </c>
      <c r="V1684">
        <v>0.45</v>
      </c>
      <c r="W1684">
        <v>1800</v>
      </c>
      <c r="AH1684" s="16"/>
      <c r="AI1684" t="s">
        <v>1375</v>
      </c>
    </row>
    <row r="1685" spans="1:35" x14ac:dyDescent="0.25">
      <c r="A1685" t="s">
        <v>5848</v>
      </c>
      <c r="B1685" s="1">
        <v>15</v>
      </c>
      <c r="C1685" t="s">
        <v>302</v>
      </c>
      <c r="D1685">
        <v>5868769</v>
      </c>
      <c r="E1685" t="s">
        <v>5846</v>
      </c>
      <c r="F1685" t="s">
        <v>1363</v>
      </c>
      <c r="G1685" t="s">
        <v>1391</v>
      </c>
      <c r="H1685" s="3" t="s">
        <v>5816</v>
      </c>
      <c r="I1685">
        <v>2017</v>
      </c>
      <c r="J1685" s="15" t="s">
        <v>5769</v>
      </c>
      <c r="K1685">
        <v>2017</v>
      </c>
      <c r="L1685" t="s">
        <v>1367</v>
      </c>
      <c r="M1685" t="s">
        <v>5456</v>
      </c>
      <c r="O1685" t="s">
        <v>1388</v>
      </c>
      <c r="P1685" t="s">
        <v>133</v>
      </c>
      <c r="Q1685">
        <f t="shared" si="39"/>
        <v>4000</v>
      </c>
      <c r="R1685" t="s">
        <v>4086</v>
      </c>
      <c r="S1685" t="s">
        <v>4087</v>
      </c>
      <c r="T1685" t="s">
        <v>5748</v>
      </c>
      <c r="U1685" s="75">
        <v>4000</v>
      </c>
      <c r="V1685">
        <v>0.44</v>
      </c>
      <c r="W1685">
        <v>1760</v>
      </c>
      <c r="AH1685" s="16"/>
      <c r="AI1685" t="s">
        <v>1375</v>
      </c>
    </row>
    <row r="1686" spans="1:35" x14ac:dyDescent="0.25">
      <c r="A1686" t="s">
        <v>5849</v>
      </c>
      <c r="B1686" s="1">
        <v>15</v>
      </c>
      <c r="C1686" t="s">
        <v>302</v>
      </c>
      <c r="D1686">
        <v>5868769</v>
      </c>
      <c r="E1686" t="s">
        <v>5846</v>
      </c>
      <c r="F1686" t="s">
        <v>1363</v>
      </c>
      <c r="G1686" t="s">
        <v>1391</v>
      </c>
      <c r="H1686" s="3" t="s">
        <v>5816</v>
      </c>
      <c r="I1686">
        <v>2017</v>
      </c>
      <c r="J1686" s="15" t="s">
        <v>5769</v>
      </c>
      <c r="K1686">
        <v>2017</v>
      </c>
      <c r="L1686" t="s">
        <v>1367</v>
      </c>
      <c r="M1686" t="s">
        <v>5456</v>
      </c>
      <c r="O1686" t="s">
        <v>1388</v>
      </c>
      <c r="P1686" t="s">
        <v>133</v>
      </c>
      <c r="Q1686">
        <f t="shared" si="39"/>
        <v>4000</v>
      </c>
      <c r="R1686" t="s">
        <v>5449</v>
      </c>
      <c r="S1686" t="s">
        <v>5450</v>
      </c>
      <c r="T1686" t="s">
        <v>5753</v>
      </c>
      <c r="U1686" s="75">
        <v>4000</v>
      </c>
      <c r="V1686">
        <v>0.49</v>
      </c>
      <c r="W1686">
        <v>1960</v>
      </c>
      <c r="AH1686" s="16"/>
      <c r="AI1686" t="s">
        <v>1375</v>
      </c>
    </row>
    <row r="1687" spans="1:35" x14ac:dyDescent="0.25">
      <c r="A1687" t="s">
        <v>5850</v>
      </c>
      <c r="B1687" s="1">
        <v>15</v>
      </c>
      <c r="C1687" t="s">
        <v>302</v>
      </c>
      <c r="D1687">
        <v>5930480</v>
      </c>
      <c r="E1687" t="s">
        <v>5679</v>
      </c>
      <c r="F1687" t="s">
        <v>1363</v>
      </c>
      <c r="G1687" t="s">
        <v>1391</v>
      </c>
      <c r="H1687" s="3" t="s">
        <v>2428</v>
      </c>
      <c r="I1687">
        <v>2017</v>
      </c>
      <c r="J1687" s="15" t="s">
        <v>3854</v>
      </c>
      <c r="K1687">
        <v>2017</v>
      </c>
      <c r="L1687" t="s">
        <v>1367</v>
      </c>
      <c r="M1687" t="s">
        <v>5679</v>
      </c>
      <c r="N1687" t="s">
        <v>5679</v>
      </c>
      <c r="O1687" t="s">
        <v>1388</v>
      </c>
      <c r="P1687" t="s">
        <v>133</v>
      </c>
      <c r="Q1687">
        <f t="shared" si="39"/>
        <v>15700</v>
      </c>
      <c r="R1687" t="s">
        <v>4086</v>
      </c>
      <c r="S1687" t="s">
        <v>4087</v>
      </c>
      <c r="T1687" t="s">
        <v>5748</v>
      </c>
      <c r="U1687" s="75">
        <v>15700</v>
      </c>
      <c r="V1687">
        <v>0.44</v>
      </c>
      <c r="W1687">
        <v>6908</v>
      </c>
      <c r="AH1687" s="16"/>
      <c r="AI1687" t="s">
        <v>1375</v>
      </c>
    </row>
    <row r="1688" spans="1:35" x14ac:dyDescent="0.25">
      <c r="A1688" t="s">
        <v>5851</v>
      </c>
      <c r="B1688" s="1">
        <v>15</v>
      </c>
      <c r="C1688" t="s">
        <v>302</v>
      </c>
      <c r="D1688">
        <v>5933404</v>
      </c>
      <c r="E1688" t="s">
        <v>5852</v>
      </c>
      <c r="F1688" t="s">
        <v>1363</v>
      </c>
      <c r="G1688" t="s">
        <v>1391</v>
      </c>
      <c r="H1688" s="3" t="s">
        <v>2428</v>
      </c>
      <c r="I1688">
        <v>2017</v>
      </c>
      <c r="J1688" s="15" t="s">
        <v>3854</v>
      </c>
      <c r="K1688">
        <v>2017</v>
      </c>
      <c r="L1688" t="s">
        <v>1367</v>
      </c>
      <c r="M1688" t="s">
        <v>5853</v>
      </c>
      <c r="O1688" t="s">
        <v>1388</v>
      </c>
      <c r="P1688" t="s">
        <v>133</v>
      </c>
      <c r="Q1688">
        <f t="shared" si="39"/>
        <v>10000</v>
      </c>
      <c r="R1688" t="s">
        <v>5682</v>
      </c>
      <c r="S1688" t="s">
        <v>5683</v>
      </c>
      <c r="T1688" t="s">
        <v>5854</v>
      </c>
      <c r="U1688" s="75">
        <v>10000</v>
      </c>
      <c r="V1688">
        <v>0.45</v>
      </c>
      <c r="W1688">
        <v>4500</v>
      </c>
      <c r="AH1688" s="16"/>
      <c r="AI1688" t="s">
        <v>1375</v>
      </c>
    </row>
    <row r="1689" spans="1:35" x14ac:dyDescent="0.25">
      <c r="A1689" t="s">
        <v>5855</v>
      </c>
      <c r="B1689" s="1">
        <v>15</v>
      </c>
      <c r="C1689" t="s">
        <v>302</v>
      </c>
      <c r="D1689">
        <v>5750245</v>
      </c>
      <c r="E1689" t="s">
        <v>5856</v>
      </c>
      <c r="F1689" t="s">
        <v>1363</v>
      </c>
      <c r="G1689" t="s">
        <v>1364</v>
      </c>
      <c r="H1689" s="3" t="s">
        <v>4248</v>
      </c>
      <c r="I1689">
        <v>2016</v>
      </c>
      <c r="J1689" s="15" t="s">
        <v>5857</v>
      </c>
      <c r="K1689">
        <v>2016</v>
      </c>
      <c r="L1689" t="s">
        <v>1367</v>
      </c>
      <c r="M1689" t="s">
        <v>5858</v>
      </c>
      <c r="N1689" t="s">
        <v>5859</v>
      </c>
      <c r="O1689" t="s">
        <v>1388</v>
      </c>
      <c r="P1689" t="s">
        <v>5501</v>
      </c>
      <c r="Q1689">
        <f t="shared" si="39"/>
        <v>18586</v>
      </c>
      <c r="R1689" t="s">
        <v>2476</v>
      </c>
      <c r="S1689" t="s">
        <v>2477</v>
      </c>
      <c r="T1689" t="s">
        <v>587</v>
      </c>
      <c r="U1689" s="75">
        <v>18586</v>
      </c>
      <c r="V1689">
        <v>0.49</v>
      </c>
      <c r="W1689">
        <v>9107.14</v>
      </c>
      <c r="AH1689" s="16"/>
      <c r="AI1689" t="s">
        <v>1375</v>
      </c>
    </row>
    <row r="1690" spans="1:35" x14ac:dyDescent="0.25">
      <c r="A1690" t="s">
        <v>5860</v>
      </c>
      <c r="B1690" s="1">
        <v>15</v>
      </c>
      <c r="C1690" t="s">
        <v>302</v>
      </c>
      <c r="D1690">
        <v>6174094</v>
      </c>
      <c r="E1690" t="s">
        <v>5456</v>
      </c>
      <c r="F1690" t="s">
        <v>1363</v>
      </c>
      <c r="G1690" t="s">
        <v>1391</v>
      </c>
      <c r="H1690" s="3" t="s">
        <v>5861</v>
      </c>
      <c r="I1690">
        <v>2017</v>
      </c>
      <c r="J1690" s="15" t="s">
        <v>3359</v>
      </c>
      <c r="K1690">
        <v>2017</v>
      </c>
      <c r="L1690" t="s">
        <v>1367</v>
      </c>
      <c r="M1690" t="s">
        <v>5456</v>
      </c>
      <c r="N1690" t="s">
        <v>5456</v>
      </c>
      <c r="O1690" t="s">
        <v>1388</v>
      </c>
      <c r="P1690" t="s">
        <v>5487</v>
      </c>
      <c r="Q1690">
        <f t="shared" si="39"/>
        <v>6050</v>
      </c>
      <c r="R1690" t="s">
        <v>5445</v>
      </c>
      <c r="S1690" t="s">
        <v>5446</v>
      </c>
      <c r="T1690" t="s">
        <v>5862</v>
      </c>
      <c r="U1690" s="75">
        <v>6050</v>
      </c>
      <c r="V1690">
        <v>0.42</v>
      </c>
      <c r="W1690">
        <v>2541</v>
      </c>
      <c r="AH1690" s="16"/>
      <c r="AI1690" t="s">
        <v>1375</v>
      </c>
    </row>
    <row r="1691" spans="1:35" x14ac:dyDescent="0.25">
      <c r="A1691" t="s">
        <v>5863</v>
      </c>
      <c r="B1691" s="1">
        <v>15</v>
      </c>
      <c r="C1691" t="s">
        <v>302</v>
      </c>
      <c r="D1691">
        <v>6174094</v>
      </c>
      <c r="E1691" t="s">
        <v>5456</v>
      </c>
      <c r="F1691" t="s">
        <v>1363</v>
      </c>
      <c r="G1691" t="s">
        <v>1391</v>
      </c>
      <c r="H1691" s="3" t="s">
        <v>5861</v>
      </c>
      <c r="I1691">
        <v>2017</v>
      </c>
      <c r="J1691" s="15" t="s">
        <v>3359</v>
      </c>
      <c r="K1691">
        <v>2017</v>
      </c>
      <c r="L1691" t="s">
        <v>1367</v>
      </c>
      <c r="M1691" t="s">
        <v>5456</v>
      </c>
      <c r="N1691" t="s">
        <v>5456</v>
      </c>
      <c r="O1691" t="s">
        <v>1388</v>
      </c>
      <c r="P1691" t="s">
        <v>5487</v>
      </c>
      <c r="Q1691">
        <f t="shared" si="39"/>
        <v>6050</v>
      </c>
      <c r="R1691" t="s">
        <v>5449</v>
      </c>
      <c r="S1691" t="s">
        <v>5450</v>
      </c>
      <c r="T1691" t="s">
        <v>5753</v>
      </c>
      <c r="U1691" s="75">
        <v>6050</v>
      </c>
      <c r="V1691">
        <v>0.49</v>
      </c>
      <c r="W1691">
        <v>2964.5</v>
      </c>
      <c r="AH1691" s="16"/>
      <c r="AI1691" t="s">
        <v>1375</v>
      </c>
    </row>
    <row r="1692" spans="1:35" x14ac:dyDescent="0.25">
      <c r="A1692" t="s">
        <v>5864</v>
      </c>
      <c r="B1692" s="1">
        <v>15</v>
      </c>
      <c r="C1692" t="s">
        <v>302</v>
      </c>
      <c r="D1692">
        <v>6174094</v>
      </c>
      <c r="E1692" t="s">
        <v>5456</v>
      </c>
      <c r="F1692" t="s">
        <v>1363</v>
      </c>
      <c r="G1692" t="s">
        <v>1391</v>
      </c>
      <c r="H1692" s="3" t="s">
        <v>5861</v>
      </c>
      <c r="I1692">
        <v>2017</v>
      </c>
      <c r="J1692" s="15" t="s">
        <v>3359</v>
      </c>
      <c r="K1692">
        <v>2017</v>
      </c>
      <c r="L1692" t="s">
        <v>1367</v>
      </c>
      <c r="M1692" t="s">
        <v>5456</v>
      </c>
      <c r="N1692" t="s">
        <v>5456</v>
      </c>
      <c r="O1692" t="s">
        <v>1388</v>
      </c>
      <c r="P1692" t="s">
        <v>5487</v>
      </c>
      <c r="Q1692">
        <f t="shared" si="39"/>
        <v>6050</v>
      </c>
      <c r="R1692" t="s">
        <v>2476</v>
      </c>
      <c r="S1692" t="s">
        <v>2477</v>
      </c>
      <c r="T1692" t="s">
        <v>587</v>
      </c>
      <c r="U1692" s="75">
        <v>6050</v>
      </c>
      <c r="V1692">
        <v>0.61</v>
      </c>
      <c r="W1692">
        <v>3690.5</v>
      </c>
      <c r="AH1692" s="16"/>
      <c r="AI1692" t="s">
        <v>1375</v>
      </c>
    </row>
    <row r="1693" spans="1:35" x14ac:dyDescent="0.25">
      <c r="A1693" t="s">
        <v>5865</v>
      </c>
      <c r="B1693" s="1">
        <v>15</v>
      </c>
      <c r="C1693" t="s">
        <v>302</v>
      </c>
      <c r="D1693">
        <v>5971616</v>
      </c>
      <c r="E1693" t="s">
        <v>5866</v>
      </c>
      <c r="F1693" t="s">
        <v>1363</v>
      </c>
      <c r="G1693" t="s">
        <v>1391</v>
      </c>
      <c r="H1693" s="3" t="s">
        <v>2447</v>
      </c>
      <c r="I1693">
        <v>2017</v>
      </c>
      <c r="J1693" s="15" t="s">
        <v>5867</v>
      </c>
      <c r="K1693">
        <v>2017</v>
      </c>
      <c r="L1693" t="s">
        <v>1367</v>
      </c>
      <c r="M1693" t="s">
        <v>5499</v>
      </c>
      <c r="N1693" t="s">
        <v>5500</v>
      </c>
      <c r="O1693" t="s">
        <v>1388</v>
      </c>
      <c r="P1693" t="s">
        <v>5487</v>
      </c>
      <c r="Q1693">
        <f t="shared" si="39"/>
        <v>5050</v>
      </c>
      <c r="R1693" t="s">
        <v>2476</v>
      </c>
      <c r="S1693" t="s">
        <v>2477</v>
      </c>
      <c r="T1693" t="s">
        <v>587</v>
      </c>
      <c r="U1693" s="75">
        <v>5050</v>
      </c>
      <c r="V1693">
        <v>0.62</v>
      </c>
      <c r="W1693">
        <v>3131</v>
      </c>
      <c r="AH1693" s="16"/>
      <c r="AI1693" t="s">
        <v>1375</v>
      </c>
    </row>
    <row r="1694" spans="1:35" x14ac:dyDescent="0.25">
      <c r="A1694" t="s">
        <v>5868</v>
      </c>
      <c r="B1694" s="1">
        <v>15</v>
      </c>
      <c r="C1694" t="s">
        <v>302</v>
      </c>
      <c r="D1694">
        <v>5971616</v>
      </c>
      <c r="E1694" t="s">
        <v>5866</v>
      </c>
      <c r="F1694" t="s">
        <v>1363</v>
      </c>
      <c r="G1694" t="s">
        <v>1391</v>
      </c>
      <c r="H1694" s="3" t="s">
        <v>2447</v>
      </c>
      <c r="I1694">
        <v>2017</v>
      </c>
      <c r="J1694" s="15" t="s">
        <v>5867</v>
      </c>
      <c r="K1694">
        <v>2017</v>
      </c>
      <c r="L1694" t="s">
        <v>1367</v>
      </c>
      <c r="M1694" t="s">
        <v>5499</v>
      </c>
      <c r="N1694" t="s">
        <v>5500</v>
      </c>
      <c r="O1694" t="s">
        <v>1388</v>
      </c>
      <c r="P1694" t="s">
        <v>5487</v>
      </c>
      <c r="Q1694">
        <f t="shared" si="39"/>
        <v>5050</v>
      </c>
      <c r="R1694" t="s">
        <v>2198</v>
      </c>
      <c r="S1694" t="s">
        <v>2199</v>
      </c>
      <c r="T1694" t="s">
        <v>587</v>
      </c>
      <c r="U1694" s="75">
        <v>5050</v>
      </c>
      <c r="V1694">
        <v>0.65</v>
      </c>
      <c r="W1694">
        <v>3282.5</v>
      </c>
      <c r="AH1694" s="16"/>
      <c r="AI1694" t="s">
        <v>1375</v>
      </c>
    </row>
    <row r="1695" spans="1:35" x14ac:dyDescent="0.25">
      <c r="A1695" t="s">
        <v>5869</v>
      </c>
      <c r="B1695" s="1">
        <v>15</v>
      </c>
      <c r="C1695" t="s">
        <v>302</v>
      </c>
      <c r="D1695">
        <v>5971616</v>
      </c>
      <c r="E1695" t="s">
        <v>5866</v>
      </c>
      <c r="F1695" t="s">
        <v>1363</v>
      </c>
      <c r="G1695" t="s">
        <v>1391</v>
      </c>
      <c r="H1695" s="3" t="s">
        <v>2447</v>
      </c>
      <c r="I1695">
        <v>2017</v>
      </c>
      <c r="J1695" s="15" t="s">
        <v>5867</v>
      </c>
      <c r="K1695">
        <v>2017</v>
      </c>
      <c r="L1695" t="s">
        <v>1367</v>
      </c>
      <c r="M1695" t="s">
        <v>5499</v>
      </c>
      <c r="N1695" t="s">
        <v>5500</v>
      </c>
      <c r="O1695" t="s">
        <v>1388</v>
      </c>
      <c r="P1695" t="s">
        <v>5487</v>
      </c>
      <c r="Q1695">
        <f t="shared" si="39"/>
        <v>5050</v>
      </c>
      <c r="R1695" t="s">
        <v>5682</v>
      </c>
      <c r="S1695" t="s">
        <v>5683</v>
      </c>
      <c r="T1695" t="s">
        <v>5710</v>
      </c>
      <c r="U1695" s="75">
        <v>5050</v>
      </c>
      <c r="V1695">
        <v>0.45</v>
      </c>
      <c r="W1695">
        <v>2272.5</v>
      </c>
      <c r="AH1695" s="16"/>
      <c r="AI1695" t="s">
        <v>1375</v>
      </c>
    </row>
    <row r="1696" spans="1:35" x14ac:dyDescent="0.25">
      <c r="A1696" t="s">
        <v>5870</v>
      </c>
      <c r="B1696" s="1">
        <v>15</v>
      </c>
      <c r="C1696" t="s">
        <v>302</v>
      </c>
      <c r="D1696">
        <v>5971616</v>
      </c>
      <c r="E1696" t="s">
        <v>5866</v>
      </c>
      <c r="F1696" t="s">
        <v>1363</v>
      </c>
      <c r="G1696" t="s">
        <v>1391</v>
      </c>
      <c r="H1696" s="3" t="s">
        <v>2447</v>
      </c>
      <c r="I1696">
        <v>2017</v>
      </c>
      <c r="J1696" s="15" t="s">
        <v>5867</v>
      </c>
      <c r="K1696">
        <v>2017</v>
      </c>
      <c r="L1696" t="s">
        <v>1367</v>
      </c>
      <c r="M1696" t="s">
        <v>5499</v>
      </c>
      <c r="N1696" t="s">
        <v>5500</v>
      </c>
      <c r="O1696" t="s">
        <v>1388</v>
      </c>
      <c r="P1696" t="s">
        <v>5487</v>
      </c>
      <c r="Q1696">
        <f t="shared" si="39"/>
        <v>5050</v>
      </c>
      <c r="R1696" t="s">
        <v>5449</v>
      </c>
      <c r="S1696" t="s">
        <v>5450</v>
      </c>
      <c r="T1696" t="s">
        <v>5871</v>
      </c>
      <c r="U1696" s="75">
        <v>5050</v>
      </c>
      <c r="V1696">
        <v>0.49</v>
      </c>
      <c r="W1696">
        <v>2474.5</v>
      </c>
      <c r="AH1696" s="16"/>
      <c r="AI1696" t="s">
        <v>1375</v>
      </c>
    </row>
    <row r="1697" spans="1:35" x14ac:dyDescent="0.25">
      <c r="A1697" t="s">
        <v>5872</v>
      </c>
      <c r="B1697" s="1">
        <v>15</v>
      </c>
      <c r="C1697" t="s">
        <v>302</v>
      </c>
      <c r="D1697">
        <v>5971616</v>
      </c>
      <c r="E1697" t="s">
        <v>5866</v>
      </c>
      <c r="F1697" t="s">
        <v>1363</v>
      </c>
      <c r="G1697" t="s">
        <v>1391</v>
      </c>
      <c r="H1697" s="3" t="s">
        <v>2447</v>
      </c>
      <c r="I1697">
        <v>2017</v>
      </c>
      <c r="J1697" s="15" t="s">
        <v>5867</v>
      </c>
      <c r="K1697">
        <v>2017</v>
      </c>
      <c r="L1697" t="s">
        <v>1367</v>
      </c>
      <c r="M1697" t="s">
        <v>5499</v>
      </c>
      <c r="N1697" t="s">
        <v>5500</v>
      </c>
      <c r="O1697" t="s">
        <v>1388</v>
      </c>
      <c r="P1697" t="s">
        <v>5487</v>
      </c>
      <c r="Q1697">
        <f t="shared" si="39"/>
        <v>5050</v>
      </c>
      <c r="R1697" t="s">
        <v>4086</v>
      </c>
      <c r="S1697" t="s">
        <v>4087</v>
      </c>
      <c r="T1697" t="s">
        <v>5748</v>
      </c>
      <c r="U1697" s="75">
        <v>5050</v>
      </c>
      <c r="V1697">
        <v>0.44</v>
      </c>
      <c r="W1697">
        <v>2222</v>
      </c>
      <c r="AH1697" s="16"/>
      <c r="AI1697" t="s">
        <v>1375</v>
      </c>
    </row>
    <row r="1698" spans="1:35" x14ac:dyDescent="0.25">
      <c r="A1698" t="s">
        <v>5873</v>
      </c>
      <c r="B1698" s="1">
        <v>15</v>
      </c>
      <c r="C1698" t="s">
        <v>302</v>
      </c>
      <c r="D1698">
        <v>6174094</v>
      </c>
      <c r="E1698" t="s">
        <v>5456</v>
      </c>
      <c r="F1698" t="s">
        <v>1363</v>
      </c>
      <c r="G1698" t="s">
        <v>1391</v>
      </c>
      <c r="H1698" s="3" t="s">
        <v>5861</v>
      </c>
      <c r="I1698">
        <v>2017</v>
      </c>
      <c r="J1698" s="15" t="s">
        <v>3359</v>
      </c>
      <c r="K1698">
        <v>2017</v>
      </c>
      <c r="L1698" t="s">
        <v>1367</v>
      </c>
      <c r="M1698" t="s">
        <v>5456</v>
      </c>
      <c r="N1698" t="s">
        <v>5456</v>
      </c>
      <c r="O1698" t="s">
        <v>1388</v>
      </c>
      <c r="P1698" t="s">
        <v>5487</v>
      </c>
      <c r="Q1698">
        <f t="shared" si="39"/>
        <v>6050</v>
      </c>
      <c r="R1698" t="s">
        <v>5682</v>
      </c>
      <c r="S1698" t="s">
        <v>5683</v>
      </c>
      <c r="T1698" t="s">
        <v>5874</v>
      </c>
      <c r="U1698" s="75">
        <v>6050</v>
      </c>
      <c r="V1698">
        <v>0.43</v>
      </c>
      <c r="W1698">
        <v>2601.5</v>
      </c>
      <c r="AH1698" s="16"/>
      <c r="AI1698" t="s">
        <v>1375</v>
      </c>
    </row>
    <row r="1699" spans="1:35" x14ac:dyDescent="0.25">
      <c r="A1699" t="s">
        <v>5875</v>
      </c>
      <c r="B1699" s="1">
        <v>15</v>
      </c>
      <c r="C1699" t="s">
        <v>302</v>
      </c>
      <c r="D1699">
        <v>6174094</v>
      </c>
      <c r="E1699" t="s">
        <v>5456</v>
      </c>
      <c r="F1699" t="s">
        <v>1363</v>
      </c>
      <c r="G1699" t="s">
        <v>1391</v>
      </c>
      <c r="H1699" s="3" t="s">
        <v>5861</v>
      </c>
      <c r="I1699">
        <v>2017</v>
      </c>
      <c r="J1699" s="15" t="s">
        <v>3359</v>
      </c>
      <c r="K1699">
        <v>2017</v>
      </c>
      <c r="L1699" t="s">
        <v>1367</v>
      </c>
      <c r="M1699" t="s">
        <v>5456</v>
      </c>
      <c r="N1699" t="s">
        <v>5456</v>
      </c>
      <c r="O1699" t="s">
        <v>1388</v>
      </c>
      <c r="P1699" t="s">
        <v>5487</v>
      </c>
      <c r="Q1699">
        <f t="shared" si="39"/>
        <v>6050</v>
      </c>
      <c r="R1699" t="s">
        <v>4086</v>
      </c>
      <c r="S1699" t="s">
        <v>4087</v>
      </c>
      <c r="T1699" t="s">
        <v>5748</v>
      </c>
      <c r="U1699" s="75">
        <v>6050</v>
      </c>
      <c r="V1699">
        <v>0.44</v>
      </c>
      <c r="W1699">
        <v>2662</v>
      </c>
      <c r="AH1699" s="16"/>
      <c r="AI1699" t="s">
        <v>1375</v>
      </c>
    </row>
    <row r="1700" spans="1:35" x14ac:dyDescent="0.25">
      <c r="A1700" t="s">
        <v>5876</v>
      </c>
      <c r="B1700" s="1">
        <v>15</v>
      </c>
      <c r="C1700" t="s">
        <v>302</v>
      </c>
      <c r="D1700">
        <v>6174094</v>
      </c>
      <c r="E1700" t="s">
        <v>5456</v>
      </c>
      <c r="F1700" t="s">
        <v>1363</v>
      </c>
      <c r="G1700" t="s">
        <v>1391</v>
      </c>
      <c r="H1700" s="3" t="s">
        <v>5861</v>
      </c>
      <c r="I1700">
        <v>2017</v>
      </c>
      <c r="J1700" s="15" t="s">
        <v>3359</v>
      </c>
      <c r="K1700">
        <v>2017</v>
      </c>
      <c r="L1700" t="s">
        <v>1367</v>
      </c>
      <c r="M1700" t="s">
        <v>5456</v>
      </c>
      <c r="N1700" t="s">
        <v>5456</v>
      </c>
      <c r="O1700" t="s">
        <v>1388</v>
      </c>
      <c r="P1700" t="s">
        <v>5487</v>
      </c>
      <c r="Q1700">
        <f t="shared" si="39"/>
        <v>6050</v>
      </c>
      <c r="R1700" t="s">
        <v>1381</v>
      </c>
      <c r="S1700" t="s">
        <v>1382</v>
      </c>
      <c r="T1700" t="s">
        <v>587</v>
      </c>
      <c r="U1700" s="75">
        <v>6050</v>
      </c>
      <c r="V1700">
        <v>0.7</v>
      </c>
      <c r="W1700">
        <v>4235</v>
      </c>
      <c r="AH1700" s="16"/>
      <c r="AI1700" t="s">
        <v>1375</v>
      </c>
    </row>
    <row r="1701" spans="1:35" x14ac:dyDescent="0.25">
      <c r="A1701" t="s">
        <v>5877</v>
      </c>
      <c r="B1701" s="1">
        <v>15</v>
      </c>
      <c r="C1701" t="s">
        <v>302</v>
      </c>
      <c r="D1701">
        <v>6174094</v>
      </c>
      <c r="E1701" t="s">
        <v>5456</v>
      </c>
      <c r="F1701" t="s">
        <v>1363</v>
      </c>
      <c r="G1701" t="s">
        <v>1391</v>
      </c>
      <c r="H1701" s="3" t="s">
        <v>5861</v>
      </c>
      <c r="I1701">
        <v>2017</v>
      </c>
      <c r="J1701" s="15" t="s">
        <v>3359</v>
      </c>
      <c r="K1701">
        <v>2017</v>
      </c>
      <c r="L1701" t="s">
        <v>1367</v>
      </c>
      <c r="M1701" t="s">
        <v>5456</v>
      </c>
      <c r="N1701" t="s">
        <v>5456</v>
      </c>
      <c r="O1701" t="s">
        <v>1388</v>
      </c>
      <c r="P1701" t="s">
        <v>5487</v>
      </c>
      <c r="Q1701">
        <f t="shared" si="39"/>
        <v>6050</v>
      </c>
      <c r="R1701" t="s">
        <v>2198</v>
      </c>
      <c r="S1701" t="s">
        <v>2199</v>
      </c>
      <c r="T1701" t="s">
        <v>587</v>
      </c>
      <c r="U1701" s="75">
        <v>6050</v>
      </c>
      <c r="V1701">
        <v>0.63</v>
      </c>
      <c r="W1701">
        <v>3811.5</v>
      </c>
      <c r="AH1701" s="16"/>
      <c r="AI1701" t="s">
        <v>1375</v>
      </c>
    </row>
    <row r="1702" spans="1:35" x14ac:dyDescent="0.25">
      <c r="A1702" t="s">
        <v>5878</v>
      </c>
      <c r="B1702" s="1">
        <v>15</v>
      </c>
      <c r="C1702" t="s">
        <v>302</v>
      </c>
      <c r="D1702">
        <v>6010490</v>
      </c>
      <c r="E1702" t="s">
        <v>5456</v>
      </c>
      <c r="F1702" t="s">
        <v>1363</v>
      </c>
      <c r="G1702" t="s">
        <v>1391</v>
      </c>
      <c r="H1702" s="3" t="s">
        <v>2419</v>
      </c>
      <c r="I1702">
        <v>2017</v>
      </c>
      <c r="J1702" s="15" t="s">
        <v>5879</v>
      </c>
      <c r="K1702">
        <v>2017</v>
      </c>
      <c r="L1702" t="s">
        <v>1367</v>
      </c>
      <c r="M1702" t="s">
        <v>5456</v>
      </c>
      <c r="N1702" t="s">
        <v>5456</v>
      </c>
      <c r="O1702" t="s">
        <v>1388</v>
      </c>
      <c r="P1702" t="s">
        <v>4226</v>
      </c>
      <c r="Q1702">
        <f t="shared" si="39"/>
        <v>20000</v>
      </c>
      <c r="R1702" t="s">
        <v>4086</v>
      </c>
      <c r="S1702" t="s">
        <v>4087</v>
      </c>
      <c r="T1702" t="s">
        <v>5748</v>
      </c>
      <c r="U1702" s="75">
        <v>20000</v>
      </c>
      <c r="V1702">
        <v>0.44</v>
      </c>
      <c r="W1702">
        <v>8800</v>
      </c>
      <c r="AH1702" s="16"/>
      <c r="AI1702" t="s">
        <v>1375</v>
      </c>
    </row>
    <row r="1703" spans="1:35" x14ac:dyDescent="0.25">
      <c r="A1703" t="s">
        <v>5880</v>
      </c>
      <c r="B1703" s="1">
        <v>15</v>
      </c>
      <c r="C1703" t="s">
        <v>297</v>
      </c>
      <c r="D1703">
        <v>6010490</v>
      </c>
      <c r="E1703" t="s">
        <v>5456</v>
      </c>
      <c r="F1703" t="s">
        <v>1363</v>
      </c>
      <c r="G1703" t="s">
        <v>1391</v>
      </c>
      <c r="H1703" s="3" t="s">
        <v>2419</v>
      </c>
      <c r="I1703">
        <v>2017</v>
      </c>
      <c r="J1703" s="15" t="s">
        <v>5879</v>
      </c>
      <c r="K1703">
        <v>2017</v>
      </c>
      <c r="L1703" t="s">
        <v>1367</v>
      </c>
      <c r="M1703" t="s">
        <v>5456</v>
      </c>
      <c r="N1703" t="s">
        <v>5456</v>
      </c>
      <c r="O1703" t="s">
        <v>1388</v>
      </c>
      <c r="P1703" t="s">
        <v>4226</v>
      </c>
      <c r="Q1703">
        <f t="shared" si="39"/>
        <v>20000</v>
      </c>
      <c r="R1703" t="s">
        <v>1381</v>
      </c>
      <c r="S1703" t="s">
        <v>1382</v>
      </c>
      <c r="T1703" t="s">
        <v>587</v>
      </c>
      <c r="U1703" s="75">
        <v>20000</v>
      </c>
      <c r="V1703">
        <v>0.62</v>
      </c>
      <c r="W1703">
        <v>12400</v>
      </c>
      <c r="AH1703" s="16"/>
      <c r="AI1703" t="s">
        <v>1375</v>
      </c>
    </row>
    <row r="1704" spans="1:35" x14ac:dyDescent="0.25">
      <c r="A1704" t="s">
        <v>5881</v>
      </c>
      <c r="B1704" s="1">
        <v>15</v>
      </c>
      <c r="C1704" t="s">
        <v>302</v>
      </c>
      <c r="D1704">
        <v>6010490</v>
      </c>
      <c r="E1704" t="s">
        <v>5456</v>
      </c>
      <c r="F1704" t="s">
        <v>1363</v>
      </c>
      <c r="G1704" t="s">
        <v>1391</v>
      </c>
      <c r="H1704" s="3" t="s">
        <v>2419</v>
      </c>
      <c r="I1704">
        <v>2017</v>
      </c>
      <c r="J1704" s="15" t="s">
        <v>5879</v>
      </c>
      <c r="K1704">
        <v>2017</v>
      </c>
      <c r="L1704" t="s">
        <v>1367</v>
      </c>
      <c r="M1704" t="s">
        <v>5456</v>
      </c>
      <c r="N1704" t="s">
        <v>5456</v>
      </c>
      <c r="O1704" t="s">
        <v>1388</v>
      </c>
      <c r="P1704" t="s">
        <v>4226</v>
      </c>
      <c r="Q1704">
        <f t="shared" si="39"/>
        <v>20000</v>
      </c>
      <c r="R1704" t="s">
        <v>5682</v>
      </c>
      <c r="S1704" t="s">
        <v>5683</v>
      </c>
      <c r="T1704" t="s">
        <v>5710</v>
      </c>
      <c r="U1704" s="75">
        <v>20000</v>
      </c>
      <c r="V1704">
        <v>0.45</v>
      </c>
      <c r="W1704">
        <v>9000</v>
      </c>
      <c r="AH1704" s="16"/>
      <c r="AI1704" t="s">
        <v>1375</v>
      </c>
    </row>
    <row r="1705" spans="1:35" x14ac:dyDescent="0.25">
      <c r="A1705" t="s">
        <v>5882</v>
      </c>
      <c r="B1705" s="1">
        <v>15</v>
      </c>
      <c r="C1705" t="s">
        <v>297</v>
      </c>
      <c r="D1705">
        <v>6010490</v>
      </c>
      <c r="E1705" t="s">
        <v>5456</v>
      </c>
      <c r="F1705" t="s">
        <v>1363</v>
      </c>
      <c r="G1705" t="s">
        <v>1391</v>
      </c>
      <c r="H1705" s="3" t="s">
        <v>2419</v>
      </c>
      <c r="I1705">
        <v>2017</v>
      </c>
      <c r="J1705" s="15" t="s">
        <v>5879</v>
      </c>
      <c r="K1705">
        <v>2017</v>
      </c>
      <c r="L1705" t="s">
        <v>1367</v>
      </c>
      <c r="M1705" t="s">
        <v>5456</v>
      </c>
      <c r="N1705" t="s">
        <v>5456</v>
      </c>
      <c r="O1705" t="s">
        <v>1388</v>
      </c>
      <c r="P1705" t="s">
        <v>4226</v>
      </c>
      <c r="Q1705">
        <f t="shared" si="39"/>
        <v>20000</v>
      </c>
      <c r="R1705" t="s">
        <v>2476</v>
      </c>
      <c r="S1705" t="s">
        <v>2477</v>
      </c>
      <c r="T1705" t="s">
        <v>587</v>
      </c>
      <c r="U1705" s="75">
        <v>20000</v>
      </c>
      <c r="V1705">
        <v>0.5</v>
      </c>
      <c r="W1705">
        <v>10000</v>
      </c>
      <c r="AH1705" s="16"/>
      <c r="AI1705" t="s">
        <v>1375</v>
      </c>
    </row>
    <row r="1706" spans="1:35" x14ac:dyDescent="0.25">
      <c r="A1706" t="s">
        <v>5883</v>
      </c>
      <c r="B1706" s="1">
        <v>15</v>
      </c>
      <c r="C1706" t="s">
        <v>302</v>
      </c>
      <c r="D1706">
        <v>6129978</v>
      </c>
      <c r="E1706" t="s">
        <v>5884</v>
      </c>
      <c r="F1706" t="s">
        <v>1363</v>
      </c>
      <c r="G1706" t="s">
        <v>1391</v>
      </c>
      <c r="H1706" s="3" t="s">
        <v>3002</v>
      </c>
      <c r="I1706">
        <v>2017</v>
      </c>
      <c r="J1706" s="15" t="s">
        <v>3003</v>
      </c>
      <c r="K1706">
        <v>2017</v>
      </c>
      <c r="L1706" t="s">
        <v>1367</v>
      </c>
      <c r="M1706" t="s">
        <v>5551</v>
      </c>
      <c r="N1706" t="s">
        <v>5551</v>
      </c>
      <c r="O1706" t="s">
        <v>1388</v>
      </c>
      <c r="P1706" t="s">
        <v>133</v>
      </c>
      <c r="Q1706">
        <f t="shared" si="39"/>
        <v>1000</v>
      </c>
      <c r="R1706" t="s">
        <v>5449</v>
      </c>
      <c r="S1706" t="s">
        <v>5450</v>
      </c>
      <c r="T1706" t="s">
        <v>5753</v>
      </c>
      <c r="U1706" s="75">
        <v>1000</v>
      </c>
      <c r="V1706">
        <v>0.49</v>
      </c>
      <c r="W1706">
        <v>490</v>
      </c>
      <c r="AH1706" s="16"/>
      <c r="AI1706" t="s">
        <v>1375</v>
      </c>
    </row>
    <row r="1707" spans="1:35" x14ac:dyDescent="0.25">
      <c r="A1707" t="s">
        <v>5885</v>
      </c>
      <c r="B1707" s="1">
        <v>15</v>
      </c>
      <c r="C1707" t="s">
        <v>302</v>
      </c>
      <c r="D1707">
        <v>6129978</v>
      </c>
      <c r="E1707" t="s">
        <v>5884</v>
      </c>
      <c r="F1707" t="s">
        <v>1363</v>
      </c>
      <c r="G1707" t="s">
        <v>1391</v>
      </c>
      <c r="H1707" s="3" t="s">
        <v>3002</v>
      </c>
      <c r="I1707">
        <v>2017</v>
      </c>
      <c r="J1707" s="15" t="s">
        <v>3003</v>
      </c>
      <c r="K1707">
        <v>2017</v>
      </c>
      <c r="L1707" t="s">
        <v>1367</v>
      </c>
      <c r="M1707" t="s">
        <v>5551</v>
      </c>
      <c r="N1707" t="s">
        <v>5551</v>
      </c>
      <c r="O1707" t="s">
        <v>1388</v>
      </c>
      <c r="P1707" t="s">
        <v>133</v>
      </c>
      <c r="Q1707">
        <f t="shared" si="39"/>
        <v>1000</v>
      </c>
      <c r="R1707" t="s">
        <v>5682</v>
      </c>
      <c r="S1707" t="s">
        <v>5683</v>
      </c>
      <c r="T1707" t="s">
        <v>5886</v>
      </c>
      <c r="U1707" s="75">
        <v>1000</v>
      </c>
      <c r="V1707">
        <v>0.45</v>
      </c>
      <c r="W1707">
        <v>450</v>
      </c>
      <c r="AH1707" s="16"/>
      <c r="AI1707" t="s">
        <v>1375</v>
      </c>
    </row>
    <row r="1708" spans="1:35" x14ac:dyDescent="0.25">
      <c r="A1708" t="s">
        <v>5887</v>
      </c>
      <c r="B1708" s="1">
        <v>15</v>
      </c>
      <c r="C1708" t="s">
        <v>302</v>
      </c>
      <c r="D1708">
        <v>6129978</v>
      </c>
      <c r="E1708" t="s">
        <v>5884</v>
      </c>
      <c r="F1708" t="s">
        <v>1363</v>
      </c>
      <c r="G1708" t="s">
        <v>1391</v>
      </c>
      <c r="H1708" s="3" t="s">
        <v>3002</v>
      </c>
      <c r="I1708">
        <v>2017</v>
      </c>
      <c r="J1708" s="15" t="s">
        <v>3003</v>
      </c>
      <c r="K1708">
        <v>2017</v>
      </c>
      <c r="L1708" t="s">
        <v>1367</v>
      </c>
      <c r="M1708" t="s">
        <v>5551</v>
      </c>
      <c r="N1708" t="s">
        <v>5551</v>
      </c>
      <c r="O1708" t="s">
        <v>1388</v>
      </c>
      <c r="P1708" t="s">
        <v>133</v>
      </c>
      <c r="Q1708">
        <f t="shared" si="39"/>
        <v>1000</v>
      </c>
      <c r="R1708" t="s">
        <v>4086</v>
      </c>
      <c r="S1708" t="s">
        <v>4087</v>
      </c>
      <c r="T1708" t="s">
        <v>5748</v>
      </c>
      <c r="U1708" s="75">
        <v>1000</v>
      </c>
      <c r="V1708">
        <v>0.44</v>
      </c>
      <c r="W1708">
        <v>440</v>
      </c>
      <c r="AH1708" s="16"/>
      <c r="AI1708" t="s">
        <v>1375</v>
      </c>
    </row>
    <row r="1709" spans="1:35" x14ac:dyDescent="0.25">
      <c r="A1709" t="s">
        <v>5888</v>
      </c>
      <c r="B1709" s="1">
        <v>15</v>
      </c>
      <c r="C1709" t="s">
        <v>302</v>
      </c>
      <c r="D1709">
        <v>6225810</v>
      </c>
      <c r="E1709" t="s">
        <v>5889</v>
      </c>
      <c r="F1709" t="s">
        <v>1363</v>
      </c>
      <c r="G1709" t="s">
        <v>1364</v>
      </c>
      <c r="H1709" s="3" t="s">
        <v>3695</v>
      </c>
      <c r="I1709">
        <v>2017</v>
      </c>
      <c r="J1709" s="15" t="s">
        <v>3696</v>
      </c>
      <c r="K1709">
        <v>2017</v>
      </c>
      <c r="L1709" t="s">
        <v>1367</v>
      </c>
      <c r="M1709" t="s">
        <v>5890</v>
      </c>
      <c r="N1709" t="s">
        <v>5890</v>
      </c>
      <c r="O1709" t="s">
        <v>1388</v>
      </c>
      <c r="P1709" t="s">
        <v>133</v>
      </c>
      <c r="Q1709">
        <f t="shared" si="39"/>
        <v>150000</v>
      </c>
      <c r="R1709" t="s">
        <v>5449</v>
      </c>
      <c r="S1709" t="s">
        <v>5450</v>
      </c>
      <c r="T1709" t="s">
        <v>5804</v>
      </c>
      <c r="U1709" s="75">
        <v>150000</v>
      </c>
      <c r="V1709">
        <v>0.5</v>
      </c>
      <c r="W1709">
        <v>75000</v>
      </c>
      <c r="AH1709" s="16"/>
      <c r="AI1709" t="s">
        <v>1375</v>
      </c>
    </row>
    <row r="1710" spans="1:35" x14ac:dyDescent="0.25">
      <c r="A1710" t="s">
        <v>5891</v>
      </c>
      <c r="B1710" s="1">
        <v>15</v>
      </c>
      <c r="C1710" t="s">
        <v>302</v>
      </c>
      <c r="D1710">
        <v>6227651</v>
      </c>
      <c r="E1710" t="s">
        <v>5892</v>
      </c>
      <c r="F1710" t="s">
        <v>1363</v>
      </c>
      <c r="G1710" t="s">
        <v>1364</v>
      </c>
      <c r="H1710" s="3" t="s">
        <v>3695</v>
      </c>
      <c r="I1710">
        <v>2017</v>
      </c>
      <c r="J1710" s="15" t="s">
        <v>2438</v>
      </c>
      <c r="K1710">
        <v>2017</v>
      </c>
      <c r="L1710" t="s">
        <v>1367</v>
      </c>
      <c r="M1710" t="s">
        <v>5893</v>
      </c>
      <c r="O1710" t="s">
        <v>2414</v>
      </c>
      <c r="P1710" t="s">
        <v>133</v>
      </c>
      <c r="Q1710">
        <f t="shared" si="39"/>
        <v>9000</v>
      </c>
      <c r="R1710" t="s">
        <v>5682</v>
      </c>
      <c r="S1710" t="s">
        <v>5683</v>
      </c>
      <c r="T1710" t="s">
        <v>5710</v>
      </c>
      <c r="U1710" s="75">
        <v>9000</v>
      </c>
      <c r="V1710">
        <v>0.43</v>
      </c>
      <c r="W1710">
        <v>3870</v>
      </c>
      <c r="AH1710" s="16"/>
      <c r="AI1710" t="s">
        <v>1375</v>
      </c>
    </row>
    <row r="1711" spans="1:35" x14ac:dyDescent="0.25">
      <c r="A1711" t="s">
        <v>5894</v>
      </c>
      <c r="B1711" s="1">
        <v>15</v>
      </c>
      <c r="C1711" t="s">
        <v>302</v>
      </c>
      <c r="D1711">
        <v>6231314</v>
      </c>
      <c r="E1711" t="s">
        <v>5895</v>
      </c>
      <c r="F1711" t="s">
        <v>1363</v>
      </c>
      <c r="G1711" t="s">
        <v>1391</v>
      </c>
      <c r="H1711" s="3" t="s">
        <v>2437</v>
      </c>
      <c r="I1711">
        <v>2017</v>
      </c>
      <c r="J1711" s="15" t="s">
        <v>2438</v>
      </c>
      <c r="K1711">
        <v>2017</v>
      </c>
      <c r="L1711" t="s">
        <v>1367</v>
      </c>
      <c r="M1711" t="s">
        <v>5775</v>
      </c>
      <c r="O1711" t="s">
        <v>1388</v>
      </c>
      <c r="P1711" t="s">
        <v>5475</v>
      </c>
      <c r="Q1711">
        <f t="shared" si="39"/>
        <v>36800</v>
      </c>
      <c r="R1711" t="s">
        <v>1381</v>
      </c>
      <c r="S1711" t="s">
        <v>1382</v>
      </c>
      <c r="T1711" t="s">
        <v>587</v>
      </c>
      <c r="U1711" s="75">
        <v>36800</v>
      </c>
      <c r="V1711">
        <v>0.62</v>
      </c>
      <c r="W1711">
        <v>22816</v>
      </c>
      <c r="AH1711" s="16"/>
      <c r="AI1711" t="s">
        <v>1375</v>
      </c>
    </row>
    <row r="1712" spans="1:35" x14ac:dyDescent="0.25">
      <c r="A1712" t="s">
        <v>5896</v>
      </c>
      <c r="B1712" s="1">
        <v>15</v>
      </c>
      <c r="C1712" t="s">
        <v>302</v>
      </c>
      <c r="D1712">
        <v>6231314</v>
      </c>
      <c r="E1712" t="s">
        <v>5895</v>
      </c>
      <c r="F1712" t="s">
        <v>1363</v>
      </c>
      <c r="G1712" t="s">
        <v>1391</v>
      </c>
      <c r="H1712" s="3" t="s">
        <v>2437</v>
      </c>
      <c r="I1712">
        <v>2017</v>
      </c>
      <c r="J1712" s="15" t="s">
        <v>2438</v>
      </c>
      <c r="K1712">
        <v>2017</v>
      </c>
      <c r="L1712" t="s">
        <v>1367</v>
      </c>
      <c r="M1712" t="s">
        <v>5775</v>
      </c>
      <c r="O1712" t="s">
        <v>1388</v>
      </c>
      <c r="P1712" t="s">
        <v>5475</v>
      </c>
      <c r="Q1712">
        <f t="shared" si="39"/>
        <v>36800</v>
      </c>
      <c r="R1712" t="s">
        <v>5682</v>
      </c>
      <c r="S1712" t="s">
        <v>5683</v>
      </c>
      <c r="T1712" t="s">
        <v>5710</v>
      </c>
      <c r="U1712" s="75">
        <v>36800</v>
      </c>
      <c r="V1712">
        <v>0.39</v>
      </c>
      <c r="W1712">
        <v>14352</v>
      </c>
      <c r="AH1712" s="16"/>
      <c r="AI1712" t="s">
        <v>1375</v>
      </c>
    </row>
    <row r="1713" spans="1:35" x14ac:dyDescent="0.25">
      <c r="A1713" t="s">
        <v>5897</v>
      </c>
      <c r="B1713" s="1">
        <v>15</v>
      </c>
      <c r="C1713" t="s">
        <v>302</v>
      </c>
      <c r="D1713">
        <v>6231314</v>
      </c>
      <c r="E1713" t="s">
        <v>5895</v>
      </c>
      <c r="F1713" t="s">
        <v>1363</v>
      </c>
      <c r="G1713" t="s">
        <v>1391</v>
      </c>
      <c r="H1713" s="3" t="s">
        <v>2437</v>
      </c>
      <c r="I1713">
        <v>2017</v>
      </c>
      <c r="J1713" s="15" t="s">
        <v>2438</v>
      </c>
      <c r="K1713">
        <v>2017</v>
      </c>
      <c r="L1713" t="s">
        <v>1367</v>
      </c>
      <c r="M1713" t="s">
        <v>5775</v>
      </c>
      <c r="O1713" t="s">
        <v>1388</v>
      </c>
      <c r="P1713" t="s">
        <v>5475</v>
      </c>
      <c r="Q1713">
        <f t="shared" si="39"/>
        <v>36800</v>
      </c>
      <c r="R1713" t="s">
        <v>5445</v>
      </c>
      <c r="S1713" t="s">
        <v>5446</v>
      </c>
      <c r="T1713" t="s">
        <v>5862</v>
      </c>
      <c r="U1713" s="75">
        <v>36800</v>
      </c>
      <c r="V1713">
        <v>0.38</v>
      </c>
      <c r="W1713">
        <v>13984</v>
      </c>
      <c r="AH1713" s="16"/>
      <c r="AI1713" t="s">
        <v>1375</v>
      </c>
    </row>
    <row r="1714" spans="1:35" x14ac:dyDescent="0.25">
      <c r="A1714" t="s">
        <v>5898</v>
      </c>
      <c r="B1714" s="1">
        <v>15</v>
      </c>
      <c r="C1714" t="s">
        <v>302</v>
      </c>
      <c r="D1714">
        <v>6231314</v>
      </c>
      <c r="E1714" t="s">
        <v>5895</v>
      </c>
      <c r="F1714" t="s">
        <v>1363</v>
      </c>
      <c r="G1714" t="s">
        <v>1391</v>
      </c>
      <c r="H1714" s="3" t="s">
        <v>2437</v>
      </c>
      <c r="I1714">
        <v>2017</v>
      </c>
      <c r="J1714" s="15" t="s">
        <v>2438</v>
      </c>
      <c r="K1714">
        <v>2017</v>
      </c>
      <c r="L1714" t="s">
        <v>1367</v>
      </c>
      <c r="M1714" t="s">
        <v>5775</v>
      </c>
      <c r="O1714" t="s">
        <v>1388</v>
      </c>
      <c r="P1714" t="s">
        <v>5475</v>
      </c>
      <c r="Q1714">
        <f t="shared" si="39"/>
        <v>36800</v>
      </c>
      <c r="R1714" t="s">
        <v>5449</v>
      </c>
      <c r="S1714" t="s">
        <v>5450</v>
      </c>
      <c r="T1714" t="s">
        <v>5753</v>
      </c>
      <c r="U1714" s="75">
        <v>36800</v>
      </c>
      <c r="V1714">
        <v>0.49</v>
      </c>
      <c r="W1714">
        <v>18032</v>
      </c>
      <c r="AH1714" s="16"/>
      <c r="AI1714" t="s">
        <v>1375</v>
      </c>
    </row>
    <row r="1715" spans="1:35" x14ac:dyDescent="0.25">
      <c r="A1715" t="s">
        <v>5899</v>
      </c>
      <c r="B1715" s="1">
        <v>15</v>
      </c>
      <c r="C1715" t="s">
        <v>302</v>
      </c>
      <c r="D1715">
        <v>6231314</v>
      </c>
      <c r="E1715" t="s">
        <v>5895</v>
      </c>
      <c r="F1715" t="s">
        <v>1363</v>
      </c>
      <c r="G1715" t="s">
        <v>1391</v>
      </c>
      <c r="H1715" s="3" t="s">
        <v>2437</v>
      </c>
      <c r="I1715">
        <v>2017</v>
      </c>
      <c r="J1715" s="15" t="s">
        <v>2438</v>
      </c>
      <c r="K1715">
        <v>2017</v>
      </c>
      <c r="L1715" t="s">
        <v>1367</v>
      </c>
      <c r="M1715" t="s">
        <v>5775</v>
      </c>
      <c r="O1715" t="s">
        <v>1388</v>
      </c>
      <c r="P1715" t="s">
        <v>5475</v>
      </c>
      <c r="Q1715">
        <f t="shared" si="39"/>
        <v>36800</v>
      </c>
      <c r="R1715" t="s">
        <v>4086</v>
      </c>
      <c r="S1715" t="s">
        <v>4087</v>
      </c>
      <c r="T1715" t="s">
        <v>5900</v>
      </c>
      <c r="U1715" s="75">
        <v>36800</v>
      </c>
      <c r="V1715">
        <v>0.44</v>
      </c>
      <c r="W1715">
        <v>16192</v>
      </c>
      <c r="AH1715" s="16"/>
      <c r="AI1715" t="s">
        <v>1375</v>
      </c>
    </row>
    <row r="1716" spans="1:35" x14ac:dyDescent="0.25">
      <c r="A1716" t="s">
        <v>5901</v>
      </c>
      <c r="B1716" s="1">
        <v>15</v>
      </c>
      <c r="C1716" t="s">
        <v>302</v>
      </c>
      <c r="D1716">
        <v>6231314</v>
      </c>
      <c r="E1716" t="s">
        <v>5895</v>
      </c>
      <c r="F1716" t="s">
        <v>1363</v>
      </c>
      <c r="G1716" t="s">
        <v>1391</v>
      </c>
      <c r="H1716" s="3" t="s">
        <v>2437</v>
      </c>
      <c r="I1716">
        <v>2017</v>
      </c>
      <c r="J1716" s="15" t="s">
        <v>2438</v>
      </c>
      <c r="K1716">
        <v>2017</v>
      </c>
      <c r="L1716" t="s">
        <v>1367</v>
      </c>
      <c r="M1716" t="s">
        <v>5775</v>
      </c>
      <c r="O1716" t="s">
        <v>1388</v>
      </c>
      <c r="P1716" t="s">
        <v>5475</v>
      </c>
      <c r="Q1716">
        <f t="shared" si="39"/>
        <v>36800</v>
      </c>
      <c r="R1716" t="s">
        <v>2476</v>
      </c>
      <c r="S1716" t="s">
        <v>2477</v>
      </c>
      <c r="T1716" t="s">
        <v>587</v>
      </c>
      <c r="U1716" s="75">
        <v>36800</v>
      </c>
      <c r="V1716">
        <v>0.57999999999999996</v>
      </c>
      <c r="W1716">
        <v>21344</v>
      </c>
      <c r="AH1716" s="16"/>
      <c r="AI1716" t="s">
        <v>1375</v>
      </c>
    </row>
    <row r="1717" spans="1:35" x14ac:dyDescent="0.25">
      <c r="A1717" t="s">
        <v>5902</v>
      </c>
      <c r="B1717" s="1">
        <v>15</v>
      </c>
      <c r="C1717" t="s">
        <v>302</v>
      </c>
      <c r="D1717">
        <v>6050573</v>
      </c>
      <c r="E1717" t="s">
        <v>5903</v>
      </c>
      <c r="F1717" t="s">
        <v>1363</v>
      </c>
      <c r="G1717" t="s">
        <v>1364</v>
      </c>
      <c r="H1717" s="3" t="s">
        <v>5904</v>
      </c>
      <c r="I1717">
        <v>2017</v>
      </c>
      <c r="J1717" s="15" t="s">
        <v>5905</v>
      </c>
      <c r="K1717">
        <v>2017</v>
      </c>
      <c r="L1717" t="s">
        <v>1367</v>
      </c>
      <c r="M1717" t="s">
        <v>5906</v>
      </c>
      <c r="N1717" t="s">
        <v>5907</v>
      </c>
      <c r="O1717" t="s">
        <v>1388</v>
      </c>
      <c r="P1717" t="s">
        <v>5908</v>
      </c>
      <c r="Q1717">
        <f t="shared" si="39"/>
        <v>100</v>
      </c>
      <c r="R1717" t="s">
        <v>1381</v>
      </c>
      <c r="S1717" t="s">
        <v>1382</v>
      </c>
      <c r="T1717" t="s">
        <v>587</v>
      </c>
      <c r="U1717" s="75">
        <v>100</v>
      </c>
      <c r="V1717">
        <v>0.59</v>
      </c>
      <c r="W1717">
        <v>59</v>
      </c>
      <c r="AH1717" s="16"/>
      <c r="AI1717" t="s">
        <v>1375</v>
      </c>
    </row>
    <row r="1718" spans="1:35" x14ac:dyDescent="0.25">
      <c r="A1718" t="s">
        <v>5909</v>
      </c>
      <c r="B1718" s="1">
        <v>15</v>
      </c>
      <c r="C1718" t="s">
        <v>302</v>
      </c>
      <c r="D1718">
        <v>6050573</v>
      </c>
      <c r="E1718" t="s">
        <v>5903</v>
      </c>
      <c r="F1718" t="s">
        <v>1363</v>
      </c>
      <c r="G1718" t="s">
        <v>1364</v>
      </c>
      <c r="H1718" s="3" t="s">
        <v>5904</v>
      </c>
      <c r="I1718">
        <v>2017</v>
      </c>
      <c r="J1718" s="15" t="s">
        <v>5905</v>
      </c>
      <c r="K1718">
        <v>2017</v>
      </c>
      <c r="L1718" t="s">
        <v>1367</v>
      </c>
      <c r="M1718" t="s">
        <v>5906</v>
      </c>
      <c r="N1718" t="s">
        <v>5907</v>
      </c>
      <c r="O1718" t="s">
        <v>1388</v>
      </c>
      <c r="P1718" t="s">
        <v>5908</v>
      </c>
      <c r="Q1718">
        <f t="shared" si="39"/>
        <v>100</v>
      </c>
      <c r="R1718" t="s">
        <v>4086</v>
      </c>
      <c r="S1718" t="s">
        <v>4087</v>
      </c>
      <c r="T1718" t="s">
        <v>5910</v>
      </c>
      <c r="U1718" s="75">
        <v>100</v>
      </c>
      <c r="V1718">
        <v>0.44</v>
      </c>
      <c r="W1718">
        <v>44</v>
      </c>
      <c r="AH1718" s="16"/>
      <c r="AI1718" t="s">
        <v>1375</v>
      </c>
    </row>
    <row r="1719" spans="1:35" x14ac:dyDescent="0.25">
      <c r="A1719" t="s">
        <v>5911</v>
      </c>
      <c r="B1719" s="1">
        <v>15</v>
      </c>
      <c r="C1719" t="s">
        <v>302</v>
      </c>
      <c r="D1719">
        <v>6050573</v>
      </c>
      <c r="E1719" t="s">
        <v>5903</v>
      </c>
      <c r="F1719" t="s">
        <v>1363</v>
      </c>
      <c r="G1719" t="s">
        <v>1364</v>
      </c>
      <c r="H1719" s="3" t="s">
        <v>5904</v>
      </c>
      <c r="I1719">
        <v>2017</v>
      </c>
      <c r="J1719" s="15" t="s">
        <v>5905</v>
      </c>
      <c r="K1719">
        <v>2017</v>
      </c>
      <c r="L1719" t="s">
        <v>1367</v>
      </c>
      <c r="M1719" t="s">
        <v>5906</v>
      </c>
      <c r="N1719" t="s">
        <v>5907</v>
      </c>
      <c r="O1719" t="s">
        <v>1388</v>
      </c>
      <c r="P1719" t="s">
        <v>5908</v>
      </c>
      <c r="Q1719">
        <f t="shared" si="39"/>
        <v>100</v>
      </c>
      <c r="R1719" t="s">
        <v>2476</v>
      </c>
      <c r="S1719" t="s">
        <v>2477</v>
      </c>
      <c r="T1719" t="s">
        <v>587</v>
      </c>
      <c r="U1719" s="75">
        <v>100</v>
      </c>
      <c r="V1719">
        <v>0.52</v>
      </c>
      <c r="W1719">
        <v>52</v>
      </c>
      <c r="AH1719" s="16"/>
      <c r="AI1719" t="s">
        <v>1375</v>
      </c>
    </row>
    <row r="1720" spans="1:35" x14ac:dyDescent="0.25">
      <c r="A1720" t="s">
        <v>5912</v>
      </c>
      <c r="B1720" s="1">
        <v>15</v>
      </c>
      <c r="C1720" t="s">
        <v>302</v>
      </c>
      <c r="D1720">
        <v>6196306</v>
      </c>
      <c r="E1720" t="s">
        <v>5456</v>
      </c>
      <c r="F1720" t="s">
        <v>1363</v>
      </c>
      <c r="G1720" t="s">
        <v>1391</v>
      </c>
      <c r="H1720" s="3" t="s">
        <v>5913</v>
      </c>
      <c r="I1720">
        <v>2017</v>
      </c>
      <c r="J1720" s="15" t="s">
        <v>5914</v>
      </c>
      <c r="K1720">
        <v>2017</v>
      </c>
      <c r="L1720" t="s">
        <v>1367</v>
      </c>
      <c r="M1720" t="s">
        <v>5456</v>
      </c>
      <c r="N1720" t="s">
        <v>5456</v>
      </c>
      <c r="O1720" t="s">
        <v>1388</v>
      </c>
      <c r="P1720" t="s">
        <v>5475</v>
      </c>
      <c r="Q1720">
        <f t="shared" si="39"/>
        <v>10000</v>
      </c>
      <c r="R1720" t="s">
        <v>5682</v>
      </c>
      <c r="S1720" t="s">
        <v>5683</v>
      </c>
      <c r="T1720" t="s">
        <v>5915</v>
      </c>
      <c r="U1720" s="75">
        <v>10000</v>
      </c>
      <c r="V1720">
        <v>0.43</v>
      </c>
      <c r="W1720">
        <v>4300</v>
      </c>
      <c r="AH1720" s="16"/>
      <c r="AI1720" t="s">
        <v>1375</v>
      </c>
    </row>
    <row r="1721" spans="1:35" x14ac:dyDescent="0.25">
      <c r="A1721" t="s">
        <v>5916</v>
      </c>
      <c r="B1721" s="1">
        <v>15</v>
      </c>
      <c r="C1721" t="s">
        <v>302</v>
      </c>
      <c r="D1721">
        <v>6196306</v>
      </c>
      <c r="E1721" t="s">
        <v>5456</v>
      </c>
      <c r="F1721" t="s">
        <v>1363</v>
      </c>
      <c r="G1721" t="s">
        <v>1391</v>
      </c>
      <c r="H1721" s="3" t="s">
        <v>5913</v>
      </c>
      <c r="I1721">
        <v>2017</v>
      </c>
      <c r="J1721" s="15" t="s">
        <v>5914</v>
      </c>
      <c r="K1721">
        <v>2017</v>
      </c>
      <c r="L1721" t="s">
        <v>1367</v>
      </c>
      <c r="M1721" t="s">
        <v>5456</v>
      </c>
      <c r="N1721" t="s">
        <v>5456</v>
      </c>
      <c r="O1721" t="s">
        <v>1388</v>
      </c>
      <c r="P1721" t="s">
        <v>5475</v>
      </c>
      <c r="Q1721">
        <f t="shared" si="39"/>
        <v>10000</v>
      </c>
      <c r="R1721" t="s">
        <v>4086</v>
      </c>
      <c r="S1721" t="s">
        <v>4087</v>
      </c>
      <c r="T1721" t="s">
        <v>5748</v>
      </c>
      <c r="U1721" s="75">
        <v>10000</v>
      </c>
      <c r="V1721">
        <v>0.44</v>
      </c>
      <c r="W1721">
        <v>4400</v>
      </c>
      <c r="AH1721" s="16"/>
      <c r="AI1721" t="s">
        <v>1375</v>
      </c>
    </row>
    <row r="1722" spans="1:35" x14ac:dyDescent="0.25">
      <c r="A1722" t="s">
        <v>5917</v>
      </c>
      <c r="B1722" s="1">
        <v>15</v>
      </c>
      <c r="C1722" t="s">
        <v>302</v>
      </c>
      <c r="D1722">
        <v>6196306</v>
      </c>
      <c r="E1722" t="s">
        <v>5456</v>
      </c>
      <c r="F1722" t="s">
        <v>1363</v>
      </c>
      <c r="G1722" t="s">
        <v>1391</v>
      </c>
      <c r="H1722" s="3" t="s">
        <v>5913</v>
      </c>
      <c r="I1722">
        <v>2017</v>
      </c>
      <c r="J1722" s="15" t="s">
        <v>5914</v>
      </c>
      <c r="K1722">
        <v>2017</v>
      </c>
      <c r="L1722" t="s">
        <v>1367</v>
      </c>
      <c r="M1722" t="s">
        <v>5456</v>
      </c>
      <c r="N1722" t="s">
        <v>5456</v>
      </c>
      <c r="O1722" t="s">
        <v>1388</v>
      </c>
      <c r="P1722" t="s">
        <v>5475</v>
      </c>
      <c r="Q1722">
        <f t="shared" si="39"/>
        <v>10000</v>
      </c>
      <c r="R1722" t="s">
        <v>1381</v>
      </c>
      <c r="S1722" t="s">
        <v>1382</v>
      </c>
      <c r="T1722" t="s">
        <v>587</v>
      </c>
      <c r="U1722" s="75">
        <v>10000</v>
      </c>
      <c r="V1722">
        <v>0.7</v>
      </c>
      <c r="W1722">
        <v>7000</v>
      </c>
      <c r="AH1722" s="16"/>
      <c r="AI1722" t="s">
        <v>1375</v>
      </c>
    </row>
    <row r="1723" spans="1:35" x14ac:dyDescent="0.25">
      <c r="A1723" t="s">
        <v>5918</v>
      </c>
      <c r="B1723" s="1">
        <v>15</v>
      </c>
      <c r="C1723" t="s">
        <v>302</v>
      </c>
      <c r="D1723">
        <v>6196306</v>
      </c>
      <c r="E1723" t="s">
        <v>5456</v>
      </c>
      <c r="F1723" t="s">
        <v>1363</v>
      </c>
      <c r="G1723" t="s">
        <v>1391</v>
      </c>
      <c r="H1723" s="3" t="s">
        <v>5913</v>
      </c>
      <c r="I1723">
        <v>2017</v>
      </c>
      <c r="J1723" s="15" t="s">
        <v>5914</v>
      </c>
      <c r="K1723">
        <v>2017</v>
      </c>
      <c r="L1723" t="s">
        <v>1367</v>
      </c>
      <c r="M1723" t="s">
        <v>5456</v>
      </c>
      <c r="N1723" t="s">
        <v>5456</v>
      </c>
      <c r="O1723" t="s">
        <v>1388</v>
      </c>
      <c r="P1723" t="s">
        <v>5475</v>
      </c>
      <c r="Q1723">
        <f t="shared" si="39"/>
        <v>10000</v>
      </c>
      <c r="R1723" t="s">
        <v>5445</v>
      </c>
      <c r="S1723" t="s">
        <v>5446</v>
      </c>
      <c r="T1723" t="s">
        <v>5919</v>
      </c>
      <c r="U1723" s="75">
        <v>10000</v>
      </c>
      <c r="V1723">
        <v>0.38</v>
      </c>
      <c r="W1723">
        <v>3800</v>
      </c>
      <c r="AH1723" s="16"/>
      <c r="AI1723" t="s">
        <v>1375</v>
      </c>
    </row>
    <row r="1724" spans="1:35" x14ac:dyDescent="0.25">
      <c r="A1724" t="s">
        <v>5920</v>
      </c>
      <c r="B1724" s="1">
        <v>15</v>
      </c>
      <c r="C1724" t="s">
        <v>302</v>
      </c>
      <c r="D1724">
        <v>6196306</v>
      </c>
      <c r="E1724" t="s">
        <v>5456</v>
      </c>
      <c r="F1724" t="s">
        <v>1363</v>
      </c>
      <c r="G1724" t="s">
        <v>1391</v>
      </c>
      <c r="H1724" s="3" t="s">
        <v>5913</v>
      </c>
      <c r="I1724">
        <v>2017</v>
      </c>
      <c r="J1724" s="15" t="s">
        <v>5914</v>
      </c>
      <c r="K1724">
        <v>2017</v>
      </c>
      <c r="L1724" t="s">
        <v>1367</v>
      </c>
      <c r="M1724" t="s">
        <v>5456</v>
      </c>
      <c r="N1724" t="s">
        <v>5456</v>
      </c>
      <c r="O1724" t="s">
        <v>1388</v>
      </c>
      <c r="P1724" t="s">
        <v>5475</v>
      </c>
      <c r="Q1724">
        <f t="shared" si="39"/>
        <v>10000</v>
      </c>
      <c r="R1724" t="s">
        <v>5449</v>
      </c>
      <c r="S1724" t="s">
        <v>5450</v>
      </c>
      <c r="T1724" t="s">
        <v>5753</v>
      </c>
      <c r="U1724" s="75">
        <v>10000</v>
      </c>
      <c r="V1724">
        <v>0.49</v>
      </c>
      <c r="W1724">
        <v>4900</v>
      </c>
      <c r="AH1724" s="16"/>
      <c r="AI1724" t="s">
        <v>1375</v>
      </c>
    </row>
    <row r="1725" spans="1:35" x14ac:dyDescent="0.25">
      <c r="A1725" t="s">
        <v>5921</v>
      </c>
      <c r="B1725" s="1">
        <v>15</v>
      </c>
      <c r="C1725" t="s">
        <v>302</v>
      </c>
      <c r="D1725">
        <v>6211623</v>
      </c>
      <c r="E1725" t="s">
        <v>5679</v>
      </c>
      <c r="F1725" t="s">
        <v>1363</v>
      </c>
      <c r="G1725" t="s">
        <v>1391</v>
      </c>
      <c r="H1725" s="3" t="s">
        <v>2441</v>
      </c>
      <c r="I1725">
        <v>2017</v>
      </c>
      <c r="J1725" s="15" t="s">
        <v>2437</v>
      </c>
      <c r="K1725">
        <v>2017</v>
      </c>
      <c r="L1725" t="s">
        <v>1367</v>
      </c>
      <c r="M1725" t="s">
        <v>5679</v>
      </c>
      <c r="N1725" t="s">
        <v>5679</v>
      </c>
      <c r="O1725" t="s">
        <v>1388</v>
      </c>
      <c r="P1725" t="s">
        <v>133</v>
      </c>
      <c r="Q1725">
        <f t="shared" si="39"/>
        <v>25300</v>
      </c>
      <c r="R1725" t="s">
        <v>5449</v>
      </c>
      <c r="S1725" t="s">
        <v>5450</v>
      </c>
      <c r="T1725" t="s">
        <v>5753</v>
      </c>
      <c r="U1725" s="75">
        <v>25300</v>
      </c>
      <c r="V1725">
        <v>0.49</v>
      </c>
      <c r="W1725">
        <v>12397</v>
      </c>
      <c r="AH1725" s="16"/>
      <c r="AI1725" t="s">
        <v>1375</v>
      </c>
    </row>
    <row r="1726" spans="1:35" x14ac:dyDescent="0.25">
      <c r="A1726" t="s">
        <v>5922</v>
      </c>
      <c r="B1726" s="1">
        <v>15</v>
      </c>
      <c r="C1726" t="s">
        <v>302</v>
      </c>
      <c r="D1726">
        <v>6211623</v>
      </c>
      <c r="E1726" t="s">
        <v>5679</v>
      </c>
      <c r="F1726" t="s">
        <v>1363</v>
      </c>
      <c r="G1726" t="s">
        <v>1391</v>
      </c>
      <c r="H1726" s="3" t="s">
        <v>2441</v>
      </c>
      <c r="I1726">
        <v>2017</v>
      </c>
      <c r="J1726" s="15" t="s">
        <v>2437</v>
      </c>
      <c r="K1726">
        <v>2017</v>
      </c>
      <c r="L1726" t="s">
        <v>1367</v>
      </c>
      <c r="M1726" t="s">
        <v>5679</v>
      </c>
      <c r="N1726" t="s">
        <v>5679</v>
      </c>
      <c r="O1726" t="s">
        <v>1388</v>
      </c>
      <c r="P1726" t="s">
        <v>133</v>
      </c>
      <c r="Q1726">
        <f t="shared" si="39"/>
        <v>25300</v>
      </c>
      <c r="R1726" t="s">
        <v>4086</v>
      </c>
      <c r="S1726" t="s">
        <v>4087</v>
      </c>
      <c r="T1726" t="s">
        <v>5748</v>
      </c>
      <c r="U1726" s="75">
        <v>25300</v>
      </c>
      <c r="V1726">
        <v>0.44</v>
      </c>
      <c r="W1726">
        <v>11132</v>
      </c>
      <c r="AH1726" s="16"/>
      <c r="AI1726" t="s">
        <v>1375</v>
      </c>
    </row>
    <row r="1727" spans="1:35" x14ac:dyDescent="0.25">
      <c r="A1727" t="s">
        <v>5923</v>
      </c>
      <c r="B1727" s="1">
        <v>15</v>
      </c>
      <c r="C1727" t="s">
        <v>302</v>
      </c>
      <c r="D1727">
        <v>6211623</v>
      </c>
      <c r="E1727" t="s">
        <v>5679</v>
      </c>
      <c r="F1727" t="s">
        <v>1363</v>
      </c>
      <c r="G1727" t="s">
        <v>1391</v>
      </c>
      <c r="H1727" s="3" t="s">
        <v>2441</v>
      </c>
      <c r="I1727">
        <v>2017</v>
      </c>
      <c r="J1727" s="15" t="s">
        <v>2437</v>
      </c>
      <c r="K1727">
        <v>2017</v>
      </c>
      <c r="L1727" t="s">
        <v>1367</v>
      </c>
      <c r="M1727" t="s">
        <v>5679</v>
      </c>
      <c r="N1727" t="s">
        <v>5679</v>
      </c>
      <c r="O1727" t="s">
        <v>1388</v>
      </c>
      <c r="P1727" t="s">
        <v>133</v>
      </c>
      <c r="Q1727">
        <f t="shared" si="39"/>
        <v>25300</v>
      </c>
      <c r="R1727" t="s">
        <v>5682</v>
      </c>
      <c r="S1727" t="s">
        <v>5683</v>
      </c>
      <c r="T1727" t="s">
        <v>5710</v>
      </c>
      <c r="U1727" s="75">
        <v>25300</v>
      </c>
      <c r="V1727">
        <v>0.39</v>
      </c>
      <c r="W1727">
        <v>9867</v>
      </c>
      <c r="AH1727" s="16"/>
      <c r="AI1727" t="s">
        <v>1375</v>
      </c>
    </row>
    <row r="1728" spans="1:35" x14ac:dyDescent="0.25">
      <c r="A1728" t="s">
        <v>5924</v>
      </c>
      <c r="B1728" s="1">
        <v>15</v>
      </c>
      <c r="C1728" t="s">
        <v>302</v>
      </c>
      <c r="D1728">
        <v>6220037</v>
      </c>
      <c r="E1728" t="s">
        <v>5474</v>
      </c>
      <c r="F1728" t="s">
        <v>1363</v>
      </c>
      <c r="G1728" t="s">
        <v>1391</v>
      </c>
      <c r="H1728" s="3" t="s">
        <v>2441</v>
      </c>
      <c r="I1728">
        <v>2017</v>
      </c>
      <c r="J1728" s="15" t="s">
        <v>2438</v>
      </c>
      <c r="K1728">
        <v>2017</v>
      </c>
      <c r="L1728" t="s">
        <v>1367</v>
      </c>
      <c r="M1728" t="s">
        <v>5474</v>
      </c>
      <c r="O1728" t="s">
        <v>1388</v>
      </c>
      <c r="P1728" t="s">
        <v>5475</v>
      </c>
      <c r="Q1728">
        <f t="shared" si="39"/>
        <v>7450</v>
      </c>
      <c r="R1728" t="s">
        <v>2476</v>
      </c>
      <c r="S1728" t="s">
        <v>2477</v>
      </c>
      <c r="T1728" t="s">
        <v>587</v>
      </c>
      <c r="U1728" s="75">
        <v>7450</v>
      </c>
      <c r="V1728">
        <v>0.62</v>
      </c>
      <c r="W1728">
        <v>4619</v>
      </c>
      <c r="AH1728" s="16"/>
      <c r="AI1728" t="s">
        <v>1375</v>
      </c>
    </row>
    <row r="1729" spans="1:35" x14ac:dyDescent="0.25">
      <c r="A1729" t="s">
        <v>5925</v>
      </c>
      <c r="B1729" s="1">
        <v>15</v>
      </c>
      <c r="C1729" t="s">
        <v>302</v>
      </c>
      <c r="D1729">
        <v>6220037</v>
      </c>
      <c r="E1729" t="s">
        <v>5474</v>
      </c>
      <c r="F1729" t="s">
        <v>1363</v>
      </c>
      <c r="G1729" t="s">
        <v>1391</v>
      </c>
      <c r="H1729" s="3" t="s">
        <v>2441</v>
      </c>
      <c r="I1729">
        <v>2017</v>
      </c>
      <c r="J1729" s="15" t="s">
        <v>2438</v>
      </c>
      <c r="K1729">
        <v>2017</v>
      </c>
      <c r="L1729" t="s">
        <v>1367</v>
      </c>
      <c r="M1729" t="s">
        <v>5474</v>
      </c>
      <c r="O1729" t="s">
        <v>1388</v>
      </c>
      <c r="P1729" t="s">
        <v>5475</v>
      </c>
      <c r="Q1729">
        <f t="shared" si="39"/>
        <v>7450</v>
      </c>
      <c r="R1729" t="s">
        <v>5445</v>
      </c>
      <c r="S1729" t="s">
        <v>5446</v>
      </c>
      <c r="T1729" t="s">
        <v>5862</v>
      </c>
      <c r="U1729" s="75">
        <v>7450</v>
      </c>
      <c r="V1729">
        <v>0.38</v>
      </c>
      <c r="W1729">
        <v>2831</v>
      </c>
      <c r="AH1729" s="16"/>
      <c r="AI1729" t="s">
        <v>1375</v>
      </c>
    </row>
    <row r="1730" spans="1:35" x14ac:dyDescent="0.25">
      <c r="A1730" t="s">
        <v>5926</v>
      </c>
      <c r="B1730" s="1">
        <v>15</v>
      </c>
      <c r="C1730" t="s">
        <v>302</v>
      </c>
      <c r="D1730">
        <v>6220037</v>
      </c>
      <c r="E1730" t="s">
        <v>5474</v>
      </c>
      <c r="F1730" t="s">
        <v>1363</v>
      </c>
      <c r="G1730" t="s">
        <v>1391</v>
      </c>
      <c r="H1730" s="3" t="s">
        <v>2441</v>
      </c>
      <c r="I1730">
        <v>2017</v>
      </c>
      <c r="J1730" s="15" t="s">
        <v>2438</v>
      </c>
      <c r="K1730">
        <v>2017</v>
      </c>
      <c r="L1730" t="s">
        <v>1367</v>
      </c>
      <c r="M1730" t="s">
        <v>5474</v>
      </c>
      <c r="O1730" t="s">
        <v>1388</v>
      </c>
      <c r="P1730" t="s">
        <v>5475</v>
      </c>
      <c r="Q1730">
        <f t="shared" ref="Q1730:Q1793" si="40">U1730</f>
        <v>7450</v>
      </c>
      <c r="R1730" t="s">
        <v>2198</v>
      </c>
      <c r="S1730" t="s">
        <v>2199</v>
      </c>
      <c r="T1730" t="s">
        <v>587</v>
      </c>
      <c r="U1730" s="75">
        <v>7450</v>
      </c>
      <c r="V1730">
        <v>0.63</v>
      </c>
      <c r="W1730">
        <v>4693.5</v>
      </c>
      <c r="AH1730" s="16"/>
      <c r="AI1730" t="s">
        <v>1375</v>
      </c>
    </row>
    <row r="1731" spans="1:35" x14ac:dyDescent="0.25">
      <c r="A1731" t="s">
        <v>5927</v>
      </c>
      <c r="B1731" s="1">
        <v>15</v>
      </c>
      <c r="C1731" t="s">
        <v>302</v>
      </c>
      <c r="D1731">
        <v>6220037</v>
      </c>
      <c r="E1731" t="s">
        <v>5474</v>
      </c>
      <c r="F1731" t="s">
        <v>1363</v>
      </c>
      <c r="G1731" t="s">
        <v>1391</v>
      </c>
      <c r="H1731" s="3" t="s">
        <v>2441</v>
      </c>
      <c r="I1731">
        <v>2017</v>
      </c>
      <c r="J1731" s="15" t="s">
        <v>2438</v>
      </c>
      <c r="K1731">
        <v>2017</v>
      </c>
      <c r="L1731" t="s">
        <v>1367</v>
      </c>
      <c r="M1731" t="s">
        <v>5474</v>
      </c>
      <c r="O1731" t="s">
        <v>1388</v>
      </c>
      <c r="P1731" t="s">
        <v>5475</v>
      </c>
      <c r="Q1731">
        <f t="shared" si="40"/>
        <v>7450</v>
      </c>
      <c r="R1731" t="s">
        <v>1381</v>
      </c>
      <c r="S1731" t="s">
        <v>1382</v>
      </c>
      <c r="T1731" t="s">
        <v>587</v>
      </c>
      <c r="U1731" s="75">
        <v>7450</v>
      </c>
      <c r="V1731">
        <v>0.62</v>
      </c>
      <c r="W1731">
        <v>4619</v>
      </c>
      <c r="AH1731" s="16"/>
      <c r="AI1731" t="s">
        <v>1375</v>
      </c>
    </row>
    <row r="1732" spans="1:35" x14ac:dyDescent="0.25">
      <c r="A1732" t="s">
        <v>5928</v>
      </c>
      <c r="B1732" s="1">
        <v>15</v>
      </c>
      <c r="C1732" t="s">
        <v>302</v>
      </c>
      <c r="D1732">
        <v>6220037</v>
      </c>
      <c r="E1732" t="s">
        <v>5474</v>
      </c>
      <c r="F1732" t="s">
        <v>1363</v>
      </c>
      <c r="G1732" t="s">
        <v>1391</v>
      </c>
      <c r="H1732" s="3" t="s">
        <v>2441</v>
      </c>
      <c r="I1732">
        <v>2017</v>
      </c>
      <c r="J1732" s="15" t="s">
        <v>2438</v>
      </c>
      <c r="K1732">
        <v>2017</v>
      </c>
      <c r="L1732" t="s">
        <v>1367</v>
      </c>
      <c r="M1732" t="s">
        <v>5474</v>
      </c>
      <c r="O1732" t="s">
        <v>1388</v>
      </c>
      <c r="P1732" t="s">
        <v>5475</v>
      </c>
      <c r="Q1732">
        <f t="shared" si="40"/>
        <v>7450</v>
      </c>
      <c r="R1732" t="s">
        <v>5682</v>
      </c>
      <c r="S1732" t="s">
        <v>5683</v>
      </c>
      <c r="T1732" t="s">
        <v>5710</v>
      </c>
      <c r="U1732" s="75">
        <v>7450</v>
      </c>
      <c r="V1732">
        <v>0.43</v>
      </c>
      <c r="W1732">
        <v>3203.5</v>
      </c>
      <c r="AH1732" s="16"/>
      <c r="AI1732" t="s">
        <v>1375</v>
      </c>
    </row>
    <row r="1733" spans="1:35" x14ac:dyDescent="0.25">
      <c r="A1733" t="s">
        <v>5929</v>
      </c>
      <c r="B1733" s="1">
        <v>15</v>
      </c>
      <c r="C1733" t="s">
        <v>302</v>
      </c>
      <c r="D1733">
        <v>6220037</v>
      </c>
      <c r="E1733" t="s">
        <v>5474</v>
      </c>
      <c r="F1733" t="s">
        <v>1363</v>
      </c>
      <c r="G1733" t="s">
        <v>1391</v>
      </c>
      <c r="H1733" s="3" t="s">
        <v>2441</v>
      </c>
      <c r="I1733">
        <v>2017</v>
      </c>
      <c r="J1733" s="15" t="s">
        <v>2438</v>
      </c>
      <c r="K1733">
        <v>2017</v>
      </c>
      <c r="L1733" t="s">
        <v>1367</v>
      </c>
      <c r="M1733" t="s">
        <v>5474</v>
      </c>
      <c r="O1733" t="s">
        <v>1388</v>
      </c>
      <c r="P1733" t="s">
        <v>5475</v>
      </c>
      <c r="Q1733">
        <f t="shared" si="40"/>
        <v>7450</v>
      </c>
      <c r="R1733" t="s">
        <v>4086</v>
      </c>
      <c r="S1733" t="s">
        <v>4087</v>
      </c>
      <c r="T1733" t="s">
        <v>5748</v>
      </c>
      <c r="U1733" s="75">
        <v>7450</v>
      </c>
      <c r="V1733">
        <v>0.44</v>
      </c>
      <c r="W1733">
        <v>3278</v>
      </c>
      <c r="AH1733" s="16"/>
      <c r="AI1733" t="s">
        <v>1375</v>
      </c>
    </row>
    <row r="1734" spans="1:35" x14ac:dyDescent="0.25">
      <c r="A1734" t="s">
        <v>5930</v>
      </c>
      <c r="B1734" s="1">
        <v>15</v>
      </c>
      <c r="C1734" t="s">
        <v>302</v>
      </c>
      <c r="D1734">
        <v>6220037</v>
      </c>
      <c r="E1734" t="s">
        <v>5474</v>
      </c>
      <c r="F1734" t="s">
        <v>1363</v>
      </c>
      <c r="G1734" t="s">
        <v>1391</v>
      </c>
      <c r="H1734" s="3" t="s">
        <v>2441</v>
      </c>
      <c r="I1734">
        <v>2017</v>
      </c>
      <c r="J1734" s="15" t="s">
        <v>2438</v>
      </c>
      <c r="K1734">
        <v>2017</v>
      </c>
      <c r="L1734" t="s">
        <v>1367</v>
      </c>
      <c r="M1734" t="s">
        <v>5474</v>
      </c>
      <c r="O1734" t="s">
        <v>1388</v>
      </c>
      <c r="P1734" t="s">
        <v>5475</v>
      </c>
      <c r="Q1734">
        <f t="shared" si="40"/>
        <v>7450</v>
      </c>
      <c r="R1734" t="s">
        <v>5449</v>
      </c>
      <c r="S1734" t="s">
        <v>5450</v>
      </c>
      <c r="T1734" t="s">
        <v>5753</v>
      </c>
      <c r="U1734" s="75">
        <v>7450</v>
      </c>
      <c r="V1734">
        <v>0.49</v>
      </c>
      <c r="W1734">
        <v>3650.5</v>
      </c>
      <c r="AH1734" s="16"/>
      <c r="AI1734" t="s">
        <v>1375</v>
      </c>
    </row>
    <row r="1735" spans="1:35" x14ac:dyDescent="0.25">
      <c r="A1735" t="s">
        <v>5931</v>
      </c>
      <c r="B1735" s="1">
        <v>15</v>
      </c>
      <c r="C1735" t="s">
        <v>302</v>
      </c>
      <c r="D1735">
        <v>6085970</v>
      </c>
      <c r="E1735" t="s">
        <v>5932</v>
      </c>
      <c r="F1735" t="s">
        <v>1363</v>
      </c>
      <c r="G1735" t="s">
        <v>1391</v>
      </c>
      <c r="H1735" s="3" t="s">
        <v>2443</v>
      </c>
      <c r="I1735">
        <v>2017</v>
      </c>
      <c r="J1735" s="15" t="s">
        <v>5933</v>
      </c>
      <c r="K1735">
        <v>2017</v>
      </c>
      <c r="L1735" t="s">
        <v>1367</v>
      </c>
      <c r="M1735" t="s">
        <v>5934</v>
      </c>
      <c r="N1735" t="s">
        <v>4666</v>
      </c>
      <c r="O1735" t="s">
        <v>1388</v>
      </c>
      <c r="P1735" t="s">
        <v>133</v>
      </c>
      <c r="Q1735">
        <f t="shared" si="40"/>
        <v>32650</v>
      </c>
      <c r="R1735" t="s">
        <v>5682</v>
      </c>
      <c r="S1735" t="s">
        <v>5683</v>
      </c>
      <c r="T1735" t="s">
        <v>5710</v>
      </c>
      <c r="U1735" s="75">
        <v>32650</v>
      </c>
      <c r="V1735">
        <v>0.45</v>
      </c>
      <c r="W1735">
        <v>14692.5</v>
      </c>
      <c r="AH1735" s="16"/>
      <c r="AI1735" t="s">
        <v>1375</v>
      </c>
    </row>
    <row r="1736" spans="1:35" x14ac:dyDescent="0.25">
      <c r="A1736" t="s">
        <v>5935</v>
      </c>
      <c r="B1736" s="1">
        <v>15</v>
      </c>
      <c r="C1736" t="s">
        <v>302</v>
      </c>
      <c r="D1736">
        <v>6085970</v>
      </c>
      <c r="E1736" t="s">
        <v>5932</v>
      </c>
      <c r="F1736" t="s">
        <v>1363</v>
      </c>
      <c r="G1736" t="s">
        <v>1391</v>
      </c>
      <c r="H1736" s="3" t="s">
        <v>2443</v>
      </c>
      <c r="I1736">
        <v>2017</v>
      </c>
      <c r="J1736" s="15" t="s">
        <v>5933</v>
      </c>
      <c r="K1736">
        <v>2017</v>
      </c>
      <c r="L1736" t="s">
        <v>1367</v>
      </c>
      <c r="M1736" t="s">
        <v>5934</v>
      </c>
      <c r="N1736" t="s">
        <v>4666</v>
      </c>
      <c r="O1736" t="s">
        <v>1388</v>
      </c>
      <c r="P1736" t="s">
        <v>133</v>
      </c>
      <c r="Q1736">
        <f t="shared" si="40"/>
        <v>32650</v>
      </c>
      <c r="R1736" t="s">
        <v>5449</v>
      </c>
      <c r="S1736" t="s">
        <v>5450</v>
      </c>
      <c r="T1736" t="s">
        <v>5753</v>
      </c>
      <c r="U1736" s="75">
        <v>32650</v>
      </c>
      <c r="V1736">
        <v>0.49</v>
      </c>
      <c r="W1736">
        <v>15998.5</v>
      </c>
      <c r="AH1736" s="16"/>
      <c r="AI1736" t="s">
        <v>1375</v>
      </c>
    </row>
    <row r="1737" spans="1:35" x14ac:dyDescent="0.25">
      <c r="A1737" t="s">
        <v>5936</v>
      </c>
      <c r="B1737" s="1">
        <v>15</v>
      </c>
      <c r="C1737" t="s">
        <v>302</v>
      </c>
      <c r="D1737">
        <v>6085970</v>
      </c>
      <c r="E1737" t="s">
        <v>5932</v>
      </c>
      <c r="F1737" t="s">
        <v>1363</v>
      </c>
      <c r="G1737" t="s">
        <v>1391</v>
      </c>
      <c r="H1737" s="3" t="s">
        <v>2443</v>
      </c>
      <c r="I1737">
        <v>2017</v>
      </c>
      <c r="J1737" s="15" t="s">
        <v>5933</v>
      </c>
      <c r="K1737">
        <v>2017</v>
      </c>
      <c r="L1737" t="s">
        <v>1367</v>
      </c>
      <c r="M1737" t="s">
        <v>5934</v>
      </c>
      <c r="N1737" t="s">
        <v>4666</v>
      </c>
      <c r="O1737" t="s">
        <v>1388</v>
      </c>
      <c r="P1737" t="s">
        <v>133</v>
      </c>
      <c r="Q1737">
        <f t="shared" si="40"/>
        <v>32650</v>
      </c>
      <c r="R1737" t="s">
        <v>4086</v>
      </c>
      <c r="S1737" t="s">
        <v>4087</v>
      </c>
      <c r="T1737" t="s">
        <v>5748</v>
      </c>
      <c r="U1737" s="75">
        <v>32650</v>
      </c>
      <c r="V1737">
        <v>0.44</v>
      </c>
      <c r="W1737">
        <v>14366</v>
      </c>
      <c r="AH1737" s="16"/>
      <c r="AI1737" t="s">
        <v>1375</v>
      </c>
    </row>
    <row r="1738" spans="1:35" x14ac:dyDescent="0.25">
      <c r="A1738" t="s">
        <v>5937</v>
      </c>
      <c r="B1738" s="1">
        <v>15</v>
      </c>
      <c r="C1738" t="s">
        <v>302</v>
      </c>
      <c r="D1738">
        <v>6148522</v>
      </c>
      <c r="E1738" t="s">
        <v>5938</v>
      </c>
      <c r="F1738" t="s">
        <v>1363</v>
      </c>
      <c r="G1738" t="s">
        <v>1391</v>
      </c>
      <c r="H1738" s="3" t="s">
        <v>5939</v>
      </c>
      <c r="I1738">
        <v>2017</v>
      </c>
      <c r="J1738" s="15" t="s">
        <v>5940</v>
      </c>
      <c r="K1738">
        <v>2017</v>
      </c>
      <c r="L1738" t="s">
        <v>1367</v>
      </c>
      <c r="M1738" t="s">
        <v>5485</v>
      </c>
      <c r="N1738" t="s">
        <v>5941</v>
      </c>
      <c r="O1738" t="s">
        <v>1388</v>
      </c>
      <c r="P1738" t="s">
        <v>133</v>
      </c>
      <c r="Q1738">
        <f t="shared" si="40"/>
        <v>1492</v>
      </c>
      <c r="R1738" t="s">
        <v>4086</v>
      </c>
      <c r="S1738" t="s">
        <v>4087</v>
      </c>
      <c r="T1738" t="s">
        <v>5748</v>
      </c>
      <c r="U1738" s="75">
        <v>1492</v>
      </c>
      <c r="V1738">
        <v>0.44</v>
      </c>
      <c r="W1738">
        <v>656.48</v>
      </c>
      <c r="AH1738" s="16"/>
      <c r="AI1738" t="s">
        <v>1375</v>
      </c>
    </row>
    <row r="1739" spans="1:35" x14ac:dyDescent="0.25">
      <c r="A1739" t="s">
        <v>5942</v>
      </c>
      <c r="B1739" s="1">
        <v>15</v>
      </c>
      <c r="C1739" t="s">
        <v>302</v>
      </c>
      <c r="D1739">
        <v>6148522</v>
      </c>
      <c r="E1739" t="s">
        <v>5938</v>
      </c>
      <c r="F1739" t="s">
        <v>1363</v>
      </c>
      <c r="G1739" t="s">
        <v>1391</v>
      </c>
      <c r="H1739" s="3" t="s">
        <v>5939</v>
      </c>
      <c r="I1739">
        <v>2017</v>
      </c>
      <c r="J1739" s="15" t="s">
        <v>5940</v>
      </c>
      <c r="K1739">
        <v>2017</v>
      </c>
      <c r="L1739" t="s">
        <v>1367</v>
      </c>
      <c r="M1739" t="s">
        <v>5485</v>
      </c>
      <c r="N1739" t="s">
        <v>5941</v>
      </c>
      <c r="O1739" t="s">
        <v>1388</v>
      </c>
      <c r="P1739" t="s">
        <v>133</v>
      </c>
      <c r="Q1739">
        <f t="shared" si="40"/>
        <v>1492</v>
      </c>
      <c r="R1739" t="s">
        <v>5449</v>
      </c>
      <c r="S1739" t="s">
        <v>5450</v>
      </c>
      <c r="T1739" t="s">
        <v>5753</v>
      </c>
      <c r="U1739" s="75">
        <v>1492</v>
      </c>
      <c r="V1739">
        <v>0.49</v>
      </c>
      <c r="W1739">
        <v>731.08</v>
      </c>
      <c r="AH1739" s="16"/>
      <c r="AI1739" t="s">
        <v>1375</v>
      </c>
    </row>
    <row r="1740" spans="1:35" x14ac:dyDescent="0.25">
      <c r="A1740" t="s">
        <v>5943</v>
      </c>
      <c r="B1740" s="1">
        <v>15</v>
      </c>
      <c r="C1740" t="s">
        <v>302</v>
      </c>
      <c r="D1740">
        <v>6148522</v>
      </c>
      <c r="E1740" t="s">
        <v>5938</v>
      </c>
      <c r="F1740" t="s">
        <v>1363</v>
      </c>
      <c r="G1740" t="s">
        <v>1391</v>
      </c>
      <c r="H1740" s="3" t="s">
        <v>5939</v>
      </c>
      <c r="I1740">
        <v>2017</v>
      </c>
      <c r="J1740" s="15" t="s">
        <v>5940</v>
      </c>
      <c r="K1740">
        <v>2017</v>
      </c>
      <c r="L1740" t="s">
        <v>1367</v>
      </c>
      <c r="M1740" t="s">
        <v>5485</v>
      </c>
      <c r="N1740" t="s">
        <v>5941</v>
      </c>
      <c r="O1740" t="s">
        <v>1388</v>
      </c>
      <c r="P1740" t="s">
        <v>133</v>
      </c>
      <c r="Q1740">
        <f t="shared" si="40"/>
        <v>1492</v>
      </c>
      <c r="R1740" t="s">
        <v>5682</v>
      </c>
      <c r="S1740" t="s">
        <v>5683</v>
      </c>
      <c r="T1740" t="s">
        <v>5944</v>
      </c>
      <c r="U1740" s="75">
        <v>1492</v>
      </c>
      <c r="V1740">
        <v>0.45</v>
      </c>
      <c r="W1740">
        <v>671.4</v>
      </c>
      <c r="AH1740" s="16"/>
      <c r="AI1740" t="s">
        <v>1375</v>
      </c>
    </row>
    <row r="1741" spans="1:35" x14ac:dyDescent="0.25">
      <c r="A1741" t="s">
        <v>5945</v>
      </c>
      <c r="B1741" s="1">
        <v>15</v>
      </c>
      <c r="C1741" t="s">
        <v>302</v>
      </c>
      <c r="D1741">
        <v>6075320</v>
      </c>
      <c r="E1741" t="s">
        <v>5946</v>
      </c>
      <c r="F1741" t="s">
        <v>1363</v>
      </c>
      <c r="G1741" t="s">
        <v>1364</v>
      </c>
      <c r="H1741" s="3" t="s">
        <v>4253</v>
      </c>
      <c r="I1741">
        <v>2017</v>
      </c>
      <c r="J1741" s="15" t="s">
        <v>2443</v>
      </c>
      <c r="K1741">
        <v>2017</v>
      </c>
      <c r="L1741" t="s">
        <v>1367</v>
      </c>
      <c r="M1741" t="s">
        <v>5947</v>
      </c>
      <c r="N1741" t="s">
        <v>5947</v>
      </c>
      <c r="O1741" t="s">
        <v>1388</v>
      </c>
      <c r="P1741" t="s">
        <v>4409</v>
      </c>
      <c r="Q1741">
        <f t="shared" si="40"/>
        <v>300</v>
      </c>
      <c r="R1741" t="s">
        <v>5682</v>
      </c>
      <c r="S1741" t="s">
        <v>5683</v>
      </c>
      <c r="T1741" t="s">
        <v>5710</v>
      </c>
      <c r="U1741" s="75">
        <v>300</v>
      </c>
      <c r="V1741">
        <v>0.5</v>
      </c>
      <c r="W1741">
        <v>150</v>
      </c>
      <c r="AH1741" s="16"/>
      <c r="AI1741" t="s">
        <v>1375</v>
      </c>
    </row>
    <row r="1742" spans="1:35" x14ac:dyDescent="0.25">
      <c r="A1742" t="s">
        <v>5948</v>
      </c>
      <c r="B1742" s="1">
        <v>15</v>
      </c>
      <c r="C1742" t="s">
        <v>302</v>
      </c>
      <c r="D1742">
        <v>6275761</v>
      </c>
      <c r="E1742" t="s">
        <v>5949</v>
      </c>
      <c r="F1742" t="s">
        <v>1363</v>
      </c>
      <c r="G1742" t="s">
        <v>1391</v>
      </c>
      <c r="H1742" s="3" t="s">
        <v>3380</v>
      </c>
      <c r="I1742">
        <v>2017</v>
      </c>
      <c r="J1742" s="15" t="s">
        <v>3381</v>
      </c>
      <c r="K1742">
        <v>2017</v>
      </c>
      <c r="L1742" t="s">
        <v>1367</v>
      </c>
      <c r="M1742" t="s">
        <v>5485</v>
      </c>
      <c r="O1742" t="s">
        <v>1388</v>
      </c>
      <c r="P1742" t="s">
        <v>133</v>
      </c>
      <c r="Q1742">
        <f t="shared" si="40"/>
        <v>4045</v>
      </c>
      <c r="R1742" t="s">
        <v>5682</v>
      </c>
      <c r="S1742" t="s">
        <v>5683</v>
      </c>
      <c r="T1742" t="s">
        <v>5950</v>
      </c>
      <c r="U1742" s="75">
        <v>4045</v>
      </c>
      <c r="V1742">
        <v>0.41</v>
      </c>
      <c r="W1742">
        <v>1658.45</v>
      </c>
      <c r="AH1742" s="16"/>
      <c r="AI1742" t="s">
        <v>1375</v>
      </c>
    </row>
    <row r="1743" spans="1:35" x14ac:dyDescent="0.25">
      <c r="A1743" t="s">
        <v>5951</v>
      </c>
      <c r="B1743" s="1">
        <v>15</v>
      </c>
      <c r="C1743" t="s">
        <v>302</v>
      </c>
      <c r="D1743">
        <v>6275761</v>
      </c>
      <c r="E1743" t="s">
        <v>5949</v>
      </c>
      <c r="F1743" t="s">
        <v>1363</v>
      </c>
      <c r="G1743" t="s">
        <v>1391</v>
      </c>
      <c r="H1743" s="3" t="s">
        <v>3380</v>
      </c>
      <c r="I1743">
        <v>2017</v>
      </c>
      <c r="J1743" s="15" t="s">
        <v>3381</v>
      </c>
      <c r="K1743">
        <v>2017</v>
      </c>
      <c r="L1743" t="s">
        <v>1367</v>
      </c>
      <c r="M1743" t="s">
        <v>5485</v>
      </c>
      <c r="O1743" t="s">
        <v>1388</v>
      </c>
      <c r="P1743" t="s">
        <v>133</v>
      </c>
      <c r="Q1743">
        <f t="shared" si="40"/>
        <v>4045</v>
      </c>
      <c r="R1743" t="s">
        <v>5449</v>
      </c>
      <c r="S1743" t="s">
        <v>5450</v>
      </c>
      <c r="T1743" t="s">
        <v>5753</v>
      </c>
      <c r="U1743" s="75">
        <v>4045</v>
      </c>
      <c r="V1743">
        <v>0.49</v>
      </c>
      <c r="W1743">
        <v>1982.05</v>
      </c>
      <c r="AH1743" s="16"/>
      <c r="AI1743" t="s">
        <v>1375</v>
      </c>
    </row>
    <row r="1744" spans="1:35" x14ac:dyDescent="0.25">
      <c r="A1744" t="s">
        <v>5952</v>
      </c>
      <c r="B1744" s="1">
        <v>15</v>
      </c>
      <c r="C1744" t="s">
        <v>302</v>
      </c>
      <c r="D1744">
        <v>6346707</v>
      </c>
      <c r="E1744" t="s">
        <v>5953</v>
      </c>
      <c r="F1744" t="s">
        <v>1363</v>
      </c>
      <c r="G1744" t="s">
        <v>1391</v>
      </c>
      <c r="H1744" s="3" t="s">
        <v>5954</v>
      </c>
      <c r="I1744">
        <v>2017</v>
      </c>
      <c r="J1744" s="15" t="s">
        <v>5955</v>
      </c>
      <c r="K1744">
        <v>2017</v>
      </c>
      <c r="L1744" t="s">
        <v>1367</v>
      </c>
      <c r="M1744" t="s">
        <v>5956</v>
      </c>
      <c r="N1744" t="s">
        <v>5956</v>
      </c>
      <c r="O1744" t="s">
        <v>1388</v>
      </c>
      <c r="P1744" t="s">
        <v>133</v>
      </c>
      <c r="Q1744">
        <f t="shared" si="40"/>
        <v>15800</v>
      </c>
      <c r="R1744" t="s">
        <v>5449</v>
      </c>
      <c r="S1744" t="s">
        <v>5450</v>
      </c>
      <c r="T1744" t="s">
        <v>5753</v>
      </c>
      <c r="U1744" s="75">
        <v>15800</v>
      </c>
      <c r="V1744">
        <v>0.49</v>
      </c>
      <c r="W1744">
        <v>7742</v>
      </c>
      <c r="AH1744" s="16"/>
      <c r="AI1744" t="s">
        <v>1375</v>
      </c>
    </row>
    <row r="1745" spans="1:35" x14ac:dyDescent="0.25">
      <c r="A1745" t="s">
        <v>5957</v>
      </c>
      <c r="B1745" s="1">
        <v>15</v>
      </c>
      <c r="C1745" t="s">
        <v>302</v>
      </c>
      <c r="D1745">
        <v>6346707</v>
      </c>
      <c r="E1745" t="s">
        <v>5953</v>
      </c>
      <c r="F1745" t="s">
        <v>1363</v>
      </c>
      <c r="G1745" t="s">
        <v>1391</v>
      </c>
      <c r="H1745" s="3" t="s">
        <v>5954</v>
      </c>
      <c r="I1745">
        <v>2017</v>
      </c>
      <c r="J1745" s="15" t="s">
        <v>5955</v>
      </c>
      <c r="K1745">
        <v>2017</v>
      </c>
      <c r="L1745" t="s">
        <v>1367</v>
      </c>
      <c r="M1745" t="s">
        <v>5956</v>
      </c>
      <c r="N1745" t="s">
        <v>5956</v>
      </c>
      <c r="O1745" t="s">
        <v>1388</v>
      </c>
      <c r="P1745" t="s">
        <v>133</v>
      </c>
      <c r="Q1745">
        <f t="shared" si="40"/>
        <v>15800</v>
      </c>
      <c r="R1745" t="s">
        <v>4086</v>
      </c>
      <c r="S1745" t="s">
        <v>4087</v>
      </c>
      <c r="T1745" t="s">
        <v>5958</v>
      </c>
      <c r="U1745" s="75">
        <v>15800</v>
      </c>
      <c r="V1745">
        <v>0.44</v>
      </c>
      <c r="W1745">
        <v>6952</v>
      </c>
      <c r="AH1745" s="16"/>
      <c r="AI1745" t="s">
        <v>1375</v>
      </c>
    </row>
    <row r="1746" spans="1:35" x14ac:dyDescent="0.25">
      <c r="A1746" t="s">
        <v>5959</v>
      </c>
      <c r="B1746" s="1">
        <v>15</v>
      </c>
      <c r="C1746" t="s">
        <v>297</v>
      </c>
      <c r="D1746">
        <v>6135684</v>
      </c>
      <c r="E1746" t="s">
        <v>5960</v>
      </c>
      <c r="F1746" t="s">
        <v>1363</v>
      </c>
      <c r="G1746" t="s">
        <v>1364</v>
      </c>
      <c r="H1746" s="3" t="s">
        <v>3003</v>
      </c>
      <c r="I1746">
        <v>2017</v>
      </c>
      <c r="J1746" s="15" t="s">
        <v>5961</v>
      </c>
      <c r="K1746">
        <v>2017</v>
      </c>
      <c r="L1746" t="s">
        <v>1367</v>
      </c>
      <c r="M1746" t="s">
        <v>5523</v>
      </c>
      <c r="N1746" t="s">
        <v>5523</v>
      </c>
      <c r="O1746" t="s">
        <v>1388</v>
      </c>
      <c r="P1746" t="s">
        <v>4226</v>
      </c>
      <c r="Q1746">
        <f t="shared" si="40"/>
        <v>5000</v>
      </c>
      <c r="R1746" t="s">
        <v>1381</v>
      </c>
      <c r="S1746" t="s">
        <v>1382</v>
      </c>
      <c r="T1746" t="s">
        <v>587</v>
      </c>
      <c r="U1746" s="75">
        <v>5000</v>
      </c>
      <c r="V1746">
        <v>0.65</v>
      </c>
      <c r="W1746">
        <v>3250</v>
      </c>
      <c r="AH1746" s="16"/>
      <c r="AI1746" t="s">
        <v>1375</v>
      </c>
    </row>
    <row r="1747" spans="1:35" x14ac:dyDescent="0.25">
      <c r="A1747" t="s">
        <v>5962</v>
      </c>
      <c r="B1747" s="1">
        <v>15</v>
      </c>
      <c r="C1747" t="s">
        <v>297</v>
      </c>
      <c r="D1747">
        <v>6135684</v>
      </c>
      <c r="E1747" t="s">
        <v>5960</v>
      </c>
      <c r="F1747" t="s">
        <v>1363</v>
      </c>
      <c r="G1747" t="s">
        <v>1364</v>
      </c>
      <c r="H1747" s="3" t="s">
        <v>3003</v>
      </c>
      <c r="I1747">
        <v>2017</v>
      </c>
      <c r="J1747" s="15" t="s">
        <v>5961</v>
      </c>
      <c r="K1747">
        <v>2017</v>
      </c>
      <c r="L1747" t="s">
        <v>1367</v>
      </c>
      <c r="M1747" t="s">
        <v>5523</v>
      </c>
      <c r="N1747" t="s">
        <v>5523</v>
      </c>
      <c r="O1747" t="s">
        <v>1388</v>
      </c>
      <c r="P1747" t="s">
        <v>4226</v>
      </c>
      <c r="Q1747">
        <f t="shared" si="40"/>
        <v>5000</v>
      </c>
      <c r="R1747" t="s">
        <v>5445</v>
      </c>
      <c r="S1747" t="s">
        <v>5446</v>
      </c>
      <c r="T1747" t="s">
        <v>5919</v>
      </c>
      <c r="U1747" s="75">
        <v>5000</v>
      </c>
      <c r="V1747">
        <v>0.42</v>
      </c>
      <c r="W1747">
        <v>2100</v>
      </c>
      <c r="AH1747" s="16"/>
      <c r="AI1747" t="s">
        <v>1375</v>
      </c>
    </row>
    <row r="1748" spans="1:35" x14ac:dyDescent="0.25">
      <c r="A1748" t="s">
        <v>5963</v>
      </c>
      <c r="B1748" s="1">
        <v>15</v>
      </c>
      <c r="C1748" t="s">
        <v>297</v>
      </c>
      <c r="D1748">
        <v>6135684</v>
      </c>
      <c r="E1748" t="s">
        <v>5960</v>
      </c>
      <c r="F1748" t="s">
        <v>1363</v>
      </c>
      <c r="G1748" t="s">
        <v>1364</v>
      </c>
      <c r="H1748" s="3" t="s">
        <v>3003</v>
      </c>
      <c r="I1748">
        <v>2017</v>
      </c>
      <c r="J1748" s="15" t="s">
        <v>5961</v>
      </c>
      <c r="K1748">
        <v>2017</v>
      </c>
      <c r="L1748" t="s">
        <v>1367</v>
      </c>
      <c r="M1748" t="s">
        <v>5523</v>
      </c>
      <c r="N1748" t="s">
        <v>5523</v>
      </c>
      <c r="O1748" t="s">
        <v>1388</v>
      </c>
      <c r="P1748" t="s">
        <v>4226</v>
      </c>
      <c r="Q1748">
        <f t="shared" si="40"/>
        <v>5000</v>
      </c>
      <c r="R1748" t="s">
        <v>2198</v>
      </c>
      <c r="S1748" t="s">
        <v>2199</v>
      </c>
      <c r="T1748" t="s">
        <v>587</v>
      </c>
      <c r="U1748" s="75">
        <v>5000</v>
      </c>
      <c r="V1748">
        <v>0.6</v>
      </c>
      <c r="W1748">
        <v>3000</v>
      </c>
      <c r="AH1748" s="16"/>
      <c r="AI1748" t="s">
        <v>1375</v>
      </c>
    </row>
    <row r="1749" spans="1:35" x14ac:dyDescent="0.25">
      <c r="A1749" t="s">
        <v>5964</v>
      </c>
      <c r="B1749" s="1">
        <v>15</v>
      </c>
      <c r="C1749" t="s">
        <v>297</v>
      </c>
      <c r="D1749">
        <v>6135684</v>
      </c>
      <c r="E1749" t="s">
        <v>5960</v>
      </c>
      <c r="F1749" t="s">
        <v>1363</v>
      </c>
      <c r="G1749" t="s">
        <v>1364</v>
      </c>
      <c r="H1749" s="3" t="s">
        <v>3003</v>
      </c>
      <c r="I1749">
        <v>2017</v>
      </c>
      <c r="J1749" s="15" t="s">
        <v>5961</v>
      </c>
      <c r="K1749">
        <v>2017</v>
      </c>
      <c r="L1749" t="s">
        <v>1367</v>
      </c>
      <c r="M1749" t="s">
        <v>5523</v>
      </c>
      <c r="N1749" t="s">
        <v>5523</v>
      </c>
      <c r="O1749" t="s">
        <v>1388</v>
      </c>
      <c r="P1749" t="s">
        <v>4226</v>
      </c>
      <c r="Q1749">
        <f t="shared" si="40"/>
        <v>5000</v>
      </c>
      <c r="R1749" t="s">
        <v>2476</v>
      </c>
      <c r="S1749" t="s">
        <v>2477</v>
      </c>
      <c r="T1749" t="s">
        <v>587</v>
      </c>
      <c r="U1749" s="75">
        <v>5000</v>
      </c>
      <c r="V1749">
        <v>0.62</v>
      </c>
      <c r="W1749">
        <v>3100</v>
      </c>
      <c r="AH1749" s="16"/>
      <c r="AI1749" t="s">
        <v>1375</v>
      </c>
    </row>
    <row r="1750" spans="1:35" x14ac:dyDescent="0.25">
      <c r="A1750" t="s">
        <v>5965</v>
      </c>
      <c r="B1750" s="1">
        <v>15</v>
      </c>
      <c r="C1750" t="s">
        <v>302</v>
      </c>
      <c r="D1750">
        <v>6135684</v>
      </c>
      <c r="E1750" t="s">
        <v>5960</v>
      </c>
      <c r="F1750" t="s">
        <v>1363</v>
      </c>
      <c r="G1750" t="s">
        <v>1364</v>
      </c>
      <c r="H1750" s="3" t="s">
        <v>3003</v>
      </c>
      <c r="I1750">
        <v>2017</v>
      </c>
      <c r="J1750" s="15" t="s">
        <v>5961</v>
      </c>
      <c r="K1750">
        <v>2017</v>
      </c>
      <c r="L1750" t="s">
        <v>1367</v>
      </c>
      <c r="M1750" t="s">
        <v>5523</v>
      </c>
      <c r="N1750" t="s">
        <v>5523</v>
      </c>
      <c r="O1750" t="s">
        <v>1388</v>
      </c>
      <c r="P1750" t="s">
        <v>4226</v>
      </c>
      <c r="Q1750">
        <f t="shared" si="40"/>
        <v>5000</v>
      </c>
      <c r="R1750" t="s">
        <v>5682</v>
      </c>
      <c r="S1750" t="s">
        <v>5683</v>
      </c>
      <c r="T1750" t="s">
        <v>5710</v>
      </c>
      <c r="U1750" s="75">
        <v>5000</v>
      </c>
      <c r="V1750">
        <v>0.45</v>
      </c>
      <c r="W1750">
        <v>2250</v>
      </c>
      <c r="AH1750" s="16"/>
      <c r="AI1750" t="s">
        <v>1375</v>
      </c>
    </row>
    <row r="1751" spans="1:35" x14ac:dyDescent="0.25">
      <c r="A1751" t="s">
        <v>5966</v>
      </c>
      <c r="B1751" s="1">
        <v>15</v>
      </c>
      <c r="C1751" t="s">
        <v>302</v>
      </c>
      <c r="D1751">
        <v>6313701</v>
      </c>
      <c r="E1751" t="s">
        <v>5503</v>
      </c>
      <c r="F1751" t="s">
        <v>1363</v>
      </c>
      <c r="G1751" t="s">
        <v>1391</v>
      </c>
      <c r="H1751" s="3" t="s">
        <v>1765</v>
      </c>
      <c r="I1751">
        <v>2017</v>
      </c>
      <c r="J1751" s="15" t="s">
        <v>2685</v>
      </c>
      <c r="K1751">
        <v>2017</v>
      </c>
      <c r="L1751" t="s">
        <v>1367</v>
      </c>
      <c r="M1751" t="s">
        <v>5503</v>
      </c>
      <c r="N1751" t="s">
        <v>5967</v>
      </c>
      <c r="O1751" t="s">
        <v>1388</v>
      </c>
      <c r="P1751" t="s">
        <v>133</v>
      </c>
      <c r="Q1751">
        <f t="shared" si="40"/>
        <v>2200</v>
      </c>
      <c r="R1751" t="s">
        <v>5449</v>
      </c>
      <c r="S1751" t="s">
        <v>5450</v>
      </c>
      <c r="T1751" t="s">
        <v>5753</v>
      </c>
      <c r="U1751" s="75">
        <v>2200</v>
      </c>
      <c r="V1751">
        <v>0.49</v>
      </c>
      <c r="W1751">
        <v>1078</v>
      </c>
      <c r="AH1751" s="16"/>
      <c r="AI1751" t="s">
        <v>1375</v>
      </c>
    </row>
    <row r="1752" spans="1:35" x14ac:dyDescent="0.25">
      <c r="A1752" t="s">
        <v>5968</v>
      </c>
      <c r="B1752" s="1">
        <v>15</v>
      </c>
      <c r="C1752" t="s">
        <v>302</v>
      </c>
      <c r="D1752">
        <v>6313701</v>
      </c>
      <c r="E1752" t="s">
        <v>5503</v>
      </c>
      <c r="F1752" t="s">
        <v>1363</v>
      </c>
      <c r="G1752" t="s">
        <v>1391</v>
      </c>
      <c r="H1752" s="3" t="s">
        <v>1765</v>
      </c>
      <c r="I1752">
        <v>2017</v>
      </c>
      <c r="J1752" s="15" t="s">
        <v>2685</v>
      </c>
      <c r="K1752">
        <v>2017</v>
      </c>
      <c r="L1752" t="s">
        <v>1367</v>
      </c>
      <c r="M1752" t="s">
        <v>5503</v>
      </c>
      <c r="N1752" t="s">
        <v>5967</v>
      </c>
      <c r="O1752" t="s">
        <v>1388</v>
      </c>
      <c r="P1752" t="s">
        <v>133</v>
      </c>
      <c r="Q1752">
        <f t="shared" si="40"/>
        <v>2200</v>
      </c>
      <c r="R1752" t="s">
        <v>5682</v>
      </c>
      <c r="S1752" t="s">
        <v>5683</v>
      </c>
      <c r="T1752" t="s">
        <v>5969</v>
      </c>
      <c r="U1752" s="75">
        <v>2200</v>
      </c>
      <c r="V1752">
        <v>0.39</v>
      </c>
      <c r="W1752">
        <v>858</v>
      </c>
      <c r="AH1752" s="16"/>
      <c r="AI1752" t="s">
        <v>1375</v>
      </c>
    </row>
    <row r="1753" spans="1:35" x14ac:dyDescent="0.25">
      <c r="A1753" t="s">
        <v>5970</v>
      </c>
      <c r="B1753" s="1">
        <v>15</v>
      </c>
      <c r="C1753" t="s">
        <v>302</v>
      </c>
      <c r="D1753">
        <v>6257054</v>
      </c>
      <c r="E1753" t="s">
        <v>5971</v>
      </c>
      <c r="F1753" t="s">
        <v>1363</v>
      </c>
      <c r="G1753" t="s">
        <v>1391</v>
      </c>
      <c r="H1753" s="3" t="s">
        <v>3699</v>
      </c>
      <c r="I1753">
        <v>2017</v>
      </c>
      <c r="J1753" s="15" t="s">
        <v>5972</v>
      </c>
      <c r="K1753">
        <v>2017</v>
      </c>
      <c r="L1753" t="s">
        <v>1367</v>
      </c>
      <c r="M1753" t="s">
        <v>5576</v>
      </c>
      <c r="O1753" t="s">
        <v>1388</v>
      </c>
      <c r="P1753" t="s">
        <v>133</v>
      </c>
      <c r="Q1753">
        <f t="shared" si="40"/>
        <v>2700</v>
      </c>
      <c r="R1753" t="s">
        <v>5449</v>
      </c>
      <c r="S1753" t="s">
        <v>5450</v>
      </c>
      <c r="T1753" t="s">
        <v>5753</v>
      </c>
      <c r="U1753" s="75">
        <v>2700</v>
      </c>
      <c r="V1753">
        <v>0.49</v>
      </c>
      <c r="W1753">
        <v>1323</v>
      </c>
      <c r="AH1753" s="16"/>
      <c r="AI1753" t="s">
        <v>1375</v>
      </c>
    </row>
    <row r="1754" spans="1:35" x14ac:dyDescent="0.25">
      <c r="A1754" t="s">
        <v>5973</v>
      </c>
      <c r="B1754" s="1">
        <v>15</v>
      </c>
      <c r="C1754" t="s">
        <v>302</v>
      </c>
      <c r="D1754">
        <v>6257054</v>
      </c>
      <c r="E1754" t="s">
        <v>5971</v>
      </c>
      <c r="F1754" t="s">
        <v>1363</v>
      </c>
      <c r="G1754" t="s">
        <v>1391</v>
      </c>
      <c r="H1754" s="3" t="s">
        <v>3699</v>
      </c>
      <c r="I1754">
        <v>2017</v>
      </c>
      <c r="J1754" s="15" t="s">
        <v>5972</v>
      </c>
      <c r="K1754">
        <v>2017</v>
      </c>
      <c r="L1754" t="s">
        <v>1367</v>
      </c>
      <c r="M1754" t="s">
        <v>5576</v>
      </c>
      <c r="O1754" t="s">
        <v>1388</v>
      </c>
      <c r="P1754" t="s">
        <v>133</v>
      </c>
      <c r="Q1754">
        <f t="shared" si="40"/>
        <v>2700</v>
      </c>
      <c r="R1754" t="s">
        <v>5682</v>
      </c>
      <c r="S1754" t="s">
        <v>5683</v>
      </c>
      <c r="T1754" t="s">
        <v>5710</v>
      </c>
      <c r="U1754" s="75">
        <v>2700</v>
      </c>
      <c r="V1754">
        <v>0.44</v>
      </c>
      <c r="W1754">
        <v>1188</v>
      </c>
      <c r="AH1754" s="16"/>
      <c r="AI1754" t="s">
        <v>1375</v>
      </c>
    </row>
    <row r="1755" spans="1:35" x14ac:dyDescent="0.25">
      <c r="A1755" t="s">
        <v>5974</v>
      </c>
      <c r="B1755" s="1">
        <v>15</v>
      </c>
      <c r="C1755" t="s">
        <v>302</v>
      </c>
      <c r="D1755">
        <v>6257054</v>
      </c>
      <c r="E1755" t="s">
        <v>5971</v>
      </c>
      <c r="F1755" t="s">
        <v>1363</v>
      </c>
      <c r="G1755" t="s">
        <v>1391</v>
      </c>
      <c r="H1755" s="3" t="s">
        <v>3699</v>
      </c>
      <c r="I1755">
        <v>2017</v>
      </c>
      <c r="J1755" s="15" t="s">
        <v>5972</v>
      </c>
      <c r="K1755">
        <v>2017</v>
      </c>
      <c r="L1755" t="s">
        <v>1367</v>
      </c>
      <c r="M1755" t="s">
        <v>5576</v>
      </c>
      <c r="O1755" t="s">
        <v>1388</v>
      </c>
      <c r="P1755" t="s">
        <v>133</v>
      </c>
      <c r="Q1755">
        <f t="shared" si="40"/>
        <v>2700</v>
      </c>
      <c r="R1755" t="s">
        <v>4086</v>
      </c>
      <c r="S1755" t="s">
        <v>4087</v>
      </c>
      <c r="T1755" t="s">
        <v>5975</v>
      </c>
      <c r="U1755" s="75">
        <v>2700</v>
      </c>
      <c r="V1755">
        <v>0.44</v>
      </c>
      <c r="W1755">
        <v>1188</v>
      </c>
      <c r="AH1755" s="16"/>
      <c r="AI1755" t="s">
        <v>1375</v>
      </c>
    </row>
    <row r="1756" spans="1:35" x14ac:dyDescent="0.25">
      <c r="A1756" t="s">
        <v>5976</v>
      </c>
      <c r="B1756" s="1">
        <v>15</v>
      </c>
      <c r="C1756" t="s">
        <v>302</v>
      </c>
      <c r="D1756">
        <v>6139442</v>
      </c>
      <c r="E1756" t="s">
        <v>5977</v>
      </c>
      <c r="F1756" t="s">
        <v>1363</v>
      </c>
      <c r="G1756" t="s">
        <v>1391</v>
      </c>
      <c r="H1756" s="3" t="s">
        <v>5842</v>
      </c>
      <c r="I1756">
        <v>2017</v>
      </c>
      <c r="J1756" s="15" t="s">
        <v>5939</v>
      </c>
      <c r="K1756">
        <v>2017</v>
      </c>
      <c r="L1756" t="s">
        <v>1367</v>
      </c>
      <c r="M1756" t="s">
        <v>5956</v>
      </c>
      <c r="N1756" t="s">
        <v>5956</v>
      </c>
      <c r="O1756" t="s">
        <v>1388</v>
      </c>
      <c r="P1756" t="s">
        <v>133</v>
      </c>
      <c r="Q1756">
        <f t="shared" si="40"/>
        <v>7510</v>
      </c>
      <c r="R1756" t="s">
        <v>5682</v>
      </c>
      <c r="S1756" t="s">
        <v>5683</v>
      </c>
      <c r="T1756" t="s">
        <v>5978</v>
      </c>
      <c r="U1756" s="75">
        <v>7510</v>
      </c>
      <c r="V1756">
        <v>0.43</v>
      </c>
      <c r="W1756">
        <v>3229.3</v>
      </c>
      <c r="AH1756" s="16"/>
      <c r="AI1756" t="s">
        <v>1375</v>
      </c>
    </row>
    <row r="1757" spans="1:35" x14ac:dyDescent="0.25">
      <c r="A1757" t="s">
        <v>5979</v>
      </c>
      <c r="B1757" s="1">
        <v>15</v>
      </c>
      <c r="C1757" t="s">
        <v>302</v>
      </c>
      <c r="D1757">
        <v>6139442</v>
      </c>
      <c r="E1757" t="s">
        <v>5977</v>
      </c>
      <c r="F1757" t="s">
        <v>1363</v>
      </c>
      <c r="G1757" t="s">
        <v>1391</v>
      </c>
      <c r="H1757" s="3" t="s">
        <v>5842</v>
      </c>
      <c r="I1757">
        <v>2017</v>
      </c>
      <c r="J1757" s="15" t="s">
        <v>5939</v>
      </c>
      <c r="K1757">
        <v>2017</v>
      </c>
      <c r="L1757" t="s">
        <v>1367</v>
      </c>
      <c r="M1757" t="s">
        <v>5956</v>
      </c>
      <c r="N1757" t="s">
        <v>5956</v>
      </c>
      <c r="O1757" t="s">
        <v>1388</v>
      </c>
      <c r="P1757" t="s">
        <v>133</v>
      </c>
      <c r="Q1757">
        <f t="shared" si="40"/>
        <v>7510</v>
      </c>
      <c r="R1757" t="s">
        <v>5449</v>
      </c>
      <c r="S1757" t="s">
        <v>5450</v>
      </c>
      <c r="T1757" t="s">
        <v>5753</v>
      </c>
      <c r="U1757" s="75">
        <v>7510</v>
      </c>
      <c r="V1757">
        <v>0.49</v>
      </c>
      <c r="W1757">
        <v>3679.9</v>
      </c>
      <c r="AH1757" s="16"/>
      <c r="AI1757" t="s">
        <v>1375</v>
      </c>
    </row>
    <row r="1758" spans="1:35" x14ac:dyDescent="0.25">
      <c r="A1758" t="s">
        <v>5980</v>
      </c>
      <c r="B1758" s="1">
        <v>15</v>
      </c>
      <c r="C1758" t="s">
        <v>302</v>
      </c>
      <c r="D1758">
        <v>6139442</v>
      </c>
      <c r="E1758" t="s">
        <v>5977</v>
      </c>
      <c r="F1758" t="s">
        <v>1363</v>
      </c>
      <c r="G1758" t="s">
        <v>1391</v>
      </c>
      <c r="H1758" s="3" t="s">
        <v>5842</v>
      </c>
      <c r="I1758">
        <v>2017</v>
      </c>
      <c r="J1758" s="15" t="s">
        <v>5939</v>
      </c>
      <c r="K1758">
        <v>2017</v>
      </c>
      <c r="L1758" t="s">
        <v>1367</v>
      </c>
      <c r="M1758" t="s">
        <v>5956</v>
      </c>
      <c r="N1758" t="s">
        <v>5956</v>
      </c>
      <c r="O1758" t="s">
        <v>1388</v>
      </c>
      <c r="P1758" t="s">
        <v>133</v>
      </c>
      <c r="Q1758">
        <f t="shared" si="40"/>
        <v>7510</v>
      </c>
      <c r="R1758" t="s">
        <v>4086</v>
      </c>
      <c r="S1758" t="s">
        <v>4087</v>
      </c>
      <c r="T1758" t="s">
        <v>5748</v>
      </c>
      <c r="U1758" s="75">
        <v>7510</v>
      </c>
      <c r="V1758">
        <v>0.44</v>
      </c>
      <c r="W1758">
        <v>3304.4</v>
      </c>
      <c r="AH1758" s="16"/>
      <c r="AI1758" t="s">
        <v>1375</v>
      </c>
    </row>
    <row r="1759" spans="1:35" x14ac:dyDescent="0.25">
      <c r="A1759" t="s">
        <v>5981</v>
      </c>
      <c r="B1759" s="1">
        <v>15</v>
      </c>
      <c r="C1759" t="s">
        <v>302</v>
      </c>
      <c r="D1759">
        <v>6362753</v>
      </c>
      <c r="E1759" t="s">
        <v>5932</v>
      </c>
      <c r="F1759" t="s">
        <v>1363</v>
      </c>
      <c r="G1759" t="s">
        <v>1391</v>
      </c>
      <c r="H1759" s="3" t="s">
        <v>5982</v>
      </c>
      <c r="I1759">
        <v>2017</v>
      </c>
      <c r="J1759" s="15" t="s">
        <v>5983</v>
      </c>
      <c r="K1759">
        <v>2017</v>
      </c>
      <c r="L1759" t="s">
        <v>1367</v>
      </c>
      <c r="M1759" t="s">
        <v>5934</v>
      </c>
      <c r="N1759" t="s">
        <v>4666</v>
      </c>
      <c r="O1759" t="s">
        <v>1388</v>
      </c>
      <c r="P1759" t="s">
        <v>133</v>
      </c>
      <c r="Q1759">
        <f t="shared" si="40"/>
        <v>23550</v>
      </c>
      <c r="R1759" t="s">
        <v>5682</v>
      </c>
      <c r="S1759" t="s">
        <v>5683</v>
      </c>
      <c r="T1759" t="s">
        <v>5874</v>
      </c>
      <c r="U1759" s="75">
        <v>23550</v>
      </c>
      <c r="V1759">
        <v>0.39</v>
      </c>
      <c r="W1759">
        <v>9184.5</v>
      </c>
      <c r="AH1759" s="16"/>
      <c r="AI1759" t="s">
        <v>1375</v>
      </c>
    </row>
    <row r="1760" spans="1:35" x14ac:dyDescent="0.25">
      <c r="A1760" t="s">
        <v>5984</v>
      </c>
      <c r="B1760" s="1">
        <v>15</v>
      </c>
      <c r="C1760" t="s">
        <v>302</v>
      </c>
      <c r="D1760">
        <v>6362753</v>
      </c>
      <c r="E1760" t="s">
        <v>5932</v>
      </c>
      <c r="F1760" t="s">
        <v>1363</v>
      </c>
      <c r="G1760" t="s">
        <v>1391</v>
      </c>
      <c r="H1760" s="3" t="s">
        <v>5982</v>
      </c>
      <c r="I1760">
        <v>2017</v>
      </c>
      <c r="J1760" s="15" t="s">
        <v>5983</v>
      </c>
      <c r="K1760">
        <v>2017</v>
      </c>
      <c r="L1760" t="s">
        <v>1367</v>
      </c>
      <c r="M1760" t="s">
        <v>5934</v>
      </c>
      <c r="N1760" t="s">
        <v>4666</v>
      </c>
      <c r="O1760" t="s">
        <v>1388</v>
      </c>
      <c r="P1760" t="s">
        <v>133</v>
      </c>
      <c r="Q1760">
        <f t="shared" si="40"/>
        <v>23550</v>
      </c>
      <c r="R1760" t="s">
        <v>4086</v>
      </c>
      <c r="S1760" t="s">
        <v>4087</v>
      </c>
      <c r="T1760" t="s">
        <v>5975</v>
      </c>
      <c r="U1760" s="75">
        <v>23550</v>
      </c>
      <c r="V1760">
        <v>0.44</v>
      </c>
      <c r="W1760">
        <v>10362</v>
      </c>
      <c r="AH1760" s="16"/>
      <c r="AI1760" t="s">
        <v>1375</v>
      </c>
    </row>
    <row r="1761" spans="1:35" x14ac:dyDescent="0.25">
      <c r="A1761" t="s">
        <v>5985</v>
      </c>
      <c r="B1761" s="1">
        <v>15</v>
      </c>
      <c r="C1761" t="s">
        <v>302</v>
      </c>
      <c r="D1761">
        <v>6537944</v>
      </c>
      <c r="E1761" t="s">
        <v>5986</v>
      </c>
      <c r="F1761" t="s">
        <v>1363</v>
      </c>
      <c r="G1761" t="s">
        <v>1391</v>
      </c>
      <c r="H1761" s="3" t="s">
        <v>5987</v>
      </c>
      <c r="I1761">
        <v>2017</v>
      </c>
      <c r="J1761" s="15" t="s">
        <v>5988</v>
      </c>
      <c r="K1761">
        <v>2017</v>
      </c>
      <c r="L1761" t="s">
        <v>1367</v>
      </c>
      <c r="M1761" t="s">
        <v>5485</v>
      </c>
      <c r="O1761" t="s">
        <v>1388</v>
      </c>
      <c r="P1761" t="s">
        <v>133</v>
      </c>
      <c r="Q1761">
        <f t="shared" si="40"/>
        <v>2400</v>
      </c>
      <c r="R1761" t="s">
        <v>5682</v>
      </c>
      <c r="S1761" t="s">
        <v>5683</v>
      </c>
      <c r="T1761" t="s">
        <v>5874</v>
      </c>
      <c r="U1761" s="75">
        <v>2400</v>
      </c>
      <c r="V1761">
        <v>0.39</v>
      </c>
      <c r="W1761">
        <v>936</v>
      </c>
      <c r="AH1761" s="16"/>
      <c r="AI1761" t="s">
        <v>1375</v>
      </c>
    </row>
    <row r="1762" spans="1:35" x14ac:dyDescent="0.25">
      <c r="A1762" t="s">
        <v>5989</v>
      </c>
      <c r="B1762" s="1">
        <v>15</v>
      </c>
      <c r="C1762" t="s">
        <v>302</v>
      </c>
      <c r="D1762">
        <v>6537944</v>
      </c>
      <c r="E1762" t="s">
        <v>5986</v>
      </c>
      <c r="F1762" t="s">
        <v>1363</v>
      </c>
      <c r="G1762" t="s">
        <v>1391</v>
      </c>
      <c r="H1762" s="3" t="s">
        <v>5987</v>
      </c>
      <c r="I1762">
        <v>2017</v>
      </c>
      <c r="J1762" s="15" t="s">
        <v>5988</v>
      </c>
      <c r="K1762">
        <v>2017</v>
      </c>
      <c r="L1762" t="s">
        <v>1367</v>
      </c>
      <c r="M1762" t="s">
        <v>5485</v>
      </c>
      <c r="O1762" t="s">
        <v>1388</v>
      </c>
      <c r="P1762" t="s">
        <v>133</v>
      </c>
      <c r="Q1762">
        <f t="shared" si="40"/>
        <v>2400</v>
      </c>
      <c r="R1762" t="s">
        <v>4086</v>
      </c>
      <c r="S1762" t="s">
        <v>4087</v>
      </c>
      <c r="T1762" t="s">
        <v>5990</v>
      </c>
      <c r="U1762" s="75">
        <v>2400</v>
      </c>
      <c r="V1762">
        <v>0.44</v>
      </c>
      <c r="W1762">
        <v>1056</v>
      </c>
      <c r="AH1762" s="16"/>
      <c r="AI1762" t="s">
        <v>1375</v>
      </c>
    </row>
    <row r="1763" spans="1:35" x14ac:dyDescent="0.25">
      <c r="A1763" t="s">
        <v>5991</v>
      </c>
      <c r="B1763" s="1">
        <v>15</v>
      </c>
      <c r="C1763" t="s">
        <v>302</v>
      </c>
      <c r="D1763">
        <v>6537944</v>
      </c>
      <c r="E1763" t="s">
        <v>5986</v>
      </c>
      <c r="F1763" t="s">
        <v>1363</v>
      </c>
      <c r="G1763" t="s">
        <v>1391</v>
      </c>
      <c r="H1763" s="3" t="s">
        <v>5987</v>
      </c>
      <c r="I1763">
        <v>2017</v>
      </c>
      <c r="J1763" s="15" t="s">
        <v>5988</v>
      </c>
      <c r="K1763">
        <v>2017</v>
      </c>
      <c r="L1763" t="s">
        <v>1367</v>
      </c>
      <c r="M1763" t="s">
        <v>5485</v>
      </c>
      <c r="O1763" t="s">
        <v>1388</v>
      </c>
      <c r="P1763" t="s">
        <v>133</v>
      </c>
      <c r="Q1763">
        <f t="shared" si="40"/>
        <v>2400</v>
      </c>
      <c r="R1763" t="s">
        <v>5449</v>
      </c>
      <c r="S1763" t="s">
        <v>5450</v>
      </c>
      <c r="T1763" t="s">
        <v>5753</v>
      </c>
      <c r="U1763" s="75">
        <v>2400</v>
      </c>
      <c r="V1763">
        <v>0.49</v>
      </c>
      <c r="W1763">
        <v>1176</v>
      </c>
      <c r="AH1763" s="16"/>
      <c r="AI1763" t="s">
        <v>1375</v>
      </c>
    </row>
    <row r="1764" spans="1:35" x14ac:dyDescent="0.25">
      <c r="A1764" t="s">
        <v>5992</v>
      </c>
      <c r="B1764" s="1">
        <v>15</v>
      </c>
      <c r="C1764" t="s">
        <v>302</v>
      </c>
      <c r="D1764">
        <v>6283179</v>
      </c>
      <c r="E1764" t="s">
        <v>5993</v>
      </c>
      <c r="F1764" t="s">
        <v>1363</v>
      </c>
      <c r="G1764" t="s">
        <v>1391</v>
      </c>
      <c r="H1764" s="3" t="s">
        <v>5994</v>
      </c>
      <c r="I1764">
        <v>2017</v>
      </c>
      <c r="J1764" s="15" t="s">
        <v>2685</v>
      </c>
      <c r="K1764">
        <v>2017</v>
      </c>
      <c r="L1764" t="s">
        <v>1367</v>
      </c>
      <c r="M1764" t="s">
        <v>5461</v>
      </c>
      <c r="N1764" t="s">
        <v>5442</v>
      </c>
      <c r="O1764" t="s">
        <v>1388</v>
      </c>
      <c r="P1764" t="s">
        <v>5442</v>
      </c>
      <c r="Q1764">
        <f t="shared" si="40"/>
        <v>18450</v>
      </c>
      <c r="R1764" t="s">
        <v>2476</v>
      </c>
      <c r="S1764" t="s">
        <v>2477</v>
      </c>
      <c r="T1764" t="s">
        <v>587</v>
      </c>
      <c r="U1764" s="75">
        <v>18450</v>
      </c>
      <c r="V1764">
        <v>0.57999999999999996</v>
      </c>
      <c r="W1764">
        <v>10701</v>
      </c>
      <c r="AH1764" s="16"/>
      <c r="AI1764" t="s">
        <v>1375</v>
      </c>
    </row>
    <row r="1765" spans="1:35" x14ac:dyDescent="0.25">
      <c r="A1765" t="s">
        <v>5995</v>
      </c>
      <c r="B1765" s="1">
        <v>15</v>
      </c>
      <c r="C1765" t="s">
        <v>302</v>
      </c>
      <c r="D1765">
        <v>6283179</v>
      </c>
      <c r="E1765" t="s">
        <v>5993</v>
      </c>
      <c r="F1765" t="s">
        <v>1363</v>
      </c>
      <c r="G1765" t="s">
        <v>1391</v>
      </c>
      <c r="H1765" s="3" t="s">
        <v>5994</v>
      </c>
      <c r="I1765">
        <v>2017</v>
      </c>
      <c r="J1765" s="15" t="s">
        <v>2685</v>
      </c>
      <c r="K1765">
        <v>2017</v>
      </c>
      <c r="L1765" t="s">
        <v>1367</v>
      </c>
      <c r="M1765" t="s">
        <v>5461</v>
      </c>
      <c r="N1765" t="s">
        <v>5442</v>
      </c>
      <c r="O1765" t="s">
        <v>1388</v>
      </c>
      <c r="P1765" t="s">
        <v>5442</v>
      </c>
      <c r="Q1765">
        <f t="shared" si="40"/>
        <v>18450</v>
      </c>
      <c r="R1765" t="s">
        <v>5996</v>
      </c>
      <c r="S1765" t="s">
        <v>5997</v>
      </c>
      <c r="T1765" t="s">
        <v>587</v>
      </c>
      <c r="U1765" s="75">
        <v>18450</v>
      </c>
      <c r="V1765">
        <v>0.36</v>
      </c>
      <c r="W1765">
        <v>6642</v>
      </c>
      <c r="AH1765" s="16"/>
      <c r="AI1765" t="s">
        <v>1375</v>
      </c>
    </row>
    <row r="1766" spans="1:35" x14ac:dyDescent="0.25">
      <c r="A1766" t="s">
        <v>5998</v>
      </c>
      <c r="B1766" s="1">
        <v>15</v>
      </c>
      <c r="C1766" t="s">
        <v>302</v>
      </c>
      <c r="D1766">
        <v>6283179</v>
      </c>
      <c r="E1766" t="s">
        <v>5993</v>
      </c>
      <c r="F1766" t="s">
        <v>1363</v>
      </c>
      <c r="G1766" t="s">
        <v>1391</v>
      </c>
      <c r="H1766" s="3" t="s">
        <v>5994</v>
      </c>
      <c r="I1766">
        <v>2017</v>
      </c>
      <c r="J1766" s="15" t="s">
        <v>2685</v>
      </c>
      <c r="K1766">
        <v>2017</v>
      </c>
      <c r="L1766" t="s">
        <v>1367</v>
      </c>
      <c r="M1766" t="s">
        <v>5461</v>
      </c>
      <c r="N1766" t="s">
        <v>5442</v>
      </c>
      <c r="O1766" t="s">
        <v>1388</v>
      </c>
      <c r="P1766" t="s">
        <v>5442</v>
      </c>
      <c r="Q1766">
        <f t="shared" si="40"/>
        <v>18450</v>
      </c>
      <c r="R1766" t="s">
        <v>5449</v>
      </c>
      <c r="S1766" t="s">
        <v>5450</v>
      </c>
      <c r="T1766" t="s">
        <v>5753</v>
      </c>
      <c r="U1766" s="75">
        <v>18450</v>
      </c>
      <c r="V1766">
        <v>0.49</v>
      </c>
      <c r="W1766">
        <v>9040.5</v>
      </c>
      <c r="AH1766" s="16"/>
      <c r="AI1766" t="s">
        <v>1375</v>
      </c>
    </row>
    <row r="1767" spans="1:35" x14ac:dyDescent="0.25">
      <c r="A1767" t="s">
        <v>5999</v>
      </c>
      <c r="B1767" s="1">
        <v>15</v>
      </c>
      <c r="C1767" t="s">
        <v>302</v>
      </c>
      <c r="D1767">
        <v>6283179</v>
      </c>
      <c r="E1767" t="s">
        <v>5993</v>
      </c>
      <c r="F1767" t="s">
        <v>1363</v>
      </c>
      <c r="G1767" t="s">
        <v>1391</v>
      </c>
      <c r="H1767" s="3" t="s">
        <v>5994</v>
      </c>
      <c r="I1767">
        <v>2017</v>
      </c>
      <c r="J1767" s="15" t="s">
        <v>2685</v>
      </c>
      <c r="K1767">
        <v>2017</v>
      </c>
      <c r="L1767" t="s">
        <v>1367</v>
      </c>
      <c r="M1767" t="s">
        <v>5461</v>
      </c>
      <c r="N1767" t="s">
        <v>5442</v>
      </c>
      <c r="O1767" t="s">
        <v>1388</v>
      </c>
      <c r="P1767" t="s">
        <v>5442</v>
      </c>
      <c r="Q1767">
        <f t="shared" si="40"/>
        <v>18450</v>
      </c>
      <c r="R1767" t="s">
        <v>5445</v>
      </c>
      <c r="S1767" t="s">
        <v>5446</v>
      </c>
      <c r="T1767" t="s">
        <v>6000</v>
      </c>
      <c r="U1767" s="75">
        <v>18450</v>
      </c>
      <c r="V1767">
        <v>0.35</v>
      </c>
      <c r="W1767">
        <v>6457.5</v>
      </c>
      <c r="AH1767" s="16"/>
      <c r="AI1767" t="s">
        <v>1375</v>
      </c>
    </row>
    <row r="1768" spans="1:35" x14ac:dyDescent="0.25">
      <c r="A1768" t="s">
        <v>6001</v>
      </c>
      <c r="B1768" s="1">
        <v>15</v>
      </c>
      <c r="C1768" t="s">
        <v>302</v>
      </c>
      <c r="D1768">
        <v>6283179</v>
      </c>
      <c r="E1768" t="s">
        <v>5993</v>
      </c>
      <c r="F1768" t="s">
        <v>1363</v>
      </c>
      <c r="G1768" t="s">
        <v>1391</v>
      </c>
      <c r="H1768" s="3" t="s">
        <v>5994</v>
      </c>
      <c r="I1768">
        <v>2017</v>
      </c>
      <c r="J1768" s="15" t="s">
        <v>2685</v>
      </c>
      <c r="K1768">
        <v>2017</v>
      </c>
      <c r="L1768" t="s">
        <v>1367</v>
      </c>
      <c r="M1768" t="s">
        <v>5461</v>
      </c>
      <c r="N1768" t="s">
        <v>5442</v>
      </c>
      <c r="O1768" t="s">
        <v>1388</v>
      </c>
      <c r="P1768" t="s">
        <v>5442</v>
      </c>
      <c r="Q1768">
        <f t="shared" si="40"/>
        <v>18450</v>
      </c>
      <c r="R1768" t="s">
        <v>4086</v>
      </c>
      <c r="S1768" t="s">
        <v>4087</v>
      </c>
      <c r="T1768" t="s">
        <v>5975</v>
      </c>
      <c r="U1768" s="75">
        <v>18450</v>
      </c>
      <c r="V1768">
        <v>0.44</v>
      </c>
      <c r="W1768">
        <v>8118</v>
      </c>
      <c r="AH1768" s="16"/>
      <c r="AI1768" t="s">
        <v>1375</v>
      </c>
    </row>
    <row r="1769" spans="1:35" x14ac:dyDescent="0.25">
      <c r="A1769" t="s">
        <v>6002</v>
      </c>
      <c r="B1769" s="1">
        <v>15</v>
      </c>
      <c r="C1769" t="s">
        <v>302</v>
      </c>
      <c r="D1769">
        <v>6283179</v>
      </c>
      <c r="E1769" t="s">
        <v>5993</v>
      </c>
      <c r="F1769" t="s">
        <v>1363</v>
      </c>
      <c r="G1769" t="s">
        <v>1391</v>
      </c>
      <c r="H1769" s="3" t="s">
        <v>5994</v>
      </c>
      <c r="I1769">
        <v>2017</v>
      </c>
      <c r="J1769" s="15" t="s">
        <v>2685</v>
      </c>
      <c r="K1769">
        <v>2017</v>
      </c>
      <c r="L1769" t="s">
        <v>1367</v>
      </c>
      <c r="M1769" t="s">
        <v>5461</v>
      </c>
      <c r="N1769" t="s">
        <v>5442</v>
      </c>
      <c r="O1769" t="s">
        <v>1388</v>
      </c>
      <c r="P1769" t="s">
        <v>5442</v>
      </c>
      <c r="Q1769">
        <f t="shared" si="40"/>
        <v>18450</v>
      </c>
      <c r="R1769" t="s">
        <v>1381</v>
      </c>
      <c r="S1769" t="s">
        <v>1382</v>
      </c>
      <c r="T1769" t="s">
        <v>5644</v>
      </c>
      <c r="U1769" s="75">
        <v>18450</v>
      </c>
      <c r="V1769">
        <v>0.62</v>
      </c>
      <c r="W1769">
        <v>11439</v>
      </c>
      <c r="AH1769" s="16"/>
      <c r="AI1769" t="s">
        <v>1375</v>
      </c>
    </row>
    <row r="1770" spans="1:35" x14ac:dyDescent="0.25">
      <c r="A1770" t="s">
        <v>6003</v>
      </c>
      <c r="B1770" s="1">
        <v>15</v>
      </c>
      <c r="C1770" t="s">
        <v>302</v>
      </c>
      <c r="D1770">
        <v>6443966</v>
      </c>
      <c r="E1770" t="s">
        <v>6004</v>
      </c>
      <c r="F1770" t="s">
        <v>1363</v>
      </c>
      <c r="G1770" t="s">
        <v>1391</v>
      </c>
      <c r="H1770" s="3" t="s">
        <v>6005</v>
      </c>
      <c r="I1770">
        <v>2017</v>
      </c>
      <c r="J1770" s="15" t="s">
        <v>2687</v>
      </c>
      <c r="K1770">
        <v>2017</v>
      </c>
      <c r="L1770" t="s">
        <v>1367</v>
      </c>
      <c r="M1770" t="s">
        <v>5456</v>
      </c>
      <c r="O1770" t="s">
        <v>1388</v>
      </c>
      <c r="P1770" t="s">
        <v>133</v>
      </c>
      <c r="Q1770">
        <f t="shared" si="40"/>
        <v>20000</v>
      </c>
      <c r="R1770" t="s">
        <v>5682</v>
      </c>
      <c r="S1770" t="s">
        <v>5683</v>
      </c>
      <c r="T1770" t="s">
        <v>5710</v>
      </c>
      <c r="U1770" s="75">
        <v>20000</v>
      </c>
      <c r="V1770">
        <v>0.39</v>
      </c>
      <c r="W1770">
        <v>7800</v>
      </c>
      <c r="AH1770" s="16"/>
      <c r="AI1770" t="s">
        <v>1375</v>
      </c>
    </row>
    <row r="1771" spans="1:35" x14ac:dyDescent="0.25">
      <c r="A1771" t="s">
        <v>6006</v>
      </c>
      <c r="B1771" s="1">
        <v>15</v>
      </c>
      <c r="C1771" t="s">
        <v>302</v>
      </c>
      <c r="D1771">
        <v>6443966</v>
      </c>
      <c r="E1771" t="s">
        <v>6004</v>
      </c>
      <c r="F1771" t="s">
        <v>1363</v>
      </c>
      <c r="G1771" t="s">
        <v>1391</v>
      </c>
      <c r="H1771" s="3" t="s">
        <v>6005</v>
      </c>
      <c r="I1771">
        <v>2017</v>
      </c>
      <c r="J1771" s="15" t="s">
        <v>2687</v>
      </c>
      <c r="K1771">
        <v>2017</v>
      </c>
      <c r="L1771" t="s">
        <v>1367</v>
      </c>
      <c r="M1771" t="s">
        <v>5456</v>
      </c>
      <c r="O1771" t="s">
        <v>1388</v>
      </c>
      <c r="P1771" t="s">
        <v>133</v>
      </c>
      <c r="Q1771">
        <f t="shared" si="40"/>
        <v>20000</v>
      </c>
      <c r="R1771" t="s">
        <v>4086</v>
      </c>
      <c r="S1771" t="s">
        <v>4087</v>
      </c>
      <c r="T1771" t="s">
        <v>5975</v>
      </c>
      <c r="U1771" s="75">
        <v>20000</v>
      </c>
      <c r="V1771">
        <v>0.44</v>
      </c>
      <c r="W1771">
        <v>8800</v>
      </c>
      <c r="AH1771" s="16"/>
      <c r="AI1771" t="s">
        <v>1375</v>
      </c>
    </row>
    <row r="1772" spans="1:35" x14ac:dyDescent="0.25">
      <c r="A1772" t="s">
        <v>6007</v>
      </c>
      <c r="B1772" s="1">
        <v>15</v>
      </c>
      <c r="C1772" t="s">
        <v>302</v>
      </c>
      <c r="D1772">
        <v>6443966</v>
      </c>
      <c r="E1772" t="s">
        <v>6004</v>
      </c>
      <c r="F1772" t="s">
        <v>1363</v>
      </c>
      <c r="G1772" t="s">
        <v>1391</v>
      </c>
      <c r="H1772" s="3" t="s">
        <v>6005</v>
      </c>
      <c r="I1772">
        <v>2017</v>
      </c>
      <c r="J1772" s="15" t="s">
        <v>2687</v>
      </c>
      <c r="K1772">
        <v>2017</v>
      </c>
      <c r="L1772" t="s">
        <v>1367</v>
      </c>
      <c r="M1772" t="s">
        <v>5456</v>
      </c>
      <c r="O1772" t="s">
        <v>1388</v>
      </c>
      <c r="P1772" t="s">
        <v>133</v>
      </c>
      <c r="Q1772">
        <f t="shared" si="40"/>
        <v>20000</v>
      </c>
      <c r="R1772" t="s">
        <v>5449</v>
      </c>
      <c r="S1772" t="s">
        <v>5450</v>
      </c>
      <c r="T1772" t="s">
        <v>5753</v>
      </c>
      <c r="U1772" s="75">
        <v>20000</v>
      </c>
      <c r="V1772">
        <v>0.49</v>
      </c>
      <c r="W1772">
        <v>9800</v>
      </c>
      <c r="AH1772" s="16"/>
      <c r="AI1772" t="s">
        <v>1375</v>
      </c>
    </row>
    <row r="1773" spans="1:35" x14ac:dyDescent="0.25">
      <c r="A1773" t="s">
        <v>6008</v>
      </c>
      <c r="B1773" s="1">
        <v>15</v>
      </c>
      <c r="C1773" t="s">
        <v>302</v>
      </c>
      <c r="D1773">
        <v>6671942</v>
      </c>
      <c r="E1773" t="s">
        <v>5456</v>
      </c>
      <c r="F1773" t="s">
        <v>1363</v>
      </c>
      <c r="G1773" t="s">
        <v>1391</v>
      </c>
      <c r="H1773" s="3" t="s">
        <v>6009</v>
      </c>
      <c r="I1773">
        <v>2017</v>
      </c>
      <c r="J1773" s="15" t="s">
        <v>1773</v>
      </c>
      <c r="K1773">
        <v>2017</v>
      </c>
      <c r="L1773" t="s">
        <v>1367</v>
      </c>
      <c r="M1773" t="s">
        <v>5456</v>
      </c>
      <c r="N1773" t="s">
        <v>5456</v>
      </c>
      <c r="O1773" t="s">
        <v>1388</v>
      </c>
      <c r="P1773" t="s">
        <v>133</v>
      </c>
      <c r="Q1773">
        <f t="shared" si="40"/>
        <v>9000</v>
      </c>
      <c r="R1773" t="s">
        <v>4086</v>
      </c>
      <c r="S1773" t="s">
        <v>4087</v>
      </c>
      <c r="T1773" t="s">
        <v>6010</v>
      </c>
      <c r="U1773" s="75">
        <v>9000</v>
      </c>
      <c r="V1773">
        <v>0.44</v>
      </c>
      <c r="W1773">
        <v>3960</v>
      </c>
      <c r="AH1773" s="16"/>
      <c r="AI1773" t="s">
        <v>1375</v>
      </c>
    </row>
    <row r="1774" spans="1:35" x14ac:dyDescent="0.25">
      <c r="A1774" t="s">
        <v>6011</v>
      </c>
      <c r="B1774" s="1">
        <v>15</v>
      </c>
      <c r="C1774" t="s">
        <v>302</v>
      </c>
      <c r="D1774">
        <v>6671942</v>
      </c>
      <c r="E1774" t="s">
        <v>5456</v>
      </c>
      <c r="F1774" t="s">
        <v>1363</v>
      </c>
      <c r="G1774" t="s">
        <v>1391</v>
      </c>
      <c r="H1774" s="3" t="s">
        <v>6009</v>
      </c>
      <c r="I1774">
        <v>2017</v>
      </c>
      <c r="J1774" s="15" t="s">
        <v>1773</v>
      </c>
      <c r="K1774">
        <v>2017</v>
      </c>
      <c r="L1774" t="s">
        <v>1367</v>
      </c>
      <c r="M1774" t="s">
        <v>5456</v>
      </c>
      <c r="N1774" t="s">
        <v>5456</v>
      </c>
      <c r="O1774" t="s">
        <v>1388</v>
      </c>
      <c r="P1774" t="s">
        <v>133</v>
      </c>
      <c r="Q1774">
        <f t="shared" si="40"/>
        <v>9000</v>
      </c>
      <c r="R1774" t="s">
        <v>5682</v>
      </c>
      <c r="S1774" t="s">
        <v>5683</v>
      </c>
      <c r="T1774" t="s">
        <v>5710</v>
      </c>
      <c r="U1774" s="75">
        <v>9000</v>
      </c>
      <c r="V1774">
        <v>0.36</v>
      </c>
      <c r="W1774">
        <v>3240</v>
      </c>
      <c r="AH1774" s="16"/>
      <c r="AI1774" t="s">
        <v>1375</v>
      </c>
    </row>
    <row r="1775" spans="1:35" x14ac:dyDescent="0.25">
      <c r="A1775" t="s">
        <v>6012</v>
      </c>
      <c r="B1775" s="1">
        <v>15</v>
      </c>
      <c r="C1775" t="s">
        <v>302</v>
      </c>
      <c r="D1775">
        <v>6284434</v>
      </c>
      <c r="E1775" t="s">
        <v>5456</v>
      </c>
      <c r="F1775" t="s">
        <v>1363</v>
      </c>
      <c r="G1775" t="s">
        <v>1391</v>
      </c>
      <c r="H1775" s="3" t="s">
        <v>3380</v>
      </c>
      <c r="I1775">
        <v>2017</v>
      </c>
      <c r="J1775" s="15" t="s">
        <v>3381</v>
      </c>
      <c r="K1775">
        <v>2017</v>
      </c>
      <c r="L1775" t="s">
        <v>1367</v>
      </c>
      <c r="M1775" t="s">
        <v>5456</v>
      </c>
      <c r="N1775" t="s">
        <v>5456</v>
      </c>
      <c r="O1775" t="s">
        <v>1388</v>
      </c>
      <c r="P1775" t="s">
        <v>5487</v>
      </c>
      <c r="Q1775">
        <f t="shared" si="40"/>
        <v>154800</v>
      </c>
      <c r="R1775" t="s">
        <v>4086</v>
      </c>
      <c r="S1775" t="s">
        <v>4087</v>
      </c>
      <c r="T1775" t="s">
        <v>5975</v>
      </c>
      <c r="U1775" s="75">
        <v>154800</v>
      </c>
      <c r="V1775">
        <v>0.44</v>
      </c>
      <c r="W1775">
        <v>68112</v>
      </c>
      <c r="AH1775" s="16"/>
      <c r="AI1775" t="s">
        <v>1375</v>
      </c>
    </row>
    <row r="1776" spans="1:35" x14ac:dyDescent="0.25">
      <c r="A1776" t="s">
        <v>6013</v>
      </c>
      <c r="B1776" s="1">
        <v>15</v>
      </c>
      <c r="C1776" t="s">
        <v>302</v>
      </c>
      <c r="D1776">
        <v>6284434</v>
      </c>
      <c r="E1776" t="s">
        <v>5456</v>
      </c>
      <c r="F1776" t="s">
        <v>1363</v>
      </c>
      <c r="G1776" t="s">
        <v>1391</v>
      </c>
      <c r="H1776" s="3" t="s">
        <v>3380</v>
      </c>
      <c r="I1776">
        <v>2017</v>
      </c>
      <c r="J1776" s="15" t="s">
        <v>3381</v>
      </c>
      <c r="K1776">
        <v>2017</v>
      </c>
      <c r="L1776" t="s">
        <v>1367</v>
      </c>
      <c r="M1776" t="s">
        <v>5456</v>
      </c>
      <c r="N1776" t="s">
        <v>5456</v>
      </c>
      <c r="O1776" t="s">
        <v>1388</v>
      </c>
      <c r="P1776" t="s">
        <v>5487</v>
      </c>
      <c r="Q1776">
        <f t="shared" si="40"/>
        <v>154800</v>
      </c>
      <c r="R1776" t="s">
        <v>5445</v>
      </c>
      <c r="S1776" t="s">
        <v>5446</v>
      </c>
      <c r="T1776" t="s">
        <v>5862</v>
      </c>
      <c r="U1776" s="75">
        <v>154800</v>
      </c>
      <c r="V1776">
        <v>0.35</v>
      </c>
      <c r="W1776">
        <v>54180</v>
      </c>
      <c r="AH1776" s="16"/>
      <c r="AI1776" t="s">
        <v>1375</v>
      </c>
    </row>
    <row r="1777" spans="1:35" x14ac:dyDescent="0.25">
      <c r="A1777" t="s">
        <v>6014</v>
      </c>
      <c r="B1777" s="1">
        <v>15</v>
      </c>
      <c r="C1777" t="s">
        <v>302</v>
      </c>
      <c r="D1777">
        <v>6284434</v>
      </c>
      <c r="E1777" t="s">
        <v>5456</v>
      </c>
      <c r="F1777" t="s">
        <v>1363</v>
      </c>
      <c r="G1777" t="s">
        <v>1391</v>
      </c>
      <c r="H1777" s="3" t="s">
        <v>3380</v>
      </c>
      <c r="I1777">
        <v>2017</v>
      </c>
      <c r="J1777" s="15" t="s">
        <v>3381</v>
      </c>
      <c r="K1777">
        <v>2017</v>
      </c>
      <c r="L1777" t="s">
        <v>1367</v>
      </c>
      <c r="M1777" t="s">
        <v>5456</v>
      </c>
      <c r="N1777" t="s">
        <v>5456</v>
      </c>
      <c r="O1777" t="s">
        <v>1388</v>
      </c>
      <c r="P1777" t="s">
        <v>5487</v>
      </c>
      <c r="Q1777">
        <f t="shared" si="40"/>
        <v>154800</v>
      </c>
      <c r="R1777" t="s">
        <v>5449</v>
      </c>
      <c r="S1777" t="s">
        <v>5450</v>
      </c>
      <c r="T1777" t="s">
        <v>6015</v>
      </c>
      <c r="U1777" s="75">
        <v>154800</v>
      </c>
      <c r="V1777">
        <v>0.49</v>
      </c>
      <c r="W1777">
        <v>75852</v>
      </c>
      <c r="AH1777" s="16"/>
      <c r="AI1777" t="s">
        <v>1375</v>
      </c>
    </row>
    <row r="1778" spans="1:35" x14ac:dyDescent="0.25">
      <c r="A1778" t="s">
        <v>6016</v>
      </c>
      <c r="B1778" s="1">
        <v>15</v>
      </c>
      <c r="C1778" t="s">
        <v>302</v>
      </c>
      <c r="D1778">
        <v>6284434</v>
      </c>
      <c r="E1778" t="s">
        <v>5456</v>
      </c>
      <c r="F1778" t="s">
        <v>1363</v>
      </c>
      <c r="G1778" t="s">
        <v>1391</v>
      </c>
      <c r="H1778" s="3" t="s">
        <v>3380</v>
      </c>
      <c r="I1778">
        <v>2017</v>
      </c>
      <c r="J1778" s="15" t="s">
        <v>3381</v>
      </c>
      <c r="K1778">
        <v>2017</v>
      </c>
      <c r="L1778" t="s">
        <v>1367</v>
      </c>
      <c r="M1778" t="s">
        <v>5456</v>
      </c>
      <c r="N1778" t="s">
        <v>5456</v>
      </c>
      <c r="O1778" t="s">
        <v>1388</v>
      </c>
      <c r="P1778" t="s">
        <v>5487</v>
      </c>
      <c r="Q1778">
        <f t="shared" si="40"/>
        <v>154800</v>
      </c>
      <c r="R1778" t="s">
        <v>1381</v>
      </c>
      <c r="S1778" t="s">
        <v>1382</v>
      </c>
      <c r="T1778" t="s">
        <v>5518</v>
      </c>
      <c r="U1778" s="75">
        <v>154800</v>
      </c>
      <c r="V1778">
        <v>0.72</v>
      </c>
      <c r="W1778">
        <v>111456</v>
      </c>
      <c r="AH1778" s="16"/>
      <c r="AI1778" t="s">
        <v>1375</v>
      </c>
    </row>
    <row r="1779" spans="1:35" x14ac:dyDescent="0.25">
      <c r="A1779" t="s">
        <v>6017</v>
      </c>
      <c r="B1779" s="1">
        <v>15</v>
      </c>
      <c r="C1779" t="s">
        <v>302</v>
      </c>
      <c r="D1779">
        <v>6284434</v>
      </c>
      <c r="E1779" t="s">
        <v>5456</v>
      </c>
      <c r="F1779" t="s">
        <v>1363</v>
      </c>
      <c r="G1779" t="s">
        <v>1391</v>
      </c>
      <c r="H1779" s="3" t="s">
        <v>3380</v>
      </c>
      <c r="I1779">
        <v>2017</v>
      </c>
      <c r="J1779" s="15" t="s">
        <v>3381</v>
      </c>
      <c r="K1779">
        <v>2017</v>
      </c>
      <c r="L1779" t="s">
        <v>1367</v>
      </c>
      <c r="M1779" t="s">
        <v>5456</v>
      </c>
      <c r="N1779" t="s">
        <v>5456</v>
      </c>
      <c r="O1779" t="s">
        <v>1388</v>
      </c>
      <c r="P1779" t="s">
        <v>5487</v>
      </c>
      <c r="Q1779">
        <f t="shared" si="40"/>
        <v>154800</v>
      </c>
      <c r="R1779" t="s">
        <v>5682</v>
      </c>
      <c r="S1779" t="s">
        <v>5683</v>
      </c>
      <c r="T1779" t="s">
        <v>5764</v>
      </c>
      <c r="U1779" s="75">
        <v>154800</v>
      </c>
      <c r="V1779">
        <v>0.39</v>
      </c>
      <c r="W1779">
        <v>60372</v>
      </c>
      <c r="AH1779" s="16"/>
      <c r="AI1779" t="s">
        <v>1375</v>
      </c>
    </row>
    <row r="1780" spans="1:35" x14ac:dyDescent="0.25">
      <c r="A1780" t="s">
        <v>6018</v>
      </c>
      <c r="B1780" s="1">
        <v>15</v>
      </c>
      <c r="C1780" t="s">
        <v>302</v>
      </c>
      <c r="D1780">
        <v>6284434</v>
      </c>
      <c r="E1780" t="s">
        <v>5456</v>
      </c>
      <c r="F1780" t="s">
        <v>1363</v>
      </c>
      <c r="G1780" t="s">
        <v>1391</v>
      </c>
      <c r="H1780" s="3" t="s">
        <v>3380</v>
      </c>
      <c r="I1780">
        <v>2017</v>
      </c>
      <c r="J1780" s="15" t="s">
        <v>3381</v>
      </c>
      <c r="K1780">
        <v>2017</v>
      </c>
      <c r="L1780" t="s">
        <v>1367</v>
      </c>
      <c r="M1780" t="s">
        <v>5456</v>
      </c>
      <c r="N1780" t="s">
        <v>5456</v>
      </c>
      <c r="O1780" t="s">
        <v>1388</v>
      </c>
      <c r="P1780" t="s">
        <v>5487</v>
      </c>
      <c r="Q1780">
        <f t="shared" si="40"/>
        <v>154800</v>
      </c>
      <c r="R1780" t="s">
        <v>2476</v>
      </c>
      <c r="S1780" t="s">
        <v>2477</v>
      </c>
      <c r="T1780" t="s">
        <v>587</v>
      </c>
      <c r="U1780" s="75">
        <v>154800</v>
      </c>
      <c r="V1780">
        <v>0.6</v>
      </c>
      <c r="W1780">
        <v>92880</v>
      </c>
      <c r="AH1780" s="16"/>
      <c r="AI1780" t="s">
        <v>1375</v>
      </c>
    </row>
    <row r="1781" spans="1:35" x14ac:dyDescent="0.25">
      <c r="A1781" t="s">
        <v>6019</v>
      </c>
      <c r="B1781" s="1">
        <v>15</v>
      </c>
      <c r="C1781" t="s">
        <v>302</v>
      </c>
      <c r="D1781">
        <v>6616585</v>
      </c>
      <c r="E1781" t="s">
        <v>5932</v>
      </c>
      <c r="F1781" t="s">
        <v>1363</v>
      </c>
      <c r="G1781" t="s">
        <v>1391</v>
      </c>
      <c r="H1781" s="3" t="s">
        <v>2469</v>
      </c>
      <c r="I1781">
        <v>2017</v>
      </c>
      <c r="J1781" s="15" t="s">
        <v>6020</v>
      </c>
      <c r="K1781">
        <v>2017</v>
      </c>
      <c r="L1781" t="s">
        <v>1367</v>
      </c>
      <c r="M1781" t="s">
        <v>5934</v>
      </c>
      <c r="N1781" t="s">
        <v>4666</v>
      </c>
      <c r="O1781" t="s">
        <v>1388</v>
      </c>
      <c r="P1781" t="s">
        <v>133</v>
      </c>
      <c r="Q1781">
        <f t="shared" si="40"/>
        <v>38500</v>
      </c>
      <c r="R1781" t="s">
        <v>5682</v>
      </c>
      <c r="S1781" t="s">
        <v>5683</v>
      </c>
      <c r="T1781" t="s">
        <v>5710</v>
      </c>
      <c r="U1781" s="75">
        <v>38500</v>
      </c>
      <c r="V1781">
        <v>0.35</v>
      </c>
      <c r="W1781">
        <v>13475</v>
      </c>
      <c r="AH1781" s="16"/>
      <c r="AI1781" t="s">
        <v>1375</v>
      </c>
    </row>
    <row r="1782" spans="1:35" x14ac:dyDescent="0.25">
      <c r="A1782" t="s">
        <v>6021</v>
      </c>
      <c r="B1782" s="1">
        <v>15</v>
      </c>
      <c r="C1782" t="s">
        <v>302</v>
      </c>
      <c r="D1782">
        <v>6616585</v>
      </c>
      <c r="E1782" t="s">
        <v>5932</v>
      </c>
      <c r="F1782" t="s">
        <v>1363</v>
      </c>
      <c r="G1782" t="s">
        <v>1391</v>
      </c>
      <c r="H1782" s="3" t="s">
        <v>2469</v>
      </c>
      <c r="I1782">
        <v>2017</v>
      </c>
      <c r="J1782" s="15" t="s">
        <v>6020</v>
      </c>
      <c r="K1782">
        <v>2017</v>
      </c>
      <c r="L1782" t="s">
        <v>1367</v>
      </c>
      <c r="M1782" t="s">
        <v>5934</v>
      </c>
      <c r="N1782" t="s">
        <v>4666</v>
      </c>
      <c r="O1782" t="s">
        <v>1388</v>
      </c>
      <c r="P1782" t="s">
        <v>133</v>
      </c>
      <c r="Q1782">
        <f t="shared" si="40"/>
        <v>38500</v>
      </c>
      <c r="R1782" t="s">
        <v>5449</v>
      </c>
      <c r="S1782" t="s">
        <v>5450</v>
      </c>
      <c r="T1782" t="s">
        <v>5753</v>
      </c>
      <c r="U1782" s="75">
        <v>38500</v>
      </c>
      <c r="V1782">
        <v>0.56000000000000005</v>
      </c>
      <c r="W1782">
        <v>21560</v>
      </c>
      <c r="AH1782" s="16"/>
      <c r="AI1782" t="s">
        <v>1375</v>
      </c>
    </row>
    <row r="1783" spans="1:35" x14ac:dyDescent="0.25">
      <c r="A1783" t="s">
        <v>6022</v>
      </c>
      <c r="B1783" s="1">
        <v>15</v>
      </c>
      <c r="C1783" t="s">
        <v>302</v>
      </c>
      <c r="D1783">
        <v>6298281</v>
      </c>
      <c r="E1783" t="s">
        <v>6023</v>
      </c>
      <c r="F1783" t="s">
        <v>1363</v>
      </c>
      <c r="G1783" t="s">
        <v>1391</v>
      </c>
      <c r="H1783" s="3" t="s">
        <v>3381</v>
      </c>
      <c r="I1783">
        <v>2017</v>
      </c>
      <c r="J1783" s="15" t="s">
        <v>6024</v>
      </c>
      <c r="K1783">
        <v>2017</v>
      </c>
      <c r="L1783" t="s">
        <v>1367</v>
      </c>
      <c r="M1783" t="s">
        <v>6023</v>
      </c>
      <c r="N1783" t="s">
        <v>6025</v>
      </c>
      <c r="O1783" t="s">
        <v>1388</v>
      </c>
      <c r="P1783" t="s">
        <v>133</v>
      </c>
      <c r="Q1783">
        <f t="shared" si="40"/>
        <v>9140</v>
      </c>
      <c r="R1783" t="s">
        <v>5682</v>
      </c>
      <c r="S1783" t="s">
        <v>5683</v>
      </c>
      <c r="T1783" t="s">
        <v>5874</v>
      </c>
      <c r="U1783" s="75">
        <v>9140</v>
      </c>
      <c r="V1783">
        <v>0.39</v>
      </c>
      <c r="W1783">
        <v>3564.6</v>
      </c>
      <c r="AH1783" s="16"/>
      <c r="AI1783" t="s">
        <v>1375</v>
      </c>
    </row>
    <row r="1784" spans="1:35" x14ac:dyDescent="0.25">
      <c r="A1784" t="s">
        <v>6026</v>
      </c>
      <c r="B1784" s="1">
        <v>15</v>
      </c>
      <c r="C1784" t="s">
        <v>302</v>
      </c>
      <c r="D1784">
        <v>6298281</v>
      </c>
      <c r="E1784" t="s">
        <v>6023</v>
      </c>
      <c r="F1784" t="s">
        <v>1363</v>
      </c>
      <c r="G1784" t="s">
        <v>1391</v>
      </c>
      <c r="H1784" s="3" t="s">
        <v>3381</v>
      </c>
      <c r="I1784">
        <v>2017</v>
      </c>
      <c r="J1784" s="15" t="s">
        <v>6024</v>
      </c>
      <c r="K1784">
        <v>2017</v>
      </c>
      <c r="L1784" t="s">
        <v>1367</v>
      </c>
      <c r="M1784" t="s">
        <v>6023</v>
      </c>
      <c r="N1784" t="s">
        <v>6025</v>
      </c>
      <c r="O1784" t="s">
        <v>1388</v>
      </c>
      <c r="P1784" t="s">
        <v>133</v>
      </c>
      <c r="Q1784">
        <f t="shared" si="40"/>
        <v>9140</v>
      </c>
      <c r="R1784" t="s">
        <v>5449</v>
      </c>
      <c r="S1784" t="s">
        <v>5450</v>
      </c>
      <c r="T1784" t="s">
        <v>5753</v>
      </c>
      <c r="U1784" s="75">
        <v>9140</v>
      </c>
      <c r="V1784">
        <v>0.49</v>
      </c>
      <c r="W1784">
        <v>4478.6000000000004</v>
      </c>
      <c r="AH1784" s="16"/>
      <c r="AI1784" t="s">
        <v>1375</v>
      </c>
    </row>
    <row r="1785" spans="1:35" x14ac:dyDescent="0.25">
      <c r="A1785" t="s">
        <v>6027</v>
      </c>
      <c r="B1785" s="1">
        <v>15</v>
      </c>
      <c r="C1785" t="s">
        <v>302</v>
      </c>
      <c r="D1785">
        <v>6298281</v>
      </c>
      <c r="E1785" t="s">
        <v>6023</v>
      </c>
      <c r="F1785" t="s">
        <v>1363</v>
      </c>
      <c r="G1785" t="s">
        <v>1391</v>
      </c>
      <c r="H1785" s="3" t="s">
        <v>3381</v>
      </c>
      <c r="I1785">
        <v>2017</v>
      </c>
      <c r="J1785" s="15" t="s">
        <v>6024</v>
      </c>
      <c r="K1785">
        <v>2017</v>
      </c>
      <c r="L1785" t="s">
        <v>1367</v>
      </c>
      <c r="M1785" t="s">
        <v>6023</v>
      </c>
      <c r="N1785" t="s">
        <v>6025</v>
      </c>
      <c r="O1785" t="s">
        <v>1388</v>
      </c>
      <c r="P1785" t="s">
        <v>133</v>
      </c>
      <c r="Q1785">
        <f t="shared" si="40"/>
        <v>9140</v>
      </c>
      <c r="R1785" t="s">
        <v>4086</v>
      </c>
      <c r="S1785" t="s">
        <v>4087</v>
      </c>
      <c r="T1785" t="s">
        <v>5975</v>
      </c>
      <c r="U1785" s="75">
        <v>9140</v>
      </c>
      <c r="V1785">
        <v>0.44</v>
      </c>
      <c r="W1785">
        <v>4021.6</v>
      </c>
      <c r="AH1785" s="16"/>
      <c r="AI1785" t="s">
        <v>1375</v>
      </c>
    </row>
    <row r="1786" spans="1:35" x14ac:dyDescent="0.25">
      <c r="A1786" t="s">
        <v>6028</v>
      </c>
      <c r="B1786" s="1">
        <v>15</v>
      </c>
      <c r="C1786" t="s">
        <v>302</v>
      </c>
      <c r="D1786">
        <v>6328687</v>
      </c>
      <c r="E1786" t="s">
        <v>6029</v>
      </c>
      <c r="F1786" t="s">
        <v>1363</v>
      </c>
      <c r="G1786" t="s">
        <v>1391</v>
      </c>
      <c r="H1786" s="3" t="s">
        <v>3067</v>
      </c>
      <c r="I1786">
        <v>2017</v>
      </c>
      <c r="J1786" s="15" t="s">
        <v>1766</v>
      </c>
      <c r="K1786">
        <v>2017</v>
      </c>
      <c r="L1786" t="s">
        <v>1367</v>
      </c>
      <c r="M1786" t="s">
        <v>6030</v>
      </c>
      <c r="N1786" t="s">
        <v>6031</v>
      </c>
      <c r="O1786" t="s">
        <v>1388</v>
      </c>
      <c r="P1786" t="s">
        <v>133</v>
      </c>
      <c r="Q1786">
        <f t="shared" si="40"/>
        <v>2000</v>
      </c>
      <c r="R1786" t="s">
        <v>5682</v>
      </c>
      <c r="S1786" t="s">
        <v>5683</v>
      </c>
      <c r="T1786" t="s">
        <v>6032</v>
      </c>
      <c r="U1786" s="75">
        <v>2000</v>
      </c>
      <c r="V1786">
        <v>0.39</v>
      </c>
      <c r="W1786">
        <v>780</v>
      </c>
      <c r="AH1786" s="16"/>
      <c r="AI1786" t="s">
        <v>1375</v>
      </c>
    </row>
    <row r="1787" spans="1:35" x14ac:dyDescent="0.25">
      <c r="A1787" t="s">
        <v>6033</v>
      </c>
      <c r="B1787" s="1">
        <v>15</v>
      </c>
      <c r="C1787" t="s">
        <v>302</v>
      </c>
      <c r="D1787">
        <v>6328687</v>
      </c>
      <c r="E1787" t="s">
        <v>6029</v>
      </c>
      <c r="F1787" t="s">
        <v>1363</v>
      </c>
      <c r="G1787" t="s">
        <v>1391</v>
      </c>
      <c r="H1787" s="3" t="s">
        <v>3067</v>
      </c>
      <c r="I1787">
        <v>2017</v>
      </c>
      <c r="J1787" s="15" t="s">
        <v>1766</v>
      </c>
      <c r="K1787">
        <v>2017</v>
      </c>
      <c r="L1787" t="s">
        <v>1367</v>
      </c>
      <c r="M1787" t="s">
        <v>6030</v>
      </c>
      <c r="N1787" t="s">
        <v>6031</v>
      </c>
      <c r="O1787" t="s">
        <v>1388</v>
      </c>
      <c r="P1787" t="s">
        <v>133</v>
      </c>
      <c r="Q1787">
        <f t="shared" si="40"/>
        <v>2000</v>
      </c>
      <c r="R1787" t="s">
        <v>5449</v>
      </c>
      <c r="S1787" t="s">
        <v>5450</v>
      </c>
      <c r="T1787" t="s">
        <v>5753</v>
      </c>
      <c r="U1787" s="75">
        <v>2000</v>
      </c>
      <c r="V1787">
        <v>0.49</v>
      </c>
      <c r="W1787">
        <v>980</v>
      </c>
      <c r="AH1787" s="16"/>
      <c r="AI1787" t="s">
        <v>1375</v>
      </c>
    </row>
    <row r="1788" spans="1:35" x14ac:dyDescent="0.25">
      <c r="A1788" t="s">
        <v>6034</v>
      </c>
      <c r="B1788" s="1">
        <v>15</v>
      </c>
      <c r="C1788" t="s">
        <v>302</v>
      </c>
      <c r="D1788">
        <v>6328687</v>
      </c>
      <c r="E1788" t="s">
        <v>6029</v>
      </c>
      <c r="F1788" t="s">
        <v>1363</v>
      </c>
      <c r="G1788" t="s">
        <v>1391</v>
      </c>
      <c r="H1788" s="3" t="s">
        <v>3067</v>
      </c>
      <c r="I1788">
        <v>2017</v>
      </c>
      <c r="J1788" s="15" t="s">
        <v>1766</v>
      </c>
      <c r="K1788">
        <v>2017</v>
      </c>
      <c r="L1788" t="s">
        <v>1367</v>
      </c>
      <c r="M1788" t="s">
        <v>6030</v>
      </c>
      <c r="N1788" t="s">
        <v>6031</v>
      </c>
      <c r="O1788" t="s">
        <v>1388</v>
      </c>
      <c r="P1788" t="s">
        <v>133</v>
      </c>
      <c r="Q1788">
        <f t="shared" si="40"/>
        <v>2000</v>
      </c>
      <c r="R1788" t="s">
        <v>4086</v>
      </c>
      <c r="S1788" t="s">
        <v>4087</v>
      </c>
      <c r="T1788" t="s">
        <v>5975</v>
      </c>
      <c r="U1788" s="75">
        <v>2000</v>
      </c>
      <c r="V1788">
        <v>0.44</v>
      </c>
      <c r="W1788">
        <v>880</v>
      </c>
      <c r="AH1788" s="16"/>
      <c r="AI1788" t="s">
        <v>1375</v>
      </c>
    </row>
    <row r="1789" spans="1:35" x14ac:dyDescent="0.25">
      <c r="A1789" t="s">
        <v>6035</v>
      </c>
      <c r="B1789" s="1">
        <v>15</v>
      </c>
      <c r="C1789" t="s">
        <v>302</v>
      </c>
      <c r="D1789">
        <v>6484786</v>
      </c>
      <c r="E1789" t="s">
        <v>6036</v>
      </c>
      <c r="F1789" t="s">
        <v>1363</v>
      </c>
      <c r="G1789" t="s">
        <v>1364</v>
      </c>
      <c r="H1789" s="3" t="s">
        <v>3061</v>
      </c>
      <c r="I1789">
        <v>2017</v>
      </c>
      <c r="J1789" s="15" t="s">
        <v>6037</v>
      </c>
      <c r="K1789">
        <v>2017</v>
      </c>
      <c r="L1789" t="s">
        <v>1367</v>
      </c>
      <c r="M1789" t="s">
        <v>6038</v>
      </c>
      <c r="O1789" t="s">
        <v>1388</v>
      </c>
      <c r="P1789" t="s">
        <v>5501</v>
      </c>
      <c r="Q1789">
        <f t="shared" si="40"/>
        <v>400</v>
      </c>
      <c r="R1789" t="s">
        <v>2476</v>
      </c>
      <c r="S1789" t="s">
        <v>2477</v>
      </c>
      <c r="T1789" t="s">
        <v>587</v>
      </c>
      <c r="U1789" s="75">
        <v>400</v>
      </c>
      <c r="V1789">
        <v>0.59</v>
      </c>
      <c r="W1789">
        <v>236</v>
      </c>
      <c r="AH1789" s="16"/>
      <c r="AI1789" t="s">
        <v>1375</v>
      </c>
    </row>
    <row r="1790" spans="1:35" x14ac:dyDescent="0.25">
      <c r="A1790" t="s">
        <v>6039</v>
      </c>
      <c r="B1790" s="1">
        <v>15</v>
      </c>
      <c r="C1790" t="s">
        <v>302</v>
      </c>
      <c r="D1790">
        <v>6484786</v>
      </c>
      <c r="E1790" t="s">
        <v>6036</v>
      </c>
      <c r="F1790" t="s">
        <v>1363</v>
      </c>
      <c r="G1790" t="s">
        <v>1364</v>
      </c>
      <c r="H1790" s="3" t="s">
        <v>3061</v>
      </c>
      <c r="I1790">
        <v>2017</v>
      </c>
      <c r="J1790" s="15" t="s">
        <v>6037</v>
      </c>
      <c r="K1790">
        <v>2017</v>
      </c>
      <c r="L1790" t="s">
        <v>1367</v>
      </c>
      <c r="M1790" t="s">
        <v>6038</v>
      </c>
      <c r="O1790" t="s">
        <v>1388</v>
      </c>
      <c r="P1790" t="s">
        <v>5501</v>
      </c>
      <c r="Q1790">
        <f t="shared" si="40"/>
        <v>400</v>
      </c>
      <c r="R1790" t="s">
        <v>1381</v>
      </c>
      <c r="S1790" t="s">
        <v>1382</v>
      </c>
      <c r="T1790" t="s">
        <v>587</v>
      </c>
      <c r="U1790" s="75">
        <v>400</v>
      </c>
      <c r="V1790">
        <v>0.68</v>
      </c>
      <c r="W1790">
        <v>272</v>
      </c>
      <c r="AH1790" s="16"/>
      <c r="AI1790" t="s">
        <v>1375</v>
      </c>
    </row>
    <row r="1791" spans="1:35" x14ac:dyDescent="0.25">
      <c r="A1791" t="s">
        <v>6040</v>
      </c>
      <c r="B1791" s="1">
        <v>15</v>
      </c>
      <c r="C1791" t="s">
        <v>302</v>
      </c>
      <c r="D1791">
        <v>6473318</v>
      </c>
      <c r="E1791" t="s">
        <v>3082</v>
      </c>
      <c r="F1791" t="s">
        <v>1363</v>
      </c>
      <c r="G1791" t="s">
        <v>1364</v>
      </c>
      <c r="H1791" s="3" t="s">
        <v>3083</v>
      </c>
      <c r="I1791">
        <v>2017</v>
      </c>
      <c r="J1791" s="15" t="s">
        <v>3084</v>
      </c>
      <c r="K1791">
        <v>2017</v>
      </c>
      <c r="L1791" t="s">
        <v>1367</v>
      </c>
      <c r="M1791" t="s">
        <v>6041</v>
      </c>
      <c r="N1791" t="s">
        <v>6041</v>
      </c>
      <c r="O1791" t="s">
        <v>1388</v>
      </c>
      <c r="P1791" t="s">
        <v>5620</v>
      </c>
      <c r="Q1791">
        <f t="shared" si="40"/>
        <v>200</v>
      </c>
      <c r="R1791" t="s">
        <v>5445</v>
      </c>
      <c r="S1791" t="s">
        <v>5446</v>
      </c>
      <c r="T1791" t="s">
        <v>6042</v>
      </c>
      <c r="U1791" s="75">
        <v>200</v>
      </c>
      <c r="V1791">
        <v>0.37</v>
      </c>
      <c r="W1791">
        <v>74</v>
      </c>
      <c r="AH1791" s="16"/>
      <c r="AI1791" t="s">
        <v>1375</v>
      </c>
    </row>
    <row r="1792" spans="1:35" x14ac:dyDescent="0.25">
      <c r="A1792" t="s">
        <v>6043</v>
      </c>
      <c r="B1792" s="1">
        <v>15</v>
      </c>
      <c r="C1792" t="s">
        <v>302</v>
      </c>
      <c r="D1792">
        <v>6473318</v>
      </c>
      <c r="E1792" t="s">
        <v>3082</v>
      </c>
      <c r="F1792" t="s">
        <v>1363</v>
      </c>
      <c r="G1792" t="s">
        <v>1364</v>
      </c>
      <c r="H1792" s="3" t="s">
        <v>3083</v>
      </c>
      <c r="I1792">
        <v>2017</v>
      </c>
      <c r="J1792" s="15" t="s">
        <v>3084</v>
      </c>
      <c r="K1792">
        <v>2017</v>
      </c>
      <c r="L1792" t="s">
        <v>1367</v>
      </c>
      <c r="M1792" t="s">
        <v>6041</v>
      </c>
      <c r="N1792" t="s">
        <v>6041</v>
      </c>
      <c r="O1792" t="s">
        <v>1388</v>
      </c>
      <c r="P1792" t="s">
        <v>5620</v>
      </c>
      <c r="Q1792">
        <f t="shared" si="40"/>
        <v>200</v>
      </c>
      <c r="R1792" t="s">
        <v>1381</v>
      </c>
      <c r="S1792" t="s">
        <v>1382</v>
      </c>
      <c r="T1792" t="s">
        <v>587</v>
      </c>
      <c r="U1792" s="75">
        <v>200</v>
      </c>
      <c r="V1792">
        <v>0.68</v>
      </c>
      <c r="W1792">
        <v>136</v>
      </c>
      <c r="AH1792" s="16"/>
      <c r="AI1792" t="s">
        <v>1375</v>
      </c>
    </row>
    <row r="1793" spans="1:35" x14ac:dyDescent="0.25">
      <c r="A1793" t="s">
        <v>6044</v>
      </c>
      <c r="B1793" s="1">
        <v>15</v>
      </c>
      <c r="C1793" t="s">
        <v>302</v>
      </c>
      <c r="D1793">
        <v>6473318</v>
      </c>
      <c r="E1793" t="s">
        <v>3082</v>
      </c>
      <c r="F1793" t="s">
        <v>1363</v>
      </c>
      <c r="G1793" t="s">
        <v>1364</v>
      </c>
      <c r="H1793" s="3" t="s">
        <v>3083</v>
      </c>
      <c r="I1793">
        <v>2017</v>
      </c>
      <c r="J1793" s="15" t="s">
        <v>3084</v>
      </c>
      <c r="K1793">
        <v>2017</v>
      </c>
      <c r="L1793" t="s">
        <v>1367</v>
      </c>
      <c r="M1793" t="s">
        <v>6041</v>
      </c>
      <c r="N1793" t="s">
        <v>6041</v>
      </c>
      <c r="O1793" t="s">
        <v>1388</v>
      </c>
      <c r="P1793" t="s">
        <v>5620</v>
      </c>
      <c r="Q1793">
        <f t="shared" si="40"/>
        <v>200</v>
      </c>
      <c r="R1793" t="s">
        <v>4086</v>
      </c>
      <c r="S1793" t="s">
        <v>4087</v>
      </c>
      <c r="T1793" t="s">
        <v>5975</v>
      </c>
      <c r="U1793" s="75">
        <v>200</v>
      </c>
      <c r="V1793">
        <v>0.44</v>
      </c>
      <c r="W1793">
        <v>88</v>
      </c>
      <c r="AH1793" s="16"/>
      <c r="AI1793" t="s">
        <v>1375</v>
      </c>
    </row>
    <row r="1794" spans="1:35" x14ac:dyDescent="0.25">
      <c r="A1794" t="s">
        <v>6045</v>
      </c>
      <c r="B1794" s="1">
        <v>15</v>
      </c>
      <c r="C1794" t="s">
        <v>302</v>
      </c>
      <c r="D1794">
        <v>6473318</v>
      </c>
      <c r="E1794" t="s">
        <v>3082</v>
      </c>
      <c r="F1794" t="s">
        <v>1363</v>
      </c>
      <c r="G1794" t="s">
        <v>1364</v>
      </c>
      <c r="H1794" s="3" t="s">
        <v>3083</v>
      </c>
      <c r="I1794">
        <v>2017</v>
      </c>
      <c r="J1794" s="15" t="s">
        <v>3084</v>
      </c>
      <c r="K1794">
        <v>2017</v>
      </c>
      <c r="L1794" t="s">
        <v>1367</v>
      </c>
      <c r="M1794" t="s">
        <v>6041</v>
      </c>
      <c r="N1794" t="s">
        <v>6041</v>
      </c>
      <c r="O1794" t="s">
        <v>1388</v>
      </c>
      <c r="P1794" t="s">
        <v>5620</v>
      </c>
      <c r="Q1794">
        <f t="shared" ref="Q1794:Q1857" si="41">U1794</f>
        <v>200</v>
      </c>
      <c r="R1794" t="s">
        <v>2476</v>
      </c>
      <c r="S1794" t="s">
        <v>2477</v>
      </c>
      <c r="T1794" t="s">
        <v>587</v>
      </c>
      <c r="U1794" s="75">
        <v>200</v>
      </c>
      <c r="V1794">
        <v>0.6</v>
      </c>
      <c r="W1794">
        <v>120</v>
      </c>
      <c r="AH1794" s="16"/>
      <c r="AI1794" t="s">
        <v>1375</v>
      </c>
    </row>
    <row r="1795" spans="1:35" x14ac:dyDescent="0.25">
      <c r="A1795" t="s">
        <v>6046</v>
      </c>
      <c r="B1795" s="1">
        <v>15</v>
      </c>
      <c r="C1795" t="s">
        <v>302</v>
      </c>
      <c r="D1795">
        <v>6975321</v>
      </c>
      <c r="E1795" t="s">
        <v>6047</v>
      </c>
      <c r="F1795" t="s">
        <v>1363</v>
      </c>
      <c r="G1795" t="s">
        <v>1391</v>
      </c>
      <c r="H1795" s="3" t="s">
        <v>6048</v>
      </c>
      <c r="I1795">
        <v>2017</v>
      </c>
      <c r="J1795" s="15" t="s">
        <v>2491</v>
      </c>
      <c r="K1795">
        <v>2017</v>
      </c>
      <c r="L1795" t="s">
        <v>1367</v>
      </c>
      <c r="M1795" t="s">
        <v>5499</v>
      </c>
      <c r="N1795" t="s">
        <v>5500</v>
      </c>
      <c r="O1795" t="s">
        <v>2414</v>
      </c>
      <c r="P1795" t="s">
        <v>5475</v>
      </c>
      <c r="Q1795">
        <f t="shared" si="41"/>
        <v>5970</v>
      </c>
      <c r="R1795" t="s">
        <v>1879</v>
      </c>
      <c r="S1795" t="s">
        <v>1880</v>
      </c>
      <c r="T1795" t="s">
        <v>587</v>
      </c>
      <c r="U1795" s="75">
        <v>5970</v>
      </c>
      <c r="V1795">
        <v>0.2</v>
      </c>
      <c r="W1795">
        <v>1194</v>
      </c>
      <c r="AH1795" s="16"/>
      <c r="AI1795" t="s">
        <v>1375</v>
      </c>
    </row>
    <row r="1796" spans="1:35" x14ac:dyDescent="0.25">
      <c r="A1796" t="s">
        <v>6049</v>
      </c>
      <c r="B1796" s="1">
        <v>15</v>
      </c>
      <c r="C1796" t="s">
        <v>302</v>
      </c>
      <c r="D1796">
        <v>6975321</v>
      </c>
      <c r="E1796" t="s">
        <v>6047</v>
      </c>
      <c r="F1796" t="s">
        <v>1363</v>
      </c>
      <c r="G1796" t="s">
        <v>1391</v>
      </c>
      <c r="H1796" s="3" t="s">
        <v>6048</v>
      </c>
      <c r="I1796">
        <v>2017</v>
      </c>
      <c r="J1796" s="15" t="s">
        <v>2491</v>
      </c>
      <c r="K1796">
        <v>2017</v>
      </c>
      <c r="L1796" t="s">
        <v>1367</v>
      </c>
      <c r="M1796" t="s">
        <v>5499</v>
      </c>
      <c r="N1796" t="s">
        <v>5500</v>
      </c>
      <c r="O1796" t="s">
        <v>2414</v>
      </c>
      <c r="P1796" t="s">
        <v>5475</v>
      </c>
      <c r="Q1796">
        <f t="shared" si="41"/>
        <v>5970</v>
      </c>
      <c r="R1796" t="s">
        <v>4086</v>
      </c>
      <c r="S1796" t="s">
        <v>4087</v>
      </c>
      <c r="T1796" t="s">
        <v>5975</v>
      </c>
      <c r="U1796" s="75">
        <v>5970</v>
      </c>
      <c r="V1796">
        <v>0.44</v>
      </c>
      <c r="W1796">
        <v>2626.8</v>
      </c>
      <c r="AH1796" s="16"/>
      <c r="AI1796" t="s">
        <v>1375</v>
      </c>
    </row>
    <row r="1797" spans="1:35" x14ac:dyDescent="0.25">
      <c r="A1797" t="s">
        <v>6050</v>
      </c>
      <c r="B1797" s="1">
        <v>15</v>
      </c>
      <c r="C1797" t="s">
        <v>302</v>
      </c>
      <c r="D1797">
        <v>6975321</v>
      </c>
      <c r="E1797" t="s">
        <v>6047</v>
      </c>
      <c r="F1797" t="s">
        <v>1363</v>
      </c>
      <c r="G1797" t="s">
        <v>1391</v>
      </c>
      <c r="H1797" s="3" t="s">
        <v>6048</v>
      </c>
      <c r="I1797">
        <v>2017</v>
      </c>
      <c r="J1797" s="15" t="s">
        <v>2491</v>
      </c>
      <c r="K1797">
        <v>2017</v>
      </c>
      <c r="L1797" t="s">
        <v>1367</v>
      </c>
      <c r="M1797" t="s">
        <v>5499</v>
      </c>
      <c r="N1797" t="s">
        <v>5500</v>
      </c>
      <c r="O1797" t="s">
        <v>2414</v>
      </c>
      <c r="P1797" t="s">
        <v>5475</v>
      </c>
      <c r="Q1797">
        <f t="shared" si="41"/>
        <v>5970</v>
      </c>
      <c r="R1797" t="s">
        <v>5996</v>
      </c>
      <c r="S1797" t="s">
        <v>5997</v>
      </c>
      <c r="T1797" t="s">
        <v>587</v>
      </c>
      <c r="U1797" s="75">
        <v>5970</v>
      </c>
      <c r="V1797">
        <v>0.34</v>
      </c>
      <c r="W1797">
        <v>2029.8</v>
      </c>
      <c r="AH1797" s="16"/>
      <c r="AI1797" t="s">
        <v>1375</v>
      </c>
    </row>
    <row r="1798" spans="1:35" x14ac:dyDescent="0.25">
      <c r="A1798" t="s">
        <v>6051</v>
      </c>
      <c r="B1798" s="1">
        <v>15</v>
      </c>
      <c r="C1798" t="s">
        <v>302</v>
      </c>
      <c r="D1798">
        <v>6975321</v>
      </c>
      <c r="E1798" t="s">
        <v>6047</v>
      </c>
      <c r="F1798" t="s">
        <v>1363</v>
      </c>
      <c r="G1798" t="s">
        <v>1391</v>
      </c>
      <c r="H1798" s="3" t="s">
        <v>6048</v>
      </c>
      <c r="I1798">
        <v>2017</v>
      </c>
      <c r="J1798" s="15" t="s">
        <v>2491</v>
      </c>
      <c r="K1798">
        <v>2017</v>
      </c>
      <c r="L1798" t="s">
        <v>1367</v>
      </c>
      <c r="M1798" t="s">
        <v>5499</v>
      </c>
      <c r="N1798" t="s">
        <v>5500</v>
      </c>
      <c r="O1798" t="s">
        <v>2414</v>
      </c>
      <c r="P1798" t="s">
        <v>5475</v>
      </c>
      <c r="Q1798">
        <f t="shared" si="41"/>
        <v>5970</v>
      </c>
      <c r="R1798" t="s">
        <v>5449</v>
      </c>
      <c r="S1798" t="s">
        <v>5450</v>
      </c>
      <c r="T1798" t="s">
        <v>5753</v>
      </c>
      <c r="U1798" s="75">
        <v>5970</v>
      </c>
      <c r="V1798">
        <v>0.56000000000000005</v>
      </c>
      <c r="W1798">
        <v>3343.2</v>
      </c>
      <c r="AH1798" s="16"/>
      <c r="AI1798" t="s">
        <v>1375</v>
      </c>
    </row>
    <row r="1799" spans="1:35" x14ac:dyDescent="0.25">
      <c r="A1799" t="s">
        <v>6052</v>
      </c>
      <c r="B1799" s="1">
        <v>15</v>
      </c>
      <c r="C1799" t="s">
        <v>302</v>
      </c>
      <c r="D1799">
        <v>6975321</v>
      </c>
      <c r="E1799" t="s">
        <v>6047</v>
      </c>
      <c r="F1799" t="s">
        <v>1363</v>
      </c>
      <c r="G1799" t="s">
        <v>1391</v>
      </c>
      <c r="H1799" s="3" t="s">
        <v>6048</v>
      </c>
      <c r="I1799">
        <v>2017</v>
      </c>
      <c r="J1799" s="15" t="s">
        <v>2491</v>
      </c>
      <c r="K1799">
        <v>2017</v>
      </c>
      <c r="L1799" t="s">
        <v>1367</v>
      </c>
      <c r="M1799" t="s">
        <v>5499</v>
      </c>
      <c r="N1799" t="s">
        <v>5500</v>
      </c>
      <c r="O1799" t="s">
        <v>2414</v>
      </c>
      <c r="P1799" t="s">
        <v>5475</v>
      </c>
      <c r="Q1799">
        <f t="shared" si="41"/>
        <v>5970</v>
      </c>
      <c r="R1799" t="s">
        <v>5445</v>
      </c>
      <c r="S1799" t="s">
        <v>5446</v>
      </c>
      <c r="T1799" t="s">
        <v>6053</v>
      </c>
      <c r="U1799" s="75">
        <v>5970</v>
      </c>
      <c r="V1799">
        <v>0.24</v>
      </c>
      <c r="W1799">
        <v>1432.8</v>
      </c>
      <c r="AH1799" s="16"/>
      <c r="AI1799" t="s">
        <v>1375</v>
      </c>
    </row>
    <row r="1800" spans="1:35" x14ac:dyDescent="0.25">
      <c r="A1800" t="s">
        <v>6054</v>
      </c>
      <c r="B1800" s="1">
        <v>15</v>
      </c>
      <c r="C1800" t="s">
        <v>302</v>
      </c>
      <c r="D1800">
        <v>6975321</v>
      </c>
      <c r="E1800" t="s">
        <v>6047</v>
      </c>
      <c r="F1800" t="s">
        <v>1363</v>
      </c>
      <c r="G1800" t="s">
        <v>1391</v>
      </c>
      <c r="H1800" s="3" t="s">
        <v>6048</v>
      </c>
      <c r="I1800">
        <v>2017</v>
      </c>
      <c r="J1800" s="15" t="s">
        <v>2491</v>
      </c>
      <c r="K1800">
        <v>2017</v>
      </c>
      <c r="L1800" t="s">
        <v>1367</v>
      </c>
      <c r="M1800" t="s">
        <v>5499</v>
      </c>
      <c r="N1800" t="s">
        <v>5500</v>
      </c>
      <c r="O1800" t="s">
        <v>2414</v>
      </c>
      <c r="P1800" t="s">
        <v>5475</v>
      </c>
      <c r="Q1800">
        <f t="shared" si="41"/>
        <v>5970</v>
      </c>
      <c r="R1800" t="s">
        <v>5682</v>
      </c>
      <c r="S1800" t="s">
        <v>5683</v>
      </c>
      <c r="T1800" t="s">
        <v>5710</v>
      </c>
      <c r="U1800" s="75">
        <v>5970</v>
      </c>
      <c r="V1800">
        <v>0.37</v>
      </c>
      <c r="W1800">
        <v>2208.9</v>
      </c>
      <c r="AH1800" s="16"/>
      <c r="AI1800" t="s">
        <v>1375</v>
      </c>
    </row>
    <row r="1801" spans="1:35" x14ac:dyDescent="0.25">
      <c r="A1801" t="s">
        <v>6055</v>
      </c>
      <c r="B1801" s="1">
        <v>15</v>
      </c>
      <c r="C1801" t="s">
        <v>302</v>
      </c>
      <c r="D1801">
        <v>6739318</v>
      </c>
      <c r="E1801" t="s">
        <v>6056</v>
      </c>
      <c r="F1801" t="s">
        <v>1363</v>
      </c>
      <c r="G1801" t="s">
        <v>1391</v>
      </c>
      <c r="H1801" s="3" t="s">
        <v>3114</v>
      </c>
      <c r="I1801">
        <v>2017</v>
      </c>
      <c r="J1801" s="15" t="s">
        <v>6057</v>
      </c>
      <c r="K1801">
        <v>2017</v>
      </c>
      <c r="L1801" t="s">
        <v>1367</v>
      </c>
      <c r="M1801" t="s">
        <v>5775</v>
      </c>
      <c r="O1801" t="s">
        <v>1388</v>
      </c>
      <c r="P1801" t="s">
        <v>5475</v>
      </c>
      <c r="Q1801">
        <f t="shared" si="41"/>
        <v>25550</v>
      </c>
      <c r="R1801" t="s">
        <v>4086</v>
      </c>
      <c r="S1801" t="s">
        <v>4087</v>
      </c>
      <c r="T1801" t="s">
        <v>5975</v>
      </c>
      <c r="U1801" s="75">
        <v>25550</v>
      </c>
      <c r="V1801">
        <v>0.44</v>
      </c>
      <c r="W1801">
        <v>11242</v>
      </c>
      <c r="AH1801" s="16"/>
      <c r="AI1801" t="s">
        <v>1375</v>
      </c>
    </row>
    <row r="1802" spans="1:35" x14ac:dyDescent="0.25">
      <c r="A1802" t="s">
        <v>6058</v>
      </c>
      <c r="B1802" s="1">
        <v>15</v>
      </c>
      <c r="C1802" t="s">
        <v>302</v>
      </c>
      <c r="D1802">
        <v>6739318</v>
      </c>
      <c r="E1802" t="s">
        <v>6056</v>
      </c>
      <c r="F1802" t="s">
        <v>1363</v>
      </c>
      <c r="G1802" t="s">
        <v>1391</v>
      </c>
      <c r="H1802" s="3" t="s">
        <v>3114</v>
      </c>
      <c r="I1802">
        <v>2017</v>
      </c>
      <c r="J1802" s="15" t="s">
        <v>6057</v>
      </c>
      <c r="K1802">
        <v>2017</v>
      </c>
      <c r="L1802" t="s">
        <v>1367</v>
      </c>
      <c r="M1802" t="s">
        <v>5775</v>
      </c>
      <c r="O1802" t="s">
        <v>1388</v>
      </c>
      <c r="P1802" t="s">
        <v>5475</v>
      </c>
      <c r="Q1802">
        <f t="shared" si="41"/>
        <v>25550</v>
      </c>
      <c r="R1802" t="s">
        <v>5682</v>
      </c>
      <c r="S1802" t="s">
        <v>5683</v>
      </c>
      <c r="T1802" t="s">
        <v>5710</v>
      </c>
      <c r="U1802" s="75">
        <v>25550</v>
      </c>
      <c r="V1802">
        <v>0.35</v>
      </c>
      <c r="W1802">
        <v>8942.5</v>
      </c>
      <c r="AH1802" s="16"/>
      <c r="AI1802" t="s">
        <v>1375</v>
      </c>
    </row>
    <row r="1803" spans="1:35" x14ac:dyDescent="0.25">
      <c r="A1803" t="s">
        <v>6059</v>
      </c>
      <c r="B1803" s="1">
        <v>15</v>
      </c>
      <c r="C1803" t="s">
        <v>302</v>
      </c>
      <c r="D1803">
        <v>6739318</v>
      </c>
      <c r="E1803" t="s">
        <v>6056</v>
      </c>
      <c r="F1803" t="s">
        <v>1363</v>
      </c>
      <c r="G1803" t="s">
        <v>1391</v>
      </c>
      <c r="H1803" s="3" t="s">
        <v>3114</v>
      </c>
      <c r="I1803">
        <v>2017</v>
      </c>
      <c r="J1803" s="15" t="s">
        <v>6057</v>
      </c>
      <c r="K1803">
        <v>2017</v>
      </c>
      <c r="L1803" t="s">
        <v>1367</v>
      </c>
      <c r="M1803" t="s">
        <v>5775</v>
      </c>
      <c r="O1803" t="s">
        <v>1388</v>
      </c>
      <c r="P1803" t="s">
        <v>5475</v>
      </c>
      <c r="Q1803">
        <f t="shared" si="41"/>
        <v>25550</v>
      </c>
      <c r="R1803" t="s">
        <v>5445</v>
      </c>
      <c r="S1803" t="s">
        <v>5446</v>
      </c>
      <c r="T1803" t="s">
        <v>5862</v>
      </c>
      <c r="U1803" s="75">
        <v>25550</v>
      </c>
      <c r="V1803">
        <v>0.32</v>
      </c>
      <c r="W1803">
        <v>8176</v>
      </c>
      <c r="AH1803" s="16"/>
      <c r="AI1803" t="s">
        <v>1375</v>
      </c>
    </row>
    <row r="1804" spans="1:35" x14ac:dyDescent="0.25">
      <c r="A1804" t="s">
        <v>6060</v>
      </c>
      <c r="B1804" s="1">
        <v>15</v>
      </c>
      <c r="C1804" t="s">
        <v>302</v>
      </c>
      <c r="D1804">
        <v>6739318</v>
      </c>
      <c r="E1804" t="s">
        <v>6056</v>
      </c>
      <c r="F1804" t="s">
        <v>1363</v>
      </c>
      <c r="G1804" t="s">
        <v>1391</v>
      </c>
      <c r="H1804" s="3" t="s">
        <v>3114</v>
      </c>
      <c r="I1804">
        <v>2017</v>
      </c>
      <c r="J1804" s="15" t="s">
        <v>6057</v>
      </c>
      <c r="K1804">
        <v>2017</v>
      </c>
      <c r="L1804" t="s">
        <v>1367</v>
      </c>
      <c r="M1804" t="s">
        <v>5775</v>
      </c>
      <c r="O1804" t="s">
        <v>1388</v>
      </c>
      <c r="P1804" t="s">
        <v>5475</v>
      </c>
      <c r="Q1804">
        <f t="shared" si="41"/>
        <v>25550</v>
      </c>
      <c r="R1804" t="s">
        <v>2476</v>
      </c>
      <c r="S1804" t="s">
        <v>2477</v>
      </c>
      <c r="T1804" t="s">
        <v>587</v>
      </c>
      <c r="U1804" s="75">
        <v>25550</v>
      </c>
      <c r="V1804">
        <v>0.56000000000000005</v>
      </c>
      <c r="W1804">
        <v>14308</v>
      </c>
      <c r="AH1804" s="16"/>
      <c r="AI1804" t="s">
        <v>1375</v>
      </c>
    </row>
    <row r="1805" spans="1:35" x14ac:dyDescent="0.25">
      <c r="A1805" t="s">
        <v>6061</v>
      </c>
      <c r="B1805" s="1">
        <v>15</v>
      </c>
      <c r="C1805" t="s">
        <v>302</v>
      </c>
      <c r="D1805">
        <v>6739318</v>
      </c>
      <c r="E1805" t="s">
        <v>6056</v>
      </c>
      <c r="F1805" t="s">
        <v>1363</v>
      </c>
      <c r="G1805" t="s">
        <v>1391</v>
      </c>
      <c r="H1805" s="3" t="s">
        <v>3114</v>
      </c>
      <c r="I1805">
        <v>2017</v>
      </c>
      <c r="J1805" s="15" t="s">
        <v>6057</v>
      </c>
      <c r="K1805">
        <v>2017</v>
      </c>
      <c r="L1805" t="s">
        <v>1367</v>
      </c>
      <c r="M1805" t="s">
        <v>5775</v>
      </c>
      <c r="O1805" t="s">
        <v>1388</v>
      </c>
      <c r="P1805" t="s">
        <v>5475</v>
      </c>
      <c r="Q1805">
        <f t="shared" si="41"/>
        <v>25550</v>
      </c>
      <c r="R1805" t="s">
        <v>1381</v>
      </c>
      <c r="S1805" t="s">
        <v>1382</v>
      </c>
      <c r="T1805" t="s">
        <v>587</v>
      </c>
      <c r="U1805" s="75">
        <v>25550</v>
      </c>
      <c r="V1805">
        <v>0.62</v>
      </c>
      <c r="W1805">
        <v>15841</v>
      </c>
      <c r="AH1805" s="16"/>
      <c r="AI1805" t="s">
        <v>1375</v>
      </c>
    </row>
    <row r="1806" spans="1:35" x14ac:dyDescent="0.25">
      <c r="A1806" t="s">
        <v>6062</v>
      </c>
      <c r="B1806" s="1">
        <v>15</v>
      </c>
      <c r="C1806" t="s">
        <v>302</v>
      </c>
      <c r="D1806">
        <v>6739318</v>
      </c>
      <c r="E1806" t="s">
        <v>6056</v>
      </c>
      <c r="F1806" t="s">
        <v>1363</v>
      </c>
      <c r="G1806" t="s">
        <v>1391</v>
      </c>
      <c r="H1806" s="3" t="s">
        <v>3114</v>
      </c>
      <c r="I1806">
        <v>2017</v>
      </c>
      <c r="J1806" s="15" t="s">
        <v>6057</v>
      </c>
      <c r="K1806">
        <v>2017</v>
      </c>
      <c r="L1806" t="s">
        <v>1367</v>
      </c>
      <c r="M1806" t="s">
        <v>5775</v>
      </c>
      <c r="O1806" t="s">
        <v>1388</v>
      </c>
      <c r="P1806" t="s">
        <v>5475</v>
      </c>
      <c r="Q1806">
        <f t="shared" si="41"/>
        <v>25550</v>
      </c>
      <c r="R1806" t="s">
        <v>5449</v>
      </c>
      <c r="S1806" t="s">
        <v>5450</v>
      </c>
      <c r="T1806" t="s">
        <v>5753</v>
      </c>
      <c r="U1806" s="75">
        <v>25550</v>
      </c>
      <c r="V1806">
        <v>0.56000000000000005</v>
      </c>
      <c r="W1806">
        <v>14308</v>
      </c>
      <c r="AH1806" s="16"/>
      <c r="AI1806" t="s">
        <v>1375</v>
      </c>
    </row>
    <row r="1807" spans="1:35" x14ac:dyDescent="0.25">
      <c r="A1807" t="s">
        <v>6063</v>
      </c>
      <c r="B1807" s="1">
        <v>15</v>
      </c>
      <c r="C1807" t="s">
        <v>302</v>
      </c>
      <c r="D1807">
        <v>6760597</v>
      </c>
      <c r="E1807" t="s">
        <v>6064</v>
      </c>
      <c r="F1807" t="s">
        <v>1363</v>
      </c>
      <c r="G1807" t="s">
        <v>1391</v>
      </c>
      <c r="H1807" s="3" t="s">
        <v>6065</v>
      </c>
      <c r="I1807">
        <v>2017</v>
      </c>
      <c r="J1807" s="15" t="s">
        <v>3128</v>
      </c>
      <c r="K1807">
        <v>2017</v>
      </c>
      <c r="L1807" t="s">
        <v>1367</v>
      </c>
      <c r="M1807" t="s">
        <v>5485</v>
      </c>
      <c r="O1807" t="s">
        <v>1388</v>
      </c>
      <c r="P1807" t="s">
        <v>133</v>
      </c>
      <c r="Q1807">
        <f t="shared" si="41"/>
        <v>4200</v>
      </c>
      <c r="R1807" t="s">
        <v>5449</v>
      </c>
      <c r="S1807" t="s">
        <v>5450</v>
      </c>
      <c r="T1807" t="s">
        <v>5753</v>
      </c>
      <c r="U1807" s="75">
        <v>4200</v>
      </c>
      <c r="V1807">
        <v>0.56000000000000005</v>
      </c>
      <c r="W1807">
        <v>2352</v>
      </c>
      <c r="AH1807" s="16"/>
      <c r="AI1807" t="s">
        <v>1375</v>
      </c>
    </row>
    <row r="1808" spans="1:35" x14ac:dyDescent="0.25">
      <c r="A1808" t="s">
        <v>6066</v>
      </c>
      <c r="B1808" s="1">
        <v>15</v>
      </c>
      <c r="C1808" t="s">
        <v>302</v>
      </c>
      <c r="D1808">
        <v>6760597</v>
      </c>
      <c r="E1808" t="s">
        <v>6064</v>
      </c>
      <c r="F1808" t="s">
        <v>1363</v>
      </c>
      <c r="G1808" t="s">
        <v>1391</v>
      </c>
      <c r="H1808" s="3" t="s">
        <v>6065</v>
      </c>
      <c r="I1808">
        <v>2017</v>
      </c>
      <c r="J1808" s="15" t="s">
        <v>3128</v>
      </c>
      <c r="K1808">
        <v>2017</v>
      </c>
      <c r="L1808" t="s">
        <v>1367</v>
      </c>
      <c r="M1808" t="s">
        <v>5485</v>
      </c>
      <c r="O1808" t="s">
        <v>1388</v>
      </c>
      <c r="P1808" t="s">
        <v>133</v>
      </c>
      <c r="Q1808">
        <f t="shared" si="41"/>
        <v>4200</v>
      </c>
      <c r="R1808" t="s">
        <v>5682</v>
      </c>
      <c r="S1808" t="s">
        <v>5683</v>
      </c>
      <c r="T1808" t="s">
        <v>5950</v>
      </c>
      <c r="U1808" s="75">
        <v>4200</v>
      </c>
      <c r="V1808">
        <v>0.37</v>
      </c>
      <c r="W1808">
        <v>1554</v>
      </c>
      <c r="AH1808" s="16"/>
      <c r="AI1808" t="s">
        <v>1375</v>
      </c>
    </row>
    <row r="1809" spans="1:35" x14ac:dyDescent="0.25">
      <c r="A1809" t="s">
        <v>6067</v>
      </c>
      <c r="B1809" s="1">
        <v>15</v>
      </c>
      <c r="C1809" t="s">
        <v>302</v>
      </c>
      <c r="D1809">
        <v>6760597</v>
      </c>
      <c r="E1809" t="s">
        <v>6064</v>
      </c>
      <c r="F1809" t="s">
        <v>1363</v>
      </c>
      <c r="G1809" t="s">
        <v>1391</v>
      </c>
      <c r="H1809" s="3" t="s">
        <v>6065</v>
      </c>
      <c r="I1809">
        <v>2017</v>
      </c>
      <c r="J1809" s="15" t="s">
        <v>3128</v>
      </c>
      <c r="K1809">
        <v>2017</v>
      </c>
      <c r="L1809" t="s">
        <v>1367</v>
      </c>
      <c r="M1809" t="s">
        <v>5485</v>
      </c>
      <c r="O1809" t="s">
        <v>1388</v>
      </c>
      <c r="P1809" t="s">
        <v>133</v>
      </c>
      <c r="Q1809">
        <f t="shared" si="41"/>
        <v>4200</v>
      </c>
      <c r="R1809" t="s">
        <v>4086</v>
      </c>
      <c r="S1809" t="s">
        <v>4087</v>
      </c>
      <c r="T1809" t="s">
        <v>5975</v>
      </c>
      <c r="U1809" s="75">
        <v>4200</v>
      </c>
      <c r="V1809">
        <v>0.44</v>
      </c>
      <c r="W1809">
        <v>1848</v>
      </c>
      <c r="AH1809" s="16"/>
      <c r="AI1809" t="s">
        <v>1375</v>
      </c>
    </row>
    <row r="1810" spans="1:35" x14ac:dyDescent="0.25">
      <c r="A1810" t="s">
        <v>6068</v>
      </c>
      <c r="B1810" s="1">
        <v>15</v>
      </c>
      <c r="C1810" t="s">
        <v>302</v>
      </c>
      <c r="D1810">
        <v>6971598</v>
      </c>
      <c r="E1810" t="s">
        <v>6069</v>
      </c>
      <c r="F1810" t="s">
        <v>1363</v>
      </c>
      <c r="G1810" t="s">
        <v>6070</v>
      </c>
      <c r="H1810" s="3" t="s">
        <v>2614</v>
      </c>
      <c r="I1810">
        <v>2017</v>
      </c>
      <c r="J1810" s="15" t="s">
        <v>2615</v>
      </c>
      <c r="K1810">
        <v>2017</v>
      </c>
      <c r="L1810" t="s">
        <v>1367</v>
      </c>
      <c r="M1810" t="s">
        <v>6071</v>
      </c>
      <c r="O1810" t="s">
        <v>1388</v>
      </c>
      <c r="P1810" t="s">
        <v>5501</v>
      </c>
      <c r="Q1810">
        <f t="shared" si="41"/>
        <v>3000</v>
      </c>
      <c r="R1810" t="s">
        <v>2476</v>
      </c>
      <c r="S1810" t="s">
        <v>2477</v>
      </c>
      <c r="T1810" t="s">
        <v>587</v>
      </c>
      <c r="U1810" s="75">
        <v>3000</v>
      </c>
      <c r="V1810">
        <v>0.52</v>
      </c>
      <c r="W1810">
        <v>1560</v>
      </c>
      <c r="AH1810" s="16"/>
      <c r="AI1810" t="s">
        <v>1375</v>
      </c>
    </row>
    <row r="1811" spans="1:35" x14ac:dyDescent="0.25">
      <c r="A1811" t="s">
        <v>6072</v>
      </c>
      <c r="B1811" s="1">
        <v>15</v>
      </c>
      <c r="C1811" t="s">
        <v>302</v>
      </c>
      <c r="D1811">
        <v>6971598</v>
      </c>
      <c r="E1811" t="s">
        <v>6069</v>
      </c>
      <c r="F1811" t="s">
        <v>1363</v>
      </c>
      <c r="G1811" t="s">
        <v>6070</v>
      </c>
      <c r="H1811" s="3" t="s">
        <v>2614</v>
      </c>
      <c r="I1811">
        <v>2017</v>
      </c>
      <c r="J1811" s="15" t="s">
        <v>2615</v>
      </c>
      <c r="K1811">
        <v>2017</v>
      </c>
      <c r="L1811" t="s">
        <v>1367</v>
      </c>
      <c r="M1811" t="s">
        <v>6071</v>
      </c>
      <c r="O1811" t="s">
        <v>1388</v>
      </c>
      <c r="P1811" t="s">
        <v>5501</v>
      </c>
      <c r="Q1811">
        <f t="shared" si="41"/>
        <v>3000</v>
      </c>
      <c r="R1811" t="s">
        <v>5682</v>
      </c>
      <c r="S1811" t="s">
        <v>5683</v>
      </c>
      <c r="T1811" t="s">
        <v>5874</v>
      </c>
      <c r="U1811" s="75">
        <v>3000</v>
      </c>
      <c r="V1811">
        <v>0.37</v>
      </c>
      <c r="W1811">
        <v>1110</v>
      </c>
      <c r="AH1811" s="16"/>
      <c r="AI1811" t="s">
        <v>1375</v>
      </c>
    </row>
    <row r="1812" spans="1:35" x14ac:dyDescent="0.25">
      <c r="A1812" t="s">
        <v>6073</v>
      </c>
      <c r="B1812" s="1">
        <v>15</v>
      </c>
      <c r="C1812" t="s">
        <v>302</v>
      </c>
      <c r="D1812">
        <v>6971598</v>
      </c>
      <c r="E1812" t="s">
        <v>6069</v>
      </c>
      <c r="F1812" t="s">
        <v>1363</v>
      </c>
      <c r="G1812" t="s">
        <v>6070</v>
      </c>
      <c r="H1812" s="3" t="s">
        <v>2614</v>
      </c>
      <c r="I1812">
        <v>2017</v>
      </c>
      <c r="J1812" s="15" t="s">
        <v>2615</v>
      </c>
      <c r="K1812">
        <v>2017</v>
      </c>
      <c r="L1812" t="s">
        <v>1367</v>
      </c>
      <c r="M1812" t="s">
        <v>6071</v>
      </c>
      <c r="O1812" t="s">
        <v>1388</v>
      </c>
      <c r="P1812" t="s">
        <v>5501</v>
      </c>
      <c r="Q1812">
        <f t="shared" si="41"/>
        <v>3000</v>
      </c>
      <c r="R1812" t="s">
        <v>4086</v>
      </c>
      <c r="S1812" t="s">
        <v>4087</v>
      </c>
      <c r="T1812" t="s">
        <v>6074</v>
      </c>
      <c r="U1812" s="75">
        <v>3000</v>
      </c>
      <c r="V1812">
        <v>0.44</v>
      </c>
      <c r="W1812">
        <v>1320</v>
      </c>
      <c r="AH1812" s="16"/>
      <c r="AI1812" t="s">
        <v>1375</v>
      </c>
    </row>
    <row r="1813" spans="1:35" x14ac:dyDescent="0.25">
      <c r="A1813" t="s">
        <v>6075</v>
      </c>
      <c r="B1813" s="1">
        <v>15</v>
      </c>
      <c r="C1813" t="s">
        <v>302</v>
      </c>
      <c r="D1813">
        <v>6971598</v>
      </c>
      <c r="E1813" t="s">
        <v>6069</v>
      </c>
      <c r="F1813" t="s">
        <v>1363</v>
      </c>
      <c r="G1813" t="s">
        <v>6070</v>
      </c>
      <c r="H1813" s="3" t="s">
        <v>2614</v>
      </c>
      <c r="I1813">
        <v>2017</v>
      </c>
      <c r="J1813" s="15" t="s">
        <v>2615</v>
      </c>
      <c r="K1813">
        <v>2017</v>
      </c>
      <c r="L1813" t="s">
        <v>1367</v>
      </c>
      <c r="M1813" t="s">
        <v>6071</v>
      </c>
      <c r="O1813" t="s">
        <v>1388</v>
      </c>
      <c r="P1813" t="s">
        <v>5501</v>
      </c>
      <c r="Q1813">
        <f t="shared" si="41"/>
        <v>3000</v>
      </c>
      <c r="R1813" t="s">
        <v>1879</v>
      </c>
      <c r="S1813" t="s">
        <v>1880</v>
      </c>
      <c r="T1813" t="s">
        <v>587</v>
      </c>
      <c r="U1813" s="75">
        <v>3000</v>
      </c>
      <c r="V1813">
        <v>0.24</v>
      </c>
      <c r="W1813">
        <v>720</v>
      </c>
      <c r="AH1813" s="16"/>
      <c r="AI1813" t="s">
        <v>1375</v>
      </c>
    </row>
    <row r="1814" spans="1:35" x14ac:dyDescent="0.25">
      <c r="A1814" t="s">
        <v>6076</v>
      </c>
      <c r="B1814" s="1">
        <v>15</v>
      </c>
      <c r="C1814" t="s">
        <v>302</v>
      </c>
      <c r="D1814">
        <v>6971598</v>
      </c>
      <c r="E1814" t="s">
        <v>6069</v>
      </c>
      <c r="F1814" t="s">
        <v>1363</v>
      </c>
      <c r="G1814" t="s">
        <v>6070</v>
      </c>
      <c r="H1814" s="3" t="s">
        <v>2614</v>
      </c>
      <c r="I1814">
        <v>2017</v>
      </c>
      <c r="J1814" s="15" t="s">
        <v>2615</v>
      </c>
      <c r="K1814">
        <v>2017</v>
      </c>
      <c r="L1814" t="s">
        <v>1367</v>
      </c>
      <c r="M1814" t="s">
        <v>6071</v>
      </c>
      <c r="O1814" t="s">
        <v>1388</v>
      </c>
      <c r="P1814" t="s">
        <v>5501</v>
      </c>
      <c r="Q1814">
        <f t="shared" si="41"/>
        <v>3000</v>
      </c>
      <c r="R1814" t="s">
        <v>5445</v>
      </c>
      <c r="S1814" t="s">
        <v>5446</v>
      </c>
      <c r="T1814" t="s">
        <v>6077</v>
      </c>
      <c r="U1814" s="75">
        <v>3000</v>
      </c>
      <c r="V1814">
        <v>0.24</v>
      </c>
      <c r="W1814">
        <v>720</v>
      </c>
      <c r="AH1814" s="16"/>
      <c r="AI1814" t="s">
        <v>1375</v>
      </c>
    </row>
    <row r="1815" spans="1:35" x14ac:dyDescent="0.25">
      <c r="A1815" t="s">
        <v>6078</v>
      </c>
      <c r="B1815" s="1">
        <v>15</v>
      </c>
      <c r="C1815" t="s">
        <v>302</v>
      </c>
      <c r="D1815">
        <v>6769543</v>
      </c>
      <c r="E1815" t="s">
        <v>5474</v>
      </c>
      <c r="F1815" t="s">
        <v>1363</v>
      </c>
      <c r="G1815" t="s">
        <v>1391</v>
      </c>
      <c r="H1815" s="3" t="s">
        <v>6065</v>
      </c>
      <c r="I1815">
        <v>2017</v>
      </c>
      <c r="J1815" s="15" t="s">
        <v>2484</v>
      </c>
      <c r="K1815">
        <v>2017</v>
      </c>
      <c r="L1815" t="s">
        <v>1367</v>
      </c>
      <c r="M1815" t="s">
        <v>5474</v>
      </c>
      <c r="O1815" t="s">
        <v>1388</v>
      </c>
      <c r="P1815" t="s">
        <v>5475</v>
      </c>
      <c r="Q1815">
        <f t="shared" si="41"/>
        <v>3650</v>
      </c>
      <c r="R1815" t="s">
        <v>5996</v>
      </c>
      <c r="S1815" t="s">
        <v>5997</v>
      </c>
      <c r="T1815" t="s">
        <v>587</v>
      </c>
      <c r="U1815" s="75">
        <v>3650</v>
      </c>
      <c r="V1815">
        <v>0.32500000000000001</v>
      </c>
      <c r="W1815">
        <v>1186.25</v>
      </c>
      <c r="AH1815" s="16"/>
      <c r="AI1815" t="s">
        <v>1375</v>
      </c>
    </row>
    <row r="1816" spans="1:35" x14ac:dyDescent="0.25">
      <c r="A1816" t="s">
        <v>6079</v>
      </c>
      <c r="B1816" s="1">
        <v>15</v>
      </c>
      <c r="C1816" t="s">
        <v>302</v>
      </c>
      <c r="D1816">
        <v>6769543</v>
      </c>
      <c r="E1816" t="s">
        <v>5474</v>
      </c>
      <c r="F1816" t="s">
        <v>1363</v>
      </c>
      <c r="G1816" t="s">
        <v>1391</v>
      </c>
      <c r="H1816" s="3" t="s">
        <v>6065</v>
      </c>
      <c r="I1816">
        <v>2017</v>
      </c>
      <c r="J1816" s="15" t="s">
        <v>2484</v>
      </c>
      <c r="K1816">
        <v>2017</v>
      </c>
      <c r="L1816" t="s">
        <v>1367</v>
      </c>
      <c r="M1816" t="s">
        <v>5474</v>
      </c>
      <c r="O1816" t="s">
        <v>1388</v>
      </c>
      <c r="P1816" t="s">
        <v>5475</v>
      </c>
      <c r="Q1816">
        <f t="shared" si="41"/>
        <v>3650</v>
      </c>
      <c r="R1816" t="s">
        <v>5682</v>
      </c>
      <c r="S1816" t="s">
        <v>5683</v>
      </c>
      <c r="T1816" t="s">
        <v>5710</v>
      </c>
      <c r="U1816" s="75">
        <v>3650</v>
      </c>
      <c r="V1816">
        <v>0.37</v>
      </c>
      <c r="W1816">
        <v>1350.5</v>
      </c>
      <c r="AH1816" s="16"/>
      <c r="AI1816" t="s">
        <v>1375</v>
      </c>
    </row>
    <row r="1817" spans="1:35" x14ac:dyDescent="0.25">
      <c r="A1817" t="s">
        <v>6080</v>
      </c>
      <c r="B1817" s="1">
        <v>15</v>
      </c>
      <c r="C1817" t="s">
        <v>302</v>
      </c>
      <c r="D1817">
        <v>6769543</v>
      </c>
      <c r="E1817" t="s">
        <v>5474</v>
      </c>
      <c r="F1817" t="s">
        <v>1363</v>
      </c>
      <c r="G1817" t="s">
        <v>1391</v>
      </c>
      <c r="H1817" s="3" t="s">
        <v>6065</v>
      </c>
      <c r="I1817">
        <v>2017</v>
      </c>
      <c r="J1817" s="15" t="s">
        <v>2484</v>
      </c>
      <c r="K1817">
        <v>2017</v>
      </c>
      <c r="L1817" t="s">
        <v>1367</v>
      </c>
      <c r="M1817" t="s">
        <v>5474</v>
      </c>
      <c r="O1817" t="s">
        <v>1388</v>
      </c>
      <c r="P1817" t="s">
        <v>5475</v>
      </c>
      <c r="Q1817">
        <f t="shared" si="41"/>
        <v>3650</v>
      </c>
      <c r="R1817" t="s">
        <v>2476</v>
      </c>
      <c r="S1817" t="s">
        <v>2477</v>
      </c>
      <c r="T1817" t="s">
        <v>587</v>
      </c>
      <c r="U1817" s="75">
        <v>3650</v>
      </c>
      <c r="V1817">
        <v>0.57999999999999996</v>
      </c>
      <c r="W1817">
        <v>2117</v>
      </c>
      <c r="AH1817" s="16"/>
      <c r="AI1817" t="s">
        <v>1375</v>
      </c>
    </row>
    <row r="1818" spans="1:35" x14ac:dyDescent="0.25">
      <c r="A1818" t="s">
        <v>6081</v>
      </c>
      <c r="B1818" s="1">
        <v>15</v>
      </c>
      <c r="C1818" t="s">
        <v>302</v>
      </c>
      <c r="D1818">
        <v>6769543</v>
      </c>
      <c r="E1818" t="s">
        <v>5474</v>
      </c>
      <c r="F1818" t="s">
        <v>1363</v>
      </c>
      <c r="G1818" t="s">
        <v>1391</v>
      </c>
      <c r="H1818" s="3" t="s">
        <v>6065</v>
      </c>
      <c r="I1818">
        <v>2017</v>
      </c>
      <c r="J1818" s="15" t="s">
        <v>2484</v>
      </c>
      <c r="K1818">
        <v>2017</v>
      </c>
      <c r="L1818" t="s">
        <v>1367</v>
      </c>
      <c r="M1818" t="s">
        <v>5474</v>
      </c>
      <c r="O1818" t="s">
        <v>1388</v>
      </c>
      <c r="P1818" t="s">
        <v>5475</v>
      </c>
      <c r="Q1818">
        <f t="shared" si="41"/>
        <v>3650</v>
      </c>
      <c r="R1818" t="s">
        <v>5449</v>
      </c>
      <c r="S1818" t="s">
        <v>5450</v>
      </c>
      <c r="T1818" t="s">
        <v>5753</v>
      </c>
      <c r="U1818" s="75">
        <v>3650</v>
      </c>
      <c r="V1818">
        <v>0.56000000000000005</v>
      </c>
      <c r="W1818">
        <v>2044</v>
      </c>
      <c r="AH1818" s="16"/>
      <c r="AI1818" t="s">
        <v>1375</v>
      </c>
    </row>
    <row r="1819" spans="1:35" x14ac:dyDescent="0.25">
      <c r="A1819" t="s">
        <v>6082</v>
      </c>
      <c r="B1819" s="1">
        <v>15</v>
      </c>
      <c r="C1819" t="s">
        <v>302</v>
      </c>
      <c r="D1819">
        <v>6769543</v>
      </c>
      <c r="E1819" t="s">
        <v>5474</v>
      </c>
      <c r="F1819" t="s">
        <v>1363</v>
      </c>
      <c r="G1819" t="s">
        <v>1391</v>
      </c>
      <c r="H1819" s="3" t="s">
        <v>6065</v>
      </c>
      <c r="I1819">
        <v>2017</v>
      </c>
      <c r="J1819" s="15" t="s">
        <v>2484</v>
      </c>
      <c r="K1819">
        <v>2017</v>
      </c>
      <c r="L1819" t="s">
        <v>1367</v>
      </c>
      <c r="M1819" t="s">
        <v>5474</v>
      </c>
      <c r="O1819" t="s">
        <v>1388</v>
      </c>
      <c r="P1819" t="s">
        <v>5475</v>
      </c>
      <c r="Q1819">
        <f t="shared" si="41"/>
        <v>3650</v>
      </c>
      <c r="R1819" t="s">
        <v>4086</v>
      </c>
      <c r="S1819" t="s">
        <v>4087</v>
      </c>
      <c r="T1819" t="s">
        <v>5975</v>
      </c>
      <c r="U1819" s="75">
        <v>3650</v>
      </c>
      <c r="V1819">
        <v>0.44</v>
      </c>
      <c r="W1819">
        <v>1606</v>
      </c>
      <c r="AH1819" s="16"/>
      <c r="AI1819" t="s">
        <v>1375</v>
      </c>
    </row>
    <row r="1820" spans="1:35" x14ac:dyDescent="0.25">
      <c r="A1820" t="s">
        <v>6083</v>
      </c>
      <c r="B1820" s="1">
        <v>15</v>
      </c>
      <c r="C1820" t="s">
        <v>302</v>
      </c>
      <c r="D1820">
        <v>6769543</v>
      </c>
      <c r="E1820" t="s">
        <v>5474</v>
      </c>
      <c r="F1820" t="s">
        <v>1363</v>
      </c>
      <c r="G1820" t="s">
        <v>1391</v>
      </c>
      <c r="H1820" s="3" t="s">
        <v>6065</v>
      </c>
      <c r="I1820">
        <v>2017</v>
      </c>
      <c r="J1820" s="15" t="s">
        <v>2484</v>
      </c>
      <c r="K1820">
        <v>2017</v>
      </c>
      <c r="L1820" t="s">
        <v>1367</v>
      </c>
      <c r="M1820" t="s">
        <v>5474</v>
      </c>
      <c r="O1820" t="s">
        <v>1388</v>
      </c>
      <c r="P1820" t="s">
        <v>5475</v>
      </c>
      <c r="Q1820">
        <f t="shared" si="41"/>
        <v>3650</v>
      </c>
      <c r="R1820" t="s">
        <v>1381</v>
      </c>
      <c r="S1820" t="s">
        <v>1382</v>
      </c>
      <c r="T1820" t="s">
        <v>587</v>
      </c>
      <c r="U1820" s="75">
        <v>3650</v>
      </c>
      <c r="V1820">
        <v>0.62</v>
      </c>
      <c r="W1820">
        <v>2263</v>
      </c>
      <c r="AH1820" s="16"/>
      <c r="AI1820" t="s">
        <v>1375</v>
      </c>
    </row>
    <row r="1821" spans="1:35" x14ac:dyDescent="0.25">
      <c r="A1821" t="s">
        <v>6084</v>
      </c>
      <c r="B1821" s="1">
        <v>15</v>
      </c>
      <c r="C1821" t="s">
        <v>297</v>
      </c>
      <c r="D1821">
        <v>7022328</v>
      </c>
      <c r="E1821" t="s">
        <v>6085</v>
      </c>
      <c r="F1821" t="s">
        <v>1363</v>
      </c>
      <c r="G1821" t="s">
        <v>1364</v>
      </c>
      <c r="H1821" s="3" t="s">
        <v>3143</v>
      </c>
      <c r="I1821">
        <v>2017</v>
      </c>
      <c r="J1821" s="15" t="s">
        <v>3397</v>
      </c>
      <c r="K1821">
        <v>2017</v>
      </c>
      <c r="L1821" t="s">
        <v>1367</v>
      </c>
      <c r="M1821" t="s">
        <v>6086</v>
      </c>
      <c r="N1821" t="s">
        <v>6086</v>
      </c>
      <c r="O1821" t="s">
        <v>6087</v>
      </c>
      <c r="P1821" t="s">
        <v>4226</v>
      </c>
      <c r="Q1821">
        <f t="shared" si="41"/>
        <v>5000</v>
      </c>
      <c r="R1821" t="s">
        <v>1879</v>
      </c>
      <c r="S1821" t="s">
        <v>1880</v>
      </c>
      <c r="T1821" t="s">
        <v>587</v>
      </c>
      <c r="U1821" s="75">
        <v>5000</v>
      </c>
      <c r="V1821">
        <v>0.23</v>
      </c>
      <c r="W1821">
        <v>1150</v>
      </c>
      <c r="AH1821" s="16"/>
      <c r="AI1821" t="s">
        <v>1375</v>
      </c>
    </row>
    <row r="1822" spans="1:35" x14ac:dyDescent="0.25">
      <c r="A1822" t="s">
        <v>6088</v>
      </c>
      <c r="B1822" s="1">
        <v>15</v>
      </c>
      <c r="C1822" t="s">
        <v>297</v>
      </c>
      <c r="D1822">
        <v>7022328</v>
      </c>
      <c r="E1822" t="s">
        <v>6085</v>
      </c>
      <c r="F1822" t="s">
        <v>1363</v>
      </c>
      <c r="G1822" t="s">
        <v>1364</v>
      </c>
      <c r="H1822" s="3" t="s">
        <v>3143</v>
      </c>
      <c r="I1822">
        <v>2017</v>
      </c>
      <c r="J1822" s="15" t="s">
        <v>3397</v>
      </c>
      <c r="K1822">
        <v>2017</v>
      </c>
      <c r="L1822" t="s">
        <v>1367</v>
      </c>
      <c r="M1822" t="s">
        <v>6086</v>
      </c>
      <c r="N1822" t="s">
        <v>6086</v>
      </c>
      <c r="O1822" t="s">
        <v>6087</v>
      </c>
      <c r="P1822" t="s">
        <v>4226</v>
      </c>
      <c r="Q1822">
        <f t="shared" si="41"/>
        <v>5000</v>
      </c>
      <c r="R1822" t="s">
        <v>2476</v>
      </c>
      <c r="S1822" t="s">
        <v>2477</v>
      </c>
      <c r="T1822" t="s">
        <v>587</v>
      </c>
      <c r="U1822" s="75">
        <v>5000</v>
      </c>
      <c r="V1822">
        <v>0.49</v>
      </c>
      <c r="W1822">
        <v>2450</v>
      </c>
      <c r="AH1822" s="16"/>
      <c r="AI1822" t="s">
        <v>1375</v>
      </c>
    </row>
    <row r="1823" spans="1:35" x14ac:dyDescent="0.25">
      <c r="A1823" t="s">
        <v>6089</v>
      </c>
      <c r="B1823" s="1">
        <v>15</v>
      </c>
      <c r="C1823" t="s">
        <v>297</v>
      </c>
      <c r="D1823">
        <v>7022328</v>
      </c>
      <c r="E1823" t="s">
        <v>6085</v>
      </c>
      <c r="F1823" t="s">
        <v>1363</v>
      </c>
      <c r="G1823" t="s">
        <v>1364</v>
      </c>
      <c r="H1823" s="3" t="s">
        <v>3143</v>
      </c>
      <c r="I1823">
        <v>2017</v>
      </c>
      <c r="J1823" s="15" t="s">
        <v>3397</v>
      </c>
      <c r="K1823">
        <v>2017</v>
      </c>
      <c r="L1823" t="s">
        <v>1367</v>
      </c>
      <c r="M1823" t="s">
        <v>6086</v>
      </c>
      <c r="N1823" t="s">
        <v>6086</v>
      </c>
      <c r="O1823" t="s">
        <v>6087</v>
      </c>
      <c r="P1823" t="s">
        <v>4226</v>
      </c>
      <c r="Q1823">
        <f t="shared" si="41"/>
        <v>5000</v>
      </c>
      <c r="R1823" t="s">
        <v>5445</v>
      </c>
      <c r="S1823" t="s">
        <v>5446</v>
      </c>
      <c r="T1823" t="s">
        <v>6053</v>
      </c>
      <c r="U1823" s="75">
        <v>5000</v>
      </c>
      <c r="V1823">
        <v>0.19900000000000001</v>
      </c>
      <c r="W1823">
        <v>995</v>
      </c>
      <c r="AH1823" s="16"/>
      <c r="AI1823" t="s">
        <v>1375</v>
      </c>
    </row>
    <row r="1824" spans="1:35" x14ac:dyDescent="0.25">
      <c r="A1824" t="s">
        <v>6090</v>
      </c>
      <c r="B1824" s="1">
        <v>15</v>
      </c>
      <c r="C1824" t="s">
        <v>302</v>
      </c>
      <c r="D1824">
        <v>6608698</v>
      </c>
      <c r="E1824" t="s">
        <v>6091</v>
      </c>
      <c r="F1824" t="s">
        <v>1363</v>
      </c>
      <c r="G1824" t="s">
        <v>1391</v>
      </c>
      <c r="H1824" s="3" t="s">
        <v>6092</v>
      </c>
      <c r="I1824">
        <v>2017</v>
      </c>
      <c r="J1824" s="15" t="s">
        <v>2469</v>
      </c>
      <c r="K1824">
        <v>2017</v>
      </c>
      <c r="L1824" t="s">
        <v>1367</v>
      </c>
      <c r="M1824" t="s">
        <v>6093</v>
      </c>
      <c r="O1824" t="s">
        <v>1388</v>
      </c>
      <c r="P1824" t="s">
        <v>133</v>
      </c>
      <c r="Q1824">
        <f t="shared" si="41"/>
        <v>2516</v>
      </c>
      <c r="R1824" t="s">
        <v>5449</v>
      </c>
      <c r="S1824" t="s">
        <v>5450</v>
      </c>
      <c r="T1824" t="s">
        <v>5753</v>
      </c>
      <c r="U1824" s="75">
        <v>2516</v>
      </c>
      <c r="V1824">
        <v>0.56000000000000005</v>
      </c>
      <c r="W1824">
        <v>1408.96</v>
      </c>
      <c r="AH1824" s="16"/>
      <c r="AI1824" t="s">
        <v>1375</v>
      </c>
    </row>
    <row r="1825" spans="1:35" x14ac:dyDescent="0.25">
      <c r="A1825" t="s">
        <v>6094</v>
      </c>
      <c r="B1825" s="1">
        <v>15</v>
      </c>
      <c r="C1825" t="s">
        <v>302</v>
      </c>
      <c r="D1825">
        <v>6608698</v>
      </c>
      <c r="E1825" t="s">
        <v>6091</v>
      </c>
      <c r="F1825" t="s">
        <v>1363</v>
      </c>
      <c r="G1825" t="s">
        <v>1391</v>
      </c>
      <c r="H1825" s="3" t="s">
        <v>6092</v>
      </c>
      <c r="I1825">
        <v>2017</v>
      </c>
      <c r="J1825" s="15" t="s">
        <v>2469</v>
      </c>
      <c r="K1825">
        <v>2017</v>
      </c>
      <c r="L1825" t="s">
        <v>1367</v>
      </c>
      <c r="M1825" t="s">
        <v>6093</v>
      </c>
      <c r="O1825" t="s">
        <v>1388</v>
      </c>
      <c r="P1825" t="s">
        <v>133</v>
      </c>
      <c r="Q1825">
        <f t="shared" si="41"/>
        <v>2516</v>
      </c>
      <c r="R1825" t="s">
        <v>5682</v>
      </c>
      <c r="S1825" t="s">
        <v>5683</v>
      </c>
      <c r="T1825" t="s">
        <v>5750</v>
      </c>
      <c r="U1825" s="75">
        <v>2516</v>
      </c>
      <c r="V1825">
        <v>0.4</v>
      </c>
      <c r="W1825">
        <v>1006.4</v>
      </c>
      <c r="AH1825" s="16"/>
      <c r="AI1825" t="s">
        <v>1375</v>
      </c>
    </row>
    <row r="1826" spans="1:35" x14ac:dyDescent="0.25">
      <c r="A1826" t="s">
        <v>6095</v>
      </c>
      <c r="B1826" s="1">
        <v>15</v>
      </c>
      <c r="C1826" t="s">
        <v>302</v>
      </c>
      <c r="D1826">
        <v>7009291</v>
      </c>
      <c r="E1826" t="s">
        <v>5456</v>
      </c>
      <c r="F1826" t="s">
        <v>1363</v>
      </c>
      <c r="G1826" t="s">
        <v>1391</v>
      </c>
      <c r="H1826" s="3" t="s">
        <v>6096</v>
      </c>
      <c r="I1826">
        <v>2017</v>
      </c>
      <c r="J1826" s="15" t="s">
        <v>3396</v>
      </c>
      <c r="K1826">
        <v>2017</v>
      </c>
      <c r="L1826" t="s">
        <v>1367</v>
      </c>
      <c r="M1826" t="s">
        <v>5499</v>
      </c>
      <c r="N1826" t="s">
        <v>5456</v>
      </c>
      <c r="O1826" t="s">
        <v>2414</v>
      </c>
      <c r="P1826" t="s">
        <v>133</v>
      </c>
      <c r="Q1826">
        <f t="shared" si="41"/>
        <v>18000</v>
      </c>
      <c r="R1826" t="s">
        <v>5682</v>
      </c>
      <c r="S1826" t="s">
        <v>5683</v>
      </c>
      <c r="T1826" t="s">
        <v>5710</v>
      </c>
      <c r="U1826" s="75">
        <v>18000</v>
      </c>
      <c r="V1826">
        <v>0.36</v>
      </c>
      <c r="W1826">
        <v>6480</v>
      </c>
      <c r="AH1826" s="16"/>
      <c r="AI1826" t="s">
        <v>1375</v>
      </c>
    </row>
    <row r="1827" spans="1:35" x14ac:dyDescent="0.25">
      <c r="A1827" t="s">
        <v>6097</v>
      </c>
      <c r="B1827" s="1">
        <v>15</v>
      </c>
      <c r="C1827" t="s">
        <v>302</v>
      </c>
      <c r="D1827">
        <v>6815103</v>
      </c>
      <c r="E1827" t="s">
        <v>6098</v>
      </c>
      <c r="F1827" t="s">
        <v>1363</v>
      </c>
      <c r="G1827" t="s">
        <v>1391</v>
      </c>
      <c r="H1827" s="3" t="s">
        <v>3128</v>
      </c>
      <c r="I1827">
        <v>2017</v>
      </c>
      <c r="J1827" s="15" t="s">
        <v>3883</v>
      </c>
      <c r="K1827">
        <v>2017</v>
      </c>
      <c r="L1827" t="s">
        <v>1367</v>
      </c>
      <c r="M1827" t="s">
        <v>6099</v>
      </c>
      <c r="N1827" t="s">
        <v>5500</v>
      </c>
      <c r="O1827" t="s">
        <v>2414</v>
      </c>
      <c r="P1827" t="s">
        <v>133</v>
      </c>
      <c r="Q1827">
        <f t="shared" si="41"/>
        <v>1264</v>
      </c>
      <c r="R1827" t="s">
        <v>5449</v>
      </c>
      <c r="S1827" t="s">
        <v>5450</v>
      </c>
      <c r="T1827" t="s">
        <v>5753</v>
      </c>
      <c r="U1827" s="75">
        <v>1264</v>
      </c>
      <c r="V1827">
        <v>0.56000000000000005</v>
      </c>
      <c r="W1827">
        <v>707.84</v>
      </c>
      <c r="AH1827" s="16"/>
      <c r="AI1827" t="s">
        <v>1375</v>
      </c>
    </row>
    <row r="1828" spans="1:35" x14ac:dyDescent="0.25">
      <c r="A1828" t="s">
        <v>6100</v>
      </c>
      <c r="B1828" s="1">
        <v>15</v>
      </c>
      <c r="C1828" t="s">
        <v>302</v>
      </c>
      <c r="D1828">
        <v>6815103</v>
      </c>
      <c r="E1828" t="s">
        <v>6098</v>
      </c>
      <c r="F1828" t="s">
        <v>1363</v>
      </c>
      <c r="G1828" t="s">
        <v>1391</v>
      </c>
      <c r="H1828" s="3" t="s">
        <v>3128</v>
      </c>
      <c r="I1828">
        <v>2017</v>
      </c>
      <c r="J1828" s="15" t="s">
        <v>3883</v>
      </c>
      <c r="K1828">
        <v>2017</v>
      </c>
      <c r="L1828" t="s">
        <v>1367</v>
      </c>
      <c r="M1828" t="s">
        <v>6099</v>
      </c>
      <c r="N1828" t="s">
        <v>5500</v>
      </c>
      <c r="O1828" t="s">
        <v>2414</v>
      </c>
      <c r="P1828" t="s">
        <v>133</v>
      </c>
      <c r="Q1828">
        <f t="shared" si="41"/>
        <v>1264</v>
      </c>
      <c r="R1828" t="s">
        <v>5682</v>
      </c>
      <c r="S1828" t="s">
        <v>5683</v>
      </c>
      <c r="T1828" t="s">
        <v>6101</v>
      </c>
      <c r="U1828" s="75">
        <v>1264</v>
      </c>
      <c r="V1828">
        <v>0.37</v>
      </c>
      <c r="W1828">
        <v>467.68</v>
      </c>
      <c r="AH1828" s="16"/>
      <c r="AI1828" t="s">
        <v>1375</v>
      </c>
    </row>
    <row r="1829" spans="1:35" x14ac:dyDescent="0.25">
      <c r="A1829" t="s">
        <v>6102</v>
      </c>
      <c r="B1829" s="1">
        <v>15</v>
      </c>
      <c r="C1829" t="s">
        <v>302</v>
      </c>
      <c r="D1829">
        <v>7009291</v>
      </c>
      <c r="E1829" t="s">
        <v>5456</v>
      </c>
      <c r="F1829" t="s">
        <v>1363</v>
      </c>
      <c r="G1829" t="s">
        <v>1391</v>
      </c>
      <c r="H1829" s="3" t="s">
        <v>6096</v>
      </c>
      <c r="I1829">
        <v>2017</v>
      </c>
      <c r="J1829" s="15" t="s">
        <v>3396</v>
      </c>
      <c r="K1829">
        <v>2017</v>
      </c>
      <c r="L1829" t="s">
        <v>1367</v>
      </c>
      <c r="M1829" t="s">
        <v>5499</v>
      </c>
      <c r="N1829" t="s">
        <v>5456</v>
      </c>
      <c r="O1829" t="s">
        <v>2414</v>
      </c>
      <c r="P1829" t="s">
        <v>133</v>
      </c>
      <c r="Q1829">
        <f t="shared" si="41"/>
        <v>18000</v>
      </c>
      <c r="R1829" t="s">
        <v>4086</v>
      </c>
      <c r="S1829" t="s">
        <v>4087</v>
      </c>
      <c r="T1829" t="s">
        <v>6010</v>
      </c>
      <c r="U1829" s="75">
        <v>18000</v>
      </c>
      <c r="V1829">
        <v>0.44</v>
      </c>
      <c r="W1829">
        <v>7920</v>
      </c>
      <c r="AH1829" s="16"/>
      <c r="AI1829" t="s">
        <v>1375</v>
      </c>
    </row>
    <row r="1830" spans="1:35" x14ac:dyDescent="0.25">
      <c r="A1830" t="s">
        <v>6103</v>
      </c>
      <c r="B1830" s="1">
        <v>15</v>
      </c>
      <c r="C1830" t="s">
        <v>302</v>
      </c>
      <c r="D1830">
        <v>7009291</v>
      </c>
      <c r="E1830" t="s">
        <v>5456</v>
      </c>
      <c r="F1830" t="s">
        <v>1363</v>
      </c>
      <c r="G1830" t="s">
        <v>1391</v>
      </c>
      <c r="H1830" s="3" t="s">
        <v>6096</v>
      </c>
      <c r="I1830">
        <v>2017</v>
      </c>
      <c r="J1830" s="15" t="s">
        <v>3396</v>
      </c>
      <c r="K1830">
        <v>2017</v>
      </c>
      <c r="L1830" t="s">
        <v>1367</v>
      </c>
      <c r="M1830" t="s">
        <v>5499</v>
      </c>
      <c r="N1830" t="s">
        <v>5456</v>
      </c>
      <c r="O1830" t="s">
        <v>2414</v>
      </c>
      <c r="P1830" t="s">
        <v>133</v>
      </c>
      <c r="Q1830">
        <f t="shared" si="41"/>
        <v>18000</v>
      </c>
      <c r="R1830" t="s">
        <v>5449</v>
      </c>
      <c r="S1830" t="s">
        <v>5450</v>
      </c>
      <c r="T1830" t="s">
        <v>5753</v>
      </c>
      <c r="U1830" s="75">
        <v>18000</v>
      </c>
      <c r="V1830">
        <v>0.56000000000000005</v>
      </c>
      <c r="W1830">
        <v>10080</v>
      </c>
      <c r="AH1830" s="16"/>
      <c r="AI1830" t="s">
        <v>1375</v>
      </c>
    </row>
    <row r="1831" spans="1:35" x14ac:dyDescent="0.25">
      <c r="A1831" t="s">
        <v>6104</v>
      </c>
      <c r="B1831" s="1">
        <v>15</v>
      </c>
      <c r="C1831" t="s">
        <v>302</v>
      </c>
      <c r="D1831">
        <v>6829767</v>
      </c>
      <c r="E1831" t="s">
        <v>6105</v>
      </c>
      <c r="F1831" t="s">
        <v>1363</v>
      </c>
      <c r="G1831" t="s">
        <v>1391</v>
      </c>
      <c r="H1831" s="3" t="s">
        <v>3135</v>
      </c>
      <c r="I1831">
        <v>2017</v>
      </c>
      <c r="J1831" s="15" t="s">
        <v>2621</v>
      </c>
      <c r="K1831">
        <v>2017</v>
      </c>
      <c r="L1831" t="s">
        <v>1367</v>
      </c>
      <c r="M1831" t="s">
        <v>5461</v>
      </c>
      <c r="N1831" t="s">
        <v>5442</v>
      </c>
      <c r="O1831" t="s">
        <v>1388</v>
      </c>
      <c r="P1831" t="s">
        <v>5475</v>
      </c>
      <c r="Q1831">
        <f t="shared" si="41"/>
        <v>21600</v>
      </c>
      <c r="R1831" t="s">
        <v>5682</v>
      </c>
      <c r="S1831" t="s">
        <v>5683</v>
      </c>
      <c r="T1831" t="s">
        <v>5710</v>
      </c>
      <c r="U1831" s="75">
        <v>21600</v>
      </c>
      <c r="V1831">
        <v>0.35</v>
      </c>
      <c r="W1831">
        <v>7560</v>
      </c>
      <c r="AH1831" s="16"/>
      <c r="AI1831" t="s">
        <v>1375</v>
      </c>
    </row>
    <row r="1832" spans="1:35" x14ac:dyDescent="0.25">
      <c r="A1832" t="s">
        <v>6106</v>
      </c>
      <c r="B1832" s="1">
        <v>15</v>
      </c>
      <c r="C1832" t="s">
        <v>302</v>
      </c>
      <c r="D1832">
        <v>6829767</v>
      </c>
      <c r="E1832" t="s">
        <v>6105</v>
      </c>
      <c r="F1832" t="s">
        <v>1363</v>
      </c>
      <c r="G1832" t="s">
        <v>1391</v>
      </c>
      <c r="H1832" s="3" t="s">
        <v>3135</v>
      </c>
      <c r="I1832">
        <v>2017</v>
      </c>
      <c r="J1832" s="15" t="s">
        <v>2621</v>
      </c>
      <c r="K1832">
        <v>2017</v>
      </c>
      <c r="L1832" t="s">
        <v>1367</v>
      </c>
      <c r="M1832" t="s">
        <v>5461</v>
      </c>
      <c r="N1832" t="s">
        <v>5442</v>
      </c>
      <c r="O1832" t="s">
        <v>1388</v>
      </c>
      <c r="P1832" t="s">
        <v>5475</v>
      </c>
      <c r="Q1832">
        <f t="shared" si="41"/>
        <v>21600</v>
      </c>
      <c r="R1832" t="s">
        <v>1381</v>
      </c>
      <c r="S1832" t="s">
        <v>1382</v>
      </c>
      <c r="T1832" t="s">
        <v>5644</v>
      </c>
      <c r="U1832" s="75">
        <v>21600</v>
      </c>
      <c r="V1832">
        <v>0.68</v>
      </c>
      <c r="W1832">
        <v>14688</v>
      </c>
      <c r="AH1832" s="16"/>
      <c r="AI1832" t="s">
        <v>1375</v>
      </c>
    </row>
    <row r="1833" spans="1:35" x14ac:dyDescent="0.25">
      <c r="A1833" t="s">
        <v>6107</v>
      </c>
      <c r="B1833" s="1">
        <v>15</v>
      </c>
      <c r="C1833" t="s">
        <v>302</v>
      </c>
      <c r="D1833">
        <v>6829767</v>
      </c>
      <c r="E1833" t="s">
        <v>6105</v>
      </c>
      <c r="F1833" t="s">
        <v>1363</v>
      </c>
      <c r="G1833" t="s">
        <v>1391</v>
      </c>
      <c r="H1833" s="3" t="s">
        <v>3135</v>
      </c>
      <c r="I1833">
        <v>2017</v>
      </c>
      <c r="J1833" s="15" t="s">
        <v>2621</v>
      </c>
      <c r="K1833">
        <v>2017</v>
      </c>
      <c r="L1833" t="s">
        <v>1367</v>
      </c>
      <c r="M1833" t="s">
        <v>5461</v>
      </c>
      <c r="N1833" t="s">
        <v>5442</v>
      </c>
      <c r="O1833" t="s">
        <v>1388</v>
      </c>
      <c r="P1833" t="s">
        <v>5475</v>
      </c>
      <c r="Q1833">
        <f t="shared" si="41"/>
        <v>21600</v>
      </c>
      <c r="R1833" t="s">
        <v>4086</v>
      </c>
      <c r="S1833" t="s">
        <v>4087</v>
      </c>
      <c r="T1833" t="s">
        <v>5975</v>
      </c>
      <c r="U1833" s="75">
        <v>21600</v>
      </c>
      <c r="V1833">
        <v>0.44</v>
      </c>
      <c r="W1833">
        <v>9504</v>
      </c>
      <c r="AH1833" s="16"/>
      <c r="AI1833" t="s">
        <v>1375</v>
      </c>
    </row>
    <row r="1834" spans="1:35" x14ac:dyDescent="0.25">
      <c r="A1834" t="s">
        <v>6108</v>
      </c>
      <c r="B1834" s="1">
        <v>15</v>
      </c>
      <c r="C1834" t="s">
        <v>302</v>
      </c>
      <c r="D1834">
        <v>6829767</v>
      </c>
      <c r="E1834" t="s">
        <v>6105</v>
      </c>
      <c r="F1834" t="s">
        <v>1363</v>
      </c>
      <c r="G1834" t="s">
        <v>1391</v>
      </c>
      <c r="H1834" s="3" t="s">
        <v>3135</v>
      </c>
      <c r="I1834">
        <v>2017</v>
      </c>
      <c r="J1834" s="15" t="s">
        <v>2621</v>
      </c>
      <c r="K1834">
        <v>2017</v>
      </c>
      <c r="L1834" t="s">
        <v>1367</v>
      </c>
      <c r="M1834" t="s">
        <v>5461</v>
      </c>
      <c r="N1834" t="s">
        <v>5442</v>
      </c>
      <c r="O1834" t="s">
        <v>1388</v>
      </c>
      <c r="P1834" t="s">
        <v>5475</v>
      </c>
      <c r="Q1834">
        <f t="shared" si="41"/>
        <v>21600</v>
      </c>
      <c r="R1834" t="s">
        <v>5996</v>
      </c>
      <c r="S1834" t="s">
        <v>5997</v>
      </c>
      <c r="T1834" t="s">
        <v>587</v>
      </c>
      <c r="U1834" s="75">
        <v>21600</v>
      </c>
      <c r="V1834">
        <v>0.28999999999999998</v>
      </c>
      <c r="W1834">
        <v>6264</v>
      </c>
      <c r="AH1834" s="16"/>
      <c r="AI1834" t="s">
        <v>1375</v>
      </c>
    </row>
    <row r="1835" spans="1:35" x14ac:dyDescent="0.25">
      <c r="A1835" t="s">
        <v>6109</v>
      </c>
      <c r="B1835" s="1">
        <v>15</v>
      </c>
      <c r="C1835" t="s">
        <v>302</v>
      </c>
      <c r="D1835">
        <v>6829767</v>
      </c>
      <c r="E1835" t="s">
        <v>6105</v>
      </c>
      <c r="F1835" t="s">
        <v>1363</v>
      </c>
      <c r="G1835" t="s">
        <v>1391</v>
      </c>
      <c r="H1835" s="3" t="s">
        <v>3135</v>
      </c>
      <c r="I1835">
        <v>2017</v>
      </c>
      <c r="J1835" s="15" t="s">
        <v>2621</v>
      </c>
      <c r="K1835">
        <v>2017</v>
      </c>
      <c r="L1835" t="s">
        <v>1367</v>
      </c>
      <c r="M1835" t="s">
        <v>5461</v>
      </c>
      <c r="N1835" t="s">
        <v>5442</v>
      </c>
      <c r="O1835" t="s">
        <v>1388</v>
      </c>
      <c r="P1835" t="s">
        <v>5475</v>
      </c>
      <c r="Q1835">
        <f t="shared" si="41"/>
        <v>21600</v>
      </c>
      <c r="R1835" t="s">
        <v>5445</v>
      </c>
      <c r="S1835" t="s">
        <v>5446</v>
      </c>
      <c r="T1835" t="s">
        <v>5919</v>
      </c>
      <c r="U1835" s="75">
        <v>21600</v>
      </c>
      <c r="V1835">
        <v>0.3</v>
      </c>
      <c r="W1835">
        <v>6480</v>
      </c>
      <c r="AH1835" s="16"/>
      <c r="AI1835" t="s">
        <v>1375</v>
      </c>
    </row>
    <row r="1836" spans="1:35" x14ac:dyDescent="0.25">
      <c r="A1836" t="s">
        <v>6110</v>
      </c>
      <c r="B1836" s="1">
        <v>15</v>
      </c>
      <c r="C1836" t="s">
        <v>302</v>
      </c>
      <c r="D1836">
        <v>6925804</v>
      </c>
      <c r="E1836" t="s">
        <v>6111</v>
      </c>
      <c r="F1836" t="s">
        <v>1363</v>
      </c>
      <c r="G1836" t="s">
        <v>1391</v>
      </c>
      <c r="H1836" s="3" t="s">
        <v>2495</v>
      </c>
      <c r="I1836">
        <v>2017</v>
      </c>
      <c r="J1836" s="15" t="s">
        <v>2496</v>
      </c>
      <c r="K1836">
        <v>2017</v>
      </c>
      <c r="L1836" t="s">
        <v>1367</v>
      </c>
      <c r="M1836" t="s">
        <v>5576</v>
      </c>
      <c r="O1836" t="s">
        <v>1388</v>
      </c>
      <c r="P1836" t="s">
        <v>133</v>
      </c>
      <c r="Q1836">
        <f t="shared" si="41"/>
        <v>6600</v>
      </c>
      <c r="R1836" t="s">
        <v>5682</v>
      </c>
      <c r="S1836" t="s">
        <v>5683</v>
      </c>
      <c r="T1836" t="s">
        <v>5710</v>
      </c>
      <c r="U1836" s="75">
        <v>6600</v>
      </c>
      <c r="V1836">
        <v>0.36</v>
      </c>
      <c r="W1836">
        <v>2376</v>
      </c>
      <c r="AH1836" s="16"/>
      <c r="AI1836" t="s">
        <v>1375</v>
      </c>
    </row>
    <row r="1837" spans="1:35" x14ac:dyDescent="0.25">
      <c r="A1837" t="s">
        <v>6112</v>
      </c>
      <c r="B1837" s="1">
        <v>15</v>
      </c>
      <c r="C1837" t="s">
        <v>297</v>
      </c>
      <c r="D1837">
        <v>6925804</v>
      </c>
      <c r="E1837" t="s">
        <v>6111</v>
      </c>
      <c r="F1837" t="s">
        <v>1363</v>
      </c>
      <c r="G1837" t="s">
        <v>1391</v>
      </c>
      <c r="H1837" s="3" t="s">
        <v>2495</v>
      </c>
      <c r="I1837">
        <v>2017</v>
      </c>
      <c r="J1837" s="15" t="s">
        <v>2496</v>
      </c>
      <c r="K1837">
        <v>2017</v>
      </c>
      <c r="L1837" t="s">
        <v>1367</v>
      </c>
      <c r="M1837" t="s">
        <v>5576</v>
      </c>
      <c r="O1837" t="s">
        <v>1388</v>
      </c>
      <c r="P1837" t="s">
        <v>133</v>
      </c>
      <c r="Q1837">
        <f t="shared" si="41"/>
        <v>6600</v>
      </c>
      <c r="R1837" t="s">
        <v>5445</v>
      </c>
      <c r="S1837" t="s">
        <v>5446</v>
      </c>
      <c r="T1837" t="s">
        <v>6113</v>
      </c>
      <c r="U1837" s="75">
        <v>6600</v>
      </c>
      <c r="V1837">
        <v>0.3</v>
      </c>
      <c r="W1837">
        <v>1980</v>
      </c>
      <c r="AH1837" s="16"/>
      <c r="AI1837" t="s">
        <v>1375</v>
      </c>
    </row>
    <row r="1838" spans="1:35" x14ac:dyDescent="0.25">
      <c r="A1838" t="s">
        <v>6114</v>
      </c>
      <c r="B1838" s="1">
        <v>15</v>
      </c>
      <c r="C1838" t="s">
        <v>302</v>
      </c>
      <c r="D1838">
        <v>6925804</v>
      </c>
      <c r="E1838" t="s">
        <v>6111</v>
      </c>
      <c r="F1838" t="s">
        <v>1363</v>
      </c>
      <c r="G1838" t="s">
        <v>1391</v>
      </c>
      <c r="H1838" s="3" t="s">
        <v>2495</v>
      </c>
      <c r="I1838">
        <v>2017</v>
      </c>
      <c r="J1838" s="15" t="s">
        <v>2496</v>
      </c>
      <c r="K1838">
        <v>2017</v>
      </c>
      <c r="L1838" t="s">
        <v>1367</v>
      </c>
      <c r="M1838" t="s">
        <v>5576</v>
      </c>
      <c r="O1838" t="s">
        <v>1388</v>
      </c>
      <c r="P1838" t="s">
        <v>133</v>
      </c>
      <c r="Q1838">
        <f t="shared" si="41"/>
        <v>6600</v>
      </c>
      <c r="R1838" t="s">
        <v>5449</v>
      </c>
      <c r="S1838" t="s">
        <v>5450</v>
      </c>
      <c r="T1838" t="s">
        <v>5753</v>
      </c>
      <c r="U1838" s="75">
        <v>6600</v>
      </c>
      <c r="V1838">
        <v>0.56000000000000005</v>
      </c>
      <c r="W1838">
        <v>3696</v>
      </c>
      <c r="AH1838" s="16"/>
      <c r="AI1838" t="s">
        <v>1375</v>
      </c>
    </row>
    <row r="1839" spans="1:35" x14ac:dyDescent="0.25">
      <c r="A1839" t="s">
        <v>6115</v>
      </c>
      <c r="B1839" s="1">
        <v>15</v>
      </c>
      <c r="C1839" t="s">
        <v>302</v>
      </c>
      <c r="D1839">
        <v>6925804</v>
      </c>
      <c r="E1839" t="s">
        <v>6111</v>
      </c>
      <c r="F1839" t="s">
        <v>1363</v>
      </c>
      <c r="G1839" t="s">
        <v>1391</v>
      </c>
      <c r="H1839" s="3" t="s">
        <v>2495</v>
      </c>
      <c r="I1839">
        <v>2017</v>
      </c>
      <c r="J1839" s="15" t="s">
        <v>2496</v>
      </c>
      <c r="K1839">
        <v>2017</v>
      </c>
      <c r="L1839" t="s">
        <v>1367</v>
      </c>
      <c r="M1839" t="s">
        <v>5576</v>
      </c>
      <c r="O1839" t="s">
        <v>1388</v>
      </c>
      <c r="P1839" t="s">
        <v>133</v>
      </c>
      <c r="Q1839">
        <f t="shared" si="41"/>
        <v>6600</v>
      </c>
      <c r="R1839" t="s">
        <v>4086</v>
      </c>
      <c r="S1839" t="s">
        <v>4087</v>
      </c>
      <c r="T1839" t="s">
        <v>5975</v>
      </c>
      <c r="U1839" s="75">
        <v>6600</v>
      </c>
      <c r="V1839">
        <v>0.44</v>
      </c>
      <c r="W1839">
        <v>2904</v>
      </c>
      <c r="AH1839" s="16"/>
      <c r="AI1839" t="s">
        <v>1375</v>
      </c>
    </row>
    <row r="1840" spans="1:35" x14ac:dyDescent="0.25">
      <c r="A1840" t="s">
        <v>6116</v>
      </c>
      <c r="B1840" s="1">
        <v>15</v>
      </c>
      <c r="C1840" t="s">
        <v>302</v>
      </c>
      <c r="D1840">
        <v>6804748</v>
      </c>
      <c r="E1840" t="s">
        <v>6117</v>
      </c>
      <c r="F1840" t="s">
        <v>1363</v>
      </c>
      <c r="G1840" t="s">
        <v>1391</v>
      </c>
      <c r="H1840" s="3" t="s">
        <v>2611</v>
      </c>
      <c r="I1840">
        <v>2017</v>
      </c>
      <c r="J1840" s="15" t="s">
        <v>2612</v>
      </c>
      <c r="K1840">
        <v>2017</v>
      </c>
      <c r="L1840" t="s">
        <v>1367</v>
      </c>
      <c r="M1840" t="s">
        <v>6118</v>
      </c>
      <c r="N1840" t="s">
        <v>6119</v>
      </c>
      <c r="O1840" t="s">
        <v>1388</v>
      </c>
      <c r="P1840" t="s">
        <v>133</v>
      </c>
      <c r="Q1840">
        <f t="shared" si="41"/>
        <v>7370</v>
      </c>
      <c r="R1840" t="s">
        <v>4086</v>
      </c>
      <c r="S1840" t="s">
        <v>4087</v>
      </c>
      <c r="T1840" t="s">
        <v>5975</v>
      </c>
      <c r="U1840" s="75">
        <v>7370</v>
      </c>
      <c r="V1840">
        <v>0.44</v>
      </c>
      <c r="W1840">
        <v>3242.8</v>
      </c>
      <c r="AH1840" s="16"/>
      <c r="AI1840" t="s">
        <v>1375</v>
      </c>
    </row>
    <row r="1841" spans="1:35" x14ac:dyDescent="0.25">
      <c r="A1841" t="s">
        <v>6120</v>
      </c>
      <c r="B1841" s="1">
        <v>15</v>
      </c>
      <c r="C1841" t="s">
        <v>302</v>
      </c>
      <c r="D1841">
        <v>6939074</v>
      </c>
      <c r="E1841" t="s">
        <v>6121</v>
      </c>
      <c r="F1841" t="s">
        <v>1363</v>
      </c>
      <c r="G1841" t="s">
        <v>1391</v>
      </c>
      <c r="H1841" s="3" t="s">
        <v>2496</v>
      </c>
      <c r="I1841">
        <v>2017</v>
      </c>
      <c r="J1841" s="15" t="s">
        <v>6048</v>
      </c>
      <c r="K1841">
        <v>2017</v>
      </c>
      <c r="L1841" t="s">
        <v>1367</v>
      </c>
      <c r="M1841" t="s">
        <v>5499</v>
      </c>
      <c r="N1841" t="s">
        <v>5500</v>
      </c>
      <c r="O1841" t="s">
        <v>1388</v>
      </c>
      <c r="P1841" t="s">
        <v>6122</v>
      </c>
      <c r="Q1841">
        <f t="shared" si="41"/>
        <v>7948</v>
      </c>
      <c r="R1841" t="s">
        <v>4086</v>
      </c>
      <c r="S1841" t="s">
        <v>4087</v>
      </c>
      <c r="T1841" t="s">
        <v>6123</v>
      </c>
      <c r="U1841" s="75">
        <v>7948</v>
      </c>
      <c r="V1841">
        <v>0.44</v>
      </c>
      <c r="W1841">
        <v>3497.12</v>
      </c>
      <c r="AH1841" s="16"/>
      <c r="AI1841" t="s">
        <v>1375</v>
      </c>
    </row>
    <row r="1842" spans="1:35" x14ac:dyDescent="0.25">
      <c r="A1842" t="s">
        <v>6124</v>
      </c>
      <c r="B1842" s="1">
        <v>15</v>
      </c>
      <c r="C1842" t="s">
        <v>302</v>
      </c>
      <c r="D1842">
        <v>6939074</v>
      </c>
      <c r="E1842" t="s">
        <v>6121</v>
      </c>
      <c r="F1842" t="s">
        <v>1363</v>
      </c>
      <c r="G1842" t="s">
        <v>1391</v>
      </c>
      <c r="H1842" s="3" t="s">
        <v>2496</v>
      </c>
      <c r="I1842">
        <v>2017</v>
      </c>
      <c r="J1842" s="15" t="s">
        <v>6048</v>
      </c>
      <c r="K1842">
        <v>2017</v>
      </c>
      <c r="L1842" t="s">
        <v>1367</v>
      </c>
      <c r="M1842" t="s">
        <v>5499</v>
      </c>
      <c r="N1842" t="s">
        <v>5500</v>
      </c>
      <c r="O1842" t="s">
        <v>1388</v>
      </c>
      <c r="P1842" t="s">
        <v>6122</v>
      </c>
      <c r="Q1842">
        <f t="shared" si="41"/>
        <v>7948</v>
      </c>
      <c r="R1842" t="s">
        <v>5682</v>
      </c>
      <c r="S1842" t="s">
        <v>5683</v>
      </c>
      <c r="T1842" t="s">
        <v>6125</v>
      </c>
      <c r="U1842" s="75">
        <v>7948</v>
      </c>
      <c r="V1842">
        <v>0.37</v>
      </c>
      <c r="W1842">
        <v>2940.76</v>
      </c>
      <c r="AH1842" s="16"/>
      <c r="AI1842" t="s">
        <v>1375</v>
      </c>
    </row>
    <row r="1843" spans="1:35" x14ac:dyDescent="0.25">
      <c r="A1843" t="s">
        <v>6126</v>
      </c>
      <c r="B1843" s="1">
        <v>15</v>
      </c>
      <c r="C1843" t="s">
        <v>302</v>
      </c>
      <c r="D1843">
        <v>6939074</v>
      </c>
      <c r="E1843" t="s">
        <v>6121</v>
      </c>
      <c r="F1843" t="s">
        <v>1363</v>
      </c>
      <c r="G1843" t="s">
        <v>1391</v>
      </c>
      <c r="H1843" s="3" t="s">
        <v>2496</v>
      </c>
      <c r="I1843">
        <v>2017</v>
      </c>
      <c r="J1843" s="15" t="s">
        <v>6048</v>
      </c>
      <c r="K1843">
        <v>2017</v>
      </c>
      <c r="L1843" t="s">
        <v>1367</v>
      </c>
      <c r="M1843" t="s">
        <v>5499</v>
      </c>
      <c r="N1843" t="s">
        <v>5500</v>
      </c>
      <c r="O1843" t="s">
        <v>1388</v>
      </c>
      <c r="P1843" t="s">
        <v>6122</v>
      </c>
      <c r="Q1843">
        <f t="shared" si="41"/>
        <v>7948</v>
      </c>
      <c r="R1843" t="s">
        <v>1879</v>
      </c>
      <c r="S1843" t="s">
        <v>1880</v>
      </c>
      <c r="T1843" t="s">
        <v>587</v>
      </c>
      <c r="U1843" s="75">
        <v>7948</v>
      </c>
      <c r="V1843">
        <v>0.26</v>
      </c>
      <c r="W1843">
        <v>2066.48</v>
      </c>
      <c r="AH1843" s="16"/>
      <c r="AI1843" t="s">
        <v>1375</v>
      </c>
    </row>
    <row r="1844" spans="1:35" x14ac:dyDescent="0.25">
      <c r="A1844" t="s">
        <v>6127</v>
      </c>
      <c r="B1844" s="1">
        <v>15</v>
      </c>
      <c r="C1844" t="s">
        <v>302</v>
      </c>
      <c r="D1844">
        <v>6939074</v>
      </c>
      <c r="E1844" t="s">
        <v>6121</v>
      </c>
      <c r="F1844" t="s">
        <v>1363</v>
      </c>
      <c r="G1844" t="s">
        <v>1391</v>
      </c>
      <c r="H1844" s="3" t="s">
        <v>2496</v>
      </c>
      <c r="I1844">
        <v>2017</v>
      </c>
      <c r="J1844" s="15" t="s">
        <v>6048</v>
      </c>
      <c r="K1844">
        <v>2017</v>
      </c>
      <c r="L1844" t="s">
        <v>1367</v>
      </c>
      <c r="M1844" t="s">
        <v>5499</v>
      </c>
      <c r="N1844" t="s">
        <v>5500</v>
      </c>
      <c r="O1844" t="s">
        <v>1388</v>
      </c>
      <c r="P1844" t="s">
        <v>6122</v>
      </c>
      <c r="Q1844">
        <f t="shared" si="41"/>
        <v>7948</v>
      </c>
      <c r="R1844" t="s">
        <v>5445</v>
      </c>
      <c r="S1844" t="s">
        <v>5446</v>
      </c>
      <c r="T1844" t="s">
        <v>6042</v>
      </c>
      <c r="U1844" s="75">
        <v>7948</v>
      </c>
      <c r="V1844">
        <v>0.24</v>
      </c>
      <c r="W1844">
        <v>1907.52</v>
      </c>
      <c r="AH1844" s="16"/>
      <c r="AI1844" t="s">
        <v>1375</v>
      </c>
    </row>
    <row r="1845" spans="1:35" x14ac:dyDescent="0.25">
      <c r="A1845" t="s">
        <v>6128</v>
      </c>
      <c r="B1845" s="1">
        <v>15</v>
      </c>
      <c r="C1845" t="s">
        <v>302</v>
      </c>
      <c r="D1845">
        <v>6931774</v>
      </c>
      <c r="E1845" t="s">
        <v>5456</v>
      </c>
      <c r="F1845" t="s">
        <v>1363</v>
      </c>
      <c r="G1845" t="s">
        <v>1391</v>
      </c>
      <c r="H1845" s="3" t="s">
        <v>2495</v>
      </c>
      <c r="I1845">
        <v>2017</v>
      </c>
      <c r="J1845" s="15" t="s">
        <v>2496</v>
      </c>
      <c r="K1845">
        <v>2017</v>
      </c>
      <c r="L1845" t="s">
        <v>1367</v>
      </c>
      <c r="M1845" t="s">
        <v>5456</v>
      </c>
      <c r="N1845" t="s">
        <v>6129</v>
      </c>
      <c r="O1845" t="s">
        <v>1388</v>
      </c>
      <c r="P1845" t="s">
        <v>5475</v>
      </c>
      <c r="Q1845">
        <f t="shared" si="41"/>
        <v>2000</v>
      </c>
      <c r="R1845" t="s">
        <v>5682</v>
      </c>
      <c r="S1845" t="s">
        <v>5683</v>
      </c>
      <c r="T1845" t="s">
        <v>5710</v>
      </c>
      <c r="U1845" s="75">
        <v>2000</v>
      </c>
      <c r="V1845">
        <v>0.36</v>
      </c>
      <c r="W1845">
        <v>720</v>
      </c>
      <c r="AH1845" s="16"/>
      <c r="AI1845" t="s">
        <v>1375</v>
      </c>
    </row>
    <row r="1846" spans="1:35" x14ac:dyDescent="0.25">
      <c r="A1846" t="s">
        <v>6130</v>
      </c>
      <c r="B1846" s="1">
        <v>15</v>
      </c>
      <c r="C1846" t="s">
        <v>302</v>
      </c>
      <c r="D1846">
        <v>6931774</v>
      </c>
      <c r="E1846" t="s">
        <v>5456</v>
      </c>
      <c r="F1846" t="s">
        <v>1363</v>
      </c>
      <c r="G1846" t="s">
        <v>1391</v>
      </c>
      <c r="H1846" s="3" t="s">
        <v>2495</v>
      </c>
      <c r="I1846">
        <v>2017</v>
      </c>
      <c r="J1846" s="15" t="s">
        <v>2496</v>
      </c>
      <c r="K1846">
        <v>2017</v>
      </c>
      <c r="L1846" t="s">
        <v>1367</v>
      </c>
      <c r="M1846" t="s">
        <v>5456</v>
      </c>
      <c r="N1846" t="s">
        <v>6129</v>
      </c>
      <c r="O1846" t="s">
        <v>1388</v>
      </c>
      <c r="P1846" t="s">
        <v>5475</v>
      </c>
      <c r="Q1846">
        <f t="shared" si="41"/>
        <v>2000</v>
      </c>
      <c r="R1846" t="s">
        <v>5445</v>
      </c>
      <c r="S1846" t="s">
        <v>5446</v>
      </c>
      <c r="T1846" t="s">
        <v>5919</v>
      </c>
      <c r="U1846" s="75">
        <v>2000</v>
      </c>
      <c r="V1846">
        <v>0.3</v>
      </c>
      <c r="W1846">
        <v>600</v>
      </c>
      <c r="AH1846" s="16"/>
      <c r="AI1846" t="s">
        <v>1375</v>
      </c>
    </row>
    <row r="1847" spans="1:35" x14ac:dyDescent="0.25">
      <c r="A1847" t="s">
        <v>6131</v>
      </c>
      <c r="B1847" s="1">
        <v>15</v>
      </c>
      <c r="C1847" t="s">
        <v>302</v>
      </c>
      <c r="D1847">
        <v>6931774</v>
      </c>
      <c r="E1847" t="s">
        <v>5456</v>
      </c>
      <c r="F1847" t="s">
        <v>1363</v>
      </c>
      <c r="G1847" t="s">
        <v>1391</v>
      </c>
      <c r="H1847" s="3" t="s">
        <v>2495</v>
      </c>
      <c r="I1847">
        <v>2017</v>
      </c>
      <c r="J1847" s="15" t="s">
        <v>2496</v>
      </c>
      <c r="K1847">
        <v>2017</v>
      </c>
      <c r="L1847" t="s">
        <v>1367</v>
      </c>
      <c r="M1847" t="s">
        <v>5456</v>
      </c>
      <c r="N1847" t="s">
        <v>6129</v>
      </c>
      <c r="O1847" t="s">
        <v>1388</v>
      </c>
      <c r="P1847" t="s">
        <v>5475</v>
      </c>
      <c r="Q1847">
        <f t="shared" si="41"/>
        <v>2000</v>
      </c>
      <c r="R1847" t="s">
        <v>2476</v>
      </c>
      <c r="S1847" t="s">
        <v>2477</v>
      </c>
      <c r="T1847" t="s">
        <v>6132</v>
      </c>
      <c r="U1847" s="75">
        <v>2000</v>
      </c>
      <c r="V1847">
        <v>0.59</v>
      </c>
      <c r="W1847">
        <v>1180</v>
      </c>
      <c r="AH1847" s="16"/>
      <c r="AI1847" t="s">
        <v>1375</v>
      </c>
    </row>
    <row r="1848" spans="1:35" x14ac:dyDescent="0.25">
      <c r="A1848" t="s">
        <v>6133</v>
      </c>
      <c r="B1848" s="1">
        <v>15</v>
      </c>
      <c r="C1848" t="s">
        <v>302</v>
      </c>
      <c r="D1848">
        <v>6931774</v>
      </c>
      <c r="E1848" t="s">
        <v>5456</v>
      </c>
      <c r="F1848" t="s">
        <v>1363</v>
      </c>
      <c r="G1848" t="s">
        <v>1391</v>
      </c>
      <c r="H1848" s="3" t="s">
        <v>2495</v>
      </c>
      <c r="I1848">
        <v>2017</v>
      </c>
      <c r="J1848" s="15" t="s">
        <v>2496</v>
      </c>
      <c r="K1848">
        <v>2017</v>
      </c>
      <c r="L1848" t="s">
        <v>1367</v>
      </c>
      <c r="M1848" t="s">
        <v>5456</v>
      </c>
      <c r="N1848" t="s">
        <v>6129</v>
      </c>
      <c r="O1848" t="s">
        <v>1388</v>
      </c>
      <c r="P1848" t="s">
        <v>5475</v>
      </c>
      <c r="Q1848">
        <f t="shared" si="41"/>
        <v>2000</v>
      </c>
      <c r="R1848" t="s">
        <v>4086</v>
      </c>
      <c r="S1848" t="s">
        <v>4087</v>
      </c>
      <c r="T1848" t="s">
        <v>6134</v>
      </c>
      <c r="U1848" s="75">
        <v>2000</v>
      </c>
      <c r="V1848">
        <v>0.44</v>
      </c>
      <c r="W1848">
        <v>880</v>
      </c>
      <c r="AH1848" s="16"/>
      <c r="AI1848" t="s">
        <v>1375</v>
      </c>
    </row>
    <row r="1849" spans="1:35" x14ac:dyDescent="0.25">
      <c r="A1849" t="s">
        <v>6135</v>
      </c>
      <c r="B1849" s="1">
        <v>15</v>
      </c>
      <c r="C1849" t="s">
        <v>302</v>
      </c>
      <c r="D1849">
        <v>6931774</v>
      </c>
      <c r="E1849" t="s">
        <v>5456</v>
      </c>
      <c r="F1849" t="s">
        <v>1363</v>
      </c>
      <c r="G1849" t="s">
        <v>1391</v>
      </c>
      <c r="H1849" s="3" t="s">
        <v>2495</v>
      </c>
      <c r="I1849">
        <v>2017</v>
      </c>
      <c r="J1849" s="15" t="s">
        <v>2496</v>
      </c>
      <c r="K1849">
        <v>2017</v>
      </c>
      <c r="L1849" t="s">
        <v>1367</v>
      </c>
      <c r="M1849" t="s">
        <v>5456</v>
      </c>
      <c r="N1849" t="s">
        <v>6129</v>
      </c>
      <c r="O1849" t="s">
        <v>1388</v>
      </c>
      <c r="P1849" t="s">
        <v>5475</v>
      </c>
      <c r="Q1849">
        <f t="shared" si="41"/>
        <v>2000</v>
      </c>
      <c r="R1849" t="s">
        <v>1879</v>
      </c>
      <c r="S1849" t="s">
        <v>1880</v>
      </c>
      <c r="T1849" t="s">
        <v>587</v>
      </c>
      <c r="U1849" s="75">
        <v>2000</v>
      </c>
      <c r="V1849">
        <v>0.26</v>
      </c>
      <c r="W1849">
        <v>520</v>
      </c>
      <c r="AH1849" s="16"/>
      <c r="AI1849" t="s">
        <v>1375</v>
      </c>
    </row>
    <row r="1850" spans="1:35" x14ac:dyDescent="0.25">
      <c r="A1850" t="s">
        <v>6136</v>
      </c>
      <c r="B1850" s="1">
        <v>15</v>
      </c>
      <c r="C1850" t="s">
        <v>302</v>
      </c>
      <c r="D1850">
        <v>6931774</v>
      </c>
      <c r="E1850" t="s">
        <v>5456</v>
      </c>
      <c r="F1850" t="s">
        <v>1363</v>
      </c>
      <c r="G1850" t="s">
        <v>1391</v>
      </c>
      <c r="H1850" s="3" t="s">
        <v>2495</v>
      </c>
      <c r="I1850">
        <v>2017</v>
      </c>
      <c r="J1850" s="15" t="s">
        <v>2496</v>
      </c>
      <c r="K1850">
        <v>2017</v>
      </c>
      <c r="L1850" t="s">
        <v>1367</v>
      </c>
      <c r="M1850" t="s">
        <v>5456</v>
      </c>
      <c r="N1850" t="s">
        <v>6129</v>
      </c>
      <c r="O1850" t="s">
        <v>1388</v>
      </c>
      <c r="P1850" t="s">
        <v>5475</v>
      </c>
      <c r="Q1850">
        <f t="shared" si="41"/>
        <v>2000</v>
      </c>
      <c r="R1850" t="s">
        <v>5449</v>
      </c>
      <c r="S1850" t="s">
        <v>5450</v>
      </c>
      <c r="T1850" t="s">
        <v>5753</v>
      </c>
      <c r="U1850" s="75">
        <v>2000</v>
      </c>
      <c r="V1850">
        <v>0.56000000000000005</v>
      </c>
      <c r="W1850">
        <v>1120</v>
      </c>
      <c r="AH1850" s="16"/>
      <c r="AI1850" t="s">
        <v>1375</v>
      </c>
    </row>
    <row r="1851" spans="1:35" x14ac:dyDescent="0.25">
      <c r="A1851" t="s">
        <v>6137</v>
      </c>
      <c r="B1851" s="1">
        <v>15</v>
      </c>
      <c r="C1851" t="s">
        <v>302</v>
      </c>
      <c r="D1851">
        <v>6899099</v>
      </c>
      <c r="E1851" t="s">
        <v>6138</v>
      </c>
      <c r="F1851" t="s">
        <v>1363</v>
      </c>
      <c r="G1851" t="s">
        <v>1391</v>
      </c>
      <c r="H1851" s="3" t="s">
        <v>6139</v>
      </c>
      <c r="I1851">
        <v>2017</v>
      </c>
      <c r="J1851" s="15" t="s">
        <v>2618</v>
      </c>
      <c r="K1851">
        <v>2017</v>
      </c>
      <c r="L1851" t="s">
        <v>1367</v>
      </c>
      <c r="M1851" t="s">
        <v>6138</v>
      </c>
      <c r="N1851" t="s">
        <v>6140</v>
      </c>
      <c r="O1851" t="s">
        <v>2414</v>
      </c>
      <c r="P1851" t="s">
        <v>5501</v>
      </c>
      <c r="Q1851">
        <f t="shared" si="41"/>
        <v>300</v>
      </c>
      <c r="R1851" t="s">
        <v>5682</v>
      </c>
      <c r="S1851" t="s">
        <v>5683</v>
      </c>
      <c r="T1851" t="s">
        <v>5710</v>
      </c>
      <c r="U1851" s="75">
        <v>300</v>
      </c>
      <c r="V1851">
        <v>0.36</v>
      </c>
      <c r="W1851">
        <v>108</v>
      </c>
      <c r="AH1851" s="16"/>
      <c r="AI1851" t="s">
        <v>1375</v>
      </c>
    </row>
    <row r="1852" spans="1:35" x14ac:dyDescent="0.25">
      <c r="A1852" t="s">
        <v>6141</v>
      </c>
      <c r="B1852" s="1">
        <v>15</v>
      </c>
      <c r="C1852" t="s">
        <v>302</v>
      </c>
      <c r="D1852">
        <v>6899099</v>
      </c>
      <c r="E1852" t="s">
        <v>6138</v>
      </c>
      <c r="F1852" t="s">
        <v>1363</v>
      </c>
      <c r="G1852" t="s">
        <v>1391</v>
      </c>
      <c r="H1852" s="3" t="s">
        <v>6139</v>
      </c>
      <c r="I1852">
        <v>2017</v>
      </c>
      <c r="J1852" s="15" t="s">
        <v>2618</v>
      </c>
      <c r="K1852">
        <v>2017</v>
      </c>
      <c r="L1852" t="s">
        <v>1367</v>
      </c>
      <c r="M1852" t="s">
        <v>6138</v>
      </c>
      <c r="N1852" t="s">
        <v>6140</v>
      </c>
      <c r="O1852" t="s">
        <v>2414</v>
      </c>
      <c r="P1852" t="s">
        <v>5501</v>
      </c>
      <c r="Q1852">
        <f t="shared" si="41"/>
        <v>300</v>
      </c>
      <c r="R1852" t="s">
        <v>5445</v>
      </c>
      <c r="S1852" t="s">
        <v>5446</v>
      </c>
      <c r="T1852" t="s">
        <v>5919</v>
      </c>
      <c r="U1852" s="75">
        <v>300</v>
      </c>
      <c r="V1852">
        <v>0.3</v>
      </c>
      <c r="W1852">
        <v>90</v>
      </c>
      <c r="AH1852" s="16"/>
      <c r="AI1852" t="s">
        <v>1375</v>
      </c>
    </row>
    <row r="1853" spans="1:35" x14ac:dyDescent="0.25">
      <c r="A1853" t="s">
        <v>6142</v>
      </c>
      <c r="B1853" s="1">
        <v>15</v>
      </c>
      <c r="C1853" t="s">
        <v>302</v>
      </c>
      <c r="D1853">
        <v>6899099</v>
      </c>
      <c r="E1853" t="s">
        <v>6138</v>
      </c>
      <c r="F1853" t="s">
        <v>1363</v>
      </c>
      <c r="G1853" t="s">
        <v>1391</v>
      </c>
      <c r="H1853" s="3" t="s">
        <v>6139</v>
      </c>
      <c r="I1853">
        <v>2017</v>
      </c>
      <c r="J1853" s="15" t="s">
        <v>2618</v>
      </c>
      <c r="K1853">
        <v>2017</v>
      </c>
      <c r="L1853" t="s">
        <v>1367</v>
      </c>
      <c r="M1853" t="s">
        <v>6138</v>
      </c>
      <c r="N1853" t="s">
        <v>6140</v>
      </c>
      <c r="O1853" t="s">
        <v>2414</v>
      </c>
      <c r="P1853" t="s">
        <v>5501</v>
      </c>
      <c r="Q1853">
        <f t="shared" si="41"/>
        <v>300</v>
      </c>
      <c r="R1853" t="s">
        <v>5996</v>
      </c>
      <c r="S1853" t="s">
        <v>5997</v>
      </c>
      <c r="T1853" t="s">
        <v>587</v>
      </c>
      <c r="U1853" s="75">
        <v>300</v>
      </c>
      <c r="V1853">
        <v>0.36</v>
      </c>
      <c r="W1853">
        <v>108</v>
      </c>
      <c r="AH1853" s="16"/>
      <c r="AI1853" t="s">
        <v>1375</v>
      </c>
    </row>
    <row r="1854" spans="1:35" x14ac:dyDescent="0.25">
      <c r="A1854" t="s">
        <v>6143</v>
      </c>
      <c r="B1854" s="1">
        <v>15</v>
      </c>
      <c r="C1854" t="s">
        <v>302</v>
      </c>
      <c r="D1854">
        <v>6899099</v>
      </c>
      <c r="E1854" t="s">
        <v>6138</v>
      </c>
      <c r="F1854" t="s">
        <v>1363</v>
      </c>
      <c r="G1854" t="s">
        <v>1391</v>
      </c>
      <c r="H1854" s="3" t="s">
        <v>6139</v>
      </c>
      <c r="I1854">
        <v>2017</v>
      </c>
      <c r="J1854" s="15" t="s">
        <v>2618</v>
      </c>
      <c r="K1854">
        <v>2017</v>
      </c>
      <c r="L1854" t="s">
        <v>1367</v>
      </c>
      <c r="M1854" t="s">
        <v>6138</v>
      </c>
      <c r="N1854" t="s">
        <v>6140</v>
      </c>
      <c r="O1854" t="s">
        <v>2414</v>
      </c>
      <c r="P1854" t="s">
        <v>5501</v>
      </c>
      <c r="Q1854">
        <f t="shared" si="41"/>
        <v>300</v>
      </c>
      <c r="R1854" t="s">
        <v>4086</v>
      </c>
      <c r="S1854" t="s">
        <v>4087</v>
      </c>
      <c r="T1854" t="s">
        <v>6010</v>
      </c>
      <c r="U1854" s="75">
        <v>300</v>
      </c>
      <c r="V1854">
        <v>0.44</v>
      </c>
      <c r="W1854">
        <v>132</v>
      </c>
      <c r="AH1854" s="16"/>
      <c r="AI1854" t="s">
        <v>1375</v>
      </c>
    </row>
    <row r="1855" spans="1:35" x14ac:dyDescent="0.25">
      <c r="A1855" t="s">
        <v>6144</v>
      </c>
      <c r="B1855" s="1">
        <v>15</v>
      </c>
      <c r="C1855" t="s">
        <v>302</v>
      </c>
      <c r="D1855">
        <v>6899544</v>
      </c>
      <c r="E1855" t="s">
        <v>5456</v>
      </c>
      <c r="F1855" t="s">
        <v>1363</v>
      </c>
      <c r="G1855" t="s">
        <v>1391</v>
      </c>
      <c r="H1855" s="3" t="s">
        <v>6139</v>
      </c>
      <c r="I1855">
        <v>2017</v>
      </c>
      <c r="J1855" s="15" t="s">
        <v>2618</v>
      </c>
      <c r="K1855">
        <v>2017</v>
      </c>
      <c r="L1855" t="s">
        <v>1367</v>
      </c>
      <c r="M1855" t="s">
        <v>5456</v>
      </c>
      <c r="N1855" t="s">
        <v>5456</v>
      </c>
      <c r="O1855" t="s">
        <v>1388</v>
      </c>
      <c r="P1855" t="s">
        <v>133</v>
      </c>
      <c r="Q1855">
        <f t="shared" si="41"/>
        <v>1490</v>
      </c>
      <c r="R1855" t="s">
        <v>5682</v>
      </c>
      <c r="S1855" t="s">
        <v>5683</v>
      </c>
      <c r="T1855" t="s">
        <v>6145</v>
      </c>
      <c r="U1855" s="75">
        <v>1490</v>
      </c>
      <c r="V1855">
        <v>0.36</v>
      </c>
      <c r="W1855">
        <v>536.4</v>
      </c>
      <c r="AH1855" s="16"/>
      <c r="AI1855" t="s">
        <v>1375</v>
      </c>
    </row>
    <row r="1856" spans="1:35" x14ac:dyDescent="0.25">
      <c r="A1856" t="s">
        <v>6146</v>
      </c>
      <c r="B1856" s="1">
        <v>15</v>
      </c>
      <c r="C1856" t="s">
        <v>302</v>
      </c>
      <c r="D1856">
        <v>6899544</v>
      </c>
      <c r="E1856" t="s">
        <v>5456</v>
      </c>
      <c r="F1856" t="s">
        <v>1363</v>
      </c>
      <c r="G1856" t="s">
        <v>1391</v>
      </c>
      <c r="H1856" s="3" t="s">
        <v>6139</v>
      </c>
      <c r="I1856">
        <v>2017</v>
      </c>
      <c r="J1856" s="15" t="s">
        <v>2618</v>
      </c>
      <c r="K1856">
        <v>2017</v>
      </c>
      <c r="L1856" t="s">
        <v>1367</v>
      </c>
      <c r="M1856" t="s">
        <v>5456</v>
      </c>
      <c r="N1856" t="s">
        <v>5456</v>
      </c>
      <c r="O1856" t="s">
        <v>1388</v>
      </c>
      <c r="P1856" t="s">
        <v>133</v>
      </c>
      <c r="Q1856">
        <f t="shared" si="41"/>
        <v>1490</v>
      </c>
      <c r="R1856" t="s">
        <v>4086</v>
      </c>
      <c r="S1856" t="s">
        <v>4087</v>
      </c>
      <c r="T1856" t="s">
        <v>6010</v>
      </c>
      <c r="U1856" s="75">
        <v>1490</v>
      </c>
      <c r="V1856">
        <v>0.44</v>
      </c>
      <c r="W1856">
        <v>655.6</v>
      </c>
      <c r="AH1856" s="16"/>
      <c r="AI1856" t="s">
        <v>1375</v>
      </c>
    </row>
    <row r="1857" spans="1:35" x14ac:dyDescent="0.25">
      <c r="A1857" t="s">
        <v>6147</v>
      </c>
      <c r="B1857" s="1">
        <v>15</v>
      </c>
      <c r="C1857" t="s">
        <v>302</v>
      </c>
      <c r="D1857">
        <v>6850456</v>
      </c>
      <c r="E1857" t="s">
        <v>5456</v>
      </c>
      <c r="F1857" t="s">
        <v>1363</v>
      </c>
      <c r="G1857" t="s">
        <v>1391</v>
      </c>
      <c r="H1857" s="3" t="s">
        <v>2621</v>
      </c>
      <c r="I1857">
        <v>2017</v>
      </c>
      <c r="J1857" s="15" t="s">
        <v>6148</v>
      </c>
      <c r="K1857">
        <v>2017</v>
      </c>
      <c r="L1857" t="s">
        <v>1367</v>
      </c>
      <c r="M1857" t="s">
        <v>5456</v>
      </c>
      <c r="N1857" t="s">
        <v>5456</v>
      </c>
      <c r="O1857" t="s">
        <v>1388</v>
      </c>
      <c r="P1857" t="s">
        <v>5487</v>
      </c>
      <c r="Q1857">
        <f t="shared" si="41"/>
        <v>47500</v>
      </c>
      <c r="R1857" t="s">
        <v>5682</v>
      </c>
      <c r="S1857" t="s">
        <v>5683</v>
      </c>
      <c r="T1857" t="s">
        <v>5710</v>
      </c>
      <c r="U1857" s="75">
        <v>47500</v>
      </c>
      <c r="V1857">
        <v>0.35</v>
      </c>
      <c r="W1857">
        <v>16625</v>
      </c>
      <c r="AH1857" s="16"/>
      <c r="AI1857" t="s">
        <v>1375</v>
      </c>
    </row>
    <row r="1858" spans="1:35" x14ac:dyDescent="0.25">
      <c r="A1858" t="s">
        <v>6149</v>
      </c>
      <c r="B1858" s="1">
        <v>15</v>
      </c>
      <c r="C1858" t="s">
        <v>302</v>
      </c>
      <c r="D1858">
        <v>6850456</v>
      </c>
      <c r="E1858" t="s">
        <v>5456</v>
      </c>
      <c r="F1858" t="s">
        <v>1363</v>
      </c>
      <c r="G1858" t="s">
        <v>1391</v>
      </c>
      <c r="H1858" s="3" t="s">
        <v>2621</v>
      </c>
      <c r="I1858">
        <v>2017</v>
      </c>
      <c r="J1858" s="15" t="s">
        <v>6148</v>
      </c>
      <c r="K1858">
        <v>2017</v>
      </c>
      <c r="L1858" t="s">
        <v>1367</v>
      </c>
      <c r="M1858" t="s">
        <v>5456</v>
      </c>
      <c r="N1858" t="s">
        <v>5456</v>
      </c>
      <c r="O1858" t="s">
        <v>1388</v>
      </c>
      <c r="P1858" t="s">
        <v>5487</v>
      </c>
      <c r="Q1858">
        <f t="shared" ref="Q1858:Q1921" si="42">U1858</f>
        <v>47500</v>
      </c>
      <c r="R1858" t="s">
        <v>5449</v>
      </c>
      <c r="S1858" t="s">
        <v>5450</v>
      </c>
      <c r="T1858" t="s">
        <v>5753</v>
      </c>
      <c r="U1858" s="75">
        <v>47500</v>
      </c>
      <c r="V1858">
        <v>0.56000000000000005</v>
      </c>
      <c r="W1858">
        <v>26600</v>
      </c>
      <c r="AH1858" s="16"/>
      <c r="AI1858" t="s">
        <v>1375</v>
      </c>
    </row>
    <row r="1859" spans="1:35" x14ac:dyDescent="0.25">
      <c r="A1859" t="s">
        <v>6150</v>
      </c>
      <c r="B1859" s="1">
        <v>15</v>
      </c>
      <c r="C1859" t="s">
        <v>302</v>
      </c>
      <c r="D1859">
        <v>6850456</v>
      </c>
      <c r="E1859" t="s">
        <v>5456</v>
      </c>
      <c r="F1859" t="s">
        <v>1363</v>
      </c>
      <c r="G1859" t="s">
        <v>1391</v>
      </c>
      <c r="H1859" s="3" t="s">
        <v>2621</v>
      </c>
      <c r="I1859">
        <v>2017</v>
      </c>
      <c r="J1859" s="15" t="s">
        <v>6148</v>
      </c>
      <c r="K1859">
        <v>2017</v>
      </c>
      <c r="L1859" t="s">
        <v>1367</v>
      </c>
      <c r="M1859" t="s">
        <v>5456</v>
      </c>
      <c r="N1859" t="s">
        <v>5456</v>
      </c>
      <c r="O1859" t="s">
        <v>1388</v>
      </c>
      <c r="P1859" t="s">
        <v>5487</v>
      </c>
      <c r="Q1859">
        <f t="shared" si="42"/>
        <v>47500</v>
      </c>
      <c r="R1859" t="s">
        <v>5996</v>
      </c>
      <c r="S1859" t="s">
        <v>5997</v>
      </c>
      <c r="T1859" t="s">
        <v>587</v>
      </c>
      <c r="U1859" s="75">
        <v>47500</v>
      </c>
      <c r="V1859">
        <v>0.33</v>
      </c>
      <c r="W1859">
        <v>15675</v>
      </c>
      <c r="AH1859" s="16"/>
      <c r="AI1859" t="s">
        <v>1375</v>
      </c>
    </row>
    <row r="1860" spans="1:35" x14ac:dyDescent="0.25">
      <c r="A1860" t="s">
        <v>6151</v>
      </c>
      <c r="B1860" s="1">
        <v>15</v>
      </c>
      <c r="C1860" t="s">
        <v>297</v>
      </c>
      <c r="D1860">
        <v>7085397</v>
      </c>
      <c r="E1860" t="s">
        <v>5654</v>
      </c>
      <c r="F1860" t="s">
        <v>1363</v>
      </c>
      <c r="G1860" t="s">
        <v>1364</v>
      </c>
      <c r="H1860" s="3" t="s">
        <v>2501</v>
      </c>
      <c r="I1860">
        <v>2017</v>
      </c>
      <c r="J1860" s="15" t="s">
        <v>2502</v>
      </c>
      <c r="K1860">
        <v>2017</v>
      </c>
      <c r="L1860" t="s">
        <v>1367</v>
      </c>
      <c r="M1860" t="s">
        <v>6152</v>
      </c>
      <c r="N1860" t="s">
        <v>6152</v>
      </c>
      <c r="O1860" t="s">
        <v>2414</v>
      </c>
      <c r="P1860" t="s">
        <v>4226</v>
      </c>
      <c r="Q1860">
        <f t="shared" si="42"/>
        <v>16</v>
      </c>
      <c r="R1860" t="s">
        <v>1879</v>
      </c>
      <c r="S1860" t="s">
        <v>1880</v>
      </c>
      <c r="T1860" t="s">
        <v>587</v>
      </c>
      <c r="U1860" s="75">
        <v>16</v>
      </c>
      <c r="V1860">
        <v>0.23</v>
      </c>
      <c r="W1860">
        <v>3.68</v>
      </c>
      <c r="AH1860" s="16"/>
      <c r="AI1860" t="s">
        <v>1375</v>
      </c>
    </row>
    <row r="1861" spans="1:35" x14ac:dyDescent="0.25">
      <c r="A1861" t="s">
        <v>6153</v>
      </c>
      <c r="B1861" s="1">
        <v>15</v>
      </c>
      <c r="C1861" t="s">
        <v>297</v>
      </c>
      <c r="D1861">
        <v>7085397</v>
      </c>
      <c r="E1861" t="s">
        <v>5654</v>
      </c>
      <c r="F1861" t="s">
        <v>1363</v>
      </c>
      <c r="G1861" t="s">
        <v>1364</v>
      </c>
      <c r="H1861" s="3" t="s">
        <v>2501</v>
      </c>
      <c r="I1861">
        <v>2017</v>
      </c>
      <c r="J1861" s="15" t="s">
        <v>2502</v>
      </c>
      <c r="K1861">
        <v>2017</v>
      </c>
      <c r="L1861" t="s">
        <v>1367</v>
      </c>
      <c r="M1861" t="s">
        <v>6152</v>
      </c>
      <c r="N1861" t="s">
        <v>6152</v>
      </c>
      <c r="O1861" t="s">
        <v>2414</v>
      </c>
      <c r="P1861" t="s">
        <v>4226</v>
      </c>
      <c r="Q1861">
        <f t="shared" si="42"/>
        <v>16</v>
      </c>
      <c r="R1861" t="s">
        <v>2476</v>
      </c>
      <c r="S1861" t="s">
        <v>2477</v>
      </c>
      <c r="T1861" t="s">
        <v>587</v>
      </c>
      <c r="U1861" s="75">
        <v>16</v>
      </c>
      <c r="V1861">
        <v>0.68</v>
      </c>
      <c r="W1861">
        <v>10.88</v>
      </c>
      <c r="AH1861" s="16"/>
      <c r="AI1861" t="s">
        <v>1375</v>
      </c>
    </row>
    <row r="1862" spans="1:35" x14ac:dyDescent="0.25">
      <c r="A1862" t="s">
        <v>6154</v>
      </c>
      <c r="B1862" s="1">
        <v>15</v>
      </c>
      <c r="C1862" t="s">
        <v>297</v>
      </c>
      <c r="D1862">
        <v>6837115</v>
      </c>
      <c r="E1862" t="s">
        <v>6155</v>
      </c>
      <c r="F1862" t="s">
        <v>1363</v>
      </c>
      <c r="G1862" t="s">
        <v>1391</v>
      </c>
      <c r="H1862" s="3" t="s">
        <v>3135</v>
      </c>
      <c r="I1862">
        <v>2017</v>
      </c>
      <c r="J1862" s="15" t="s">
        <v>2621</v>
      </c>
      <c r="K1862">
        <v>2017</v>
      </c>
      <c r="L1862" t="s">
        <v>1367</v>
      </c>
      <c r="M1862" t="s">
        <v>5551</v>
      </c>
      <c r="O1862" t="s">
        <v>1388</v>
      </c>
      <c r="P1862" t="s">
        <v>133</v>
      </c>
      <c r="Q1862">
        <f t="shared" si="42"/>
        <v>19450</v>
      </c>
      <c r="R1862" t="s">
        <v>5445</v>
      </c>
      <c r="S1862" t="s">
        <v>5446</v>
      </c>
      <c r="T1862" t="s">
        <v>6053</v>
      </c>
      <c r="U1862" s="75">
        <v>19450</v>
      </c>
      <c r="V1862">
        <v>0.3</v>
      </c>
      <c r="W1862">
        <v>5835</v>
      </c>
      <c r="AH1862" s="16"/>
      <c r="AI1862" t="s">
        <v>1375</v>
      </c>
    </row>
    <row r="1863" spans="1:35" x14ac:dyDescent="0.25">
      <c r="A1863" t="s">
        <v>6156</v>
      </c>
      <c r="B1863" s="1">
        <v>15</v>
      </c>
      <c r="C1863" t="s">
        <v>302</v>
      </c>
      <c r="D1863">
        <v>6837115</v>
      </c>
      <c r="E1863" t="s">
        <v>6155</v>
      </c>
      <c r="F1863" t="s">
        <v>1363</v>
      </c>
      <c r="G1863" t="s">
        <v>1391</v>
      </c>
      <c r="H1863" s="3" t="s">
        <v>3135</v>
      </c>
      <c r="I1863">
        <v>2017</v>
      </c>
      <c r="J1863" s="15" t="s">
        <v>2621</v>
      </c>
      <c r="K1863">
        <v>2017</v>
      </c>
      <c r="L1863" t="s">
        <v>1367</v>
      </c>
      <c r="M1863" t="s">
        <v>5551</v>
      </c>
      <c r="O1863" t="s">
        <v>1388</v>
      </c>
      <c r="P1863" t="s">
        <v>133</v>
      </c>
      <c r="Q1863">
        <f t="shared" si="42"/>
        <v>19450</v>
      </c>
      <c r="R1863" t="s">
        <v>5682</v>
      </c>
      <c r="S1863" t="s">
        <v>5683</v>
      </c>
      <c r="T1863" t="s">
        <v>5710</v>
      </c>
      <c r="U1863" s="75">
        <v>19450</v>
      </c>
      <c r="V1863">
        <v>0.35</v>
      </c>
      <c r="W1863">
        <v>6807.5</v>
      </c>
      <c r="AH1863" s="16"/>
      <c r="AI1863" t="s">
        <v>1375</v>
      </c>
    </row>
    <row r="1864" spans="1:35" x14ac:dyDescent="0.25">
      <c r="A1864" t="s">
        <v>6157</v>
      </c>
      <c r="B1864" s="1">
        <v>15</v>
      </c>
      <c r="C1864" t="s">
        <v>302</v>
      </c>
      <c r="D1864">
        <v>6837115</v>
      </c>
      <c r="E1864" t="s">
        <v>6155</v>
      </c>
      <c r="F1864" t="s">
        <v>1363</v>
      </c>
      <c r="G1864" t="s">
        <v>1391</v>
      </c>
      <c r="H1864" s="3" t="s">
        <v>3135</v>
      </c>
      <c r="I1864">
        <v>2017</v>
      </c>
      <c r="J1864" s="15" t="s">
        <v>2621</v>
      </c>
      <c r="K1864">
        <v>2017</v>
      </c>
      <c r="L1864" t="s">
        <v>1367</v>
      </c>
      <c r="M1864" t="s">
        <v>5551</v>
      </c>
      <c r="O1864" t="s">
        <v>1388</v>
      </c>
      <c r="P1864" t="s">
        <v>133</v>
      </c>
      <c r="Q1864">
        <f t="shared" si="42"/>
        <v>19450</v>
      </c>
      <c r="R1864" t="s">
        <v>4086</v>
      </c>
      <c r="S1864" t="s">
        <v>4087</v>
      </c>
      <c r="T1864" t="s">
        <v>5975</v>
      </c>
      <c r="U1864" s="75">
        <v>19450</v>
      </c>
      <c r="V1864">
        <v>0.44</v>
      </c>
      <c r="W1864">
        <v>8558</v>
      </c>
      <c r="AH1864" s="16"/>
      <c r="AI1864" t="s">
        <v>1375</v>
      </c>
    </row>
    <row r="1865" spans="1:35" x14ac:dyDescent="0.25">
      <c r="A1865" t="s">
        <v>6158</v>
      </c>
      <c r="B1865" s="1">
        <v>15</v>
      </c>
      <c r="C1865" t="s">
        <v>302</v>
      </c>
      <c r="D1865">
        <v>7036590</v>
      </c>
      <c r="E1865" t="s">
        <v>6159</v>
      </c>
      <c r="F1865" t="s">
        <v>1363</v>
      </c>
      <c r="G1865" t="s">
        <v>1391</v>
      </c>
      <c r="H1865" s="3" t="s">
        <v>3396</v>
      </c>
      <c r="I1865">
        <v>2017</v>
      </c>
      <c r="J1865" s="15" t="s">
        <v>3397</v>
      </c>
      <c r="K1865">
        <v>2017</v>
      </c>
      <c r="L1865" t="s">
        <v>1367</v>
      </c>
      <c r="M1865" t="s">
        <v>6159</v>
      </c>
      <c r="N1865" t="s">
        <v>6159</v>
      </c>
      <c r="O1865" t="s">
        <v>2414</v>
      </c>
      <c r="P1865" t="s">
        <v>5475</v>
      </c>
      <c r="Q1865">
        <f t="shared" si="42"/>
        <v>440</v>
      </c>
      <c r="R1865" t="s">
        <v>1879</v>
      </c>
      <c r="S1865" t="s">
        <v>1880</v>
      </c>
      <c r="T1865" t="s">
        <v>587</v>
      </c>
      <c r="U1865" s="75">
        <v>440</v>
      </c>
      <c r="V1865">
        <v>0.2</v>
      </c>
      <c r="W1865">
        <v>88</v>
      </c>
      <c r="AH1865" s="16"/>
      <c r="AI1865" t="s">
        <v>1375</v>
      </c>
    </row>
    <row r="1866" spans="1:35" x14ac:dyDescent="0.25">
      <c r="A1866" t="s">
        <v>6160</v>
      </c>
      <c r="B1866" s="1">
        <v>15</v>
      </c>
      <c r="C1866" t="s">
        <v>302</v>
      </c>
      <c r="D1866">
        <v>7036590</v>
      </c>
      <c r="E1866" t="s">
        <v>6159</v>
      </c>
      <c r="F1866" t="s">
        <v>1363</v>
      </c>
      <c r="G1866" t="s">
        <v>1391</v>
      </c>
      <c r="H1866" s="3" t="s">
        <v>3396</v>
      </c>
      <c r="I1866">
        <v>2017</v>
      </c>
      <c r="J1866" s="15" t="s">
        <v>3397</v>
      </c>
      <c r="K1866">
        <v>2017</v>
      </c>
      <c r="L1866" t="s">
        <v>1367</v>
      </c>
      <c r="M1866" t="s">
        <v>6159</v>
      </c>
      <c r="N1866" t="s">
        <v>6159</v>
      </c>
      <c r="O1866" t="s">
        <v>2414</v>
      </c>
      <c r="P1866" t="s">
        <v>5475</v>
      </c>
      <c r="Q1866">
        <f t="shared" si="42"/>
        <v>440</v>
      </c>
      <c r="R1866" t="s">
        <v>5445</v>
      </c>
      <c r="S1866" t="s">
        <v>5446</v>
      </c>
      <c r="T1866" t="s">
        <v>5919</v>
      </c>
      <c r="U1866" s="75">
        <v>440</v>
      </c>
      <c r="V1866">
        <v>0.23</v>
      </c>
      <c r="W1866">
        <v>101.2</v>
      </c>
      <c r="AH1866" s="16"/>
      <c r="AI1866" t="s">
        <v>1375</v>
      </c>
    </row>
    <row r="1867" spans="1:35" x14ac:dyDescent="0.25">
      <c r="A1867" t="s">
        <v>6161</v>
      </c>
      <c r="B1867" s="1">
        <v>15</v>
      </c>
      <c r="C1867" t="s">
        <v>302</v>
      </c>
      <c r="D1867">
        <v>7036590</v>
      </c>
      <c r="E1867" t="s">
        <v>6159</v>
      </c>
      <c r="F1867" t="s">
        <v>1363</v>
      </c>
      <c r="G1867" t="s">
        <v>1391</v>
      </c>
      <c r="H1867" s="3" t="s">
        <v>3396</v>
      </c>
      <c r="I1867">
        <v>2017</v>
      </c>
      <c r="J1867" s="15" t="s">
        <v>3397</v>
      </c>
      <c r="K1867">
        <v>2017</v>
      </c>
      <c r="L1867" t="s">
        <v>1367</v>
      </c>
      <c r="M1867" t="s">
        <v>6159</v>
      </c>
      <c r="N1867" t="s">
        <v>6159</v>
      </c>
      <c r="O1867" t="s">
        <v>2414</v>
      </c>
      <c r="P1867" t="s">
        <v>5475</v>
      </c>
      <c r="Q1867">
        <f t="shared" si="42"/>
        <v>440</v>
      </c>
      <c r="R1867" t="s">
        <v>4086</v>
      </c>
      <c r="S1867" t="s">
        <v>4087</v>
      </c>
      <c r="T1867" t="s">
        <v>6010</v>
      </c>
      <c r="U1867" s="75">
        <v>440</v>
      </c>
      <c r="V1867">
        <v>0.44</v>
      </c>
      <c r="W1867">
        <v>193.6</v>
      </c>
      <c r="AH1867" s="16"/>
      <c r="AI1867" t="s">
        <v>1375</v>
      </c>
    </row>
    <row r="1868" spans="1:35" x14ac:dyDescent="0.25">
      <c r="A1868" t="s">
        <v>6162</v>
      </c>
      <c r="B1868" s="1">
        <v>15</v>
      </c>
      <c r="C1868" t="s">
        <v>302</v>
      </c>
      <c r="D1868">
        <v>7036590</v>
      </c>
      <c r="E1868" t="s">
        <v>6159</v>
      </c>
      <c r="F1868" t="s">
        <v>1363</v>
      </c>
      <c r="G1868" t="s">
        <v>1391</v>
      </c>
      <c r="H1868" s="3" t="s">
        <v>3396</v>
      </c>
      <c r="I1868">
        <v>2017</v>
      </c>
      <c r="J1868" s="15" t="s">
        <v>3397</v>
      </c>
      <c r="K1868">
        <v>2017</v>
      </c>
      <c r="L1868" t="s">
        <v>1367</v>
      </c>
      <c r="M1868" t="s">
        <v>6159</v>
      </c>
      <c r="N1868" t="s">
        <v>6159</v>
      </c>
      <c r="O1868" t="s">
        <v>2414</v>
      </c>
      <c r="P1868" t="s">
        <v>5475</v>
      </c>
      <c r="Q1868">
        <f t="shared" si="42"/>
        <v>440</v>
      </c>
      <c r="R1868" t="s">
        <v>5449</v>
      </c>
      <c r="S1868" t="s">
        <v>5450</v>
      </c>
      <c r="T1868" t="s">
        <v>5753</v>
      </c>
      <c r="U1868" s="75">
        <v>440</v>
      </c>
      <c r="V1868">
        <v>0.56000000000000005</v>
      </c>
      <c r="W1868">
        <v>246.4</v>
      </c>
      <c r="AH1868" s="16"/>
      <c r="AI1868" t="s">
        <v>1375</v>
      </c>
    </row>
    <row r="1869" spans="1:35" x14ac:dyDescent="0.25">
      <c r="A1869" t="s">
        <v>6163</v>
      </c>
      <c r="B1869" s="1">
        <v>15</v>
      </c>
      <c r="C1869" t="s">
        <v>302</v>
      </c>
      <c r="D1869">
        <v>7060327</v>
      </c>
      <c r="E1869" t="s">
        <v>6164</v>
      </c>
      <c r="F1869" t="s">
        <v>1363</v>
      </c>
      <c r="G1869" t="s">
        <v>1391</v>
      </c>
      <c r="H1869" s="3" t="s">
        <v>3151</v>
      </c>
      <c r="I1869">
        <v>2017</v>
      </c>
      <c r="J1869" s="15" t="s">
        <v>2501</v>
      </c>
      <c r="K1869">
        <v>2017</v>
      </c>
      <c r="L1869" t="s">
        <v>1367</v>
      </c>
      <c r="M1869" t="s">
        <v>5479</v>
      </c>
      <c r="N1869" t="s">
        <v>5551</v>
      </c>
      <c r="O1869" t="s">
        <v>2414</v>
      </c>
      <c r="P1869" t="s">
        <v>133</v>
      </c>
      <c r="Q1869">
        <f t="shared" si="42"/>
        <v>9000</v>
      </c>
      <c r="R1869" t="s">
        <v>4086</v>
      </c>
      <c r="S1869" t="s">
        <v>4087</v>
      </c>
      <c r="T1869" t="s">
        <v>6010</v>
      </c>
      <c r="U1869" s="75">
        <v>9000</v>
      </c>
      <c r="V1869">
        <v>0.44</v>
      </c>
      <c r="W1869">
        <v>3960</v>
      </c>
      <c r="AH1869" s="16"/>
      <c r="AI1869" t="s">
        <v>1375</v>
      </c>
    </row>
    <row r="1870" spans="1:35" x14ac:dyDescent="0.25">
      <c r="A1870" t="s">
        <v>6165</v>
      </c>
      <c r="B1870" s="1">
        <v>15</v>
      </c>
      <c r="C1870" t="s">
        <v>302</v>
      </c>
      <c r="D1870">
        <v>7060327</v>
      </c>
      <c r="E1870" t="s">
        <v>6164</v>
      </c>
      <c r="F1870" t="s">
        <v>1363</v>
      </c>
      <c r="G1870" t="s">
        <v>1391</v>
      </c>
      <c r="H1870" s="3" t="s">
        <v>3151</v>
      </c>
      <c r="I1870">
        <v>2017</v>
      </c>
      <c r="J1870" s="15" t="s">
        <v>2501</v>
      </c>
      <c r="K1870">
        <v>2017</v>
      </c>
      <c r="L1870" t="s">
        <v>1367</v>
      </c>
      <c r="M1870" t="s">
        <v>5479</v>
      </c>
      <c r="N1870" t="s">
        <v>5551</v>
      </c>
      <c r="O1870" t="s">
        <v>2414</v>
      </c>
      <c r="P1870" t="s">
        <v>133</v>
      </c>
      <c r="Q1870">
        <f t="shared" si="42"/>
        <v>9000</v>
      </c>
      <c r="R1870" t="s">
        <v>5449</v>
      </c>
      <c r="S1870" t="s">
        <v>5450</v>
      </c>
      <c r="T1870" t="s">
        <v>5753</v>
      </c>
      <c r="U1870" s="75">
        <v>9000</v>
      </c>
      <c r="V1870">
        <v>0.56000000000000005</v>
      </c>
      <c r="W1870">
        <v>5040</v>
      </c>
      <c r="AH1870" s="16"/>
      <c r="AI1870" t="s">
        <v>1375</v>
      </c>
    </row>
    <row r="1871" spans="1:35" x14ac:dyDescent="0.25">
      <c r="A1871" t="s">
        <v>6166</v>
      </c>
      <c r="B1871" s="1">
        <v>15</v>
      </c>
      <c r="C1871" t="s">
        <v>302</v>
      </c>
      <c r="D1871">
        <v>7060327</v>
      </c>
      <c r="E1871" t="s">
        <v>6164</v>
      </c>
      <c r="F1871" t="s">
        <v>1363</v>
      </c>
      <c r="G1871" t="s">
        <v>1391</v>
      </c>
      <c r="H1871" s="3" t="s">
        <v>3151</v>
      </c>
      <c r="I1871">
        <v>2017</v>
      </c>
      <c r="J1871" s="15" t="s">
        <v>2501</v>
      </c>
      <c r="K1871">
        <v>2017</v>
      </c>
      <c r="L1871" t="s">
        <v>1367</v>
      </c>
      <c r="M1871" t="s">
        <v>5479</v>
      </c>
      <c r="N1871" t="s">
        <v>5551</v>
      </c>
      <c r="O1871" t="s">
        <v>2414</v>
      </c>
      <c r="P1871" t="s">
        <v>133</v>
      </c>
      <c r="Q1871">
        <f t="shared" si="42"/>
        <v>9000</v>
      </c>
      <c r="R1871" t="s">
        <v>5682</v>
      </c>
      <c r="S1871" t="s">
        <v>5683</v>
      </c>
      <c r="T1871" t="s">
        <v>5710</v>
      </c>
      <c r="U1871" s="75">
        <v>9000</v>
      </c>
      <c r="V1871">
        <v>0.37</v>
      </c>
      <c r="W1871">
        <v>3330</v>
      </c>
      <c r="AH1871" s="16"/>
      <c r="AI1871" t="s">
        <v>1375</v>
      </c>
    </row>
    <row r="1872" spans="1:35" x14ac:dyDescent="0.25">
      <c r="A1872" t="s">
        <v>6167</v>
      </c>
      <c r="B1872" s="1">
        <v>15</v>
      </c>
      <c r="C1872" t="s">
        <v>302</v>
      </c>
      <c r="D1872">
        <v>7061005</v>
      </c>
      <c r="E1872" t="s">
        <v>5932</v>
      </c>
      <c r="F1872" t="s">
        <v>1363</v>
      </c>
      <c r="G1872" t="s">
        <v>1391</v>
      </c>
      <c r="H1872" s="3" t="s">
        <v>3151</v>
      </c>
      <c r="I1872">
        <v>2017</v>
      </c>
      <c r="J1872" s="15" t="s">
        <v>2501</v>
      </c>
      <c r="K1872">
        <v>2017</v>
      </c>
      <c r="L1872" t="s">
        <v>1367</v>
      </c>
      <c r="M1872" t="s">
        <v>5934</v>
      </c>
      <c r="N1872" t="s">
        <v>4666</v>
      </c>
      <c r="O1872" t="s">
        <v>1388</v>
      </c>
      <c r="P1872" t="s">
        <v>133</v>
      </c>
      <c r="Q1872">
        <f t="shared" si="42"/>
        <v>30000</v>
      </c>
      <c r="R1872" t="s">
        <v>4086</v>
      </c>
      <c r="S1872" t="s">
        <v>4087</v>
      </c>
      <c r="T1872" t="s">
        <v>6010</v>
      </c>
      <c r="U1872" s="75">
        <v>30000</v>
      </c>
      <c r="V1872">
        <v>0.44</v>
      </c>
      <c r="W1872">
        <v>13200</v>
      </c>
      <c r="AH1872" s="16"/>
      <c r="AI1872" t="s">
        <v>1375</v>
      </c>
    </row>
    <row r="1873" spans="1:35" x14ac:dyDescent="0.25">
      <c r="A1873" t="s">
        <v>6168</v>
      </c>
      <c r="B1873" s="1">
        <v>15</v>
      </c>
      <c r="C1873" t="s">
        <v>302</v>
      </c>
      <c r="D1873">
        <v>6850456</v>
      </c>
      <c r="E1873" t="s">
        <v>5456</v>
      </c>
      <c r="F1873" t="s">
        <v>1363</v>
      </c>
      <c r="G1873" t="s">
        <v>1391</v>
      </c>
      <c r="H1873" s="3" t="s">
        <v>2621</v>
      </c>
      <c r="I1873">
        <v>2017</v>
      </c>
      <c r="J1873" s="15" t="s">
        <v>6148</v>
      </c>
      <c r="K1873">
        <v>2017</v>
      </c>
      <c r="L1873" t="s">
        <v>1367</v>
      </c>
      <c r="M1873" t="s">
        <v>5456</v>
      </c>
      <c r="N1873" t="s">
        <v>5456</v>
      </c>
      <c r="O1873" t="s">
        <v>1388</v>
      </c>
      <c r="P1873" t="s">
        <v>5487</v>
      </c>
      <c r="Q1873">
        <f t="shared" si="42"/>
        <v>47500</v>
      </c>
      <c r="R1873" t="s">
        <v>5445</v>
      </c>
      <c r="S1873" t="s">
        <v>5446</v>
      </c>
      <c r="T1873" t="s">
        <v>6169</v>
      </c>
      <c r="U1873" s="75">
        <v>47500</v>
      </c>
      <c r="V1873">
        <v>0.28000000000000003</v>
      </c>
      <c r="W1873">
        <v>13300</v>
      </c>
      <c r="AH1873" s="16"/>
      <c r="AI1873" t="s">
        <v>1375</v>
      </c>
    </row>
    <row r="1874" spans="1:35" x14ac:dyDescent="0.25">
      <c r="A1874" t="s">
        <v>6170</v>
      </c>
      <c r="B1874" s="1">
        <v>15</v>
      </c>
      <c r="C1874" t="s">
        <v>302</v>
      </c>
      <c r="D1874">
        <v>7036590</v>
      </c>
      <c r="E1874" t="s">
        <v>6159</v>
      </c>
      <c r="F1874" t="s">
        <v>1363</v>
      </c>
      <c r="G1874" t="s">
        <v>1391</v>
      </c>
      <c r="H1874" s="3" t="s">
        <v>3396</v>
      </c>
      <c r="I1874">
        <v>2017</v>
      </c>
      <c r="J1874" s="15" t="s">
        <v>3397</v>
      </c>
      <c r="K1874">
        <v>2017</v>
      </c>
      <c r="L1874" t="s">
        <v>1367</v>
      </c>
      <c r="M1874" t="s">
        <v>6159</v>
      </c>
      <c r="N1874" t="s">
        <v>6159</v>
      </c>
      <c r="O1874" t="s">
        <v>2414</v>
      </c>
      <c r="P1874" t="s">
        <v>5475</v>
      </c>
      <c r="Q1874">
        <f t="shared" si="42"/>
        <v>440</v>
      </c>
      <c r="R1874" t="s">
        <v>5682</v>
      </c>
      <c r="S1874" t="s">
        <v>5683</v>
      </c>
      <c r="T1874" t="s">
        <v>5969</v>
      </c>
      <c r="U1874" s="75">
        <v>440</v>
      </c>
      <c r="V1874">
        <v>0.45</v>
      </c>
      <c r="W1874">
        <v>198</v>
      </c>
      <c r="AH1874" s="16"/>
      <c r="AI1874" t="s">
        <v>1375</v>
      </c>
    </row>
    <row r="1875" spans="1:35" x14ac:dyDescent="0.25">
      <c r="A1875" t="s">
        <v>6171</v>
      </c>
      <c r="B1875" s="1">
        <v>15</v>
      </c>
      <c r="C1875" t="s">
        <v>302</v>
      </c>
      <c r="D1875">
        <v>7161433</v>
      </c>
      <c r="E1875" t="s">
        <v>6172</v>
      </c>
      <c r="F1875" t="s">
        <v>1363</v>
      </c>
      <c r="G1875" t="s">
        <v>1391</v>
      </c>
      <c r="H1875" s="3" t="s">
        <v>6173</v>
      </c>
      <c r="I1875">
        <v>2017</v>
      </c>
      <c r="J1875" s="15" t="s">
        <v>3403</v>
      </c>
      <c r="K1875">
        <v>2017</v>
      </c>
      <c r="L1875" t="s">
        <v>1367</v>
      </c>
      <c r="M1875" t="s">
        <v>6172</v>
      </c>
      <c r="N1875" t="s">
        <v>6172</v>
      </c>
      <c r="O1875" t="s">
        <v>2414</v>
      </c>
      <c r="P1875" t="s">
        <v>133</v>
      </c>
      <c r="Q1875">
        <f t="shared" si="42"/>
        <v>11600</v>
      </c>
      <c r="R1875" t="s">
        <v>5682</v>
      </c>
      <c r="S1875" t="s">
        <v>5683</v>
      </c>
      <c r="T1875" t="s">
        <v>5710</v>
      </c>
      <c r="U1875" s="75">
        <v>11600</v>
      </c>
      <c r="V1875">
        <v>0.37</v>
      </c>
      <c r="W1875">
        <v>4292</v>
      </c>
      <c r="AH1875" s="16"/>
      <c r="AI1875" t="s">
        <v>1375</v>
      </c>
    </row>
    <row r="1876" spans="1:35" x14ac:dyDescent="0.25">
      <c r="A1876" t="s">
        <v>6174</v>
      </c>
      <c r="B1876" s="1">
        <v>15</v>
      </c>
      <c r="C1876" t="s">
        <v>302</v>
      </c>
      <c r="D1876">
        <v>7161433</v>
      </c>
      <c r="E1876" t="s">
        <v>6172</v>
      </c>
      <c r="F1876" t="s">
        <v>1363</v>
      </c>
      <c r="G1876" t="s">
        <v>1391</v>
      </c>
      <c r="H1876" s="3" t="s">
        <v>6173</v>
      </c>
      <c r="I1876">
        <v>2017</v>
      </c>
      <c r="J1876" s="15" t="s">
        <v>3403</v>
      </c>
      <c r="K1876">
        <v>2017</v>
      </c>
      <c r="L1876" t="s">
        <v>1367</v>
      </c>
      <c r="M1876" t="s">
        <v>6172</v>
      </c>
      <c r="N1876" t="s">
        <v>6172</v>
      </c>
      <c r="O1876" t="s">
        <v>2414</v>
      </c>
      <c r="P1876" t="s">
        <v>133</v>
      </c>
      <c r="Q1876">
        <f t="shared" si="42"/>
        <v>11600</v>
      </c>
      <c r="R1876" t="s">
        <v>4086</v>
      </c>
      <c r="S1876" t="s">
        <v>4087</v>
      </c>
      <c r="T1876" t="s">
        <v>6010</v>
      </c>
      <c r="U1876" s="75">
        <v>11600</v>
      </c>
      <c r="V1876">
        <v>0.44</v>
      </c>
      <c r="W1876">
        <v>5104</v>
      </c>
      <c r="AH1876" s="16"/>
      <c r="AI1876" t="s">
        <v>1375</v>
      </c>
    </row>
    <row r="1877" spans="1:35" x14ac:dyDescent="0.25">
      <c r="A1877" t="s">
        <v>6175</v>
      </c>
      <c r="B1877" s="1">
        <v>15</v>
      </c>
      <c r="C1877" t="s">
        <v>302</v>
      </c>
      <c r="D1877">
        <v>7061005</v>
      </c>
      <c r="E1877" t="s">
        <v>5932</v>
      </c>
      <c r="F1877" t="s">
        <v>1363</v>
      </c>
      <c r="G1877" t="s">
        <v>1391</v>
      </c>
      <c r="H1877" s="3" t="s">
        <v>3151</v>
      </c>
      <c r="I1877">
        <v>2017</v>
      </c>
      <c r="J1877" s="15" t="s">
        <v>2501</v>
      </c>
      <c r="K1877">
        <v>2017</v>
      </c>
      <c r="L1877" t="s">
        <v>1367</v>
      </c>
      <c r="M1877" t="s">
        <v>5934</v>
      </c>
      <c r="N1877" t="s">
        <v>4666</v>
      </c>
      <c r="O1877" t="s">
        <v>1388</v>
      </c>
      <c r="P1877" t="s">
        <v>133</v>
      </c>
      <c r="Q1877">
        <f t="shared" si="42"/>
        <v>30000</v>
      </c>
      <c r="R1877" t="s">
        <v>5449</v>
      </c>
      <c r="S1877" t="s">
        <v>5450</v>
      </c>
      <c r="T1877" t="s">
        <v>5753</v>
      </c>
      <c r="U1877" s="75">
        <v>30000</v>
      </c>
      <c r="V1877">
        <v>0.56000000000000005</v>
      </c>
      <c r="W1877">
        <v>16800</v>
      </c>
      <c r="AH1877" s="16"/>
      <c r="AI1877" t="s">
        <v>1375</v>
      </c>
    </row>
    <row r="1878" spans="1:35" x14ac:dyDescent="0.25">
      <c r="A1878" t="s">
        <v>6176</v>
      </c>
      <c r="B1878" s="1">
        <v>15</v>
      </c>
      <c r="C1878" t="s">
        <v>302</v>
      </c>
      <c r="D1878">
        <v>7061005</v>
      </c>
      <c r="E1878" t="s">
        <v>5932</v>
      </c>
      <c r="F1878" t="s">
        <v>1363</v>
      </c>
      <c r="G1878" t="s">
        <v>1391</v>
      </c>
      <c r="H1878" s="3" t="s">
        <v>3151</v>
      </c>
      <c r="I1878">
        <v>2017</v>
      </c>
      <c r="J1878" s="15" t="s">
        <v>2501</v>
      </c>
      <c r="K1878">
        <v>2017</v>
      </c>
      <c r="L1878" t="s">
        <v>1367</v>
      </c>
      <c r="M1878" t="s">
        <v>5934</v>
      </c>
      <c r="N1878" t="s">
        <v>4666</v>
      </c>
      <c r="O1878" t="s">
        <v>1388</v>
      </c>
      <c r="P1878" t="s">
        <v>133</v>
      </c>
      <c r="Q1878">
        <f t="shared" si="42"/>
        <v>30000</v>
      </c>
      <c r="R1878" t="s">
        <v>5682</v>
      </c>
      <c r="S1878" t="s">
        <v>5683</v>
      </c>
      <c r="T1878" t="s">
        <v>5710</v>
      </c>
      <c r="U1878" s="75">
        <v>30000</v>
      </c>
      <c r="V1878">
        <v>0.36</v>
      </c>
      <c r="W1878">
        <v>10800</v>
      </c>
      <c r="AH1878" s="16"/>
      <c r="AI1878" t="s">
        <v>1375</v>
      </c>
    </row>
    <row r="1879" spans="1:35" x14ac:dyDescent="0.25">
      <c r="A1879" t="s">
        <v>6177</v>
      </c>
      <c r="B1879" s="1">
        <v>15</v>
      </c>
      <c r="C1879" t="s">
        <v>297</v>
      </c>
      <c r="D1879">
        <v>6944760</v>
      </c>
      <c r="E1879" t="s">
        <v>6178</v>
      </c>
      <c r="F1879" t="s">
        <v>1363</v>
      </c>
      <c r="G1879" t="s">
        <v>1391</v>
      </c>
      <c r="H1879" s="3" t="s">
        <v>2496</v>
      </c>
      <c r="I1879">
        <v>2017</v>
      </c>
      <c r="J1879" s="15" t="s">
        <v>3106</v>
      </c>
      <c r="K1879">
        <v>2017</v>
      </c>
      <c r="L1879" t="s">
        <v>1367</v>
      </c>
      <c r="M1879" t="s">
        <v>6179</v>
      </c>
      <c r="O1879" t="s">
        <v>2414</v>
      </c>
      <c r="P1879" t="s">
        <v>133</v>
      </c>
      <c r="Q1879">
        <f t="shared" si="42"/>
        <v>12600</v>
      </c>
      <c r="R1879" t="s">
        <v>5445</v>
      </c>
      <c r="S1879" t="s">
        <v>5446</v>
      </c>
      <c r="T1879" t="s">
        <v>6180</v>
      </c>
      <c r="U1879" s="75">
        <v>12600</v>
      </c>
      <c r="V1879">
        <v>0.24</v>
      </c>
      <c r="W1879">
        <v>3024</v>
      </c>
      <c r="AH1879" s="16"/>
      <c r="AI1879" t="s">
        <v>1375</v>
      </c>
    </row>
    <row r="1880" spans="1:35" x14ac:dyDescent="0.25">
      <c r="A1880" t="s">
        <v>6181</v>
      </c>
      <c r="B1880" s="1">
        <v>15</v>
      </c>
      <c r="C1880" t="s">
        <v>302</v>
      </c>
      <c r="D1880">
        <v>6944760</v>
      </c>
      <c r="E1880" t="s">
        <v>6178</v>
      </c>
      <c r="F1880" t="s">
        <v>1363</v>
      </c>
      <c r="G1880" t="s">
        <v>1391</v>
      </c>
      <c r="H1880" s="3" t="s">
        <v>2496</v>
      </c>
      <c r="I1880">
        <v>2017</v>
      </c>
      <c r="J1880" s="15" t="s">
        <v>3106</v>
      </c>
      <c r="K1880">
        <v>2017</v>
      </c>
      <c r="L1880" t="s">
        <v>1367</v>
      </c>
      <c r="M1880" t="s">
        <v>6179</v>
      </c>
      <c r="O1880" t="s">
        <v>2414</v>
      </c>
      <c r="P1880" t="s">
        <v>133</v>
      </c>
      <c r="Q1880">
        <f t="shared" si="42"/>
        <v>12600</v>
      </c>
      <c r="R1880" t="s">
        <v>5682</v>
      </c>
      <c r="S1880" t="s">
        <v>5683</v>
      </c>
      <c r="T1880" t="s">
        <v>5710</v>
      </c>
      <c r="U1880" s="75">
        <v>12600</v>
      </c>
      <c r="V1880">
        <v>0.36</v>
      </c>
      <c r="W1880">
        <v>4536</v>
      </c>
      <c r="AH1880" s="16"/>
      <c r="AI1880" t="s">
        <v>1375</v>
      </c>
    </row>
    <row r="1881" spans="1:35" x14ac:dyDescent="0.25">
      <c r="A1881" t="s">
        <v>6182</v>
      </c>
      <c r="B1881" s="1">
        <v>15</v>
      </c>
      <c r="C1881" t="s">
        <v>302</v>
      </c>
      <c r="D1881">
        <v>6944760</v>
      </c>
      <c r="E1881" t="s">
        <v>6178</v>
      </c>
      <c r="F1881" t="s">
        <v>1363</v>
      </c>
      <c r="G1881" t="s">
        <v>1391</v>
      </c>
      <c r="H1881" s="3" t="s">
        <v>2496</v>
      </c>
      <c r="I1881">
        <v>2017</v>
      </c>
      <c r="J1881" s="15" t="s">
        <v>3106</v>
      </c>
      <c r="K1881">
        <v>2017</v>
      </c>
      <c r="L1881" t="s">
        <v>1367</v>
      </c>
      <c r="M1881" t="s">
        <v>6179</v>
      </c>
      <c r="O1881" t="s">
        <v>2414</v>
      </c>
      <c r="P1881" t="s">
        <v>133</v>
      </c>
      <c r="Q1881">
        <f t="shared" si="42"/>
        <v>12600</v>
      </c>
      <c r="R1881" t="s">
        <v>5449</v>
      </c>
      <c r="S1881" t="s">
        <v>5450</v>
      </c>
      <c r="T1881" t="s">
        <v>5753</v>
      </c>
      <c r="U1881" s="75">
        <v>12600</v>
      </c>
      <c r="V1881">
        <v>0.56000000000000005</v>
      </c>
      <c r="W1881">
        <v>7056</v>
      </c>
      <c r="AH1881" s="16"/>
      <c r="AI1881" t="s">
        <v>1375</v>
      </c>
    </row>
    <row r="1882" spans="1:35" x14ac:dyDescent="0.25">
      <c r="A1882" t="s">
        <v>6183</v>
      </c>
      <c r="B1882" s="1">
        <v>15</v>
      </c>
      <c r="C1882" t="s">
        <v>302</v>
      </c>
      <c r="D1882">
        <v>6944760</v>
      </c>
      <c r="E1882" t="s">
        <v>6178</v>
      </c>
      <c r="F1882" t="s">
        <v>1363</v>
      </c>
      <c r="G1882" t="s">
        <v>1391</v>
      </c>
      <c r="H1882" s="3" t="s">
        <v>2496</v>
      </c>
      <c r="I1882">
        <v>2017</v>
      </c>
      <c r="J1882" s="15" t="s">
        <v>3106</v>
      </c>
      <c r="K1882">
        <v>2017</v>
      </c>
      <c r="L1882" t="s">
        <v>1367</v>
      </c>
      <c r="M1882" t="s">
        <v>6179</v>
      </c>
      <c r="O1882" t="s">
        <v>2414</v>
      </c>
      <c r="P1882" t="s">
        <v>133</v>
      </c>
      <c r="Q1882">
        <f t="shared" si="42"/>
        <v>12600</v>
      </c>
      <c r="R1882" t="s">
        <v>4086</v>
      </c>
      <c r="S1882" t="s">
        <v>4087</v>
      </c>
      <c r="T1882" t="s">
        <v>6134</v>
      </c>
      <c r="U1882" s="75">
        <v>12600</v>
      </c>
      <c r="V1882">
        <v>0.44</v>
      </c>
      <c r="W1882">
        <v>5544</v>
      </c>
      <c r="AH1882" s="16"/>
      <c r="AI1882" t="s">
        <v>1375</v>
      </c>
    </row>
    <row r="1883" spans="1:35" x14ac:dyDescent="0.25">
      <c r="A1883" t="s">
        <v>6184</v>
      </c>
      <c r="B1883" s="1">
        <v>15</v>
      </c>
      <c r="C1883" t="s">
        <v>302</v>
      </c>
      <c r="D1883">
        <v>7172516</v>
      </c>
      <c r="E1883" t="s">
        <v>6185</v>
      </c>
      <c r="F1883" t="s">
        <v>1363</v>
      </c>
      <c r="G1883" t="s">
        <v>1391</v>
      </c>
      <c r="H1883" s="3" t="s">
        <v>6186</v>
      </c>
      <c r="I1883">
        <v>2017</v>
      </c>
      <c r="J1883" s="15" t="s">
        <v>6187</v>
      </c>
      <c r="K1883">
        <v>2017</v>
      </c>
      <c r="L1883" t="s">
        <v>1367</v>
      </c>
      <c r="M1883" t="s">
        <v>5456</v>
      </c>
      <c r="N1883" t="s">
        <v>5456</v>
      </c>
      <c r="O1883" t="s">
        <v>1388</v>
      </c>
      <c r="P1883" t="s">
        <v>5475</v>
      </c>
      <c r="Q1883">
        <f t="shared" si="42"/>
        <v>53800</v>
      </c>
      <c r="R1883" t="s">
        <v>1381</v>
      </c>
      <c r="S1883" t="s">
        <v>1382</v>
      </c>
      <c r="T1883" t="s">
        <v>587</v>
      </c>
      <c r="U1883" s="75">
        <v>53800</v>
      </c>
      <c r="V1883">
        <v>0.7</v>
      </c>
      <c r="W1883">
        <v>37660</v>
      </c>
      <c r="AH1883" s="16"/>
      <c r="AI1883" t="s">
        <v>1375</v>
      </c>
    </row>
    <row r="1884" spans="1:35" x14ac:dyDescent="0.25">
      <c r="A1884" t="s">
        <v>6188</v>
      </c>
      <c r="B1884" s="1">
        <v>15</v>
      </c>
      <c r="C1884" t="s">
        <v>302</v>
      </c>
      <c r="D1884">
        <v>7172516</v>
      </c>
      <c r="E1884" t="s">
        <v>6185</v>
      </c>
      <c r="F1884" t="s">
        <v>1363</v>
      </c>
      <c r="G1884" t="s">
        <v>1391</v>
      </c>
      <c r="H1884" s="3" t="s">
        <v>6186</v>
      </c>
      <c r="I1884">
        <v>2017</v>
      </c>
      <c r="J1884" s="15" t="s">
        <v>6187</v>
      </c>
      <c r="K1884">
        <v>2017</v>
      </c>
      <c r="L1884" t="s">
        <v>1367</v>
      </c>
      <c r="M1884" t="s">
        <v>5456</v>
      </c>
      <c r="N1884" t="s">
        <v>5456</v>
      </c>
      <c r="O1884" t="s">
        <v>1388</v>
      </c>
      <c r="P1884" t="s">
        <v>5475</v>
      </c>
      <c r="Q1884">
        <f t="shared" si="42"/>
        <v>53800</v>
      </c>
      <c r="R1884" t="s">
        <v>5682</v>
      </c>
      <c r="S1884" t="s">
        <v>5683</v>
      </c>
      <c r="T1884" t="s">
        <v>5710</v>
      </c>
      <c r="U1884" s="75">
        <v>53800</v>
      </c>
      <c r="V1884">
        <v>0.36</v>
      </c>
      <c r="W1884">
        <v>19368</v>
      </c>
      <c r="AH1884" s="16"/>
      <c r="AI1884" t="s">
        <v>1375</v>
      </c>
    </row>
    <row r="1885" spans="1:35" x14ac:dyDescent="0.25">
      <c r="A1885" t="s">
        <v>6189</v>
      </c>
      <c r="B1885" s="1">
        <v>15</v>
      </c>
      <c r="C1885" t="s">
        <v>302</v>
      </c>
      <c r="D1885">
        <v>7172516</v>
      </c>
      <c r="E1885" t="s">
        <v>6185</v>
      </c>
      <c r="F1885" t="s">
        <v>1363</v>
      </c>
      <c r="G1885" t="s">
        <v>1391</v>
      </c>
      <c r="H1885" s="3" t="s">
        <v>6186</v>
      </c>
      <c r="I1885">
        <v>2017</v>
      </c>
      <c r="J1885" s="15" t="s">
        <v>6187</v>
      </c>
      <c r="K1885">
        <v>2017</v>
      </c>
      <c r="L1885" t="s">
        <v>1367</v>
      </c>
      <c r="M1885" t="s">
        <v>5456</v>
      </c>
      <c r="N1885" t="s">
        <v>5456</v>
      </c>
      <c r="O1885" t="s">
        <v>1388</v>
      </c>
      <c r="P1885" t="s">
        <v>5475</v>
      </c>
      <c r="Q1885">
        <f t="shared" si="42"/>
        <v>53800</v>
      </c>
      <c r="R1885" t="s">
        <v>1879</v>
      </c>
      <c r="S1885" t="s">
        <v>1880</v>
      </c>
      <c r="T1885" t="s">
        <v>587</v>
      </c>
      <c r="U1885" s="75">
        <v>53800</v>
      </c>
      <c r="V1885">
        <v>0.18</v>
      </c>
      <c r="W1885">
        <v>9684</v>
      </c>
      <c r="AH1885" s="16"/>
      <c r="AI1885" t="s">
        <v>1375</v>
      </c>
    </row>
    <row r="1886" spans="1:35" x14ac:dyDescent="0.25">
      <c r="A1886" t="s">
        <v>6190</v>
      </c>
      <c r="B1886" s="1">
        <v>15</v>
      </c>
      <c r="C1886" t="s">
        <v>302</v>
      </c>
      <c r="D1886">
        <v>7053835</v>
      </c>
      <c r="E1886" t="s">
        <v>6191</v>
      </c>
      <c r="F1886" t="s">
        <v>1363</v>
      </c>
      <c r="G1886" t="s">
        <v>1391</v>
      </c>
      <c r="H1886" s="3" t="s">
        <v>2623</v>
      </c>
      <c r="I1886">
        <v>2017</v>
      </c>
      <c r="J1886" s="15" t="s">
        <v>2624</v>
      </c>
      <c r="K1886">
        <v>2017</v>
      </c>
      <c r="L1886" t="s">
        <v>1367</v>
      </c>
      <c r="M1886" t="s">
        <v>5592</v>
      </c>
      <c r="N1886" t="s">
        <v>5775</v>
      </c>
      <c r="O1886" t="s">
        <v>1388</v>
      </c>
      <c r="P1886" t="s">
        <v>133</v>
      </c>
      <c r="Q1886">
        <f t="shared" si="42"/>
        <v>1700</v>
      </c>
      <c r="R1886" t="s">
        <v>5682</v>
      </c>
      <c r="S1886" t="s">
        <v>5683</v>
      </c>
      <c r="T1886" t="s">
        <v>6192</v>
      </c>
      <c r="U1886" s="75">
        <v>1700</v>
      </c>
      <c r="V1886">
        <v>0.37</v>
      </c>
      <c r="W1886">
        <v>629</v>
      </c>
      <c r="AH1886" s="16"/>
      <c r="AI1886" t="s">
        <v>1375</v>
      </c>
    </row>
    <row r="1887" spans="1:35" x14ac:dyDescent="0.25">
      <c r="A1887" t="s">
        <v>6193</v>
      </c>
      <c r="B1887" s="1">
        <v>15</v>
      </c>
      <c r="C1887" t="s">
        <v>302</v>
      </c>
      <c r="D1887">
        <v>7053835</v>
      </c>
      <c r="E1887" t="s">
        <v>6191</v>
      </c>
      <c r="F1887" t="s">
        <v>1363</v>
      </c>
      <c r="G1887" t="s">
        <v>1391</v>
      </c>
      <c r="H1887" s="3" t="s">
        <v>2623</v>
      </c>
      <c r="I1887">
        <v>2017</v>
      </c>
      <c r="J1887" s="15" t="s">
        <v>2624</v>
      </c>
      <c r="K1887">
        <v>2017</v>
      </c>
      <c r="L1887" t="s">
        <v>1367</v>
      </c>
      <c r="M1887" t="s">
        <v>5592</v>
      </c>
      <c r="N1887" t="s">
        <v>5775</v>
      </c>
      <c r="O1887" t="s">
        <v>1388</v>
      </c>
      <c r="P1887" t="s">
        <v>133</v>
      </c>
      <c r="Q1887">
        <f t="shared" si="42"/>
        <v>1700</v>
      </c>
      <c r="R1887" t="s">
        <v>4086</v>
      </c>
      <c r="S1887" t="s">
        <v>4087</v>
      </c>
      <c r="T1887" t="s">
        <v>6010</v>
      </c>
      <c r="U1887" s="75">
        <v>1700</v>
      </c>
      <c r="V1887">
        <v>0.44</v>
      </c>
      <c r="W1887">
        <v>748</v>
      </c>
      <c r="AH1887" s="16"/>
      <c r="AI1887" t="s">
        <v>1375</v>
      </c>
    </row>
    <row r="1888" spans="1:35" x14ac:dyDescent="0.25">
      <c r="A1888" t="s">
        <v>6194</v>
      </c>
      <c r="B1888" s="1">
        <v>15</v>
      </c>
      <c r="C1888" t="s">
        <v>302</v>
      </c>
      <c r="D1888">
        <v>7172516</v>
      </c>
      <c r="E1888" t="s">
        <v>6185</v>
      </c>
      <c r="F1888" t="s">
        <v>1363</v>
      </c>
      <c r="G1888" t="s">
        <v>1391</v>
      </c>
      <c r="H1888" s="3" t="s">
        <v>6186</v>
      </c>
      <c r="I1888">
        <v>2017</v>
      </c>
      <c r="J1888" s="15" t="s">
        <v>6187</v>
      </c>
      <c r="K1888">
        <v>2017</v>
      </c>
      <c r="L1888" t="s">
        <v>1367</v>
      </c>
      <c r="M1888" t="s">
        <v>5456</v>
      </c>
      <c r="N1888" t="s">
        <v>5456</v>
      </c>
      <c r="O1888" t="s">
        <v>1388</v>
      </c>
      <c r="P1888" t="s">
        <v>5475</v>
      </c>
      <c r="Q1888">
        <f t="shared" si="42"/>
        <v>53800</v>
      </c>
      <c r="R1888" t="s">
        <v>5445</v>
      </c>
      <c r="S1888" t="s">
        <v>5446</v>
      </c>
      <c r="T1888" t="s">
        <v>5862</v>
      </c>
      <c r="U1888" s="75">
        <v>53800</v>
      </c>
      <c r="V1888">
        <v>0.17</v>
      </c>
      <c r="W1888">
        <v>9146</v>
      </c>
      <c r="AH1888" s="16"/>
      <c r="AI1888" t="s">
        <v>1375</v>
      </c>
    </row>
    <row r="1889" spans="1:35" x14ac:dyDescent="0.25">
      <c r="A1889" t="s">
        <v>6195</v>
      </c>
      <c r="B1889" s="1">
        <v>15</v>
      </c>
      <c r="C1889" t="s">
        <v>302</v>
      </c>
      <c r="D1889">
        <v>7172516</v>
      </c>
      <c r="E1889" t="s">
        <v>6185</v>
      </c>
      <c r="F1889" t="s">
        <v>1363</v>
      </c>
      <c r="G1889" t="s">
        <v>1391</v>
      </c>
      <c r="H1889" s="3" t="s">
        <v>6186</v>
      </c>
      <c r="I1889">
        <v>2017</v>
      </c>
      <c r="J1889" s="15" t="s">
        <v>6187</v>
      </c>
      <c r="K1889">
        <v>2017</v>
      </c>
      <c r="L1889" t="s">
        <v>1367</v>
      </c>
      <c r="M1889" t="s">
        <v>5456</v>
      </c>
      <c r="N1889" t="s">
        <v>5456</v>
      </c>
      <c r="O1889" t="s">
        <v>1388</v>
      </c>
      <c r="P1889" t="s">
        <v>5475</v>
      </c>
      <c r="Q1889">
        <f t="shared" si="42"/>
        <v>53800</v>
      </c>
      <c r="R1889" t="s">
        <v>4086</v>
      </c>
      <c r="S1889" t="s">
        <v>4087</v>
      </c>
      <c r="T1889" t="s">
        <v>6010</v>
      </c>
      <c r="U1889" s="75">
        <v>53800</v>
      </c>
      <c r="V1889">
        <v>0.44</v>
      </c>
      <c r="W1889">
        <v>23672</v>
      </c>
      <c r="AH1889" s="16"/>
      <c r="AI1889" t="s">
        <v>1375</v>
      </c>
    </row>
    <row r="1890" spans="1:35" x14ac:dyDescent="0.25">
      <c r="A1890" t="s">
        <v>6196</v>
      </c>
      <c r="B1890" s="1">
        <v>15</v>
      </c>
      <c r="C1890" t="s">
        <v>302</v>
      </c>
      <c r="D1890">
        <v>7147244</v>
      </c>
      <c r="E1890" t="s">
        <v>6197</v>
      </c>
      <c r="F1890" t="s">
        <v>1363</v>
      </c>
      <c r="G1890" t="s">
        <v>1364</v>
      </c>
      <c r="H1890" s="3" t="s">
        <v>3402</v>
      </c>
      <c r="I1890">
        <v>2017</v>
      </c>
      <c r="J1890" s="15" t="s">
        <v>6186</v>
      </c>
      <c r="K1890">
        <v>2017</v>
      </c>
      <c r="L1890" t="s">
        <v>1367</v>
      </c>
      <c r="M1890" t="s">
        <v>6198</v>
      </c>
      <c r="O1890" t="s">
        <v>1388</v>
      </c>
      <c r="P1890" t="s">
        <v>5620</v>
      </c>
      <c r="Q1890">
        <f t="shared" si="42"/>
        <v>2100</v>
      </c>
      <c r="R1890" t="s">
        <v>4086</v>
      </c>
      <c r="S1890" t="s">
        <v>4087</v>
      </c>
      <c r="T1890" t="s">
        <v>6074</v>
      </c>
      <c r="U1890" s="75">
        <v>2100</v>
      </c>
      <c r="V1890">
        <v>0.44</v>
      </c>
      <c r="W1890">
        <v>924</v>
      </c>
      <c r="AH1890" s="16"/>
      <c r="AI1890" t="s">
        <v>1375</v>
      </c>
    </row>
    <row r="1891" spans="1:35" x14ac:dyDescent="0.25">
      <c r="A1891" t="s">
        <v>6199</v>
      </c>
      <c r="B1891" s="1">
        <v>15</v>
      </c>
      <c r="C1891" t="s">
        <v>302</v>
      </c>
      <c r="D1891">
        <v>7181450</v>
      </c>
      <c r="E1891" t="s">
        <v>6200</v>
      </c>
      <c r="F1891" t="s">
        <v>1363</v>
      </c>
      <c r="G1891" t="s">
        <v>1364</v>
      </c>
      <c r="H1891" s="3" t="s">
        <v>3403</v>
      </c>
      <c r="I1891">
        <v>2017</v>
      </c>
      <c r="J1891" s="15" t="s">
        <v>6201</v>
      </c>
      <c r="K1891">
        <v>2017</v>
      </c>
      <c r="L1891" t="s">
        <v>1367</v>
      </c>
      <c r="M1891" t="s">
        <v>6202</v>
      </c>
      <c r="N1891" t="s">
        <v>6203</v>
      </c>
      <c r="O1891" t="s">
        <v>2414</v>
      </c>
      <c r="P1891" t="s">
        <v>5501</v>
      </c>
      <c r="Q1891">
        <f t="shared" si="42"/>
        <v>4000</v>
      </c>
      <c r="R1891" t="s">
        <v>1381</v>
      </c>
      <c r="S1891" t="s">
        <v>1382</v>
      </c>
      <c r="T1891" t="s">
        <v>5518</v>
      </c>
      <c r="U1891" s="75">
        <v>4000</v>
      </c>
      <c r="V1891">
        <v>0.85</v>
      </c>
      <c r="W1891">
        <v>3400</v>
      </c>
      <c r="AH1891" s="16"/>
      <c r="AI1891" t="s">
        <v>1375</v>
      </c>
    </row>
    <row r="1892" spans="1:35" x14ac:dyDescent="0.25">
      <c r="A1892" t="s">
        <v>6204</v>
      </c>
      <c r="B1892" s="1">
        <v>15</v>
      </c>
      <c r="C1892" t="s">
        <v>302</v>
      </c>
      <c r="D1892">
        <v>7181450</v>
      </c>
      <c r="E1892" t="s">
        <v>6200</v>
      </c>
      <c r="F1892" t="s">
        <v>1363</v>
      </c>
      <c r="G1892" t="s">
        <v>1364</v>
      </c>
      <c r="H1892" s="3" t="s">
        <v>3403</v>
      </c>
      <c r="I1892">
        <v>2017</v>
      </c>
      <c r="J1892" s="15" t="s">
        <v>6201</v>
      </c>
      <c r="K1892">
        <v>2017</v>
      </c>
      <c r="L1892" t="s">
        <v>1367</v>
      </c>
      <c r="M1892" t="s">
        <v>6202</v>
      </c>
      <c r="N1892" t="s">
        <v>6203</v>
      </c>
      <c r="O1892" t="s">
        <v>2414</v>
      </c>
      <c r="P1892" t="s">
        <v>5501</v>
      </c>
      <c r="Q1892">
        <f t="shared" si="42"/>
        <v>4000</v>
      </c>
      <c r="R1892" t="s">
        <v>4086</v>
      </c>
      <c r="S1892" t="s">
        <v>4087</v>
      </c>
      <c r="T1892" t="s">
        <v>6010</v>
      </c>
      <c r="U1892" s="75">
        <v>4000</v>
      </c>
      <c r="V1892">
        <v>0.44</v>
      </c>
      <c r="W1892">
        <v>1760</v>
      </c>
      <c r="AH1892" s="16"/>
      <c r="AI1892" t="s">
        <v>1375</v>
      </c>
    </row>
    <row r="1893" spans="1:35" x14ac:dyDescent="0.25">
      <c r="A1893" t="s">
        <v>6205</v>
      </c>
      <c r="B1893" s="1">
        <v>15</v>
      </c>
      <c r="C1893" t="s">
        <v>302</v>
      </c>
      <c r="D1893">
        <v>7181450</v>
      </c>
      <c r="E1893" t="s">
        <v>6200</v>
      </c>
      <c r="F1893" t="s">
        <v>1363</v>
      </c>
      <c r="G1893" t="s">
        <v>1364</v>
      </c>
      <c r="H1893" s="3" t="s">
        <v>3403</v>
      </c>
      <c r="I1893">
        <v>2017</v>
      </c>
      <c r="J1893" s="15" t="s">
        <v>6201</v>
      </c>
      <c r="K1893">
        <v>2017</v>
      </c>
      <c r="L1893" t="s">
        <v>1367</v>
      </c>
      <c r="M1893" t="s">
        <v>6202</v>
      </c>
      <c r="N1893" t="s">
        <v>6203</v>
      </c>
      <c r="O1893" t="s">
        <v>2414</v>
      </c>
      <c r="P1893" t="s">
        <v>5501</v>
      </c>
      <c r="Q1893">
        <f t="shared" si="42"/>
        <v>4000</v>
      </c>
      <c r="R1893" t="s">
        <v>5996</v>
      </c>
      <c r="S1893" t="s">
        <v>5997</v>
      </c>
      <c r="T1893" t="s">
        <v>587</v>
      </c>
      <c r="U1893" s="75">
        <v>4000</v>
      </c>
      <c r="V1893">
        <v>0.34</v>
      </c>
      <c r="W1893">
        <v>1360</v>
      </c>
      <c r="AH1893" s="16"/>
      <c r="AI1893" t="s">
        <v>1375</v>
      </c>
    </row>
    <row r="1894" spans="1:35" x14ac:dyDescent="0.25">
      <c r="A1894" t="s">
        <v>6206</v>
      </c>
      <c r="B1894" s="1">
        <v>15</v>
      </c>
      <c r="C1894" t="s">
        <v>302</v>
      </c>
      <c r="D1894">
        <v>7181450</v>
      </c>
      <c r="E1894" t="s">
        <v>6200</v>
      </c>
      <c r="F1894" t="s">
        <v>1363</v>
      </c>
      <c r="G1894" t="s">
        <v>1364</v>
      </c>
      <c r="H1894" s="3" t="s">
        <v>3403</v>
      </c>
      <c r="I1894">
        <v>2017</v>
      </c>
      <c r="J1894" s="15" t="s">
        <v>6201</v>
      </c>
      <c r="K1894">
        <v>2017</v>
      </c>
      <c r="L1894" t="s">
        <v>1367</v>
      </c>
      <c r="M1894" t="s">
        <v>6202</v>
      </c>
      <c r="N1894" t="s">
        <v>6203</v>
      </c>
      <c r="O1894" t="s">
        <v>2414</v>
      </c>
      <c r="P1894" t="s">
        <v>5501</v>
      </c>
      <c r="Q1894">
        <f t="shared" si="42"/>
        <v>4000</v>
      </c>
      <c r="R1894" t="s">
        <v>1879</v>
      </c>
      <c r="S1894" t="s">
        <v>1880</v>
      </c>
      <c r="T1894" t="s">
        <v>587</v>
      </c>
      <c r="U1894" s="75">
        <v>4000</v>
      </c>
      <c r="V1894">
        <v>0.19</v>
      </c>
      <c r="W1894">
        <v>760</v>
      </c>
      <c r="AH1894" s="16"/>
      <c r="AI1894" t="s">
        <v>1375</v>
      </c>
    </row>
    <row r="1895" spans="1:35" x14ac:dyDescent="0.25">
      <c r="A1895" t="s">
        <v>6207</v>
      </c>
      <c r="B1895" s="1">
        <v>15</v>
      </c>
      <c r="C1895" t="s">
        <v>302</v>
      </c>
      <c r="D1895">
        <v>7181450</v>
      </c>
      <c r="E1895" t="s">
        <v>6200</v>
      </c>
      <c r="F1895" t="s">
        <v>1363</v>
      </c>
      <c r="G1895" t="s">
        <v>1364</v>
      </c>
      <c r="H1895" s="3" t="s">
        <v>3403</v>
      </c>
      <c r="I1895">
        <v>2017</v>
      </c>
      <c r="J1895" s="15" t="s">
        <v>6201</v>
      </c>
      <c r="K1895">
        <v>2017</v>
      </c>
      <c r="L1895" t="s">
        <v>1367</v>
      </c>
      <c r="M1895" t="s">
        <v>6202</v>
      </c>
      <c r="N1895" t="s">
        <v>6203</v>
      </c>
      <c r="O1895" t="s">
        <v>2414</v>
      </c>
      <c r="P1895" t="s">
        <v>5501</v>
      </c>
      <c r="Q1895">
        <f t="shared" si="42"/>
        <v>4000</v>
      </c>
      <c r="R1895" t="s">
        <v>2476</v>
      </c>
      <c r="S1895" t="s">
        <v>2477</v>
      </c>
      <c r="T1895" t="s">
        <v>587</v>
      </c>
      <c r="U1895" s="75">
        <v>4000</v>
      </c>
      <c r="V1895">
        <v>0.48</v>
      </c>
      <c r="W1895">
        <v>1920</v>
      </c>
      <c r="AH1895" s="16"/>
      <c r="AI1895" t="s">
        <v>1375</v>
      </c>
    </row>
    <row r="1896" spans="1:35" x14ac:dyDescent="0.25">
      <c r="A1896" t="s">
        <v>6208</v>
      </c>
      <c r="B1896" s="1">
        <v>15</v>
      </c>
      <c r="C1896" t="s">
        <v>302</v>
      </c>
      <c r="D1896">
        <v>7181450</v>
      </c>
      <c r="E1896" t="s">
        <v>6200</v>
      </c>
      <c r="F1896" t="s">
        <v>1363</v>
      </c>
      <c r="G1896" t="s">
        <v>1364</v>
      </c>
      <c r="H1896" s="3" t="s">
        <v>3403</v>
      </c>
      <c r="I1896">
        <v>2017</v>
      </c>
      <c r="J1896" s="15" t="s">
        <v>6201</v>
      </c>
      <c r="K1896">
        <v>2017</v>
      </c>
      <c r="L1896" t="s">
        <v>1367</v>
      </c>
      <c r="M1896" t="s">
        <v>6202</v>
      </c>
      <c r="N1896" t="s">
        <v>6203</v>
      </c>
      <c r="O1896" t="s">
        <v>2414</v>
      </c>
      <c r="P1896" t="s">
        <v>5501</v>
      </c>
      <c r="Q1896">
        <f t="shared" si="42"/>
        <v>4000</v>
      </c>
      <c r="R1896" t="s">
        <v>5445</v>
      </c>
      <c r="S1896" t="s">
        <v>5446</v>
      </c>
      <c r="T1896" t="s">
        <v>5919</v>
      </c>
      <c r="U1896" s="75">
        <v>4000</v>
      </c>
      <c r="V1896">
        <v>0.2</v>
      </c>
      <c r="W1896">
        <v>800</v>
      </c>
      <c r="AH1896" s="16"/>
      <c r="AI1896" t="s">
        <v>1375</v>
      </c>
    </row>
    <row r="1897" spans="1:35" x14ac:dyDescent="0.25">
      <c r="A1897" t="s">
        <v>6209</v>
      </c>
      <c r="B1897" s="1">
        <v>15</v>
      </c>
      <c r="C1897" t="s">
        <v>302</v>
      </c>
      <c r="D1897">
        <v>7466773</v>
      </c>
      <c r="E1897" t="s">
        <v>5932</v>
      </c>
      <c r="F1897" t="s">
        <v>1363</v>
      </c>
      <c r="G1897" t="s">
        <v>1391</v>
      </c>
      <c r="H1897" s="3" t="s">
        <v>6210</v>
      </c>
      <c r="I1897">
        <v>2018</v>
      </c>
      <c r="J1897" s="15" t="s">
        <v>6211</v>
      </c>
      <c r="K1897">
        <v>2018</v>
      </c>
      <c r="L1897" t="s">
        <v>1367</v>
      </c>
      <c r="M1897" t="s">
        <v>5934</v>
      </c>
      <c r="N1897" t="s">
        <v>4666</v>
      </c>
      <c r="O1897" t="s">
        <v>1388</v>
      </c>
      <c r="P1897" t="s">
        <v>133</v>
      </c>
      <c r="Q1897">
        <f t="shared" si="42"/>
        <v>39600</v>
      </c>
      <c r="R1897" t="s">
        <v>4086</v>
      </c>
      <c r="S1897" t="s">
        <v>4087</v>
      </c>
      <c r="T1897" t="s">
        <v>6010</v>
      </c>
      <c r="U1897" s="75">
        <v>39600</v>
      </c>
      <c r="V1897">
        <v>0.44</v>
      </c>
      <c r="W1897">
        <v>17424</v>
      </c>
      <c r="AH1897" s="16"/>
      <c r="AI1897" t="s">
        <v>1375</v>
      </c>
    </row>
    <row r="1898" spans="1:35" x14ac:dyDescent="0.25">
      <c r="A1898" t="s">
        <v>6212</v>
      </c>
      <c r="B1898" s="1">
        <v>15</v>
      </c>
      <c r="C1898" t="s">
        <v>302</v>
      </c>
      <c r="D1898">
        <v>7466773</v>
      </c>
      <c r="E1898" t="s">
        <v>5932</v>
      </c>
      <c r="F1898" t="s">
        <v>1363</v>
      </c>
      <c r="G1898" t="s">
        <v>1391</v>
      </c>
      <c r="H1898" s="3" t="s">
        <v>6210</v>
      </c>
      <c r="I1898">
        <v>2018</v>
      </c>
      <c r="J1898" s="15" t="s">
        <v>6211</v>
      </c>
      <c r="K1898">
        <v>2018</v>
      </c>
      <c r="L1898" t="s">
        <v>1367</v>
      </c>
      <c r="M1898" t="s">
        <v>5934</v>
      </c>
      <c r="N1898" t="s">
        <v>4666</v>
      </c>
      <c r="O1898" t="s">
        <v>1388</v>
      </c>
      <c r="P1898" t="s">
        <v>133</v>
      </c>
      <c r="Q1898">
        <f t="shared" si="42"/>
        <v>39600</v>
      </c>
      <c r="R1898" t="s">
        <v>5449</v>
      </c>
      <c r="S1898" t="s">
        <v>5450</v>
      </c>
      <c r="T1898" t="s">
        <v>6213</v>
      </c>
      <c r="U1898" s="75">
        <v>39600</v>
      </c>
      <c r="V1898">
        <v>0.56000000000000005</v>
      </c>
      <c r="W1898">
        <v>22176</v>
      </c>
      <c r="AH1898" s="16"/>
      <c r="AI1898" t="s">
        <v>1375</v>
      </c>
    </row>
    <row r="1899" spans="1:35" x14ac:dyDescent="0.25">
      <c r="A1899" t="s">
        <v>6214</v>
      </c>
      <c r="B1899" s="1">
        <v>15</v>
      </c>
      <c r="C1899" t="s">
        <v>302</v>
      </c>
      <c r="D1899">
        <v>7466773</v>
      </c>
      <c r="E1899" t="s">
        <v>5932</v>
      </c>
      <c r="F1899" t="s">
        <v>1363</v>
      </c>
      <c r="G1899" t="s">
        <v>1391</v>
      </c>
      <c r="H1899" s="3" t="s">
        <v>6210</v>
      </c>
      <c r="I1899">
        <v>2018</v>
      </c>
      <c r="J1899" s="15" t="s">
        <v>6211</v>
      </c>
      <c r="K1899">
        <v>2018</v>
      </c>
      <c r="L1899" t="s">
        <v>1367</v>
      </c>
      <c r="M1899" t="s">
        <v>5934</v>
      </c>
      <c r="N1899" t="s">
        <v>4666</v>
      </c>
      <c r="O1899" t="s">
        <v>1388</v>
      </c>
      <c r="P1899" t="s">
        <v>133</v>
      </c>
      <c r="Q1899">
        <f t="shared" si="42"/>
        <v>39600</v>
      </c>
      <c r="R1899" t="s">
        <v>5682</v>
      </c>
      <c r="S1899" t="s">
        <v>5683</v>
      </c>
      <c r="T1899" t="s">
        <v>5710</v>
      </c>
      <c r="U1899" s="75">
        <v>39600</v>
      </c>
      <c r="V1899">
        <v>0.36</v>
      </c>
      <c r="W1899">
        <v>14256</v>
      </c>
      <c r="AH1899" s="16"/>
      <c r="AI1899" t="s">
        <v>1375</v>
      </c>
    </row>
    <row r="1900" spans="1:35" x14ac:dyDescent="0.25">
      <c r="A1900" t="s">
        <v>6215</v>
      </c>
      <c r="B1900" s="1">
        <v>15</v>
      </c>
      <c r="C1900" t="s">
        <v>302</v>
      </c>
      <c r="D1900">
        <v>7472935</v>
      </c>
      <c r="E1900" t="s">
        <v>6140</v>
      </c>
      <c r="F1900" t="s">
        <v>1363</v>
      </c>
      <c r="G1900" t="s">
        <v>1391</v>
      </c>
      <c r="H1900" s="3" t="s">
        <v>6216</v>
      </c>
      <c r="I1900">
        <v>2018</v>
      </c>
      <c r="J1900" s="15" t="s">
        <v>6217</v>
      </c>
      <c r="K1900">
        <v>2018</v>
      </c>
      <c r="L1900" t="s">
        <v>1367</v>
      </c>
      <c r="M1900" t="s">
        <v>6140</v>
      </c>
      <c r="N1900" t="s">
        <v>6140</v>
      </c>
      <c r="O1900" t="s">
        <v>1388</v>
      </c>
      <c r="P1900" t="s">
        <v>133</v>
      </c>
      <c r="Q1900">
        <f t="shared" si="42"/>
        <v>8500</v>
      </c>
      <c r="R1900" t="s">
        <v>5682</v>
      </c>
      <c r="S1900" t="s">
        <v>5683</v>
      </c>
      <c r="T1900" t="s">
        <v>5710</v>
      </c>
      <c r="U1900" s="75">
        <v>8500</v>
      </c>
      <c r="V1900">
        <v>0.37</v>
      </c>
      <c r="W1900">
        <v>3145</v>
      </c>
      <c r="AH1900" s="16"/>
      <c r="AI1900" t="s">
        <v>1375</v>
      </c>
    </row>
    <row r="1901" spans="1:35" x14ac:dyDescent="0.25">
      <c r="A1901" t="s">
        <v>6218</v>
      </c>
      <c r="B1901" s="1">
        <v>15</v>
      </c>
      <c r="C1901" t="s">
        <v>302</v>
      </c>
      <c r="D1901">
        <v>7472935</v>
      </c>
      <c r="E1901" t="s">
        <v>6140</v>
      </c>
      <c r="F1901" t="s">
        <v>1363</v>
      </c>
      <c r="G1901" t="s">
        <v>1391</v>
      </c>
      <c r="H1901" s="3" t="s">
        <v>6216</v>
      </c>
      <c r="I1901">
        <v>2018</v>
      </c>
      <c r="J1901" s="15" t="s">
        <v>6217</v>
      </c>
      <c r="K1901">
        <v>2018</v>
      </c>
      <c r="L1901" t="s">
        <v>1367</v>
      </c>
      <c r="M1901" t="s">
        <v>6140</v>
      </c>
      <c r="N1901" t="s">
        <v>6140</v>
      </c>
      <c r="O1901" t="s">
        <v>1388</v>
      </c>
      <c r="P1901" t="s">
        <v>133</v>
      </c>
      <c r="Q1901">
        <f t="shared" si="42"/>
        <v>8500</v>
      </c>
      <c r="R1901" t="s">
        <v>4086</v>
      </c>
      <c r="S1901" t="s">
        <v>4087</v>
      </c>
      <c r="T1901" t="s">
        <v>6010</v>
      </c>
      <c r="U1901" s="75">
        <v>8500</v>
      </c>
      <c r="V1901">
        <v>0.44</v>
      </c>
      <c r="W1901">
        <v>3740</v>
      </c>
      <c r="AH1901" s="16"/>
      <c r="AI1901" t="s">
        <v>1375</v>
      </c>
    </row>
    <row r="1902" spans="1:35" x14ac:dyDescent="0.25">
      <c r="A1902" t="s">
        <v>6219</v>
      </c>
      <c r="B1902" s="1">
        <v>15</v>
      </c>
      <c r="C1902" t="s">
        <v>302</v>
      </c>
      <c r="D1902">
        <v>7440227</v>
      </c>
      <c r="E1902" t="s">
        <v>6220</v>
      </c>
      <c r="F1902" t="s">
        <v>1363</v>
      </c>
      <c r="G1902" t="s">
        <v>1364</v>
      </c>
      <c r="H1902" s="3" t="s">
        <v>3183</v>
      </c>
      <c r="I1902">
        <v>2018</v>
      </c>
      <c r="J1902" s="15" t="s">
        <v>6221</v>
      </c>
      <c r="K1902">
        <v>2018</v>
      </c>
      <c r="L1902" t="s">
        <v>1367</v>
      </c>
      <c r="M1902" t="s">
        <v>5539</v>
      </c>
      <c r="N1902" t="s">
        <v>6222</v>
      </c>
      <c r="O1902" t="s">
        <v>1388</v>
      </c>
      <c r="P1902" t="s">
        <v>4409</v>
      </c>
      <c r="Q1902">
        <f t="shared" si="42"/>
        <v>13379</v>
      </c>
      <c r="R1902" t="s">
        <v>4086</v>
      </c>
      <c r="S1902" t="s">
        <v>4087</v>
      </c>
      <c r="T1902" t="s">
        <v>6010</v>
      </c>
      <c r="U1902" s="75">
        <v>13379</v>
      </c>
      <c r="V1902">
        <v>0.44</v>
      </c>
      <c r="W1902">
        <v>5886.76</v>
      </c>
      <c r="AH1902" s="16"/>
      <c r="AI1902" t="s">
        <v>1375</v>
      </c>
    </row>
    <row r="1903" spans="1:35" x14ac:dyDescent="0.25">
      <c r="A1903" t="s">
        <v>6223</v>
      </c>
      <c r="B1903" s="1">
        <v>15</v>
      </c>
      <c r="C1903" t="s">
        <v>302</v>
      </c>
      <c r="D1903">
        <v>7422385</v>
      </c>
      <c r="E1903" t="s">
        <v>6224</v>
      </c>
      <c r="F1903" t="s">
        <v>1363</v>
      </c>
      <c r="G1903" t="s">
        <v>1391</v>
      </c>
      <c r="H1903" s="3" t="s">
        <v>6225</v>
      </c>
      <c r="I1903">
        <v>2018</v>
      </c>
      <c r="J1903" s="15" t="s">
        <v>3183</v>
      </c>
      <c r="K1903">
        <v>2018</v>
      </c>
      <c r="L1903" t="s">
        <v>1367</v>
      </c>
      <c r="M1903" t="s">
        <v>6224</v>
      </c>
      <c r="N1903" t="s">
        <v>6226</v>
      </c>
      <c r="O1903" t="s">
        <v>1388</v>
      </c>
      <c r="P1903" t="s">
        <v>133</v>
      </c>
      <c r="Q1903">
        <f t="shared" si="42"/>
        <v>16784</v>
      </c>
      <c r="R1903" t="s">
        <v>4086</v>
      </c>
      <c r="S1903" t="s">
        <v>4087</v>
      </c>
      <c r="T1903" t="s">
        <v>6010</v>
      </c>
      <c r="U1903" s="75">
        <v>16784</v>
      </c>
      <c r="V1903">
        <v>0.44</v>
      </c>
      <c r="W1903">
        <v>7384.96</v>
      </c>
      <c r="AH1903" s="16"/>
      <c r="AI1903" t="s">
        <v>1375</v>
      </c>
    </row>
    <row r="1904" spans="1:35" x14ac:dyDescent="0.25">
      <c r="A1904" t="s">
        <v>6227</v>
      </c>
      <c r="B1904" s="1">
        <v>15</v>
      </c>
      <c r="C1904" t="s">
        <v>302</v>
      </c>
      <c r="D1904">
        <v>7422385</v>
      </c>
      <c r="E1904" t="s">
        <v>6224</v>
      </c>
      <c r="F1904" t="s">
        <v>1363</v>
      </c>
      <c r="G1904" t="s">
        <v>1391</v>
      </c>
      <c r="H1904" s="3" t="s">
        <v>6225</v>
      </c>
      <c r="I1904">
        <v>2018</v>
      </c>
      <c r="J1904" s="15" t="s">
        <v>3183</v>
      </c>
      <c r="K1904">
        <v>2018</v>
      </c>
      <c r="L1904" t="s">
        <v>1367</v>
      </c>
      <c r="M1904" t="s">
        <v>6224</v>
      </c>
      <c r="N1904" t="s">
        <v>6226</v>
      </c>
      <c r="O1904" t="s">
        <v>1388</v>
      </c>
      <c r="P1904" t="s">
        <v>133</v>
      </c>
      <c r="Q1904">
        <f t="shared" si="42"/>
        <v>16784</v>
      </c>
      <c r="R1904" t="s">
        <v>5682</v>
      </c>
      <c r="S1904" t="s">
        <v>5683</v>
      </c>
      <c r="T1904" t="s">
        <v>5710</v>
      </c>
      <c r="U1904" s="75">
        <v>16784</v>
      </c>
      <c r="V1904">
        <v>0.37</v>
      </c>
      <c r="W1904">
        <v>6210.08</v>
      </c>
      <c r="AH1904" s="16"/>
      <c r="AI1904" t="s">
        <v>1375</v>
      </c>
    </row>
    <row r="1905" spans="1:35" x14ac:dyDescent="0.25">
      <c r="A1905" t="s">
        <v>6228</v>
      </c>
      <c r="B1905" s="1">
        <v>15</v>
      </c>
      <c r="C1905" t="s">
        <v>302</v>
      </c>
      <c r="D1905">
        <v>7443420</v>
      </c>
      <c r="E1905" t="s">
        <v>5456</v>
      </c>
      <c r="F1905" t="s">
        <v>1363</v>
      </c>
      <c r="G1905" t="s">
        <v>1391</v>
      </c>
      <c r="H1905" s="3" t="s">
        <v>6221</v>
      </c>
      <c r="I1905">
        <v>2018</v>
      </c>
      <c r="J1905" s="15" t="s">
        <v>6210</v>
      </c>
      <c r="K1905">
        <v>2018</v>
      </c>
      <c r="L1905" t="s">
        <v>1622</v>
      </c>
      <c r="M1905" t="s">
        <v>5456</v>
      </c>
      <c r="N1905" t="s">
        <v>5456</v>
      </c>
      <c r="O1905" t="s">
        <v>1388</v>
      </c>
      <c r="P1905" t="s">
        <v>5487</v>
      </c>
      <c r="Q1905">
        <f t="shared" si="42"/>
        <v>50200</v>
      </c>
      <c r="R1905" t="s">
        <v>5445</v>
      </c>
      <c r="S1905" t="s">
        <v>5446</v>
      </c>
      <c r="T1905" t="s">
        <v>5919</v>
      </c>
      <c r="U1905" s="75">
        <v>50200</v>
      </c>
      <c r="V1905">
        <v>0.16</v>
      </c>
      <c r="W1905">
        <v>8032</v>
      </c>
      <c r="AH1905" s="16"/>
      <c r="AI1905" t="s">
        <v>1375</v>
      </c>
    </row>
    <row r="1906" spans="1:35" x14ac:dyDescent="0.25">
      <c r="A1906" t="s">
        <v>6229</v>
      </c>
      <c r="B1906" s="1">
        <v>15</v>
      </c>
      <c r="C1906" t="s">
        <v>302</v>
      </c>
      <c r="D1906">
        <v>7443420</v>
      </c>
      <c r="E1906" t="s">
        <v>5456</v>
      </c>
      <c r="F1906" t="s">
        <v>1363</v>
      </c>
      <c r="G1906" t="s">
        <v>1391</v>
      </c>
      <c r="H1906" s="3" t="s">
        <v>6221</v>
      </c>
      <c r="I1906">
        <v>2018</v>
      </c>
      <c r="J1906" s="15" t="s">
        <v>6210</v>
      </c>
      <c r="K1906">
        <v>2018</v>
      </c>
      <c r="L1906" t="s">
        <v>1622</v>
      </c>
      <c r="M1906" t="s">
        <v>5456</v>
      </c>
      <c r="N1906" t="s">
        <v>5456</v>
      </c>
      <c r="O1906" t="s">
        <v>1388</v>
      </c>
      <c r="P1906" t="s">
        <v>5487</v>
      </c>
      <c r="Q1906">
        <f t="shared" si="42"/>
        <v>50200</v>
      </c>
      <c r="R1906" t="s">
        <v>5682</v>
      </c>
      <c r="S1906" t="s">
        <v>5683</v>
      </c>
      <c r="T1906" t="s">
        <v>5710</v>
      </c>
      <c r="U1906" s="75">
        <v>50200</v>
      </c>
      <c r="V1906">
        <v>0.36</v>
      </c>
      <c r="W1906">
        <v>18072</v>
      </c>
      <c r="AH1906" s="16"/>
      <c r="AI1906" t="s">
        <v>1375</v>
      </c>
    </row>
    <row r="1907" spans="1:35" x14ac:dyDescent="0.25">
      <c r="A1907" t="s">
        <v>6230</v>
      </c>
      <c r="B1907" s="1">
        <v>15</v>
      </c>
      <c r="C1907" t="s">
        <v>302</v>
      </c>
      <c r="D1907">
        <v>7443420</v>
      </c>
      <c r="E1907" t="s">
        <v>5456</v>
      </c>
      <c r="F1907" t="s">
        <v>1363</v>
      </c>
      <c r="G1907" t="s">
        <v>1391</v>
      </c>
      <c r="H1907" s="3" t="s">
        <v>6221</v>
      </c>
      <c r="I1907">
        <v>2018</v>
      </c>
      <c r="J1907" s="15" t="s">
        <v>6210</v>
      </c>
      <c r="K1907">
        <v>2018</v>
      </c>
      <c r="L1907" t="s">
        <v>1622</v>
      </c>
      <c r="M1907" t="s">
        <v>5456</v>
      </c>
      <c r="N1907" t="s">
        <v>5456</v>
      </c>
      <c r="O1907" t="s">
        <v>1388</v>
      </c>
      <c r="P1907" t="s">
        <v>5487</v>
      </c>
      <c r="Q1907">
        <f t="shared" si="42"/>
        <v>50200</v>
      </c>
      <c r="R1907" t="s">
        <v>4086</v>
      </c>
      <c r="S1907" t="s">
        <v>4087</v>
      </c>
      <c r="T1907" t="s">
        <v>6010</v>
      </c>
      <c r="U1907" s="75">
        <v>50200</v>
      </c>
      <c r="V1907">
        <v>0.44</v>
      </c>
      <c r="W1907">
        <v>22088</v>
      </c>
      <c r="AH1907" s="16"/>
      <c r="AI1907" t="s">
        <v>1375</v>
      </c>
    </row>
    <row r="1908" spans="1:35" x14ac:dyDescent="0.25">
      <c r="A1908" t="s">
        <v>6231</v>
      </c>
      <c r="B1908" s="1">
        <v>15</v>
      </c>
      <c r="C1908" t="s">
        <v>302</v>
      </c>
      <c r="D1908">
        <v>7443420</v>
      </c>
      <c r="E1908" t="s">
        <v>5456</v>
      </c>
      <c r="F1908" t="s">
        <v>1363</v>
      </c>
      <c r="G1908" t="s">
        <v>1391</v>
      </c>
      <c r="H1908" s="3" t="s">
        <v>6221</v>
      </c>
      <c r="I1908">
        <v>2018</v>
      </c>
      <c r="J1908" s="15" t="s">
        <v>6210</v>
      </c>
      <c r="K1908">
        <v>2018</v>
      </c>
      <c r="L1908" t="s">
        <v>1622</v>
      </c>
      <c r="M1908" t="s">
        <v>5456</v>
      </c>
      <c r="N1908" t="s">
        <v>5456</v>
      </c>
      <c r="O1908" t="s">
        <v>1388</v>
      </c>
      <c r="P1908" t="s">
        <v>5487</v>
      </c>
      <c r="Q1908">
        <f t="shared" si="42"/>
        <v>50200</v>
      </c>
      <c r="R1908" t="s">
        <v>1879</v>
      </c>
      <c r="S1908" t="s">
        <v>1880</v>
      </c>
      <c r="T1908" t="s">
        <v>587</v>
      </c>
      <c r="U1908" s="75">
        <v>50200</v>
      </c>
      <c r="V1908">
        <v>0.19</v>
      </c>
      <c r="W1908">
        <v>9538</v>
      </c>
      <c r="AH1908" s="16"/>
      <c r="AI1908" t="s">
        <v>1375</v>
      </c>
    </row>
    <row r="1909" spans="1:35" x14ac:dyDescent="0.25">
      <c r="A1909" t="s">
        <v>6232</v>
      </c>
      <c r="B1909" s="1">
        <v>15</v>
      </c>
      <c r="C1909" t="s">
        <v>302</v>
      </c>
      <c r="D1909">
        <v>7443420</v>
      </c>
      <c r="E1909" t="s">
        <v>5456</v>
      </c>
      <c r="F1909" t="s">
        <v>1363</v>
      </c>
      <c r="G1909" t="s">
        <v>1391</v>
      </c>
      <c r="H1909" s="3" t="s">
        <v>6221</v>
      </c>
      <c r="I1909">
        <v>2018</v>
      </c>
      <c r="J1909" s="15" t="s">
        <v>6210</v>
      </c>
      <c r="K1909">
        <v>2018</v>
      </c>
      <c r="L1909" t="s">
        <v>1622</v>
      </c>
      <c r="M1909" t="s">
        <v>5456</v>
      </c>
      <c r="N1909" t="s">
        <v>5456</v>
      </c>
      <c r="O1909" t="s">
        <v>1388</v>
      </c>
      <c r="P1909" t="s">
        <v>5487</v>
      </c>
      <c r="Q1909">
        <f t="shared" si="42"/>
        <v>50200</v>
      </c>
      <c r="R1909" t="s">
        <v>5996</v>
      </c>
      <c r="S1909" t="s">
        <v>5997</v>
      </c>
      <c r="T1909" t="s">
        <v>587</v>
      </c>
      <c r="U1909" s="75">
        <v>50200</v>
      </c>
      <c r="V1909">
        <v>0.25</v>
      </c>
      <c r="W1909">
        <v>12550</v>
      </c>
      <c r="AH1909" s="16"/>
      <c r="AI1909" t="s">
        <v>1375</v>
      </c>
    </row>
    <row r="1910" spans="1:35" x14ac:dyDescent="0.25">
      <c r="A1910" t="s">
        <v>6233</v>
      </c>
      <c r="B1910" s="1">
        <v>15</v>
      </c>
      <c r="C1910" t="s">
        <v>302</v>
      </c>
      <c r="D1910">
        <v>7432593</v>
      </c>
      <c r="E1910" t="s">
        <v>6234</v>
      </c>
      <c r="F1910" t="s">
        <v>1363</v>
      </c>
      <c r="G1910" t="s">
        <v>1391</v>
      </c>
      <c r="H1910" s="3" t="s">
        <v>6210</v>
      </c>
      <c r="I1910">
        <v>2018</v>
      </c>
      <c r="J1910" s="15" t="s">
        <v>6217</v>
      </c>
      <c r="K1910">
        <v>2018</v>
      </c>
      <c r="L1910" t="s">
        <v>1367</v>
      </c>
      <c r="M1910" t="s">
        <v>5461</v>
      </c>
      <c r="N1910" t="s">
        <v>5442</v>
      </c>
      <c r="O1910" t="s">
        <v>1388</v>
      </c>
      <c r="P1910" t="s">
        <v>5475</v>
      </c>
      <c r="Q1910">
        <f t="shared" si="42"/>
        <v>13790</v>
      </c>
      <c r="R1910" t="s">
        <v>5449</v>
      </c>
      <c r="S1910" t="s">
        <v>5450</v>
      </c>
      <c r="T1910" t="s">
        <v>6213</v>
      </c>
      <c r="U1910" s="75">
        <v>13790</v>
      </c>
      <c r="V1910">
        <v>0.56000000000000005</v>
      </c>
      <c r="W1910">
        <v>7722.4</v>
      </c>
      <c r="AH1910" s="16"/>
      <c r="AI1910" t="s">
        <v>1375</v>
      </c>
    </row>
    <row r="1911" spans="1:35" x14ac:dyDescent="0.25">
      <c r="A1911" t="s">
        <v>6235</v>
      </c>
      <c r="B1911" s="1">
        <v>15</v>
      </c>
      <c r="C1911" t="s">
        <v>302</v>
      </c>
      <c r="D1911">
        <v>7432593</v>
      </c>
      <c r="E1911" t="s">
        <v>6234</v>
      </c>
      <c r="F1911" t="s">
        <v>1363</v>
      </c>
      <c r="G1911" t="s">
        <v>1391</v>
      </c>
      <c r="H1911" s="3" t="s">
        <v>6210</v>
      </c>
      <c r="I1911">
        <v>2018</v>
      </c>
      <c r="J1911" s="15" t="s">
        <v>6217</v>
      </c>
      <c r="K1911">
        <v>2018</v>
      </c>
      <c r="L1911" t="s">
        <v>1367</v>
      </c>
      <c r="M1911" t="s">
        <v>5461</v>
      </c>
      <c r="N1911" t="s">
        <v>5442</v>
      </c>
      <c r="O1911" t="s">
        <v>1388</v>
      </c>
      <c r="P1911" t="s">
        <v>5475</v>
      </c>
      <c r="Q1911">
        <f t="shared" si="42"/>
        <v>13790</v>
      </c>
      <c r="R1911" t="s">
        <v>5996</v>
      </c>
      <c r="S1911" t="s">
        <v>5997</v>
      </c>
      <c r="T1911" t="s">
        <v>587</v>
      </c>
      <c r="U1911" s="75">
        <v>13790</v>
      </c>
      <c r="V1911">
        <v>0.25</v>
      </c>
      <c r="W1911">
        <v>3447.5</v>
      </c>
      <c r="AH1911" s="16"/>
      <c r="AI1911" t="s">
        <v>1375</v>
      </c>
    </row>
    <row r="1912" spans="1:35" x14ac:dyDescent="0.25">
      <c r="A1912" t="s">
        <v>6236</v>
      </c>
      <c r="B1912" s="1">
        <v>15</v>
      </c>
      <c r="C1912" t="s">
        <v>302</v>
      </c>
      <c r="D1912">
        <v>7432593</v>
      </c>
      <c r="E1912" t="s">
        <v>6234</v>
      </c>
      <c r="F1912" t="s">
        <v>1363</v>
      </c>
      <c r="G1912" t="s">
        <v>1391</v>
      </c>
      <c r="H1912" s="3" t="s">
        <v>6210</v>
      </c>
      <c r="I1912">
        <v>2018</v>
      </c>
      <c r="J1912" s="15" t="s">
        <v>6217</v>
      </c>
      <c r="K1912">
        <v>2018</v>
      </c>
      <c r="L1912" t="s">
        <v>1367</v>
      </c>
      <c r="M1912" t="s">
        <v>5461</v>
      </c>
      <c r="N1912" t="s">
        <v>5442</v>
      </c>
      <c r="O1912" t="s">
        <v>1388</v>
      </c>
      <c r="P1912" t="s">
        <v>5475</v>
      </c>
      <c r="Q1912">
        <f t="shared" si="42"/>
        <v>13790</v>
      </c>
      <c r="R1912" t="s">
        <v>1879</v>
      </c>
      <c r="S1912" t="s">
        <v>1880</v>
      </c>
      <c r="T1912" t="s">
        <v>6237</v>
      </c>
      <c r="U1912" s="75">
        <v>13790</v>
      </c>
      <c r="V1912">
        <v>0.14000000000000001</v>
      </c>
      <c r="W1912">
        <v>1930.6</v>
      </c>
      <c r="AH1912" s="16"/>
      <c r="AI1912" t="s">
        <v>1375</v>
      </c>
    </row>
    <row r="1913" spans="1:35" x14ac:dyDescent="0.25">
      <c r="A1913" t="s">
        <v>6238</v>
      </c>
      <c r="B1913" s="1">
        <v>15</v>
      </c>
      <c r="C1913" t="s">
        <v>302</v>
      </c>
      <c r="D1913">
        <v>7432593</v>
      </c>
      <c r="E1913" t="s">
        <v>6234</v>
      </c>
      <c r="F1913" t="s">
        <v>1363</v>
      </c>
      <c r="G1913" t="s">
        <v>1391</v>
      </c>
      <c r="H1913" s="3" t="s">
        <v>6210</v>
      </c>
      <c r="I1913">
        <v>2018</v>
      </c>
      <c r="J1913" s="15" t="s">
        <v>6217</v>
      </c>
      <c r="K1913">
        <v>2018</v>
      </c>
      <c r="L1913" t="s">
        <v>1367</v>
      </c>
      <c r="M1913" t="s">
        <v>5461</v>
      </c>
      <c r="N1913" t="s">
        <v>5442</v>
      </c>
      <c r="O1913" t="s">
        <v>1388</v>
      </c>
      <c r="P1913" t="s">
        <v>5475</v>
      </c>
      <c r="Q1913">
        <f t="shared" si="42"/>
        <v>13790</v>
      </c>
      <c r="R1913" t="s">
        <v>4086</v>
      </c>
      <c r="S1913" t="s">
        <v>4087</v>
      </c>
      <c r="T1913" t="s">
        <v>6010</v>
      </c>
      <c r="U1913" s="75">
        <v>13790</v>
      </c>
      <c r="V1913">
        <v>0.44</v>
      </c>
      <c r="W1913">
        <v>6067.6</v>
      </c>
      <c r="AH1913" s="16"/>
      <c r="AI1913" t="s">
        <v>1375</v>
      </c>
    </row>
    <row r="1914" spans="1:35" x14ac:dyDescent="0.25">
      <c r="A1914" t="s">
        <v>6239</v>
      </c>
      <c r="B1914" s="1">
        <v>15</v>
      </c>
      <c r="C1914" t="s">
        <v>302</v>
      </c>
      <c r="D1914">
        <v>7432593</v>
      </c>
      <c r="E1914" t="s">
        <v>6234</v>
      </c>
      <c r="F1914" t="s">
        <v>1363</v>
      </c>
      <c r="G1914" t="s">
        <v>1391</v>
      </c>
      <c r="H1914" s="3" t="s">
        <v>6210</v>
      </c>
      <c r="I1914">
        <v>2018</v>
      </c>
      <c r="J1914" s="15" t="s">
        <v>6217</v>
      </c>
      <c r="K1914">
        <v>2018</v>
      </c>
      <c r="L1914" t="s">
        <v>1367</v>
      </c>
      <c r="M1914" t="s">
        <v>5461</v>
      </c>
      <c r="N1914" t="s">
        <v>5442</v>
      </c>
      <c r="O1914" t="s">
        <v>1388</v>
      </c>
      <c r="P1914" t="s">
        <v>5475</v>
      </c>
      <c r="Q1914">
        <f t="shared" si="42"/>
        <v>13790</v>
      </c>
      <c r="R1914" t="s">
        <v>5682</v>
      </c>
      <c r="S1914" t="s">
        <v>5683</v>
      </c>
      <c r="T1914" t="s">
        <v>5710</v>
      </c>
      <c r="U1914" s="75">
        <v>13790</v>
      </c>
      <c r="V1914">
        <v>0.36</v>
      </c>
      <c r="W1914">
        <v>4964.3999999999996</v>
      </c>
      <c r="AH1914" s="16"/>
      <c r="AI1914" t="s">
        <v>1375</v>
      </c>
    </row>
    <row r="1915" spans="1:35" x14ac:dyDescent="0.25">
      <c r="A1915" t="s">
        <v>6240</v>
      </c>
      <c r="B1915" s="1">
        <v>15</v>
      </c>
      <c r="C1915" t="s">
        <v>302</v>
      </c>
      <c r="D1915">
        <v>7432593</v>
      </c>
      <c r="E1915" t="s">
        <v>6234</v>
      </c>
      <c r="F1915" t="s">
        <v>1363</v>
      </c>
      <c r="G1915" t="s">
        <v>1391</v>
      </c>
      <c r="H1915" s="3" t="s">
        <v>6210</v>
      </c>
      <c r="I1915">
        <v>2018</v>
      </c>
      <c r="J1915" s="15" t="s">
        <v>6217</v>
      </c>
      <c r="K1915">
        <v>2018</v>
      </c>
      <c r="L1915" t="s">
        <v>1367</v>
      </c>
      <c r="M1915" t="s">
        <v>5461</v>
      </c>
      <c r="N1915" t="s">
        <v>5442</v>
      </c>
      <c r="O1915" t="s">
        <v>1388</v>
      </c>
      <c r="P1915" t="s">
        <v>5475</v>
      </c>
      <c r="Q1915">
        <f t="shared" si="42"/>
        <v>13790</v>
      </c>
      <c r="R1915" t="s">
        <v>1381</v>
      </c>
      <c r="S1915" t="s">
        <v>1382</v>
      </c>
      <c r="T1915" t="s">
        <v>5784</v>
      </c>
      <c r="U1915" s="75">
        <v>13790</v>
      </c>
      <c r="V1915">
        <v>0.73</v>
      </c>
      <c r="W1915">
        <v>10066.700000000001</v>
      </c>
      <c r="AH1915" s="16"/>
      <c r="AI1915" t="s">
        <v>1375</v>
      </c>
    </row>
    <row r="1916" spans="1:35" x14ac:dyDescent="0.25">
      <c r="A1916" t="s">
        <v>6241</v>
      </c>
      <c r="B1916" s="1">
        <v>15</v>
      </c>
      <c r="C1916" t="s">
        <v>302</v>
      </c>
      <c r="D1916">
        <v>7211694</v>
      </c>
      <c r="E1916" t="s">
        <v>6242</v>
      </c>
      <c r="F1916" t="s">
        <v>1363</v>
      </c>
      <c r="G1916" t="s">
        <v>1391</v>
      </c>
      <c r="H1916" s="3" t="s">
        <v>6243</v>
      </c>
      <c r="I1916">
        <v>2017</v>
      </c>
      <c r="J1916" s="15" t="s">
        <v>2631</v>
      </c>
      <c r="K1916">
        <v>2017</v>
      </c>
      <c r="L1916" t="s">
        <v>1367</v>
      </c>
      <c r="M1916" t="s">
        <v>5485</v>
      </c>
      <c r="O1916" t="s">
        <v>1388</v>
      </c>
      <c r="P1916" t="s">
        <v>133</v>
      </c>
      <c r="Q1916">
        <f t="shared" si="42"/>
        <v>5000</v>
      </c>
      <c r="R1916" t="s">
        <v>5682</v>
      </c>
      <c r="S1916" t="s">
        <v>5683</v>
      </c>
      <c r="T1916" t="s">
        <v>5710</v>
      </c>
      <c r="U1916" s="75">
        <v>5000</v>
      </c>
      <c r="V1916">
        <v>0.36</v>
      </c>
      <c r="W1916">
        <v>1800</v>
      </c>
      <c r="AH1916" s="16"/>
      <c r="AI1916" t="s">
        <v>1375</v>
      </c>
    </row>
    <row r="1917" spans="1:35" x14ac:dyDescent="0.25">
      <c r="A1917" t="s">
        <v>6244</v>
      </c>
      <c r="B1917" s="1">
        <v>15</v>
      </c>
      <c r="C1917" t="s">
        <v>302</v>
      </c>
      <c r="D1917">
        <v>7211694</v>
      </c>
      <c r="E1917" t="s">
        <v>6242</v>
      </c>
      <c r="F1917" t="s">
        <v>1363</v>
      </c>
      <c r="G1917" t="s">
        <v>1391</v>
      </c>
      <c r="H1917" s="3" t="s">
        <v>6243</v>
      </c>
      <c r="I1917">
        <v>2017</v>
      </c>
      <c r="J1917" s="15" t="s">
        <v>2631</v>
      </c>
      <c r="K1917">
        <v>2017</v>
      </c>
      <c r="L1917" t="s">
        <v>1367</v>
      </c>
      <c r="M1917" t="s">
        <v>5485</v>
      </c>
      <c r="O1917" t="s">
        <v>1388</v>
      </c>
      <c r="P1917" t="s">
        <v>133</v>
      </c>
      <c r="Q1917">
        <f t="shared" si="42"/>
        <v>5000</v>
      </c>
      <c r="R1917" t="s">
        <v>5445</v>
      </c>
      <c r="S1917" t="s">
        <v>5446</v>
      </c>
      <c r="T1917" t="s">
        <v>5627</v>
      </c>
      <c r="U1917" s="75">
        <v>5000</v>
      </c>
      <c r="V1917">
        <v>0.19900000000000001</v>
      </c>
      <c r="W1917">
        <v>995</v>
      </c>
      <c r="AH1917" s="16"/>
      <c r="AI1917" t="s">
        <v>1375</v>
      </c>
    </row>
    <row r="1918" spans="1:35" x14ac:dyDescent="0.25">
      <c r="A1918" t="s">
        <v>6245</v>
      </c>
      <c r="B1918" s="1">
        <v>15</v>
      </c>
      <c r="C1918" t="s">
        <v>302</v>
      </c>
      <c r="D1918">
        <v>7211694</v>
      </c>
      <c r="E1918" t="s">
        <v>6242</v>
      </c>
      <c r="F1918" t="s">
        <v>1363</v>
      </c>
      <c r="G1918" t="s">
        <v>1391</v>
      </c>
      <c r="H1918" s="3" t="s">
        <v>6243</v>
      </c>
      <c r="I1918">
        <v>2017</v>
      </c>
      <c r="J1918" s="15" t="s">
        <v>2631</v>
      </c>
      <c r="K1918">
        <v>2017</v>
      </c>
      <c r="L1918" t="s">
        <v>1367</v>
      </c>
      <c r="M1918" t="s">
        <v>5485</v>
      </c>
      <c r="O1918" t="s">
        <v>1388</v>
      </c>
      <c r="P1918" t="s">
        <v>133</v>
      </c>
      <c r="Q1918">
        <f t="shared" si="42"/>
        <v>5000</v>
      </c>
      <c r="R1918" t="s">
        <v>4086</v>
      </c>
      <c r="S1918" t="s">
        <v>4087</v>
      </c>
      <c r="T1918" t="s">
        <v>5560</v>
      </c>
      <c r="U1918" s="75">
        <v>5000</v>
      </c>
      <c r="V1918">
        <v>0.44</v>
      </c>
      <c r="W1918">
        <v>2200</v>
      </c>
      <c r="AH1918" s="16"/>
      <c r="AI1918" t="s">
        <v>1375</v>
      </c>
    </row>
    <row r="1919" spans="1:35" x14ac:dyDescent="0.25">
      <c r="A1919" t="s">
        <v>6246</v>
      </c>
      <c r="B1919" s="1">
        <v>15</v>
      </c>
      <c r="C1919" t="s">
        <v>297</v>
      </c>
      <c r="D1919">
        <v>7202695</v>
      </c>
      <c r="E1919" t="s">
        <v>5679</v>
      </c>
      <c r="F1919" t="s">
        <v>1363</v>
      </c>
      <c r="G1919" t="s">
        <v>1391</v>
      </c>
      <c r="H1919" s="3" t="s">
        <v>6243</v>
      </c>
      <c r="I1919">
        <v>2017</v>
      </c>
      <c r="J1919" s="15" t="s">
        <v>6247</v>
      </c>
      <c r="K1919">
        <v>2017</v>
      </c>
      <c r="L1919" t="s">
        <v>1367</v>
      </c>
      <c r="M1919" t="s">
        <v>5679</v>
      </c>
      <c r="N1919" t="s">
        <v>5679</v>
      </c>
      <c r="O1919" t="s">
        <v>1388</v>
      </c>
      <c r="P1919" t="s">
        <v>133</v>
      </c>
      <c r="Q1919">
        <f t="shared" si="42"/>
        <v>550</v>
      </c>
      <c r="R1919" t="s">
        <v>5445</v>
      </c>
      <c r="S1919" t="s">
        <v>5446</v>
      </c>
      <c r="T1919" t="s">
        <v>6053</v>
      </c>
      <c r="U1919" s="75">
        <v>550</v>
      </c>
      <c r="V1919">
        <v>0.02</v>
      </c>
      <c r="W1919">
        <v>10.945</v>
      </c>
      <c r="AH1919" s="16"/>
      <c r="AI1919" t="s">
        <v>1375</v>
      </c>
    </row>
    <row r="1920" spans="1:35" x14ac:dyDescent="0.25">
      <c r="A1920" t="s">
        <v>6248</v>
      </c>
      <c r="B1920" s="1">
        <v>15</v>
      </c>
      <c r="C1920" t="s">
        <v>302</v>
      </c>
      <c r="D1920">
        <v>7202695</v>
      </c>
      <c r="E1920" t="s">
        <v>5679</v>
      </c>
      <c r="F1920" t="s">
        <v>1363</v>
      </c>
      <c r="G1920" t="s">
        <v>1391</v>
      </c>
      <c r="H1920" s="3" t="s">
        <v>6243</v>
      </c>
      <c r="I1920">
        <v>2017</v>
      </c>
      <c r="J1920" s="15" t="s">
        <v>6247</v>
      </c>
      <c r="K1920">
        <v>2017</v>
      </c>
      <c r="L1920" t="s">
        <v>1367</v>
      </c>
      <c r="M1920" t="s">
        <v>5679</v>
      </c>
      <c r="N1920" t="s">
        <v>5679</v>
      </c>
      <c r="O1920" t="s">
        <v>1388</v>
      </c>
      <c r="P1920" t="s">
        <v>133</v>
      </c>
      <c r="Q1920">
        <f t="shared" si="42"/>
        <v>550</v>
      </c>
      <c r="R1920" t="s">
        <v>5682</v>
      </c>
      <c r="S1920" t="s">
        <v>5683</v>
      </c>
      <c r="T1920" t="s">
        <v>5710</v>
      </c>
      <c r="U1920" s="75">
        <v>550</v>
      </c>
      <c r="V1920">
        <v>0.36</v>
      </c>
      <c r="W1920">
        <v>198</v>
      </c>
      <c r="AH1920" s="16"/>
      <c r="AI1920" t="s">
        <v>1375</v>
      </c>
    </row>
    <row r="1921" spans="1:35" x14ac:dyDescent="0.25">
      <c r="A1921" t="s">
        <v>6249</v>
      </c>
      <c r="B1921" s="1">
        <v>15</v>
      </c>
      <c r="C1921" t="s">
        <v>302</v>
      </c>
      <c r="D1921">
        <v>7202695</v>
      </c>
      <c r="E1921" t="s">
        <v>5679</v>
      </c>
      <c r="F1921" t="s">
        <v>1363</v>
      </c>
      <c r="G1921" t="s">
        <v>1391</v>
      </c>
      <c r="H1921" s="3" t="s">
        <v>6243</v>
      </c>
      <c r="I1921">
        <v>2017</v>
      </c>
      <c r="J1921" s="15" t="s">
        <v>6247</v>
      </c>
      <c r="K1921">
        <v>2017</v>
      </c>
      <c r="L1921" t="s">
        <v>1367</v>
      </c>
      <c r="M1921" t="s">
        <v>5679</v>
      </c>
      <c r="N1921" t="s">
        <v>5679</v>
      </c>
      <c r="O1921" t="s">
        <v>1388</v>
      </c>
      <c r="P1921" t="s">
        <v>133</v>
      </c>
      <c r="Q1921">
        <f t="shared" si="42"/>
        <v>550</v>
      </c>
      <c r="R1921" t="s">
        <v>4086</v>
      </c>
      <c r="S1921" t="s">
        <v>4087</v>
      </c>
      <c r="T1921" t="s">
        <v>5560</v>
      </c>
      <c r="U1921" s="75">
        <v>550</v>
      </c>
      <c r="V1921">
        <v>0.44</v>
      </c>
      <c r="W1921">
        <v>242</v>
      </c>
      <c r="AH1921" s="16"/>
      <c r="AI1921" t="s">
        <v>1375</v>
      </c>
    </row>
    <row r="1922" spans="1:35" x14ac:dyDescent="0.25">
      <c r="A1922" t="s">
        <v>6250</v>
      </c>
      <c r="B1922" s="1">
        <v>15</v>
      </c>
      <c r="C1922" t="s">
        <v>302</v>
      </c>
      <c r="D1922">
        <v>8454663</v>
      </c>
      <c r="E1922" t="s">
        <v>6251</v>
      </c>
      <c r="F1922" t="s">
        <v>1363</v>
      </c>
      <c r="G1922" t="s">
        <v>1391</v>
      </c>
      <c r="H1922" s="3" t="s">
        <v>6252</v>
      </c>
      <c r="I1922">
        <v>2018</v>
      </c>
      <c r="J1922" s="15" t="s">
        <v>6253</v>
      </c>
      <c r="K1922">
        <v>2018</v>
      </c>
      <c r="L1922" t="s">
        <v>1367</v>
      </c>
      <c r="M1922" t="s">
        <v>5793</v>
      </c>
      <c r="N1922" t="s">
        <v>4662</v>
      </c>
      <c r="O1922" t="s">
        <v>1388</v>
      </c>
      <c r="P1922" t="s">
        <v>682</v>
      </c>
      <c r="Q1922">
        <f t="shared" ref="Q1922:Q1985" si="43">U1922</f>
        <v>23760</v>
      </c>
      <c r="R1922" t="s">
        <v>5682</v>
      </c>
      <c r="S1922" t="s">
        <v>5683</v>
      </c>
      <c r="T1922" t="s">
        <v>5710</v>
      </c>
      <c r="U1922" s="75">
        <v>23760</v>
      </c>
      <c r="V1922">
        <v>0.36</v>
      </c>
      <c r="W1922">
        <v>8553.6</v>
      </c>
      <c r="AH1922" s="16"/>
      <c r="AI1922" t="s">
        <v>1375</v>
      </c>
    </row>
    <row r="1923" spans="1:35" x14ac:dyDescent="0.25">
      <c r="A1923" t="s">
        <v>6254</v>
      </c>
      <c r="B1923" s="1">
        <v>15</v>
      </c>
      <c r="C1923" t="s">
        <v>302</v>
      </c>
      <c r="D1923">
        <v>7262760</v>
      </c>
      <c r="E1923" t="s">
        <v>4292</v>
      </c>
      <c r="F1923" t="s">
        <v>1363</v>
      </c>
      <c r="G1923" t="s">
        <v>1364</v>
      </c>
      <c r="H1923" s="3" t="s">
        <v>3191</v>
      </c>
      <c r="I1923">
        <v>2017</v>
      </c>
      <c r="J1923" s="15" t="s">
        <v>3192</v>
      </c>
      <c r="K1923">
        <v>2017</v>
      </c>
      <c r="L1923" t="s">
        <v>1367</v>
      </c>
      <c r="M1923" t="s">
        <v>6255</v>
      </c>
      <c r="N1923" t="s">
        <v>6255</v>
      </c>
      <c r="O1923" t="s">
        <v>2414</v>
      </c>
      <c r="P1923" t="s">
        <v>5501</v>
      </c>
      <c r="Q1923">
        <f t="shared" si="43"/>
        <v>50000</v>
      </c>
      <c r="R1923" t="s">
        <v>5445</v>
      </c>
      <c r="S1923" t="s">
        <v>5446</v>
      </c>
      <c r="T1923" t="s">
        <v>5919</v>
      </c>
      <c r="U1923" s="75">
        <v>50000</v>
      </c>
      <c r="V1923">
        <v>0.18</v>
      </c>
      <c r="W1923">
        <v>9000</v>
      </c>
      <c r="AH1923" s="16"/>
      <c r="AI1923" t="s">
        <v>1375</v>
      </c>
    </row>
    <row r="1924" spans="1:35" x14ac:dyDescent="0.25">
      <c r="A1924" t="s">
        <v>6256</v>
      </c>
      <c r="B1924" s="1">
        <v>15</v>
      </c>
      <c r="C1924" t="s">
        <v>302</v>
      </c>
      <c r="D1924">
        <v>7262760</v>
      </c>
      <c r="E1924" t="s">
        <v>4292</v>
      </c>
      <c r="F1924" t="s">
        <v>1363</v>
      </c>
      <c r="G1924" t="s">
        <v>1364</v>
      </c>
      <c r="H1924" s="3" t="s">
        <v>3191</v>
      </c>
      <c r="I1924">
        <v>2017</v>
      </c>
      <c r="J1924" s="15" t="s">
        <v>3192</v>
      </c>
      <c r="K1924">
        <v>2017</v>
      </c>
      <c r="L1924" t="s">
        <v>1367</v>
      </c>
      <c r="M1924" t="s">
        <v>6255</v>
      </c>
      <c r="N1924" t="s">
        <v>6255</v>
      </c>
      <c r="O1924" t="s">
        <v>2414</v>
      </c>
      <c r="P1924" t="s">
        <v>5501</v>
      </c>
      <c r="Q1924">
        <f t="shared" si="43"/>
        <v>50000</v>
      </c>
      <c r="R1924" t="s">
        <v>2476</v>
      </c>
      <c r="S1924" t="s">
        <v>2477</v>
      </c>
      <c r="T1924" t="s">
        <v>587</v>
      </c>
      <c r="U1924" s="75">
        <v>50000</v>
      </c>
      <c r="V1924">
        <v>0.49</v>
      </c>
      <c r="W1924">
        <v>24500</v>
      </c>
      <c r="AH1924" s="16"/>
      <c r="AI1924" t="s">
        <v>1375</v>
      </c>
    </row>
    <row r="1925" spans="1:35" x14ac:dyDescent="0.25">
      <c r="A1925" t="s">
        <v>6257</v>
      </c>
      <c r="B1925" s="1">
        <v>15</v>
      </c>
      <c r="C1925" t="s">
        <v>302</v>
      </c>
      <c r="D1925">
        <v>7262760</v>
      </c>
      <c r="E1925" t="s">
        <v>4292</v>
      </c>
      <c r="F1925" t="s">
        <v>1363</v>
      </c>
      <c r="G1925" t="s">
        <v>1364</v>
      </c>
      <c r="H1925" s="3" t="s">
        <v>3191</v>
      </c>
      <c r="I1925">
        <v>2017</v>
      </c>
      <c r="J1925" s="15" t="s">
        <v>3192</v>
      </c>
      <c r="K1925">
        <v>2017</v>
      </c>
      <c r="L1925" t="s">
        <v>1367</v>
      </c>
      <c r="M1925" t="s">
        <v>6255</v>
      </c>
      <c r="N1925" t="s">
        <v>6255</v>
      </c>
      <c r="O1925" t="s">
        <v>2414</v>
      </c>
      <c r="P1925" t="s">
        <v>5501</v>
      </c>
      <c r="Q1925">
        <f t="shared" si="43"/>
        <v>50000</v>
      </c>
      <c r="R1925" t="s">
        <v>4086</v>
      </c>
      <c r="S1925" t="s">
        <v>4087</v>
      </c>
      <c r="T1925" t="s">
        <v>6010</v>
      </c>
      <c r="U1925" s="75">
        <v>50000</v>
      </c>
      <c r="V1925">
        <v>0.44</v>
      </c>
      <c r="W1925">
        <v>22000</v>
      </c>
      <c r="AH1925" s="16"/>
      <c r="AI1925" t="s">
        <v>1375</v>
      </c>
    </row>
    <row r="1926" spans="1:35" x14ac:dyDescent="0.25">
      <c r="A1926" t="s">
        <v>6258</v>
      </c>
      <c r="B1926" s="1">
        <v>15</v>
      </c>
      <c r="C1926" t="s">
        <v>302</v>
      </c>
      <c r="D1926">
        <v>7262760</v>
      </c>
      <c r="E1926" t="s">
        <v>4292</v>
      </c>
      <c r="F1926" t="s">
        <v>1363</v>
      </c>
      <c r="G1926" t="s">
        <v>1364</v>
      </c>
      <c r="H1926" s="3" t="s">
        <v>3191</v>
      </c>
      <c r="I1926">
        <v>2017</v>
      </c>
      <c r="J1926" s="15" t="s">
        <v>3192</v>
      </c>
      <c r="K1926">
        <v>2017</v>
      </c>
      <c r="L1926" t="s">
        <v>1367</v>
      </c>
      <c r="M1926" t="s">
        <v>6255</v>
      </c>
      <c r="N1926" t="s">
        <v>6255</v>
      </c>
      <c r="O1926" t="s">
        <v>2414</v>
      </c>
      <c r="P1926" t="s">
        <v>5501</v>
      </c>
      <c r="Q1926">
        <f t="shared" si="43"/>
        <v>50000</v>
      </c>
      <c r="R1926" t="s">
        <v>1879</v>
      </c>
      <c r="S1926" t="s">
        <v>1880</v>
      </c>
      <c r="T1926" t="s">
        <v>587</v>
      </c>
      <c r="U1926" s="75">
        <v>50000</v>
      </c>
      <c r="V1926">
        <v>0.19</v>
      </c>
      <c r="W1926">
        <v>9500</v>
      </c>
      <c r="AH1926" s="16"/>
      <c r="AI1926" t="s">
        <v>1375</v>
      </c>
    </row>
    <row r="1927" spans="1:35" x14ac:dyDescent="0.25">
      <c r="A1927" t="s">
        <v>6259</v>
      </c>
      <c r="B1927" s="1">
        <v>15</v>
      </c>
      <c r="C1927" t="s">
        <v>302</v>
      </c>
      <c r="D1927">
        <v>7262760</v>
      </c>
      <c r="E1927" t="s">
        <v>4292</v>
      </c>
      <c r="F1927" t="s">
        <v>1363</v>
      </c>
      <c r="G1927" t="s">
        <v>1364</v>
      </c>
      <c r="H1927" s="3" t="s">
        <v>3191</v>
      </c>
      <c r="I1927">
        <v>2017</v>
      </c>
      <c r="J1927" s="15" t="s">
        <v>3192</v>
      </c>
      <c r="K1927">
        <v>2017</v>
      </c>
      <c r="L1927" t="s">
        <v>1367</v>
      </c>
      <c r="M1927" t="s">
        <v>6255</v>
      </c>
      <c r="N1927" t="s">
        <v>6255</v>
      </c>
      <c r="O1927" t="s">
        <v>2414</v>
      </c>
      <c r="P1927" t="s">
        <v>5501</v>
      </c>
      <c r="Q1927">
        <f t="shared" si="43"/>
        <v>50000</v>
      </c>
      <c r="R1927" t="s">
        <v>1381</v>
      </c>
      <c r="S1927" t="s">
        <v>1382</v>
      </c>
      <c r="T1927" t="s">
        <v>587</v>
      </c>
      <c r="U1927" s="75">
        <v>50000</v>
      </c>
      <c r="V1927">
        <v>0.69</v>
      </c>
      <c r="W1927">
        <v>34500</v>
      </c>
      <c r="AH1927" s="16"/>
      <c r="AI1927" t="s">
        <v>1375</v>
      </c>
    </row>
    <row r="1928" spans="1:35" x14ac:dyDescent="0.25">
      <c r="A1928" t="s">
        <v>6260</v>
      </c>
      <c r="B1928" s="1">
        <v>15</v>
      </c>
      <c r="C1928" t="s">
        <v>302</v>
      </c>
      <c r="D1928">
        <v>8118582</v>
      </c>
      <c r="E1928" t="s">
        <v>5456</v>
      </c>
      <c r="F1928" t="s">
        <v>1363</v>
      </c>
      <c r="G1928" t="s">
        <v>1391</v>
      </c>
      <c r="H1928" s="3" t="s">
        <v>6261</v>
      </c>
      <c r="I1928">
        <v>2018</v>
      </c>
      <c r="J1928" s="15" t="s">
        <v>6262</v>
      </c>
      <c r="K1928">
        <v>2018</v>
      </c>
      <c r="L1928" t="s">
        <v>1367</v>
      </c>
      <c r="M1928" t="s">
        <v>5456</v>
      </c>
      <c r="N1928" t="s">
        <v>5456</v>
      </c>
      <c r="O1928" t="s">
        <v>1388</v>
      </c>
      <c r="P1928" t="s">
        <v>5475</v>
      </c>
      <c r="Q1928">
        <f t="shared" si="43"/>
        <v>1220</v>
      </c>
      <c r="R1928" t="s">
        <v>5996</v>
      </c>
      <c r="S1928" t="s">
        <v>5997</v>
      </c>
      <c r="T1928" t="s">
        <v>587</v>
      </c>
      <c r="U1928" s="75">
        <v>1220</v>
      </c>
      <c r="V1928">
        <v>0.36</v>
      </c>
      <c r="W1928">
        <v>439.2</v>
      </c>
      <c r="AH1928" s="16"/>
      <c r="AI1928" t="s">
        <v>1375</v>
      </c>
    </row>
    <row r="1929" spans="1:35" x14ac:dyDescent="0.25">
      <c r="A1929" t="s">
        <v>6263</v>
      </c>
      <c r="B1929" s="1">
        <v>15</v>
      </c>
      <c r="C1929" t="s">
        <v>302</v>
      </c>
      <c r="D1929">
        <v>8118582</v>
      </c>
      <c r="E1929" t="s">
        <v>5456</v>
      </c>
      <c r="F1929" t="s">
        <v>1363</v>
      </c>
      <c r="G1929" t="s">
        <v>1391</v>
      </c>
      <c r="H1929" s="3" t="s">
        <v>6261</v>
      </c>
      <c r="I1929">
        <v>2018</v>
      </c>
      <c r="J1929" s="15" t="s">
        <v>6262</v>
      </c>
      <c r="K1929">
        <v>2018</v>
      </c>
      <c r="L1929" t="s">
        <v>1367</v>
      </c>
      <c r="M1929" t="s">
        <v>5456</v>
      </c>
      <c r="N1929" t="s">
        <v>5456</v>
      </c>
      <c r="O1929" t="s">
        <v>1388</v>
      </c>
      <c r="P1929" t="s">
        <v>5475</v>
      </c>
      <c r="Q1929">
        <f t="shared" si="43"/>
        <v>1220</v>
      </c>
      <c r="R1929" t="s">
        <v>5682</v>
      </c>
      <c r="S1929" t="s">
        <v>5683</v>
      </c>
      <c r="T1929" t="s">
        <v>5710</v>
      </c>
      <c r="U1929" s="75">
        <v>1220</v>
      </c>
      <c r="V1929">
        <v>0.37</v>
      </c>
      <c r="W1929">
        <v>451.4</v>
      </c>
      <c r="AH1929" s="16"/>
      <c r="AI1929" t="s">
        <v>1375</v>
      </c>
    </row>
    <row r="1930" spans="1:35" x14ac:dyDescent="0.25">
      <c r="A1930" t="s">
        <v>6264</v>
      </c>
      <c r="B1930" s="1">
        <v>15</v>
      </c>
      <c r="C1930" t="s">
        <v>302</v>
      </c>
      <c r="D1930">
        <v>8118582</v>
      </c>
      <c r="E1930" t="s">
        <v>5456</v>
      </c>
      <c r="F1930" t="s">
        <v>1363</v>
      </c>
      <c r="G1930" t="s">
        <v>1391</v>
      </c>
      <c r="H1930" s="3" t="s">
        <v>6261</v>
      </c>
      <c r="I1930">
        <v>2018</v>
      </c>
      <c r="J1930" s="15" t="s">
        <v>6262</v>
      </c>
      <c r="K1930">
        <v>2018</v>
      </c>
      <c r="L1930" t="s">
        <v>1367</v>
      </c>
      <c r="M1930" t="s">
        <v>5456</v>
      </c>
      <c r="N1930" t="s">
        <v>5456</v>
      </c>
      <c r="O1930" t="s">
        <v>1388</v>
      </c>
      <c r="P1930" t="s">
        <v>5475</v>
      </c>
      <c r="Q1930">
        <f t="shared" si="43"/>
        <v>1220</v>
      </c>
      <c r="R1930" t="s">
        <v>5445</v>
      </c>
      <c r="S1930" t="s">
        <v>5446</v>
      </c>
      <c r="T1930" t="s">
        <v>5919</v>
      </c>
      <c r="U1930" s="75">
        <v>1220</v>
      </c>
      <c r="V1930">
        <v>0.2</v>
      </c>
      <c r="W1930">
        <v>244</v>
      </c>
      <c r="AH1930" s="16"/>
      <c r="AI1930" t="s">
        <v>1375</v>
      </c>
    </row>
    <row r="1931" spans="1:35" x14ac:dyDescent="0.25">
      <c r="A1931" t="s">
        <v>6265</v>
      </c>
      <c r="B1931" s="1">
        <v>15</v>
      </c>
      <c r="C1931" t="s">
        <v>302</v>
      </c>
      <c r="D1931">
        <v>8118582</v>
      </c>
      <c r="E1931" t="s">
        <v>5456</v>
      </c>
      <c r="F1931" t="s">
        <v>1363</v>
      </c>
      <c r="G1931" t="s">
        <v>1391</v>
      </c>
      <c r="H1931" s="3" t="s">
        <v>6261</v>
      </c>
      <c r="I1931">
        <v>2018</v>
      </c>
      <c r="J1931" s="15" t="s">
        <v>6262</v>
      </c>
      <c r="K1931">
        <v>2018</v>
      </c>
      <c r="L1931" t="s">
        <v>1367</v>
      </c>
      <c r="M1931" t="s">
        <v>5456</v>
      </c>
      <c r="N1931" t="s">
        <v>5456</v>
      </c>
      <c r="O1931" t="s">
        <v>1388</v>
      </c>
      <c r="P1931" t="s">
        <v>5475</v>
      </c>
      <c r="Q1931">
        <f t="shared" si="43"/>
        <v>1220</v>
      </c>
      <c r="R1931" t="s">
        <v>5449</v>
      </c>
      <c r="S1931" t="s">
        <v>5450</v>
      </c>
      <c r="T1931" t="s">
        <v>6213</v>
      </c>
      <c r="U1931" s="75">
        <v>1220</v>
      </c>
      <c r="V1931">
        <v>0.56000000000000005</v>
      </c>
      <c r="W1931">
        <v>683.2</v>
      </c>
      <c r="AH1931" s="16"/>
      <c r="AI1931" t="s">
        <v>1375</v>
      </c>
    </row>
    <row r="1932" spans="1:35" x14ac:dyDescent="0.25">
      <c r="A1932" t="s">
        <v>6266</v>
      </c>
      <c r="B1932" s="1">
        <v>15</v>
      </c>
      <c r="C1932" t="s">
        <v>302</v>
      </c>
      <c r="D1932">
        <v>7543077</v>
      </c>
      <c r="E1932" t="s">
        <v>5456</v>
      </c>
      <c r="F1932" t="s">
        <v>1363</v>
      </c>
      <c r="G1932" t="s">
        <v>1391</v>
      </c>
      <c r="H1932" s="3" t="s">
        <v>6267</v>
      </c>
      <c r="I1932">
        <v>2018</v>
      </c>
      <c r="J1932" s="15" t="s">
        <v>6268</v>
      </c>
      <c r="K1932">
        <v>2018</v>
      </c>
      <c r="L1932" t="s">
        <v>1367</v>
      </c>
      <c r="M1932" t="s">
        <v>5456</v>
      </c>
      <c r="N1932" t="s">
        <v>5456</v>
      </c>
      <c r="O1932" t="s">
        <v>1388</v>
      </c>
      <c r="P1932" t="s">
        <v>4226</v>
      </c>
      <c r="Q1932">
        <f t="shared" si="43"/>
        <v>25000</v>
      </c>
      <c r="R1932" t="s">
        <v>5682</v>
      </c>
      <c r="S1932" t="s">
        <v>5683</v>
      </c>
      <c r="T1932" t="s">
        <v>5710</v>
      </c>
      <c r="U1932" s="75">
        <v>25000</v>
      </c>
      <c r="V1932">
        <v>0.36</v>
      </c>
      <c r="W1932">
        <v>9000</v>
      </c>
      <c r="AH1932" s="16"/>
      <c r="AI1932" t="s">
        <v>1375</v>
      </c>
    </row>
    <row r="1933" spans="1:35" x14ac:dyDescent="0.25">
      <c r="A1933" t="s">
        <v>6269</v>
      </c>
      <c r="B1933" s="1">
        <v>15</v>
      </c>
      <c r="C1933" t="s">
        <v>302</v>
      </c>
      <c r="D1933">
        <v>7543077</v>
      </c>
      <c r="E1933" t="s">
        <v>5456</v>
      </c>
      <c r="F1933" t="s">
        <v>1363</v>
      </c>
      <c r="G1933" t="s">
        <v>1391</v>
      </c>
      <c r="H1933" s="3" t="s">
        <v>6267</v>
      </c>
      <c r="I1933">
        <v>2018</v>
      </c>
      <c r="J1933" s="15" t="s">
        <v>6268</v>
      </c>
      <c r="K1933">
        <v>2018</v>
      </c>
      <c r="L1933" t="s">
        <v>1367</v>
      </c>
      <c r="M1933" t="s">
        <v>5456</v>
      </c>
      <c r="N1933" t="s">
        <v>5456</v>
      </c>
      <c r="O1933" t="s">
        <v>1388</v>
      </c>
      <c r="P1933" t="s">
        <v>4226</v>
      </c>
      <c r="Q1933">
        <f t="shared" si="43"/>
        <v>25000</v>
      </c>
      <c r="R1933" t="s">
        <v>4086</v>
      </c>
      <c r="S1933" t="s">
        <v>4087</v>
      </c>
      <c r="T1933" t="s">
        <v>6010</v>
      </c>
      <c r="U1933" s="75">
        <v>25000</v>
      </c>
      <c r="V1933">
        <v>0.44</v>
      </c>
      <c r="W1933">
        <v>11000</v>
      </c>
      <c r="AH1933" s="16"/>
      <c r="AI1933" t="s">
        <v>1375</v>
      </c>
    </row>
    <row r="1934" spans="1:35" x14ac:dyDescent="0.25">
      <c r="A1934" t="s">
        <v>6270</v>
      </c>
      <c r="B1934" s="1">
        <v>15</v>
      </c>
      <c r="C1934" t="s">
        <v>297</v>
      </c>
      <c r="D1934">
        <v>8123233</v>
      </c>
      <c r="E1934" t="s">
        <v>6271</v>
      </c>
      <c r="F1934" t="s">
        <v>1363</v>
      </c>
      <c r="G1934" t="s">
        <v>1391</v>
      </c>
      <c r="H1934" s="3" t="s">
        <v>6261</v>
      </c>
      <c r="I1934">
        <v>2018</v>
      </c>
      <c r="J1934" s="15" t="s">
        <v>6262</v>
      </c>
      <c r="K1934">
        <v>2018</v>
      </c>
      <c r="L1934" t="s">
        <v>1367</v>
      </c>
      <c r="M1934" t="s">
        <v>6271</v>
      </c>
      <c r="N1934" t="s">
        <v>6271</v>
      </c>
      <c r="O1934" t="s">
        <v>1388</v>
      </c>
      <c r="P1934" t="s">
        <v>4226</v>
      </c>
      <c r="Q1934">
        <f t="shared" si="43"/>
        <v>2400</v>
      </c>
      <c r="R1934" t="s">
        <v>5996</v>
      </c>
      <c r="S1934" t="s">
        <v>5997</v>
      </c>
      <c r="T1934" t="s">
        <v>587</v>
      </c>
      <c r="U1934" s="75">
        <v>2400</v>
      </c>
      <c r="V1934">
        <v>0.36</v>
      </c>
      <c r="W1934">
        <v>864</v>
      </c>
      <c r="AH1934" s="16"/>
      <c r="AI1934" t="s">
        <v>1375</v>
      </c>
    </row>
    <row r="1935" spans="1:35" x14ac:dyDescent="0.25">
      <c r="A1935" t="s">
        <v>6272</v>
      </c>
      <c r="B1935" s="1">
        <v>15</v>
      </c>
      <c r="C1935" t="s">
        <v>302</v>
      </c>
      <c r="D1935">
        <v>8123233</v>
      </c>
      <c r="E1935" t="s">
        <v>6271</v>
      </c>
      <c r="F1935" t="s">
        <v>1363</v>
      </c>
      <c r="G1935" t="s">
        <v>1391</v>
      </c>
      <c r="H1935" s="3" t="s">
        <v>6261</v>
      </c>
      <c r="I1935">
        <v>2018</v>
      </c>
      <c r="J1935" s="15" t="s">
        <v>6262</v>
      </c>
      <c r="K1935">
        <v>2018</v>
      </c>
      <c r="L1935" t="s">
        <v>1367</v>
      </c>
      <c r="M1935" t="s">
        <v>6271</v>
      </c>
      <c r="N1935" t="s">
        <v>6271</v>
      </c>
      <c r="O1935" t="s">
        <v>1388</v>
      </c>
      <c r="P1935" t="s">
        <v>4226</v>
      </c>
      <c r="Q1935">
        <f t="shared" si="43"/>
        <v>2400</v>
      </c>
      <c r="R1935" t="s">
        <v>5682</v>
      </c>
      <c r="S1935" t="s">
        <v>5683</v>
      </c>
      <c r="T1935" t="s">
        <v>5710</v>
      </c>
      <c r="U1935" s="75">
        <v>2400</v>
      </c>
      <c r="V1935">
        <v>0.37</v>
      </c>
      <c r="W1935">
        <v>888</v>
      </c>
      <c r="AH1935" s="16"/>
      <c r="AI1935" t="s">
        <v>1375</v>
      </c>
    </row>
    <row r="1936" spans="1:35" x14ac:dyDescent="0.25">
      <c r="A1936" t="s">
        <v>6273</v>
      </c>
      <c r="B1936" s="1">
        <v>15</v>
      </c>
      <c r="C1936" t="s">
        <v>302</v>
      </c>
      <c r="D1936">
        <v>8123233</v>
      </c>
      <c r="E1936" t="s">
        <v>6271</v>
      </c>
      <c r="F1936" t="s">
        <v>1363</v>
      </c>
      <c r="G1936" t="s">
        <v>1391</v>
      </c>
      <c r="H1936" s="3" t="s">
        <v>6261</v>
      </c>
      <c r="I1936">
        <v>2018</v>
      </c>
      <c r="J1936" s="15" t="s">
        <v>6262</v>
      </c>
      <c r="K1936">
        <v>2018</v>
      </c>
      <c r="L1936" t="s">
        <v>1367</v>
      </c>
      <c r="M1936" t="s">
        <v>6271</v>
      </c>
      <c r="N1936" t="s">
        <v>6271</v>
      </c>
      <c r="O1936" t="s">
        <v>1388</v>
      </c>
      <c r="P1936" t="s">
        <v>4226</v>
      </c>
      <c r="Q1936">
        <f t="shared" si="43"/>
        <v>2400</v>
      </c>
      <c r="R1936" t="s">
        <v>5449</v>
      </c>
      <c r="S1936" t="s">
        <v>5450</v>
      </c>
      <c r="T1936" t="s">
        <v>6213</v>
      </c>
      <c r="U1936" s="75">
        <v>2400</v>
      </c>
      <c r="V1936">
        <v>0.56000000000000005</v>
      </c>
      <c r="W1936">
        <v>1344</v>
      </c>
      <c r="AH1936" s="16"/>
      <c r="AI1936" t="s">
        <v>1375</v>
      </c>
    </row>
    <row r="1937" spans="1:35" x14ac:dyDescent="0.25">
      <c r="A1937" t="s">
        <v>6274</v>
      </c>
      <c r="B1937" s="1">
        <v>15</v>
      </c>
      <c r="C1937" t="s">
        <v>297</v>
      </c>
      <c r="D1937">
        <v>8123233</v>
      </c>
      <c r="E1937" t="s">
        <v>6271</v>
      </c>
      <c r="F1937" t="s">
        <v>1363</v>
      </c>
      <c r="G1937" t="s">
        <v>1391</v>
      </c>
      <c r="H1937" s="3" t="s">
        <v>6261</v>
      </c>
      <c r="I1937">
        <v>2018</v>
      </c>
      <c r="J1937" s="15" t="s">
        <v>6262</v>
      </c>
      <c r="K1937">
        <v>2018</v>
      </c>
      <c r="L1937" t="s">
        <v>1367</v>
      </c>
      <c r="M1937" t="s">
        <v>6271</v>
      </c>
      <c r="N1937" t="s">
        <v>6271</v>
      </c>
      <c r="O1937" t="s">
        <v>1388</v>
      </c>
      <c r="P1937" t="s">
        <v>4226</v>
      </c>
      <c r="Q1937">
        <f t="shared" si="43"/>
        <v>2400</v>
      </c>
      <c r="R1937" t="s">
        <v>5445</v>
      </c>
      <c r="S1937" t="s">
        <v>5446</v>
      </c>
      <c r="T1937" t="s">
        <v>5919</v>
      </c>
      <c r="U1937" s="75">
        <v>2400</v>
      </c>
      <c r="V1937">
        <v>0.2</v>
      </c>
      <c r="W1937">
        <v>480</v>
      </c>
      <c r="AH1937" s="16"/>
      <c r="AI1937" t="s">
        <v>1375</v>
      </c>
    </row>
    <row r="1938" spans="1:35" x14ac:dyDescent="0.25">
      <c r="A1938" t="s">
        <v>6275</v>
      </c>
      <c r="B1938" s="1">
        <v>15</v>
      </c>
      <c r="C1938" t="s">
        <v>297</v>
      </c>
      <c r="D1938">
        <v>7369638</v>
      </c>
      <c r="E1938" t="s">
        <v>5474</v>
      </c>
      <c r="F1938" t="s">
        <v>1363</v>
      </c>
      <c r="G1938" t="s">
        <v>1391</v>
      </c>
      <c r="H1938" s="3" t="s">
        <v>6276</v>
      </c>
      <c r="I1938">
        <v>2017</v>
      </c>
      <c r="J1938" s="15" t="s">
        <v>6225</v>
      </c>
      <c r="K1938">
        <v>2018</v>
      </c>
      <c r="L1938" t="s">
        <v>1367</v>
      </c>
      <c r="M1938" t="s">
        <v>5474</v>
      </c>
      <c r="O1938" t="s">
        <v>1388</v>
      </c>
      <c r="P1938" t="s">
        <v>4226</v>
      </c>
      <c r="Q1938">
        <f t="shared" si="43"/>
        <v>7820</v>
      </c>
      <c r="R1938" t="s">
        <v>1381</v>
      </c>
      <c r="S1938" t="s">
        <v>1382</v>
      </c>
      <c r="T1938" t="s">
        <v>587</v>
      </c>
      <c r="U1938" s="75">
        <v>7820</v>
      </c>
      <c r="V1938">
        <v>0.62</v>
      </c>
      <c r="W1938">
        <v>4848.3999999999996</v>
      </c>
      <c r="AH1938" s="16"/>
      <c r="AI1938" t="s">
        <v>1375</v>
      </c>
    </row>
    <row r="1939" spans="1:35" x14ac:dyDescent="0.25">
      <c r="A1939" t="s">
        <v>6277</v>
      </c>
      <c r="B1939" s="1">
        <v>15</v>
      </c>
      <c r="C1939" t="s">
        <v>302</v>
      </c>
      <c r="D1939">
        <v>7369638</v>
      </c>
      <c r="E1939" t="s">
        <v>5474</v>
      </c>
      <c r="F1939" t="s">
        <v>1363</v>
      </c>
      <c r="G1939" t="s">
        <v>1391</v>
      </c>
      <c r="H1939" s="3" t="s">
        <v>6276</v>
      </c>
      <c r="I1939">
        <v>2017</v>
      </c>
      <c r="J1939" s="15" t="s">
        <v>6225</v>
      </c>
      <c r="K1939">
        <v>2018</v>
      </c>
      <c r="L1939" t="s">
        <v>1367</v>
      </c>
      <c r="M1939" t="s">
        <v>5474</v>
      </c>
      <c r="O1939" t="s">
        <v>1388</v>
      </c>
      <c r="P1939" t="s">
        <v>4226</v>
      </c>
      <c r="Q1939">
        <f t="shared" si="43"/>
        <v>7820</v>
      </c>
      <c r="R1939" t="s">
        <v>5682</v>
      </c>
      <c r="S1939" t="s">
        <v>5683</v>
      </c>
      <c r="T1939" t="s">
        <v>5710</v>
      </c>
      <c r="U1939" s="75">
        <v>7820</v>
      </c>
      <c r="V1939">
        <v>0.37</v>
      </c>
      <c r="W1939">
        <v>2893.4</v>
      </c>
      <c r="AH1939" s="16"/>
      <c r="AI1939" t="s">
        <v>1375</v>
      </c>
    </row>
    <row r="1940" spans="1:35" x14ac:dyDescent="0.25">
      <c r="A1940" t="s">
        <v>6278</v>
      </c>
      <c r="B1940" s="1">
        <v>15</v>
      </c>
      <c r="C1940" t="s">
        <v>297</v>
      </c>
      <c r="D1940">
        <v>7369638</v>
      </c>
      <c r="E1940" t="s">
        <v>5474</v>
      </c>
      <c r="F1940" t="s">
        <v>1363</v>
      </c>
      <c r="G1940" t="s">
        <v>1391</v>
      </c>
      <c r="H1940" s="3" t="s">
        <v>6276</v>
      </c>
      <c r="I1940">
        <v>2017</v>
      </c>
      <c r="J1940" s="15" t="s">
        <v>6225</v>
      </c>
      <c r="K1940">
        <v>2018</v>
      </c>
      <c r="L1940" t="s">
        <v>1367</v>
      </c>
      <c r="M1940" t="s">
        <v>5474</v>
      </c>
      <c r="O1940" t="s">
        <v>1388</v>
      </c>
      <c r="P1940" t="s">
        <v>4226</v>
      </c>
      <c r="Q1940">
        <f t="shared" si="43"/>
        <v>7820</v>
      </c>
      <c r="R1940" t="s">
        <v>2198</v>
      </c>
      <c r="S1940" t="s">
        <v>2199</v>
      </c>
      <c r="T1940" t="s">
        <v>587</v>
      </c>
      <c r="U1940" s="75">
        <v>7820</v>
      </c>
      <c r="V1940">
        <v>0.63</v>
      </c>
      <c r="W1940">
        <v>4926.6000000000004</v>
      </c>
      <c r="AH1940" s="16"/>
      <c r="AI1940" t="s">
        <v>1375</v>
      </c>
    </row>
    <row r="1941" spans="1:35" x14ac:dyDescent="0.25">
      <c r="A1941" t="s">
        <v>6279</v>
      </c>
      <c r="B1941" s="1">
        <v>15</v>
      </c>
      <c r="C1941" t="s">
        <v>297</v>
      </c>
      <c r="D1941">
        <v>7369638</v>
      </c>
      <c r="E1941" t="s">
        <v>5474</v>
      </c>
      <c r="F1941" t="s">
        <v>1363</v>
      </c>
      <c r="G1941" t="s">
        <v>1391</v>
      </c>
      <c r="H1941" s="3" t="s">
        <v>6276</v>
      </c>
      <c r="I1941">
        <v>2017</v>
      </c>
      <c r="J1941" s="15" t="s">
        <v>6225</v>
      </c>
      <c r="K1941">
        <v>2018</v>
      </c>
      <c r="L1941" t="s">
        <v>1367</v>
      </c>
      <c r="M1941" t="s">
        <v>5474</v>
      </c>
      <c r="O1941" t="s">
        <v>1388</v>
      </c>
      <c r="P1941" t="s">
        <v>4226</v>
      </c>
      <c r="Q1941">
        <f t="shared" si="43"/>
        <v>7820</v>
      </c>
      <c r="R1941" t="s">
        <v>1879</v>
      </c>
      <c r="S1941" t="s">
        <v>1880</v>
      </c>
      <c r="T1941" t="s">
        <v>587</v>
      </c>
      <c r="U1941" s="75">
        <v>7820</v>
      </c>
      <c r="V1941">
        <v>0.19</v>
      </c>
      <c r="W1941">
        <v>1485.8</v>
      </c>
      <c r="AH1941" s="16"/>
      <c r="AI1941" t="s">
        <v>1375</v>
      </c>
    </row>
    <row r="1942" spans="1:35" x14ac:dyDescent="0.25">
      <c r="A1942" t="s">
        <v>6280</v>
      </c>
      <c r="B1942" s="1">
        <v>15</v>
      </c>
      <c r="C1942" t="s">
        <v>302</v>
      </c>
      <c r="D1942">
        <v>7369638</v>
      </c>
      <c r="E1942" t="s">
        <v>5474</v>
      </c>
      <c r="F1942" t="s">
        <v>1363</v>
      </c>
      <c r="G1942" t="s">
        <v>1391</v>
      </c>
      <c r="H1942" s="3" t="s">
        <v>6276</v>
      </c>
      <c r="I1942">
        <v>2017</v>
      </c>
      <c r="J1942" s="15" t="s">
        <v>6225</v>
      </c>
      <c r="K1942">
        <v>2018</v>
      </c>
      <c r="L1942" t="s">
        <v>1367</v>
      </c>
      <c r="M1942" t="s">
        <v>5474</v>
      </c>
      <c r="O1942" t="s">
        <v>1388</v>
      </c>
      <c r="P1942" t="s">
        <v>4226</v>
      </c>
      <c r="Q1942">
        <f t="shared" si="43"/>
        <v>7820</v>
      </c>
      <c r="R1942" t="s">
        <v>4086</v>
      </c>
      <c r="S1942" t="s">
        <v>4087</v>
      </c>
      <c r="T1942" t="s">
        <v>6010</v>
      </c>
      <c r="U1942" s="75">
        <v>7820</v>
      </c>
      <c r="V1942">
        <v>0.44</v>
      </c>
      <c r="W1942">
        <v>3440.8</v>
      </c>
      <c r="AH1942" s="16"/>
      <c r="AI1942" t="s">
        <v>1375</v>
      </c>
    </row>
    <row r="1943" spans="1:35" x14ac:dyDescent="0.25">
      <c r="A1943" t="s">
        <v>6281</v>
      </c>
      <c r="B1943" s="1">
        <v>15</v>
      </c>
      <c r="C1943" t="s">
        <v>302</v>
      </c>
      <c r="D1943">
        <v>8112991</v>
      </c>
      <c r="E1943" t="s">
        <v>6282</v>
      </c>
      <c r="F1943" t="s">
        <v>1363</v>
      </c>
      <c r="G1943" t="s">
        <v>1391</v>
      </c>
      <c r="H1943" s="3" t="s">
        <v>6261</v>
      </c>
      <c r="I1943">
        <v>2018</v>
      </c>
      <c r="J1943" s="15" t="s">
        <v>3424</v>
      </c>
      <c r="K1943">
        <v>2018</v>
      </c>
      <c r="L1943" t="s">
        <v>1367</v>
      </c>
      <c r="M1943" t="s">
        <v>5499</v>
      </c>
      <c r="N1943" t="s">
        <v>5442</v>
      </c>
      <c r="O1943" t="s">
        <v>1388</v>
      </c>
      <c r="P1943" t="s">
        <v>5475</v>
      </c>
      <c r="Q1943">
        <f t="shared" si="43"/>
        <v>17100</v>
      </c>
      <c r="R1943" t="s">
        <v>2198</v>
      </c>
      <c r="S1943" t="s">
        <v>2199</v>
      </c>
      <c r="T1943" t="s">
        <v>587</v>
      </c>
      <c r="U1943" s="75">
        <v>17100</v>
      </c>
      <c r="V1943">
        <v>0.63</v>
      </c>
      <c r="W1943">
        <v>10773</v>
      </c>
      <c r="AH1943" s="16"/>
      <c r="AI1943" t="s">
        <v>1375</v>
      </c>
    </row>
    <row r="1944" spans="1:35" x14ac:dyDescent="0.25">
      <c r="A1944" t="s">
        <v>6283</v>
      </c>
      <c r="B1944" s="1">
        <v>15</v>
      </c>
      <c r="C1944" t="s">
        <v>302</v>
      </c>
      <c r="D1944">
        <v>8112991</v>
      </c>
      <c r="E1944" t="s">
        <v>6282</v>
      </c>
      <c r="F1944" t="s">
        <v>1363</v>
      </c>
      <c r="G1944" t="s">
        <v>1391</v>
      </c>
      <c r="H1944" s="3" t="s">
        <v>6261</v>
      </c>
      <c r="I1944">
        <v>2018</v>
      </c>
      <c r="J1944" s="15" t="s">
        <v>3424</v>
      </c>
      <c r="K1944">
        <v>2018</v>
      </c>
      <c r="L1944" t="s">
        <v>1367</v>
      </c>
      <c r="M1944" t="s">
        <v>5499</v>
      </c>
      <c r="N1944" t="s">
        <v>5442</v>
      </c>
      <c r="O1944" t="s">
        <v>1388</v>
      </c>
      <c r="P1944" t="s">
        <v>5475</v>
      </c>
      <c r="Q1944">
        <f t="shared" si="43"/>
        <v>17100</v>
      </c>
      <c r="R1944" t="s">
        <v>1381</v>
      </c>
      <c r="S1944" t="s">
        <v>1382</v>
      </c>
      <c r="T1944" t="s">
        <v>587</v>
      </c>
      <c r="U1944" s="75">
        <v>17100</v>
      </c>
      <c r="V1944">
        <v>0.69</v>
      </c>
      <c r="W1944">
        <v>11799</v>
      </c>
      <c r="AH1944" s="16"/>
      <c r="AI1944" t="s">
        <v>1375</v>
      </c>
    </row>
    <row r="1945" spans="1:35" x14ac:dyDescent="0.25">
      <c r="A1945" t="s">
        <v>6284</v>
      </c>
      <c r="B1945" s="1">
        <v>15</v>
      </c>
      <c r="C1945" t="s">
        <v>302</v>
      </c>
      <c r="D1945">
        <v>8112991</v>
      </c>
      <c r="E1945" t="s">
        <v>6282</v>
      </c>
      <c r="F1945" t="s">
        <v>1363</v>
      </c>
      <c r="G1945" t="s">
        <v>1391</v>
      </c>
      <c r="H1945" s="3" t="s">
        <v>6261</v>
      </c>
      <c r="I1945">
        <v>2018</v>
      </c>
      <c r="J1945" s="15" t="s">
        <v>3424</v>
      </c>
      <c r="K1945">
        <v>2018</v>
      </c>
      <c r="L1945" t="s">
        <v>1367</v>
      </c>
      <c r="M1945" t="s">
        <v>5499</v>
      </c>
      <c r="N1945" t="s">
        <v>5442</v>
      </c>
      <c r="O1945" t="s">
        <v>1388</v>
      </c>
      <c r="P1945" t="s">
        <v>5475</v>
      </c>
      <c r="Q1945">
        <f t="shared" si="43"/>
        <v>17100</v>
      </c>
      <c r="R1945" t="s">
        <v>5682</v>
      </c>
      <c r="S1945" t="s">
        <v>5683</v>
      </c>
      <c r="T1945" t="s">
        <v>5710</v>
      </c>
      <c r="U1945" s="75">
        <v>17100</v>
      </c>
      <c r="V1945">
        <v>0.36</v>
      </c>
      <c r="W1945">
        <v>6156</v>
      </c>
      <c r="AH1945" s="16"/>
      <c r="AI1945" t="s">
        <v>1375</v>
      </c>
    </row>
    <row r="1946" spans="1:35" x14ac:dyDescent="0.25">
      <c r="A1946" t="s">
        <v>6285</v>
      </c>
      <c r="B1946" s="1">
        <v>15</v>
      </c>
      <c r="C1946" t="s">
        <v>302</v>
      </c>
      <c r="D1946">
        <v>8112991</v>
      </c>
      <c r="E1946" t="s">
        <v>6282</v>
      </c>
      <c r="F1946" t="s">
        <v>1363</v>
      </c>
      <c r="G1946" t="s">
        <v>1391</v>
      </c>
      <c r="H1946" s="3" t="s">
        <v>6261</v>
      </c>
      <c r="I1946">
        <v>2018</v>
      </c>
      <c r="J1946" s="15" t="s">
        <v>3424</v>
      </c>
      <c r="K1946">
        <v>2018</v>
      </c>
      <c r="L1946" t="s">
        <v>1367</v>
      </c>
      <c r="M1946" t="s">
        <v>5499</v>
      </c>
      <c r="N1946" t="s">
        <v>5442</v>
      </c>
      <c r="O1946" t="s">
        <v>1388</v>
      </c>
      <c r="P1946" t="s">
        <v>5475</v>
      </c>
      <c r="Q1946">
        <f t="shared" si="43"/>
        <v>17100</v>
      </c>
      <c r="R1946" t="s">
        <v>5996</v>
      </c>
      <c r="S1946" t="s">
        <v>5997</v>
      </c>
      <c r="T1946" t="s">
        <v>587</v>
      </c>
      <c r="U1946" s="75">
        <v>17100</v>
      </c>
      <c r="V1946">
        <v>0.3</v>
      </c>
      <c r="W1946">
        <v>5130</v>
      </c>
      <c r="AH1946" s="16"/>
      <c r="AI1946" t="s">
        <v>1375</v>
      </c>
    </row>
    <row r="1947" spans="1:35" x14ac:dyDescent="0.25">
      <c r="A1947" t="s">
        <v>6286</v>
      </c>
      <c r="B1947" s="1">
        <v>15</v>
      </c>
      <c r="C1947" t="s">
        <v>302</v>
      </c>
      <c r="D1947">
        <v>8112991</v>
      </c>
      <c r="E1947" t="s">
        <v>6282</v>
      </c>
      <c r="F1947" t="s">
        <v>1363</v>
      </c>
      <c r="G1947" t="s">
        <v>1391</v>
      </c>
      <c r="H1947" s="3" t="s">
        <v>6261</v>
      </c>
      <c r="I1947">
        <v>2018</v>
      </c>
      <c r="J1947" s="15" t="s">
        <v>3424</v>
      </c>
      <c r="K1947">
        <v>2018</v>
      </c>
      <c r="L1947" t="s">
        <v>1367</v>
      </c>
      <c r="M1947" t="s">
        <v>5499</v>
      </c>
      <c r="N1947" t="s">
        <v>5442</v>
      </c>
      <c r="O1947" t="s">
        <v>1388</v>
      </c>
      <c r="P1947" t="s">
        <v>5475</v>
      </c>
      <c r="Q1947">
        <f t="shared" si="43"/>
        <v>17100</v>
      </c>
      <c r="R1947" t="s">
        <v>5445</v>
      </c>
      <c r="S1947" t="s">
        <v>5446</v>
      </c>
      <c r="T1947" t="s">
        <v>5919</v>
      </c>
      <c r="U1947" s="75">
        <v>17100</v>
      </c>
      <c r="V1947">
        <v>0.2</v>
      </c>
      <c r="W1947">
        <v>3420</v>
      </c>
      <c r="AH1947" s="16"/>
      <c r="AI1947" t="s">
        <v>1375</v>
      </c>
    </row>
    <row r="1948" spans="1:35" x14ac:dyDescent="0.25">
      <c r="A1948" t="s">
        <v>6287</v>
      </c>
      <c r="B1948" s="1">
        <v>15</v>
      </c>
      <c r="C1948" t="s">
        <v>297</v>
      </c>
      <c r="D1948">
        <v>7543077</v>
      </c>
      <c r="E1948" t="s">
        <v>5456</v>
      </c>
      <c r="F1948" t="s">
        <v>1363</v>
      </c>
      <c r="G1948" t="s">
        <v>1391</v>
      </c>
      <c r="H1948" s="3" t="s">
        <v>6267</v>
      </c>
      <c r="I1948">
        <v>2018</v>
      </c>
      <c r="J1948" s="15" t="s">
        <v>6268</v>
      </c>
      <c r="K1948">
        <v>2018</v>
      </c>
      <c r="L1948" t="s">
        <v>1367</v>
      </c>
      <c r="M1948" t="s">
        <v>5456</v>
      </c>
      <c r="N1948" t="s">
        <v>5456</v>
      </c>
      <c r="O1948" t="s">
        <v>1388</v>
      </c>
      <c r="P1948" t="s">
        <v>4226</v>
      </c>
      <c r="Q1948">
        <f t="shared" si="43"/>
        <v>25000</v>
      </c>
      <c r="R1948" t="s">
        <v>1381</v>
      </c>
      <c r="S1948" t="s">
        <v>1382</v>
      </c>
      <c r="T1948" t="s">
        <v>587</v>
      </c>
      <c r="U1948" s="75">
        <v>25000</v>
      </c>
      <c r="V1948">
        <v>0.72</v>
      </c>
      <c r="W1948">
        <v>18000</v>
      </c>
      <c r="AH1948" s="16"/>
      <c r="AI1948" t="s">
        <v>1375</v>
      </c>
    </row>
    <row r="1949" spans="1:35" x14ac:dyDescent="0.25">
      <c r="A1949" t="s">
        <v>6288</v>
      </c>
      <c r="B1949" s="1">
        <v>15</v>
      </c>
      <c r="C1949" t="s">
        <v>297</v>
      </c>
      <c r="D1949">
        <v>7543077</v>
      </c>
      <c r="E1949" t="s">
        <v>5456</v>
      </c>
      <c r="F1949" t="s">
        <v>1363</v>
      </c>
      <c r="G1949" t="s">
        <v>1391</v>
      </c>
      <c r="H1949" s="3" t="s">
        <v>6267</v>
      </c>
      <c r="I1949">
        <v>2018</v>
      </c>
      <c r="J1949" s="15" t="s">
        <v>6268</v>
      </c>
      <c r="K1949">
        <v>2018</v>
      </c>
      <c r="L1949" t="s">
        <v>1367</v>
      </c>
      <c r="M1949" t="s">
        <v>5456</v>
      </c>
      <c r="N1949" t="s">
        <v>5456</v>
      </c>
      <c r="O1949" t="s">
        <v>1388</v>
      </c>
      <c r="P1949" t="s">
        <v>4226</v>
      </c>
      <c r="Q1949">
        <f t="shared" si="43"/>
        <v>25000</v>
      </c>
      <c r="R1949" t="s">
        <v>1879</v>
      </c>
      <c r="S1949" t="s">
        <v>1880</v>
      </c>
      <c r="T1949" t="s">
        <v>587</v>
      </c>
      <c r="U1949" s="75">
        <v>25000</v>
      </c>
      <c r="V1949">
        <v>0.14000000000000001</v>
      </c>
      <c r="W1949">
        <v>3500</v>
      </c>
      <c r="AH1949" s="16"/>
      <c r="AI1949" t="s">
        <v>1375</v>
      </c>
    </row>
    <row r="1950" spans="1:35" x14ac:dyDescent="0.25">
      <c r="A1950" t="s">
        <v>6289</v>
      </c>
      <c r="B1950" s="1">
        <v>15</v>
      </c>
      <c r="C1950" t="s">
        <v>302</v>
      </c>
      <c r="D1950">
        <v>7543077</v>
      </c>
      <c r="E1950" t="s">
        <v>5456</v>
      </c>
      <c r="F1950" t="s">
        <v>1363</v>
      </c>
      <c r="G1950" t="s">
        <v>1391</v>
      </c>
      <c r="H1950" s="3" t="s">
        <v>6267</v>
      </c>
      <c r="I1950">
        <v>2018</v>
      </c>
      <c r="J1950" s="15" t="s">
        <v>6268</v>
      </c>
      <c r="K1950">
        <v>2018</v>
      </c>
      <c r="L1950" t="s">
        <v>1367</v>
      </c>
      <c r="M1950" t="s">
        <v>5456</v>
      </c>
      <c r="N1950" t="s">
        <v>5456</v>
      </c>
      <c r="O1950" t="s">
        <v>1388</v>
      </c>
      <c r="P1950" t="s">
        <v>4226</v>
      </c>
      <c r="Q1950">
        <f t="shared" si="43"/>
        <v>25000</v>
      </c>
      <c r="R1950" t="s">
        <v>5449</v>
      </c>
      <c r="S1950" t="s">
        <v>5450</v>
      </c>
      <c r="T1950" t="s">
        <v>6213</v>
      </c>
      <c r="U1950" s="75">
        <v>25000</v>
      </c>
      <c r="V1950">
        <v>0.56000000000000005</v>
      </c>
      <c r="W1950">
        <v>14000</v>
      </c>
      <c r="AH1950" s="16"/>
      <c r="AI1950" t="s">
        <v>1375</v>
      </c>
    </row>
    <row r="1951" spans="1:35" x14ac:dyDescent="0.25">
      <c r="A1951" t="s">
        <v>6290</v>
      </c>
      <c r="B1951" s="1">
        <v>15</v>
      </c>
      <c r="C1951" t="s">
        <v>297</v>
      </c>
      <c r="D1951">
        <v>7543077</v>
      </c>
      <c r="E1951" t="s">
        <v>5456</v>
      </c>
      <c r="F1951" t="s">
        <v>1363</v>
      </c>
      <c r="G1951" t="s">
        <v>1391</v>
      </c>
      <c r="H1951" s="3" t="s">
        <v>6267</v>
      </c>
      <c r="I1951">
        <v>2018</v>
      </c>
      <c r="J1951" s="15" t="s">
        <v>6268</v>
      </c>
      <c r="K1951">
        <v>2018</v>
      </c>
      <c r="L1951" t="s">
        <v>1367</v>
      </c>
      <c r="M1951" t="s">
        <v>5456</v>
      </c>
      <c r="N1951" t="s">
        <v>5456</v>
      </c>
      <c r="O1951" t="s">
        <v>1388</v>
      </c>
      <c r="P1951" t="s">
        <v>4226</v>
      </c>
      <c r="Q1951">
        <f t="shared" si="43"/>
        <v>25000</v>
      </c>
      <c r="R1951" t="s">
        <v>5996</v>
      </c>
      <c r="S1951" t="s">
        <v>5997</v>
      </c>
      <c r="T1951" t="s">
        <v>587</v>
      </c>
      <c r="U1951" s="75">
        <v>25000</v>
      </c>
      <c r="V1951">
        <v>0.36</v>
      </c>
      <c r="W1951">
        <v>9000</v>
      </c>
      <c r="AH1951" s="16"/>
      <c r="AI1951" t="s">
        <v>1375</v>
      </c>
    </row>
    <row r="1952" spans="1:35" x14ac:dyDescent="0.25">
      <c r="A1952" t="s">
        <v>6291</v>
      </c>
      <c r="B1952" s="1">
        <v>15</v>
      </c>
      <c r="C1952" t="s">
        <v>302</v>
      </c>
      <c r="D1952">
        <v>7406576</v>
      </c>
      <c r="E1952" t="s">
        <v>5679</v>
      </c>
      <c r="F1952" t="s">
        <v>1363</v>
      </c>
      <c r="G1952" t="s">
        <v>1391</v>
      </c>
      <c r="H1952" s="3" t="s">
        <v>6211</v>
      </c>
      <c r="I1952">
        <v>2018</v>
      </c>
      <c r="J1952" s="15" t="s">
        <v>6292</v>
      </c>
      <c r="K1952">
        <v>2018</v>
      </c>
      <c r="L1952" t="s">
        <v>1367</v>
      </c>
      <c r="M1952" t="s">
        <v>5679</v>
      </c>
      <c r="N1952" t="s">
        <v>5679</v>
      </c>
      <c r="O1952" t="s">
        <v>1388</v>
      </c>
      <c r="P1952" t="s">
        <v>133</v>
      </c>
      <c r="Q1952">
        <f t="shared" si="43"/>
        <v>18550</v>
      </c>
      <c r="R1952" t="s">
        <v>5449</v>
      </c>
      <c r="S1952" t="s">
        <v>5450</v>
      </c>
      <c r="T1952" t="s">
        <v>6213</v>
      </c>
      <c r="U1952" s="75">
        <v>18550</v>
      </c>
      <c r="V1952">
        <v>0.56000000000000005</v>
      </c>
      <c r="W1952">
        <v>10388</v>
      </c>
      <c r="AH1952" s="16"/>
      <c r="AI1952" t="s">
        <v>1375</v>
      </c>
    </row>
    <row r="1953" spans="1:35" x14ac:dyDescent="0.25">
      <c r="A1953" t="s">
        <v>6293</v>
      </c>
      <c r="B1953" s="1">
        <v>15</v>
      </c>
      <c r="C1953" t="s">
        <v>302</v>
      </c>
      <c r="D1953">
        <v>7406576</v>
      </c>
      <c r="E1953" t="s">
        <v>5679</v>
      </c>
      <c r="F1953" t="s">
        <v>1363</v>
      </c>
      <c r="G1953" t="s">
        <v>1391</v>
      </c>
      <c r="H1953" s="3" t="s">
        <v>6211</v>
      </c>
      <c r="I1953">
        <v>2018</v>
      </c>
      <c r="J1953" s="15" t="s">
        <v>6292</v>
      </c>
      <c r="K1953">
        <v>2018</v>
      </c>
      <c r="L1953" t="s">
        <v>1367</v>
      </c>
      <c r="M1953" t="s">
        <v>5679</v>
      </c>
      <c r="N1953" t="s">
        <v>5679</v>
      </c>
      <c r="O1953" t="s">
        <v>1388</v>
      </c>
      <c r="P1953" t="s">
        <v>133</v>
      </c>
      <c r="Q1953">
        <f t="shared" si="43"/>
        <v>18550</v>
      </c>
      <c r="R1953" t="s">
        <v>5682</v>
      </c>
      <c r="S1953" t="s">
        <v>5683</v>
      </c>
      <c r="T1953" t="s">
        <v>5710</v>
      </c>
      <c r="U1953" s="75">
        <v>18550</v>
      </c>
      <c r="V1953">
        <v>0.37</v>
      </c>
      <c r="W1953">
        <v>6863.5</v>
      </c>
      <c r="AH1953" s="16"/>
      <c r="AI1953" t="s">
        <v>1375</v>
      </c>
    </row>
    <row r="1954" spans="1:35" x14ac:dyDescent="0.25">
      <c r="A1954" t="s">
        <v>6294</v>
      </c>
      <c r="B1954" s="1">
        <v>15</v>
      </c>
      <c r="C1954" t="s">
        <v>302</v>
      </c>
      <c r="D1954">
        <v>7406576</v>
      </c>
      <c r="E1954" t="s">
        <v>5679</v>
      </c>
      <c r="F1954" t="s">
        <v>1363</v>
      </c>
      <c r="G1954" t="s">
        <v>1391</v>
      </c>
      <c r="H1954" s="3" t="s">
        <v>6211</v>
      </c>
      <c r="I1954">
        <v>2018</v>
      </c>
      <c r="J1954" s="15" t="s">
        <v>6292</v>
      </c>
      <c r="K1954">
        <v>2018</v>
      </c>
      <c r="L1954" t="s">
        <v>1367</v>
      </c>
      <c r="M1954" t="s">
        <v>5679</v>
      </c>
      <c r="N1954" t="s">
        <v>5679</v>
      </c>
      <c r="O1954" t="s">
        <v>1388</v>
      </c>
      <c r="P1954" t="s">
        <v>133</v>
      </c>
      <c r="Q1954">
        <f t="shared" si="43"/>
        <v>18550</v>
      </c>
      <c r="R1954" t="s">
        <v>4086</v>
      </c>
      <c r="S1954" t="s">
        <v>4087</v>
      </c>
      <c r="T1954" t="s">
        <v>6010</v>
      </c>
      <c r="U1954" s="75">
        <v>18550</v>
      </c>
      <c r="V1954">
        <v>0.44</v>
      </c>
      <c r="W1954">
        <v>8162</v>
      </c>
      <c r="AH1954" s="16"/>
      <c r="AI1954" t="s">
        <v>1375</v>
      </c>
    </row>
    <row r="1955" spans="1:35" x14ac:dyDescent="0.25">
      <c r="A1955" t="s">
        <v>6295</v>
      </c>
      <c r="B1955" s="1">
        <v>15</v>
      </c>
      <c r="C1955" t="s">
        <v>302</v>
      </c>
      <c r="D1955">
        <v>7551886</v>
      </c>
      <c r="E1955" t="s">
        <v>6296</v>
      </c>
      <c r="F1955" t="s">
        <v>1363</v>
      </c>
      <c r="G1955" t="s">
        <v>1364</v>
      </c>
      <c r="H1955" s="3" t="s">
        <v>3715</v>
      </c>
      <c r="I1955">
        <v>2018</v>
      </c>
      <c r="J1955" s="15" t="s">
        <v>2506</v>
      </c>
      <c r="K1955">
        <v>2018</v>
      </c>
      <c r="L1955" t="s">
        <v>1367</v>
      </c>
      <c r="M1955" t="s">
        <v>6297</v>
      </c>
      <c r="N1955" t="s">
        <v>6298</v>
      </c>
      <c r="O1955" t="s">
        <v>1388</v>
      </c>
      <c r="P1955" t="s">
        <v>6299</v>
      </c>
      <c r="Q1955">
        <f t="shared" si="43"/>
        <v>300</v>
      </c>
      <c r="R1955" t="s">
        <v>4086</v>
      </c>
      <c r="S1955" t="s">
        <v>4087</v>
      </c>
      <c r="T1955" t="s">
        <v>6010</v>
      </c>
      <c r="U1955" s="75">
        <v>300</v>
      </c>
      <c r="V1955">
        <v>0.44</v>
      </c>
      <c r="W1955">
        <v>132</v>
      </c>
      <c r="AH1955" s="16"/>
      <c r="AI1955" t="s">
        <v>1375</v>
      </c>
    </row>
    <row r="1956" spans="1:35" x14ac:dyDescent="0.25">
      <c r="A1956" t="s">
        <v>6300</v>
      </c>
      <c r="B1956" s="1">
        <v>15</v>
      </c>
      <c r="C1956" t="s">
        <v>302</v>
      </c>
      <c r="D1956">
        <v>7553811</v>
      </c>
      <c r="E1956" t="s">
        <v>6301</v>
      </c>
      <c r="F1956" t="s">
        <v>1363</v>
      </c>
      <c r="G1956" t="s">
        <v>1391</v>
      </c>
      <c r="H1956" s="3" t="s">
        <v>3715</v>
      </c>
      <c r="I1956">
        <v>2018</v>
      </c>
      <c r="J1956" s="15" t="s">
        <v>2506</v>
      </c>
      <c r="K1956">
        <v>2018</v>
      </c>
      <c r="L1956" t="s">
        <v>1367</v>
      </c>
      <c r="M1956" t="s">
        <v>5499</v>
      </c>
      <c r="N1956" t="s">
        <v>5500</v>
      </c>
      <c r="O1956" t="s">
        <v>1388</v>
      </c>
      <c r="P1956" t="s">
        <v>5475</v>
      </c>
      <c r="Q1956">
        <f t="shared" si="43"/>
        <v>12840</v>
      </c>
      <c r="R1956" t="s">
        <v>5996</v>
      </c>
      <c r="S1956" t="s">
        <v>5997</v>
      </c>
      <c r="T1956" t="s">
        <v>587</v>
      </c>
      <c r="U1956" s="75">
        <v>12840</v>
      </c>
      <c r="V1956">
        <v>0.35</v>
      </c>
      <c r="W1956">
        <v>4494</v>
      </c>
      <c r="AH1956" s="16"/>
      <c r="AI1956" t="s">
        <v>1375</v>
      </c>
    </row>
    <row r="1957" spans="1:35" x14ac:dyDescent="0.25">
      <c r="A1957" t="s">
        <v>6302</v>
      </c>
      <c r="B1957" s="1">
        <v>15</v>
      </c>
      <c r="C1957" t="s">
        <v>302</v>
      </c>
      <c r="D1957">
        <v>7553811</v>
      </c>
      <c r="E1957" t="s">
        <v>6301</v>
      </c>
      <c r="F1957" t="s">
        <v>1363</v>
      </c>
      <c r="G1957" t="s">
        <v>1391</v>
      </c>
      <c r="H1957" s="3" t="s">
        <v>3715</v>
      </c>
      <c r="I1957">
        <v>2018</v>
      </c>
      <c r="J1957" s="15" t="s">
        <v>2506</v>
      </c>
      <c r="K1957">
        <v>2018</v>
      </c>
      <c r="L1957" t="s">
        <v>1367</v>
      </c>
      <c r="M1957" t="s">
        <v>5499</v>
      </c>
      <c r="N1957" t="s">
        <v>5500</v>
      </c>
      <c r="O1957" t="s">
        <v>1388</v>
      </c>
      <c r="P1957" t="s">
        <v>5475</v>
      </c>
      <c r="Q1957">
        <f t="shared" si="43"/>
        <v>12840</v>
      </c>
      <c r="R1957" t="s">
        <v>5445</v>
      </c>
      <c r="S1957" t="s">
        <v>5446</v>
      </c>
      <c r="T1957" t="s">
        <v>5919</v>
      </c>
      <c r="U1957" s="75">
        <v>12840</v>
      </c>
      <c r="V1957">
        <v>0.13</v>
      </c>
      <c r="W1957">
        <v>1669.2</v>
      </c>
      <c r="AH1957" s="16"/>
      <c r="AI1957" t="s">
        <v>1375</v>
      </c>
    </row>
    <row r="1958" spans="1:35" x14ac:dyDescent="0.25">
      <c r="A1958" t="s">
        <v>6303</v>
      </c>
      <c r="B1958" s="1">
        <v>15</v>
      </c>
      <c r="C1958" t="s">
        <v>302</v>
      </c>
      <c r="D1958">
        <v>7553811</v>
      </c>
      <c r="E1958" t="s">
        <v>6301</v>
      </c>
      <c r="F1958" t="s">
        <v>1363</v>
      </c>
      <c r="G1958" t="s">
        <v>1391</v>
      </c>
      <c r="H1958" s="3" t="s">
        <v>3715</v>
      </c>
      <c r="I1958">
        <v>2018</v>
      </c>
      <c r="J1958" s="15" t="s">
        <v>2506</v>
      </c>
      <c r="K1958">
        <v>2018</v>
      </c>
      <c r="L1958" t="s">
        <v>1367</v>
      </c>
      <c r="M1958" t="s">
        <v>5499</v>
      </c>
      <c r="N1958" t="s">
        <v>5500</v>
      </c>
      <c r="O1958" t="s">
        <v>1388</v>
      </c>
      <c r="P1958" t="s">
        <v>5475</v>
      </c>
      <c r="Q1958">
        <f t="shared" si="43"/>
        <v>12840</v>
      </c>
      <c r="R1958" t="s">
        <v>5449</v>
      </c>
      <c r="S1958" t="s">
        <v>5450</v>
      </c>
      <c r="T1958" t="s">
        <v>6213</v>
      </c>
      <c r="U1958" s="75">
        <v>12840</v>
      </c>
      <c r="V1958">
        <v>0.56000000000000005</v>
      </c>
      <c r="W1958">
        <v>7190.4</v>
      </c>
      <c r="AH1958" s="16"/>
      <c r="AI1958" t="s">
        <v>1375</v>
      </c>
    </row>
    <row r="1959" spans="1:35" x14ac:dyDescent="0.25">
      <c r="A1959" t="s">
        <v>6304</v>
      </c>
      <c r="B1959" s="1">
        <v>15</v>
      </c>
      <c r="C1959" t="s">
        <v>302</v>
      </c>
      <c r="D1959">
        <v>7553811</v>
      </c>
      <c r="E1959" t="s">
        <v>6301</v>
      </c>
      <c r="F1959" t="s">
        <v>1363</v>
      </c>
      <c r="G1959" t="s">
        <v>1391</v>
      </c>
      <c r="H1959" s="3" t="s">
        <v>3715</v>
      </c>
      <c r="I1959">
        <v>2018</v>
      </c>
      <c r="J1959" s="15" t="s">
        <v>2506</v>
      </c>
      <c r="K1959">
        <v>2018</v>
      </c>
      <c r="L1959" t="s">
        <v>1367</v>
      </c>
      <c r="M1959" t="s">
        <v>5499</v>
      </c>
      <c r="N1959" t="s">
        <v>5500</v>
      </c>
      <c r="O1959" t="s">
        <v>1388</v>
      </c>
      <c r="P1959" t="s">
        <v>5475</v>
      </c>
      <c r="Q1959">
        <f t="shared" si="43"/>
        <v>12840</v>
      </c>
      <c r="R1959" t="s">
        <v>4086</v>
      </c>
      <c r="S1959" t="s">
        <v>4087</v>
      </c>
      <c r="T1959" t="s">
        <v>6010</v>
      </c>
      <c r="U1959" s="75">
        <v>12840</v>
      </c>
      <c r="V1959">
        <v>0.44</v>
      </c>
      <c r="W1959">
        <v>5649.6</v>
      </c>
      <c r="AH1959" s="16"/>
      <c r="AI1959" t="s">
        <v>1375</v>
      </c>
    </row>
    <row r="1960" spans="1:35" x14ac:dyDescent="0.25">
      <c r="A1960" t="s">
        <v>6305</v>
      </c>
      <c r="B1960" s="1">
        <v>15</v>
      </c>
      <c r="C1960" t="s">
        <v>302</v>
      </c>
      <c r="D1960">
        <v>7553811</v>
      </c>
      <c r="E1960" t="s">
        <v>6301</v>
      </c>
      <c r="F1960" t="s">
        <v>1363</v>
      </c>
      <c r="G1960" t="s">
        <v>1391</v>
      </c>
      <c r="H1960" s="3" t="s">
        <v>3715</v>
      </c>
      <c r="I1960">
        <v>2018</v>
      </c>
      <c r="J1960" s="15" t="s">
        <v>2506</v>
      </c>
      <c r="K1960">
        <v>2018</v>
      </c>
      <c r="L1960" t="s">
        <v>1367</v>
      </c>
      <c r="M1960" t="s">
        <v>5499</v>
      </c>
      <c r="N1960" t="s">
        <v>5500</v>
      </c>
      <c r="O1960" t="s">
        <v>1388</v>
      </c>
      <c r="P1960" t="s">
        <v>5475</v>
      </c>
      <c r="Q1960">
        <f t="shared" si="43"/>
        <v>12840</v>
      </c>
      <c r="R1960" t="s">
        <v>5682</v>
      </c>
      <c r="S1960" t="s">
        <v>5683</v>
      </c>
      <c r="T1960" t="s">
        <v>5710</v>
      </c>
      <c r="U1960" s="75">
        <v>12840</v>
      </c>
      <c r="V1960">
        <v>0.36</v>
      </c>
      <c r="W1960">
        <v>4622.3999999999996</v>
      </c>
      <c r="AH1960" s="16"/>
      <c r="AI1960" t="s">
        <v>1375</v>
      </c>
    </row>
    <row r="1961" spans="1:35" x14ac:dyDescent="0.25">
      <c r="A1961" t="s">
        <v>6306</v>
      </c>
      <c r="B1961" s="1">
        <v>15</v>
      </c>
      <c r="C1961" t="s">
        <v>302</v>
      </c>
      <c r="D1961">
        <v>7553811</v>
      </c>
      <c r="E1961" t="s">
        <v>6301</v>
      </c>
      <c r="F1961" t="s">
        <v>1363</v>
      </c>
      <c r="G1961" t="s">
        <v>1391</v>
      </c>
      <c r="H1961" s="3" t="s">
        <v>3715</v>
      </c>
      <c r="I1961">
        <v>2018</v>
      </c>
      <c r="J1961" s="15" t="s">
        <v>2506</v>
      </c>
      <c r="K1961">
        <v>2018</v>
      </c>
      <c r="L1961" t="s">
        <v>1367</v>
      </c>
      <c r="M1961" t="s">
        <v>5499</v>
      </c>
      <c r="N1961" t="s">
        <v>5500</v>
      </c>
      <c r="O1961" t="s">
        <v>1388</v>
      </c>
      <c r="P1961" t="s">
        <v>5475</v>
      </c>
      <c r="Q1961">
        <f t="shared" si="43"/>
        <v>12840</v>
      </c>
      <c r="R1961" t="s">
        <v>1879</v>
      </c>
      <c r="S1961" t="s">
        <v>1880</v>
      </c>
      <c r="T1961" t="s">
        <v>587</v>
      </c>
      <c r="U1961" s="75">
        <v>12840</v>
      </c>
      <c r="V1961">
        <v>0.14000000000000001</v>
      </c>
      <c r="W1961">
        <v>1797.6</v>
      </c>
      <c r="AH1961" s="16"/>
      <c r="AI1961" t="s">
        <v>1375</v>
      </c>
    </row>
    <row r="1962" spans="1:35" x14ac:dyDescent="0.25">
      <c r="A1962" t="s">
        <v>6307</v>
      </c>
      <c r="B1962" s="1">
        <v>15</v>
      </c>
      <c r="C1962" t="s">
        <v>302</v>
      </c>
      <c r="D1962">
        <v>7384424</v>
      </c>
      <c r="E1962" t="s">
        <v>6308</v>
      </c>
      <c r="F1962" t="s">
        <v>1363</v>
      </c>
      <c r="G1962" t="s">
        <v>1391</v>
      </c>
      <c r="H1962" s="3" t="s">
        <v>6309</v>
      </c>
      <c r="I1962">
        <v>2018</v>
      </c>
      <c r="J1962" s="15" t="s">
        <v>6310</v>
      </c>
      <c r="K1962">
        <v>2018</v>
      </c>
      <c r="L1962" t="s">
        <v>1367</v>
      </c>
      <c r="M1962" t="s">
        <v>5456</v>
      </c>
      <c r="N1962" t="s">
        <v>5456</v>
      </c>
      <c r="O1962" t="s">
        <v>1388</v>
      </c>
      <c r="P1962" t="s">
        <v>5475</v>
      </c>
      <c r="Q1962">
        <f t="shared" si="43"/>
        <v>16650</v>
      </c>
      <c r="R1962" t="s">
        <v>1879</v>
      </c>
      <c r="S1962" t="s">
        <v>1880</v>
      </c>
      <c r="T1962" t="s">
        <v>587</v>
      </c>
      <c r="U1962" s="75">
        <v>16650</v>
      </c>
      <c r="V1962">
        <v>0.18</v>
      </c>
      <c r="W1962">
        <v>2997</v>
      </c>
      <c r="AH1962" s="16"/>
      <c r="AI1962" t="s">
        <v>1375</v>
      </c>
    </row>
    <row r="1963" spans="1:35" x14ac:dyDescent="0.25">
      <c r="A1963" t="s">
        <v>6311</v>
      </c>
      <c r="B1963" s="1">
        <v>15</v>
      </c>
      <c r="C1963" t="s">
        <v>302</v>
      </c>
      <c r="D1963">
        <v>7384424</v>
      </c>
      <c r="E1963" t="s">
        <v>6308</v>
      </c>
      <c r="F1963" t="s">
        <v>1363</v>
      </c>
      <c r="G1963" t="s">
        <v>1391</v>
      </c>
      <c r="H1963" s="3" t="s">
        <v>6309</v>
      </c>
      <c r="I1963">
        <v>2018</v>
      </c>
      <c r="J1963" s="15" t="s">
        <v>6310</v>
      </c>
      <c r="K1963">
        <v>2018</v>
      </c>
      <c r="L1963" t="s">
        <v>1367</v>
      </c>
      <c r="M1963" t="s">
        <v>5456</v>
      </c>
      <c r="N1963" t="s">
        <v>5456</v>
      </c>
      <c r="O1963" t="s">
        <v>1388</v>
      </c>
      <c r="P1963" t="s">
        <v>5475</v>
      </c>
      <c r="Q1963">
        <f t="shared" si="43"/>
        <v>16650</v>
      </c>
      <c r="R1963" t="s">
        <v>4086</v>
      </c>
      <c r="S1963" t="s">
        <v>4087</v>
      </c>
      <c r="T1963" t="s">
        <v>6134</v>
      </c>
      <c r="U1963" s="75">
        <v>16650</v>
      </c>
      <c r="V1963">
        <v>0.44</v>
      </c>
      <c r="W1963">
        <v>7326</v>
      </c>
      <c r="AH1963" s="16"/>
      <c r="AI1963" t="s">
        <v>1375</v>
      </c>
    </row>
    <row r="1964" spans="1:35" x14ac:dyDescent="0.25">
      <c r="A1964" t="s">
        <v>6312</v>
      </c>
      <c r="B1964" s="1">
        <v>15</v>
      </c>
      <c r="C1964" t="s">
        <v>302</v>
      </c>
      <c r="D1964">
        <v>7384424</v>
      </c>
      <c r="E1964" t="s">
        <v>6308</v>
      </c>
      <c r="F1964" t="s">
        <v>1363</v>
      </c>
      <c r="G1964" t="s">
        <v>1391</v>
      </c>
      <c r="H1964" s="3" t="s">
        <v>6309</v>
      </c>
      <c r="I1964">
        <v>2018</v>
      </c>
      <c r="J1964" s="15" t="s">
        <v>6310</v>
      </c>
      <c r="K1964">
        <v>2018</v>
      </c>
      <c r="L1964" t="s">
        <v>1367</v>
      </c>
      <c r="M1964" t="s">
        <v>5456</v>
      </c>
      <c r="N1964" t="s">
        <v>5456</v>
      </c>
      <c r="O1964" t="s">
        <v>1388</v>
      </c>
      <c r="P1964" t="s">
        <v>5475</v>
      </c>
      <c r="Q1964">
        <f t="shared" si="43"/>
        <v>16650</v>
      </c>
      <c r="R1964" t="s">
        <v>5682</v>
      </c>
      <c r="S1964" t="s">
        <v>5683</v>
      </c>
      <c r="T1964" t="s">
        <v>5710</v>
      </c>
      <c r="U1964" s="75">
        <v>16650</v>
      </c>
      <c r="V1964">
        <v>0.37</v>
      </c>
      <c r="W1964">
        <v>6160.5</v>
      </c>
      <c r="AH1964" s="16"/>
      <c r="AI1964" t="s">
        <v>1375</v>
      </c>
    </row>
    <row r="1965" spans="1:35" x14ac:dyDescent="0.25">
      <c r="A1965" t="s">
        <v>6313</v>
      </c>
      <c r="B1965" s="1">
        <v>15</v>
      </c>
      <c r="C1965" t="s">
        <v>302</v>
      </c>
      <c r="D1965">
        <v>7384424</v>
      </c>
      <c r="E1965" t="s">
        <v>6308</v>
      </c>
      <c r="F1965" t="s">
        <v>1363</v>
      </c>
      <c r="G1965" t="s">
        <v>1391</v>
      </c>
      <c r="H1965" s="3" t="s">
        <v>6309</v>
      </c>
      <c r="I1965">
        <v>2018</v>
      </c>
      <c r="J1965" s="15" t="s">
        <v>6310</v>
      </c>
      <c r="K1965">
        <v>2018</v>
      </c>
      <c r="L1965" t="s">
        <v>1367</v>
      </c>
      <c r="M1965" t="s">
        <v>5456</v>
      </c>
      <c r="N1965" t="s">
        <v>5456</v>
      </c>
      <c r="O1965" t="s">
        <v>1388</v>
      </c>
      <c r="P1965" t="s">
        <v>5475</v>
      </c>
      <c r="Q1965">
        <f t="shared" si="43"/>
        <v>16650</v>
      </c>
      <c r="R1965" t="s">
        <v>1381</v>
      </c>
      <c r="S1965" t="s">
        <v>1382</v>
      </c>
      <c r="T1965" t="s">
        <v>587</v>
      </c>
      <c r="U1965" s="75">
        <v>16650</v>
      </c>
      <c r="V1965">
        <v>0.62</v>
      </c>
      <c r="W1965">
        <v>10323</v>
      </c>
      <c r="AH1965" s="16"/>
      <c r="AI1965" t="s">
        <v>1375</v>
      </c>
    </row>
    <row r="1966" spans="1:35" x14ac:dyDescent="0.25">
      <c r="A1966" t="s">
        <v>6314</v>
      </c>
      <c r="B1966" s="1">
        <v>15</v>
      </c>
      <c r="C1966" t="s">
        <v>302</v>
      </c>
      <c r="D1966">
        <v>7647409</v>
      </c>
      <c r="E1966" t="s">
        <v>6315</v>
      </c>
      <c r="F1966" t="s">
        <v>1363</v>
      </c>
      <c r="G1966" t="s">
        <v>1364</v>
      </c>
      <c r="H1966" s="3" t="s">
        <v>2334</v>
      </c>
      <c r="I1966">
        <v>2018</v>
      </c>
      <c r="J1966" s="15" t="s">
        <v>3197</v>
      </c>
      <c r="K1966">
        <v>2018</v>
      </c>
      <c r="L1966" t="s">
        <v>1367</v>
      </c>
      <c r="M1966" t="s">
        <v>6316</v>
      </c>
      <c r="N1966" t="s">
        <v>6317</v>
      </c>
      <c r="O1966" t="s">
        <v>1388</v>
      </c>
      <c r="P1966" t="s">
        <v>4266</v>
      </c>
      <c r="Q1966">
        <f t="shared" si="43"/>
        <v>600</v>
      </c>
      <c r="R1966" t="s">
        <v>4086</v>
      </c>
      <c r="S1966" t="s">
        <v>4087</v>
      </c>
      <c r="T1966" t="s">
        <v>5560</v>
      </c>
      <c r="U1966" s="75">
        <v>600</v>
      </c>
      <c r="V1966">
        <v>0.44</v>
      </c>
      <c r="W1966">
        <v>264</v>
      </c>
      <c r="AH1966" s="16"/>
      <c r="AI1966" t="s">
        <v>1375</v>
      </c>
    </row>
    <row r="1967" spans="1:35" x14ac:dyDescent="0.25">
      <c r="A1967" t="s">
        <v>6318</v>
      </c>
      <c r="B1967" s="1">
        <v>15</v>
      </c>
      <c r="C1967" t="s">
        <v>302</v>
      </c>
      <c r="D1967">
        <v>7647409</v>
      </c>
      <c r="E1967" t="s">
        <v>6315</v>
      </c>
      <c r="F1967" t="s">
        <v>1363</v>
      </c>
      <c r="G1967" t="s">
        <v>1364</v>
      </c>
      <c r="H1967" s="3" t="s">
        <v>2334</v>
      </c>
      <c r="I1967">
        <v>2018</v>
      </c>
      <c r="J1967" s="15" t="s">
        <v>3197</v>
      </c>
      <c r="K1967">
        <v>2018</v>
      </c>
      <c r="L1967" t="s">
        <v>1367</v>
      </c>
      <c r="M1967" t="s">
        <v>6316</v>
      </c>
      <c r="N1967" t="s">
        <v>6317</v>
      </c>
      <c r="O1967" t="s">
        <v>1388</v>
      </c>
      <c r="P1967" t="s">
        <v>4266</v>
      </c>
      <c r="Q1967">
        <f t="shared" si="43"/>
        <v>600</v>
      </c>
      <c r="R1967" t="s">
        <v>5682</v>
      </c>
      <c r="S1967" t="s">
        <v>5683</v>
      </c>
      <c r="T1967" t="s">
        <v>5710</v>
      </c>
      <c r="U1967" s="75">
        <v>600</v>
      </c>
      <c r="V1967">
        <v>0.37</v>
      </c>
      <c r="W1967">
        <v>222</v>
      </c>
      <c r="AH1967" s="16"/>
      <c r="AI1967" t="s">
        <v>1375</v>
      </c>
    </row>
    <row r="1968" spans="1:35" x14ac:dyDescent="0.25">
      <c r="A1968" t="s">
        <v>6319</v>
      </c>
      <c r="B1968" s="1">
        <v>15</v>
      </c>
      <c r="C1968" t="s">
        <v>302</v>
      </c>
      <c r="D1968">
        <v>7481926</v>
      </c>
      <c r="E1968" t="s">
        <v>6320</v>
      </c>
      <c r="F1968" t="s">
        <v>1363</v>
      </c>
      <c r="G1968" t="s">
        <v>1391</v>
      </c>
      <c r="H1968" s="3" t="s">
        <v>6211</v>
      </c>
      <c r="I1968">
        <v>2018</v>
      </c>
      <c r="J1968" s="15" t="s">
        <v>6292</v>
      </c>
      <c r="K1968">
        <v>2018</v>
      </c>
      <c r="L1968" t="s">
        <v>1367</v>
      </c>
      <c r="M1968" t="s">
        <v>6321</v>
      </c>
      <c r="N1968" t="s">
        <v>6321</v>
      </c>
      <c r="O1968" t="s">
        <v>1388</v>
      </c>
      <c r="P1968" t="s">
        <v>133</v>
      </c>
      <c r="Q1968">
        <f t="shared" si="43"/>
        <v>13980</v>
      </c>
      <c r="R1968" t="s">
        <v>5682</v>
      </c>
      <c r="S1968" t="s">
        <v>5683</v>
      </c>
      <c r="T1968" t="s">
        <v>5710</v>
      </c>
      <c r="U1968" s="75">
        <v>13980</v>
      </c>
      <c r="V1968">
        <v>0.37</v>
      </c>
      <c r="W1968">
        <v>5172.6000000000004</v>
      </c>
      <c r="AH1968" s="16"/>
      <c r="AI1968" t="s">
        <v>1375</v>
      </c>
    </row>
    <row r="1969" spans="1:35" x14ac:dyDescent="0.25">
      <c r="A1969" t="s">
        <v>6322</v>
      </c>
      <c r="B1969" s="1">
        <v>15</v>
      </c>
      <c r="C1969" t="s">
        <v>302</v>
      </c>
      <c r="D1969">
        <v>7481926</v>
      </c>
      <c r="E1969" t="s">
        <v>6320</v>
      </c>
      <c r="F1969" t="s">
        <v>1363</v>
      </c>
      <c r="G1969" t="s">
        <v>1391</v>
      </c>
      <c r="H1969" s="3" t="s">
        <v>6211</v>
      </c>
      <c r="I1969">
        <v>2018</v>
      </c>
      <c r="J1969" s="15" t="s">
        <v>6292</v>
      </c>
      <c r="K1969">
        <v>2018</v>
      </c>
      <c r="L1969" t="s">
        <v>1367</v>
      </c>
      <c r="M1969" t="s">
        <v>6321</v>
      </c>
      <c r="N1969" t="s">
        <v>6321</v>
      </c>
      <c r="O1969" t="s">
        <v>1388</v>
      </c>
      <c r="P1969" t="s">
        <v>133</v>
      </c>
      <c r="Q1969">
        <f t="shared" si="43"/>
        <v>13980</v>
      </c>
      <c r="R1969" t="s">
        <v>4086</v>
      </c>
      <c r="S1969" t="s">
        <v>4087</v>
      </c>
      <c r="T1969" t="s">
        <v>6010</v>
      </c>
      <c r="U1969" s="75">
        <v>13980</v>
      </c>
      <c r="V1969">
        <v>0.44</v>
      </c>
      <c r="W1969">
        <v>6151.2</v>
      </c>
      <c r="AH1969" s="16"/>
      <c r="AI1969" t="s">
        <v>1375</v>
      </c>
    </row>
    <row r="1970" spans="1:35" x14ac:dyDescent="0.25">
      <c r="A1970" t="s">
        <v>6323</v>
      </c>
      <c r="B1970" s="1">
        <v>15</v>
      </c>
      <c r="C1970" t="s">
        <v>302</v>
      </c>
      <c r="D1970">
        <v>7758995</v>
      </c>
      <c r="E1970" t="s">
        <v>6324</v>
      </c>
      <c r="F1970" t="s">
        <v>1363</v>
      </c>
      <c r="G1970" t="s">
        <v>1364</v>
      </c>
      <c r="H1970" s="3" t="s">
        <v>6325</v>
      </c>
      <c r="I1970">
        <v>2018</v>
      </c>
      <c r="J1970" s="15" t="s">
        <v>6326</v>
      </c>
      <c r="K1970">
        <v>2018</v>
      </c>
      <c r="L1970" t="s">
        <v>1367</v>
      </c>
      <c r="M1970" t="s">
        <v>6316</v>
      </c>
      <c r="N1970" t="s">
        <v>6317</v>
      </c>
      <c r="O1970" t="s">
        <v>1388</v>
      </c>
      <c r="P1970" t="s">
        <v>4266</v>
      </c>
      <c r="Q1970">
        <f t="shared" si="43"/>
        <v>24000</v>
      </c>
      <c r="R1970" t="s">
        <v>4086</v>
      </c>
      <c r="S1970" t="s">
        <v>4087</v>
      </c>
      <c r="T1970" t="s">
        <v>5560</v>
      </c>
      <c r="U1970" s="75">
        <v>24000</v>
      </c>
      <c r="V1970">
        <v>0.44</v>
      </c>
      <c r="W1970">
        <v>10560</v>
      </c>
      <c r="AH1970" s="16"/>
      <c r="AI1970" t="s">
        <v>1375</v>
      </c>
    </row>
    <row r="1971" spans="1:35" x14ac:dyDescent="0.25">
      <c r="A1971" t="s">
        <v>6327</v>
      </c>
      <c r="B1971" s="1">
        <v>15</v>
      </c>
      <c r="C1971" t="s">
        <v>302</v>
      </c>
      <c r="D1971">
        <v>7758995</v>
      </c>
      <c r="E1971" t="s">
        <v>6324</v>
      </c>
      <c r="F1971" t="s">
        <v>1363</v>
      </c>
      <c r="G1971" t="s">
        <v>1364</v>
      </c>
      <c r="H1971" s="3" t="s">
        <v>6325</v>
      </c>
      <c r="I1971">
        <v>2018</v>
      </c>
      <c r="J1971" s="15" t="s">
        <v>6326</v>
      </c>
      <c r="K1971">
        <v>2018</v>
      </c>
      <c r="L1971" t="s">
        <v>1367</v>
      </c>
      <c r="M1971" t="s">
        <v>6316</v>
      </c>
      <c r="N1971" t="s">
        <v>6317</v>
      </c>
      <c r="O1971" t="s">
        <v>1388</v>
      </c>
      <c r="P1971" t="s">
        <v>4266</v>
      </c>
      <c r="Q1971">
        <f t="shared" si="43"/>
        <v>24000</v>
      </c>
      <c r="R1971" t="s">
        <v>5449</v>
      </c>
      <c r="S1971" t="s">
        <v>5450</v>
      </c>
      <c r="T1971" t="s">
        <v>6328</v>
      </c>
      <c r="U1971" s="75">
        <v>24000</v>
      </c>
      <c r="V1971">
        <v>0.6</v>
      </c>
      <c r="W1971">
        <v>14400</v>
      </c>
      <c r="AH1971" s="16"/>
      <c r="AI1971" t="s">
        <v>1375</v>
      </c>
    </row>
    <row r="1972" spans="1:35" x14ac:dyDescent="0.25">
      <c r="A1972" t="s">
        <v>6329</v>
      </c>
      <c r="B1972" s="1">
        <v>15</v>
      </c>
      <c r="C1972" t="s">
        <v>302</v>
      </c>
      <c r="D1972">
        <v>7758995</v>
      </c>
      <c r="E1972" t="s">
        <v>6324</v>
      </c>
      <c r="F1972" t="s">
        <v>1363</v>
      </c>
      <c r="G1972" t="s">
        <v>1364</v>
      </c>
      <c r="H1972" s="3" t="s">
        <v>6325</v>
      </c>
      <c r="I1972">
        <v>2018</v>
      </c>
      <c r="J1972" s="15" t="s">
        <v>6326</v>
      </c>
      <c r="K1972">
        <v>2018</v>
      </c>
      <c r="L1972" t="s">
        <v>1367</v>
      </c>
      <c r="M1972" t="s">
        <v>6316</v>
      </c>
      <c r="N1972" t="s">
        <v>6317</v>
      </c>
      <c r="O1972" t="s">
        <v>1388</v>
      </c>
      <c r="P1972" t="s">
        <v>4266</v>
      </c>
      <c r="Q1972">
        <f t="shared" si="43"/>
        <v>24000</v>
      </c>
      <c r="R1972" t="s">
        <v>5682</v>
      </c>
      <c r="S1972" t="s">
        <v>5683</v>
      </c>
      <c r="T1972" t="s">
        <v>5710</v>
      </c>
      <c r="U1972" s="75">
        <v>24000</v>
      </c>
      <c r="V1972">
        <v>0.36</v>
      </c>
      <c r="W1972">
        <v>8640</v>
      </c>
      <c r="AH1972" s="16"/>
      <c r="AI1972" t="s">
        <v>1375</v>
      </c>
    </row>
    <row r="1973" spans="1:35" x14ac:dyDescent="0.25">
      <c r="A1973" t="s">
        <v>6330</v>
      </c>
      <c r="B1973" s="1">
        <v>15</v>
      </c>
      <c r="C1973" t="s">
        <v>302</v>
      </c>
      <c r="D1973">
        <v>7761805</v>
      </c>
      <c r="E1973" t="s">
        <v>6331</v>
      </c>
      <c r="F1973" t="s">
        <v>1363</v>
      </c>
      <c r="G1973" t="s">
        <v>1391</v>
      </c>
      <c r="H1973" s="3" t="s">
        <v>6332</v>
      </c>
      <c r="I1973">
        <v>2018</v>
      </c>
      <c r="J1973" s="15" t="s">
        <v>6333</v>
      </c>
      <c r="K1973">
        <v>2018</v>
      </c>
      <c r="L1973" t="s">
        <v>1367</v>
      </c>
      <c r="M1973" t="s">
        <v>6331</v>
      </c>
      <c r="N1973" t="s">
        <v>6334</v>
      </c>
      <c r="O1973" t="s">
        <v>1388</v>
      </c>
      <c r="P1973" t="s">
        <v>133</v>
      </c>
      <c r="Q1973">
        <f t="shared" si="43"/>
        <v>1000</v>
      </c>
      <c r="R1973" t="s">
        <v>5449</v>
      </c>
      <c r="S1973" t="s">
        <v>5450</v>
      </c>
      <c r="T1973" t="s">
        <v>6213</v>
      </c>
      <c r="U1973" s="75">
        <v>1000</v>
      </c>
      <c r="V1973">
        <v>0.56000000000000005</v>
      </c>
      <c r="W1973">
        <v>560</v>
      </c>
      <c r="AH1973" s="16"/>
      <c r="AI1973" t="s">
        <v>1375</v>
      </c>
    </row>
    <row r="1974" spans="1:35" x14ac:dyDescent="0.25">
      <c r="A1974" t="s">
        <v>6335</v>
      </c>
      <c r="B1974" s="1">
        <v>15</v>
      </c>
      <c r="C1974" t="s">
        <v>302</v>
      </c>
      <c r="D1974">
        <v>7761805</v>
      </c>
      <c r="E1974" t="s">
        <v>6331</v>
      </c>
      <c r="F1974" t="s">
        <v>1363</v>
      </c>
      <c r="G1974" t="s">
        <v>1391</v>
      </c>
      <c r="H1974" s="3" t="s">
        <v>6332</v>
      </c>
      <c r="I1974">
        <v>2018</v>
      </c>
      <c r="J1974" s="15" t="s">
        <v>6333</v>
      </c>
      <c r="K1974">
        <v>2018</v>
      </c>
      <c r="L1974" t="s">
        <v>1367</v>
      </c>
      <c r="M1974" t="s">
        <v>6331</v>
      </c>
      <c r="N1974" t="s">
        <v>6334</v>
      </c>
      <c r="O1974" t="s">
        <v>1388</v>
      </c>
      <c r="P1974" t="s">
        <v>133</v>
      </c>
      <c r="Q1974">
        <f t="shared" si="43"/>
        <v>1000</v>
      </c>
      <c r="R1974" t="s">
        <v>5682</v>
      </c>
      <c r="S1974" t="s">
        <v>5683</v>
      </c>
      <c r="T1974" t="s">
        <v>5710</v>
      </c>
      <c r="U1974" s="75">
        <v>1000</v>
      </c>
      <c r="V1974">
        <v>0.37</v>
      </c>
      <c r="W1974">
        <v>370</v>
      </c>
      <c r="AH1974" s="16"/>
      <c r="AI1974" t="s">
        <v>1375</v>
      </c>
    </row>
    <row r="1975" spans="1:35" x14ac:dyDescent="0.25">
      <c r="A1975" t="s">
        <v>6336</v>
      </c>
      <c r="B1975" s="1">
        <v>15</v>
      </c>
      <c r="C1975" t="s">
        <v>302</v>
      </c>
      <c r="D1975">
        <v>7761805</v>
      </c>
      <c r="E1975" t="s">
        <v>6331</v>
      </c>
      <c r="F1975" t="s">
        <v>1363</v>
      </c>
      <c r="G1975" t="s">
        <v>1391</v>
      </c>
      <c r="H1975" s="3" t="s">
        <v>6332</v>
      </c>
      <c r="I1975">
        <v>2018</v>
      </c>
      <c r="J1975" s="15" t="s">
        <v>6333</v>
      </c>
      <c r="K1975">
        <v>2018</v>
      </c>
      <c r="L1975" t="s">
        <v>1367</v>
      </c>
      <c r="M1975" t="s">
        <v>6331</v>
      </c>
      <c r="N1975" t="s">
        <v>6334</v>
      </c>
      <c r="O1975" t="s">
        <v>1388</v>
      </c>
      <c r="P1975" t="s">
        <v>133</v>
      </c>
      <c r="Q1975">
        <f t="shared" si="43"/>
        <v>1000</v>
      </c>
      <c r="R1975" t="s">
        <v>4086</v>
      </c>
      <c r="S1975" t="s">
        <v>4087</v>
      </c>
      <c r="T1975" t="s">
        <v>5560</v>
      </c>
      <c r="U1975" s="75">
        <v>1000</v>
      </c>
      <c r="V1975">
        <v>0.44</v>
      </c>
      <c r="W1975">
        <v>440</v>
      </c>
      <c r="AH1975" s="16"/>
      <c r="AI1975" t="s">
        <v>1375</v>
      </c>
    </row>
    <row r="1976" spans="1:35" x14ac:dyDescent="0.25">
      <c r="A1976" t="s">
        <v>6337</v>
      </c>
      <c r="B1976" s="1">
        <v>15</v>
      </c>
      <c r="C1976" t="s">
        <v>302</v>
      </c>
      <c r="D1976">
        <v>7679238</v>
      </c>
      <c r="E1976" t="s">
        <v>5456</v>
      </c>
      <c r="F1976" t="s">
        <v>1363</v>
      </c>
      <c r="G1976" t="s">
        <v>1391</v>
      </c>
      <c r="H1976" s="3" t="s">
        <v>6338</v>
      </c>
      <c r="I1976">
        <v>2018</v>
      </c>
      <c r="J1976" s="15" t="s">
        <v>6339</v>
      </c>
      <c r="K1976">
        <v>2018</v>
      </c>
      <c r="L1976" t="s">
        <v>1367</v>
      </c>
      <c r="M1976" t="s">
        <v>5456</v>
      </c>
      <c r="N1976" t="s">
        <v>5456</v>
      </c>
      <c r="O1976" t="s">
        <v>1388</v>
      </c>
      <c r="P1976" t="s">
        <v>5501</v>
      </c>
      <c r="Q1976">
        <f t="shared" si="43"/>
        <v>1220</v>
      </c>
      <c r="R1976" t="s">
        <v>4086</v>
      </c>
      <c r="S1976" t="s">
        <v>4087</v>
      </c>
      <c r="T1976" t="s">
        <v>5560</v>
      </c>
      <c r="U1976" s="75">
        <v>1220</v>
      </c>
      <c r="V1976">
        <v>0.44</v>
      </c>
      <c r="W1976">
        <v>536.79999999999995</v>
      </c>
      <c r="AH1976" s="16"/>
      <c r="AI1976" t="s">
        <v>1375</v>
      </c>
    </row>
    <row r="1977" spans="1:35" x14ac:dyDescent="0.25">
      <c r="A1977" t="s">
        <v>6340</v>
      </c>
      <c r="B1977" s="1">
        <v>15</v>
      </c>
      <c r="C1977" t="s">
        <v>302</v>
      </c>
      <c r="D1977">
        <v>7679238</v>
      </c>
      <c r="E1977" t="s">
        <v>5456</v>
      </c>
      <c r="F1977" t="s">
        <v>1363</v>
      </c>
      <c r="G1977" t="s">
        <v>1391</v>
      </c>
      <c r="H1977" s="3" t="s">
        <v>6338</v>
      </c>
      <c r="I1977">
        <v>2018</v>
      </c>
      <c r="J1977" s="15" t="s">
        <v>6339</v>
      </c>
      <c r="K1977">
        <v>2018</v>
      </c>
      <c r="L1977" t="s">
        <v>1367</v>
      </c>
      <c r="M1977" t="s">
        <v>5456</v>
      </c>
      <c r="N1977" t="s">
        <v>5456</v>
      </c>
      <c r="O1977" t="s">
        <v>1388</v>
      </c>
      <c r="P1977" t="s">
        <v>5501</v>
      </c>
      <c r="Q1977">
        <f t="shared" si="43"/>
        <v>1220</v>
      </c>
      <c r="R1977" t="s">
        <v>1879</v>
      </c>
      <c r="S1977" t="s">
        <v>1880</v>
      </c>
      <c r="T1977" t="s">
        <v>587</v>
      </c>
      <c r="U1977" s="75">
        <v>1220</v>
      </c>
      <c r="V1977">
        <v>0.15</v>
      </c>
      <c r="W1977">
        <v>183</v>
      </c>
      <c r="AH1977" s="16"/>
      <c r="AI1977" t="s">
        <v>1375</v>
      </c>
    </row>
    <row r="1978" spans="1:35" x14ac:dyDescent="0.25">
      <c r="A1978" t="s">
        <v>6341</v>
      </c>
      <c r="B1978" s="1">
        <v>15</v>
      </c>
      <c r="C1978" t="s">
        <v>302</v>
      </c>
      <c r="D1978">
        <v>7679238</v>
      </c>
      <c r="E1978" t="s">
        <v>5456</v>
      </c>
      <c r="F1978" t="s">
        <v>1363</v>
      </c>
      <c r="G1978" t="s">
        <v>1391</v>
      </c>
      <c r="H1978" s="3" t="s">
        <v>6338</v>
      </c>
      <c r="I1978">
        <v>2018</v>
      </c>
      <c r="J1978" s="15" t="s">
        <v>6339</v>
      </c>
      <c r="K1978">
        <v>2018</v>
      </c>
      <c r="L1978" t="s">
        <v>1367</v>
      </c>
      <c r="M1978" t="s">
        <v>5456</v>
      </c>
      <c r="N1978" t="s">
        <v>5456</v>
      </c>
      <c r="O1978" t="s">
        <v>1388</v>
      </c>
      <c r="P1978" t="s">
        <v>5501</v>
      </c>
      <c r="Q1978">
        <f t="shared" si="43"/>
        <v>1220</v>
      </c>
      <c r="R1978" t="s">
        <v>5682</v>
      </c>
      <c r="S1978" t="s">
        <v>5683</v>
      </c>
      <c r="T1978" t="s">
        <v>5710</v>
      </c>
      <c r="U1978" s="75">
        <v>1220</v>
      </c>
      <c r="V1978">
        <v>0.37</v>
      </c>
      <c r="W1978">
        <v>451.4</v>
      </c>
      <c r="AH1978" s="16"/>
      <c r="AI1978" t="s">
        <v>1375</v>
      </c>
    </row>
    <row r="1979" spans="1:35" x14ac:dyDescent="0.25">
      <c r="A1979" t="s">
        <v>6342</v>
      </c>
      <c r="B1979" s="1">
        <v>15</v>
      </c>
      <c r="C1979" t="s">
        <v>302</v>
      </c>
      <c r="D1979">
        <v>7584172</v>
      </c>
      <c r="E1979" t="s">
        <v>5456</v>
      </c>
      <c r="F1979" t="s">
        <v>1363</v>
      </c>
      <c r="G1979" t="s">
        <v>1391</v>
      </c>
      <c r="H1979" s="3" t="s">
        <v>6343</v>
      </c>
      <c r="I1979">
        <v>2018</v>
      </c>
      <c r="J1979" s="15" t="s">
        <v>6344</v>
      </c>
      <c r="K1979">
        <v>2018</v>
      </c>
      <c r="L1979" t="s">
        <v>1367</v>
      </c>
      <c r="M1979" t="s">
        <v>5456</v>
      </c>
      <c r="N1979" t="s">
        <v>5456</v>
      </c>
      <c r="O1979" t="s">
        <v>1388</v>
      </c>
      <c r="P1979" t="s">
        <v>5501</v>
      </c>
      <c r="Q1979">
        <f t="shared" si="43"/>
        <v>2000</v>
      </c>
      <c r="R1979" t="s">
        <v>5445</v>
      </c>
      <c r="S1979" t="s">
        <v>5446</v>
      </c>
      <c r="T1979" t="s">
        <v>5919</v>
      </c>
      <c r="U1979" s="75">
        <v>2000</v>
      </c>
      <c r="V1979">
        <v>0.13900000000000001</v>
      </c>
      <c r="W1979">
        <v>278</v>
      </c>
      <c r="AH1979" s="16"/>
      <c r="AI1979" t="s">
        <v>1375</v>
      </c>
    </row>
    <row r="1980" spans="1:35" x14ac:dyDescent="0.25">
      <c r="A1980" t="s">
        <v>6345</v>
      </c>
      <c r="B1980" s="1">
        <v>15</v>
      </c>
      <c r="C1980" t="s">
        <v>302</v>
      </c>
      <c r="D1980">
        <v>7584172</v>
      </c>
      <c r="E1980" t="s">
        <v>5456</v>
      </c>
      <c r="F1980" t="s">
        <v>1363</v>
      </c>
      <c r="G1980" t="s">
        <v>1391</v>
      </c>
      <c r="H1980" s="3" t="s">
        <v>6343</v>
      </c>
      <c r="I1980">
        <v>2018</v>
      </c>
      <c r="J1980" s="15" t="s">
        <v>6344</v>
      </c>
      <c r="K1980">
        <v>2018</v>
      </c>
      <c r="L1980" t="s">
        <v>1367</v>
      </c>
      <c r="M1980" t="s">
        <v>5456</v>
      </c>
      <c r="N1980" t="s">
        <v>5456</v>
      </c>
      <c r="O1980" t="s">
        <v>1388</v>
      </c>
      <c r="P1980" t="s">
        <v>5501</v>
      </c>
      <c r="Q1980">
        <f t="shared" si="43"/>
        <v>2000</v>
      </c>
      <c r="R1980" t="s">
        <v>1879</v>
      </c>
      <c r="S1980" t="s">
        <v>1880</v>
      </c>
      <c r="T1980" t="s">
        <v>587</v>
      </c>
      <c r="U1980" s="75">
        <v>2000</v>
      </c>
      <c r="V1980">
        <v>0.14000000000000001</v>
      </c>
      <c r="W1980">
        <v>280</v>
      </c>
      <c r="AH1980" s="16"/>
      <c r="AI1980" t="s">
        <v>1375</v>
      </c>
    </row>
    <row r="1981" spans="1:35" x14ac:dyDescent="0.25">
      <c r="A1981" t="s">
        <v>6346</v>
      </c>
      <c r="B1981" s="1">
        <v>15</v>
      </c>
      <c r="C1981" t="s">
        <v>302</v>
      </c>
      <c r="D1981">
        <v>7584172</v>
      </c>
      <c r="E1981" t="s">
        <v>5456</v>
      </c>
      <c r="F1981" t="s">
        <v>1363</v>
      </c>
      <c r="G1981" t="s">
        <v>1391</v>
      </c>
      <c r="H1981" s="3" t="s">
        <v>6343</v>
      </c>
      <c r="I1981">
        <v>2018</v>
      </c>
      <c r="J1981" s="15" t="s">
        <v>6344</v>
      </c>
      <c r="K1981">
        <v>2018</v>
      </c>
      <c r="L1981" t="s">
        <v>1367</v>
      </c>
      <c r="M1981" t="s">
        <v>5456</v>
      </c>
      <c r="N1981" t="s">
        <v>5456</v>
      </c>
      <c r="O1981" t="s">
        <v>1388</v>
      </c>
      <c r="P1981" t="s">
        <v>5501</v>
      </c>
      <c r="Q1981">
        <f t="shared" si="43"/>
        <v>2000</v>
      </c>
      <c r="R1981" t="s">
        <v>4086</v>
      </c>
      <c r="S1981" t="s">
        <v>4087</v>
      </c>
      <c r="T1981" t="s">
        <v>5560</v>
      </c>
      <c r="U1981" s="75">
        <v>2000</v>
      </c>
      <c r="V1981">
        <v>0.44</v>
      </c>
      <c r="W1981">
        <v>880</v>
      </c>
      <c r="AH1981" s="16"/>
      <c r="AI1981" t="s">
        <v>1375</v>
      </c>
    </row>
    <row r="1982" spans="1:35" x14ac:dyDescent="0.25">
      <c r="A1982" t="s">
        <v>6347</v>
      </c>
      <c r="B1982" s="1">
        <v>15</v>
      </c>
      <c r="C1982" t="s">
        <v>302</v>
      </c>
      <c r="D1982">
        <v>7584172</v>
      </c>
      <c r="E1982" t="s">
        <v>5456</v>
      </c>
      <c r="F1982" t="s">
        <v>1363</v>
      </c>
      <c r="G1982" t="s">
        <v>1391</v>
      </c>
      <c r="H1982" s="3" t="s">
        <v>6343</v>
      </c>
      <c r="I1982">
        <v>2018</v>
      </c>
      <c r="J1982" s="15" t="s">
        <v>6344</v>
      </c>
      <c r="K1982">
        <v>2018</v>
      </c>
      <c r="L1982" t="s">
        <v>1367</v>
      </c>
      <c r="M1982" t="s">
        <v>5456</v>
      </c>
      <c r="N1982" t="s">
        <v>5456</v>
      </c>
      <c r="O1982" t="s">
        <v>1388</v>
      </c>
      <c r="P1982" t="s">
        <v>5501</v>
      </c>
      <c r="Q1982">
        <f t="shared" si="43"/>
        <v>2000</v>
      </c>
      <c r="R1982" t="s">
        <v>5449</v>
      </c>
      <c r="S1982" t="s">
        <v>5450</v>
      </c>
      <c r="T1982" t="s">
        <v>6213</v>
      </c>
      <c r="U1982" s="75">
        <v>2000</v>
      </c>
      <c r="V1982">
        <v>0.56000000000000005</v>
      </c>
      <c r="W1982">
        <v>1120</v>
      </c>
      <c r="AH1982" s="16"/>
      <c r="AI1982" t="s">
        <v>1375</v>
      </c>
    </row>
    <row r="1983" spans="1:35" x14ac:dyDescent="0.25">
      <c r="A1983" t="s">
        <v>6348</v>
      </c>
      <c r="B1983" s="1">
        <v>15</v>
      </c>
      <c r="C1983" t="s">
        <v>302</v>
      </c>
      <c r="D1983">
        <v>7584172</v>
      </c>
      <c r="E1983" t="s">
        <v>5456</v>
      </c>
      <c r="F1983" t="s">
        <v>1363</v>
      </c>
      <c r="G1983" t="s">
        <v>1391</v>
      </c>
      <c r="H1983" s="3" t="s">
        <v>6343</v>
      </c>
      <c r="I1983">
        <v>2018</v>
      </c>
      <c r="J1983" s="15" t="s">
        <v>6344</v>
      </c>
      <c r="K1983">
        <v>2018</v>
      </c>
      <c r="L1983" t="s">
        <v>1367</v>
      </c>
      <c r="M1983" t="s">
        <v>5456</v>
      </c>
      <c r="N1983" t="s">
        <v>5456</v>
      </c>
      <c r="O1983" t="s">
        <v>1388</v>
      </c>
      <c r="P1983" t="s">
        <v>5501</v>
      </c>
      <c r="Q1983">
        <f t="shared" si="43"/>
        <v>2000</v>
      </c>
      <c r="R1983" t="s">
        <v>5996</v>
      </c>
      <c r="S1983" t="s">
        <v>5997</v>
      </c>
      <c r="T1983" t="s">
        <v>587</v>
      </c>
      <c r="U1983" s="75">
        <v>2000</v>
      </c>
      <c r="V1983">
        <v>0.36</v>
      </c>
      <c r="W1983">
        <v>720</v>
      </c>
      <c r="AH1983" s="16"/>
      <c r="AI1983" t="s">
        <v>1375</v>
      </c>
    </row>
    <row r="1984" spans="1:35" x14ac:dyDescent="0.25">
      <c r="A1984" t="s">
        <v>6349</v>
      </c>
      <c r="B1984" s="1">
        <v>15</v>
      </c>
      <c r="C1984" t="s">
        <v>302</v>
      </c>
      <c r="D1984">
        <v>7584172</v>
      </c>
      <c r="E1984" t="s">
        <v>5456</v>
      </c>
      <c r="F1984" t="s">
        <v>1363</v>
      </c>
      <c r="G1984" t="s">
        <v>1391</v>
      </c>
      <c r="H1984" s="3" t="s">
        <v>6343</v>
      </c>
      <c r="I1984">
        <v>2018</v>
      </c>
      <c r="J1984" s="15" t="s">
        <v>6344</v>
      </c>
      <c r="K1984">
        <v>2018</v>
      </c>
      <c r="L1984" t="s">
        <v>1367</v>
      </c>
      <c r="M1984" t="s">
        <v>5456</v>
      </c>
      <c r="N1984" t="s">
        <v>5456</v>
      </c>
      <c r="O1984" t="s">
        <v>1388</v>
      </c>
      <c r="P1984" t="s">
        <v>5501</v>
      </c>
      <c r="Q1984">
        <f t="shared" si="43"/>
        <v>2000</v>
      </c>
      <c r="R1984" t="s">
        <v>5682</v>
      </c>
      <c r="S1984" t="s">
        <v>5683</v>
      </c>
      <c r="T1984" t="s">
        <v>5710</v>
      </c>
      <c r="U1984" s="75">
        <v>2000</v>
      </c>
      <c r="V1984">
        <v>0.37</v>
      </c>
      <c r="W1984">
        <v>740</v>
      </c>
      <c r="AH1984" s="16"/>
      <c r="AI1984" t="s">
        <v>1375</v>
      </c>
    </row>
    <row r="1985" spans="1:35" x14ac:dyDescent="0.25">
      <c r="A1985" t="s">
        <v>6350</v>
      </c>
      <c r="B1985" s="1">
        <v>15</v>
      </c>
      <c r="C1985" t="s">
        <v>302</v>
      </c>
      <c r="D1985">
        <v>7564678</v>
      </c>
      <c r="E1985" t="s">
        <v>5456</v>
      </c>
      <c r="F1985" t="s">
        <v>1363</v>
      </c>
      <c r="G1985" t="s">
        <v>1391</v>
      </c>
      <c r="H1985" s="3" t="s">
        <v>6268</v>
      </c>
      <c r="I1985">
        <v>2018</v>
      </c>
      <c r="J1985" s="15" t="s">
        <v>6343</v>
      </c>
      <c r="K1985">
        <v>2018</v>
      </c>
      <c r="L1985" t="s">
        <v>1367</v>
      </c>
      <c r="M1985" t="s">
        <v>5456</v>
      </c>
      <c r="N1985" t="s">
        <v>5456</v>
      </c>
      <c r="O1985" t="s">
        <v>1388</v>
      </c>
      <c r="P1985" t="s">
        <v>5501</v>
      </c>
      <c r="Q1985">
        <f t="shared" si="43"/>
        <v>1650</v>
      </c>
      <c r="R1985" t="s">
        <v>5445</v>
      </c>
      <c r="S1985" t="s">
        <v>5446</v>
      </c>
      <c r="T1985" t="s">
        <v>5919</v>
      </c>
      <c r="U1985" s="75">
        <v>1650</v>
      </c>
      <c r="V1985">
        <v>0.13500000000000001</v>
      </c>
      <c r="W1985">
        <v>222.75</v>
      </c>
      <c r="AH1985" s="16"/>
      <c r="AI1985" t="s">
        <v>1375</v>
      </c>
    </row>
    <row r="1986" spans="1:35" x14ac:dyDescent="0.25">
      <c r="A1986" t="s">
        <v>6351</v>
      </c>
      <c r="B1986" s="1">
        <v>15</v>
      </c>
      <c r="C1986" t="s">
        <v>302</v>
      </c>
      <c r="D1986">
        <v>7564678</v>
      </c>
      <c r="E1986" t="s">
        <v>5456</v>
      </c>
      <c r="F1986" t="s">
        <v>1363</v>
      </c>
      <c r="G1986" t="s">
        <v>1391</v>
      </c>
      <c r="H1986" s="3" t="s">
        <v>6268</v>
      </c>
      <c r="I1986">
        <v>2018</v>
      </c>
      <c r="J1986" s="15" t="s">
        <v>6343</v>
      </c>
      <c r="K1986">
        <v>2018</v>
      </c>
      <c r="L1986" t="s">
        <v>1367</v>
      </c>
      <c r="M1986" t="s">
        <v>5456</v>
      </c>
      <c r="N1986" t="s">
        <v>5456</v>
      </c>
      <c r="O1986" t="s">
        <v>1388</v>
      </c>
      <c r="P1986" t="s">
        <v>5501</v>
      </c>
      <c r="Q1986">
        <f t="shared" ref="Q1986:Q2049" si="44">U1986</f>
        <v>1650</v>
      </c>
      <c r="R1986" t="s">
        <v>4086</v>
      </c>
      <c r="S1986" t="s">
        <v>4087</v>
      </c>
      <c r="T1986" t="s">
        <v>6010</v>
      </c>
      <c r="U1986" s="75">
        <v>1650</v>
      </c>
      <c r="V1986">
        <v>0.44</v>
      </c>
      <c r="W1986">
        <v>726</v>
      </c>
      <c r="AH1986" s="16"/>
      <c r="AI1986" t="s">
        <v>1375</v>
      </c>
    </row>
    <row r="1987" spans="1:35" x14ac:dyDescent="0.25">
      <c r="A1987" t="s">
        <v>6352</v>
      </c>
      <c r="B1987" s="1">
        <v>15</v>
      </c>
      <c r="C1987" t="s">
        <v>302</v>
      </c>
      <c r="D1987">
        <v>7564678</v>
      </c>
      <c r="E1987" t="s">
        <v>5456</v>
      </c>
      <c r="F1987" t="s">
        <v>1363</v>
      </c>
      <c r="G1987" t="s">
        <v>1391</v>
      </c>
      <c r="H1987" s="3" t="s">
        <v>6268</v>
      </c>
      <c r="I1987">
        <v>2018</v>
      </c>
      <c r="J1987" s="15" t="s">
        <v>6343</v>
      </c>
      <c r="K1987">
        <v>2018</v>
      </c>
      <c r="L1987" t="s">
        <v>1367</v>
      </c>
      <c r="M1987" t="s">
        <v>5456</v>
      </c>
      <c r="N1987" t="s">
        <v>5456</v>
      </c>
      <c r="O1987" t="s">
        <v>1388</v>
      </c>
      <c r="P1987" t="s">
        <v>5501</v>
      </c>
      <c r="Q1987">
        <f t="shared" si="44"/>
        <v>1650</v>
      </c>
      <c r="R1987" t="s">
        <v>5996</v>
      </c>
      <c r="S1987" t="s">
        <v>5997</v>
      </c>
      <c r="T1987" t="s">
        <v>587</v>
      </c>
      <c r="U1987" s="75">
        <v>1650</v>
      </c>
      <c r="V1987">
        <v>0.36</v>
      </c>
      <c r="W1987">
        <v>594</v>
      </c>
      <c r="AH1987" s="16"/>
      <c r="AI1987" t="s">
        <v>1375</v>
      </c>
    </row>
    <row r="1988" spans="1:35" x14ac:dyDescent="0.25">
      <c r="A1988" t="s">
        <v>6353</v>
      </c>
      <c r="B1988" s="1">
        <v>15</v>
      </c>
      <c r="C1988" t="s">
        <v>302</v>
      </c>
      <c r="D1988">
        <v>7564678</v>
      </c>
      <c r="E1988" t="s">
        <v>5456</v>
      </c>
      <c r="F1988" t="s">
        <v>1363</v>
      </c>
      <c r="G1988" t="s">
        <v>1391</v>
      </c>
      <c r="H1988" s="3" t="s">
        <v>6268</v>
      </c>
      <c r="I1988">
        <v>2018</v>
      </c>
      <c r="J1988" s="15" t="s">
        <v>6343</v>
      </c>
      <c r="K1988">
        <v>2018</v>
      </c>
      <c r="L1988" t="s">
        <v>1367</v>
      </c>
      <c r="M1988" t="s">
        <v>5456</v>
      </c>
      <c r="N1988" t="s">
        <v>5456</v>
      </c>
      <c r="O1988" t="s">
        <v>1388</v>
      </c>
      <c r="P1988" t="s">
        <v>5501</v>
      </c>
      <c r="Q1988">
        <f t="shared" si="44"/>
        <v>1650</v>
      </c>
      <c r="R1988" t="s">
        <v>1879</v>
      </c>
      <c r="S1988" t="s">
        <v>1880</v>
      </c>
      <c r="T1988" t="s">
        <v>587</v>
      </c>
      <c r="U1988" s="75">
        <v>1650</v>
      </c>
      <c r="V1988">
        <v>0.14000000000000001</v>
      </c>
      <c r="W1988">
        <v>231</v>
      </c>
      <c r="AH1988" s="16"/>
      <c r="AI1988" t="s">
        <v>1375</v>
      </c>
    </row>
    <row r="1989" spans="1:35" x14ac:dyDescent="0.25">
      <c r="A1989" t="s">
        <v>6354</v>
      </c>
      <c r="B1989" s="1">
        <v>15</v>
      </c>
      <c r="C1989" t="s">
        <v>302</v>
      </c>
      <c r="D1989">
        <v>7567960</v>
      </c>
      <c r="E1989" t="s">
        <v>5775</v>
      </c>
      <c r="F1989" t="s">
        <v>1363</v>
      </c>
      <c r="G1989" t="s">
        <v>1391</v>
      </c>
      <c r="H1989" s="3" t="s">
        <v>6268</v>
      </c>
      <c r="I1989">
        <v>2018</v>
      </c>
      <c r="J1989" s="15" t="s">
        <v>6343</v>
      </c>
      <c r="K1989">
        <v>2018</v>
      </c>
      <c r="L1989" t="s">
        <v>1367</v>
      </c>
      <c r="M1989" t="s">
        <v>5775</v>
      </c>
      <c r="N1989" t="s">
        <v>5775</v>
      </c>
      <c r="O1989" t="s">
        <v>1388</v>
      </c>
      <c r="P1989" t="s">
        <v>133</v>
      </c>
      <c r="Q1989">
        <f t="shared" si="44"/>
        <v>2100</v>
      </c>
      <c r="R1989" t="s">
        <v>4086</v>
      </c>
      <c r="S1989" t="s">
        <v>4087</v>
      </c>
      <c r="T1989" t="s">
        <v>6010</v>
      </c>
      <c r="U1989" s="75">
        <v>2100</v>
      </c>
      <c r="V1989">
        <v>0.44</v>
      </c>
      <c r="W1989">
        <v>924</v>
      </c>
      <c r="AH1989" s="16"/>
      <c r="AI1989" t="s">
        <v>1375</v>
      </c>
    </row>
    <row r="1990" spans="1:35" x14ac:dyDescent="0.25">
      <c r="A1990" t="s">
        <v>6355</v>
      </c>
      <c r="B1990" s="1">
        <v>15</v>
      </c>
      <c r="C1990" t="s">
        <v>302</v>
      </c>
      <c r="D1990">
        <v>7567960</v>
      </c>
      <c r="E1990" t="s">
        <v>5775</v>
      </c>
      <c r="F1990" t="s">
        <v>1363</v>
      </c>
      <c r="G1990" t="s">
        <v>1391</v>
      </c>
      <c r="H1990" s="3" t="s">
        <v>6268</v>
      </c>
      <c r="I1990">
        <v>2018</v>
      </c>
      <c r="J1990" s="15" t="s">
        <v>6343</v>
      </c>
      <c r="K1990">
        <v>2018</v>
      </c>
      <c r="L1990" t="s">
        <v>1367</v>
      </c>
      <c r="M1990" t="s">
        <v>5775</v>
      </c>
      <c r="N1990" t="s">
        <v>5775</v>
      </c>
      <c r="O1990" t="s">
        <v>1388</v>
      </c>
      <c r="P1990" t="s">
        <v>133</v>
      </c>
      <c r="Q1990">
        <f t="shared" si="44"/>
        <v>2100</v>
      </c>
      <c r="R1990" t="s">
        <v>5682</v>
      </c>
      <c r="S1990" t="s">
        <v>5683</v>
      </c>
      <c r="T1990" t="s">
        <v>5710</v>
      </c>
      <c r="U1990" s="75">
        <v>2100</v>
      </c>
      <c r="V1990">
        <v>0.36</v>
      </c>
      <c r="W1990">
        <v>756</v>
      </c>
      <c r="AH1990" s="16"/>
      <c r="AI1990" t="s">
        <v>1375</v>
      </c>
    </row>
    <row r="1991" spans="1:35" x14ac:dyDescent="0.25">
      <c r="A1991" t="s">
        <v>6356</v>
      </c>
      <c r="B1991" s="1">
        <v>15</v>
      </c>
      <c r="C1991" t="s">
        <v>302</v>
      </c>
      <c r="D1991">
        <v>7698917</v>
      </c>
      <c r="E1991" t="s">
        <v>6357</v>
      </c>
      <c r="F1991" t="s">
        <v>1363</v>
      </c>
      <c r="G1991" t="s">
        <v>1391</v>
      </c>
      <c r="H1991" s="3" t="s">
        <v>3410</v>
      </c>
      <c r="I1991">
        <v>2018</v>
      </c>
      <c r="J1991" s="15" t="s">
        <v>3202</v>
      </c>
      <c r="K1991">
        <v>2018</v>
      </c>
      <c r="L1991" t="s">
        <v>1367</v>
      </c>
      <c r="M1991" t="s">
        <v>6358</v>
      </c>
      <c r="N1991" t="s">
        <v>5456</v>
      </c>
      <c r="O1991" t="s">
        <v>1388</v>
      </c>
      <c r="P1991" t="s">
        <v>6359</v>
      </c>
      <c r="Q1991">
        <f t="shared" si="44"/>
        <v>2400</v>
      </c>
      <c r="R1991" t="s">
        <v>4086</v>
      </c>
      <c r="S1991" t="s">
        <v>4087</v>
      </c>
      <c r="T1991" t="s">
        <v>6010</v>
      </c>
      <c r="U1991" s="75">
        <v>2400</v>
      </c>
      <c r="V1991">
        <v>0.44</v>
      </c>
      <c r="W1991">
        <v>1056</v>
      </c>
      <c r="AH1991" s="16"/>
      <c r="AI1991" t="s">
        <v>1375</v>
      </c>
    </row>
    <row r="1992" spans="1:35" x14ac:dyDescent="0.25">
      <c r="A1992" t="s">
        <v>6360</v>
      </c>
      <c r="B1992" s="1">
        <v>15</v>
      </c>
      <c r="C1992" t="s">
        <v>302</v>
      </c>
      <c r="D1992">
        <v>7698917</v>
      </c>
      <c r="E1992" t="s">
        <v>6357</v>
      </c>
      <c r="F1992" t="s">
        <v>1363</v>
      </c>
      <c r="G1992" t="s">
        <v>1391</v>
      </c>
      <c r="H1992" s="3" t="s">
        <v>3410</v>
      </c>
      <c r="I1992">
        <v>2018</v>
      </c>
      <c r="J1992" s="15" t="s">
        <v>3202</v>
      </c>
      <c r="K1992">
        <v>2018</v>
      </c>
      <c r="L1992" t="s">
        <v>1367</v>
      </c>
      <c r="M1992" t="s">
        <v>6358</v>
      </c>
      <c r="N1992" t="s">
        <v>5456</v>
      </c>
      <c r="O1992" t="s">
        <v>1388</v>
      </c>
      <c r="P1992" t="s">
        <v>6359</v>
      </c>
      <c r="Q1992">
        <f t="shared" si="44"/>
        <v>2400</v>
      </c>
      <c r="R1992" t="s">
        <v>5445</v>
      </c>
      <c r="S1992" t="s">
        <v>5446</v>
      </c>
      <c r="T1992" t="s">
        <v>5919</v>
      </c>
      <c r="U1992" s="75">
        <v>2400</v>
      </c>
      <c r="V1992">
        <v>0.14000000000000001</v>
      </c>
      <c r="W1992">
        <v>336</v>
      </c>
      <c r="AH1992" s="16"/>
      <c r="AI1992" t="s">
        <v>1375</v>
      </c>
    </row>
    <row r="1993" spans="1:35" x14ac:dyDescent="0.25">
      <c r="A1993" t="s">
        <v>6361</v>
      </c>
      <c r="B1993" s="1">
        <v>15</v>
      </c>
      <c r="C1993" t="s">
        <v>302</v>
      </c>
      <c r="D1993">
        <v>7698917</v>
      </c>
      <c r="E1993" t="s">
        <v>6357</v>
      </c>
      <c r="F1993" t="s">
        <v>1363</v>
      </c>
      <c r="G1993" t="s">
        <v>1391</v>
      </c>
      <c r="H1993" s="3" t="s">
        <v>3410</v>
      </c>
      <c r="I1993">
        <v>2018</v>
      </c>
      <c r="J1993" s="15" t="s">
        <v>3202</v>
      </c>
      <c r="K1993">
        <v>2018</v>
      </c>
      <c r="L1993" t="s">
        <v>1367</v>
      </c>
      <c r="M1993" t="s">
        <v>6358</v>
      </c>
      <c r="N1993" t="s">
        <v>5456</v>
      </c>
      <c r="O1993" t="s">
        <v>1388</v>
      </c>
      <c r="P1993" t="s">
        <v>6359</v>
      </c>
      <c r="Q1993">
        <f t="shared" si="44"/>
        <v>2400</v>
      </c>
      <c r="R1993" t="s">
        <v>5682</v>
      </c>
      <c r="S1993" t="s">
        <v>5683</v>
      </c>
      <c r="T1993" t="s">
        <v>5710</v>
      </c>
      <c r="U1993" s="75">
        <v>2400</v>
      </c>
      <c r="V1993">
        <v>0.37</v>
      </c>
      <c r="W1993">
        <v>888</v>
      </c>
      <c r="AH1993" s="16"/>
      <c r="AI1993" t="s">
        <v>1375</v>
      </c>
    </row>
    <row r="1994" spans="1:35" x14ac:dyDescent="0.25">
      <c r="A1994" t="s">
        <v>6362</v>
      </c>
      <c r="B1994" s="1">
        <v>15</v>
      </c>
      <c r="C1994" t="s">
        <v>302</v>
      </c>
      <c r="D1994">
        <v>7698917</v>
      </c>
      <c r="E1994" t="s">
        <v>6357</v>
      </c>
      <c r="F1994" t="s">
        <v>1363</v>
      </c>
      <c r="G1994" t="s">
        <v>1391</v>
      </c>
      <c r="H1994" s="3" t="s">
        <v>3410</v>
      </c>
      <c r="I1994">
        <v>2018</v>
      </c>
      <c r="J1994" s="15" t="s">
        <v>3202</v>
      </c>
      <c r="K1994">
        <v>2018</v>
      </c>
      <c r="L1994" t="s">
        <v>1367</v>
      </c>
      <c r="M1994" t="s">
        <v>6358</v>
      </c>
      <c r="N1994" t="s">
        <v>5456</v>
      </c>
      <c r="O1994" t="s">
        <v>1388</v>
      </c>
      <c r="P1994" t="s">
        <v>6359</v>
      </c>
      <c r="Q1994">
        <f t="shared" si="44"/>
        <v>2400</v>
      </c>
      <c r="R1994" t="s">
        <v>5996</v>
      </c>
      <c r="S1994" t="s">
        <v>5997</v>
      </c>
      <c r="T1994" t="s">
        <v>587</v>
      </c>
      <c r="U1994" s="75">
        <v>2400</v>
      </c>
      <c r="V1994">
        <v>0.3</v>
      </c>
      <c r="W1994">
        <v>720</v>
      </c>
      <c r="AH1994" s="16"/>
      <c r="AI1994" t="s">
        <v>1375</v>
      </c>
    </row>
    <row r="1995" spans="1:35" x14ac:dyDescent="0.25">
      <c r="A1995" t="s">
        <v>6363</v>
      </c>
      <c r="B1995" s="1">
        <v>15</v>
      </c>
      <c r="C1995" t="s">
        <v>302</v>
      </c>
      <c r="D1995">
        <v>7675917</v>
      </c>
      <c r="E1995" t="s">
        <v>6364</v>
      </c>
      <c r="F1995" t="s">
        <v>1363</v>
      </c>
      <c r="G1995" t="s">
        <v>1391</v>
      </c>
      <c r="H1995" s="3" t="s">
        <v>6338</v>
      </c>
      <c r="I1995">
        <v>2018</v>
      </c>
      <c r="J1995" s="15" t="s">
        <v>6339</v>
      </c>
      <c r="K1995">
        <v>2018</v>
      </c>
      <c r="L1995" t="s">
        <v>1367</v>
      </c>
      <c r="M1995" t="s">
        <v>5456</v>
      </c>
      <c r="N1995" t="s">
        <v>2541</v>
      </c>
      <c r="O1995" t="s">
        <v>1388</v>
      </c>
      <c r="P1995" t="s">
        <v>4226</v>
      </c>
      <c r="Q1995">
        <f t="shared" si="44"/>
        <v>2720</v>
      </c>
      <c r="R1995" t="s">
        <v>5682</v>
      </c>
      <c r="S1995" t="s">
        <v>5683</v>
      </c>
      <c r="T1995" t="s">
        <v>5710</v>
      </c>
      <c r="U1995" s="75">
        <v>2720</v>
      </c>
      <c r="V1995">
        <v>0.36</v>
      </c>
      <c r="W1995">
        <v>979.2</v>
      </c>
      <c r="AH1995" s="16"/>
      <c r="AI1995" t="s">
        <v>1375</v>
      </c>
    </row>
    <row r="1996" spans="1:35" x14ac:dyDescent="0.25">
      <c r="A1996" t="s">
        <v>6365</v>
      </c>
      <c r="B1996" s="1">
        <v>15</v>
      </c>
      <c r="C1996" t="s">
        <v>302</v>
      </c>
      <c r="D1996">
        <v>7675917</v>
      </c>
      <c r="E1996" t="s">
        <v>6364</v>
      </c>
      <c r="F1996" t="s">
        <v>1363</v>
      </c>
      <c r="G1996" t="s">
        <v>1391</v>
      </c>
      <c r="H1996" s="3" t="s">
        <v>6338</v>
      </c>
      <c r="I1996">
        <v>2018</v>
      </c>
      <c r="J1996" s="15" t="s">
        <v>6339</v>
      </c>
      <c r="K1996">
        <v>2018</v>
      </c>
      <c r="L1996" t="s">
        <v>1367</v>
      </c>
      <c r="M1996" t="s">
        <v>5456</v>
      </c>
      <c r="N1996" t="s">
        <v>2541</v>
      </c>
      <c r="O1996" t="s">
        <v>1388</v>
      </c>
      <c r="P1996" t="s">
        <v>4226</v>
      </c>
      <c r="Q1996">
        <f t="shared" si="44"/>
        <v>2720</v>
      </c>
      <c r="R1996" t="s">
        <v>4086</v>
      </c>
      <c r="S1996" t="s">
        <v>4087</v>
      </c>
      <c r="T1996" t="s">
        <v>5560</v>
      </c>
      <c r="U1996" s="75">
        <v>2720</v>
      </c>
      <c r="V1996">
        <v>0.44</v>
      </c>
      <c r="W1996">
        <v>1196.8</v>
      </c>
      <c r="AH1996" s="16"/>
      <c r="AI1996" t="s">
        <v>1375</v>
      </c>
    </row>
    <row r="1997" spans="1:35" x14ac:dyDescent="0.25">
      <c r="A1997" t="s">
        <v>6366</v>
      </c>
      <c r="B1997" s="1">
        <v>15</v>
      </c>
      <c r="C1997" t="s">
        <v>297</v>
      </c>
      <c r="D1997">
        <v>7675917</v>
      </c>
      <c r="E1997" t="s">
        <v>6364</v>
      </c>
      <c r="F1997" t="s">
        <v>1363</v>
      </c>
      <c r="G1997" t="s">
        <v>1391</v>
      </c>
      <c r="H1997" s="3" t="s">
        <v>6338</v>
      </c>
      <c r="I1997">
        <v>2018</v>
      </c>
      <c r="J1997" s="15" t="s">
        <v>6339</v>
      </c>
      <c r="K1997">
        <v>2018</v>
      </c>
      <c r="L1997" t="s">
        <v>1367</v>
      </c>
      <c r="M1997" t="s">
        <v>5456</v>
      </c>
      <c r="N1997" t="s">
        <v>2541</v>
      </c>
      <c r="O1997" t="s">
        <v>1388</v>
      </c>
      <c r="P1997" t="s">
        <v>4226</v>
      </c>
      <c r="Q1997">
        <f t="shared" si="44"/>
        <v>2720</v>
      </c>
      <c r="R1997" t="s">
        <v>5996</v>
      </c>
      <c r="S1997" t="s">
        <v>5997</v>
      </c>
      <c r="T1997" t="s">
        <v>587</v>
      </c>
      <c r="U1997" s="75">
        <v>2720</v>
      </c>
      <c r="V1997">
        <v>0.34</v>
      </c>
      <c r="W1997">
        <v>924.8</v>
      </c>
      <c r="AH1997" s="16"/>
      <c r="AI1997" t="s">
        <v>1375</v>
      </c>
    </row>
    <row r="1998" spans="1:35" x14ac:dyDescent="0.25">
      <c r="A1998" t="s">
        <v>6367</v>
      </c>
      <c r="B1998" s="1">
        <v>15</v>
      </c>
      <c r="C1998" t="s">
        <v>297</v>
      </c>
      <c r="D1998">
        <v>7675917</v>
      </c>
      <c r="E1998" t="s">
        <v>6364</v>
      </c>
      <c r="F1998" t="s">
        <v>1363</v>
      </c>
      <c r="G1998" t="s">
        <v>1391</v>
      </c>
      <c r="H1998" s="3" t="s">
        <v>6338</v>
      </c>
      <c r="I1998">
        <v>2018</v>
      </c>
      <c r="J1998" s="15" t="s">
        <v>6339</v>
      </c>
      <c r="K1998">
        <v>2018</v>
      </c>
      <c r="L1998" t="s">
        <v>1367</v>
      </c>
      <c r="M1998" t="s">
        <v>5456</v>
      </c>
      <c r="N1998" t="s">
        <v>2541</v>
      </c>
      <c r="O1998" t="s">
        <v>1388</v>
      </c>
      <c r="P1998" t="s">
        <v>4226</v>
      </c>
      <c r="Q1998">
        <f t="shared" si="44"/>
        <v>2720</v>
      </c>
      <c r="R1998" t="s">
        <v>2198</v>
      </c>
      <c r="S1998" t="s">
        <v>2199</v>
      </c>
      <c r="T1998" t="s">
        <v>587</v>
      </c>
      <c r="U1998" s="75">
        <v>2720</v>
      </c>
      <c r="V1998">
        <v>0.63</v>
      </c>
      <c r="W1998">
        <v>1713.6</v>
      </c>
      <c r="AH1998" s="16"/>
      <c r="AI1998" t="s">
        <v>1375</v>
      </c>
    </row>
    <row r="1999" spans="1:35" x14ac:dyDescent="0.25">
      <c r="A1999" t="s">
        <v>6368</v>
      </c>
      <c r="B1999" s="1">
        <v>15</v>
      </c>
      <c r="C1999" t="s">
        <v>297</v>
      </c>
      <c r="D1999">
        <v>7675917</v>
      </c>
      <c r="E1999" t="s">
        <v>6364</v>
      </c>
      <c r="F1999" t="s">
        <v>1363</v>
      </c>
      <c r="G1999" t="s">
        <v>1391</v>
      </c>
      <c r="H1999" s="3" t="s">
        <v>6338</v>
      </c>
      <c r="I1999">
        <v>2018</v>
      </c>
      <c r="J1999" s="15" t="s">
        <v>6339</v>
      </c>
      <c r="K1999">
        <v>2018</v>
      </c>
      <c r="L1999" t="s">
        <v>1367</v>
      </c>
      <c r="M1999" t="s">
        <v>5456</v>
      </c>
      <c r="N1999" t="s">
        <v>2541</v>
      </c>
      <c r="O1999" t="s">
        <v>1388</v>
      </c>
      <c r="P1999" t="s">
        <v>4226</v>
      </c>
      <c r="Q1999">
        <f t="shared" si="44"/>
        <v>2720</v>
      </c>
      <c r="R1999" t="s">
        <v>1879</v>
      </c>
      <c r="S1999" t="s">
        <v>1880</v>
      </c>
      <c r="T1999" t="s">
        <v>587</v>
      </c>
      <c r="U1999" s="75">
        <v>2720</v>
      </c>
      <c r="V1999">
        <v>0.14000000000000001</v>
      </c>
      <c r="W1999">
        <v>380.8</v>
      </c>
      <c r="AH1999" s="16"/>
      <c r="AI1999" t="s">
        <v>1375</v>
      </c>
    </row>
    <row r="2000" spans="1:35" x14ac:dyDescent="0.25">
      <c r="A2000" t="s">
        <v>6369</v>
      </c>
      <c r="B2000" s="1">
        <v>15</v>
      </c>
      <c r="C2000" t="s">
        <v>297</v>
      </c>
      <c r="D2000">
        <v>7675917</v>
      </c>
      <c r="E2000" t="s">
        <v>6364</v>
      </c>
      <c r="F2000" t="s">
        <v>1363</v>
      </c>
      <c r="G2000" t="s">
        <v>1391</v>
      </c>
      <c r="H2000" s="3" t="s">
        <v>6338</v>
      </c>
      <c r="I2000">
        <v>2018</v>
      </c>
      <c r="J2000" s="15" t="s">
        <v>6339</v>
      </c>
      <c r="K2000">
        <v>2018</v>
      </c>
      <c r="L2000" t="s">
        <v>1367</v>
      </c>
      <c r="M2000" t="s">
        <v>5456</v>
      </c>
      <c r="N2000" t="s">
        <v>2541</v>
      </c>
      <c r="O2000" t="s">
        <v>1388</v>
      </c>
      <c r="P2000" t="s">
        <v>4226</v>
      </c>
      <c r="Q2000">
        <f t="shared" si="44"/>
        <v>2720</v>
      </c>
      <c r="R2000" t="s">
        <v>1381</v>
      </c>
      <c r="S2000" t="s">
        <v>1382</v>
      </c>
      <c r="T2000" t="s">
        <v>587</v>
      </c>
      <c r="U2000" s="75">
        <v>2720</v>
      </c>
      <c r="V2000">
        <v>0.69</v>
      </c>
      <c r="W2000">
        <v>1876.8</v>
      </c>
      <c r="AH2000" s="16"/>
      <c r="AI2000" t="s">
        <v>1375</v>
      </c>
    </row>
    <row r="2001" spans="1:35" x14ac:dyDescent="0.25">
      <c r="A2001" t="s">
        <v>6370</v>
      </c>
      <c r="B2001" s="1">
        <v>15</v>
      </c>
      <c r="C2001" t="s">
        <v>302</v>
      </c>
      <c r="D2001">
        <v>7676581</v>
      </c>
      <c r="E2001" t="s">
        <v>6371</v>
      </c>
      <c r="F2001" t="s">
        <v>1363</v>
      </c>
      <c r="G2001" t="s">
        <v>1391</v>
      </c>
      <c r="H2001" s="3" t="s">
        <v>3410</v>
      </c>
      <c r="I2001">
        <v>2018</v>
      </c>
      <c r="J2001" s="15" t="s">
        <v>6372</v>
      </c>
      <c r="K2001">
        <v>2018</v>
      </c>
      <c r="L2001" t="s">
        <v>1367</v>
      </c>
      <c r="M2001" t="s">
        <v>6371</v>
      </c>
      <c r="N2001" t="s">
        <v>6373</v>
      </c>
      <c r="O2001" t="s">
        <v>1388</v>
      </c>
      <c r="P2001" t="s">
        <v>133</v>
      </c>
      <c r="Q2001">
        <f t="shared" si="44"/>
        <v>5250</v>
      </c>
      <c r="R2001" t="s">
        <v>5449</v>
      </c>
      <c r="S2001" t="s">
        <v>5450</v>
      </c>
      <c r="T2001" t="s">
        <v>6213</v>
      </c>
      <c r="U2001" s="75">
        <v>5250</v>
      </c>
      <c r="V2001">
        <v>0.56000000000000005</v>
      </c>
      <c r="W2001">
        <v>2940</v>
      </c>
      <c r="AH2001" s="16"/>
      <c r="AI2001" t="s">
        <v>1375</v>
      </c>
    </row>
    <row r="2002" spans="1:35" x14ac:dyDescent="0.25">
      <c r="A2002" t="s">
        <v>6374</v>
      </c>
      <c r="B2002" s="1">
        <v>15</v>
      </c>
      <c r="C2002" t="s">
        <v>302</v>
      </c>
      <c r="D2002">
        <v>7676581</v>
      </c>
      <c r="E2002" t="s">
        <v>6371</v>
      </c>
      <c r="F2002" t="s">
        <v>1363</v>
      </c>
      <c r="G2002" t="s">
        <v>1391</v>
      </c>
      <c r="H2002" s="3" t="s">
        <v>3410</v>
      </c>
      <c r="I2002">
        <v>2018</v>
      </c>
      <c r="J2002" s="15" t="s">
        <v>6372</v>
      </c>
      <c r="K2002">
        <v>2018</v>
      </c>
      <c r="L2002" t="s">
        <v>1367</v>
      </c>
      <c r="M2002" t="s">
        <v>6371</v>
      </c>
      <c r="N2002" t="s">
        <v>6373</v>
      </c>
      <c r="O2002" t="s">
        <v>1388</v>
      </c>
      <c r="P2002" t="s">
        <v>133</v>
      </c>
      <c r="Q2002">
        <f t="shared" si="44"/>
        <v>5250</v>
      </c>
      <c r="R2002" t="s">
        <v>4086</v>
      </c>
      <c r="S2002" t="s">
        <v>4087</v>
      </c>
      <c r="T2002" t="s">
        <v>5560</v>
      </c>
      <c r="U2002" s="75">
        <v>5250</v>
      </c>
      <c r="V2002">
        <v>0.44</v>
      </c>
      <c r="W2002">
        <v>2310</v>
      </c>
      <c r="AH2002" s="16"/>
      <c r="AI2002" t="s">
        <v>1375</v>
      </c>
    </row>
    <row r="2003" spans="1:35" x14ac:dyDescent="0.25">
      <c r="A2003" t="s">
        <v>6375</v>
      </c>
      <c r="B2003" s="1">
        <v>15</v>
      </c>
      <c r="C2003" t="s">
        <v>302</v>
      </c>
      <c r="D2003">
        <v>7676581</v>
      </c>
      <c r="E2003" t="s">
        <v>6371</v>
      </c>
      <c r="F2003" t="s">
        <v>1363</v>
      </c>
      <c r="G2003" t="s">
        <v>1391</v>
      </c>
      <c r="H2003" s="3" t="s">
        <v>3410</v>
      </c>
      <c r="I2003">
        <v>2018</v>
      </c>
      <c r="J2003" s="15" t="s">
        <v>6372</v>
      </c>
      <c r="K2003">
        <v>2018</v>
      </c>
      <c r="L2003" t="s">
        <v>1367</v>
      </c>
      <c r="M2003" t="s">
        <v>6371</v>
      </c>
      <c r="N2003" t="s">
        <v>6373</v>
      </c>
      <c r="O2003" t="s">
        <v>1388</v>
      </c>
      <c r="P2003" t="s">
        <v>133</v>
      </c>
      <c r="Q2003">
        <f t="shared" si="44"/>
        <v>5250</v>
      </c>
      <c r="R2003" t="s">
        <v>5682</v>
      </c>
      <c r="S2003" t="s">
        <v>5683</v>
      </c>
      <c r="T2003" t="s">
        <v>5710</v>
      </c>
      <c r="U2003" s="75">
        <v>5250</v>
      </c>
      <c r="V2003">
        <v>0.36</v>
      </c>
      <c r="W2003">
        <v>1890</v>
      </c>
      <c r="AH2003" s="16"/>
      <c r="AI2003" t="s">
        <v>1375</v>
      </c>
    </row>
    <row r="2004" spans="1:35" x14ac:dyDescent="0.25">
      <c r="A2004" t="s">
        <v>6376</v>
      </c>
      <c r="B2004" s="1">
        <v>15</v>
      </c>
      <c r="C2004" t="s">
        <v>302</v>
      </c>
      <c r="D2004">
        <v>7712812</v>
      </c>
      <c r="E2004" t="s">
        <v>5456</v>
      </c>
      <c r="F2004" t="s">
        <v>1363</v>
      </c>
      <c r="G2004" t="s">
        <v>1391</v>
      </c>
      <c r="H2004" s="3" t="s">
        <v>3201</v>
      </c>
      <c r="I2004">
        <v>2018</v>
      </c>
      <c r="J2004" s="15" t="s">
        <v>3202</v>
      </c>
      <c r="K2004">
        <v>2018</v>
      </c>
      <c r="L2004" t="s">
        <v>1367</v>
      </c>
      <c r="M2004" t="s">
        <v>5456</v>
      </c>
      <c r="N2004" t="s">
        <v>5456</v>
      </c>
      <c r="O2004" t="s">
        <v>1388</v>
      </c>
      <c r="P2004" t="s">
        <v>5475</v>
      </c>
      <c r="Q2004">
        <f t="shared" si="44"/>
        <v>50200</v>
      </c>
      <c r="R2004" t="s">
        <v>5682</v>
      </c>
      <c r="S2004" t="s">
        <v>5683</v>
      </c>
      <c r="T2004" t="s">
        <v>5710</v>
      </c>
      <c r="U2004" s="75">
        <v>50200</v>
      </c>
      <c r="V2004">
        <v>0.35</v>
      </c>
      <c r="W2004">
        <v>17570</v>
      </c>
      <c r="AH2004" s="16"/>
      <c r="AI2004" t="s">
        <v>1375</v>
      </c>
    </row>
    <row r="2005" spans="1:35" x14ac:dyDescent="0.25">
      <c r="A2005" t="s">
        <v>6377</v>
      </c>
      <c r="B2005" s="1">
        <v>15</v>
      </c>
      <c r="C2005" t="s">
        <v>302</v>
      </c>
      <c r="D2005">
        <v>7712812</v>
      </c>
      <c r="E2005" t="s">
        <v>5456</v>
      </c>
      <c r="F2005" t="s">
        <v>1363</v>
      </c>
      <c r="G2005" t="s">
        <v>1391</v>
      </c>
      <c r="H2005" s="3" t="s">
        <v>3201</v>
      </c>
      <c r="I2005">
        <v>2018</v>
      </c>
      <c r="J2005" s="15" t="s">
        <v>3202</v>
      </c>
      <c r="K2005">
        <v>2018</v>
      </c>
      <c r="L2005" t="s">
        <v>1367</v>
      </c>
      <c r="M2005" t="s">
        <v>5456</v>
      </c>
      <c r="N2005" t="s">
        <v>5456</v>
      </c>
      <c r="O2005" t="s">
        <v>1388</v>
      </c>
      <c r="P2005" t="s">
        <v>5475</v>
      </c>
      <c r="Q2005">
        <f t="shared" si="44"/>
        <v>50200</v>
      </c>
      <c r="R2005" t="s">
        <v>5445</v>
      </c>
      <c r="S2005" t="s">
        <v>5446</v>
      </c>
      <c r="T2005" t="s">
        <v>5919</v>
      </c>
      <c r="U2005" s="75">
        <v>50200</v>
      </c>
      <c r="V2005">
        <v>0.13</v>
      </c>
      <c r="W2005">
        <v>6526</v>
      </c>
      <c r="AH2005" s="16"/>
      <c r="AI2005" t="s">
        <v>1375</v>
      </c>
    </row>
    <row r="2006" spans="1:35" x14ac:dyDescent="0.25">
      <c r="A2006" t="s">
        <v>6378</v>
      </c>
      <c r="B2006" s="1">
        <v>15</v>
      </c>
      <c r="C2006" t="s">
        <v>302</v>
      </c>
      <c r="D2006">
        <v>7712812</v>
      </c>
      <c r="E2006" t="s">
        <v>5456</v>
      </c>
      <c r="F2006" t="s">
        <v>1363</v>
      </c>
      <c r="G2006" t="s">
        <v>1391</v>
      </c>
      <c r="H2006" s="3" t="s">
        <v>3201</v>
      </c>
      <c r="I2006">
        <v>2018</v>
      </c>
      <c r="J2006" s="15" t="s">
        <v>3202</v>
      </c>
      <c r="K2006">
        <v>2018</v>
      </c>
      <c r="L2006" t="s">
        <v>1367</v>
      </c>
      <c r="M2006" t="s">
        <v>5456</v>
      </c>
      <c r="N2006" t="s">
        <v>5456</v>
      </c>
      <c r="O2006" t="s">
        <v>1388</v>
      </c>
      <c r="P2006" t="s">
        <v>5475</v>
      </c>
      <c r="Q2006">
        <f t="shared" si="44"/>
        <v>50200</v>
      </c>
      <c r="R2006" t="s">
        <v>5996</v>
      </c>
      <c r="S2006" t="s">
        <v>5997</v>
      </c>
      <c r="T2006" t="s">
        <v>587</v>
      </c>
      <c r="U2006" s="75">
        <v>50200</v>
      </c>
      <c r="V2006">
        <v>0.25</v>
      </c>
      <c r="W2006">
        <v>12550</v>
      </c>
      <c r="AH2006" s="16"/>
      <c r="AI2006" t="s">
        <v>1375</v>
      </c>
    </row>
    <row r="2007" spans="1:35" x14ac:dyDescent="0.25">
      <c r="A2007" t="s">
        <v>6379</v>
      </c>
      <c r="B2007" s="1">
        <v>15</v>
      </c>
      <c r="C2007" t="s">
        <v>302</v>
      </c>
      <c r="D2007">
        <v>7712812</v>
      </c>
      <c r="E2007" t="s">
        <v>5456</v>
      </c>
      <c r="F2007" t="s">
        <v>1363</v>
      </c>
      <c r="G2007" t="s">
        <v>1391</v>
      </c>
      <c r="H2007" s="3" t="s">
        <v>3201</v>
      </c>
      <c r="I2007">
        <v>2018</v>
      </c>
      <c r="J2007" s="15" t="s">
        <v>3202</v>
      </c>
      <c r="K2007">
        <v>2018</v>
      </c>
      <c r="L2007" t="s">
        <v>1367</v>
      </c>
      <c r="M2007" t="s">
        <v>5456</v>
      </c>
      <c r="N2007" t="s">
        <v>5456</v>
      </c>
      <c r="O2007" t="s">
        <v>1388</v>
      </c>
      <c r="P2007" t="s">
        <v>5475</v>
      </c>
      <c r="Q2007">
        <f t="shared" si="44"/>
        <v>50200</v>
      </c>
      <c r="R2007" t="s">
        <v>4086</v>
      </c>
      <c r="S2007" t="s">
        <v>4087</v>
      </c>
      <c r="T2007" t="s">
        <v>6010</v>
      </c>
      <c r="U2007" s="75">
        <v>50200</v>
      </c>
      <c r="V2007">
        <v>0.44</v>
      </c>
      <c r="W2007">
        <v>22088</v>
      </c>
      <c r="AH2007" s="16"/>
      <c r="AI2007" t="s">
        <v>1375</v>
      </c>
    </row>
    <row r="2008" spans="1:35" x14ac:dyDescent="0.25">
      <c r="A2008" t="s">
        <v>6380</v>
      </c>
      <c r="B2008" s="1">
        <v>15</v>
      </c>
      <c r="C2008" t="s">
        <v>302</v>
      </c>
      <c r="D2008">
        <v>8423083</v>
      </c>
      <c r="E2008" t="s">
        <v>6185</v>
      </c>
      <c r="F2008" t="s">
        <v>1363</v>
      </c>
      <c r="G2008" t="s">
        <v>1391</v>
      </c>
      <c r="H2008" s="3" t="s">
        <v>3415</v>
      </c>
      <c r="I2008">
        <v>2018</v>
      </c>
      <c r="J2008" s="15" t="s">
        <v>3416</v>
      </c>
      <c r="K2008">
        <v>2018</v>
      </c>
      <c r="L2008" t="s">
        <v>1367</v>
      </c>
      <c r="M2008" t="s">
        <v>5456</v>
      </c>
      <c r="N2008" t="s">
        <v>5456</v>
      </c>
      <c r="O2008" t="s">
        <v>1388</v>
      </c>
      <c r="P2008" t="s">
        <v>5475</v>
      </c>
      <c r="Q2008">
        <f t="shared" si="44"/>
        <v>122200</v>
      </c>
      <c r="R2008" t="s">
        <v>5996</v>
      </c>
      <c r="S2008" t="s">
        <v>5997</v>
      </c>
      <c r="T2008" t="s">
        <v>587</v>
      </c>
      <c r="U2008" s="75">
        <v>122200</v>
      </c>
      <c r="V2008">
        <v>0.25</v>
      </c>
      <c r="W2008">
        <v>30550</v>
      </c>
      <c r="AH2008" s="16"/>
      <c r="AI2008" t="s">
        <v>1375</v>
      </c>
    </row>
    <row r="2009" spans="1:35" x14ac:dyDescent="0.25">
      <c r="A2009" t="s">
        <v>6381</v>
      </c>
      <c r="B2009" s="1">
        <v>15</v>
      </c>
      <c r="C2009" t="s">
        <v>302</v>
      </c>
      <c r="D2009">
        <v>8423083</v>
      </c>
      <c r="E2009" t="s">
        <v>6185</v>
      </c>
      <c r="F2009" t="s">
        <v>1363</v>
      </c>
      <c r="G2009" t="s">
        <v>1391</v>
      </c>
      <c r="H2009" s="3" t="s">
        <v>3415</v>
      </c>
      <c r="I2009">
        <v>2018</v>
      </c>
      <c r="J2009" s="15" t="s">
        <v>3416</v>
      </c>
      <c r="K2009">
        <v>2018</v>
      </c>
      <c r="L2009" t="s">
        <v>1367</v>
      </c>
      <c r="M2009" t="s">
        <v>5456</v>
      </c>
      <c r="N2009" t="s">
        <v>5456</v>
      </c>
      <c r="O2009" t="s">
        <v>1388</v>
      </c>
      <c r="P2009" t="s">
        <v>5475</v>
      </c>
      <c r="Q2009">
        <f t="shared" si="44"/>
        <v>122200</v>
      </c>
      <c r="R2009" t="s">
        <v>1879</v>
      </c>
      <c r="S2009" t="s">
        <v>1880</v>
      </c>
      <c r="T2009" t="s">
        <v>2832</v>
      </c>
      <c r="U2009" s="75">
        <v>122200</v>
      </c>
      <c r="V2009">
        <v>0.1</v>
      </c>
      <c r="W2009">
        <v>12220</v>
      </c>
      <c r="AH2009" s="16"/>
      <c r="AI2009" t="s">
        <v>1375</v>
      </c>
    </row>
    <row r="2010" spans="1:35" x14ac:dyDescent="0.25">
      <c r="A2010" t="s">
        <v>6382</v>
      </c>
      <c r="B2010" s="1">
        <v>15</v>
      </c>
      <c r="C2010" t="s">
        <v>302</v>
      </c>
      <c r="D2010">
        <v>8423083</v>
      </c>
      <c r="E2010" t="s">
        <v>6185</v>
      </c>
      <c r="F2010" t="s">
        <v>1363</v>
      </c>
      <c r="G2010" t="s">
        <v>1391</v>
      </c>
      <c r="H2010" s="3" t="s">
        <v>3415</v>
      </c>
      <c r="I2010">
        <v>2018</v>
      </c>
      <c r="J2010" s="15" t="s">
        <v>3416</v>
      </c>
      <c r="K2010">
        <v>2018</v>
      </c>
      <c r="L2010" t="s">
        <v>1367</v>
      </c>
      <c r="M2010" t="s">
        <v>5456</v>
      </c>
      <c r="N2010" t="s">
        <v>5456</v>
      </c>
      <c r="O2010" t="s">
        <v>1388</v>
      </c>
      <c r="P2010" t="s">
        <v>5475</v>
      </c>
      <c r="Q2010">
        <f t="shared" si="44"/>
        <v>122200</v>
      </c>
      <c r="R2010" t="s">
        <v>5449</v>
      </c>
      <c r="S2010" t="s">
        <v>5450</v>
      </c>
      <c r="T2010" t="s">
        <v>6213</v>
      </c>
      <c r="U2010" s="75">
        <v>122200</v>
      </c>
      <c r="V2010">
        <v>0.56000000000000005</v>
      </c>
      <c r="W2010">
        <v>68432</v>
      </c>
      <c r="AH2010" s="16"/>
      <c r="AI2010" t="s">
        <v>1375</v>
      </c>
    </row>
    <row r="2011" spans="1:35" x14ac:dyDescent="0.25">
      <c r="A2011" t="s">
        <v>6383</v>
      </c>
      <c r="B2011" s="1">
        <v>15</v>
      </c>
      <c r="C2011" t="s">
        <v>302</v>
      </c>
      <c r="D2011">
        <v>7786387</v>
      </c>
      <c r="E2011" t="s">
        <v>6373</v>
      </c>
      <c r="F2011" t="s">
        <v>1363</v>
      </c>
      <c r="G2011" t="s">
        <v>1391</v>
      </c>
      <c r="H2011" s="3" t="s">
        <v>6384</v>
      </c>
      <c r="I2011">
        <v>2018</v>
      </c>
      <c r="J2011" s="15" t="s">
        <v>6385</v>
      </c>
      <c r="K2011">
        <v>2018</v>
      </c>
      <c r="L2011" t="s">
        <v>1367</v>
      </c>
      <c r="M2011" t="s">
        <v>6373</v>
      </c>
      <c r="N2011" t="s">
        <v>6373</v>
      </c>
      <c r="O2011" t="s">
        <v>1388</v>
      </c>
      <c r="P2011" t="s">
        <v>133</v>
      </c>
      <c r="Q2011">
        <f t="shared" si="44"/>
        <v>1440</v>
      </c>
      <c r="R2011" t="s">
        <v>4086</v>
      </c>
      <c r="S2011" t="s">
        <v>4087</v>
      </c>
      <c r="T2011" t="s">
        <v>5560</v>
      </c>
      <c r="U2011" s="75">
        <v>1440</v>
      </c>
      <c r="V2011">
        <v>0.44</v>
      </c>
      <c r="W2011">
        <v>633.6</v>
      </c>
      <c r="AH2011" s="16"/>
      <c r="AI2011" t="s">
        <v>1375</v>
      </c>
    </row>
    <row r="2012" spans="1:35" x14ac:dyDescent="0.25">
      <c r="A2012" t="s">
        <v>6386</v>
      </c>
      <c r="B2012" s="1">
        <v>15</v>
      </c>
      <c r="C2012" t="s">
        <v>302</v>
      </c>
      <c r="D2012">
        <v>7786387</v>
      </c>
      <c r="E2012" t="s">
        <v>6373</v>
      </c>
      <c r="F2012" t="s">
        <v>1363</v>
      </c>
      <c r="G2012" t="s">
        <v>1391</v>
      </c>
      <c r="H2012" s="3" t="s">
        <v>6384</v>
      </c>
      <c r="I2012">
        <v>2018</v>
      </c>
      <c r="J2012" s="15" t="s">
        <v>6385</v>
      </c>
      <c r="K2012">
        <v>2018</v>
      </c>
      <c r="L2012" t="s">
        <v>1367</v>
      </c>
      <c r="M2012" t="s">
        <v>6373</v>
      </c>
      <c r="N2012" t="s">
        <v>6373</v>
      </c>
      <c r="O2012" t="s">
        <v>1388</v>
      </c>
      <c r="P2012" t="s">
        <v>133</v>
      </c>
      <c r="Q2012">
        <f t="shared" si="44"/>
        <v>1440</v>
      </c>
      <c r="R2012" t="s">
        <v>5682</v>
      </c>
      <c r="S2012" t="s">
        <v>5683</v>
      </c>
      <c r="T2012" t="s">
        <v>5710</v>
      </c>
      <c r="U2012" s="75">
        <v>1440</v>
      </c>
      <c r="V2012">
        <v>0.37</v>
      </c>
      <c r="W2012">
        <v>532.79999999999995</v>
      </c>
      <c r="AH2012" s="16"/>
      <c r="AI2012" t="s">
        <v>1375</v>
      </c>
    </row>
    <row r="2013" spans="1:35" x14ac:dyDescent="0.25">
      <c r="A2013" t="s">
        <v>6387</v>
      </c>
      <c r="B2013" s="1">
        <v>15</v>
      </c>
      <c r="C2013" t="s">
        <v>302</v>
      </c>
      <c r="D2013">
        <v>7817746</v>
      </c>
      <c r="E2013" t="s">
        <v>6388</v>
      </c>
      <c r="F2013" t="s">
        <v>1363</v>
      </c>
      <c r="G2013" t="s">
        <v>1391</v>
      </c>
      <c r="H2013" s="3" t="s">
        <v>6389</v>
      </c>
      <c r="I2013">
        <v>2018</v>
      </c>
      <c r="J2013" s="15" t="s">
        <v>6390</v>
      </c>
      <c r="K2013">
        <v>2018</v>
      </c>
      <c r="L2013" t="s">
        <v>1367</v>
      </c>
      <c r="M2013" t="s">
        <v>6099</v>
      </c>
      <c r="N2013" t="s">
        <v>5500</v>
      </c>
      <c r="O2013" t="s">
        <v>1388</v>
      </c>
      <c r="P2013" t="s">
        <v>133</v>
      </c>
      <c r="Q2013">
        <f t="shared" si="44"/>
        <v>1000</v>
      </c>
      <c r="R2013" t="s">
        <v>5682</v>
      </c>
      <c r="S2013" t="s">
        <v>5683</v>
      </c>
      <c r="T2013" t="s">
        <v>5710</v>
      </c>
      <c r="U2013" s="75">
        <v>1000</v>
      </c>
      <c r="V2013">
        <v>0.37</v>
      </c>
      <c r="W2013">
        <v>370</v>
      </c>
      <c r="AH2013" s="16"/>
      <c r="AI2013" t="s">
        <v>1375</v>
      </c>
    </row>
    <row r="2014" spans="1:35" x14ac:dyDescent="0.25">
      <c r="A2014" t="s">
        <v>6391</v>
      </c>
      <c r="B2014" s="1">
        <v>15</v>
      </c>
      <c r="C2014" t="s">
        <v>302</v>
      </c>
      <c r="D2014">
        <v>7817746</v>
      </c>
      <c r="E2014" t="s">
        <v>6388</v>
      </c>
      <c r="F2014" t="s">
        <v>1363</v>
      </c>
      <c r="G2014" t="s">
        <v>1391</v>
      </c>
      <c r="H2014" s="3" t="s">
        <v>6389</v>
      </c>
      <c r="I2014">
        <v>2018</v>
      </c>
      <c r="J2014" s="15" t="s">
        <v>6390</v>
      </c>
      <c r="K2014">
        <v>2018</v>
      </c>
      <c r="L2014" t="s">
        <v>1367</v>
      </c>
      <c r="M2014" t="s">
        <v>6099</v>
      </c>
      <c r="N2014" t="s">
        <v>5500</v>
      </c>
      <c r="O2014" t="s">
        <v>1388</v>
      </c>
      <c r="P2014" t="s">
        <v>133</v>
      </c>
      <c r="Q2014">
        <f t="shared" si="44"/>
        <v>1000</v>
      </c>
      <c r="R2014" t="s">
        <v>4086</v>
      </c>
      <c r="S2014" t="s">
        <v>4087</v>
      </c>
      <c r="T2014" t="s">
        <v>5560</v>
      </c>
      <c r="U2014" s="75">
        <v>1000</v>
      </c>
      <c r="V2014">
        <v>0.44</v>
      </c>
      <c r="W2014">
        <v>440</v>
      </c>
      <c r="AH2014" s="16"/>
      <c r="AI2014" t="s">
        <v>1375</v>
      </c>
    </row>
    <row r="2015" spans="1:35" x14ac:dyDescent="0.25">
      <c r="A2015" t="s">
        <v>6392</v>
      </c>
      <c r="B2015" s="1">
        <v>15</v>
      </c>
      <c r="C2015" t="s">
        <v>302</v>
      </c>
      <c r="D2015">
        <v>7807449</v>
      </c>
      <c r="E2015" t="s">
        <v>6393</v>
      </c>
      <c r="F2015" t="s">
        <v>1363</v>
      </c>
      <c r="G2015" t="s">
        <v>1391</v>
      </c>
      <c r="H2015" s="3" t="s">
        <v>6394</v>
      </c>
      <c r="I2015">
        <v>2018</v>
      </c>
      <c r="J2015" s="15" t="s">
        <v>6384</v>
      </c>
      <c r="K2015">
        <v>2018</v>
      </c>
      <c r="L2015" t="s">
        <v>1367</v>
      </c>
      <c r="M2015" t="s">
        <v>5499</v>
      </c>
      <c r="N2015" t="s">
        <v>5500</v>
      </c>
      <c r="O2015" t="s">
        <v>1388</v>
      </c>
      <c r="P2015" t="s">
        <v>133</v>
      </c>
      <c r="Q2015">
        <f t="shared" si="44"/>
        <v>3500</v>
      </c>
      <c r="R2015" t="s">
        <v>4086</v>
      </c>
      <c r="S2015" t="s">
        <v>4087</v>
      </c>
      <c r="T2015" t="s">
        <v>5560</v>
      </c>
      <c r="U2015" s="75">
        <v>3500</v>
      </c>
      <c r="V2015">
        <v>0.44</v>
      </c>
      <c r="W2015">
        <v>1540</v>
      </c>
      <c r="AH2015" s="16"/>
      <c r="AI2015" t="s">
        <v>1375</v>
      </c>
    </row>
    <row r="2016" spans="1:35" x14ac:dyDescent="0.25">
      <c r="A2016" t="s">
        <v>6395</v>
      </c>
      <c r="B2016" s="1">
        <v>15</v>
      </c>
      <c r="C2016" t="s">
        <v>302</v>
      </c>
      <c r="D2016">
        <v>7826338</v>
      </c>
      <c r="E2016" t="s">
        <v>6159</v>
      </c>
      <c r="F2016" t="s">
        <v>1363</v>
      </c>
      <c r="G2016" t="s">
        <v>1391</v>
      </c>
      <c r="H2016" s="3" t="s">
        <v>6384</v>
      </c>
      <c r="I2016">
        <v>2018</v>
      </c>
      <c r="J2016" s="15" t="s">
        <v>6385</v>
      </c>
      <c r="K2016">
        <v>2018</v>
      </c>
      <c r="L2016" t="s">
        <v>1367</v>
      </c>
      <c r="M2016" t="s">
        <v>6159</v>
      </c>
      <c r="N2016" t="s">
        <v>6159</v>
      </c>
      <c r="O2016" t="s">
        <v>1388</v>
      </c>
      <c r="P2016" t="s">
        <v>133</v>
      </c>
      <c r="Q2016">
        <f t="shared" si="44"/>
        <v>3300</v>
      </c>
      <c r="R2016" t="s">
        <v>4086</v>
      </c>
      <c r="S2016" t="s">
        <v>4087</v>
      </c>
      <c r="T2016" t="s">
        <v>6396</v>
      </c>
      <c r="U2016" s="75">
        <v>3300</v>
      </c>
      <c r="V2016">
        <v>0.44</v>
      </c>
      <c r="W2016">
        <v>1452</v>
      </c>
      <c r="AH2016" s="16"/>
      <c r="AI2016" t="s">
        <v>1375</v>
      </c>
    </row>
    <row r="2017" spans="1:35" x14ac:dyDescent="0.25">
      <c r="A2017" t="s">
        <v>6397</v>
      </c>
      <c r="B2017" s="1">
        <v>15</v>
      </c>
      <c r="C2017" t="s">
        <v>302</v>
      </c>
      <c r="D2017">
        <v>7826338</v>
      </c>
      <c r="E2017" t="s">
        <v>6159</v>
      </c>
      <c r="F2017" t="s">
        <v>1363</v>
      </c>
      <c r="G2017" t="s">
        <v>1391</v>
      </c>
      <c r="H2017" s="3" t="s">
        <v>6384</v>
      </c>
      <c r="I2017">
        <v>2018</v>
      </c>
      <c r="J2017" s="15" t="s">
        <v>6385</v>
      </c>
      <c r="K2017">
        <v>2018</v>
      </c>
      <c r="L2017" t="s">
        <v>1367</v>
      </c>
      <c r="M2017" t="s">
        <v>6159</v>
      </c>
      <c r="N2017" t="s">
        <v>6159</v>
      </c>
      <c r="O2017" t="s">
        <v>1388</v>
      </c>
      <c r="P2017" t="s">
        <v>133</v>
      </c>
      <c r="Q2017">
        <f t="shared" si="44"/>
        <v>3300</v>
      </c>
      <c r="R2017" t="s">
        <v>5682</v>
      </c>
      <c r="S2017" t="s">
        <v>5683</v>
      </c>
      <c r="T2017" t="s">
        <v>5710</v>
      </c>
      <c r="U2017" s="75">
        <v>3300</v>
      </c>
      <c r="V2017">
        <v>0.37</v>
      </c>
      <c r="W2017">
        <v>1221</v>
      </c>
      <c r="AH2017" s="16"/>
      <c r="AI2017" t="s">
        <v>1375</v>
      </c>
    </row>
    <row r="2018" spans="1:35" x14ac:dyDescent="0.25">
      <c r="A2018" t="s">
        <v>6398</v>
      </c>
      <c r="B2018" s="1">
        <v>15</v>
      </c>
      <c r="C2018" t="s">
        <v>302</v>
      </c>
      <c r="D2018">
        <v>7892608</v>
      </c>
      <c r="E2018" t="s">
        <v>6138</v>
      </c>
      <c r="F2018" t="s">
        <v>1363</v>
      </c>
      <c r="G2018" t="s">
        <v>1391</v>
      </c>
      <c r="H2018" s="3" t="s">
        <v>6399</v>
      </c>
      <c r="I2018">
        <v>2018</v>
      </c>
      <c r="J2018" s="15" t="s">
        <v>6400</v>
      </c>
      <c r="K2018">
        <v>2018</v>
      </c>
      <c r="L2018" t="s">
        <v>1367</v>
      </c>
      <c r="M2018" t="s">
        <v>6138</v>
      </c>
      <c r="N2018" t="s">
        <v>6140</v>
      </c>
      <c r="O2018" t="s">
        <v>1388</v>
      </c>
      <c r="P2018" t="s">
        <v>5475</v>
      </c>
      <c r="Q2018">
        <f t="shared" si="44"/>
        <v>380</v>
      </c>
      <c r="R2018" t="s">
        <v>5445</v>
      </c>
      <c r="S2018" t="s">
        <v>5446</v>
      </c>
      <c r="T2018" t="s">
        <v>5919</v>
      </c>
      <c r="U2018" s="75">
        <v>380</v>
      </c>
      <c r="V2018">
        <v>0.13900000000000001</v>
      </c>
      <c r="W2018">
        <v>52.82</v>
      </c>
      <c r="AH2018" s="16"/>
      <c r="AI2018" t="s">
        <v>1375</v>
      </c>
    </row>
    <row r="2019" spans="1:35" x14ac:dyDescent="0.25">
      <c r="A2019" t="s">
        <v>6401</v>
      </c>
      <c r="B2019" s="1">
        <v>15</v>
      </c>
      <c r="C2019" t="s">
        <v>302</v>
      </c>
      <c r="D2019">
        <v>7892608</v>
      </c>
      <c r="E2019" t="s">
        <v>6138</v>
      </c>
      <c r="F2019" t="s">
        <v>1363</v>
      </c>
      <c r="G2019" t="s">
        <v>1391</v>
      </c>
      <c r="H2019" s="3" t="s">
        <v>6399</v>
      </c>
      <c r="I2019">
        <v>2018</v>
      </c>
      <c r="J2019" s="15" t="s">
        <v>6400</v>
      </c>
      <c r="K2019">
        <v>2018</v>
      </c>
      <c r="L2019" t="s">
        <v>1367</v>
      </c>
      <c r="M2019" t="s">
        <v>6138</v>
      </c>
      <c r="N2019" t="s">
        <v>6140</v>
      </c>
      <c r="O2019" t="s">
        <v>1388</v>
      </c>
      <c r="P2019" t="s">
        <v>5475</v>
      </c>
      <c r="Q2019">
        <f t="shared" si="44"/>
        <v>380</v>
      </c>
      <c r="R2019" t="s">
        <v>5996</v>
      </c>
      <c r="S2019" t="s">
        <v>5997</v>
      </c>
      <c r="T2019" t="s">
        <v>587</v>
      </c>
      <c r="U2019" s="75">
        <v>380</v>
      </c>
      <c r="V2019">
        <v>0.47</v>
      </c>
      <c r="W2019">
        <v>178.6</v>
      </c>
      <c r="AH2019" s="16"/>
      <c r="AI2019" t="s">
        <v>1375</v>
      </c>
    </row>
    <row r="2020" spans="1:35" x14ac:dyDescent="0.25">
      <c r="A2020" t="s">
        <v>6402</v>
      </c>
      <c r="B2020" s="1">
        <v>15</v>
      </c>
      <c r="C2020" t="s">
        <v>302</v>
      </c>
      <c r="D2020">
        <v>7892608</v>
      </c>
      <c r="E2020" t="s">
        <v>6138</v>
      </c>
      <c r="F2020" t="s">
        <v>1363</v>
      </c>
      <c r="G2020" t="s">
        <v>1391</v>
      </c>
      <c r="H2020" s="3" t="s">
        <v>6399</v>
      </c>
      <c r="I2020">
        <v>2018</v>
      </c>
      <c r="J2020" s="15" t="s">
        <v>6400</v>
      </c>
      <c r="K2020">
        <v>2018</v>
      </c>
      <c r="L2020" t="s">
        <v>1367</v>
      </c>
      <c r="M2020" t="s">
        <v>6138</v>
      </c>
      <c r="N2020" t="s">
        <v>6140</v>
      </c>
      <c r="O2020" t="s">
        <v>1388</v>
      </c>
      <c r="P2020" t="s">
        <v>5475</v>
      </c>
      <c r="Q2020">
        <f t="shared" si="44"/>
        <v>380</v>
      </c>
      <c r="R2020" t="s">
        <v>1879</v>
      </c>
      <c r="S2020" t="s">
        <v>1880</v>
      </c>
      <c r="T2020" t="s">
        <v>587</v>
      </c>
      <c r="U2020" s="75">
        <v>380</v>
      </c>
      <c r="V2020">
        <v>0.13</v>
      </c>
      <c r="W2020">
        <v>49.4</v>
      </c>
      <c r="AH2020" s="16"/>
      <c r="AI2020" t="s">
        <v>1375</v>
      </c>
    </row>
    <row r="2021" spans="1:35" x14ac:dyDescent="0.25">
      <c r="A2021" t="s">
        <v>6403</v>
      </c>
      <c r="B2021" s="1">
        <v>15</v>
      </c>
      <c r="C2021" t="s">
        <v>302</v>
      </c>
      <c r="D2021">
        <v>7892608</v>
      </c>
      <c r="E2021" t="s">
        <v>6138</v>
      </c>
      <c r="F2021" t="s">
        <v>1363</v>
      </c>
      <c r="G2021" t="s">
        <v>1391</v>
      </c>
      <c r="H2021" s="3" t="s">
        <v>6399</v>
      </c>
      <c r="I2021">
        <v>2018</v>
      </c>
      <c r="J2021" s="15" t="s">
        <v>6400</v>
      </c>
      <c r="K2021">
        <v>2018</v>
      </c>
      <c r="L2021" t="s">
        <v>1367</v>
      </c>
      <c r="M2021" t="s">
        <v>6138</v>
      </c>
      <c r="N2021" t="s">
        <v>6140</v>
      </c>
      <c r="O2021" t="s">
        <v>1388</v>
      </c>
      <c r="P2021" t="s">
        <v>5475</v>
      </c>
      <c r="Q2021">
        <f t="shared" si="44"/>
        <v>380</v>
      </c>
      <c r="R2021" t="s">
        <v>4086</v>
      </c>
      <c r="S2021" t="s">
        <v>4087</v>
      </c>
      <c r="T2021" t="s">
        <v>5560</v>
      </c>
      <c r="U2021" s="75">
        <v>380</v>
      </c>
      <c r="V2021">
        <v>0.44</v>
      </c>
      <c r="W2021">
        <v>167.2</v>
      </c>
      <c r="AH2021" s="16"/>
      <c r="AI2021" t="s">
        <v>1375</v>
      </c>
    </row>
    <row r="2022" spans="1:35" x14ac:dyDescent="0.25">
      <c r="A2022" t="s">
        <v>6404</v>
      </c>
      <c r="B2022" s="1">
        <v>15</v>
      </c>
      <c r="C2022" t="s">
        <v>302</v>
      </c>
      <c r="D2022">
        <v>7894295</v>
      </c>
      <c r="E2022" t="s">
        <v>6405</v>
      </c>
      <c r="F2022" t="s">
        <v>1363</v>
      </c>
      <c r="G2022" t="s">
        <v>1391</v>
      </c>
      <c r="H2022" s="3" t="s">
        <v>6399</v>
      </c>
      <c r="I2022">
        <v>2018</v>
      </c>
      <c r="J2022" s="15" t="s">
        <v>6400</v>
      </c>
      <c r="K2022">
        <v>2018</v>
      </c>
      <c r="L2022" t="s">
        <v>1367</v>
      </c>
      <c r="M2022" t="s">
        <v>6406</v>
      </c>
      <c r="N2022" t="s">
        <v>6406</v>
      </c>
      <c r="O2022" t="s">
        <v>1388</v>
      </c>
      <c r="P2022" t="s">
        <v>5540</v>
      </c>
      <c r="Q2022">
        <f t="shared" si="44"/>
        <v>3000</v>
      </c>
      <c r="R2022" t="s">
        <v>4086</v>
      </c>
      <c r="S2022" t="s">
        <v>4087</v>
      </c>
      <c r="T2022" t="s">
        <v>6010</v>
      </c>
      <c r="U2022" s="75">
        <v>3000</v>
      </c>
      <c r="V2022">
        <v>0.44</v>
      </c>
      <c r="W2022">
        <v>1320</v>
      </c>
      <c r="AH2022" s="16"/>
      <c r="AI2022" t="s">
        <v>1375</v>
      </c>
    </row>
    <row r="2023" spans="1:35" x14ac:dyDescent="0.25">
      <c r="A2023" t="s">
        <v>6407</v>
      </c>
      <c r="B2023" s="1">
        <v>15</v>
      </c>
      <c r="C2023" t="s">
        <v>302</v>
      </c>
      <c r="D2023">
        <v>7894295</v>
      </c>
      <c r="E2023" t="s">
        <v>6405</v>
      </c>
      <c r="F2023" t="s">
        <v>1363</v>
      </c>
      <c r="G2023" t="s">
        <v>1391</v>
      </c>
      <c r="H2023" s="3" t="s">
        <v>6399</v>
      </c>
      <c r="I2023">
        <v>2018</v>
      </c>
      <c r="J2023" s="15" t="s">
        <v>6400</v>
      </c>
      <c r="K2023">
        <v>2018</v>
      </c>
      <c r="L2023" t="s">
        <v>1367</v>
      </c>
      <c r="M2023" t="s">
        <v>6406</v>
      </c>
      <c r="N2023" t="s">
        <v>6406</v>
      </c>
      <c r="O2023" t="s">
        <v>1388</v>
      </c>
      <c r="P2023" t="s">
        <v>5540</v>
      </c>
      <c r="Q2023">
        <f t="shared" si="44"/>
        <v>3000</v>
      </c>
      <c r="R2023" t="s">
        <v>1381</v>
      </c>
      <c r="S2023" t="s">
        <v>1382</v>
      </c>
      <c r="T2023" t="s">
        <v>587</v>
      </c>
      <c r="U2023" s="75">
        <v>3000</v>
      </c>
      <c r="V2023">
        <v>0.69</v>
      </c>
      <c r="W2023">
        <v>2070</v>
      </c>
      <c r="AH2023" s="16"/>
      <c r="AI2023" t="s">
        <v>1375</v>
      </c>
    </row>
    <row r="2024" spans="1:35" x14ac:dyDescent="0.25">
      <c r="A2024" t="s">
        <v>6408</v>
      </c>
      <c r="B2024" s="1">
        <v>15</v>
      </c>
      <c r="C2024" t="s">
        <v>302</v>
      </c>
      <c r="D2024">
        <v>7894295</v>
      </c>
      <c r="E2024" t="s">
        <v>6405</v>
      </c>
      <c r="F2024" t="s">
        <v>1363</v>
      </c>
      <c r="G2024" t="s">
        <v>1391</v>
      </c>
      <c r="H2024" s="3" t="s">
        <v>6399</v>
      </c>
      <c r="I2024">
        <v>2018</v>
      </c>
      <c r="J2024" s="15" t="s">
        <v>6400</v>
      </c>
      <c r="K2024">
        <v>2018</v>
      </c>
      <c r="L2024" t="s">
        <v>1367</v>
      </c>
      <c r="M2024" t="s">
        <v>6406</v>
      </c>
      <c r="N2024" t="s">
        <v>6406</v>
      </c>
      <c r="O2024" t="s">
        <v>1388</v>
      </c>
      <c r="P2024" t="s">
        <v>5540</v>
      </c>
      <c r="Q2024">
        <f t="shared" si="44"/>
        <v>3000</v>
      </c>
      <c r="R2024" t="s">
        <v>5996</v>
      </c>
      <c r="S2024" t="s">
        <v>5997</v>
      </c>
      <c r="T2024" t="s">
        <v>587</v>
      </c>
      <c r="U2024" s="75">
        <v>3000</v>
      </c>
      <c r="V2024">
        <v>0.3</v>
      </c>
      <c r="W2024">
        <v>900</v>
      </c>
      <c r="AH2024" s="16"/>
      <c r="AI2024" t="s">
        <v>1375</v>
      </c>
    </row>
    <row r="2025" spans="1:35" x14ac:dyDescent="0.25">
      <c r="A2025" t="s">
        <v>6409</v>
      </c>
      <c r="B2025" s="1">
        <v>15</v>
      </c>
      <c r="C2025" t="s">
        <v>302</v>
      </c>
      <c r="D2025">
        <v>7894295</v>
      </c>
      <c r="E2025" t="s">
        <v>6405</v>
      </c>
      <c r="F2025" t="s">
        <v>1363</v>
      </c>
      <c r="G2025" t="s">
        <v>1391</v>
      </c>
      <c r="H2025" s="3" t="s">
        <v>6399</v>
      </c>
      <c r="I2025">
        <v>2018</v>
      </c>
      <c r="J2025" s="15" t="s">
        <v>6400</v>
      </c>
      <c r="K2025">
        <v>2018</v>
      </c>
      <c r="L2025" t="s">
        <v>1367</v>
      </c>
      <c r="M2025" t="s">
        <v>6406</v>
      </c>
      <c r="N2025" t="s">
        <v>6406</v>
      </c>
      <c r="O2025" t="s">
        <v>1388</v>
      </c>
      <c r="P2025" t="s">
        <v>5540</v>
      </c>
      <c r="Q2025">
        <f t="shared" si="44"/>
        <v>3000</v>
      </c>
      <c r="R2025" t="s">
        <v>1879</v>
      </c>
      <c r="S2025" t="s">
        <v>1880</v>
      </c>
      <c r="T2025" t="s">
        <v>587</v>
      </c>
      <c r="U2025" s="75">
        <v>3000</v>
      </c>
      <c r="V2025">
        <v>0.13</v>
      </c>
      <c r="W2025">
        <v>390</v>
      </c>
      <c r="AH2025" s="16"/>
      <c r="AI2025" t="s">
        <v>1375</v>
      </c>
    </row>
    <row r="2026" spans="1:35" x14ac:dyDescent="0.25">
      <c r="A2026" t="s">
        <v>6410</v>
      </c>
      <c r="B2026" s="1">
        <v>15</v>
      </c>
      <c r="C2026" t="s">
        <v>302</v>
      </c>
      <c r="D2026">
        <v>7894295</v>
      </c>
      <c r="E2026" t="s">
        <v>6405</v>
      </c>
      <c r="F2026" t="s">
        <v>1363</v>
      </c>
      <c r="G2026" t="s">
        <v>1391</v>
      </c>
      <c r="H2026" s="3" t="s">
        <v>6399</v>
      </c>
      <c r="I2026">
        <v>2018</v>
      </c>
      <c r="J2026" s="15" t="s">
        <v>6400</v>
      </c>
      <c r="K2026">
        <v>2018</v>
      </c>
      <c r="L2026" t="s">
        <v>1367</v>
      </c>
      <c r="M2026" t="s">
        <v>6406</v>
      </c>
      <c r="N2026" t="s">
        <v>6406</v>
      </c>
      <c r="O2026" t="s">
        <v>1388</v>
      </c>
      <c r="P2026" t="s">
        <v>5540</v>
      </c>
      <c r="Q2026">
        <f t="shared" si="44"/>
        <v>3000</v>
      </c>
      <c r="R2026" t="s">
        <v>5682</v>
      </c>
      <c r="S2026" t="s">
        <v>5683</v>
      </c>
      <c r="T2026" t="s">
        <v>5710</v>
      </c>
      <c r="U2026" s="75">
        <v>3000</v>
      </c>
      <c r="V2026">
        <v>0.37</v>
      </c>
      <c r="W2026">
        <v>1110</v>
      </c>
      <c r="AH2026" s="16"/>
      <c r="AI2026" t="s">
        <v>1375</v>
      </c>
    </row>
    <row r="2027" spans="1:35" x14ac:dyDescent="0.25">
      <c r="A2027" t="s">
        <v>6411</v>
      </c>
      <c r="B2027" s="1">
        <v>15</v>
      </c>
      <c r="C2027" t="s">
        <v>302</v>
      </c>
      <c r="D2027">
        <v>7894295</v>
      </c>
      <c r="E2027" t="s">
        <v>6405</v>
      </c>
      <c r="F2027" t="s">
        <v>1363</v>
      </c>
      <c r="G2027" t="s">
        <v>1391</v>
      </c>
      <c r="H2027" s="3" t="s">
        <v>6399</v>
      </c>
      <c r="I2027">
        <v>2018</v>
      </c>
      <c r="J2027" s="15" t="s">
        <v>6400</v>
      </c>
      <c r="K2027">
        <v>2018</v>
      </c>
      <c r="L2027" t="s">
        <v>1367</v>
      </c>
      <c r="M2027" t="s">
        <v>6406</v>
      </c>
      <c r="N2027" t="s">
        <v>6406</v>
      </c>
      <c r="O2027" t="s">
        <v>1388</v>
      </c>
      <c r="P2027" t="s">
        <v>5540</v>
      </c>
      <c r="Q2027">
        <f t="shared" si="44"/>
        <v>3000</v>
      </c>
      <c r="R2027" t="s">
        <v>5445</v>
      </c>
      <c r="S2027" t="s">
        <v>5446</v>
      </c>
      <c r="T2027" t="s">
        <v>5919</v>
      </c>
      <c r="U2027" s="75">
        <v>3000</v>
      </c>
      <c r="V2027">
        <v>0.13900000000000001</v>
      </c>
      <c r="W2027">
        <v>417</v>
      </c>
      <c r="AH2027" s="16"/>
      <c r="AI2027" t="s">
        <v>1375</v>
      </c>
    </row>
    <row r="2028" spans="1:35" x14ac:dyDescent="0.25">
      <c r="A2028" t="s">
        <v>6412</v>
      </c>
      <c r="B2028" s="1">
        <v>15</v>
      </c>
      <c r="C2028" t="s">
        <v>302</v>
      </c>
      <c r="D2028">
        <v>7807449</v>
      </c>
      <c r="E2028" t="s">
        <v>6393</v>
      </c>
      <c r="F2028" t="s">
        <v>1363</v>
      </c>
      <c r="G2028" t="s">
        <v>1391</v>
      </c>
      <c r="H2028" s="3" t="s">
        <v>6394</v>
      </c>
      <c r="I2028">
        <v>2018</v>
      </c>
      <c r="J2028" s="15" t="s">
        <v>6384</v>
      </c>
      <c r="K2028">
        <v>2018</v>
      </c>
      <c r="L2028" t="s">
        <v>1367</v>
      </c>
      <c r="M2028" t="s">
        <v>5499</v>
      </c>
      <c r="N2028" t="s">
        <v>5500</v>
      </c>
      <c r="O2028" t="s">
        <v>1388</v>
      </c>
      <c r="P2028" t="s">
        <v>133</v>
      </c>
      <c r="Q2028">
        <f t="shared" si="44"/>
        <v>3500</v>
      </c>
      <c r="R2028" t="s">
        <v>5682</v>
      </c>
      <c r="S2028" t="s">
        <v>5683</v>
      </c>
      <c r="T2028" t="s">
        <v>5710</v>
      </c>
      <c r="U2028" s="75">
        <v>3500</v>
      </c>
      <c r="V2028">
        <v>0.37</v>
      </c>
      <c r="W2028">
        <v>1295</v>
      </c>
      <c r="AH2028" s="16"/>
      <c r="AI2028" t="s">
        <v>1375</v>
      </c>
    </row>
    <row r="2029" spans="1:35" x14ac:dyDescent="0.25">
      <c r="A2029" t="s">
        <v>6413</v>
      </c>
      <c r="B2029" s="1">
        <v>15</v>
      </c>
      <c r="C2029" t="s">
        <v>302</v>
      </c>
      <c r="D2029">
        <v>7877137</v>
      </c>
      <c r="E2029" t="s">
        <v>6414</v>
      </c>
      <c r="F2029" t="s">
        <v>1363</v>
      </c>
      <c r="G2029" t="s">
        <v>1391</v>
      </c>
      <c r="H2029" s="3" t="s">
        <v>6400</v>
      </c>
      <c r="I2029">
        <v>2018</v>
      </c>
      <c r="J2029" s="15" t="s">
        <v>6415</v>
      </c>
      <c r="K2029">
        <v>2018</v>
      </c>
      <c r="L2029" t="s">
        <v>1367</v>
      </c>
      <c r="M2029" t="s">
        <v>5479</v>
      </c>
      <c r="N2029" t="s">
        <v>4666</v>
      </c>
      <c r="O2029" t="s">
        <v>1388</v>
      </c>
      <c r="P2029" t="s">
        <v>133</v>
      </c>
      <c r="Q2029">
        <f t="shared" si="44"/>
        <v>21300</v>
      </c>
      <c r="R2029" t="s">
        <v>4086</v>
      </c>
      <c r="S2029" t="s">
        <v>4087</v>
      </c>
      <c r="T2029" t="s">
        <v>5560</v>
      </c>
      <c r="U2029" s="75">
        <v>21300</v>
      </c>
      <c r="V2029">
        <v>0.44</v>
      </c>
      <c r="W2029">
        <v>9372</v>
      </c>
      <c r="AH2029" s="16"/>
      <c r="AI2029" t="s">
        <v>1375</v>
      </c>
    </row>
    <row r="2030" spans="1:35" x14ac:dyDescent="0.25">
      <c r="A2030" t="s">
        <v>6416</v>
      </c>
      <c r="B2030" s="1">
        <v>15</v>
      </c>
      <c r="C2030" t="s">
        <v>302</v>
      </c>
      <c r="D2030">
        <v>7877137</v>
      </c>
      <c r="E2030" t="s">
        <v>6414</v>
      </c>
      <c r="F2030" t="s">
        <v>1363</v>
      </c>
      <c r="G2030" t="s">
        <v>1391</v>
      </c>
      <c r="H2030" s="3" t="s">
        <v>6400</v>
      </c>
      <c r="I2030">
        <v>2018</v>
      </c>
      <c r="J2030" s="15" t="s">
        <v>6415</v>
      </c>
      <c r="K2030">
        <v>2018</v>
      </c>
      <c r="L2030" t="s">
        <v>1367</v>
      </c>
      <c r="M2030" t="s">
        <v>5479</v>
      </c>
      <c r="N2030" t="s">
        <v>4666</v>
      </c>
      <c r="O2030" t="s">
        <v>1388</v>
      </c>
      <c r="P2030" t="s">
        <v>133</v>
      </c>
      <c r="Q2030">
        <f t="shared" si="44"/>
        <v>21300</v>
      </c>
      <c r="R2030" t="s">
        <v>5449</v>
      </c>
      <c r="S2030" t="s">
        <v>5450</v>
      </c>
      <c r="T2030" t="s">
        <v>6213</v>
      </c>
      <c r="U2030" s="75">
        <v>21300</v>
      </c>
      <c r="V2030">
        <v>0.56000000000000005</v>
      </c>
      <c r="W2030">
        <v>11928</v>
      </c>
      <c r="AH2030" s="16"/>
      <c r="AI2030" t="s">
        <v>1375</v>
      </c>
    </row>
    <row r="2031" spans="1:35" x14ac:dyDescent="0.25">
      <c r="A2031" t="s">
        <v>6417</v>
      </c>
      <c r="B2031" s="1">
        <v>15</v>
      </c>
      <c r="C2031" t="s">
        <v>302</v>
      </c>
      <c r="D2031">
        <v>7877137</v>
      </c>
      <c r="E2031" t="s">
        <v>6414</v>
      </c>
      <c r="F2031" t="s">
        <v>1363</v>
      </c>
      <c r="G2031" t="s">
        <v>1391</v>
      </c>
      <c r="H2031" s="3" t="s">
        <v>6400</v>
      </c>
      <c r="I2031">
        <v>2018</v>
      </c>
      <c r="J2031" s="15" t="s">
        <v>6415</v>
      </c>
      <c r="K2031">
        <v>2018</v>
      </c>
      <c r="L2031" t="s">
        <v>1367</v>
      </c>
      <c r="M2031" t="s">
        <v>5479</v>
      </c>
      <c r="N2031" t="s">
        <v>4666</v>
      </c>
      <c r="O2031" t="s">
        <v>1388</v>
      </c>
      <c r="P2031" t="s">
        <v>133</v>
      </c>
      <c r="Q2031">
        <f t="shared" si="44"/>
        <v>21300</v>
      </c>
      <c r="R2031" t="s">
        <v>5682</v>
      </c>
      <c r="S2031" t="s">
        <v>5683</v>
      </c>
      <c r="T2031" t="s">
        <v>5710</v>
      </c>
      <c r="U2031" s="75">
        <v>21300</v>
      </c>
      <c r="V2031">
        <v>0.36</v>
      </c>
      <c r="W2031">
        <v>7668</v>
      </c>
      <c r="AH2031" s="16"/>
      <c r="AI2031" t="s">
        <v>1375</v>
      </c>
    </row>
    <row r="2032" spans="1:35" x14ac:dyDescent="0.25">
      <c r="A2032" t="s">
        <v>6418</v>
      </c>
      <c r="B2032" s="1">
        <v>15</v>
      </c>
      <c r="C2032" t="s">
        <v>302</v>
      </c>
      <c r="D2032">
        <v>7880030</v>
      </c>
      <c r="E2032" t="s">
        <v>6419</v>
      </c>
      <c r="F2032" t="s">
        <v>1363</v>
      </c>
      <c r="G2032" t="s">
        <v>1391</v>
      </c>
      <c r="H2032" s="3" t="s">
        <v>6420</v>
      </c>
      <c r="I2032">
        <v>2018</v>
      </c>
      <c r="J2032" s="15" t="s">
        <v>6399</v>
      </c>
      <c r="K2032">
        <v>2018</v>
      </c>
      <c r="L2032" t="s">
        <v>1367</v>
      </c>
      <c r="M2032" t="s">
        <v>6373</v>
      </c>
      <c r="N2032" t="s">
        <v>6421</v>
      </c>
      <c r="O2032" t="s">
        <v>1388</v>
      </c>
      <c r="P2032" t="s">
        <v>5501</v>
      </c>
      <c r="Q2032">
        <f t="shared" si="44"/>
        <v>4600</v>
      </c>
      <c r="R2032" t="s">
        <v>1879</v>
      </c>
      <c r="S2032" t="s">
        <v>1880</v>
      </c>
      <c r="T2032" t="s">
        <v>587</v>
      </c>
      <c r="U2032" s="75">
        <v>4600</v>
      </c>
      <c r="V2032">
        <v>0.13</v>
      </c>
      <c r="W2032">
        <v>598</v>
      </c>
      <c r="AH2032" s="16"/>
      <c r="AI2032" t="s">
        <v>1375</v>
      </c>
    </row>
    <row r="2033" spans="1:35" x14ac:dyDescent="0.25">
      <c r="A2033" t="s">
        <v>6422</v>
      </c>
      <c r="B2033" s="1">
        <v>15</v>
      </c>
      <c r="C2033" t="s">
        <v>302</v>
      </c>
      <c r="D2033">
        <v>7880030</v>
      </c>
      <c r="E2033" t="s">
        <v>6419</v>
      </c>
      <c r="F2033" t="s">
        <v>1363</v>
      </c>
      <c r="G2033" t="s">
        <v>1391</v>
      </c>
      <c r="H2033" s="3" t="s">
        <v>6420</v>
      </c>
      <c r="I2033">
        <v>2018</v>
      </c>
      <c r="J2033" s="15" t="s">
        <v>6399</v>
      </c>
      <c r="K2033">
        <v>2018</v>
      </c>
      <c r="L2033" t="s">
        <v>1367</v>
      </c>
      <c r="M2033" t="s">
        <v>6373</v>
      </c>
      <c r="N2033" t="s">
        <v>6421</v>
      </c>
      <c r="O2033" t="s">
        <v>1388</v>
      </c>
      <c r="P2033" t="s">
        <v>5501</v>
      </c>
      <c r="Q2033">
        <f t="shared" si="44"/>
        <v>4600</v>
      </c>
      <c r="R2033" t="s">
        <v>5996</v>
      </c>
      <c r="S2033" t="s">
        <v>5997</v>
      </c>
      <c r="T2033" t="s">
        <v>587</v>
      </c>
      <c r="U2033" s="75">
        <v>4600</v>
      </c>
      <c r="V2033">
        <v>0.27</v>
      </c>
      <c r="W2033">
        <v>1242</v>
      </c>
      <c r="AH2033" s="16"/>
      <c r="AI2033" t="s">
        <v>1375</v>
      </c>
    </row>
    <row r="2034" spans="1:35" x14ac:dyDescent="0.25">
      <c r="A2034" t="s">
        <v>6423</v>
      </c>
      <c r="B2034" s="1">
        <v>15</v>
      </c>
      <c r="C2034" t="s">
        <v>302</v>
      </c>
      <c r="D2034">
        <v>7880030</v>
      </c>
      <c r="E2034" t="s">
        <v>6419</v>
      </c>
      <c r="F2034" t="s">
        <v>1363</v>
      </c>
      <c r="G2034" t="s">
        <v>1391</v>
      </c>
      <c r="H2034" s="3" t="s">
        <v>6420</v>
      </c>
      <c r="I2034">
        <v>2018</v>
      </c>
      <c r="J2034" s="15" t="s">
        <v>6399</v>
      </c>
      <c r="K2034">
        <v>2018</v>
      </c>
      <c r="L2034" t="s">
        <v>1367</v>
      </c>
      <c r="M2034" t="s">
        <v>6373</v>
      </c>
      <c r="N2034" t="s">
        <v>6421</v>
      </c>
      <c r="O2034" t="s">
        <v>1388</v>
      </c>
      <c r="P2034" t="s">
        <v>5501</v>
      </c>
      <c r="Q2034">
        <f t="shared" si="44"/>
        <v>4600</v>
      </c>
      <c r="R2034" t="s">
        <v>5445</v>
      </c>
      <c r="S2034" t="s">
        <v>5446</v>
      </c>
      <c r="T2034" t="s">
        <v>5919</v>
      </c>
      <c r="U2034" s="75">
        <v>4600</v>
      </c>
      <c r="V2034">
        <v>0.13900000000000001</v>
      </c>
      <c r="W2034">
        <v>639.4</v>
      </c>
      <c r="AH2034" s="16"/>
      <c r="AI2034" t="s">
        <v>1375</v>
      </c>
    </row>
    <row r="2035" spans="1:35" x14ac:dyDescent="0.25">
      <c r="A2035" t="s">
        <v>6424</v>
      </c>
      <c r="B2035" s="1">
        <v>15</v>
      </c>
      <c r="C2035" t="s">
        <v>302</v>
      </c>
      <c r="D2035">
        <v>7880030</v>
      </c>
      <c r="E2035" t="s">
        <v>6419</v>
      </c>
      <c r="F2035" t="s">
        <v>1363</v>
      </c>
      <c r="G2035" t="s">
        <v>1391</v>
      </c>
      <c r="H2035" s="3" t="s">
        <v>6420</v>
      </c>
      <c r="I2035">
        <v>2018</v>
      </c>
      <c r="J2035" s="15" t="s">
        <v>6399</v>
      </c>
      <c r="K2035">
        <v>2018</v>
      </c>
      <c r="L2035" t="s">
        <v>1367</v>
      </c>
      <c r="M2035" t="s">
        <v>6373</v>
      </c>
      <c r="N2035" t="s">
        <v>6421</v>
      </c>
      <c r="O2035" t="s">
        <v>1388</v>
      </c>
      <c r="P2035" t="s">
        <v>5501</v>
      </c>
      <c r="Q2035">
        <f t="shared" si="44"/>
        <v>4600</v>
      </c>
      <c r="R2035" t="s">
        <v>4086</v>
      </c>
      <c r="S2035" t="s">
        <v>4087</v>
      </c>
      <c r="T2035" t="s">
        <v>5560</v>
      </c>
      <c r="U2035" s="75">
        <v>4600</v>
      </c>
      <c r="V2035">
        <v>0.44</v>
      </c>
      <c r="W2035">
        <v>2024</v>
      </c>
      <c r="AH2035" s="16"/>
      <c r="AI2035" t="s">
        <v>1375</v>
      </c>
    </row>
    <row r="2036" spans="1:35" x14ac:dyDescent="0.25">
      <c r="A2036" t="s">
        <v>6425</v>
      </c>
      <c r="B2036" s="1">
        <v>15</v>
      </c>
      <c r="C2036" t="s">
        <v>302</v>
      </c>
      <c r="D2036">
        <v>7880030</v>
      </c>
      <c r="E2036" t="s">
        <v>6419</v>
      </c>
      <c r="F2036" t="s">
        <v>1363</v>
      </c>
      <c r="G2036" t="s">
        <v>1391</v>
      </c>
      <c r="H2036" s="3" t="s">
        <v>6420</v>
      </c>
      <c r="I2036">
        <v>2018</v>
      </c>
      <c r="J2036" s="15" t="s">
        <v>6399</v>
      </c>
      <c r="K2036">
        <v>2018</v>
      </c>
      <c r="L2036" t="s">
        <v>1367</v>
      </c>
      <c r="M2036" t="s">
        <v>6373</v>
      </c>
      <c r="N2036" t="s">
        <v>6421</v>
      </c>
      <c r="O2036" t="s">
        <v>1388</v>
      </c>
      <c r="P2036" t="s">
        <v>5501</v>
      </c>
      <c r="Q2036">
        <f t="shared" si="44"/>
        <v>4600</v>
      </c>
      <c r="R2036" t="s">
        <v>5682</v>
      </c>
      <c r="S2036" t="s">
        <v>5683</v>
      </c>
      <c r="T2036" t="s">
        <v>6426</v>
      </c>
      <c r="U2036" s="75">
        <v>4600</v>
      </c>
      <c r="V2036">
        <v>0.37</v>
      </c>
      <c r="W2036">
        <v>1702</v>
      </c>
      <c r="AH2036" s="16"/>
      <c r="AI2036" t="s">
        <v>1375</v>
      </c>
    </row>
    <row r="2037" spans="1:35" x14ac:dyDescent="0.25">
      <c r="A2037" t="s">
        <v>6427</v>
      </c>
      <c r="B2037" s="1">
        <v>15</v>
      </c>
      <c r="C2037" t="s">
        <v>297</v>
      </c>
      <c r="D2037">
        <v>8592152</v>
      </c>
      <c r="E2037" t="s">
        <v>6428</v>
      </c>
      <c r="F2037" t="s">
        <v>1363</v>
      </c>
      <c r="G2037" t="s">
        <v>1391</v>
      </c>
      <c r="H2037" s="3" t="s">
        <v>6429</v>
      </c>
      <c r="I2037">
        <v>2018</v>
      </c>
      <c r="J2037" s="15" t="s">
        <v>6430</v>
      </c>
      <c r="K2037">
        <v>2018</v>
      </c>
      <c r="L2037" t="s">
        <v>1367</v>
      </c>
      <c r="M2037" t="s">
        <v>5474</v>
      </c>
      <c r="N2037" t="s">
        <v>2541</v>
      </c>
      <c r="O2037" t="s">
        <v>1388</v>
      </c>
      <c r="P2037" t="s">
        <v>4226</v>
      </c>
      <c r="Q2037">
        <f t="shared" si="44"/>
        <v>29142</v>
      </c>
      <c r="R2037" t="s">
        <v>5445</v>
      </c>
      <c r="S2037" t="s">
        <v>5446</v>
      </c>
      <c r="T2037" t="s">
        <v>5919</v>
      </c>
      <c r="U2037" s="75">
        <v>29142</v>
      </c>
      <c r="V2037">
        <v>0.2</v>
      </c>
      <c r="W2037">
        <v>5828.4</v>
      </c>
      <c r="AH2037" s="16"/>
      <c r="AI2037" t="s">
        <v>1375</v>
      </c>
    </row>
    <row r="2038" spans="1:35" x14ac:dyDescent="0.25">
      <c r="A2038" t="s">
        <v>6431</v>
      </c>
      <c r="B2038" s="1">
        <v>15</v>
      </c>
      <c r="C2038" t="s">
        <v>297</v>
      </c>
      <c r="D2038">
        <v>8592152</v>
      </c>
      <c r="E2038" t="s">
        <v>6428</v>
      </c>
      <c r="F2038" t="s">
        <v>1363</v>
      </c>
      <c r="G2038" t="s">
        <v>1391</v>
      </c>
      <c r="H2038" s="3" t="s">
        <v>6429</v>
      </c>
      <c r="I2038">
        <v>2018</v>
      </c>
      <c r="J2038" s="15" t="s">
        <v>6430</v>
      </c>
      <c r="K2038">
        <v>2018</v>
      </c>
      <c r="L2038" t="s">
        <v>1367</v>
      </c>
      <c r="M2038" t="s">
        <v>5474</v>
      </c>
      <c r="N2038" t="s">
        <v>2541</v>
      </c>
      <c r="O2038" t="s">
        <v>1388</v>
      </c>
      <c r="P2038" t="s">
        <v>4226</v>
      </c>
      <c r="Q2038">
        <f t="shared" si="44"/>
        <v>29142</v>
      </c>
      <c r="R2038" t="s">
        <v>2198</v>
      </c>
      <c r="S2038" t="s">
        <v>2199</v>
      </c>
      <c r="T2038" t="s">
        <v>587</v>
      </c>
      <c r="U2038" s="75">
        <v>29142</v>
      </c>
      <c r="V2038">
        <v>0.63</v>
      </c>
      <c r="W2038">
        <v>18359.46</v>
      </c>
      <c r="AH2038" s="16"/>
      <c r="AI2038" t="s">
        <v>1375</v>
      </c>
    </row>
    <row r="2039" spans="1:35" x14ac:dyDescent="0.25">
      <c r="A2039" t="s">
        <v>6432</v>
      </c>
      <c r="B2039" s="1">
        <v>15</v>
      </c>
      <c r="C2039" t="s">
        <v>297</v>
      </c>
      <c r="D2039">
        <v>8592152</v>
      </c>
      <c r="E2039" t="s">
        <v>6428</v>
      </c>
      <c r="F2039" t="s">
        <v>1363</v>
      </c>
      <c r="G2039" t="s">
        <v>1391</v>
      </c>
      <c r="H2039" s="3" t="s">
        <v>6429</v>
      </c>
      <c r="I2039">
        <v>2018</v>
      </c>
      <c r="J2039" s="15" t="s">
        <v>6430</v>
      </c>
      <c r="K2039">
        <v>2018</v>
      </c>
      <c r="L2039" t="s">
        <v>1367</v>
      </c>
      <c r="M2039" t="s">
        <v>5474</v>
      </c>
      <c r="N2039" t="s">
        <v>2541</v>
      </c>
      <c r="O2039" t="s">
        <v>1388</v>
      </c>
      <c r="P2039" t="s">
        <v>4226</v>
      </c>
      <c r="Q2039">
        <f t="shared" si="44"/>
        <v>29142</v>
      </c>
      <c r="R2039" t="s">
        <v>1381</v>
      </c>
      <c r="S2039" t="s">
        <v>1382</v>
      </c>
      <c r="T2039" t="s">
        <v>587</v>
      </c>
      <c r="U2039" s="75">
        <v>29142</v>
      </c>
      <c r="V2039">
        <v>0.79</v>
      </c>
      <c r="W2039">
        <v>23022.18</v>
      </c>
      <c r="AH2039" s="16"/>
      <c r="AI2039" t="s">
        <v>1375</v>
      </c>
    </row>
    <row r="2040" spans="1:35" x14ac:dyDescent="0.25">
      <c r="A2040" t="s">
        <v>6433</v>
      </c>
      <c r="B2040" s="1">
        <v>15</v>
      </c>
      <c r="C2040" t="s">
        <v>297</v>
      </c>
      <c r="D2040">
        <v>8592152</v>
      </c>
      <c r="E2040" t="s">
        <v>6428</v>
      </c>
      <c r="F2040" t="s">
        <v>1363</v>
      </c>
      <c r="G2040" t="s">
        <v>1391</v>
      </c>
      <c r="H2040" s="3" t="s">
        <v>6429</v>
      </c>
      <c r="I2040">
        <v>2018</v>
      </c>
      <c r="J2040" s="15" t="s">
        <v>6430</v>
      </c>
      <c r="K2040">
        <v>2018</v>
      </c>
      <c r="L2040" t="s">
        <v>1367</v>
      </c>
      <c r="M2040" t="s">
        <v>5474</v>
      </c>
      <c r="N2040" t="s">
        <v>2541</v>
      </c>
      <c r="O2040" t="s">
        <v>1388</v>
      </c>
      <c r="P2040" t="s">
        <v>4226</v>
      </c>
      <c r="Q2040">
        <f t="shared" si="44"/>
        <v>29142</v>
      </c>
      <c r="R2040" t="s">
        <v>5996</v>
      </c>
      <c r="S2040" t="s">
        <v>5997</v>
      </c>
      <c r="T2040" t="s">
        <v>6434</v>
      </c>
      <c r="U2040" s="75">
        <v>29142</v>
      </c>
      <c r="V2040">
        <v>0.3</v>
      </c>
      <c r="W2040">
        <v>8742.6</v>
      </c>
      <c r="AH2040" s="16"/>
      <c r="AI2040" t="s">
        <v>1375</v>
      </c>
    </row>
    <row r="2041" spans="1:35" x14ac:dyDescent="0.25">
      <c r="A2041" t="s">
        <v>6435</v>
      </c>
      <c r="B2041" s="1">
        <v>15</v>
      </c>
      <c r="C2041" t="s">
        <v>302</v>
      </c>
      <c r="D2041">
        <v>7921551</v>
      </c>
      <c r="E2041" t="s">
        <v>6436</v>
      </c>
      <c r="F2041" t="s">
        <v>1363</v>
      </c>
      <c r="G2041" t="s">
        <v>1364</v>
      </c>
      <c r="H2041" s="3" t="s">
        <v>6415</v>
      </c>
      <c r="I2041">
        <v>2018</v>
      </c>
      <c r="J2041" s="15" t="s">
        <v>6437</v>
      </c>
      <c r="K2041">
        <v>2018</v>
      </c>
      <c r="L2041" t="s">
        <v>1367</v>
      </c>
      <c r="M2041" t="s">
        <v>5539</v>
      </c>
      <c r="N2041" t="s">
        <v>6317</v>
      </c>
      <c r="O2041" t="s">
        <v>1388</v>
      </c>
      <c r="P2041" t="s">
        <v>4409</v>
      </c>
      <c r="Q2041">
        <f t="shared" si="44"/>
        <v>3000</v>
      </c>
      <c r="R2041" t="s">
        <v>5682</v>
      </c>
      <c r="S2041" t="s">
        <v>5683</v>
      </c>
      <c r="T2041" t="s">
        <v>5710</v>
      </c>
      <c r="U2041" s="75">
        <v>3000</v>
      </c>
      <c r="V2041">
        <v>0.37</v>
      </c>
      <c r="W2041">
        <v>1110</v>
      </c>
      <c r="AH2041" s="16"/>
      <c r="AI2041" t="s">
        <v>1375</v>
      </c>
    </row>
    <row r="2042" spans="1:35" x14ac:dyDescent="0.25">
      <c r="A2042" t="s">
        <v>6438</v>
      </c>
      <c r="B2042" s="1">
        <v>15</v>
      </c>
      <c r="C2042" t="s">
        <v>302</v>
      </c>
      <c r="D2042">
        <v>7941722</v>
      </c>
      <c r="E2042" t="s">
        <v>6439</v>
      </c>
      <c r="F2042" t="s">
        <v>1363</v>
      </c>
      <c r="G2042" t="s">
        <v>1391</v>
      </c>
      <c r="H2042" s="3" t="s">
        <v>6437</v>
      </c>
      <c r="I2042">
        <v>2018</v>
      </c>
      <c r="J2042" s="15" t="s">
        <v>6440</v>
      </c>
      <c r="K2042">
        <v>2018</v>
      </c>
      <c r="L2042" t="s">
        <v>1367</v>
      </c>
      <c r="M2042" t="s">
        <v>5456</v>
      </c>
      <c r="N2042" t="s">
        <v>5456</v>
      </c>
      <c r="O2042" t="s">
        <v>1388</v>
      </c>
      <c r="P2042" t="s">
        <v>133</v>
      </c>
      <c r="Q2042">
        <f t="shared" si="44"/>
        <v>5600</v>
      </c>
      <c r="R2042" t="s">
        <v>4086</v>
      </c>
      <c r="S2042" t="s">
        <v>4087</v>
      </c>
      <c r="T2042" t="s">
        <v>5560</v>
      </c>
      <c r="U2042" s="75">
        <v>5600</v>
      </c>
      <c r="V2042">
        <v>0.44</v>
      </c>
      <c r="W2042">
        <v>2464</v>
      </c>
      <c r="AH2042" s="16"/>
      <c r="AI2042" t="s">
        <v>1375</v>
      </c>
    </row>
    <row r="2043" spans="1:35" x14ac:dyDescent="0.25">
      <c r="A2043" t="s">
        <v>6441</v>
      </c>
      <c r="B2043" s="1">
        <v>15</v>
      </c>
      <c r="C2043" t="s">
        <v>302</v>
      </c>
      <c r="D2043">
        <v>7941722</v>
      </c>
      <c r="E2043" t="s">
        <v>6439</v>
      </c>
      <c r="F2043" t="s">
        <v>1363</v>
      </c>
      <c r="G2043" t="s">
        <v>1391</v>
      </c>
      <c r="H2043" s="3" t="s">
        <v>6437</v>
      </c>
      <c r="I2043">
        <v>2018</v>
      </c>
      <c r="J2043" s="15" t="s">
        <v>6440</v>
      </c>
      <c r="K2043">
        <v>2018</v>
      </c>
      <c r="L2043" t="s">
        <v>1367</v>
      </c>
      <c r="M2043" t="s">
        <v>5456</v>
      </c>
      <c r="N2043" t="s">
        <v>5456</v>
      </c>
      <c r="O2043" t="s">
        <v>1388</v>
      </c>
      <c r="P2043" t="s">
        <v>133</v>
      </c>
      <c r="Q2043">
        <f t="shared" si="44"/>
        <v>5600</v>
      </c>
      <c r="R2043" t="s">
        <v>5449</v>
      </c>
      <c r="S2043" t="s">
        <v>5450</v>
      </c>
      <c r="T2043" t="s">
        <v>6213</v>
      </c>
      <c r="U2043" s="75">
        <v>5600</v>
      </c>
      <c r="V2043">
        <v>0.56000000000000005</v>
      </c>
      <c r="W2043">
        <v>3136</v>
      </c>
      <c r="AH2043" s="16"/>
      <c r="AI2043" t="s">
        <v>1375</v>
      </c>
    </row>
    <row r="2044" spans="1:35" x14ac:dyDescent="0.25">
      <c r="A2044" t="s">
        <v>6442</v>
      </c>
      <c r="B2044" s="1">
        <v>15</v>
      </c>
      <c r="C2044" t="s">
        <v>302</v>
      </c>
      <c r="D2044">
        <v>7941722</v>
      </c>
      <c r="E2044" t="s">
        <v>6439</v>
      </c>
      <c r="F2044" t="s">
        <v>1363</v>
      </c>
      <c r="G2044" t="s">
        <v>1391</v>
      </c>
      <c r="H2044" s="3" t="s">
        <v>6437</v>
      </c>
      <c r="I2044">
        <v>2018</v>
      </c>
      <c r="J2044" s="15" t="s">
        <v>6440</v>
      </c>
      <c r="K2044">
        <v>2018</v>
      </c>
      <c r="L2044" t="s">
        <v>1367</v>
      </c>
      <c r="M2044" t="s">
        <v>5456</v>
      </c>
      <c r="N2044" t="s">
        <v>5456</v>
      </c>
      <c r="O2044" t="s">
        <v>1388</v>
      </c>
      <c r="P2044" t="s">
        <v>133</v>
      </c>
      <c r="Q2044">
        <f t="shared" si="44"/>
        <v>5600</v>
      </c>
      <c r="R2044" t="s">
        <v>5682</v>
      </c>
      <c r="S2044" t="s">
        <v>5683</v>
      </c>
      <c r="T2044" t="s">
        <v>5710</v>
      </c>
      <c r="U2044" s="75">
        <v>5600</v>
      </c>
      <c r="V2044">
        <v>0.36</v>
      </c>
      <c r="W2044">
        <v>2016</v>
      </c>
      <c r="AH2044" s="16"/>
      <c r="AI2044" t="s">
        <v>1375</v>
      </c>
    </row>
    <row r="2045" spans="1:35" x14ac:dyDescent="0.25">
      <c r="A2045" t="s">
        <v>6443</v>
      </c>
      <c r="B2045" s="1">
        <v>15</v>
      </c>
      <c r="C2045" t="s">
        <v>302</v>
      </c>
      <c r="D2045">
        <v>8586934</v>
      </c>
      <c r="E2045" t="s">
        <v>5474</v>
      </c>
      <c r="F2045" t="s">
        <v>1363</v>
      </c>
      <c r="G2045" t="s">
        <v>1391</v>
      </c>
      <c r="H2045" s="3" t="s">
        <v>6444</v>
      </c>
      <c r="I2045">
        <v>2018</v>
      </c>
      <c r="J2045" s="15" t="s">
        <v>6445</v>
      </c>
      <c r="K2045">
        <v>2018</v>
      </c>
      <c r="L2045" t="s">
        <v>1367</v>
      </c>
      <c r="M2045" t="s">
        <v>5474</v>
      </c>
      <c r="N2045" t="s">
        <v>5474</v>
      </c>
      <c r="O2045" t="s">
        <v>1388</v>
      </c>
      <c r="P2045" t="s">
        <v>5475</v>
      </c>
      <c r="Q2045">
        <f t="shared" si="44"/>
        <v>5400</v>
      </c>
      <c r="R2045" t="s">
        <v>5996</v>
      </c>
      <c r="S2045" t="s">
        <v>5997</v>
      </c>
      <c r="T2045" t="s">
        <v>6446</v>
      </c>
      <c r="U2045" s="75">
        <v>5400</v>
      </c>
      <c r="V2045">
        <v>0.36</v>
      </c>
      <c r="W2045">
        <v>1944</v>
      </c>
      <c r="AH2045" s="16"/>
      <c r="AI2045" t="s">
        <v>1375</v>
      </c>
    </row>
    <row r="2046" spans="1:35" x14ac:dyDescent="0.25">
      <c r="A2046" t="s">
        <v>6447</v>
      </c>
      <c r="B2046" s="1">
        <v>15</v>
      </c>
      <c r="C2046" t="s">
        <v>302</v>
      </c>
      <c r="D2046">
        <v>8586934</v>
      </c>
      <c r="E2046" t="s">
        <v>5474</v>
      </c>
      <c r="F2046" t="s">
        <v>1363</v>
      </c>
      <c r="G2046" t="s">
        <v>1391</v>
      </c>
      <c r="H2046" s="3" t="s">
        <v>6444</v>
      </c>
      <c r="I2046">
        <v>2018</v>
      </c>
      <c r="J2046" s="15" t="s">
        <v>6445</v>
      </c>
      <c r="K2046">
        <v>2018</v>
      </c>
      <c r="L2046" t="s">
        <v>1367</v>
      </c>
      <c r="M2046" t="s">
        <v>5474</v>
      </c>
      <c r="N2046" t="s">
        <v>5474</v>
      </c>
      <c r="O2046" t="s">
        <v>1388</v>
      </c>
      <c r="P2046" t="s">
        <v>5475</v>
      </c>
      <c r="Q2046">
        <f t="shared" si="44"/>
        <v>5400</v>
      </c>
      <c r="R2046" t="s">
        <v>5682</v>
      </c>
      <c r="S2046" t="s">
        <v>5683</v>
      </c>
      <c r="T2046" t="s">
        <v>5710</v>
      </c>
      <c r="U2046" s="75">
        <v>5400</v>
      </c>
      <c r="V2046">
        <v>0.36</v>
      </c>
      <c r="W2046">
        <v>1944</v>
      </c>
      <c r="AH2046" s="16"/>
      <c r="AI2046" t="s">
        <v>1375</v>
      </c>
    </row>
    <row r="2047" spans="1:35" x14ac:dyDescent="0.25">
      <c r="A2047" t="s">
        <v>6448</v>
      </c>
      <c r="B2047" s="1">
        <v>15</v>
      </c>
      <c r="C2047" t="s">
        <v>302</v>
      </c>
      <c r="D2047">
        <v>8586934</v>
      </c>
      <c r="E2047" t="s">
        <v>5474</v>
      </c>
      <c r="F2047" t="s">
        <v>1363</v>
      </c>
      <c r="G2047" t="s">
        <v>1391</v>
      </c>
      <c r="H2047" s="3" t="s">
        <v>6444</v>
      </c>
      <c r="I2047">
        <v>2018</v>
      </c>
      <c r="J2047" s="15" t="s">
        <v>6445</v>
      </c>
      <c r="K2047">
        <v>2018</v>
      </c>
      <c r="L2047" t="s">
        <v>1367</v>
      </c>
      <c r="M2047" t="s">
        <v>5474</v>
      </c>
      <c r="N2047" t="s">
        <v>5474</v>
      </c>
      <c r="O2047" t="s">
        <v>1388</v>
      </c>
      <c r="P2047" t="s">
        <v>5475</v>
      </c>
      <c r="Q2047">
        <f t="shared" si="44"/>
        <v>5400</v>
      </c>
      <c r="R2047" t="s">
        <v>5449</v>
      </c>
      <c r="S2047" t="s">
        <v>5450</v>
      </c>
      <c r="T2047" t="s">
        <v>6213</v>
      </c>
      <c r="U2047" s="75">
        <v>5400</v>
      </c>
      <c r="V2047">
        <v>0.56000000000000005</v>
      </c>
      <c r="W2047">
        <v>3024</v>
      </c>
      <c r="AH2047" s="16"/>
      <c r="AI2047" t="s">
        <v>1375</v>
      </c>
    </row>
    <row r="2048" spans="1:35" x14ac:dyDescent="0.25">
      <c r="A2048" t="s">
        <v>6449</v>
      </c>
      <c r="B2048" s="1">
        <v>15</v>
      </c>
      <c r="C2048" t="s">
        <v>302</v>
      </c>
      <c r="D2048">
        <v>8586934</v>
      </c>
      <c r="E2048" t="s">
        <v>5474</v>
      </c>
      <c r="F2048" t="s">
        <v>1363</v>
      </c>
      <c r="G2048" t="s">
        <v>1391</v>
      </c>
      <c r="H2048" s="3" t="s">
        <v>6444</v>
      </c>
      <c r="I2048">
        <v>2018</v>
      </c>
      <c r="J2048" s="15" t="s">
        <v>6445</v>
      </c>
      <c r="K2048">
        <v>2018</v>
      </c>
      <c r="L2048" t="s">
        <v>1367</v>
      </c>
      <c r="M2048" t="s">
        <v>5474</v>
      </c>
      <c r="N2048" t="s">
        <v>5474</v>
      </c>
      <c r="O2048" t="s">
        <v>1388</v>
      </c>
      <c r="P2048" t="s">
        <v>5475</v>
      </c>
      <c r="Q2048">
        <f t="shared" si="44"/>
        <v>5400</v>
      </c>
      <c r="R2048" t="s">
        <v>5445</v>
      </c>
      <c r="S2048" t="s">
        <v>5446</v>
      </c>
      <c r="T2048" t="s">
        <v>5919</v>
      </c>
      <c r="U2048" s="75">
        <v>5400</v>
      </c>
      <c r="V2048">
        <v>0.2</v>
      </c>
      <c r="W2048">
        <v>1080</v>
      </c>
      <c r="AH2048" s="16"/>
      <c r="AI2048" t="s">
        <v>1375</v>
      </c>
    </row>
    <row r="2049" spans="1:35" x14ac:dyDescent="0.25">
      <c r="A2049" t="s">
        <v>6450</v>
      </c>
      <c r="B2049" s="1">
        <v>15</v>
      </c>
      <c r="C2049" t="s">
        <v>302</v>
      </c>
      <c r="D2049">
        <v>8586934</v>
      </c>
      <c r="E2049" t="s">
        <v>5474</v>
      </c>
      <c r="F2049" t="s">
        <v>1363</v>
      </c>
      <c r="G2049" t="s">
        <v>1391</v>
      </c>
      <c r="H2049" s="3" t="s">
        <v>6444</v>
      </c>
      <c r="I2049">
        <v>2018</v>
      </c>
      <c r="J2049" s="15" t="s">
        <v>6445</v>
      </c>
      <c r="K2049">
        <v>2018</v>
      </c>
      <c r="L2049" t="s">
        <v>1367</v>
      </c>
      <c r="M2049" t="s">
        <v>5474</v>
      </c>
      <c r="N2049" t="s">
        <v>5474</v>
      </c>
      <c r="O2049" t="s">
        <v>1388</v>
      </c>
      <c r="P2049" t="s">
        <v>5475</v>
      </c>
      <c r="Q2049">
        <f t="shared" si="44"/>
        <v>5400</v>
      </c>
      <c r="R2049" t="s">
        <v>2198</v>
      </c>
      <c r="S2049" t="s">
        <v>2199</v>
      </c>
      <c r="T2049" t="s">
        <v>587</v>
      </c>
      <c r="U2049" s="75">
        <v>5400</v>
      </c>
      <c r="V2049">
        <v>0.63</v>
      </c>
      <c r="W2049">
        <v>3402</v>
      </c>
      <c r="AH2049" s="16"/>
      <c r="AI2049" t="s">
        <v>1375</v>
      </c>
    </row>
    <row r="2050" spans="1:35" x14ac:dyDescent="0.25">
      <c r="A2050" t="s">
        <v>6451</v>
      </c>
      <c r="B2050" s="1">
        <v>15</v>
      </c>
      <c r="C2050" t="s">
        <v>302</v>
      </c>
      <c r="D2050">
        <v>7977859</v>
      </c>
      <c r="E2050" t="s">
        <v>5474</v>
      </c>
      <c r="F2050" t="s">
        <v>1363</v>
      </c>
      <c r="G2050" t="s">
        <v>1391</v>
      </c>
      <c r="H2050" s="3" t="s">
        <v>6452</v>
      </c>
      <c r="I2050">
        <v>2018</v>
      </c>
      <c r="J2050" s="15" t="s">
        <v>4331</v>
      </c>
      <c r="K2050">
        <v>2018</v>
      </c>
      <c r="L2050" t="s">
        <v>1367</v>
      </c>
      <c r="M2050" t="s">
        <v>5474</v>
      </c>
      <c r="N2050" t="s">
        <v>5474</v>
      </c>
      <c r="O2050" t="s">
        <v>1388</v>
      </c>
      <c r="P2050" t="s">
        <v>5475</v>
      </c>
      <c r="Q2050">
        <f t="shared" ref="Q2050:Q2113" si="45">U2050</f>
        <v>1520</v>
      </c>
      <c r="R2050" t="s">
        <v>5449</v>
      </c>
      <c r="S2050" t="s">
        <v>5450</v>
      </c>
      <c r="T2050" t="s">
        <v>6213</v>
      </c>
      <c r="U2050" s="75">
        <v>1520</v>
      </c>
      <c r="V2050">
        <v>0.56000000000000005</v>
      </c>
      <c r="W2050">
        <v>851.2</v>
      </c>
      <c r="AH2050" s="16"/>
      <c r="AI2050" t="s">
        <v>1375</v>
      </c>
    </row>
    <row r="2051" spans="1:35" x14ac:dyDescent="0.25">
      <c r="A2051" t="s">
        <v>6453</v>
      </c>
      <c r="B2051" s="1">
        <v>15</v>
      </c>
      <c r="C2051" t="s">
        <v>302</v>
      </c>
      <c r="D2051">
        <v>7977859</v>
      </c>
      <c r="E2051" t="s">
        <v>5474</v>
      </c>
      <c r="F2051" t="s">
        <v>1363</v>
      </c>
      <c r="G2051" t="s">
        <v>1391</v>
      </c>
      <c r="H2051" s="3" t="s">
        <v>6452</v>
      </c>
      <c r="I2051">
        <v>2018</v>
      </c>
      <c r="J2051" s="15" t="s">
        <v>4331</v>
      </c>
      <c r="K2051">
        <v>2018</v>
      </c>
      <c r="L2051" t="s">
        <v>1367</v>
      </c>
      <c r="M2051" t="s">
        <v>5474</v>
      </c>
      <c r="N2051" t="s">
        <v>5474</v>
      </c>
      <c r="O2051" t="s">
        <v>1388</v>
      </c>
      <c r="P2051" t="s">
        <v>5475</v>
      </c>
      <c r="Q2051">
        <f t="shared" si="45"/>
        <v>1520</v>
      </c>
      <c r="R2051" t="s">
        <v>5682</v>
      </c>
      <c r="S2051" t="s">
        <v>5683</v>
      </c>
      <c r="T2051" t="s">
        <v>5710</v>
      </c>
      <c r="U2051" s="75">
        <v>1520</v>
      </c>
      <c r="V2051">
        <v>0.37</v>
      </c>
      <c r="W2051">
        <v>562.4</v>
      </c>
      <c r="AH2051" s="16"/>
      <c r="AI2051" t="s">
        <v>1375</v>
      </c>
    </row>
    <row r="2052" spans="1:35" x14ac:dyDescent="0.25">
      <c r="A2052" t="s">
        <v>6454</v>
      </c>
      <c r="B2052" s="1">
        <v>15</v>
      </c>
      <c r="C2052" t="s">
        <v>302</v>
      </c>
      <c r="D2052">
        <v>7977859</v>
      </c>
      <c r="E2052" t="s">
        <v>5474</v>
      </c>
      <c r="F2052" t="s">
        <v>1363</v>
      </c>
      <c r="G2052" t="s">
        <v>1391</v>
      </c>
      <c r="H2052" s="3" t="s">
        <v>6452</v>
      </c>
      <c r="I2052">
        <v>2018</v>
      </c>
      <c r="J2052" s="15" t="s">
        <v>4331</v>
      </c>
      <c r="K2052">
        <v>2018</v>
      </c>
      <c r="L2052" t="s">
        <v>1367</v>
      </c>
      <c r="M2052" t="s">
        <v>5474</v>
      </c>
      <c r="N2052" t="s">
        <v>5474</v>
      </c>
      <c r="O2052" t="s">
        <v>1388</v>
      </c>
      <c r="P2052" t="s">
        <v>5475</v>
      </c>
      <c r="Q2052">
        <f t="shared" si="45"/>
        <v>1520</v>
      </c>
      <c r="R2052" t="s">
        <v>5996</v>
      </c>
      <c r="S2052" t="s">
        <v>5997</v>
      </c>
      <c r="T2052" t="s">
        <v>587</v>
      </c>
      <c r="U2052" s="75">
        <v>1520</v>
      </c>
      <c r="V2052">
        <v>0.36</v>
      </c>
      <c r="W2052">
        <v>547.20000000000005</v>
      </c>
      <c r="AH2052" s="16"/>
      <c r="AI2052" t="s">
        <v>1375</v>
      </c>
    </row>
    <row r="2053" spans="1:35" x14ac:dyDescent="0.25">
      <c r="A2053" t="s">
        <v>6455</v>
      </c>
      <c r="B2053" s="1">
        <v>15</v>
      </c>
      <c r="C2053" t="s">
        <v>297</v>
      </c>
      <c r="D2053">
        <v>7902131</v>
      </c>
      <c r="E2053" t="s">
        <v>6456</v>
      </c>
      <c r="F2053" t="s">
        <v>1363</v>
      </c>
      <c r="G2053" t="s">
        <v>1391</v>
      </c>
      <c r="H2053" s="3" t="s">
        <v>6457</v>
      </c>
      <c r="I2053">
        <v>2018</v>
      </c>
      <c r="J2053" s="15" t="s">
        <v>6458</v>
      </c>
      <c r="K2053">
        <v>2018</v>
      </c>
      <c r="L2053" t="s">
        <v>1367</v>
      </c>
      <c r="M2053" t="s">
        <v>6459</v>
      </c>
      <c r="N2053" t="s">
        <v>6456</v>
      </c>
      <c r="O2053" t="s">
        <v>1388</v>
      </c>
      <c r="P2053" t="s">
        <v>4226</v>
      </c>
      <c r="Q2053">
        <f t="shared" si="45"/>
        <v>5000</v>
      </c>
      <c r="R2053" t="s">
        <v>5996</v>
      </c>
      <c r="S2053" t="s">
        <v>5997</v>
      </c>
      <c r="T2053" t="s">
        <v>587</v>
      </c>
      <c r="U2053" s="75">
        <v>5000</v>
      </c>
      <c r="V2053">
        <v>0.27</v>
      </c>
      <c r="W2053">
        <v>1350</v>
      </c>
      <c r="AH2053" s="16"/>
      <c r="AI2053" t="s">
        <v>1375</v>
      </c>
    </row>
    <row r="2054" spans="1:35" x14ac:dyDescent="0.25">
      <c r="A2054" t="s">
        <v>6460</v>
      </c>
      <c r="B2054" s="1">
        <v>15</v>
      </c>
      <c r="C2054" t="s">
        <v>297</v>
      </c>
      <c r="D2054">
        <v>7902131</v>
      </c>
      <c r="E2054" t="s">
        <v>6456</v>
      </c>
      <c r="F2054" t="s">
        <v>1363</v>
      </c>
      <c r="G2054" t="s">
        <v>1391</v>
      </c>
      <c r="H2054" s="3" t="s">
        <v>6457</v>
      </c>
      <c r="I2054">
        <v>2018</v>
      </c>
      <c r="J2054" s="15" t="s">
        <v>6458</v>
      </c>
      <c r="K2054">
        <v>2018</v>
      </c>
      <c r="L2054" t="s">
        <v>1367</v>
      </c>
      <c r="M2054" t="s">
        <v>6459</v>
      </c>
      <c r="N2054" t="s">
        <v>6456</v>
      </c>
      <c r="O2054" t="s">
        <v>1388</v>
      </c>
      <c r="P2054" t="s">
        <v>4226</v>
      </c>
      <c r="Q2054">
        <f t="shared" si="45"/>
        <v>5000</v>
      </c>
      <c r="R2054" t="s">
        <v>1879</v>
      </c>
      <c r="S2054" t="s">
        <v>1880</v>
      </c>
      <c r="T2054" t="s">
        <v>587</v>
      </c>
      <c r="U2054" s="75">
        <v>5000</v>
      </c>
      <c r="V2054">
        <v>0.13</v>
      </c>
      <c r="W2054">
        <v>650</v>
      </c>
      <c r="AH2054" s="16"/>
      <c r="AI2054" t="s">
        <v>1375</v>
      </c>
    </row>
    <row r="2055" spans="1:35" x14ac:dyDescent="0.25">
      <c r="A2055" t="s">
        <v>6461</v>
      </c>
      <c r="B2055" s="1">
        <v>15</v>
      </c>
      <c r="C2055" t="s">
        <v>302</v>
      </c>
      <c r="D2055">
        <v>7902131</v>
      </c>
      <c r="E2055" t="s">
        <v>6456</v>
      </c>
      <c r="F2055" t="s">
        <v>1363</v>
      </c>
      <c r="G2055" t="s">
        <v>1391</v>
      </c>
      <c r="H2055" s="3" t="s">
        <v>6457</v>
      </c>
      <c r="I2055">
        <v>2018</v>
      </c>
      <c r="J2055" s="15" t="s">
        <v>6458</v>
      </c>
      <c r="K2055">
        <v>2018</v>
      </c>
      <c r="L2055" t="s">
        <v>1367</v>
      </c>
      <c r="M2055" t="s">
        <v>6459</v>
      </c>
      <c r="N2055" t="s">
        <v>6456</v>
      </c>
      <c r="O2055" t="s">
        <v>1388</v>
      </c>
      <c r="P2055" t="s">
        <v>4226</v>
      </c>
      <c r="Q2055">
        <f t="shared" si="45"/>
        <v>5000</v>
      </c>
      <c r="R2055" t="s">
        <v>5449</v>
      </c>
      <c r="S2055" t="s">
        <v>5450</v>
      </c>
      <c r="T2055" t="s">
        <v>6213</v>
      </c>
      <c r="U2055" s="75">
        <v>5000</v>
      </c>
      <c r="V2055">
        <v>0.56000000000000005</v>
      </c>
      <c r="W2055">
        <v>2800</v>
      </c>
      <c r="AH2055" s="16"/>
      <c r="AI2055" t="s">
        <v>1375</v>
      </c>
    </row>
    <row r="2056" spans="1:35" x14ac:dyDescent="0.25">
      <c r="A2056" t="s">
        <v>6462</v>
      </c>
      <c r="B2056" s="1">
        <v>15</v>
      </c>
      <c r="C2056" t="s">
        <v>297</v>
      </c>
      <c r="D2056">
        <v>7902131</v>
      </c>
      <c r="E2056" t="s">
        <v>6456</v>
      </c>
      <c r="F2056" t="s">
        <v>1363</v>
      </c>
      <c r="G2056" t="s">
        <v>1391</v>
      </c>
      <c r="H2056" s="3" t="s">
        <v>6457</v>
      </c>
      <c r="I2056">
        <v>2018</v>
      </c>
      <c r="J2056" s="15" t="s">
        <v>6458</v>
      </c>
      <c r="K2056">
        <v>2018</v>
      </c>
      <c r="L2056" t="s">
        <v>1367</v>
      </c>
      <c r="M2056" t="s">
        <v>6459</v>
      </c>
      <c r="N2056" t="s">
        <v>6456</v>
      </c>
      <c r="O2056" t="s">
        <v>1388</v>
      </c>
      <c r="P2056" t="s">
        <v>4226</v>
      </c>
      <c r="Q2056">
        <f t="shared" si="45"/>
        <v>5000</v>
      </c>
      <c r="R2056" t="s">
        <v>5445</v>
      </c>
      <c r="S2056" t="s">
        <v>5446</v>
      </c>
      <c r="T2056" t="s">
        <v>5919</v>
      </c>
      <c r="U2056" s="75">
        <v>5000</v>
      </c>
      <c r="V2056">
        <v>0.129</v>
      </c>
      <c r="W2056">
        <v>645</v>
      </c>
      <c r="AH2056" s="16"/>
      <c r="AI2056" t="s">
        <v>1375</v>
      </c>
    </row>
    <row r="2057" spans="1:35" x14ac:dyDescent="0.25">
      <c r="A2057" t="s">
        <v>6463</v>
      </c>
      <c r="B2057" s="1">
        <v>15</v>
      </c>
      <c r="C2057" t="s">
        <v>302</v>
      </c>
      <c r="D2057">
        <v>7902131</v>
      </c>
      <c r="E2057" t="s">
        <v>6456</v>
      </c>
      <c r="F2057" t="s">
        <v>1363</v>
      </c>
      <c r="G2057" t="s">
        <v>1391</v>
      </c>
      <c r="H2057" s="3" t="s">
        <v>6457</v>
      </c>
      <c r="I2057">
        <v>2018</v>
      </c>
      <c r="J2057" s="15" t="s">
        <v>6458</v>
      </c>
      <c r="K2057">
        <v>2018</v>
      </c>
      <c r="L2057" t="s">
        <v>1367</v>
      </c>
      <c r="M2057" t="s">
        <v>6459</v>
      </c>
      <c r="N2057" t="s">
        <v>6456</v>
      </c>
      <c r="O2057" t="s">
        <v>1388</v>
      </c>
      <c r="P2057" t="s">
        <v>4226</v>
      </c>
      <c r="Q2057">
        <f t="shared" si="45"/>
        <v>5000</v>
      </c>
      <c r="R2057" t="s">
        <v>4086</v>
      </c>
      <c r="S2057" t="s">
        <v>4087</v>
      </c>
      <c r="T2057" t="s">
        <v>5560</v>
      </c>
      <c r="U2057" s="75">
        <v>5000</v>
      </c>
      <c r="V2057">
        <v>0.44</v>
      </c>
      <c r="W2057">
        <v>2200</v>
      </c>
      <c r="AH2057" s="16"/>
      <c r="AI2057" t="s">
        <v>1375</v>
      </c>
    </row>
    <row r="2058" spans="1:35" x14ac:dyDescent="0.25">
      <c r="A2058" t="s">
        <v>6464</v>
      </c>
      <c r="B2058" s="1">
        <v>15</v>
      </c>
      <c r="C2058" t="s">
        <v>297</v>
      </c>
      <c r="D2058">
        <v>7902131</v>
      </c>
      <c r="E2058" t="s">
        <v>6456</v>
      </c>
      <c r="F2058" t="s">
        <v>1363</v>
      </c>
      <c r="G2058" t="s">
        <v>1391</v>
      </c>
      <c r="H2058" s="3" t="s">
        <v>6457</v>
      </c>
      <c r="I2058">
        <v>2018</v>
      </c>
      <c r="J2058" s="15" t="s">
        <v>6458</v>
      </c>
      <c r="K2058">
        <v>2018</v>
      </c>
      <c r="L2058" t="s">
        <v>1367</v>
      </c>
      <c r="M2058" t="s">
        <v>6459</v>
      </c>
      <c r="N2058" t="s">
        <v>6456</v>
      </c>
      <c r="O2058" t="s">
        <v>1388</v>
      </c>
      <c r="P2058" t="s">
        <v>4226</v>
      </c>
      <c r="Q2058">
        <f t="shared" si="45"/>
        <v>5000</v>
      </c>
      <c r="R2058" t="s">
        <v>1381</v>
      </c>
      <c r="S2058" t="s">
        <v>1382</v>
      </c>
      <c r="T2058" t="s">
        <v>587</v>
      </c>
      <c r="U2058" s="75">
        <v>5000</v>
      </c>
      <c r="V2058">
        <v>0.75</v>
      </c>
      <c r="W2058">
        <v>3750</v>
      </c>
      <c r="AH2058" s="16"/>
      <c r="AI2058" t="s">
        <v>1375</v>
      </c>
    </row>
    <row r="2059" spans="1:35" x14ac:dyDescent="0.25">
      <c r="A2059" t="s">
        <v>6465</v>
      </c>
      <c r="B2059" s="1">
        <v>15</v>
      </c>
      <c r="C2059" t="s">
        <v>302</v>
      </c>
      <c r="D2059">
        <v>7902131</v>
      </c>
      <c r="E2059" t="s">
        <v>6456</v>
      </c>
      <c r="F2059" t="s">
        <v>1363</v>
      </c>
      <c r="G2059" t="s">
        <v>1391</v>
      </c>
      <c r="H2059" s="3" t="s">
        <v>6457</v>
      </c>
      <c r="I2059">
        <v>2018</v>
      </c>
      <c r="J2059" s="15" t="s">
        <v>6458</v>
      </c>
      <c r="K2059">
        <v>2018</v>
      </c>
      <c r="L2059" t="s">
        <v>1367</v>
      </c>
      <c r="M2059" t="s">
        <v>6459</v>
      </c>
      <c r="N2059" t="s">
        <v>6456</v>
      </c>
      <c r="O2059" t="s">
        <v>1388</v>
      </c>
      <c r="P2059" t="s">
        <v>4226</v>
      </c>
      <c r="Q2059">
        <f t="shared" si="45"/>
        <v>5000</v>
      </c>
      <c r="R2059" t="s">
        <v>5682</v>
      </c>
      <c r="S2059" t="s">
        <v>5683</v>
      </c>
      <c r="T2059" t="s">
        <v>5710</v>
      </c>
      <c r="U2059" s="75">
        <v>5000</v>
      </c>
      <c r="V2059">
        <v>0.36</v>
      </c>
      <c r="W2059">
        <v>1800</v>
      </c>
      <c r="AH2059" s="16"/>
      <c r="AI2059" t="s">
        <v>1375</v>
      </c>
    </row>
    <row r="2060" spans="1:35" x14ac:dyDescent="0.25">
      <c r="A2060" t="s">
        <v>6466</v>
      </c>
      <c r="B2060" s="1">
        <v>15</v>
      </c>
      <c r="C2060" t="s">
        <v>302</v>
      </c>
      <c r="D2060">
        <v>7929374</v>
      </c>
      <c r="E2060" t="s">
        <v>5456</v>
      </c>
      <c r="F2060" t="s">
        <v>1363</v>
      </c>
      <c r="G2060" t="s">
        <v>1391</v>
      </c>
      <c r="H2060" s="3" t="s">
        <v>6467</v>
      </c>
      <c r="I2060">
        <v>2018</v>
      </c>
      <c r="J2060" s="15" t="s">
        <v>6437</v>
      </c>
      <c r="K2060">
        <v>2018</v>
      </c>
      <c r="L2060" t="s">
        <v>1367</v>
      </c>
      <c r="M2060" t="s">
        <v>5456</v>
      </c>
      <c r="N2060" t="s">
        <v>5456</v>
      </c>
      <c r="O2060" t="s">
        <v>1388</v>
      </c>
      <c r="P2060" t="s">
        <v>5475</v>
      </c>
      <c r="Q2060">
        <f t="shared" si="45"/>
        <v>40800</v>
      </c>
      <c r="R2060" t="s">
        <v>5682</v>
      </c>
      <c r="S2060" t="s">
        <v>5683</v>
      </c>
      <c r="T2060" t="s">
        <v>5710</v>
      </c>
      <c r="U2060" s="75">
        <v>40800</v>
      </c>
      <c r="V2060">
        <v>0.36</v>
      </c>
      <c r="W2060">
        <v>14688</v>
      </c>
      <c r="AH2060" s="16"/>
      <c r="AI2060" t="s">
        <v>1375</v>
      </c>
    </row>
    <row r="2061" spans="1:35" x14ac:dyDescent="0.25">
      <c r="A2061" t="s">
        <v>6468</v>
      </c>
      <c r="B2061" s="1">
        <v>15</v>
      </c>
      <c r="C2061" t="s">
        <v>302</v>
      </c>
      <c r="D2061">
        <v>7929374</v>
      </c>
      <c r="E2061" t="s">
        <v>5456</v>
      </c>
      <c r="F2061" t="s">
        <v>1363</v>
      </c>
      <c r="G2061" t="s">
        <v>1391</v>
      </c>
      <c r="H2061" s="3" t="s">
        <v>6467</v>
      </c>
      <c r="I2061">
        <v>2018</v>
      </c>
      <c r="J2061" s="15" t="s">
        <v>6437</v>
      </c>
      <c r="K2061">
        <v>2018</v>
      </c>
      <c r="L2061" t="s">
        <v>1367</v>
      </c>
      <c r="M2061" t="s">
        <v>5456</v>
      </c>
      <c r="N2061" t="s">
        <v>5456</v>
      </c>
      <c r="O2061" t="s">
        <v>1388</v>
      </c>
      <c r="P2061" t="s">
        <v>5475</v>
      </c>
      <c r="Q2061">
        <f t="shared" si="45"/>
        <v>40800</v>
      </c>
      <c r="R2061" t="s">
        <v>5445</v>
      </c>
      <c r="S2061" t="s">
        <v>5446</v>
      </c>
      <c r="T2061" t="s">
        <v>5919</v>
      </c>
      <c r="U2061" s="75">
        <v>40800</v>
      </c>
      <c r="V2061">
        <v>0.11</v>
      </c>
      <c r="W2061">
        <v>4488</v>
      </c>
      <c r="AH2061" s="16"/>
      <c r="AI2061" t="s">
        <v>1375</v>
      </c>
    </row>
    <row r="2062" spans="1:35" x14ac:dyDescent="0.25">
      <c r="A2062" t="s">
        <v>6469</v>
      </c>
      <c r="B2062" s="1">
        <v>15</v>
      </c>
      <c r="C2062" t="s">
        <v>302</v>
      </c>
      <c r="D2062">
        <v>7929374</v>
      </c>
      <c r="E2062" t="s">
        <v>5456</v>
      </c>
      <c r="F2062" t="s">
        <v>1363</v>
      </c>
      <c r="G2062" t="s">
        <v>1391</v>
      </c>
      <c r="H2062" s="3" t="s">
        <v>6467</v>
      </c>
      <c r="I2062">
        <v>2018</v>
      </c>
      <c r="J2062" s="15" t="s">
        <v>6437</v>
      </c>
      <c r="K2062">
        <v>2018</v>
      </c>
      <c r="L2062" t="s">
        <v>1367</v>
      </c>
      <c r="M2062" t="s">
        <v>5456</v>
      </c>
      <c r="N2062" t="s">
        <v>5456</v>
      </c>
      <c r="O2062" t="s">
        <v>1388</v>
      </c>
      <c r="P2062" t="s">
        <v>5475</v>
      </c>
      <c r="Q2062">
        <f t="shared" si="45"/>
        <v>40800</v>
      </c>
      <c r="R2062" t="s">
        <v>1879</v>
      </c>
      <c r="S2062" t="s">
        <v>1880</v>
      </c>
      <c r="T2062" t="s">
        <v>587</v>
      </c>
      <c r="U2062" s="75">
        <v>40800</v>
      </c>
      <c r="V2062">
        <v>0.12</v>
      </c>
      <c r="W2062">
        <v>4896</v>
      </c>
      <c r="AH2062" s="16"/>
      <c r="AI2062" t="s">
        <v>1375</v>
      </c>
    </row>
    <row r="2063" spans="1:35" x14ac:dyDescent="0.25">
      <c r="A2063" t="s">
        <v>6470</v>
      </c>
      <c r="B2063" s="1">
        <v>15</v>
      </c>
      <c r="C2063" t="s">
        <v>302</v>
      </c>
      <c r="D2063">
        <v>7929374</v>
      </c>
      <c r="E2063" t="s">
        <v>5456</v>
      </c>
      <c r="F2063" t="s">
        <v>1363</v>
      </c>
      <c r="G2063" t="s">
        <v>1391</v>
      </c>
      <c r="H2063" s="3" t="s">
        <v>6467</v>
      </c>
      <c r="I2063">
        <v>2018</v>
      </c>
      <c r="J2063" s="15" t="s">
        <v>6437</v>
      </c>
      <c r="K2063">
        <v>2018</v>
      </c>
      <c r="L2063" t="s">
        <v>1367</v>
      </c>
      <c r="M2063" t="s">
        <v>5456</v>
      </c>
      <c r="N2063" t="s">
        <v>5456</v>
      </c>
      <c r="O2063" t="s">
        <v>1388</v>
      </c>
      <c r="P2063" t="s">
        <v>5475</v>
      </c>
      <c r="Q2063">
        <f t="shared" si="45"/>
        <v>40800</v>
      </c>
      <c r="R2063" t="s">
        <v>5449</v>
      </c>
      <c r="S2063" t="s">
        <v>5450</v>
      </c>
      <c r="T2063" t="s">
        <v>6213</v>
      </c>
      <c r="U2063" s="75">
        <v>40800</v>
      </c>
      <c r="V2063">
        <v>0.56000000000000005</v>
      </c>
      <c r="W2063">
        <v>22848</v>
      </c>
      <c r="AH2063" s="16"/>
      <c r="AI2063" t="s">
        <v>1375</v>
      </c>
    </row>
    <row r="2064" spans="1:35" x14ac:dyDescent="0.25">
      <c r="A2064" t="s">
        <v>6471</v>
      </c>
      <c r="B2064" s="1">
        <v>15</v>
      </c>
      <c r="C2064" t="s">
        <v>302</v>
      </c>
      <c r="D2064">
        <v>7929374</v>
      </c>
      <c r="E2064" t="s">
        <v>5456</v>
      </c>
      <c r="F2064" t="s">
        <v>1363</v>
      </c>
      <c r="G2064" t="s">
        <v>1391</v>
      </c>
      <c r="H2064" s="3" t="s">
        <v>6467</v>
      </c>
      <c r="I2064">
        <v>2018</v>
      </c>
      <c r="J2064" s="15" t="s">
        <v>6437</v>
      </c>
      <c r="K2064">
        <v>2018</v>
      </c>
      <c r="L2064" t="s">
        <v>1367</v>
      </c>
      <c r="M2064" t="s">
        <v>5456</v>
      </c>
      <c r="N2064" t="s">
        <v>5456</v>
      </c>
      <c r="O2064" t="s">
        <v>1388</v>
      </c>
      <c r="P2064" t="s">
        <v>5475</v>
      </c>
      <c r="Q2064">
        <f t="shared" si="45"/>
        <v>40800</v>
      </c>
      <c r="R2064" t="s">
        <v>4086</v>
      </c>
      <c r="S2064" t="s">
        <v>4087</v>
      </c>
      <c r="T2064" t="s">
        <v>5560</v>
      </c>
      <c r="U2064" s="75">
        <v>40800</v>
      </c>
      <c r="V2064">
        <v>0.44</v>
      </c>
      <c r="W2064">
        <v>17952</v>
      </c>
      <c r="AH2064" s="16"/>
      <c r="AI2064" t="s">
        <v>1375</v>
      </c>
    </row>
    <row r="2065" spans="1:35" x14ac:dyDescent="0.25">
      <c r="A2065" t="s">
        <v>6472</v>
      </c>
      <c r="B2065" s="1">
        <v>15</v>
      </c>
      <c r="C2065" t="s">
        <v>302</v>
      </c>
      <c r="D2065">
        <v>8007462</v>
      </c>
      <c r="E2065" t="s">
        <v>6473</v>
      </c>
      <c r="F2065" t="s">
        <v>1363</v>
      </c>
      <c r="G2065" t="s">
        <v>1391</v>
      </c>
      <c r="H2065" s="3" t="s">
        <v>6474</v>
      </c>
      <c r="I2065">
        <v>2018</v>
      </c>
      <c r="J2065" s="15" t="s">
        <v>2518</v>
      </c>
      <c r="K2065">
        <v>2018</v>
      </c>
      <c r="L2065" t="s">
        <v>1367</v>
      </c>
      <c r="M2065" t="s">
        <v>5456</v>
      </c>
      <c r="N2065" t="s">
        <v>5456</v>
      </c>
      <c r="O2065" t="s">
        <v>1388</v>
      </c>
      <c r="P2065" t="s">
        <v>133</v>
      </c>
      <c r="Q2065">
        <f t="shared" si="45"/>
        <v>6600</v>
      </c>
      <c r="R2065" t="s">
        <v>5682</v>
      </c>
      <c r="S2065" t="s">
        <v>5683</v>
      </c>
      <c r="T2065" t="s">
        <v>5710</v>
      </c>
      <c r="U2065" s="75">
        <v>6600</v>
      </c>
      <c r="V2065">
        <v>0.36</v>
      </c>
      <c r="W2065">
        <v>2376</v>
      </c>
      <c r="AH2065" s="16"/>
      <c r="AI2065" t="s">
        <v>1375</v>
      </c>
    </row>
    <row r="2066" spans="1:35" x14ac:dyDescent="0.25">
      <c r="A2066" t="s">
        <v>6475</v>
      </c>
      <c r="B2066" s="1">
        <v>15</v>
      </c>
      <c r="C2066" t="s">
        <v>302</v>
      </c>
      <c r="D2066">
        <v>8049890</v>
      </c>
      <c r="E2066" t="s">
        <v>5456</v>
      </c>
      <c r="F2066" t="s">
        <v>1363</v>
      </c>
      <c r="G2066" t="s">
        <v>1391</v>
      </c>
      <c r="H2066" s="3" t="s">
        <v>6476</v>
      </c>
      <c r="I2066">
        <v>2018</v>
      </c>
      <c r="J2066" s="15" t="s">
        <v>3206</v>
      </c>
      <c r="K2066">
        <v>2018</v>
      </c>
      <c r="L2066" t="s">
        <v>1367</v>
      </c>
      <c r="M2066" t="s">
        <v>5456</v>
      </c>
      <c r="N2066" t="s">
        <v>5456</v>
      </c>
      <c r="O2066" t="s">
        <v>1388</v>
      </c>
      <c r="P2066" t="s">
        <v>5501</v>
      </c>
      <c r="Q2066">
        <f t="shared" si="45"/>
        <v>1500</v>
      </c>
      <c r="R2066" t="s">
        <v>5445</v>
      </c>
      <c r="S2066" t="s">
        <v>5446</v>
      </c>
      <c r="T2066" t="s">
        <v>5919</v>
      </c>
      <c r="U2066" s="75">
        <v>1500</v>
      </c>
      <c r="V2066">
        <v>0.18</v>
      </c>
      <c r="W2066">
        <v>270</v>
      </c>
      <c r="AH2066" s="16"/>
      <c r="AI2066" t="s">
        <v>1375</v>
      </c>
    </row>
    <row r="2067" spans="1:35" x14ac:dyDescent="0.25">
      <c r="A2067" t="s">
        <v>6477</v>
      </c>
      <c r="B2067" s="1">
        <v>15</v>
      </c>
      <c r="C2067" t="s">
        <v>302</v>
      </c>
      <c r="D2067">
        <v>8049890</v>
      </c>
      <c r="E2067" t="s">
        <v>5456</v>
      </c>
      <c r="F2067" t="s">
        <v>1363</v>
      </c>
      <c r="G2067" t="s">
        <v>1391</v>
      </c>
      <c r="H2067" s="3" t="s">
        <v>6476</v>
      </c>
      <c r="I2067">
        <v>2018</v>
      </c>
      <c r="J2067" s="15" t="s">
        <v>3206</v>
      </c>
      <c r="K2067">
        <v>2018</v>
      </c>
      <c r="L2067" t="s">
        <v>1367</v>
      </c>
      <c r="M2067" t="s">
        <v>5456</v>
      </c>
      <c r="N2067" t="s">
        <v>5456</v>
      </c>
      <c r="O2067" t="s">
        <v>1388</v>
      </c>
      <c r="P2067" t="s">
        <v>5501</v>
      </c>
      <c r="Q2067">
        <f t="shared" si="45"/>
        <v>1500</v>
      </c>
      <c r="R2067" t="s">
        <v>5682</v>
      </c>
      <c r="S2067" t="s">
        <v>5683</v>
      </c>
      <c r="T2067" t="s">
        <v>5710</v>
      </c>
      <c r="U2067" s="75">
        <v>1500</v>
      </c>
      <c r="V2067">
        <v>0.37</v>
      </c>
      <c r="W2067">
        <v>555</v>
      </c>
      <c r="AH2067" s="16"/>
      <c r="AI2067" t="s">
        <v>1375</v>
      </c>
    </row>
    <row r="2068" spans="1:35" x14ac:dyDescent="0.25">
      <c r="A2068" t="s">
        <v>6478</v>
      </c>
      <c r="B2068" s="1">
        <v>15</v>
      </c>
      <c r="C2068" t="s">
        <v>302</v>
      </c>
      <c r="D2068">
        <v>8049890</v>
      </c>
      <c r="E2068" t="s">
        <v>5456</v>
      </c>
      <c r="F2068" t="s">
        <v>1363</v>
      </c>
      <c r="G2068" t="s">
        <v>1391</v>
      </c>
      <c r="H2068" s="3" t="s">
        <v>6476</v>
      </c>
      <c r="I2068">
        <v>2018</v>
      </c>
      <c r="J2068" s="15" t="s">
        <v>3206</v>
      </c>
      <c r="K2068">
        <v>2018</v>
      </c>
      <c r="L2068" t="s">
        <v>1367</v>
      </c>
      <c r="M2068" t="s">
        <v>5456</v>
      </c>
      <c r="N2068" t="s">
        <v>5456</v>
      </c>
      <c r="O2068" t="s">
        <v>1388</v>
      </c>
      <c r="P2068" t="s">
        <v>5501</v>
      </c>
      <c r="Q2068">
        <f t="shared" si="45"/>
        <v>1500</v>
      </c>
      <c r="R2068" t="s">
        <v>5449</v>
      </c>
      <c r="S2068" t="s">
        <v>5450</v>
      </c>
      <c r="T2068" t="s">
        <v>6213</v>
      </c>
      <c r="U2068" s="75">
        <v>1500</v>
      </c>
      <c r="V2068">
        <v>0.56000000000000005</v>
      </c>
      <c r="W2068">
        <v>840</v>
      </c>
      <c r="AH2068" s="16"/>
      <c r="AI2068" t="s">
        <v>1375</v>
      </c>
    </row>
    <row r="2069" spans="1:35" x14ac:dyDescent="0.25">
      <c r="A2069" t="s">
        <v>6479</v>
      </c>
      <c r="B2069" s="1">
        <v>15</v>
      </c>
      <c r="C2069" t="s">
        <v>302</v>
      </c>
      <c r="D2069">
        <v>8001189</v>
      </c>
      <c r="E2069" t="s">
        <v>6191</v>
      </c>
      <c r="F2069" t="s">
        <v>1363</v>
      </c>
      <c r="G2069" t="s">
        <v>1391</v>
      </c>
      <c r="H2069" s="3" t="s">
        <v>4621</v>
      </c>
      <c r="I2069">
        <v>2018</v>
      </c>
      <c r="J2069" s="15" t="s">
        <v>4331</v>
      </c>
      <c r="K2069">
        <v>2018</v>
      </c>
      <c r="L2069" t="s">
        <v>1367</v>
      </c>
      <c r="M2069" t="s">
        <v>5592</v>
      </c>
      <c r="N2069" t="s">
        <v>5775</v>
      </c>
      <c r="O2069" t="s">
        <v>1388</v>
      </c>
      <c r="P2069" t="s">
        <v>133</v>
      </c>
      <c r="Q2069">
        <f t="shared" si="45"/>
        <v>1200</v>
      </c>
      <c r="R2069" t="s">
        <v>5449</v>
      </c>
      <c r="S2069" t="s">
        <v>5450</v>
      </c>
      <c r="T2069" t="s">
        <v>6213</v>
      </c>
      <c r="U2069" s="75">
        <v>1200</v>
      </c>
      <c r="V2069">
        <v>0.56000000000000005</v>
      </c>
      <c r="W2069">
        <v>672</v>
      </c>
      <c r="AH2069" s="16"/>
      <c r="AI2069" t="s">
        <v>1375</v>
      </c>
    </row>
    <row r="2070" spans="1:35" x14ac:dyDescent="0.25">
      <c r="A2070" t="s">
        <v>6480</v>
      </c>
      <c r="B2070" s="1">
        <v>15</v>
      </c>
      <c r="C2070" t="s">
        <v>302</v>
      </c>
      <c r="D2070">
        <v>8001189</v>
      </c>
      <c r="E2070" t="s">
        <v>6191</v>
      </c>
      <c r="F2070" t="s">
        <v>1363</v>
      </c>
      <c r="G2070" t="s">
        <v>1391</v>
      </c>
      <c r="H2070" s="3" t="s">
        <v>4621</v>
      </c>
      <c r="I2070">
        <v>2018</v>
      </c>
      <c r="J2070" s="15" t="s">
        <v>4331</v>
      </c>
      <c r="K2070">
        <v>2018</v>
      </c>
      <c r="L2070" t="s">
        <v>1367</v>
      </c>
      <c r="M2070" t="s">
        <v>5592</v>
      </c>
      <c r="N2070" t="s">
        <v>5775</v>
      </c>
      <c r="O2070" t="s">
        <v>1388</v>
      </c>
      <c r="P2070" t="s">
        <v>133</v>
      </c>
      <c r="Q2070">
        <f t="shared" si="45"/>
        <v>1200</v>
      </c>
      <c r="R2070" t="s">
        <v>5682</v>
      </c>
      <c r="S2070" t="s">
        <v>5683</v>
      </c>
      <c r="T2070" t="s">
        <v>5710</v>
      </c>
      <c r="U2070" s="75">
        <v>1200</v>
      </c>
      <c r="V2070">
        <v>0.36</v>
      </c>
      <c r="W2070">
        <v>432</v>
      </c>
      <c r="AH2070" s="16"/>
      <c r="AI2070" t="s">
        <v>1375</v>
      </c>
    </row>
    <row r="2071" spans="1:35" x14ac:dyDescent="0.25">
      <c r="A2071" t="s">
        <v>6481</v>
      </c>
      <c r="B2071" s="1">
        <v>15</v>
      </c>
      <c r="C2071" t="s">
        <v>302</v>
      </c>
      <c r="D2071">
        <v>7950810</v>
      </c>
      <c r="E2071" t="s">
        <v>6482</v>
      </c>
      <c r="F2071" t="s">
        <v>1363</v>
      </c>
      <c r="G2071" t="s">
        <v>1364</v>
      </c>
      <c r="H2071" s="3" t="s">
        <v>6483</v>
      </c>
      <c r="I2071">
        <v>2018</v>
      </c>
      <c r="J2071" s="15" t="s">
        <v>6484</v>
      </c>
      <c r="K2071">
        <v>2018</v>
      </c>
      <c r="L2071" t="s">
        <v>1367</v>
      </c>
      <c r="M2071" t="s">
        <v>6316</v>
      </c>
      <c r="N2071" t="s">
        <v>6317</v>
      </c>
      <c r="O2071" t="s">
        <v>1388</v>
      </c>
      <c r="P2071" t="s">
        <v>4266</v>
      </c>
      <c r="Q2071">
        <f t="shared" si="45"/>
        <v>2800</v>
      </c>
      <c r="R2071" t="s">
        <v>5682</v>
      </c>
      <c r="S2071" t="s">
        <v>5683</v>
      </c>
      <c r="T2071" t="s">
        <v>5710</v>
      </c>
      <c r="U2071" s="75">
        <v>2800</v>
      </c>
      <c r="V2071">
        <v>0.37</v>
      </c>
      <c r="W2071">
        <v>1036</v>
      </c>
      <c r="AH2071" s="16"/>
      <c r="AI2071" t="s">
        <v>1375</v>
      </c>
    </row>
    <row r="2072" spans="1:35" x14ac:dyDescent="0.25">
      <c r="A2072" t="s">
        <v>6485</v>
      </c>
      <c r="B2072" s="1">
        <v>15</v>
      </c>
      <c r="C2072" t="s">
        <v>302</v>
      </c>
      <c r="D2072">
        <v>8108862</v>
      </c>
      <c r="E2072" t="s">
        <v>6486</v>
      </c>
      <c r="F2072" t="s">
        <v>1363</v>
      </c>
      <c r="G2072" t="s">
        <v>1391</v>
      </c>
      <c r="H2072" s="3" t="s">
        <v>6487</v>
      </c>
      <c r="I2072">
        <v>2018</v>
      </c>
      <c r="J2072" s="15" t="s">
        <v>3720</v>
      </c>
      <c r="K2072">
        <v>2018</v>
      </c>
      <c r="L2072" t="s">
        <v>1367</v>
      </c>
      <c r="M2072" t="s">
        <v>6486</v>
      </c>
      <c r="N2072" t="s">
        <v>6488</v>
      </c>
      <c r="O2072" t="s">
        <v>1388</v>
      </c>
      <c r="P2072" t="s">
        <v>133</v>
      </c>
      <c r="Q2072">
        <f t="shared" si="45"/>
        <v>15023</v>
      </c>
      <c r="R2072" t="s">
        <v>5682</v>
      </c>
      <c r="S2072" t="s">
        <v>5683</v>
      </c>
      <c r="T2072" t="s">
        <v>5834</v>
      </c>
      <c r="U2072" s="75">
        <v>15023</v>
      </c>
      <c r="V2072">
        <v>0.36</v>
      </c>
      <c r="W2072">
        <v>5408.28</v>
      </c>
      <c r="AH2072" s="16"/>
      <c r="AI2072" t="s">
        <v>1375</v>
      </c>
    </row>
    <row r="2073" spans="1:35" x14ac:dyDescent="0.25">
      <c r="A2073" t="s">
        <v>6489</v>
      </c>
      <c r="B2073" s="1">
        <v>15</v>
      </c>
      <c r="C2073" t="s">
        <v>297</v>
      </c>
      <c r="D2073">
        <v>8054274</v>
      </c>
      <c r="E2073" t="s">
        <v>5793</v>
      </c>
      <c r="F2073" t="s">
        <v>1363</v>
      </c>
      <c r="G2073" t="s">
        <v>1391</v>
      </c>
      <c r="H2073" s="3" t="s">
        <v>6490</v>
      </c>
      <c r="I2073">
        <v>2018</v>
      </c>
      <c r="J2073" s="15" t="s">
        <v>6491</v>
      </c>
      <c r="K2073">
        <v>2018</v>
      </c>
      <c r="L2073" t="s">
        <v>1367</v>
      </c>
      <c r="M2073" t="s">
        <v>5793</v>
      </c>
      <c r="N2073" t="s">
        <v>5456</v>
      </c>
      <c r="O2073" t="s">
        <v>1388</v>
      </c>
      <c r="P2073" t="s">
        <v>4226</v>
      </c>
      <c r="Q2073">
        <f t="shared" si="45"/>
        <v>300</v>
      </c>
      <c r="R2073" t="s">
        <v>5445</v>
      </c>
      <c r="S2073" t="s">
        <v>5446</v>
      </c>
      <c r="T2073" t="s">
        <v>5919</v>
      </c>
      <c r="U2073" s="75">
        <v>300</v>
      </c>
      <c r="V2073">
        <v>0.15</v>
      </c>
      <c r="W2073">
        <v>45</v>
      </c>
      <c r="AH2073" s="16"/>
      <c r="AI2073" t="s">
        <v>1375</v>
      </c>
    </row>
    <row r="2074" spans="1:35" x14ac:dyDescent="0.25">
      <c r="A2074" t="s">
        <v>6492</v>
      </c>
      <c r="B2074" s="1">
        <v>15</v>
      </c>
      <c r="C2074" t="s">
        <v>297</v>
      </c>
      <c r="D2074">
        <v>8054274</v>
      </c>
      <c r="E2074" t="s">
        <v>5793</v>
      </c>
      <c r="F2074" t="s">
        <v>1363</v>
      </c>
      <c r="G2074" t="s">
        <v>1391</v>
      </c>
      <c r="H2074" s="3" t="s">
        <v>6490</v>
      </c>
      <c r="I2074">
        <v>2018</v>
      </c>
      <c r="J2074" s="15" t="s">
        <v>6491</v>
      </c>
      <c r="K2074">
        <v>2018</v>
      </c>
      <c r="L2074" t="s">
        <v>1367</v>
      </c>
      <c r="M2074" t="s">
        <v>5793</v>
      </c>
      <c r="N2074" t="s">
        <v>5456</v>
      </c>
      <c r="O2074" t="s">
        <v>1388</v>
      </c>
      <c r="P2074" t="s">
        <v>4226</v>
      </c>
      <c r="Q2074">
        <f t="shared" si="45"/>
        <v>300</v>
      </c>
      <c r="R2074" t="s">
        <v>5996</v>
      </c>
      <c r="S2074" t="s">
        <v>5997</v>
      </c>
      <c r="T2074" t="s">
        <v>587</v>
      </c>
      <c r="U2074" s="75">
        <v>300</v>
      </c>
      <c r="V2074">
        <v>0.56999999999999995</v>
      </c>
      <c r="W2074">
        <v>171</v>
      </c>
      <c r="AH2074" s="16"/>
      <c r="AI2074" t="s">
        <v>1375</v>
      </c>
    </row>
    <row r="2075" spans="1:35" x14ac:dyDescent="0.25">
      <c r="A2075" t="s">
        <v>6493</v>
      </c>
      <c r="B2075" s="1">
        <v>15</v>
      </c>
      <c r="C2075" t="s">
        <v>302</v>
      </c>
      <c r="D2075">
        <v>8077959</v>
      </c>
      <c r="E2075" t="s">
        <v>6494</v>
      </c>
      <c r="F2075" t="s">
        <v>1363</v>
      </c>
      <c r="G2075" t="s">
        <v>1364</v>
      </c>
      <c r="H2075" s="3" t="s">
        <v>6491</v>
      </c>
      <c r="I2075">
        <v>2018</v>
      </c>
      <c r="J2075" s="15" t="s">
        <v>6487</v>
      </c>
      <c r="K2075">
        <v>2018</v>
      </c>
      <c r="L2075" t="s">
        <v>1367</v>
      </c>
      <c r="M2075" t="s">
        <v>5539</v>
      </c>
      <c r="N2075" t="s">
        <v>6317</v>
      </c>
      <c r="O2075" t="s">
        <v>1388</v>
      </c>
      <c r="P2075" t="s">
        <v>4409</v>
      </c>
      <c r="Q2075">
        <f t="shared" si="45"/>
        <v>10800</v>
      </c>
      <c r="R2075" t="s">
        <v>5682</v>
      </c>
      <c r="S2075" t="s">
        <v>5683</v>
      </c>
      <c r="T2075" t="s">
        <v>5710</v>
      </c>
      <c r="U2075" s="75">
        <v>10800</v>
      </c>
      <c r="V2075">
        <v>0.36</v>
      </c>
      <c r="W2075">
        <v>3888</v>
      </c>
      <c r="AH2075" s="16"/>
      <c r="AI2075" t="s">
        <v>1375</v>
      </c>
    </row>
    <row r="2076" spans="1:35" x14ac:dyDescent="0.25">
      <c r="A2076" t="s">
        <v>6495</v>
      </c>
      <c r="B2076" s="1">
        <v>15</v>
      </c>
      <c r="C2076" t="s">
        <v>302</v>
      </c>
      <c r="D2076">
        <v>8108862</v>
      </c>
      <c r="E2076" t="s">
        <v>6486</v>
      </c>
      <c r="F2076" t="s">
        <v>1363</v>
      </c>
      <c r="G2076" t="s">
        <v>1391</v>
      </c>
      <c r="H2076" s="3" t="s">
        <v>6487</v>
      </c>
      <c r="I2076">
        <v>2018</v>
      </c>
      <c r="J2076" s="15" t="s">
        <v>3720</v>
      </c>
      <c r="K2076">
        <v>2018</v>
      </c>
      <c r="L2076" t="s">
        <v>1367</v>
      </c>
      <c r="M2076" t="s">
        <v>6486</v>
      </c>
      <c r="N2076" t="s">
        <v>6488</v>
      </c>
      <c r="O2076" t="s">
        <v>1388</v>
      </c>
      <c r="P2076" t="s">
        <v>133</v>
      </c>
      <c r="Q2076">
        <f t="shared" si="45"/>
        <v>15023</v>
      </c>
      <c r="R2076" t="s">
        <v>5449</v>
      </c>
      <c r="S2076" t="s">
        <v>5450</v>
      </c>
      <c r="T2076" t="s">
        <v>6213</v>
      </c>
      <c r="U2076" s="75">
        <v>15023</v>
      </c>
      <c r="V2076">
        <v>0.56000000000000005</v>
      </c>
      <c r="W2076">
        <v>8412.8799999999992</v>
      </c>
      <c r="AH2076" s="16"/>
      <c r="AI2076" t="s">
        <v>1375</v>
      </c>
    </row>
    <row r="2077" spans="1:35" x14ac:dyDescent="0.25">
      <c r="A2077" t="s">
        <v>6496</v>
      </c>
      <c r="B2077" s="1">
        <v>15</v>
      </c>
      <c r="C2077" t="s">
        <v>302</v>
      </c>
      <c r="D2077">
        <v>8086850</v>
      </c>
      <c r="E2077" t="s">
        <v>5456</v>
      </c>
      <c r="F2077" t="s">
        <v>1363</v>
      </c>
      <c r="G2077" t="s">
        <v>1391</v>
      </c>
      <c r="H2077" s="3" t="s">
        <v>6491</v>
      </c>
      <c r="I2077">
        <v>2018</v>
      </c>
      <c r="J2077" s="15" t="s">
        <v>6487</v>
      </c>
      <c r="K2077">
        <v>2018</v>
      </c>
      <c r="L2077" t="s">
        <v>1367</v>
      </c>
      <c r="M2077" t="s">
        <v>5456</v>
      </c>
      <c r="N2077" t="s">
        <v>5456</v>
      </c>
      <c r="O2077" t="s">
        <v>1388</v>
      </c>
      <c r="P2077" t="s">
        <v>5475</v>
      </c>
      <c r="Q2077">
        <f t="shared" si="45"/>
        <v>1150</v>
      </c>
      <c r="R2077" t="s">
        <v>5445</v>
      </c>
      <c r="S2077" t="s">
        <v>5446</v>
      </c>
      <c r="T2077" t="s">
        <v>5919</v>
      </c>
      <c r="U2077" s="75">
        <v>1150</v>
      </c>
      <c r="V2077">
        <v>0.2</v>
      </c>
      <c r="W2077">
        <v>230</v>
      </c>
      <c r="AH2077" s="16"/>
      <c r="AI2077" t="s">
        <v>1375</v>
      </c>
    </row>
    <row r="2078" spans="1:35" x14ac:dyDescent="0.25">
      <c r="A2078" t="s">
        <v>6497</v>
      </c>
      <c r="B2078" s="1">
        <v>15</v>
      </c>
      <c r="C2078" t="s">
        <v>302</v>
      </c>
      <c r="D2078">
        <v>8086850</v>
      </c>
      <c r="E2078" t="s">
        <v>5456</v>
      </c>
      <c r="F2078" t="s">
        <v>1363</v>
      </c>
      <c r="G2078" t="s">
        <v>1391</v>
      </c>
      <c r="H2078" s="3" t="s">
        <v>6491</v>
      </c>
      <c r="I2078">
        <v>2018</v>
      </c>
      <c r="J2078" s="15" t="s">
        <v>6487</v>
      </c>
      <c r="K2078">
        <v>2018</v>
      </c>
      <c r="L2078" t="s">
        <v>1367</v>
      </c>
      <c r="M2078" t="s">
        <v>5456</v>
      </c>
      <c r="N2078" t="s">
        <v>5456</v>
      </c>
      <c r="O2078" t="s">
        <v>1388</v>
      </c>
      <c r="P2078" t="s">
        <v>5475</v>
      </c>
      <c r="Q2078">
        <f t="shared" si="45"/>
        <v>1150</v>
      </c>
      <c r="R2078" t="s">
        <v>5996</v>
      </c>
      <c r="S2078" t="s">
        <v>5997</v>
      </c>
      <c r="T2078" t="s">
        <v>6498</v>
      </c>
      <c r="U2078" s="75">
        <v>1150</v>
      </c>
      <c r="V2078">
        <v>0.36</v>
      </c>
      <c r="W2078">
        <v>414</v>
      </c>
      <c r="AH2078" s="16"/>
      <c r="AI2078" t="s">
        <v>1375</v>
      </c>
    </row>
    <row r="2079" spans="1:35" x14ac:dyDescent="0.25">
      <c r="A2079" t="s">
        <v>6499</v>
      </c>
      <c r="B2079" s="1">
        <v>15</v>
      </c>
      <c r="C2079" t="s">
        <v>302</v>
      </c>
      <c r="D2079">
        <v>8098190</v>
      </c>
      <c r="E2079" t="s">
        <v>6500</v>
      </c>
      <c r="F2079" t="s">
        <v>1363</v>
      </c>
      <c r="G2079" t="s">
        <v>1391</v>
      </c>
      <c r="H2079" s="3" t="s">
        <v>6501</v>
      </c>
      <c r="I2079">
        <v>2018</v>
      </c>
      <c r="J2079" s="15" t="s">
        <v>3720</v>
      </c>
      <c r="K2079">
        <v>2018</v>
      </c>
      <c r="L2079" t="s">
        <v>1367</v>
      </c>
      <c r="M2079" t="s">
        <v>5539</v>
      </c>
      <c r="N2079" t="s">
        <v>6317</v>
      </c>
      <c r="O2079" t="s">
        <v>1388</v>
      </c>
      <c r="P2079" t="s">
        <v>4409</v>
      </c>
      <c r="Q2079">
        <f t="shared" si="45"/>
        <v>8000</v>
      </c>
      <c r="R2079" t="s">
        <v>5682</v>
      </c>
      <c r="S2079" t="s">
        <v>5683</v>
      </c>
      <c r="T2079" t="s">
        <v>5710</v>
      </c>
      <c r="U2079" s="75">
        <v>8000</v>
      </c>
      <c r="V2079">
        <v>0.36</v>
      </c>
      <c r="W2079">
        <v>2880</v>
      </c>
      <c r="AH2079" s="16"/>
      <c r="AI2079" t="s">
        <v>1375</v>
      </c>
    </row>
    <row r="2080" spans="1:35" x14ac:dyDescent="0.25">
      <c r="A2080" t="s">
        <v>6502</v>
      </c>
      <c r="B2080" s="1">
        <v>15</v>
      </c>
      <c r="C2080" t="s">
        <v>302</v>
      </c>
      <c r="D2080">
        <v>8098190</v>
      </c>
      <c r="E2080" t="s">
        <v>6500</v>
      </c>
      <c r="F2080" t="s">
        <v>1363</v>
      </c>
      <c r="G2080" t="s">
        <v>1391</v>
      </c>
      <c r="H2080" s="3" t="s">
        <v>6501</v>
      </c>
      <c r="I2080">
        <v>2018</v>
      </c>
      <c r="J2080" s="15" t="s">
        <v>3720</v>
      </c>
      <c r="K2080">
        <v>2018</v>
      </c>
      <c r="L2080" t="s">
        <v>1367</v>
      </c>
      <c r="M2080" t="s">
        <v>5539</v>
      </c>
      <c r="N2080" t="s">
        <v>6317</v>
      </c>
      <c r="O2080" t="s">
        <v>1388</v>
      </c>
      <c r="P2080" t="s">
        <v>4409</v>
      </c>
      <c r="Q2080">
        <f t="shared" si="45"/>
        <v>8000</v>
      </c>
      <c r="R2080" t="s">
        <v>5449</v>
      </c>
      <c r="S2080" t="s">
        <v>5450</v>
      </c>
      <c r="T2080" t="s">
        <v>6213</v>
      </c>
      <c r="U2080" s="75">
        <v>8000</v>
      </c>
      <c r="V2080">
        <v>0.56000000000000005</v>
      </c>
      <c r="W2080">
        <v>4480</v>
      </c>
      <c r="AH2080" s="16"/>
      <c r="AI2080" t="s">
        <v>1375</v>
      </c>
    </row>
    <row r="2081" spans="1:35" x14ac:dyDescent="0.25">
      <c r="A2081" t="s">
        <v>6503</v>
      </c>
      <c r="B2081" s="1">
        <v>15</v>
      </c>
      <c r="C2081" t="s">
        <v>302</v>
      </c>
      <c r="D2081">
        <v>8300607</v>
      </c>
      <c r="E2081" t="s">
        <v>6504</v>
      </c>
      <c r="F2081" t="s">
        <v>1363</v>
      </c>
      <c r="G2081" t="s">
        <v>1364</v>
      </c>
      <c r="H2081" s="3" t="s">
        <v>6505</v>
      </c>
      <c r="I2081">
        <v>2018</v>
      </c>
      <c r="J2081" s="15" t="s">
        <v>6506</v>
      </c>
      <c r="K2081">
        <v>2018</v>
      </c>
      <c r="L2081" t="s">
        <v>1367</v>
      </c>
      <c r="M2081" t="s">
        <v>6316</v>
      </c>
      <c r="N2081" t="s">
        <v>6317</v>
      </c>
      <c r="O2081" t="s">
        <v>1388</v>
      </c>
      <c r="P2081" t="s">
        <v>4266</v>
      </c>
      <c r="Q2081">
        <f t="shared" si="45"/>
        <v>800</v>
      </c>
      <c r="R2081" t="s">
        <v>5682</v>
      </c>
      <c r="S2081" t="s">
        <v>5683</v>
      </c>
      <c r="T2081" t="s">
        <v>5710</v>
      </c>
      <c r="U2081" s="75">
        <v>800</v>
      </c>
      <c r="V2081">
        <v>0.37</v>
      </c>
      <c r="W2081">
        <v>296</v>
      </c>
      <c r="AH2081" s="16"/>
      <c r="AI2081" t="s">
        <v>1375</v>
      </c>
    </row>
    <row r="2082" spans="1:35" x14ac:dyDescent="0.25">
      <c r="A2082" t="s">
        <v>6507</v>
      </c>
      <c r="B2082" s="1">
        <v>15</v>
      </c>
      <c r="C2082" t="s">
        <v>302</v>
      </c>
      <c r="D2082">
        <v>8301050</v>
      </c>
      <c r="E2082" t="s">
        <v>6185</v>
      </c>
      <c r="F2082" t="s">
        <v>1363</v>
      </c>
      <c r="G2082" t="s">
        <v>1391</v>
      </c>
      <c r="H2082" s="3" t="s">
        <v>6505</v>
      </c>
      <c r="I2082">
        <v>2018</v>
      </c>
      <c r="J2082" s="15" t="s">
        <v>6506</v>
      </c>
      <c r="K2082">
        <v>2018</v>
      </c>
      <c r="L2082" t="s">
        <v>1622</v>
      </c>
      <c r="M2082" t="s">
        <v>5456</v>
      </c>
      <c r="N2082" t="s">
        <v>5456</v>
      </c>
      <c r="O2082" t="s">
        <v>1388</v>
      </c>
      <c r="P2082" t="s">
        <v>5475</v>
      </c>
      <c r="Q2082">
        <f t="shared" si="45"/>
        <v>122200</v>
      </c>
      <c r="R2082" t="s">
        <v>5682</v>
      </c>
      <c r="S2082" t="s">
        <v>5683</v>
      </c>
      <c r="T2082" t="s">
        <v>5710</v>
      </c>
      <c r="U2082" s="75">
        <v>122200</v>
      </c>
      <c r="V2082">
        <v>0.36</v>
      </c>
      <c r="W2082">
        <v>43992</v>
      </c>
      <c r="AH2082" s="16"/>
      <c r="AI2082" t="s">
        <v>1375</v>
      </c>
    </row>
    <row r="2083" spans="1:35" x14ac:dyDescent="0.25">
      <c r="A2083" t="s">
        <v>6508</v>
      </c>
      <c r="B2083" s="1">
        <v>15</v>
      </c>
      <c r="C2083" t="s">
        <v>302</v>
      </c>
      <c r="D2083">
        <v>8301050</v>
      </c>
      <c r="E2083" t="s">
        <v>6185</v>
      </c>
      <c r="F2083" t="s">
        <v>1363</v>
      </c>
      <c r="G2083" t="s">
        <v>1391</v>
      </c>
      <c r="H2083" s="3" t="s">
        <v>6505</v>
      </c>
      <c r="I2083">
        <v>2018</v>
      </c>
      <c r="J2083" s="15" t="s">
        <v>6506</v>
      </c>
      <c r="K2083">
        <v>2018</v>
      </c>
      <c r="L2083" t="s">
        <v>1622</v>
      </c>
      <c r="M2083" t="s">
        <v>5456</v>
      </c>
      <c r="N2083" t="s">
        <v>5456</v>
      </c>
      <c r="O2083" t="s">
        <v>1388</v>
      </c>
      <c r="P2083" t="s">
        <v>5475</v>
      </c>
      <c r="Q2083">
        <f t="shared" si="45"/>
        <v>122200</v>
      </c>
      <c r="R2083" t="s">
        <v>5445</v>
      </c>
      <c r="S2083" t="s">
        <v>5446</v>
      </c>
      <c r="T2083" t="s">
        <v>5919</v>
      </c>
      <c r="U2083" s="75">
        <v>122200</v>
      </c>
      <c r="V2083">
        <v>0.13</v>
      </c>
      <c r="W2083">
        <v>15886</v>
      </c>
      <c r="AH2083" s="16"/>
      <c r="AI2083" t="s">
        <v>1375</v>
      </c>
    </row>
    <row r="2084" spans="1:35" x14ac:dyDescent="0.25">
      <c r="A2084" t="s">
        <v>6509</v>
      </c>
      <c r="B2084" s="1">
        <v>15</v>
      </c>
      <c r="C2084" t="s">
        <v>302</v>
      </c>
      <c r="D2084">
        <v>8158630</v>
      </c>
      <c r="E2084" t="s">
        <v>6510</v>
      </c>
      <c r="F2084" t="s">
        <v>1363</v>
      </c>
      <c r="G2084" t="s">
        <v>1391</v>
      </c>
      <c r="H2084" s="3" t="s">
        <v>3424</v>
      </c>
      <c r="I2084">
        <v>2018</v>
      </c>
      <c r="J2084" s="15" t="s">
        <v>3425</v>
      </c>
      <c r="K2084">
        <v>2018</v>
      </c>
      <c r="L2084" t="s">
        <v>1367</v>
      </c>
      <c r="M2084" t="s">
        <v>6511</v>
      </c>
      <c r="N2084" t="s">
        <v>4666</v>
      </c>
      <c r="O2084" t="s">
        <v>1388</v>
      </c>
      <c r="P2084" t="s">
        <v>133</v>
      </c>
      <c r="Q2084">
        <f t="shared" si="45"/>
        <v>56400</v>
      </c>
      <c r="R2084" t="s">
        <v>5682</v>
      </c>
      <c r="S2084" t="s">
        <v>5683</v>
      </c>
      <c r="T2084" t="s">
        <v>5874</v>
      </c>
      <c r="U2084" s="75">
        <v>56400</v>
      </c>
      <c r="V2084">
        <v>0.36</v>
      </c>
      <c r="W2084">
        <v>20304</v>
      </c>
      <c r="AH2084" s="16"/>
      <c r="AI2084" t="s">
        <v>1375</v>
      </c>
    </row>
    <row r="2085" spans="1:35" x14ac:dyDescent="0.25">
      <c r="A2085" t="s">
        <v>6512</v>
      </c>
      <c r="B2085" s="1">
        <v>15</v>
      </c>
      <c r="C2085" t="s">
        <v>302</v>
      </c>
      <c r="D2085">
        <v>8158673</v>
      </c>
      <c r="E2085" t="s">
        <v>5456</v>
      </c>
      <c r="F2085" t="s">
        <v>1363</v>
      </c>
      <c r="G2085" t="s">
        <v>1391</v>
      </c>
      <c r="H2085" s="3" t="s">
        <v>3424</v>
      </c>
      <c r="I2085">
        <v>2018</v>
      </c>
      <c r="J2085" s="15" t="s">
        <v>3425</v>
      </c>
      <c r="K2085">
        <v>2018</v>
      </c>
      <c r="L2085" t="s">
        <v>1367</v>
      </c>
      <c r="M2085" t="s">
        <v>5456</v>
      </c>
      <c r="N2085" t="s">
        <v>5456</v>
      </c>
      <c r="O2085" t="s">
        <v>1388</v>
      </c>
      <c r="P2085" t="s">
        <v>133</v>
      </c>
      <c r="Q2085">
        <f t="shared" si="45"/>
        <v>6197</v>
      </c>
      <c r="R2085" t="s">
        <v>5682</v>
      </c>
      <c r="S2085" t="s">
        <v>5683</v>
      </c>
      <c r="T2085" t="s">
        <v>5710</v>
      </c>
      <c r="U2085" s="75">
        <v>6197</v>
      </c>
      <c r="V2085">
        <v>0.36</v>
      </c>
      <c r="W2085">
        <v>2230.92</v>
      </c>
      <c r="AH2085" s="16"/>
      <c r="AI2085" t="s">
        <v>1375</v>
      </c>
    </row>
    <row r="2086" spans="1:35" x14ac:dyDescent="0.25">
      <c r="A2086" t="s">
        <v>6513</v>
      </c>
      <c r="B2086" s="1">
        <v>15</v>
      </c>
      <c r="C2086" t="s">
        <v>302</v>
      </c>
      <c r="D2086">
        <v>8160120</v>
      </c>
      <c r="E2086" t="s">
        <v>5456</v>
      </c>
      <c r="F2086" t="s">
        <v>1363</v>
      </c>
      <c r="G2086" t="s">
        <v>1391</v>
      </c>
      <c r="H2086" s="3" t="s">
        <v>3425</v>
      </c>
      <c r="I2086">
        <v>2018</v>
      </c>
      <c r="J2086" s="15" t="s">
        <v>3925</v>
      </c>
      <c r="K2086">
        <v>2018</v>
      </c>
      <c r="L2086" t="s">
        <v>1367</v>
      </c>
      <c r="M2086" t="s">
        <v>5456</v>
      </c>
      <c r="N2086" t="s">
        <v>5456</v>
      </c>
      <c r="O2086" t="s">
        <v>1388</v>
      </c>
      <c r="P2086" t="s">
        <v>133</v>
      </c>
      <c r="Q2086">
        <f t="shared" si="45"/>
        <v>5500</v>
      </c>
      <c r="R2086" t="s">
        <v>5682</v>
      </c>
      <c r="S2086" t="s">
        <v>5683</v>
      </c>
      <c r="T2086" t="s">
        <v>5710</v>
      </c>
      <c r="U2086" s="75">
        <v>5500</v>
      </c>
      <c r="V2086">
        <v>0.37</v>
      </c>
      <c r="W2086">
        <v>2035</v>
      </c>
      <c r="AH2086" s="16"/>
      <c r="AI2086" t="s">
        <v>1375</v>
      </c>
    </row>
    <row r="2087" spans="1:35" x14ac:dyDescent="0.25">
      <c r="A2087" t="s">
        <v>6514</v>
      </c>
      <c r="B2087" s="1">
        <v>15</v>
      </c>
      <c r="C2087" t="s">
        <v>302</v>
      </c>
      <c r="D2087">
        <v>8176876</v>
      </c>
      <c r="E2087" t="s">
        <v>6515</v>
      </c>
      <c r="F2087" t="s">
        <v>1363</v>
      </c>
      <c r="G2087" t="s">
        <v>1391</v>
      </c>
      <c r="H2087" s="3" t="s">
        <v>6516</v>
      </c>
      <c r="I2087">
        <v>2018</v>
      </c>
      <c r="J2087" s="15" t="s">
        <v>1731</v>
      </c>
      <c r="K2087">
        <v>2018</v>
      </c>
      <c r="L2087" t="s">
        <v>1367</v>
      </c>
      <c r="M2087" t="s">
        <v>5456</v>
      </c>
      <c r="N2087" t="s">
        <v>5456</v>
      </c>
      <c r="O2087" t="s">
        <v>1388</v>
      </c>
      <c r="P2087" t="s">
        <v>133</v>
      </c>
      <c r="Q2087">
        <f t="shared" si="45"/>
        <v>4250</v>
      </c>
      <c r="R2087" t="s">
        <v>5682</v>
      </c>
      <c r="S2087" t="s">
        <v>5683</v>
      </c>
      <c r="T2087" t="s">
        <v>5710</v>
      </c>
      <c r="U2087" s="75">
        <v>4250</v>
      </c>
      <c r="V2087">
        <v>0.37</v>
      </c>
      <c r="W2087">
        <v>1572.5</v>
      </c>
      <c r="AH2087" s="16"/>
      <c r="AI2087" t="s">
        <v>1375</v>
      </c>
    </row>
    <row r="2088" spans="1:35" x14ac:dyDescent="0.25">
      <c r="A2088" t="s">
        <v>6517</v>
      </c>
      <c r="B2088" s="1">
        <v>15</v>
      </c>
      <c r="C2088" t="s">
        <v>302</v>
      </c>
      <c r="D2088">
        <v>8301050</v>
      </c>
      <c r="E2088" t="s">
        <v>6185</v>
      </c>
      <c r="F2088" t="s">
        <v>1363</v>
      </c>
      <c r="G2088" t="s">
        <v>1391</v>
      </c>
      <c r="H2088" s="3" t="s">
        <v>6505</v>
      </c>
      <c r="I2088">
        <v>2018</v>
      </c>
      <c r="J2088" s="15" t="s">
        <v>6506</v>
      </c>
      <c r="K2088">
        <v>2018</v>
      </c>
      <c r="L2088" t="s">
        <v>1622</v>
      </c>
      <c r="M2088" t="s">
        <v>5456</v>
      </c>
      <c r="N2088" t="s">
        <v>5456</v>
      </c>
      <c r="O2088" t="s">
        <v>1388</v>
      </c>
      <c r="P2088" t="s">
        <v>5475</v>
      </c>
      <c r="Q2088">
        <f t="shared" si="45"/>
        <v>122200</v>
      </c>
      <c r="R2088" t="s">
        <v>1879</v>
      </c>
      <c r="S2088" t="s">
        <v>1880</v>
      </c>
      <c r="T2088" t="s">
        <v>587</v>
      </c>
      <c r="U2088" s="75">
        <v>122200</v>
      </c>
      <c r="V2088">
        <v>0.1</v>
      </c>
      <c r="W2088">
        <v>12220</v>
      </c>
      <c r="AH2088" s="16"/>
      <c r="AI2088" t="s">
        <v>1375</v>
      </c>
    </row>
    <row r="2089" spans="1:35" x14ac:dyDescent="0.25">
      <c r="A2089" t="s">
        <v>6518</v>
      </c>
      <c r="B2089" s="1">
        <v>15</v>
      </c>
      <c r="C2089" t="s">
        <v>302</v>
      </c>
      <c r="D2089">
        <v>8301050</v>
      </c>
      <c r="E2089" t="s">
        <v>6185</v>
      </c>
      <c r="F2089" t="s">
        <v>1363</v>
      </c>
      <c r="G2089" t="s">
        <v>1391</v>
      </c>
      <c r="H2089" s="3" t="s">
        <v>6505</v>
      </c>
      <c r="I2089">
        <v>2018</v>
      </c>
      <c r="J2089" s="15" t="s">
        <v>6506</v>
      </c>
      <c r="K2089">
        <v>2018</v>
      </c>
      <c r="L2089" t="s">
        <v>1622</v>
      </c>
      <c r="M2089" t="s">
        <v>5456</v>
      </c>
      <c r="N2089" t="s">
        <v>5456</v>
      </c>
      <c r="O2089" t="s">
        <v>1388</v>
      </c>
      <c r="P2089" t="s">
        <v>5475</v>
      </c>
      <c r="Q2089">
        <f t="shared" si="45"/>
        <v>122200</v>
      </c>
      <c r="R2089" t="s">
        <v>2198</v>
      </c>
      <c r="S2089" t="s">
        <v>2199</v>
      </c>
      <c r="T2089" t="s">
        <v>587</v>
      </c>
      <c r="U2089" s="75">
        <v>122200</v>
      </c>
      <c r="V2089">
        <v>0.63</v>
      </c>
      <c r="W2089">
        <v>76986</v>
      </c>
      <c r="AH2089" s="16"/>
      <c r="AI2089" t="s">
        <v>1375</v>
      </c>
    </row>
    <row r="2090" spans="1:35" x14ac:dyDescent="0.25">
      <c r="A2090" t="s">
        <v>6519</v>
      </c>
      <c r="B2090" s="1">
        <v>15</v>
      </c>
      <c r="C2090" t="s">
        <v>302</v>
      </c>
      <c r="D2090">
        <v>8179298</v>
      </c>
      <c r="E2090" t="s">
        <v>5679</v>
      </c>
      <c r="F2090" t="s">
        <v>1363</v>
      </c>
      <c r="G2090" t="s">
        <v>1391</v>
      </c>
      <c r="H2090" s="3" t="s">
        <v>3425</v>
      </c>
      <c r="I2090">
        <v>2018</v>
      </c>
      <c r="J2090" s="15" t="s">
        <v>3925</v>
      </c>
      <c r="K2090">
        <v>2018</v>
      </c>
      <c r="L2090" t="s">
        <v>1367</v>
      </c>
      <c r="M2090" t="s">
        <v>5679</v>
      </c>
      <c r="N2090" t="s">
        <v>5679</v>
      </c>
      <c r="O2090" t="s">
        <v>1388</v>
      </c>
      <c r="P2090" t="s">
        <v>133</v>
      </c>
      <c r="Q2090">
        <f t="shared" si="45"/>
        <v>25750</v>
      </c>
      <c r="R2090" t="s">
        <v>5682</v>
      </c>
      <c r="S2090" t="s">
        <v>5683</v>
      </c>
      <c r="T2090" t="s">
        <v>5710</v>
      </c>
      <c r="U2090" s="75">
        <v>25750</v>
      </c>
      <c r="V2090">
        <v>0.36</v>
      </c>
      <c r="W2090">
        <v>9270</v>
      </c>
      <c r="AH2090" s="16"/>
      <c r="AI2090" t="s">
        <v>1375</v>
      </c>
    </row>
    <row r="2091" spans="1:35" x14ac:dyDescent="0.25">
      <c r="A2091" t="s">
        <v>6520</v>
      </c>
      <c r="B2091" s="1">
        <v>15</v>
      </c>
      <c r="C2091" t="s">
        <v>297</v>
      </c>
      <c r="D2091">
        <v>8237174</v>
      </c>
      <c r="E2091" t="s">
        <v>6521</v>
      </c>
      <c r="F2091" t="s">
        <v>1363</v>
      </c>
      <c r="G2091" t="s">
        <v>1364</v>
      </c>
      <c r="H2091" s="3" t="s">
        <v>6522</v>
      </c>
      <c r="I2091">
        <v>2018</v>
      </c>
      <c r="J2091" s="15" t="s">
        <v>6523</v>
      </c>
      <c r="K2091">
        <v>2018</v>
      </c>
      <c r="L2091" t="s">
        <v>1367</v>
      </c>
      <c r="M2091" t="s">
        <v>5523</v>
      </c>
      <c r="N2091" t="s">
        <v>5523</v>
      </c>
      <c r="O2091" t="s">
        <v>1388</v>
      </c>
      <c r="P2091" t="s">
        <v>4226</v>
      </c>
      <c r="Q2091">
        <f t="shared" si="45"/>
        <v>4000</v>
      </c>
      <c r="R2091" t="s">
        <v>1879</v>
      </c>
      <c r="S2091" t="s">
        <v>1880</v>
      </c>
      <c r="T2091" t="s">
        <v>587</v>
      </c>
      <c r="U2091" s="75">
        <v>4000</v>
      </c>
      <c r="V2091">
        <v>0.2</v>
      </c>
      <c r="W2091">
        <v>800</v>
      </c>
      <c r="AH2091" s="16"/>
      <c r="AI2091" t="s">
        <v>1375</v>
      </c>
    </row>
    <row r="2092" spans="1:35" x14ac:dyDescent="0.25">
      <c r="A2092" t="s">
        <v>6524</v>
      </c>
      <c r="B2092" s="1">
        <v>15</v>
      </c>
      <c r="C2092" t="s">
        <v>297</v>
      </c>
      <c r="D2092">
        <v>8237174</v>
      </c>
      <c r="E2092" t="s">
        <v>6521</v>
      </c>
      <c r="F2092" t="s">
        <v>1363</v>
      </c>
      <c r="G2092" t="s">
        <v>1364</v>
      </c>
      <c r="H2092" s="3" t="s">
        <v>6522</v>
      </c>
      <c r="I2092">
        <v>2018</v>
      </c>
      <c r="J2092" s="15" t="s">
        <v>6523</v>
      </c>
      <c r="K2092">
        <v>2018</v>
      </c>
      <c r="L2092" t="s">
        <v>1367</v>
      </c>
      <c r="M2092" t="s">
        <v>5523</v>
      </c>
      <c r="N2092" t="s">
        <v>5523</v>
      </c>
      <c r="O2092" t="s">
        <v>1388</v>
      </c>
      <c r="P2092" t="s">
        <v>4226</v>
      </c>
      <c r="Q2092">
        <f t="shared" si="45"/>
        <v>4000</v>
      </c>
      <c r="R2092" t="s">
        <v>5445</v>
      </c>
      <c r="S2092" t="s">
        <v>5446</v>
      </c>
      <c r="T2092" t="s">
        <v>5919</v>
      </c>
      <c r="U2092" s="75">
        <v>4000</v>
      </c>
      <c r="V2092">
        <v>0.2</v>
      </c>
      <c r="W2092">
        <v>800</v>
      </c>
      <c r="AH2092" s="16"/>
      <c r="AI2092" t="s">
        <v>1375</v>
      </c>
    </row>
    <row r="2093" spans="1:35" x14ac:dyDescent="0.25">
      <c r="A2093" t="s">
        <v>6525</v>
      </c>
      <c r="B2093" s="1">
        <v>15</v>
      </c>
      <c r="C2093" t="s">
        <v>302</v>
      </c>
      <c r="D2093">
        <v>8237174</v>
      </c>
      <c r="E2093" t="s">
        <v>6521</v>
      </c>
      <c r="F2093" t="s">
        <v>1363</v>
      </c>
      <c r="G2093" t="s">
        <v>1364</v>
      </c>
      <c r="H2093" s="3" t="s">
        <v>6522</v>
      </c>
      <c r="I2093">
        <v>2018</v>
      </c>
      <c r="J2093" s="15" t="s">
        <v>6523</v>
      </c>
      <c r="K2093">
        <v>2018</v>
      </c>
      <c r="L2093" t="s">
        <v>1367</v>
      </c>
      <c r="M2093" t="s">
        <v>5523</v>
      </c>
      <c r="N2093" t="s">
        <v>5523</v>
      </c>
      <c r="O2093" t="s">
        <v>1388</v>
      </c>
      <c r="P2093" t="s">
        <v>4226</v>
      </c>
      <c r="Q2093">
        <f t="shared" si="45"/>
        <v>4000</v>
      </c>
      <c r="R2093" t="s">
        <v>5682</v>
      </c>
      <c r="S2093" t="s">
        <v>5683</v>
      </c>
      <c r="T2093" t="s">
        <v>5710</v>
      </c>
      <c r="U2093" s="75">
        <v>4000</v>
      </c>
      <c r="V2093">
        <v>0.36</v>
      </c>
      <c r="W2093">
        <v>1440</v>
      </c>
      <c r="AH2093" s="16"/>
      <c r="AI2093" t="s">
        <v>1375</v>
      </c>
    </row>
    <row r="2094" spans="1:35" x14ac:dyDescent="0.25">
      <c r="A2094" t="s">
        <v>6526</v>
      </c>
      <c r="B2094" s="1">
        <v>15</v>
      </c>
      <c r="C2094" t="s">
        <v>297</v>
      </c>
      <c r="D2094">
        <v>8237174</v>
      </c>
      <c r="E2094" t="s">
        <v>6521</v>
      </c>
      <c r="F2094" t="s">
        <v>1363</v>
      </c>
      <c r="G2094" t="s">
        <v>1364</v>
      </c>
      <c r="H2094" s="3" t="s">
        <v>6522</v>
      </c>
      <c r="I2094">
        <v>2018</v>
      </c>
      <c r="J2094" s="15" t="s">
        <v>6523</v>
      </c>
      <c r="K2094">
        <v>2018</v>
      </c>
      <c r="L2094" t="s">
        <v>1367</v>
      </c>
      <c r="M2094" t="s">
        <v>5523</v>
      </c>
      <c r="N2094" t="s">
        <v>5523</v>
      </c>
      <c r="O2094" t="s">
        <v>1388</v>
      </c>
      <c r="P2094" t="s">
        <v>4226</v>
      </c>
      <c r="Q2094">
        <f t="shared" si="45"/>
        <v>4000</v>
      </c>
      <c r="R2094" t="s">
        <v>2476</v>
      </c>
      <c r="S2094" t="s">
        <v>2477</v>
      </c>
      <c r="T2094" t="s">
        <v>1379</v>
      </c>
      <c r="U2094" s="75">
        <v>4000</v>
      </c>
      <c r="V2094">
        <v>0.62</v>
      </c>
      <c r="W2094">
        <v>2480</v>
      </c>
      <c r="AH2094" s="16"/>
      <c r="AI2094" t="s">
        <v>1375</v>
      </c>
    </row>
    <row r="2095" spans="1:35" x14ac:dyDescent="0.25">
      <c r="A2095" t="s">
        <v>6527</v>
      </c>
      <c r="B2095" s="1">
        <v>15</v>
      </c>
      <c r="C2095" t="s">
        <v>302</v>
      </c>
      <c r="D2095">
        <v>8214301</v>
      </c>
      <c r="E2095" t="s">
        <v>6528</v>
      </c>
      <c r="F2095" t="s">
        <v>1363</v>
      </c>
      <c r="G2095" t="s">
        <v>1391</v>
      </c>
      <c r="H2095" s="3" t="s">
        <v>6522</v>
      </c>
      <c r="I2095">
        <v>2018</v>
      </c>
      <c r="J2095" s="15" t="s">
        <v>6529</v>
      </c>
      <c r="K2095">
        <v>2018</v>
      </c>
      <c r="L2095" t="s">
        <v>1367</v>
      </c>
      <c r="M2095" t="s">
        <v>5456</v>
      </c>
      <c r="N2095" t="s">
        <v>5500</v>
      </c>
      <c r="O2095" t="s">
        <v>1388</v>
      </c>
      <c r="P2095" t="s">
        <v>5487</v>
      </c>
      <c r="Q2095">
        <f t="shared" si="45"/>
        <v>1100</v>
      </c>
      <c r="R2095" t="s">
        <v>5449</v>
      </c>
      <c r="S2095" t="s">
        <v>5450</v>
      </c>
      <c r="T2095" t="s">
        <v>6213</v>
      </c>
      <c r="U2095" s="75">
        <v>1100</v>
      </c>
      <c r="V2095">
        <v>0.56000000000000005</v>
      </c>
      <c r="W2095">
        <v>616</v>
      </c>
      <c r="AH2095" s="16"/>
      <c r="AI2095" t="s">
        <v>1375</v>
      </c>
    </row>
    <row r="2096" spans="1:35" x14ac:dyDescent="0.25">
      <c r="A2096" t="s">
        <v>6530</v>
      </c>
      <c r="B2096" s="1">
        <v>15</v>
      </c>
      <c r="C2096" t="s">
        <v>302</v>
      </c>
      <c r="D2096">
        <v>8214301</v>
      </c>
      <c r="E2096" t="s">
        <v>6528</v>
      </c>
      <c r="F2096" t="s">
        <v>1363</v>
      </c>
      <c r="G2096" t="s">
        <v>1391</v>
      </c>
      <c r="H2096" s="3" t="s">
        <v>6522</v>
      </c>
      <c r="I2096">
        <v>2018</v>
      </c>
      <c r="J2096" s="15" t="s">
        <v>6529</v>
      </c>
      <c r="K2096">
        <v>2018</v>
      </c>
      <c r="L2096" t="s">
        <v>1367</v>
      </c>
      <c r="M2096" t="s">
        <v>5456</v>
      </c>
      <c r="N2096" t="s">
        <v>5500</v>
      </c>
      <c r="O2096" t="s">
        <v>1388</v>
      </c>
      <c r="P2096" t="s">
        <v>5487</v>
      </c>
      <c r="Q2096">
        <f t="shared" si="45"/>
        <v>1100</v>
      </c>
      <c r="R2096" t="s">
        <v>5445</v>
      </c>
      <c r="S2096" t="s">
        <v>5446</v>
      </c>
      <c r="T2096" t="s">
        <v>5919</v>
      </c>
      <c r="U2096" s="75">
        <v>1100</v>
      </c>
      <c r="V2096">
        <v>0.2</v>
      </c>
      <c r="W2096">
        <v>220</v>
      </c>
      <c r="AH2096" s="16"/>
      <c r="AI2096" t="s">
        <v>1375</v>
      </c>
    </row>
    <row r="2097" spans="1:35" x14ac:dyDescent="0.25">
      <c r="A2097" t="s">
        <v>6531</v>
      </c>
      <c r="B2097" s="1">
        <v>15</v>
      </c>
      <c r="C2097" t="s">
        <v>302</v>
      </c>
      <c r="D2097">
        <v>8214301</v>
      </c>
      <c r="E2097" t="s">
        <v>6528</v>
      </c>
      <c r="F2097" t="s">
        <v>1363</v>
      </c>
      <c r="G2097" t="s">
        <v>1391</v>
      </c>
      <c r="H2097" s="3" t="s">
        <v>6522</v>
      </c>
      <c r="I2097">
        <v>2018</v>
      </c>
      <c r="J2097" s="15" t="s">
        <v>6529</v>
      </c>
      <c r="K2097">
        <v>2018</v>
      </c>
      <c r="L2097" t="s">
        <v>1367</v>
      </c>
      <c r="M2097" t="s">
        <v>5456</v>
      </c>
      <c r="N2097" t="s">
        <v>5500</v>
      </c>
      <c r="O2097" t="s">
        <v>1388</v>
      </c>
      <c r="P2097" t="s">
        <v>5487</v>
      </c>
      <c r="Q2097">
        <f t="shared" si="45"/>
        <v>1100</v>
      </c>
      <c r="R2097" t="s">
        <v>5682</v>
      </c>
      <c r="S2097" t="s">
        <v>5683</v>
      </c>
      <c r="T2097" t="s">
        <v>5710</v>
      </c>
      <c r="U2097" s="75">
        <v>1100</v>
      </c>
      <c r="V2097">
        <v>0.37</v>
      </c>
      <c r="W2097">
        <v>407</v>
      </c>
      <c r="AH2097" s="16"/>
      <c r="AI2097" t="s">
        <v>1375</v>
      </c>
    </row>
    <row r="2098" spans="1:35" x14ac:dyDescent="0.25">
      <c r="A2098" t="s">
        <v>6532</v>
      </c>
      <c r="B2098" s="1">
        <v>15</v>
      </c>
      <c r="C2098" t="s">
        <v>302</v>
      </c>
      <c r="D2098">
        <v>8214697</v>
      </c>
      <c r="E2098" t="s">
        <v>6371</v>
      </c>
      <c r="F2098" t="s">
        <v>1363</v>
      </c>
      <c r="G2098" t="s">
        <v>1391</v>
      </c>
      <c r="H2098" s="3" t="s">
        <v>1703</v>
      </c>
      <c r="I2098">
        <v>2018</v>
      </c>
      <c r="J2098" s="15" t="s">
        <v>1704</v>
      </c>
      <c r="K2098">
        <v>2018</v>
      </c>
      <c r="L2098" t="s">
        <v>1367</v>
      </c>
      <c r="M2098" t="s">
        <v>6371</v>
      </c>
      <c r="N2098" t="s">
        <v>6373</v>
      </c>
      <c r="O2098" t="s">
        <v>1388</v>
      </c>
      <c r="P2098" t="s">
        <v>133</v>
      </c>
      <c r="Q2098">
        <f t="shared" si="45"/>
        <v>3470</v>
      </c>
      <c r="R2098" t="s">
        <v>5682</v>
      </c>
      <c r="S2098" t="s">
        <v>5683</v>
      </c>
      <c r="T2098" t="s">
        <v>5710</v>
      </c>
      <c r="U2098" s="75">
        <v>3470</v>
      </c>
      <c r="V2098">
        <v>0.36</v>
      </c>
      <c r="W2098">
        <v>1249.2</v>
      </c>
      <c r="AH2098" s="16"/>
      <c r="AI2098" t="s">
        <v>1375</v>
      </c>
    </row>
    <row r="2099" spans="1:35" x14ac:dyDescent="0.25">
      <c r="A2099" t="s">
        <v>6533</v>
      </c>
      <c r="B2099" s="1">
        <v>15</v>
      </c>
      <c r="C2099" t="s">
        <v>302</v>
      </c>
      <c r="D2099">
        <v>8214999</v>
      </c>
      <c r="E2099" t="s">
        <v>5474</v>
      </c>
      <c r="F2099" t="s">
        <v>1363</v>
      </c>
      <c r="G2099" t="s">
        <v>1391</v>
      </c>
      <c r="H2099" s="3" t="s">
        <v>4336</v>
      </c>
      <c r="I2099">
        <v>2018</v>
      </c>
      <c r="J2099" s="15" t="s">
        <v>6522</v>
      </c>
      <c r="K2099">
        <v>2018</v>
      </c>
      <c r="L2099" t="s">
        <v>1367</v>
      </c>
      <c r="M2099" t="s">
        <v>6534</v>
      </c>
      <c r="N2099" t="s">
        <v>5474</v>
      </c>
      <c r="O2099" t="s">
        <v>1388</v>
      </c>
      <c r="P2099" t="s">
        <v>133</v>
      </c>
      <c r="Q2099">
        <f t="shared" si="45"/>
        <v>10000</v>
      </c>
      <c r="R2099" t="s">
        <v>5682</v>
      </c>
      <c r="S2099" t="s">
        <v>5683</v>
      </c>
      <c r="T2099" t="s">
        <v>6535</v>
      </c>
      <c r="U2099" s="75">
        <v>10000</v>
      </c>
      <c r="V2099">
        <v>0.36</v>
      </c>
      <c r="W2099">
        <v>3600</v>
      </c>
      <c r="AH2099" s="16"/>
      <c r="AI2099" t="s">
        <v>1375</v>
      </c>
    </row>
    <row r="2100" spans="1:35" x14ac:dyDescent="0.25">
      <c r="A2100" t="s">
        <v>6536</v>
      </c>
      <c r="B2100" s="1">
        <v>15</v>
      </c>
      <c r="C2100" t="s">
        <v>302</v>
      </c>
      <c r="D2100">
        <v>8285926</v>
      </c>
      <c r="E2100" t="s">
        <v>6537</v>
      </c>
      <c r="F2100" t="s">
        <v>1363</v>
      </c>
      <c r="G2100" t="s">
        <v>1391</v>
      </c>
      <c r="H2100" s="3" t="s">
        <v>1703</v>
      </c>
      <c r="I2100">
        <v>2018</v>
      </c>
      <c r="J2100" s="15" t="s">
        <v>1704</v>
      </c>
      <c r="K2100">
        <v>2018</v>
      </c>
      <c r="L2100" t="s">
        <v>1367</v>
      </c>
      <c r="M2100" t="s">
        <v>5793</v>
      </c>
      <c r="N2100" t="s">
        <v>5456</v>
      </c>
      <c r="O2100" t="s">
        <v>1388</v>
      </c>
      <c r="P2100" t="s">
        <v>5501</v>
      </c>
      <c r="Q2100">
        <f t="shared" si="45"/>
        <v>31150</v>
      </c>
      <c r="R2100" t="s">
        <v>5996</v>
      </c>
      <c r="S2100" t="s">
        <v>5997</v>
      </c>
      <c r="T2100" t="s">
        <v>587</v>
      </c>
      <c r="U2100" s="75">
        <v>31150</v>
      </c>
      <c r="V2100">
        <v>0.34</v>
      </c>
      <c r="W2100">
        <v>10591</v>
      </c>
      <c r="AH2100" s="16"/>
      <c r="AI2100" t="s">
        <v>1375</v>
      </c>
    </row>
    <row r="2101" spans="1:35" x14ac:dyDescent="0.25">
      <c r="A2101" t="s">
        <v>6538</v>
      </c>
      <c r="B2101" s="1">
        <v>15</v>
      </c>
      <c r="C2101" t="s">
        <v>302</v>
      </c>
      <c r="D2101">
        <v>8285926</v>
      </c>
      <c r="E2101" t="s">
        <v>6537</v>
      </c>
      <c r="F2101" t="s">
        <v>1363</v>
      </c>
      <c r="G2101" t="s">
        <v>1391</v>
      </c>
      <c r="H2101" s="3" t="s">
        <v>1703</v>
      </c>
      <c r="I2101">
        <v>2018</v>
      </c>
      <c r="J2101" s="15" t="s">
        <v>1704</v>
      </c>
      <c r="K2101">
        <v>2018</v>
      </c>
      <c r="L2101" t="s">
        <v>1367</v>
      </c>
      <c r="M2101" t="s">
        <v>5793</v>
      </c>
      <c r="N2101" t="s">
        <v>5456</v>
      </c>
      <c r="O2101" t="s">
        <v>1388</v>
      </c>
      <c r="P2101" t="s">
        <v>5501</v>
      </c>
      <c r="Q2101">
        <f t="shared" si="45"/>
        <v>31150</v>
      </c>
      <c r="R2101" t="s">
        <v>5682</v>
      </c>
      <c r="S2101" t="s">
        <v>5683</v>
      </c>
      <c r="T2101" t="s">
        <v>5710</v>
      </c>
      <c r="U2101" s="75">
        <v>31150</v>
      </c>
      <c r="V2101">
        <v>0.36</v>
      </c>
      <c r="W2101">
        <v>11214</v>
      </c>
      <c r="AH2101" s="16"/>
      <c r="AI2101" t="s">
        <v>1375</v>
      </c>
    </row>
    <row r="2102" spans="1:35" x14ac:dyDescent="0.25">
      <c r="A2102" t="s">
        <v>6539</v>
      </c>
      <c r="B2102" s="1">
        <v>15</v>
      </c>
      <c r="C2102" t="s">
        <v>302</v>
      </c>
      <c r="D2102">
        <v>8285926</v>
      </c>
      <c r="E2102" t="s">
        <v>6537</v>
      </c>
      <c r="F2102" t="s">
        <v>1363</v>
      </c>
      <c r="G2102" t="s">
        <v>1391</v>
      </c>
      <c r="H2102" s="3" t="s">
        <v>1703</v>
      </c>
      <c r="I2102">
        <v>2018</v>
      </c>
      <c r="J2102" s="15" t="s">
        <v>1704</v>
      </c>
      <c r="K2102">
        <v>2018</v>
      </c>
      <c r="L2102" t="s">
        <v>1367</v>
      </c>
      <c r="M2102" t="s">
        <v>5793</v>
      </c>
      <c r="N2102" t="s">
        <v>5456</v>
      </c>
      <c r="O2102" t="s">
        <v>1388</v>
      </c>
      <c r="P2102" t="s">
        <v>5501</v>
      </c>
      <c r="Q2102">
        <f t="shared" si="45"/>
        <v>31150</v>
      </c>
      <c r="R2102" t="s">
        <v>5445</v>
      </c>
      <c r="S2102" t="s">
        <v>5446</v>
      </c>
      <c r="T2102" t="s">
        <v>5919</v>
      </c>
      <c r="U2102" s="75">
        <v>31150</v>
      </c>
      <c r="V2102">
        <v>0.15</v>
      </c>
      <c r="W2102">
        <v>4672.5</v>
      </c>
      <c r="AH2102" s="16"/>
      <c r="AI2102" t="s">
        <v>1375</v>
      </c>
    </row>
    <row r="2103" spans="1:35" x14ac:dyDescent="0.25">
      <c r="A2103" t="s">
        <v>6540</v>
      </c>
      <c r="B2103" s="1">
        <v>15</v>
      </c>
      <c r="C2103" t="s">
        <v>302</v>
      </c>
      <c r="D2103">
        <v>8285926</v>
      </c>
      <c r="E2103" t="s">
        <v>6537</v>
      </c>
      <c r="F2103" t="s">
        <v>1363</v>
      </c>
      <c r="G2103" t="s">
        <v>1391</v>
      </c>
      <c r="H2103" s="3" t="s">
        <v>1703</v>
      </c>
      <c r="I2103">
        <v>2018</v>
      </c>
      <c r="J2103" s="15" t="s">
        <v>1704</v>
      </c>
      <c r="K2103">
        <v>2018</v>
      </c>
      <c r="L2103" t="s">
        <v>1367</v>
      </c>
      <c r="M2103" t="s">
        <v>5793</v>
      </c>
      <c r="N2103" t="s">
        <v>5456</v>
      </c>
      <c r="O2103" t="s">
        <v>1388</v>
      </c>
      <c r="P2103" t="s">
        <v>5501</v>
      </c>
      <c r="Q2103">
        <f t="shared" si="45"/>
        <v>31150</v>
      </c>
      <c r="R2103" t="s">
        <v>1879</v>
      </c>
      <c r="S2103" t="s">
        <v>1880</v>
      </c>
      <c r="T2103" t="s">
        <v>587</v>
      </c>
      <c r="U2103" s="75">
        <v>31150</v>
      </c>
      <c r="V2103">
        <v>0.15</v>
      </c>
      <c r="W2103">
        <v>4672.5</v>
      </c>
      <c r="AH2103" s="16"/>
      <c r="AI2103" t="s">
        <v>1375</v>
      </c>
    </row>
    <row r="2104" spans="1:35" x14ac:dyDescent="0.25">
      <c r="A2104" t="s">
        <v>6541</v>
      </c>
      <c r="B2104" s="1">
        <v>15</v>
      </c>
      <c r="C2104" t="s">
        <v>302</v>
      </c>
      <c r="D2104">
        <v>8313113</v>
      </c>
      <c r="E2104" t="s">
        <v>5456</v>
      </c>
      <c r="F2104" t="s">
        <v>1363</v>
      </c>
      <c r="G2104" t="s">
        <v>1391</v>
      </c>
      <c r="H2104" s="3" t="s">
        <v>6506</v>
      </c>
      <c r="I2104">
        <v>2018</v>
      </c>
      <c r="J2104" s="15" t="s">
        <v>6542</v>
      </c>
      <c r="K2104">
        <v>2018</v>
      </c>
      <c r="L2104" t="s">
        <v>1367</v>
      </c>
      <c r="M2104" t="s">
        <v>5456</v>
      </c>
      <c r="N2104" t="s">
        <v>5456</v>
      </c>
      <c r="O2104" t="s">
        <v>1388</v>
      </c>
      <c r="P2104" t="s">
        <v>133</v>
      </c>
      <c r="Q2104">
        <f t="shared" si="45"/>
        <v>1500</v>
      </c>
      <c r="R2104" t="s">
        <v>5682</v>
      </c>
      <c r="S2104" t="s">
        <v>5683</v>
      </c>
      <c r="T2104" t="s">
        <v>5710</v>
      </c>
      <c r="U2104" s="75">
        <v>1500</v>
      </c>
      <c r="V2104">
        <v>0.37</v>
      </c>
      <c r="W2104">
        <v>555</v>
      </c>
      <c r="AH2104" s="16"/>
      <c r="AI2104" t="s">
        <v>1375</v>
      </c>
    </row>
    <row r="2105" spans="1:35" x14ac:dyDescent="0.25">
      <c r="A2105" t="s">
        <v>6543</v>
      </c>
      <c r="B2105" s="1">
        <v>15</v>
      </c>
      <c r="C2105" t="s">
        <v>302</v>
      </c>
      <c r="D2105">
        <v>8221995</v>
      </c>
      <c r="E2105" t="s">
        <v>6544</v>
      </c>
      <c r="F2105" t="s">
        <v>1363</v>
      </c>
      <c r="G2105" t="s">
        <v>1391</v>
      </c>
      <c r="H2105" s="3" t="s">
        <v>4625</v>
      </c>
      <c r="I2105">
        <v>2018</v>
      </c>
      <c r="J2105" s="15" t="s">
        <v>4626</v>
      </c>
      <c r="K2105">
        <v>2018</v>
      </c>
      <c r="L2105" t="s">
        <v>1367</v>
      </c>
      <c r="M2105" t="s">
        <v>6099</v>
      </c>
      <c r="N2105" t="s">
        <v>5500</v>
      </c>
      <c r="O2105" t="s">
        <v>1388</v>
      </c>
      <c r="P2105" t="s">
        <v>133</v>
      </c>
      <c r="Q2105">
        <f t="shared" si="45"/>
        <v>2000</v>
      </c>
      <c r="R2105" t="s">
        <v>5682</v>
      </c>
      <c r="S2105" t="s">
        <v>5683</v>
      </c>
      <c r="T2105" t="s">
        <v>5710</v>
      </c>
      <c r="U2105" s="75">
        <v>2000</v>
      </c>
      <c r="V2105">
        <v>0.37</v>
      </c>
      <c r="W2105">
        <v>740</v>
      </c>
      <c r="AH2105" s="16"/>
      <c r="AI2105" t="s">
        <v>1375</v>
      </c>
    </row>
    <row r="2106" spans="1:35" x14ac:dyDescent="0.25">
      <c r="A2106" t="s">
        <v>6545</v>
      </c>
      <c r="B2106" s="1">
        <v>15</v>
      </c>
      <c r="C2106" t="s">
        <v>302</v>
      </c>
      <c r="D2106">
        <v>8336636</v>
      </c>
      <c r="E2106" t="s">
        <v>6546</v>
      </c>
      <c r="F2106" t="s">
        <v>1363</v>
      </c>
      <c r="G2106" t="s">
        <v>1391</v>
      </c>
      <c r="H2106" s="3" t="s">
        <v>6542</v>
      </c>
      <c r="I2106">
        <v>2018</v>
      </c>
      <c r="J2106" s="15" t="s">
        <v>6547</v>
      </c>
      <c r="K2106">
        <v>2018</v>
      </c>
      <c r="L2106" t="s">
        <v>1367</v>
      </c>
      <c r="M2106" t="s">
        <v>5456</v>
      </c>
      <c r="N2106" t="s">
        <v>5456</v>
      </c>
      <c r="O2106" t="s">
        <v>1388</v>
      </c>
      <c r="P2106" t="s">
        <v>133</v>
      </c>
      <c r="Q2106">
        <f t="shared" si="45"/>
        <v>1367</v>
      </c>
      <c r="R2106" t="s">
        <v>5682</v>
      </c>
      <c r="S2106" t="s">
        <v>5683</v>
      </c>
      <c r="T2106" t="s">
        <v>5710</v>
      </c>
      <c r="U2106" s="75">
        <v>1367</v>
      </c>
      <c r="V2106">
        <v>0.37</v>
      </c>
      <c r="W2106">
        <v>505.79</v>
      </c>
      <c r="AH2106" s="16"/>
      <c r="AI2106" t="s">
        <v>1375</v>
      </c>
    </row>
    <row r="2107" spans="1:35" x14ac:dyDescent="0.25">
      <c r="A2107" t="s">
        <v>6548</v>
      </c>
      <c r="B2107" s="1">
        <v>15</v>
      </c>
      <c r="C2107" t="s">
        <v>302</v>
      </c>
      <c r="D2107">
        <v>8273359</v>
      </c>
      <c r="E2107" t="s">
        <v>6549</v>
      </c>
      <c r="F2107" t="s">
        <v>1363</v>
      </c>
      <c r="G2107" t="s">
        <v>1391</v>
      </c>
      <c r="H2107" s="3" t="s">
        <v>6550</v>
      </c>
      <c r="I2107">
        <v>2018</v>
      </c>
      <c r="J2107" s="15" t="s">
        <v>1703</v>
      </c>
      <c r="K2107">
        <v>2018</v>
      </c>
      <c r="L2107" t="s">
        <v>1367</v>
      </c>
      <c r="M2107" t="s">
        <v>5793</v>
      </c>
      <c r="N2107" t="s">
        <v>5456</v>
      </c>
      <c r="O2107" t="s">
        <v>1388</v>
      </c>
      <c r="P2107" t="s">
        <v>133</v>
      </c>
      <c r="Q2107">
        <f t="shared" si="45"/>
        <v>16248</v>
      </c>
      <c r="R2107" t="s">
        <v>5682</v>
      </c>
      <c r="S2107" t="s">
        <v>5683</v>
      </c>
      <c r="T2107" t="s">
        <v>5710</v>
      </c>
      <c r="U2107" s="75">
        <v>16248</v>
      </c>
      <c r="V2107">
        <v>0.36</v>
      </c>
      <c r="W2107">
        <v>5849.28</v>
      </c>
      <c r="AH2107" s="16"/>
      <c r="AI2107" t="s">
        <v>1375</v>
      </c>
    </row>
    <row r="2108" spans="1:35" x14ac:dyDescent="0.25">
      <c r="A2108" t="s">
        <v>6551</v>
      </c>
      <c r="B2108" s="1">
        <v>15</v>
      </c>
      <c r="C2108" t="s">
        <v>302</v>
      </c>
      <c r="D2108">
        <v>8401098</v>
      </c>
      <c r="E2108" t="s">
        <v>6552</v>
      </c>
      <c r="F2108" t="s">
        <v>1363</v>
      </c>
      <c r="G2108" t="s">
        <v>1364</v>
      </c>
      <c r="H2108" s="3" t="s">
        <v>6553</v>
      </c>
      <c r="I2108">
        <v>2018</v>
      </c>
      <c r="J2108" s="15" t="s">
        <v>3415</v>
      </c>
      <c r="K2108">
        <v>2018</v>
      </c>
      <c r="L2108" t="s">
        <v>1367</v>
      </c>
      <c r="M2108" t="s">
        <v>6554</v>
      </c>
      <c r="N2108" t="s">
        <v>6555</v>
      </c>
      <c r="O2108" t="s">
        <v>1388</v>
      </c>
      <c r="P2108" t="s">
        <v>133</v>
      </c>
      <c r="Q2108">
        <f t="shared" si="45"/>
        <v>70000</v>
      </c>
      <c r="R2108" t="s">
        <v>5449</v>
      </c>
      <c r="S2108" t="s">
        <v>5450</v>
      </c>
      <c r="T2108" t="s">
        <v>6213</v>
      </c>
      <c r="U2108" s="75">
        <v>70000</v>
      </c>
      <c r="V2108">
        <v>0.56999999999999995</v>
      </c>
      <c r="W2108">
        <v>39900</v>
      </c>
      <c r="AH2108" s="16"/>
      <c r="AI2108" t="s">
        <v>1375</v>
      </c>
    </row>
    <row r="2109" spans="1:35" x14ac:dyDescent="0.25">
      <c r="A2109" t="s">
        <v>6556</v>
      </c>
      <c r="B2109" s="1">
        <v>15</v>
      </c>
      <c r="C2109" t="s">
        <v>302</v>
      </c>
      <c r="D2109">
        <v>8344566</v>
      </c>
      <c r="E2109" t="s">
        <v>5775</v>
      </c>
      <c r="F2109" t="s">
        <v>1363</v>
      </c>
      <c r="G2109" t="s">
        <v>1391</v>
      </c>
      <c r="H2109" s="3" t="s">
        <v>2522</v>
      </c>
      <c r="I2109">
        <v>2018</v>
      </c>
      <c r="J2109" s="15" t="s">
        <v>6557</v>
      </c>
      <c r="K2109">
        <v>2018</v>
      </c>
      <c r="L2109" t="s">
        <v>1367</v>
      </c>
      <c r="M2109" t="s">
        <v>5775</v>
      </c>
      <c r="N2109" t="s">
        <v>4666</v>
      </c>
      <c r="O2109" t="s">
        <v>1388</v>
      </c>
      <c r="P2109" t="s">
        <v>133</v>
      </c>
      <c r="Q2109">
        <f t="shared" si="45"/>
        <v>7300</v>
      </c>
      <c r="R2109" t="s">
        <v>5682</v>
      </c>
      <c r="S2109" t="s">
        <v>5683</v>
      </c>
      <c r="T2109" t="s">
        <v>5710</v>
      </c>
      <c r="U2109" s="75">
        <v>7300</v>
      </c>
      <c r="V2109">
        <v>0.36</v>
      </c>
      <c r="W2109">
        <v>2628</v>
      </c>
      <c r="AH2109" s="16"/>
      <c r="AI2109" t="s">
        <v>1375</v>
      </c>
    </row>
    <row r="2110" spans="1:35" x14ac:dyDescent="0.25">
      <c r="A2110" t="s">
        <v>6558</v>
      </c>
      <c r="B2110" s="1">
        <v>15</v>
      </c>
      <c r="C2110" t="s">
        <v>302</v>
      </c>
      <c r="D2110">
        <v>9297073</v>
      </c>
      <c r="E2110" t="s">
        <v>6528</v>
      </c>
      <c r="F2110" t="s">
        <v>1363</v>
      </c>
      <c r="G2110" t="s">
        <v>1391</v>
      </c>
      <c r="H2110" s="3" t="s">
        <v>6559</v>
      </c>
      <c r="I2110">
        <v>2018</v>
      </c>
      <c r="J2110" s="15" t="s">
        <v>6560</v>
      </c>
      <c r="K2110">
        <v>2018</v>
      </c>
      <c r="L2110" t="s">
        <v>1367</v>
      </c>
      <c r="M2110" t="s">
        <v>5456</v>
      </c>
      <c r="N2110" t="s">
        <v>5456</v>
      </c>
      <c r="O2110" t="s">
        <v>1388</v>
      </c>
      <c r="P2110" t="s">
        <v>5487</v>
      </c>
      <c r="Q2110">
        <f t="shared" si="45"/>
        <v>1470</v>
      </c>
      <c r="R2110" t="s">
        <v>2198</v>
      </c>
      <c r="S2110" t="s">
        <v>2199</v>
      </c>
      <c r="T2110" t="s">
        <v>587</v>
      </c>
      <c r="U2110" s="75">
        <v>1470</v>
      </c>
      <c r="V2110">
        <v>0.77</v>
      </c>
      <c r="W2110">
        <v>1131.9000000000001</v>
      </c>
      <c r="AH2110" s="16"/>
      <c r="AI2110" t="s">
        <v>1375</v>
      </c>
    </row>
    <row r="2111" spans="1:35" x14ac:dyDescent="0.25">
      <c r="A2111" t="s">
        <v>6561</v>
      </c>
      <c r="B2111" s="1">
        <v>15</v>
      </c>
      <c r="C2111" t="s">
        <v>302</v>
      </c>
      <c r="D2111">
        <v>9304339</v>
      </c>
      <c r="E2111" t="s">
        <v>6562</v>
      </c>
      <c r="F2111" t="s">
        <v>1363</v>
      </c>
      <c r="G2111" t="s">
        <v>1391</v>
      </c>
      <c r="H2111" s="3" t="s">
        <v>6563</v>
      </c>
      <c r="I2111">
        <v>2018</v>
      </c>
      <c r="J2111" s="15" t="s">
        <v>1737</v>
      </c>
      <c r="K2111">
        <v>2018</v>
      </c>
      <c r="L2111" t="s">
        <v>1622</v>
      </c>
      <c r="M2111" t="s">
        <v>6373</v>
      </c>
      <c r="N2111" t="s">
        <v>6373</v>
      </c>
      <c r="O2111" t="s">
        <v>1388</v>
      </c>
      <c r="P2111" t="s">
        <v>6564</v>
      </c>
      <c r="Q2111">
        <f t="shared" si="45"/>
        <v>109500</v>
      </c>
      <c r="R2111" t="s">
        <v>2198</v>
      </c>
      <c r="S2111" t="s">
        <v>2199</v>
      </c>
      <c r="T2111" t="s">
        <v>587</v>
      </c>
      <c r="U2111" s="75">
        <v>109500</v>
      </c>
      <c r="V2111">
        <v>0.77</v>
      </c>
      <c r="W2111">
        <v>84315</v>
      </c>
      <c r="AH2111" s="16"/>
      <c r="AI2111" t="s">
        <v>1375</v>
      </c>
    </row>
    <row r="2112" spans="1:35" x14ac:dyDescent="0.25">
      <c r="A2112" t="s">
        <v>6565</v>
      </c>
      <c r="B2112" s="1">
        <v>15</v>
      </c>
      <c r="C2112" t="s">
        <v>302</v>
      </c>
      <c r="D2112">
        <v>9304339</v>
      </c>
      <c r="E2112" t="s">
        <v>6562</v>
      </c>
      <c r="F2112" t="s">
        <v>1363</v>
      </c>
      <c r="G2112" t="s">
        <v>1391</v>
      </c>
      <c r="H2112" s="3" t="s">
        <v>6563</v>
      </c>
      <c r="I2112">
        <v>2018</v>
      </c>
      <c r="J2112" s="15" t="s">
        <v>1737</v>
      </c>
      <c r="K2112">
        <v>2018</v>
      </c>
      <c r="L2112" t="s">
        <v>1622</v>
      </c>
      <c r="M2112" t="s">
        <v>6373</v>
      </c>
      <c r="N2112" t="s">
        <v>6373</v>
      </c>
      <c r="O2112" t="s">
        <v>1388</v>
      </c>
      <c r="P2112" t="s">
        <v>6564</v>
      </c>
      <c r="Q2112">
        <f t="shared" si="45"/>
        <v>109500</v>
      </c>
      <c r="R2112" t="s">
        <v>2476</v>
      </c>
      <c r="S2112" t="s">
        <v>2477</v>
      </c>
      <c r="T2112" t="s">
        <v>1379</v>
      </c>
      <c r="U2112" s="75">
        <v>109500</v>
      </c>
      <c r="V2112">
        <v>0.72</v>
      </c>
      <c r="W2112">
        <v>78840</v>
      </c>
      <c r="AH2112" s="16"/>
      <c r="AI2112" t="s">
        <v>1375</v>
      </c>
    </row>
    <row r="2113" spans="1:35" x14ac:dyDescent="0.25">
      <c r="A2113" t="s">
        <v>6566</v>
      </c>
      <c r="B2113" s="1">
        <v>15</v>
      </c>
      <c r="C2113" t="s">
        <v>302</v>
      </c>
      <c r="D2113">
        <v>10831509</v>
      </c>
      <c r="E2113" t="s">
        <v>6567</v>
      </c>
      <c r="F2113" t="s">
        <v>1363</v>
      </c>
      <c r="G2113" t="s">
        <v>1391</v>
      </c>
      <c r="H2113" s="3" t="s">
        <v>6568</v>
      </c>
      <c r="I2113">
        <v>2019</v>
      </c>
      <c r="J2113" s="15" t="s">
        <v>1670</v>
      </c>
      <c r="K2113">
        <v>2019</v>
      </c>
      <c r="L2113" t="s">
        <v>1367</v>
      </c>
      <c r="M2113" t="s">
        <v>5461</v>
      </c>
      <c r="N2113" t="s">
        <v>6569</v>
      </c>
      <c r="O2113" t="s">
        <v>1388</v>
      </c>
      <c r="P2113" t="s">
        <v>5541</v>
      </c>
      <c r="Q2113">
        <f t="shared" si="45"/>
        <v>20200</v>
      </c>
      <c r="R2113" t="s">
        <v>6570</v>
      </c>
      <c r="S2113" t="s">
        <v>6571</v>
      </c>
      <c r="T2113" t="s">
        <v>6572</v>
      </c>
      <c r="U2113" s="75">
        <v>20200</v>
      </c>
      <c r="V2113">
        <v>1.39</v>
      </c>
      <c r="W2113">
        <v>28078</v>
      </c>
      <c r="AH2113" s="16"/>
      <c r="AI2113" t="s">
        <v>1375</v>
      </c>
    </row>
    <row r="2114" spans="1:35" x14ac:dyDescent="0.25">
      <c r="A2114" t="s">
        <v>6573</v>
      </c>
      <c r="B2114" s="1">
        <v>15</v>
      </c>
      <c r="C2114" t="s">
        <v>302</v>
      </c>
      <c r="D2114">
        <v>10831509</v>
      </c>
      <c r="E2114" t="s">
        <v>6567</v>
      </c>
      <c r="F2114" t="s">
        <v>1363</v>
      </c>
      <c r="G2114" t="s">
        <v>1391</v>
      </c>
      <c r="H2114" s="3" t="s">
        <v>6568</v>
      </c>
      <c r="I2114">
        <v>2019</v>
      </c>
      <c r="J2114" s="15" t="s">
        <v>1670</v>
      </c>
      <c r="K2114">
        <v>2019</v>
      </c>
      <c r="L2114" t="s">
        <v>1367</v>
      </c>
      <c r="M2114" t="s">
        <v>5461</v>
      </c>
      <c r="N2114" t="s">
        <v>6569</v>
      </c>
      <c r="O2114" t="s">
        <v>1388</v>
      </c>
      <c r="P2114" t="s">
        <v>5541</v>
      </c>
      <c r="Q2114">
        <f t="shared" ref="Q2114:Q2177" si="46">U2114</f>
        <v>20200</v>
      </c>
      <c r="R2114" t="s">
        <v>1381</v>
      </c>
      <c r="S2114" t="s">
        <v>1382</v>
      </c>
      <c r="T2114" t="s">
        <v>587</v>
      </c>
      <c r="U2114" s="75">
        <v>20200</v>
      </c>
      <c r="V2114">
        <v>0.71</v>
      </c>
      <c r="W2114">
        <v>14342</v>
      </c>
      <c r="AH2114" s="16"/>
      <c r="AI2114" t="s">
        <v>1375</v>
      </c>
    </row>
    <row r="2115" spans="1:35" x14ac:dyDescent="0.25">
      <c r="A2115" t="s">
        <v>6574</v>
      </c>
      <c r="B2115" s="1">
        <v>15</v>
      </c>
      <c r="C2115" t="s">
        <v>302</v>
      </c>
      <c r="D2115">
        <v>10831509</v>
      </c>
      <c r="E2115" t="s">
        <v>6567</v>
      </c>
      <c r="F2115" t="s">
        <v>1363</v>
      </c>
      <c r="G2115" t="s">
        <v>1391</v>
      </c>
      <c r="H2115" s="3" t="s">
        <v>6568</v>
      </c>
      <c r="I2115">
        <v>2019</v>
      </c>
      <c r="J2115" s="15" t="s">
        <v>1670</v>
      </c>
      <c r="K2115">
        <v>2019</v>
      </c>
      <c r="L2115" t="s">
        <v>1367</v>
      </c>
      <c r="M2115" t="s">
        <v>5461</v>
      </c>
      <c r="N2115" t="s">
        <v>6569</v>
      </c>
      <c r="O2115" t="s">
        <v>1388</v>
      </c>
      <c r="P2115" t="s">
        <v>5541</v>
      </c>
      <c r="Q2115">
        <f t="shared" si="46"/>
        <v>20200</v>
      </c>
      <c r="R2115" t="s">
        <v>5449</v>
      </c>
      <c r="S2115" t="s">
        <v>5450</v>
      </c>
      <c r="T2115" t="s">
        <v>6575</v>
      </c>
      <c r="U2115" s="75">
        <v>20200</v>
      </c>
      <c r="V2115">
        <v>0.56999999999999995</v>
      </c>
      <c r="W2115">
        <v>11514</v>
      </c>
      <c r="AH2115" s="16"/>
      <c r="AI2115" t="s">
        <v>1375</v>
      </c>
    </row>
    <row r="2116" spans="1:35" x14ac:dyDescent="0.25">
      <c r="A2116" t="s">
        <v>6576</v>
      </c>
      <c r="B2116" s="1">
        <v>15</v>
      </c>
      <c r="C2116" t="s">
        <v>302</v>
      </c>
      <c r="D2116">
        <v>10831509</v>
      </c>
      <c r="E2116" t="s">
        <v>6567</v>
      </c>
      <c r="F2116" t="s">
        <v>1363</v>
      </c>
      <c r="G2116" t="s">
        <v>1391</v>
      </c>
      <c r="H2116" s="3" t="s">
        <v>6568</v>
      </c>
      <c r="I2116">
        <v>2019</v>
      </c>
      <c r="J2116" s="15" t="s">
        <v>1670</v>
      </c>
      <c r="K2116">
        <v>2019</v>
      </c>
      <c r="L2116" t="s">
        <v>1367</v>
      </c>
      <c r="M2116" t="s">
        <v>5461</v>
      </c>
      <c r="N2116" t="s">
        <v>6569</v>
      </c>
      <c r="O2116" t="s">
        <v>1388</v>
      </c>
      <c r="P2116" t="s">
        <v>5541</v>
      </c>
      <c r="Q2116">
        <f t="shared" si="46"/>
        <v>20200</v>
      </c>
      <c r="R2116" t="s">
        <v>2016</v>
      </c>
      <c r="S2116" t="s">
        <v>2017</v>
      </c>
      <c r="T2116" t="s">
        <v>6577</v>
      </c>
      <c r="U2116" s="75">
        <v>20200</v>
      </c>
      <c r="V2116">
        <v>1.25</v>
      </c>
      <c r="W2116">
        <v>25250</v>
      </c>
      <c r="AH2116" s="16"/>
      <c r="AI2116" t="s">
        <v>1375</v>
      </c>
    </row>
    <row r="2117" spans="1:35" x14ac:dyDescent="0.25">
      <c r="A2117" t="s">
        <v>6578</v>
      </c>
      <c r="B2117" s="1">
        <v>15</v>
      </c>
      <c r="C2117" t="s">
        <v>302</v>
      </c>
      <c r="D2117">
        <v>10831509</v>
      </c>
      <c r="E2117" t="s">
        <v>6567</v>
      </c>
      <c r="F2117" t="s">
        <v>1363</v>
      </c>
      <c r="G2117" t="s">
        <v>1391</v>
      </c>
      <c r="H2117" s="3" t="s">
        <v>6568</v>
      </c>
      <c r="I2117">
        <v>2019</v>
      </c>
      <c r="J2117" s="15" t="s">
        <v>1670</v>
      </c>
      <c r="K2117">
        <v>2019</v>
      </c>
      <c r="L2117" t="s">
        <v>1367</v>
      </c>
      <c r="M2117" t="s">
        <v>5461</v>
      </c>
      <c r="N2117" t="s">
        <v>6569</v>
      </c>
      <c r="O2117" t="s">
        <v>1388</v>
      </c>
      <c r="P2117" t="s">
        <v>5541</v>
      </c>
      <c r="Q2117">
        <f t="shared" si="46"/>
        <v>20200</v>
      </c>
      <c r="R2117" t="s">
        <v>2198</v>
      </c>
      <c r="S2117" t="s">
        <v>2199</v>
      </c>
      <c r="T2117" t="s">
        <v>1379</v>
      </c>
      <c r="U2117" s="75">
        <v>20200</v>
      </c>
      <c r="V2117">
        <v>0.77</v>
      </c>
      <c r="W2117">
        <v>15554</v>
      </c>
      <c r="AH2117" s="16"/>
      <c r="AI2117" t="s">
        <v>1375</v>
      </c>
    </row>
    <row r="2118" spans="1:35" x14ac:dyDescent="0.25">
      <c r="A2118" t="s">
        <v>6579</v>
      </c>
      <c r="B2118" s="1">
        <v>15</v>
      </c>
      <c r="C2118" t="s">
        <v>302</v>
      </c>
      <c r="D2118">
        <v>10770658</v>
      </c>
      <c r="E2118" t="s">
        <v>6580</v>
      </c>
      <c r="F2118" t="s">
        <v>1363</v>
      </c>
      <c r="G2118" t="s">
        <v>1391</v>
      </c>
      <c r="H2118" s="3" t="s">
        <v>6581</v>
      </c>
      <c r="I2118">
        <v>2019</v>
      </c>
      <c r="J2118" s="15" t="s">
        <v>6582</v>
      </c>
      <c r="K2118">
        <v>2019</v>
      </c>
      <c r="L2118" t="s">
        <v>1622</v>
      </c>
      <c r="M2118" t="s">
        <v>6373</v>
      </c>
      <c r="N2118" t="s">
        <v>6373</v>
      </c>
      <c r="O2118" t="s">
        <v>1388</v>
      </c>
      <c r="P2118" t="s">
        <v>5541</v>
      </c>
      <c r="Q2118">
        <f t="shared" si="46"/>
        <v>57800</v>
      </c>
      <c r="R2118" t="s">
        <v>2198</v>
      </c>
      <c r="S2118" t="s">
        <v>2199</v>
      </c>
      <c r="T2118" t="s">
        <v>1379</v>
      </c>
      <c r="U2118" s="75">
        <v>57800</v>
      </c>
      <c r="V2118">
        <v>0.77</v>
      </c>
      <c r="W2118">
        <v>44506</v>
      </c>
      <c r="AH2118" s="16"/>
      <c r="AI2118" t="s">
        <v>1375</v>
      </c>
    </row>
    <row r="2119" spans="1:35" x14ac:dyDescent="0.25">
      <c r="A2119" t="s">
        <v>6583</v>
      </c>
      <c r="B2119" s="1">
        <v>15</v>
      </c>
      <c r="C2119" t="s">
        <v>302</v>
      </c>
      <c r="D2119">
        <v>10770658</v>
      </c>
      <c r="E2119" t="s">
        <v>6580</v>
      </c>
      <c r="F2119" t="s">
        <v>1363</v>
      </c>
      <c r="G2119" t="s">
        <v>1391</v>
      </c>
      <c r="H2119" s="3" t="s">
        <v>6581</v>
      </c>
      <c r="I2119">
        <v>2019</v>
      </c>
      <c r="J2119" s="15" t="s">
        <v>6582</v>
      </c>
      <c r="K2119">
        <v>2019</v>
      </c>
      <c r="L2119" t="s">
        <v>1622</v>
      </c>
      <c r="M2119" t="s">
        <v>6373</v>
      </c>
      <c r="N2119" t="s">
        <v>6373</v>
      </c>
      <c r="O2119" t="s">
        <v>1388</v>
      </c>
      <c r="P2119" t="s">
        <v>5541</v>
      </c>
      <c r="Q2119">
        <f t="shared" si="46"/>
        <v>57800</v>
      </c>
      <c r="R2119" t="s">
        <v>6570</v>
      </c>
      <c r="S2119" t="s">
        <v>6571</v>
      </c>
      <c r="T2119" t="s">
        <v>6572</v>
      </c>
      <c r="U2119" s="75">
        <v>57800</v>
      </c>
      <c r="V2119">
        <v>1.39</v>
      </c>
      <c r="W2119">
        <v>80342</v>
      </c>
      <c r="AH2119" s="16"/>
      <c r="AI2119" t="s">
        <v>1375</v>
      </c>
    </row>
    <row r="2120" spans="1:35" x14ac:dyDescent="0.25">
      <c r="A2120" t="s">
        <v>6584</v>
      </c>
      <c r="B2120" s="1">
        <v>15</v>
      </c>
      <c r="C2120" t="s">
        <v>302</v>
      </c>
      <c r="D2120">
        <v>10770658</v>
      </c>
      <c r="E2120" t="s">
        <v>6580</v>
      </c>
      <c r="F2120" t="s">
        <v>1363</v>
      </c>
      <c r="G2120" t="s">
        <v>1391</v>
      </c>
      <c r="H2120" s="3" t="s">
        <v>6581</v>
      </c>
      <c r="I2120">
        <v>2019</v>
      </c>
      <c r="J2120" s="15" t="s">
        <v>6582</v>
      </c>
      <c r="K2120">
        <v>2019</v>
      </c>
      <c r="L2120" t="s">
        <v>1622</v>
      </c>
      <c r="M2120" t="s">
        <v>6373</v>
      </c>
      <c r="N2120" t="s">
        <v>6373</v>
      </c>
      <c r="O2120" t="s">
        <v>1388</v>
      </c>
      <c r="P2120" t="s">
        <v>5541</v>
      </c>
      <c r="Q2120">
        <f t="shared" si="46"/>
        <v>57800</v>
      </c>
      <c r="R2120" t="s">
        <v>5449</v>
      </c>
      <c r="S2120" t="s">
        <v>5450</v>
      </c>
      <c r="T2120" t="s">
        <v>6575</v>
      </c>
      <c r="U2120" s="75">
        <v>57800</v>
      </c>
      <c r="V2120">
        <v>0.56999999999999995</v>
      </c>
      <c r="W2120">
        <v>32946</v>
      </c>
      <c r="AH2120" s="16"/>
      <c r="AI2120" t="s">
        <v>1375</v>
      </c>
    </row>
    <row r="2121" spans="1:35" x14ac:dyDescent="0.25">
      <c r="A2121" t="s">
        <v>6585</v>
      </c>
      <c r="B2121" s="1">
        <v>15</v>
      </c>
      <c r="C2121" t="s">
        <v>302</v>
      </c>
      <c r="D2121">
        <v>10770658</v>
      </c>
      <c r="E2121" t="s">
        <v>6580</v>
      </c>
      <c r="F2121" t="s">
        <v>1363</v>
      </c>
      <c r="G2121" t="s">
        <v>1391</v>
      </c>
      <c r="H2121" s="3" t="s">
        <v>6581</v>
      </c>
      <c r="I2121">
        <v>2019</v>
      </c>
      <c r="J2121" s="15" t="s">
        <v>6582</v>
      </c>
      <c r="K2121">
        <v>2019</v>
      </c>
      <c r="L2121" t="s">
        <v>1622</v>
      </c>
      <c r="M2121" t="s">
        <v>6373</v>
      </c>
      <c r="N2121" t="s">
        <v>6373</v>
      </c>
      <c r="O2121" t="s">
        <v>1388</v>
      </c>
      <c r="P2121" t="s">
        <v>5541</v>
      </c>
      <c r="Q2121">
        <f t="shared" si="46"/>
        <v>57800</v>
      </c>
      <c r="R2121" t="s">
        <v>2016</v>
      </c>
      <c r="S2121" t="s">
        <v>2017</v>
      </c>
      <c r="T2121" t="s">
        <v>6586</v>
      </c>
      <c r="U2121" s="75">
        <v>57800</v>
      </c>
      <c r="V2121">
        <v>1.06</v>
      </c>
      <c r="W2121">
        <v>61268</v>
      </c>
      <c r="AH2121" s="16"/>
      <c r="AI2121" t="s">
        <v>1375</v>
      </c>
    </row>
    <row r="2122" spans="1:35" x14ac:dyDescent="0.25">
      <c r="A2122" t="s">
        <v>6587</v>
      </c>
      <c r="B2122" s="1">
        <v>15</v>
      </c>
      <c r="C2122" t="s">
        <v>297</v>
      </c>
      <c r="D2122">
        <v>10838147</v>
      </c>
      <c r="E2122" t="s">
        <v>6588</v>
      </c>
      <c r="F2122" t="s">
        <v>1363</v>
      </c>
      <c r="G2122" t="s">
        <v>1391</v>
      </c>
      <c r="H2122" s="3" t="s">
        <v>6568</v>
      </c>
      <c r="I2122">
        <v>2019</v>
      </c>
      <c r="J2122" s="15" t="s">
        <v>6589</v>
      </c>
      <c r="K2122">
        <v>2019</v>
      </c>
      <c r="L2122" t="s">
        <v>1367</v>
      </c>
      <c r="M2122" t="s">
        <v>6588</v>
      </c>
      <c r="N2122" t="s">
        <v>4666</v>
      </c>
      <c r="O2122" t="s">
        <v>1388</v>
      </c>
      <c r="P2122" t="s">
        <v>4226</v>
      </c>
      <c r="Q2122">
        <f t="shared" si="46"/>
        <v>12110</v>
      </c>
      <c r="R2122" t="s">
        <v>2198</v>
      </c>
      <c r="S2122" t="s">
        <v>2199</v>
      </c>
      <c r="T2122" t="s">
        <v>1379</v>
      </c>
      <c r="U2122" s="75">
        <v>12110</v>
      </c>
      <c r="V2122">
        <v>0.76</v>
      </c>
      <c r="W2122">
        <v>9203.6</v>
      </c>
      <c r="AH2122" s="16"/>
      <c r="AI2122" t="s">
        <v>1375</v>
      </c>
    </row>
    <row r="2123" spans="1:35" x14ac:dyDescent="0.25">
      <c r="A2123" t="s">
        <v>6590</v>
      </c>
      <c r="B2123" s="1">
        <v>15</v>
      </c>
      <c r="C2123" t="s">
        <v>297</v>
      </c>
      <c r="D2123">
        <v>10838147</v>
      </c>
      <c r="E2123" t="s">
        <v>6588</v>
      </c>
      <c r="F2123" t="s">
        <v>1363</v>
      </c>
      <c r="G2123" t="s">
        <v>1391</v>
      </c>
      <c r="H2123" s="3" t="s">
        <v>6568</v>
      </c>
      <c r="I2123">
        <v>2019</v>
      </c>
      <c r="J2123" s="15" t="s">
        <v>6589</v>
      </c>
      <c r="K2123">
        <v>2019</v>
      </c>
      <c r="L2123" t="s">
        <v>1367</v>
      </c>
      <c r="M2123" t="s">
        <v>6588</v>
      </c>
      <c r="N2123" t="s">
        <v>4666</v>
      </c>
      <c r="O2123" t="s">
        <v>1388</v>
      </c>
      <c r="P2123" t="s">
        <v>4226</v>
      </c>
      <c r="Q2123">
        <f t="shared" si="46"/>
        <v>12110</v>
      </c>
      <c r="R2123" t="s">
        <v>2476</v>
      </c>
      <c r="S2123" t="s">
        <v>2477</v>
      </c>
      <c r="T2123" t="s">
        <v>299</v>
      </c>
      <c r="U2123" s="75">
        <v>12110</v>
      </c>
      <c r="V2123">
        <v>0.72</v>
      </c>
      <c r="W2123">
        <v>8719.2000000000007</v>
      </c>
      <c r="AH2123" s="16"/>
      <c r="AI2123" t="s">
        <v>1375</v>
      </c>
    </row>
    <row r="2124" spans="1:35" x14ac:dyDescent="0.25">
      <c r="A2124" t="s">
        <v>6591</v>
      </c>
      <c r="B2124" s="1">
        <v>15</v>
      </c>
      <c r="C2124" t="s">
        <v>302</v>
      </c>
      <c r="D2124">
        <v>10838147</v>
      </c>
      <c r="E2124" t="s">
        <v>6588</v>
      </c>
      <c r="F2124" t="s">
        <v>1363</v>
      </c>
      <c r="G2124" t="s">
        <v>1391</v>
      </c>
      <c r="H2124" s="3" t="s">
        <v>6568</v>
      </c>
      <c r="I2124">
        <v>2019</v>
      </c>
      <c r="J2124" s="15" t="s">
        <v>6589</v>
      </c>
      <c r="K2124">
        <v>2019</v>
      </c>
      <c r="L2124" t="s">
        <v>1367</v>
      </c>
      <c r="M2124" t="s">
        <v>6588</v>
      </c>
      <c r="N2124" t="s">
        <v>4666</v>
      </c>
      <c r="O2124" t="s">
        <v>1388</v>
      </c>
      <c r="P2124" t="s">
        <v>4226</v>
      </c>
      <c r="Q2124">
        <f t="shared" si="46"/>
        <v>12110</v>
      </c>
      <c r="R2124" t="s">
        <v>6570</v>
      </c>
      <c r="S2124" t="s">
        <v>6571</v>
      </c>
      <c r="T2124" t="s">
        <v>6572</v>
      </c>
      <c r="U2124" s="75">
        <v>12110</v>
      </c>
      <c r="V2124">
        <v>1.39</v>
      </c>
      <c r="W2124">
        <v>16832.900000000001</v>
      </c>
      <c r="AH2124" s="16"/>
      <c r="AI2124" t="s">
        <v>1375</v>
      </c>
    </row>
    <row r="2125" spans="1:35" x14ac:dyDescent="0.25">
      <c r="A2125" t="s">
        <v>6592</v>
      </c>
      <c r="B2125" s="1">
        <v>15</v>
      </c>
      <c r="C2125" t="s">
        <v>297</v>
      </c>
      <c r="D2125">
        <v>10838147</v>
      </c>
      <c r="E2125" t="s">
        <v>6588</v>
      </c>
      <c r="F2125" t="s">
        <v>1363</v>
      </c>
      <c r="G2125" t="s">
        <v>1391</v>
      </c>
      <c r="H2125" s="3" t="s">
        <v>6568</v>
      </c>
      <c r="I2125">
        <v>2019</v>
      </c>
      <c r="J2125" s="15" t="s">
        <v>6589</v>
      </c>
      <c r="K2125">
        <v>2019</v>
      </c>
      <c r="L2125" t="s">
        <v>1367</v>
      </c>
      <c r="M2125" t="s">
        <v>6588</v>
      </c>
      <c r="N2125" t="s">
        <v>4666</v>
      </c>
      <c r="O2125" t="s">
        <v>1388</v>
      </c>
      <c r="P2125" t="s">
        <v>4226</v>
      </c>
      <c r="Q2125">
        <f t="shared" si="46"/>
        <v>12110</v>
      </c>
      <c r="R2125" t="s">
        <v>2016</v>
      </c>
      <c r="S2125" t="s">
        <v>2017</v>
      </c>
      <c r="T2125" t="s">
        <v>6586</v>
      </c>
      <c r="U2125" s="75">
        <v>12110</v>
      </c>
      <c r="V2125">
        <v>1.25</v>
      </c>
      <c r="W2125">
        <v>15137.5</v>
      </c>
      <c r="AH2125" s="16"/>
      <c r="AI2125" t="s">
        <v>1375</v>
      </c>
    </row>
    <row r="2126" spans="1:35" x14ac:dyDescent="0.25">
      <c r="A2126" t="s">
        <v>6593</v>
      </c>
      <c r="B2126" s="1">
        <v>15</v>
      </c>
      <c r="C2126" t="s">
        <v>297</v>
      </c>
      <c r="D2126">
        <v>8662800</v>
      </c>
      <c r="E2126" t="s">
        <v>6594</v>
      </c>
      <c r="F2126" t="s">
        <v>1363</v>
      </c>
      <c r="G2126" t="s">
        <v>1391</v>
      </c>
      <c r="H2126" s="3" t="s">
        <v>6595</v>
      </c>
      <c r="I2126">
        <v>2018</v>
      </c>
      <c r="J2126" s="15" t="s">
        <v>6596</v>
      </c>
      <c r="K2126">
        <v>2018</v>
      </c>
      <c r="L2126" t="s">
        <v>1367</v>
      </c>
      <c r="M2126" t="s">
        <v>6594</v>
      </c>
      <c r="N2126" t="s">
        <v>6594</v>
      </c>
      <c r="O2126" t="s">
        <v>1388</v>
      </c>
      <c r="P2126" t="s">
        <v>4226</v>
      </c>
      <c r="Q2126">
        <f t="shared" si="46"/>
        <v>3000</v>
      </c>
      <c r="R2126" t="s">
        <v>2198</v>
      </c>
      <c r="S2126" t="s">
        <v>2199</v>
      </c>
      <c r="T2126" t="s">
        <v>587</v>
      </c>
      <c r="U2126" s="75">
        <v>3000</v>
      </c>
      <c r="V2126">
        <v>0.77</v>
      </c>
      <c r="W2126">
        <v>2310</v>
      </c>
      <c r="AH2126" s="16"/>
      <c r="AI2126" t="s">
        <v>1375</v>
      </c>
    </row>
    <row r="2127" spans="1:35" x14ac:dyDescent="0.25">
      <c r="A2127" t="s">
        <v>6597</v>
      </c>
      <c r="B2127" s="1">
        <v>15</v>
      </c>
      <c r="C2127" t="s">
        <v>297</v>
      </c>
      <c r="D2127">
        <v>10838147</v>
      </c>
      <c r="E2127" t="s">
        <v>6588</v>
      </c>
      <c r="F2127" t="s">
        <v>1363</v>
      </c>
      <c r="G2127" t="s">
        <v>1391</v>
      </c>
      <c r="H2127" s="3" t="s">
        <v>6568</v>
      </c>
      <c r="I2127">
        <v>2019</v>
      </c>
      <c r="J2127" s="15" t="s">
        <v>6589</v>
      </c>
      <c r="K2127">
        <v>2019</v>
      </c>
      <c r="L2127" t="s">
        <v>1367</v>
      </c>
      <c r="M2127" t="s">
        <v>6588</v>
      </c>
      <c r="N2127" t="s">
        <v>4666</v>
      </c>
      <c r="O2127" t="s">
        <v>1388</v>
      </c>
      <c r="P2127" t="s">
        <v>4226</v>
      </c>
      <c r="Q2127">
        <f t="shared" si="46"/>
        <v>12110</v>
      </c>
      <c r="R2127" t="s">
        <v>5449</v>
      </c>
      <c r="S2127" t="s">
        <v>5450</v>
      </c>
      <c r="T2127" t="s">
        <v>6575</v>
      </c>
      <c r="U2127" s="75">
        <v>12110</v>
      </c>
      <c r="V2127">
        <v>0.56999999999999995</v>
      </c>
      <c r="W2127">
        <v>6902.7</v>
      </c>
      <c r="AH2127" s="16"/>
      <c r="AI2127" t="s">
        <v>1375</v>
      </c>
    </row>
    <row r="2128" spans="1:35" x14ac:dyDescent="0.25">
      <c r="A2128" t="s">
        <v>6598</v>
      </c>
      <c r="B2128" s="1">
        <v>15</v>
      </c>
      <c r="C2128" t="s">
        <v>302</v>
      </c>
      <c r="D2128">
        <v>10787208</v>
      </c>
      <c r="E2128" t="s">
        <v>6580</v>
      </c>
      <c r="F2128" t="s">
        <v>1363</v>
      </c>
      <c r="G2128" t="s">
        <v>1391</v>
      </c>
      <c r="H2128" s="3" t="s">
        <v>6599</v>
      </c>
      <c r="I2128">
        <v>2019</v>
      </c>
      <c r="J2128" s="15" t="s">
        <v>3440</v>
      </c>
      <c r="K2128">
        <v>2019</v>
      </c>
      <c r="L2128" t="s">
        <v>1622</v>
      </c>
      <c r="M2128" t="s">
        <v>6373</v>
      </c>
      <c r="N2128" t="s">
        <v>6373</v>
      </c>
      <c r="O2128" t="s">
        <v>1388</v>
      </c>
      <c r="P2128" t="s">
        <v>5541</v>
      </c>
      <c r="Q2128">
        <f t="shared" si="46"/>
        <v>57800</v>
      </c>
      <c r="R2128" t="s">
        <v>2016</v>
      </c>
      <c r="S2128" t="s">
        <v>2017</v>
      </c>
      <c r="T2128" t="s">
        <v>6586</v>
      </c>
      <c r="U2128" s="75">
        <v>57800</v>
      </c>
      <c r="V2128">
        <v>1.06</v>
      </c>
      <c r="W2128">
        <v>61268</v>
      </c>
      <c r="AH2128" s="16"/>
      <c r="AI2128" t="s">
        <v>1375</v>
      </c>
    </row>
    <row r="2129" spans="1:35" x14ac:dyDescent="0.25">
      <c r="A2129" t="s">
        <v>6600</v>
      </c>
      <c r="B2129" s="1">
        <v>15</v>
      </c>
      <c r="C2129" t="s">
        <v>302</v>
      </c>
      <c r="D2129">
        <v>10787208</v>
      </c>
      <c r="E2129" t="s">
        <v>6580</v>
      </c>
      <c r="F2129" t="s">
        <v>1363</v>
      </c>
      <c r="G2129" t="s">
        <v>1391</v>
      </c>
      <c r="H2129" s="3" t="s">
        <v>6599</v>
      </c>
      <c r="I2129">
        <v>2019</v>
      </c>
      <c r="J2129" s="15" t="s">
        <v>3440</v>
      </c>
      <c r="K2129">
        <v>2019</v>
      </c>
      <c r="L2129" t="s">
        <v>1622</v>
      </c>
      <c r="M2129" t="s">
        <v>6373</v>
      </c>
      <c r="N2129" t="s">
        <v>6373</v>
      </c>
      <c r="O2129" t="s">
        <v>1388</v>
      </c>
      <c r="P2129" t="s">
        <v>5541</v>
      </c>
      <c r="Q2129">
        <f t="shared" si="46"/>
        <v>57800</v>
      </c>
      <c r="R2129" t="s">
        <v>2476</v>
      </c>
      <c r="S2129" t="s">
        <v>2477</v>
      </c>
      <c r="T2129" t="s">
        <v>6601</v>
      </c>
      <c r="U2129" s="75">
        <v>57800</v>
      </c>
      <c r="V2129">
        <v>0.78</v>
      </c>
      <c r="W2129">
        <v>45084</v>
      </c>
      <c r="AH2129" s="16"/>
      <c r="AI2129" t="s">
        <v>1375</v>
      </c>
    </row>
    <row r="2130" spans="1:35" x14ac:dyDescent="0.25">
      <c r="A2130" t="s">
        <v>6602</v>
      </c>
      <c r="B2130" s="1">
        <v>15</v>
      </c>
      <c r="C2130" t="s">
        <v>302</v>
      </c>
      <c r="D2130">
        <v>10787208</v>
      </c>
      <c r="E2130" t="s">
        <v>6580</v>
      </c>
      <c r="F2130" t="s">
        <v>1363</v>
      </c>
      <c r="G2130" t="s">
        <v>1391</v>
      </c>
      <c r="H2130" s="3" t="s">
        <v>6599</v>
      </c>
      <c r="I2130">
        <v>2019</v>
      </c>
      <c r="J2130" s="15" t="s">
        <v>3440</v>
      </c>
      <c r="K2130">
        <v>2019</v>
      </c>
      <c r="L2130" t="s">
        <v>1622</v>
      </c>
      <c r="M2130" t="s">
        <v>6373</v>
      </c>
      <c r="N2130" t="s">
        <v>6373</v>
      </c>
      <c r="O2130" t="s">
        <v>1388</v>
      </c>
      <c r="P2130" t="s">
        <v>5541</v>
      </c>
      <c r="Q2130">
        <f t="shared" si="46"/>
        <v>57800</v>
      </c>
      <c r="R2130" t="s">
        <v>5449</v>
      </c>
      <c r="S2130" t="s">
        <v>5450</v>
      </c>
      <c r="T2130" t="s">
        <v>6575</v>
      </c>
      <c r="U2130" s="75">
        <v>57800</v>
      </c>
      <c r="V2130">
        <v>0.56999999999999995</v>
      </c>
      <c r="W2130">
        <v>32946</v>
      </c>
      <c r="AH2130" s="16"/>
      <c r="AI2130" t="s">
        <v>1375</v>
      </c>
    </row>
    <row r="2131" spans="1:35" x14ac:dyDescent="0.25">
      <c r="A2131" t="s">
        <v>6603</v>
      </c>
      <c r="B2131" s="1">
        <v>15</v>
      </c>
      <c r="C2131" t="s">
        <v>302</v>
      </c>
      <c r="D2131">
        <v>10787208</v>
      </c>
      <c r="E2131" t="s">
        <v>6580</v>
      </c>
      <c r="F2131" t="s">
        <v>1363</v>
      </c>
      <c r="G2131" t="s">
        <v>1391</v>
      </c>
      <c r="H2131" s="3" t="s">
        <v>6599</v>
      </c>
      <c r="I2131">
        <v>2019</v>
      </c>
      <c r="J2131" s="15" t="s">
        <v>3440</v>
      </c>
      <c r="K2131">
        <v>2019</v>
      </c>
      <c r="L2131" t="s">
        <v>1622</v>
      </c>
      <c r="M2131" t="s">
        <v>6373</v>
      </c>
      <c r="N2131" t="s">
        <v>6373</v>
      </c>
      <c r="O2131" t="s">
        <v>1388</v>
      </c>
      <c r="P2131" t="s">
        <v>5541</v>
      </c>
      <c r="Q2131">
        <f t="shared" si="46"/>
        <v>57800</v>
      </c>
      <c r="R2131" t="s">
        <v>6570</v>
      </c>
      <c r="S2131" t="s">
        <v>6571</v>
      </c>
      <c r="T2131" t="s">
        <v>6604</v>
      </c>
      <c r="U2131" s="75">
        <v>57800</v>
      </c>
      <c r="V2131">
        <v>1.39</v>
      </c>
      <c r="W2131">
        <v>80342</v>
      </c>
      <c r="AH2131" s="16"/>
      <c r="AI2131" t="s">
        <v>1375</v>
      </c>
    </row>
    <row r="2132" spans="1:35" x14ac:dyDescent="0.25">
      <c r="A2132" t="s">
        <v>6605</v>
      </c>
      <c r="B2132" s="1">
        <v>15</v>
      </c>
      <c r="C2132" t="s">
        <v>302</v>
      </c>
      <c r="D2132">
        <v>9786074</v>
      </c>
      <c r="E2132" t="s">
        <v>6606</v>
      </c>
      <c r="F2132" t="s">
        <v>1363</v>
      </c>
      <c r="G2132" t="s">
        <v>1391</v>
      </c>
      <c r="H2132" s="3" t="s">
        <v>2646</v>
      </c>
      <c r="I2132">
        <v>2019</v>
      </c>
      <c r="J2132" s="15" t="s">
        <v>3450</v>
      </c>
      <c r="K2132">
        <v>2019</v>
      </c>
      <c r="L2132" t="s">
        <v>1367</v>
      </c>
      <c r="M2132" t="s">
        <v>6316</v>
      </c>
      <c r="N2132" t="s">
        <v>6317</v>
      </c>
      <c r="O2132" t="s">
        <v>1388</v>
      </c>
      <c r="P2132" t="s">
        <v>4266</v>
      </c>
      <c r="Q2132">
        <f t="shared" si="46"/>
        <v>3000</v>
      </c>
      <c r="R2132" t="s">
        <v>5449</v>
      </c>
      <c r="S2132" t="s">
        <v>5450</v>
      </c>
      <c r="T2132" t="s">
        <v>6213</v>
      </c>
      <c r="U2132" s="75">
        <v>3000</v>
      </c>
      <c r="V2132">
        <v>0.56999999999999995</v>
      </c>
      <c r="W2132">
        <v>1710</v>
      </c>
      <c r="AH2132" s="16"/>
      <c r="AI2132" t="s">
        <v>1375</v>
      </c>
    </row>
    <row r="2133" spans="1:35" x14ac:dyDescent="0.25">
      <c r="A2133" t="s">
        <v>6607</v>
      </c>
      <c r="B2133" s="1">
        <v>15</v>
      </c>
      <c r="C2133" t="s">
        <v>302</v>
      </c>
      <c r="D2133">
        <v>9787151</v>
      </c>
      <c r="E2133" t="s">
        <v>6562</v>
      </c>
      <c r="F2133" t="s">
        <v>1363</v>
      </c>
      <c r="G2133" t="s">
        <v>1391</v>
      </c>
      <c r="H2133" s="3" t="s">
        <v>6608</v>
      </c>
      <c r="I2133">
        <v>2019</v>
      </c>
      <c r="J2133" s="15" t="s">
        <v>3450</v>
      </c>
      <c r="K2133">
        <v>2019</v>
      </c>
      <c r="L2133" t="s">
        <v>1622</v>
      </c>
      <c r="M2133" t="s">
        <v>6373</v>
      </c>
      <c r="N2133" t="s">
        <v>6373</v>
      </c>
      <c r="O2133" t="s">
        <v>1388</v>
      </c>
      <c r="P2133" t="s">
        <v>5541</v>
      </c>
      <c r="Q2133">
        <f t="shared" si="46"/>
        <v>135000</v>
      </c>
      <c r="R2133" t="s">
        <v>2016</v>
      </c>
      <c r="S2133" t="s">
        <v>2017</v>
      </c>
      <c r="T2133" t="s">
        <v>6586</v>
      </c>
      <c r="U2133" s="75">
        <v>135000</v>
      </c>
      <c r="V2133">
        <v>1.36</v>
      </c>
      <c r="W2133">
        <v>183600</v>
      </c>
      <c r="AH2133" s="16"/>
      <c r="AI2133" t="s">
        <v>1375</v>
      </c>
    </row>
    <row r="2134" spans="1:35" x14ac:dyDescent="0.25">
      <c r="A2134" t="s">
        <v>6609</v>
      </c>
      <c r="B2134" s="1">
        <v>15</v>
      </c>
      <c r="C2134" t="s">
        <v>302</v>
      </c>
      <c r="D2134">
        <v>9787151</v>
      </c>
      <c r="E2134" t="s">
        <v>6562</v>
      </c>
      <c r="F2134" t="s">
        <v>1363</v>
      </c>
      <c r="G2134" t="s">
        <v>1391</v>
      </c>
      <c r="H2134" s="3" t="s">
        <v>6608</v>
      </c>
      <c r="I2134">
        <v>2019</v>
      </c>
      <c r="J2134" s="15" t="s">
        <v>3450</v>
      </c>
      <c r="K2134">
        <v>2019</v>
      </c>
      <c r="L2134" t="s">
        <v>1622</v>
      </c>
      <c r="M2134" t="s">
        <v>6373</v>
      </c>
      <c r="N2134" t="s">
        <v>6373</v>
      </c>
      <c r="O2134" t="s">
        <v>1388</v>
      </c>
      <c r="P2134" t="s">
        <v>5541</v>
      </c>
      <c r="Q2134">
        <f t="shared" si="46"/>
        <v>135000</v>
      </c>
      <c r="R2134" t="s">
        <v>5449</v>
      </c>
      <c r="S2134" t="s">
        <v>5450</v>
      </c>
      <c r="T2134" t="s">
        <v>6213</v>
      </c>
      <c r="U2134" s="75">
        <v>135000</v>
      </c>
      <c r="V2134">
        <v>0.56999999999999995</v>
      </c>
      <c r="W2134">
        <v>76950</v>
      </c>
      <c r="AH2134" s="16"/>
      <c r="AI2134" t="s">
        <v>1375</v>
      </c>
    </row>
    <row r="2135" spans="1:35" x14ac:dyDescent="0.25">
      <c r="A2135" t="s">
        <v>6610</v>
      </c>
      <c r="B2135" s="1">
        <v>15</v>
      </c>
      <c r="C2135" t="s">
        <v>302</v>
      </c>
      <c r="D2135">
        <v>9334424</v>
      </c>
      <c r="E2135" t="s">
        <v>5474</v>
      </c>
      <c r="F2135" t="s">
        <v>1363</v>
      </c>
      <c r="G2135" t="s">
        <v>1391</v>
      </c>
      <c r="H2135" s="3" t="s">
        <v>1738</v>
      </c>
      <c r="I2135">
        <v>2018</v>
      </c>
      <c r="J2135" s="15" t="s">
        <v>2644</v>
      </c>
      <c r="K2135">
        <v>2018</v>
      </c>
      <c r="L2135" t="s">
        <v>1367</v>
      </c>
      <c r="M2135" t="s">
        <v>5474</v>
      </c>
      <c r="N2135" t="s">
        <v>5474</v>
      </c>
      <c r="O2135" t="s">
        <v>1388</v>
      </c>
      <c r="P2135" t="s">
        <v>5475</v>
      </c>
      <c r="Q2135">
        <f t="shared" si="46"/>
        <v>2480</v>
      </c>
      <c r="R2135" t="s">
        <v>5449</v>
      </c>
      <c r="S2135" t="s">
        <v>5450</v>
      </c>
      <c r="T2135" t="s">
        <v>6213</v>
      </c>
      <c r="U2135" s="75">
        <v>2480</v>
      </c>
      <c r="V2135">
        <v>0.56000000000000005</v>
      </c>
      <c r="W2135">
        <v>1388.8</v>
      </c>
      <c r="AH2135" s="16"/>
      <c r="AI2135" t="s">
        <v>1375</v>
      </c>
    </row>
    <row r="2136" spans="1:35" x14ac:dyDescent="0.25">
      <c r="A2136" t="s">
        <v>6611</v>
      </c>
      <c r="B2136" s="1">
        <v>15</v>
      </c>
      <c r="C2136" t="s">
        <v>302</v>
      </c>
      <c r="D2136">
        <v>9772561</v>
      </c>
      <c r="E2136" t="s">
        <v>6612</v>
      </c>
      <c r="F2136" t="s">
        <v>1363</v>
      </c>
      <c r="G2136" t="s">
        <v>1391</v>
      </c>
      <c r="H2136" s="3" t="s">
        <v>6613</v>
      </c>
      <c r="I2136">
        <v>2019</v>
      </c>
      <c r="J2136" s="15" t="s">
        <v>2646</v>
      </c>
      <c r="K2136">
        <v>2019</v>
      </c>
      <c r="L2136" t="s">
        <v>1367</v>
      </c>
      <c r="M2136" t="s">
        <v>6614</v>
      </c>
      <c r="N2136" t="s">
        <v>6615</v>
      </c>
      <c r="O2136" t="s">
        <v>1388</v>
      </c>
      <c r="P2136" t="s">
        <v>133</v>
      </c>
      <c r="Q2136">
        <f t="shared" si="46"/>
        <v>28850</v>
      </c>
      <c r="R2136" t="s">
        <v>5449</v>
      </c>
      <c r="S2136" t="s">
        <v>5450</v>
      </c>
      <c r="T2136" t="s">
        <v>6213</v>
      </c>
      <c r="U2136" s="75">
        <v>28850</v>
      </c>
      <c r="V2136">
        <v>0.56999999999999995</v>
      </c>
      <c r="W2136">
        <v>16444.5</v>
      </c>
      <c r="AH2136" s="16"/>
      <c r="AI2136" t="s">
        <v>1375</v>
      </c>
    </row>
    <row r="2137" spans="1:35" x14ac:dyDescent="0.25">
      <c r="A2137" t="s">
        <v>6616</v>
      </c>
      <c r="B2137" s="1">
        <v>15</v>
      </c>
      <c r="C2137" t="s">
        <v>302</v>
      </c>
      <c r="D2137">
        <v>9337369</v>
      </c>
      <c r="E2137" t="s">
        <v>6617</v>
      </c>
      <c r="F2137" t="s">
        <v>1363</v>
      </c>
      <c r="G2137" t="s">
        <v>1391</v>
      </c>
      <c r="H2137" s="3" t="s">
        <v>1738</v>
      </c>
      <c r="I2137">
        <v>2018</v>
      </c>
      <c r="J2137" s="15" t="s">
        <v>6560</v>
      </c>
      <c r="K2137">
        <v>2018</v>
      </c>
      <c r="L2137" t="s">
        <v>1367</v>
      </c>
      <c r="M2137" t="s">
        <v>6617</v>
      </c>
      <c r="N2137" t="s">
        <v>6617</v>
      </c>
      <c r="O2137" t="s">
        <v>1388</v>
      </c>
      <c r="P2137" t="s">
        <v>5475</v>
      </c>
      <c r="Q2137">
        <f t="shared" si="46"/>
        <v>10000</v>
      </c>
      <c r="R2137" t="s">
        <v>5449</v>
      </c>
      <c r="S2137" t="s">
        <v>5450</v>
      </c>
      <c r="T2137" t="s">
        <v>6213</v>
      </c>
      <c r="U2137" s="75">
        <v>10000</v>
      </c>
      <c r="V2137">
        <v>0.56000000000000005</v>
      </c>
      <c r="W2137">
        <v>5600</v>
      </c>
      <c r="AH2137" s="16"/>
      <c r="AI2137" t="s">
        <v>1375</v>
      </c>
    </row>
    <row r="2138" spans="1:35" x14ac:dyDescent="0.25">
      <c r="A2138" t="s">
        <v>6618</v>
      </c>
      <c r="B2138" s="1">
        <v>15</v>
      </c>
      <c r="C2138" t="s">
        <v>302</v>
      </c>
      <c r="D2138">
        <v>9798390</v>
      </c>
      <c r="E2138" t="s">
        <v>6617</v>
      </c>
      <c r="F2138" t="s">
        <v>1363</v>
      </c>
      <c r="G2138" t="s">
        <v>1391</v>
      </c>
      <c r="H2138" s="3" t="s">
        <v>3446</v>
      </c>
      <c r="I2138">
        <v>2019</v>
      </c>
      <c r="J2138" s="15" t="s">
        <v>6619</v>
      </c>
      <c r="K2138">
        <v>2019</v>
      </c>
      <c r="L2138" t="s">
        <v>1367</v>
      </c>
      <c r="M2138" t="s">
        <v>6617</v>
      </c>
      <c r="N2138" t="s">
        <v>6620</v>
      </c>
      <c r="O2138" t="s">
        <v>1388</v>
      </c>
      <c r="P2138" t="s">
        <v>133</v>
      </c>
      <c r="Q2138">
        <f t="shared" si="46"/>
        <v>7000</v>
      </c>
      <c r="R2138" t="s">
        <v>5449</v>
      </c>
      <c r="S2138" t="s">
        <v>5450</v>
      </c>
      <c r="T2138" t="s">
        <v>6213</v>
      </c>
      <c r="U2138" s="75">
        <v>7000</v>
      </c>
      <c r="V2138">
        <v>0.56999999999999995</v>
      </c>
      <c r="W2138">
        <v>3990</v>
      </c>
      <c r="AH2138" s="16"/>
      <c r="AI2138" t="s">
        <v>1375</v>
      </c>
    </row>
    <row r="2139" spans="1:35" x14ac:dyDescent="0.25">
      <c r="A2139" t="s">
        <v>6621</v>
      </c>
      <c r="B2139" s="1">
        <v>15</v>
      </c>
      <c r="C2139" t="s">
        <v>302</v>
      </c>
      <c r="D2139">
        <v>9802088</v>
      </c>
      <c r="E2139" t="s">
        <v>6622</v>
      </c>
      <c r="F2139" t="s">
        <v>1363</v>
      </c>
      <c r="G2139" t="s">
        <v>1391</v>
      </c>
      <c r="H2139" s="3" t="s">
        <v>3450</v>
      </c>
      <c r="I2139">
        <v>2019</v>
      </c>
      <c r="J2139" s="15" t="s">
        <v>6619</v>
      </c>
      <c r="K2139">
        <v>2019</v>
      </c>
      <c r="L2139" t="s">
        <v>1367</v>
      </c>
      <c r="M2139" t="s">
        <v>6622</v>
      </c>
      <c r="N2139" t="s">
        <v>6623</v>
      </c>
      <c r="O2139" t="s">
        <v>1388</v>
      </c>
      <c r="P2139" t="s">
        <v>133</v>
      </c>
      <c r="Q2139">
        <f t="shared" si="46"/>
        <v>21760</v>
      </c>
      <c r="R2139" t="s">
        <v>5449</v>
      </c>
      <c r="S2139" t="s">
        <v>5450</v>
      </c>
      <c r="T2139" t="s">
        <v>6213</v>
      </c>
      <c r="U2139" s="75">
        <v>21760</v>
      </c>
      <c r="V2139">
        <v>0.56999999999999995</v>
      </c>
      <c r="W2139">
        <v>12403.2</v>
      </c>
      <c r="AH2139" s="16"/>
      <c r="AI2139" t="s">
        <v>1375</v>
      </c>
    </row>
    <row r="2140" spans="1:35" x14ac:dyDescent="0.25">
      <c r="A2140" t="s">
        <v>6624</v>
      </c>
      <c r="B2140" s="1">
        <v>15</v>
      </c>
      <c r="C2140" t="s">
        <v>302</v>
      </c>
      <c r="D2140">
        <v>10897968</v>
      </c>
      <c r="E2140" t="s">
        <v>6580</v>
      </c>
      <c r="F2140" t="s">
        <v>1363</v>
      </c>
      <c r="G2140" t="s">
        <v>1391</v>
      </c>
      <c r="H2140" s="3" t="s">
        <v>6625</v>
      </c>
      <c r="I2140">
        <v>2019</v>
      </c>
      <c r="J2140" s="15" t="s">
        <v>3456</v>
      </c>
      <c r="K2140">
        <v>2019</v>
      </c>
      <c r="L2140" t="s">
        <v>1367</v>
      </c>
      <c r="M2140" t="s">
        <v>6373</v>
      </c>
      <c r="N2140" t="s">
        <v>6373</v>
      </c>
      <c r="O2140" t="s">
        <v>1388</v>
      </c>
      <c r="P2140" t="s">
        <v>5541</v>
      </c>
      <c r="Q2140">
        <f t="shared" si="46"/>
        <v>57800</v>
      </c>
      <c r="R2140" t="s">
        <v>2198</v>
      </c>
      <c r="S2140" t="s">
        <v>2199</v>
      </c>
      <c r="T2140" t="s">
        <v>1379</v>
      </c>
      <c r="U2140" s="75">
        <v>57800</v>
      </c>
      <c r="V2140">
        <v>0.76</v>
      </c>
      <c r="W2140">
        <v>43928</v>
      </c>
      <c r="AH2140" s="16"/>
      <c r="AI2140" t="s">
        <v>1375</v>
      </c>
    </row>
    <row r="2141" spans="1:35" x14ac:dyDescent="0.25">
      <c r="A2141" t="s">
        <v>6626</v>
      </c>
      <c r="B2141" s="1">
        <v>15</v>
      </c>
      <c r="C2141" t="s">
        <v>302</v>
      </c>
      <c r="D2141">
        <v>10897968</v>
      </c>
      <c r="E2141" t="s">
        <v>6580</v>
      </c>
      <c r="F2141" t="s">
        <v>1363</v>
      </c>
      <c r="G2141" t="s">
        <v>1391</v>
      </c>
      <c r="H2141" s="3" t="s">
        <v>6625</v>
      </c>
      <c r="I2141">
        <v>2019</v>
      </c>
      <c r="J2141" s="15" t="s">
        <v>3456</v>
      </c>
      <c r="K2141">
        <v>2019</v>
      </c>
      <c r="L2141" t="s">
        <v>1367</v>
      </c>
      <c r="M2141" t="s">
        <v>6373</v>
      </c>
      <c r="N2141" t="s">
        <v>6373</v>
      </c>
      <c r="O2141" t="s">
        <v>1388</v>
      </c>
      <c r="P2141" t="s">
        <v>5541</v>
      </c>
      <c r="Q2141">
        <f t="shared" si="46"/>
        <v>57800</v>
      </c>
      <c r="R2141" t="s">
        <v>6570</v>
      </c>
      <c r="S2141" t="s">
        <v>6571</v>
      </c>
      <c r="T2141" t="s">
        <v>6572</v>
      </c>
      <c r="U2141" s="75">
        <v>57800</v>
      </c>
      <c r="V2141">
        <v>1.39</v>
      </c>
      <c r="W2141">
        <v>80342</v>
      </c>
      <c r="AH2141" s="16"/>
      <c r="AI2141" t="s">
        <v>1375</v>
      </c>
    </row>
    <row r="2142" spans="1:35" x14ac:dyDescent="0.25">
      <c r="A2142" t="s">
        <v>6627</v>
      </c>
      <c r="B2142" s="1">
        <v>15</v>
      </c>
      <c r="C2142" t="s">
        <v>302</v>
      </c>
      <c r="D2142">
        <v>10897968</v>
      </c>
      <c r="E2142" t="s">
        <v>6580</v>
      </c>
      <c r="F2142" t="s">
        <v>1363</v>
      </c>
      <c r="G2142" t="s">
        <v>1391</v>
      </c>
      <c r="H2142" s="3" t="s">
        <v>6625</v>
      </c>
      <c r="I2142">
        <v>2019</v>
      </c>
      <c r="J2142" s="15" t="s">
        <v>3456</v>
      </c>
      <c r="K2142">
        <v>2019</v>
      </c>
      <c r="L2142" t="s">
        <v>1367</v>
      </c>
      <c r="M2142" t="s">
        <v>6373</v>
      </c>
      <c r="N2142" t="s">
        <v>6373</v>
      </c>
      <c r="O2142" t="s">
        <v>1388</v>
      </c>
      <c r="P2142" t="s">
        <v>5541</v>
      </c>
      <c r="Q2142">
        <f t="shared" si="46"/>
        <v>57800</v>
      </c>
      <c r="R2142" t="s">
        <v>2476</v>
      </c>
      <c r="S2142" t="s">
        <v>2477</v>
      </c>
      <c r="T2142" t="s">
        <v>299</v>
      </c>
      <c r="U2142" s="75">
        <v>57800</v>
      </c>
      <c r="V2142">
        <v>0.69</v>
      </c>
      <c r="W2142">
        <v>39882</v>
      </c>
      <c r="AH2142" s="16"/>
      <c r="AI2142" t="s">
        <v>1375</v>
      </c>
    </row>
    <row r="2143" spans="1:35" x14ac:dyDescent="0.25">
      <c r="A2143" t="s">
        <v>6628</v>
      </c>
      <c r="B2143" s="1">
        <v>15</v>
      </c>
      <c r="C2143" t="s">
        <v>302</v>
      </c>
      <c r="D2143">
        <v>10897968</v>
      </c>
      <c r="E2143" t="s">
        <v>6580</v>
      </c>
      <c r="F2143" t="s">
        <v>1363</v>
      </c>
      <c r="G2143" t="s">
        <v>1391</v>
      </c>
      <c r="H2143" s="3" t="s">
        <v>6625</v>
      </c>
      <c r="I2143">
        <v>2019</v>
      </c>
      <c r="J2143" s="15" t="s">
        <v>3456</v>
      </c>
      <c r="K2143">
        <v>2019</v>
      </c>
      <c r="L2143" t="s">
        <v>1367</v>
      </c>
      <c r="M2143" t="s">
        <v>6373</v>
      </c>
      <c r="N2143" t="s">
        <v>6373</v>
      </c>
      <c r="O2143" t="s">
        <v>1388</v>
      </c>
      <c r="P2143" t="s">
        <v>5541</v>
      </c>
      <c r="Q2143">
        <f t="shared" si="46"/>
        <v>57800</v>
      </c>
      <c r="R2143" t="s">
        <v>2016</v>
      </c>
      <c r="S2143" t="s">
        <v>2017</v>
      </c>
      <c r="T2143" t="s">
        <v>6586</v>
      </c>
      <c r="U2143" s="75">
        <v>57800</v>
      </c>
      <c r="V2143">
        <v>1.25</v>
      </c>
      <c r="W2143">
        <v>72250</v>
      </c>
      <c r="AH2143" s="16"/>
      <c r="AI2143" t="s">
        <v>1375</v>
      </c>
    </row>
    <row r="2144" spans="1:35" x14ac:dyDescent="0.25">
      <c r="A2144" t="s">
        <v>6629</v>
      </c>
      <c r="B2144" s="1">
        <v>15</v>
      </c>
      <c r="C2144" t="s">
        <v>302</v>
      </c>
      <c r="D2144">
        <v>9802967</v>
      </c>
      <c r="E2144" t="s">
        <v>6630</v>
      </c>
      <c r="F2144" t="s">
        <v>1363</v>
      </c>
      <c r="G2144" t="s">
        <v>1391</v>
      </c>
      <c r="H2144" s="3" t="s">
        <v>3450</v>
      </c>
      <c r="I2144">
        <v>2019</v>
      </c>
      <c r="J2144" s="15" t="s">
        <v>6619</v>
      </c>
      <c r="K2144">
        <v>2019</v>
      </c>
      <c r="L2144" t="s">
        <v>1367</v>
      </c>
      <c r="M2144" t="s">
        <v>6631</v>
      </c>
      <c r="N2144" t="s">
        <v>6617</v>
      </c>
      <c r="O2144" t="s">
        <v>1388</v>
      </c>
      <c r="P2144" t="s">
        <v>133</v>
      </c>
      <c r="Q2144">
        <f t="shared" si="46"/>
        <v>3000</v>
      </c>
      <c r="R2144" t="s">
        <v>5449</v>
      </c>
      <c r="S2144" t="s">
        <v>5450</v>
      </c>
      <c r="T2144" t="s">
        <v>6213</v>
      </c>
      <c r="U2144" s="75">
        <v>3000</v>
      </c>
      <c r="V2144">
        <v>0.56999999999999995</v>
      </c>
      <c r="W2144">
        <v>1710</v>
      </c>
      <c r="AH2144" s="16"/>
      <c r="AI2144" t="s">
        <v>1375</v>
      </c>
    </row>
    <row r="2145" spans="1:35" x14ac:dyDescent="0.25">
      <c r="A2145" t="s">
        <v>6632</v>
      </c>
      <c r="B2145" s="1">
        <v>15</v>
      </c>
      <c r="C2145" t="s">
        <v>302</v>
      </c>
      <c r="D2145">
        <v>9819762</v>
      </c>
      <c r="E2145" t="s">
        <v>6617</v>
      </c>
      <c r="F2145" t="s">
        <v>1363</v>
      </c>
      <c r="G2145" t="s">
        <v>1391</v>
      </c>
      <c r="H2145" s="3" t="s">
        <v>6619</v>
      </c>
      <c r="I2145">
        <v>2019</v>
      </c>
      <c r="J2145" s="15" t="s">
        <v>2532</v>
      </c>
      <c r="K2145">
        <v>2019</v>
      </c>
      <c r="L2145" t="s">
        <v>1367</v>
      </c>
      <c r="M2145" t="s">
        <v>6617</v>
      </c>
      <c r="N2145" t="s">
        <v>6617</v>
      </c>
      <c r="O2145" t="s">
        <v>1388</v>
      </c>
      <c r="P2145" t="s">
        <v>133</v>
      </c>
      <c r="Q2145">
        <f t="shared" si="46"/>
        <v>3000</v>
      </c>
      <c r="R2145" t="s">
        <v>5449</v>
      </c>
      <c r="S2145" t="s">
        <v>5450</v>
      </c>
      <c r="T2145" t="s">
        <v>6633</v>
      </c>
      <c r="U2145" s="75">
        <v>3000</v>
      </c>
      <c r="V2145">
        <v>0.56999999999999995</v>
      </c>
      <c r="W2145">
        <v>1710</v>
      </c>
      <c r="AH2145" s="16"/>
      <c r="AI2145" t="s">
        <v>1375</v>
      </c>
    </row>
    <row r="2146" spans="1:35" x14ac:dyDescent="0.25">
      <c r="A2146" t="s">
        <v>6634</v>
      </c>
      <c r="B2146" s="1">
        <v>15</v>
      </c>
      <c r="C2146" t="s">
        <v>297</v>
      </c>
      <c r="D2146">
        <v>10914277</v>
      </c>
      <c r="E2146" t="s">
        <v>6635</v>
      </c>
      <c r="F2146" t="s">
        <v>1363</v>
      </c>
      <c r="G2146" t="s">
        <v>1364</v>
      </c>
      <c r="H2146" s="3" t="s">
        <v>3456</v>
      </c>
      <c r="I2146">
        <v>2019</v>
      </c>
      <c r="J2146" s="15" t="s">
        <v>3457</v>
      </c>
      <c r="K2146">
        <v>2019</v>
      </c>
      <c r="L2146" t="s">
        <v>1367</v>
      </c>
      <c r="M2146" t="s">
        <v>5523</v>
      </c>
      <c r="N2146" t="s">
        <v>5523</v>
      </c>
      <c r="O2146" t="s">
        <v>1388</v>
      </c>
      <c r="P2146" t="s">
        <v>4226</v>
      </c>
      <c r="Q2146">
        <f t="shared" si="46"/>
        <v>3000</v>
      </c>
      <c r="R2146" t="s">
        <v>2476</v>
      </c>
      <c r="S2146" t="s">
        <v>2477</v>
      </c>
      <c r="T2146" t="s">
        <v>6601</v>
      </c>
      <c r="U2146" s="75">
        <v>3000</v>
      </c>
      <c r="V2146">
        <v>0.82</v>
      </c>
      <c r="W2146">
        <v>2460</v>
      </c>
      <c r="AH2146" s="16"/>
      <c r="AI2146" t="s">
        <v>1375</v>
      </c>
    </row>
    <row r="2147" spans="1:35" x14ac:dyDescent="0.25">
      <c r="A2147" t="s">
        <v>6636</v>
      </c>
      <c r="B2147" s="1">
        <v>15</v>
      </c>
      <c r="C2147" t="s">
        <v>302</v>
      </c>
      <c r="D2147">
        <v>10914277</v>
      </c>
      <c r="E2147" t="s">
        <v>6635</v>
      </c>
      <c r="F2147" t="s">
        <v>1363</v>
      </c>
      <c r="G2147" t="s">
        <v>1364</v>
      </c>
      <c r="H2147" s="3" t="s">
        <v>3456</v>
      </c>
      <c r="I2147">
        <v>2019</v>
      </c>
      <c r="J2147" s="15" t="s">
        <v>3457</v>
      </c>
      <c r="K2147">
        <v>2019</v>
      </c>
      <c r="L2147" t="s">
        <v>1367</v>
      </c>
      <c r="M2147" t="s">
        <v>5523</v>
      </c>
      <c r="N2147" t="s">
        <v>5523</v>
      </c>
      <c r="O2147" t="s">
        <v>1388</v>
      </c>
      <c r="P2147" t="s">
        <v>4226</v>
      </c>
      <c r="Q2147">
        <f t="shared" si="46"/>
        <v>3000</v>
      </c>
      <c r="R2147" t="s">
        <v>6570</v>
      </c>
      <c r="S2147" t="s">
        <v>6571</v>
      </c>
      <c r="T2147" t="s">
        <v>6604</v>
      </c>
      <c r="U2147" s="75">
        <v>3000</v>
      </c>
      <c r="V2147">
        <v>1.39</v>
      </c>
      <c r="W2147">
        <v>4170</v>
      </c>
      <c r="AH2147" s="16"/>
      <c r="AI2147" t="s">
        <v>1375</v>
      </c>
    </row>
    <row r="2148" spans="1:35" x14ac:dyDescent="0.25">
      <c r="A2148" t="s">
        <v>6637</v>
      </c>
      <c r="B2148" s="1">
        <v>15</v>
      </c>
      <c r="C2148" t="s">
        <v>297</v>
      </c>
      <c r="D2148">
        <v>10914277</v>
      </c>
      <c r="E2148" t="s">
        <v>6635</v>
      </c>
      <c r="F2148" t="s">
        <v>1363</v>
      </c>
      <c r="G2148" t="s">
        <v>1364</v>
      </c>
      <c r="H2148" s="3" t="s">
        <v>3456</v>
      </c>
      <c r="I2148">
        <v>2019</v>
      </c>
      <c r="J2148" s="15" t="s">
        <v>3457</v>
      </c>
      <c r="K2148">
        <v>2019</v>
      </c>
      <c r="L2148" t="s">
        <v>1367</v>
      </c>
      <c r="M2148" t="s">
        <v>5523</v>
      </c>
      <c r="N2148" t="s">
        <v>5523</v>
      </c>
      <c r="O2148" t="s">
        <v>1388</v>
      </c>
      <c r="P2148" t="s">
        <v>4226</v>
      </c>
      <c r="Q2148">
        <f t="shared" si="46"/>
        <v>3000</v>
      </c>
      <c r="R2148" t="s">
        <v>2016</v>
      </c>
      <c r="S2148" t="s">
        <v>2017</v>
      </c>
      <c r="T2148" t="s">
        <v>6638</v>
      </c>
      <c r="U2148" s="75">
        <v>3000</v>
      </c>
      <c r="V2148">
        <v>1.25</v>
      </c>
      <c r="W2148">
        <v>3750</v>
      </c>
      <c r="AH2148" s="16"/>
      <c r="AI2148" t="s">
        <v>1375</v>
      </c>
    </row>
    <row r="2149" spans="1:35" x14ac:dyDescent="0.25">
      <c r="A2149" t="s">
        <v>6639</v>
      </c>
      <c r="B2149" s="1">
        <v>15</v>
      </c>
      <c r="C2149" t="s">
        <v>297</v>
      </c>
      <c r="D2149">
        <v>10914277</v>
      </c>
      <c r="E2149" t="s">
        <v>6635</v>
      </c>
      <c r="F2149" t="s">
        <v>1363</v>
      </c>
      <c r="G2149" t="s">
        <v>1364</v>
      </c>
      <c r="H2149" s="3" t="s">
        <v>3456</v>
      </c>
      <c r="I2149">
        <v>2019</v>
      </c>
      <c r="J2149" s="15" t="s">
        <v>3457</v>
      </c>
      <c r="K2149">
        <v>2019</v>
      </c>
      <c r="L2149" t="s">
        <v>1367</v>
      </c>
      <c r="M2149" t="s">
        <v>5523</v>
      </c>
      <c r="N2149" t="s">
        <v>5523</v>
      </c>
      <c r="O2149" t="s">
        <v>1388</v>
      </c>
      <c r="P2149" t="s">
        <v>4226</v>
      </c>
      <c r="Q2149">
        <f t="shared" si="46"/>
        <v>3000</v>
      </c>
      <c r="R2149" t="s">
        <v>1879</v>
      </c>
      <c r="S2149" t="s">
        <v>1880</v>
      </c>
      <c r="T2149" t="s">
        <v>6640</v>
      </c>
      <c r="U2149" s="75">
        <v>3000</v>
      </c>
      <c r="V2149">
        <v>0.19</v>
      </c>
      <c r="W2149">
        <v>570</v>
      </c>
      <c r="AH2149" s="16"/>
      <c r="AI2149" t="s">
        <v>1375</v>
      </c>
    </row>
    <row r="2150" spans="1:35" x14ac:dyDescent="0.25">
      <c r="A2150" t="s">
        <v>6641</v>
      </c>
      <c r="B2150" s="1">
        <v>15</v>
      </c>
      <c r="C2150" t="s">
        <v>302</v>
      </c>
      <c r="D2150">
        <v>10897968</v>
      </c>
      <c r="E2150" t="s">
        <v>6580</v>
      </c>
      <c r="F2150" t="s">
        <v>1363</v>
      </c>
      <c r="G2150" t="s">
        <v>1391</v>
      </c>
      <c r="H2150" s="3" t="s">
        <v>6625</v>
      </c>
      <c r="I2150">
        <v>2019</v>
      </c>
      <c r="J2150" s="15" t="s">
        <v>3456</v>
      </c>
      <c r="K2150">
        <v>2019</v>
      </c>
      <c r="L2150" t="s">
        <v>1367</v>
      </c>
      <c r="M2150" t="s">
        <v>6373</v>
      </c>
      <c r="N2150" t="s">
        <v>6373</v>
      </c>
      <c r="O2150" t="s">
        <v>1388</v>
      </c>
      <c r="P2150" t="s">
        <v>5541</v>
      </c>
      <c r="Q2150">
        <f t="shared" si="46"/>
        <v>57800</v>
      </c>
      <c r="R2150" t="s">
        <v>5449</v>
      </c>
      <c r="S2150" t="s">
        <v>5450</v>
      </c>
      <c r="T2150" t="s">
        <v>6575</v>
      </c>
      <c r="U2150" s="75">
        <v>57800</v>
      </c>
      <c r="V2150">
        <v>0.56999999999999995</v>
      </c>
      <c r="W2150">
        <v>32946</v>
      </c>
      <c r="AH2150" s="16"/>
      <c r="AI2150" t="s">
        <v>1375</v>
      </c>
    </row>
    <row r="2151" spans="1:35" x14ac:dyDescent="0.25">
      <c r="A2151" t="s">
        <v>6642</v>
      </c>
      <c r="B2151" s="1">
        <v>15</v>
      </c>
      <c r="C2151" t="s">
        <v>302</v>
      </c>
      <c r="D2151">
        <v>10898786</v>
      </c>
      <c r="E2151" t="s">
        <v>6643</v>
      </c>
      <c r="F2151" t="s">
        <v>1363</v>
      </c>
      <c r="G2151" t="s">
        <v>1391</v>
      </c>
      <c r="H2151" s="3" t="s">
        <v>6625</v>
      </c>
      <c r="I2151">
        <v>2019</v>
      </c>
      <c r="J2151" s="15" t="s">
        <v>6644</v>
      </c>
      <c r="K2151">
        <v>2019</v>
      </c>
      <c r="L2151" t="s">
        <v>1367</v>
      </c>
      <c r="M2151" t="s">
        <v>6617</v>
      </c>
      <c r="N2151" t="s">
        <v>6617</v>
      </c>
      <c r="O2151" t="s">
        <v>1388</v>
      </c>
      <c r="P2151" t="s">
        <v>133</v>
      </c>
      <c r="Q2151">
        <f t="shared" si="46"/>
        <v>3500</v>
      </c>
      <c r="R2151" t="s">
        <v>6570</v>
      </c>
      <c r="S2151" t="s">
        <v>6571</v>
      </c>
      <c r="T2151" t="s">
        <v>6572</v>
      </c>
      <c r="U2151" s="75">
        <v>3500</v>
      </c>
      <c r="V2151">
        <v>1.39</v>
      </c>
      <c r="W2151">
        <v>4865</v>
      </c>
      <c r="AH2151" s="16"/>
      <c r="AI2151" t="s">
        <v>1375</v>
      </c>
    </row>
    <row r="2152" spans="1:35" x14ac:dyDescent="0.25">
      <c r="A2152" t="s">
        <v>6645</v>
      </c>
      <c r="B2152" s="1">
        <v>15</v>
      </c>
      <c r="C2152" t="s">
        <v>302</v>
      </c>
      <c r="D2152">
        <v>10190848</v>
      </c>
      <c r="E2152" t="s">
        <v>6646</v>
      </c>
      <c r="F2152" t="s">
        <v>1363</v>
      </c>
      <c r="G2152" t="s">
        <v>1364</v>
      </c>
      <c r="H2152" s="3" t="s">
        <v>6647</v>
      </c>
      <c r="I2152">
        <v>2019</v>
      </c>
      <c r="J2152" s="15" t="s">
        <v>6648</v>
      </c>
      <c r="K2152">
        <v>2019</v>
      </c>
      <c r="L2152" t="s">
        <v>1367</v>
      </c>
      <c r="M2152" t="s">
        <v>6649</v>
      </c>
      <c r="N2152" t="s">
        <v>6650</v>
      </c>
      <c r="O2152" t="s">
        <v>1388</v>
      </c>
      <c r="P2152" t="s">
        <v>133</v>
      </c>
      <c r="Q2152">
        <f t="shared" si="46"/>
        <v>100000</v>
      </c>
      <c r="R2152" t="s">
        <v>6570</v>
      </c>
      <c r="S2152" t="s">
        <v>6571</v>
      </c>
      <c r="T2152" t="s">
        <v>6651</v>
      </c>
      <c r="U2152" s="75">
        <v>100000</v>
      </c>
      <c r="V2152">
        <v>1.39</v>
      </c>
      <c r="W2152">
        <v>139000</v>
      </c>
      <c r="AH2152" s="16"/>
      <c r="AI2152" t="s">
        <v>1375</v>
      </c>
    </row>
    <row r="2153" spans="1:35" x14ac:dyDescent="0.25">
      <c r="A2153" t="s">
        <v>6652</v>
      </c>
      <c r="B2153" s="1">
        <v>15</v>
      </c>
      <c r="C2153" t="s">
        <v>302</v>
      </c>
      <c r="D2153">
        <v>9834923</v>
      </c>
      <c r="E2153" t="s">
        <v>6653</v>
      </c>
      <c r="F2153" t="s">
        <v>1363</v>
      </c>
      <c r="G2153" t="s">
        <v>1391</v>
      </c>
      <c r="H2153" s="3" t="s">
        <v>6654</v>
      </c>
      <c r="I2153">
        <v>2019</v>
      </c>
      <c r="J2153" s="15" t="s">
        <v>2651</v>
      </c>
      <c r="K2153">
        <v>2019</v>
      </c>
      <c r="L2153" t="s">
        <v>1622</v>
      </c>
      <c r="M2153" t="s">
        <v>5499</v>
      </c>
      <c r="N2153" t="s">
        <v>6655</v>
      </c>
      <c r="O2153" t="s">
        <v>1388</v>
      </c>
      <c r="P2153" t="s">
        <v>5475</v>
      </c>
      <c r="Q2153">
        <f t="shared" si="46"/>
        <v>9274</v>
      </c>
      <c r="R2153" t="s">
        <v>2016</v>
      </c>
      <c r="S2153" t="s">
        <v>2017</v>
      </c>
      <c r="T2153" t="s">
        <v>6586</v>
      </c>
      <c r="U2153" s="75">
        <v>9274</v>
      </c>
      <c r="V2153">
        <v>1.36</v>
      </c>
      <c r="W2153">
        <v>12612.64</v>
      </c>
      <c r="AH2153" s="16"/>
      <c r="AI2153" t="s">
        <v>1375</v>
      </c>
    </row>
    <row r="2154" spans="1:35" x14ac:dyDescent="0.25">
      <c r="A2154" t="s">
        <v>6656</v>
      </c>
      <c r="B2154" s="1">
        <v>15</v>
      </c>
      <c r="C2154" t="s">
        <v>297</v>
      </c>
      <c r="D2154">
        <v>10909508</v>
      </c>
      <c r="E2154" t="s">
        <v>6657</v>
      </c>
      <c r="F2154" t="s">
        <v>1363</v>
      </c>
      <c r="G2154" t="s">
        <v>1364</v>
      </c>
      <c r="H2154" s="3" t="s">
        <v>6644</v>
      </c>
      <c r="I2154">
        <v>2019</v>
      </c>
      <c r="J2154" s="15" t="s">
        <v>6658</v>
      </c>
      <c r="K2154">
        <v>2019</v>
      </c>
      <c r="L2154" t="s">
        <v>1367</v>
      </c>
      <c r="M2154" t="s">
        <v>6316</v>
      </c>
      <c r="N2154" t="s">
        <v>6317</v>
      </c>
      <c r="O2154" t="s">
        <v>1388</v>
      </c>
      <c r="P2154" t="s">
        <v>4266</v>
      </c>
      <c r="Q2154">
        <f t="shared" si="46"/>
        <v>800</v>
      </c>
      <c r="R2154" t="s">
        <v>1879</v>
      </c>
      <c r="S2154" t="s">
        <v>1880</v>
      </c>
      <c r="T2154" t="s">
        <v>6640</v>
      </c>
      <c r="U2154" s="75">
        <v>800</v>
      </c>
      <c r="V2154">
        <v>0.19</v>
      </c>
      <c r="W2154">
        <v>152</v>
      </c>
      <c r="AH2154" s="16"/>
      <c r="AI2154" t="s">
        <v>1375</v>
      </c>
    </row>
    <row r="2155" spans="1:35" x14ac:dyDescent="0.25">
      <c r="A2155" t="s">
        <v>6659</v>
      </c>
      <c r="B2155" s="1">
        <v>15</v>
      </c>
      <c r="C2155" t="s">
        <v>302</v>
      </c>
      <c r="D2155">
        <v>9429719</v>
      </c>
      <c r="E2155" t="s">
        <v>6562</v>
      </c>
      <c r="F2155" t="s">
        <v>1363</v>
      </c>
      <c r="G2155" t="s">
        <v>1391</v>
      </c>
      <c r="H2155" s="3" t="s">
        <v>6660</v>
      </c>
      <c r="I2155">
        <v>2018</v>
      </c>
      <c r="J2155" s="15" t="s">
        <v>6661</v>
      </c>
      <c r="K2155">
        <v>2018</v>
      </c>
      <c r="L2155" t="s">
        <v>1622</v>
      </c>
      <c r="M2155" t="s">
        <v>6373</v>
      </c>
      <c r="N2155" t="s">
        <v>6373</v>
      </c>
      <c r="O2155" t="s">
        <v>1388</v>
      </c>
      <c r="P2155" t="s">
        <v>6564</v>
      </c>
      <c r="Q2155">
        <f t="shared" si="46"/>
        <v>109500</v>
      </c>
      <c r="R2155" t="s">
        <v>2198</v>
      </c>
      <c r="S2155" t="s">
        <v>2199</v>
      </c>
      <c r="T2155" t="s">
        <v>587</v>
      </c>
      <c r="U2155" s="75">
        <v>109500</v>
      </c>
      <c r="V2155">
        <v>0.77</v>
      </c>
      <c r="W2155">
        <v>84315</v>
      </c>
      <c r="AH2155" s="16"/>
      <c r="AI2155" t="s">
        <v>1375</v>
      </c>
    </row>
    <row r="2156" spans="1:35" x14ac:dyDescent="0.25">
      <c r="A2156" t="s">
        <v>6662</v>
      </c>
      <c r="B2156" s="1">
        <v>15</v>
      </c>
      <c r="C2156" t="s">
        <v>302</v>
      </c>
      <c r="D2156">
        <v>9406719</v>
      </c>
      <c r="E2156" t="s">
        <v>6663</v>
      </c>
      <c r="F2156" t="s">
        <v>1363</v>
      </c>
      <c r="G2156" t="s">
        <v>1391</v>
      </c>
      <c r="H2156" s="3" t="s">
        <v>6664</v>
      </c>
      <c r="I2156">
        <v>2018</v>
      </c>
      <c r="J2156" s="15" t="s">
        <v>6665</v>
      </c>
      <c r="K2156">
        <v>2018</v>
      </c>
      <c r="L2156" t="s">
        <v>1367</v>
      </c>
      <c r="M2156" t="s">
        <v>6663</v>
      </c>
      <c r="N2156" t="s">
        <v>4666</v>
      </c>
      <c r="O2156" t="s">
        <v>1388</v>
      </c>
      <c r="P2156" t="s">
        <v>133</v>
      </c>
      <c r="Q2156">
        <f t="shared" si="46"/>
        <v>66457</v>
      </c>
      <c r="R2156" t="s">
        <v>5449</v>
      </c>
      <c r="S2156" t="s">
        <v>5450</v>
      </c>
      <c r="T2156" t="s">
        <v>6213</v>
      </c>
      <c r="U2156" s="75">
        <v>66457</v>
      </c>
      <c r="V2156">
        <v>0.56000000000000005</v>
      </c>
      <c r="W2156">
        <v>37215.919999999998</v>
      </c>
      <c r="AH2156" s="16"/>
      <c r="AI2156" t="s">
        <v>1375</v>
      </c>
    </row>
    <row r="2157" spans="1:35" x14ac:dyDescent="0.25">
      <c r="A2157" t="s">
        <v>6666</v>
      </c>
      <c r="B2157" s="1">
        <v>15</v>
      </c>
      <c r="C2157" t="s">
        <v>302</v>
      </c>
      <c r="D2157">
        <v>10230106</v>
      </c>
      <c r="E2157" t="s">
        <v>6667</v>
      </c>
      <c r="F2157" t="s">
        <v>1363</v>
      </c>
      <c r="G2157" t="s">
        <v>1391</v>
      </c>
      <c r="H2157" s="3" t="s">
        <v>6668</v>
      </c>
      <c r="I2157">
        <v>2019</v>
      </c>
      <c r="J2157" s="15" t="s">
        <v>6669</v>
      </c>
      <c r="K2157">
        <v>2019</v>
      </c>
      <c r="L2157" t="s">
        <v>1367</v>
      </c>
      <c r="M2157" t="s">
        <v>6670</v>
      </c>
      <c r="N2157" t="s">
        <v>6670</v>
      </c>
      <c r="O2157" t="s">
        <v>1388</v>
      </c>
      <c r="P2157" t="s">
        <v>133</v>
      </c>
      <c r="Q2157">
        <f t="shared" si="46"/>
        <v>2000</v>
      </c>
      <c r="R2157" t="s">
        <v>6570</v>
      </c>
      <c r="S2157" t="s">
        <v>6571</v>
      </c>
      <c r="T2157" t="s">
        <v>6604</v>
      </c>
      <c r="U2157" s="75">
        <v>2000</v>
      </c>
      <c r="V2157">
        <v>1.39</v>
      </c>
      <c r="W2157">
        <v>2780</v>
      </c>
      <c r="AH2157" s="16"/>
      <c r="AI2157" t="s">
        <v>1375</v>
      </c>
    </row>
    <row r="2158" spans="1:35" x14ac:dyDescent="0.25">
      <c r="A2158" t="s">
        <v>6671</v>
      </c>
      <c r="B2158" s="1">
        <v>15</v>
      </c>
      <c r="C2158" t="s">
        <v>302</v>
      </c>
      <c r="D2158">
        <v>10223150</v>
      </c>
      <c r="E2158" t="s">
        <v>6672</v>
      </c>
      <c r="F2158" t="s">
        <v>1363</v>
      </c>
      <c r="G2158" t="s">
        <v>1391</v>
      </c>
      <c r="H2158" s="3" t="s">
        <v>6673</v>
      </c>
      <c r="I2158">
        <v>2019</v>
      </c>
      <c r="J2158" s="15" t="s">
        <v>6674</v>
      </c>
      <c r="K2158">
        <v>2019</v>
      </c>
      <c r="L2158" t="s">
        <v>1622</v>
      </c>
      <c r="M2158" t="s">
        <v>6373</v>
      </c>
      <c r="N2158" t="s">
        <v>6373</v>
      </c>
      <c r="O2158" t="s">
        <v>1388</v>
      </c>
      <c r="P2158" t="s">
        <v>5541</v>
      </c>
      <c r="Q2158">
        <f t="shared" si="46"/>
        <v>147200</v>
      </c>
      <c r="R2158" t="s">
        <v>2476</v>
      </c>
      <c r="S2158" t="s">
        <v>2477</v>
      </c>
      <c r="T2158" t="s">
        <v>6601</v>
      </c>
      <c r="U2158" s="75">
        <v>147200</v>
      </c>
      <c r="V2158">
        <v>0.74</v>
      </c>
      <c r="W2158">
        <v>108928</v>
      </c>
      <c r="AH2158" s="16"/>
      <c r="AI2158" t="s">
        <v>1375</v>
      </c>
    </row>
    <row r="2159" spans="1:35" x14ac:dyDescent="0.25">
      <c r="A2159" t="s">
        <v>6675</v>
      </c>
      <c r="B2159" s="1">
        <v>15</v>
      </c>
      <c r="C2159" t="s">
        <v>302</v>
      </c>
      <c r="D2159">
        <v>10223150</v>
      </c>
      <c r="E2159" t="s">
        <v>6672</v>
      </c>
      <c r="F2159" t="s">
        <v>1363</v>
      </c>
      <c r="G2159" t="s">
        <v>1391</v>
      </c>
      <c r="H2159" s="3" t="s">
        <v>6673</v>
      </c>
      <c r="I2159">
        <v>2019</v>
      </c>
      <c r="J2159" s="15" t="s">
        <v>6674</v>
      </c>
      <c r="K2159">
        <v>2019</v>
      </c>
      <c r="L2159" t="s">
        <v>1622</v>
      </c>
      <c r="M2159" t="s">
        <v>6373</v>
      </c>
      <c r="N2159" t="s">
        <v>6373</v>
      </c>
      <c r="O2159" t="s">
        <v>1388</v>
      </c>
      <c r="P2159" t="s">
        <v>5541</v>
      </c>
      <c r="Q2159">
        <f t="shared" si="46"/>
        <v>147200</v>
      </c>
      <c r="R2159" t="s">
        <v>2016</v>
      </c>
      <c r="S2159" t="s">
        <v>2017</v>
      </c>
      <c r="T2159" t="s">
        <v>6586</v>
      </c>
      <c r="U2159" s="75">
        <v>147200</v>
      </c>
      <c r="V2159">
        <v>1.36</v>
      </c>
      <c r="W2159">
        <v>200192</v>
      </c>
      <c r="AH2159" s="16"/>
      <c r="AI2159" t="s">
        <v>1375</v>
      </c>
    </row>
    <row r="2160" spans="1:35" x14ac:dyDescent="0.25">
      <c r="A2160" t="s">
        <v>6676</v>
      </c>
      <c r="B2160" s="1">
        <v>15</v>
      </c>
      <c r="C2160" t="s">
        <v>302</v>
      </c>
      <c r="D2160">
        <v>10223150</v>
      </c>
      <c r="E2160" t="s">
        <v>6672</v>
      </c>
      <c r="F2160" t="s">
        <v>1363</v>
      </c>
      <c r="G2160" t="s">
        <v>1391</v>
      </c>
      <c r="H2160" s="3" t="s">
        <v>6673</v>
      </c>
      <c r="I2160">
        <v>2019</v>
      </c>
      <c r="J2160" s="15" t="s">
        <v>6674</v>
      </c>
      <c r="K2160">
        <v>2019</v>
      </c>
      <c r="L2160" t="s">
        <v>1622</v>
      </c>
      <c r="M2160" t="s">
        <v>6373</v>
      </c>
      <c r="N2160" t="s">
        <v>6373</v>
      </c>
      <c r="O2160" t="s">
        <v>1388</v>
      </c>
      <c r="P2160" t="s">
        <v>5541</v>
      </c>
      <c r="Q2160">
        <f t="shared" si="46"/>
        <v>147200</v>
      </c>
      <c r="R2160" t="s">
        <v>1381</v>
      </c>
      <c r="S2160" t="s">
        <v>1382</v>
      </c>
      <c r="T2160" t="s">
        <v>587</v>
      </c>
      <c r="U2160" s="75">
        <v>147200</v>
      </c>
      <c r="V2160">
        <v>0.71</v>
      </c>
      <c r="W2160">
        <v>104512</v>
      </c>
      <c r="AH2160" s="16"/>
      <c r="AI2160" t="s">
        <v>1375</v>
      </c>
    </row>
    <row r="2161" spans="1:35" x14ac:dyDescent="0.25">
      <c r="A2161" t="s">
        <v>6677</v>
      </c>
      <c r="B2161" s="1">
        <v>15</v>
      </c>
      <c r="C2161" t="s">
        <v>302</v>
      </c>
      <c r="D2161">
        <v>11491280</v>
      </c>
      <c r="E2161" t="s">
        <v>6617</v>
      </c>
      <c r="F2161" t="s">
        <v>1363</v>
      </c>
      <c r="G2161" t="s">
        <v>1391</v>
      </c>
      <c r="H2161" s="3" t="s">
        <v>4749</v>
      </c>
      <c r="I2161">
        <v>2019</v>
      </c>
      <c r="J2161" s="15" t="s">
        <v>4347</v>
      </c>
      <c r="K2161">
        <v>2019</v>
      </c>
      <c r="L2161" t="s">
        <v>1367</v>
      </c>
      <c r="M2161" t="s">
        <v>6617</v>
      </c>
      <c r="N2161" t="s">
        <v>6617</v>
      </c>
      <c r="O2161" t="s">
        <v>1388</v>
      </c>
      <c r="P2161" t="s">
        <v>133</v>
      </c>
      <c r="Q2161">
        <f t="shared" si="46"/>
        <v>503</v>
      </c>
      <c r="R2161" t="s">
        <v>6570</v>
      </c>
      <c r="S2161" t="s">
        <v>6571</v>
      </c>
      <c r="T2161" t="s">
        <v>6604</v>
      </c>
      <c r="U2161" s="75">
        <v>503</v>
      </c>
      <c r="V2161">
        <v>0.68</v>
      </c>
      <c r="W2161">
        <v>342.04</v>
      </c>
      <c r="AH2161" s="16"/>
      <c r="AI2161" t="s">
        <v>1375</v>
      </c>
    </row>
    <row r="2162" spans="1:35" x14ac:dyDescent="0.25">
      <c r="A2162" t="s">
        <v>6678</v>
      </c>
      <c r="B2162" s="1">
        <v>15</v>
      </c>
      <c r="C2162" t="s">
        <v>302</v>
      </c>
      <c r="D2162">
        <v>11500379</v>
      </c>
      <c r="E2162" t="s">
        <v>6617</v>
      </c>
      <c r="F2162" t="s">
        <v>1363</v>
      </c>
      <c r="G2162" t="s">
        <v>1391</v>
      </c>
      <c r="H2162" s="3" t="s">
        <v>6679</v>
      </c>
      <c r="I2162">
        <v>2019</v>
      </c>
      <c r="J2162" s="15" t="s">
        <v>1529</v>
      </c>
      <c r="K2162">
        <v>2019</v>
      </c>
      <c r="L2162" t="s">
        <v>1367</v>
      </c>
      <c r="M2162" t="s">
        <v>6617</v>
      </c>
      <c r="N2162" t="s">
        <v>6617</v>
      </c>
      <c r="O2162" t="s">
        <v>1388</v>
      </c>
      <c r="P2162" t="s">
        <v>133</v>
      </c>
      <c r="Q2162">
        <f t="shared" si="46"/>
        <v>800</v>
      </c>
      <c r="R2162" t="s">
        <v>6570</v>
      </c>
      <c r="S2162" t="s">
        <v>6571</v>
      </c>
      <c r="T2162" t="s">
        <v>6572</v>
      </c>
      <c r="U2162" s="75">
        <v>800</v>
      </c>
      <c r="V2162">
        <v>0.68</v>
      </c>
      <c r="W2162">
        <v>544</v>
      </c>
      <c r="AH2162" s="16"/>
      <c r="AI2162" t="s">
        <v>1375</v>
      </c>
    </row>
    <row r="2163" spans="1:35" x14ac:dyDescent="0.25">
      <c r="A2163" t="s">
        <v>6680</v>
      </c>
      <c r="B2163" s="1">
        <v>15</v>
      </c>
      <c r="C2163" t="s">
        <v>302</v>
      </c>
      <c r="D2163">
        <v>10223150</v>
      </c>
      <c r="E2163" t="s">
        <v>6672</v>
      </c>
      <c r="F2163" t="s">
        <v>1363</v>
      </c>
      <c r="G2163" t="s">
        <v>1391</v>
      </c>
      <c r="H2163" s="3" t="s">
        <v>6673</v>
      </c>
      <c r="I2163">
        <v>2019</v>
      </c>
      <c r="J2163" s="15" t="s">
        <v>6674</v>
      </c>
      <c r="K2163">
        <v>2019</v>
      </c>
      <c r="L2163" t="s">
        <v>1622</v>
      </c>
      <c r="M2163" t="s">
        <v>6373</v>
      </c>
      <c r="N2163" t="s">
        <v>6373</v>
      </c>
      <c r="O2163" t="s">
        <v>1388</v>
      </c>
      <c r="P2163" t="s">
        <v>5541</v>
      </c>
      <c r="Q2163">
        <f t="shared" si="46"/>
        <v>147200</v>
      </c>
      <c r="R2163" t="s">
        <v>6570</v>
      </c>
      <c r="S2163" t="s">
        <v>6571</v>
      </c>
      <c r="T2163" t="s">
        <v>6651</v>
      </c>
      <c r="U2163" s="75">
        <v>147200</v>
      </c>
      <c r="V2163">
        <v>1.39</v>
      </c>
      <c r="W2163">
        <v>204608</v>
      </c>
      <c r="AH2163" s="16"/>
      <c r="AI2163" t="s">
        <v>1375</v>
      </c>
    </row>
    <row r="2164" spans="1:35" x14ac:dyDescent="0.25">
      <c r="A2164" t="s">
        <v>6681</v>
      </c>
      <c r="B2164" s="1">
        <v>15</v>
      </c>
      <c r="C2164" t="s">
        <v>302</v>
      </c>
      <c r="D2164">
        <v>11510668</v>
      </c>
      <c r="E2164" t="s">
        <v>6682</v>
      </c>
      <c r="F2164" t="s">
        <v>1363</v>
      </c>
      <c r="G2164" t="s">
        <v>1391</v>
      </c>
      <c r="H2164" s="3" t="s">
        <v>4347</v>
      </c>
      <c r="I2164">
        <v>2019</v>
      </c>
      <c r="J2164" s="15" t="s">
        <v>4348</v>
      </c>
      <c r="K2164">
        <v>2019</v>
      </c>
      <c r="L2164" t="s">
        <v>1367</v>
      </c>
      <c r="M2164" t="s">
        <v>6683</v>
      </c>
      <c r="N2164" t="s">
        <v>6684</v>
      </c>
      <c r="O2164" t="s">
        <v>1388</v>
      </c>
      <c r="P2164" t="s">
        <v>133</v>
      </c>
      <c r="Q2164">
        <f t="shared" si="46"/>
        <v>1000</v>
      </c>
      <c r="R2164" t="s">
        <v>6570</v>
      </c>
      <c r="S2164" t="s">
        <v>6571</v>
      </c>
      <c r="T2164" t="s">
        <v>6572</v>
      </c>
      <c r="U2164" s="75">
        <v>1000</v>
      </c>
      <c r="V2164">
        <v>0.68</v>
      </c>
      <c r="W2164">
        <v>680</v>
      </c>
      <c r="AH2164" s="16"/>
      <c r="AI2164" t="s">
        <v>1375</v>
      </c>
    </row>
    <row r="2165" spans="1:35" x14ac:dyDescent="0.25">
      <c r="A2165" t="s">
        <v>6685</v>
      </c>
      <c r="B2165" s="1">
        <v>15</v>
      </c>
      <c r="C2165" t="s">
        <v>302</v>
      </c>
      <c r="D2165">
        <v>9860886</v>
      </c>
      <c r="E2165" t="s">
        <v>6686</v>
      </c>
      <c r="F2165" t="s">
        <v>1363</v>
      </c>
      <c r="G2165" t="s">
        <v>1391</v>
      </c>
      <c r="H2165" s="3" t="s">
        <v>2533</v>
      </c>
      <c r="I2165">
        <v>2019</v>
      </c>
      <c r="J2165" s="15" t="s">
        <v>2539</v>
      </c>
      <c r="K2165">
        <v>2019</v>
      </c>
      <c r="L2165" t="s">
        <v>1367</v>
      </c>
      <c r="M2165" t="s">
        <v>6615</v>
      </c>
      <c r="N2165" t="s">
        <v>2541</v>
      </c>
      <c r="O2165" t="s">
        <v>1388</v>
      </c>
      <c r="P2165" t="s">
        <v>5541</v>
      </c>
      <c r="Q2165">
        <f t="shared" si="46"/>
        <v>45496</v>
      </c>
      <c r="R2165" t="s">
        <v>2198</v>
      </c>
      <c r="S2165" t="s">
        <v>2199</v>
      </c>
      <c r="T2165" t="s">
        <v>587</v>
      </c>
      <c r="U2165" s="75">
        <v>45496</v>
      </c>
      <c r="V2165">
        <v>0.77</v>
      </c>
      <c r="W2165">
        <v>35031.919999999998</v>
      </c>
      <c r="AH2165" s="16"/>
      <c r="AI2165" t="s">
        <v>1375</v>
      </c>
    </row>
    <row r="2166" spans="1:35" x14ac:dyDescent="0.25">
      <c r="A2166" t="s">
        <v>6687</v>
      </c>
      <c r="B2166" s="1">
        <v>15</v>
      </c>
      <c r="C2166" t="s">
        <v>302</v>
      </c>
      <c r="D2166">
        <v>9860886</v>
      </c>
      <c r="E2166" t="s">
        <v>6686</v>
      </c>
      <c r="F2166" t="s">
        <v>1363</v>
      </c>
      <c r="G2166" t="s">
        <v>1391</v>
      </c>
      <c r="H2166" s="3" t="s">
        <v>2533</v>
      </c>
      <c r="I2166">
        <v>2019</v>
      </c>
      <c r="J2166" s="15" t="s">
        <v>2539</v>
      </c>
      <c r="K2166">
        <v>2019</v>
      </c>
      <c r="L2166" t="s">
        <v>1367</v>
      </c>
      <c r="M2166" t="s">
        <v>6615</v>
      </c>
      <c r="N2166" t="s">
        <v>2541</v>
      </c>
      <c r="O2166" t="s">
        <v>1388</v>
      </c>
      <c r="P2166" t="s">
        <v>5541</v>
      </c>
      <c r="Q2166">
        <f t="shared" si="46"/>
        <v>45496</v>
      </c>
      <c r="R2166" t="s">
        <v>2016</v>
      </c>
      <c r="S2166" t="s">
        <v>2017</v>
      </c>
      <c r="T2166" t="s">
        <v>6586</v>
      </c>
      <c r="U2166" s="75">
        <v>45496</v>
      </c>
      <c r="V2166">
        <v>1.36</v>
      </c>
      <c r="W2166">
        <v>61874.559999999998</v>
      </c>
      <c r="AH2166" s="16"/>
      <c r="AI2166" t="s">
        <v>1375</v>
      </c>
    </row>
    <row r="2167" spans="1:35" x14ac:dyDescent="0.25">
      <c r="A2167" t="s">
        <v>6688</v>
      </c>
      <c r="B2167" s="1">
        <v>15</v>
      </c>
      <c r="C2167" t="s">
        <v>302</v>
      </c>
      <c r="D2167">
        <v>9860886</v>
      </c>
      <c r="E2167" t="s">
        <v>6686</v>
      </c>
      <c r="F2167" t="s">
        <v>1363</v>
      </c>
      <c r="G2167" t="s">
        <v>1391</v>
      </c>
      <c r="H2167" s="3" t="s">
        <v>2533</v>
      </c>
      <c r="I2167">
        <v>2019</v>
      </c>
      <c r="J2167" s="15" t="s">
        <v>2539</v>
      </c>
      <c r="K2167">
        <v>2019</v>
      </c>
      <c r="L2167" t="s">
        <v>1367</v>
      </c>
      <c r="M2167" t="s">
        <v>6615</v>
      </c>
      <c r="N2167" t="s">
        <v>2541</v>
      </c>
      <c r="O2167" t="s">
        <v>1388</v>
      </c>
      <c r="P2167" t="s">
        <v>5541</v>
      </c>
      <c r="Q2167">
        <f t="shared" si="46"/>
        <v>45496</v>
      </c>
      <c r="R2167" t="s">
        <v>5449</v>
      </c>
      <c r="S2167" t="s">
        <v>5450</v>
      </c>
      <c r="T2167" t="s">
        <v>6575</v>
      </c>
      <c r="U2167" s="75">
        <v>45496</v>
      </c>
      <c r="V2167">
        <v>0.56999999999999995</v>
      </c>
      <c r="W2167">
        <v>25932.720000000001</v>
      </c>
      <c r="AH2167" s="16"/>
      <c r="AI2167" t="s">
        <v>1375</v>
      </c>
    </row>
    <row r="2168" spans="1:35" x14ac:dyDescent="0.25">
      <c r="A2168" t="s">
        <v>6689</v>
      </c>
      <c r="B2168" s="1">
        <v>15</v>
      </c>
      <c r="C2168" t="s">
        <v>302</v>
      </c>
      <c r="D2168">
        <v>8787441</v>
      </c>
      <c r="E2168" t="s">
        <v>6690</v>
      </c>
      <c r="F2168" t="s">
        <v>1363</v>
      </c>
      <c r="G2168" t="s">
        <v>1391</v>
      </c>
      <c r="H2168" s="3" t="s">
        <v>6691</v>
      </c>
      <c r="I2168">
        <v>2018</v>
      </c>
      <c r="J2168" s="15" t="s">
        <v>6692</v>
      </c>
      <c r="K2168">
        <v>2018</v>
      </c>
      <c r="L2168" t="s">
        <v>1367</v>
      </c>
      <c r="M2168" t="s">
        <v>5793</v>
      </c>
      <c r="N2168" t="s">
        <v>5456</v>
      </c>
      <c r="O2168" t="s">
        <v>1388</v>
      </c>
      <c r="P2168" t="s">
        <v>133</v>
      </c>
      <c r="Q2168">
        <f t="shared" si="46"/>
        <v>3500</v>
      </c>
      <c r="R2168" t="s">
        <v>5682</v>
      </c>
      <c r="S2168" t="s">
        <v>5683</v>
      </c>
      <c r="T2168" t="s">
        <v>5710</v>
      </c>
      <c r="U2168" s="75">
        <v>3500</v>
      </c>
      <c r="V2168">
        <v>0.37</v>
      </c>
      <c r="W2168">
        <v>1295</v>
      </c>
      <c r="AH2168" s="16"/>
      <c r="AI2168" t="s">
        <v>1375</v>
      </c>
    </row>
    <row r="2169" spans="1:35" x14ac:dyDescent="0.25">
      <c r="A2169" t="s">
        <v>6693</v>
      </c>
      <c r="B2169" s="1">
        <v>15</v>
      </c>
      <c r="C2169" t="s">
        <v>302</v>
      </c>
      <c r="D2169">
        <v>9886753</v>
      </c>
      <c r="E2169" t="s">
        <v>6694</v>
      </c>
      <c r="F2169" t="s">
        <v>1363</v>
      </c>
      <c r="G2169" t="s">
        <v>1391</v>
      </c>
      <c r="H2169" s="3" t="s">
        <v>6695</v>
      </c>
      <c r="I2169">
        <v>2019</v>
      </c>
      <c r="J2169" s="15" t="s">
        <v>6696</v>
      </c>
      <c r="K2169">
        <v>2019</v>
      </c>
      <c r="L2169" t="s">
        <v>1367</v>
      </c>
      <c r="M2169" t="s">
        <v>5461</v>
      </c>
      <c r="N2169" t="s">
        <v>6569</v>
      </c>
      <c r="O2169" t="s">
        <v>1388</v>
      </c>
      <c r="P2169" t="s">
        <v>6569</v>
      </c>
      <c r="Q2169">
        <f t="shared" si="46"/>
        <v>23900</v>
      </c>
      <c r="R2169" t="s">
        <v>2198</v>
      </c>
      <c r="S2169" t="s">
        <v>2199</v>
      </c>
      <c r="T2169" t="s">
        <v>587</v>
      </c>
      <c r="U2169" s="75">
        <v>23900</v>
      </c>
      <c r="V2169">
        <v>0.77</v>
      </c>
      <c r="W2169">
        <v>18403</v>
      </c>
      <c r="AH2169" s="16"/>
      <c r="AI2169" t="s">
        <v>1375</v>
      </c>
    </row>
    <row r="2170" spans="1:35" x14ac:dyDescent="0.25">
      <c r="A2170" t="s">
        <v>6697</v>
      </c>
      <c r="B2170" s="1">
        <v>15</v>
      </c>
      <c r="C2170" t="s">
        <v>302</v>
      </c>
      <c r="D2170">
        <v>9886753</v>
      </c>
      <c r="E2170" t="s">
        <v>6694</v>
      </c>
      <c r="F2170" t="s">
        <v>1363</v>
      </c>
      <c r="G2170" t="s">
        <v>1391</v>
      </c>
      <c r="H2170" s="3" t="s">
        <v>6695</v>
      </c>
      <c r="I2170">
        <v>2019</v>
      </c>
      <c r="J2170" s="15" t="s">
        <v>6696</v>
      </c>
      <c r="K2170">
        <v>2019</v>
      </c>
      <c r="L2170" t="s">
        <v>1367</v>
      </c>
      <c r="M2170" t="s">
        <v>5461</v>
      </c>
      <c r="N2170" t="s">
        <v>6569</v>
      </c>
      <c r="O2170" t="s">
        <v>1388</v>
      </c>
      <c r="P2170" t="s">
        <v>6569</v>
      </c>
      <c r="Q2170">
        <f t="shared" si="46"/>
        <v>23900</v>
      </c>
      <c r="R2170" t="s">
        <v>5449</v>
      </c>
      <c r="S2170" t="s">
        <v>5450</v>
      </c>
      <c r="T2170" t="s">
        <v>6575</v>
      </c>
      <c r="U2170" s="75">
        <v>23900</v>
      </c>
      <c r="V2170">
        <v>0.56999999999999995</v>
      </c>
      <c r="W2170">
        <v>13623</v>
      </c>
      <c r="AH2170" s="16"/>
      <c r="AI2170" t="s">
        <v>1375</v>
      </c>
    </row>
    <row r="2171" spans="1:35" x14ac:dyDescent="0.25">
      <c r="A2171" t="s">
        <v>6698</v>
      </c>
      <c r="B2171" s="1">
        <v>15</v>
      </c>
      <c r="C2171" t="s">
        <v>302</v>
      </c>
      <c r="D2171">
        <v>9886753</v>
      </c>
      <c r="E2171" t="s">
        <v>6694</v>
      </c>
      <c r="F2171" t="s">
        <v>1363</v>
      </c>
      <c r="G2171" t="s">
        <v>1391</v>
      </c>
      <c r="H2171" s="3" t="s">
        <v>6695</v>
      </c>
      <c r="I2171">
        <v>2019</v>
      </c>
      <c r="J2171" s="15" t="s">
        <v>6696</v>
      </c>
      <c r="K2171">
        <v>2019</v>
      </c>
      <c r="L2171" t="s">
        <v>1367</v>
      </c>
      <c r="M2171" t="s">
        <v>5461</v>
      </c>
      <c r="N2171" t="s">
        <v>6569</v>
      </c>
      <c r="O2171" t="s">
        <v>1388</v>
      </c>
      <c r="P2171" t="s">
        <v>6569</v>
      </c>
      <c r="Q2171">
        <f t="shared" si="46"/>
        <v>23900</v>
      </c>
      <c r="R2171" t="s">
        <v>1381</v>
      </c>
      <c r="S2171" t="s">
        <v>1382</v>
      </c>
      <c r="T2171" t="s">
        <v>587</v>
      </c>
      <c r="U2171" s="75">
        <v>23900</v>
      </c>
      <c r="V2171">
        <v>0.68</v>
      </c>
      <c r="W2171">
        <v>16252</v>
      </c>
      <c r="AH2171" s="16"/>
      <c r="AI2171" t="s">
        <v>1375</v>
      </c>
    </row>
    <row r="2172" spans="1:35" x14ac:dyDescent="0.25">
      <c r="A2172" t="s">
        <v>6699</v>
      </c>
      <c r="B2172" s="1">
        <v>15</v>
      </c>
      <c r="C2172" t="s">
        <v>302</v>
      </c>
      <c r="D2172">
        <v>9886753</v>
      </c>
      <c r="E2172" t="s">
        <v>6694</v>
      </c>
      <c r="F2172" t="s">
        <v>1363</v>
      </c>
      <c r="G2172" t="s">
        <v>1391</v>
      </c>
      <c r="H2172" s="3" t="s">
        <v>6695</v>
      </c>
      <c r="I2172">
        <v>2019</v>
      </c>
      <c r="J2172" s="15" t="s">
        <v>6696</v>
      </c>
      <c r="K2172">
        <v>2019</v>
      </c>
      <c r="L2172" t="s">
        <v>1367</v>
      </c>
      <c r="M2172" t="s">
        <v>5461</v>
      </c>
      <c r="N2172" t="s">
        <v>6569</v>
      </c>
      <c r="O2172" t="s">
        <v>1388</v>
      </c>
      <c r="P2172" t="s">
        <v>6569</v>
      </c>
      <c r="Q2172">
        <f t="shared" si="46"/>
        <v>23900</v>
      </c>
      <c r="R2172" t="s">
        <v>2016</v>
      </c>
      <c r="S2172" t="s">
        <v>2017</v>
      </c>
      <c r="T2172" t="s">
        <v>6586</v>
      </c>
      <c r="U2172" s="75">
        <v>23900</v>
      </c>
      <c r="V2172">
        <v>1.36</v>
      </c>
      <c r="W2172">
        <v>32504</v>
      </c>
      <c r="AH2172" s="16"/>
      <c r="AI2172" t="s">
        <v>1375</v>
      </c>
    </row>
    <row r="2173" spans="1:35" x14ac:dyDescent="0.25">
      <c r="A2173" t="s">
        <v>6700</v>
      </c>
      <c r="B2173" s="1">
        <v>15</v>
      </c>
      <c r="C2173" t="s">
        <v>302</v>
      </c>
      <c r="D2173">
        <v>9871969</v>
      </c>
      <c r="E2173" t="s">
        <v>6701</v>
      </c>
      <c r="F2173" t="s">
        <v>1363</v>
      </c>
      <c r="G2173" t="s">
        <v>1391</v>
      </c>
      <c r="H2173" s="3" t="s">
        <v>2652</v>
      </c>
      <c r="I2173">
        <v>2019</v>
      </c>
      <c r="J2173" s="15" t="s">
        <v>6695</v>
      </c>
      <c r="K2173">
        <v>2019</v>
      </c>
      <c r="L2173" t="s">
        <v>1622</v>
      </c>
      <c r="M2173" t="s">
        <v>6373</v>
      </c>
      <c r="N2173" t="s">
        <v>6373</v>
      </c>
      <c r="O2173" t="s">
        <v>1388</v>
      </c>
      <c r="P2173" t="s">
        <v>5541</v>
      </c>
      <c r="Q2173">
        <f t="shared" si="46"/>
        <v>135000</v>
      </c>
      <c r="R2173" t="s">
        <v>2198</v>
      </c>
      <c r="S2173" t="s">
        <v>2199</v>
      </c>
      <c r="T2173" t="s">
        <v>587</v>
      </c>
      <c r="U2173" s="75">
        <v>135000</v>
      </c>
      <c r="V2173">
        <v>0.66</v>
      </c>
      <c r="W2173">
        <v>89100</v>
      </c>
      <c r="AH2173" s="16"/>
      <c r="AI2173" t="s">
        <v>1375</v>
      </c>
    </row>
    <row r="2174" spans="1:35" x14ac:dyDescent="0.25">
      <c r="A2174" t="s">
        <v>6702</v>
      </c>
      <c r="B2174" s="1">
        <v>15</v>
      </c>
      <c r="C2174" t="s">
        <v>302</v>
      </c>
      <c r="D2174">
        <v>9871969</v>
      </c>
      <c r="E2174" t="s">
        <v>6701</v>
      </c>
      <c r="F2174" t="s">
        <v>1363</v>
      </c>
      <c r="G2174" t="s">
        <v>1391</v>
      </c>
      <c r="H2174" s="3" t="s">
        <v>2652</v>
      </c>
      <c r="I2174">
        <v>2019</v>
      </c>
      <c r="J2174" s="15" t="s">
        <v>6695</v>
      </c>
      <c r="K2174">
        <v>2019</v>
      </c>
      <c r="L2174" t="s">
        <v>1622</v>
      </c>
      <c r="M2174" t="s">
        <v>6373</v>
      </c>
      <c r="N2174" t="s">
        <v>6373</v>
      </c>
      <c r="O2174" t="s">
        <v>1388</v>
      </c>
      <c r="P2174" t="s">
        <v>5541</v>
      </c>
      <c r="Q2174">
        <f t="shared" si="46"/>
        <v>135000</v>
      </c>
      <c r="R2174" t="s">
        <v>1381</v>
      </c>
      <c r="S2174" t="s">
        <v>1382</v>
      </c>
      <c r="T2174" t="s">
        <v>5518</v>
      </c>
      <c r="U2174" s="75">
        <v>135000</v>
      </c>
      <c r="V2174">
        <v>0.78</v>
      </c>
      <c r="W2174">
        <v>105300</v>
      </c>
      <c r="AH2174" s="16"/>
      <c r="AI2174" t="s">
        <v>1375</v>
      </c>
    </row>
    <row r="2175" spans="1:35" x14ac:dyDescent="0.25">
      <c r="A2175" t="s">
        <v>6703</v>
      </c>
      <c r="B2175" s="1">
        <v>15</v>
      </c>
      <c r="C2175" t="s">
        <v>302</v>
      </c>
      <c r="D2175">
        <v>9871969</v>
      </c>
      <c r="E2175" t="s">
        <v>6701</v>
      </c>
      <c r="F2175" t="s">
        <v>1363</v>
      </c>
      <c r="G2175" t="s">
        <v>1391</v>
      </c>
      <c r="H2175" s="3" t="s">
        <v>2652</v>
      </c>
      <c r="I2175">
        <v>2019</v>
      </c>
      <c r="J2175" s="15" t="s">
        <v>6695</v>
      </c>
      <c r="K2175">
        <v>2019</v>
      </c>
      <c r="L2175" t="s">
        <v>1622</v>
      </c>
      <c r="M2175" t="s">
        <v>6373</v>
      </c>
      <c r="N2175" t="s">
        <v>6373</v>
      </c>
      <c r="O2175" t="s">
        <v>1388</v>
      </c>
      <c r="P2175" t="s">
        <v>5541</v>
      </c>
      <c r="Q2175">
        <f t="shared" si="46"/>
        <v>135000</v>
      </c>
      <c r="R2175" t="s">
        <v>2016</v>
      </c>
      <c r="S2175" t="s">
        <v>2017</v>
      </c>
      <c r="T2175" t="s">
        <v>6586</v>
      </c>
      <c r="U2175" s="75">
        <v>135000</v>
      </c>
      <c r="V2175">
        <v>1.36</v>
      </c>
      <c r="W2175">
        <v>183600</v>
      </c>
      <c r="AH2175" s="16"/>
      <c r="AI2175" t="s">
        <v>1375</v>
      </c>
    </row>
    <row r="2176" spans="1:35" x14ac:dyDescent="0.25">
      <c r="A2176" t="s">
        <v>6704</v>
      </c>
      <c r="B2176" s="1">
        <v>15</v>
      </c>
      <c r="C2176" t="s">
        <v>302</v>
      </c>
      <c r="D2176">
        <v>8845174</v>
      </c>
      <c r="E2176" t="s">
        <v>6705</v>
      </c>
      <c r="F2176" t="s">
        <v>1363</v>
      </c>
      <c r="G2176" t="s">
        <v>1391</v>
      </c>
      <c r="H2176" s="3" t="s">
        <v>6706</v>
      </c>
      <c r="I2176">
        <v>2018</v>
      </c>
      <c r="J2176" s="15" t="s">
        <v>6707</v>
      </c>
      <c r="K2176">
        <v>2018</v>
      </c>
      <c r="L2176" t="s">
        <v>1367</v>
      </c>
      <c r="M2176" t="s">
        <v>6371</v>
      </c>
      <c r="N2176" t="s">
        <v>6373</v>
      </c>
      <c r="O2176" t="s">
        <v>1388</v>
      </c>
      <c r="P2176" t="s">
        <v>133</v>
      </c>
      <c r="Q2176">
        <f t="shared" si="46"/>
        <v>5400</v>
      </c>
      <c r="R2176" t="s">
        <v>5449</v>
      </c>
      <c r="S2176" t="s">
        <v>5450</v>
      </c>
      <c r="T2176" t="s">
        <v>6213</v>
      </c>
      <c r="U2176" s="75">
        <v>5400</v>
      </c>
      <c r="V2176">
        <v>0.56000000000000005</v>
      </c>
      <c r="W2176">
        <v>3024</v>
      </c>
      <c r="AH2176" s="16"/>
      <c r="AI2176" t="s">
        <v>1375</v>
      </c>
    </row>
    <row r="2177" spans="1:35" x14ac:dyDescent="0.25">
      <c r="A2177" t="s">
        <v>6708</v>
      </c>
      <c r="B2177" s="1">
        <v>15</v>
      </c>
      <c r="C2177" t="s">
        <v>302</v>
      </c>
      <c r="D2177">
        <v>8845174</v>
      </c>
      <c r="E2177" t="s">
        <v>6705</v>
      </c>
      <c r="F2177" t="s">
        <v>1363</v>
      </c>
      <c r="G2177" t="s">
        <v>1391</v>
      </c>
      <c r="H2177" s="3" t="s">
        <v>6706</v>
      </c>
      <c r="I2177">
        <v>2018</v>
      </c>
      <c r="J2177" s="15" t="s">
        <v>6707</v>
      </c>
      <c r="K2177">
        <v>2018</v>
      </c>
      <c r="L2177" t="s">
        <v>1367</v>
      </c>
      <c r="M2177" t="s">
        <v>6371</v>
      </c>
      <c r="N2177" t="s">
        <v>6373</v>
      </c>
      <c r="O2177" t="s">
        <v>1388</v>
      </c>
      <c r="P2177" t="s">
        <v>133</v>
      </c>
      <c r="Q2177">
        <f t="shared" si="46"/>
        <v>5400</v>
      </c>
      <c r="R2177" t="s">
        <v>5682</v>
      </c>
      <c r="S2177" t="s">
        <v>5683</v>
      </c>
      <c r="T2177" t="s">
        <v>5710</v>
      </c>
      <c r="U2177" s="75">
        <v>5400</v>
      </c>
      <c r="V2177">
        <v>0.37</v>
      </c>
      <c r="W2177">
        <v>1998</v>
      </c>
      <c r="AH2177" s="16"/>
      <c r="AI2177" t="s">
        <v>1375</v>
      </c>
    </row>
    <row r="2178" spans="1:35" x14ac:dyDescent="0.25">
      <c r="A2178" t="s">
        <v>6709</v>
      </c>
      <c r="B2178" s="1">
        <v>15</v>
      </c>
      <c r="C2178" t="s">
        <v>302</v>
      </c>
      <c r="D2178">
        <v>10977384</v>
      </c>
      <c r="E2178" t="s">
        <v>6710</v>
      </c>
      <c r="F2178" t="s">
        <v>1363</v>
      </c>
      <c r="G2178" t="s">
        <v>1391</v>
      </c>
      <c r="H2178" s="3" t="s">
        <v>6711</v>
      </c>
      <c r="I2178">
        <v>2019</v>
      </c>
      <c r="J2178" s="15" t="s">
        <v>6712</v>
      </c>
      <c r="K2178">
        <v>2019</v>
      </c>
      <c r="L2178" t="s">
        <v>1367</v>
      </c>
      <c r="M2178" t="s">
        <v>6615</v>
      </c>
      <c r="N2178" t="s">
        <v>2541</v>
      </c>
      <c r="O2178" t="s">
        <v>1388</v>
      </c>
      <c r="P2178" t="s">
        <v>5541</v>
      </c>
      <c r="Q2178">
        <f t="shared" ref="Q2178:Q2241" si="47">U2178</f>
        <v>28710</v>
      </c>
      <c r="R2178" t="s">
        <v>6570</v>
      </c>
      <c r="S2178" t="s">
        <v>6571</v>
      </c>
      <c r="T2178" t="s">
        <v>6572</v>
      </c>
      <c r="U2178" s="75">
        <v>28710</v>
      </c>
      <c r="V2178">
        <v>1.39</v>
      </c>
      <c r="W2178">
        <v>39906.9</v>
      </c>
      <c r="AH2178" s="16"/>
      <c r="AI2178" t="s">
        <v>1375</v>
      </c>
    </row>
    <row r="2179" spans="1:35" x14ac:dyDescent="0.25">
      <c r="A2179" t="s">
        <v>6713</v>
      </c>
      <c r="B2179" s="1">
        <v>15</v>
      </c>
      <c r="C2179" t="s">
        <v>302</v>
      </c>
      <c r="D2179">
        <v>10977384</v>
      </c>
      <c r="E2179" t="s">
        <v>6710</v>
      </c>
      <c r="F2179" t="s">
        <v>1363</v>
      </c>
      <c r="G2179" t="s">
        <v>1391</v>
      </c>
      <c r="H2179" s="3" t="s">
        <v>6711</v>
      </c>
      <c r="I2179">
        <v>2019</v>
      </c>
      <c r="J2179" s="15" t="s">
        <v>6712</v>
      </c>
      <c r="K2179">
        <v>2019</v>
      </c>
      <c r="L2179" t="s">
        <v>1367</v>
      </c>
      <c r="M2179" t="s">
        <v>6615</v>
      </c>
      <c r="N2179" t="s">
        <v>2541</v>
      </c>
      <c r="O2179" t="s">
        <v>1388</v>
      </c>
      <c r="P2179" t="s">
        <v>5541</v>
      </c>
      <c r="Q2179">
        <f t="shared" si="47"/>
        <v>28710</v>
      </c>
      <c r="R2179" t="s">
        <v>1879</v>
      </c>
      <c r="S2179" t="s">
        <v>1880</v>
      </c>
      <c r="T2179" t="s">
        <v>6714</v>
      </c>
      <c r="U2179" s="75">
        <v>28710</v>
      </c>
      <c r="V2179">
        <v>0.32</v>
      </c>
      <c r="W2179">
        <v>9187.2000000000007</v>
      </c>
      <c r="AH2179" s="16"/>
      <c r="AI2179" t="s">
        <v>1375</v>
      </c>
    </row>
    <row r="2180" spans="1:35" x14ac:dyDescent="0.25">
      <c r="A2180" t="s">
        <v>6715</v>
      </c>
      <c r="B2180" s="1">
        <v>15</v>
      </c>
      <c r="C2180" t="s">
        <v>302</v>
      </c>
      <c r="D2180">
        <v>10977384</v>
      </c>
      <c r="E2180" t="s">
        <v>6710</v>
      </c>
      <c r="F2180" t="s">
        <v>1363</v>
      </c>
      <c r="G2180" t="s">
        <v>1391</v>
      </c>
      <c r="H2180" s="3" t="s">
        <v>6711</v>
      </c>
      <c r="I2180">
        <v>2019</v>
      </c>
      <c r="J2180" s="15" t="s">
        <v>6712</v>
      </c>
      <c r="K2180">
        <v>2019</v>
      </c>
      <c r="L2180" t="s">
        <v>1367</v>
      </c>
      <c r="M2180" t="s">
        <v>6615</v>
      </c>
      <c r="N2180" t="s">
        <v>2541</v>
      </c>
      <c r="O2180" t="s">
        <v>1388</v>
      </c>
      <c r="P2180" t="s">
        <v>5541</v>
      </c>
      <c r="Q2180">
        <f t="shared" si="47"/>
        <v>28710</v>
      </c>
      <c r="R2180" t="s">
        <v>5449</v>
      </c>
      <c r="S2180" t="s">
        <v>5450</v>
      </c>
      <c r="T2180" t="s">
        <v>6575</v>
      </c>
      <c r="U2180" s="75">
        <v>28710</v>
      </c>
      <c r="V2180">
        <v>0.56999999999999995</v>
      </c>
      <c r="W2180">
        <v>16364.7</v>
      </c>
      <c r="AH2180" s="16"/>
      <c r="AI2180" t="s">
        <v>1375</v>
      </c>
    </row>
    <row r="2181" spans="1:35" x14ac:dyDescent="0.25">
      <c r="A2181" t="s">
        <v>6716</v>
      </c>
      <c r="B2181" s="1">
        <v>15</v>
      </c>
      <c r="C2181" t="s">
        <v>302</v>
      </c>
      <c r="D2181">
        <v>10977384</v>
      </c>
      <c r="E2181" t="s">
        <v>6710</v>
      </c>
      <c r="F2181" t="s">
        <v>1363</v>
      </c>
      <c r="G2181" t="s">
        <v>1391</v>
      </c>
      <c r="H2181" s="3" t="s">
        <v>6711</v>
      </c>
      <c r="I2181">
        <v>2019</v>
      </c>
      <c r="J2181" s="15" t="s">
        <v>6712</v>
      </c>
      <c r="K2181">
        <v>2019</v>
      </c>
      <c r="L2181" t="s">
        <v>1367</v>
      </c>
      <c r="M2181" t="s">
        <v>6615</v>
      </c>
      <c r="N2181" t="s">
        <v>2541</v>
      </c>
      <c r="O2181" t="s">
        <v>1388</v>
      </c>
      <c r="P2181" t="s">
        <v>5541</v>
      </c>
      <c r="Q2181">
        <f t="shared" si="47"/>
        <v>28710</v>
      </c>
      <c r="R2181" t="s">
        <v>2016</v>
      </c>
      <c r="S2181" t="s">
        <v>2017</v>
      </c>
      <c r="T2181" t="s">
        <v>6638</v>
      </c>
      <c r="U2181" s="75">
        <v>28710</v>
      </c>
      <c r="V2181">
        <v>1.1299999999999999</v>
      </c>
      <c r="W2181">
        <v>32442.3</v>
      </c>
      <c r="AH2181" s="16"/>
      <c r="AI2181" t="s">
        <v>1375</v>
      </c>
    </row>
    <row r="2182" spans="1:35" x14ac:dyDescent="0.25">
      <c r="A2182" t="s">
        <v>6717</v>
      </c>
      <c r="B2182" s="1">
        <v>15</v>
      </c>
      <c r="C2182" t="s">
        <v>302</v>
      </c>
      <c r="D2182">
        <v>10977384</v>
      </c>
      <c r="E2182" t="s">
        <v>6710</v>
      </c>
      <c r="F2182" t="s">
        <v>1363</v>
      </c>
      <c r="G2182" t="s">
        <v>1391</v>
      </c>
      <c r="H2182" s="3" t="s">
        <v>6711</v>
      </c>
      <c r="I2182">
        <v>2019</v>
      </c>
      <c r="J2182" s="15" t="s">
        <v>6712</v>
      </c>
      <c r="K2182">
        <v>2019</v>
      </c>
      <c r="L2182" t="s">
        <v>1367</v>
      </c>
      <c r="M2182" t="s">
        <v>6615</v>
      </c>
      <c r="N2182" t="s">
        <v>2541</v>
      </c>
      <c r="O2182" t="s">
        <v>1388</v>
      </c>
      <c r="P2182" t="s">
        <v>5541</v>
      </c>
      <c r="Q2182">
        <f t="shared" si="47"/>
        <v>28710</v>
      </c>
      <c r="R2182" t="s">
        <v>2198</v>
      </c>
      <c r="S2182" t="s">
        <v>2199</v>
      </c>
      <c r="T2182" t="s">
        <v>1379</v>
      </c>
      <c r="U2182" s="75">
        <v>28710</v>
      </c>
      <c r="V2182">
        <v>0.77</v>
      </c>
      <c r="W2182">
        <v>22106.7</v>
      </c>
      <c r="AH2182" s="16"/>
      <c r="AI2182" t="s">
        <v>1375</v>
      </c>
    </row>
    <row r="2183" spans="1:35" x14ac:dyDescent="0.25">
      <c r="A2183" t="s">
        <v>6718</v>
      </c>
      <c r="B2183" s="1">
        <v>15</v>
      </c>
      <c r="C2183" t="s">
        <v>297</v>
      </c>
      <c r="D2183">
        <v>8886210</v>
      </c>
      <c r="E2183" t="s">
        <v>5456</v>
      </c>
      <c r="F2183" t="s">
        <v>1363</v>
      </c>
      <c r="G2183" t="s">
        <v>1391</v>
      </c>
      <c r="H2183" s="3" t="s">
        <v>6707</v>
      </c>
      <c r="I2183">
        <v>2018</v>
      </c>
      <c r="J2183" s="15" t="s">
        <v>6719</v>
      </c>
      <c r="K2183">
        <v>2018</v>
      </c>
      <c r="L2183" t="s">
        <v>1367</v>
      </c>
      <c r="M2183" t="s">
        <v>5456</v>
      </c>
      <c r="N2183" t="s">
        <v>5456</v>
      </c>
      <c r="O2183" t="s">
        <v>1388</v>
      </c>
      <c r="P2183" t="s">
        <v>4226</v>
      </c>
      <c r="Q2183">
        <f t="shared" si="47"/>
        <v>150</v>
      </c>
      <c r="R2183" t="s">
        <v>5996</v>
      </c>
      <c r="S2183" t="s">
        <v>5997</v>
      </c>
      <c r="T2183" t="s">
        <v>587</v>
      </c>
      <c r="U2183" s="75">
        <v>150</v>
      </c>
      <c r="V2183">
        <v>0.3</v>
      </c>
      <c r="W2183">
        <v>45</v>
      </c>
      <c r="AH2183" s="16"/>
      <c r="AI2183" t="s">
        <v>1375</v>
      </c>
    </row>
    <row r="2184" spans="1:35" x14ac:dyDescent="0.25">
      <c r="A2184" t="s">
        <v>6720</v>
      </c>
      <c r="B2184" s="1">
        <v>15</v>
      </c>
      <c r="C2184" t="s">
        <v>302</v>
      </c>
      <c r="D2184">
        <v>10268413</v>
      </c>
      <c r="E2184" t="s">
        <v>6721</v>
      </c>
      <c r="F2184" t="s">
        <v>1363</v>
      </c>
      <c r="G2184" t="s">
        <v>1391</v>
      </c>
      <c r="H2184" s="3" t="s">
        <v>6722</v>
      </c>
      <c r="I2184">
        <v>2019</v>
      </c>
      <c r="J2184" s="15" t="s">
        <v>6723</v>
      </c>
      <c r="K2184">
        <v>2019</v>
      </c>
      <c r="L2184" t="s">
        <v>1367</v>
      </c>
      <c r="M2184" t="s">
        <v>6316</v>
      </c>
      <c r="N2184" t="s">
        <v>6317</v>
      </c>
      <c r="O2184" t="s">
        <v>1388</v>
      </c>
      <c r="P2184" t="s">
        <v>4266</v>
      </c>
      <c r="Q2184">
        <f t="shared" si="47"/>
        <v>3000</v>
      </c>
      <c r="R2184" t="s">
        <v>6570</v>
      </c>
      <c r="S2184" t="s">
        <v>6571</v>
      </c>
      <c r="T2184" t="s">
        <v>6604</v>
      </c>
      <c r="U2184" s="75">
        <v>3000</v>
      </c>
      <c r="V2184">
        <v>1.39</v>
      </c>
      <c r="W2184">
        <v>4170</v>
      </c>
      <c r="AH2184" s="16"/>
      <c r="AI2184" t="s">
        <v>1375</v>
      </c>
    </row>
    <row r="2185" spans="1:35" x14ac:dyDescent="0.25">
      <c r="A2185" t="s">
        <v>6724</v>
      </c>
      <c r="B2185" s="1">
        <v>15</v>
      </c>
      <c r="C2185" t="s">
        <v>297</v>
      </c>
      <c r="D2185">
        <v>10285563</v>
      </c>
      <c r="E2185" t="s">
        <v>6725</v>
      </c>
      <c r="F2185" t="s">
        <v>1363</v>
      </c>
      <c r="G2185" t="s">
        <v>1391</v>
      </c>
      <c r="H2185" s="3" t="s">
        <v>1555</v>
      </c>
      <c r="I2185">
        <v>2019</v>
      </c>
      <c r="J2185" s="15" t="s">
        <v>6726</v>
      </c>
      <c r="K2185">
        <v>2019</v>
      </c>
      <c r="L2185" t="s">
        <v>1622</v>
      </c>
      <c r="M2185" t="s">
        <v>6725</v>
      </c>
      <c r="N2185" t="s">
        <v>6725</v>
      </c>
      <c r="O2185" t="s">
        <v>1388</v>
      </c>
      <c r="P2185" t="s">
        <v>4226</v>
      </c>
      <c r="Q2185">
        <f t="shared" si="47"/>
        <v>15000</v>
      </c>
      <c r="R2185" t="s">
        <v>2016</v>
      </c>
      <c r="S2185" t="s">
        <v>2017</v>
      </c>
      <c r="T2185" t="s">
        <v>6586</v>
      </c>
      <c r="U2185" s="75">
        <v>15000</v>
      </c>
      <c r="V2185">
        <v>1.25</v>
      </c>
      <c r="W2185">
        <v>18750</v>
      </c>
      <c r="AH2185" s="16"/>
      <c r="AI2185" t="s">
        <v>1375</v>
      </c>
    </row>
    <row r="2186" spans="1:35" x14ac:dyDescent="0.25">
      <c r="A2186" t="s">
        <v>6727</v>
      </c>
      <c r="B2186" s="1">
        <v>15</v>
      </c>
      <c r="C2186" t="s">
        <v>302</v>
      </c>
      <c r="D2186">
        <v>10285563</v>
      </c>
      <c r="E2186" t="s">
        <v>6725</v>
      </c>
      <c r="F2186" t="s">
        <v>1363</v>
      </c>
      <c r="G2186" t="s">
        <v>1391</v>
      </c>
      <c r="H2186" s="3" t="s">
        <v>1555</v>
      </c>
      <c r="I2186">
        <v>2019</v>
      </c>
      <c r="J2186" s="15" t="s">
        <v>6726</v>
      </c>
      <c r="K2186">
        <v>2019</v>
      </c>
      <c r="L2186" t="s">
        <v>1622</v>
      </c>
      <c r="M2186" t="s">
        <v>6725</v>
      </c>
      <c r="N2186" t="s">
        <v>6725</v>
      </c>
      <c r="O2186" t="s">
        <v>1388</v>
      </c>
      <c r="P2186" t="s">
        <v>4226</v>
      </c>
      <c r="Q2186">
        <f t="shared" si="47"/>
        <v>15000</v>
      </c>
      <c r="R2186" t="s">
        <v>6570</v>
      </c>
      <c r="S2186" t="s">
        <v>6571</v>
      </c>
      <c r="T2186" t="s">
        <v>6572</v>
      </c>
      <c r="U2186" s="75">
        <v>15000</v>
      </c>
      <c r="V2186">
        <v>1.39</v>
      </c>
      <c r="W2186">
        <v>20850</v>
      </c>
      <c r="AH2186" s="16"/>
      <c r="AI2186" t="s">
        <v>1375</v>
      </c>
    </row>
    <row r="2187" spans="1:35" x14ac:dyDescent="0.25">
      <c r="A2187" t="s">
        <v>6728</v>
      </c>
      <c r="B2187" s="1">
        <v>15</v>
      </c>
      <c r="C2187" t="s">
        <v>297</v>
      </c>
      <c r="D2187">
        <v>10285563</v>
      </c>
      <c r="E2187" t="s">
        <v>6725</v>
      </c>
      <c r="F2187" t="s">
        <v>1363</v>
      </c>
      <c r="G2187" t="s">
        <v>1391</v>
      </c>
      <c r="H2187" s="3" t="s">
        <v>1555</v>
      </c>
      <c r="I2187">
        <v>2019</v>
      </c>
      <c r="J2187" s="15" t="s">
        <v>6726</v>
      </c>
      <c r="K2187">
        <v>2019</v>
      </c>
      <c r="L2187" t="s">
        <v>1622</v>
      </c>
      <c r="M2187" t="s">
        <v>6725</v>
      </c>
      <c r="N2187" t="s">
        <v>6725</v>
      </c>
      <c r="O2187" t="s">
        <v>1388</v>
      </c>
      <c r="P2187" t="s">
        <v>4226</v>
      </c>
      <c r="Q2187">
        <f t="shared" si="47"/>
        <v>15000</v>
      </c>
      <c r="R2187" t="s">
        <v>2198</v>
      </c>
      <c r="S2187" t="s">
        <v>2199</v>
      </c>
      <c r="T2187" t="s">
        <v>1379</v>
      </c>
      <c r="U2187" s="75">
        <v>15000</v>
      </c>
      <c r="V2187">
        <v>0.77</v>
      </c>
      <c r="W2187">
        <v>11550</v>
      </c>
      <c r="AH2187" s="16"/>
      <c r="AI2187" t="s">
        <v>1375</v>
      </c>
    </row>
    <row r="2188" spans="1:35" x14ac:dyDescent="0.25">
      <c r="A2188" t="s">
        <v>6729</v>
      </c>
      <c r="B2188" s="1">
        <v>15</v>
      </c>
      <c r="C2188" t="s">
        <v>297</v>
      </c>
      <c r="D2188">
        <v>10285563</v>
      </c>
      <c r="E2188" t="s">
        <v>6725</v>
      </c>
      <c r="F2188" t="s">
        <v>1363</v>
      </c>
      <c r="G2188" t="s">
        <v>1391</v>
      </c>
      <c r="H2188" s="3" t="s">
        <v>1555</v>
      </c>
      <c r="I2188">
        <v>2019</v>
      </c>
      <c r="J2188" s="15" t="s">
        <v>6726</v>
      </c>
      <c r="K2188">
        <v>2019</v>
      </c>
      <c r="L2188" t="s">
        <v>1622</v>
      </c>
      <c r="M2188" t="s">
        <v>6725</v>
      </c>
      <c r="N2188" t="s">
        <v>6725</v>
      </c>
      <c r="O2188" t="s">
        <v>1388</v>
      </c>
      <c r="P2188" t="s">
        <v>4226</v>
      </c>
      <c r="Q2188">
        <f t="shared" si="47"/>
        <v>15000</v>
      </c>
      <c r="R2188" t="s">
        <v>5449</v>
      </c>
      <c r="S2188" t="s">
        <v>5450</v>
      </c>
      <c r="T2188" t="s">
        <v>6575</v>
      </c>
      <c r="U2188" s="75">
        <v>15000</v>
      </c>
      <c r="V2188">
        <v>0.56999999999999995</v>
      </c>
      <c r="W2188">
        <v>8550</v>
      </c>
      <c r="AH2188" s="16"/>
      <c r="AI2188" t="s">
        <v>1375</v>
      </c>
    </row>
    <row r="2189" spans="1:35" x14ac:dyDescent="0.25">
      <c r="A2189" t="s">
        <v>6730</v>
      </c>
      <c r="B2189" s="1">
        <v>15</v>
      </c>
      <c r="C2189" t="s">
        <v>302</v>
      </c>
      <c r="D2189">
        <v>10277846</v>
      </c>
      <c r="E2189" t="s">
        <v>6731</v>
      </c>
      <c r="F2189" t="s">
        <v>1363</v>
      </c>
      <c r="G2189" t="s">
        <v>1391</v>
      </c>
      <c r="H2189" s="3" t="s">
        <v>2547</v>
      </c>
      <c r="I2189">
        <v>2019</v>
      </c>
      <c r="J2189" s="15" t="s">
        <v>2548</v>
      </c>
      <c r="K2189">
        <v>2019</v>
      </c>
      <c r="L2189" t="s">
        <v>1622</v>
      </c>
      <c r="M2189" t="s">
        <v>6373</v>
      </c>
      <c r="N2189" t="s">
        <v>6373</v>
      </c>
      <c r="O2189" t="s">
        <v>1388</v>
      </c>
      <c r="P2189" t="s">
        <v>5541</v>
      </c>
      <c r="Q2189">
        <f t="shared" si="47"/>
        <v>147200</v>
      </c>
      <c r="R2189" t="s">
        <v>2016</v>
      </c>
      <c r="S2189" t="s">
        <v>2017</v>
      </c>
      <c r="T2189" t="s">
        <v>6586</v>
      </c>
      <c r="U2189" s="75">
        <v>147200</v>
      </c>
      <c r="V2189">
        <v>1.1299999999999999</v>
      </c>
      <c r="W2189">
        <v>166336</v>
      </c>
      <c r="AH2189" s="16"/>
      <c r="AI2189" t="s">
        <v>1375</v>
      </c>
    </row>
    <row r="2190" spans="1:35" x14ac:dyDescent="0.25">
      <c r="A2190" t="s">
        <v>6732</v>
      </c>
      <c r="B2190" s="1">
        <v>15</v>
      </c>
      <c r="C2190" t="s">
        <v>302</v>
      </c>
      <c r="D2190">
        <v>10277846</v>
      </c>
      <c r="E2190" t="s">
        <v>6731</v>
      </c>
      <c r="F2190" t="s">
        <v>1363</v>
      </c>
      <c r="G2190" t="s">
        <v>1391</v>
      </c>
      <c r="H2190" s="3" t="s">
        <v>2547</v>
      </c>
      <c r="I2190">
        <v>2019</v>
      </c>
      <c r="J2190" s="15" t="s">
        <v>2548</v>
      </c>
      <c r="K2190">
        <v>2019</v>
      </c>
      <c r="L2190" t="s">
        <v>1622</v>
      </c>
      <c r="M2190" t="s">
        <v>6373</v>
      </c>
      <c r="N2190" t="s">
        <v>6373</v>
      </c>
      <c r="O2190" t="s">
        <v>1388</v>
      </c>
      <c r="P2190" t="s">
        <v>5541</v>
      </c>
      <c r="Q2190">
        <f t="shared" si="47"/>
        <v>147200</v>
      </c>
      <c r="R2190" t="s">
        <v>6570</v>
      </c>
      <c r="S2190" t="s">
        <v>6571</v>
      </c>
      <c r="T2190" t="s">
        <v>6604</v>
      </c>
      <c r="U2190" s="75">
        <v>147200</v>
      </c>
      <c r="V2190">
        <v>1.39</v>
      </c>
      <c r="W2190">
        <v>204608</v>
      </c>
      <c r="AH2190" s="16"/>
      <c r="AI2190" t="s">
        <v>1375</v>
      </c>
    </row>
    <row r="2191" spans="1:35" x14ac:dyDescent="0.25">
      <c r="A2191" t="s">
        <v>6733</v>
      </c>
      <c r="B2191" s="1">
        <v>15</v>
      </c>
      <c r="C2191" t="s">
        <v>302</v>
      </c>
      <c r="D2191">
        <v>10277846</v>
      </c>
      <c r="E2191" t="s">
        <v>6731</v>
      </c>
      <c r="F2191" t="s">
        <v>1363</v>
      </c>
      <c r="G2191" t="s">
        <v>1391</v>
      </c>
      <c r="H2191" s="3" t="s">
        <v>2547</v>
      </c>
      <c r="I2191">
        <v>2019</v>
      </c>
      <c r="J2191" s="15" t="s">
        <v>2548</v>
      </c>
      <c r="K2191">
        <v>2019</v>
      </c>
      <c r="L2191" t="s">
        <v>1622</v>
      </c>
      <c r="M2191" t="s">
        <v>6373</v>
      </c>
      <c r="N2191" t="s">
        <v>6373</v>
      </c>
      <c r="O2191" t="s">
        <v>1388</v>
      </c>
      <c r="P2191" t="s">
        <v>5541</v>
      </c>
      <c r="Q2191">
        <f t="shared" si="47"/>
        <v>147200</v>
      </c>
      <c r="R2191" t="s">
        <v>5449</v>
      </c>
      <c r="S2191" t="s">
        <v>5450</v>
      </c>
      <c r="T2191" t="s">
        <v>6575</v>
      </c>
      <c r="U2191" s="75">
        <v>147200</v>
      </c>
      <c r="V2191">
        <v>0.56999999999999995</v>
      </c>
      <c r="W2191">
        <v>83904</v>
      </c>
      <c r="AH2191" s="16"/>
      <c r="AI2191" t="s">
        <v>1375</v>
      </c>
    </row>
    <row r="2192" spans="1:35" x14ac:dyDescent="0.25">
      <c r="A2192" t="s">
        <v>6734</v>
      </c>
      <c r="B2192" s="1">
        <v>15</v>
      </c>
      <c r="C2192" t="s">
        <v>302</v>
      </c>
      <c r="D2192">
        <v>8918767</v>
      </c>
      <c r="E2192" t="s">
        <v>5456</v>
      </c>
      <c r="F2192" t="s">
        <v>1363</v>
      </c>
      <c r="G2192" t="s">
        <v>1391</v>
      </c>
      <c r="H2192" s="3" t="s">
        <v>6719</v>
      </c>
      <c r="I2192">
        <v>2018</v>
      </c>
      <c r="J2192" s="15" t="s">
        <v>6735</v>
      </c>
      <c r="K2192">
        <v>2018</v>
      </c>
      <c r="L2192" t="s">
        <v>1367</v>
      </c>
      <c r="M2192" t="s">
        <v>5456</v>
      </c>
      <c r="N2192" t="s">
        <v>5456</v>
      </c>
      <c r="O2192" t="s">
        <v>1388</v>
      </c>
      <c r="P2192" t="s">
        <v>133</v>
      </c>
      <c r="Q2192">
        <f t="shared" si="47"/>
        <v>950</v>
      </c>
      <c r="R2192" t="s">
        <v>5682</v>
      </c>
      <c r="S2192" t="s">
        <v>5683</v>
      </c>
      <c r="T2192" t="s">
        <v>5710</v>
      </c>
      <c r="U2192" s="75">
        <v>950</v>
      </c>
      <c r="V2192">
        <v>0.37</v>
      </c>
      <c r="W2192">
        <v>351.5</v>
      </c>
      <c r="AH2192" s="16"/>
      <c r="AI2192" t="s">
        <v>1375</v>
      </c>
    </row>
    <row r="2193" spans="1:35" x14ac:dyDescent="0.25">
      <c r="A2193" t="s">
        <v>6736</v>
      </c>
      <c r="B2193" s="1">
        <v>15</v>
      </c>
      <c r="C2193" t="s">
        <v>302</v>
      </c>
      <c r="D2193">
        <v>10269770</v>
      </c>
      <c r="E2193" t="s">
        <v>6737</v>
      </c>
      <c r="F2193" t="s">
        <v>1363</v>
      </c>
      <c r="G2193" t="s">
        <v>1364</v>
      </c>
      <c r="H2193" s="3" t="s">
        <v>6722</v>
      </c>
      <c r="I2193">
        <v>2019</v>
      </c>
      <c r="J2193" s="15" t="s">
        <v>4357</v>
      </c>
      <c r="K2193">
        <v>2019</v>
      </c>
      <c r="L2193" t="s">
        <v>1367</v>
      </c>
      <c r="M2193" t="s">
        <v>6738</v>
      </c>
      <c r="N2193" t="s">
        <v>6738</v>
      </c>
      <c r="O2193" t="s">
        <v>1388</v>
      </c>
      <c r="P2193" t="s">
        <v>5501</v>
      </c>
      <c r="Q2193">
        <f t="shared" si="47"/>
        <v>250</v>
      </c>
      <c r="R2193" t="s">
        <v>6570</v>
      </c>
      <c r="S2193" t="s">
        <v>6571</v>
      </c>
      <c r="T2193" t="s">
        <v>6739</v>
      </c>
      <c r="U2193" s="75">
        <v>250</v>
      </c>
      <c r="V2193">
        <v>1.39</v>
      </c>
      <c r="W2193">
        <v>347.5</v>
      </c>
      <c r="AH2193" s="16"/>
      <c r="AI2193" t="s">
        <v>1375</v>
      </c>
    </row>
    <row r="2194" spans="1:35" x14ac:dyDescent="0.25">
      <c r="A2194" t="s">
        <v>6740</v>
      </c>
      <c r="B2194" s="1">
        <v>15</v>
      </c>
      <c r="C2194" t="s">
        <v>302</v>
      </c>
      <c r="D2194">
        <v>10269770</v>
      </c>
      <c r="E2194" t="s">
        <v>6737</v>
      </c>
      <c r="F2194" t="s">
        <v>1363</v>
      </c>
      <c r="G2194" t="s">
        <v>1364</v>
      </c>
      <c r="H2194" s="3" t="s">
        <v>6722</v>
      </c>
      <c r="I2194">
        <v>2019</v>
      </c>
      <c r="J2194" s="15" t="s">
        <v>4357</v>
      </c>
      <c r="K2194">
        <v>2019</v>
      </c>
      <c r="L2194" t="s">
        <v>1367</v>
      </c>
      <c r="M2194" t="s">
        <v>6738</v>
      </c>
      <c r="N2194" t="s">
        <v>6738</v>
      </c>
      <c r="O2194" t="s">
        <v>1388</v>
      </c>
      <c r="P2194" t="s">
        <v>5501</v>
      </c>
      <c r="Q2194">
        <f t="shared" si="47"/>
        <v>250</v>
      </c>
      <c r="R2194" t="s">
        <v>2016</v>
      </c>
      <c r="S2194" t="s">
        <v>2017</v>
      </c>
      <c r="T2194" t="s">
        <v>6586</v>
      </c>
      <c r="U2194" s="75">
        <v>250</v>
      </c>
      <c r="V2194">
        <v>2</v>
      </c>
      <c r="W2194">
        <v>500</v>
      </c>
      <c r="AH2194" s="16"/>
      <c r="AI2194" t="s">
        <v>1375</v>
      </c>
    </row>
    <row r="2195" spans="1:35" x14ac:dyDescent="0.25">
      <c r="A2195" t="s">
        <v>6741</v>
      </c>
      <c r="B2195" s="1">
        <v>15</v>
      </c>
      <c r="C2195" t="s">
        <v>302</v>
      </c>
      <c r="D2195">
        <v>10272364</v>
      </c>
      <c r="E2195" t="s">
        <v>5474</v>
      </c>
      <c r="F2195" t="s">
        <v>1363</v>
      </c>
      <c r="G2195" t="s">
        <v>1391</v>
      </c>
      <c r="H2195" s="3" t="s">
        <v>2547</v>
      </c>
      <c r="I2195">
        <v>2019</v>
      </c>
      <c r="J2195" s="15" t="s">
        <v>2548</v>
      </c>
      <c r="K2195">
        <v>2019</v>
      </c>
      <c r="L2195" t="s">
        <v>1367</v>
      </c>
      <c r="M2195" t="s">
        <v>5474</v>
      </c>
      <c r="N2195" t="s">
        <v>5474</v>
      </c>
      <c r="O2195" t="s">
        <v>1388</v>
      </c>
      <c r="P2195" t="s">
        <v>5475</v>
      </c>
      <c r="Q2195">
        <f t="shared" si="47"/>
        <v>2600</v>
      </c>
      <c r="R2195" t="s">
        <v>2016</v>
      </c>
      <c r="S2195" t="s">
        <v>2017</v>
      </c>
      <c r="T2195" t="s">
        <v>6586</v>
      </c>
      <c r="U2195" s="75">
        <v>2600</v>
      </c>
      <c r="V2195">
        <v>1.1299999999999999</v>
      </c>
      <c r="W2195">
        <v>2938</v>
      </c>
      <c r="AH2195" s="16"/>
      <c r="AI2195" t="s">
        <v>1375</v>
      </c>
    </row>
    <row r="2196" spans="1:35" x14ac:dyDescent="0.25">
      <c r="A2196" t="s">
        <v>6742</v>
      </c>
      <c r="B2196" s="1">
        <v>15</v>
      </c>
      <c r="C2196" t="s">
        <v>302</v>
      </c>
      <c r="D2196">
        <v>10272364</v>
      </c>
      <c r="E2196" t="s">
        <v>5474</v>
      </c>
      <c r="F2196" t="s">
        <v>1363</v>
      </c>
      <c r="G2196" t="s">
        <v>1391</v>
      </c>
      <c r="H2196" s="3" t="s">
        <v>2547</v>
      </c>
      <c r="I2196">
        <v>2019</v>
      </c>
      <c r="J2196" s="15" t="s">
        <v>2548</v>
      </c>
      <c r="K2196">
        <v>2019</v>
      </c>
      <c r="L2196" t="s">
        <v>1367</v>
      </c>
      <c r="M2196" t="s">
        <v>5474</v>
      </c>
      <c r="N2196" t="s">
        <v>5474</v>
      </c>
      <c r="O2196" t="s">
        <v>1388</v>
      </c>
      <c r="P2196" t="s">
        <v>5475</v>
      </c>
      <c r="Q2196">
        <f t="shared" si="47"/>
        <v>2600</v>
      </c>
      <c r="R2196" t="s">
        <v>5449</v>
      </c>
      <c r="S2196" t="s">
        <v>5450</v>
      </c>
      <c r="T2196" t="s">
        <v>6575</v>
      </c>
      <c r="U2196" s="75">
        <v>2600</v>
      </c>
      <c r="V2196">
        <v>0.56999999999999995</v>
      </c>
      <c r="W2196">
        <v>1482</v>
      </c>
      <c r="AH2196" s="16"/>
      <c r="AI2196" t="s">
        <v>1375</v>
      </c>
    </row>
    <row r="2197" spans="1:35" x14ac:dyDescent="0.25">
      <c r="A2197" t="s">
        <v>6743</v>
      </c>
      <c r="B2197" s="1">
        <v>15</v>
      </c>
      <c r="C2197" t="s">
        <v>302</v>
      </c>
      <c r="D2197">
        <v>10272364</v>
      </c>
      <c r="E2197" t="s">
        <v>5474</v>
      </c>
      <c r="F2197" t="s">
        <v>1363</v>
      </c>
      <c r="G2197" t="s">
        <v>1391</v>
      </c>
      <c r="H2197" s="3" t="s">
        <v>2547</v>
      </c>
      <c r="I2197">
        <v>2019</v>
      </c>
      <c r="J2197" s="15" t="s">
        <v>2548</v>
      </c>
      <c r="K2197">
        <v>2019</v>
      </c>
      <c r="L2197" t="s">
        <v>1367</v>
      </c>
      <c r="M2197" t="s">
        <v>5474</v>
      </c>
      <c r="N2197" t="s">
        <v>5474</v>
      </c>
      <c r="O2197" t="s">
        <v>1388</v>
      </c>
      <c r="P2197" t="s">
        <v>5475</v>
      </c>
      <c r="Q2197">
        <f t="shared" si="47"/>
        <v>2600</v>
      </c>
      <c r="R2197" t="s">
        <v>6570</v>
      </c>
      <c r="S2197" t="s">
        <v>6571</v>
      </c>
      <c r="T2197" t="s">
        <v>6604</v>
      </c>
      <c r="U2197" s="75">
        <v>2600</v>
      </c>
      <c r="V2197">
        <v>1.39</v>
      </c>
      <c r="W2197">
        <v>3614</v>
      </c>
      <c r="AH2197" s="16"/>
      <c r="AI2197" t="s">
        <v>1375</v>
      </c>
    </row>
    <row r="2198" spans="1:35" x14ac:dyDescent="0.25">
      <c r="A2198" t="s">
        <v>6744</v>
      </c>
      <c r="B2198" s="1">
        <v>15</v>
      </c>
      <c r="C2198" t="s">
        <v>302</v>
      </c>
      <c r="D2198">
        <v>10272364</v>
      </c>
      <c r="E2198" t="s">
        <v>5474</v>
      </c>
      <c r="F2198" t="s">
        <v>1363</v>
      </c>
      <c r="G2198" t="s">
        <v>1391</v>
      </c>
      <c r="H2198" s="3" t="s">
        <v>2547</v>
      </c>
      <c r="I2198">
        <v>2019</v>
      </c>
      <c r="J2198" s="15" t="s">
        <v>2548</v>
      </c>
      <c r="K2198">
        <v>2019</v>
      </c>
      <c r="L2198" t="s">
        <v>1367</v>
      </c>
      <c r="M2198" t="s">
        <v>5474</v>
      </c>
      <c r="N2198" t="s">
        <v>5474</v>
      </c>
      <c r="O2198" t="s">
        <v>1388</v>
      </c>
      <c r="P2198" t="s">
        <v>5475</v>
      </c>
      <c r="Q2198">
        <f t="shared" si="47"/>
        <v>2600</v>
      </c>
      <c r="R2198" t="s">
        <v>2198</v>
      </c>
      <c r="S2198" t="s">
        <v>2199</v>
      </c>
      <c r="T2198" t="s">
        <v>1379</v>
      </c>
      <c r="U2198" s="75">
        <v>2600</v>
      </c>
      <c r="V2198">
        <v>0.77</v>
      </c>
      <c r="W2198">
        <v>2002</v>
      </c>
      <c r="AH2198" s="16"/>
      <c r="AI2198" t="s">
        <v>1375</v>
      </c>
    </row>
    <row r="2199" spans="1:35" x14ac:dyDescent="0.25">
      <c r="A2199" t="s">
        <v>6745</v>
      </c>
      <c r="B2199" s="1">
        <v>15</v>
      </c>
      <c r="C2199" t="s">
        <v>302</v>
      </c>
      <c r="D2199">
        <v>10298231</v>
      </c>
      <c r="E2199" t="s">
        <v>6746</v>
      </c>
      <c r="F2199" t="s">
        <v>1363</v>
      </c>
      <c r="G2199" t="s">
        <v>1391</v>
      </c>
      <c r="H2199" s="3" t="s">
        <v>6747</v>
      </c>
      <c r="I2199">
        <v>2019</v>
      </c>
      <c r="J2199" s="15" t="s">
        <v>4726</v>
      </c>
      <c r="K2199">
        <v>2019</v>
      </c>
      <c r="L2199" t="s">
        <v>1367</v>
      </c>
      <c r="M2199" t="s">
        <v>6748</v>
      </c>
      <c r="N2199" t="s">
        <v>6749</v>
      </c>
      <c r="O2199" t="s">
        <v>1388</v>
      </c>
      <c r="P2199" t="s">
        <v>133</v>
      </c>
      <c r="Q2199">
        <f t="shared" si="47"/>
        <v>5333</v>
      </c>
      <c r="R2199" t="s">
        <v>6570</v>
      </c>
      <c r="S2199" t="s">
        <v>6571</v>
      </c>
      <c r="T2199" t="s">
        <v>6651</v>
      </c>
      <c r="U2199" s="75">
        <v>5333</v>
      </c>
      <c r="V2199">
        <v>1.39</v>
      </c>
      <c r="W2199">
        <v>7412.87</v>
      </c>
      <c r="AH2199" s="16"/>
      <c r="AI2199" t="s">
        <v>1375</v>
      </c>
    </row>
    <row r="2200" spans="1:35" x14ac:dyDescent="0.25">
      <c r="A2200" t="s">
        <v>6750</v>
      </c>
      <c r="B2200" s="1">
        <v>15</v>
      </c>
      <c r="C2200" t="s">
        <v>302</v>
      </c>
      <c r="D2200">
        <v>10298630</v>
      </c>
      <c r="E2200" t="s">
        <v>6751</v>
      </c>
      <c r="F2200" t="s">
        <v>1363</v>
      </c>
      <c r="G2200" t="s">
        <v>4306</v>
      </c>
      <c r="H2200" s="3" t="s">
        <v>2548</v>
      </c>
      <c r="I2200">
        <v>2019</v>
      </c>
      <c r="J2200" s="15" t="s">
        <v>4726</v>
      </c>
      <c r="K2200">
        <v>2019</v>
      </c>
      <c r="L2200" t="s">
        <v>1622</v>
      </c>
      <c r="M2200" t="s">
        <v>6752</v>
      </c>
      <c r="N2200" t="s">
        <v>6317</v>
      </c>
      <c r="O2200" t="s">
        <v>1388</v>
      </c>
      <c r="P2200" t="s">
        <v>6753</v>
      </c>
      <c r="Q2200">
        <f t="shared" si="47"/>
        <v>20</v>
      </c>
      <c r="R2200" t="s">
        <v>6570</v>
      </c>
      <c r="S2200" t="s">
        <v>6571</v>
      </c>
      <c r="T2200" t="s">
        <v>6754</v>
      </c>
      <c r="U2200" s="75">
        <v>20</v>
      </c>
      <c r="V2200">
        <v>139</v>
      </c>
      <c r="W2200">
        <v>2780</v>
      </c>
      <c r="AH2200" s="16"/>
      <c r="AI2200" t="s">
        <v>1375</v>
      </c>
    </row>
    <row r="2201" spans="1:35" x14ac:dyDescent="0.25">
      <c r="A2201" t="s">
        <v>6755</v>
      </c>
      <c r="B2201" s="1">
        <v>15</v>
      </c>
      <c r="C2201" t="s">
        <v>302</v>
      </c>
      <c r="D2201">
        <v>9952012</v>
      </c>
      <c r="E2201" t="s">
        <v>6653</v>
      </c>
      <c r="F2201" t="s">
        <v>1363</v>
      </c>
      <c r="G2201" t="s">
        <v>1391</v>
      </c>
      <c r="H2201" s="3" t="s">
        <v>2659</v>
      </c>
      <c r="I2201">
        <v>2019</v>
      </c>
      <c r="J2201" s="15" t="s">
        <v>6756</v>
      </c>
      <c r="K2201">
        <v>2019</v>
      </c>
      <c r="L2201" t="s">
        <v>1622</v>
      </c>
      <c r="M2201" t="s">
        <v>5499</v>
      </c>
      <c r="N2201" t="s">
        <v>6655</v>
      </c>
      <c r="O2201" t="s">
        <v>1388</v>
      </c>
      <c r="P2201" t="s">
        <v>5541</v>
      </c>
      <c r="Q2201">
        <f t="shared" si="47"/>
        <v>9274</v>
      </c>
      <c r="R2201" t="s">
        <v>2198</v>
      </c>
      <c r="S2201" t="s">
        <v>2199</v>
      </c>
      <c r="T2201" t="s">
        <v>587</v>
      </c>
      <c r="U2201" s="75">
        <v>9274</v>
      </c>
      <c r="V2201">
        <v>0.77</v>
      </c>
      <c r="W2201">
        <v>7140.98</v>
      </c>
      <c r="AH2201" s="16"/>
      <c r="AI2201" t="s">
        <v>1375</v>
      </c>
    </row>
    <row r="2202" spans="1:35" x14ac:dyDescent="0.25">
      <c r="A2202" t="s">
        <v>6757</v>
      </c>
      <c r="B2202" s="1">
        <v>15</v>
      </c>
      <c r="C2202" t="s">
        <v>302</v>
      </c>
      <c r="D2202">
        <v>9952012</v>
      </c>
      <c r="E2202" t="s">
        <v>6653</v>
      </c>
      <c r="F2202" t="s">
        <v>1363</v>
      </c>
      <c r="G2202" t="s">
        <v>1391</v>
      </c>
      <c r="H2202" s="3" t="s">
        <v>2659</v>
      </c>
      <c r="I2202">
        <v>2019</v>
      </c>
      <c r="J2202" s="15" t="s">
        <v>6756</v>
      </c>
      <c r="K2202">
        <v>2019</v>
      </c>
      <c r="L2202" t="s">
        <v>1622</v>
      </c>
      <c r="M2202" t="s">
        <v>5499</v>
      </c>
      <c r="N2202" t="s">
        <v>6655</v>
      </c>
      <c r="O2202" t="s">
        <v>1388</v>
      </c>
      <c r="P2202" t="s">
        <v>5541</v>
      </c>
      <c r="Q2202">
        <f t="shared" si="47"/>
        <v>9274</v>
      </c>
      <c r="R2202" t="s">
        <v>5449</v>
      </c>
      <c r="S2202" t="s">
        <v>5450</v>
      </c>
      <c r="T2202" t="s">
        <v>6575</v>
      </c>
      <c r="U2202" s="75">
        <v>9274</v>
      </c>
      <c r="V2202">
        <v>0.56999999999999995</v>
      </c>
      <c r="W2202">
        <v>5286.18</v>
      </c>
      <c r="AH2202" s="16"/>
      <c r="AI2202" t="s">
        <v>1375</v>
      </c>
    </row>
    <row r="2203" spans="1:35" x14ac:dyDescent="0.25">
      <c r="A2203" t="s">
        <v>6758</v>
      </c>
      <c r="B2203" s="1">
        <v>15</v>
      </c>
      <c r="C2203" t="s">
        <v>302</v>
      </c>
      <c r="D2203">
        <v>9952012</v>
      </c>
      <c r="E2203" t="s">
        <v>6653</v>
      </c>
      <c r="F2203" t="s">
        <v>1363</v>
      </c>
      <c r="G2203" t="s">
        <v>1391</v>
      </c>
      <c r="H2203" s="3" t="s">
        <v>2659</v>
      </c>
      <c r="I2203">
        <v>2019</v>
      </c>
      <c r="J2203" s="15" t="s">
        <v>6756</v>
      </c>
      <c r="K2203">
        <v>2019</v>
      </c>
      <c r="L2203" t="s">
        <v>1622</v>
      </c>
      <c r="M2203" t="s">
        <v>5499</v>
      </c>
      <c r="N2203" t="s">
        <v>6655</v>
      </c>
      <c r="O2203" t="s">
        <v>1388</v>
      </c>
      <c r="P2203" t="s">
        <v>5541</v>
      </c>
      <c r="Q2203">
        <f t="shared" si="47"/>
        <v>9274</v>
      </c>
      <c r="R2203" t="s">
        <v>2016</v>
      </c>
      <c r="S2203" t="s">
        <v>2017</v>
      </c>
      <c r="T2203" t="s">
        <v>6586</v>
      </c>
      <c r="U2203" s="75">
        <v>9274</v>
      </c>
      <c r="V2203">
        <v>1.36</v>
      </c>
      <c r="W2203">
        <v>12612.64</v>
      </c>
      <c r="AH2203" s="16"/>
      <c r="AI2203" t="s">
        <v>1375</v>
      </c>
    </row>
    <row r="2204" spans="1:35" x14ac:dyDescent="0.25">
      <c r="A2204" t="s">
        <v>6759</v>
      </c>
      <c r="B2204" s="1">
        <v>15</v>
      </c>
      <c r="C2204" t="s">
        <v>302</v>
      </c>
      <c r="D2204">
        <v>9957936</v>
      </c>
      <c r="E2204" t="s">
        <v>6731</v>
      </c>
      <c r="F2204" t="s">
        <v>1363</v>
      </c>
      <c r="G2204" t="s">
        <v>1391</v>
      </c>
      <c r="H2204" s="3" t="s">
        <v>6760</v>
      </c>
      <c r="I2204">
        <v>2019</v>
      </c>
      <c r="J2204" s="15" t="s">
        <v>4660</v>
      </c>
      <c r="K2204">
        <v>2019</v>
      </c>
      <c r="L2204" t="s">
        <v>1622</v>
      </c>
      <c r="M2204" t="s">
        <v>6373</v>
      </c>
      <c r="N2204" t="s">
        <v>6373</v>
      </c>
      <c r="O2204" t="s">
        <v>1388</v>
      </c>
      <c r="P2204" t="s">
        <v>5541</v>
      </c>
      <c r="Q2204">
        <f t="shared" si="47"/>
        <v>135000</v>
      </c>
      <c r="R2204" t="s">
        <v>2476</v>
      </c>
      <c r="S2204" t="s">
        <v>2477</v>
      </c>
      <c r="T2204" t="s">
        <v>587</v>
      </c>
      <c r="U2204" s="75">
        <v>135000</v>
      </c>
      <c r="V2204">
        <v>0.66</v>
      </c>
      <c r="W2204">
        <v>89100</v>
      </c>
      <c r="AH2204" s="16"/>
      <c r="AI2204" t="s">
        <v>1375</v>
      </c>
    </row>
    <row r="2205" spans="1:35" x14ac:dyDescent="0.25">
      <c r="A2205" t="s">
        <v>6761</v>
      </c>
      <c r="B2205" s="1">
        <v>15</v>
      </c>
      <c r="C2205" t="s">
        <v>302</v>
      </c>
      <c r="D2205">
        <v>9957936</v>
      </c>
      <c r="E2205" t="s">
        <v>6731</v>
      </c>
      <c r="F2205" t="s">
        <v>1363</v>
      </c>
      <c r="G2205" t="s">
        <v>1391</v>
      </c>
      <c r="H2205" s="3" t="s">
        <v>6760</v>
      </c>
      <c r="I2205">
        <v>2019</v>
      </c>
      <c r="J2205" s="15" t="s">
        <v>4660</v>
      </c>
      <c r="K2205">
        <v>2019</v>
      </c>
      <c r="L2205" t="s">
        <v>1622</v>
      </c>
      <c r="M2205" t="s">
        <v>6373</v>
      </c>
      <c r="N2205" t="s">
        <v>6373</v>
      </c>
      <c r="O2205" t="s">
        <v>1388</v>
      </c>
      <c r="P2205" t="s">
        <v>5541</v>
      </c>
      <c r="Q2205">
        <f t="shared" si="47"/>
        <v>135000</v>
      </c>
      <c r="R2205" t="s">
        <v>2016</v>
      </c>
      <c r="S2205" t="s">
        <v>2017</v>
      </c>
      <c r="T2205" t="s">
        <v>6586</v>
      </c>
      <c r="U2205" s="75">
        <v>135000</v>
      </c>
      <c r="V2205">
        <v>1.36</v>
      </c>
      <c r="W2205">
        <v>183600</v>
      </c>
      <c r="AH2205" s="16"/>
      <c r="AI2205" t="s">
        <v>1375</v>
      </c>
    </row>
    <row r="2206" spans="1:35" x14ac:dyDescent="0.25">
      <c r="A2206" t="s">
        <v>6762</v>
      </c>
      <c r="B2206" s="1">
        <v>15</v>
      </c>
      <c r="C2206" t="s">
        <v>302</v>
      </c>
      <c r="D2206">
        <v>9957936</v>
      </c>
      <c r="E2206" t="s">
        <v>6731</v>
      </c>
      <c r="F2206" t="s">
        <v>1363</v>
      </c>
      <c r="G2206" t="s">
        <v>1391</v>
      </c>
      <c r="H2206" s="3" t="s">
        <v>6760</v>
      </c>
      <c r="I2206">
        <v>2019</v>
      </c>
      <c r="J2206" s="15" t="s">
        <v>4660</v>
      </c>
      <c r="K2206">
        <v>2019</v>
      </c>
      <c r="L2206" t="s">
        <v>1622</v>
      </c>
      <c r="M2206" t="s">
        <v>6373</v>
      </c>
      <c r="N2206" t="s">
        <v>6373</v>
      </c>
      <c r="O2206" t="s">
        <v>1388</v>
      </c>
      <c r="P2206" t="s">
        <v>5541</v>
      </c>
      <c r="Q2206">
        <f t="shared" si="47"/>
        <v>135000</v>
      </c>
      <c r="R2206" t="s">
        <v>2198</v>
      </c>
      <c r="S2206" t="s">
        <v>2199</v>
      </c>
      <c r="T2206" t="s">
        <v>587</v>
      </c>
      <c r="U2206" s="75">
        <v>135000</v>
      </c>
      <c r="V2206">
        <v>0.66</v>
      </c>
      <c r="W2206">
        <v>89100</v>
      </c>
      <c r="AH2206" s="16"/>
      <c r="AI2206" t="s">
        <v>1375</v>
      </c>
    </row>
    <row r="2207" spans="1:35" x14ac:dyDescent="0.25">
      <c r="A2207" t="s">
        <v>6763</v>
      </c>
      <c r="B2207" s="1">
        <v>15</v>
      </c>
      <c r="C2207" t="s">
        <v>302</v>
      </c>
      <c r="D2207">
        <v>9957936</v>
      </c>
      <c r="E2207" t="s">
        <v>6731</v>
      </c>
      <c r="F2207" t="s">
        <v>1363</v>
      </c>
      <c r="G2207" t="s">
        <v>1391</v>
      </c>
      <c r="H2207" s="3" t="s">
        <v>6760</v>
      </c>
      <c r="I2207">
        <v>2019</v>
      </c>
      <c r="J2207" s="15" t="s">
        <v>4660</v>
      </c>
      <c r="K2207">
        <v>2019</v>
      </c>
      <c r="L2207" t="s">
        <v>1622</v>
      </c>
      <c r="M2207" t="s">
        <v>6373</v>
      </c>
      <c r="N2207" t="s">
        <v>6373</v>
      </c>
      <c r="O2207" t="s">
        <v>1388</v>
      </c>
      <c r="P2207" t="s">
        <v>5541</v>
      </c>
      <c r="Q2207">
        <f t="shared" si="47"/>
        <v>135000</v>
      </c>
      <c r="R2207" t="s">
        <v>5449</v>
      </c>
      <c r="S2207" t="s">
        <v>5450</v>
      </c>
      <c r="T2207" t="s">
        <v>6575</v>
      </c>
      <c r="U2207" s="75">
        <v>135000</v>
      </c>
      <c r="V2207">
        <v>0.56999999999999995</v>
      </c>
      <c r="W2207">
        <v>76950</v>
      </c>
      <c r="AH2207" s="16"/>
      <c r="AI2207" t="s">
        <v>1375</v>
      </c>
    </row>
    <row r="2208" spans="1:35" x14ac:dyDescent="0.25">
      <c r="A2208" t="s">
        <v>6764</v>
      </c>
      <c r="B2208" s="1">
        <v>15</v>
      </c>
      <c r="C2208" t="s">
        <v>302</v>
      </c>
      <c r="D2208">
        <v>11599995</v>
      </c>
      <c r="E2208" t="s">
        <v>6617</v>
      </c>
      <c r="F2208" t="s">
        <v>1363</v>
      </c>
      <c r="G2208" t="s">
        <v>1391</v>
      </c>
      <c r="H2208" s="3" t="s">
        <v>1745</v>
      </c>
      <c r="I2208">
        <v>2019</v>
      </c>
      <c r="J2208" s="15" t="s">
        <v>1746</v>
      </c>
      <c r="K2208">
        <v>2019</v>
      </c>
      <c r="L2208" t="s">
        <v>1367</v>
      </c>
      <c r="M2208" t="s">
        <v>5499</v>
      </c>
      <c r="N2208" t="s">
        <v>6655</v>
      </c>
      <c r="O2208" t="s">
        <v>2414</v>
      </c>
      <c r="P2208" t="s">
        <v>133</v>
      </c>
      <c r="Q2208">
        <f t="shared" si="47"/>
        <v>9991</v>
      </c>
      <c r="R2208" t="s">
        <v>6570</v>
      </c>
      <c r="S2208" t="s">
        <v>6571</v>
      </c>
      <c r="T2208" t="s">
        <v>6572</v>
      </c>
      <c r="U2208" s="75">
        <v>9991</v>
      </c>
      <c r="V2208">
        <v>0.68</v>
      </c>
      <c r="W2208">
        <v>6793.88</v>
      </c>
      <c r="AH2208" s="16"/>
      <c r="AI2208" t="s">
        <v>1375</v>
      </c>
    </row>
    <row r="2209" spans="1:35" x14ac:dyDescent="0.25">
      <c r="A2209" t="s">
        <v>6765</v>
      </c>
      <c r="B2209" s="1">
        <v>15</v>
      </c>
      <c r="C2209" t="s">
        <v>302</v>
      </c>
      <c r="D2209">
        <v>11582774</v>
      </c>
      <c r="E2209" t="s">
        <v>6766</v>
      </c>
      <c r="F2209" t="s">
        <v>1363</v>
      </c>
      <c r="G2209" t="s">
        <v>1391</v>
      </c>
      <c r="H2209" s="3" t="s">
        <v>2555</v>
      </c>
      <c r="I2209">
        <v>2019</v>
      </c>
      <c r="J2209" s="15" t="s">
        <v>2556</v>
      </c>
      <c r="K2209">
        <v>2019</v>
      </c>
      <c r="L2209" t="s">
        <v>1367</v>
      </c>
      <c r="M2209" t="s">
        <v>6767</v>
      </c>
      <c r="N2209" t="s">
        <v>4666</v>
      </c>
      <c r="O2209" t="s">
        <v>1388</v>
      </c>
      <c r="P2209" t="s">
        <v>133</v>
      </c>
      <c r="Q2209">
        <f t="shared" si="47"/>
        <v>46230</v>
      </c>
      <c r="R2209" t="s">
        <v>6570</v>
      </c>
      <c r="S2209" t="s">
        <v>6571</v>
      </c>
      <c r="T2209" t="s">
        <v>6572</v>
      </c>
      <c r="U2209" s="75">
        <v>46230</v>
      </c>
      <c r="V2209">
        <v>0.68</v>
      </c>
      <c r="W2209">
        <v>31436.400000000001</v>
      </c>
      <c r="AH2209" s="16"/>
      <c r="AI2209" t="s">
        <v>1375</v>
      </c>
    </row>
    <row r="2210" spans="1:35" x14ac:dyDescent="0.25">
      <c r="A2210" t="s">
        <v>6768</v>
      </c>
      <c r="B2210" s="1">
        <v>15</v>
      </c>
      <c r="C2210" t="s">
        <v>302</v>
      </c>
      <c r="D2210">
        <v>11586869</v>
      </c>
      <c r="E2210" t="s">
        <v>6617</v>
      </c>
      <c r="F2210" t="s">
        <v>1363</v>
      </c>
      <c r="G2210" t="s">
        <v>1391</v>
      </c>
      <c r="H2210" s="3" t="s">
        <v>2555</v>
      </c>
      <c r="I2210">
        <v>2019</v>
      </c>
      <c r="J2210" s="15" t="s">
        <v>2556</v>
      </c>
      <c r="K2210">
        <v>2019</v>
      </c>
      <c r="L2210" t="s">
        <v>1367</v>
      </c>
      <c r="M2210" t="s">
        <v>6617</v>
      </c>
      <c r="N2210" t="s">
        <v>6617</v>
      </c>
      <c r="O2210" t="s">
        <v>1388</v>
      </c>
      <c r="P2210" t="s">
        <v>133</v>
      </c>
      <c r="Q2210">
        <f t="shared" si="47"/>
        <v>5000</v>
      </c>
      <c r="R2210" t="s">
        <v>6570</v>
      </c>
      <c r="S2210" t="s">
        <v>6571</v>
      </c>
      <c r="T2210" t="s">
        <v>6572</v>
      </c>
      <c r="U2210" s="75">
        <v>5000</v>
      </c>
      <c r="V2210">
        <v>0.68</v>
      </c>
      <c r="W2210">
        <v>3400</v>
      </c>
      <c r="AH2210" s="16"/>
      <c r="AI2210" t="s">
        <v>1375</v>
      </c>
    </row>
    <row r="2211" spans="1:35" x14ac:dyDescent="0.25">
      <c r="A2211" t="s">
        <v>6769</v>
      </c>
      <c r="B2211" s="1">
        <v>15</v>
      </c>
      <c r="C2211" t="s">
        <v>302</v>
      </c>
      <c r="D2211">
        <v>11011297</v>
      </c>
      <c r="E2211" t="s">
        <v>6770</v>
      </c>
      <c r="F2211" t="s">
        <v>1363</v>
      </c>
      <c r="G2211" t="s">
        <v>1391</v>
      </c>
      <c r="H2211" s="3" t="s">
        <v>6771</v>
      </c>
      <c r="I2211">
        <v>2019</v>
      </c>
      <c r="J2211" s="15" t="s">
        <v>6772</v>
      </c>
      <c r="K2211">
        <v>2019</v>
      </c>
      <c r="L2211" t="s">
        <v>1367</v>
      </c>
      <c r="M2211" t="s">
        <v>6614</v>
      </c>
      <c r="N2211" t="s">
        <v>6615</v>
      </c>
      <c r="O2211" t="s">
        <v>1388</v>
      </c>
      <c r="P2211" t="s">
        <v>133</v>
      </c>
      <c r="Q2211">
        <f t="shared" si="47"/>
        <v>19000</v>
      </c>
      <c r="R2211" t="s">
        <v>6570</v>
      </c>
      <c r="S2211" t="s">
        <v>6571</v>
      </c>
      <c r="T2211" t="s">
        <v>6773</v>
      </c>
      <c r="U2211" s="75">
        <v>19000</v>
      </c>
      <c r="V2211">
        <v>1.39</v>
      </c>
      <c r="W2211">
        <v>26410</v>
      </c>
      <c r="AH2211" s="16"/>
      <c r="AI2211" t="s">
        <v>1375</v>
      </c>
    </row>
    <row r="2212" spans="1:35" x14ac:dyDescent="0.25">
      <c r="A2212" t="s">
        <v>6774</v>
      </c>
      <c r="B2212" s="1">
        <v>15</v>
      </c>
      <c r="C2212" t="s">
        <v>297</v>
      </c>
      <c r="D2212">
        <v>12247472</v>
      </c>
      <c r="E2212" t="s">
        <v>6775</v>
      </c>
      <c r="F2212" t="s">
        <v>1363</v>
      </c>
      <c r="G2212" t="s">
        <v>1364</v>
      </c>
      <c r="H2212" s="3" t="s">
        <v>4830</v>
      </c>
      <c r="I2212">
        <v>2020</v>
      </c>
      <c r="J2212" s="15" t="s">
        <v>6776</v>
      </c>
      <c r="K2212">
        <v>2020</v>
      </c>
      <c r="L2212" t="s">
        <v>1367</v>
      </c>
      <c r="M2212" t="s">
        <v>5539</v>
      </c>
      <c r="N2212" t="s">
        <v>6317</v>
      </c>
      <c r="O2212" t="s">
        <v>1388</v>
      </c>
      <c r="P2212" t="s">
        <v>4409</v>
      </c>
      <c r="Q2212">
        <f t="shared" si="47"/>
        <v>126000</v>
      </c>
      <c r="R2212" t="s">
        <v>1879</v>
      </c>
      <c r="S2212" t="s">
        <v>1880</v>
      </c>
      <c r="T2212" t="s">
        <v>6777</v>
      </c>
      <c r="U2212" s="75">
        <v>126000</v>
      </c>
      <c r="V2212">
        <v>0.49</v>
      </c>
      <c r="W2212">
        <v>61740</v>
      </c>
      <c r="AH2212" s="16"/>
      <c r="AI2212" t="s">
        <v>1375</v>
      </c>
    </row>
    <row r="2213" spans="1:35" x14ac:dyDescent="0.25">
      <c r="A2213" t="s">
        <v>6778</v>
      </c>
      <c r="B2213" s="1">
        <v>15</v>
      </c>
      <c r="C2213" t="s">
        <v>297</v>
      </c>
      <c r="D2213">
        <v>11011297</v>
      </c>
      <c r="E2213" t="s">
        <v>6770</v>
      </c>
      <c r="F2213" t="s">
        <v>1363</v>
      </c>
      <c r="G2213" t="s">
        <v>1391</v>
      </c>
      <c r="H2213" s="3" t="s">
        <v>6771</v>
      </c>
      <c r="I2213">
        <v>2019</v>
      </c>
      <c r="J2213" s="15" t="s">
        <v>6772</v>
      </c>
      <c r="K2213">
        <v>2019</v>
      </c>
      <c r="L2213" t="s">
        <v>1367</v>
      </c>
      <c r="M2213" t="s">
        <v>6614</v>
      </c>
      <c r="N2213" t="s">
        <v>6615</v>
      </c>
      <c r="O2213" t="s">
        <v>1388</v>
      </c>
      <c r="P2213" t="s">
        <v>133</v>
      </c>
      <c r="Q2213">
        <f t="shared" si="47"/>
        <v>19000</v>
      </c>
      <c r="R2213" t="s">
        <v>1879</v>
      </c>
      <c r="S2213" t="s">
        <v>1880</v>
      </c>
      <c r="T2213" t="s">
        <v>6714</v>
      </c>
      <c r="U2213" s="75">
        <v>19000</v>
      </c>
      <c r="V2213">
        <v>0.32</v>
      </c>
      <c r="W2213">
        <v>6080</v>
      </c>
      <c r="AH2213" s="16"/>
      <c r="AI2213" t="s">
        <v>1375</v>
      </c>
    </row>
    <row r="2214" spans="1:35" x14ac:dyDescent="0.25">
      <c r="A2214" t="s">
        <v>6779</v>
      </c>
      <c r="B2214" s="1">
        <v>15</v>
      </c>
      <c r="C2214" t="s">
        <v>302</v>
      </c>
      <c r="D2214">
        <v>10332979</v>
      </c>
      <c r="E2214" t="s">
        <v>6780</v>
      </c>
      <c r="F2214" t="s">
        <v>1363</v>
      </c>
      <c r="G2214" t="s">
        <v>1391</v>
      </c>
      <c r="H2214" s="3" t="s">
        <v>4726</v>
      </c>
      <c r="I2214">
        <v>2019</v>
      </c>
      <c r="J2214" s="15" t="s">
        <v>1556</v>
      </c>
      <c r="K2214">
        <v>2019</v>
      </c>
      <c r="L2214" t="s">
        <v>1367</v>
      </c>
      <c r="M2214" t="s">
        <v>6781</v>
      </c>
      <c r="N2214" t="s">
        <v>6670</v>
      </c>
      <c r="O2214" t="s">
        <v>1388</v>
      </c>
      <c r="P2214" t="s">
        <v>133</v>
      </c>
      <c r="Q2214">
        <f t="shared" si="47"/>
        <v>11000</v>
      </c>
      <c r="R2214" t="s">
        <v>6570</v>
      </c>
      <c r="S2214" t="s">
        <v>6571</v>
      </c>
      <c r="T2214" t="s">
        <v>6572</v>
      </c>
      <c r="U2214" s="75">
        <v>11000</v>
      </c>
      <c r="V2214">
        <v>1.39</v>
      </c>
      <c r="W2214">
        <v>15290</v>
      </c>
      <c r="AH2214" s="16"/>
      <c r="AI2214" t="s">
        <v>1375</v>
      </c>
    </row>
    <row r="2215" spans="1:35" x14ac:dyDescent="0.25">
      <c r="A2215" t="s">
        <v>6782</v>
      </c>
      <c r="B2215" s="1">
        <v>15</v>
      </c>
      <c r="C2215" t="s">
        <v>302</v>
      </c>
      <c r="D2215">
        <v>10334947</v>
      </c>
      <c r="E2215" t="s">
        <v>6783</v>
      </c>
      <c r="F2215" t="s">
        <v>1363</v>
      </c>
      <c r="G2215" t="s">
        <v>1391</v>
      </c>
      <c r="H2215" s="3" t="s">
        <v>4726</v>
      </c>
      <c r="I2215">
        <v>2019</v>
      </c>
      <c r="J2215" s="15" t="s">
        <v>4727</v>
      </c>
      <c r="K2215">
        <v>2019</v>
      </c>
      <c r="L2215" t="s">
        <v>1367</v>
      </c>
      <c r="M2215" t="s">
        <v>5539</v>
      </c>
      <c r="N2215" t="s">
        <v>6317</v>
      </c>
      <c r="O2215" t="s">
        <v>1388</v>
      </c>
      <c r="P2215" t="s">
        <v>4409</v>
      </c>
      <c r="Q2215">
        <f t="shared" si="47"/>
        <v>5000</v>
      </c>
      <c r="R2215" t="s">
        <v>6570</v>
      </c>
      <c r="S2215" t="s">
        <v>6571</v>
      </c>
      <c r="T2215" t="s">
        <v>6572</v>
      </c>
      <c r="U2215" s="75">
        <v>5000</v>
      </c>
      <c r="V2215">
        <v>1.39</v>
      </c>
      <c r="W2215">
        <v>6950</v>
      </c>
      <c r="AH2215" s="16"/>
      <c r="AI2215" t="s">
        <v>1375</v>
      </c>
    </row>
    <row r="2216" spans="1:35" x14ac:dyDescent="0.25">
      <c r="A2216" t="s">
        <v>6784</v>
      </c>
      <c r="B2216" s="1">
        <v>15</v>
      </c>
      <c r="C2216" t="s">
        <v>302</v>
      </c>
      <c r="D2216">
        <v>10381384</v>
      </c>
      <c r="E2216" t="s">
        <v>6785</v>
      </c>
      <c r="F2216" t="s">
        <v>1363</v>
      </c>
      <c r="G2216" t="s">
        <v>1364</v>
      </c>
      <c r="H2216" s="3" t="s">
        <v>6786</v>
      </c>
      <c r="I2216">
        <v>2019</v>
      </c>
      <c r="J2216" s="15" t="s">
        <v>4699</v>
      </c>
      <c r="K2216">
        <v>2019</v>
      </c>
      <c r="L2216" t="s">
        <v>1367</v>
      </c>
      <c r="M2216" t="s">
        <v>6316</v>
      </c>
      <c r="N2216" t="s">
        <v>6317</v>
      </c>
      <c r="O2216" t="s">
        <v>1388</v>
      </c>
      <c r="P2216" t="s">
        <v>6787</v>
      </c>
      <c r="Q2216">
        <f t="shared" si="47"/>
        <v>50000</v>
      </c>
      <c r="R2216" t="s">
        <v>6570</v>
      </c>
      <c r="S2216" t="s">
        <v>6571</v>
      </c>
      <c r="T2216" t="s">
        <v>6651</v>
      </c>
      <c r="U2216" s="75">
        <v>50000</v>
      </c>
      <c r="V2216">
        <v>1.39</v>
      </c>
      <c r="W2216">
        <v>69500</v>
      </c>
      <c r="AH2216" s="16"/>
      <c r="AI2216" t="s">
        <v>1375</v>
      </c>
    </row>
    <row r="2217" spans="1:35" x14ac:dyDescent="0.25">
      <c r="A2217" t="s">
        <v>6788</v>
      </c>
      <c r="B2217" s="1">
        <v>15</v>
      </c>
      <c r="C2217" t="s">
        <v>302</v>
      </c>
      <c r="D2217">
        <v>10359818</v>
      </c>
      <c r="E2217" t="s">
        <v>6789</v>
      </c>
      <c r="F2217" t="s">
        <v>1363</v>
      </c>
      <c r="G2217" t="s">
        <v>1391</v>
      </c>
      <c r="H2217" s="3" t="s">
        <v>1561</v>
      </c>
      <c r="I2217">
        <v>2019</v>
      </c>
      <c r="J2217" s="15" t="s">
        <v>1562</v>
      </c>
      <c r="K2217">
        <v>2019</v>
      </c>
      <c r="L2217" t="s">
        <v>1367</v>
      </c>
      <c r="M2217" t="s">
        <v>5539</v>
      </c>
      <c r="N2217" t="s">
        <v>6317</v>
      </c>
      <c r="O2217" t="s">
        <v>1388</v>
      </c>
      <c r="P2217" t="s">
        <v>4409</v>
      </c>
      <c r="Q2217">
        <f t="shared" si="47"/>
        <v>4762</v>
      </c>
      <c r="R2217" t="s">
        <v>6570</v>
      </c>
      <c r="S2217" t="s">
        <v>6571</v>
      </c>
      <c r="T2217" t="s">
        <v>6790</v>
      </c>
      <c r="U2217" s="75">
        <v>4762</v>
      </c>
      <c r="V2217">
        <v>1.39</v>
      </c>
      <c r="W2217">
        <v>6619.18</v>
      </c>
      <c r="AH2217" s="16"/>
      <c r="AI2217" t="s">
        <v>1375</v>
      </c>
    </row>
    <row r="2218" spans="1:35" x14ac:dyDescent="0.25">
      <c r="A2218" t="s">
        <v>6791</v>
      </c>
      <c r="B2218" s="1">
        <v>15</v>
      </c>
      <c r="C2218" t="s">
        <v>297</v>
      </c>
      <c r="D2218">
        <v>12254266</v>
      </c>
      <c r="E2218" t="s">
        <v>5474</v>
      </c>
      <c r="F2218" t="s">
        <v>1363</v>
      </c>
      <c r="G2218" t="s">
        <v>1391</v>
      </c>
      <c r="H2218" s="3" t="s">
        <v>4830</v>
      </c>
      <c r="I2218">
        <v>2020</v>
      </c>
      <c r="J2218" s="15" t="s">
        <v>6776</v>
      </c>
      <c r="K2218">
        <v>2020</v>
      </c>
      <c r="L2218" t="s">
        <v>1367</v>
      </c>
      <c r="M2218" t="s">
        <v>6316</v>
      </c>
      <c r="N2218" t="s">
        <v>6317</v>
      </c>
      <c r="O2218" t="s">
        <v>1388</v>
      </c>
      <c r="P2218" t="s">
        <v>4266</v>
      </c>
      <c r="Q2218">
        <f t="shared" si="47"/>
        <v>3800</v>
      </c>
      <c r="R2218" t="s">
        <v>1879</v>
      </c>
      <c r="S2218" t="s">
        <v>1880</v>
      </c>
      <c r="T2218" t="s">
        <v>6714</v>
      </c>
      <c r="U2218" s="75">
        <v>3800</v>
      </c>
      <c r="V2218">
        <v>0.47</v>
      </c>
      <c r="W2218">
        <v>1786</v>
      </c>
      <c r="AH2218" s="16"/>
      <c r="AI2218" t="s">
        <v>1375</v>
      </c>
    </row>
    <row r="2219" spans="1:35" x14ac:dyDescent="0.25">
      <c r="A2219" t="s">
        <v>6792</v>
      </c>
      <c r="B2219" s="1">
        <v>15</v>
      </c>
      <c r="C2219" t="s">
        <v>302</v>
      </c>
      <c r="D2219">
        <v>8948550</v>
      </c>
      <c r="E2219" t="s">
        <v>6793</v>
      </c>
      <c r="F2219" t="s">
        <v>1363</v>
      </c>
      <c r="G2219" t="s">
        <v>1391</v>
      </c>
      <c r="H2219" s="3" t="s">
        <v>6794</v>
      </c>
      <c r="I2219">
        <v>2018</v>
      </c>
      <c r="J2219" s="15" t="s">
        <v>1568</v>
      </c>
      <c r="K2219">
        <v>2018</v>
      </c>
      <c r="L2219" t="s">
        <v>1622</v>
      </c>
      <c r="M2219" t="s">
        <v>5499</v>
      </c>
      <c r="N2219" t="s">
        <v>5500</v>
      </c>
      <c r="O2219" t="s">
        <v>1388</v>
      </c>
      <c r="P2219" t="s">
        <v>5475</v>
      </c>
      <c r="Q2219">
        <f t="shared" si="47"/>
        <v>9770</v>
      </c>
      <c r="R2219" t="s">
        <v>2198</v>
      </c>
      <c r="S2219" t="s">
        <v>2199</v>
      </c>
      <c r="T2219" t="s">
        <v>587</v>
      </c>
      <c r="U2219" s="75">
        <v>9770</v>
      </c>
      <c r="V2219">
        <v>0.77</v>
      </c>
      <c r="W2219">
        <v>7522.9</v>
      </c>
      <c r="AH2219" s="16"/>
      <c r="AI2219" t="s">
        <v>1375</v>
      </c>
    </row>
    <row r="2220" spans="1:35" x14ac:dyDescent="0.25">
      <c r="A2220" t="s">
        <v>6795</v>
      </c>
      <c r="B2220" s="1">
        <v>15</v>
      </c>
      <c r="C2220" t="s">
        <v>302</v>
      </c>
      <c r="D2220">
        <v>8939950</v>
      </c>
      <c r="E2220" t="s">
        <v>6796</v>
      </c>
      <c r="F2220" t="s">
        <v>1363</v>
      </c>
      <c r="G2220" t="s">
        <v>1391</v>
      </c>
      <c r="H2220" s="3" t="s">
        <v>1568</v>
      </c>
      <c r="I2220">
        <v>2018</v>
      </c>
      <c r="J2220" s="15" t="s">
        <v>1569</v>
      </c>
      <c r="K2220">
        <v>2018</v>
      </c>
      <c r="L2220" t="s">
        <v>1367</v>
      </c>
      <c r="M2220" t="s">
        <v>5793</v>
      </c>
      <c r="N2220" t="s">
        <v>5456</v>
      </c>
      <c r="O2220" t="s">
        <v>1388</v>
      </c>
      <c r="P2220" t="s">
        <v>133</v>
      </c>
      <c r="Q2220">
        <f t="shared" si="47"/>
        <v>6000</v>
      </c>
      <c r="R2220" t="s">
        <v>5682</v>
      </c>
      <c r="S2220" t="s">
        <v>5683</v>
      </c>
      <c r="T2220" t="s">
        <v>5710</v>
      </c>
      <c r="U2220" s="75">
        <v>6000</v>
      </c>
      <c r="V2220">
        <v>0.37</v>
      </c>
      <c r="W2220">
        <v>2220</v>
      </c>
      <c r="AH2220" s="16"/>
      <c r="AI2220" t="s">
        <v>1375</v>
      </c>
    </row>
    <row r="2221" spans="1:35" x14ac:dyDescent="0.25">
      <c r="A2221" t="s">
        <v>6797</v>
      </c>
      <c r="B2221" s="1">
        <v>15</v>
      </c>
      <c r="C2221" t="s">
        <v>302</v>
      </c>
      <c r="D2221">
        <v>10449507</v>
      </c>
      <c r="E2221" t="s">
        <v>6798</v>
      </c>
      <c r="F2221" t="s">
        <v>1363</v>
      </c>
      <c r="G2221" t="s">
        <v>1391</v>
      </c>
      <c r="H2221" s="3" t="s">
        <v>1577</v>
      </c>
      <c r="I2221">
        <v>2019</v>
      </c>
      <c r="J2221" s="15" t="s">
        <v>1578</v>
      </c>
      <c r="K2221">
        <v>2019</v>
      </c>
      <c r="L2221" t="s">
        <v>1367</v>
      </c>
      <c r="M2221" t="s">
        <v>5461</v>
      </c>
      <c r="N2221" t="s">
        <v>6569</v>
      </c>
      <c r="O2221" t="s">
        <v>1388</v>
      </c>
      <c r="P2221" t="s">
        <v>5541</v>
      </c>
      <c r="Q2221">
        <f t="shared" si="47"/>
        <v>10230</v>
      </c>
      <c r="R2221" t="s">
        <v>5449</v>
      </c>
      <c r="S2221" t="s">
        <v>5450</v>
      </c>
      <c r="T2221" t="s">
        <v>6575</v>
      </c>
      <c r="U2221" s="75">
        <v>10230</v>
      </c>
      <c r="V2221">
        <v>0.56999999999999995</v>
      </c>
      <c r="W2221">
        <v>5831.1</v>
      </c>
      <c r="AH2221" s="16"/>
      <c r="AI2221" t="s">
        <v>1375</v>
      </c>
    </row>
    <row r="2222" spans="1:35" x14ac:dyDescent="0.25">
      <c r="A2222" t="s">
        <v>6799</v>
      </c>
      <c r="B2222" s="1">
        <v>15</v>
      </c>
      <c r="C2222" t="s">
        <v>302</v>
      </c>
      <c r="D2222">
        <v>10449507</v>
      </c>
      <c r="E2222" t="s">
        <v>6798</v>
      </c>
      <c r="F2222" t="s">
        <v>1363</v>
      </c>
      <c r="G2222" t="s">
        <v>1391</v>
      </c>
      <c r="H2222" s="3" t="s">
        <v>1577</v>
      </c>
      <c r="I2222">
        <v>2019</v>
      </c>
      <c r="J2222" s="15" t="s">
        <v>1578</v>
      </c>
      <c r="K2222">
        <v>2019</v>
      </c>
      <c r="L2222" t="s">
        <v>1367</v>
      </c>
      <c r="M2222" t="s">
        <v>5461</v>
      </c>
      <c r="N2222" t="s">
        <v>6569</v>
      </c>
      <c r="O2222" t="s">
        <v>1388</v>
      </c>
      <c r="P2222" t="s">
        <v>5541</v>
      </c>
      <c r="Q2222">
        <f t="shared" si="47"/>
        <v>10230</v>
      </c>
      <c r="R2222" t="s">
        <v>1381</v>
      </c>
      <c r="S2222" t="s">
        <v>1382</v>
      </c>
      <c r="T2222" t="s">
        <v>587</v>
      </c>
      <c r="U2222" s="75">
        <v>10230</v>
      </c>
      <c r="V2222">
        <v>0.71</v>
      </c>
      <c r="W2222">
        <v>7263.3</v>
      </c>
      <c r="AH2222" s="16"/>
      <c r="AI2222" t="s">
        <v>1375</v>
      </c>
    </row>
    <row r="2223" spans="1:35" x14ac:dyDescent="0.25">
      <c r="A2223" t="s">
        <v>6800</v>
      </c>
      <c r="B2223" s="1">
        <v>15</v>
      </c>
      <c r="C2223" t="s">
        <v>302</v>
      </c>
      <c r="D2223">
        <v>10449507</v>
      </c>
      <c r="E2223" t="s">
        <v>6798</v>
      </c>
      <c r="F2223" t="s">
        <v>1363</v>
      </c>
      <c r="G2223" t="s">
        <v>1391</v>
      </c>
      <c r="H2223" s="3" t="s">
        <v>1577</v>
      </c>
      <c r="I2223">
        <v>2019</v>
      </c>
      <c r="J2223" s="15" t="s">
        <v>1578</v>
      </c>
      <c r="K2223">
        <v>2019</v>
      </c>
      <c r="L2223" t="s">
        <v>1367</v>
      </c>
      <c r="M2223" t="s">
        <v>5461</v>
      </c>
      <c r="N2223" t="s">
        <v>6569</v>
      </c>
      <c r="O2223" t="s">
        <v>1388</v>
      </c>
      <c r="P2223" t="s">
        <v>5541</v>
      </c>
      <c r="Q2223">
        <f t="shared" si="47"/>
        <v>10230</v>
      </c>
      <c r="R2223" t="s">
        <v>2016</v>
      </c>
      <c r="S2223" t="s">
        <v>2017</v>
      </c>
      <c r="T2223" t="s">
        <v>6586</v>
      </c>
      <c r="U2223" s="75">
        <v>10230</v>
      </c>
      <c r="V2223">
        <v>1.25</v>
      </c>
      <c r="W2223">
        <v>12787.5</v>
      </c>
      <c r="AH2223" s="16"/>
      <c r="AI2223" t="s">
        <v>1375</v>
      </c>
    </row>
    <row r="2224" spans="1:35" x14ac:dyDescent="0.25">
      <c r="A2224" t="s">
        <v>6801</v>
      </c>
      <c r="B2224" s="1">
        <v>15</v>
      </c>
      <c r="C2224" t="s">
        <v>302</v>
      </c>
      <c r="D2224">
        <v>10449507</v>
      </c>
      <c r="E2224" t="s">
        <v>6798</v>
      </c>
      <c r="F2224" t="s">
        <v>1363</v>
      </c>
      <c r="G2224" t="s">
        <v>1391</v>
      </c>
      <c r="H2224" s="3" t="s">
        <v>1577</v>
      </c>
      <c r="I2224">
        <v>2019</v>
      </c>
      <c r="J2224" s="15" t="s">
        <v>1578</v>
      </c>
      <c r="K2224">
        <v>2019</v>
      </c>
      <c r="L2224" t="s">
        <v>1367</v>
      </c>
      <c r="M2224" t="s">
        <v>5461</v>
      </c>
      <c r="N2224" t="s">
        <v>6569</v>
      </c>
      <c r="O2224" t="s">
        <v>1388</v>
      </c>
      <c r="P2224" t="s">
        <v>5541</v>
      </c>
      <c r="Q2224">
        <f t="shared" si="47"/>
        <v>10230</v>
      </c>
      <c r="R2224" t="s">
        <v>6570</v>
      </c>
      <c r="S2224" t="s">
        <v>6571</v>
      </c>
      <c r="T2224" t="s">
        <v>6651</v>
      </c>
      <c r="U2224" s="75">
        <v>10230</v>
      </c>
      <c r="V2224">
        <v>1.39</v>
      </c>
      <c r="W2224">
        <v>14219.7</v>
      </c>
      <c r="AH2224" s="16"/>
      <c r="AI2224" t="s">
        <v>1375</v>
      </c>
    </row>
    <row r="2225" spans="1:35" x14ac:dyDescent="0.25">
      <c r="A2225" t="s">
        <v>6802</v>
      </c>
      <c r="B2225" s="1">
        <v>15</v>
      </c>
      <c r="C2225" t="s">
        <v>302</v>
      </c>
      <c r="D2225">
        <v>10449507</v>
      </c>
      <c r="E2225" t="s">
        <v>6798</v>
      </c>
      <c r="F2225" t="s">
        <v>1363</v>
      </c>
      <c r="G2225" t="s">
        <v>1391</v>
      </c>
      <c r="H2225" s="3" t="s">
        <v>1577</v>
      </c>
      <c r="I2225">
        <v>2019</v>
      </c>
      <c r="J2225" s="15" t="s">
        <v>1578</v>
      </c>
      <c r="K2225">
        <v>2019</v>
      </c>
      <c r="L2225" t="s">
        <v>1367</v>
      </c>
      <c r="M2225" t="s">
        <v>5461</v>
      </c>
      <c r="N2225" t="s">
        <v>6569</v>
      </c>
      <c r="O2225" t="s">
        <v>1388</v>
      </c>
      <c r="P2225" t="s">
        <v>5541</v>
      </c>
      <c r="Q2225">
        <f t="shared" si="47"/>
        <v>10230</v>
      </c>
      <c r="R2225" t="s">
        <v>2198</v>
      </c>
      <c r="S2225" t="s">
        <v>2199</v>
      </c>
      <c r="T2225" t="s">
        <v>1379</v>
      </c>
      <c r="U2225" s="75">
        <v>10230</v>
      </c>
      <c r="V2225">
        <v>0.77</v>
      </c>
      <c r="W2225">
        <v>7877.1</v>
      </c>
      <c r="AH2225" s="16"/>
      <c r="AI2225" t="s">
        <v>1375</v>
      </c>
    </row>
    <row r="2226" spans="1:35" x14ac:dyDescent="0.25">
      <c r="A2226" t="s">
        <v>6803</v>
      </c>
      <c r="B2226" s="1">
        <v>15</v>
      </c>
      <c r="C2226" t="s">
        <v>302</v>
      </c>
      <c r="D2226">
        <v>10449507</v>
      </c>
      <c r="E2226" t="s">
        <v>6798</v>
      </c>
      <c r="F2226" t="s">
        <v>1363</v>
      </c>
      <c r="G2226" t="s">
        <v>1391</v>
      </c>
      <c r="H2226" s="3" t="s">
        <v>1577</v>
      </c>
      <c r="I2226">
        <v>2019</v>
      </c>
      <c r="J2226" s="15" t="s">
        <v>1578</v>
      </c>
      <c r="K2226">
        <v>2019</v>
      </c>
      <c r="L2226" t="s">
        <v>1367</v>
      </c>
      <c r="M2226" t="s">
        <v>5461</v>
      </c>
      <c r="N2226" t="s">
        <v>6569</v>
      </c>
      <c r="O2226" t="s">
        <v>1388</v>
      </c>
      <c r="P2226" t="s">
        <v>5541</v>
      </c>
      <c r="Q2226">
        <f t="shared" si="47"/>
        <v>10230</v>
      </c>
      <c r="R2226" t="s">
        <v>2476</v>
      </c>
      <c r="S2226" t="s">
        <v>2477</v>
      </c>
      <c r="T2226" t="s">
        <v>6601</v>
      </c>
      <c r="U2226" s="75">
        <v>10230</v>
      </c>
      <c r="V2226">
        <v>0.77</v>
      </c>
      <c r="W2226">
        <v>7877.1</v>
      </c>
      <c r="AH2226" s="16"/>
      <c r="AI2226" t="s">
        <v>1375</v>
      </c>
    </row>
    <row r="2227" spans="1:35" x14ac:dyDescent="0.25">
      <c r="A2227" t="s">
        <v>6804</v>
      </c>
      <c r="B2227" s="1">
        <v>15</v>
      </c>
      <c r="C2227" t="s">
        <v>302</v>
      </c>
      <c r="D2227">
        <v>10040862</v>
      </c>
      <c r="E2227" t="s">
        <v>6805</v>
      </c>
      <c r="F2227" t="s">
        <v>1363</v>
      </c>
      <c r="G2227" t="s">
        <v>1391</v>
      </c>
      <c r="H2227" s="3" t="s">
        <v>6806</v>
      </c>
      <c r="I2227">
        <v>2019</v>
      </c>
      <c r="J2227" s="15" t="s">
        <v>6807</v>
      </c>
      <c r="K2227">
        <v>2019</v>
      </c>
      <c r="L2227" t="s">
        <v>1367</v>
      </c>
      <c r="M2227" t="s">
        <v>6805</v>
      </c>
      <c r="N2227" t="s">
        <v>6805</v>
      </c>
      <c r="O2227" t="s">
        <v>1388</v>
      </c>
      <c r="P2227" t="s">
        <v>6808</v>
      </c>
      <c r="Q2227">
        <f t="shared" si="47"/>
        <v>2150</v>
      </c>
      <c r="R2227" t="s">
        <v>2016</v>
      </c>
      <c r="S2227" t="s">
        <v>2017</v>
      </c>
      <c r="T2227" t="s">
        <v>6809</v>
      </c>
      <c r="U2227" s="75">
        <v>2150</v>
      </c>
      <c r="V2227">
        <v>1.36</v>
      </c>
      <c r="W2227">
        <v>2924</v>
      </c>
      <c r="AH2227" s="16"/>
      <c r="AI2227" t="s">
        <v>1375</v>
      </c>
    </row>
    <row r="2228" spans="1:35" x14ac:dyDescent="0.25">
      <c r="A2228" t="s">
        <v>6810</v>
      </c>
      <c r="B2228" s="1">
        <v>15</v>
      </c>
      <c r="C2228" t="s">
        <v>302</v>
      </c>
      <c r="D2228">
        <v>10040862</v>
      </c>
      <c r="E2228" t="s">
        <v>6805</v>
      </c>
      <c r="F2228" t="s">
        <v>1363</v>
      </c>
      <c r="G2228" t="s">
        <v>1391</v>
      </c>
      <c r="H2228" s="3" t="s">
        <v>6806</v>
      </c>
      <c r="I2228">
        <v>2019</v>
      </c>
      <c r="J2228" s="15" t="s">
        <v>6807</v>
      </c>
      <c r="K2228">
        <v>2019</v>
      </c>
      <c r="L2228" t="s">
        <v>1367</v>
      </c>
      <c r="M2228" t="s">
        <v>6805</v>
      </c>
      <c r="N2228" t="s">
        <v>6805</v>
      </c>
      <c r="O2228" t="s">
        <v>1388</v>
      </c>
      <c r="P2228" t="s">
        <v>6808</v>
      </c>
      <c r="Q2228">
        <f t="shared" si="47"/>
        <v>2150</v>
      </c>
      <c r="R2228" t="s">
        <v>2198</v>
      </c>
      <c r="S2228" t="s">
        <v>2199</v>
      </c>
      <c r="T2228" t="s">
        <v>587</v>
      </c>
      <c r="U2228" s="75">
        <v>2150</v>
      </c>
      <c r="V2228">
        <v>0.74</v>
      </c>
      <c r="W2228">
        <v>1591</v>
      </c>
      <c r="AH2228" s="16"/>
      <c r="AI2228" t="s">
        <v>1375</v>
      </c>
    </row>
    <row r="2229" spans="1:35" x14ac:dyDescent="0.25">
      <c r="A2229" t="s">
        <v>6811</v>
      </c>
      <c r="B2229" s="1">
        <v>15</v>
      </c>
      <c r="C2229" t="s">
        <v>302</v>
      </c>
      <c r="D2229">
        <v>10040862</v>
      </c>
      <c r="E2229" t="s">
        <v>6805</v>
      </c>
      <c r="F2229" t="s">
        <v>1363</v>
      </c>
      <c r="G2229" t="s">
        <v>1391</v>
      </c>
      <c r="H2229" s="3" t="s">
        <v>6806</v>
      </c>
      <c r="I2229">
        <v>2019</v>
      </c>
      <c r="J2229" s="15" t="s">
        <v>6807</v>
      </c>
      <c r="K2229">
        <v>2019</v>
      </c>
      <c r="L2229" t="s">
        <v>1367</v>
      </c>
      <c r="M2229" t="s">
        <v>6805</v>
      </c>
      <c r="N2229" t="s">
        <v>6805</v>
      </c>
      <c r="O2229" t="s">
        <v>1388</v>
      </c>
      <c r="P2229" t="s">
        <v>6808</v>
      </c>
      <c r="Q2229">
        <f t="shared" si="47"/>
        <v>2150</v>
      </c>
      <c r="R2229" t="s">
        <v>5449</v>
      </c>
      <c r="S2229" t="s">
        <v>5450</v>
      </c>
      <c r="T2229" t="s">
        <v>6575</v>
      </c>
      <c r="U2229" s="75">
        <v>2150</v>
      </c>
      <c r="V2229">
        <v>0.56999999999999995</v>
      </c>
      <c r="W2229">
        <v>1225.5</v>
      </c>
      <c r="AH2229" s="16"/>
      <c r="AI2229" t="s">
        <v>1375</v>
      </c>
    </row>
    <row r="2230" spans="1:35" x14ac:dyDescent="0.25">
      <c r="A2230" t="s">
        <v>6812</v>
      </c>
      <c r="B2230" s="1">
        <v>15</v>
      </c>
      <c r="C2230" t="s">
        <v>302</v>
      </c>
      <c r="D2230">
        <v>10406514</v>
      </c>
      <c r="E2230" t="s">
        <v>6617</v>
      </c>
      <c r="F2230" t="s">
        <v>1363</v>
      </c>
      <c r="G2230" t="s">
        <v>1391</v>
      </c>
      <c r="H2230" s="3" t="s">
        <v>4699</v>
      </c>
      <c r="I2230">
        <v>2019</v>
      </c>
      <c r="J2230" s="15" t="s">
        <v>6813</v>
      </c>
      <c r="K2230">
        <v>2019</v>
      </c>
      <c r="L2230" t="s">
        <v>1367</v>
      </c>
      <c r="M2230" t="s">
        <v>6617</v>
      </c>
      <c r="N2230" t="s">
        <v>6617</v>
      </c>
      <c r="O2230" t="s">
        <v>1388</v>
      </c>
      <c r="P2230" t="s">
        <v>133</v>
      </c>
      <c r="Q2230">
        <f t="shared" si="47"/>
        <v>2667</v>
      </c>
      <c r="R2230" t="s">
        <v>6570</v>
      </c>
      <c r="S2230" t="s">
        <v>6571</v>
      </c>
      <c r="T2230" t="s">
        <v>6604</v>
      </c>
      <c r="U2230" s="75">
        <v>2667</v>
      </c>
      <c r="V2230">
        <v>1.39</v>
      </c>
      <c r="W2230">
        <v>3707.13</v>
      </c>
      <c r="AH2230" s="16"/>
      <c r="AI2230" t="s">
        <v>1375</v>
      </c>
    </row>
    <row r="2231" spans="1:35" x14ac:dyDescent="0.25">
      <c r="A2231" t="s">
        <v>6814</v>
      </c>
      <c r="B2231" s="1">
        <v>15</v>
      </c>
      <c r="C2231" t="s">
        <v>302</v>
      </c>
      <c r="D2231">
        <v>11638613</v>
      </c>
      <c r="E2231" t="s">
        <v>6815</v>
      </c>
      <c r="F2231" t="s">
        <v>1363</v>
      </c>
      <c r="G2231" t="s">
        <v>1391</v>
      </c>
      <c r="H2231" s="3" t="s">
        <v>6816</v>
      </c>
      <c r="I2231">
        <v>2019</v>
      </c>
      <c r="J2231" s="15" t="s">
        <v>6817</v>
      </c>
      <c r="K2231">
        <v>2019</v>
      </c>
      <c r="L2231" t="s">
        <v>1367</v>
      </c>
      <c r="M2231" t="s">
        <v>5499</v>
      </c>
      <c r="N2231" t="s">
        <v>6222</v>
      </c>
      <c r="O2231" t="s">
        <v>1388</v>
      </c>
      <c r="P2231" t="s">
        <v>4266</v>
      </c>
      <c r="Q2231">
        <f t="shared" si="47"/>
        <v>30659</v>
      </c>
      <c r="R2231" t="s">
        <v>6570</v>
      </c>
      <c r="S2231" t="s">
        <v>6571</v>
      </c>
      <c r="T2231" t="s">
        <v>6651</v>
      </c>
      <c r="U2231" s="75">
        <v>30659</v>
      </c>
      <c r="V2231">
        <v>0.68</v>
      </c>
      <c r="W2231">
        <v>20848.12</v>
      </c>
      <c r="AH2231" s="16"/>
      <c r="AI2231" t="s">
        <v>1375</v>
      </c>
    </row>
    <row r="2232" spans="1:35" x14ac:dyDescent="0.25">
      <c r="A2232" t="s">
        <v>6818</v>
      </c>
      <c r="B2232" s="1">
        <v>15</v>
      </c>
      <c r="C2232" t="s">
        <v>302</v>
      </c>
      <c r="D2232">
        <v>10395113</v>
      </c>
      <c r="E2232" t="s">
        <v>6819</v>
      </c>
      <c r="F2232" t="s">
        <v>1363</v>
      </c>
      <c r="G2232" t="s">
        <v>1391</v>
      </c>
      <c r="H2232" s="3" t="s">
        <v>1562</v>
      </c>
      <c r="I2232">
        <v>2019</v>
      </c>
      <c r="J2232" s="15" t="s">
        <v>6820</v>
      </c>
      <c r="K2232">
        <v>2019</v>
      </c>
      <c r="L2232" t="s">
        <v>1622</v>
      </c>
      <c r="M2232" t="s">
        <v>6373</v>
      </c>
      <c r="N2232" t="s">
        <v>6373</v>
      </c>
      <c r="O2232" t="s">
        <v>1388</v>
      </c>
      <c r="P2232" t="s">
        <v>5541</v>
      </c>
      <c r="Q2232">
        <f t="shared" si="47"/>
        <v>147200</v>
      </c>
      <c r="R2232" t="s">
        <v>2016</v>
      </c>
      <c r="S2232" t="s">
        <v>2017</v>
      </c>
      <c r="T2232" t="s">
        <v>6586</v>
      </c>
      <c r="U2232" s="75">
        <v>147200</v>
      </c>
      <c r="V2232">
        <v>1.25</v>
      </c>
      <c r="W2232">
        <v>184000</v>
      </c>
      <c r="AH2232" s="16"/>
      <c r="AI2232" t="s">
        <v>1375</v>
      </c>
    </row>
    <row r="2233" spans="1:35" x14ac:dyDescent="0.25">
      <c r="A2233" t="s">
        <v>6821</v>
      </c>
      <c r="B2233" s="1">
        <v>15</v>
      </c>
      <c r="C2233" t="s">
        <v>302</v>
      </c>
      <c r="D2233">
        <v>10395113</v>
      </c>
      <c r="E2233" t="s">
        <v>6819</v>
      </c>
      <c r="F2233" t="s">
        <v>1363</v>
      </c>
      <c r="G2233" t="s">
        <v>1391</v>
      </c>
      <c r="H2233" s="3" t="s">
        <v>1562</v>
      </c>
      <c r="I2233">
        <v>2019</v>
      </c>
      <c r="J2233" s="15" t="s">
        <v>6820</v>
      </c>
      <c r="K2233">
        <v>2019</v>
      </c>
      <c r="L2233" t="s">
        <v>1622</v>
      </c>
      <c r="M2233" t="s">
        <v>6373</v>
      </c>
      <c r="N2233" t="s">
        <v>6373</v>
      </c>
      <c r="O2233" t="s">
        <v>1388</v>
      </c>
      <c r="P2233" t="s">
        <v>5541</v>
      </c>
      <c r="Q2233">
        <f t="shared" si="47"/>
        <v>147200</v>
      </c>
      <c r="R2233" t="s">
        <v>6570</v>
      </c>
      <c r="S2233" t="s">
        <v>6571</v>
      </c>
      <c r="T2233" t="s">
        <v>6651</v>
      </c>
      <c r="U2233" s="75">
        <v>147200</v>
      </c>
      <c r="V2233">
        <v>1.39</v>
      </c>
      <c r="W2233">
        <v>204608</v>
      </c>
      <c r="AH2233" s="16"/>
      <c r="AI2233" t="s">
        <v>1375</v>
      </c>
    </row>
    <row r="2234" spans="1:35" x14ac:dyDescent="0.25">
      <c r="A2234" t="s">
        <v>6822</v>
      </c>
      <c r="B2234" s="1">
        <v>15</v>
      </c>
      <c r="C2234" t="s">
        <v>302</v>
      </c>
      <c r="D2234">
        <v>10411968</v>
      </c>
      <c r="E2234" t="s">
        <v>6805</v>
      </c>
      <c r="F2234" t="s">
        <v>1363</v>
      </c>
      <c r="G2234" t="s">
        <v>1391</v>
      </c>
      <c r="H2234" s="3" t="s">
        <v>2564</v>
      </c>
      <c r="I2234">
        <v>2019</v>
      </c>
      <c r="J2234" s="15" t="s">
        <v>2565</v>
      </c>
      <c r="K2234">
        <v>2019</v>
      </c>
      <c r="L2234" t="s">
        <v>1367</v>
      </c>
      <c r="M2234" t="s">
        <v>6805</v>
      </c>
      <c r="N2234" t="s">
        <v>6805</v>
      </c>
      <c r="O2234" t="s">
        <v>1388</v>
      </c>
      <c r="P2234" t="s">
        <v>6808</v>
      </c>
      <c r="Q2234">
        <f t="shared" si="47"/>
        <v>600</v>
      </c>
      <c r="R2234" t="s">
        <v>6570</v>
      </c>
      <c r="S2234" t="s">
        <v>6571</v>
      </c>
      <c r="T2234" t="s">
        <v>6651</v>
      </c>
      <c r="U2234" s="75">
        <v>600</v>
      </c>
      <c r="V2234">
        <v>1.39</v>
      </c>
      <c r="W2234">
        <v>834</v>
      </c>
      <c r="AH2234" s="16"/>
      <c r="AI2234" t="s">
        <v>1375</v>
      </c>
    </row>
    <row r="2235" spans="1:35" x14ac:dyDescent="0.25">
      <c r="A2235" t="s">
        <v>6823</v>
      </c>
      <c r="B2235" s="1">
        <v>15</v>
      </c>
      <c r="C2235" t="s">
        <v>302</v>
      </c>
      <c r="D2235">
        <v>10411968</v>
      </c>
      <c r="E2235" t="s">
        <v>6805</v>
      </c>
      <c r="F2235" t="s">
        <v>1363</v>
      </c>
      <c r="G2235" t="s">
        <v>1391</v>
      </c>
      <c r="H2235" s="3" t="s">
        <v>2564</v>
      </c>
      <c r="I2235">
        <v>2019</v>
      </c>
      <c r="J2235" s="15" t="s">
        <v>2565</v>
      </c>
      <c r="K2235">
        <v>2019</v>
      </c>
      <c r="L2235" t="s">
        <v>1367</v>
      </c>
      <c r="M2235" t="s">
        <v>6805</v>
      </c>
      <c r="N2235" t="s">
        <v>6805</v>
      </c>
      <c r="O2235" t="s">
        <v>1388</v>
      </c>
      <c r="P2235" t="s">
        <v>6808</v>
      </c>
      <c r="Q2235">
        <f t="shared" si="47"/>
        <v>600</v>
      </c>
      <c r="R2235" t="s">
        <v>2016</v>
      </c>
      <c r="S2235" t="s">
        <v>2017</v>
      </c>
      <c r="T2235" t="s">
        <v>6586</v>
      </c>
      <c r="U2235" s="75">
        <v>600</v>
      </c>
      <c r="V2235">
        <v>1.25</v>
      </c>
      <c r="W2235">
        <v>750</v>
      </c>
      <c r="AH2235" s="16"/>
      <c r="AI2235" t="s">
        <v>1375</v>
      </c>
    </row>
    <row r="2236" spans="1:35" x14ac:dyDescent="0.25">
      <c r="A2236" t="s">
        <v>6824</v>
      </c>
      <c r="B2236" s="1">
        <v>15</v>
      </c>
      <c r="C2236" t="s">
        <v>302</v>
      </c>
      <c r="D2236">
        <v>10411968</v>
      </c>
      <c r="E2236" t="s">
        <v>6805</v>
      </c>
      <c r="F2236" t="s">
        <v>1363</v>
      </c>
      <c r="G2236" t="s">
        <v>1391</v>
      </c>
      <c r="H2236" s="3" t="s">
        <v>2564</v>
      </c>
      <c r="I2236">
        <v>2019</v>
      </c>
      <c r="J2236" s="15" t="s">
        <v>2565</v>
      </c>
      <c r="K2236">
        <v>2019</v>
      </c>
      <c r="L2236" t="s">
        <v>1367</v>
      </c>
      <c r="M2236" t="s">
        <v>6805</v>
      </c>
      <c r="N2236" t="s">
        <v>6805</v>
      </c>
      <c r="O2236" t="s">
        <v>1388</v>
      </c>
      <c r="P2236" t="s">
        <v>6808</v>
      </c>
      <c r="Q2236">
        <f t="shared" si="47"/>
        <v>600</v>
      </c>
      <c r="R2236" t="s">
        <v>5449</v>
      </c>
      <c r="S2236" t="s">
        <v>5450</v>
      </c>
      <c r="T2236" t="s">
        <v>6575</v>
      </c>
      <c r="U2236" s="75">
        <v>600</v>
      </c>
      <c r="V2236">
        <v>0.56999999999999995</v>
      </c>
      <c r="W2236">
        <v>342</v>
      </c>
      <c r="AH2236" s="16"/>
      <c r="AI2236" t="s">
        <v>1375</v>
      </c>
    </row>
    <row r="2237" spans="1:35" x14ac:dyDescent="0.25">
      <c r="A2237" t="s">
        <v>6825</v>
      </c>
      <c r="B2237" s="1">
        <v>15</v>
      </c>
      <c r="C2237" t="s">
        <v>302</v>
      </c>
      <c r="D2237">
        <v>10411968</v>
      </c>
      <c r="E2237" t="s">
        <v>6805</v>
      </c>
      <c r="F2237" t="s">
        <v>1363</v>
      </c>
      <c r="G2237" t="s">
        <v>1391</v>
      </c>
      <c r="H2237" s="3" t="s">
        <v>2564</v>
      </c>
      <c r="I2237">
        <v>2019</v>
      </c>
      <c r="J2237" s="15" t="s">
        <v>2565</v>
      </c>
      <c r="K2237">
        <v>2019</v>
      </c>
      <c r="L2237" t="s">
        <v>1367</v>
      </c>
      <c r="M2237" t="s">
        <v>6805</v>
      </c>
      <c r="N2237" t="s">
        <v>6805</v>
      </c>
      <c r="O2237" t="s">
        <v>1388</v>
      </c>
      <c r="P2237" t="s">
        <v>6808</v>
      </c>
      <c r="Q2237">
        <f t="shared" si="47"/>
        <v>600</v>
      </c>
      <c r="R2237" t="s">
        <v>2198</v>
      </c>
      <c r="S2237" t="s">
        <v>2199</v>
      </c>
      <c r="T2237" t="s">
        <v>1379</v>
      </c>
      <c r="U2237" s="75">
        <v>600</v>
      </c>
      <c r="V2237">
        <v>0.77</v>
      </c>
      <c r="W2237">
        <v>462</v>
      </c>
      <c r="AH2237" s="16"/>
      <c r="AI2237" t="s">
        <v>1375</v>
      </c>
    </row>
    <row r="2238" spans="1:35" x14ac:dyDescent="0.25">
      <c r="A2238" t="s">
        <v>6826</v>
      </c>
      <c r="B2238" s="1">
        <v>15</v>
      </c>
      <c r="C2238" t="s">
        <v>302</v>
      </c>
      <c r="D2238">
        <v>10437169</v>
      </c>
      <c r="E2238" t="s">
        <v>6827</v>
      </c>
      <c r="F2238" t="s">
        <v>1363</v>
      </c>
      <c r="G2238" t="s">
        <v>1364</v>
      </c>
      <c r="H2238" s="3" t="s">
        <v>6820</v>
      </c>
      <c r="I2238">
        <v>2019</v>
      </c>
      <c r="J2238" s="15" t="s">
        <v>4700</v>
      </c>
      <c r="K2238">
        <v>2019</v>
      </c>
      <c r="L2238" t="s">
        <v>1367</v>
      </c>
      <c r="M2238" t="s">
        <v>6828</v>
      </c>
      <c r="N2238" t="s">
        <v>6828</v>
      </c>
      <c r="O2238" t="s">
        <v>1388</v>
      </c>
      <c r="P2238" t="s">
        <v>5501</v>
      </c>
      <c r="Q2238">
        <f t="shared" si="47"/>
        <v>200</v>
      </c>
      <c r="R2238" t="s">
        <v>6570</v>
      </c>
      <c r="S2238" t="s">
        <v>6571</v>
      </c>
      <c r="T2238" t="s">
        <v>6572</v>
      </c>
      <c r="U2238" s="75">
        <v>200</v>
      </c>
      <c r="V2238">
        <v>1.39</v>
      </c>
      <c r="W2238">
        <v>278</v>
      </c>
      <c r="AH2238" s="16"/>
      <c r="AI2238" t="s">
        <v>1375</v>
      </c>
    </row>
    <row r="2239" spans="1:35" x14ac:dyDescent="0.25">
      <c r="A2239" t="s">
        <v>6829</v>
      </c>
      <c r="B2239" s="1">
        <v>15</v>
      </c>
      <c r="C2239" t="s">
        <v>302</v>
      </c>
      <c r="D2239">
        <v>10437169</v>
      </c>
      <c r="E2239" t="s">
        <v>6827</v>
      </c>
      <c r="F2239" t="s">
        <v>1363</v>
      </c>
      <c r="G2239" t="s">
        <v>1364</v>
      </c>
      <c r="H2239" s="3" t="s">
        <v>6820</v>
      </c>
      <c r="I2239">
        <v>2019</v>
      </c>
      <c r="J2239" s="15" t="s">
        <v>4700</v>
      </c>
      <c r="K2239">
        <v>2019</v>
      </c>
      <c r="L2239" t="s">
        <v>1367</v>
      </c>
      <c r="M2239" t="s">
        <v>6828</v>
      </c>
      <c r="N2239" t="s">
        <v>6828</v>
      </c>
      <c r="O2239" t="s">
        <v>1388</v>
      </c>
      <c r="P2239" t="s">
        <v>5501</v>
      </c>
      <c r="Q2239">
        <f t="shared" si="47"/>
        <v>200</v>
      </c>
      <c r="R2239" t="s">
        <v>1381</v>
      </c>
      <c r="S2239" t="s">
        <v>1382</v>
      </c>
      <c r="T2239" t="s">
        <v>587</v>
      </c>
      <c r="U2239" s="75">
        <v>200</v>
      </c>
      <c r="V2239">
        <v>0.85</v>
      </c>
      <c r="W2239">
        <v>170</v>
      </c>
      <c r="AH2239" s="16"/>
      <c r="AI2239" t="s">
        <v>1375</v>
      </c>
    </row>
    <row r="2240" spans="1:35" x14ac:dyDescent="0.25">
      <c r="A2240" t="s">
        <v>6830</v>
      </c>
      <c r="B2240" s="1">
        <v>15</v>
      </c>
      <c r="C2240" t="s">
        <v>302</v>
      </c>
      <c r="D2240">
        <v>10437169</v>
      </c>
      <c r="E2240" t="s">
        <v>6827</v>
      </c>
      <c r="F2240" t="s">
        <v>1363</v>
      </c>
      <c r="G2240" t="s">
        <v>1364</v>
      </c>
      <c r="H2240" s="3" t="s">
        <v>6820</v>
      </c>
      <c r="I2240">
        <v>2019</v>
      </c>
      <c r="J2240" s="15" t="s">
        <v>4700</v>
      </c>
      <c r="K2240">
        <v>2019</v>
      </c>
      <c r="L2240" t="s">
        <v>1367</v>
      </c>
      <c r="M2240" t="s">
        <v>6828</v>
      </c>
      <c r="N2240" t="s">
        <v>6828</v>
      </c>
      <c r="O2240" t="s">
        <v>1388</v>
      </c>
      <c r="P2240" t="s">
        <v>5501</v>
      </c>
      <c r="Q2240">
        <f t="shared" si="47"/>
        <v>200</v>
      </c>
      <c r="R2240" t="s">
        <v>2016</v>
      </c>
      <c r="S2240" t="s">
        <v>2017</v>
      </c>
      <c r="T2240" t="s">
        <v>6586</v>
      </c>
      <c r="U2240" s="75">
        <v>200</v>
      </c>
      <c r="V2240">
        <v>3</v>
      </c>
      <c r="W2240">
        <v>600</v>
      </c>
      <c r="AH2240" s="16"/>
      <c r="AI2240" t="s">
        <v>1375</v>
      </c>
    </row>
    <row r="2241" spans="1:35" x14ac:dyDescent="0.25">
      <c r="A2241" t="s">
        <v>6831</v>
      </c>
      <c r="B2241" s="1">
        <v>15</v>
      </c>
      <c r="C2241" t="s">
        <v>302</v>
      </c>
      <c r="D2241">
        <v>10437460</v>
      </c>
      <c r="E2241" t="s">
        <v>6832</v>
      </c>
      <c r="F2241" t="s">
        <v>1363</v>
      </c>
      <c r="G2241" t="s">
        <v>1391</v>
      </c>
      <c r="H2241" s="3" t="s">
        <v>6820</v>
      </c>
      <c r="I2241">
        <v>2019</v>
      </c>
      <c r="J2241" s="15" t="s">
        <v>1577</v>
      </c>
      <c r="K2241">
        <v>2019</v>
      </c>
      <c r="L2241" t="s">
        <v>1367</v>
      </c>
      <c r="M2241" t="s">
        <v>6832</v>
      </c>
      <c r="N2241" t="s">
        <v>6832</v>
      </c>
      <c r="O2241" t="s">
        <v>1388</v>
      </c>
      <c r="P2241" t="s">
        <v>133</v>
      </c>
      <c r="Q2241">
        <f t="shared" si="47"/>
        <v>21760</v>
      </c>
      <c r="R2241" t="s">
        <v>6570</v>
      </c>
      <c r="S2241" t="s">
        <v>6571</v>
      </c>
      <c r="T2241" t="s">
        <v>6651</v>
      </c>
      <c r="U2241" s="75">
        <v>21760</v>
      </c>
      <c r="V2241">
        <v>1.39</v>
      </c>
      <c r="W2241">
        <v>30246.400000000001</v>
      </c>
      <c r="AH2241" s="16"/>
      <c r="AI2241" t="s">
        <v>1375</v>
      </c>
    </row>
    <row r="2242" spans="1:35" x14ac:dyDescent="0.25">
      <c r="A2242" t="s">
        <v>6833</v>
      </c>
      <c r="B2242" s="1">
        <v>15</v>
      </c>
      <c r="C2242" t="s">
        <v>302</v>
      </c>
      <c r="D2242">
        <v>10440313</v>
      </c>
      <c r="E2242" t="s">
        <v>6731</v>
      </c>
      <c r="F2242" t="s">
        <v>1363</v>
      </c>
      <c r="G2242" t="s">
        <v>1391</v>
      </c>
      <c r="H2242" s="3" t="s">
        <v>6820</v>
      </c>
      <c r="I2242">
        <v>2019</v>
      </c>
      <c r="J2242" s="15" t="s">
        <v>4700</v>
      </c>
      <c r="K2242">
        <v>2019</v>
      </c>
      <c r="L2242" t="s">
        <v>1622</v>
      </c>
      <c r="M2242" t="s">
        <v>6373</v>
      </c>
      <c r="N2242" t="s">
        <v>6373</v>
      </c>
      <c r="O2242" t="s">
        <v>1388</v>
      </c>
      <c r="P2242" t="s">
        <v>5541</v>
      </c>
      <c r="Q2242">
        <f t="shared" ref="Q2242:Q2305" si="48">U2242</f>
        <v>147200</v>
      </c>
      <c r="R2242" t="s">
        <v>2016</v>
      </c>
      <c r="S2242" t="s">
        <v>2017</v>
      </c>
      <c r="T2242" t="s">
        <v>6586</v>
      </c>
      <c r="U2242" s="75">
        <v>147200</v>
      </c>
      <c r="V2242">
        <v>1.3</v>
      </c>
      <c r="W2242">
        <v>191360</v>
      </c>
      <c r="AH2242" s="16"/>
      <c r="AI2242" t="s">
        <v>1375</v>
      </c>
    </row>
    <row r="2243" spans="1:35" x14ac:dyDescent="0.25">
      <c r="A2243" t="s">
        <v>6834</v>
      </c>
      <c r="B2243" s="1">
        <v>15</v>
      </c>
      <c r="C2243" t="s">
        <v>302</v>
      </c>
      <c r="D2243">
        <v>10440313</v>
      </c>
      <c r="E2243" t="s">
        <v>6731</v>
      </c>
      <c r="F2243" t="s">
        <v>1363</v>
      </c>
      <c r="G2243" t="s">
        <v>1391</v>
      </c>
      <c r="H2243" s="3" t="s">
        <v>6820</v>
      </c>
      <c r="I2243">
        <v>2019</v>
      </c>
      <c r="J2243" s="15" t="s">
        <v>4700</v>
      </c>
      <c r="K2243">
        <v>2019</v>
      </c>
      <c r="L2243" t="s">
        <v>1622</v>
      </c>
      <c r="M2243" t="s">
        <v>6373</v>
      </c>
      <c r="N2243" t="s">
        <v>6373</v>
      </c>
      <c r="O2243" t="s">
        <v>1388</v>
      </c>
      <c r="P2243" t="s">
        <v>5541</v>
      </c>
      <c r="Q2243">
        <f t="shared" si="48"/>
        <v>147200</v>
      </c>
      <c r="R2243" t="s">
        <v>5449</v>
      </c>
      <c r="S2243" t="s">
        <v>5450</v>
      </c>
      <c r="T2243" t="s">
        <v>6575</v>
      </c>
      <c r="U2243" s="75">
        <v>147200</v>
      </c>
      <c r="V2243">
        <v>0.56999999999999995</v>
      </c>
      <c r="W2243">
        <v>83904</v>
      </c>
      <c r="AH2243" s="16"/>
      <c r="AI2243" t="s">
        <v>1375</v>
      </c>
    </row>
    <row r="2244" spans="1:35" x14ac:dyDescent="0.25">
      <c r="A2244" t="s">
        <v>6835</v>
      </c>
      <c r="B2244" s="1">
        <v>15</v>
      </c>
      <c r="C2244" t="s">
        <v>302</v>
      </c>
      <c r="D2244">
        <v>10440313</v>
      </c>
      <c r="E2244" t="s">
        <v>6731</v>
      </c>
      <c r="F2244" t="s">
        <v>1363</v>
      </c>
      <c r="G2244" t="s">
        <v>1391</v>
      </c>
      <c r="H2244" s="3" t="s">
        <v>6820</v>
      </c>
      <c r="I2244">
        <v>2019</v>
      </c>
      <c r="J2244" s="15" t="s">
        <v>4700</v>
      </c>
      <c r="K2244">
        <v>2019</v>
      </c>
      <c r="L2244" t="s">
        <v>1622</v>
      </c>
      <c r="M2244" t="s">
        <v>6373</v>
      </c>
      <c r="N2244" t="s">
        <v>6373</v>
      </c>
      <c r="O2244" t="s">
        <v>1388</v>
      </c>
      <c r="P2244" t="s">
        <v>5541</v>
      </c>
      <c r="Q2244">
        <f t="shared" si="48"/>
        <v>147200</v>
      </c>
      <c r="R2244" t="s">
        <v>6570</v>
      </c>
      <c r="S2244" t="s">
        <v>6571</v>
      </c>
      <c r="T2244" t="s">
        <v>6651</v>
      </c>
      <c r="U2244" s="75">
        <v>147200</v>
      </c>
      <c r="V2244">
        <v>1.39</v>
      </c>
      <c r="W2244">
        <v>204608</v>
      </c>
      <c r="AH2244" s="16"/>
      <c r="AI2244" t="s">
        <v>1375</v>
      </c>
    </row>
    <row r="2245" spans="1:35" x14ac:dyDescent="0.25">
      <c r="A2245" t="s">
        <v>6836</v>
      </c>
      <c r="B2245" s="1">
        <v>15</v>
      </c>
      <c r="C2245" t="s">
        <v>302</v>
      </c>
      <c r="D2245">
        <v>10395113</v>
      </c>
      <c r="E2245" t="s">
        <v>6819</v>
      </c>
      <c r="F2245" t="s">
        <v>1363</v>
      </c>
      <c r="G2245" t="s">
        <v>1391</v>
      </c>
      <c r="H2245" s="3" t="s">
        <v>1562</v>
      </c>
      <c r="I2245">
        <v>2019</v>
      </c>
      <c r="J2245" s="15" t="s">
        <v>6820</v>
      </c>
      <c r="K2245">
        <v>2019</v>
      </c>
      <c r="L2245" t="s">
        <v>1622</v>
      </c>
      <c r="M2245" t="s">
        <v>6373</v>
      </c>
      <c r="N2245" t="s">
        <v>6373</v>
      </c>
      <c r="O2245" t="s">
        <v>1388</v>
      </c>
      <c r="P2245" t="s">
        <v>5541</v>
      </c>
      <c r="Q2245">
        <f t="shared" si="48"/>
        <v>147200</v>
      </c>
      <c r="R2245" t="s">
        <v>5449</v>
      </c>
      <c r="S2245" t="s">
        <v>5450</v>
      </c>
      <c r="T2245" t="s">
        <v>6575</v>
      </c>
      <c r="U2245" s="75">
        <v>147200</v>
      </c>
      <c r="V2245">
        <v>0.56999999999999995</v>
      </c>
      <c r="W2245">
        <v>83904</v>
      </c>
      <c r="AH2245" s="16"/>
      <c r="AI2245" t="s">
        <v>1375</v>
      </c>
    </row>
    <row r="2246" spans="1:35" x14ac:dyDescent="0.25">
      <c r="A2246" t="s">
        <v>6837</v>
      </c>
      <c r="B2246" s="1">
        <v>15</v>
      </c>
      <c r="C2246" t="s">
        <v>302</v>
      </c>
      <c r="D2246">
        <v>9601538</v>
      </c>
      <c r="E2246" t="s">
        <v>6838</v>
      </c>
      <c r="F2246" t="s">
        <v>1363</v>
      </c>
      <c r="G2246" t="s">
        <v>1391</v>
      </c>
      <c r="H2246" s="3" t="s">
        <v>2570</v>
      </c>
      <c r="I2246">
        <v>2019</v>
      </c>
      <c r="J2246" s="15" t="s">
        <v>1420</v>
      </c>
      <c r="K2246">
        <v>2019</v>
      </c>
      <c r="L2246" t="s">
        <v>1367</v>
      </c>
      <c r="M2246" t="s">
        <v>6838</v>
      </c>
      <c r="N2246" t="s">
        <v>4662</v>
      </c>
      <c r="O2246" t="s">
        <v>1388</v>
      </c>
      <c r="P2246" t="s">
        <v>5501</v>
      </c>
      <c r="Q2246">
        <f t="shared" si="48"/>
        <v>37440</v>
      </c>
      <c r="R2246" t="s">
        <v>1879</v>
      </c>
      <c r="S2246" t="s">
        <v>1880</v>
      </c>
      <c r="T2246" t="s">
        <v>587</v>
      </c>
      <c r="U2246" s="75">
        <v>37440</v>
      </c>
      <c r="V2246">
        <v>0.16</v>
      </c>
      <c r="W2246">
        <v>5990.4</v>
      </c>
      <c r="AH2246" s="16"/>
      <c r="AI2246" t="s">
        <v>1375</v>
      </c>
    </row>
    <row r="2247" spans="1:35" x14ac:dyDescent="0.25">
      <c r="A2247" t="s">
        <v>6839</v>
      </c>
      <c r="B2247" s="1">
        <v>15</v>
      </c>
      <c r="C2247" t="s">
        <v>302</v>
      </c>
      <c r="D2247">
        <v>9601538</v>
      </c>
      <c r="E2247" t="s">
        <v>6838</v>
      </c>
      <c r="F2247" t="s">
        <v>1363</v>
      </c>
      <c r="G2247" t="s">
        <v>1391</v>
      </c>
      <c r="H2247" s="3" t="s">
        <v>2570</v>
      </c>
      <c r="I2247">
        <v>2019</v>
      </c>
      <c r="J2247" s="15" t="s">
        <v>1420</v>
      </c>
      <c r="K2247">
        <v>2019</v>
      </c>
      <c r="L2247" t="s">
        <v>1367</v>
      </c>
      <c r="M2247" t="s">
        <v>6838</v>
      </c>
      <c r="N2247" t="s">
        <v>4662</v>
      </c>
      <c r="O2247" t="s">
        <v>1388</v>
      </c>
      <c r="P2247" t="s">
        <v>5501</v>
      </c>
      <c r="Q2247">
        <f t="shared" si="48"/>
        <v>37440</v>
      </c>
      <c r="R2247" t="s">
        <v>2016</v>
      </c>
      <c r="S2247" t="s">
        <v>2017</v>
      </c>
      <c r="T2247" t="s">
        <v>6586</v>
      </c>
      <c r="U2247" s="75">
        <v>37440</v>
      </c>
      <c r="V2247">
        <v>1.44</v>
      </c>
      <c r="W2247">
        <v>53913.599999999999</v>
      </c>
      <c r="AH2247" s="16"/>
      <c r="AI2247" t="s">
        <v>1375</v>
      </c>
    </row>
    <row r="2248" spans="1:35" x14ac:dyDescent="0.25">
      <c r="A2248" t="s">
        <v>6840</v>
      </c>
      <c r="B2248" s="1">
        <v>15</v>
      </c>
      <c r="C2248" t="s">
        <v>302</v>
      </c>
      <c r="D2248">
        <v>11084715</v>
      </c>
      <c r="E2248" t="s">
        <v>6841</v>
      </c>
      <c r="F2248" t="s">
        <v>1363</v>
      </c>
      <c r="G2248" t="s">
        <v>1391</v>
      </c>
      <c r="H2248" s="3" t="s">
        <v>1588</v>
      </c>
      <c r="I2248">
        <v>2019</v>
      </c>
      <c r="J2248" s="15" t="s">
        <v>1589</v>
      </c>
      <c r="K2248">
        <v>2019</v>
      </c>
      <c r="L2248" t="s">
        <v>1367</v>
      </c>
      <c r="M2248" t="s">
        <v>6748</v>
      </c>
      <c r="N2248" t="s">
        <v>6749</v>
      </c>
      <c r="O2248" t="s">
        <v>1388</v>
      </c>
      <c r="P2248" t="s">
        <v>133</v>
      </c>
      <c r="Q2248">
        <f t="shared" si="48"/>
        <v>3000</v>
      </c>
      <c r="R2248" t="s">
        <v>6570</v>
      </c>
      <c r="S2248" t="s">
        <v>6571</v>
      </c>
      <c r="T2248" t="s">
        <v>6572</v>
      </c>
      <c r="U2248" s="75">
        <v>3000</v>
      </c>
      <c r="V2248">
        <v>1.39</v>
      </c>
      <c r="W2248">
        <v>4170</v>
      </c>
      <c r="AH2248" s="16"/>
      <c r="AI2248" t="s">
        <v>1375</v>
      </c>
    </row>
    <row r="2249" spans="1:35" x14ac:dyDescent="0.25">
      <c r="A2249" t="s">
        <v>6842</v>
      </c>
      <c r="B2249" s="1">
        <v>15</v>
      </c>
      <c r="C2249" t="s">
        <v>297</v>
      </c>
      <c r="D2249">
        <v>11084715</v>
      </c>
      <c r="E2249" t="s">
        <v>6841</v>
      </c>
      <c r="F2249" t="s">
        <v>1363</v>
      </c>
      <c r="G2249" t="s">
        <v>1391</v>
      </c>
      <c r="H2249" s="3" t="s">
        <v>1588</v>
      </c>
      <c r="I2249">
        <v>2019</v>
      </c>
      <c r="J2249" s="15" t="s">
        <v>1589</v>
      </c>
      <c r="K2249">
        <v>2019</v>
      </c>
      <c r="L2249" t="s">
        <v>1367</v>
      </c>
      <c r="M2249" t="s">
        <v>6748</v>
      </c>
      <c r="N2249" t="s">
        <v>6749</v>
      </c>
      <c r="O2249" t="s">
        <v>1388</v>
      </c>
      <c r="P2249" t="s">
        <v>133</v>
      </c>
      <c r="Q2249">
        <f t="shared" si="48"/>
        <v>3000</v>
      </c>
      <c r="R2249" t="s">
        <v>1879</v>
      </c>
      <c r="S2249" t="s">
        <v>1880</v>
      </c>
      <c r="T2249" t="s">
        <v>6640</v>
      </c>
      <c r="U2249" s="75">
        <v>3000</v>
      </c>
      <c r="V2249">
        <v>0.32</v>
      </c>
      <c r="W2249">
        <v>960</v>
      </c>
      <c r="AH2249" s="16"/>
      <c r="AI2249" t="s">
        <v>1375</v>
      </c>
    </row>
    <row r="2250" spans="1:35" x14ac:dyDescent="0.25">
      <c r="A2250" t="s">
        <v>6843</v>
      </c>
      <c r="B2250" s="1">
        <v>15</v>
      </c>
      <c r="C2250" t="s">
        <v>302</v>
      </c>
      <c r="D2250">
        <v>11075368</v>
      </c>
      <c r="E2250" t="s">
        <v>6617</v>
      </c>
      <c r="F2250" t="s">
        <v>1363</v>
      </c>
      <c r="G2250" t="s">
        <v>1391</v>
      </c>
      <c r="H2250" s="3" t="s">
        <v>6844</v>
      </c>
      <c r="I2250">
        <v>2019</v>
      </c>
      <c r="J2250" s="15" t="s">
        <v>1588</v>
      </c>
      <c r="K2250">
        <v>2019</v>
      </c>
      <c r="L2250" t="s">
        <v>1367</v>
      </c>
      <c r="M2250" t="s">
        <v>6617</v>
      </c>
      <c r="N2250" t="s">
        <v>6617</v>
      </c>
      <c r="O2250" t="s">
        <v>1388</v>
      </c>
      <c r="P2250" t="s">
        <v>133</v>
      </c>
      <c r="Q2250">
        <f t="shared" si="48"/>
        <v>1000</v>
      </c>
      <c r="R2250" t="s">
        <v>6570</v>
      </c>
      <c r="S2250" t="s">
        <v>6571</v>
      </c>
      <c r="T2250" t="s">
        <v>6572</v>
      </c>
      <c r="U2250" s="75">
        <v>1000</v>
      </c>
      <c r="V2250">
        <v>1.39</v>
      </c>
      <c r="W2250">
        <v>1390</v>
      </c>
      <c r="AH2250" s="16"/>
      <c r="AI2250" t="s">
        <v>1375</v>
      </c>
    </row>
    <row r="2251" spans="1:35" x14ac:dyDescent="0.25">
      <c r="A2251" t="s">
        <v>6845</v>
      </c>
      <c r="B2251" s="1">
        <v>15</v>
      </c>
      <c r="C2251" t="s">
        <v>302</v>
      </c>
      <c r="D2251">
        <v>11119284</v>
      </c>
      <c r="E2251" t="s">
        <v>6846</v>
      </c>
      <c r="F2251" t="s">
        <v>1363</v>
      </c>
      <c r="G2251" t="s">
        <v>1391</v>
      </c>
      <c r="H2251" s="3" t="s">
        <v>1589</v>
      </c>
      <c r="I2251">
        <v>2019</v>
      </c>
      <c r="J2251" s="15" t="s">
        <v>3511</v>
      </c>
      <c r="K2251">
        <v>2019</v>
      </c>
      <c r="L2251" t="s">
        <v>1367</v>
      </c>
      <c r="M2251" t="s">
        <v>5499</v>
      </c>
      <c r="N2251" t="s">
        <v>6655</v>
      </c>
      <c r="O2251" t="s">
        <v>1388</v>
      </c>
      <c r="P2251" t="s">
        <v>6808</v>
      </c>
      <c r="Q2251">
        <f t="shared" si="48"/>
        <v>12000</v>
      </c>
      <c r="R2251" t="s">
        <v>5449</v>
      </c>
      <c r="S2251" t="s">
        <v>5450</v>
      </c>
      <c r="T2251" t="s">
        <v>6575</v>
      </c>
      <c r="U2251" s="75">
        <v>12000</v>
      </c>
      <c r="V2251">
        <v>0.56999999999999995</v>
      </c>
      <c r="W2251">
        <v>6840</v>
      </c>
      <c r="AH2251" s="16"/>
      <c r="AI2251" t="s">
        <v>1375</v>
      </c>
    </row>
    <row r="2252" spans="1:35" x14ac:dyDescent="0.25">
      <c r="A2252" t="s">
        <v>6847</v>
      </c>
      <c r="B2252" s="1">
        <v>15</v>
      </c>
      <c r="C2252" t="s">
        <v>302</v>
      </c>
      <c r="D2252">
        <v>11119284</v>
      </c>
      <c r="E2252" t="s">
        <v>6846</v>
      </c>
      <c r="F2252" t="s">
        <v>1363</v>
      </c>
      <c r="G2252" t="s">
        <v>1391</v>
      </c>
      <c r="H2252" s="3" t="s">
        <v>1589</v>
      </c>
      <c r="I2252">
        <v>2019</v>
      </c>
      <c r="J2252" s="15" t="s">
        <v>3511</v>
      </c>
      <c r="K2252">
        <v>2019</v>
      </c>
      <c r="L2252" t="s">
        <v>1367</v>
      </c>
      <c r="M2252" t="s">
        <v>5499</v>
      </c>
      <c r="N2252" t="s">
        <v>6655</v>
      </c>
      <c r="O2252" t="s">
        <v>1388</v>
      </c>
      <c r="P2252" t="s">
        <v>6808</v>
      </c>
      <c r="Q2252">
        <f t="shared" si="48"/>
        <v>12000</v>
      </c>
      <c r="R2252" t="s">
        <v>2016</v>
      </c>
      <c r="S2252" t="s">
        <v>2017</v>
      </c>
      <c r="T2252" t="s">
        <v>6586</v>
      </c>
      <c r="U2252" s="75">
        <v>12000</v>
      </c>
      <c r="V2252">
        <v>1.3</v>
      </c>
      <c r="W2252">
        <v>15600</v>
      </c>
      <c r="AH2252" s="16"/>
      <c r="AI2252" t="s">
        <v>1375</v>
      </c>
    </row>
    <row r="2253" spans="1:35" x14ac:dyDescent="0.25">
      <c r="A2253" t="s">
        <v>6848</v>
      </c>
      <c r="B2253" s="1">
        <v>15</v>
      </c>
      <c r="C2253" t="s">
        <v>302</v>
      </c>
      <c r="D2253">
        <v>11119284</v>
      </c>
      <c r="E2253" t="s">
        <v>6846</v>
      </c>
      <c r="F2253" t="s">
        <v>1363</v>
      </c>
      <c r="G2253" t="s">
        <v>1391</v>
      </c>
      <c r="H2253" s="3" t="s">
        <v>1589</v>
      </c>
      <c r="I2253">
        <v>2019</v>
      </c>
      <c r="J2253" s="15" t="s">
        <v>3511</v>
      </c>
      <c r="K2253">
        <v>2019</v>
      </c>
      <c r="L2253" t="s">
        <v>1367</v>
      </c>
      <c r="M2253" t="s">
        <v>5499</v>
      </c>
      <c r="N2253" t="s">
        <v>6655</v>
      </c>
      <c r="O2253" t="s">
        <v>1388</v>
      </c>
      <c r="P2253" t="s">
        <v>6808</v>
      </c>
      <c r="Q2253">
        <f t="shared" si="48"/>
        <v>12000</v>
      </c>
      <c r="R2253" t="s">
        <v>6570</v>
      </c>
      <c r="S2253" t="s">
        <v>6571</v>
      </c>
      <c r="T2253" t="s">
        <v>6572</v>
      </c>
      <c r="U2253" s="75">
        <v>12000</v>
      </c>
      <c r="V2253">
        <v>1.39</v>
      </c>
      <c r="W2253">
        <v>16680</v>
      </c>
      <c r="AH2253" s="16"/>
      <c r="AI2253" t="s">
        <v>1375</v>
      </c>
    </row>
    <row r="2254" spans="1:35" x14ac:dyDescent="0.25">
      <c r="A2254" t="s">
        <v>6849</v>
      </c>
      <c r="B2254" s="1">
        <v>15</v>
      </c>
      <c r="C2254" t="s">
        <v>297</v>
      </c>
      <c r="D2254">
        <v>11103558</v>
      </c>
      <c r="E2254" t="s">
        <v>6850</v>
      </c>
      <c r="F2254" t="s">
        <v>1363</v>
      </c>
      <c r="G2254" t="s">
        <v>1364</v>
      </c>
      <c r="H2254" s="3" t="s">
        <v>1588</v>
      </c>
      <c r="I2254">
        <v>2019</v>
      </c>
      <c r="J2254" s="15" t="s">
        <v>6851</v>
      </c>
      <c r="K2254">
        <v>2019</v>
      </c>
      <c r="L2254" t="s">
        <v>1367</v>
      </c>
      <c r="M2254" t="s">
        <v>6316</v>
      </c>
      <c r="N2254" t="s">
        <v>6317</v>
      </c>
      <c r="O2254" t="s">
        <v>1388</v>
      </c>
      <c r="P2254" t="s">
        <v>4266</v>
      </c>
      <c r="Q2254">
        <f t="shared" si="48"/>
        <v>200</v>
      </c>
      <c r="R2254" t="s">
        <v>1879</v>
      </c>
      <c r="S2254" t="s">
        <v>1880</v>
      </c>
      <c r="T2254" t="s">
        <v>6640</v>
      </c>
      <c r="U2254" s="75">
        <v>200</v>
      </c>
      <c r="V2254">
        <v>0.35</v>
      </c>
      <c r="W2254">
        <v>70</v>
      </c>
      <c r="AH2254" s="16"/>
      <c r="AI2254" t="s">
        <v>1375</v>
      </c>
    </row>
    <row r="2255" spans="1:35" x14ac:dyDescent="0.25">
      <c r="A2255" t="s">
        <v>6852</v>
      </c>
      <c r="B2255" s="1">
        <v>15</v>
      </c>
      <c r="C2255" t="s">
        <v>302</v>
      </c>
      <c r="D2255">
        <v>11078790</v>
      </c>
      <c r="E2255" t="s">
        <v>6617</v>
      </c>
      <c r="F2255" t="s">
        <v>1363</v>
      </c>
      <c r="G2255" t="s">
        <v>1391</v>
      </c>
      <c r="H2255" s="3" t="s">
        <v>6844</v>
      </c>
      <c r="I2255">
        <v>2019</v>
      </c>
      <c r="J2255" s="15" t="s">
        <v>1588</v>
      </c>
      <c r="K2255">
        <v>2019</v>
      </c>
      <c r="L2255" t="s">
        <v>1367</v>
      </c>
      <c r="M2255" t="s">
        <v>6617</v>
      </c>
      <c r="N2255" t="s">
        <v>5699</v>
      </c>
      <c r="O2255" t="s">
        <v>1388</v>
      </c>
      <c r="P2255" t="s">
        <v>133</v>
      </c>
      <c r="Q2255">
        <f t="shared" si="48"/>
        <v>1500</v>
      </c>
      <c r="R2255" t="s">
        <v>6570</v>
      </c>
      <c r="S2255" t="s">
        <v>6571</v>
      </c>
      <c r="T2255" t="s">
        <v>6572</v>
      </c>
      <c r="U2255" s="75">
        <v>1500</v>
      </c>
      <c r="V2255">
        <v>1.39</v>
      </c>
      <c r="W2255">
        <v>2085</v>
      </c>
      <c r="AH2255" s="16"/>
      <c r="AI2255" t="s">
        <v>1375</v>
      </c>
    </row>
    <row r="2256" spans="1:35" x14ac:dyDescent="0.25">
      <c r="A2256" t="s">
        <v>6853</v>
      </c>
      <c r="B2256" s="1">
        <v>15</v>
      </c>
      <c r="C2256" t="s">
        <v>302</v>
      </c>
      <c r="D2256">
        <v>9005536</v>
      </c>
      <c r="E2256" t="s">
        <v>6793</v>
      </c>
      <c r="F2256" t="s">
        <v>1363</v>
      </c>
      <c r="G2256" t="s">
        <v>1391</v>
      </c>
      <c r="H2256" s="3" t="s">
        <v>1719</v>
      </c>
      <c r="I2256">
        <v>2018</v>
      </c>
      <c r="J2256" s="15" t="s">
        <v>1720</v>
      </c>
      <c r="K2256">
        <v>2018</v>
      </c>
      <c r="L2256" t="s">
        <v>1367</v>
      </c>
      <c r="M2256" t="s">
        <v>5499</v>
      </c>
      <c r="N2256" t="s">
        <v>5500</v>
      </c>
      <c r="O2256" t="s">
        <v>1388</v>
      </c>
      <c r="P2256" t="s">
        <v>5475</v>
      </c>
      <c r="Q2256">
        <f t="shared" si="48"/>
        <v>9770</v>
      </c>
      <c r="R2256" t="s">
        <v>5996</v>
      </c>
      <c r="S2256" t="s">
        <v>5997</v>
      </c>
      <c r="T2256" t="s">
        <v>587</v>
      </c>
      <c r="U2256" s="75">
        <v>9770</v>
      </c>
      <c r="V2256">
        <v>0.35</v>
      </c>
      <c r="W2256">
        <v>3419.5</v>
      </c>
      <c r="AH2256" s="16"/>
      <c r="AI2256" t="s">
        <v>1375</v>
      </c>
    </row>
    <row r="2257" spans="1:35" x14ac:dyDescent="0.25">
      <c r="A2257" t="s">
        <v>6854</v>
      </c>
      <c r="B2257" s="1">
        <v>15</v>
      </c>
      <c r="C2257" t="s">
        <v>302</v>
      </c>
      <c r="D2257">
        <v>11119667</v>
      </c>
      <c r="E2257" t="s">
        <v>6855</v>
      </c>
      <c r="F2257" t="s">
        <v>1363</v>
      </c>
      <c r="G2257" t="s">
        <v>1391</v>
      </c>
      <c r="H2257" s="3" t="s">
        <v>1585</v>
      </c>
      <c r="I2257">
        <v>2019</v>
      </c>
      <c r="J2257" s="15" t="s">
        <v>6851</v>
      </c>
      <c r="K2257">
        <v>2019</v>
      </c>
      <c r="L2257" t="s">
        <v>1367</v>
      </c>
      <c r="M2257" t="s">
        <v>6614</v>
      </c>
      <c r="N2257" t="s">
        <v>6615</v>
      </c>
      <c r="O2257" t="s">
        <v>1388</v>
      </c>
      <c r="P2257" t="s">
        <v>133</v>
      </c>
      <c r="Q2257">
        <f t="shared" si="48"/>
        <v>18130</v>
      </c>
      <c r="R2257" t="s">
        <v>6570</v>
      </c>
      <c r="S2257" t="s">
        <v>6571</v>
      </c>
      <c r="T2257" t="s">
        <v>6856</v>
      </c>
      <c r="U2257" s="75">
        <v>18130</v>
      </c>
      <c r="V2257">
        <v>1.39</v>
      </c>
      <c r="W2257">
        <v>25200.7</v>
      </c>
      <c r="AH2257" s="16"/>
      <c r="AI2257" t="s">
        <v>1375</v>
      </c>
    </row>
    <row r="2258" spans="1:35" x14ac:dyDescent="0.25">
      <c r="A2258" t="s">
        <v>6857</v>
      </c>
      <c r="B2258" s="1">
        <v>15</v>
      </c>
      <c r="C2258" t="s">
        <v>297</v>
      </c>
      <c r="D2258">
        <v>11771305</v>
      </c>
      <c r="E2258" t="s">
        <v>6858</v>
      </c>
      <c r="F2258" t="s">
        <v>1363</v>
      </c>
      <c r="G2258" t="s">
        <v>1391</v>
      </c>
      <c r="H2258" s="3" t="s">
        <v>4069</v>
      </c>
      <c r="I2258">
        <v>2020</v>
      </c>
      <c r="J2258" s="15" t="s">
        <v>1618</v>
      </c>
      <c r="K2258">
        <v>2020</v>
      </c>
      <c r="L2258" t="s">
        <v>1622</v>
      </c>
      <c r="M2258" t="s">
        <v>5499</v>
      </c>
      <c r="N2258" t="s">
        <v>6222</v>
      </c>
      <c r="O2258" t="s">
        <v>1388</v>
      </c>
      <c r="P2258" t="s">
        <v>4266</v>
      </c>
      <c r="Q2258">
        <f t="shared" si="48"/>
        <v>71900</v>
      </c>
      <c r="R2258" t="s">
        <v>6570</v>
      </c>
      <c r="S2258" t="s">
        <v>6571</v>
      </c>
      <c r="T2258" t="s">
        <v>6572</v>
      </c>
      <c r="U2258" s="75">
        <v>71900</v>
      </c>
      <c r="V2258">
        <v>0.68</v>
      </c>
      <c r="W2258">
        <v>48892</v>
      </c>
      <c r="AH2258" s="16"/>
      <c r="AI2258" t="s">
        <v>1375</v>
      </c>
    </row>
    <row r="2259" spans="1:35" x14ac:dyDescent="0.25">
      <c r="A2259" t="s">
        <v>6859</v>
      </c>
      <c r="B2259" s="1">
        <v>15</v>
      </c>
      <c r="C2259" t="s">
        <v>297</v>
      </c>
      <c r="D2259">
        <v>11771410</v>
      </c>
      <c r="E2259" t="s">
        <v>6860</v>
      </c>
      <c r="F2259" t="s">
        <v>1363</v>
      </c>
      <c r="G2259" t="s">
        <v>1391</v>
      </c>
      <c r="H2259" s="3" t="s">
        <v>4069</v>
      </c>
      <c r="I2259">
        <v>2020</v>
      </c>
      <c r="J2259" s="15" t="s">
        <v>1618</v>
      </c>
      <c r="K2259">
        <v>2020</v>
      </c>
      <c r="L2259" t="s">
        <v>1622</v>
      </c>
      <c r="M2259" t="s">
        <v>5499</v>
      </c>
      <c r="N2259" t="s">
        <v>6222</v>
      </c>
      <c r="O2259" t="s">
        <v>1388</v>
      </c>
      <c r="P2259" t="s">
        <v>4266</v>
      </c>
      <c r="Q2259">
        <f t="shared" si="48"/>
        <v>44700</v>
      </c>
      <c r="R2259" t="s">
        <v>6570</v>
      </c>
      <c r="S2259" t="s">
        <v>6571</v>
      </c>
      <c r="T2259" t="s">
        <v>6572</v>
      </c>
      <c r="U2259" s="75">
        <v>44700</v>
      </c>
      <c r="V2259">
        <v>0.68</v>
      </c>
      <c r="W2259">
        <v>30396</v>
      </c>
      <c r="AH2259" s="16"/>
      <c r="AI2259" t="s">
        <v>1375</v>
      </c>
    </row>
    <row r="2260" spans="1:35" x14ac:dyDescent="0.25">
      <c r="A2260" t="s">
        <v>6861</v>
      </c>
      <c r="B2260" s="1">
        <v>15</v>
      </c>
      <c r="C2260" t="s">
        <v>302</v>
      </c>
      <c r="D2260">
        <v>11740787</v>
      </c>
      <c r="E2260" t="s">
        <v>5474</v>
      </c>
      <c r="F2260" t="s">
        <v>1363</v>
      </c>
      <c r="G2260" t="s">
        <v>1391</v>
      </c>
      <c r="H2260" s="3" t="s">
        <v>4752</v>
      </c>
      <c r="I2260">
        <v>2020</v>
      </c>
      <c r="J2260" s="15" t="s">
        <v>1618</v>
      </c>
      <c r="K2260">
        <v>2020</v>
      </c>
      <c r="L2260" t="s">
        <v>1367</v>
      </c>
      <c r="M2260" t="s">
        <v>6316</v>
      </c>
      <c r="N2260" t="s">
        <v>6317</v>
      </c>
      <c r="O2260" t="s">
        <v>1388</v>
      </c>
      <c r="P2260" t="s">
        <v>4266</v>
      </c>
      <c r="Q2260">
        <f t="shared" si="48"/>
        <v>6100</v>
      </c>
      <c r="R2260" t="s">
        <v>6570</v>
      </c>
      <c r="S2260" t="s">
        <v>6571</v>
      </c>
      <c r="T2260" t="s">
        <v>6572</v>
      </c>
      <c r="U2260" s="75">
        <v>6100</v>
      </c>
      <c r="V2260">
        <v>0.68</v>
      </c>
      <c r="W2260">
        <v>4148</v>
      </c>
      <c r="AH2260" s="16"/>
      <c r="AI2260" t="s">
        <v>1375</v>
      </c>
    </row>
    <row r="2261" spans="1:35" x14ac:dyDescent="0.25">
      <c r="A2261" t="s">
        <v>6862</v>
      </c>
      <c r="B2261" s="1">
        <v>15</v>
      </c>
      <c r="C2261" t="s">
        <v>302</v>
      </c>
      <c r="D2261">
        <v>10488820</v>
      </c>
      <c r="E2261" t="s">
        <v>6617</v>
      </c>
      <c r="F2261" t="s">
        <v>1363</v>
      </c>
      <c r="G2261" t="s">
        <v>1391</v>
      </c>
      <c r="H2261" s="3" t="s">
        <v>2564</v>
      </c>
      <c r="I2261">
        <v>2019</v>
      </c>
      <c r="J2261" s="15" t="s">
        <v>2565</v>
      </c>
      <c r="K2261">
        <v>2019</v>
      </c>
      <c r="L2261" t="s">
        <v>1367</v>
      </c>
      <c r="M2261" t="s">
        <v>6617</v>
      </c>
      <c r="N2261" t="s">
        <v>6617</v>
      </c>
      <c r="O2261" t="s">
        <v>1388</v>
      </c>
      <c r="P2261" t="s">
        <v>133</v>
      </c>
      <c r="Q2261">
        <f t="shared" si="48"/>
        <v>1200</v>
      </c>
      <c r="R2261" t="s">
        <v>6570</v>
      </c>
      <c r="S2261" t="s">
        <v>6571</v>
      </c>
      <c r="T2261" t="s">
        <v>6651</v>
      </c>
      <c r="U2261" s="75">
        <v>1200</v>
      </c>
      <c r="V2261">
        <v>1.39</v>
      </c>
      <c r="W2261">
        <v>1668</v>
      </c>
      <c r="AH2261" s="16"/>
      <c r="AI2261" t="s">
        <v>1375</v>
      </c>
    </row>
    <row r="2262" spans="1:35" x14ac:dyDescent="0.25">
      <c r="A2262" t="s">
        <v>6863</v>
      </c>
      <c r="B2262" s="1">
        <v>15</v>
      </c>
      <c r="C2262" t="s">
        <v>302</v>
      </c>
      <c r="D2262">
        <v>9049681</v>
      </c>
      <c r="E2262" t="s">
        <v>6864</v>
      </c>
      <c r="F2262" t="s">
        <v>1363</v>
      </c>
      <c r="G2262" t="s">
        <v>1391</v>
      </c>
      <c r="H2262" s="3" t="s">
        <v>2641</v>
      </c>
      <c r="I2262">
        <v>2018</v>
      </c>
      <c r="J2262" s="15" t="s">
        <v>1608</v>
      </c>
      <c r="K2262">
        <v>2018</v>
      </c>
      <c r="L2262" t="s">
        <v>1367</v>
      </c>
      <c r="M2262" t="s">
        <v>5461</v>
      </c>
      <c r="N2262" t="s">
        <v>5442</v>
      </c>
      <c r="O2262" t="s">
        <v>1388</v>
      </c>
      <c r="P2262" t="s">
        <v>5475</v>
      </c>
      <c r="Q2262">
        <f t="shared" si="48"/>
        <v>15900</v>
      </c>
      <c r="R2262" t="s">
        <v>2198</v>
      </c>
      <c r="S2262" t="s">
        <v>2199</v>
      </c>
      <c r="T2262" t="s">
        <v>587</v>
      </c>
      <c r="U2262" s="75">
        <v>15900</v>
      </c>
      <c r="V2262">
        <v>0.77</v>
      </c>
      <c r="W2262">
        <v>12243</v>
      </c>
      <c r="AH2262" s="16"/>
      <c r="AI2262" t="s">
        <v>1375</v>
      </c>
    </row>
    <row r="2263" spans="1:35" x14ac:dyDescent="0.25">
      <c r="A2263" t="s">
        <v>6865</v>
      </c>
      <c r="B2263" s="1">
        <v>15</v>
      </c>
      <c r="C2263" t="s">
        <v>302</v>
      </c>
      <c r="D2263">
        <v>9049681</v>
      </c>
      <c r="E2263" t="s">
        <v>6864</v>
      </c>
      <c r="F2263" t="s">
        <v>1363</v>
      </c>
      <c r="G2263" t="s">
        <v>1391</v>
      </c>
      <c r="H2263" s="3" t="s">
        <v>2641</v>
      </c>
      <c r="I2263">
        <v>2018</v>
      </c>
      <c r="J2263" s="15" t="s">
        <v>1608</v>
      </c>
      <c r="K2263">
        <v>2018</v>
      </c>
      <c r="L2263" t="s">
        <v>1367</v>
      </c>
      <c r="M2263" t="s">
        <v>5461</v>
      </c>
      <c r="N2263" t="s">
        <v>5442</v>
      </c>
      <c r="O2263" t="s">
        <v>1388</v>
      </c>
      <c r="P2263" t="s">
        <v>5475</v>
      </c>
      <c r="Q2263">
        <f t="shared" si="48"/>
        <v>15900</v>
      </c>
      <c r="R2263" t="s">
        <v>5996</v>
      </c>
      <c r="S2263" t="s">
        <v>5997</v>
      </c>
      <c r="T2263" t="s">
        <v>587</v>
      </c>
      <c r="U2263" s="75">
        <v>15900</v>
      </c>
      <c r="V2263">
        <v>0.35</v>
      </c>
      <c r="W2263">
        <v>5565</v>
      </c>
      <c r="AH2263" s="16"/>
      <c r="AI2263" t="s">
        <v>1375</v>
      </c>
    </row>
    <row r="2264" spans="1:35" x14ac:dyDescent="0.25">
      <c r="A2264" t="s">
        <v>6866</v>
      </c>
      <c r="B2264" s="1">
        <v>15</v>
      </c>
      <c r="C2264" t="s">
        <v>297</v>
      </c>
      <c r="D2264">
        <v>11811951</v>
      </c>
      <c r="E2264" t="s">
        <v>6670</v>
      </c>
      <c r="F2264" t="s">
        <v>1363</v>
      </c>
      <c r="G2264" t="s">
        <v>1391</v>
      </c>
      <c r="H2264" s="3" t="s">
        <v>1614</v>
      </c>
      <c r="I2264">
        <v>2020</v>
      </c>
      <c r="J2264" s="15" t="s">
        <v>1615</v>
      </c>
      <c r="K2264">
        <v>2020</v>
      </c>
      <c r="L2264" t="s">
        <v>1367</v>
      </c>
      <c r="M2264" t="s">
        <v>5499</v>
      </c>
      <c r="N2264" t="s">
        <v>6222</v>
      </c>
      <c r="O2264" t="s">
        <v>1388</v>
      </c>
      <c r="P2264" t="s">
        <v>4266</v>
      </c>
      <c r="Q2264">
        <f t="shared" si="48"/>
        <v>4230</v>
      </c>
      <c r="R2264" t="s">
        <v>6570</v>
      </c>
      <c r="S2264" t="s">
        <v>6571</v>
      </c>
      <c r="T2264" t="s">
        <v>6572</v>
      </c>
      <c r="U2264" s="75">
        <v>4230</v>
      </c>
      <c r="V2264">
        <v>0.68</v>
      </c>
      <c r="W2264">
        <v>2876.4</v>
      </c>
      <c r="AH2264" s="16"/>
      <c r="AI2264" t="s">
        <v>1375</v>
      </c>
    </row>
    <row r="2265" spans="1:35" x14ac:dyDescent="0.25">
      <c r="A2265" t="s">
        <v>6867</v>
      </c>
      <c r="B2265" s="1">
        <v>15</v>
      </c>
      <c r="C2265" t="s">
        <v>302</v>
      </c>
      <c r="D2265">
        <v>10499016</v>
      </c>
      <c r="E2265" t="s">
        <v>6617</v>
      </c>
      <c r="F2265" t="s">
        <v>1363</v>
      </c>
      <c r="G2265" t="s">
        <v>1391</v>
      </c>
      <c r="H2265" s="3" t="s">
        <v>2565</v>
      </c>
      <c r="I2265">
        <v>2019</v>
      </c>
      <c r="J2265" s="15" t="s">
        <v>2579</v>
      </c>
      <c r="K2265">
        <v>2019</v>
      </c>
      <c r="L2265" t="s">
        <v>1367</v>
      </c>
      <c r="M2265" t="s">
        <v>6617</v>
      </c>
      <c r="N2265" t="s">
        <v>6617</v>
      </c>
      <c r="O2265" t="s">
        <v>1388</v>
      </c>
      <c r="P2265" t="s">
        <v>133</v>
      </c>
      <c r="Q2265">
        <f t="shared" si="48"/>
        <v>15000</v>
      </c>
      <c r="R2265" t="s">
        <v>6570</v>
      </c>
      <c r="S2265" t="s">
        <v>6571</v>
      </c>
      <c r="T2265" t="s">
        <v>6651</v>
      </c>
      <c r="U2265" s="75">
        <v>15000</v>
      </c>
      <c r="V2265">
        <v>1.39</v>
      </c>
      <c r="W2265">
        <v>20850</v>
      </c>
      <c r="AH2265" s="16"/>
      <c r="AI2265" t="s">
        <v>1375</v>
      </c>
    </row>
    <row r="2266" spans="1:35" x14ac:dyDescent="0.25">
      <c r="A2266" t="s">
        <v>6868</v>
      </c>
      <c r="B2266" s="1">
        <v>15</v>
      </c>
      <c r="C2266" t="s">
        <v>302</v>
      </c>
      <c r="D2266">
        <v>11816155</v>
      </c>
      <c r="E2266" t="s">
        <v>6617</v>
      </c>
      <c r="F2266" t="s">
        <v>1363</v>
      </c>
      <c r="G2266" t="s">
        <v>1391</v>
      </c>
      <c r="H2266" s="3" t="s">
        <v>6869</v>
      </c>
      <c r="I2266">
        <v>2020</v>
      </c>
      <c r="J2266" s="15" t="s">
        <v>4801</v>
      </c>
      <c r="K2266">
        <v>2020</v>
      </c>
      <c r="L2266" t="s">
        <v>1367</v>
      </c>
      <c r="M2266" t="s">
        <v>5539</v>
      </c>
      <c r="N2266" t="s">
        <v>6317</v>
      </c>
      <c r="O2266" t="s">
        <v>1388</v>
      </c>
      <c r="P2266" t="s">
        <v>4409</v>
      </c>
      <c r="Q2266">
        <f t="shared" si="48"/>
        <v>1200</v>
      </c>
      <c r="R2266" t="s">
        <v>6570</v>
      </c>
      <c r="S2266" t="s">
        <v>6571</v>
      </c>
      <c r="T2266" t="s">
        <v>6651</v>
      </c>
      <c r="U2266" s="75">
        <v>1200</v>
      </c>
      <c r="V2266">
        <v>0.68</v>
      </c>
      <c r="W2266">
        <v>816</v>
      </c>
      <c r="AH2266" s="16"/>
      <c r="AI2266" t="s">
        <v>1375</v>
      </c>
    </row>
    <row r="2267" spans="1:35" x14ac:dyDescent="0.25">
      <c r="A2267" t="s">
        <v>6870</v>
      </c>
      <c r="B2267" s="1">
        <v>15</v>
      </c>
      <c r="C2267" t="s">
        <v>297</v>
      </c>
      <c r="D2267">
        <v>11817895</v>
      </c>
      <c r="E2267" t="s">
        <v>6871</v>
      </c>
      <c r="F2267" t="s">
        <v>1363</v>
      </c>
      <c r="G2267" t="s">
        <v>1391</v>
      </c>
      <c r="H2267" s="3" t="s">
        <v>1615</v>
      </c>
      <c r="I2267">
        <v>2020</v>
      </c>
      <c r="J2267" s="15" t="s">
        <v>4802</v>
      </c>
      <c r="K2267">
        <v>2020</v>
      </c>
      <c r="L2267" t="s">
        <v>1367</v>
      </c>
      <c r="M2267" t="s">
        <v>5499</v>
      </c>
      <c r="N2267" t="s">
        <v>6222</v>
      </c>
      <c r="O2267" t="s">
        <v>1388</v>
      </c>
      <c r="P2267" t="s">
        <v>4266</v>
      </c>
      <c r="Q2267">
        <f t="shared" si="48"/>
        <v>7000</v>
      </c>
      <c r="R2267" t="s">
        <v>6570</v>
      </c>
      <c r="S2267" t="s">
        <v>6571</v>
      </c>
      <c r="T2267" t="s">
        <v>6651</v>
      </c>
      <c r="U2267" s="75">
        <v>7000</v>
      </c>
      <c r="V2267">
        <v>0.68</v>
      </c>
      <c r="W2267">
        <v>4760</v>
      </c>
      <c r="AH2267" s="16"/>
      <c r="AI2267" t="s">
        <v>1375</v>
      </c>
    </row>
    <row r="2268" spans="1:35" x14ac:dyDescent="0.25">
      <c r="A2268" t="s">
        <v>6872</v>
      </c>
      <c r="B2268" s="1">
        <v>15</v>
      </c>
      <c r="C2268" t="s">
        <v>297</v>
      </c>
      <c r="D2268">
        <v>9662480</v>
      </c>
      <c r="E2268" t="s">
        <v>6873</v>
      </c>
      <c r="F2268" t="s">
        <v>1363</v>
      </c>
      <c r="G2268" t="s">
        <v>1364</v>
      </c>
      <c r="H2268" s="3" t="s">
        <v>3508</v>
      </c>
      <c r="I2268">
        <v>2019</v>
      </c>
      <c r="J2268" s="15" t="s">
        <v>6874</v>
      </c>
      <c r="K2268">
        <v>2019</v>
      </c>
      <c r="L2268" t="s">
        <v>1367</v>
      </c>
      <c r="M2268" t="s">
        <v>5523</v>
      </c>
      <c r="N2268" t="s">
        <v>5523</v>
      </c>
      <c r="O2268" t="s">
        <v>1388</v>
      </c>
      <c r="P2268" t="s">
        <v>4226</v>
      </c>
      <c r="Q2268">
        <f t="shared" si="48"/>
        <v>3000</v>
      </c>
      <c r="R2268" t="s">
        <v>2016</v>
      </c>
      <c r="S2268" t="s">
        <v>2017</v>
      </c>
      <c r="T2268" t="s">
        <v>6586</v>
      </c>
      <c r="U2268" s="75">
        <v>3000</v>
      </c>
      <c r="V2268">
        <v>1.36</v>
      </c>
      <c r="W2268">
        <v>4080</v>
      </c>
      <c r="AH2268" s="16"/>
      <c r="AI2268" t="s">
        <v>1375</v>
      </c>
    </row>
    <row r="2269" spans="1:35" x14ac:dyDescent="0.25">
      <c r="A2269" t="s">
        <v>6875</v>
      </c>
      <c r="B2269" s="1">
        <v>15</v>
      </c>
      <c r="C2269" t="s">
        <v>297</v>
      </c>
      <c r="D2269">
        <v>9662480</v>
      </c>
      <c r="E2269" t="s">
        <v>6873</v>
      </c>
      <c r="F2269" t="s">
        <v>1363</v>
      </c>
      <c r="G2269" t="s">
        <v>1364</v>
      </c>
      <c r="H2269" s="3" t="s">
        <v>3508</v>
      </c>
      <c r="I2269">
        <v>2019</v>
      </c>
      <c r="J2269" s="15" t="s">
        <v>6874</v>
      </c>
      <c r="K2269">
        <v>2019</v>
      </c>
      <c r="L2269" t="s">
        <v>1367</v>
      </c>
      <c r="M2269" t="s">
        <v>5523</v>
      </c>
      <c r="N2269" t="s">
        <v>5523</v>
      </c>
      <c r="O2269" t="s">
        <v>1388</v>
      </c>
      <c r="P2269" t="s">
        <v>4226</v>
      </c>
      <c r="Q2269">
        <f t="shared" si="48"/>
        <v>3000</v>
      </c>
      <c r="R2269" t="s">
        <v>2476</v>
      </c>
      <c r="S2269" t="s">
        <v>2477</v>
      </c>
      <c r="T2269" t="s">
        <v>1379</v>
      </c>
      <c r="U2269" s="75">
        <v>3000</v>
      </c>
      <c r="V2269">
        <v>0.86</v>
      </c>
      <c r="W2269">
        <v>2580</v>
      </c>
      <c r="AH2269" s="16"/>
      <c r="AI2269" t="s">
        <v>1375</v>
      </c>
    </row>
    <row r="2270" spans="1:35" x14ac:dyDescent="0.25">
      <c r="A2270" t="s">
        <v>6876</v>
      </c>
      <c r="B2270" s="1">
        <v>15</v>
      </c>
      <c r="C2270" t="s">
        <v>302</v>
      </c>
      <c r="D2270">
        <v>10053220</v>
      </c>
      <c r="E2270" t="s">
        <v>6653</v>
      </c>
      <c r="F2270" t="s">
        <v>1363</v>
      </c>
      <c r="G2270" t="s">
        <v>1391</v>
      </c>
      <c r="H2270" s="3" t="s">
        <v>2560</v>
      </c>
      <c r="I2270">
        <v>2019</v>
      </c>
      <c r="J2270" s="15" t="s">
        <v>6877</v>
      </c>
      <c r="K2270">
        <v>2019</v>
      </c>
      <c r="L2270" t="s">
        <v>1367</v>
      </c>
      <c r="M2270" t="s">
        <v>5499</v>
      </c>
      <c r="N2270" t="s">
        <v>6655</v>
      </c>
      <c r="O2270" t="s">
        <v>1388</v>
      </c>
      <c r="P2270" t="s">
        <v>5541</v>
      </c>
      <c r="Q2270">
        <f t="shared" si="48"/>
        <v>9274</v>
      </c>
      <c r="R2270" t="s">
        <v>5449</v>
      </c>
      <c r="S2270" t="s">
        <v>5450</v>
      </c>
      <c r="T2270" t="s">
        <v>6575</v>
      </c>
      <c r="U2270" s="75">
        <v>9274</v>
      </c>
      <c r="V2270">
        <v>0.56999999999999995</v>
      </c>
      <c r="W2270">
        <v>5286.18</v>
      </c>
      <c r="AH2270" s="16"/>
      <c r="AI2270" t="s">
        <v>1375</v>
      </c>
    </row>
    <row r="2271" spans="1:35" x14ac:dyDescent="0.25">
      <c r="A2271" t="s">
        <v>6878</v>
      </c>
      <c r="B2271" s="1">
        <v>15</v>
      </c>
      <c r="C2271" t="s">
        <v>302</v>
      </c>
      <c r="D2271">
        <v>10053220</v>
      </c>
      <c r="E2271" t="s">
        <v>6653</v>
      </c>
      <c r="F2271" t="s">
        <v>1363</v>
      </c>
      <c r="G2271" t="s">
        <v>1391</v>
      </c>
      <c r="H2271" s="3" t="s">
        <v>2560</v>
      </c>
      <c r="I2271">
        <v>2019</v>
      </c>
      <c r="J2271" s="15" t="s">
        <v>6877</v>
      </c>
      <c r="K2271">
        <v>2019</v>
      </c>
      <c r="L2271" t="s">
        <v>1367</v>
      </c>
      <c r="M2271" t="s">
        <v>5499</v>
      </c>
      <c r="N2271" t="s">
        <v>6655</v>
      </c>
      <c r="O2271" t="s">
        <v>1388</v>
      </c>
      <c r="P2271" t="s">
        <v>5541</v>
      </c>
      <c r="Q2271">
        <f t="shared" si="48"/>
        <v>9274</v>
      </c>
      <c r="R2271" t="s">
        <v>2016</v>
      </c>
      <c r="S2271" t="s">
        <v>2017</v>
      </c>
      <c r="T2271" t="s">
        <v>6586</v>
      </c>
      <c r="U2271" s="75">
        <v>9274</v>
      </c>
      <c r="V2271">
        <v>1.36</v>
      </c>
      <c r="W2271">
        <v>12612.64</v>
      </c>
      <c r="AH2271" s="16"/>
      <c r="AI2271" t="s">
        <v>1375</v>
      </c>
    </row>
    <row r="2272" spans="1:35" x14ac:dyDescent="0.25">
      <c r="A2272" t="s">
        <v>6879</v>
      </c>
      <c r="B2272" s="1">
        <v>15</v>
      </c>
      <c r="C2272" t="s">
        <v>302</v>
      </c>
      <c r="D2272">
        <v>10053220</v>
      </c>
      <c r="E2272" t="s">
        <v>6653</v>
      </c>
      <c r="F2272" t="s">
        <v>1363</v>
      </c>
      <c r="G2272" t="s">
        <v>1391</v>
      </c>
      <c r="H2272" s="3" t="s">
        <v>2560</v>
      </c>
      <c r="I2272">
        <v>2019</v>
      </c>
      <c r="J2272" s="15" t="s">
        <v>6877</v>
      </c>
      <c r="K2272">
        <v>2019</v>
      </c>
      <c r="L2272" t="s">
        <v>1367</v>
      </c>
      <c r="M2272" t="s">
        <v>5499</v>
      </c>
      <c r="N2272" t="s">
        <v>6655</v>
      </c>
      <c r="O2272" t="s">
        <v>1388</v>
      </c>
      <c r="P2272" t="s">
        <v>5541</v>
      </c>
      <c r="Q2272">
        <f t="shared" si="48"/>
        <v>9274</v>
      </c>
      <c r="R2272" t="s">
        <v>2198</v>
      </c>
      <c r="S2272" t="s">
        <v>2199</v>
      </c>
      <c r="T2272" t="s">
        <v>587</v>
      </c>
      <c r="U2272" s="75">
        <v>9274</v>
      </c>
      <c r="V2272">
        <v>0.77</v>
      </c>
      <c r="W2272">
        <v>7140.98</v>
      </c>
      <c r="AH2272" s="16"/>
      <c r="AI2272" t="s">
        <v>1375</v>
      </c>
    </row>
    <row r="2273" spans="1:35" x14ac:dyDescent="0.25">
      <c r="A2273" t="s">
        <v>6880</v>
      </c>
      <c r="B2273" s="1">
        <v>15</v>
      </c>
      <c r="C2273" t="s">
        <v>302</v>
      </c>
      <c r="D2273">
        <v>10056971</v>
      </c>
      <c r="E2273" t="s">
        <v>6672</v>
      </c>
      <c r="F2273" t="s">
        <v>1363</v>
      </c>
      <c r="G2273" t="s">
        <v>1391</v>
      </c>
      <c r="H2273" s="3" t="s">
        <v>6806</v>
      </c>
      <c r="I2273">
        <v>2019</v>
      </c>
      <c r="J2273" s="15" t="s">
        <v>6807</v>
      </c>
      <c r="K2273">
        <v>2019</v>
      </c>
      <c r="L2273" t="s">
        <v>1622</v>
      </c>
      <c r="M2273" t="s">
        <v>6373</v>
      </c>
      <c r="N2273" t="s">
        <v>6373</v>
      </c>
      <c r="O2273" t="s">
        <v>1388</v>
      </c>
      <c r="P2273" t="s">
        <v>5541</v>
      </c>
      <c r="Q2273">
        <f t="shared" si="48"/>
        <v>135000</v>
      </c>
      <c r="R2273" t="s">
        <v>2016</v>
      </c>
      <c r="S2273" t="s">
        <v>2017</v>
      </c>
      <c r="T2273" t="s">
        <v>6586</v>
      </c>
      <c r="U2273" s="75">
        <v>135000</v>
      </c>
      <c r="V2273">
        <v>1.36</v>
      </c>
      <c r="W2273">
        <v>183600</v>
      </c>
      <c r="AH2273" s="16"/>
      <c r="AI2273" t="s">
        <v>1375</v>
      </c>
    </row>
    <row r="2274" spans="1:35" x14ac:dyDescent="0.25">
      <c r="A2274" t="s">
        <v>6881</v>
      </c>
      <c r="B2274" s="1">
        <v>15</v>
      </c>
      <c r="C2274" t="s">
        <v>302</v>
      </c>
      <c r="D2274">
        <v>10056971</v>
      </c>
      <c r="E2274" t="s">
        <v>6672</v>
      </c>
      <c r="F2274" t="s">
        <v>1363</v>
      </c>
      <c r="G2274" t="s">
        <v>1391</v>
      </c>
      <c r="H2274" s="3" t="s">
        <v>6806</v>
      </c>
      <c r="I2274">
        <v>2019</v>
      </c>
      <c r="J2274" s="15" t="s">
        <v>6807</v>
      </c>
      <c r="K2274">
        <v>2019</v>
      </c>
      <c r="L2274" t="s">
        <v>1622</v>
      </c>
      <c r="M2274" t="s">
        <v>6373</v>
      </c>
      <c r="N2274" t="s">
        <v>6373</v>
      </c>
      <c r="O2274" t="s">
        <v>1388</v>
      </c>
      <c r="P2274" t="s">
        <v>5541</v>
      </c>
      <c r="Q2274">
        <f t="shared" si="48"/>
        <v>135000</v>
      </c>
      <c r="R2274" t="s">
        <v>2198</v>
      </c>
      <c r="S2274" t="s">
        <v>2199</v>
      </c>
      <c r="T2274" t="s">
        <v>587</v>
      </c>
      <c r="U2274" s="75">
        <v>135000</v>
      </c>
      <c r="V2274">
        <v>0.66</v>
      </c>
      <c r="W2274">
        <v>89100</v>
      </c>
      <c r="AH2274" s="16"/>
      <c r="AI2274" t="s">
        <v>1375</v>
      </c>
    </row>
    <row r="2275" spans="1:35" x14ac:dyDescent="0.25">
      <c r="A2275" t="s">
        <v>6882</v>
      </c>
      <c r="B2275" s="1">
        <v>15</v>
      </c>
      <c r="C2275" t="s">
        <v>302</v>
      </c>
      <c r="D2275">
        <v>9686584</v>
      </c>
      <c r="E2275" t="s">
        <v>6617</v>
      </c>
      <c r="F2275" t="s">
        <v>1363</v>
      </c>
      <c r="G2275" t="s">
        <v>1391</v>
      </c>
      <c r="H2275" s="3" t="s">
        <v>6883</v>
      </c>
      <c r="I2275">
        <v>2019</v>
      </c>
      <c r="J2275" s="15" t="s">
        <v>6884</v>
      </c>
      <c r="K2275">
        <v>2019</v>
      </c>
      <c r="L2275" t="s">
        <v>1367</v>
      </c>
      <c r="M2275" t="s">
        <v>6617</v>
      </c>
      <c r="N2275" t="s">
        <v>6617</v>
      </c>
      <c r="O2275" t="s">
        <v>1388</v>
      </c>
      <c r="P2275" t="s">
        <v>133</v>
      </c>
      <c r="Q2275">
        <f t="shared" si="48"/>
        <v>3640</v>
      </c>
      <c r="R2275" t="s">
        <v>5449</v>
      </c>
      <c r="S2275" t="s">
        <v>5450</v>
      </c>
      <c r="T2275" t="s">
        <v>6213</v>
      </c>
      <c r="U2275" s="75">
        <v>3640</v>
      </c>
      <c r="V2275">
        <v>0.56999999999999995</v>
      </c>
      <c r="W2275">
        <v>2074.8000000000002</v>
      </c>
      <c r="AH2275" s="16"/>
      <c r="AI2275" t="s">
        <v>1375</v>
      </c>
    </row>
    <row r="2276" spans="1:35" x14ac:dyDescent="0.25">
      <c r="A2276" t="s">
        <v>6885</v>
      </c>
      <c r="B2276" s="1">
        <v>15</v>
      </c>
      <c r="C2276" t="s">
        <v>302</v>
      </c>
      <c r="D2276">
        <v>9686746</v>
      </c>
      <c r="E2276" t="s">
        <v>6373</v>
      </c>
      <c r="F2276" t="s">
        <v>1363</v>
      </c>
      <c r="G2276" t="s">
        <v>1391</v>
      </c>
      <c r="H2276" s="3" t="s">
        <v>6883</v>
      </c>
      <c r="I2276">
        <v>2019</v>
      </c>
      <c r="J2276" s="15" t="s">
        <v>6884</v>
      </c>
      <c r="K2276">
        <v>2019</v>
      </c>
      <c r="L2276" t="s">
        <v>1367</v>
      </c>
      <c r="M2276" t="s">
        <v>6373</v>
      </c>
      <c r="N2276" t="s">
        <v>5699</v>
      </c>
      <c r="O2276" t="s">
        <v>1388</v>
      </c>
      <c r="P2276" t="s">
        <v>133</v>
      </c>
      <c r="Q2276">
        <f t="shared" si="48"/>
        <v>1500</v>
      </c>
      <c r="R2276" t="s">
        <v>5449</v>
      </c>
      <c r="S2276" t="s">
        <v>5450</v>
      </c>
      <c r="T2276" t="s">
        <v>6213</v>
      </c>
      <c r="U2276" s="75">
        <v>1500</v>
      </c>
      <c r="V2276">
        <v>0.56999999999999995</v>
      </c>
      <c r="W2276">
        <v>855</v>
      </c>
      <c r="AH2276" s="16"/>
      <c r="AI2276" t="s">
        <v>1375</v>
      </c>
    </row>
    <row r="2277" spans="1:35" x14ac:dyDescent="0.25">
      <c r="A2277" t="s">
        <v>6886</v>
      </c>
      <c r="B2277" s="1">
        <v>15</v>
      </c>
      <c r="C2277" t="s">
        <v>302</v>
      </c>
      <c r="D2277">
        <v>11180188</v>
      </c>
      <c r="E2277" t="s">
        <v>6887</v>
      </c>
      <c r="F2277" t="s">
        <v>1363</v>
      </c>
      <c r="G2277" t="s">
        <v>1391</v>
      </c>
      <c r="H2277" s="3" t="s">
        <v>1641</v>
      </c>
      <c r="I2277">
        <v>2019</v>
      </c>
      <c r="J2277" s="15" t="s">
        <v>2591</v>
      </c>
      <c r="K2277">
        <v>2019</v>
      </c>
      <c r="L2277" t="s">
        <v>1367</v>
      </c>
      <c r="M2277" t="s">
        <v>6887</v>
      </c>
      <c r="N2277" t="s">
        <v>6888</v>
      </c>
      <c r="O2277" t="s">
        <v>1388</v>
      </c>
      <c r="P2277" t="s">
        <v>133</v>
      </c>
      <c r="Q2277">
        <f t="shared" si="48"/>
        <v>7200</v>
      </c>
      <c r="R2277" t="s">
        <v>6570</v>
      </c>
      <c r="S2277" t="s">
        <v>6571</v>
      </c>
      <c r="T2277" t="s">
        <v>6572</v>
      </c>
      <c r="U2277" s="75">
        <v>7200</v>
      </c>
      <c r="V2277">
        <v>1.39</v>
      </c>
      <c r="W2277">
        <v>10008</v>
      </c>
      <c r="AH2277" s="16"/>
      <c r="AI2277" t="s">
        <v>1375</v>
      </c>
    </row>
    <row r="2278" spans="1:35" x14ac:dyDescent="0.25">
      <c r="A2278" t="s">
        <v>6889</v>
      </c>
      <c r="B2278" s="1">
        <v>15</v>
      </c>
      <c r="C2278" t="s">
        <v>297</v>
      </c>
      <c r="D2278">
        <v>11180188</v>
      </c>
      <c r="E2278" t="s">
        <v>6887</v>
      </c>
      <c r="F2278" t="s">
        <v>1363</v>
      </c>
      <c r="G2278" t="s">
        <v>1391</v>
      </c>
      <c r="H2278" s="3" t="s">
        <v>1641</v>
      </c>
      <c r="I2278">
        <v>2019</v>
      </c>
      <c r="J2278" s="15" t="s">
        <v>2591</v>
      </c>
      <c r="K2278">
        <v>2019</v>
      </c>
      <c r="L2278" t="s">
        <v>1367</v>
      </c>
      <c r="M2278" t="s">
        <v>6887</v>
      </c>
      <c r="N2278" t="s">
        <v>6888</v>
      </c>
      <c r="O2278" t="s">
        <v>1388</v>
      </c>
      <c r="P2278" t="s">
        <v>133</v>
      </c>
      <c r="Q2278">
        <f t="shared" si="48"/>
        <v>7200</v>
      </c>
      <c r="R2278" t="s">
        <v>1879</v>
      </c>
      <c r="S2278" t="s">
        <v>1880</v>
      </c>
      <c r="T2278" t="s">
        <v>6714</v>
      </c>
      <c r="U2278" s="75">
        <v>7200</v>
      </c>
      <c r="V2278">
        <v>0.32</v>
      </c>
      <c r="W2278">
        <v>2304</v>
      </c>
      <c r="AH2278" s="16"/>
      <c r="AI2278" t="s">
        <v>1375</v>
      </c>
    </row>
    <row r="2279" spans="1:35" x14ac:dyDescent="0.25">
      <c r="A2279" t="s">
        <v>6890</v>
      </c>
      <c r="B2279" s="1">
        <v>15</v>
      </c>
      <c r="C2279" t="s">
        <v>302</v>
      </c>
      <c r="D2279">
        <v>11164255</v>
      </c>
      <c r="E2279" t="s">
        <v>6766</v>
      </c>
      <c r="F2279" t="s">
        <v>1363</v>
      </c>
      <c r="G2279" t="s">
        <v>1391</v>
      </c>
      <c r="H2279" s="3" t="s">
        <v>1640</v>
      </c>
      <c r="I2279">
        <v>2019</v>
      </c>
      <c r="J2279" s="15" t="s">
        <v>4362</v>
      </c>
      <c r="K2279">
        <v>2019</v>
      </c>
      <c r="L2279" t="s">
        <v>1367</v>
      </c>
      <c r="M2279" t="s">
        <v>6767</v>
      </c>
      <c r="N2279" t="s">
        <v>4666</v>
      </c>
      <c r="O2279" t="s">
        <v>1388</v>
      </c>
      <c r="P2279" t="s">
        <v>133</v>
      </c>
      <c r="Q2279">
        <f t="shared" si="48"/>
        <v>64090</v>
      </c>
      <c r="R2279" t="s">
        <v>6570</v>
      </c>
      <c r="S2279" t="s">
        <v>6571</v>
      </c>
      <c r="T2279" t="s">
        <v>6604</v>
      </c>
      <c r="U2279" s="75">
        <v>64090</v>
      </c>
      <c r="V2279">
        <v>1.39</v>
      </c>
      <c r="W2279">
        <v>89085.1</v>
      </c>
      <c r="AH2279" s="16"/>
      <c r="AI2279" t="s">
        <v>1375</v>
      </c>
    </row>
    <row r="2280" spans="1:35" x14ac:dyDescent="0.25">
      <c r="A2280" t="s">
        <v>6891</v>
      </c>
      <c r="B2280" s="1">
        <v>15</v>
      </c>
      <c r="C2280" t="s">
        <v>302</v>
      </c>
      <c r="D2280">
        <v>11164638</v>
      </c>
      <c r="E2280" t="s">
        <v>6892</v>
      </c>
      <c r="F2280" t="s">
        <v>1363</v>
      </c>
      <c r="G2280" t="s">
        <v>1364</v>
      </c>
      <c r="H2280" s="3" t="s">
        <v>2586</v>
      </c>
      <c r="I2280">
        <v>2019</v>
      </c>
      <c r="J2280" s="15" t="s">
        <v>2587</v>
      </c>
      <c r="K2280">
        <v>2019</v>
      </c>
      <c r="L2280" t="s">
        <v>1367</v>
      </c>
      <c r="M2280" t="s">
        <v>5461</v>
      </c>
      <c r="N2280" t="s">
        <v>6893</v>
      </c>
      <c r="O2280" t="s">
        <v>1388</v>
      </c>
      <c r="P2280" t="s">
        <v>5620</v>
      </c>
      <c r="Q2280">
        <f t="shared" si="48"/>
        <v>200</v>
      </c>
      <c r="R2280" t="s">
        <v>2016</v>
      </c>
      <c r="S2280" t="s">
        <v>2017</v>
      </c>
      <c r="T2280" t="s">
        <v>6894</v>
      </c>
      <c r="U2280" s="75">
        <v>200</v>
      </c>
      <c r="V2280">
        <v>1.5</v>
      </c>
      <c r="W2280">
        <v>300</v>
      </c>
      <c r="AH2280" s="16"/>
      <c r="AI2280" t="s">
        <v>1375</v>
      </c>
    </row>
    <row r="2281" spans="1:35" x14ac:dyDescent="0.25">
      <c r="A2281" t="s">
        <v>6895</v>
      </c>
      <c r="B2281" s="1">
        <v>15</v>
      </c>
      <c r="C2281" t="s">
        <v>302</v>
      </c>
      <c r="D2281">
        <v>11164638</v>
      </c>
      <c r="E2281" t="s">
        <v>6892</v>
      </c>
      <c r="F2281" t="s">
        <v>1363</v>
      </c>
      <c r="G2281" t="s">
        <v>1364</v>
      </c>
      <c r="H2281" s="3" t="s">
        <v>2586</v>
      </c>
      <c r="I2281">
        <v>2019</v>
      </c>
      <c r="J2281" s="15" t="s">
        <v>2587</v>
      </c>
      <c r="K2281">
        <v>2019</v>
      </c>
      <c r="L2281" t="s">
        <v>1367</v>
      </c>
      <c r="M2281" t="s">
        <v>5461</v>
      </c>
      <c r="N2281" t="s">
        <v>6893</v>
      </c>
      <c r="O2281" t="s">
        <v>1388</v>
      </c>
      <c r="P2281" t="s">
        <v>5620</v>
      </c>
      <c r="Q2281">
        <f t="shared" si="48"/>
        <v>200</v>
      </c>
      <c r="R2281" t="s">
        <v>1381</v>
      </c>
      <c r="S2281" t="s">
        <v>1382</v>
      </c>
      <c r="T2281" t="s">
        <v>587</v>
      </c>
      <c r="U2281" s="75">
        <v>200</v>
      </c>
      <c r="V2281">
        <v>0.79</v>
      </c>
      <c r="W2281">
        <v>158</v>
      </c>
      <c r="AH2281" s="16"/>
      <c r="AI2281" t="s">
        <v>1375</v>
      </c>
    </row>
    <row r="2282" spans="1:35" x14ac:dyDescent="0.25">
      <c r="A2282" t="s">
        <v>6896</v>
      </c>
      <c r="B2282" s="1">
        <v>15</v>
      </c>
      <c r="C2282" t="s">
        <v>302</v>
      </c>
      <c r="D2282">
        <v>11164638</v>
      </c>
      <c r="E2282" t="s">
        <v>6892</v>
      </c>
      <c r="F2282" t="s">
        <v>1363</v>
      </c>
      <c r="G2282" t="s">
        <v>1364</v>
      </c>
      <c r="H2282" s="3" t="s">
        <v>2586</v>
      </c>
      <c r="I2282">
        <v>2019</v>
      </c>
      <c r="J2282" s="15" t="s">
        <v>2587</v>
      </c>
      <c r="K2282">
        <v>2019</v>
      </c>
      <c r="L2282" t="s">
        <v>1367</v>
      </c>
      <c r="M2282" t="s">
        <v>5461</v>
      </c>
      <c r="N2282" t="s">
        <v>6893</v>
      </c>
      <c r="O2282" t="s">
        <v>1388</v>
      </c>
      <c r="P2282" t="s">
        <v>5620</v>
      </c>
      <c r="Q2282">
        <f t="shared" si="48"/>
        <v>200</v>
      </c>
      <c r="R2282" t="s">
        <v>1879</v>
      </c>
      <c r="S2282" t="s">
        <v>1880</v>
      </c>
      <c r="T2282" t="s">
        <v>6640</v>
      </c>
      <c r="U2282" s="75">
        <v>200</v>
      </c>
      <c r="V2282">
        <v>0.36</v>
      </c>
      <c r="W2282">
        <v>72</v>
      </c>
      <c r="AH2282" s="16"/>
      <c r="AI2282" t="s">
        <v>1375</v>
      </c>
    </row>
    <row r="2283" spans="1:35" x14ac:dyDescent="0.25">
      <c r="A2283" t="s">
        <v>6897</v>
      </c>
      <c r="B2283" s="1">
        <v>15</v>
      </c>
      <c r="C2283" t="s">
        <v>302</v>
      </c>
      <c r="D2283">
        <v>11165839</v>
      </c>
      <c r="E2283" t="s">
        <v>6898</v>
      </c>
      <c r="F2283" t="s">
        <v>1363</v>
      </c>
      <c r="G2283" t="s">
        <v>1391</v>
      </c>
      <c r="H2283" s="3" t="s">
        <v>2586</v>
      </c>
      <c r="I2283">
        <v>2019</v>
      </c>
      <c r="J2283" s="15" t="s">
        <v>4362</v>
      </c>
      <c r="K2283">
        <v>2019</v>
      </c>
      <c r="L2283" t="s">
        <v>1367</v>
      </c>
      <c r="M2283" t="s">
        <v>6898</v>
      </c>
      <c r="N2283" t="s">
        <v>6898</v>
      </c>
      <c r="O2283" t="s">
        <v>1388</v>
      </c>
      <c r="P2283" t="s">
        <v>5541</v>
      </c>
      <c r="Q2283">
        <f t="shared" si="48"/>
        <v>3500</v>
      </c>
      <c r="R2283" t="s">
        <v>5449</v>
      </c>
      <c r="S2283" t="s">
        <v>5450</v>
      </c>
      <c r="T2283" t="s">
        <v>6575</v>
      </c>
      <c r="U2283" s="75">
        <v>3500</v>
      </c>
      <c r="V2283">
        <v>0.56999999999999995</v>
      </c>
      <c r="W2283">
        <v>1995</v>
      </c>
      <c r="AH2283" s="16"/>
      <c r="AI2283" t="s">
        <v>1375</v>
      </c>
    </row>
    <row r="2284" spans="1:35" x14ac:dyDescent="0.25">
      <c r="A2284" t="s">
        <v>6899</v>
      </c>
      <c r="B2284" s="1">
        <v>15</v>
      </c>
      <c r="C2284" t="s">
        <v>302</v>
      </c>
      <c r="D2284">
        <v>11165839</v>
      </c>
      <c r="E2284" t="s">
        <v>6898</v>
      </c>
      <c r="F2284" t="s">
        <v>1363</v>
      </c>
      <c r="G2284" t="s">
        <v>1391</v>
      </c>
      <c r="H2284" s="3" t="s">
        <v>2586</v>
      </c>
      <c r="I2284">
        <v>2019</v>
      </c>
      <c r="J2284" s="15" t="s">
        <v>4362</v>
      </c>
      <c r="K2284">
        <v>2019</v>
      </c>
      <c r="L2284" t="s">
        <v>1367</v>
      </c>
      <c r="M2284" t="s">
        <v>6898</v>
      </c>
      <c r="N2284" t="s">
        <v>6898</v>
      </c>
      <c r="O2284" t="s">
        <v>1388</v>
      </c>
      <c r="P2284" t="s">
        <v>5541</v>
      </c>
      <c r="Q2284">
        <f t="shared" si="48"/>
        <v>3500</v>
      </c>
      <c r="R2284" t="s">
        <v>1381</v>
      </c>
      <c r="S2284" t="s">
        <v>1382</v>
      </c>
      <c r="T2284" t="s">
        <v>587</v>
      </c>
      <c r="U2284" s="75">
        <v>3500</v>
      </c>
      <c r="V2284">
        <v>0.75</v>
      </c>
      <c r="W2284">
        <v>2625</v>
      </c>
      <c r="AH2284" s="16"/>
      <c r="AI2284" t="s">
        <v>1375</v>
      </c>
    </row>
    <row r="2285" spans="1:35" x14ac:dyDescent="0.25">
      <c r="A2285" t="s">
        <v>6900</v>
      </c>
      <c r="B2285" s="1">
        <v>15</v>
      </c>
      <c r="C2285" t="s">
        <v>302</v>
      </c>
      <c r="D2285">
        <v>11165839</v>
      </c>
      <c r="E2285" t="s">
        <v>6898</v>
      </c>
      <c r="F2285" t="s">
        <v>1363</v>
      </c>
      <c r="G2285" t="s">
        <v>1391</v>
      </c>
      <c r="H2285" s="3" t="s">
        <v>2586</v>
      </c>
      <c r="I2285">
        <v>2019</v>
      </c>
      <c r="J2285" s="15" t="s">
        <v>4362</v>
      </c>
      <c r="K2285">
        <v>2019</v>
      </c>
      <c r="L2285" t="s">
        <v>1367</v>
      </c>
      <c r="M2285" t="s">
        <v>6898</v>
      </c>
      <c r="N2285" t="s">
        <v>6898</v>
      </c>
      <c r="O2285" t="s">
        <v>1388</v>
      </c>
      <c r="P2285" t="s">
        <v>5541</v>
      </c>
      <c r="Q2285">
        <f t="shared" si="48"/>
        <v>3500</v>
      </c>
      <c r="R2285" t="s">
        <v>2476</v>
      </c>
      <c r="S2285" t="s">
        <v>2477</v>
      </c>
      <c r="T2285" t="s">
        <v>6601</v>
      </c>
      <c r="U2285" s="75">
        <v>3500</v>
      </c>
      <c r="V2285">
        <v>0.76</v>
      </c>
      <c r="W2285">
        <v>2660</v>
      </c>
      <c r="AH2285" s="16"/>
      <c r="AI2285" t="s">
        <v>1375</v>
      </c>
    </row>
    <row r="2286" spans="1:35" x14ac:dyDescent="0.25">
      <c r="A2286" t="s">
        <v>6901</v>
      </c>
      <c r="B2286" s="1">
        <v>15</v>
      </c>
      <c r="C2286" t="s">
        <v>302</v>
      </c>
      <c r="D2286">
        <v>11165839</v>
      </c>
      <c r="E2286" t="s">
        <v>6898</v>
      </c>
      <c r="F2286" t="s">
        <v>1363</v>
      </c>
      <c r="G2286" t="s">
        <v>1391</v>
      </c>
      <c r="H2286" s="3" t="s">
        <v>2586</v>
      </c>
      <c r="I2286">
        <v>2019</v>
      </c>
      <c r="J2286" s="15" t="s">
        <v>4362</v>
      </c>
      <c r="K2286">
        <v>2019</v>
      </c>
      <c r="L2286" t="s">
        <v>1367</v>
      </c>
      <c r="M2286" t="s">
        <v>6898</v>
      </c>
      <c r="N2286" t="s">
        <v>6898</v>
      </c>
      <c r="O2286" t="s">
        <v>1388</v>
      </c>
      <c r="P2286" t="s">
        <v>5541</v>
      </c>
      <c r="Q2286">
        <f t="shared" si="48"/>
        <v>3500</v>
      </c>
      <c r="R2286" t="s">
        <v>6570</v>
      </c>
      <c r="S2286" t="s">
        <v>6571</v>
      </c>
      <c r="T2286" t="s">
        <v>6604</v>
      </c>
      <c r="U2286" s="75">
        <v>3500</v>
      </c>
      <c r="V2286">
        <v>1.39</v>
      </c>
      <c r="W2286">
        <v>4865</v>
      </c>
      <c r="AH2286" s="16"/>
      <c r="AI2286" t="s">
        <v>1375</v>
      </c>
    </row>
    <row r="2287" spans="1:35" x14ac:dyDescent="0.25">
      <c r="A2287" t="s">
        <v>6902</v>
      </c>
      <c r="B2287" s="1">
        <v>15</v>
      </c>
      <c r="C2287" t="s">
        <v>302</v>
      </c>
      <c r="D2287">
        <v>11165839</v>
      </c>
      <c r="E2287" t="s">
        <v>6898</v>
      </c>
      <c r="F2287" t="s">
        <v>1363</v>
      </c>
      <c r="G2287" t="s">
        <v>1391</v>
      </c>
      <c r="H2287" s="3" t="s">
        <v>2586</v>
      </c>
      <c r="I2287">
        <v>2019</v>
      </c>
      <c r="J2287" s="15" t="s">
        <v>4362</v>
      </c>
      <c r="K2287">
        <v>2019</v>
      </c>
      <c r="L2287" t="s">
        <v>1367</v>
      </c>
      <c r="M2287" t="s">
        <v>6898</v>
      </c>
      <c r="N2287" t="s">
        <v>6898</v>
      </c>
      <c r="O2287" t="s">
        <v>1388</v>
      </c>
      <c r="P2287" t="s">
        <v>5541</v>
      </c>
      <c r="Q2287">
        <f t="shared" si="48"/>
        <v>3500</v>
      </c>
      <c r="R2287" t="s">
        <v>2016</v>
      </c>
      <c r="S2287" t="s">
        <v>2017</v>
      </c>
      <c r="T2287" t="s">
        <v>6903</v>
      </c>
      <c r="U2287" s="75">
        <v>3500</v>
      </c>
      <c r="V2287">
        <v>1.2</v>
      </c>
      <c r="W2287">
        <v>4200</v>
      </c>
      <c r="AH2287" s="16"/>
      <c r="AI2287" t="s">
        <v>1375</v>
      </c>
    </row>
    <row r="2288" spans="1:35" x14ac:dyDescent="0.25">
      <c r="A2288" t="s">
        <v>6904</v>
      </c>
      <c r="B2288" s="1">
        <v>15</v>
      </c>
      <c r="C2288" t="s">
        <v>297</v>
      </c>
      <c r="D2288">
        <v>11183675</v>
      </c>
      <c r="E2288" t="s">
        <v>6905</v>
      </c>
      <c r="F2288" t="s">
        <v>1363</v>
      </c>
      <c r="G2288" t="s">
        <v>1391</v>
      </c>
      <c r="H2288" s="3" t="s">
        <v>4363</v>
      </c>
      <c r="I2288">
        <v>2019</v>
      </c>
      <c r="J2288" s="15" t="s">
        <v>4790</v>
      </c>
      <c r="K2288">
        <v>2019</v>
      </c>
      <c r="L2288" t="s">
        <v>1367</v>
      </c>
      <c r="M2288" t="s">
        <v>6906</v>
      </c>
      <c r="N2288" t="s">
        <v>6907</v>
      </c>
      <c r="O2288" t="s">
        <v>1388</v>
      </c>
      <c r="P2288" t="s">
        <v>133</v>
      </c>
      <c r="Q2288">
        <f t="shared" si="48"/>
        <v>8050</v>
      </c>
      <c r="R2288" t="s">
        <v>1879</v>
      </c>
      <c r="S2288" t="s">
        <v>1880</v>
      </c>
      <c r="T2288" t="s">
        <v>6714</v>
      </c>
      <c r="U2288" s="75">
        <v>8050</v>
      </c>
      <c r="V2288">
        <v>0.32</v>
      </c>
      <c r="W2288">
        <v>2576</v>
      </c>
      <c r="AH2288" s="16"/>
      <c r="AI2288" t="s">
        <v>1375</v>
      </c>
    </row>
    <row r="2289" spans="1:35" x14ac:dyDescent="0.25">
      <c r="A2289" t="s">
        <v>6908</v>
      </c>
      <c r="B2289" s="1">
        <v>15</v>
      </c>
      <c r="C2289" t="s">
        <v>302</v>
      </c>
      <c r="D2289">
        <v>11183675</v>
      </c>
      <c r="E2289" t="s">
        <v>6905</v>
      </c>
      <c r="F2289" t="s">
        <v>1363</v>
      </c>
      <c r="G2289" t="s">
        <v>1391</v>
      </c>
      <c r="H2289" s="3" t="s">
        <v>4363</v>
      </c>
      <c r="I2289">
        <v>2019</v>
      </c>
      <c r="J2289" s="15" t="s">
        <v>4790</v>
      </c>
      <c r="K2289">
        <v>2019</v>
      </c>
      <c r="L2289" t="s">
        <v>1367</v>
      </c>
      <c r="M2289" t="s">
        <v>6906</v>
      </c>
      <c r="N2289" t="s">
        <v>6907</v>
      </c>
      <c r="O2289" t="s">
        <v>1388</v>
      </c>
      <c r="P2289" t="s">
        <v>133</v>
      </c>
      <c r="Q2289">
        <f t="shared" si="48"/>
        <v>8050</v>
      </c>
      <c r="R2289" t="s">
        <v>6570</v>
      </c>
      <c r="S2289" t="s">
        <v>6571</v>
      </c>
      <c r="T2289" t="s">
        <v>6604</v>
      </c>
      <c r="U2289" s="75">
        <v>8050</v>
      </c>
      <c r="V2289">
        <v>1.39</v>
      </c>
      <c r="W2289">
        <v>11189.5</v>
      </c>
      <c r="AH2289" s="16"/>
      <c r="AI2289" t="s">
        <v>1375</v>
      </c>
    </row>
    <row r="2290" spans="1:35" x14ac:dyDescent="0.25">
      <c r="A2290" t="s">
        <v>6909</v>
      </c>
      <c r="B2290" s="1">
        <v>15</v>
      </c>
      <c r="C2290" t="s">
        <v>302</v>
      </c>
      <c r="D2290">
        <v>9145494</v>
      </c>
      <c r="E2290" t="s">
        <v>6910</v>
      </c>
      <c r="F2290" t="s">
        <v>1363</v>
      </c>
      <c r="G2290" t="s">
        <v>1391</v>
      </c>
      <c r="H2290" s="3" t="s">
        <v>1627</v>
      </c>
      <c r="I2290">
        <v>2018</v>
      </c>
      <c r="J2290" s="15" t="s">
        <v>1628</v>
      </c>
      <c r="K2290">
        <v>2018</v>
      </c>
      <c r="L2290" t="s">
        <v>1367</v>
      </c>
      <c r="M2290" t="s">
        <v>6911</v>
      </c>
      <c r="N2290" t="s">
        <v>6528</v>
      </c>
      <c r="O2290" t="s">
        <v>1388</v>
      </c>
      <c r="P2290" t="s">
        <v>133</v>
      </c>
      <c r="Q2290">
        <f t="shared" si="48"/>
        <v>1000</v>
      </c>
      <c r="R2290" t="s">
        <v>5682</v>
      </c>
      <c r="S2290" t="s">
        <v>5683</v>
      </c>
      <c r="T2290" t="s">
        <v>5710</v>
      </c>
      <c r="U2290" s="75">
        <v>1000</v>
      </c>
      <c r="V2290">
        <v>0.37</v>
      </c>
      <c r="W2290">
        <v>370</v>
      </c>
      <c r="AH2290" s="16"/>
      <c r="AI2290" t="s">
        <v>1375</v>
      </c>
    </row>
    <row r="2291" spans="1:35" x14ac:dyDescent="0.25">
      <c r="A2291" t="s">
        <v>6912</v>
      </c>
      <c r="B2291" s="1">
        <v>15</v>
      </c>
      <c r="C2291" t="s">
        <v>302</v>
      </c>
      <c r="D2291">
        <v>11846674</v>
      </c>
      <c r="E2291" t="s">
        <v>6913</v>
      </c>
      <c r="F2291" t="s">
        <v>1363</v>
      </c>
      <c r="G2291" t="s">
        <v>1391</v>
      </c>
      <c r="H2291" s="3" t="s">
        <v>4802</v>
      </c>
      <c r="I2291">
        <v>2020</v>
      </c>
      <c r="J2291" s="15" t="s">
        <v>6914</v>
      </c>
      <c r="K2291">
        <v>2020</v>
      </c>
      <c r="L2291" t="s">
        <v>1367</v>
      </c>
      <c r="M2291" t="s">
        <v>5499</v>
      </c>
      <c r="N2291" t="s">
        <v>6655</v>
      </c>
      <c r="O2291" t="s">
        <v>1388</v>
      </c>
      <c r="P2291" t="s">
        <v>133</v>
      </c>
      <c r="Q2291">
        <f t="shared" si="48"/>
        <v>8330</v>
      </c>
      <c r="R2291" t="s">
        <v>6570</v>
      </c>
      <c r="S2291" t="s">
        <v>6571</v>
      </c>
      <c r="T2291" t="s">
        <v>6572</v>
      </c>
      <c r="U2291" s="75">
        <v>8330</v>
      </c>
      <c r="V2291">
        <v>0.68</v>
      </c>
      <c r="W2291">
        <v>5664.4</v>
      </c>
      <c r="AH2291" s="16"/>
      <c r="AI2291" t="s">
        <v>1375</v>
      </c>
    </row>
    <row r="2292" spans="1:35" x14ac:dyDescent="0.25">
      <c r="A2292" t="s">
        <v>6915</v>
      </c>
      <c r="B2292" s="1">
        <v>15</v>
      </c>
      <c r="C2292" t="s">
        <v>302</v>
      </c>
      <c r="D2292">
        <v>11873973</v>
      </c>
      <c r="E2292" t="s">
        <v>6916</v>
      </c>
      <c r="F2292" t="s">
        <v>1363</v>
      </c>
      <c r="G2292" t="s">
        <v>1391</v>
      </c>
      <c r="H2292" s="3" t="s">
        <v>6914</v>
      </c>
      <c r="I2292">
        <v>2020</v>
      </c>
      <c r="J2292" s="15" t="s">
        <v>6917</v>
      </c>
      <c r="K2292">
        <v>2020</v>
      </c>
      <c r="L2292" t="s">
        <v>1367</v>
      </c>
      <c r="M2292" t="s">
        <v>6316</v>
      </c>
      <c r="N2292" t="s">
        <v>6317</v>
      </c>
      <c r="O2292" t="s">
        <v>1388</v>
      </c>
      <c r="P2292" t="s">
        <v>4266</v>
      </c>
      <c r="Q2292">
        <f t="shared" si="48"/>
        <v>17000</v>
      </c>
      <c r="R2292" t="s">
        <v>6570</v>
      </c>
      <c r="S2292" t="s">
        <v>6571</v>
      </c>
      <c r="T2292" t="s">
        <v>6572</v>
      </c>
      <c r="U2292" s="75">
        <v>17000</v>
      </c>
      <c r="V2292">
        <v>0.68</v>
      </c>
      <c r="W2292">
        <v>11560</v>
      </c>
      <c r="AH2292" s="16"/>
      <c r="AI2292" t="s">
        <v>1375</v>
      </c>
    </row>
    <row r="2293" spans="1:35" x14ac:dyDescent="0.25">
      <c r="A2293" t="s">
        <v>6918</v>
      </c>
      <c r="B2293" s="1">
        <v>15</v>
      </c>
      <c r="C2293" t="s">
        <v>302</v>
      </c>
      <c r="D2293">
        <v>11876700</v>
      </c>
      <c r="E2293" t="s">
        <v>6919</v>
      </c>
      <c r="F2293" t="s">
        <v>1363</v>
      </c>
      <c r="G2293" t="s">
        <v>1391</v>
      </c>
      <c r="H2293" s="3" t="s">
        <v>6920</v>
      </c>
      <c r="I2293">
        <v>2020</v>
      </c>
      <c r="J2293" s="15" t="s">
        <v>4366</v>
      </c>
      <c r="K2293">
        <v>2020</v>
      </c>
      <c r="L2293" t="s">
        <v>1367</v>
      </c>
      <c r="M2293" t="s">
        <v>6316</v>
      </c>
      <c r="N2293" t="s">
        <v>6317</v>
      </c>
      <c r="O2293" t="s">
        <v>1388</v>
      </c>
      <c r="P2293" t="s">
        <v>4266</v>
      </c>
      <c r="Q2293">
        <f t="shared" si="48"/>
        <v>21150</v>
      </c>
      <c r="R2293" t="s">
        <v>6570</v>
      </c>
      <c r="S2293" t="s">
        <v>6571</v>
      </c>
      <c r="T2293" t="s">
        <v>6572</v>
      </c>
      <c r="U2293" s="75">
        <v>21150</v>
      </c>
      <c r="V2293">
        <v>0.68</v>
      </c>
      <c r="W2293">
        <v>14382</v>
      </c>
      <c r="AH2293" s="16"/>
      <c r="AI2293" t="s">
        <v>1375</v>
      </c>
    </row>
    <row r="2294" spans="1:35" x14ac:dyDescent="0.25">
      <c r="A2294" t="s">
        <v>6921</v>
      </c>
      <c r="B2294" s="1">
        <v>15</v>
      </c>
      <c r="C2294" t="s">
        <v>302</v>
      </c>
      <c r="D2294">
        <v>10544445</v>
      </c>
      <c r="E2294" t="s">
        <v>6922</v>
      </c>
      <c r="F2294" t="s">
        <v>1363</v>
      </c>
      <c r="G2294" t="s">
        <v>1364</v>
      </c>
      <c r="H2294" s="3" t="s">
        <v>2668</v>
      </c>
      <c r="I2294">
        <v>2019</v>
      </c>
      <c r="J2294" s="15" t="s">
        <v>4709</v>
      </c>
      <c r="K2294">
        <v>2019</v>
      </c>
      <c r="L2294" t="s">
        <v>1367</v>
      </c>
      <c r="M2294" t="s">
        <v>5539</v>
      </c>
      <c r="N2294" t="s">
        <v>6317</v>
      </c>
      <c r="O2294" t="s">
        <v>1388</v>
      </c>
      <c r="P2294" t="s">
        <v>4409</v>
      </c>
      <c r="Q2294">
        <f t="shared" si="48"/>
        <v>13000</v>
      </c>
      <c r="R2294" t="s">
        <v>2476</v>
      </c>
      <c r="S2294" t="s">
        <v>2477</v>
      </c>
      <c r="T2294" t="s">
        <v>6923</v>
      </c>
      <c r="U2294" s="75">
        <v>13000</v>
      </c>
      <c r="V2294">
        <v>0.76</v>
      </c>
      <c r="W2294">
        <v>9880</v>
      </c>
      <c r="AH2294" s="16"/>
      <c r="AI2294" t="s">
        <v>1375</v>
      </c>
    </row>
    <row r="2295" spans="1:35" x14ac:dyDescent="0.25">
      <c r="A2295" t="s">
        <v>6924</v>
      </c>
      <c r="B2295" s="1">
        <v>15</v>
      </c>
      <c r="C2295" t="s">
        <v>297</v>
      </c>
      <c r="D2295">
        <v>12450375</v>
      </c>
      <c r="E2295" t="s">
        <v>6925</v>
      </c>
      <c r="F2295" t="s">
        <v>1363</v>
      </c>
      <c r="G2295" t="s">
        <v>1364</v>
      </c>
      <c r="H2295" s="3" t="s">
        <v>6926</v>
      </c>
      <c r="I2295">
        <v>2020</v>
      </c>
      <c r="J2295" s="15" t="s">
        <v>3521</v>
      </c>
      <c r="K2295">
        <v>2020</v>
      </c>
      <c r="L2295" t="s">
        <v>1367</v>
      </c>
      <c r="M2295" t="s">
        <v>5539</v>
      </c>
      <c r="N2295" t="s">
        <v>6317</v>
      </c>
      <c r="O2295" t="s">
        <v>1388</v>
      </c>
      <c r="P2295" t="s">
        <v>4409</v>
      </c>
      <c r="Q2295">
        <f t="shared" si="48"/>
        <v>13500</v>
      </c>
      <c r="R2295" t="s">
        <v>2476</v>
      </c>
      <c r="S2295" t="s">
        <v>2477</v>
      </c>
      <c r="T2295" t="s">
        <v>6927</v>
      </c>
      <c r="U2295" s="75">
        <v>13500</v>
      </c>
      <c r="V2295">
        <v>0.79</v>
      </c>
      <c r="W2295">
        <v>10665</v>
      </c>
      <c r="AH2295" s="16"/>
      <c r="AI2295" t="s">
        <v>1375</v>
      </c>
    </row>
    <row r="2296" spans="1:35" x14ac:dyDescent="0.25">
      <c r="A2296" t="s">
        <v>6928</v>
      </c>
      <c r="B2296" s="1">
        <v>15</v>
      </c>
      <c r="C2296" t="s">
        <v>302</v>
      </c>
      <c r="D2296">
        <v>10578269</v>
      </c>
      <c r="E2296" t="s">
        <v>6929</v>
      </c>
      <c r="F2296" t="s">
        <v>1363</v>
      </c>
      <c r="G2296" t="s">
        <v>1391</v>
      </c>
      <c r="H2296" s="3" t="s">
        <v>2669</v>
      </c>
      <c r="I2296">
        <v>2019</v>
      </c>
      <c r="J2296" s="15" t="s">
        <v>6930</v>
      </c>
      <c r="K2296">
        <v>2019</v>
      </c>
      <c r="L2296" t="s">
        <v>1622</v>
      </c>
      <c r="M2296" t="s">
        <v>6670</v>
      </c>
      <c r="N2296" t="s">
        <v>6931</v>
      </c>
      <c r="O2296" t="s">
        <v>1388</v>
      </c>
      <c r="P2296" t="s">
        <v>133</v>
      </c>
      <c r="Q2296">
        <f t="shared" si="48"/>
        <v>8800</v>
      </c>
      <c r="R2296" t="s">
        <v>6570</v>
      </c>
      <c r="S2296" t="s">
        <v>6571</v>
      </c>
      <c r="T2296" t="s">
        <v>6604</v>
      </c>
      <c r="U2296" s="75">
        <v>8800</v>
      </c>
      <c r="V2296">
        <v>1.39</v>
      </c>
      <c r="W2296">
        <v>12232</v>
      </c>
      <c r="AH2296" s="16"/>
      <c r="AI2296" t="s">
        <v>1375</v>
      </c>
    </row>
    <row r="2297" spans="1:35" x14ac:dyDescent="0.25">
      <c r="A2297" t="s">
        <v>6932</v>
      </c>
      <c r="B2297" s="1">
        <v>15</v>
      </c>
      <c r="C2297" t="s">
        <v>302</v>
      </c>
      <c r="D2297">
        <v>10578706</v>
      </c>
      <c r="E2297" t="s">
        <v>6933</v>
      </c>
      <c r="F2297" t="s">
        <v>1363</v>
      </c>
      <c r="G2297" t="s">
        <v>1391</v>
      </c>
      <c r="H2297" s="3" t="s">
        <v>2669</v>
      </c>
      <c r="I2297">
        <v>2019</v>
      </c>
      <c r="J2297" s="15" t="s">
        <v>6930</v>
      </c>
      <c r="K2297">
        <v>2019</v>
      </c>
      <c r="L2297" t="s">
        <v>1367</v>
      </c>
      <c r="M2297" t="s">
        <v>6906</v>
      </c>
      <c r="N2297" t="s">
        <v>6907</v>
      </c>
      <c r="O2297" t="s">
        <v>1388</v>
      </c>
      <c r="P2297" t="s">
        <v>133</v>
      </c>
      <c r="Q2297">
        <f t="shared" si="48"/>
        <v>28100</v>
      </c>
      <c r="R2297" t="s">
        <v>6570</v>
      </c>
      <c r="S2297" t="s">
        <v>6571</v>
      </c>
      <c r="T2297" t="s">
        <v>6604</v>
      </c>
      <c r="U2297" s="75">
        <v>28100</v>
      </c>
      <c r="V2297">
        <v>1.39</v>
      </c>
      <c r="W2297">
        <v>39059</v>
      </c>
      <c r="AH2297" s="16"/>
      <c r="AI2297" t="s">
        <v>1375</v>
      </c>
    </row>
    <row r="2298" spans="1:35" x14ac:dyDescent="0.25">
      <c r="A2298" t="s">
        <v>6934</v>
      </c>
      <c r="B2298" s="1">
        <v>15</v>
      </c>
      <c r="C2298" t="s">
        <v>302</v>
      </c>
      <c r="D2298">
        <v>10556788</v>
      </c>
      <c r="E2298" t="s">
        <v>6935</v>
      </c>
      <c r="F2298" t="s">
        <v>1363</v>
      </c>
      <c r="G2298" t="s">
        <v>1391</v>
      </c>
      <c r="H2298" s="3" t="s">
        <v>2668</v>
      </c>
      <c r="I2298">
        <v>2019</v>
      </c>
      <c r="J2298" s="15" t="s">
        <v>2669</v>
      </c>
      <c r="K2298">
        <v>2019</v>
      </c>
      <c r="L2298" t="s">
        <v>1367</v>
      </c>
      <c r="M2298" t="s">
        <v>6935</v>
      </c>
      <c r="N2298" t="s">
        <v>6936</v>
      </c>
      <c r="O2298" t="s">
        <v>1388</v>
      </c>
      <c r="P2298" t="s">
        <v>133</v>
      </c>
      <c r="Q2298">
        <f t="shared" si="48"/>
        <v>3100</v>
      </c>
      <c r="R2298" t="s">
        <v>6570</v>
      </c>
      <c r="S2298" t="s">
        <v>6571</v>
      </c>
      <c r="T2298" t="s">
        <v>6604</v>
      </c>
      <c r="U2298" s="75">
        <v>3100</v>
      </c>
      <c r="V2298">
        <v>1.39</v>
      </c>
      <c r="W2298">
        <v>4309</v>
      </c>
      <c r="AH2298" s="16"/>
      <c r="AI2298" t="s">
        <v>1375</v>
      </c>
    </row>
    <row r="2299" spans="1:35" x14ac:dyDescent="0.25">
      <c r="A2299" t="s">
        <v>6937</v>
      </c>
      <c r="B2299" s="1">
        <v>15</v>
      </c>
      <c r="C2299" t="s">
        <v>302</v>
      </c>
      <c r="D2299">
        <v>10583718</v>
      </c>
      <c r="E2299" t="s">
        <v>6887</v>
      </c>
      <c r="F2299" t="s">
        <v>1363</v>
      </c>
      <c r="G2299" t="s">
        <v>1391</v>
      </c>
      <c r="H2299" s="3" t="s">
        <v>4709</v>
      </c>
      <c r="I2299">
        <v>2019</v>
      </c>
      <c r="J2299" s="15" t="s">
        <v>6938</v>
      </c>
      <c r="K2299">
        <v>2019</v>
      </c>
      <c r="L2299" t="s">
        <v>1367</v>
      </c>
      <c r="M2299" t="s">
        <v>6887</v>
      </c>
      <c r="N2299" t="s">
        <v>6888</v>
      </c>
      <c r="O2299" t="s">
        <v>1388</v>
      </c>
      <c r="P2299" t="s">
        <v>133</v>
      </c>
      <c r="Q2299">
        <f t="shared" si="48"/>
        <v>2000</v>
      </c>
      <c r="R2299" t="s">
        <v>6570</v>
      </c>
      <c r="S2299" t="s">
        <v>6571</v>
      </c>
      <c r="T2299" t="s">
        <v>6939</v>
      </c>
      <c r="U2299" s="75">
        <v>2000</v>
      </c>
      <c r="V2299">
        <v>1.39</v>
      </c>
      <c r="W2299">
        <v>2780</v>
      </c>
      <c r="AH2299" s="16"/>
      <c r="AI2299" t="s">
        <v>1375</v>
      </c>
    </row>
    <row r="2300" spans="1:35" x14ac:dyDescent="0.25">
      <c r="A2300" t="s">
        <v>6940</v>
      </c>
      <c r="B2300" s="1">
        <v>15</v>
      </c>
      <c r="C2300" t="s">
        <v>302</v>
      </c>
      <c r="D2300">
        <v>10587802</v>
      </c>
      <c r="E2300" t="s">
        <v>6941</v>
      </c>
      <c r="F2300" t="s">
        <v>1363</v>
      </c>
      <c r="G2300" t="s">
        <v>1391</v>
      </c>
      <c r="H2300" s="3" t="s">
        <v>4709</v>
      </c>
      <c r="I2300">
        <v>2019</v>
      </c>
      <c r="J2300" s="15" t="s">
        <v>6938</v>
      </c>
      <c r="K2300">
        <v>2019</v>
      </c>
      <c r="L2300" t="s">
        <v>1367</v>
      </c>
      <c r="M2300" t="s">
        <v>6941</v>
      </c>
      <c r="N2300" t="s">
        <v>6941</v>
      </c>
      <c r="O2300" t="s">
        <v>1388</v>
      </c>
      <c r="P2300" t="s">
        <v>133</v>
      </c>
      <c r="Q2300">
        <f t="shared" si="48"/>
        <v>50900</v>
      </c>
      <c r="R2300" t="s">
        <v>6570</v>
      </c>
      <c r="S2300" t="s">
        <v>6571</v>
      </c>
      <c r="T2300" t="s">
        <v>6572</v>
      </c>
      <c r="U2300" s="75">
        <v>50900</v>
      </c>
      <c r="V2300">
        <v>1.39</v>
      </c>
      <c r="W2300">
        <v>70751</v>
      </c>
      <c r="AH2300" s="16"/>
      <c r="AI2300" t="s">
        <v>1375</v>
      </c>
    </row>
    <row r="2301" spans="1:35" x14ac:dyDescent="0.25">
      <c r="A2301" t="s">
        <v>6942</v>
      </c>
      <c r="B2301" s="1">
        <v>15</v>
      </c>
      <c r="C2301" t="s">
        <v>297</v>
      </c>
      <c r="D2301">
        <v>12515841</v>
      </c>
      <c r="E2301" t="s">
        <v>6617</v>
      </c>
      <c r="F2301" t="s">
        <v>1363</v>
      </c>
      <c r="G2301" t="s">
        <v>1391</v>
      </c>
      <c r="H2301" s="3" t="s">
        <v>4811</v>
      </c>
      <c r="I2301">
        <v>2020</v>
      </c>
      <c r="J2301" s="15" t="s">
        <v>6943</v>
      </c>
      <c r="K2301">
        <v>2020</v>
      </c>
      <c r="L2301" t="s">
        <v>1367</v>
      </c>
      <c r="M2301" t="s">
        <v>6316</v>
      </c>
      <c r="N2301" t="s">
        <v>6317</v>
      </c>
      <c r="O2301" t="s">
        <v>1388</v>
      </c>
      <c r="P2301" t="s">
        <v>4266</v>
      </c>
      <c r="Q2301">
        <f t="shared" si="48"/>
        <v>4000</v>
      </c>
      <c r="R2301" t="s">
        <v>1879</v>
      </c>
      <c r="S2301" t="s">
        <v>1880</v>
      </c>
      <c r="T2301" t="s">
        <v>6714</v>
      </c>
      <c r="U2301" s="75">
        <v>4000</v>
      </c>
      <c r="V2301">
        <v>0.49</v>
      </c>
      <c r="W2301">
        <v>1960</v>
      </c>
      <c r="AH2301" s="16"/>
      <c r="AI2301" t="s">
        <v>1375</v>
      </c>
    </row>
    <row r="2302" spans="1:35" x14ac:dyDescent="0.25">
      <c r="A2302" t="s">
        <v>6944</v>
      </c>
      <c r="B2302" s="1">
        <v>15</v>
      </c>
      <c r="C2302" t="s">
        <v>302</v>
      </c>
      <c r="D2302">
        <v>10537732</v>
      </c>
      <c r="E2302" t="s">
        <v>6945</v>
      </c>
      <c r="F2302" t="s">
        <v>1363</v>
      </c>
      <c r="G2302" t="s">
        <v>1391</v>
      </c>
      <c r="H2302" s="3" t="s">
        <v>2579</v>
      </c>
      <c r="I2302">
        <v>2019</v>
      </c>
      <c r="J2302" s="15" t="s">
        <v>2580</v>
      </c>
      <c r="K2302">
        <v>2019</v>
      </c>
      <c r="L2302" t="s">
        <v>1622</v>
      </c>
      <c r="M2302" t="s">
        <v>6670</v>
      </c>
      <c r="N2302" t="s">
        <v>6931</v>
      </c>
      <c r="O2302" t="s">
        <v>1388</v>
      </c>
      <c r="P2302" t="s">
        <v>133</v>
      </c>
      <c r="Q2302">
        <f t="shared" si="48"/>
        <v>8800</v>
      </c>
      <c r="R2302" t="s">
        <v>6570</v>
      </c>
      <c r="S2302" t="s">
        <v>6571</v>
      </c>
      <c r="T2302" t="s">
        <v>6572</v>
      </c>
      <c r="U2302" s="75">
        <v>8800</v>
      </c>
      <c r="V2302">
        <v>1.39</v>
      </c>
      <c r="W2302">
        <v>12232</v>
      </c>
      <c r="AH2302" s="16"/>
      <c r="AI2302" t="s">
        <v>1375</v>
      </c>
    </row>
    <row r="2303" spans="1:35" x14ac:dyDescent="0.25">
      <c r="A2303" t="s">
        <v>6946</v>
      </c>
      <c r="B2303" s="1">
        <v>15</v>
      </c>
      <c r="C2303" t="s">
        <v>302</v>
      </c>
      <c r="D2303">
        <v>10590536</v>
      </c>
      <c r="E2303" t="s">
        <v>6887</v>
      </c>
      <c r="F2303" t="s">
        <v>1363</v>
      </c>
      <c r="G2303" t="s">
        <v>1391</v>
      </c>
      <c r="H2303" s="3" t="s">
        <v>6930</v>
      </c>
      <c r="I2303">
        <v>2019</v>
      </c>
      <c r="J2303" s="15" t="s">
        <v>6947</v>
      </c>
      <c r="K2303">
        <v>2019</v>
      </c>
      <c r="L2303" t="s">
        <v>1367</v>
      </c>
      <c r="M2303" t="s">
        <v>6617</v>
      </c>
      <c r="N2303" t="s">
        <v>4662</v>
      </c>
      <c r="O2303" t="s">
        <v>1388</v>
      </c>
      <c r="P2303" t="s">
        <v>5541</v>
      </c>
      <c r="Q2303">
        <f t="shared" si="48"/>
        <v>35450</v>
      </c>
      <c r="R2303" t="s">
        <v>2016</v>
      </c>
      <c r="S2303" t="s">
        <v>2017</v>
      </c>
      <c r="T2303" t="s">
        <v>6586</v>
      </c>
      <c r="U2303" s="75">
        <v>35450</v>
      </c>
      <c r="V2303">
        <v>1.25</v>
      </c>
      <c r="W2303">
        <v>44312.5</v>
      </c>
      <c r="AH2303" s="16"/>
      <c r="AI2303" t="s">
        <v>1375</v>
      </c>
    </row>
    <row r="2304" spans="1:35" x14ac:dyDescent="0.25">
      <c r="A2304" t="s">
        <v>6948</v>
      </c>
      <c r="B2304" s="1">
        <v>15</v>
      </c>
      <c r="C2304" t="s">
        <v>302</v>
      </c>
      <c r="D2304">
        <v>10590536</v>
      </c>
      <c r="E2304" t="s">
        <v>6887</v>
      </c>
      <c r="F2304" t="s">
        <v>1363</v>
      </c>
      <c r="G2304" t="s">
        <v>1391</v>
      </c>
      <c r="H2304" s="3" t="s">
        <v>6930</v>
      </c>
      <c r="I2304">
        <v>2019</v>
      </c>
      <c r="J2304" s="15" t="s">
        <v>6947</v>
      </c>
      <c r="K2304">
        <v>2019</v>
      </c>
      <c r="L2304" t="s">
        <v>1367</v>
      </c>
      <c r="M2304" t="s">
        <v>6617</v>
      </c>
      <c r="N2304" t="s">
        <v>4662</v>
      </c>
      <c r="O2304" t="s">
        <v>1388</v>
      </c>
      <c r="P2304" t="s">
        <v>5541</v>
      </c>
      <c r="Q2304">
        <f t="shared" si="48"/>
        <v>35450</v>
      </c>
      <c r="R2304" t="s">
        <v>6570</v>
      </c>
      <c r="S2304" t="s">
        <v>6571</v>
      </c>
      <c r="T2304" t="s">
        <v>6572</v>
      </c>
      <c r="U2304" s="75">
        <v>35450</v>
      </c>
      <c r="V2304">
        <v>1.39</v>
      </c>
      <c r="W2304">
        <v>49275.5</v>
      </c>
      <c r="AH2304" s="16"/>
      <c r="AI2304" t="s">
        <v>1375</v>
      </c>
    </row>
    <row r="2305" spans="1:35" x14ac:dyDescent="0.25">
      <c r="A2305" t="s">
        <v>6949</v>
      </c>
      <c r="B2305" s="1">
        <v>15</v>
      </c>
      <c r="C2305" t="s">
        <v>302</v>
      </c>
      <c r="D2305">
        <v>10590536</v>
      </c>
      <c r="E2305" t="s">
        <v>6887</v>
      </c>
      <c r="F2305" t="s">
        <v>1363</v>
      </c>
      <c r="G2305" t="s">
        <v>1391</v>
      </c>
      <c r="H2305" s="3" t="s">
        <v>6930</v>
      </c>
      <c r="I2305">
        <v>2019</v>
      </c>
      <c r="J2305" s="15" t="s">
        <v>6947</v>
      </c>
      <c r="K2305">
        <v>2019</v>
      </c>
      <c r="L2305" t="s">
        <v>1367</v>
      </c>
      <c r="M2305" t="s">
        <v>6617</v>
      </c>
      <c r="N2305" t="s">
        <v>4662</v>
      </c>
      <c r="O2305" t="s">
        <v>1388</v>
      </c>
      <c r="P2305" t="s">
        <v>5541</v>
      </c>
      <c r="Q2305">
        <f t="shared" si="48"/>
        <v>35450</v>
      </c>
      <c r="R2305" t="s">
        <v>5449</v>
      </c>
      <c r="S2305" t="s">
        <v>5450</v>
      </c>
      <c r="T2305" t="s">
        <v>6575</v>
      </c>
      <c r="U2305" s="75">
        <v>35450</v>
      </c>
      <c r="V2305">
        <v>0.56999999999999995</v>
      </c>
      <c r="W2305">
        <v>20206.5</v>
      </c>
      <c r="AH2305" s="16"/>
      <c r="AI2305" t="s">
        <v>1375</v>
      </c>
    </row>
    <row r="2306" spans="1:35" x14ac:dyDescent="0.25">
      <c r="A2306" t="s">
        <v>6950</v>
      </c>
      <c r="B2306" s="1">
        <v>15</v>
      </c>
      <c r="C2306" t="s">
        <v>297</v>
      </c>
      <c r="D2306">
        <v>9187731</v>
      </c>
      <c r="E2306" t="s">
        <v>6951</v>
      </c>
      <c r="F2306" t="s">
        <v>1363</v>
      </c>
      <c r="G2306" t="s">
        <v>1391</v>
      </c>
      <c r="H2306" s="3" t="s">
        <v>6952</v>
      </c>
      <c r="I2306">
        <v>2018</v>
      </c>
      <c r="J2306" s="15" t="s">
        <v>6953</v>
      </c>
      <c r="K2306">
        <v>2018</v>
      </c>
      <c r="L2306" t="s">
        <v>1367</v>
      </c>
      <c r="M2306" t="s">
        <v>5474</v>
      </c>
      <c r="N2306" t="s">
        <v>2541</v>
      </c>
      <c r="O2306" t="s">
        <v>1388</v>
      </c>
      <c r="P2306" t="s">
        <v>4226</v>
      </c>
      <c r="Q2306">
        <f t="shared" ref="Q2306:Q2369" si="49">U2306</f>
        <v>23444</v>
      </c>
      <c r="R2306" t="s">
        <v>2198</v>
      </c>
      <c r="S2306" t="s">
        <v>2199</v>
      </c>
      <c r="T2306" t="s">
        <v>587</v>
      </c>
      <c r="U2306" s="75">
        <v>23444</v>
      </c>
      <c r="V2306">
        <v>0.77</v>
      </c>
      <c r="W2306">
        <v>18051.88</v>
      </c>
      <c r="AH2306" s="16"/>
      <c r="AI2306" t="s">
        <v>1375</v>
      </c>
    </row>
    <row r="2307" spans="1:35" x14ac:dyDescent="0.25">
      <c r="A2307" t="s">
        <v>6954</v>
      </c>
      <c r="B2307" s="1">
        <v>15</v>
      </c>
      <c r="C2307" t="s">
        <v>302</v>
      </c>
      <c r="D2307">
        <v>9187731</v>
      </c>
      <c r="E2307" t="s">
        <v>6951</v>
      </c>
      <c r="F2307" t="s">
        <v>1363</v>
      </c>
      <c r="G2307" t="s">
        <v>1391</v>
      </c>
      <c r="H2307" s="3" t="s">
        <v>6952</v>
      </c>
      <c r="I2307">
        <v>2018</v>
      </c>
      <c r="J2307" s="15" t="s">
        <v>6953</v>
      </c>
      <c r="K2307">
        <v>2018</v>
      </c>
      <c r="L2307" t="s">
        <v>1367</v>
      </c>
      <c r="M2307" t="s">
        <v>5474</v>
      </c>
      <c r="N2307" t="s">
        <v>2541</v>
      </c>
      <c r="O2307" t="s">
        <v>1388</v>
      </c>
      <c r="P2307" t="s">
        <v>4226</v>
      </c>
      <c r="Q2307">
        <f t="shared" si="49"/>
        <v>23444</v>
      </c>
      <c r="R2307" t="s">
        <v>5449</v>
      </c>
      <c r="S2307" t="s">
        <v>5450</v>
      </c>
      <c r="T2307" t="s">
        <v>6213</v>
      </c>
      <c r="U2307" s="75">
        <v>23444</v>
      </c>
      <c r="V2307">
        <v>0.56000000000000005</v>
      </c>
      <c r="W2307">
        <v>13128.64</v>
      </c>
      <c r="AH2307" s="16"/>
      <c r="AI2307" t="s">
        <v>1375</v>
      </c>
    </row>
    <row r="2308" spans="1:35" x14ac:dyDescent="0.25">
      <c r="A2308" t="s">
        <v>6955</v>
      </c>
      <c r="B2308" s="1">
        <v>15</v>
      </c>
      <c r="C2308" t="s">
        <v>297</v>
      </c>
      <c r="D2308">
        <v>9187731</v>
      </c>
      <c r="E2308" t="s">
        <v>6951</v>
      </c>
      <c r="F2308" t="s">
        <v>1363</v>
      </c>
      <c r="G2308" t="s">
        <v>1391</v>
      </c>
      <c r="H2308" s="3" t="s">
        <v>6952</v>
      </c>
      <c r="I2308">
        <v>2018</v>
      </c>
      <c r="J2308" s="15" t="s">
        <v>6953</v>
      </c>
      <c r="K2308">
        <v>2018</v>
      </c>
      <c r="L2308" t="s">
        <v>1367</v>
      </c>
      <c r="M2308" t="s">
        <v>5474</v>
      </c>
      <c r="N2308" t="s">
        <v>2541</v>
      </c>
      <c r="O2308" t="s">
        <v>1388</v>
      </c>
      <c r="P2308" t="s">
        <v>4226</v>
      </c>
      <c r="Q2308">
        <f t="shared" si="49"/>
        <v>23444</v>
      </c>
      <c r="R2308" t="s">
        <v>1381</v>
      </c>
      <c r="S2308" t="s">
        <v>1382</v>
      </c>
      <c r="T2308" t="s">
        <v>587</v>
      </c>
      <c r="U2308" s="75">
        <v>23444</v>
      </c>
      <c r="V2308">
        <v>0.79</v>
      </c>
      <c r="W2308">
        <v>18520.759999999998</v>
      </c>
      <c r="AH2308" s="16"/>
      <c r="AI2308" t="s">
        <v>1375</v>
      </c>
    </row>
    <row r="2309" spans="1:35" x14ac:dyDescent="0.25">
      <c r="A2309" t="s">
        <v>6956</v>
      </c>
      <c r="B2309" s="1">
        <v>15</v>
      </c>
      <c r="C2309" t="s">
        <v>297</v>
      </c>
      <c r="D2309">
        <v>12511587</v>
      </c>
      <c r="E2309" t="s">
        <v>6617</v>
      </c>
      <c r="F2309" t="s">
        <v>1363</v>
      </c>
      <c r="G2309" t="s">
        <v>1391</v>
      </c>
      <c r="H2309" s="3" t="s">
        <v>6957</v>
      </c>
      <c r="I2309">
        <v>2020</v>
      </c>
      <c r="J2309" s="15" t="s">
        <v>6958</v>
      </c>
      <c r="K2309">
        <v>2020</v>
      </c>
      <c r="L2309" t="s">
        <v>1367</v>
      </c>
      <c r="M2309" t="s">
        <v>5499</v>
      </c>
      <c r="N2309" t="s">
        <v>6222</v>
      </c>
      <c r="O2309" t="s">
        <v>1388</v>
      </c>
      <c r="P2309" t="s">
        <v>4266</v>
      </c>
      <c r="Q2309">
        <f t="shared" si="49"/>
        <v>300</v>
      </c>
      <c r="R2309" t="s">
        <v>1879</v>
      </c>
      <c r="S2309" t="s">
        <v>1880</v>
      </c>
      <c r="T2309" t="s">
        <v>6959</v>
      </c>
      <c r="U2309" s="75">
        <v>300</v>
      </c>
      <c r="V2309">
        <v>0.49</v>
      </c>
      <c r="W2309">
        <v>147</v>
      </c>
      <c r="AH2309" s="16"/>
      <c r="AI2309" t="s">
        <v>1375</v>
      </c>
    </row>
    <row r="2310" spans="1:35" x14ac:dyDescent="0.25">
      <c r="A2310" t="s">
        <v>6960</v>
      </c>
      <c r="B2310" s="1">
        <v>15</v>
      </c>
      <c r="C2310" t="s">
        <v>302</v>
      </c>
      <c r="D2310">
        <v>9713034</v>
      </c>
      <c r="E2310" t="s">
        <v>5474</v>
      </c>
      <c r="F2310" t="s">
        <v>1363</v>
      </c>
      <c r="G2310" t="s">
        <v>1391</v>
      </c>
      <c r="H2310" s="3" t="s">
        <v>1659</v>
      </c>
      <c r="I2310">
        <v>2019</v>
      </c>
      <c r="J2310" s="15" t="s">
        <v>1660</v>
      </c>
      <c r="K2310">
        <v>2019</v>
      </c>
      <c r="L2310" t="s">
        <v>1367</v>
      </c>
      <c r="M2310" t="s">
        <v>5474</v>
      </c>
      <c r="N2310" t="s">
        <v>5474</v>
      </c>
      <c r="O2310" t="s">
        <v>1388</v>
      </c>
      <c r="P2310" t="s">
        <v>5475</v>
      </c>
      <c r="Q2310">
        <f t="shared" si="49"/>
        <v>4810</v>
      </c>
      <c r="R2310" t="s">
        <v>2016</v>
      </c>
      <c r="S2310" t="s">
        <v>2017</v>
      </c>
      <c r="T2310" t="s">
        <v>6586</v>
      </c>
      <c r="U2310" s="75">
        <v>4810</v>
      </c>
      <c r="V2310">
        <v>1.36</v>
      </c>
      <c r="W2310">
        <v>6541.6</v>
      </c>
      <c r="AH2310" s="16"/>
      <c r="AI2310" t="s">
        <v>1375</v>
      </c>
    </row>
    <row r="2311" spans="1:35" x14ac:dyDescent="0.25">
      <c r="A2311" t="s">
        <v>6961</v>
      </c>
      <c r="B2311" s="1">
        <v>15</v>
      </c>
      <c r="C2311" t="s">
        <v>302</v>
      </c>
      <c r="D2311">
        <v>9713034</v>
      </c>
      <c r="E2311" t="s">
        <v>5474</v>
      </c>
      <c r="F2311" t="s">
        <v>1363</v>
      </c>
      <c r="G2311" t="s">
        <v>1391</v>
      </c>
      <c r="H2311" s="3" t="s">
        <v>1659</v>
      </c>
      <c r="I2311">
        <v>2019</v>
      </c>
      <c r="J2311" s="15" t="s">
        <v>1660</v>
      </c>
      <c r="K2311">
        <v>2019</v>
      </c>
      <c r="L2311" t="s">
        <v>1367</v>
      </c>
      <c r="M2311" t="s">
        <v>5474</v>
      </c>
      <c r="N2311" t="s">
        <v>5474</v>
      </c>
      <c r="O2311" t="s">
        <v>1388</v>
      </c>
      <c r="P2311" t="s">
        <v>5475</v>
      </c>
      <c r="Q2311">
        <f t="shared" si="49"/>
        <v>4810</v>
      </c>
      <c r="R2311" t="s">
        <v>1879</v>
      </c>
      <c r="S2311" t="s">
        <v>1880</v>
      </c>
      <c r="T2311" t="s">
        <v>587</v>
      </c>
      <c r="U2311" s="75">
        <v>4810</v>
      </c>
      <c r="V2311">
        <v>0.16</v>
      </c>
      <c r="W2311">
        <v>769.6</v>
      </c>
      <c r="AH2311" s="16"/>
      <c r="AI2311" t="s">
        <v>1375</v>
      </c>
    </row>
    <row r="2312" spans="1:35" x14ac:dyDescent="0.25">
      <c r="A2312" t="s">
        <v>6962</v>
      </c>
      <c r="B2312" s="1">
        <v>15</v>
      </c>
      <c r="C2312" t="s">
        <v>297</v>
      </c>
      <c r="D2312">
        <v>9713212</v>
      </c>
      <c r="E2312" t="s">
        <v>6963</v>
      </c>
      <c r="F2312" t="s">
        <v>1363</v>
      </c>
      <c r="G2312" t="s">
        <v>1364</v>
      </c>
      <c r="H2312" s="3" t="s">
        <v>1659</v>
      </c>
      <c r="I2312">
        <v>2019</v>
      </c>
      <c r="J2312" s="15" t="s">
        <v>1660</v>
      </c>
      <c r="K2312">
        <v>2019</v>
      </c>
      <c r="L2312" t="s">
        <v>1367</v>
      </c>
      <c r="M2312" t="s">
        <v>5523</v>
      </c>
      <c r="N2312" t="s">
        <v>5523</v>
      </c>
      <c r="O2312" t="s">
        <v>1388</v>
      </c>
      <c r="P2312" t="s">
        <v>4226</v>
      </c>
      <c r="Q2312">
        <f t="shared" si="49"/>
        <v>3000</v>
      </c>
      <c r="R2312" t="s">
        <v>2016</v>
      </c>
      <c r="S2312" t="s">
        <v>2017</v>
      </c>
      <c r="T2312" t="s">
        <v>6586</v>
      </c>
      <c r="U2312" s="75">
        <v>3000</v>
      </c>
      <c r="V2312">
        <v>1.36</v>
      </c>
      <c r="W2312">
        <v>4080</v>
      </c>
      <c r="AH2312" s="16"/>
      <c r="AI2312" t="s">
        <v>1375</v>
      </c>
    </row>
    <row r="2313" spans="1:35" x14ac:dyDescent="0.25">
      <c r="A2313" t="s">
        <v>6964</v>
      </c>
      <c r="B2313" s="1">
        <v>15</v>
      </c>
      <c r="C2313" t="s">
        <v>297</v>
      </c>
      <c r="D2313">
        <v>9713212</v>
      </c>
      <c r="E2313" t="s">
        <v>6963</v>
      </c>
      <c r="F2313" t="s">
        <v>1363</v>
      </c>
      <c r="G2313" t="s">
        <v>1364</v>
      </c>
      <c r="H2313" s="3" t="s">
        <v>1659</v>
      </c>
      <c r="I2313">
        <v>2019</v>
      </c>
      <c r="J2313" s="15" t="s">
        <v>1660</v>
      </c>
      <c r="K2313">
        <v>2019</v>
      </c>
      <c r="L2313" t="s">
        <v>1367</v>
      </c>
      <c r="M2313" t="s">
        <v>5523</v>
      </c>
      <c r="N2313" t="s">
        <v>5523</v>
      </c>
      <c r="O2313" t="s">
        <v>1388</v>
      </c>
      <c r="P2313" t="s">
        <v>4226</v>
      </c>
      <c r="Q2313">
        <f t="shared" si="49"/>
        <v>3000</v>
      </c>
      <c r="R2313" t="s">
        <v>2476</v>
      </c>
      <c r="S2313" t="s">
        <v>2477</v>
      </c>
      <c r="T2313" t="s">
        <v>1379</v>
      </c>
      <c r="U2313" s="75">
        <v>3000</v>
      </c>
      <c r="V2313">
        <v>0.71</v>
      </c>
      <c r="W2313">
        <v>2130</v>
      </c>
      <c r="AH2313" s="16"/>
      <c r="AI2313" t="s">
        <v>1375</v>
      </c>
    </row>
    <row r="2314" spans="1:35" x14ac:dyDescent="0.25">
      <c r="A2314" t="s">
        <v>6965</v>
      </c>
      <c r="B2314" s="1">
        <v>15</v>
      </c>
      <c r="C2314" t="s">
        <v>302</v>
      </c>
      <c r="D2314">
        <v>11196475</v>
      </c>
      <c r="E2314" t="s">
        <v>6617</v>
      </c>
      <c r="F2314" t="s">
        <v>1363</v>
      </c>
      <c r="G2314" t="s">
        <v>1391</v>
      </c>
      <c r="H2314" s="3" t="s">
        <v>1641</v>
      </c>
      <c r="I2314">
        <v>2019</v>
      </c>
      <c r="J2314" s="15" t="s">
        <v>2591</v>
      </c>
      <c r="K2314">
        <v>2019</v>
      </c>
      <c r="L2314" t="s">
        <v>1367</v>
      </c>
      <c r="M2314" t="s">
        <v>6617</v>
      </c>
      <c r="N2314" t="s">
        <v>6617</v>
      </c>
      <c r="O2314" t="s">
        <v>1388</v>
      </c>
      <c r="P2314" t="s">
        <v>133</v>
      </c>
      <c r="Q2314">
        <f t="shared" si="49"/>
        <v>484</v>
      </c>
      <c r="R2314" t="s">
        <v>6570</v>
      </c>
      <c r="S2314" t="s">
        <v>6571</v>
      </c>
      <c r="T2314" t="s">
        <v>6651</v>
      </c>
      <c r="U2314" s="75">
        <v>484</v>
      </c>
      <c r="V2314">
        <v>1.39</v>
      </c>
      <c r="W2314">
        <v>672.76</v>
      </c>
      <c r="AH2314" s="16"/>
      <c r="AI2314" t="s">
        <v>1375</v>
      </c>
    </row>
    <row r="2315" spans="1:35" x14ac:dyDescent="0.25">
      <c r="A2315" t="s">
        <v>6966</v>
      </c>
      <c r="B2315" s="1">
        <v>15</v>
      </c>
      <c r="C2315" t="s">
        <v>297</v>
      </c>
      <c r="D2315">
        <v>11196475</v>
      </c>
      <c r="E2315" t="s">
        <v>6617</v>
      </c>
      <c r="F2315" t="s">
        <v>1363</v>
      </c>
      <c r="G2315" t="s">
        <v>1391</v>
      </c>
      <c r="H2315" s="3" t="s">
        <v>1641</v>
      </c>
      <c r="I2315">
        <v>2019</v>
      </c>
      <c r="J2315" s="15" t="s">
        <v>2591</v>
      </c>
      <c r="K2315">
        <v>2019</v>
      </c>
      <c r="L2315" t="s">
        <v>1367</v>
      </c>
      <c r="M2315" t="s">
        <v>6617</v>
      </c>
      <c r="N2315" t="s">
        <v>6617</v>
      </c>
      <c r="O2315" t="s">
        <v>1388</v>
      </c>
      <c r="P2315" t="s">
        <v>133</v>
      </c>
      <c r="Q2315">
        <f t="shared" si="49"/>
        <v>484</v>
      </c>
      <c r="R2315" t="s">
        <v>1879</v>
      </c>
      <c r="S2315" t="s">
        <v>1880</v>
      </c>
      <c r="T2315" t="s">
        <v>6714</v>
      </c>
      <c r="U2315" s="75">
        <v>484</v>
      </c>
      <c r="V2315">
        <v>0.42</v>
      </c>
      <c r="W2315">
        <v>203.28</v>
      </c>
      <c r="AH2315" s="16"/>
      <c r="AI2315" t="s">
        <v>1375</v>
      </c>
    </row>
    <row r="2316" spans="1:35" x14ac:dyDescent="0.25">
      <c r="A2316" t="s">
        <v>6967</v>
      </c>
      <c r="B2316" s="1">
        <v>15</v>
      </c>
      <c r="C2316" t="s">
        <v>302</v>
      </c>
      <c r="D2316">
        <v>11220775</v>
      </c>
      <c r="E2316" t="s">
        <v>6780</v>
      </c>
      <c r="F2316" t="s">
        <v>1363</v>
      </c>
      <c r="G2316" t="s">
        <v>1391</v>
      </c>
      <c r="H2316" s="3" t="s">
        <v>2591</v>
      </c>
      <c r="I2316">
        <v>2019</v>
      </c>
      <c r="J2316" s="15" t="s">
        <v>4788</v>
      </c>
      <c r="K2316">
        <v>2019</v>
      </c>
      <c r="L2316" t="s">
        <v>1367</v>
      </c>
      <c r="M2316" t="s">
        <v>6781</v>
      </c>
      <c r="N2316" t="s">
        <v>6670</v>
      </c>
      <c r="O2316" t="s">
        <v>1388</v>
      </c>
      <c r="P2316" t="s">
        <v>133</v>
      </c>
      <c r="Q2316">
        <f t="shared" si="49"/>
        <v>5000</v>
      </c>
      <c r="R2316" t="s">
        <v>6570</v>
      </c>
      <c r="S2316" t="s">
        <v>6571</v>
      </c>
      <c r="T2316" t="s">
        <v>6604</v>
      </c>
      <c r="U2316" s="75">
        <v>5000</v>
      </c>
      <c r="V2316">
        <v>1.39</v>
      </c>
      <c r="W2316">
        <v>6950</v>
      </c>
      <c r="AH2316" s="16"/>
      <c r="AI2316" t="s">
        <v>1375</v>
      </c>
    </row>
    <row r="2317" spans="1:35" x14ac:dyDescent="0.25">
      <c r="A2317" t="s">
        <v>6968</v>
      </c>
      <c r="B2317" s="1">
        <v>15</v>
      </c>
      <c r="C2317" t="s">
        <v>302</v>
      </c>
      <c r="D2317">
        <v>11934433</v>
      </c>
      <c r="E2317" t="s">
        <v>6617</v>
      </c>
      <c r="F2317" t="s">
        <v>1363</v>
      </c>
      <c r="G2317" t="s">
        <v>1391</v>
      </c>
      <c r="H2317" s="3" t="s">
        <v>6969</v>
      </c>
      <c r="I2317">
        <v>2020</v>
      </c>
      <c r="J2317" s="15" t="s">
        <v>6970</v>
      </c>
      <c r="K2317">
        <v>2020</v>
      </c>
      <c r="L2317" t="s">
        <v>1367</v>
      </c>
      <c r="M2317" t="s">
        <v>6316</v>
      </c>
      <c r="N2317" t="s">
        <v>6317</v>
      </c>
      <c r="O2317" t="s">
        <v>1388</v>
      </c>
      <c r="P2317" t="s">
        <v>4266</v>
      </c>
      <c r="Q2317">
        <f t="shared" si="49"/>
        <v>3000</v>
      </c>
      <c r="R2317" t="s">
        <v>6570</v>
      </c>
      <c r="S2317" t="s">
        <v>6571</v>
      </c>
      <c r="T2317" t="s">
        <v>6572</v>
      </c>
      <c r="U2317" s="75">
        <v>3000</v>
      </c>
      <c r="V2317">
        <v>0.68</v>
      </c>
      <c r="W2317">
        <v>2040</v>
      </c>
      <c r="AH2317" s="16"/>
      <c r="AI2317" t="s">
        <v>1375</v>
      </c>
    </row>
    <row r="2318" spans="1:35" x14ac:dyDescent="0.25">
      <c r="A2318" t="s">
        <v>6971</v>
      </c>
      <c r="B2318" s="1">
        <v>15</v>
      </c>
      <c r="C2318" t="s">
        <v>302</v>
      </c>
      <c r="D2318">
        <v>11232625</v>
      </c>
      <c r="E2318" t="s">
        <v>6617</v>
      </c>
      <c r="F2318" t="s">
        <v>1363</v>
      </c>
      <c r="G2318" t="s">
        <v>1391</v>
      </c>
      <c r="H2318" s="3" t="s">
        <v>6972</v>
      </c>
      <c r="I2318">
        <v>2019</v>
      </c>
      <c r="J2318" s="15" t="s">
        <v>6973</v>
      </c>
      <c r="K2318">
        <v>2019</v>
      </c>
      <c r="L2318" t="s">
        <v>1367</v>
      </c>
      <c r="M2318" t="s">
        <v>5499</v>
      </c>
      <c r="N2318" t="s">
        <v>6655</v>
      </c>
      <c r="O2318" t="s">
        <v>1388</v>
      </c>
      <c r="P2318" t="s">
        <v>133</v>
      </c>
      <c r="Q2318">
        <f t="shared" si="49"/>
        <v>3605</v>
      </c>
      <c r="R2318" t="s">
        <v>6570</v>
      </c>
      <c r="S2318" t="s">
        <v>6571</v>
      </c>
      <c r="T2318" t="s">
        <v>6604</v>
      </c>
      <c r="U2318" s="75">
        <v>3605</v>
      </c>
      <c r="V2318">
        <v>1.39</v>
      </c>
      <c r="W2318">
        <v>5010.95</v>
      </c>
      <c r="AH2318" s="16"/>
      <c r="AI2318" t="s">
        <v>1375</v>
      </c>
    </row>
    <row r="2319" spans="1:35" x14ac:dyDescent="0.25">
      <c r="A2319" t="s">
        <v>6974</v>
      </c>
      <c r="B2319" s="1">
        <v>15</v>
      </c>
      <c r="C2319" t="s">
        <v>297</v>
      </c>
      <c r="D2319">
        <v>11233451</v>
      </c>
      <c r="E2319" t="s">
        <v>5474</v>
      </c>
      <c r="F2319" t="s">
        <v>1363</v>
      </c>
      <c r="G2319" t="s">
        <v>1391</v>
      </c>
      <c r="H2319" s="3" t="s">
        <v>4790</v>
      </c>
      <c r="I2319">
        <v>2019</v>
      </c>
      <c r="J2319" s="15" t="s">
        <v>4791</v>
      </c>
      <c r="K2319">
        <v>2019</v>
      </c>
      <c r="L2319" t="s">
        <v>1367</v>
      </c>
      <c r="M2319" t="s">
        <v>5474</v>
      </c>
      <c r="N2319" t="s">
        <v>5474</v>
      </c>
      <c r="O2319" t="s">
        <v>1388</v>
      </c>
      <c r="P2319" t="s">
        <v>4226</v>
      </c>
      <c r="Q2319">
        <f t="shared" si="49"/>
        <v>3630</v>
      </c>
      <c r="R2319" t="s">
        <v>2016</v>
      </c>
      <c r="S2319" t="s">
        <v>2017</v>
      </c>
      <c r="T2319" t="s">
        <v>6903</v>
      </c>
      <c r="U2319" s="75">
        <v>3630</v>
      </c>
      <c r="V2319">
        <v>1.25</v>
      </c>
      <c r="W2319">
        <v>4537.5</v>
      </c>
      <c r="AH2319" s="16"/>
      <c r="AI2319" t="s">
        <v>1375</v>
      </c>
    </row>
    <row r="2320" spans="1:35" x14ac:dyDescent="0.25">
      <c r="A2320" t="s">
        <v>6975</v>
      </c>
      <c r="B2320" s="1">
        <v>15</v>
      </c>
      <c r="C2320" t="s">
        <v>302</v>
      </c>
      <c r="D2320">
        <v>10607145</v>
      </c>
      <c r="E2320" t="s">
        <v>6976</v>
      </c>
      <c r="F2320" t="s">
        <v>1363</v>
      </c>
      <c r="G2320" t="s">
        <v>1391</v>
      </c>
      <c r="H2320" s="3" t="s">
        <v>6947</v>
      </c>
      <c r="I2320">
        <v>2019</v>
      </c>
      <c r="J2320" s="15" t="s">
        <v>6977</v>
      </c>
      <c r="K2320">
        <v>2019</v>
      </c>
      <c r="L2320" t="s">
        <v>1367</v>
      </c>
      <c r="M2320" t="s">
        <v>6781</v>
      </c>
      <c r="N2320" t="s">
        <v>6670</v>
      </c>
      <c r="O2320" t="s">
        <v>1388</v>
      </c>
      <c r="P2320" t="s">
        <v>133</v>
      </c>
      <c r="Q2320">
        <f t="shared" si="49"/>
        <v>12500</v>
      </c>
      <c r="R2320" t="s">
        <v>6570</v>
      </c>
      <c r="S2320" t="s">
        <v>6571</v>
      </c>
      <c r="T2320" t="s">
        <v>6651</v>
      </c>
      <c r="U2320" s="75">
        <v>12500</v>
      </c>
      <c r="V2320">
        <v>1.39</v>
      </c>
      <c r="W2320">
        <v>17375</v>
      </c>
      <c r="AH2320" s="16"/>
      <c r="AI2320" t="s">
        <v>1375</v>
      </c>
    </row>
    <row r="2321" spans="1:35" x14ac:dyDescent="0.25">
      <c r="A2321" t="s">
        <v>6978</v>
      </c>
      <c r="B2321" s="1">
        <v>15</v>
      </c>
      <c r="C2321" t="s">
        <v>302</v>
      </c>
      <c r="D2321">
        <v>11233451</v>
      </c>
      <c r="E2321" t="s">
        <v>5474</v>
      </c>
      <c r="F2321" t="s">
        <v>1363</v>
      </c>
      <c r="G2321" t="s">
        <v>1391</v>
      </c>
      <c r="H2321" s="3" t="s">
        <v>4790</v>
      </c>
      <c r="I2321">
        <v>2019</v>
      </c>
      <c r="J2321" s="15" t="s">
        <v>4791</v>
      </c>
      <c r="K2321">
        <v>2019</v>
      </c>
      <c r="L2321" t="s">
        <v>1367</v>
      </c>
      <c r="M2321" t="s">
        <v>5474</v>
      </c>
      <c r="N2321" t="s">
        <v>5474</v>
      </c>
      <c r="O2321" t="s">
        <v>1388</v>
      </c>
      <c r="P2321" t="s">
        <v>4226</v>
      </c>
      <c r="Q2321">
        <f t="shared" si="49"/>
        <v>3630</v>
      </c>
      <c r="R2321" t="s">
        <v>6570</v>
      </c>
      <c r="S2321" t="s">
        <v>6571</v>
      </c>
      <c r="T2321" t="s">
        <v>6979</v>
      </c>
      <c r="U2321" s="75">
        <v>3630</v>
      </c>
      <c r="V2321">
        <v>1.39</v>
      </c>
      <c r="W2321">
        <v>5045.7</v>
      </c>
      <c r="AH2321" s="16"/>
      <c r="AI2321" t="s">
        <v>1375</v>
      </c>
    </row>
    <row r="2322" spans="1:35" x14ac:dyDescent="0.25">
      <c r="A2322" t="s">
        <v>6980</v>
      </c>
      <c r="B2322" s="1">
        <v>15</v>
      </c>
      <c r="C2322" t="s">
        <v>297</v>
      </c>
      <c r="D2322">
        <v>11233451</v>
      </c>
      <c r="E2322" t="s">
        <v>5474</v>
      </c>
      <c r="F2322" t="s">
        <v>1363</v>
      </c>
      <c r="G2322" t="s">
        <v>1391</v>
      </c>
      <c r="H2322" s="3" t="s">
        <v>4790</v>
      </c>
      <c r="I2322">
        <v>2019</v>
      </c>
      <c r="J2322" s="15" t="s">
        <v>4791</v>
      </c>
      <c r="K2322">
        <v>2019</v>
      </c>
      <c r="L2322" t="s">
        <v>1367</v>
      </c>
      <c r="M2322" t="s">
        <v>5474</v>
      </c>
      <c r="N2322" t="s">
        <v>5474</v>
      </c>
      <c r="O2322" t="s">
        <v>1388</v>
      </c>
      <c r="P2322" t="s">
        <v>4226</v>
      </c>
      <c r="Q2322">
        <f t="shared" si="49"/>
        <v>3630</v>
      </c>
      <c r="R2322" t="s">
        <v>5449</v>
      </c>
      <c r="S2322" t="s">
        <v>5450</v>
      </c>
      <c r="T2322" t="s">
        <v>6575</v>
      </c>
      <c r="U2322" s="75">
        <v>3630</v>
      </c>
      <c r="V2322">
        <v>0.56999999999999995</v>
      </c>
      <c r="W2322">
        <v>2069.1</v>
      </c>
      <c r="AH2322" s="16"/>
      <c r="AI2322" t="s">
        <v>1375</v>
      </c>
    </row>
    <row r="2323" spans="1:35" x14ac:dyDescent="0.25">
      <c r="A2323" t="s">
        <v>6981</v>
      </c>
      <c r="B2323" s="1">
        <v>15</v>
      </c>
      <c r="C2323" t="s">
        <v>302</v>
      </c>
      <c r="D2323">
        <v>10653120</v>
      </c>
      <c r="E2323" t="s">
        <v>6731</v>
      </c>
      <c r="F2323" t="s">
        <v>1363</v>
      </c>
      <c r="G2323" t="s">
        <v>1391</v>
      </c>
      <c r="H2323" s="3" t="s">
        <v>6982</v>
      </c>
      <c r="I2323">
        <v>2019</v>
      </c>
      <c r="J2323" s="15" t="s">
        <v>3745</v>
      </c>
      <c r="K2323">
        <v>2019</v>
      </c>
      <c r="L2323" t="s">
        <v>1622</v>
      </c>
      <c r="M2323" t="s">
        <v>6373</v>
      </c>
      <c r="N2323" t="s">
        <v>6373</v>
      </c>
      <c r="O2323" t="s">
        <v>1388</v>
      </c>
      <c r="P2323" t="s">
        <v>5541</v>
      </c>
      <c r="Q2323">
        <f t="shared" si="49"/>
        <v>57800</v>
      </c>
      <c r="R2323" t="s">
        <v>2476</v>
      </c>
      <c r="S2323" t="s">
        <v>2477</v>
      </c>
      <c r="T2323" t="s">
        <v>6601</v>
      </c>
      <c r="U2323" s="75">
        <v>57800</v>
      </c>
      <c r="V2323">
        <v>0.7</v>
      </c>
      <c r="W2323">
        <v>40460</v>
      </c>
      <c r="AH2323" s="16"/>
      <c r="AI2323" t="s">
        <v>1375</v>
      </c>
    </row>
    <row r="2324" spans="1:35" x14ac:dyDescent="0.25">
      <c r="A2324" t="s">
        <v>6983</v>
      </c>
      <c r="B2324" s="1">
        <v>15</v>
      </c>
      <c r="C2324" t="s">
        <v>302</v>
      </c>
      <c r="D2324">
        <v>10653120</v>
      </c>
      <c r="E2324" t="s">
        <v>6731</v>
      </c>
      <c r="F2324" t="s">
        <v>1363</v>
      </c>
      <c r="G2324" t="s">
        <v>1391</v>
      </c>
      <c r="H2324" s="3" t="s">
        <v>6982</v>
      </c>
      <c r="I2324">
        <v>2019</v>
      </c>
      <c r="J2324" s="15" t="s">
        <v>3745</v>
      </c>
      <c r="K2324">
        <v>2019</v>
      </c>
      <c r="L2324" t="s">
        <v>1622</v>
      </c>
      <c r="M2324" t="s">
        <v>6373</v>
      </c>
      <c r="N2324" t="s">
        <v>6373</v>
      </c>
      <c r="O2324" t="s">
        <v>1388</v>
      </c>
      <c r="P2324" t="s">
        <v>5541</v>
      </c>
      <c r="Q2324">
        <f t="shared" si="49"/>
        <v>57800</v>
      </c>
      <c r="R2324" t="s">
        <v>2198</v>
      </c>
      <c r="S2324" t="s">
        <v>2199</v>
      </c>
      <c r="T2324" t="s">
        <v>1379</v>
      </c>
      <c r="U2324" s="75">
        <v>57800</v>
      </c>
      <c r="V2324">
        <v>0.76</v>
      </c>
      <c r="W2324">
        <v>43928</v>
      </c>
      <c r="AH2324" s="16"/>
      <c r="AI2324" t="s">
        <v>1375</v>
      </c>
    </row>
    <row r="2325" spans="1:35" x14ac:dyDescent="0.25">
      <c r="A2325" t="s">
        <v>6984</v>
      </c>
      <c r="B2325" s="1">
        <v>15</v>
      </c>
      <c r="C2325" t="s">
        <v>302</v>
      </c>
      <c r="D2325">
        <v>10653120</v>
      </c>
      <c r="E2325" t="s">
        <v>6731</v>
      </c>
      <c r="F2325" t="s">
        <v>1363</v>
      </c>
      <c r="G2325" t="s">
        <v>1391</v>
      </c>
      <c r="H2325" s="3" t="s">
        <v>6982</v>
      </c>
      <c r="I2325">
        <v>2019</v>
      </c>
      <c r="J2325" s="15" t="s">
        <v>3745</v>
      </c>
      <c r="K2325">
        <v>2019</v>
      </c>
      <c r="L2325" t="s">
        <v>1622</v>
      </c>
      <c r="M2325" t="s">
        <v>6373</v>
      </c>
      <c r="N2325" t="s">
        <v>6373</v>
      </c>
      <c r="O2325" t="s">
        <v>1388</v>
      </c>
      <c r="P2325" t="s">
        <v>5541</v>
      </c>
      <c r="Q2325">
        <f t="shared" si="49"/>
        <v>57800</v>
      </c>
      <c r="R2325" t="s">
        <v>2016</v>
      </c>
      <c r="S2325" t="s">
        <v>2017</v>
      </c>
      <c r="T2325" t="s">
        <v>6586</v>
      </c>
      <c r="U2325" s="75">
        <v>57800</v>
      </c>
      <c r="V2325">
        <v>1.25</v>
      </c>
      <c r="W2325">
        <v>72250</v>
      </c>
      <c r="AH2325" s="16"/>
      <c r="AI2325" t="s">
        <v>1375</v>
      </c>
    </row>
    <row r="2326" spans="1:35" x14ac:dyDescent="0.25">
      <c r="A2326" t="s">
        <v>6985</v>
      </c>
      <c r="B2326" s="1">
        <v>15</v>
      </c>
      <c r="C2326" t="s">
        <v>302</v>
      </c>
      <c r="D2326">
        <v>10653120</v>
      </c>
      <c r="E2326" t="s">
        <v>6731</v>
      </c>
      <c r="F2326" t="s">
        <v>1363</v>
      </c>
      <c r="G2326" t="s">
        <v>1391</v>
      </c>
      <c r="H2326" s="3" t="s">
        <v>6982</v>
      </c>
      <c r="I2326">
        <v>2019</v>
      </c>
      <c r="J2326" s="15" t="s">
        <v>3745</v>
      </c>
      <c r="K2326">
        <v>2019</v>
      </c>
      <c r="L2326" t="s">
        <v>1622</v>
      </c>
      <c r="M2326" t="s">
        <v>6373</v>
      </c>
      <c r="N2326" t="s">
        <v>6373</v>
      </c>
      <c r="O2326" t="s">
        <v>1388</v>
      </c>
      <c r="P2326" t="s">
        <v>5541</v>
      </c>
      <c r="Q2326">
        <f t="shared" si="49"/>
        <v>57800</v>
      </c>
      <c r="R2326" t="s">
        <v>6570</v>
      </c>
      <c r="S2326" t="s">
        <v>6571</v>
      </c>
      <c r="T2326" t="s">
        <v>6572</v>
      </c>
      <c r="U2326" s="75">
        <v>57800</v>
      </c>
      <c r="V2326">
        <v>1.39</v>
      </c>
      <c r="W2326">
        <v>80342</v>
      </c>
      <c r="AH2326" s="16"/>
      <c r="AI2326" t="s">
        <v>1375</v>
      </c>
    </row>
    <row r="2327" spans="1:35" x14ac:dyDescent="0.25">
      <c r="A2327" t="s">
        <v>6986</v>
      </c>
      <c r="B2327" s="1">
        <v>15</v>
      </c>
      <c r="C2327" t="s">
        <v>302</v>
      </c>
      <c r="D2327">
        <v>10653163</v>
      </c>
      <c r="E2327" t="s">
        <v>6580</v>
      </c>
      <c r="F2327" t="s">
        <v>1363</v>
      </c>
      <c r="G2327" t="s">
        <v>1391</v>
      </c>
      <c r="H2327" s="3" t="s">
        <v>6982</v>
      </c>
      <c r="I2327">
        <v>2019</v>
      </c>
      <c r="J2327" s="15" t="s">
        <v>3745</v>
      </c>
      <c r="K2327">
        <v>2019</v>
      </c>
      <c r="L2327" t="s">
        <v>1622</v>
      </c>
      <c r="M2327" t="s">
        <v>6373</v>
      </c>
      <c r="N2327" t="s">
        <v>6373</v>
      </c>
      <c r="O2327" t="s">
        <v>1388</v>
      </c>
      <c r="P2327" t="s">
        <v>5541</v>
      </c>
      <c r="Q2327">
        <f t="shared" si="49"/>
        <v>57800</v>
      </c>
      <c r="R2327" t="s">
        <v>2016</v>
      </c>
      <c r="S2327" t="s">
        <v>2017</v>
      </c>
      <c r="T2327" t="s">
        <v>6987</v>
      </c>
      <c r="U2327" s="75">
        <v>57800</v>
      </c>
      <c r="V2327">
        <v>1.25</v>
      </c>
      <c r="W2327">
        <v>72250</v>
      </c>
      <c r="AH2327" s="16"/>
      <c r="AI2327" t="s">
        <v>1375</v>
      </c>
    </row>
    <row r="2328" spans="1:35" x14ac:dyDescent="0.25">
      <c r="A2328" t="s">
        <v>6988</v>
      </c>
      <c r="B2328" s="1">
        <v>15</v>
      </c>
      <c r="C2328" t="s">
        <v>302</v>
      </c>
      <c r="D2328">
        <v>10653163</v>
      </c>
      <c r="E2328" t="s">
        <v>6580</v>
      </c>
      <c r="F2328" t="s">
        <v>1363</v>
      </c>
      <c r="G2328" t="s">
        <v>1391</v>
      </c>
      <c r="H2328" s="3" t="s">
        <v>6982</v>
      </c>
      <c r="I2328">
        <v>2019</v>
      </c>
      <c r="J2328" s="15" t="s">
        <v>3745</v>
      </c>
      <c r="K2328">
        <v>2019</v>
      </c>
      <c r="L2328" t="s">
        <v>1622</v>
      </c>
      <c r="M2328" t="s">
        <v>6373</v>
      </c>
      <c r="N2328" t="s">
        <v>6373</v>
      </c>
      <c r="O2328" t="s">
        <v>1388</v>
      </c>
      <c r="P2328" t="s">
        <v>5541</v>
      </c>
      <c r="Q2328">
        <f t="shared" si="49"/>
        <v>57800</v>
      </c>
      <c r="R2328" t="s">
        <v>2198</v>
      </c>
      <c r="S2328" t="s">
        <v>2199</v>
      </c>
      <c r="T2328" t="s">
        <v>1379</v>
      </c>
      <c r="U2328" s="75">
        <v>57800</v>
      </c>
      <c r="V2328">
        <v>0.76</v>
      </c>
      <c r="W2328">
        <v>43928</v>
      </c>
      <c r="AH2328" s="16"/>
      <c r="AI2328" t="s">
        <v>1375</v>
      </c>
    </row>
    <row r="2329" spans="1:35" x14ac:dyDescent="0.25">
      <c r="A2329" t="s">
        <v>6989</v>
      </c>
      <c r="B2329" s="1">
        <v>15</v>
      </c>
      <c r="C2329" t="s">
        <v>302</v>
      </c>
      <c r="D2329">
        <v>10653163</v>
      </c>
      <c r="E2329" t="s">
        <v>6580</v>
      </c>
      <c r="F2329" t="s">
        <v>1363</v>
      </c>
      <c r="G2329" t="s">
        <v>1391</v>
      </c>
      <c r="H2329" s="3" t="s">
        <v>6982</v>
      </c>
      <c r="I2329">
        <v>2019</v>
      </c>
      <c r="J2329" s="15" t="s">
        <v>3745</v>
      </c>
      <c r="K2329">
        <v>2019</v>
      </c>
      <c r="L2329" t="s">
        <v>1622</v>
      </c>
      <c r="M2329" t="s">
        <v>6373</v>
      </c>
      <c r="N2329" t="s">
        <v>6373</v>
      </c>
      <c r="O2329" t="s">
        <v>1388</v>
      </c>
      <c r="P2329" t="s">
        <v>5541</v>
      </c>
      <c r="Q2329">
        <f t="shared" si="49"/>
        <v>57800</v>
      </c>
      <c r="R2329" t="s">
        <v>6570</v>
      </c>
      <c r="S2329" t="s">
        <v>6571</v>
      </c>
      <c r="T2329" t="s">
        <v>6651</v>
      </c>
      <c r="U2329" s="75">
        <v>57800</v>
      </c>
      <c r="V2329">
        <v>1.39</v>
      </c>
      <c r="W2329">
        <v>80342</v>
      </c>
      <c r="AH2329" s="16"/>
      <c r="AI2329" t="s">
        <v>1375</v>
      </c>
    </row>
    <row r="2330" spans="1:35" x14ac:dyDescent="0.25">
      <c r="A2330" t="s">
        <v>6990</v>
      </c>
      <c r="B2330" s="1">
        <v>15</v>
      </c>
      <c r="C2330" t="s">
        <v>302</v>
      </c>
      <c r="D2330">
        <v>11926392</v>
      </c>
      <c r="E2330" t="s">
        <v>6617</v>
      </c>
      <c r="F2330" t="s">
        <v>1363</v>
      </c>
      <c r="G2330" t="s">
        <v>1391</v>
      </c>
      <c r="H2330" s="3" t="s">
        <v>6920</v>
      </c>
      <c r="I2330">
        <v>2020</v>
      </c>
      <c r="J2330" s="15" t="s">
        <v>4366</v>
      </c>
      <c r="K2330">
        <v>2020</v>
      </c>
      <c r="L2330" t="s">
        <v>1367</v>
      </c>
      <c r="M2330" t="s">
        <v>6316</v>
      </c>
      <c r="N2330" t="s">
        <v>6317</v>
      </c>
      <c r="O2330" t="s">
        <v>1388</v>
      </c>
      <c r="P2330" t="s">
        <v>4266</v>
      </c>
      <c r="Q2330">
        <f t="shared" si="49"/>
        <v>6563</v>
      </c>
      <c r="R2330" t="s">
        <v>6570</v>
      </c>
      <c r="S2330" t="s">
        <v>6571</v>
      </c>
      <c r="T2330" t="s">
        <v>6651</v>
      </c>
      <c r="U2330" s="75">
        <v>6563</v>
      </c>
      <c r="V2330">
        <v>0.68</v>
      </c>
      <c r="W2330">
        <v>4462.84</v>
      </c>
      <c r="AH2330" s="16"/>
      <c r="AI2330" t="s">
        <v>1375</v>
      </c>
    </row>
    <row r="2331" spans="1:35" x14ac:dyDescent="0.25">
      <c r="A2331" t="s">
        <v>6991</v>
      </c>
      <c r="B2331" s="1">
        <v>15</v>
      </c>
      <c r="C2331" t="s">
        <v>302</v>
      </c>
      <c r="D2331">
        <v>10617183</v>
      </c>
      <c r="E2331" t="s">
        <v>6992</v>
      </c>
      <c r="F2331" t="s">
        <v>1363</v>
      </c>
      <c r="G2331" t="s">
        <v>1391</v>
      </c>
      <c r="H2331" s="3" t="s">
        <v>6947</v>
      </c>
      <c r="I2331">
        <v>2019</v>
      </c>
      <c r="J2331" s="15" t="s">
        <v>6982</v>
      </c>
      <c r="K2331">
        <v>2019</v>
      </c>
      <c r="L2331" t="s">
        <v>1367</v>
      </c>
      <c r="M2331" t="s">
        <v>5499</v>
      </c>
      <c r="N2331" t="s">
        <v>6655</v>
      </c>
      <c r="O2331" t="s">
        <v>1388</v>
      </c>
      <c r="P2331" t="s">
        <v>5541</v>
      </c>
      <c r="Q2331">
        <f t="shared" si="49"/>
        <v>8800</v>
      </c>
      <c r="R2331" t="s">
        <v>5449</v>
      </c>
      <c r="S2331" t="s">
        <v>5450</v>
      </c>
      <c r="T2331" t="s">
        <v>6575</v>
      </c>
      <c r="U2331" s="75">
        <v>8800</v>
      </c>
      <c r="V2331">
        <v>0.56999999999999995</v>
      </c>
      <c r="W2331">
        <v>5016</v>
      </c>
      <c r="AH2331" s="16"/>
      <c r="AI2331" t="s">
        <v>1375</v>
      </c>
    </row>
    <row r="2332" spans="1:35" x14ac:dyDescent="0.25">
      <c r="A2332" t="s">
        <v>6993</v>
      </c>
      <c r="B2332" s="1">
        <v>15</v>
      </c>
      <c r="C2332" t="s">
        <v>302</v>
      </c>
      <c r="D2332">
        <v>10617183</v>
      </c>
      <c r="E2332" t="s">
        <v>6992</v>
      </c>
      <c r="F2332" t="s">
        <v>1363</v>
      </c>
      <c r="G2332" t="s">
        <v>1391</v>
      </c>
      <c r="H2332" s="3" t="s">
        <v>6947</v>
      </c>
      <c r="I2332">
        <v>2019</v>
      </c>
      <c r="J2332" s="15" t="s">
        <v>6982</v>
      </c>
      <c r="K2332">
        <v>2019</v>
      </c>
      <c r="L2332" t="s">
        <v>1367</v>
      </c>
      <c r="M2332" t="s">
        <v>5499</v>
      </c>
      <c r="N2332" t="s">
        <v>6655</v>
      </c>
      <c r="O2332" t="s">
        <v>1388</v>
      </c>
      <c r="P2332" t="s">
        <v>5541</v>
      </c>
      <c r="Q2332">
        <f t="shared" si="49"/>
        <v>8800</v>
      </c>
      <c r="R2332" t="s">
        <v>6570</v>
      </c>
      <c r="S2332" t="s">
        <v>6571</v>
      </c>
      <c r="T2332" t="s">
        <v>6651</v>
      </c>
      <c r="U2332" s="75">
        <v>8800</v>
      </c>
      <c r="V2332">
        <v>1.39</v>
      </c>
      <c r="W2332">
        <v>12232</v>
      </c>
      <c r="AH2332" s="16"/>
      <c r="AI2332" t="s">
        <v>1375</v>
      </c>
    </row>
    <row r="2333" spans="1:35" x14ac:dyDescent="0.25">
      <c r="A2333" t="s">
        <v>6994</v>
      </c>
      <c r="B2333" s="1">
        <v>15</v>
      </c>
      <c r="C2333" t="s">
        <v>302</v>
      </c>
      <c r="D2333">
        <v>10617183</v>
      </c>
      <c r="E2333" t="s">
        <v>6992</v>
      </c>
      <c r="F2333" t="s">
        <v>1363</v>
      </c>
      <c r="G2333" t="s">
        <v>1391</v>
      </c>
      <c r="H2333" s="3" t="s">
        <v>6947</v>
      </c>
      <c r="I2333">
        <v>2019</v>
      </c>
      <c r="J2333" s="15" t="s">
        <v>6982</v>
      </c>
      <c r="K2333">
        <v>2019</v>
      </c>
      <c r="L2333" t="s">
        <v>1367</v>
      </c>
      <c r="M2333" t="s">
        <v>5499</v>
      </c>
      <c r="N2333" t="s">
        <v>6655</v>
      </c>
      <c r="O2333" t="s">
        <v>1388</v>
      </c>
      <c r="P2333" t="s">
        <v>5541</v>
      </c>
      <c r="Q2333">
        <f t="shared" si="49"/>
        <v>8800</v>
      </c>
      <c r="R2333" t="s">
        <v>2198</v>
      </c>
      <c r="S2333" t="s">
        <v>2199</v>
      </c>
      <c r="T2333" t="s">
        <v>1379</v>
      </c>
      <c r="U2333" s="75">
        <v>8800</v>
      </c>
      <c r="V2333">
        <v>0.77</v>
      </c>
      <c r="W2333">
        <v>6776</v>
      </c>
      <c r="AH2333" s="16"/>
      <c r="AI2333" t="s">
        <v>1375</v>
      </c>
    </row>
    <row r="2334" spans="1:35" x14ac:dyDescent="0.25">
      <c r="A2334" t="s">
        <v>6995</v>
      </c>
      <c r="B2334" s="1">
        <v>15</v>
      </c>
      <c r="C2334" t="s">
        <v>302</v>
      </c>
      <c r="D2334">
        <v>10617183</v>
      </c>
      <c r="E2334" t="s">
        <v>6992</v>
      </c>
      <c r="F2334" t="s">
        <v>1363</v>
      </c>
      <c r="G2334" t="s">
        <v>1391</v>
      </c>
      <c r="H2334" s="3" t="s">
        <v>6947</v>
      </c>
      <c r="I2334">
        <v>2019</v>
      </c>
      <c r="J2334" s="15" t="s">
        <v>6982</v>
      </c>
      <c r="K2334">
        <v>2019</v>
      </c>
      <c r="L2334" t="s">
        <v>1367</v>
      </c>
      <c r="M2334" t="s">
        <v>5499</v>
      </c>
      <c r="N2334" t="s">
        <v>6655</v>
      </c>
      <c r="O2334" t="s">
        <v>1388</v>
      </c>
      <c r="P2334" t="s">
        <v>5541</v>
      </c>
      <c r="Q2334">
        <f t="shared" si="49"/>
        <v>8800</v>
      </c>
      <c r="R2334" t="s">
        <v>2016</v>
      </c>
      <c r="S2334" t="s">
        <v>2017</v>
      </c>
      <c r="T2334" t="s">
        <v>6586</v>
      </c>
      <c r="U2334" s="75">
        <v>8800</v>
      </c>
      <c r="V2334">
        <v>1.25</v>
      </c>
      <c r="W2334">
        <v>11000</v>
      </c>
      <c r="AH2334" s="16"/>
      <c r="AI2334" t="s">
        <v>1375</v>
      </c>
    </row>
    <row r="2335" spans="1:35" x14ac:dyDescent="0.25">
      <c r="A2335" t="s">
        <v>6996</v>
      </c>
      <c r="B2335" s="1">
        <v>15</v>
      </c>
      <c r="C2335" t="s">
        <v>297</v>
      </c>
      <c r="D2335">
        <v>10618775</v>
      </c>
      <c r="E2335" t="s">
        <v>6617</v>
      </c>
      <c r="F2335" t="s">
        <v>1363</v>
      </c>
      <c r="G2335" t="s">
        <v>1391</v>
      </c>
      <c r="H2335" s="3" t="s">
        <v>6947</v>
      </c>
      <c r="I2335">
        <v>2019</v>
      </c>
      <c r="J2335" s="15" t="s">
        <v>6977</v>
      </c>
      <c r="K2335">
        <v>2019</v>
      </c>
      <c r="L2335" t="s">
        <v>1367</v>
      </c>
      <c r="M2335" t="s">
        <v>6617</v>
      </c>
      <c r="N2335" t="s">
        <v>6617</v>
      </c>
      <c r="O2335" t="s">
        <v>1388</v>
      </c>
      <c r="P2335" t="s">
        <v>4226</v>
      </c>
      <c r="Q2335">
        <f t="shared" si="49"/>
        <v>33530</v>
      </c>
      <c r="R2335" t="s">
        <v>2016</v>
      </c>
      <c r="S2335" t="s">
        <v>2017</v>
      </c>
      <c r="T2335" t="s">
        <v>6586</v>
      </c>
      <c r="U2335" s="75">
        <v>33530</v>
      </c>
      <c r="V2335">
        <v>1.25</v>
      </c>
      <c r="W2335">
        <v>41912.5</v>
      </c>
      <c r="AH2335" s="16"/>
      <c r="AI2335" t="s">
        <v>1375</v>
      </c>
    </row>
    <row r="2336" spans="1:35" x14ac:dyDescent="0.25">
      <c r="A2336" t="s">
        <v>6997</v>
      </c>
      <c r="B2336" s="1">
        <v>15</v>
      </c>
      <c r="C2336" t="s">
        <v>297</v>
      </c>
      <c r="D2336">
        <v>10618775</v>
      </c>
      <c r="E2336" t="s">
        <v>6617</v>
      </c>
      <c r="F2336" t="s">
        <v>1363</v>
      </c>
      <c r="G2336" t="s">
        <v>1391</v>
      </c>
      <c r="H2336" s="3" t="s">
        <v>6947</v>
      </c>
      <c r="I2336">
        <v>2019</v>
      </c>
      <c r="J2336" s="15" t="s">
        <v>6977</v>
      </c>
      <c r="K2336">
        <v>2019</v>
      </c>
      <c r="L2336" t="s">
        <v>1367</v>
      </c>
      <c r="M2336" t="s">
        <v>6617</v>
      </c>
      <c r="N2336" t="s">
        <v>6617</v>
      </c>
      <c r="O2336" t="s">
        <v>1388</v>
      </c>
      <c r="P2336" t="s">
        <v>4226</v>
      </c>
      <c r="Q2336">
        <f t="shared" si="49"/>
        <v>33530</v>
      </c>
      <c r="R2336" t="s">
        <v>1381</v>
      </c>
      <c r="S2336" t="s">
        <v>1382</v>
      </c>
      <c r="T2336" t="s">
        <v>587</v>
      </c>
      <c r="U2336" s="75">
        <v>33530</v>
      </c>
      <c r="V2336">
        <v>0.71</v>
      </c>
      <c r="W2336">
        <v>23806.3</v>
      </c>
      <c r="AH2336" s="16"/>
      <c r="AI2336" t="s">
        <v>1375</v>
      </c>
    </row>
    <row r="2337" spans="1:35" x14ac:dyDescent="0.25">
      <c r="A2337" t="s">
        <v>6998</v>
      </c>
      <c r="B2337" s="1">
        <v>15</v>
      </c>
      <c r="C2337" t="s">
        <v>297</v>
      </c>
      <c r="D2337">
        <v>10618775</v>
      </c>
      <c r="E2337" t="s">
        <v>6617</v>
      </c>
      <c r="F2337" t="s">
        <v>1363</v>
      </c>
      <c r="G2337" t="s">
        <v>1391</v>
      </c>
      <c r="H2337" s="3" t="s">
        <v>6947</v>
      </c>
      <c r="I2337">
        <v>2019</v>
      </c>
      <c r="J2337" s="15" t="s">
        <v>6977</v>
      </c>
      <c r="K2337">
        <v>2019</v>
      </c>
      <c r="L2337" t="s">
        <v>1367</v>
      </c>
      <c r="M2337" t="s">
        <v>6617</v>
      </c>
      <c r="N2337" t="s">
        <v>6617</v>
      </c>
      <c r="O2337" t="s">
        <v>1388</v>
      </c>
      <c r="P2337" t="s">
        <v>4226</v>
      </c>
      <c r="Q2337">
        <f t="shared" si="49"/>
        <v>33530</v>
      </c>
      <c r="R2337" t="s">
        <v>5449</v>
      </c>
      <c r="S2337" t="s">
        <v>5450</v>
      </c>
      <c r="T2337" t="s">
        <v>6575</v>
      </c>
      <c r="U2337" s="75">
        <v>33530</v>
      </c>
      <c r="V2337">
        <v>0.56999999999999995</v>
      </c>
      <c r="W2337">
        <v>19112.099999999999</v>
      </c>
      <c r="AH2337" s="16"/>
      <c r="AI2337" t="s">
        <v>1375</v>
      </c>
    </row>
    <row r="2338" spans="1:35" x14ac:dyDescent="0.25">
      <c r="A2338" t="s">
        <v>6999</v>
      </c>
      <c r="B2338" s="1">
        <v>15</v>
      </c>
      <c r="C2338" t="s">
        <v>302</v>
      </c>
      <c r="D2338">
        <v>10618775</v>
      </c>
      <c r="E2338" t="s">
        <v>6617</v>
      </c>
      <c r="F2338" t="s">
        <v>1363</v>
      </c>
      <c r="G2338" t="s">
        <v>1391</v>
      </c>
      <c r="H2338" s="3" t="s">
        <v>6947</v>
      </c>
      <c r="I2338">
        <v>2019</v>
      </c>
      <c r="J2338" s="15" t="s">
        <v>6977</v>
      </c>
      <c r="K2338">
        <v>2019</v>
      </c>
      <c r="L2338" t="s">
        <v>1367</v>
      </c>
      <c r="M2338" t="s">
        <v>6617</v>
      </c>
      <c r="N2338" t="s">
        <v>6617</v>
      </c>
      <c r="O2338" t="s">
        <v>1388</v>
      </c>
      <c r="P2338" t="s">
        <v>4226</v>
      </c>
      <c r="Q2338">
        <f t="shared" si="49"/>
        <v>33530</v>
      </c>
      <c r="R2338" t="s">
        <v>6570</v>
      </c>
      <c r="S2338" t="s">
        <v>6571</v>
      </c>
      <c r="T2338" t="s">
        <v>6651</v>
      </c>
      <c r="U2338" s="75">
        <v>33530</v>
      </c>
      <c r="V2338">
        <v>1.39</v>
      </c>
      <c r="W2338">
        <v>46606.7</v>
      </c>
      <c r="AH2338" s="16"/>
      <c r="AI2338" t="s">
        <v>1375</v>
      </c>
    </row>
    <row r="2339" spans="1:35" x14ac:dyDescent="0.25">
      <c r="A2339" t="s">
        <v>7000</v>
      </c>
      <c r="B2339" s="1">
        <v>15</v>
      </c>
      <c r="C2339" t="s">
        <v>302</v>
      </c>
      <c r="D2339">
        <v>10653163</v>
      </c>
      <c r="E2339" t="s">
        <v>6580</v>
      </c>
      <c r="F2339" t="s">
        <v>1363</v>
      </c>
      <c r="G2339" t="s">
        <v>1391</v>
      </c>
      <c r="H2339" s="3" t="s">
        <v>6982</v>
      </c>
      <c r="I2339">
        <v>2019</v>
      </c>
      <c r="J2339" s="15" t="s">
        <v>3745</v>
      </c>
      <c r="K2339">
        <v>2019</v>
      </c>
      <c r="L2339" t="s">
        <v>1622</v>
      </c>
      <c r="M2339" t="s">
        <v>6373</v>
      </c>
      <c r="N2339" t="s">
        <v>6373</v>
      </c>
      <c r="O2339" t="s">
        <v>1388</v>
      </c>
      <c r="P2339" t="s">
        <v>5541</v>
      </c>
      <c r="Q2339">
        <f t="shared" si="49"/>
        <v>57800</v>
      </c>
      <c r="R2339" t="s">
        <v>5449</v>
      </c>
      <c r="S2339" t="s">
        <v>5450</v>
      </c>
      <c r="T2339" t="s">
        <v>6575</v>
      </c>
      <c r="U2339" s="75">
        <v>57800</v>
      </c>
      <c r="V2339">
        <v>0.56999999999999995</v>
      </c>
      <c r="W2339">
        <v>32946</v>
      </c>
      <c r="AH2339" s="16"/>
      <c r="AI2339" t="s">
        <v>1375</v>
      </c>
    </row>
    <row r="2340" spans="1:35" x14ac:dyDescent="0.25">
      <c r="A2340" t="s">
        <v>7001</v>
      </c>
      <c r="B2340" s="1">
        <v>15</v>
      </c>
      <c r="C2340" t="s">
        <v>302</v>
      </c>
      <c r="D2340">
        <v>11295333</v>
      </c>
      <c r="E2340" t="s">
        <v>7002</v>
      </c>
      <c r="F2340" t="s">
        <v>1363</v>
      </c>
      <c r="G2340" t="s">
        <v>1364</v>
      </c>
      <c r="H2340" s="3" t="s">
        <v>1674</v>
      </c>
      <c r="I2340">
        <v>2019</v>
      </c>
      <c r="J2340" s="15" t="s">
        <v>1675</v>
      </c>
      <c r="K2340">
        <v>2019</v>
      </c>
      <c r="L2340" t="s">
        <v>1367</v>
      </c>
      <c r="M2340" t="s">
        <v>6316</v>
      </c>
      <c r="N2340" t="s">
        <v>6317</v>
      </c>
      <c r="O2340" t="s">
        <v>1388</v>
      </c>
      <c r="P2340" t="s">
        <v>4266</v>
      </c>
      <c r="Q2340">
        <f t="shared" si="49"/>
        <v>1329</v>
      </c>
      <c r="R2340" t="s">
        <v>6570</v>
      </c>
      <c r="S2340" t="s">
        <v>6571</v>
      </c>
      <c r="T2340" t="s">
        <v>7003</v>
      </c>
      <c r="U2340" s="75">
        <v>1329</v>
      </c>
      <c r="V2340">
        <v>1.39</v>
      </c>
      <c r="W2340">
        <v>1847.31</v>
      </c>
      <c r="AH2340" s="16"/>
      <c r="AI2340" t="s">
        <v>1375</v>
      </c>
    </row>
    <row r="2341" spans="1:35" x14ac:dyDescent="0.25">
      <c r="A2341" t="s">
        <v>7004</v>
      </c>
      <c r="B2341" s="1">
        <v>15</v>
      </c>
      <c r="C2341" t="s">
        <v>297</v>
      </c>
      <c r="D2341">
        <v>11295333</v>
      </c>
      <c r="E2341" t="s">
        <v>7002</v>
      </c>
      <c r="F2341" t="s">
        <v>1363</v>
      </c>
      <c r="G2341" t="s">
        <v>1364</v>
      </c>
      <c r="H2341" s="3" t="s">
        <v>1674</v>
      </c>
      <c r="I2341">
        <v>2019</v>
      </c>
      <c r="J2341" s="15" t="s">
        <v>1675</v>
      </c>
      <c r="K2341">
        <v>2019</v>
      </c>
      <c r="L2341" t="s">
        <v>1367</v>
      </c>
      <c r="M2341" t="s">
        <v>6316</v>
      </c>
      <c r="N2341" t="s">
        <v>6317</v>
      </c>
      <c r="O2341" t="s">
        <v>1388</v>
      </c>
      <c r="P2341" t="s">
        <v>4266</v>
      </c>
      <c r="Q2341">
        <f t="shared" si="49"/>
        <v>1329</v>
      </c>
      <c r="R2341" t="s">
        <v>1879</v>
      </c>
      <c r="S2341" t="s">
        <v>1880</v>
      </c>
      <c r="T2341" t="s">
        <v>6714</v>
      </c>
      <c r="U2341" s="75">
        <v>1329</v>
      </c>
      <c r="V2341">
        <v>0.34</v>
      </c>
      <c r="W2341">
        <v>451.86</v>
      </c>
      <c r="AH2341" s="16"/>
      <c r="AI2341" t="s">
        <v>1375</v>
      </c>
    </row>
    <row r="2342" spans="1:35" x14ac:dyDescent="0.25">
      <c r="A2342" t="s">
        <v>7005</v>
      </c>
      <c r="B2342" s="1">
        <v>15</v>
      </c>
      <c r="C2342" t="s">
        <v>302</v>
      </c>
      <c r="D2342">
        <v>10684824</v>
      </c>
      <c r="E2342" t="s">
        <v>7006</v>
      </c>
      <c r="F2342" t="s">
        <v>1363</v>
      </c>
      <c r="G2342" t="s">
        <v>1391</v>
      </c>
      <c r="H2342" s="3" t="s">
        <v>1667</v>
      </c>
      <c r="I2342">
        <v>2019</v>
      </c>
      <c r="J2342" s="15" t="s">
        <v>1691</v>
      </c>
      <c r="K2342">
        <v>2019</v>
      </c>
      <c r="L2342" t="s">
        <v>1367</v>
      </c>
      <c r="M2342" t="s">
        <v>5499</v>
      </c>
      <c r="N2342" t="s">
        <v>6655</v>
      </c>
      <c r="O2342" t="s">
        <v>1388</v>
      </c>
      <c r="P2342" t="s">
        <v>7007</v>
      </c>
      <c r="Q2342">
        <f t="shared" si="49"/>
        <v>1600</v>
      </c>
      <c r="R2342" t="s">
        <v>6570</v>
      </c>
      <c r="S2342" t="s">
        <v>6571</v>
      </c>
      <c r="T2342" t="s">
        <v>6572</v>
      </c>
      <c r="U2342" s="75">
        <v>1600</v>
      </c>
      <c r="V2342">
        <v>1.39</v>
      </c>
      <c r="W2342">
        <v>2224</v>
      </c>
      <c r="AH2342" s="16"/>
      <c r="AI2342" t="s">
        <v>1375</v>
      </c>
    </row>
    <row r="2343" spans="1:35" x14ac:dyDescent="0.25">
      <c r="A2343" t="s">
        <v>7008</v>
      </c>
      <c r="B2343" s="1">
        <v>15</v>
      </c>
      <c r="C2343" t="s">
        <v>297</v>
      </c>
      <c r="D2343">
        <v>12600806</v>
      </c>
      <c r="E2343" t="s">
        <v>6617</v>
      </c>
      <c r="F2343" t="s">
        <v>1363</v>
      </c>
      <c r="G2343" t="s">
        <v>1391</v>
      </c>
      <c r="H2343" s="3" t="s">
        <v>3528</v>
      </c>
      <c r="I2343">
        <v>2020</v>
      </c>
      <c r="J2343" s="15" t="s">
        <v>7009</v>
      </c>
      <c r="K2343">
        <v>2020</v>
      </c>
      <c r="L2343" t="s">
        <v>1367</v>
      </c>
      <c r="M2343" t="s">
        <v>5499</v>
      </c>
      <c r="N2343" t="s">
        <v>6222</v>
      </c>
      <c r="O2343" t="s">
        <v>1388</v>
      </c>
      <c r="P2343" t="s">
        <v>4266</v>
      </c>
      <c r="Q2343">
        <f t="shared" si="49"/>
        <v>5000</v>
      </c>
      <c r="R2343" t="s">
        <v>1879</v>
      </c>
      <c r="S2343" t="s">
        <v>1880</v>
      </c>
      <c r="T2343" t="s">
        <v>6714</v>
      </c>
      <c r="U2343" s="75">
        <v>5000</v>
      </c>
      <c r="V2343">
        <v>0.49</v>
      </c>
      <c r="W2343">
        <v>2450</v>
      </c>
      <c r="AH2343" s="16"/>
      <c r="AI2343" t="s">
        <v>1375</v>
      </c>
    </row>
    <row r="2344" spans="1:35" x14ac:dyDescent="0.25">
      <c r="A2344" t="s">
        <v>7010</v>
      </c>
      <c r="B2344" s="1">
        <v>15</v>
      </c>
      <c r="C2344" t="s">
        <v>297</v>
      </c>
      <c r="D2344">
        <v>12670944</v>
      </c>
      <c r="E2344" t="s">
        <v>7011</v>
      </c>
      <c r="F2344" t="s">
        <v>1363</v>
      </c>
      <c r="G2344" t="s">
        <v>1391</v>
      </c>
      <c r="H2344" s="3" t="s">
        <v>1540</v>
      </c>
      <c r="I2344">
        <v>2020</v>
      </c>
      <c r="J2344" s="15" t="s">
        <v>4823</v>
      </c>
      <c r="K2344">
        <v>2020</v>
      </c>
      <c r="L2344" t="s">
        <v>1367</v>
      </c>
      <c r="M2344" t="s">
        <v>6316</v>
      </c>
      <c r="N2344" t="s">
        <v>6317</v>
      </c>
      <c r="O2344" t="s">
        <v>1388</v>
      </c>
      <c r="P2344" t="s">
        <v>4266</v>
      </c>
      <c r="Q2344">
        <f t="shared" si="49"/>
        <v>3000</v>
      </c>
      <c r="R2344" t="s">
        <v>1879</v>
      </c>
      <c r="S2344" t="s">
        <v>1880</v>
      </c>
      <c r="T2344" t="s">
        <v>6714</v>
      </c>
      <c r="U2344" s="75">
        <v>3000</v>
      </c>
      <c r="V2344">
        <v>0.49</v>
      </c>
      <c r="W2344">
        <v>1470</v>
      </c>
      <c r="AH2344" s="16"/>
      <c r="AI2344" t="s">
        <v>1375</v>
      </c>
    </row>
    <row r="2345" spans="1:35" x14ac:dyDescent="0.25">
      <c r="A2345" t="s">
        <v>7012</v>
      </c>
      <c r="B2345" s="1">
        <v>15</v>
      </c>
      <c r="C2345" t="s">
        <v>297</v>
      </c>
      <c r="D2345">
        <v>11370904</v>
      </c>
      <c r="E2345" t="s">
        <v>7013</v>
      </c>
      <c r="F2345" t="s">
        <v>1363</v>
      </c>
      <c r="G2345" t="s">
        <v>1391</v>
      </c>
      <c r="H2345" s="3" t="s">
        <v>7014</v>
      </c>
      <c r="I2345">
        <v>2019</v>
      </c>
      <c r="J2345" s="15" t="s">
        <v>3984</v>
      </c>
      <c r="K2345">
        <v>2019</v>
      </c>
      <c r="L2345" t="s">
        <v>1367</v>
      </c>
      <c r="M2345" t="s">
        <v>5499</v>
      </c>
      <c r="N2345" t="s">
        <v>6655</v>
      </c>
      <c r="O2345" t="s">
        <v>1388</v>
      </c>
      <c r="P2345" t="s">
        <v>133</v>
      </c>
      <c r="Q2345">
        <f t="shared" si="49"/>
        <v>500</v>
      </c>
      <c r="R2345" t="s">
        <v>1879</v>
      </c>
      <c r="S2345" t="s">
        <v>1880</v>
      </c>
      <c r="T2345" t="s">
        <v>6714</v>
      </c>
      <c r="U2345" s="75">
        <v>500</v>
      </c>
      <c r="V2345">
        <v>0.47</v>
      </c>
      <c r="W2345">
        <v>235</v>
      </c>
      <c r="AH2345" s="16"/>
      <c r="AI2345" t="s">
        <v>1375</v>
      </c>
    </row>
    <row r="2346" spans="1:35" x14ac:dyDescent="0.25">
      <c r="A2346" t="s">
        <v>7015</v>
      </c>
      <c r="B2346" s="1">
        <v>15</v>
      </c>
      <c r="C2346" t="s">
        <v>302</v>
      </c>
      <c r="D2346">
        <v>11370904</v>
      </c>
      <c r="E2346" t="s">
        <v>7013</v>
      </c>
      <c r="F2346" t="s">
        <v>1363</v>
      </c>
      <c r="G2346" t="s">
        <v>1391</v>
      </c>
      <c r="H2346" s="3" t="s">
        <v>7014</v>
      </c>
      <c r="I2346">
        <v>2019</v>
      </c>
      <c r="J2346" s="15" t="s">
        <v>3984</v>
      </c>
      <c r="K2346">
        <v>2019</v>
      </c>
      <c r="L2346" t="s">
        <v>1367</v>
      </c>
      <c r="M2346" t="s">
        <v>5499</v>
      </c>
      <c r="N2346" t="s">
        <v>6655</v>
      </c>
      <c r="O2346" t="s">
        <v>1388</v>
      </c>
      <c r="P2346" t="s">
        <v>133</v>
      </c>
      <c r="Q2346">
        <f t="shared" si="49"/>
        <v>500</v>
      </c>
      <c r="R2346" t="s">
        <v>6570</v>
      </c>
      <c r="S2346" t="s">
        <v>6571</v>
      </c>
      <c r="T2346" t="s">
        <v>6572</v>
      </c>
      <c r="U2346" s="75">
        <v>500</v>
      </c>
      <c r="V2346">
        <v>0.68</v>
      </c>
      <c r="W2346">
        <v>340</v>
      </c>
      <c r="AH2346" s="16"/>
      <c r="AI2346" t="s">
        <v>1375</v>
      </c>
    </row>
    <row r="2347" spans="1:35" x14ac:dyDescent="0.25">
      <c r="A2347" t="s">
        <v>7016</v>
      </c>
      <c r="B2347" s="1">
        <v>15</v>
      </c>
      <c r="C2347" t="s">
        <v>302</v>
      </c>
      <c r="D2347">
        <v>11375167</v>
      </c>
      <c r="E2347" t="s">
        <v>6617</v>
      </c>
      <c r="F2347" t="s">
        <v>1363</v>
      </c>
      <c r="G2347" t="s">
        <v>1391</v>
      </c>
      <c r="H2347" s="3" t="s">
        <v>7014</v>
      </c>
      <c r="I2347">
        <v>2019</v>
      </c>
      <c r="J2347" s="15" t="s">
        <v>7017</v>
      </c>
      <c r="K2347">
        <v>2019</v>
      </c>
      <c r="L2347" t="s">
        <v>1367</v>
      </c>
      <c r="M2347" t="s">
        <v>6617</v>
      </c>
      <c r="N2347" t="s">
        <v>6617</v>
      </c>
      <c r="O2347" t="s">
        <v>1388</v>
      </c>
      <c r="P2347" t="s">
        <v>5541</v>
      </c>
      <c r="Q2347">
        <f t="shared" si="49"/>
        <v>19758</v>
      </c>
      <c r="R2347" t="s">
        <v>1879</v>
      </c>
      <c r="S2347" t="s">
        <v>1880</v>
      </c>
      <c r="T2347" t="s">
        <v>6714</v>
      </c>
      <c r="U2347" s="75">
        <v>19758</v>
      </c>
      <c r="V2347">
        <v>0.47</v>
      </c>
      <c r="W2347">
        <v>9286.26</v>
      </c>
      <c r="AH2347" s="16"/>
      <c r="AI2347" t="s">
        <v>1375</v>
      </c>
    </row>
    <row r="2348" spans="1:35" x14ac:dyDescent="0.25">
      <c r="A2348" t="s">
        <v>7018</v>
      </c>
      <c r="B2348" s="1">
        <v>15</v>
      </c>
      <c r="C2348" t="s">
        <v>302</v>
      </c>
      <c r="D2348">
        <v>11375167</v>
      </c>
      <c r="E2348" t="s">
        <v>6617</v>
      </c>
      <c r="F2348" t="s">
        <v>1363</v>
      </c>
      <c r="G2348" t="s">
        <v>1391</v>
      </c>
      <c r="H2348" s="3" t="s">
        <v>7014</v>
      </c>
      <c r="I2348">
        <v>2019</v>
      </c>
      <c r="J2348" s="15" t="s">
        <v>7017</v>
      </c>
      <c r="K2348">
        <v>2019</v>
      </c>
      <c r="L2348" t="s">
        <v>1367</v>
      </c>
      <c r="M2348" t="s">
        <v>6617</v>
      </c>
      <c r="N2348" t="s">
        <v>6617</v>
      </c>
      <c r="O2348" t="s">
        <v>1388</v>
      </c>
      <c r="P2348" t="s">
        <v>5541</v>
      </c>
      <c r="Q2348">
        <f t="shared" si="49"/>
        <v>19758</v>
      </c>
      <c r="R2348" t="s">
        <v>5449</v>
      </c>
      <c r="S2348" t="s">
        <v>5450</v>
      </c>
      <c r="T2348" t="s">
        <v>6575</v>
      </c>
      <c r="U2348" s="75">
        <v>19758</v>
      </c>
      <c r="V2348">
        <v>0.56999999999999995</v>
      </c>
      <c r="W2348">
        <v>11262.06</v>
      </c>
      <c r="AH2348" s="16"/>
      <c r="AI2348" t="s">
        <v>1375</v>
      </c>
    </row>
    <row r="2349" spans="1:35" x14ac:dyDescent="0.25">
      <c r="A2349" t="s">
        <v>7019</v>
      </c>
      <c r="B2349" s="1">
        <v>15</v>
      </c>
      <c r="C2349" t="s">
        <v>302</v>
      </c>
      <c r="D2349">
        <v>11375167</v>
      </c>
      <c r="E2349" t="s">
        <v>6617</v>
      </c>
      <c r="F2349" t="s">
        <v>1363</v>
      </c>
      <c r="G2349" t="s">
        <v>1391</v>
      </c>
      <c r="H2349" s="3" t="s">
        <v>7014</v>
      </c>
      <c r="I2349">
        <v>2019</v>
      </c>
      <c r="J2349" s="15" t="s">
        <v>7017</v>
      </c>
      <c r="K2349">
        <v>2019</v>
      </c>
      <c r="L2349" t="s">
        <v>1367</v>
      </c>
      <c r="M2349" t="s">
        <v>6617</v>
      </c>
      <c r="N2349" t="s">
        <v>6617</v>
      </c>
      <c r="O2349" t="s">
        <v>1388</v>
      </c>
      <c r="P2349" t="s">
        <v>5541</v>
      </c>
      <c r="Q2349">
        <f t="shared" si="49"/>
        <v>19758</v>
      </c>
      <c r="R2349" t="s">
        <v>6570</v>
      </c>
      <c r="S2349" t="s">
        <v>6571</v>
      </c>
      <c r="T2349" t="s">
        <v>6572</v>
      </c>
      <c r="U2349" s="75">
        <v>19758</v>
      </c>
      <c r="V2349">
        <v>0.68</v>
      </c>
      <c r="W2349">
        <v>13435.44</v>
      </c>
      <c r="AH2349" s="16"/>
      <c r="AI2349" t="s">
        <v>1375</v>
      </c>
    </row>
    <row r="2350" spans="1:35" x14ac:dyDescent="0.25">
      <c r="A2350" t="s">
        <v>7020</v>
      </c>
      <c r="B2350" s="1">
        <v>15</v>
      </c>
      <c r="C2350" t="s">
        <v>302</v>
      </c>
      <c r="D2350">
        <v>11375167</v>
      </c>
      <c r="E2350" t="s">
        <v>6617</v>
      </c>
      <c r="F2350" t="s">
        <v>1363</v>
      </c>
      <c r="G2350" t="s">
        <v>1391</v>
      </c>
      <c r="H2350" s="3" t="s">
        <v>7014</v>
      </c>
      <c r="I2350">
        <v>2019</v>
      </c>
      <c r="J2350" s="15" t="s">
        <v>7017</v>
      </c>
      <c r="K2350">
        <v>2019</v>
      </c>
      <c r="L2350" t="s">
        <v>1367</v>
      </c>
      <c r="M2350" t="s">
        <v>6617</v>
      </c>
      <c r="N2350" t="s">
        <v>6617</v>
      </c>
      <c r="O2350" t="s">
        <v>1388</v>
      </c>
      <c r="P2350" t="s">
        <v>5541</v>
      </c>
      <c r="Q2350">
        <f t="shared" si="49"/>
        <v>19758</v>
      </c>
      <c r="R2350" t="s">
        <v>2476</v>
      </c>
      <c r="S2350" t="s">
        <v>2477</v>
      </c>
      <c r="T2350" t="s">
        <v>7021</v>
      </c>
      <c r="U2350" s="75">
        <v>19758</v>
      </c>
      <c r="V2350">
        <v>0.72</v>
      </c>
      <c r="W2350">
        <v>14225.76</v>
      </c>
      <c r="AH2350" s="16"/>
      <c r="AI2350" t="s">
        <v>1375</v>
      </c>
    </row>
    <row r="2351" spans="1:35" x14ac:dyDescent="0.25">
      <c r="A2351" t="s">
        <v>7022</v>
      </c>
      <c r="B2351" s="1">
        <v>15</v>
      </c>
      <c r="C2351" t="s">
        <v>302</v>
      </c>
      <c r="D2351">
        <v>11375167</v>
      </c>
      <c r="E2351" t="s">
        <v>6617</v>
      </c>
      <c r="F2351" t="s">
        <v>1363</v>
      </c>
      <c r="G2351" t="s">
        <v>1391</v>
      </c>
      <c r="H2351" s="3" t="s">
        <v>7014</v>
      </c>
      <c r="I2351">
        <v>2019</v>
      </c>
      <c r="J2351" s="15" t="s">
        <v>7017</v>
      </c>
      <c r="K2351">
        <v>2019</v>
      </c>
      <c r="L2351" t="s">
        <v>1367</v>
      </c>
      <c r="M2351" t="s">
        <v>6617</v>
      </c>
      <c r="N2351" t="s">
        <v>6617</v>
      </c>
      <c r="O2351" t="s">
        <v>1388</v>
      </c>
      <c r="P2351" t="s">
        <v>5541</v>
      </c>
      <c r="Q2351">
        <f t="shared" si="49"/>
        <v>19758</v>
      </c>
      <c r="R2351" t="s">
        <v>2016</v>
      </c>
      <c r="S2351" t="s">
        <v>2017</v>
      </c>
      <c r="T2351" t="s">
        <v>6903</v>
      </c>
      <c r="U2351" s="75">
        <v>19758</v>
      </c>
      <c r="V2351">
        <v>1.25</v>
      </c>
      <c r="W2351">
        <v>24697.5</v>
      </c>
      <c r="AH2351" s="16"/>
      <c r="AI2351" t="s">
        <v>1375</v>
      </c>
    </row>
    <row r="2352" spans="1:35" x14ac:dyDescent="0.25">
      <c r="A2352" t="s">
        <v>7023</v>
      </c>
      <c r="B2352" s="1">
        <v>15</v>
      </c>
      <c r="C2352" t="s">
        <v>302</v>
      </c>
      <c r="D2352">
        <v>9283811</v>
      </c>
      <c r="E2352" t="s">
        <v>7024</v>
      </c>
      <c r="F2352" t="s">
        <v>1363</v>
      </c>
      <c r="G2352" t="s">
        <v>1391</v>
      </c>
      <c r="H2352" s="3" t="s">
        <v>7025</v>
      </c>
      <c r="I2352">
        <v>2018</v>
      </c>
      <c r="J2352" s="15" t="s">
        <v>6563</v>
      </c>
      <c r="K2352">
        <v>2018</v>
      </c>
      <c r="L2352" t="s">
        <v>1367</v>
      </c>
      <c r="M2352" t="s">
        <v>5456</v>
      </c>
      <c r="N2352" t="s">
        <v>5456</v>
      </c>
      <c r="O2352" t="s">
        <v>1388</v>
      </c>
      <c r="P2352" t="s">
        <v>133</v>
      </c>
      <c r="Q2352">
        <f t="shared" si="49"/>
        <v>4750</v>
      </c>
      <c r="R2352" t="s">
        <v>5449</v>
      </c>
      <c r="S2352" t="s">
        <v>5450</v>
      </c>
      <c r="T2352" t="s">
        <v>6213</v>
      </c>
      <c r="U2352" s="75">
        <v>4750</v>
      </c>
      <c r="V2352">
        <v>0.56000000000000005</v>
      </c>
      <c r="W2352">
        <v>2660</v>
      </c>
      <c r="AH2352" s="16"/>
      <c r="AI2352" t="s">
        <v>1375</v>
      </c>
    </row>
    <row r="2353" spans="1:35" x14ac:dyDescent="0.25">
      <c r="A2353" t="s">
        <v>7026</v>
      </c>
      <c r="B2353" s="1">
        <v>15</v>
      </c>
      <c r="C2353" t="s">
        <v>302</v>
      </c>
      <c r="D2353">
        <v>11348771</v>
      </c>
      <c r="E2353" t="s">
        <v>7027</v>
      </c>
      <c r="F2353" t="s">
        <v>1363</v>
      </c>
      <c r="G2353" t="s">
        <v>1364</v>
      </c>
      <c r="H2353" s="3" t="s">
        <v>3979</v>
      </c>
      <c r="I2353">
        <v>2019</v>
      </c>
      <c r="J2353" s="15" t="s">
        <v>7014</v>
      </c>
      <c r="K2353">
        <v>2019</v>
      </c>
      <c r="L2353" t="s">
        <v>1367</v>
      </c>
      <c r="M2353" t="s">
        <v>7028</v>
      </c>
      <c r="N2353" t="s">
        <v>6317</v>
      </c>
      <c r="O2353" t="s">
        <v>1388</v>
      </c>
      <c r="P2353" t="s">
        <v>133</v>
      </c>
      <c r="Q2353">
        <f t="shared" si="49"/>
        <v>85000</v>
      </c>
      <c r="R2353" t="s">
        <v>6570</v>
      </c>
      <c r="S2353" t="s">
        <v>6571</v>
      </c>
      <c r="T2353" t="s">
        <v>6651</v>
      </c>
      <c r="U2353" s="75">
        <v>85000</v>
      </c>
      <c r="V2353">
        <v>0.68</v>
      </c>
      <c r="W2353">
        <v>57800</v>
      </c>
      <c r="AH2353" s="16"/>
      <c r="AI2353" t="s">
        <v>1375</v>
      </c>
    </row>
    <row r="2354" spans="1:35" x14ac:dyDescent="0.25">
      <c r="A2354" t="s">
        <v>7029</v>
      </c>
      <c r="B2354" s="1">
        <v>15</v>
      </c>
      <c r="C2354" t="s">
        <v>302</v>
      </c>
      <c r="D2354">
        <v>11383046</v>
      </c>
      <c r="E2354" t="s">
        <v>7030</v>
      </c>
      <c r="F2354" t="s">
        <v>1363</v>
      </c>
      <c r="G2354" t="s">
        <v>1364</v>
      </c>
      <c r="H2354" s="3" t="s">
        <v>7017</v>
      </c>
      <c r="I2354">
        <v>2019</v>
      </c>
      <c r="J2354" s="15" t="s">
        <v>7031</v>
      </c>
      <c r="K2354">
        <v>2019</v>
      </c>
      <c r="L2354" t="s">
        <v>1367</v>
      </c>
      <c r="M2354" t="s">
        <v>6316</v>
      </c>
      <c r="N2354" t="s">
        <v>6317</v>
      </c>
      <c r="O2354" t="s">
        <v>1388</v>
      </c>
      <c r="P2354" t="s">
        <v>6787</v>
      </c>
      <c r="Q2354">
        <f t="shared" si="49"/>
        <v>35000</v>
      </c>
      <c r="R2354" t="s">
        <v>6570</v>
      </c>
      <c r="S2354" t="s">
        <v>6571</v>
      </c>
      <c r="T2354" t="s">
        <v>7032</v>
      </c>
      <c r="U2354" s="75">
        <v>35000</v>
      </c>
      <c r="V2354">
        <v>0.68</v>
      </c>
      <c r="W2354">
        <v>23800</v>
      </c>
      <c r="AH2354" s="16"/>
      <c r="AI2354" t="s">
        <v>1375</v>
      </c>
    </row>
    <row r="2355" spans="1:35" x14ac:dyDescent="0.25">
      <c r="A2355" t="s">
        <v>7033</v>
      </c>
      <c r="B2355" s="1">
        <v>15</v>
      </c>
      <c r="C2355" t="s">
        <v>297</v>
      </c>
      <c r="D2355">
        <v>13986058</v>
      </c>
      <c r="E2355" t="s">
        <v>7034</v>
      </c>
      <c r="F2355" t="s">
        <v>1363</v>
      </c>
      <c r="G2355" t="s">
        <v>1364</v>
      </c>
      <c r="H2355" s="3" t="s">
        <v>7035</v>
      </c>
      <c r="I2355">
        <v>2021</v>
      </c>
      <c r="J2355" s="15" t="s">
        <v>7036</v>
      </c>
      <c r="K2355">
        <v>2021</v>
      </c>
      <c r="L2355" t="s">
        <v>1367</v>
      </c>
      <c r="M2355" t="s">
        <v>5499</v>
      </c>
      <c r="N2355" t="s">
        <v>6222</v>
      </c>
      <c r="O2355" t="s">
        <v>1388</v>
      </c>
      <c r="P2355" t="s">
        <v>4266</v>
      </c>
      <c r="Q2355">
        <f t="shared" si="49"/>
        <v>81630</v>
      </c>
      <c r="R2355" t="s">
        <v>1879</v>
      </c>
      <c r="S2355" t="s">
        <v>1880</v>
      </c>
      <c r="T2355" t="s">
        <v>7037</v>
      </c>
      <c r="U2355" s="75">
        <v>81630</v>
      </c>
      <c r="V2355">
        <v>0.4</v>
      </c>
      <c r="W2355">
        <v>32652</v>
      </c>
      <c r="AH2355" s="16"/>
      <c r="AI2355" t="s">
        <v>1375</v>
      </c>
    </row>
    <row r="2356" spans="1:35" x14ac:dyDescent="0.25">
      <c r="A2356" t="s">
        <v>7038</v>
      </c>
      <c r="B2356" s="1">
        <v>15</v>
      </c>
      <c r="C2356" t="s">
        <v>297</v>
      </c>
      <c r="D2356">
        <v>13986058</v>
      </c>
      <c r="E2356" t="s">
        <v>7034</v>
      </c>
      <c r="F2356" t="s">
        <v>1363</v>
      </c>
      <c r="G2356" t="s">
        <v>1364</v>
      </c>
      <c r="H2356" s="3" t="s">
        <v>7035</v>
      </c>
      <c r="I2356">
        <v>2021</v>
      </c>
      <c r="J2356" s="15" t="s">
        <v>7036</v>
      </c>
      <c r="K2356">
        <v>2021</v>
      </c>
      <c r="L2356" t="s">
        <v>1367</v>
      </c>
      <c r="M2356" t="s">
        <v>5499</v>
      </c>
      <c r="N2356" t="s">
        <v>6222</v>
      </c>
      <c r="O2356" t="s">
        <v>1388</v>
      </c>
      <c r="P2356" t="s">
        <v>4266</v>
      </c>
      <c r="Q2356">
        <f t="shared" si="49"/>
        <v>81630</v>
      </c>
      <c r="R2356" t="s">
        <v>5449</v>
      </c>
      <c r="S2356" t="s">
        <v>5450</v>
      </c>
      <c r="T2356" t="s">
        <v>7039</v>
      </c>
      <c r="U2356" s="75">
        <v>81630</v>
      </c>
      <c r="V2356">
        <v>0.56999999999999995</v>
      </c>
      <c r="W2356">
        <v>46529.1</v>
      </c>
      <c r="AH2356" s="16"/>
      <c r="AI2356" t="s">
        <v>1375</v>
      </c>
    </row>
    <row r="2357" spans="1:35" x14ac:dyDescent="0.25">
      <c r="A2357" t="s">
        <v>7040</v>
      </c>
      <c r="B2357" s="1">
        <v>15</v>
      </c>
      <c r="C2357" t="s">
        <v>302</v>
      </c>
      <c r="D2357">
        <v>6790097</v>
      </c>
      <c r="E2357" t="s">
        <v>5456</v>
      </c>
      <c r="F2357" t="s">
        <v>1363</v>
      </c>
      <c r="G2357" t="s">
        <v>1391</v>
      </c>
      <c r="H2357" s="3" t="s">
        <v>3094</v>
      </c>
      <c r="I2357">
        <v>2017</v>
      </c>
      <c r="J2357" s="15" t="s">
        <v>2611</v>
      </c>
      <c r="K2357">
        <v>2017</v>
      </c>
      <c r="L2357" t="s">
        <v>1394</v>
      </c>
      <c r="M2357" t="s">
        <v>5456</v>
      </c>
      <c r="N2357" t="s">
        <v>5456</v>
      </c>
      <c r="O2357" t="s">
        <v>1388</v>
      </c>
      <c r="P2357" t="s">
        <v>5475</v>
      </c>
      <c r="Q2357">
        <f t="shared" si="49"/>
        <v>47500</v>
      </c>
      <c r="R2357" t="s">
        <v>5445</v>
      </c>
      <c r="S2357" t="s">
        <v>5446</v>
      </c>
      <c r="T2357" t="s">
        <v>5862</v>
      </c>
      <c r="U2357" s="75">
        <v>47500</v>
      </c>
      <c r="V2357">
        <v>0.3</v>
      </c>
      <c r="W2357">
        <v>14250</v>
      </c>
      <c r="AH2357" s="16"/>
      <c r="AI2357" t="s">
        <v>1375</v>
      </c>
    </row>
    <row r="2358" spans="1:35" x14ac:dyDescent="0.25">
      <c r="A2358" t="s">
        <v>7041</v>
      </c>
      <c r="B2358" s="1">
        <v>15</v>
      </c>
      <c r="C2358" t="s">
        <v>302</v>
      </c>
      <c r="D2358">
        <v>6790097</v>
      </c>
      <c r="E2358" t="s">
        <v>5456</v>
      </c>
      <c r="F2358" t="s">
        <v>1363</v>
      </c>
      <c r="G2358" t="s">
        <v>1391</v>
      </c>
      <c r="H2358" s="3" t="s">
        <v>3094</v>
      </c>
      <c r="I2358">
        <v>2017</v>
      </c>
      <c r="J2358" s="15" t="s">
        <v>2611</v>
      </c>
      <c r="K2358">
        <v>2017</v>
      </c>
      <c r="L2358" t="s">
        <v>1394</v>
      </c>
      <c r="M2358" t="s">
        <v>5456</v>
      </c>
      <c r="N2358" t="s">
        <v>5456</v>
      </c>
      <c r="O2358" t="s">
        <v>1388</v>
      </c>
      <c r="P2358" t="s">
        <v>5475</v>
      </c>
      <c r="Q2358">
        <f t="shared" si="49"/>
        <v>47500</v>
      </c>
      <c r="R2358" t="s">
        <v>2198</v>
      </c>
      <c r="S2358" t="s">
        <v>2199</v>
      </c>
      <c r="T2358" t="s">
        <v>587</v>
      </c>
      <c r="U2358" s="75">
        <v>47500</v>
      </c>
      <c r="V2358">
        <v>0.63</v>
      </c>
      <c r="W2358">
        <v>29925</v>
      </c>
      <c r="AH2358" s="16"/>
      <c r="AI2358" t="s">
        <v>1375</v>
      </c>
    </row>
    <row r="2359" spans="1:35" x14ac:dyDescent="0.25">
      <c r="A2359" t="s">
        <v>7042</v>
      </c>
      <c r="B2359" s="1">
        <v>15</v>
      </c>
      <c r="C2359" t="s">
        <v>302</v>
      </c>
      <c r="D2359">
        <v>6896995</v>
      </c>
      <c r="E2359" t="s">
        <v>7043</v>
      </c>
      <c r="F2359" t="s">
        <v>1363</v>
      </c>
      <c r="G2359" t="s">
        <v>1391</v>
      </c>
      <c r="H2359" s="3" t="s">
        <v>6139</v>
      </c>
      <c r="I2359">
        <v>2017</v>
      </c>
      <c r="J2359" s="15" t="s">
        <v>2618</v>
      </c>
      <c r="K2359">
        <v>2017</v>
      </c>
      <c r="L2359" t="s">
        <v>1394</v>
      </c>
      <c r="M2359" t="s">
        <v>6373</v>
      </c>
      <c r="O2359" t="s">
        <v>1388</v>
      </c>
      <c r="P2359" t="s">
        <v>133</v>
      </c>
      <c r="Q2359">
        <f t="shared" si="49"/>
        <v>11000</v>
      </c>
      <c r="R2359" t="s">
        <v>4086</v>
      </c>
      <c r="S2359" t="s">
        <v>4087</v>
      </c>
      <c r="T2359" t="s">
        <v>5975</v>
      </c>
      <c r="U2359" s="75">
        <v>11000</v>
      </c>
      <c r="V2359">
        <v>0.44</v>
      </c>
      <c r="W2359">
        <v>4840</v>
      </c>
      <c r="AH2359" s="16"/>
      <c r="AI2359" t="s">
        <v>1375</v>
      </c>
    </row>
    <row r="2360" spans="1:35" x14ac:dyDescent="0.25">
      <c r="A2360" t="s">
        <v>7044</v>
      </c>
      <c r="B2360" s="1">
        <v>15</v>
      </c>
      <c r="C2360" t="s">
        <v>297</v>
      </c>
      <c r="D2360">
        <v>6896995</v>
      </c>
      <c r="E2360" t="s">
        <v>7043</v>
      </c>
      <c r="F2360" t="s">
        <v>1363</v>
      </c>
      <c r="G2360" t="s">
        <v>1391</v>
      </c>
      <c r="H2360" s="3" t="s">
        <v>6139</v>
      </c>
      <c r="I2360">
        <v>2017</v>
      </c>
      <c r="J2360" s="15" t="s">
        <v>2618</v>
      </c>
      <c r="K2360">
        <v>2017</v>
      </c>
      <c r="L2360" t="s">
        <v>1394</v>
      </c>
      <c r="M2360" t="s">
        <v>6373</v>
      </c>
      <c r="O2360" t="s">
        <v>1388</v>
      </c>
      <c r="P2360" t="s">
        <v>133</v>
      </c>
      <c r="Q2360">
        <f t="shared" si="49"/>
        <v>11000</v>
      </c>
      <c r="R2360" t="s">
        <v>5445</v>
      </c>
      <c r="S2360" t="s">
        <v>5446</v>
      </c>
      <c r="T2360" t="s">
        <v>7045</v>
      </c>
      <c r="U2360" s="75">
        <v>11000</v>
      </c>
      <c r="V2360">
        <v>0.3</v>
      </c>
      <c r="W2360">
        <v>3300</v>
      </c>
      <c r="AH2360" s="16"/>
      <c r="AI2360" t="s">
        <v>1375</v>
      </c>
    </row>
    <row r="2361" spans="1:35" x14ac:dyDescent="0.25">
      <c r="A2361" t="s">
        <v>7046</v>
      </c>
      <c r="B2361" s="1">
        <v>15</v>
      </c>
      <c r="C2361" t="s">
        <v>302</v>
      </c>
      <c r="D2361">
        <v>6896995</v>
      </c>
      <c r="E2361" t="s">
        <v>7043</v>
      </c>
      <c r="F2361" t="s">
        <v>1363</v>
      </c>
      <c r="G2361" t="s">
        <v>1391</v>
      </c>
      <c r="H2361" s="3" t="s">
        <v>6139</v>
      </c>
      <c r="I2361">
        <v>2017</v>
      </c>
      <c r="J2361" s="15" t="s">
        <v>2618</v>
      </c>
      <c r="K2361">
        <v>2017</v>
      </c>
      <c r="L2361" t="s">
        <v>1394</v>
      </c>
      <c r="M2361" t="s">
        <v>6373</v>
      </c>
      <c r="O2361" t="s">
        <v>1388</v>
      </c>
      <c r="P2361" t="s">
        <v>133</v>
      </c>
      <c r="Q2361">
        <f t="shared" si="49"/>
        <v>11000</v>
      </c>
      <c r="R2361" t="s">
        <v>5449</v>
      </c>
      <c r="S2361" t="s">
        <v>5450</v>
      </c>
      <c r="T2361" t="s">
        <v>5753</v>
      </c>
      <c r="U2361" s="75">
        <v>11000</v>
      </c>
      <c r="V2361">
        <v>0.56000000000000005</v>
      </c>
      <c r="W2361">
        <v>6160</v>
      </c>
      <c r="AH2361" s="16"/>
      <c r="AI2361" t="s">
        <v>1375</v>
      </c>
    </row>
    <row r="2362" spans="1:35" x14ac:dyDescent="0.25">
      <c r="A2362" t="s">
        <v>7047</v>
      </c>
      <c r="B2362" s="1">
        <v>15</v>
      </c>
      <c r="C2362" t="s">
        <v>302</v>
      </c>
      <c r="D2362">
        <v>6896995</v>
      </c>
      <c r="E2362" t="s">
        <v>7043</v>
      </c>
      <c r="F2362" t="s">
        <v>1363</v>
      </c>
      <c r="G2362" t="s">
        <v>1391</v>
      </c>
      <c r="H2362" s="3" t="s">
        <v>6139</v>
      </c>
      <c r="I2362">
        <v>2017</v>
      </c>
      <c r="J2362" s="15" t="s">
        <v>2618</v>
      </c>
      <c r="K2362">
        <v>2017</v>
      </c>
      <c r="L2362" t="s">
        <v>1394</v>
      </c>
      <c r="M2362" t="s">
        <v>6373</v>
      </c>
      <c r="O2362" t="s">
        <v>1388</v>
      </c>
      <c r="P2362" t="s">
        <v>133</v>
      </c>
      <c r="Q2362">
        <f t="shared" si="49"/>
        <v>11000</v>
      </c>
      <c r="R2362" t="s">
        <v>5682</v>
      </c>
      <c r="S2362" t="s">
        <v>5683</v>
      </c>
      <c r="T2362" t="s">
        <v>7048</v>
      </c>
      <c r="U2362" s="75">
        <v>11000</v>
      </c>
      <c r="V2362">
        <v>0.36</v>
      </c>
      <c r="W2362">
        <v>3960</v>
      </c>
      <c r="AH2362" s="16"/>
      <c r="AI2362" t="s">
        <v>1375</v>
      </c>
    </row>
    <row r="2363" spans="1:35" x14ac:dyDescent="0.25">
      <c r="A2363" t="s">
        <v>7049</v>
      </c>
      <c r="B2363" s="1">
        <v>15</v>
      </c>
      <c r="C2363" t="s">
        <v>302</v>
      </c>
      <c r="D2363">
        <v>6762395</v>
      </c>
      <c r="E2363" t="s">
        <v>7050</v>
      </c>
      <c r="F2363" t="s">
        <v>1363</v>
      </c>
      <c r="G2363" t="s">
        <v>1391</v>
      </c>
      <c r="H2363" s="3" t="s">
        <v>3115</v>
      </c>
      <c r="I2363">
        <v>2017</v>
      </c>
      <c r="J2363" s="15" t="s">
        <v>2483</v>
      </c>
      <c r="K2363">
        <v>2017</v>
      </c>
      <c r="L2363" t="s">
        <v>1394</v>
      </c>
      <c r="M2363" t="s">
        <v>5576</v>
      </c>
      <c r="O2363" t="s">
        <v>1388</v>
      </c>
      <c r="P2363" t="s">
        <v>133</v>
      </c>
      <c r="Q2363">
        <f t="shared" si="49"/>
        <v>6600</v>
      </c>
      <c r="R2363" t="s">
        <v>5449</v>
      </c>
      <c r="S2363" t="s">
        <v>5450</v>
      </c>
      <c r="T2363" t="s">
        <v>5753</v>
      </c>
      <c r="U2363" s="75">
        <v>6600</v>
      </c>
      <c r="V2363">
        <v>0.56000000000000005</v>
      </c>
      <c r="W2363">
        <v>3696</v>
      </c>
      <c r="AH2363" s="16"/>
      <c r="AI2363" t="s">
        <v>1375</v>
      </c>
    </row>
    <row r="2364" spans="1:35" x14ac:dyDescent="0.25">
      <c r="A2364" t="s">
        <v>7051</v>
      </c>
      <c r="B2364" s="1">
        <v>15</v>
      </c>
      <c r="C2364" t="s">
        <v>302</v>
      </c>
      <c r="D2364">
        <v>6762395</v>
      </c>
      <c r="E2364" t="s">
        <v>7050</v>
      </c>
      <c r="F2364" t="s">
        <v>1363</v>
      </c>
      <c r="G2364" t="s">
        <v>1391</v>
      </c>
      <c r="H2364" s="3" t="s">
        <v>3115</v>
      </c>
      <c r="I2364">
        <v>2017</v>
      </c>
      <c r="J2364" s="15" t="s">
        <v>2483</v>
      </c>
      <c r="K2364">
        <v>2017</v>
      </c>
      <c r="L2364" t="s">
        <v>1394</v>
      </c>
      <c r="M2364" t="s">
        <v>5576</v>
      </c>
      <c r="O2364" t="s">
        <v>1388</v>
      </c>
      <c r="P2364" t="s">
        <v>133</v>
      </c>
      <c r="Q2364">
        <f t="shared" si="49"/>
        <v>6600</v>
      </c>
      <c r="R2364" t="s">
        <v>4086</v>
      </c>
      <c r="S2364" t="s">
        <v>4087</v>
      </c>
      <c r="T2364" t="s">
        <v>5748</v>
      </c>
      <c r="U2364" s="75">
        <v>6600</v>
      </c>
      <c r="V2364">
        <v>0.44</v>
      </c>
      <c r="W2364">
        <v>2904</v>
      </c>
      <c r="AH2364" s="16"/>
      <c r="AI2364" t="s">
        <v>1375</v>
      </c>
    </row>
    <row r="2365" spans="1:35" x14ac:dyDescent="0.25">
      <c r="A2365" t="s">
        <v>7052</v>
      </c>
      <c r="B2365" s="1">
        <v>15</v>
      </c>
      <c r="C2365" t="s">
        <v>302</v>
      </c>
      <c r="D2365">
        <v>6762395</v>
      </c>
      <c r="E2365" t="s">
        <v>7050</v>
      </c>
      <c r="F2365" t="s">
        <v>1363</v>
      </c>
      <c r="G2365" t="s">
        <v>1391</v>
      </c>
      <c r="H2365" s="3" t="s">
        <v>3115</v>
      </c>
      <c r="I2365">
        <v>2017</v>
      </c>
      <c r="J2365" s="15" t="s">
        <v>2483</v>
      </c>
      <c r="K2365">
        <v>2017</v>
      </c>
      <c r="L2365" t="s">
        <v>1394</v>
      </c>
      <c r="M2365" t="s">
        <v>5576</v>
      </c>
      <c r="O2365" t="s">
        <v>1388</v>
      </c>
      <c r="P2365" t="s">
        <v>133</v>
      </c>
      <c r="Q2365">
        <f t="shared" si="49"/>
        <v>6600</v>
      </c>
      <c r="R2365" t="s">
        <v>5682</v>
      </c>
      <c r="S2365" t="s">
        <v>5683</v>
      </c>
      <c r="T2365" t="s">
        <v>5710</v>
      </c>
      <c r="U2365" s="75">
        <v>6600</v>
      </c>
      <c r="V2365">
        <v>0.36</v>
      </c>
      <c r="W2365">
        <v>2376</v>
      </c>
      <c r="AH2365" s="16"/>
      <c r="AI2365" t="s">
        <v>1375</v>
      </c>
    </row>
    <row r="2366" spans="1:35" x14ac:dyDescent="0.25">
      <c r="A2366" t="s">
        <v>7053</v>
      </c>
      <c r="B2366" s="1">
        <v>15</v>
      </c>
      <c r="C2366" t="s">
        <v>302</v>
      </c>
      <c r="D2366">
        <v>6912915</v>
      </c>
      <c r="E2366" t="s">
        <v>5456</v>
      </c>
      <c r="F2366" t="s">
        <v>1363</v>
      </c>
      <c r="G2366" t="s">
        <v>1391</v>
      </c>
      <c r="H2366" s="3" t="s">
        <v>2608</v>
      </c>
      <c r="I2366">
        <v>2017</v>
      </c>
      <c r="J2366" s="15" t="s">
        <v>2495</v>
      </c>
      <c r="K2366">
        <v>2017</v>
      </c>
      <c r="L2366" t="s">
        <v>1394</v>
      </c>
      <c r="M2366" t="s">
        <v>5456</v>
      </c>
      <c r="N2366" t="s">
        <v>5456</v>
      </c>
      <c r="O2366" t="s">
        <v>2414</v>
      </c>
      <c r="P2366" t="s">
        <v>5501</v>
      </c>
      <c r="Q2366">
        <f t="shared" si="49"/>
        <v>422</v>
      </c>
      <c r="R2366" t="s">
        <v>5682</v>
      </c>
      <c r="S2366" t="s">
        <v>5683</v>
      </c>
      <c r="T2366" t="s">
        <v>7054</v>
      </c>
      <c r="U2366" s="75">
        <v>422</v>
      </c>
      <c r="V2366">
        <v>0.39</v>
      </c>
      <c r="W2366">
        <v>164.58</v>
      </c>
      <c r="AH2366" s="16"/>
      <c r="AI2366" t="s">
        <v>1375</v>
      </c>
    </row>
    <row r="2367" spans="1:35" x14ac:dyDescent="0.25">
      <c r="A2367" t="s">
        <v>7055</v>
      </c>
      <c r="B2367" s="1">
        <v>15</v>
      </c>
      <c r="C2367" t="s">
        <v>302</v>
      </c>
      <c r="D2367">
        <v>6912915</v>
      </c>
      <c r="E2367" t="s">
        <v>5456</v>
      </c>
      <c r="F2367" t="s">
        <v>1363</v>
      </c>
      <c r="G2367" t="s">
        <v>1391</v>
      </c>
      <c r="H2367" s="3" t="s">
        <v>2608</v>
      </c>
      <c r="I2367">
        <v>2017</v>
      </c>
      <c r="J2367" s="15" t="s">
        <v>2495</v>
      </c>
      <c r="K2367">
        <v>2017</v>
      </c>
      <c r="L2367" t="s">
        <v>1394</v>
      </c>
      <c r="M2367" t="s">
        <v>5456</v>
      </c>
      <c r="N2367" t="s">
        <v>5456</v>
      </c>
      <c r="O2367" t="s">
        <v>2414</v>
      </c>
      <c r="P2367" t="s">
        <v>5501</v>
      </c>
      <c r="Q2367">
        <f t="shared" si="49"/>
        <v>422</v>
      </c>
      <c r="R2367" t="s">
        <v>5445</v>
      </c>
      <c r="S2367" t="s">
        <v>5446</v>
      </c>
      <c r="T2367" t="s">
        <v>5919</v>
      </c>
      <c r="U2367" s="75">
        <v>422</v>
      </c>
      <c r="V2367">
        <v>0.3</v>
      </c>
      <c r="W2367">
        <v>126.6</v>
      </c>
      <c r="AH2367" s="16"/>
      <c r="AI2367" t="s">
        <v>1375</v>
      </c>
    </row>
    <row r="2368" spans="1:35" x14ac:dyDescent="0.25">
      <c r="A2368" t="s">
        <v>7056</v>
      </c>
      <c r="B2368" s="1">
        <v>15</v>
      </c>
      <c r="C2368" t="s">
        <v>302</v>
      </c>
      <c r="D2368">
        <v>6930255</v>
      </c>
      <c r="E2368" t="s">
        <v>7057</v>
      </c>
      <c r="F2368" t="s">
        <v>1363</v>
      </c>
      <c r="G2368" t="s">
        <v>1391</v>
      </c>
      <c r="H2368" s="3" t="s">
        <v>2495</v>
      </c>
      <c r="I2368">
        <v>2017</v>
      </c>
      <c r="J2368" s="15" t="s">
        <v>2496</v>
      </c>
      <c r="K2368">
        <v>2017</v>
      </c>
      <c r="L2368" t="s">
        <v>1394</v>
      </c>
      <c r="M2368" t="s">
        <v>5499</v>
      </c>
      <c r="N2368" t="s">
        <v>5500</v>
      </c>
      <c r="O2368" t="s">
        <v>2414</v>
      </c>
      <c r="P2368" t="s">
        <v>5475</v>
      </c>
      <c r="Q2368">
        <f t="shared" si="49"/>
        <v>5970</v>
      </c>
      <c r="R2368" t="s">
        <v>5445</v>
      </c>
      <c r="S2368" t="s">
        <v>5446</v>
      </c>
      <c r="T2368" t="s">
        <v>6169</v>
      </c>
      <c r="U2368" s="75">
        <v>5970</v>
      </c>
      <c r="V2368">
        <v>0.3</v>
      </c>
      <c r="W2368">
        <v>1791</v>
      </c>
      <c r="AH2368" s="16"/>
      <c r="AI2368" t="s">
        <v>1375</v>
      </c>
    </row>
    <row r="2369" spans="1:35" x14ac:dyDescent="0.25">
      <c r="A2369" t="s">
        <v>7058</v>
      </c>
      <c r="B2369" s="1">
        <v>15</v>
      </c>
      <c r="C2369" t="s">
        <v>302</v>
      </c>
      <c r="D2369">
        <v>6930255</v>
      </c>
      <c r="E2369" t="s">
        <v>7057</v>
      </c>
      <c r="F2369" t="s">
        <v>1363</v>
      </c>
      <c r="G2369" t="s">
        <v>1391</v>
      </c>
      <c r="H2369" s="3" t="s">
        <v>2495</v>
      </c>
      <c r="I2369">
        <v>2017</v>
      </c>
      <c r="J2369" s="15" t="s">
        <v>2496</v>
      </c>
      <c r="K2369">
        <v>2017</v>
      </c>
      <c r="L2369" t="s">
        <v>1394</v>
      </c>
      <c r="M2369" t="s">
        <v>5499</v>
      </c>
      <c r="N2369" t="s">
        <v>5500</v>
      </c>
      <c r="O2369" t="s">
        <v>2414</v>
      </c>
      <c r="P2369" t="s">
        <v>5475</v>
      </c>
      <c r="Q2369">
        <f t="shared" si="49"/>
        <v>5970</v>
      </c>
      <c r="R2369" t="s">
        <v>4086</v>
      </c>
      <c r="S2369" t="s">
        <v>4087</v>
      </c>
      <c r="T2369" t="s">
        <v>5975</v>
      </c>
      <c r="U2369" s="75">
        <v>5970</v>
      </c>
      <c r="V2369">
        <v>0.44</v>
      </c>
      <c r="W2369">
        <v>2626.8</v>
      </c>
      <c r="AH2369" s="16"/>
      <c r="AI2369" t="s">
        <v>1375</v>
      </c>
    </row>
    <row r="2370" spans="1:35" x14ac:dyDescent="0.25">
      <c r="A2370" t="s">
        <v>7059</v>
      </c>
      <c r="B2370" s="1">
        <v>15</v>
      </c>
      <c r="C2370" t="s">
        <v>302</v>
      </c>
      <c r="D2370">
        <v>6930255</v>
      </c>
      <c r="E2370" t="s">
        <v>7057</v>
      </c>
      <c r="F2370" t="s">
        <v>1363</v>
      </c>
      <c r="G2370" t="s">
        <v>1391</v>
      </c>
      <c r="H2370" s="3" t="s">
        <v>2495</v>
      </c>
      <c r="I2370">
        <v>2017</v>
      </c>
      <c r="J2370" s="15" t="s">
        <v>2496</v>
      </c>
      <c r="K2370">
        <v>2017</v>
      </c>
      <c r="L2370" t="s">
        <v>1394</v>
      </c>
      <c r="M2370" t="s">
        <v>5499</v>
      </c>
      <c r="N2370" t="s">
        <v>5500</v>
      </c>
      <c r="O2370" t="s">
        <v>2414</v>
      </c>
      <c r="P2370" t="s">
        <v>5475</v>
      </c>
      <c r="Q2370">
        <f t="shared" ref="Q2370:Q2433" si="50">U2370</f>
        <v>5970</v>
      </c>
      <c r="R2370" t="s">
        <v>5682</v>
      </c>
      <c r="S2370" t="s">
        <v>5683</v>
      </c>
      <c r="T2370" t="s">
        <v>5710</v>
      </c>
      <c r="U2370" s="75">
        <v>5970</v>
      </c>
      <c r="V2370">
        <v>0.36</v>
      </c>
      <c r="W2370">
        <v>2149.1999999999998</v>
      </c>
      <c r="AH2370" s="16"/>
      <c r="AI2370" t="s">
        <v>1375</v>
      </c>
    </row>
    <row r="2371" spans="1:35" x14ac:dyDescent="0.25">
      <c r="A2371" t="s">
        <v>7060</v>
      </c>
      <c r="B2371" s="1">
        <v>15</v>
      </c>
      <c r="C2371" t="s">
        <v>302</v>
      </c>
      <c r="D2371">
        <v>6930255</v>
      </c>
      <c r="E2371" t="s">
        <v>7057</v>
      </c>
      <c r="F2371" t="s">
        <v>1363</v>
      </c>
      <c r="G2371" t="s">
        <v>1391</v>
      </c>
      <c r="H2371" s="3" t="s">
        <v>2495</v>
      </c>
      <c r="I2371">
        <v>2017</v>
      </c>
      <c r="J2371" s="15" t="s">
        <v>2496</v>
      </c>
      <c r="K2371">
        <v>2017</v>
      </c>
      <c r="L2371" t="s">
        <v>1394</v>
      </c>
      <c r="M2371" t="s">
        <v>5499</v>
      </c>
      <c r="N2371" t="s">
        <v>5500</v>
      </c>
      <c r="O2371" t="s">
        <v>2414</v>
      </c>
      <c r="P2371" t="s">
        <v>5475</v>
      </c>
      <c r="Q2371">
        <f t="shared" si="50"/>
        <v>5970</v>
      </c>
      <c r="R2371" t="s">
        <v>1879</v>
      </c>
      <c r="S2371" t="s">
        <v>1880</v>
      </c>
      <c r="T2371" t="s">
        <v>587</v>
      </c>
      <c r="U2371" s="75">
        <v>5970</v>
      </c>
      <c r="V2371">
        <v>0.26</v>
      </c>
      <c r="W2371">
        <v>1552.2</v>
      </c>
      <c r="AH2371" s="16"/>
      <c r="AI2371" t="s">
        <v>1375</v>
      </c>
    </row>
    <row r="2372" spans="1:35" x14ac:dyDescent="0.25">
      <c r="A2372" t="s">
        <v>7061</v>
      </c>
      <c r="B2372" s="1">
        <v>15</v>
      </c>
      <c r="C2372" t="s">
        <v>302</v>
      </c>
      <c r="D2372">
        <v>8529906</v>
      </c>
      <c r="E2372" t="s">
        <v>7062</v>
      </c>
      <c r="F2372" t="s">
        <v>1363</v>
      </c>
      <c r="G2372" t="s">
        <v>1391</v>
      </c>
      <c r="H2372" s="3" t="s">
        <v>7063</v>
      </c>
      <c r="I2372">
        <v>2018</v>
      </c>
      <c r="J2372" s="15" t="s">
        <v>7064</v>
      </c>
      <c r="K2372">
        <v>2018</v>
      </c>
      <c r="L2372" t="s">
        <v>1394</v>
      </c>
      <c r="M2372" t="s">
        <v>7065</v>
      </c>
      <c r="N2372" t="s">
        <v>7066</v>
      </c>
      <c r="O2372" t="s">
        <v>1388</v>
      </c>
      <c r="P2372" t="s">
        <v>133</v>
      </c>
      <c r="Q2372">
        <f t="shared" si="50"/>
        <v>5000</v>
      </c>
      <c r="R2372" t="s">
        <v>5449</v>
      </c>
      <c r="S2372" t="s">
        <v>5450</v>
      </c>
      <c r="T2372" t="s">
        <v>6213</v>
      </c>
      <c r="U2372" s="75">
        <v>5000</v>
      </c>
      <c r="V2372">
        <v>0.56000000000000005</v>
      </c>
      <c r="W2372">
        <v>2800</v>
      </c>
      <c r="AH2372" s="16"/>
      <c r="AI2372" t="s">
        <v>1375</v>
      </c>
    </row>
    <row r="2373" spans="1:35" x14ac:dyDescent="0.25">
      <c r="A2373" t="s">
        <v>7067</v>
      </c>
      <c r="B2373" s="1">
        <v>15</v>
      </c>
      <c r="C2373" t="s">
        <v>302</v>
      </c>
      <c r="D2373">
        <v>8529906</v>
      </c>
      <c r="E2373" t="s">
        <v>7062</v>
      </c>
      <c r="F2373" t="s">
        <v>1363</v>
      </c>
      <c r="G2373" t="s">
        <v>1391</v>
      </c>
      <c r="H2373" s="3" t="s">
        <v>7063</v>
      </c>
      <c r="I2373">
        <v>2018</v>
      </c>
      <c r="J2373" s="15" t="s">
        <v>7064</v>
      </c>
      <c r="K2373">
        <v>2018</v>
      </c>
      <c r="L2373" t="s">
        <v>1394</v>
      </c>
      <c r="M2373" t="s">
        <v>7065</v>
      </c>
      <c r="N2373" t="s">
        <v>7066</v>
      </c>
      <c r="O2373" t="s">
        <v>1388</v>
      </c>
      <c r="P2373" t="s">
        <v>133</v>
      </c>
      <c r="Q2373">
        <f t="shared" si="50"/>
        <v>5000</v>
      </c>
      <c r="R2373" t="s">
        <v>5682</v>
      </c>
      <c r="S2373" t="s">
        <v>5683</v>
      </c>
      <c r="T2373" t="s">
        <v>5710</v>
      </c>
      <c r="U2373" s="75">
        <v>5000</v>
      </c>
      <c r="V2373">
        <v>0.37</v>
      </c>
      <c r="W2373">
        <v>1850</v>
      </c>
      <c r="AH2373" s="16"/>
      <c r="AI2373" t="s">
        <v>1375</v>
      </c>
    </row>
    <row r="2374" spans="1:35" x14ac:dyDescent="0.25">
      <c r="A2374" t="s">
        <v>7068</v>
      </c>
      <c r="B2374" s="1">
        <v>15</v>
      </c>
      <c r="C2374" t="s">
        <v>297</v>
      </c>
      <c r="D2374">
        <v>12828629</v>
      </c>
      <c r="E2374" t="s">
        <v>7069</v>
      </c>
      <c r="F2374" t="s">
        <v>1363</v>
      </c>
      <c r="G2374" t="s">
        <v>1364</v>
      </c>
      <c r="H2374" s="3" t="s">
        <v>2626</v>
      </c>
      <c r="I2374">
        <v>2020</v>
      </c>
      <c r="J2374" s="15" t="s">
        <v>7070</v>
      </c>
      <c r="K2374">
        <v>2020</v>
      </c>
      <c r="L2374" t="s">
        <v>1367</v>
      </c>
      <c r="M2374" t="s">
        <v>6316</v>
      </c>
      <c r="N2374" t="s">
        <v>6317</v>
      </c>
      <c r="O2374" t="s">
        <v>1388</v>
      </c>
      <c r="P2374" t="s">
        <v>4266</v>
      </c>
      <c r="Q2374">
        <f t="shared" si="50"/>
        <v>300</v>
      </c>
      <c r="R2374" t="s">
        <v>1879</v>
      </c>
      <c r="S2374" t="s">
        <v>1880</v>
      </c>
      <c r="T2374" t="s">
        <v>6959</v>
      </c>
      <c r="U2374" s="75">
        <v>300</v>
      </c>
      <c r="V2374">
        <v>0.49</v>
      </c>
      <c r="W2374">
        <v>147</v>
      </c>
      <c r="AH2374" s="16"/>
      <c r="AI2374" t="s">
        <v>1375</v>
      </c>
    </row>
    <row r="2375" spans="1:35" x14ac:dyDescent="0.25">
      <c r="A2375" t="s">
        <v>7071</v>
      </c>
      <c r="B2375" s="1">
        <v>15</v>
      </c>
      <c r="C2375" t="s">
        <v>302</v>
      </c>
      <c r="D2375">
        <v>8607575</v>
      </c>
      <c r="E2375" t="s">
        <v>5679</v>
      </c>
      <c r="F2375" t="s">
        <v>1363</v>
      </c>
      <c r="G2375" t="s">
        <v>1391</v>
      </c>
      <c r="H2375" s="3" t="s">
        <v>6430</v>
      </c>
      <c r="I2375">
        <v>2018</v>
      </c>
      <c r="J2375" s="15" t="s">
        <v>7072</v>
      </c>
      <c r="K2375">
        <v>2018</v>
      </c>
      <c r="L2375" t="s">
        <v>1394</v>
      </c>
      <c r="M2375" t="s">
        <v>5679</v>
      </c>
      <c r="N2375" t="s">
        <v>5679</v>
      </c>
      <c r="O2375" t="s">
        <v>1388</v>
      </c>
      <c r="P2375" t="s">
        <v>133</v>
      </c>
      <c r="Q2375">
        <f t="shared" si="50"/>
        <v>39750</v>
      </c>
      <c r="R2375" t="s">
        <v>5449</v>
      </c>
      <c r="S2375" t="s">
        <v>5450</v>
      </c>
      <c r="T2375" t="s">
        <v>6213</v>
      </c>
      <c r="U2375" s="75">
        <v>39750</v>
      </c>
      <c r="V2375">
        <v>0.56000000000000005</v>
      </c>
      <c r="W2375">
        <v>22260</v>
      </c>
      <c r="AH2375" s="16"/>
      <c r="AI2375" t="s">
        <v>1375</v>
      </c>
    </row>
    <row r="2376" spans="1:35" x14ac:dyDescent="0.25">
      <c r="A2376" t="s">
        <v>7073</v>
      </c>
      <c r="B2376" s="1">
        <v>15</v>
      </c>
      <c r="C2376" t="s">
        <v>302</v>
      </c>
      <c r="D2376">
        <v>8857008</v>
      </c>
      <c r="E2376" t="s">
        <v>7074</v>
      </c>
      <c r="F2376" t="s">
        <v>1363</v>
      </c>
      <c r="G2376" t="s">
        <v>1391</v>
      </c>
      <c r="H2376" s="3" t="s">
        <v>7075</v>
      </c>
      <c r="I2376">
        <v>2018</v>
      </c>
      <c r="J2376" s="15" t="s">
        <v>7076</v>
      </c>
      <c r="K2376">
        <v>2018</v>
      </c>
      <c r="L2376" t="s">
        <v>1394</v>
      </c>
      <c r="M2376" t="s">
        <v>5461</v>
      </c>
      <c r="N2376" t="s">
        <v>5442</v>
      </c>
      <c r="O2376" t="s">
        <v>1408</v>
      </c>
      <c r="P2376" t="s">
        <v>5475</v>
      </c>
      <c r="Q2376">
        <f t="shared" si="50"/>
        <v>15900</v>
      </c>
      <c r="R2376" t="s">
        <v>1381</v>
      </c>
      <c r="S2376" t="s">
        <v>1382</v>
      </c>
      <c r="T2376" t="s">
        <v>587</v>
      </c>
      <c r="U2376" s="75">
        <v>15900</v>
      </c>
      <c r="V2376">
        <v>0.69</v>
      </c>
      <c r="W2376">
        <v>10971</v>
      </c>
      <c r="AH2376" s="16"/>
      <c r="AI2376" t="s">
        <v>1375</v>
      </c>
    </row>
    <row r="2377" spans="1:35" x14ac:dyDescent="0.25">
      <c r="A2377" t="s">
        <v>7077</v>
      </c>
      <c r="B2377" s="1">
        <v>15</v>
      </c>
      <c r="C2377" t="s">
        <v>302</v>
      </c>
      <c r="D2377">
        <v>8857008</v>
      </c>
      <c r="E2377" t="s">
        <v>7074</v>
      </c>
      <c r="F2377" t="s">
        <v>1363</v>
      </c>
      <c r="G2377" t="s">
        <v>1391</v>
      </c>
      <c r="H2377" s="3" t="s">
        <v>7075</v>
      </c>
      <c r="I2377">
        <v>2018</v>
      </c>
      <c r="J2377" s="15" t="s">
        <v>7076</v>
      </c>
      <c r="K2377">
        <v>2018</v>
      </c>
      <c r="L2377" t="s">
        <v>1394</v>
      </c>
      <c r="M2377" t="s">
        <v>5461</v>
      </c>
      <c r="N2377" t="s">
        <v>5442</v>
      </c>
      <c r="O2377" t="s">
        <v>1408</v>
      </c>
      <c r="P2377" t="s">
        <v>5475</v>
      </c>
      <c r="Q2377">
        <f t="shared" si="50"/>
        <v>15900</v>
      </c>
      <c r="R2377" t="s">
        <v>2198</v>
      </c>
      <c r="S2377" t="s">
        <v>2199</v>
      </c>
      <c r="T2377" t="s">
        <v>587</v>
      </c>
      <c r="U2377" s="75">
        <v>15900</v>
      </c>
      <c r="V2377">
        <v>0.77</v>
      </c>
      <c r="W2377">
        <v>12243</v>
      </c>
      <c r="AH2377" s="16"/>
      <c r="AI2377" t="s">
        <v>1375</v>
      </c>
    </row>
    <row r="2378" spans="1:35" x14ac:dyDescent="0.25">
      <c r="A2378" t="s">
        <v>7078</v>
      </c>
      <c r="B2378" s="1">
        <v>15</v>
      </c>
      <c r="C2378" t="s">
        <v>302</v>
      </c>
      <c r="D2378">
        <v>8879478</v>
      </c>
      <c r="E2378" t="s">
        <v>7079</v>
      </c>
      <c r="F2378" t="s">
        <v>1363</v>
      </c>
      <c r="G2378" t="s">
        <v>1391</v>
      </c>
      <c r="H2378" s="3" t="s">
        <v>2545</v>
      </c>
      <c r="I2378">
        <v>2018</v>
      </c>
      <c r="J2378" s="15" t="s">
        <v>7075</v>
      </c>
      <c r="K2378">
        <v>2018</v>
      </c>
      <c r="L2378" t="s">
        <v>1394</v>
      </c>
      <c r="M2378" t="s">
        <v>7079</v>
      </c>
      <c r="N2378" t="s">
        <v>7079</v>
      </c>
      <c r="O2378" t="s">
        <v>1408</v>
      </c>
      <c r="P2378" t="s">
        <v>5501</v>
      </c>
      <c r="Q2378">
        <f t="shared" si="50"/>
        <v>3150</v>
      </c>
      <c r="R2378" t="s">
        <v>5996</v>
      </c>
      <c r="S2378" t="s">
        <v>5997</v>
      </c>
      <c r="T2378" t="s">
        <v>587</v>
      </c>
      <c r="U2378" s="75">
        <v>3150</v>
      </c>
      <c r="V2378">
        <v>0.36</v>
      </c>
      <c r="W2378">
        <v>1134</v>
      </c>
      <c r="AH2378" s="16"/>
      <c r="AI2378" t="s">
        <v>1375</v>
      </c>
    </row>
    <row r="2379" spans="1:35" x14ac:dyDescent="0.25">
      <c r="A2379" t="s">
        <v>7080</v>
      </c>
      <c r="B2379" s="1">
        <v>15</v>
      </c>
      <c r="C2379" t="s">
        <v>302</v>
      </c>
      <c r="D2379">
        <v>8879478</v>
      </c>
      <c r="E2379" t="s">
        <v>7079</v>
      </c>
      <c r="F2379" t="s">
        <v>1363</v>
      </c>
      <c r="G2379" t="s">
        <v>1391</v>
      </c>
      <c r="H2379" s="3" t="s">
        <v>2545</v>
      </c>
      <c r="I2379">
        <v>2018</v>
      </c>
      <c r="J2379" s="15" t="s">
        <v>7075</v>
      </c>
      <c r="K2379">
        <v>2018</v>
      </c>
      <c r="L2379" t="s">
        <v>1394</v>
      </c>
      <c r="M2379" t="s">
        <v>7079</v>
      </c>
      <c r="N2379" t="s">
        <v>7079</v>
      </c>
      <c r="O2379" t="s">
        <v>1408</v>
      </c>
      <c r="P2379" t="s">
        <v>5501</v>
      </c>
      <c r="Q2379">
        <f t="shared" si="50"/>
        <v>3150</v>
      </c>
      <c r="R2379" t="s">
        <v>5682</v>
      </c>
      <c r="S2379" t="s">
        <v>5683</v>
      </c>
      <c r="T2379" t="s">
        <v>5710</v>
      </c>
      <c r="U2379" s="75">
        <v>3150</v>
      </c>
      <c r="V2379">
        <v>0.37</v>
      </c>
      <c r="W2379">
        <v>1165.5</v>
      </c>
      <c r="AH2379" s="16"/>
      <c r="AI2379" t="s">
        <v>1375</v>
      </c>
    </row>
    <row r="2380" spans="1:35" x14ac:dyDescent="0.25">
      <c r="A2380" t="s">
        <v>7081</v>
      </c>
      <c r="B2380" s="1">
        <v>15</v>
      </c>
      <c r="C2380" t="s">
        <v>302</v>
      </c>
      <c r="D2380">
        <v>7248318</v>
      </c>
      <c r="E2380" t="s">
        <v>5456</v>
      </c>
      <c r="F2380" t="s">
        <v>1363</v>
      </c>
      <c r="G2380" t="s">
        <v>1391</v>
      </c>
      <c r="H2380" s="3" t="s">
        <v>7082</v>
      </c>
      <c r="I2380">
        <v>2017</v>
      </c>
      <c r="J2380" s="15" t="s">
        <v>7083</v>
      </c>
      <c r="K2380">
        <v>2017</v>
      </c>
      <c r="L2380" t="s">
        <v>1394</v>
      </c>
      <c r="M2380" t="s">
        <v>5456</v>
      </c>
      <c r="N2380" t="s">
        <v>5456</v>
      </c>
      <c r="O2380" t="s">
        <v>2414</v>
      </c>
      <c r="P2380" t="s">
        <v>5501</v>
      </c>
      <c r="Q2380">
        <f t="shared" si="50"/>
        <v>900</v>
      </c>
      <c r="R2380" t="s">
        <v>5445</v>
      </c>
      <c r="S2380" t="s">
        <v>5446</v>
      </c>
      <c r="T2380" t="s">
        <v>5919</v>
      </c>
      <c r="U2380" s="75">
        <v>900</v>
      </c>
      <c r="V2380">
        <v>0.19</v>
      </c>
      <c r="W2380">
        <v>171</v>
      </c>
      <c r="AH2380" s="16"/>
      <c r="AI2380" t="s">
        <v>1375</v>
      </c>
    </row>
    <row r="2381" spans="1:35" x14ac:dyDescent="0.25">
      <c r="A2381" t="s">
        <v>7084</v>
      </c>
      <c r="B2381" s="1">
        <v>15</v>
      </c>
      <c r="C2381" t="s">
        <v>302</v>
      </c>
      <c r="D2381">
        <v>7248318</v>
      </c>
      <c r="E2381" t="s">
        <v>5456</v>
      </c>
      <c r="F2381" t="s">
        <v>1363</v>
      </c>
      <c r="G2381" t="s">
        <v>1391</v>
      </c>
      <c r="H2381" s="3" t="s">
        <v>7082</v>
      </c>
      <c r="I2381">
        <v>2017</v>
      </c>
      <c r="J2381" s="15" t="s">
        <v>7083</v>
      </c>
      <c r="K2381">
        <v>2017</v>
      </c>
      <c r="L2381" t="s">
        <v>1394</v>
      </c>
      <c r="M2381" t="s">
        <v>5456</v>
      </c>
      <c r="N2381" t="s">
        <v>5456</v>
      </c>
      <c r="O2381" t="s">
        <v>2414</v>
      </c>
      <c r="P2381" t="s">
        <v>5501</v>
      </c>
      <c r="Q2381">
        <f t="shared" si="50"/>
        <v>900</v>
      </c>
      <c r="R2381" t="s">
        <v>5682</v>
      </c>
      <c r="S2381" t="s">
        <v>5683</v>
      </c>
      <c r="T2381" t="s">
        <v>7085</v>
      </c>
      <c r="U2381" s="75">
        <v>900</v>
      </c>
      <c r="V2381">
        <v>0.37</v>
      </c>
      <c r="W2381">
        <v>333</v>
      </c>
      <c r="AH2381" s="16"/>
      <c r="AI2381" t="s">
        <v>1375</v>
      </c>
    </row>
    <row r="2382" spans="1:35" x14ac:dyDescent="0.25">
      <c r="A2382" t="s">
        <v>7086</v>
      </c>
      <c r="B2382" s="1">
        <v>15</v>
      </c>
      <c r="C2382" t="s">
        <v>302</v>
      </c>
      <c r="D2382">
        <v>7248318</v>
      </c>
      <c r="E2382" t="s">
        <v>5456</v>
      </c>
      <c r="F2382" t="s">
        <v>1363</v>
      </c>
      <c r="G2382" t="s">
        <v>1391</v>
      </c>
      <c r="H2382" s="3" t="s">
        <v>7082</v>
      </c>
      <c r="I2382">
        <v>2017</v>
      </c>
      <c r="J2382" s="15" t="s">
        <v>7083</v>
      </c>
      <c r="K2382">
        <v>2017</v>
      </c>
      <c r="L2382" t="s">
        <v>1394</v>
      </c>
      <c r="M2382" t="s">
        <v>5456</v>
      </c>
      <c r="N2382" t="s">
        <v>5456</v>
      </c>
      <c r="O2382" t="s">
        <v>2414</v>
      </c>
      <c r="P2382" t="s">
        <v>5501</v>
      </c>
      <c r="Q2382">
        <f t="shared" si="50"/>
        <v>900</v>
      </c>
      <c r="R2382" t="s">
        <v>5449</v>
      </c>
      <c r="S2382" t="s">
        <v>5450</v>
      </c>
      <c r="T2382" t="s">
        <v>5753</v>
      </c>
      <c r="U2382" s="75">
        <v>900</v>
      </c>
      <c r="V2382">
        <v>0.56000000000000005</v>
      </c>
      <c r="W2382">
        <v>504</v>
      </c>
      <c r="AH2382" s="16"/>
      <c r="AI2382" t="s">
        <v>1375</v>
      </c>
    </row>
    <row r="2383" spans="1:35" x14ac:dyDescent="0.25">
      <c r="A2383" t="s">
        <v>7087</v>
      </c>
      <c r="B2383" s="1">
        <v>15</v>
      </c>
      <c r="C2383" t="s">
        <v>302</v>
      </c>
      <c r="D2383">
        <v>7248318</v>
      </c>
      <c r="E2383" t="s">
        <v>5456</v>
      </c>
      <c r="F2383" t="s">
        <v>1363</v>
      </c>
      <c r="G2383" t="s">
        <v>1391</v>
      </c>
      <c r="H2383" s="3" t="s">
        <v>7082</v>
      </c>
      <c r="I2383">
        <v>2017</v>
      </c>
      <c r="J2383" s="15" t="s">
        <v>7083</v>
      </c>
      <c r="K2383">
        <v>2017</v>
      </c>
      <c r="L2383" t="s">
        <v>1394</v>
      </c>
      <c r="M2383" t="s">
        <v>5456</v>
      </c>
      <c r="N2383" t="s">
        <v>5456</v>
      </c>
      <c r="O2383" t="s">
        <v>2414</v>
      </c>
      <c r="P2383" t="s">
        <v>5501</v>
      </c>
      <c r="Q2383">
        <f t="shared" si="50"/>
        <v>900</v>
      </c>
      <c r="R2383" t="s">
        <v>4086</v>
      </c>
      <c r="S2383" t="s">
        <v>4087</v>
      </c>
      <c r="T2383" t="s">
        <v>6010</v>
      </c>
      <c r="U2383" s="75">
        <v>900</v>
      </c>
      <c r="V2383">
        <v>0.44</v>
      </c>
      <c r="W2383">
        <v>396</v>
      </c>
      <c r="AH2383" s="16"/>
      <c r="AI2383" t="s">
        <v>1375</v>
      </c>
    </row>
    <row r="2384" spans="1:35" x14ac:dyDescent="0.25">
      <c r="A2384" t="s">
        <v>7088</v>
      </c>
      <c r="B2384" s="1">
        <v>15</v>
      </c>
      <c r="C2384" t="s">
        <v>302</v>
      </c>
      <c r="D2384">
        <v>7248318</v>
      </c>
      <c r="E2384" t="s">
        <v>5456</v>
      </c>
      <c r="F2384" t="s">
        <v>1363</v>
      </c>
      <c r="G2384" t="s">
        <v>1391</v>
      </c>
      <c r="H2384" s="3" t="s">
        <v>7082</v>
      </c>
      <c r="I2384">
        <v>2017</v>
      </c>
      <c r="J2384" s="15" t="s">
        <v>7083</v>
      </c>
      <c r="K2384">
        <v>2017</v>
      </c>
      <c r="L2384" t="s">
        <v>1394</v>
      </c>
      <c r="M2384" t="s">
        <v>5456</v>
      </c>
      <c r="N2384" t="s">
        <v>5456</v>
      </c>
      <c r="O2384" t="s">
        <v>2414</v>
      </c>
      <c r="P2384" t="s">
        <v>5501</v>
      </c>
      <c r="Q2384">
        <f t="shared" si="50"/>
        <v>900</v>
      </c>
      <c r="R2384" t="s">
        <v>1879</v>
      </c>
      <c r="S2384" t="s">
        <v>1880</v>
      </c>
      <c r="T2384" t="s">
        <v>587</v>
      </c>
      <c r="U2384" s="75">
        <v>900</v>
      </c>
      <c r="V2384">
        <v>0.19</v>
      </c>
      <c r="W2384">
        <v>171</v>
      </c>
      <c r="AH2384" s="16"/>
      <c r="AI2384" t="s">
        <v>1375</v>
      </c>
    </row>
    <row r="2385" spans="1:35" x14ac:dyDescent="0.25">
      <c r="A2385" t="s">
        <v>7089</v>
      </c>
      <c r="B2385" s="1">
        <v>15</v>
      </c>
      <c r="C2385" t="s">
        <v>302</v>
      </c>
      <c r="D2385">
        <v>7388926</v>
      </c>
      <c r="E2385" t="s">
        <v>6439</v>
      </c>
      <c r="F2385" t="s">
        <v>1363</v>
      </c>
      <c r="G2385" t="s">
        <v>1391</v>
      </c>
      <c r="H2385" s="3" t="s">
        <v>7090</v>
      </c>
      <c r="I2385">
        <v>2018</v>
      </c>
      <c r="J2385" s="15" t="s">
        <v>3182</v>
      </c>
      <c r="K2385">
        <v>2018</v>
      </c>
      <c r="L2385" t="s">
        <v>1394</v>
      </c>
      <c r="M2385" t="s">
        <v>5456</v>
      </c>
      <c r="N2385" t="s">
        <v>5456</v>
      </c>
      <c r="O2385" t="s">
        <v>1388</v>
      </c>
      <c r="P2385" t="s">
        <v>133</v>
      </c>
      <c r="Q2385">
        <f t="shared" si="50"/>
        <v>5600</v>
      </c>
      <c r="R2385" t="s">
        <v>5682</v>
      </c>
      <c r="S2385" t="s">
        <v>5683</v>
      </c>
      <c r="T2385" t="s">
        <v>5710</v>
      </c>
      <c r="U2385" s="75">
        <v>5600</v>
      </c>
      <c r="V2385">
        <v>0.37</v>
      </c>
      <c r="W2385">
        <v>2072</v>
      </c>
      <c r="AH2385" s="16"/>
      <c r="AI2385" t="s">
        <v>1375</v>
      </c>
    </row>
    <row r="2386" spans="1:35" x14ac:dyDescent="0.25">
      <c r="A2386" t="s">
        <v>7091</v>
      </c>
      <c r="B2386" s="1">
        <v>15</v>
      </c>
      <c r="C2386" t="s">
        <v>302</v>
      </c>
      <c r="D2386">
        <v>7388926</v>
      </c>
      <c r="E2386" t="s">
        <v>6439</v>
      </c>
      <c r="F2386" t="s">
        <v>1363</v>
      </c>
      <c r="G2386" t="s">
        <v>1391</v>
      </c>
      <c r="H2386" s="3" t="s">
        <v>7090</v>
      </c>
      <c r="I2386">
        <v>2018</v>
      </c>
      <c r="J2386" s="15" t="s">
        <v>3182</v>
      </c>
      <c r="K2386">
        <v>2018</v>
      </c>
      <c r="L2386" t="s">
        <v>1394</v>
      </c>
      <c r="M2386" t="s">
        <v>5456</v>
      </c>
      <c r="N2386" t="s">
        <v>5456</v>
      </c>
      <c r="O2386" t="s">
        <v>1388</v>
      </c>
      <c r="P2386" t="s">
        <v>133</v>
      </c>
      <c r="Q2386">
        <f t="shared" si="50"/>
        <v>5600</v>
      </c>
      <c r="R2386" t="s">
        <v>4086</v>
      </c>
      <c r="S2386" t="s">
        <v>4087</v>
      </c>
      <c r="T2386" t="s">
        <v>6010</v>
      </c>
      <c r="U2386" s="75">
        <v>5600</v>
      </c>
      <c r="V2386">
        <v>0.44</v>
      </c>
      <c r="W2386">
        <v>2464</v>
      </c>
      <c r="AH2386" s="16"/>
      <c r="AI2386" t="s">
        <v>1375</v>
      </c>
    </row>
    <row r="2387" spans="1:35" x14ac:dyDescent="0.25">
      <c r="A2387" t="s">
        <v>7092</v>
      </c>
      <c r="B2387" s="1">
        <v>15</v>
      </c>
      <c r="C2387" t="s">
        <v>302</v>
      </c>
      <c r="D2387">
        <v>7812353</v>
      </c>
      <c r="E2387" t="s">
        <v>5456</v>
      </c>
      <c r="F2387" t="s">
        <v>1363</v>
      </c>
      <c r="G2387" t="s">
        <v>1391</v>
      </c>
      <c r="H2387" s="3" t="s">
        <v>6389</v>
      </c>
      <c r="I2387">
        <v>2018</v>
      </c>
      <c r="J2387" s="15" t="s">
        <v>6390</v>
      </c>
      <c r="K2387">
        <v>2018</v>
      </c>
      <c r="L2387" t="s">
        <v>1394</v>
      </c>
      <c r="M2387" t="s">
        <v>5456</v>
      </c>
      <c r="N2387" t="s">
        <v>5456</v>
      </c>
      <c r="O2387" t="s">
        <v>1370</v>
      </c>
      <c r="P2387" t="s">
        <v>5487</v>
      </c>
      <c r="Q2387">
        <f t="shared" si="50"/>
        <v>380</v>
      </c>
      <c r="R2387" t="s">
        <v>4086</v>
      </c>
      <c r="S2387" t="s">
        <v>4087</v>
      </c>
      <c r="T2387" t="s">
        <v>7093</v>
      </c>
      <c r="U2387" s="75">
        <v>380</v>
      </c>
      <c r="V2387">
        <v>0.44</v>
      </c>
      <c r="W2387">
        <v>167.2</v>
      </c>
      <c r="AH2387" s="16"/>
      <c r="AI2387" t="s">
        <v>1375</v>
      </c>
    </row>
    <row r="2388" spans="1:35" x14ac:dyDescent="0.25">
      <c r="A2388" t="s">
        <v>7094</v>
      </c>
      <c r="B2388" s="1">
        <v>15</v>
      </c>
      <c r="C2388" t="s">
        <v>302</v>
      </c>
      <c r="D2388">
        <v>7812353</v>
      </c>
      <c r="E2388" t="s">
        <v>5456</v>
      </c>
      <c r="F2388" t="s">
        <v>1363</v>
      </c>
      <c r="G2388" t="s">
        <v>1391</v>
      </c>
      <c r="H2388" s="3" t="s">
        <v>6389</v>
      </c>
      <c r="I2388">
        <v>2018</v>
      </c>
      <c r="J2388" s="15" t="s">
        <v>6390</v>
      </c>
      <c r="K2388">
        <v>2018</v>
      </c>
      <c r="L2388" t="s">
        <v>1394</v>
      </c>
      <c r="M2388" t="s">
        <v>5456</v>
      </c>
      <c r="N2388" t="s">
        <v>5456</v>
      </c>
      <c r="O2388" t="s">
        <v>1370</v>
      </c>
      <c r="P2388" t="s">
        <v>5487</v>
      </c>
      <c r="Q2388">
        <f t="shared" si="50"/>
        <v>380</v>
      </c>
      <c r="R2388" t="s">
        <v>5445</v>
      </c>
      <c r="S2388" t="s">
        <v>5446</v>
      </c>
      <c r="T2388" t="s">
        <v>5919</v>
      </c>
      <c r="U2388" s="75">
        <v>380</v>
      </c>
      <c r="V2388">
        <v>0.14000000000000001</v>
      </c>
      <c r="W2388">
        <v>53.2</v>
      </c>
      <c r="AH2388" s="16"/>
      <c r="AI2388" t="s">
        <v>1375</v>
      </c>
    </row>
    <row r="2389" spans="1:35" x14ac:dyDescent="0.25">
      <c r="A2389" t="s">
        <v>7095</v>
      </c>
      <c r="B2389" s="1">
        <v>15</v>
      </c>
      <c r="C2389" t="s">
        <v>302</v>
      </c>
      <c r="D2389">
        <v>7812353</v>
      </c>
      <c r="E2389" t="s">
        <v>5456</v>
      </c>
      <c r="F2389" t="s">
        <v>1363</v>
      </c>
      <c r="G2389" t="s">
        <v>1391</v>
      </c>
      <c r="H2389" s="3" t="s">
        <v>6389</v>
      </c>
      <c r="I2389">
        <v>2018</v>
      </c>
      <c r="J2389" s="15" t="s">
        <v>6390</v>
      </c>
      <c r="K2389">
        <v>2018</v>
      </c>
      <c r="L2389" t="s">
        <v>1394</v>
      </c>
      <c r="M2389" t="s">
        <v>5456</v>
      </c>
      <c r="N2389" t="s">
        <v>5456</v>
      </c>
      <c r="O2389" t="s">
        <v>1370</v>
      </c>
      <c r="P2389" t="s">
        <v>5487</v>
      </c>
      <c r="Q2389">
        <f t="shared" si="50"/>
        <v>380</v>
      </c>
      <c r="R2389" t="s">
        <v>1879</v>
      </c>
      <c r="S2389" t="s">
        <v>1880</v>
      </c>
      <c r="T2389" t="s">
        <v>587</v>
      </c>
      <c r="U2389" s="75">
        <v>380</v>
      </c>
      <c r="V2389">
        <v>0.14000000000000001</v>
      </c>
      <c r="W2389">
        <v>53.2</v>
      </c>
      <c r="AH2389" s="16"/>
      <c r="AI2389" t="s">
        <v>1375</v>
      </c>
    </row>
    <row r="2390" spans="1:35" x14ac:dyDescent="0.25">
      <c r="A2390" t="s">
        <v>7096</v>
      </c>
      <c r="B2390" s="1">
        <v>15</v>
      </c>
      <c r="C2390" t="s">
        <v>302</v>
      </c>
      <c r="D2390">
        <v>7657161</v>
      </c>
      <c r="E2390" t="s">
        <v>5793</v>
      </c>
      <c r="F2390" t="s">
        <v>1363</v>
      </c>
      <c r="G2390" t="s">
        <v>1391</v>
      </c>
      <c r="H2390" s="3" t="s">
        <v>3196</v>
      </c>
      <c r="I2390">
        <v>2018</v>
      </c>
      <c r="J2390" s="15" t="s">
        <v>6338</v>
      </c>
      <c r="K2390">
        <v>2018</v>
      </c>
      <c r="L2390" t="s">
        <v>1394</v>
      </c>
      <c r="M2390" t="s">
        <v>5793</v>
      </c>
      <c r="N2390" t="s">
        <v>5456</v>
      </c>
      <c r="O2390" t="s">
        <v>1388</v>
      </c>
      <c r="P2390" t="s">
        <v>5475</v>
      </c>
      <c r="Q2390">
        <f t="shared" si="50"/>
        <v>380</v>
      </c>
      <c r="R2390" t="s">
        <v>1879</v>
      </c>
      <c r="S2390" t="s">
        <v>1880</v>
      </c>
      <c r="T2390" t="s">
        <v>587</v>
      </c>
      <c r="U2390" s="75">
        <v>380</v>
      </c>
      <c r="V2390">
        <v>0.16</v>
      </c>
      <c r="W2390">
        <v>60.8</v>
      </c>
      <c r="AH2390" s="16"/>
      <c r="AI2390" t="s">
        <v>1375</v>
      </c>
    </row>
    <row r="2391" spans="1:35" x14ac:dyDescent="0.25">
      <c r="A2391" t="s">
        <v>7097</v>
      </c>
      <c r="B2391" s="1">
        <v>15</v>
      </c>
      <c r="C2391" t="s">
        <v>302</v>
      </c>
      <c r="D2391">
        <v>7657161</v>
      </c>
      <c r="E2391" t="s">
        <v>5793</v>
      </c>
      <c r="F2391" t="s">
        <v>1363</v>
      </c>
      <c r="G2391" t="s">
        <v>1391</v>
      </c>
      <c r="H2391" s="3" t="s">
        <v>3196</v>
      </c>
      <c r="I2391">
        <v>2018</v>
      </c>
      <c r="J2391" s="15" t="s">
        <v>6338</v>
      </c>
      <c r="K2391">
        <v>2018</v>
      </c>
      <c r="L2391" t="s">
        <v>1394</v>
      </c>
      <c r="M2391" t="s">
        <v>5793</v>
      </c>
      <c r="N2391" t="s">
        <v>5456</v>
      </c>
      <c r="O2391" t="s">
        <v>1388</v>
      </c>
      <c r="P2391" t="s">
        <v>5475</v>
      </c>
      <c r="Q2391">
        <f t="shared" si="50"/>
        <v>380</v>
      </c>
      <c r="R2391" t="s">
        <v>4086</v>
      </c>
      <c r="S2391" t="s">
        <v>4087</v>
      </c>
      <c r="T2391" t="s">
        <v>5560</v>
      </c>
      <c r="U2391" s="75">
        <v>380</v>
      </c>
      <c r="V2391">
        <v>0.44</v>
      </c>
      <c r="W2391">
        <v>167.2</v>
      </c>
      <c r="AH2391" s="16"/>
      <c r="AI2391" t="s">
        <v>1375</v>
      </c>
    </row>
    <row r="2392" spans="1:35" x14ac:dyDescent="0.25">
      <c r="A2392" t="s">
        <v>7098</v>
      </c>
      <c r="B2392" s="1">
        <v>15</v>
      </c>
      <c r="C2392" t="s">
        <v>302</v>
      </c>
      <c r="D2392">
        <v>7669518</v>
      </c>
      <c r="E2392" t="s">
        <v>6439</v>
      </c>
      <c r="F2392" t="s">
        <v>1363</v>
      </c>
      <c r="G2392" t="s">
        <v>1391</v>
      </c>
      <c r="H2392" s="3" t="s">
        <v>6338</v>
      </c>
      <c r="I2392">
        <v>2018</v>
      </c>
      <c r="J2392" s="15" t="s">
        <v>6339</v>
      </c>
      <c r="K2392">
        <v>2018</v>
      </c>
      <c r="L2392" t="s">
        <v>1394</v>
      </c>
      <c r="M2392" t="s">
        <v>5456</v>
      </c>
      <c r="N2392" t="s">
        <v>5456</v>
      </c>
      <c r="O2392" t="s">
        <v>1388</v>
      </c>
      <c r="P2392" t="s">
        <v>133</v>
      </c>
      <c r="Q2392">
        <f t="shared" si="50"/>
        <v>5600</v>
      </c>
      <c r="R2392" t="s">
        <v>5682</v>
      </c>
      <c r="S2392" t="s">
        <v>5683</v>
      </c>
      <c r="T2392" t="s">
        <v>5710</v>
      </c>
      <c r="U2392" s="75">
        <v>5600</v>
      </c>
      <c r="V2392">
        <v>0.36</v>
      </c>
      <c r="W2392">
        <v>2016</v>
      </c>
      <c r="AH2392" s="16"/>
      <c r="AI2392" t="s">
        <v>1375</v>
      </c>
    </row>
    <row r="2393" spans="1:35" x14ac:dyDescent="0.25">
      <c r="A2393" t="s">
        <v>7099</v>
      </c>
      <c r="B2393" s="1">
        <v>15</v>
      </c>
      <c r="C2393" t="s">
        <v>302</v>
      </c>
      <c r="D2393">
        <v>7669518</v>
      </c>
      <c r="E2393" t="s">
        <v>6439</v>
      </c>
      <c r="F2393" t="s">
        <v>1363</v>
      </c>
      <c r="G2393" t="s">
        <v>1391</v>
      </c>
      <c r="H2393" s="3" t="s">
        <v>6338</v>
      </c>
      <c r="I2393">
        <v>2018</v>
      </c>
      <c r="J2393" s="15" t="s">
        <v>6339</v>
      </c>
      <c r="K2393">
        <v>2018</v>
      </c>
      <c r="L2393" t="s">
        <v>1394</v>
      </c>
      <c r="M2393" t="s">
        <v>5456</v>
      </c>
      <c r="N2393" t="s">
        <v>5456</v>
      </c>
      <c r="O2393" t="s">
        <v>1388</v>
      </c>
      <c r="P2393" t="s">
        <v>133</v>
      </c>
      <c r="Q2393">
        <f t="shared" si="50"/>
        <v>5600</v>
      </c>
      <c r="R2393" t="s">
        <v>4086</v>
      </c>
      <c r="S2393" t="s">
        <v>4087</v>
      </c>
      <c r="T2393" t="s">
        <v>5560</v>
      </c>
      <c r="U2393" s="75">
        <v>5600</v>
      </c>
      <c r="V2393">
        <v>0.44</v>
      </c>
      <c r="W2393">
        <v>2464</v>
      </c>
      <c r="AH2393" s="16"/>
      <c r="AI2393" t="s">
        <v>1375</v>
      </c>
    </row>
    <row r="2394" spans="1:35" x14ac:dyDescent="0.25">
      <c r="A2394" t="s">
        <v>7100</v>
      </c>
      <c r="B2394" s="1">
        <v>15</v>
      </c>
      <c r="C2394" t="s">
        <v>302</v>
      </c>
      <c r="D2394">
        <v>7731779</v>
      </c>
      <c r="E2394" t="s">
        <v>5793</v>
      </c>
      <c r="F2394" t="s">
        <v>1363</v>
      </c>
      <c r="G2394" t="s">
        <v>1391</v>
      </c>
      <c r="H2394" s="3" t="s">
        <v>7101</v>
      </c>
      <c r="I2394">
        <v>2018</v>
      </c>
      <c r="J2394" s="15" t="s">
        <v>7102</v>
      </c>
      <c r="K2394">
        <v>2018</v>
      </c>
      <c r="L2394" t="s">
        <v>1394</v>
      </c>
      <c r="M2394" t="s">
        <v>5793</v>
      </c>
      <c r="N2394" t="s">
        <v>5456</v>
      </c>
      <c r="O2394" t="s">
        <v>1370</v>
      </c>
      <c r="P2394" t="s">
        <v>5501</v>
      </c>
      <c r="Q2394">
        <f t="shared" si="50"/>
        <v>380</v>
      </c>
      <c r="R2394" t="s">
        <v>4086</v>
      </c>
      <c r="S2394" t="s">
        <v>4087</v>
      </c>
      <c r="T2394" t="s">
        <v>5560</v>
      </c>
      <c r="U2394" s="75">
        <v>380</v>
      </c>
      <c r="V2394">
        <v>0.44</v>
      </c>
      <c r="W2394">
        <v>167.2</v>
      </c>
      <c r="AH2394" s="16"/>
      <c r="AI2394" t="s">
        <v>1375</v>
      </c>
    </row>
    <row r="2395" spans="1:35" x14ac:dyDescent="0.25">
      <c r="A2395" t="s">
        <v>7103</v>
      </c>
      <c r="B2395" s="1">
        <v>15</v>
      </c>
      <c r="C2395" t="s">
        <v>302</v>
      </c>
      <c r="D2395">
        <v>7731779</v>
      </c>
      <c r="E2395" t="s">
        <v>5793</v>
      </c>
      <c r="F2395" t="s">
        <v>1363</v>
      </c>
      <c r="G2395" t="s">
        <v>1391</v>
      </c>
      <c r="H2395" s="3" t="s">
        <v>7101</v>
      </c>
      <c r="I2395">
        <v>2018</v>
      </c>
      <c r="J2395" s="15" t="s">
        <v>7102</v>
      </c>
      <c r="K2395">
        <v>2018</v>
      </c>
      <c r="L2395" t="s">
        <v>1394</v>
      </c>
      <c r="M2395" t="s">
        <v>5793</v>
      </c>
      <c r="N2395" t="s">
        <v>5456</v>
      </c>
      <c r="O2395" t="s">
        <v>1370</v>
      </c>
      <c r="P2395" t="s">
        <v>5501</v>
      </c>
      <c r="Q2395">
        <f t="shared" si="50"/>
        <v>380</v>
      </c>
      <c r="R2395" t="s">
        <v>5445</v>
      </c>
      <c r="S2395" t="s">
        <v>5446</v>
      </c>
      <c r="T2395" t="s">
        <v>5919</v>
      </c>
      <c r="U2395" s="75">
        <v>380</v>
      </c>
      <c r="V2395">
        <v>0.14000000000000001</v>
      </c>
      <c r="W2395">
        <v>53.2</v>
      </c>
      <c r="AH2395" s="16"/>
      <c r="AI2395" t="s">
        <v>1375</v>
      </c>
    </row>
    <row r="2396" spans="1:35" x14ac:dyDescent="0.25">
      <c r="A2396" t="s">
        <v>7104</v>
      </c>
      <c r="B2396" s="1">
        <v>15</v>
      </c>
      <c r="C2396" t="s">
        <v>302</v>
      </c>
      <c r="D2396">
        <v>7731779</v>
      </c>
      <c r="E2396" t="s">
        <v>5793</v>
      </c>
      <c r="F2396" t="s">
        <v>1363</v>
      </c>
      <c r="G2396" t="s">
        <v>1391</v>
      </c>
      <c r="H2396" s="3" t="s">
        <v>7101</v>
      </c>
      <c r="I2396">
        <v>2018</v>
      </c>
      <c r="J2396" s="15" t="s">
        <v>7102</v>
      </c>
      <c r="K2396">
        <v>2018</v>
      </c>
      <c r="L2396" t="s">
        <v>1394</v>
      </c>
      <c r="M2396" t="s">
        <v>5793</v>
      </c>
      <c r="N2396" t="s">
        <v>5456</v>
      </c>
      <c r="O2396" t="s">
        <v>1370</v>
      </c>
      <c r="P2396" t="s">
        <v>5501</v>
      </c>
      <c r="Q2396">
        <f t="shared" si="50"/>
        <v>380</v>
      </c>
      <c r="R2396" t="s">
        <v>1879</v>
      </c>
      <c r="S2396" t="s">
        <v>1880</v>
      </c>
      <c r="T2396" t="s">
        <v>587</v>
      </c>
      <c r="U2396" s="75">
        <v>380</v>
      </c>
      <c r="V2396">
        <v>0.14000000000000001</v>
      </c>
      <c r="W2396">
        <v>53.2</v>
      </c>
      <c r="AH2396" s="16"/>
      <c r="AI2396" t="s">
        <v>1375</v>
      </c>
    </row>
    <row r="2397" spans="1:35" x14ac:dyDescent="0.25">
      <c r="A2397" t="s">
        <v>7105</v>
      </c>
      <c r="B2397" s="1">
        <v>15</v>
      </c>
      <c r="C2397" t="s">
        <v>302</v>
      </c>
      <c r="D2397">
        <v>4430468</v>
      </c>
      <c r="E2397" t="s">
        <v>5510</v>
      </c>
      <c r="F2397" t="s">
        <v>1363</v>
      </c>
      <c r="G2397" t="s">
        <v>1391</v>
      </c>
      <c r="H2397" s="3" t="s">
        <v>1392</v>
      </c>
      <c r="I2397">
        <v>2016</v>
      </c>
      <c r="J2397" s="15" t="s">
        <v>1393</v>
      </c>
      <c r="K2397">
        <v>2016</v>
      </c>
      <c r="L2397" t="s">
        <v>1394</v>
      </c>
      <c r="M2397" t="s">
        <v>5510</v>
      </c>
      <c r="N2397" t="s">
        <v>5510</v>
      </c>
      <c r="O2397" t="s">
        <v>1388</v>
      </c>
      <c r="P2397" t="s">
        <v>133</v>
      </c>
      <c r="Q2397">
        <f t="shared" si="50"/>
        <v>19250</v>
      </c>
      <c r="R2397" t="s">
        <v>5449</v>
      </c>
      <c r="S2397" t="s">
        <v>5450</v>
      </c>
      <c r="T2397" t="s">
        <v>5457</v>
      </c>
      <c r="U2397" s="75">
        <v>19250</v>
      </c>
      <c r="V2397">
        <v>0.48</v>
      </c>
      <c r="W2397">
        <v>9240</v>
      </c>
      <c r="AH2397" s="16"/>
      <c r="AI2397" t="s">
        <v>1375</v>
      </c>
    </row>
    <row r="2398" spans="1:35" x14ac:dyDescent="0.25">
      <c r="A2398" t="s">
        <v>7106</v>
      </c>
      <c r="B2398" s="1">
        <v>15</v>
      </c>
      <c r="C2398" t="s">
        <v>302</v>
      </c>
      <c r="D2398">
        <v>8924392</v>
      </c>
      <c r="E2398" t="s">
        <v>6528</v>
      </c>
      <c r="F2398" t="s">
        <v>1363</v>
      </c>
      <c r="G2398" t="s">
        <v>1391</v>
      </c>
      <c r="H2398" s="3" t="s">
        <v>1719</v>
      </c>
      <c r="I2398">
        <v>2018</v>
      </c>
      <c r="J2398" s="15" t="s">
        <v>1720</v>
      </c>
      <c r="K2398">
        <v>2018</v>
      </c>
      <c r="L2398" t="s">
        <v>1394</v>
      </c>
      <c r="M2398" t="s">
        <v>5456</v>
      </c>
      <c r="N2398" t="s">
        <v>5456</v>
      </c>
      <c r="O2398" t="s">
        <v>1408</v>
      </c>
      <c r="P2398" t="s">
        <v>5487</v>
      </c>
      <c r="Q2398">
        <f t="shared" si="50"/>
        <v>1470</v>
      </c>
      <c r="R2398" t="s">
        <v>5996</v>
      </c>
      <c r="S2398" t="s">
        <v>5997</v>
      </c>
      <c r="T2398" t="s">
        <v>587</v>
      </c>
      <c r="U2398" s="75">
        <v>1470</v>
      </c>
      <c r="V2398">
        <v>0.36</v>
      </c>
      <c r="W2398">
        <v>529.20000000000005</v>
      </c>
      <c r="AH2398" s="16"/>
      <c r="AI2398" t="s">
        <v>1375</v>
      </c>
    </row>
    <row r="2399" spans="1:35" x14ac:dyDescent="0.25">
      <c r="A2399" t="s">
        <v>7107</v>
      </c>
      <c r="B2399" s="1">
        <v>15</v>
      </c>
      <c r="C2399" t="s">
        <v>302</v>
      </c>
      <c r="D2399">
        <v>8924392</v>
      </c>
      <c r="E2399" t="s">
        <v>6528</v>
      </c>
      <c r="F2399" t="s">
        <v>1363</v>
      </c>
      <c r="G2399" t="s">
        <v>1391</v>
      </c>
      <c r="H2399" s="3" t="s">
        <v>1719</v>
      </c>
      <c r="I2399">
        <v>2018</v>
      </c>
      <c r="J2399" s="15" t="s">
        <v>1720</v>
      </c>
      <c r="K2399">
        <v>2018</v>
      </c>
      <c r="L2399" t="s">
        <v>1394</v>
      </c>
      <c r="M2399" t="s">
        <v>5456</v>
      </c>
      <c r="N2399" t="s">
        <v>5456</v>
      </c>
      <c r="O2399" t="s">
        <v>1408</v>
      </c>
      <c r="P2399" t="s">
        <v>5487</v>
      </c>
      <c r="Q2399">
        <f t="shared" si="50"/>
        <v>1470</v>
      </c>
      <c r="R2399" t="s">
        <v>2198</v>
      </c>
      <c r="S2399" t="s">
        <v>2199</v>
      </c>
      <c r="T2399" t="s">
        <v>587</v>
      </c>
      <c r="U2399" s="75">
        <v>1470</v>
      </c>
      <c r="V2399">
        <v>0.77</v>
      </c>
      <c r="W2399">
        <v>1131.9000000000001</v>
      </c>
      <c r="AH2399" s="16"/>
      <c r="AI2399" t="s">
        <v>1375</v>
      </c>
    </row>
    <row r="2400" spans="1:35" x14ac:dyDescent="0.25">
      <c r="A2400" t="s">
        <v>7108</v>
      </c>
      <c r="B2400" s="1">
        <v>15</v>
      </c>
      <c r="C2400" t="s">
        <v>302</v>
      </c>
      <c r="D2400">
        <v>8924392</v>
      </c>
      <c r="E2400" t="s">
        <v>6528</v>
      </c>
      <c r="F2400" t="s">
        <v>1363</v>
      </c>
      <c r="G2400" t="s">
        <v>1391</v>
      </c>
      <c r="H2400" s="3" t="s">
        <v>1719</v>
      </c>
      <c r="I2400">
        <v>2018</v>
      </c>
      <c r="J2400" s="15" t="s">
        <v>1720</v>
      </c>
      <c r="K2400">
        <v>2018</v>
      </c>
      <c r="L2400" t="s">
        <v>1394</v>
      </c>
      <c r="M2400" t="s">
        <v>5456</v>
      </c>
      <c r="N2400" t="s">
        <v>5456</v>
      </c>
      <c r="O2400" t="s">
        <v>1408</v>
      </c>
      <c r="P2400" t="s">
        <v>5487</v>
      </c>
      <c r="Q2400">
        <f t="shared" si="50"/>
        <v>1470</v>
      </c>
      <c r="R2400" t="s">
        <v>5682</v>
      </c>
      <c r="S2400" t="s">
        <v>5683</v>
      </c>
      <c r="T2400" t="s">
        <v>7109</v>
      </c>
      <c r="U2400" s="75">
        <v>1470</v>
      </c>
      <c r="V2400">
        <v>0.37</v>
      </c>
      <c r="W2400">
        <v>543.9</v>
      </c>
      <c r="AH2400" s="16"/>
      <c r="AI2400" t="s">
        <v>1375</v>
      </c>
    </row>
    <row r="2401" spans="1:35" x14ac:dyDescent="0.25">
      <c r="A2401" t="s">
        <v>7110</v>
      </c>
      <c r="B2401" s="1">
        <v>15</v>
      </c>
      <c r="C2401" t="s">
        <v>302</v>
      </c>
      <c r="D2401">
        <v>7922523</v>
      </c>
      <c r="E2401" t="s">
        <v>6537</v>
      </c>
      <c r="F2401" t="s">
        <v>1363</v>
      </c>
      <c r="G2401" t="s">
        <v>1391</v>
      </c>
      <c r="H2401" s="3" t="s">
        <v>6415</v>
      </c>
      <c r="I2401">
        <v>2018</v>
      </c>
      <c r="J2401" s="15" t="s">
        <v>7111</v>
      </c>
      <c r="K2401">
        <v>2018</v>
      </c>
      <c r="L2401" t="s">
        <v>1394</v>
      </c>
      <c r="M2401" t="s">
        <v>5793</v>
      </c>
      <c r="N2401" t="s">
        <v>5456</v>
      </c>
      <c r="O2401" t="s">
        <v>1370</v>
      </c>
      <c r="P2401" t="s">
        <v>5501</v>
      </c>
      <c r="Q2401">
        <f t="shared" si="50"/>
        <v>31150</v>
      </c>
      <c r="R2401" t="s">
        <v>5682</v>
      </c>
      <c r="S2401" t="s">
        <v>5683</v>
      </c>
      <c r="T2401" t="s">
        <v>5710</v>
      </c>
      <c r="U2401" s="75">
        <v>31150</v>
      </c>
      <c r="V2401">
        <v>0.36</v>
      </c>
      <c r="W2401">
        <v>11214</v>
      </c>
      <c r="AH2401" s="16"/>
      <c r="AI2401" t="s">
        <v>1375</v>
      </c>
    </row>
    <row r="2402" spans="1:35" x14ac:dyDescent="0.25">
      <c r="A2402" t="s">
        <v>7112</v>
      </c>
      <c r="B2402" s="1">
        <v>15</v>
      </c>
      <c r="C2402" t="s">
        <v>302</v>
      </c>
      <c r="D2402">
        <v>7922523</v>
      </c>
      <c r="E2402" t="s">
        <v>6537</v>
      </c>
      <c r="F2402" t="s">
        <v>1363</v>
      </c>
      <c r="G2402" t="s">
        <v>1391</v>
      </c>
      <c r="H2402" s="3" t="s">
        <v>6415</v>
      </c>
      <c r="I2402">
        <v>2018</v>
      </c>
      <c r="J2402" s="15" t="s">
        <v>7111</v>
      </c>
      <c r="K2402">
        <v>2018</v>
      </c>
      <c r="L2402" t="s">
        <v>1394</v>
      </c>
      <c r="M2402" t="s">
        <v>5793</v>
      </c>
      <c r="N2402" t="s">
        <v>5456</v>
      </c>
      <c r="O2402" t="s">
        <v>1370</v>
      </c>
      <c r="P2402" t="s">
        <v>5501</v>
      </c>
      <c r="Q2402">
        <f t="shared" si="50"/>
        <v>31150</v>
      </c>
      <c r="R2402" t="s">
        <v>4086</v>
      </c>
      <c r="S2402" t="s">
        <v>4087</v>
      </c>
      <c r="T2402" t="s">
        <v>5748</v>
      </c>
      <c r="U2402" s="75">
        <v>31150</v>
      </c>
      <c r="V2402">
        <v>0.44</v>
      </c>
      <c r="W2402">
        <v>13706</v>
      </c>
      <c r="AH2402" s="16"/>
      <c r="AI2402" t="s">
        <v>1375</v>
      </c>
    </row>
    <row r="2403" spans="1:35" x14ac:dyDescent="0.25">
      <c r="A2403" t="s">
        <v>7113</v>
      </c>
      <c r="B2403" s="1">
        <v>15</v>
      </c>
      <c r="C2403" t="s">
        <v>302</v>
      </c>
      <c r="D2403">
        <v>7922523</v>
      </c>
      <c r="E2403" t="s">
        <v>6537</v>
      </c>
      <c r="F2403" t="s">
        <v>1363</v>
      </c>
      <c r="G2403" t="s">
        <v>1391</v>
      </c>
      <c r="H2403" s="3" t="s">
        <v>6415</v>
      </c>
      <c r="I2403">
        <v>2018</v>
      </c>
      <c r="J2403" s="15" t="s">
        <v>7111</v>
      </c>
      <c r="K2403">
        <v>2018</v>
      </c>
      <c r="L2403" t="s">
        <v>1394</v>
      </c>
      <c r="M2403" t="s">
        <v>5793</v>
      </c>
      <c r="N2403" t="s">
        <v>5456</v>
      </c>
      <c r="O2403" t="s">
        <v>1370</v>
      </c>
      <c r="P2403" t="s">
        <v>5501</v>
      </c>
      <c r="Q2403">
        <f t="shared" si="50"/>
        <v>31150</v>
      </c>
      <c r="R2403" t="s">
        <v>1879</v>
      </c>
      <c r="S2403" t="s">
        <v>1880</v>
      </c>
      <c r="T2403" t="s">
        <v>587</v>
      </c>
      <c r="U2403" s="75">
        <v>31150</v>
      </c>
      <c r="V2403">
        <v>0.12</v>
      </c>
      <c r="W2403">
        <v>3738</v>
      </c>
      <c r="AH2403" s="16"/>
      <c r="AI2403" t="s">
        <v>1375</v>
      </c>
    </row>
    <row r="2404" spans="1:35" x14ac:dyDescent="0.25">
      <c r="A2404" t="s">
        <v>7114</v>
      </c>
      <c r="B2404" s="1">
        <v>15</v>
      </c>
      <c r="C2404" t="s">
        <v>302</v>
      </c>
      <c r="D2404">
        <v>7922523</v>
      </c>
      <c r="E2404" t="s">
        <v>6537</v>
      </c>
      <c r="F2404" t="s">
        <v>1363</v>
      </c>
      <c r="G2404" t="s">
        <v>1391</v>
      </c>
      <c r="H2404" s="3" t="s">
        <v>6415</v>
      </c>
      <c r="I2404">
        <v>2018</v>
      </c>
      <c r="J2404" s="15" t="s">
        <v>7111</v>
      </c>
      <c r="K2404">
        <v>2018</v>
      </c>
      <c r="L2404" t="s">
        <v>1394</v>
      </c>
      <c r="M2404" t="s">
        <v>5793</v>
      </c>
      <c r="N2404" t="s">
        <v>5456</v>
      </c>
      <c r="O2404" t="s">
        <v>1370</v>
      </c>
      <c r="P2404" t="s">
        <v>5501</v>
      </c>
      <c r="Q2404">
        <f t="shared" si="50"/>
        <v>31150</v>
      </c>
      <c r="R2404" t="s">
        <v>1381</v>
      </c>
      <c r="S2404" t="s">
        <v>1382</v>
      </c>
      <c r="T2404" t="s">
        <v>587</v>
      </c>
      <c r="U2404" s="75">
        <v>31150</v>
      </c>
      <c r="V2404">
        <v>0.69</v>
      </c>
      <c r="W2404">
        <v>21493.5</v>
      </c>
      <c r="AH2404" s="16"/>
      <c r="AI2404" t="s">
        <v>1375</v>
      </c>
    </row>
    <row r="2405" spans="1:35" x14ac:dyDescent="0.25">
      <c r="A2405" t="s">
        <v>7115</v>
      </c>
      <c r="B2405" s="1">
        <v>15</v>
      </c>
      <c r="C2405" t="s">
        <v>302</v>
      </c>
      <c r="D2405">
        <v>7922523</v>
      </c>
      <c r="E2405" t="s">
        <v>6537</v>
      </c>
      <c r="F2405" t="s">
        <v>1363</v>
      </c>
      <c r="G2405" t="s">
        <v>1391</v>
      </c>
      <c r="H2405" s="3" t="s">
        <v>6415</v>
      </c>
      <c r="I2405">
        <v>2018</v>
      </c>
      <c r="J2405" s="15" t="s">
        <v>7111</v>
      </c>
      <c r="K2405">
        <v>2018</v>
      </c>
      <c r="L2405" t="s">
        <v>1394</v>
      </c>
      <c r="M2405" t="s">
        <v>5793</v>
      </c>
      <c r="N2405" t="s">
        <v>5456</v>
      </c>
      <c r="O2405" t="s">
        <v>1370</v>
      </c>
      <c r="P2405" t="s">
        <v>5501</v>
      </c>
      <c r="Q2405">
        <f t="shared" si="50"/>
        <v>31150</v>
      </c>
      <c r="R2405" t="s">
        <v>5996</v>
      </c>
      <c r="S2405" t="s">
        <v>5997</v>
      </c>
      <c r="T2405" t="s">
        <v>587</v>
      </c>
      <c r="U2405" s="75">
        <v>31150</v>
      </c>
      <c r="V2405">
        <v>0.34</v>
      </c>
      <c r="W2405">
        <v>10591</v>
      </c>
      <c r="AH2405" s="16"/>
      <c r="AI2405" t="s">
        <v>1375</v>
      </c>
    </row>
    <row r="2406" spans="1:35" x14ac:dyDescent="0.25">
      <c r="A2406" t="s">
        <v>7116</v>
      </c>
      <c r="B2406" s="1">
        <v>15</v>
      </c>
      <c r="C2406" t="s">
        <v>302</v>
      </c>
      <c r="D2406">
        <v>7922523</v>
      </c>
      <c r="E2406" t="s">
        <v>6537</v>
      </c>
      <c r="F2406" t="s">
        <v>1363</v>
      </c>
      <c r="G2406" t="s">
        <v>1391</v>
      </c>
      <c r="H2406" s="3" t="s">
        <v>6415</v>
      </c>
      <c r="I2406">
        <v>2018</v>
      </c>
      <c r="J2406" s="15" t="s">
        <v>7111</v>
      </c>
      <c r="K2406">
        <v>2018</v>
      </c>
      <c r="L2406" t="s">
        <v>1394</v>
      </c>
      <c r="M2406" t="s">
        <v>5793</v>
      </c>
      <c r="N2406" t="s">
        <v>5456</v>
      </c>
      <c r="O2406" t="s">
        <v>1370</v>
      </c>
      <c r="P2406" t="s">
        <v>5501</v>
      </c>
      <c r="Q2406">
        <f t="shared" si="50"/>
        <v>31150</v>
      </c>
      <c r="R2406" t="s">
        <v>5445</v>
      </c>
      <c r="S2406" t="s">
        <v>5446</v>
      </c>
      <c r="T2406" t="s">
        <v>5919</v>
      </c>
      <c r="U2406" s="75">
        <v>31150</v>
      </c>
      <c r="V2406">
        <v>0.115</v>
      </c>
      <c r="W2406">
        <v>3582.25</v>
      </c>
      <c r="AH2406" s="16"/>
      <c r="AI2406" t="s">
        <v>1375</v>
      </c>
    </row>
    <row r="2407" spans="1:35" x14ac:dyDescent="0.25">
      <c r="A2407" t="s">
        <v>7117</v>
      </c>
      <c r="B2407" s="1">
        <v>15</v>
      </c>
      <c r="C2407" t="s">
        <v>302</v>
      </c>
      <c r="D2407">
        <v>9193480</v>
      </c>
      <c r="E2407" t="s">
        <v>7118</v>
      </c>
      <c r="F2407" t="s">
        <v>1363</v>
      </c>
      <c r="G2407" t="s">
        <v>1391</v>
      </c>
      <c r="H2407" s="3" t="s">
        <v>6952</v>
      </c>
      <c r="I2407">
        <v>2018</v>
      </c>
      <c r="J2407" s="15" t="s">
        <v>2638</v>
      </c>
      <c r="K2407">
        <v>2018</v>
      </c>
      <c r="L2407" t="s">
        <v>1394</v>
      </c>
      <c r="M2407" t="s">
        <v>5456</v>
      </c>
      <c r="N2407" t="s">
        <v>5456</v>
      </c>
      <c r="O2407" t="s">
        <v>1408</v>
      </c>
      <c r="P2407" t="s">
        <v>133</v>
      </c>
      <c r="Q2407">
        <f t="shared" si="50"/>
        <v>4100</v>
      </c>
      <c r="R2407" t="s">
        <v>5682</v>
      </c>
      <c r="S2407" t="s">
        <v>5683</v>
      </c>
      <c r="T2407" t="s">
        <v>5710</v>
      </c>
      <c r="U2407" s="75">
        <v>4100</v>
      </c>
      <c r="V2407">
        <v>0.37</v>
      </c>
      <c r="W2407">
        <v>1517</v>
      </c>
      <c r="AH2407" s="16"/>
      <c r="AI2407" t="s">
        <v>1375</v>
      </c>
    </row>
    <row r="2408" spans="1:35" x14ac:dyDescent="0.25">
      <c r="A2408" t="s">
        <v>7119</v>
      </c>
      <c r="B2408" s="1">
        <v>15</v>
      </c>
      <c r="C2408" t="s">
        <v>302</v>
      </c>
      <c r="D2408">
        <v>9197591</v>
      </c>
      <c r="E2408" t="s">
        <v>6528</v>
      </c>
      <c r="F2408" t="s">
        <v>1363</v>
      </c>
      <c r="G2408" t="s">
        <v>1391</v>
      </c>
      <c r="H2408" s="3" t="s">
        <v>7120</v>
      </c>
      <c r="I2408">
        <v>2018</v>
      </c>
      <c r="J2408" s="15" t="s">
        <v>3975</v>
      </c>
      <c r="K2408">
        <v>2018</v>
      </c>
      <c r="L2408" t="s">
        <v>1394</v>
      </c>
      <c r="M2408" t="s">
        <v>5456</v>
      </c>
      <c r="N2408" t="s">
        <v>5456</v>
      </c>
      <c r="O2408" t="s">
        <v>1408</v>
      </c>
      <c r="P2408" t="s">
        <v>5487</v>
      </c>
      <c r="Q2408">
        <f t="shared" si="50"/>
        <v>1470</v>
      </c>
      <c r="R2408" t="s">
        <v>2198</v>
      </c>
      <c r="S2408" t="s">
        <v>2199</v>
      </c>
      <c r="T2408" t="s">
        <v>587</v>
      </c>
      <c r="U2408" s="75">
        <v>1470</v>
      </c>
      <c r="V2408">
        <v>0.77</v>
      </c>
      <c r="W2408">
        <v>1131.9000000000001</v>
      </c>
      <c r="AH2408" s="16"/>
      <c r="AI2408" t="s">
        <v>1375</v>
      </c>
    </row>
    <row r="2409" spans="1:35" x14ac:dyDescent="0.25">
      <c r="A2409" t="s">
        <v>7121</v>
      </c>
      <c r="B2409" s="1">
        <v>15</v>
      </c>
      <c r="C2409" t="s">
        <v>302</v>
      </c>
      <c r="D2409">
        <v>9197591</v>
      </c>
      <c r="E2409" t="s">
        <v>6528</v>
      </c>
      <c r="F2409" t="s">
        <v>1363</v>
      </c>
      <c r="G2409" t="s">
        <v>1391</v>
      </c>
      <c r="H2409" s="3" t="s">
        <v>7120</v>
      </c>
      <c r="I2409">
        <v>2018</v>
      </c>
      <c r="J2409" s="15" t="s">
        <v>3975</v>
      </c>
      <c r="K2409">
        <v>2018</v>
      </c>
      <c r="L2409" t="s">
        <v>1394</v>
      </c>
      <c r="M2409" t="s">
        <v>5456</v>
      </c>
      <c r="N2409" t="s">
        <v>5456</v>
      </c>
      <c r="O2409" t="s">
        <v>1408</v>
      </c>
      <c r="P2409" t="s">
        <v>5487</v>
      </c>
      <c r="Q2409">
        <f t="shared" si="50"/>
        <v>1470</v>
      </c>
      <c r="R2409" t="s">
        <v>5682</v>
      </c>
      <c r="S2409" t="s">
        <v>5683</v>
      </c>
      <c r="T2409" t="s">
        <v>7122</v>
      </c>
      <c r="U2409" s="75">
        <v>1470</v>
      </c>
      <c r="V2409">
        <v>0.37</v>
      </c>
      <c r="W2409">
        <v>543.9</v>
      </c>
      <c r="AH2409" s="16"/>
      <c r="AI2409" t="s">
        <v>1375</v>
      </c>
    </row>
    <row r="2410" spans="1:35" x14ac:dyDescent="0.25">
      <c r="A2410" t="s">
        <v>7123</v>
      </c>
      <c r="B2410" s="1">
        <v>15</v>
      </c>
      <c r="C2410" t="s">
        <v>302</v>
      </c>
      <c r="D2410">
        <v>9197591</v>
      </c>
      <c r="E2410" t="s">
        <v>6528</v>
      </c>
      <c r="F2410" t="s">
        <v>1363</v>
      </c>
      <c r="G2410" t="s">
        <v>1391</v>
      </c>
      <c r="H2410" s="3" t="s">
        <v>7120</v>
      </c>
      <c r="I2410">
        <v>2018</v>
      </c>
      <c r="J2410" s="15" t="s">
        <v>3975</v>
      </c>
      <c r="K2410">
        <v>2018</v>
      </c>
      <c r="L2410" t="s">
        <v>1394</v>
      </c>
      <c r="M2410" t="s">
        <v>5456</v>
      </c>
      <c r="N2410" t="s">
        <v>5456</v>
      </c>
      <c r="O2410" t="s">
        <v>1408</v>
      </c>
      <c r="P2410" t="s">
        <v>5487</v>
      </c>
      <c r="Q2410">
        <f t="shared" si="50"/>
        <v>1470</v>
      </c>
      <c r="R2410" t="s">
        <v>5996</v>
      </c>
      <c r="S2410" t="s">
        <v>5997</v>
      </c>
      <c r="T2410" t="s">
        <v>587</v>
      </c>
      <c r="U2410" s="75">
        <v>1470</v>
      </c>
      <c r="V2410">
        <v>0.35</v>
      </c>
      <c r="W2410">
        <v>514.5</v>
      </c>
      <c r="AH2410" s="16"/>
      <c r="AI2410" t="s">
        <v>1375</v>
      </c>
    </row>
    <row r="2411" spans="1:35" x14ac:dyDescent="0.25">
      <c r="A2411" t="s">
        <v>7124</v>
      </c>
      <c r="B2411" s="1">
        <v>15</v>
      </c>
      <c r="C2411" t="s">
        <v>302</v>
      </c>
      <c r="D2411">
        <v>8953260</v>
      </c>
      <c r="E2411" t="s">
        <v>7079</v>
      </c>
      <c r="F2411" t="s">
        <v>1363</v>
      </c>
      <c r="G2411" t="s">
        <v>1391</v>
      </c>
      <c r="H2411" s="3" t="s">
        <v>6794</v>
      </c>
      <c r="I2411">
        <v>2018</v>
      </c>
      <c r="J2411" s="15" t="s">
        <v>1568</v>
      </c>
      <c r="K2411">
        <v>2018</v>
      </c>
      <c r="L2411" t="s">
        <v>1394</v>
      </c>
      <c r="M2411" t="s">
        <v>7079</v>
      </c>
      <c r="N2411" t="s">
        <v>7079</v>
      </c>
      <c r="O2411" t="s">
        <v>1408</v>
      </c>
      <c r="P2411" t="s">
        <v>4226</v>
      </c>
      <c r="Q2411">
        <f t="shared" si="50"/>
        <v>3150</v>
      </c>
      <c r="R2411" t="s">
        <v>5682</v>
      </c>
      <c r="S2411" t="s">
        <v>5683</v>
      </c>
      <c r="T2411" t="s">
        <v>5710</v>
      </c>
      <c r="U2411" s="75">
        <v>3150</v>
      </c>
      <c r="V2411">
        <v>0.37</v>
      </c>
      <c r="W2411">
        <v>1165.5</v>
      </c>
      <c r="AH2411" s="16"/>
      <c r="AI2411" t="s">
        <v>1375</v>
      </c>
    </row>
    <row r="2412" spans="1:35" x14ac:dyDescent="0.25">
      <c r="A2412" t="s">
        <v>7125</v>
      </c>
      <c r="B2412" s="1">
        <v>15</v>
      </c>
      <c r="C2412" t="s">
        <v>302</v>
      </c>
      <c r="D2412">
        <v>9060782</v>
      </c>
      <c r="E2412" t="s">
        <v>7126</v>
      </c>
      <c r="F2412" t="s">
        <v>1363</v>
      </c>
      <c r="G2412" t="s">
        <v>1391</v>
      </c>
      <c r="H2412" s="3" t="s">
        <v>1723</v>
      </c>
      <c r="I2412">
        <v>2018</v>
      </c>
      <c r="J2412" s="15" t="s">
        <v>1608</v>
      </c>
      <c r="K2412">
        <v>2018</v>
      </c>
      <c r="L2412" t="s">
        <v>1394</v>
      </c>
      <c r="M2412" t="s">
        <v>7126</v>
      </c>
      <c r="N2412" t="s">
        <v>4662</v>
      </c>
      <c r="O2412" t="s">
        <v>1408</v>
      </c>
      <c r="P2412" t="s">
        <v>5475</v>
      </c>
      <c r="Q2412">
        <f t="shared" si="50"/>
        <v>34095</v>
      </c>
      <c r="R2412" t="s">
        <v>5996</v>
      </c>
      <c r="S2412" t="s">
        <v>5997</v>
      </c>
      <c r="T2412" t="s">
        <v>587</v>
      </c>
      <c r="U2412" s="75">
        <v>34095</v>
      </c>
      <c r="V2412">
        <v>0.3</v>
      </c>
      <c r="W2412">
        <v>10228.5</v>
      </c>
      <c r="AH2412" s="16"/>
      <c r="AI2412" t="s">
        <v>1375</v>
      </c>
    </row>
    <row r="2413" spans="1:35" x14ac:dyDescent="0.25">
      <c r="A2413" t="s">
        <v>7127</v>
      </c>
      <c r="B2413" s="1">
        <v>15</v>
      </c>
      <c r="C2413" t="s">
        <v>302</v>
      </c>
      <c r="D2413">
        <v>9064281</v>
      </c>
      <c r="E2413" t="s">
        <v>7118</v>
      </c>
      <c r="F2413" t="s">
        <v>1363</v>
      </c>
      <c r="G2413" t="s">
        <v>1391</v>
      </c>
      <c r="H2413" s="3" t="s">
        <v>7128</v>
      </c>
      <c r="I2413">
        <v>2018</v>
      </c>
      <c r="J2413" s="15" t="s">
        <v>1652</v>
      </c>
      <c r="K2413">
        <v>2018</v>
      </c>
      <c r="L2413" t="s">
        <v>1394</v>
      </c>
      <c r="M2413" t="s">
        <v>5456</v>
      </c>
      <c r="N2413" t="s">
        <v>5456</v>
      </c>
      <c r="O2413" t="s">
        <v>1408</v>
      </c>
      <c r="P2413" t="s">
        <v>133</v>
      </c>
      <c r="Q2413">
        <f t="shared" si="50"/>
        <v>4100</v>
      </c>
      <c r="R2413" t="s">
        <v>5449</v>
      </c>
      <c r="S2413" t="s">
        <v>5450</v>
      </c>
      <c r="T2413" t="s">
        <v>6213</v>
      </c>
      <c r="U2413" s="75">
        <v>4100</v>
      </c>
      <c r="V2413">
        <v>0.56000000000000005</v>
      </c>
      <c r="W2413">
        <v>2296</v>
      </c>
      <c r="AH2413" s="16"/>
      <c r="AI2413" t="s">
        <v>1375</v>
      </c>
    </row>
    <row r="2414" spans="1:35" x14ac:dyDescent="0.25">
      <c r="A2414" t="s">
        <v>7129</v>
      </c>
      <c r="B2414" s="1">
        <v>15</v>
      </c>
      <c r="C2414" t="s">
        <v>302</v>
      </c>
      <c r="D2414">
        <v>9233008</v>
      </c>
      <c r="E2414" t="s">
        <v>5775</v>
      </c>
      <c r="F2414" t="s">
        <v>1363</v>
      </c>
      <c r="G2414" t="s">
        <v>1391</v>
      </c>
      <c r="H2414" s="3" t="s">
        <v>3975</v>
      </c>
      <c r="I2414">
        <v>2018</v>
      </c>
      <c r="J2414" s="15" t="s">
        <v>3976</v>
      </c>
      <c r="K2414">
        <v>2018</v>
      </c>
      <c r="L2414" t="s">
        <v>1394</v>
      </c>
      <c r="M2414" t="s">
        <v>5775</v>
      </c>
      <c r="N2414" t="s">
        <v>7130</v>
      </c>
      <c r="O2414" t="s">
        <v>1408</v>
      </c>
      <c r="P2414" t="s">
        <v>133</v>
      </c>
      <c r="Q2414">
        <f t="shared" si="50"/>
        <v>4000</v>
      </c>
      <c r="R2414" t="s">
        <v>5682</v>
      </c>
      <c r="S2414" t="s">
        <v>5683</v>
      </c>
      <c r="T2414" t="s">
        <v>5710</v>
      </c>
      <c r="U2414" s="75">
        <v>4000</v>
      </c>
      <c r="V2414">
        <v>0.37</v>
      </c>
      <c r="W2414">
        <v>1480</v>
      </c>
      <c r="AH2414" s="16"/>
      <c r="AI2414" t="s">
        <v>1375</v>
      </c>
    </row>
    <row r="2415" spans="1:35" x14ac:dyDescent="0.25">
      <c r="A2415" t="s">
        <v>7131</v>
      </c>
      <c r="B2415" s="1">
        <v>15</v>
      </c>
      <c r="C2415" t="s">
        <v>302</v>
      </c>
      <c r="D2415">
        <v>9239464</v>
      </c>
      <c r="E2415" t="s">
        <v>5474</v>
      </c>
      <c r="F2415" t="s">
        <v>1363</v>
      </c>
      <c r="G2415" t="s">
        <v>1391</v>
      </c>
      <c r="H2415" s="3" t="s">
        <v>1697</v>
      </c>
      <c r="I2415">
        <v>2018</v>
      </c>
      <c r="J2415" s="15" t="s">
        <v>2638</v>
      </c>
      <c r="K2415">
        <v>2018</v>
      </c>
      <c r="L2415" t="s">
        <v>1394</v>
      </c>
      <c r="M2415" t="s">
        <v>6534</v>
      </c>
      <c r="N2415" t="s">
        <v>5474</v>
      </c>
      <c r="O2415" t="s">
        <v>1408</v>
      </c>
      <c r="P2415" t="s">
        <v>4226</v>
      </c>
      <c r="Q2415">
        <f t="shared" si="50"/>
        <v>10000</v>
      </c>
      <c r="R2415" t="s">
        <v>5449</v>
      </c>
      <c r="S2415" t="s">
        <v>5450</v>
      </c>
      <c r="T2415" t="s">
        <v>6213</v>
      </c>
      <c r="U2415" s="75">
        <v>10000</v>
      </c>
      <c r="V2415">
        <v>0.56000000000000005</v>
      </c>
      <c r="W2415">
        <v>5600</v>
      </c>
      <c r="AH2415" s="16"/>
      <c r="AI2415" t="s">
        <v>1375</v>
      </c>
    </row>
    <row r="2416" spans="1:35" x14ac:dyDescent="0.25">
      <c r="A2416" t="s">
        <v>7132</v>
      </c>
      <c r="B2416" s="1">
        <v>15</v>
      </c>
      <c r="C2416" t="s">
        <v>302</v>
      </c>
      <c r="D2416">
        <v>9015035</v>
      </c>
      <c r="E2416" t="s">
        <v>7079</v>
      </c>
      <c r="F2416" t="s">
        <v>1363</v>
      </c>
      <c r="G2416" t="s">
        <v>1391</v>
      </c>
      <c r="H2416" s="3" t="s">
        <v>1719</v>
      </c>
      <c r="I2416">
        <v>2018</v>
      </c>
      <c r="J2416" s="15" t="s">
        <v>1720</v>
      </c>
      <c r="K2416">
        <v>2018</v>
      </c>
      <c r="L2416" t="s">
        <v>1394</v>
      </c>
      <c r="M2416" t="s">
        <v>7079</v>
      </c>
      <c r="N2416" t="s">
        <v>7079</v>
      </c>
      <c r="O2416" t="s">
        <v>1408</v>
      </c>
      <c r="P2416" t="s">
        <v>7133</v>
      </c>
      <c r="Q2416">
        <f t="shared" si="50"/>
        <v>3150</v>
      </c>
      <c r="R2416" t="s">
        <v>5682</v>
      </c>
      <c r="S2416" t="s">
        <v>5683</v>
      </c>
      <c r="T2416" t="s">
        <v>5710</v>
      </c>
      <c r="U2416" s="75">
        <v>3150</v>
      </c>
      <c r="V2416">
        <v>0.37</v>
      </c>
      <c r="W2416">
        <v>1165.5</v>
      </c>
      <c r="AH2416" s="16"/>
      <c r="AI2416" t="s">
        <v>1375</v>
      </c>
    </row>
    <row r="2417" spans="1:35" x14ac:dyDescent="0.25">
      <c r="A2417" t="s">
        <v>7134</v>
      </c>
      <c r="B2417" s="1">
        <v>15</v>
      </c>
      <c r="C2417" t="s">
        <v>302</v>
      </c>
      <c r="D2417">
        <v>9015035</v>
      </c>
      <c r="E2417" t="s">
        <v>7079</v>
      </c>
      <c r="F2417" t="s">
        <v>1363</v>
      </c>
      <c r="G2417" t="s">
        <v>1391</v>
      </c>
      <c r="H2417" s="3" t="s">
        <v>1719</v>
      </c>
      <c r="I2417">
        <v>2018</v>
      </c>
      <c r="J2417" s="15" t="s">
        <v>1720</v>
      </c>
      <c r="K2417">
        <v>2018</v>
      </c>
      <c r="L2417" t="s">
        <v>1394</v>
      </c>
      <c r="M2417" t="s">
        <v>7079</v>
      </c>
      <c r="N2417" t="s">
        <v>7079</v>
      </c>
      <c r="O2417" t="s">
        <v>1408</v>
      </c>
      <c r="P2417" t="s">
        <v>7133</v>
      </c>
      <c r="Q2417">
        <f t="shared" si="50"/>
        <v>3150</v>
      </c>
      <c r="R2417" t="s">
        <v>5996</v>
      </c>
      <c r="S2417" t="s">
        <v>5997</v>
      </c>
      <c r="T2417" t="s">
        <v>587</v>
      </c>
      <c r="U2417" s="75">
        <v>3150</v>
      </c>
      <c r="V2417">
        <v>0.36</v>
      </c>
      <c r="W2417">
        <v>1134</v>
      </c>
      <c r="AH2417" s="16"/>
      <c r="AI2417" t="s">
        <v>1375</v>
      </c>
    </row>
    <row r="2418" spans="1:35" x14ac:dyDescent="0.25">
      <c r="A2418" t="s">
        <v>7135</v>
      </c>
      <c r="B2418" s="1">
        <v>15</v>
      </c>
      <c r="C2418" t="s">
        <v>302</v>
      </c>
      <c r="D2418">
        <v>9089489</v>
      </c>
      <c r="E2418" t="s">
        <v>7024</v>
      </c>
      <c r="F2418" t="s">
        <v>1363</v>
      </c>
      <c r="G2418" t="s">
        <v>1391</v>
      </c>
      <c r="H2418" s="3" t="s">
        <v>2635</v>
      </c>
      <c r="I2418">
        <v>2018</v>
      </c>
      <c r="J2418" s="15" t="s">
        <v>6952</v>
      </c>
      <c r="K2418">
        <v>2018</v>
      </c>
      <c r="L2418" t="s">
        <v>1394</v>
      </c>
      <c r="M2418" t="s">
        <v>5456</v>
      </c>
      <c r="N2418" t="s">
        <v>5456</v>
      </c>
      <c r="O2418" t="s">
        <v>1408</v>
      </c>
      <c r="P2418" t="s">
        <v>133</v>
      </c>
      <c r="Q2418">
        <f t="shared" si="50"/>
        <v>4750</v>
      </c>
      <c r="R2418" t="s">
        <v>5449</v>
      </c>
      <c r="S2418" t="s">
        <v>5450</v>
      </c>
      <c r="T2418" t="s">
        <v>6213</v>
      </c>
      <c r="U2418" s="75">
        <v>4750</v>
      </c>
      <c r="V2418">
        <v>0.56000000000000005</v>
      </c>
      <c r="W2418">
        <v>2660</v>
      </c>
      <c r="AH2418" s="16"/>
      <c r="AI2418" t="s">
        <v>1375</v>
      </c>
    </row>
    <row r="2419" spans="1:35" x14ac:dyDescent="0.25">
      <c r="A2419" t="s">
        <v>7136</v>
      </c>
      <c r="B2419" s="1">
        <v>15</v>
      </c>
      <c r="C2419" t="s">
        <v>302</v>
      </c>
      <c r="D2419">
        <v>9104356</v>
      </c>
      <c r="E2419" t="s">
        <v>6528</v>
      </c>
      <c r="F2419" t="s">
        <v>1363</v>
      </c>
      <c r="G2419" t="s">
        <v>1391</v>
      </c>
      <c r="H2419" s="3" t="s">
        <v>1621</v>
      </c>
      <c r="I2419">
        <v>2018</v>
      </c>
      <c r="J2419" s="15" t="s">
        <v>2583</v>
      </c>
      <c r="K2419">
        <v>2018</v>
      </c>
      <c r="L2419" t="s">
        <v>1394</v>
      </c>
      <c r="M2419" t="s">
        <v>5456</v>
      </c>
      <c r="N2419" t="s">
        <v>5456</v>
      </c>
      <c r="O2419" t="s">
        <v>1408</v>
      </c>
      <c r="P2419" t="s">
        <v>5487</v>
      </c>
      <c r="Q2419">
        <f t="shared" si="50"/>
        <v>1470</v>
      </c>
      <c r="R2419" t="s">
        <v>2198</v>
      </c>
      <c r="S2419" t="s">
        <v>2199</v>
      </c>
      <c r="T2419" t="s">
        <v>587</v>
      </c>
      <c r="U2419" s="75">
        <v>1470</v>
      </c>
      <c r="V2419">
        <v>0.77</v>
      </c>
      <c r="W2419">
        <v>1131.9000000000001</v>
      </c>
      <c r="AH2419" s="16"/>
      <c r="AI2419" t="s">
        <v>1375</v>
      </c>
    </row>
    <row r="2420" spans="1:35" x14ac:dyDescent="0.25">
      <c r="A2420" t="s">
        <v>7137</v>
      </c>
      <c r="B2420" s="1">
        <v>15</v>
      </c>
      <c r="C2420" t="s">
        <v>302</v>
      </c>
      <c r="D2420">
        <v>9104356</v>
      </c>
      <c r="E2420" t="s">
        <v>6528</v>
      </c>
      <c r="F2420" t="s">
        <v>1363</v>
      </c>
      <c r="G2420" t="s">
        <v>1391</v>
      </c>
      <c r="H2420" s="3" t="s">
        <v>1621</v>
      </c>
      <c r="I2420">
        <v>2018</v>
      </c>
      <c r="J2420" s="15" t="s">
        <v>2583</v>
      </c>
      <c r="K2420">
        <v>2018</v>
      </c>
      <c r="L2420" t="s">
        <v>1394</v>
      </c>
      <c r="M2420" t="s">
        <v>5456</v>
      </c>
      <c r="N2420" t="s">
        <v>5456</v>
      </c>
      <c r="O2420" t="s">
        <v>1408</v>
      </c>
      <c r="P2420" t="s">
        <v>5487</v>
      </c>
      <c r="Q2420">
        <f t="shared" si="50"/>
        <v>1470</v>
      </c>
      <c r="R2420" t="s">
        <v>5996</v>
      </c>
      <c r="S2420" t="s">
        <v>5997</v>
      </c>
      <c r="T2420" t="s">
        <v>587</v>
      </c>
      <c r="U2420" s="75">
        <v>1470</v>
      </c>
      <c r="V2420">
        <v>0.35</v>
      </c>
      <c r="W2420">
        <v>514.5</v>
      </c>
      <c r="AH2420" s="16"/>
      <c r="AI2420" t="s">
        <v>1375</v>
      </c>
    </row>
    <row r="2421" spans="1:35" x14ac:dyDescent="0.25">
      <c r="A2421" t="s">
        <v>7138</v>
      </c>
      <c r="B2421" s="1">
        <v>15</v>
      </c>
      <c r="C2421" t="s">
        <v>302</v>
      </c>
      <c r="D2421">
        <v>9264809</v>
      </c>
      <c r="E2421" t="s">
        <v>6663</v>
      </c>
      <c r="F2421" t="s">
        <v>1363</v>
      </c>
      <c r="G2421" t="s">
        <v>1391</v>
      </c>
      <c r="H2421" s="3" t="s">
        <v>7025</v>
      </c>
      <c r="I2421">
        <v>2018</v>
      </c>
      <c r="J2421" s="15" t="s">
        <v>6563</v>
      </c>
      <c r="K2421">
        <v>2018</v>
      </c>
      <c r="L2421" t="s">
        <v>1394</v>
      </c>
      <c r="M2421" t="s">
        <v>6663</v>
      </c>
      <c r="N2421" t="s">
        <v>4666</v>
      </c>
      <c r="O2421" t="s">
        <v>1408</v>
      </c>
      <c r="P2421" t="s">
        <v>133</v>
      </c>
      <c r="Q2421">
        <f t="shared" si="50"/>
        <v>66457</v>
      </c>
      <c r="R2421" t="s">
        <v>5449</v>
      </c>
      <c r="S2421" t="s">
        <v>5450</v>
      </c>
      <c r="T2421" t="s">
        <v>6213</v>
      </c>
      <c r="U2421" s="75">
        <v>66457</v>
      </c>
      <c r="V2421">
        <v>0.56000000000000005</v>
      </c>
      <c r="W2421">
        <v>37215.919999999998</v>
      </c>
      <c r="AH2421" s="16"/>
      <c r="AI2421" t="s">
        <v>1375</v>
      </c>
    </row>
    <row r="2422" spans="1:35" x14ac:dyDescent="0.25">
      <c r="A2422" t="s">
        <v>7139</v>
      </c>
      <c r="B2422" s="1">
        <v>15</v>
      </c>
      <c r="C2422" t="s">
        <v>297</v>
      </c>
      <c r="D2422">
        <v>9141030</v>
      </c>
      <c r="E2422" t="s">
        <v>5474</v>
      </c>
      <c r="F2422" t="s">
        <v>1363</v>
      </c>
      <c r="G2422" t="s">
        <v>1391</v>
      </c>
      <c r="H2422" s="3" t="s">
        <v>1627</v>
      </c>
      <c r="I2422">
        <v>2018</v>
      </c>
      <c r="J2422" s="15" t="s">
        <v>1628</v>
      </c>
      <c r="K2422">
        <v>2018</v>
      </c>
      <c r="L2422" t="s">
        <v>1394</v>
      </c>
      <c r="M2422" t="s">
        <v>6534</v>
      </c>
      <c r="N2422" t="s">
        <v>5474</v>
      </c>
      <c r="O2422" t="s">
        <v>1408</v>
      </c>
      <c r="P2422" t="s">
        <v>4226</v>
      </c>
      <c r="Q2422">
        <f t="shared" si="50"/>
        <v>10000</v>
      </c>
      <c r="R2422" t="s">
        <v>5996</v>
      </c>
      <c r="S2422" t="s">
        <v>5997</v>
      </c>
      <c r="T2422" t="s">
        <v>587</v>
      </c>
      <c r="U2422" s="75">
        <v>10000</v>
      </c>
      <c r="V2422">
        <v>0.36</v>
      </c>
      <c r="W2422">
        <v>3600</v>
      </c>
      <c r="AH2422" s="16"/>
      <c r="AI2422" t="s">
        <v>1375</v>
      </c>
    </row>
    <row r="2423" spans="1:35" x14ac:dyDescent="0.25">
      <c r="A2423" t="s">
        <v>7140</v>
      </c>
      <c r="B2423" s="1">
        <v>15</v>
      </c>
      <c r="C2423" t="s">
        <v>302</v>
      </c>
      <c r="D2423">
        <v>9330992</v>
      </c>
      <c r="E2423" t="s">
        <v>7126</v>
      </c>
      <c r="F2423" t="s">
        <v>1363</v>
      </c>
      <c r="G2423" t="s">
        <v>1391</v>
      </c>
      <c r="H2423" s="3" t="s">
        <v>1738</v>
      </c>
      <c r="I2423">
        <v>2018</v>
      </c>
      <c r="J2423" s="15" t="s">
        <v>6560</v>
      </c>
      <c r="K2423">
        <v>2018</v>
      </c>
      <c r="L2423" t="s">
        <v>1394</v>
      </c>
      <c r="M2423" t="s">
        <v>7126</v>
      </c>
      <c r="N2423" t="s">
        <v>4662</v>
      </c>
      <c r="O2423" t="s">
        <v>1388</v>
      </c>
      <c r="P2423" t="s">
        <v>7141</v>
      </c>
      <c r="Q2423">
        <f t="shared" si="50"/>
        <v>34095</v>
      </c>
      <c r="R2423" t="s">
        <v>5449</v>
      </c>
      <c r="S2423" t="s">
        <v>5450</v>
      </c>
      <c r="T2423" t="s">
        <v>6213</v>
      </c>
      <c r="U2423" s="75">
        <v>34095</v>
      </c>
      <c r="V2423">
        <v>0.56000000000000005</v>
      </c>
      <c r="W2423">
        <v>19093.2</v>
      </c>
      <c r="AH2423" s="16"/>
      <c r="AI2423" t="s">
        <v>1375</v>
      </c>
    </row>
    <row r="2424" spans="1:35" x14ac:dyDescent="0.25">
      <c r="A2424" t="s">
        <v>7142</v>
      </c>
      <c r="B2424" s="1">
        <v>15</v>
      </c>
      <c r="C2424" t="s">
        <v>302</v>
      </c>
      <c r="D2424">
        <v>8041539</v>
      </c>
      <c r="E2424" t="s">
        <v>7126</v>
      </c>
      <c r="F2424" t="s">
        <v>1363</v>
      </c>
      <c r="G2424" t="s">
        <v>1391</v>
      </c>
      <c r="H2424" s="3" t="s">
        <v>2518</v>
      </c>
      <c r="I2424">
        <v>2018</v>
      </c>
      <c r="J2424" s="15" t="s">
        <v>3206</v>
      </c>
      <c r="K2424">
        <v>2018</v>
      </c>
      <c r="L2424" t="s">
        <v>1394</v>
      </c>
      <c r="M2424" t="s">
        <v>5551</v>
      </c>
      <c r="N2424" t="s">
        <v>7143</v>
      </c>
      <c r="O2424" t="s">
        <v>1370</v>
      </c>
      <c r="P2424" t="s">
        <v>5501</v>
      </c>
      <c r="Q2424">
        <f t="shared" si="50"/>
        <v>23760</v>
      </c>
      <c r="R2424" t="s">
        <v>5682</v>
      </c>
      <c r="S2424" t="s">
        <v>5683</v>
      </c>
      <c r="T2424" t="s">
        <v>5710</v>
      </c>
      <c r="U2424" s="75">
        <v>23760</v>
      </c>
      <c r="V2424">
        <v>0.36</v>
      </c>
      <c r="W2424">
        <v>8553.6</v>
      </c>
      <c r="AH2424" s="16"/>
      <c r="AI2424" t="s">
        <v>1375</v>
      </c>
    </row>
    <row r="2425" spans="1:35" x14ac:dyDescent="0.25">
      <c r="A2425" t="s">
        <v>7144</v>
      </c>
      <c r="B2425" s="1">
        <v>15</v>
      </c>
      <c r="C2425" t="s">
        <v>302</v>
      </c>
      <c r="D2425">
        <v>8041539</v>
      </c>
      <c r="E2425" t="s">
        <v>7126</v>
      </c>
      <c r="F2425" t="s">
        <v>1363</v>
      </c>
      <c r="G2425" t="s">
        <v>1391</v>
      </c>
      <c r="H2425" s="3" t="s">
        <v>2518</v>
      </c>
      <c r="I2425">
        <v>2018</v>
      </c>
      <c r="J2425" s="15" t="s">
        <v>3206</v>
      </c>
      <c r="K2425">
        <v>2018</v>
      </c>
      <c r="L2425" t="s">
        <v>1394</v>
      </c>
      <c r="M2425" t="s">
        <v>5551</v>
      </c>
      <c r="N2425" t="s">
        <v>7143</v>
      </c>
      <c r="O2425" t="s">
        <v>1370</v>
      </c>
      <c r="P2425" t="s">
        <v>5501</v>
      </c>
      <c r="Q2425">
        <f t="shared" si="50"/>
        <v>23760</v>
      </c>
      <c r="R2425" t="s">
        <v>5445</v>
      </c>
      <c r="S2425" t="s">
        <v>5446</v>
      </c>
      <c r="T2425" t="s">
        <v>5919</v>
      </c>
      <c r="U2425" s="75">
        <v>23760</v>
      </c>
      <c r="V2425">
        <v>0.18</v>
      </c>
      <c r="W2425">
        <v>4276.8</v>
      </c>
      <c r="AH2425" s="16"/>
      <c r="AI2425" t="s">
        <v>1375</v>
      </c>
    </row>
    <row r="2426" spans="1:35" x14ac:dyDescent="0.25">
      <c r="A2426" t="s">
        <v>7145</v>
      </c>
      <c r="B2426" s="1">
        <v>15</v>
      </c>
      <c r="C2426" t="s">
        <v>302</v>
      </c>
      <c r="D2426">
        <v>9404813</v>
      </c>
      <c r="E2426" t="s">
        <v>7126</v>
      </c>
      <c r="F2426" t="s">
        <v>1363</v>
      </c>
      <c r="G2426" t="s">
        <v>1391</v>
      </c>
      <c r="H2426" s="3" t="s">
        <v>7146</v>
      </c>
      <c r="I2426">
        <v>2018</v>
      </c>
      <c r="J2426" s="15" t="s">
        <v>6661</v>
      </c>
      <c r="K2426">
        <v>2018</v>
      </c>
      <c r="L2426" t="s">
        <v>1394</v>
      </c>
      <c r="M2426" t="s">
        <v>7126</v>
      </c>
      <c r="N2426" t="s">
        <v>4662</v>
      </c>
      <c r="O2426" t="s">
        <v>1388</v>
      </c>
      <c r="P2426" t="s">
        <v>7141</v>
      </c>
      <c r="Q2426">
        <f t="shared" si="50"/>
        <v>34095</v>
      </c>
      <c r="R2426" t="s">
        <v>2198</v>
      </c>
      <c r="S2426" t="s">
        <v>2199</v>
      </c>
      <c r="T2426" t="s">
        <v>587</v>
      </c>
      <c r="U2426" s="75">
        <v>34095</v>
      </c>
      <c r="V2426">
        <v>0.77</v>
      </c>
      <c r="W2426">
        <v>26253.15</v>
      </c>
      <c r="AH2426" s="16"/>
      <c r="AI2426" t="s">
        <v>1375</v>
      </c>
    </row>
    <row r="2427" spans="1:35" x14ac:dyDescent="0.25">
      <c r="A2427" t="s">
        <v>7147</v>
      </c>
      <c r="B2427" s="1">
        <v>15</v>
      </c>
      <c r="C2427" t="s">
        <v>302</v>
      </c>
      <c r="D2427">
        <v>9278419</v>
      </c>
      <c r="E2427" t="s">
        <v>7148</v>
      </c>
      <c r="F2427" t="s">
        <v>1363</v>
      </c>
      <c r="G2427" t="s">
        <v>1391</v>
      </c>
      <c r="H2427" s="3" t="s">
        <v>7025</v>
      </c>
      <c r="I2427">
        <v>2018</v>
      </c>
      <c r="J2427" s="15" t="s">
        <v>6563</v>
      </c>
      <c r="K2427">
        <v>2018</v>
      </c>
      <c r="L2427" t="s">
        <v>1394</v>
      </c>
      <c r="M2427" t="s">
        <v>5499</v>
      </c>
      <c r="N2427" t="s">
        <v>6655</v>
      </c>
      <c r="O2427" t="s">
        <v>1370</v>
      </c>
      <c r="P2427" t="s">
        <v>7149</v>
      </c>
      <c r="Q2427">
        <f t="shared" si="50"/>
        <v>4770</v>
      </c>
      <c r="R2427" t="s">
        <v>2198</v>
      </c>
      <c r="S2427" t="s">
        <v>2199</v>
      </c>
      <c r="T2427" t="s">
        <v>587</v>
      </c>
      <c r="U2427" s="75">
        <v>4770</v>
      </c>
      <c r="V2427">
        <v>0.77</v>
      </c>
      <c r="W2427">
        <v>3672.9</v>
      </c>
      <c r="AH2427" s="16"/>
      <c r="AI2427" t="s">
        <v>1375</v>
      </c>
    </row>
    <row r="2428" spans="1:35" x14ac:dyDescent="0.25">
      <c r="A2428" t="s">
        <v>7150</v>
      </c>
      <c r="B2428" s="1">
        <v>15</v>
      </c>
      <c r="C2428" t="s">
        <v>302</v>
      </c>
      <c r="D2428">
        <v>9278419</v>
      </c>
      <c r="E2428" t="s">
        <v>7148</v>
      </c>
      <c r="F2428" t="s">
        <v>1363</v>
      </c>
      <c r="G2428" t="s">
        <v>1391</v>
      </c>
      <c r="H2428" s="3" t="s">
        <v>7025</v>
      </c>
      <c r="I2428">
        <v>2018</v>
      </c>
      <c r="J2428" s="15" t="s">
        <v>6563</v>
      </c>
      <c r="K2428">
        <v>2018</v>
      </c>
      <c r="L2428" t="s">
        <v>1394</v>
      </c>
      <c r="M2428" t="s">
        <v>5499</v>
      </c>
      <c r="N2428" t="s">
        <v>6655</v>
      </c>
      <c r="O2428" t="s">
        <v>1370</v>
      </c>
      <c r="P2428" t="s">
        <v>7149</v>
      </c>
      <c r="Q2428">
        <f t="shared" si="50"/>
        <v>4770</v>
      </c>
      <c r="R2428" t="s">
        <v>5449</v>
      </c>
      <c r="S2428" t="s">
        <v>5450</v>
      </c>
      <c r="T2428" t="s">
        <v>6213</v>
      </c>
      <c r="U2428" s="75">
        <v>4770</v>
      </c>
      <c r="V2428">
        <v>0.56000000000000005</v>
      </c>
      <c r="W2428">
        <v>2671.2</v>
      </c>
      <c r="AH2428" s="16"/>
      <c r="AI2428" t="s">
        <v>1375</v>
      </c>
    </row>
    <row r="2429" spans="1:35" x14ac:dyDescent="0.25">
      <c r="A2429" t="s">
        <v>7151</v>
      </c>
      <c r="B2429" s="1">
        <v>15</v>
      </c>
      <c r="C2429" t="s">
        <v>302</v>
      </c>
      <c r="D2429">
        <v>9776370</v>
      </c>
      <c r="E2429" t="s">
        <v>7152</v>
      </c>
      <c r="F2429" t="s">
        <v>1363</v>
      </c>
      <c r="G2429" t="s">
        <v>1391</v>
      </c>
      <c r="H2429" s="3" t="s">
        <v>3445</v>
      </c>
      <c r="I2429">
        <v>2019</v>
      </c>
      <c r="J2429" s="15" t="s">
        <v>6619</v>
      </c>
      <c r="K2429">
        <v>2019</v>
      </c>
      <c r="L2429" t="s">
        <v>1394</v>
      </c>
      <c r="M2429" t="s">
        <v>5456</v>
      </c>
      <c r="N2429" t="s">
        <v>5456</v>
      </c>
      <c r="O2429" t="s">
        <v>1408</v>
      </c>
      <c r="P2429" t="s">
        <v>133</v>
      </c>
      <c r="Q2429">
        <f t="shared" si="50"/>
        <v>5000</v>
      </c>
      <c r="R2429" t="s">
        <v>5449</v>
      </c>
      <c r="S2429" t="s">
        <v>5450</v>
      </c>
      <c r="T2429" t="s">
        <v>6213</v>
      </c>
      <c r="U2429" s="75">
        <v>5000</v>
      </c>
      <c r="V2429">
        <v>0.56999999999999995</v>
      </c>
      <c r="W2429">
        <v>2850</v>
      </c>
      <c r="AH2429" s="16"/>
      <c r="AI2429" t="s">
        <v>1375</v>
      </c>
    </row>
    <row r="2430" spans="1:35" x14ac:dyDescent="0.25">
      <c r="A2430" t="s">
        <v>7153</v>
      </c>
      <c r="B2430" s="1">
        <v>15</v>
      </c>
      <c r="C2430" t="s">
        <v>302</v>
      </c>
      <c r="D2430">
        <v>9790098</v>
      </c>
      <c r="E2430" t="s">
        <v>7154</v>
      </c>
      <c r="F2430" t="s">
        <v>1363</v>
      </c>
      <c r="G2430" t="s">
        <v>1391</v>
      </c>
      <c r="H2430" s="3" t="s">
        <v>2646</v>
      </c>
      <c r="I2430">
        <v>2019</v>
      </c>
      <c r="J2430" s="15" t="s">
        <v>3450</v>
      </c>
      <c r="K2430">
        <v>2019</v>
      </c>
      <c r="L2430" t="s">
        <v>1394</v>
      </c>
      <c r="M2430" t="s">
        <v>6748</v>
      </c>
      <c r="N2430" t="s">
        <v>6749</v>
      </c>
      <c r="O2430" t="s">
        <v>1408</v>
      </c>
      <c r="P2430" t="s">
        <v>133</v>
      </c>
      <c r="Q2430">
        <f t="shared" si="50"/>
        <v>5333</v>
      </c>
      <c r="R2430" t="s">
        <v>5449</v>
      </c>
      <c r="S2430" t="s">
        <v>5450</v>
      </c>
      <c r="T2430" t="s">
        <v>6213</v>
      </c>
      <c r="U2430" s="75">
        <v>5333</v>
      </c>
      <c r="V2430">
        <v>0.56999999999999995</v>
      </c>
      <c r="W2430">
        <v>3039.81</v>
      </c>
      <c r="AH2430" s="16"/>
      <c r="AI2430" t="s">
        <v>1375</v>
      </c>
    </row>
    <row r="2431" spans="1:35" x14ac:dyDescent="0.25">
      <c r="A2431" t="s">
        <v>7155</v>
      </c>
      <c r="B2431" s="1">
        <v>15</v>
      </c>
      <c r="C2431" t="s">
        <v>302</v>
      </c>
      <c r="D2431">
        <v>9796886</v>
      </c>
      <c r="E2431" t="s">
        <v>7156</v>
      </c>
      <c r="F2431" t="s">
        <v>1363</v>
      </c>
      <c r="G2431" t="s">
        <v>1391</v>
      </c>
      <c r="H2431" s="3" t="s">
        <v>3450</v>
      </c>
      <c r="I2431">
        <v>2019</v>
      </c>
      <c r="J2431" s="15" t="s">
        <v>6654</v>
      </c>
      <c r="K2431">
        <v>2019</v>
      </c>
      <c r="L2431" t="s">
        <v>1394</v>
      </c>
      <c r="M2431" t="s">
        <v>5539</v>
      </c>
      <c r="N2431" t="s">
        <v>6655</v>
      </c>
      <c r="O2431" t="s">
        <v>1408</v>
      </c>
      <c r="P2431" t="s">
        <v>5541</v>
      </c>
      <c r="Q2431">
        <f t="shared" si="50"/>
        <v>23900</v>
      </c>
      <c r="R2431" t="s">
        <v>2198</v>
      </c>
      <c r="S2431" t="s">
        <v>2199</v>
      </c>
      <c r="T2431" t="s">
        <v>587</v>
      </c>
      <c r="U2431" s="75">
        <v>23900</v>
      </c>
      <c r="V2431">
        <v>0.77</v>
      </c>
      <c r="W2431">
        <v>18403</v>
      </c>
      <c r="AH2431" s="16"/>
      <c r="AI2431" t="s">
        <v>1375</v>
      </c>
    </row>
    <row r="2432" spans="1:35" x14ac:dyDescent="0.25">
      <c r="A2432" t="s">
        <v>7157</v>
      </c>
      <c r="B2432" s="1">
        <v>15</v>
      </c>
      <c r="C2432" t="s">
        <v>302</v>
      </c>
      <c r="D2432">
        <v>9796886</v>
      </c>
      <c r="E2432" t="s">
        <v>7156</v>
      </c>
      <c r="F2432" t="s">
        <v>1363</v>
      </c>
      <c r="G2432" t="s">
        <v>1391</v>
      </c>
      <c r="H2432" s="3" t="s">
        <v>3450</v>
      </c>
      <c r="I2432">
        <v>2019</v>
      </c>
      <c r="J2432" s="15" t="s">
        <v>6654</v>
      </c>
      <c r="K2432">
        <v>2019</v>
      </c>
      <c r="L2432" t="s">
        <v>1394</v>
      </c>
      <c r="M2432" t="s">
        <v>5539</v>
      </c>
      <c r="N2432" t="s">
        <v>6655</v>
      </c>
      <c r="O2432" t="s">
        <v>1408</v>
      </c>
      <c r="P2432" t="s">
        <v>5541</v>
      </c>
      <c r="Q2432">
        <f t="shared" si="50"/>
        <v>23900</v>
      </c>
      <c r="R2432" t="s">
        <v>2476</v>
      </c>
      <c r="S2432" t="s">
        <v>2477</v>
      </c>
      <c r="T2432" t="s">
        <v>6601</v>
      </c>
      <c r="U2432" s="75">
        <v>23900</v>
      </c>
      <c r="V2432">
        <v>0.69</v>
      </c>
      <c r="W2432">
        <v>16491</v>
      </c>
      <c r="AH2432" s="16"/>
      <c r="AI2432" t="s">
        <v>1375</v>
      </c>
    </row>
    <row r="2433" spans="1:35" x14ac:dyDescent="0.25">
      <c r="A2433" t="s">
        <v>7158</v>
      </c>
      <c r="B2433" s="1">
        <v>15</v>
      </c>
      <c r="C2433" t="s">
        <v>302</v>
      </c>
      <c r="D2433">
        <v>9796886</v>
      </c>
      <c r="E2433" t="s">
        <v>7156</v>
      </c>
      <c r="F2433" t="s">
        <v>1363</v>
      </c>
      <c r="G2433" t="s">
        <v>1391</v>
      </c>
      <c r="H2433" s="3" t="s">
        <v>3450</v>
      </c>
      <c r="I2433">
        <v>2019</v>
      </c>
      <c r="J2433" s="15" t="s">
        <v>6654</v>
      </c>
      <c r="K2433">
        <v>2019</v>
      </c>
      <c r="L2433" t="s">
        <v>1394</v>
      </c>
      <c r="M2433" t="s">
        <v>5539</v>
      </c>
      <c r="N2433" t="s">
        <v>6655</v>
      </c>
      <c r="O2433" t="s">
        <v>1408</v>
      </c>
      <c r="P2433" t="s">
        <v>5541</v>
      </c>
      <c r="Q2433">
        <f t="shared" si="50"/>
        <v>23900</v>
      </c>
      <c r="R2433" t="s">
        <v>1381</v>
      </c>
      <c r="S2433" t="s">
        <v>1382</v>
      </c>
      <c r="T2433" t="s">
        <v>587</v>
      </c>
      <c r="U2433" s="75">
        <v>23900</v>
      </c>
      <c r="V2433">
        <v>0.68</v>
      </c>
      <c r="W2433">
        <v>16252</v>
      </c>
      <c r="AH2433" s="16"/>
      <c r="AI2433" t="s">
        <v>1375</v>
      </c>
    </row>
    <row r="2434" spans="1:35" x14ac:dyDescent="0.25">
      <c r="A2434" t="s">
        <v>7159</v>
      </c>
      <c r="B2434" s="1">
        <v>15</v>
      </c>
      <c r="C2434" t="s">
        <v>302</v>
      </c>
      <c r="D2434">
        <v>9796886</v>
      </c>
      <c r="E2434" t="s">
        <v>7156</v>
      </c>
      <c r="F2434" t="s">
        <v>1363</v>
      </c>
      <c r="G2434" t="s">
        <v>1391</v>
      </c>
      <c r="H2434" s="3" t="s">
        <v>3450</v>
      </c>
      <c r="I2434">
        <v>2019</v>
      </c>
      <c r="J2434" s="15" t="s">
        <v>6654</v>
      </c>
      <c r="K2434">
        <v>2019</v>
      </c>
      <c r="L2434" t="s">
        <v>1394</v>
      </c>
      <c r="M2434" t="s">
        <v>5539</v>
      </c>
      <c r="N2434" t="s">
        <v>6655</v>
      </c>
      <c r="O2434" t="s">
        <v>1408</v>
      </c>
      <c r="P2434" t="s">
        <v>5541</v>
      </c>
      <c r="Q2434">
        <f t="shared" ref="Q2434:Q2497" si="51">U2434</f>
        <v>23900</v>
      </c>
      <c r="R2434" t="s">
        <v>2016</v>
      </c>
      <c r="S2434" t="s">
        <v>2017</v>
      </c>
      <c r="T2434" t="s">
        <v>6586</v>
      </c>
      <c r="U2434" s="75">
        <v>23900</v>
      </c>
      <c r="V2434">
        <v>1.36</v>
      </c>
      <c r="W2434">
        <v>32504</v>
      </c>
      <c r="AH2434" s="16"/>
      <c r="AI2434" t="s">
        <v>1375</v>
      </c>
    </row>
    <row r="2435" spans="1:35" x14ac:dyDescent="0.25">
      <c r="A2435" t="s">
        <v>7160</v>
      </c>
      <c r="B2435" s="1">
        <v>15</v>
      </c>
      <c r="C2435" t="s">
        <v>302</v>
      </c>
      <c r="D2435">
        <v>9796886</v>
      </c>
      <c r="E2435" t="s">
        <v>7156</v>
      </c>
      <c r="F2435" t="s">
        <v>1363</v>
      </c>
      <c r="G2435" t="s">
        <v>1391</v>
      </c>
      <c r="H2435" s="3" t="s">
        <v>3450</v>
      </c>
      <c r="I2435">
        <v>2019</v>
      </c>
      <c r="J2435" s="15" t="s">
        <v>6654</v>
      </c>
      <c r="K2435">
        <v>2019</v>
      </c>
      <c r="L2435" t="s">
        <v>1394</v>
      </c>
      <c r="M2435" t="s">
        <v>5539</v>
      </c>
      <c r="N2435" t="s">
        <v>6655</v>
      </c>
      <c r="O2435" t="s">
        <v>1408</v>
      </c>
      <c r="P2435" t="s">
        <v>5541</v>
      </c>
      <c r="Q2435">
        <f t="shared" si="51"/>
        <v>23900</v>
      </c>
      <c r="R2435" t="s">
        <v>5449</v>
      </c>
      <c r="S2435" t="s">
        <v>5450</v>
      </c>
      <c r="T2435" t="s">
        <v>6213</v>
      </c>
      <c r="U2435" s="75">
        <v>23900</v>
      </c>
      <c r="V2435">
        <v>0.56999999999999995</v>
      </c>
      <c r="W2435">
        <v>13623</v>
      </c>
      <c r="AH2435" s="16"/>
      <c r="AI2435" t="s">
        <v>1375</v>
      </c>
    </row>
    <row r="2436" spans="1:35" x14ac:dyDescent="0.25">
      <c r="A2436" t="s">
        <v>7161</v>
      </c>
      <c r="B2436" s="1">
        <v>15</v>
      </c>
      <c r="C2436" t="s">
        <v>302</v>
      </c>
      <c r="D2436">
        <v>9806334</v>
      </c>
      <c r="E2436" t="s">
        <v>7162</v>
      </c>
      <c r="F2436" t="s">
        <v>1363</v>
      </c>
      <c r="G2436" t="s">
        <v>1391</v>
      </c>
      <c r="H2436" s="3" t="s">
        <v>7163</v>
      </c>
      <c r="I2436">
        <v>2019</v>
      </c>
      <c r="J2436" s="15" t="s">
        <v>6654</v>
      </c>
      <c r="K2436">
        <v>2019</v>
      </c>
      <c r="L2436" t="s">
        <v>1394</v>
      </c>
      <c r="M2436" t="s">
        <v>6670</v>
      </c>
      <c r="N2436" t="s">
        <v>6655</v>
      </c>
      <c r="O2436" t="s">
        <v>1408</v>
      </c>
      <c r="P2436" t="s">
        <v>6808</v>
      </c>
      <c r="Q2436">
        <f t="shared" si="51"/>
        <v>2150</v>
      </c>
      <c r="R2436" t="s">
        <v>2016</v>
      </c>
      <c r="S2436" t="s">
        <v>2017</v>
      </c>
      <c r="T2436" t="s">
        <v>6586</v>
      </c>
      <c r="U2436" s="75">
        <v>2150</v>
      </c>
      <c r="V2436">
        <v>1.36</v>
      </c>
      <c r="W2436">
        <v>2924</v>
      </c>
      <c r="AH2436" s="16"/>
      <c r="AI2436" t="s">
        <v>1375</v>
      </c>
    </row>
    <row r="2437" spans="1:35" x14ac:dyDescent="0.25">
      <c r="A2437" t="s">
        <v>7164</v>
      </c>
      <c r="B2437" s="1">
        <v>15</v>
      </c>
      <c r="C2437" t="s">
        <v>302</v>
      </c>
      <c r="D2437">
        <v>9806334</v>
      </c>
      <c r="E2437" t="s">
        <v>7162</v>
      </c>
      <c r="F2437" t="s">
        <v>1363</v>
      </c>
      <c r="G2437" t="s">
        <v>1391</v>
      </c>
      <c r="H2437" s="3" t="s">
        <v>7163</v>
      </c>
      <c r="I2437">
        <v>2019</v>
      </c>
      <c r="J2437" s="15" t="s">
        <v>6654</v>
      </c>
      <c r="K2437">
        <v>2019</v>
      </c>
      <c r="L2437" t="s">
        <v>1394</v>
      </c>
      <c r="M2437" t="s">
        <v>6670</v>
      </c>
      <c r="N2437" t="s">
        <v>6655</v>
      </c>
      <c r="O2437" t="s">
        <v>1408</v>
      </c>
      <c r="P2437" t="s">
        <v>6808</v>
      </c>
      <c r="Q2437">
        <f t="shared" si="51"/>
        <v>2150</v>
      </c>
      <c r="R2437" t="s">
        <v>2198</v>
      </c>
      <c r="S2437" t="s">
        <v>2199</v>
      </c>
      <c r="T2437" t="s">
        <v>587</v>
      </c>
      <c r="U2437" s="75">
        <v>2150</v>
      </c>
      <c r="V2437">
        <v>0.77</v>
      </c>
      <c r="W2437">
        <v>1655.5</v>
      </c>
      <c r="AH2437" s="16"/>
      <c r="AI2437" t="s">
        <v>1375</v>
      </c>
    </row>
    <row r="2438" spans="1:35" x14ac:dyDescent="0.25">
      <c r="A2438" t="s">
        <v>7165</v>
      </c>
      <c r="B2438" s="1">
        <v>15</v>
      </c>
      <c r="C2438" t="s">
        <v>302</v>
      </c>
      <c r="D2438">
        <v>9518193</v>
      </c>
      <c r="E2438" t="s">
        <v>7166</v>
      </c>
      <c r="F2438" t="s">
        <v>1363</v>
      </c>
      <c r="G2438" t="s">
        <v>1391</v>
      </c>
      <c r="H2438" s="3" t="s">
        <v>7167</v>
      </c>
      <c r="I2438">
        <v>2018</v>
      </c>
      <c r="J2438" s="15" t="s">
        <v>1655</v>
      </c>
      <c r="K2438">
        <v>2018</v>
      </c>
      <c r="L2438" t="s">
        <v>1394</v>
      </c>
      <c r="M2438" t="s">
        <v>7166</v>
      </c>
      <c r="N2438" t="s">
        <v>4666</v>
      </c>
      <c r="O2438" t="s">
        <v>1388</v>
      </c>
      <c r="P2438" t="s">
        <v>5487</v>
      </c>
      <c r="Q2438">
        <f t="shared" si="51"/>
        <v>32300</v>
      </c>
      <c r="R2438" t="s">
        <v>2198</v>
      </c>
      <c r="S2438" t="s">
        <v>2199</v>
      </c>
      <c r="T2438" t="s">
        <v>587</v>
      </c>
      <c r="U2438" s="75">
        <v>32300</v>
      </c>
      <c r="V2438">
        <v>0.77</v>
      </c>
      <c r="W2438">
        <v>24871</v>
      </c>
      <c r="AH2438" s="16"/>
      <c r="AI2438" t="s">
        <v>1375</v>
      </c>
    </row>
    <row r="2439" spans="1:35" x14ac:dyDescent="0.25">
      <c r="A2439" t="s">
        <v>7168</v>
      </c>
      <c r="B2439" s="1">
        <v>15</v>
      </c>
      <c r="C2439" t="s">
        <v>302</v>
      </c>
      <c r="D2439">
        <v>9681442</v>
      </c>
      <c r="E2439" t="s">
        <v>6617</v>
      </c>
      <c r="F2439" t="s">
        <v>1363</v>
      </c>
      <c r="G2439" t="s">
        <v>1391</v>
      </c>
      <c r="H2439" s="3" t="s">
        <v>6883</v>
      </c>
      <c r="I2439">
        <v>2019</v>
      </c>
      <c r="J2439" s="15" t="s">
        <v>6884</v>
      </c>
      <c r="K2439">
        <v>2019</v>
      </c>
      <c r="L2439" t="s">
        <v>1394</v>
      </c>
      <c r="M2439" t="s">
        <v>6617</v>
      </c>
      <c r="N2439" t="s">
        <v>6617</v>
      </c>
      <c r="O2439" t="s">
        <v>1408</v>
      </c>
      <c r="P2439" t="s">
        <v>133</v>
      </c>
      <c r="Q2439">
        <f t="shared" si="51"/>
        <v>8000</v>
      </c>
      <c r="R2439" t="s">
        <v>5449</v>
      </c>
      <c r="S2439" t="s">
        <v>5450</v>
      </c>
      <c r="T2439" t="s">
        <v>6213</v>
      </c>
      <c r="U2439" s="75">
        <v>8000</v>
      </c>
      <c r="V2439">
        <v>0.56999999999999995</v>
      </c>
      <c r="W2439">
        <v>4560</v>
      </c>
      <c r="AH2439" s="16"/>
      <c r="AI2439" t="s">
        <v>1375</v>
      </c>
    </row>
    <row r="2440" spans="1:35" x14ac:dyDescent="0.25">
      <c r="A2440" t="s">
        <v>7169</v>
      </c>
      <c r="B2440" s="1">
        <v>15</v>
      </c>
      <c r="C2440" t="s">
        <v>302</v>
      </c>
      <c r="D2440">
        <v>9689664</v>
      </c>
      <c r="E2440" t="s">
        <v>7170</v>
      </c>
      <c r="F2440" t="s">
        <v>1363</v>
      </c>
      <c r="G2440" t="s">
        <v>1391</v>
      </c>
      <c r="H2440" s="3" t="s">
        <v>1656</v>
      </c>
      <c r="I2440">
        <v>2019</v>
      </c>
      <c r="J2440" s="15" t="s">
        <v>3740</v>
      </c>
      <c r="K2440">
        <v>2019</v>
      </c>
      <c r="L2440" t="s">
        <v>1394</v>
      </c>
      <c r="M2440" t="s">
        <v>5539</v>
      </c>
      <c r="N2440" t="s">
        <v>6655</v>
      </c>
      <c r="O2440" t="s">
        <v>1408</v>
      </c>
      <c r="P2440" t="s">
        <v>5541</v>
      </c>
      <c r="Q2440">
        <f t="shared" si="51"/>
        <v>23900</v>
      </c>
      <c r="R2440" t="s">
        <v>1381</v>
      </c>
      <c r="S2440" t="s">
        <v>1382</v>
      </c>
      <c r="T2440" t="s">
        <v>587</v>
      </c>
      <c r="U2440" s="75">
        <v>23900</v>
      </c>
      <c r="V2440">
        <v>0.75</v>
      </c>
      <c r="W2440">
        <v>17925</v>
      </c>
      <c r="AH2440" s="16"/>
      <c r="AI2440" t="s">
        <v>1375</v>
      </c>
    </row>
    <row r="2441" spans="1:35" x14ac:dyDescent="0.25">
      <c r="A2441" t="s">
        <v>7171</v>
      </c>
      <c r="B2441" s="1">
        <v>15</v>
      </c>
      <c r="C2441" t="s">
        <v>302</v>
      </c>
      <c r="D2441">
        <v>9689664</v>
      </c>
      <c r="E2441" t="s">
        <v>7170</v>
      </c>
      <c r="F2441" t="s">
        <v>1363</v>
      </c>
      <c r="G2441" t="s">
        <v>1391</v>
      </c>
      <c r="H2441" s="3" t="s">
        <v>1656</v>
      </c>
      <c r="I2441">
        <v>2019</v>
      </c>
      <c r="J2441" s="15" t="s">
        <v>3740</v>
      </c>
      <c r="K2441">
        <v>2019</v>
      </c>
      <c r="L2441" t="s">
        <v>1394</v>
      </c>
      <c r="M2441" t="s">
        <v>5539</v>
      </c>
      <c r="N2441" t="s">
        <v>6655</v>
      </c>
      <c r="O2441" t="s">
        <v>1408</v>
      </c>
      <c r="P2441" t="s">
        <v>5541</v>
      </c>
      <c r="Q2441">
        <f t="shared" si="51"/>
        <v>23900</v>
      </c>
      <c r="R2441" t="s">
        <v>2476</v>
      </c>
      <c r="S2441" t="s">
        <v>2477</v>
      </c>
      <c r="T2441" t="s">
        <v>1379</v>
      </c>
      <c r="U2441" s="75">
        <v>23900</v>
      </c>
      <c r="V2441">
        <v>0.72</v>
      </c>
      <c r="W2441">
        <v>17208</v>
      </c>
      <c r="AH2441" s="16"/>
      <c r="AI2441" t="s">
        <v>1375</v>
      </c>
    </row>
    <row r="2442" spans="1:35" x14ac:dyDescent="0.25">
      <c r="A2442" t="s">
        <v>7172</v>
      </c>
      <c r="B2442" s="1">
        <v>15</v>
      </c>
      <c r="C2442" t="s">
        <v>302</v>
      </c>
      <c r="D2442">
        <v>9689664</v>
      </c>
      <c r="E2442" t="s">
        <v>7170</v>
      </c>
      <c r="F2442" t="s">
        <v>1363</v>
      </c>
      <c r="G2442" t="s">
        <v>1391</v>
      </c>
      <c r="H2442" s="3" t="s">
        <v>1656</v>
      </c>
      <c r="I2442">
        <v>2019</v>
      </c>
      <c r="J2442" s="15" t="s">
        <v>3740</v>
      </c>
      <c r="K2442">
        <v>2019</v>
      </c>
      <c r="L2442" t="s">
        <v>1394</v>
      </c>
      <c r="M2442" t="s">
        <v>5539</v>
      </c>
      <c r="N2442" t="s">
        <v>6655</v>
      </c>
      <c r="O2442" t="s">
        <v>1408</v>
      </c>
      <c r="P2442" t="s">
        <v>5541</v>
      </c>
      <c r="Q2442">
        <f t="shared" si="51"/>
        <v>23900</v>
      </c>
      <c r="R2442" t="s">
        <v>2016</v>
      </c>
      <c r="S2442" t="s">
        <v>2017</v>
      </c>
      <c r="T2442" t="s">
        <v>6586</v>
      </c>
      <c r="U2442" s="75">
        <v>23900</v>
      </c>
      <c r="V2442">
        <v>1.36</v>
      </c>
      <c r="W2442">
        <v>32504</v>
      </c>
      <c r="AH2442" s="16"/>
      <c r="AI2442" t="s">
        <v>1375</v>
      </c>
    </row>
    <row r="2443" spans="1:35" x14ac:dyDescent="0.25">
      <c r="A2443" t="s">
        <v>7173</v>
      </c>
      <c r="B2443" s="1">
        <v>15</v>
      </c>
      <c r="C2443" t="s">
        <v>302</v>
      </c>
      <c r="D2443">
        <v>9689664</v>
      </c>
      <c r="E2443" t="s">
        <v>7170</v>
      </c>
      <c r="F2443" t="s">
        <v>1363</v>
      </c>
      <c r="G2443" t="s">
        <v>1391</v>
      </c>
      <c r="H2443" s="3" t="s">
        <v>1656</v>
      </c>
      <c r="I2443">
        <v>2019</v>
      </c>
      <c r="J2443" s="15" t="s">
        <v>3740</v>
      </c>
      <c r="K2443">
        <v>2019</v>
      </c>
      <c r="L2443" t="s">
        <v>1394</v>
      </c>
      <c r="M2443" t="s">
        <v>5539</v>
      </c>
      <c r="N2443" t="s">
        <v>6655</v>
      </c>
      <c r="O2443" t="s">
        <v>1408</v>
      </c>
      <c r="P2443" t="s">
        <v>5541</v>
      </c>
      <c r="Q2443">
        <f t="shared" si="51"/>
        <v>23900</v>
      </c>
      <c r="R2443" t="s">
        <v>7174</v>
      </c>
      <c r="S2443" t="s">
        <v>7175</v>
      </c>
      <c r="T2443" t="s">
        <v>7176</v>
      </c>
      <c r="U2443" s="75">
        <v>23900</v>
      </c>
      <c r="V2443">
        <v>0.75</v>
      </c>
      <c r="W2443">
        <v>17925</v>
      </c>
      <c r="AH2443" s="16"/>
      <c r="AI2443" t="s">
        <v>1375</v>
      </c>
    </row>
    <row r="2444" spans="1:35" x14ac:dyDescent="0.25">
      <c r="A2444" t="s">
        <v>7177</v>
      </c>
      <c r="B2444" s="1">
        <v>15</v>
      </c>
      <c r="C2444" t="s">
        <v>302</v>
      </c>
      <c r="D2444">
        <v>9689664</v>
      </c>
      <c r="E2444" t="s">
        <v>7170</v>
      </c>
      <c r="F2444" t="s">
        <v>1363</v>
      </c>
      <c r="G2444" t="s">
        <v>1391</v>
      </c>
      <c r="H2444" s="3" t="s">
        <v>1656</v>
      </c>
      <c r="I2444">
        <v>2019</v>
      </c>
      <c r="J2444" s="15" t="s">
        <v>3740</v>
      </c>
      <c r="K2444">
        <v>2019</v>
      </c>
      <c r="L2444" t="s">
        <v>1394</v>
      </c>
      <c r="M2444" t="s">
        <v>5539</v>
      </c>
      <c r="N2444" t="s">
        <v>6655</v>
      </c>
      <c r="O2444" t="s">
        <v>1408</v>
      </c>
      <c r="P2444" t="s">
        <v>5541</v>
      </c>
      <c r="Q2444">
        <f t="shared" si="51"/>
        <v>23900</v>
      </c>
      <c r="R2444" t="s">
        <v>2198</v>
      </c>
      <c r="S2444" t="s">
        <v>2199</v>
      </c>
      <c r="T2444" t="s">
        <v>587</v>
      </c>
      <c r="U2444" s="75">
        <v>23900</v>
      </c>
      <c r="V2444">
        <v>0.77</v>
      </c>
      <c r="W2444">
        <v>18403</v>
      </c>
      <c r="AH2444" s="16"/>
      <c r="AI2444" t="s">
        <v>1375</v>
      </c>
    </row>
    <row r="2445" spans="1:35" x14ac:dyDescent="0.25">
      <c r="A2445" t="s">
        <v>7178</v>
      </c>
      <c r="B2445" s="1">
        <v>15</v>
      </c>
      <c r="C2445" t="s">
        <v>302</v>
      </c>
      <c r="D2445">
        <v>9727280</v>
      </c>
      <c r="E2445" t="s">
        <v>7162</v>
      </c>
      <c r="F2445" t="s">
        <v>1363</v>
      </c>
      <c r="G2445" t="s">
        <v>1391</v>
      </c>
      <c r="H2445" s="3" t="s">
        <v>1662</v>
      </c>
      <c r="I2445">
        <v>2019</v>
      </c>
      <c r="J2445" s="15" t="s">
        <v>1663</v>
      </c>
      <c r="K2445">
        <v>2019</v>
      </c>
      <c r="L2445" t="s">
        <v>1394</v>
      </c>
      <c r="M2445" t="s">
        <v>7162</v>
      </c>
      <c r="N2445" t="s">
        <v>6655</v>
      </c>
      <c r="O2445" t="s">
        <v>1408</v>
      </c>
      <c r="P2445" t="s">
        <v>6808</v>
      </c>
      <c r="Q2445">
        <f t="shared" si="51"/>
        <v>2150</v>
      </c>
      <c r="R2445" t="s">
        <v>2198</v>
      </c>
      <c r="S2445" t="s">
        <v>2199</v>
      </c>
      <c r="T2445" t="s">
        <v>587</v>
      </c>
      <c r="U2445" s="75">
        <v>2150</v>
      </c>
      <c r="V2445">
        <v>0.77</v>
      </c>
      <c r="W2445">
        <v>1655.5</v>
      </c>
      <c r="AH2445" s="16"/>
      <c r="AI2445" t="s">
        <v>1375</v>
      </c>
    </row>
    <row r="2446" spans="1:35" x14ac:dyDescent="0.25">
      <c r="A2446" t="s">
        <v>7179</v>
      </c>
      <c r="B2446" s="1">
        <v>15</v>
      </c>
      <c r="C2446" t="s">
        <v>302</v>
      </c>
      <c r="D2446">
        <v>9727280</v>
      </c>
      <c r="E2446" t="s">
        <v>7162</v>
      </c>
      <c r="F2446" t="s">
        <v>1363</v>
      </c>
      <c r="G2446" t="s">
        <v>1391</v>
      </c>
      <c r="H2446" s="3" t="s">
        <v>1662</v>
      </c>
      <c r="I2446">
        <v>2019</v>
      </c>
      <c r="J2446" s="15" t="s">
        <v>1663</v>
      </c>
      <c r="K2446">
        <v>2019</v>
      </c>
      <c r="L2446" t="s">
        <v>1394</v>
      </c>
      <c r="M2446" t="s">
        <v>7162</v>
      </c>
      <c r="N2446" t="s">
        <v>6655</v>
      </c>
      <c r="O2446" t="s">
        <v>1408</v>
      </c>
      <c r="P2446" t="s">
        <v>6808</v>
      </c>
      <c r="Q2446">
        <f t="shared" si="51"/>
        <v>2150</v>
      </c>
      <c r="R2446" t="s">
        <v>2476</v>
      </c>
      <c r="S2446" t="s">
        <v>2477</v>
      </c>
      <c r="T2446" t="s">
        <v>7180</v>
      </c>
      <c r="U2446" s="75">
        <v>2150</v>
      </c>
      <c r="V2446">
        <v>0.71</v>
      </c>
      <c r="W2446">
        <v>1526.5</v>
      </c>
      <c r="AH2446" s="16"/>
      <c r="AI2446" t="s">
        <v>1375</v>
      </c>
    </row>
    <row r="2447" spans="1:35" x14ac:dyDescent="0.25">
      <c r="A2447" t="s">
        <v>7181</v>
      </c>
      <c r="B2447" s="1">
        <v>15</v>
      </c>
      <c r="C2447" t="s">
        <v>302</v>
      </c>
      <c r="D2447">
        <v>9727280</v>
      </c>
      <c r="E2447" t="s">
        <v>7162</v>
      </c>
      <c r="F2447" t="s">
        <v>1363</v>
      </c>
      <c r="G2447" t="s">
        <v>1391</v>
      </c>
      <c r="H2447" s="3" t="s">
        <v>1662</v>
      </c>
      <c r="I2447">
        <v>2019</v>
      </c>
      <c r="J2447" s="15" t="s">
        <v>1663</v>
      </c>
      <c r="K2447">
        <v>2019</v>
      </c>
      <c r="L2447" t="s">
        <v>1394</v>
      </c>
      <c r="M2447" t="s">
        <v>7162</v>
      </c>
      <c r="N2447" t="s">
        <v>6655</v>
      </c>
      <c r="O2447" t="s">
        <v>1408</v>
      </c>
      <c r="P2447" t="s">
        <v>6808</v>
      </c>
      <c r="Q2447">
        <f t="shared" si="51"/>
        <v>2150</v>
      </c>
      <c r="R2447" t="s">
        <v>2016</v>
      </c>
      <c r="S2447" t="s">
        <v>2017</v>
      </c>
      <c r="T2447" t="s">
        <v>7182</v>
      </c>
      <c r="U2447" s="75">
        <v>2150</v>
      </c>
      <c r="V2447">
        <v>1.36</v>
      </c>
      <c r="W2447">
        <v>2924</v>
      </c>
      <c r="AH2447" s="16"/>
      <c r="AI2447" t="s">
        <v>1375</v>
      </c>
    </row>
    <row r="2448" spans="1:35" x14ac:dyDescent="0.25">
      <c r="A2448" t="s">
        <v>7183</v>
      </c>
      <c r="B2448" s="1">
        <v>15</v>
      </c>
      <c r="C2448" t="s">
        <v>302</v>
      </c>
      <c r="D2448">
        <v>9969012</v>
      </c>
      <c r="E2448" t="s">
        <v>7148</v>
      </c>
      <c r="F2448" t="s">
        <v>1363</v>
      </c>
      <c r="G2448" t="s">
        <v>1391</v>
      </c>
      <c r="H2448" s="3" t="s">
        <v>6756</v>
      </c>
      <c r="I2448">
        <v>2019</v>
      </c>
      <c r="J2448" s="15" t="s">
        <v>1573</v>
      </c>
      <c r="K2448">
        <v>2019</v>
      </c>
      <c r="L2448" t="s">
        <v>1394</v>
      </c>
      <c r="M2448" t="s">
        <v>6617</v>
      </c>
      <c r="N2448" t="s">
        <v>6617</v>
      </c>
      <c r="O2448" t="s">
        <v>1388</v>
      </c>
      <c r="P2448" t="s">
        <v>7149</v>
      </c>
      <c r="Q2448">
        <f t="shared" si="51"/>
        <v>8580</v>
      </c>
      <c r="R2448" t="s">
        <v>2476</v>
      </c>
      <c r="S2448" t="s">
        <v>2477</v>
      </c>
      <c r="T2448" t="s">
        <v>587</v>
      </c>
      <c r="U2448" s="75">
        <v>8580</v>
      </c>
      <c r="V2448">
        <v>0.69</v>
      </c>
      <c r="W2448">
        <v>5920.2</v>
      </c>
      <c r="AH2448" s="16"/>
      <c r="AI2448" t="s">
        <v>1375</v>
      </c>
    </row>
    <row r="2449" spans="1:35" x14ac:dyDescent="0.25">
      <c r="A2449" t="s">
        <v>7184</v>
      </c>
      <c r="B2449" s="1">
        <v>15</v>
      </c>
      <c r="C2449" t="s">
        <v>302</v>
      </c>
      <c r="D2449">
        <v>9969012</v>
      </c>
      <c r="E2449" t="s">
        <v>7148</v>
      </c>
      <c r="F2449" t="s">
        <v>1363</v>
      </c>
      <c r="G2449" t="s">
        <v>1391</v>
      </c>
      <c r="H2449" s="3" t="s">
        <v>6756</v>
      </c>
      <c r="I2449">
        <v>2019</v>
      </c>
      <c r="J2449" s="15" t="s">
        <v>1573</v>
      </c>
      <c r="K2449">
        <v>2019</v>
      </c>
      <c r="L2449" t="s">
        <v>1394</v>
      </c>
      <c r="M2449" t="s">
        <v>6617</v>
      </c>
      <c r="N2449" t="s">
        <v>6617</v>
      </c>
      <c r="O2449" t="s">
        <v>1388</v>
      </c>
      <c r="P2449" t="s">
        <v>7149</v>
      </c>
      <c r="Q2449">
        <f t="shared" si="51"/>
        <v>8580</v>
      </c>
      <c r="R2449" t="s">
        <v>2016</v>
      </c>
      <c r="S2449" t="s">
        <v>2017</v>
      </c>
      <c r="T2449" t="s">
        <v>6586</v>
      </c>
      <c r="U2449" s="75">
        <v>8580</v>
      </c>
      <c r="V2449">
        <v>1.36</v>
      </c>
      <c r="W2449">
        <v>11668.8</v>
      </c>
      <c r="AH2449" s="16"/>
      <c r="AI2449" t="s">
        <v>1375</v>
      </c>
    </row>
    <row r="2450" spans="1:35" x14ac:dyDescent="0.25">
      <c r="A2450" t="s">
        <v>7185</v>
      </c>
      <c r="B2450" s="1">
        <v>15</v>
      </c>
      <c r="C2450" t="s">
        <v>302</v>
      </c>
      <c r="D2450">
        <v>9878637</v>
      </c>
      <c r="E2450" t="s">
        <v>7148</v>
      </c>
      <c r="F2450" t="s">
        <v>1363</v>
      </c>
      <c r="G2450" t="s">
        <v>1391</v>
      </c>
      <c r="H2450" s="3" t="s">
        <v>2539</v>
      </c>
      <c r="I2450">
        <v>2019</v>
      </c>
      <c r="J2450" s="15" t="s">
        <v>7186</v>
      </c>
      <c r="K2450">
        <v>2019</v>
      </c>
      <c r="L2450" t="s">
        <v>1394</v>
      </c>
      <c r="M2450" t="s">
        <v>6617</v>
      </c>
      <c r="N2450" t="s">
        <v>6617</v>
      </c>
      <c r="O2450" t="s">
        <v>1408</v>
      </c>
      <c r="P2450" t="s">
        <v>7149</v>
      </c>
      <c r="Q2450">
        <f t="shared" si="51"/>
        <v>8580</v>
      </c>
      <c r="R2450" t="s">
        <v>2476</v>
      </c>
      <c r="S2450" t="s">
        <v>2477</v>
      </c>
      <c r="T2450" t="s">
        <v>587</v>
      </c>
      <c r="U2450" s="75">
        <v>8580</v>
      </c>
      <c r="V2450">
        <v>0.96</v>
      </c>
      <c r="W2450">
        <v>8236.7999999999993</v>
      </c>
      <c r="AH2450" s="16"/>
      <c r="AI2450" t="s">
        <v>1375</v>
      </c>
    </row>
    <row r="2451" spans="1:35" x14ac:dyDescent="0.25">
      <c r="A2451" t="s">
        <v>7187</v>
      </c>
      <c r="B2451" s="1">
        <v>15</v>
      </c>
      <c r="C2451" t="s">
        <v>302</v>
      </c>
      <c r="D2451">
        <v>9878637</v>
      </c>
      <c r="E2451" t="s">
        <v>7148</v>
      </c>
      <c r="F2451" t="s">
        <v>1363</v>
      </c>
      <c r="G2451" t="s">
        <v>1391</v>
      </c>
      <c r="H2451" s="3" t="s">
        <v>2539</v>
      </c>
      <c r="I2451">
        <v>2019</v>
      </c>
      <c r="J2451" s="15" t="s">
        <v>7186</v>
      </c>
      <c r="K2451">
        <v>2019</v>
      </c>
      <c r="L2451" t="s">
        <v>1394</v>
      </c>
      <c r="M2451" t="s">
        <v>6617</v>
      </c>
      <c r="N2451" t="s">
        <v>6617</v>
      </c>
      <c r="O2451" t="s">
        <v>1408</v>
      </c>
      <c r="P2451" t="s">
        <v>7149</v>
      </c>
      <c r="Q2451">
        <f t="shared" si="51"/>
        <v>8580</v>
      </c>
      <c r="R2451" t="s">
        <v>2198</v>
      </c>
      <c r="S2451" t="s">
        <v>2199</v>
      </c>
      <c r="T2451" t="s">
        <v>587</v>
      </c>
      <c r="U2451" s="75">
        <v>8580</v>
      </c>
      <c r="V2451">
        <v>0.77</v>
      </c>
      <c r="W2451">
        <v>6606.6</v>
      </c>
      <c r="AH2451" s="16"/>
      <c r="AI2451" t="s">
        <v>1375</v>
      </c>
    </row>
    <row r="2452" spans="1:35" x14ac:dyDescent="0.25">
      <c r="A2452" t="s">
        <v>7188</v>
      </c>
      <c r="B2452" s="1">
        <v>15</v>
      </c>
      <c r="C2452" t="s">
        <v>302</v>
      </c>
      <c r="D2452">
        <v>9878637</v>
      </c>
      <c r="E2452" t="s">
        <v>7148</v>
      </c>
      <c r="F2452" t="s">
        <v>1363</v>
      </c>
      <c r="G2452" t="s">
        <v>1391</v>
      </c>
      <c r="H2452" s="3" t="s">
        <v>2539</v>
      </c>
      <c r="I2452">
        <v>2019</v>
      </c>
      <c r="J2452" s="15" t="s">
        <v>7186</v>
      </c>
      <c r="K2452">
        <v>2019</v>
      </c>
      <c r="L2452" t="s">
        <v>1394</v>
      </c>
      <c r="M2452" t="s">
        <v>6617</v>
      </c>
      <c r="N2452" t="s">
        <v>6617</v>
      </c>
      <c r="O2452" t="s">
        <v>1408</v>
      </c>
      <c r="P2452" t="s">
        <v>7149</v>
      </c>
      <c r="Q2452">
        <f t="shared" si="51"/>
        <v>8580</v>
      </c>
      <c r="R2452" t="s">
        <v>2016</v>
      </c>
      <c r="S2452" t="s">
        <v>2017</v>
      </c>
      <c r="T2452" t="s">
        <v>6586</v>
      </c>
      <c r="U2452" s="75">
        <v>8580</v>
      </c>
      <c r="V2452">
        <v>1.36</v>
      </c>
      <c r="W2452">
        <v>11668.8</v>
      </c>
      <c r="AH2452" s="16"/>
      <c r="AI2452" t="s">
        <v>1375</v>
      </c>
    </row>
    <row r="2453" spans="1:35" x14ac:dyDescent="0.25">
      <c r="A2453" t="s">
        <v>7189</v>
      </c>
      <c r="B2453" s="1">
        <v>15</v>
      </c>
      <c r="C2453" t="s">
        <v>302</v>
      </c>
      <c r="D2453">
        <v>10274243</v>
      </c>
      <c r="E2453" t="s">
        <v>6832</v>
      </c>
      <c r="F2453" t="s">
        <v>1363</v>
      </c>
      <c r="G2453" t="s">
        <v>1391</v>
      </c>
      <c r="H2453" s="3" t="s">
        <v>2547</v>
      </c>
      <c r="I2453">
        <v>2019</v>
      </c>
      <c r="J2453" s="15" t="s">
        <v>2548</v>
      </c>
      <c r="K2453">
        <v>2019</v>
      </c>
      <c r="L2453" t="s">
        <v>1394</v>
      </c>
      <c r="M2453" t="s">
        <v>6832</v>
      </c>
      <c r="N2453" t="s">
        <v>6832</v>
      </c>
      <c r="O2453" t="s">
        <v>1388</v>
      </c>
      <c r="P2453" t="s">
        <v>133</v>
      </c>
      <c r="Q2453">
        <f t="shared" si="51"/>
        <v>21760</v>
      </c>
      <c r="R2453" t="s">
        <v>6570</v>
      </c>
      <c r="S2453" t="s">
        <v>6571</v>
      </c>
      <c r="T2453" t="s">
        <v>6604</v>
      </c>
      <c r="U2453" s="75">
        <v>21760</v>
      </c>
      <c r="V2453">
        <v>1.39</v>
      </c>
      <c r="W2453">
        <v>30246.400000000001</v>
      </c>
      <c r="AH2453" s="16"/>
      <c r="AI2453" t="s">
        <v>1375</v>
      </c>
    </row>
    <row r="2454" spans="1:35" x14ac:dyDescent="0.25">
      <c r="A2454" t="s">
        <v>7190</v>
      </c>
      <c r="B2454" s="1">
        <v>15</v>
      </c>
      <c r="C2454" t="s">
        <v>297</v>
      </c>
      <c r="D2454">
        <v>10118233</v>
      </c>
      <c r="E2454" t="s">
        <v>6617</v>
      </c>
      <c r="F2454" t="s">
        <v>1363</v>
      </c>
      <c r="G2454" t="s">
        <v>1391</v>
      </c>
      <c r="H2454" s="3" t="s">
        <v>3516</v>
      </c>
      <c r="I2454">
        <v>2019</v>
      </c>
      <c r="J2454" s="15" t="s">
        <v>3433</v>
      </c>
      <c r="K2454">
        <v>2019</v>
      </c>
      <c r="L2454" t="s">
        <v>1394</v>
      </c>
      <c r="M2454" t="s">
        <v>6617</v>
      </c>
      <c r="N2454" t="s">
        <v>6617</v>
      </c>
      <c r="O2454" t="s">
        <v>1388</v>
      </c>
      <c r="P2454" t="s">
        <v>4226</v>
      </c>
      <c r="Q2454">
        <f t="shared" si="51"/>
        <v>28659</v>
      </c>
      <c r="R2454" t="s">
        <v>2476</v>
      </c>
      <c r="S2454" t="s">
        <v>2477</v>
      </c>
      <c r="T2454" t="s">
        <v>6601</v>
      </c>
      <c r="U2454" s="75">
        <v>28659</v>
      </c>
      <c r="V2454">
        <v>0.72</v>
      </c>
      <c r="W2454">
        <v>20634.48</v>
      </c>
      <c r="AH2454" s="16"/>
      <c r="AI2454" t="s">
        <v>1375</v>
      </c>
    </row>
    <row r="2455" spans="1:35" x14ac:dyDescent="0.25">
      <c r="A2455" t="s">
        <v>7191</v>
      </c>
      <c r="B2455" s="1">
        <v>15</v>
      </c>
      <c r="C2455" t="s">
        <v>297</v>
      </c>
      <c r="D2455">
        <v>10118233</v>
      </c>
      <c r="E2455" t="s">
        <v>6617</v>
      </c>
      <c r="F2455" t="s">
        <v>1363</v>
      </c>
      <c r="G2455" t="s">
        <v>1391</v>
      </c>
      <c r="H2455" s="3" t="s">
        <v>3516</v>
      </c>
      <c r="I2455">
        <v>2019</v>
      </c>
      <c r="J2455" s="15" t="s">
        <v>3433</v>
      </c>
      <c r="K2455">
        <v>2019</v>
      </c>
      <c r="L2455" t="s">
        <v>1394</v>
      </c>
      <c r="M2455" t="s">
        <v>6617</v>
      </c>
      <c r="N2455" t="s">
        <v>6617</v>
      </c>
      <c r="O2455" t="s">
        <v>1388</v>
      </c>
      <c r="P2455" t="s">
        <v>4226</v>
      </c>
      <c r="Q2455">
        <f t="shared" si="51"/>
        <v>28659</v>
      </c>
      <c r="R2455" t="s">
        <v>2016</v>
      </c>
      <c r="S2455" t="s">
        <v>2017</v>
      </c>
      <c r="T2455" t="s">
        <v>6586</v>
      </c>
      <c r="U2455" s="75">
        <v>28659</v>
      </c>
      <c r="V2455">
        <v>1.36</v>
      </c>
      <c r="W2455">
        <v>38976.239999999998</v>
      </c>
      <c r="AH2455" s="16"/>
      <c r="AI2455" t="s">
        <v>1375</v>
      </c>
    </row>
    <row r="2456" spans="1:35" x14ac:dyDescent="0.25">
      <c r="A2456" t="s">
        <v>7192</v>
      </c>
      <c r="B2456" s="1">
        <v>15</v>
      </c>
      <c r="C2456" t="s">
        <v>302</v>
      </c>
      <c r="D2456">
        <v>4884132</v>
      </c>
      <c r="E2456" t="s">
        <v>7193</v>
      </c>
      <c r="F2456" t="s">
        <v>1363</v>
      </c>
      <c r="G2456" t="s">
        <v>1391</v>
      </c>
      <c r="H2456" s="3" t="s">
        <v>2353</v>
      </c>
      <c r="I2456">
        <v>2016</v>
      </c>
      <c r="J2456" s="15" t="s">
        <v>3836</v>
      </c>
      <c r="K2456">
        <v>2016</v>
      </c>
      <c r="L2456" t="s">
        <v>1394</v>
      </c>
      <c r="M2456" t="s">
        <v>5456</v>
      </c>
      <c r="N2456" t="s">
        <v>5456</v>
      </c>
      <c r="O2456" t="s">
        <v>1388</v>
      </c>
      <c r="P2456" t="s">
        <v>133</v>
      </c>
      <c r="Q2456">
        <f t="shared" si="51"/>
        <v>22000</v>
      </c>
      <c r="R2456" t="s">
        <v>5449</v>
      </c>
      <c r="S2456" t="s">
        <v>5450</v>
      </c>
      <c r="T2456" t="s">
        <v>5476</v>
      </c>
      <c r="U2456" s="75">
        <v>22000</v>
      </c>
      <c r="V2456">
        <v>0.48</v>
      </c>
      <c r="W2456">
        <v>10560</v>
      </c>
      <c r="AH2456" s="16"/>
      <c r="AI2456" t="s">
        <v>1375</v>
      </c>
    </row>
    <row r="2457" spans="1:35" x14ac:dyDescent="0.25">
      <c r="A2457" t="s">
        <v>7194</v>
      </c>
      <c r="B2457" s="1">
        <v>15</v>
      </c>
      <c r="C2457" t="s">
        <v>302</v>
      </c>
      <c r="D2457">
        <v>4889460</v>
      </c>
      <c r="E2457" t="s">
        <v>5456</v>
      </c>
      <c r="F2457" t="s">
        <v>1363</v>
      </c>
      <c r="G2457" t="s">
        <v>1391</v>
      </c>
      <c r="H2457" s="3" t="s">
        <v>2353</v>
      </c>
      <c r="I2457">
        <v>2016</v>
      </c>
      <c r="J2457" s="15" t="s">
        <v>3836</v>
      </c>
      <c r="K2457">
        <v>2016</v>
      </c>
      <c r="L2457" t="s">
        <v>1394</v>
      </c>
      <c r="M2457" t="s">
        <v>5456</v>
      </c>
      <c r="N2457" t="s">
        <v>5456</v>
      </c>
      <c r="O2457" t="s">
        <v>1388</v>
      </c>
      <c r="P2457" t="s">
        <v>5487</v>
      </c>
      <c r="Q2457">
        <f t="shared" si="51"/>
        <v>49850</v>
      </c>
      <c r="R2457" t="s">
        <v>5449</v>
      </c>
      <c r="S2457" t="s">
        <v>5450</v>
      </c>
      <c r="T2457" t="s">
        <v>5476</v>
      </c>
      <c r="U2457" s="75">
        <v>49850</v>
      </c>
      <c r="V2457">
        <v>0.48</v>
      </c>
      <c r="W2457">
        <v>23928</v>
      </c>
      <c r="AH2457" s="16"/>
      <c r="AI2457" t="s">
        <v>1375</v>
      </c>
    </row>
    <row r="2458" spans="1:35" x14ac:dyDescent="0.25">
      <c r="A2458" t="s">
        <v>7195</v>
      </c>
      <c r="B2458" s="1">
        <v>15</v>
      </c>
      <c r="C2458" t="s">
        <v>302</v>
      </c>
      <c r="D2458">
        <v>4889460</v>
      </c>
      <c r="E2458" t="s">
        <v>5456</v>
      </c>
      <c r="F2458" t="s">
        <v>1363</v>
      </c>
      <c r="G2458" t="s">
        <v>1391</v>
      </c>
      <c r="H2458" s="3" t="s">
        <v>2353</v>
      </c>
      <c r="I2458">
        <v>2016</v>
      </c>
      <c r="J2458" s="15" t="s">
        <v>3836</v>
      </c>
      <c r="K2458">
        <v>2016</v>
      </c>
      <c r="L2458" t="s">
        <v>1394</v>
      </c>
      <c r="M2458" t="s">
        <v>5456</v>
      </c>
      <c r="N2458" t="s">
        <v>5456</v>
      </c>
      <c r="O2458" t="s">
        <v>1388</v>
      </c>
      <c r="P2458" t="s">
        <v>5487</v>
      </c>
      <c r="Q2458">
        <f t="shared" si="51"/>
        <v>49850</v>
      </c>
      <c r="R2458" t="s">
        <v>2476</v>
      </c>
      <c r="S2458" t="s">
        <v>2477</v>
      </c>
      <c r="T2458" t="s">
        <v>587</v>
      </c>
      <c r="U2458" s="75">
        <v>49850</v>
      </c>
      <c r="V2458">
        <v>0.57999999999999996</v>
      </c>
      <c r="W2458">
        <v>28913</v>
      </c>
      <c r="AH2458" s="16"/>
      <c r="AI2458" t="s">
        <v>1375</v>
      </c>
    </row>
    <row r="2459" spans="1:35" x14ac:dyDescent="0.25">
      <c r="A2459" t="s">
        <v>7196</v>
      </c>
      <c r="B2459" s="1">
        <v>15</v>
      </c>
      <c r="C2459" t="s">
        <v>302</v>
      </c>
      <c r="D2459">
        <v>4889460</v>
      </c>
      <c r="E2459" t="s">
        <v>5456</v>
      </c>
      <c r="F2459" t="s">
        <v>1363</v>
      </c>
      <c r="G2459" t="s">
        <v>1391</v>
      </c>
      <c r="H2459" s="3" t="s">
        <v>2353</v>
      </c>
      <c r="I2459">
        <v>2016</v>
      </c>
      <c r="J2459" s="15" t="s">
        <v>3836</v>
      </c>
      <c r="K2459">
        <v>2016</v>
      </c>
      <c r="L2459" t="s">
        <v>1394</v>
      </c>
      <c r="M2459" t="s">
        <v>5456</v>
      </c>
      <c r="N2459" t="s">
        <v>5456</v>
      </c>
      <c r="O2459" t="s">
        <v>1388</v>
      </c>
      <c r="P2459" t="s">
        <v>5487</v>
      </c>
      <c r="Q2459">
        <f t="shared" si="51"/>
        <v>49850</v>
      </c>
      <c r="R2459" t="s">
        <v>4086</v>
      </c>
      <c r="S2459" t="s">
        <v>4087</v>
      </c>
      <c r="T2459" t="s">
        <v>5528</v>
      </c>
      <c r="U2459" s="75">
        <v>49850</v>
      </c>
      <c r="V2459">
        <v>0.46</v>
      </c>
      <c r="W2459">
        <v>22931</v>
      </c>
      <c r="AH2459" s="16"/>
      <c r="AI2459" t="s">
        <v>1375</v>
      </c>
    </row>
    <row r="2460" spans="1:35" x14ac:dyDescent="0.25">
      <c r="A2460" t="s">
        <v>7197</v>
      </c>
      <c r="B2460" s="1">
        <v>15</v>
      </c>
      <c r="C2460" t="s">
        <v>302</v>
      </c>
      <c r="D2460">
        <v>10170189</v>
      </c>
      <c r="E2460" t="s">
        <v>6667</v>
      </c>
      <c r="F2460" t="s">
        <v>1363</v>
      </c>
      <c r="G2460" t="s">
        <v>1391</v>
      </c>
      <c r="H2460" s="3" t="s">
        <v>7198</v>
      </c>
      <c r="I2460">
        <v>2019</v>
      </c>
      <c r="J2460" s="15" t="s">
        <v>6647</v>
      </c>
      <c r="K2460">
        <v>2019</v>
      </c>
      <c r="L2460" t="s">
        <v>1394</v>
      </c>
      <c r="M2460" t="s">
        <v>6670</v>
      </c>
      <c r="N2460" t="s">
        <v>6670</v>
      </c>
      <c r="O2460" t="s">
        <v>1388</v>
      </c>
      <c r="P2460" t="s">
        <v>133</v>
      </c>
      <c r="Q2460">
        <f t="shared" si="51"/>
        <v>2000</v>
      </c>
      <c r="R2460" t="s">
        <v>6570</v>
      </c>
      <c r="S2460" t="s">
        <v>6571</v>
      </c>
      <c r="T2460" t="s">
        <v>6651</v>
      </c>
      <c r="U2460" s="75">
        <v>2000</v>
      </c>
      <c r="V2460">
        <v>1.39</v>
      </c>
      <c r="W2460">
        <v>2780</v>
      </c>
      <c r="AH2460" s="16"/>
      <c r="AI2460" t="s">
        <v>1375</v>
      </c>
    </row>
    <row r="2461" spans="1:35" x14ac:dyDescent="0.25">
      <c r="A2461" t="s">
        <v>7199</v>
      </c>
      <c r="B2461" s="1">
        <v>15</v>
      </c>
      <c r="C2461" t="s">
        <v>302</v>
      </c>
      <c r="D2461">
        <v>10293507</v>
      </c>
      <c r="E2461" t="s">
        <v>6941</v>
      </c>
      <c r="F2461" t="s">
        <v>1363</v>
      </c>
      <c r="G2461" t="s">
        <v>1391</v>
      </c>
      <c r="H2461" s="3" t="s">
        <v>2548</v>
      </c>
      <c r="I2461">
        <v>2019</v>
      </c>
      <c r="J2461" s="15" t="s">
        <v>4726</v>
      </c>
      <c r="K2461">
        <v>2019</v>
      </c>
      <c r="L2461" t="s">
        <v>1394</v>
      </c>
      <c r="M2461" t="s">
        <v>6941</v>
      </c>
      <c r="N2461" t="s">
        <v>6941</v>
      </c>
      <c r="O2461" t="s">
        <v>1388</v>
      </c>
      <c r="P2461" t="s">
        <v>133</v>
      </c>
      <c r="Q2461">
        <f t="shared" si="51"/>
        <v>50900</v>
      </c>
      <c r="R2461" t="s">
        <v>6570</v>
      </c>
      <c r="S2461" t="s">
        <v>6571</v>
      </c>
      <c r="T2461" t="s">
        <v>6754</v>
      </c>
      <c r="U2461" s="75">
        <v>50900</v>
      </c>
      <c r="V2461">
        <v>1.39</v>
      </c>
      <c r="W2461">
        <v>70751</v>
      </c>
      <c r="AH2461" s="16"/>
      <c r="AI2461" t="s">
        <v>1375</v>
      </c>
    </row>
    <row r="2462" spans="1:35" x14ac:dyDescent="0.25">
      <c r="A2462" t="s">
        <v>7200</v>
      </c>
      <c r="B2462" s="1">
        <v>15</v>
      </c>
      <c r="C2462" t="s">
        <v>302</v>
      </c>
      <c r="D2462">
        <v>10257225</v>
      </c>
      <c r="E2462" t="s">
        <v>6615</v>
      </c>
      <c r="F2462" t="s">
        <v>1363</v>
      </c>
      <c r="G2462" t="s">
        <v>1391</v>
      </c>
      <c r="H2462" s="3" t="s">
        <v>7201</v>
      </c>
      <c r="I2462">
        <v>2019</v>
      </c>
      <c r="J2462" s="15" t="s">
        <v>2547</v>
      </c>
      <c r="K2462">
        <v>2019</v>
      </c>
      <c r="L2462" t="s">
        <v>1394</v>
      </c>
      <c r="M2462" t="s">
        <v>6615</v>
      </c>
      <c r="N2462" t="s">
        <v>6615</v>
      </c>
      <c r="O2462" t="s">
        <v>1388</v>
      </c>
      <c r="P2462" t="s">
        <v>133</v>
      </c>
      <c r="Q2462">
        <f t="shared" si="51"/>
        <v>28659</v>
      </c>
      <c r="R2462" t="s">
        <v>6570</v>
      </c>
      <c r="S2462" t="s">
        <v>6571</v>
      </c>
      <c r="T2462" t="s">
        <v>6754</v>
      </c>
      <c r="U2462" s="75">
        <v>28659</v>
      </c>
      <c r="V2462">
        <v>1.39</v>
      </c>
      <c r="W2462">
        <v>39836.01</v>
      </c>
      <c r="AH2462" s="16"/>
      <c r="AI2462" t="s">
        <v>1375</v>
      </c>
    </row>
    <row r="2463" spans="1:35" x14ac:dyDescent="0.25">
      <c r="A2463" t="s">
        <v>7202</v>
      </c>
      <c r="B2463" s="1">
        <v>15</v>
      </c>
      <c r="C2463" t="s">
        <v>302</v>
      </c>
      <c r="D2463">
        <v>5363411</v>
      </c>
      <c r="E2463" t="s">
        <v>5456</v>
      </c>
      <c r="F2463" t="s">
        <v>1363</v>
      </c>
      <c r="G2463" t="s">
        <v>1391</v>
      </c>
      <c r="H2463" s="3" t="s">
        <v>2889</v>
      </c>
      <c r="I2463">
        <v>2016</v>
      </c>
      <c r="J2463" s="15" t="s">
        <v>5638</v>
      </c>
      <c r="K2463">
        <v>2016</v>
      </c>
      <c r="L2463" t="s">
        <v>1394</v>
      </c>
      <c r="M2463" t="s">
        <v>5456</v>
      </c>
      <c r="N2463" t="s">
        <v>5456</v>
      </c>
      <c r="O2463" t="s">
        <v>1388</v>
      </c>
      <c r="P2463" t="s">
        <v>5487</v>
      </c>
      <c r="Q2463">
        <f t="shared" si="51"/>
        <v>166900</v>
      </c>
      <c r="R2463" t="s">
        <v>5449</v>
      </c>
      <c r="S2463" t="s">
        <v>5450</v>
      </c>
      <c r="T2463" t="s">
        <v>5476</v>
      </c>
      <c r="U2463" s="75">
        <v>166900</v>
      </c>
      <c r="V2463">
        <v>0.48</v>
      </c>
      <c r="W2463">
        <v>80112</v>
      </c>
      <c r="AH2463" s="16"/>
      <c r="AI2463" t="s">
        <v>1375</v>
      </c>
    </row>
    <row r="2464" spans="1:35" x14ac:dyDescent="0.25">
      <c r="A2464" t="s">
        <v>7203</v>
      </c>
      <c r="B2464" s="1">
        <v>15</v>
      </c>
      <c r="C2464" t="s">
        <v>302</v>
      </c>
      <c r="D2464">
        <v>5363411</v>
      </c>
      <c r="E2464" t="s">
        <v>5456</v>
      </c>
      <c r="F2464" t="s">
        <v>1363</v>
      </c>
      <c r="G2464" t="s">
        <v>1391</v>
      </c>
      <c r="H2464" s="3" t="s">
        <v>2889</v>
      </c>
      <c r="I2464">
        <v>2016</v>
      </c>
      <c r="J2464" s="15" t="s">
        <v>5638</v>
      </c>
      <c r="K2464">
        <v>2016</v>
      </c>
      <c r="L2464" t="s">
        <v>1394</v>
      </c>
      <c r="M2464" t="s">
        <v>5456</v>
      </c>
      <c r="N2464" t="s">
        <v>5456</v>
      </c>
      <c r="O2464" t="s">
        <v>1388</v>
      </c>
      <c r="P2464" t="s">
        <v>5487</v>
      </c>
      <c r="Q2464">
        <f t="shared" si="51"/>
        <v>166900</v>
      </c>
      <c r="R2464" t="s">
        <v>1879</v>
      </c>
      <c r="S2464" t="s">
        <v>1880</v>
      </c>
      <c r="T2464" t="s">
        <v>3650</v>
      </c>
      <c r="U2464" s="75">
        <v>166900</v>
      </c>
      <c r="V2464">
        <v>0.3</v>
      </c>
      <c r="W2464">
        <v>50070</v>
      </c>
      <c r="AH2464" s="16"/>
      <c r="AI2464" t="s">
        <v>1375</v>
      </c>
    </row>
    <row r="2465" spans="1:35" x14ac:dyDescent="0.25">
      <c r="A2465" t="s">
        <v>7204</v>
      </c>
      <c r="B2465" s="1">
        <v>15</v>
      </c>
      <c r="C2465" t="s">
        <v>7205</v>
      </c>
      <c r="D2465">
        <v>13639994</v>
      </c>
      <c r="E2465" t="s">
        <v>7206</v>
      </c>
      <c r="F2465" t="s">
        <v>1363</v>
      </c>
      <c r="G2465" t="s">
        <v>1364</v>
      </c>
      <c r="H2465" s="3" t="s">
        <v>7207</v>
      </c>
      <c r="I2465">
        <v>2020</v>
      </c>
      <c r="J2465" s="15" t="s">
        <v>7208</v>
      </c>
      <c r="K2465">
        <v>2020</v>
      </c>
      <c r="L2465" t="s">
        <v>1367</v>
      </c>
      <c r="M2465" t="s">
        <v>5539</v>
      </c>
      <c r="N2465" t="s">
        <v>6317</v>
      </c>
      <c r="O2465" t="s">
        <v>1388</v>
      </c>
      <c r="P2465" t="s">
        <v>4409</v>
      </c>
      <c r="Q2465">
        <f t="shared" si="51"/>
        <v>20000</v>
      </c>
      <c r="R2465" t="s">
        <v>1879</v>
      </c>
      <c r="S2465" t="s">
        <v>1880</v>
      </c>
      <c r="T2465" t="s">
        <v>7209</v>
      </c>
      <c r="U2465" s="75">
        <v>20000</v>
      </c>
      <c r="V2465">
        <v>0.48</v>
      </c>
      <c r="W2465">
        <v>9600</v>
      </c>
      <c r="AH2465" s="16"/>
      <c r="AI2465" t="s">
        <v>1375</v>
      </c>
    </row>
    <row r="2466" spans="1:35" x14ac:dyDescent="0.25">
      <c r="A2466" t="s">
        <v>7210</v>
      </c>
      <c r="B2466" s="1">
        <v>15</v>
      </c>
      <c r="C2466" t="s">
        <v>302</v>
      </c>
      <c r="D2466">
        <v>5153549</v>
      </c>
      <c r="E2466" t="s">
        <v>5456</v>
      </c>
      <c r="F2466" t="s">
        <v>1363</v>
      </c>
      <c r="G2466" t="s">
        <v>1391</v>
      </c>
      <c r="H2466" s="3" t="s">
        <v>7211</v>
      </c>
      <c r="I2466">
        <v>2016</v>
      </c>
      <c r="J2466" s="15" t="s">
        <v>2361</v>
      </c>
      <c r="K2466">
        <v>2016</v>
      </c>
      <c r="L2466" t="s">
        <v>1394</v>
      </c>
      <c r="M2466" t="s">
        <v>5456</v>
      </c>
      <c r="O2466" t="s">
        <v>1388</v>
      </c>
      <c r="P2466" t="s">
        <v>133</v>
      </c>
      <c r="Q2466">
        <f t="shared" si="51"/>
        <v>11300</v>
      </c>
      <c r="R2466" t="s">
        <v>5449</v>
      </c>
      <c r="S2466" t="s">
        <v>5450</v>
      </c>
      <c r="T2466" t="s">
        <v>5495</v>
      </c>
      <c r="U2466" s="75">
        <v>11300</v>
      </c>
      <c r="V2466">
        <v>0.48</v>
      </c>
      <c r="W2466">
        <v>5424</v>
      </c>
      <c r="AH2466" s="16"/>
      <c r="AI2466" t="s">
        <v>1375</v>
      </c>
    </row>
    <row r="2467" spans="1:35" x14ac:dyDescent="0.25">
      <c r="A2467" t="s">
        <v>7212</v>
      </c>
      <c r="B2467" s="1">
        <v>15</v>
      </c>
      <c r="C2467" t="s">
        <v>302</v>
      </c>
      <c r="D2467">
        <v>5155878</v>
      </c>
      <c r="E2467" t="s">
        <v>5456</v>
      </c>
      <c r="F2467" t="s">
        <v>1363</v>
      </c>
      <c r="G2467" t="s">
        <v>1391</v>
      </c>
      <c r="H2467" s="3" t="s">
        <v>7211</v>
      </c>
      <c r="I2467">
        <v>2016</v>
      </c>
      <c r="J2467" s="15" t="s">
        <v>2362</v>
      </c>
      <c r="K2467">
        <v>2016</v>
      </c>
      <c r="L2467" t="s">
        <v>1394</v>
      </c>
      <c r="M2467" t="s">
        <v>5456</v>
      </c>
      <c r="N2467" t="s">
        <v>5456</v>
      </c>
      <c r="O2467" t="s">
        <v>1388</v>
      </c>
      <c r="P2467" t="s">
        <v>5487</v>
      </c>
      <c r="Q2467">
        <f t="shared" si="51"/>
        <v>49850</v>
      </c>
      <c r="R2467" t="s">
        <v>5449</v>
      </c>
      <c r="S2467" t="s">
        <v>5450</v>
      </c>
      <c r="T2467" t="s">
        <v>5605</v>
      </c>
      <c r="U2467" s="75">
        <v>49850</v>
      </c>
      <c r="V2467">
        <v>0.48</v>
      </c>
      <c r="W2467">
        <v>23928</v>
      </c>
      <c r="AH2467" s="16"/>
      <c r="AI2467" t="s">
        <v>1375</v>
      </c>
    </row>
    <row r="2468" spans="1:35" x14ac:dyDescent="0.25">
      <c r="A2468" t="s">
        <v>7213</v>
      </c>
      <c r="B2468" s="1">
        <v>15</v>
      </c>
      <c r="C2468" t="s">
        <v>302</v>
      </c>
      <c r="D2468">
        <v>10470549</v>
      </c>
      <c r="E2468" t="s">
        <v>6941</v>
      </c>
      <c r="F2468" t="s">
        <v>1363</v>
      </c>
      <c r="G2468" t="s">
        <v>1391</v>
      </c>
      <c r="H2468" s="3" t="s">
        <v>1577</v>
      </c>
      <c r="I2468">
        <v>2019</v>
      </c>
      <c r="J2468" s="15" t="s">
        <v>1578</v>
      </c>
      <c r="K2468">
        <v>2019</v>
      </c>
      <c r="L2468" t="s">
        <v>1394</v>
      </c>
      <c r="M2468" t="s">
        <v>6941</v>
      </c>
      <c r="N2468" t="s">
        <v>6941</v>
      </c>
      <c r="O2468" t="s">
        <v>1388</v>
      </c>
      <c r="P2468" t="s">
        <v>133</v>
      </c>
      <c r="Q2468">
        <f t="shared" si="51"/>
        <v>50900</v>
      </c>
      <c r="R2468" t="s">
        <v>6570</v>
      </c>
      <c r="S2468" t="s">
        <v>6571</v>
      </c>
      <c r="T2468" t="s">
        <v>6651</v>
      </c>
      <c r="U2468" s="75">
        <v>50900</v>
      </c>
      <c r="V2468">
        <v>1.39</v>
      </c>
      <c r="W2468">
        <v>70751</v>
      </c>
      <c r="AH2468" s="16"/>
      <c r="AI2468" t="s">
        <v>1375</v>
      </c>
    </row>
    <row r="2469" spans="1:35" x14ac:dyDescent="0.25">
      <c r="A2469" t="s">
        <v>7214</v>
      </c>
      <c r="B2469" s="1">
        <v>15</v>
      </c>
      <c r="C2469" t="s">
        <v>302</v>
      </c>
      <c r="D2469">
        <v>10525386</v>
      </c>
      <c r="E2469" t="s">
        <v>6933</v>
      </c>
      <c r="F2469" t="s">
        <v>1363</v>
      </c>
      <c r="G2469" t="s">
        <v>1391</v>
      </c>
      <c r="H2469" s="3" t="s">
        <v>2576</v>
      </c>
      <c r="I2469">
        <v>2019</v>
      </c>
      <c r="J2469" s="15" t="s">
        <v>2668</v>
      </c>
      <c r="K2469">
        <v>2019</v>
      </c>
      <c r="L2469" t="s">
        <v>1394</v>
      </c>
      <c r="M2469" t="s">
        <v>6906</v>
      </c>
      <c r="N2469" t="s">
        <v>6907</v>
      </c>
      <c r="O2469" t="s">
        <v>1388</v>
      </c>
      <c r="P2469" t="s">
        <v>133</v>
      </c>
      <c r="Q2469">
        <f t="shared" si="51"/>
        <v>28100</v>
      </c>
      <c r="R2469" t="s">
        <v>6570</v>
      </c>
      <c r="S2469" t="s">
        <v>6571</v>
      </c>
      <c r="T2469" t="s">
        <v>6604</v>
      </c>
      <c r="U2469" s="75">
        <v>28100</v>
      </c>
      <c r="V2469">
        <v>1.39</v>
      </c>
      <c r="W2469">
        <v>39059</v>
      </c>
      <c r="AH2469" s="16"/>
      <c r="AI2469" t="s">
        <v>1375</v>
      </c>
    </row>
    <row r="2470" spans="1:35" x14ac:dyDescent="0.25">
      <c r="A2470" t="s">
        <v>7215</v>
      </c>
      <c r="B2470" s="1">
        <v>15</v>
      </c>
      <c r="C2470" t="s">
        <v>302</v>
      </c>
      <c r="D2470">
        <v>10392203</v>
      </c>
      <c r="E2470" t="s">
        <v>6617</v>
      </c>
      <c r="F2470" t="s">
        <v>1363</v>
      </c>
      <c r="G2470" t="s">
        <v>1391</v>
      </c>
      <c r="H2470" s="3" t="s">
        <v>6786</v>
      </c>
      <c r="I2470">
        <v>2019</v>
      </c>
      <c r="J2470" s="15" t="s">
        <v>4699</v>
      </c>
      <c r="K2470">
        <v>2019</v>
      </c>
      <c r="L2470" t="s">
        <v>1394</v>
      </c>
      <c r="M2470" t="s">
        <v>6617</v>
      </c>
      <c r="N2470" t="s">
        <v>6617</v>
      </c>
      <c r="O2470" t="s">
        <v>1388</v>
      </c>
      <c r="P2470" t="s">
        <v>133</v>
      </c>
      <c r="Q2470">
        <f t="shared" si="51"/>
        <v>15000</v>
      </c>
      <c r="R2470" t="s">
        <v>6570</v>
      </c>
      <c r="S2470" t="s">
        <v>6571</v>
      </c>
      <c r="T2470" t="s">
        <v>6651</v>
      </c>
      <c r="U2470" s="75">
        <v>15000</v>
      </c>
      <c r="V2470">
        <v>1.39</v>
      </c>
      <c r="W2470">
        <v>20850</v>
      </c>
      <c r="AH2470" s="16"/>
      <c r="AI2470" t="s">
        <v>1375</v>
      </c>
    </row>
    <row r="2471" spans="1:35" x14ac:dyDescent="0.25">
      <c r="A2471" t="s">
        <v>7216</v>
      </c>
      <c r="B2471" s="1">
        <v>15</v>
      </c>
      <c r="C2471" t="s">
        <v>302</v>
      </c>
      <c r="D2471">
        <v>5155878</v>
      </c>
      <c r="E2471" t="s">
        <v>5456</v>
      </c>
      <c r="F2471" t="s">
        <v>1363</v>
      </c>
      <c r="G2471" t="s">
        <v>1391</v>
      </c>
      <c r="H2471" s="3" t="s">
        <v>7211</v>
      </c>
      <c r="I2471">
        <v>2016</v>
      </c>
      <c r="J2471" s="15" t="s">
        <v>2362</v>
      </c>
      <c r="K2471">
        <v>2016</v>
      </c>
      <c r="L2471" t="s">
        <v>1394</v>
      </c>
      <c r="M2471" t="s">
        <v>5456</v>
      </c>
      <c r="N2471" t="s">
        <v>5456</v>
      </c>
      <c r="O2471" t="s">
        <v>1388</v>
      </c>
      <c r="P2471" t="s">
        <v>5487</v>
      </c>
      <c r="Q2471">
        <f t="shared" si="51"/>
        <v>49850</v>
      </c>
      <c r="R2471" t="s">
        <v>5445</v>
      </c>
      <c r="S2471" t="s">
        <v>5446</v>
      </c>
      <c r="T2471" t="s">
        <v>7217</v>
      </c>
      <c r="U2471" s="75">
        <v>49850</v>
      </c>
      <c r="V2471">
        <v>0.4</v>
      </c>
      <c r="W2471">
        <v>19940</v>
      </c>
      <c r="AH2471" s="16"/>
      <c r="AI2471" t="s">
        <v>1375</v>
      </c>
    </row>
    <row r="2472" spans="1:35" x14ac:dyDescent="0.25">
      <c r="A2472" t="s">
        <v>7218</v>
      </c>
      <c r="B2472" s="1">
        <v>15</v>
      </c>
      <c r="C2472" t="s">
        <v>302</v>
      </c>
      <c r="D2472">
        <v>9912312</v>
      </c>
      <c r="E2472" t="s">
        <v>7162</v>
      </c>
      <c r="F2472" t="s">
        <v>1363</v>
      </c>
      <c r="G2472" t="s">
        <v>1391</v>
      </c>
      <c r="H2472" s="3" t="s">
        <v>2658</v>
      </c>
      <c r="I2472">
        <v>2019</v>
      </c>
      <c r="J2472" s="15" t="s">
        <v>2659</v>
      </c>
      <c r="K2472">
        <v>2019</v>
      </c>
      <c r="L2472" t="s">
        <v>1394</v>
      </c>
      <c r="M2472" t="s">
        <v>6670</v>
      </c>
      <c r="N2472" t="s">
        <v>6655</v>
      </c>
      <c r="O2472" t="s">
        <v>1388</v>
      </c>
      <c r="P2472" t="s">
        <v>6808</v>
      </c>
      <c r="Q2472">
        <f t="shared" si="51"/>
        <v>2150</v>
      </c>
      <c r="R2472" t="s">
        <v>2016</v>
      </c>
      <c r="S2472" t="s">
        <v>2017</v>
      </c>
      <c r="T2472" t="s">
        <v>6586</v>
      </c>
      <c r="U2472" s="75">
        <v>2150</v>
      </c>
      <c r="V2472">
        <v>1.36</v>
      </c>
      <c r="W2472">
        <v>2924</v>
      </c>
      <c r="AH2472" s="16"/>
      <c r="AI2472" t="s">
        <v>1375</v>
      </c>
    </row>
    <row r="2473" spans="1:35" x14ac:dyDescent="0.25">
      <c r="A2473" t="s">
        <v>7219</v>
      </c>
      <c r="B2473" s="1">
        <v>15</v>
      </c>
      <c r="C2473" t="s">
        <v>302</v>
      </c>
      <c r="D2473">
        <v>9912312</v>
      </c>
      <c r="E2473" t="s">
        <v>7162</v>
      </c>
      <c r="F2473" t="s">
        <v>1363</v>
      </c>
      <c r="G2473" t="s">
        <v>1391</v>
      </c>
      <c r="H2473" s="3" t="s">
        <v>2658</v>
      </c>
      <c r="I2473">
        <v>2019</v>
      </c>
      <c r="J2473" s="15" t="s">
        <v>2659</v>
      </c>
      <c r="K2473">
        <v>2019</v>
      </c>
      <c r="L2473" t="s">
        <v>1394</v>
      </c>
      <c r="M2473" t="s">
        <v>6670</v>
      </c>
      <c r="N2473" t="s">
        <v>6655</v>
      </c>
      <c r="O2473" t="s">
        <v>1388</v>
      </c>
      <c r="P2473" t="s">
        <v>6808</v>
      </c>
      <c r="Q2473">
        <f t="shared" si="51"/>
        <v>2150</v>
      </c>
      <c r="R2473" t="s">
        <v>2198</v>
      </c>
      <c r="S2473" t="s">
        <v>2199</v>
      </c>
      <c r="T2473" t="s">
        <v>587</v>
      </c>
      <c r="U2473" s="75">
        <v>2150</v>
      </c>
      <c r="V2473">
        <v>0.77</v>
      </c>
      <c r="W2473">
        <v>1655.5</v>
      </c>
      <c r="AH2473" s="16"/>
      <c r="AI2473" t="s">
        <v>1375</v>
      </c>
    </row>
    <row r="2474" spans="1:35" x14ac:dyDescent="0.25">
      <c r="A2474" t="s">
        <v>7220</v>
      </c>
      <c r="B2474" s="1">
        <v>15</v>
      </c>
      <c r="C2474" t="s">
        <v>302</v>
      </c>
      <c r="D2474">
        <v>9912312</v>
      </c>
      <c r="E2474" t="s">
        <v>7162</v>
      </c>
      <c r="F2474" t="s">
        <v>1363</v>
      </c>
      <c r="G2474" t="s">
        <v>1391</v>
      </c>
      <c r="H2474" s="3" t="s">
        <v>2658</v>
      </c>
      <c r="I2474">
        <v>2019</v>
      </c>
      <c r="J2474" s="15" t="s">
        <v>2659</v>
      </c>
      <c r="K2474">
        <v>2019</v>
      </c>
      <c r="L2474" t="s">
        <v>1394</v>
      </c>
      <c r="M2474" t="s">
        <v>6670</v>
      </c>
      <c r="N2474" t="s">
        <v>6655</v>
      </c>
      <c r="O2474" t="s">
        <v>1388</v>
      </c>
      <c r="P2474" t="s">
        <v>6808</v>
      </c>
      <c r="Q2474">
        <f t="shared" si="51"/>
        <v>2150</v>
      </c>
      <c r="R2474" t="s">
        <v>5449</v>
      </c>
      <c r="S2474" t="s">
        <v>5450</v>
      </c>
      <c r="T2474" t="s">
        <v>6575</v>
      </c>
      <c r="U2474" s="75">
        <v>2150</v>
      </c>
      <c r="V2474">
        <v>0.56999999999999995</v>
      </c>
      <c r="W2474">
        <v>1225.5</v>
      </c>
      <c r="AH2474" s="16"/>
      <c r="AI2474" t="s">
        <v>1375</v>
      </c>
    </row>
    <row r="2475" spans="1:35" x14ac:dyDescent="0.25">
      <c r="A2475" t="s">
        <v>7221</v>
      </c>
      <c r="B2475" s="1">
        <v>15</v>
      </c>
      <c r="C2475" t="s">
        <v>302</v>
      </c>
      <c r="D2475">
        <v>10447644</v>
      </c>
      <c r="E2475" t="s">
        <v>6887</v>
      </c>
      <c r="F2475" t="s">
        <v>1363</v>
      </c>
      <c r="G2475" t="s">
        <v>1391</v>
      </c>
      <c r="H2475" s="3" t="s">
        <v>6813</v>
      </c>
      <c r="I2475">
        <v>2019</v>
      </c>
      <c r="J2475" s="15" t="s">
        <v>1577</v>
      </c>
      <c r="K2475">
        <v>2019</v>
      </c>
      <c r="L2475" t="s">
        <v>1394</v>
      </c>
      <c r="M2475" t="s">
        <v>6631</v>
      </c>
      <c r="N2475" t="s">
        <v>4662</v>
      </c>
      <c r="O2475" t="s">
        <v>1388</v>
      </c>
      <c r="P2475" t="s">
        <v>5541</v>
      </c>
      <c r="Q2475">
        <f t="shared" si="51"/>
        <v>35450</v>
      </c>
      <c r="R2475" t="s">
        <v>2016</v>
      </c>
      <c r="S2475" t="s">
        <v>2017</v>
      </c>
      <c r="T2475" t="s">
        <v>6586</v>
      </c>
      <c r="U2475" s="75">
        <v>35450</v>
      </c>
      <c r="V2475">
        <v>1.25</v>
      </c>
      <c r="W2475">
        <v>44312.5</v>
      </c>
      <c r="AH2475" s="16"/>
      <c r="AI2475" t="s">
        <v>1375</v>
      </c>
    </row>
    <row r="2476" spans="1:35" x14ac:dyDescent="0.25">
      <c r="A2476" t="s">
        <v>7222</v>
      </c>
      <c r="B2476" s="1">
        <v>15</v>
      </c>
      <c r="C2476" t="s">
        <v>302</v>
      </c>
      <c r="D2476">
        <v>10447644</v>
      </c>
      <c r="E2476" t="s">
        <v>6887</v>
      </c>
      <c r="F2476" t="s">
        <v>1363</v>
      </c>
      <c r="G2476" t="s">
        <v>1391</v>
      </c>
      <c r="H2476" s="3" t="s">
        <v>6813</v>
      </c>
      <c r="I2476">
        <v>2019</v>
      </c>
      <c r="J2476" s="15" t="s">
        <v>1577</v>
      </c>
      <c r="K2476">
        <v>2019</v>
      </c>
      <c r="L2476" t="s">
        <v>1394</v>
      </c>
      <c r="M2476" t="s">
        <v>6631</v>
      </c>
      <c r="N2476" t="s">
        <v>4662</v>
      </c>
      <c r="O2476" t="s">
        <v>1388</v>
      </c>
      <c r="P2476" t="s">
        <v>5541</v>
      </c>
      <c r="Q2476">
        <f t="shared" si="51"/>
        <v>35450</v>
      </c>
      <c r="R2476" t="s">
        <v>2198</v>
      </c>
      <c r="S2476" t="s">
        <v>2199</v>
      </c>
      <c r="T2476" t="s">
        <v>1379</v>
      </c>
      <c r="U2476" s="75">
        <v>35450</v>
      </c>
      <c r="V2476">
        <v>0.77</v>
      </c>
      <c r="W2476">
        <v>27296.5</v>
      </c>
      <c r="AH2476" s="16"/>
      <c r="AI2476" t="s">
        <v>1375</v>
      </c>
    </row>
    <row r="2477" spans="1:35" x14ac:dyDescent="0.25">
      <c r="A2477" t="s">
        <v>7223</v>
      </c>
      <c r="B2477" s="1">
        <v>15</v>
      </c>
      <c r="C2477" t="s">
        <v>302</v>
      </c>
      <c r="D2477">
        <v>10447644</v>
      </c>
      <c r="E2477" t="s">
        <v>6887</v>
      </c>
      <c r="F2477" t="s">
        <v>1363</v>
      </c>
      <c r="G2477" t="s">
        <v>1391</v>
      </c>
      <c r="H2477" s="3" t="s">
        <v>6813</v>
      </c>
      <c r="I2477">
        <v>2019</v>
      </c>
      <c r="J2477" s="15" t="s">
        <v>1577</v>
      </c>
      <c r="K2477">
        <v>2019</v>
      </c>
      <c r="L2477" t="s">
        <v>1394</v>
      </c>
      <c r="M2477" t="s">
        <v>6631</v>
      </c>
      <c r="N2477" t="s">
        <v>4662</v>
      </c>
      <c r="O2477" t="s">
        <v>1388</v>
      </c>
      <c r="P2477" t="s">
        <v>5541</v>
      </c>
      <c r="Q2477">
        <f t="shared" si="51"/>
        <v>35450</v>
      </c>
      <c r="R2477" t="s">
        <v>5449</v>
      </c>
      <c r="S2477" t="s">
        <v>5450</v>
      </c>
      <c r="T2477" t="s">
        <v>6575</v>
      </c>
      <c r="U2477" s="75">
        <v>35450</v>
      </c>
      <c r="V2477">
        <v>0.56999999999999995</v>
      </c>
      <c r="W2477">
        <v>20206.5</v>
      </c>
      <c r="AH2477" s="16"/>
      <c r="AI2477" t="s">
        <v>1375</v>
      </c>
    </row>
    <row r="2478" spans="1:35" x14ac:dyDescent="0.25">
      <c r="A2478" t="s">
        <v>7224</v>
      </c>
      <c r="B2478" s="1">
        <v>15</v>
      </c>
      <c r="C2478" t="s">
        <v>302</v>
      </c>
      <c r="D2478">
        <v>10492135</v>
      </c>
      <c r="E2478" t="s">
        <v>6617</v>
      </c>
      <c r="F2478" t="s">
        <v>1363</v>
      </c>
      <c r="G2478" t="s">
        <v>1391</v>
      </c>
      <c r="H2478" s="3" t="s">
        <v>2564</v>
      </c>
      <c r="I2478">
        <v>2019</v>
      </c>
      <c r="J2478" s="15" t="s">
        <v>2565</v>
      </c>
      <c r="K2478">
        <v>2019</v>
      </c>
      <c r="L2478" t="s">
        <v>1394</v>
      </c>
      <c r="M2478" t="s">
        <v>6617</v>
      </c>
      <c r="N2478" t="s">
        <v>6617</v>
      </c>
      <c r="O2478" t="s">
        <v>1388</v>
      </c>
      <c r="P2478" t="s">
        <v>133</v>
      </c>
      <c r="Q2478">
        <f t="shared" si="51"/>
        <v>32030</v>
      </c>
      <c r="R2478" t="s">
        <v>6570</v>
      </c>
      <c r="S2478" t="s">
        <v>6571</v>
      </c>
      <c r="T2478" t="s">
        <v>6651</v>
      </c>
      <c r="U2478" s="75">
        <v>32030</v>
      </c>
      <c r="V2478">
        <v>1.39</v>
      </c>
      <c r="W2478">
        <v>44521.7</v>
      </c>
      <c r="AH2478" s="16"/>
      <c r="AI2478" t="s">
        <v>1375</v>
      </c>
    </row>
    <row r="2479" spans="1:35" x14ac:dyDescent="0.25">
      <c r="A2479" t="s">
        <v>7225</v>
      </c>
      <c r="B2479" s="1">
        <v>15</v>
      </c>
      <c r="C2479" t="s">
        <v>302</v>
      </c>
      <c r="D2479">
        <v>10545182</v>
      </c>
      <c r="E2479" t="s">
        <v>7226</v>
      </c>
      <c r="F2479" t="s">
        <v>1363</v>
      </c>
      <c r="G2479" t="s">
        <v>1391</v>
      </c>
      <c r="H2479" s="3" t="s">
        <v>2668</v>
      </c>
      <c r="I2479">
        <v>2019</v>
      </c>
      <c r="J2479" s="15" t="s">
        <v>2669</v>
      </c>
      <c r="K2479">
        <v>2019</v>
      </c>
      <c r="L2479" t="s">
        <v>1394</v>
      </c>
      <c r="M2479" t="s">
        <v>7226</v>
      </c>
      <c r="N2479" t="s">
        <v>7226</v>
      </c>
      <c r="O2479" t="s">
        <v>1388</v>
      </c>
      <c r="P2479" t="s">
        <v>133</v>
      </c>
      <c r="Q2479">
        <f t="shared" si="51"/>
        <v>2067</v>
      </c>
      <c r="R2479" t="s">
        <v>6570</v>
      </c>
      <c r="S2479" t="s">
        <v>6571</v>
      </c>
      <c r="T2479" t="s">
        <v>6604</v>
      </c>
      <c r="U2479" s="75">
        <v>2067</v>
      </c>
      <c r="V2479">
        <v>1.39</v>
      </c>
      <c r="W2479">
        <v>2873.13</v>
      </c>
      <c r="AH2479" s="16"/>
      <c r="AI2479" t="s">
        <v>1375</v>
      </c>
    </row>
    <row r="2480" spans="1:35" x14ac:dyDescent="0.25">
      <c r="A2480" t="s">
        <v>7227</v>
      </c>
      <c r="B2480" s="1">
        <v>15</v>
      </c>
      <c r="C2480" t="s">
        <v>302</v>
      </c>
      <c r="D2480">
        <v>10407103</v>
      </c>
      <c r="E2480" t="s">
        <v>6933</v>
      </c>
      <c r="F2480" t="s">
        <v>1363</v>
      </c>
      <c r="G2480" t="s">
        <v>1391</v>
      </c>
      <c r="H2480" s="3" t="s">
        <v>1562</v>
      </c>
      <c r="I2480">
        <v>2019</v>
      </c>
      <c r="J2480" s="15" t="s">
        <v>6820</v>
      </c>
      <c r="K2480">
        <v>2019</v>
      </c>
      <c r="L2480" t="s">
        <v>1394</v>
      </c>
      <c r="M2480" t="s">
        <v>6906</v>
      </c>
      <c r="N2480" t="s">
        <v>6907</v>
      </c>
      <c r="O2480" t="s">
        <v>1388</v>
      </c>
      <c r="P2480" t="s">
        <v>133</v>
      </c>
      <c r="Q2480">
        <f t="shared" si="51"/>
        <v>28100</v>
      </c>
      <c r="R2480" t="s">
        <v>6570</v>
      </c>
      <c r="S2480" t="s">
        <v>6571</v>
      </c>
      <c r="T2480" t="s">
        <v>6651</v>
      </c>
      <c r="U2480" s="75">
        <v>28100</v>
      </c>
      <c r="V2480">
        <v>1.39</v>
      </c>
      <c r="W2480">
        <v>39059</v>
      </c>
      <c r="AH2480" s="16"/>
      <c r="AI2480" t="s">
        <v>1375</v>
      </c>
    </row>
    <row r="2481" spans="1:35" x14ac:dyDescent="0.25">
      <c r="A2481" t="s">
        <v>7228</v>
      </c>
      <c r="B2481" s="1">
        <v>15</v>
      </c>
      <c r="C2481" t="s">
        <v>302</v>
      </c>
      <c r="D2481">
        <v>5208742</v>
      </c>
      <c r="E2481" t="s">
        <v>5456</v>
      </c>
      <c r="F2481" t="s">
        <v>1363</v>
      </c>
      <c r="G2481" t="s">
        <v>1391</v>
      </c>
      <c r="H2481" s="3" t="s">
        <v>2905</v>
      </c>
      <c r="I2481">
        <v>2016</v>
      </c>
      <c r="J2481" s="15" t="s">
        <v>7229</v>
      </c>
      <c r="K2481">
        <v>2016</v>
      </c>
      <c r="L2481" t="s">
        <v>1394</v>
      </c>
      <c r="M2481" t="s">
        <v>5456</v>
      </c>
      <c r="N2481" t="s">
        <v>5456</v>
      </c>
      <c r="O2481" t="s">
        <v>1388</v>
      </c>
      <c r="P2481" t="s">
        <v>5487</v>
      </c>
      <c r="Q2481">
        <f t="shared" si="51"/>
        <v>49850</v>
      </c>
      <c r="R2481" t="s">
        <v>2476</v>
      </c>
      <c r="S2481" t="s">
        <v>2477</v>
      </c>
      <c r="T2481" t="s">
        <v>587</v>
      </c>
      <c r="U2481" s="75">
        <v>49850</v>
      </c>
      <c r="V2481">
        <v>0.69</v>
      </c>
      <c r="W2481">
        <v>34396.5</v>
      </c>
      <c r="AH2481" s="16"/>
      <c r="AI2481" t="s">
        <v>1375</v>
      </c>
    </row>
    <row r="2482" spans="1:35" x14ac:dyDescent="0.25">
      <c r="A2482" t="s">
        <v>7230</v>
      </c>
      <c r="B2482" s="1">
        <v>15</v>
      </c>
      <c r="C2482" t="s">
        <v>302</v>
      </c>
      <c r="D2482">
        <v>5208742</v>
      </c>
      <c r="E2482" t="s">
        <v>5456</v>
      </c>
      <c r="F2482" t="s">
        <v>1363</v>
      </c>
      <c r="G2482" t="s">
        <v>1391</v>
      </c>
      <c r="H2482" s="3" t="s">
        <v>2905</v>
      </c>
      <c r="I2482">
        <v>2016</v>
      </c>
      <c r="J2482" s="15" t="s">
        <v>7229</v>
      </c>
      <c r="K2482">
        <v>2016</v>
      </c>
      <c r="L2482" t="s">
        <v>1394</v>
      </c>
      <c r="M2482" t="s">
        <v>5456</v>
      </c>
      <c r="N2482" t="s">
        <v>5456</v>
      </c>
      <c r="O2482" t="s">
        <v>1388</v>
      </c>
      <c r="P2482" t="s">
        <v>5487</v>
      </c>
      <c r="Q2482">
        <f t="shared" si="51"/>
        <v>49850</v>
      </c>
      <c r="R2482" t="s">
        <v>5449</v>
      </c>
      <c r="S2482" t="s">
        <v>5450</v>
      </c>
      <c r="T2482" t="s">
        <v>5476</v>
      </c>
      <c r="U2482" s="75">
        <v>49850</v>
      </c>
      <c r="V2482">
        <v>0.48</v>
      </c>
      <c r="W2482">
        <v>23928</v>
      </c>
      <c r="AH2482" s="16"/>
      <c r="AI2482" t="s">
        <v>1375</v>
      </c>
    </row>
    <row r="2483" spans="1:35" x14ac:dyDescent="0.25">
      <c r="A2483" t="s">
        <v>7231</v>
      </c>
      <c r="B2483" s="1">
        <v>15</v>
      </c>
      <c r="C2483" t="s">
        <v>302</v>
      </c>
      <c r="D2483">
        <v>5208742</v>
      </c>
      <c r="E2483" t="s">
        <v>5456</v>
      </c>
      <c r="F2483" t="s">
        <v>1363</v>
      </c>
      <c r="G2483" t="s">
        <v>1391</v>
      </c>
      <c r="H2483" s="3" t="s">
        <v>2905</v>
      </c>
      <c r="I2483">
        <v>2016</v>
      </c>
      <c r="J2483" s="15" t="s">
        <v>7229</v>
      </c>
      <c r="K2483">
        <v>2016</v>
      </c>
      <c r="L2483" t="s">
        <v>1394</v>
      </c>
      <c r="M2483" t="s">
        <v>5456</v>
      </c>
      <c r="N2483" t="s">
        <v>5456</v>
      </c>
      <c r="O2483" t="s">
        <v>1388</v>
      </c>
      <c r="P2483" t="s">
        <v>5487</v>
      </c>
      <c r="Q2483">
        <f t="shared" si="51"/>
        <v>49850</v>
      </c>
      <c r="R2483" t="s">
        <v>5445</v>
      </c>
      <c r="S2483" t="s">
        <v>5446</v>
      </c>
      <c r="T2483" t="s">
        <v>5447</v>
      </c>
      <c r="U2483" s="75">
        <v>49850</v>
      </c>
      <c r="V2483">
        <v>0.42</v>
      </c>
      <c r="W2483">
        <v>20937</v>
      </c>
      <c r="AH2483" s="16"/>
      <c r="AI2483" t="s">
        <v>1375</v>
      </c>
    </row>
    <row r="2484" spans="1:35" x14ac:dyDescent="0.25">
      <c r="A2484" t="s">
        <v>7232</v>
      </c>
      <c r="B2484" s="1">
        <v>15</v>
      </c>
      <c r="C2484" t="s">
        <v>302</v>
      </c>
      <c r="D2484">
        <v>9957383</v>
      </c>
      <c r="E2484" t="s">
        <v>7162</v>
      </c>
      <c r="F2484" t="s">
        <v>1363</v>
      </c>
      <c r="G2484" t="s">
        <v>1391</v>
      </c>
      <c r="H2484" s="3" t="s">
        <v>6756</v>
      </c>
      <c r="I2484">
        <v>2019</v>
      </c>
      <c r="J2484" s="15" t="s">
        <v>1573</v>
      </c>
      <c r="K2484">
        <v>2019</v>
      </c>
      <c r="L2484" t="s">
        <v>1394</v>
      </c>
      <c r="M2484" t="s">
        <v>6670</v>
      </c>
      <c r="N2484" t="s">
        <v>6655</v>
      </c>
      <c r="O2484" t="s">
        <v>1388</v>
      </c>
      <c r="P2484" t="s">
        <v>6808</v>
      </c>
      <c r="Q2484">
        <f t="shared" si="51"/>
        <v>2150</v>
      </c>
      <c r="R2484" t="s">
        <v>2198</v>
      </c>
      <c r="S2484" t="s">
        <v>2199</v>
      </c>
      <c r="T2484" t="s">
        <v>587</v>
      </c>
      <c r="U2484" s="75">
        <v>2150</v>
      </c>
      <c r="V2484">
        <v>0.77</v>
      </c>
      <c r="W2484">
        <v>1655.5</v>
      </c>
      <c r="AH2484" s="16"/>
      <c r="AI2484" t="s">
        <v>1375</v>
      </c>
    </row>
    <row r="2485" spans="1:35" x14ac:dyDescent="0.25">
      <c r="A2485" t="s">
        <v>7233</v>
      </c>
      <c r="B2485" s="1">
        <v>15</v>
      </c>
      <c r="C2485" t="s">
        <v>302</v>
      </c>
      <c r="D2485">
        <v>9957383</v>
      </c>
      <c r="E2485" t="s">
        <v>7162</v>
      </c>
      <c r="F2485" t="s">
        <v>1363</v>
      </c>
      <c r="G2485" t="s">
        <v>1391</v>
      </c>
      <c r="H2485" s="3" t="s">
        <v>6756</v>
      </c>
      <c r="I2485">
        <v>2019</v>
      </c>
      <c r="J2485" s="15" t="s">
        <v>1573</v>
      </c>
      <c r="K2485">
        <v>2019</v>
      </c>
      <c r="L2485" t="s">
        <v>1394</v>
      </c>
      <c r="M2485" t="s">
        <v>6670</v>
      </c>
      <c r="N2485" t="s">
        <v>6655</v>
      </c>
      <c r="O2485" t="s">
        <v>1388</v>
      </c>
      <c r="P2485" t="s">
        <v>6808</v>
      </c>
      <c r="Q2485">
        <f t="shared" si="51"/>
        <v>2150</v>
      </c>
      <c r="R2485" t="s">
        <v>2016</v>
      </c>
      <c r="S2485" t="s">
        <v>2017</v>
      </c>
      <c r="T2485" t="s">
        <v>6586</v>
      </c>
      <c r="U2485" s="75">
        <v>2150</v>
      </c>
      <c r="V2485">
        <v>1.36</v>
      </c>
      <c r="W2485">
        <v>2924</v>
      </c>
      <c r="AH2485" s="16"/>
      <c r="AI2485" t="s">
        <v>1375</v>
      </c>
    </row>
    <row r="2486" spans="1:35" x14ac:dyDescent="0.25">
      <c r="A2486" t="s">
        <v>7234</v>
      </c>
      <c r="B2486" s="1">
        <v>15</v>
      </c>
      <c r="C2486" t="s">
        <v>302</v>
      </c>
      <c r="D2486">
        <v>10554246</v>
      </c>
      <c r="E2486" t="s">
        <v>6617</v>
      </c>
      <c r="F2486" t="s">
        <v>1363</v>
      </c>
      <c r="G2486" t="s">
        <v>1391</v>
      </c>
      <c r="H2486" s="3" t="s">
        <v>2668</v>
      </c>
      <c r="I2486">
        <v>2019</v>
      </c>
      <c r="J2486" s="15" t="s">
        <v>2669</v>
      </c>
      <c r="K2486">
        <v>2019</v>
      </c>
      <c r="L2486" t="s">
        <v>1394</v>
      </c>
      <c r="M2486" t="s">
        <v>6617</v>
      </c>
      <c r="N2486" t="s">
        <v>6617</v>
      </c>
      <c r="O2486" t="s">
        <v>1388</v>
      </c>
      <c r="P2486" t="s">
        <v>5501</v>
      </c>
      <c r="Q2486">
        <f t="shared" si="51"/>
        <v>33530</v>
      </c>
      <c r="R2486" t="s">
        <v>1381</v>
      </c>
      <c r="S2486" t="s">
        <v>1382</v>
      </c>
      <c r="T2486" t="s">
        <v>587</v>
      </c>
      <c r="U2486" s="75">
        <v>33530</v>
      </c>
      <c r="V2486">
        <v>0.75</v>
      </c>
      <c r="W2486">
        <v>25147.5</v>
      </c>
      <c r="AH2486" s="16"/>
      <c r="AI2486" t="s">
        <v>1375</v>
      </c>
    </row>
    <row r="2487" spans="1:35" x14ac:dyDescent="0.25">
      <c r="A2487" t="s">
        <v>7235</v>
      </c>
      <c r="B2487" s="1">
        <v>15</v>
      </c>
      <c r="C2487" t="s">
        <v>302</v>
      </c>
      <c r="D2487">
        <v>10554246</v>
      </c>
      <c r="E2487" t="s">
        <v>6617</v>
      </c>
      <c r="F2487" t="s">
        <v>1363</v>
      </c>
      <c r="G2487" t="s">
        <v>1391</v>
      </c>
      <c r="H2487" s="3" t="s">
        <v>2668</v>
      </c>
      <c r="I2487">
        <v>2019</v>
      </c>
      <c r="J2487" s="15" t="s">
        <v>2669</v>
      </c>
      <c r="K2487">
        <v>2019</v>
      </c>
      <c r="L2487" t="s">
        <v>1394</v>
      </c>
      <c r="M2487" t="s">
        <v>6617</v>
      </c>
      <c r="N2487" t="s">
        <v>6617</v>
      </c>
      <c r="O2487" t="s">
        <v>1388</v>
      </c>
      <c r="P2487" t="s">
        <v>5501</v>
      </c>
      <c r="Q2487">
        <f t="shared" si="51"/>
        <v>33530</v>
      </c>
      <c r="R2487" t="s">
        <v>2016</v>
      </c>
      <c r="S2487" t="s">
        <v>2017</v>
      </c>
      <c r="T2487" t="s">
        <v>6586</v>
      </c>
      <c r="U2487" s="75">
        <v>33530</v>
      </c>
      <c r="V2487">
        <v>1.25</v>
      </c>
      <c r="W2487">
        <v>41912.5</v>
      </c>
      <c r="AH2487" s="16"/>
      <c r="AI2487" t="s">
        <v>1375</v>
      </c>
    </row>
    <row r="2488" spans="1:35" x14ac:dyDescent="0.25">
      <c r="A2488" t="s">
        <v>7236</v>
      </c>
      <c r="B2488" s="1">
        <v>15</v>
      </c>
      <c r="C2488" t="s">
        <v>302</v>
      </c>
      <c r="D2488">
        <v>10554246</v>
      </c>
      <c r="E2488" t="s">
        <v>6617</v>
      </c>
      <c r="F2488" t="s">
        <v>1363</v>
      </c>
      <c r="G2488" t="s">
        <v>1391</v>
      </c>
      <c r="H2488" s="3" t="s">
        <v>2668</v>
      </c>
      <c r="I2488">
        <v>2019</v>
      </c>
      <c r="J2488" s="15" t="s">
        <v>2669</v>
      </c>
      <c r="K2488">
        <v>2019</v>
      </c>
      <c r="L2488" t="s">
        <v>1394</v>
      </c>
      <c r="M2488" t="s">
        <v>6617</v>
      </c>
      <c r="N2488" t="s">
        <v>6617</v>
      </c>
      <c r="O2488" t="s">
        <v>1388</v>
      </c>
      <c r="P2488" t="s">
        <v>5501</v>
      </c>
      <c r="Q2488">
        <f t="shared" si="51"/>
        <v>33530</v>
      </c>
      <c r="R2488" t="s">
        <v>5449</v>
      </c>
      <c r="S2488" t="s">
        <v>5450</v>
      </c>
      <c r="T2488" t="s">
        <v>1379</v>
      </c>
      <c r="U2488" s="75">
        <v>33530</v>
      </c>
      <c r="V2488">
        <v>0.56999999999999995</v>
      </c>
      <c r="W2488">
        <v>19112.099999999999</v>
      </c>
      <c r="AH2488" s="16"/>
      <c r="AI2488" t="s">
        <v>1375</v>
      </c>
    </row>
    <row r="2489" spans="1:35" x14ac:dyDescent="0.25">
      <c r="A2489" t="s">
        <v>7237</v>
      </c>
      <c r="B2489" s="1">
        <v>15</v>
      </c>
      <c r="C2489" t="s">
        <v>302</v>
      </c>
      <c r="D2489">
        <v>10554246</v>
      </c>
      <c r="E2489" t="s">
        <v>6617</v>
      </c>
      <c r="F2489" t="s">
        <v>1363</v>
      </c>
      <c r="G2489" t="s">
        <v>1391</v>
      </c>
      <c r="H2489" s="3" t="s">
        <v>2668</v>
      </c>
      <c r="I2489">
        <v>2019</v>
      </c>
      <c r="J2489" s="15" t="s">
        <v>2669</v>
      </c>
      <c r="K2489">
        <v>2019</v>
      </c>
      <c r="L2489" t="s">
        <v>1394</v>
      </c>
      <c r="M2489" t="s">
        <v>6617</v>
      </c>
      <c r="N2489" t="s">
        <v>6617</v>
      </c>
      <c r="O2489" t="s">
        <v>1388</v>
      </c>
      <c r="P2489" t="s">
        <v>5501</v>
      </c>
      <c r="Q2489">
        <f t="shared" si="51"/>
        <v>33530</v>
      </c>
      <c r="R2489" t="s">
        <v>6570</v>
      </c>
      <c r="S2489" t="s">
        <v>6571</v>
      </c>
      <c r="T2489" t="s">
        <v>6604</v>
      </c>
      <c r="U2489" s="75">
        <v>33530</v>
      </c>
      <c r="V2489">
        <v>1.39</v>
      </c>
      <c r="W2489">
        <v>46606.7</v>
      </c>
      <c r="AH2489" s="16"/>
      <c r="AI2489" t="s">
        <v>1375</v>
      </c>
    </row>
    <row r="2490" spans="1:35" x14ac:dyDescent="0.25">
      <c r="A2490" t="s">
        <v>7238</v>
      </c>
      <c r="B2490" s="1">
        <v>15</v>
      </c>
      <c r="C2490" t="s">
        <v>302</v>
      </c>
      <c r="D2490">
        <v>10557903</v>
      </c>
      <c r="E2490" t="s">
        <v>6887</v>
      </c>
      <c r="F2490" t="s">
        <v>1363</v>
      </c>
      <c r="G2490" t="s">
        <v>1391</v>
      </c>
      <c r="H2490" s="3" t="s">
        <v>2580</v>
      </c>
      <c r="I2490">
        <v>2019</v>
      </c>
      <c r="J2490" s="15" t="s">
        <v>4709</v>
      </c>
      <c r="K2490">
        <v>2019</v>
      </c>
      <c r="L2490" t="s">
        <v>1394</v>
      </c>
      <c r="M2490" t="s">
        <v>6631</v>
      </c>
      <c r="N2490" t="s">
        <v>4662</v>
      </c>
      <c r="O2490" t="s">
        <v>1388</v>
      </c>
      <c r="P2490" t="s">
        <v>5541</v>
      </c>
      <c r="Q2490">
        <f t="shared" si="51"/>
        <v>35450</v>
      </c>
      <c r="R2490" t="s">
        <v>6570</v>
      </c>
      <c r="S2490" t="s">
        <v>6571</v>
      </c>
      <c r="T2490" t="s">
        <v>7239</v>
      </c>
      <c r="U2490" s="75">
        <v>35450</v>
      </c>
      <c r="V2490">
        <v>1.39</v>
      </c>
      <c r="W2490">
        <v>49275.5</v>
      </c>
      <c r="AH2490" s="16"/>
      <c r="AI2490" t="s">
        <v>1375</v>
      </c>
    </row>
    <row r="2491" spans="1:35" x14ac:dyDescent="0.25">
      <c r="A2491" t="s">
        <v>7240</v>
      </c>
      <c r="B2491" s="1">
        <v>15</v>
      </c>
      <c r="C2491" t="s">
        <v>302</v>
      </c>
      <c r="D2491">
        <v>10557903</v>
      </c>
      <c r="E2491" t="s">
        <v>6887</v>
      </c>
      <c r="F2491" t="s">
        <v>1363</v>
      </c>
      <c r="G2491" t="s">
        <v>1391</v>
      </c>
      <c r="H2491" s="3" t="s">
        <v>2580</v>
      </c>
      <c r="I2491">
        <v>2019</v>
      </c>
      <c r="J2491" s="15" t="s">
        <v>4709</v>
      </c>
      <c r="K2491">
        <v>2019</v>
      </c>
      <c r="L2491" t="s">
        <v>1394</v>
      </c>
      <c r="M2491" t="s">
        <v>6631</v>
      </c>
      <c r="N2491" t="s">
        <v>4662</v>
      </c>
      <c r="O2491" t="s">
        <v>1388</v>
      </c>
      <c r="P2491" t="s">
        <v>5541</v>
      </c>
      <c r="Q2491">
        <f t="shared" si="51"/>
        <v>35450</v>
      </c>
      <c r="R2491" t="s">
        <v>2016</v>
      </c>
      <c r="S2491" t="s">
        <v>2017</v>
      </c>
      <c r="T2491" t="s">
        <v>7241</v>
      </c>
      <c r="U2491" s="75">
        <v>35450</v>
      </c>
      <c r="V2491">
        <v>1.25</v>
      </c>
      <c r="W2491">
        <v>44312.5</v>
      </c>
      <c r="AH2491" s="16"/>
      <c r="AI2491" t="s">
        <v>1375</v>
      </c>
    </row>
    <row r="2492" spans="1:35" x14ac:dyDescent="0.25">
      <c r="A2492" t="s">
        <v>7242</v>
      </c>
      <c r="B2492" s="1">
        <v>15</v>
      </c>
      <c r="C2492" t="s">
        <v>302</v>
      </c>
      <c r="D2492">
        <v>10557903</v>
      </c>
      <c r="E2492" t="s">
        <v>6887</v>
      </c>
      <c r="F2492" t="s">
        <v>1363</v>
      </c>
      <c r="G2492" t="s">
        <v>1391</v>
      </c>
      <c r="H2492" s="3" t="s">
        <v>2580</v>
      </c>
      <c r="I2492">
        <v>2019</v>
      </c>
      <c r="J2492" s="15" t="s">
        <v>4709</v>
      </c>
      <c r="K2492">
        <v>2019</v>
      </c>
      <c r="L2492" t="s">
        <v>1394</v>
      </c>
      <c r="M2492" t="s">
        <v>6631</v>
      </c>
      <c r="N2492" t="s">
        <v>4662</v>
      </c>
      <c r="O2492" t="s">
        <v>1388</v>
      </c>
      <c r="P2492" t="s">
        <v>5541</v>
      </c>
      <c r="Q2492">
        <f t="shared" si="51"/>
        <v>35450</v>
      </c>
      <c r="R2492" t="s">
        <v>2198</v>
      </c>
      <c r="S2492" t="s">
        <v>2199</v>
      </c>
      <c r="T2492" t="s">
        <v>1379</v>
      </c>
      <c r="U2492" s="75">
        <v>35450</v>
      </c>
      <c r="V2492">
        <v>0.77</v>
      </c>
      <c r="W2492">
        <v>27296.5</v>
      </c>
      <c r="AH2492" s="16"/>
      <c r="AI2492" t="s">
        <v>1375</v>
      </c>
    </row>
    <row r="2493" spans="1:35" x14ac:dyDescent="0.25">
      <c r="A2493" t="s">
        <v>7243</v>
      </c>
      <c r="B2493" s="1">
        <v>15</v>
      </c>
      <c r="C2493" t="s">
        <v>302</v>
      </c>
      <c r="D2493">
        <v>10723498</v>
      </c>
      <c r="E2493" t="s">
        <v>6615</v>
      </c>
      <c r="F2493" t="s">
        <v>1363</v>
      </c>
      <c r="G2493" t="s">
        <v>1391</v>
      </c>
      <c r="H2493" s="3" t="s">
        <v>7244</v>
      </c>
      <c r="I2493">
        <v>2019</v>
      </c>
      <c r="J2493" s="15" t="s">
        <v>7245</v>
      </c>
      <c r="K2493">
        <v>2019</v>
      </c>
      <c r="L2493" t="s">
        <v>1394</v>
      </c>
      <c r="M2493" t="s">
        <v>7246</v>
      </c>
      <c r="N2493" t="s">
        <v>7246</v>
      </c>
      <c r="O2493" t="s">
        <v>1388</v>
      </c>
      <c r="P2493" t="s">
        <v>4226</v>
      </c>
      <c r="Q2493">
        <f t="shared" si="51"/>
        <v>400</v>
      </c>
      <c r="R2493" t="s">
        <v>6570</v>
      </c>
      <c r="S2493" t="s">
        <v>6571</v>
      </c>
      <c r="T2493" t="s">
        <v>6572</v>
      </c>
      <c r="U2493" s="75">
        <v>400</v>
      </c>
      <c r="V2493">
        <v>1.39</v>
      </c>
      <c r="W2493">
        <v>556</v>
      </c>
      <c r="AH2493" s="16"/>
      <c r="AI2493" t="s">
        <v>1375</v>
      </c>
    </row>
    <row r="2494" spans="1:35" x14ac:dyDescent="0.25">
      <c r="A2494" t="s">
        <v>7247</v>
      </c>
      <c r="B2494" s="1">
        <v>15</v>
      </c>
      <c r="C2494" t="s">
        <v>302</v>
      </c>
      <c r="D2494">
        <v>11551321</v>
      </c>
      <c r="E2494" t="s">
        <v>7248</v>
      </c>
      <c r="F2494" t="s">
        <v>1363</v>
      </c>
      <c r="G2494" t="s">
        <v>1391</v>
      </c>
      <c r="H2494" s="3" t="s">
        <v>4761</v>
      </c>
      <c r="I2494">
        <v>2019</v>
      </c>
      <c r="J2494" s="15" t="s">
        <v>7249</v>
      </c>
      <c r="K2494">
        <v>2019</v>
      </c>
      <c r="L2494" t="s">
        <v>1394</v>
      </c>
      <c r="M2494" t="s">
        <v>6373</v>
      </c>
      <c r="N2494" t="s">
        <v>6373</v>
      </c>
      <c r="O2494" t="s">
        <v>1388</v>
      </c>
      <c r="P2494" t="s">
        <v>5541</v>
      </c>
      <c r="Q2494">
        <f t="shared" si="51"/>
        <v>98100</v>
      </c>
      <c r="R2494" t="s">
        <v>6570</v>
      </c>
      <c r="S2494" t="s">
        <v>6571</v>
      </c>
      <c r="T2494" t="s">
        <v>6604</v>
      </c>
      <c r="U2494" s="75">
        <v>98100</v>
      </c>
      <c r="V2494">
        <v>0.68</v>
      </c>
      <c r="W2494">
        <v>66708</v>
      </c>
      <c r="AH2494" s="16"/>
      <c r="AI2494" t="s">
        <v>1375</v>
      </c>
    </row>
    <row r="2495" spans="1:35" x14ac:dyDescent="0.25">
      <c r="A2495" t="s">
        <v>7250</v>
      </c>
      <c r="B2495" s="1">
        <v>15</v>
      </c>
      <c r="C2495" t="s">
        <v>302</v>
      </c>
      <c r="D2495">
        <v>11551321</v>
      </c>
      <c r="E2495" t="s">
        <v>7248</v>
      </c>
      <c r="F2495" t="s">
        <v>1363</v>
      </c>
      <c r="G2495" t="s">
        <v>1391</v>
      </c>
      <c r="H2495" s="3" t="s">
        <v>4761</v>
      </c>
      <c r="I2495">
        <v>2019</v>
      </c>
      <c r="J2495" s="15" t="s">
        <v>7249</v>
      </c>
      <c r="K2495">
        <v>2019</v>
      </c>
      <c r="L2495" t="s">
        <v>1394</v>
      </c>
      <c r="M2495" t="s">
        <v>6373</v>
      </c>
      <c r="N2495" t="s">
        <v>6373</v>
      </c>
      <c r="O2495" t="s">
        <v>1388</v>
      </c>
      <c r="P2495" t="s">
        <v>5541</v>
      </c>
      <c r="Q2495">
        <f t="shared" si="51"/>
        <v>98100</v>
      </c>
      <c r="R2495" t="s">
        <v>2476</v>
      </c>
      <c r="S2495" t="s">
        <v>2477</v>
      </c>
      <c r="T2495" t="s">
        <v>6601</v>
      </c>
      <c r="U2495" s="75">
        <v>98100</v>
      </c>
      <c r="V2495">
        <v>0.76</v>
      </c>
      <c r="W2495">
        <v>74556</v>
      </c>
      <c r="AH2495" s="16"/>
      <c r="AI2495" t="s">
        <v>1375</v>
      </c>
    </row>
    <row r="2496" spans="1:35" x14ac:dyDescent="0.25">
      <c r="A2496" t="s">
        <v>7251</v>
      </c>
      <c r="B2496" s="1">
        <v>15</v>
      </c>
      <c r="C2496" t="s">
        <v>302</v>
      </c>
      <c r="D2496">
        <v>11551321</v>
      </c>
      <c r="E2496" t="s">
        <v>7248</v>
      </c>
      <c r="F2496" t="s">
        <v>1363</v>
      </c>
      <c r="G2496" t="s">
        <v>1391</v>
      </c>
      <c r="H2496" s="3" t="s">
        <v>4761</v>
      </c>
      <c r="I2496">
        <v>2019</v>
      </c>
      <c r="J2496" s="15" t="s">
        <v>7249</v>
      </c>
      <c r="K2496">
        <v>2019</v>
      </c>
      <c r="L2496" t="s">
        <v>1394</v>
      </c>
      <c r="M2496" t="s">
        <v>6373</v>
      </c>
      <c r="N2496" t="s">
        <v>6373</v>
      </c>
      <c r="O2496" t="s">
        <v>1388</v>
      </c>
      <c r="P2496" t="s">
        <v>5541</v>
      </c>
      <c r="Q2496">
        <f t="shared" si="51"/>
        <v>98100</v>
      </c>
      <c r="R2496" t="s">
        <v>2016</v>
      </c>
      <c r="S2496" t="s">
        <v>2017</v>
      </c>
      <c r="T2496" t="s">
        <v>6903</v>
      </c>
      <c r="U2496" s="75">
        <v>98100</v>
      </c>
      <c r="V2496">
        <v>1.25</v>
      </c>
      <c r="W2496">
        <v>122625</v>
      </c>
      <c r="AH2496" s="16"/>
      <c r="AI2496" t="s">
        <v>1375</v>
      </c>
    </row>
    <row r="2497" spans="1:35" x14ac:dyDescent="0.25">
      <c r="A2497" t="s">
        <v>7252</v>
      </c>
      <c r="B2497" s="1">
        <v>15</v>
      </c>
      <c r="C2497" t="s">
        <v>302</v>
      </c>
      <c r="D2497">
        <v>11782463</v>
      </c>
      <c r="E2497" t="s">
        <v>7253</v>
      </c>
      <c r="F2497" t="s">
        <v>1363</v>
      </c>
      <c r="G2497" t="s">
        <v>1391</v>
      </c>
      <c r="H2497" s="3" t="s">
        <v>1604</v>
      </c>
      <c r="I2497">
        <v>2020</v>
      </c>
      <c r="J2497" s="15" t="s">
        <v>1614</v>
      </c>
      <c r="K2497">
        <v>2020</v>
      </c>
      <c r="L2497" t="s">
        <v>1394</v>
      </c>
      <c r="M2497" t="s">
        <v>6316</v>
      </c>
      <c r="N2497" t="s">
        <v>7254</v>
      </c>
      <c r="O2497" t="s">
        <v>1388</v>
      </c>
      <c r="P2497" t="s">
        <v>4266</v>
      </c>
      <c r="Q2497">
        <f t="shared" si="51"/>
        <v>12356</v>
      </c>
      <c r="R2497" t="s">
        <v>6570</v>
      </c>
      <c r="S2497" t="s">
        <v>6571</v>
      </c>
      <c r="T2497" t="s">
        <v>6572</v>
      </c>
      <c r="U2497" s="75">
        <v>12356</v>
      </c>
      <c r="V2497">
        <v>0.68</v>
      </c>
      <c r="W2497">
        <v>8402.08</v>
      </c>
      <c r="AH2497" s="16"/>
      <c r="AI2497" t="s">
        <v>1375</v>
      </c>
    </row>
    <row r="2498" spans="1:35" x14ac:dyDescent="0.25">
      <c r="A2498" t="s">
        <v>7255</v>
      </c>
      <c r="B2498" s="1">
        <v>15</v>
      </c>
      <c r="C2498" t="s">
        <v>302</v>
      </c>
      <c r="D2498">
        <v>11050829</v>
      </c>
      <c r="E2498" t="s">
        <v>7256</v>
      </c>
      <c r="F2498" t="s">
        <v>1363</v>
      </c>
      <c r="G2498" t="s">
        <v>1391</v>
      </c>
      <c r="H2498" s="3" t="s">
        <v>1565</v>
      </c>
      <c r="I2498">
        <v>2019</v>
      </c>
      <c r="J2498" s="15" t="s">
        <v>4723</v>
      </c>
      <c r="K2498">
        <v>2019</v>
      </c>
      <c r="L2498" t="s">
        <v>1394</v>
      </c>
      <c r="M2498" t="s">
        <v>7257</v>
      </c>
      <c r="N2498" t="s">
        <v>7258</v>
      </c>
      <c r="O2498" t="s">
        <v>1388</v>
      </c>
      <c r="P2498" t="s">
        <v>133</v>
      </c>
      <c r="Q2498">
        <f t="shared" ref="Q2498:Q2561" si="52">U2498</f>
        <v>34400</v>
      </c>
      <c r="R2498" t="s">
        <v>6570</v>
      </c>
      <c r="S2498" t="s">
        <v>6571</v>
      </c>
      <c r="T2498" t="s">
        <v>6604</v>
      </c>
      <c r="U2498" s="75">
        <v>34400</v>
      </c>
      <c r="V2498">
        <v>1.39</v>
      </c>
      <c r="W2498">
        <v>47816</v>
      </c>
      <c r="AH2498" s="16"/>
      <c r="AI2498" t="s">
        <v>1375</v>
      </c>
    </row>
    <row r="2499" spans="1:35" x14ac:dyDescent="0.25">
      <c r="A2499" t="s">
        <v>7259</v>
      </c>
      <c r="B2499" s="1">
        <v>15</v>
      </c>
      <c r="C2499" t="s">
        <v>302</v>
      </c>
      <c r="D2499">
        <v>11164247</v>
      </c>
      <c r="E2499" t="s">
        <v>7260</v>
      </c>
      <c r="F2499" t="s">
        <v>1363</v>
      </c>
      <c r="G2499" t="s">
        <v>1391</v>
      </c>
      <c r="H2499" s="3" t="s">
        <v>1640</v>
      </c>
      <c r="I2499">
        <v>2019</v>
      </c>
      <c r="J2499" s="15" t="s">
        <v>4790</v>
      </c>
      <c r="K2499">
        <v>2019</v>
      </c>
      <c r="L2499" t="s">
        <v>1394</v>
      </c>
      <c r="M2499" t="s">
        <v>6670</v>
      </c>
      <c r="N2499" t="s">
        <v>6670</v>
      </c>
      <c r="O2499" t="s">
        <v>1388</v>
      </c>
      <c r="P2499" t="s">
        <v>133</v>
      </c>
      <c r="Q2499">
        <f t="shared" si="52"/>
        <v>1400</v>
      </c>
      <c r="R2499" t="s">
        <v>6570</v>
      </c>
      <c r="S2499" t="s">
        <v>6571</v>
      </c>
      <c r="T2499" t="s">
        <v>6572</v>
      </c>
      <c r="U2499" s="75">
        <v>1400</v>
      </c>
      <c r="V2499">
        <v>1.39</v>
      </c>
      <c r="W2499">
        <v>1946</v>
      </c>
      <c r="AH2499" s="16"/>
      <c r="AI2499" t="s">
        <v>1375</v>
      </c>
    </row>
    <row r="2500" spans="1:35" x14ac:dyDescent="0.25">
      <c r="A2500" t="s">
        <v>7261</v>
      </c>
      <c r="B2500" s="1">
        <v>15</v>
      </c>
      <c r="C2500" t="s">
        <v>302</v>
      </c>
      <c r="D2500">
        <v>11482109</v>
      </c>
      <c r="E2500" t="s">
        <v>7260</v>
      </c>
      <c r="F2500" t="s">
        <v>1363</v>
      </c>
      <c r="G2500" t="s">
        <v>1391</v>
      </c>
      <c r="H2500" s="3" t="s">
        <v>7262</v>
      </c>
      <c r="I2500">
        <v>2019</v>
      </c>
      <c r="J2500" s="15" t="s">
        <v>4347</v>
      </c>
      <c r="K2500">
        <v>2019</v>
      </c>
      <c r="L2500" t="s">
        <v>1394</v>
      </c>
      <c r="M2500" t="s">
        <v>6670</v>
      </c>
      <c r="N2500" t="s">
        <v>6670</v>
      </c>
      <c r="O2500" t="s">
        <v>1388</v>
      </c>
      <c r="P2500" t="s">
        <v>133</v>
      </c>
      <c r="Q2500">
        <f t="shared" si="52"/>
        <v>1400</v>
      </c>
      <c r="R2500" t="s">
        <v>6570</v>
      </c>
      <c r="S2500" t="s">
        <v>6571</v>
      </c>
      <c r="T2500" t="s">
        <v>6572</v>
      </c>
      <c r="U2500" s="75">
        <v>1400</v>
      </c>
      <c r="V2500">
        <v>0.68</v>
      </c>
      <c r="W2500">
        <v>952</v>
      </c>
      <c r="AH2500" s="16"/>
      <c r="AI2500" t="s">
        <v>1375</v>
      </c>
    </row>
    <row r="2501" spans="1:35" x14ac:dyDescent="0.25">
      <c r="A2501" t="s">
        <v>7263</v>
      </c>
      <c r="B2501" s="1">
        <v>15</v>
      </c>
      <c r="C2501" t="s">
        <v>302</v>
      </c>
      <c r="D2501">
        <v>11491183</v>
      </c>
      <c r="E2501" t="s">
        <v>7264</v>
      </c>
      <c r="F2501" t="s">
        <v>1363</v>
      </c>
      <c r="G2501" t="s">
        <v>1391</v>
      </c>
      <c r="H2501" s="3" t="s">
        <v>4749</v>
      </c>
      <c r="I2501">
        <v>2019</v>
      </c>
      <c r="J2501" s="15" t="s">
        <v>4348</v>
      </c>
      <c r="K2501">
        <v>2019</v>
      </c>
      <c r="L2501" t="s">
        <v>1394</v>
      </c>
      <c r="M2501" t="s">
        <v>5456</v>
      </c>
      <c r="N2501" t="s">
        <v>5456</v>
      </c>
      <c r="O2501" t="s">
        <v>1388</v>
      </c>
      <c r="P2501" t="s">
        <v>133</v>
      </c>
      <c r="Q2501">
        <f t="shared" si="52"/>
        <v>4500</v>
      </c>
      <c r="R2501" t="s">
        <v>6570</v>
      </c>
      <c r="S2501" t="s">
        <v>6571</v>
      </c>
      <c r="T2501" t="s">
        <v>6604</v>
      </c>
      <c r="U2501" s="75">
        <v>4500</v>
      </c>
      <c r="V2501">
        <v>0.68</v>
      </c>
      <c r="W2501">
        <v>3060</v>
      </c>
      <c r="AH2501" s="16"/>
      <c r="AI2501" t="s">
        <v>1375</v>
      </c>
    </row>
    <row r="2502" spans="1:35" x14ac:dyDescent="0.25">
      <c r="A2502" t="s">
        <v>7265</v>
      </c>
      <c r="B2502" s="1">
        <v>15</v>
      </c>
      <c r="C2502" t="s">
        <v>302</v>
      </c>
      <c r="D2502">
        <v>10363750</v>
      </c>
      <c r="E2502" t="s">
        <v>6832</v>
      </c>
      <c r="F2502" t="s">
        <v>1363</v>
      </c>
      <c r="G2502" t="s">
        <v>1391</v>
      </c>
      <c r="H2502" s="3" t="s">
        <v>1556</v>
      </c>
      <c r="I2502">
        <v>2019</v>
      </c>
      <c r="J2502" s="15" t="s">
        <v>6786</v>
      </c>
      <c r="K2502">
        <v>2019</v>
      </c>
      <c r="L2502" t="s">
        <v>1394</v>
      </c>
      <c r="M2502" t="s">
        <v>6832</v>
      </c>
      <c r="N2502" t="s">
        <v>6832</v>
      </c>
      <c r="O2502" t="s">
        <v>1388</v>
      </c>
      <c r="P2502" t="s">
        <v>133</v>
      </c>
      <c r="Q2502">
        <f t="shared" si="52"/>
        <v>21760</v>
      </c>
      <c r="R2502" t="s">
        <v>6570</v>
      </c>
      <c r="S2502" t="s">
        <v>6571</v>
      </c>
      <c r="T2502" t="s">
        <v>6651</v>
      </c>
      <c r="U2502" s="75">
        <v>21760</v>
      </c>
      <c r="V2502">
        <v>1.39</v>
      </c>
      <c r="W2502">
        <v>30246.400000000001</v>
      </c>
      <c r="AH2502" s="16"/>
      <c r="AI2502" t="s">
        <v>1375</v>
      </c>
    </row>
    <row r="2503" spans="1:35" x14ac:dyDescent="0.25">
      <c r="A2503" t="s">
        <v>7266</v>
      </c>
      <c r="B2503" s="1">
        <v>15</v>
      </c>
      <c r="C2503" t="s">
        <v>302</v>
      </c>
      <c r="D2503">
        <v>11512059</v>
      </c>
      <c r="E2503" t="s">
        <v>7260</v>
      </c>
      <c r="F2503" t="s">
        <v>1363</v>
      </c>
      <c r="G2503" t="s">
        <v>1391</v>
      </c>
      <c r="H2503" s="3" t="s">
        <v>4347</v>
      </c>
      <c r="I2503">
        <v>2019</v>
      </c>
      <c r="J2503" s="15" t="s">
        <v>4348</v>
      </c>
      <c r="K2503">
        <v>2019</v>
      </c>
      <c r="L2503" t="s">
        <v>1394</v>
      </c>
      <c r="M2503" t="s">
        <v>6670</v>
      </c>
      <c r="N2503" t="s">
        <v>6670</v>
      </c>
      <c r="O2503" t="s">
        <v>1388</v>
      </c>
      <c r="P2503" t="s">
        <v>133</v>
      </c>
      <c r="Q2503">
        <f t="shared" si="52"/>
        <v>1400</v>
      </c>
      <c r="R2503" t="s">
        <v>6570</v>
      </c>
      <c r="S2503" t="s">
        <v>6571</v>
      </c>
      <c r="T2503" t="s">
        <v>6572</v>
      </c>
      <c r="U2503" s="75">
        <v>1400</v>
      </c>
      <c r="V2503">
        <v>0.68</v>
      </c>
      <c r="W2503">
        <v>952</v>
      </c>
      <c r="AH2503" s="16"/>
      <c r="AI2503" t="s">
        <v>1375</v>
      </c>
    </row>
    <row r="2504" spans="1:35" x14ac:dyDescent="0.25">
      <c r="A2504" t="s">
        <v>7267</v>
      </c>
      <c r="B2504" s="1">
        <v>15</v>
      </c>
      <c r="C2504" t="s">
        <v>302</v>
      </c>
      <c r="D2504">
        <v>11533447</v>
      </c>
      <c r="E2504" t="s">
        <v>7264</v>
      </c>
      <c r="F2504" t="s">
        <v>1363</v>
      </c>
      <c r="G2504" t="s">
        <v>1391</v>
      </c>
      <c r="H2504" s="3" t="s">
        <v>4348</v>
      </c>
      <c r="I2504">
        <v>2019</v>
      </c>
      <c r="J2504" s="15" t="s">
        <v>4714</v>
      </c>
      <c r="K2504">
        <v>2019</v>
      </c>
      <c r="L2504" t="s">
        <v>1394</v>
      </c>
      <c r="M2504" t="s">
        <v>5456</v>
      </c>
      <c r="N2504" t="s">
        <v>5456</v>
      </c>
      <c r="O2504" t="s">
        <v>1388</v>
      </c>
      <c r="P2504" t="s">
        <v>133</v>
      </c>
      <c r="Q2504">
        <f t="shared" si="52"/>
        <v>4500</v>
      </c>
      <c r="R2504" t="s">
        <v>6570</v>
      </c>
      <c r="S2504" t="s">
        <v>6571</v>
      </c>
      <c r="T2504" t="s">
        <v>6604</v>
      </c>
      <c r="U2504" s="75">
        <v>4500</v>
      </c>
      <c r="V2504">
        <v>0.68</v>
      </c>
      <c r="W2504">
        <v>3060</v>
      </c>
      <c r="AH2504" s="16"/>
      <c r="AI2504" t="s">
        <v>1375</v>
      </c>
    </row>
    <row r="2505" spans="1:35" x14ac:dyDescent="0.25">
      <c r="A2505" t="s">
        <v>7268</v>
      </c>
      <c r="B2505" s="1">
        <v>15</v>
      </c>
      <c r="C2505" t="s">
        <v>302</v>
      </c>
      <c r="D2505">
        <v>5472652</v>
      </c>
      <c r="E2505" t="s">
        <v>5456</v>
      </c>
      <c r="F2505" t="s">
        <v>1363</v>
      </c>
      <c r="G2505" t="s">
        <v>1391</v>
      </c>
      <c r="H2505" s="3" t="s">
        <v>5680</v>
      </c>
      <c r="I2505">
        <v>2016</v>
      </c>
      <c r="J2505" s="15" t="s">
        <v>5681</v>
      </c>
      <c r="K2505">
        <v>2016</v>
      </c>
      <c r="L2505" t="s">
        <v>1394</v>
      </c>
      <c r="M2505" t="s">
        <v>5456</v>
      </c>
      <c r="N2505" t="s">
        <v>5456</v>
      </c>
      <c r="O2505" t="s">
        <v>1388</v>
      </c>
      <c r="P2505" t="s">
        <v>5487</v>
      </c>
      <c r="Q2505">
        <f t="shared" si="52"/>
        <v>166900</v>
      </c>
      <c r="R2505" t="s">
        <v>5449</v>
      </c>
      <c r="S2505" t="s">
        <v>5450</v>
      </c>
      <c r="T2505" t="s">
        <v>5476</v>
      </c>
      <c r="U2505" s="75">
        <v>166900</v>
      </c>
      <c r="V2505">
        <v>0.48</v>
      </c>
      <c r="W2505">
        <v>80112</v>
      </c>
      <c r="AH2505" s="16"/>
      <c r="AI2505" t="s">
        <v>1375</v>
      </c>
    </row>
    <row r="2506" spans="1:35" x14ac:dyDescent="0.25">
      <c r="A2506" t="s">
        <v>7269</v>
      </c>
      <c r="B2506" s="1">
        <v>15</v>
      </c>
      <c r="C2506" t="s">
        <v>302</v>
      </c>
      <c r="D2506">
        <v>5472652</v>
      </c>
      <c r="E2506" t="s">
        <v>5456</v>
      </c>
      <c r="F2506" t="s">
        <v>1363</v>
      </c>
      <c r="G2506" t="s">
        <v>1391</v>
      </c>
      <c r="H2506" s="3" t="s">
        <v>5680</v>
      </c>
      <c r="I2506">
        <v>2016</v>
      </c>
      <c r="J2506" s="15" t="s">
        <v>5681</v>
      </c>
      <c r="K2506">
        <v>2016</v>
      </c>
      <c r="L2506" t="s">
        <v>1394</v>
      </c>
      <c r="M2506" t="s">
        <v>5456</v>
      </c>
      <c r="N2506" t="s">
        <v>5456</v>
      </c>
      <c r="O2506" t="s">
        <v>1388</v>
      </c>
      <c r="P2506" t="s">
        <v>5487</v>
      </c>
      <c r="Q2506">
        <f t="shared" si="52"/>
        <v>166900</v>
      </c>
      <c r="R2506" t="s">
        <v>1879</v>
      </c>
      <c r="S2506" t="s">
        <v>1880</v>
      </c>
      <c r="T2506" t="s">
        <v>7270</v>
      </c>
      <c r="U2506" s="75">
        <v>166900</v>
      </c>
      <c r="V2506">
        <v>0.35</v>
      </c>
      <c r="W2506">
        <v>58415</v>
      </c>
      <c r="AH2506" s="16"/>
      <c r="AI2506" t="s">
        <v>1375</v>
      </c>
    </row>
    <row r="2507" spans="1:35" x14ac:dyDescent="0.25">
      <c r="A2507" t="s">
        <v>7271</v>
      </c>
      <c r="B2507" s="1">
        <v>15</v>
      </c>
      <c r="C2507" t="s">
        <v>302</v>
      </c>
      <c r="D2507">
        <v>10920145</v>
      </c>
      <c r="E2507" t="s">
        <v>7272</v>
      </c>
      <c r="F2507" t="s">
        <v>1363</v>
      </c>
      <c r="G2507" t="s">
        <v>1391</v>
      </c>
      <c r="H2507" s="3" t="s">
        <v>6644</v>
      </c>
      <c r="I2507">
        <v>2019</v>
      </c>
      <c r="J2507" s="15" t="s">
        <v>7273</v>
      </c>
      <c r="K2507">
        <v>2019</v>
      </c>
      <c r="L2507" t="s">
        <v>1394</v>
      </c>
      <c r="M2507" t="s">
        <v>6615</v>
      </c>
      <c r="N2507" t="s">
        <v>2541</v>
      </c>
      <c r="O2507" t="s">
        <v>1388</v>
      </c>
      <c r="P2507" t="s">
        <v>5541</v>
      </c>
      <c r="Q2507">
        <f t="shared" si="52"/>
        <v>28710</v>
      </c>
      <c r="R2507" t="s">
        <v>2016</v>
      </c>
      <c r="S2507" t="s">
        <v>2017</v>
      </c>
      <c r="T2507" t="s">
        <v>6586</v>
      </c>
      <c r="U2507" s="75">
        <v>28710</v>
      </c>
      <c r="V2507">
        <v>1.25</v>
      </c>
      <c r="W2507">
        <v>35887.5</v>
      </c>
      <c r="AH2507" s="16"/>
      <c r="AI2507" t="s">
        <v>1375</v>
      </c>
    </row>
    <row r="2508" spans="1:35" x14ac:dyDescent="0.25">
      <c r="A2508" t="s">
        <v>7274</v>
      </c>
      <c r="B2508" s="1">
        <v>15</v>
      </c>
      <c r="C2508" t="s">
        <v>302</v>
      </c>
      <c r="D2508">
        <v>10920145</v>
      </c>
      <c r="E2508" t="s">
        <v>7272</v>
      </c>
      <c r="F2508" t="s">
        <v>1363</v>
      </c>
      <c r="G2508" t="s">
        <v>1391</v>
      </c>
      <c r="H2508" s="3" t="s">
        <v>6644</v>
      </c>
      <c r="I2508">
        <v>2019</v>
      </c>
      <c r="J2508" s="15" t="s">
        <v>7273</v>
      </c>
      <c r="K2508">
        <v>2019</v>
      </c>
      <c r="L2508" t="s">
        <v>1394</v>
      </c>
      <c r="M2508" t="s">
        <v>6615</v>
      </c>
      <c r="N2508" t="s">
        <v>2541</v>
      </c>
      <c r="O2508" t="s">
        <v>1388</v>
      </c>
      <c r="P2508" t="s">
        <v>5541</v>
      </c>
      <c r="Q2508">
        <f t="shared" si="52"/>
        <v>28710</v>
      </c>
      <c r="R2508" t="s">
        <v>2476</v>
      </c>
      <c r="S2508" t="s">
        <v>2477</v>
      </c>
      <c r="T2508" t="s">
        <v>6601</v>
      </c>
      <c r="U2508" s="75">
        <v>28710</v>
      </c>
      <c r="V2508">
        <v>0.7</v>
      </c>
      <c r="W2508">
        <v>20097</v>
      </c>
      <c r="AH2508" s="16"/>
      <c r="AI2508" t="s">
        <v>1375</v>
      </c>
    </row>
    <row r="2509" spans="1:35" x14ac:dyDescent="0.25">
      <c r="A2509" t="s">
        <v>7275</v>
      </c>
      <c r="B2509" s="1">
        <v>15</v>
      </c>
      <c r="C2509" t="s">
        <v>302</v>
      </c>
      <c r="D2509">
        <v>10920145</v>
      </c>
      <c r="E2509" t="s">
        <v>7272</v>
      </c>
      <c r="F2509" t="s">
        <v>1363</v>
      </c>
      <c r="G2509" t="s">
        <v>1391</v>
      </c>
      <c r="H2509" s="3" t="s">
        <v>6644</v>
      </c>
      <c r="I2509">
        <v>2019</v>
      </c>
      <c r="J2509" s="15" t="s">
        <v>7273</v>
      </c>
      <c r="K2509">
        <v>2019</v>
      </c>
      <c r="L2509" t="s">
        <v>1394</v>
      </c>
      <c r="M2509" t="s">
        <v>6615</v>
      </c>
      <c r="N2509" t="s">
        <v>2541</v>
      </c>
      <c r="O2509" t="s">
        <v>1388</v>
      </c>
      <c r="P2509" t="s">
        <v>5541</v>
      </c>
      <c r="Q2509">
        <f t="shared" si="52"/>
        <v>28710</v>
      </c>
      <c r="R2509" t="s">
        <v>5449</v>
      </c>
      <c r="S2509" t="s">
        <v>5450</v>
      </c>
      <c r="T2509" t="s">
        <v>6575</v>
      </c>
      <c r="U2509" s="75">
        <v>28710</v>
      </c>
      <c r="V2509">
        <v>0.56999999999999995</v>
      </c>
      <c r="W2509">
        <v>16364.7</v>
      </c>
      <c r="AH2509" s="16"/>
      <c r="AI2509" t="s">
        <v>1375</v>
      </c>
    </row>
    <row r="2510" spans="1:35" x14ac:dyDescent="0.25">
      <c r="A2510" t="s">
        <v>7276</v>
      </c>
      <c r="B2510" s="1">
        <v>15</v>
      </c>
      <c r="C2510" t="s">
        <v>302</v>
      </c>
      <c r="D2510">
        <v>10920145</v>
      </c>
      <c r="E2510" t="s">
        <v>7272</v>
      </c>
      <c r="F2510" t="s">
        <v>1363</v>
      </c>
      <c r="G2510" t="s">
        <v>1391</v>
      </c>
      <c r="H2510" s="3" t="s">
        <v>6644</v>
      </c>
      <c r="I2510">
        <v>2019</v>
      </c>
      <c r="J2510" s="15" t="s">
        <v>7273</v>
      </c>
      <c r="K2510">
        <v>2019</v>
      </c>
      <c r="L2510" t="s">
        <v>1394</v>
      </c>
      <c r="M2510" t="s">
        <v>6615</v>
      </c>
      <c r="N2510" t="s">
        <v>2541</v>
      </c>
      <c r="O2510" t="s">
        <v>1388</v>
      </c>
      <c r="P2510" t="s">
        <v>5541</v>
      </c>
      <c r="Q2510">
        <f t="shared" si="52"/>
        <v>28710</v>
      </c>
      <c r="R2510" t="s">
        <v>6570</v>
      </c>
      <c r="S2510" t="s">
        <v>6571</v>
      </c>
      <c r="T2510" t="s">
        <v>6572</v>
      </c>
      <c r="U2510" s="75">
        <v>28710</v>
      </c>
      <c r="V2510">
        <v>1.39</v>
      </c>
      <c r="W2510">
        <v>39906.9</v>
      </c>
      <c r="AH2510" s="16"/>
      <c r="AI2510" t="s">
        <v>1375</v>
      </c>
    </row>
    <row r="2511" spans="1:35" x14ac:dyDescent="0.25">
      <c r="A2511" t="s">
        <v>7277</v>
      </c>
      <c r="B2511" s="1">
        <v>15</v>
      </c>
      <c r="C2511" t="s">
        <v>302</v>
      </c>
      <c r="D2511">
        <v>11395745</v>
      </c>
      <c r="E2511" t="s">
        <v>7260</v>
      </c>
      <c r="F2511" t="s">
        <v>1363</v>
      </c>
      <c r="G2511" t="s">
        <v>1391</v>
      </c>
      <c r="H2511" s="3" t="s">
        <v>3984</v>
      </c>
      <c r="I2511">
        <v>2019</v>
      </c>
      <c r="J2511" s="15" t="s">
        <v>7278</v>
      </c>
      <c r="K2511">
        <v>2019</v>
      </c>
      <c r="L2511" t="s">
        <v>1394</v>
      </c>
      <c r="M2511" t="s">
        <v>6670</v>
      </c>
      <c r="N2511" t="s">
        <v>6670</v>
      </c>
      <c r="O2511" t="s">
        <v>1388</v>
      </c>
      <c r="P2511" t="s">
        <v>133</v>
      </c>
      <c r="Q2511">
        <f t="shared" si="52"/>
        <v>1400</v>
      </c>
      <c r="R2511" t="s">
        <v>6570</v>
      </c>
      <c r="S2511" t="s">
        <v>6571</v>
      </c>
      <c r="T2511" t="s">
        <v>6572</v>
      </c>
      <c r="U2511" s="75">
        <v>1400</v>
      </c>
      <c r="V2511">
        <v>0.68</v>
      </c>
      <c r="W2511">
        <v>952</v>
      </c>
      <c r="AH2511" s="16"/>
      <c r="AI2511" t="s">
        <v>1375</v>
      </c>
    </row>
    <row r="2512" spans="1:35" x14ac:dyDescent="0.25">
      <c r="A2512" t="s">
        <v>7279</v>
      </c>
      <c r="B2512" s="1">
        <v>15</v>
      </c>
      <c r="C2512" t="s">
        <v>302</v>
      </c>
      <c r="D2512">
        <v>11329572</v>
      </c>
      <c r="E2512" t="s">
        <v>7260</v>
      </c>
      <c r="F2512" t="s">
        <v>1363</v>
      </c>
      <c r="G2512" t="s">
        <v>1391</v>
      </c>
      <c r="H2512" s="3" t="s">
        <v>7280</v>
      </c>
      <c r="I2512">
        <v>2019</v>
      </c>
      <c r="J2512" s="15" t="s">
        <v>7281</v>
      </c>
      <c r="K2512">
        <v>2019</v>
      </c>
      <c r="L2512" t="s">
        <v>1394</v>
      </c>
      <c r="M2512" t="s">
        <v>6670</v>
      </c>
      <c r="N2512" t="s">
        <v>6670</v>
      </c>
      <c r="O2512" t="s">
        <v>1388</v>
      </c>
      <c r="P2512" t="s">
        <v>133</v>
      </c>
      <c r="Q2512">
        <f t="shared" si="52"/>
        <v>1400</v>
      </c>
      <c r="R2512" t="s">
        <v>6570</v>
      </c>
      <c r="S2512" t="s">
        <v>6571</v>
      </c>
      <c r="T2512" t="s">
        <v>6572</v>
      </c>
      <c r="U2512" s="75">
        <v>1400</v>
      </c>
      <c r="V2512">
        <v>1.39</v>
      </c>
      <c r="W2512">
        <v>1946</v>
      </c>
      <c r="AH2512" s="16"/>
      <c r="AI2512" t="s">
        <v>1375</v>
      </c>
    </row>
    <row r="2513" spans="1:35" x14ac:dyDescent="0.25">
      <c r="A2513" t="s">
        <v>7282</v>
      </c>
      <c r="B2513" s="1">
        <v>15</v>
      </c>
      <c r="C2513" t="s">
        <v>297</v>
      </c>
      <c r="D2513">
        <v>14369583</v>
      </c>
      <c r="E2513" t="s">
        <v>7283</v>
      </c>
      <c r="F2513" t="s">
        <v>1363</v>
      </c>
      <c r="G2513" t="s">
        <v>1364</v>
      </c>
      <c r="H2513" s="3" t="s">
        <v>7284</v>
      </c>
      <c r="I2513">
        <v>2021</v>
      </c>
      <c r="J2513" s="15" t="s">
        <v>7285</v>
      </c>
      <c r="K2513">
        <v>2021</v>
      </c>
      <c r="L2513" t="s">
        <v>1394</v>
      </c>
      <c r="M2513" t="s">
        <v>6316</v>
      </c>
      <c r="N2513" t="s">
        <v>7254</v>
      </c>
      <c r="O2513" t="s">
        <v>1408</v>
      </c>
      <c r="P2513" t="s">
        <v>4266</v>
      </c>
      <c r="Q2513">
        <f t="shared" si="52"/>
        <v>3865</v>
      </c>
      <c r="R2513" t="s">
        <v>1879</v>
      </c>
      <c r="S2513" t="s">
        <v>1880</v>
      </c>
      <c r="T2513" t="s">
        <v>6714</v>
      </c>
      <c r="U2513" s="75">
        <v>3865</v>
      </c>
      <c r="V2513">
        <v>0.49</v>
      </c>
      <c r="W2513">
        <v>1893.85</v>
      </c>
      <c r="AH2513" s="16"/>
      <c r="AI2513" t="s">
        <v>1375</v>
      </c>
    </row>
    <row r="2514" spans="1:35" x14ac:dyDescent="0.25">
      <c r="A2514" t="s">
        <v>7286</v>
      </c>
      <c r="B2514" s="1">
        <v>15</v>
      </c>
      <c r="C2514" t="s">
        <v>297</v>
      </c>
      <c r="D2514">
        <v>12600776</v>
      </c>
      <c r="E2514" t="s">
        <v>7287</v>
      </c>
      <c r="F2514" t="s">
        <v>3576</v>
      </c>
      <c r="G2514" t="s">
        <v>1391</v>
      </c>
      <c r="H2514" s="3" t="s">
        <v>3528</v>
      </c>
      <c r="I2514">
        <v>2020</v>
      </c>
      <c r="J2514" s="15" t="s">
        <v>7009</v>
      </c>
      <c r="K2514">
        <v>2020</v>
      </c>
      <c r="L2514" t="s">
        <v>1622</v>
      </c>
      <c r="M2514" t="s">
        <v>5499</v>
      </c>
      <c r="N2514" t="s">
        <v>6222</v>
      </c>
      <c r="O2514" t="s">
        <v>1370</v>
      </c>
      <c r="P2514" t="s">
        <v>4266</v>
      </c>
      <c r="Q2514">
        <f t="shared" si="52"/>
        <v>133000</v>
      </c>
      <c r="R2514" t="s">
        <v>1879</v>
      </c>
      <c r="S2514" t="s">
        <v>1880</v>
      </c>
      <c r="T2514" t="s">
        <v>6714</v>
      </c>
      <c r="U2514" s="75">
        <v>133000</v>
      </c>
      <c r="V2514">
        <v>0.49</v>
      </c>
      <c r="W2514">
        <v>65170</v>
      </c>
      <c r="AH2514" s="16"/>
      <c r="AI2514" t="s">
        <v>1375</v>
      </c>
    </row>
    <row r="2515" spans="1:35" x14ac:dyDescent="0.25">
      <c r="A2515" t="s">
        <v>7288</v>
      </c>
      <c r="B2515" s="1">
        <v>15</v>
      </c>
      <c r="C2515" t="s">
        <v>297</v>
      </c>
      <c r="D2515">
        <v>12606936</v>
      </c>
      <c r="E2515" t="s">
        <v>6617</v>
      </c>
      <c r="F2515" t="s">
        <v>3576</v>
      </c>
      <c r="G2515" t="s">
        <v>1391</v>
      </c>
      <c r="H2515" s="3" t="s">
        <v>4845</v>
      </c>
      <c r="I2515">
        <v>2020</v>
      </c>
      <c r="J2515" s="15" t="s">
        <v>7009</v>
      </c>
      <c r="K2515">
        <v>2020</v>
      </c>
      <c r="L2515" t="s">
        <v>1367</v>
      </c>
      <c r="M2515" t="s">
        <v>6316</v>
      </c>
      <c r="N2515" t="s">
        <v>6317</v>
      </c>
      <c r="O2515" t="s">
        <v>1370</v>
      </c>
      <c r="P2515" t="s">
        <v>4266</v>
      </c>
      <c r="Q2515">
        <f t="shared" si="52"/>
        <v>10900</v>
      </c>
      <c r="R2515" t="s">
        <v>1879</v>
      </c>
      <c r="S2515" t="s">
        <v>1880</v>
      </c>
      <c r="T2515" t="s">
        <v>6714</v>
      </c>
      <c r="U2515" s="75">
        <v>10900</v>
      </c>
      <c r="V2515">
        <v>0.49</v>
      </c>
      <c r="W2515">
        <v>5341</v>
      </c>
      <c r="AH2515" s="16"/>
      <c r="AI2515" t="s">
        <v>1375</v>
      </c>
    </row>
    <row r="2516" spans="1:35" x14ac:dyDescent="0.25">
      <c r="A2516" t="s">
        <v>7289</v>
      </c>
      <c r="B2516" s="1">
        <v>15</v>
      </c>
      <c r="C2516" t="s">
        <v>302</v>
      </c>
      <c r="D2516">
        <v>5939232</v>
      </c>
      <c r="E2516" t="s">
        <v>7290</v>
      </c>
      <c r="F2516" t="s">
        <v>1363</v>
      </c>
      <c r="G2516" t="s">
        <v>1364</v>
      </c>
      <c r="H2516" s="3" t="s">
        <v>2428</v>
      </c>
      <c r="I2516">
        <v>2017</v>
      </c>
      <c r="J2516" s="15" t="s">
        <v>3854</v>
      </c>
      <c r="K2516">
        <v>2017</v>
      </c>
      <c r="L2516" t="s">
        <v>1394</v>
      </c>
      <c r="M2516" t="s">
        <v>5890</v>
      </c>
      <c r="N2516" t="s">
        <v>5890</v>
      </c>
      <c r="O2516" t="s">
        <v>1388</v>
      </c>
      <c r="P2516" t="s">
        <v>133</v>
      </c>
      <c r="Q2516">
        <f t="shared" si="52"/>
        <v>150000</v>
      </c>
      <c r="R2516" t="s">
        <v>5682</v>
      </c>
      <c r="S2516" t="s">
        <v>5683</v>
      </c>
      <c r="T2516" t="s">
        <v>7291</v>
      </c>
      <c r="U2516" s="75">
        <v>150000</v>
      </c>
      <c r="V2516">
        <v>0.45</v>
      </c>
      <c r="W2516">
        <v>67500</v>
      </c>
      <c r="AH2516" s="16"/>
      <c r="AI2516" t="s">
        <v>1375</v>
      </c>
    </row>
    <row r="2517" spans="1:35" x14ac:dyDescent="0.25">
      <c r="A2517" t="s">
        <v>7292</v>
      </c>
      <c r="B2517" s="1">
        <v>15</v>
      </c>
      <c r="C2517" t="s">
        <v>302</v>
      </c>
      <c r="D2517">
        <v>5939232</v>
      </c>
      <c r="E2517" t="s">
        <v>7290</v>
      </c>
      <c r="F2517" t="s">
        <v>1363</v>
      </c>
      <c r="G2517" t="s">
        <v>1364</v>
      </c>
      <c r="H2517" s="3" t="s">
        <v>2428</v>
      </c>
      <c r="I2517">
        <v>2017</v>
      </c>
      <c r="J2517" s="15" t="s">
        <v>3854</v>
      </c>
      <c r="K2517">
        <v>2017</v>
      </c>
      <c r="L2517" t="s">
        <v>1394</v>
      </c>
      <c r="M2517" t="s">
        <v>5890</v>
      </c>
      <c r="N2517" t="s">
        <v>5890</v>
      </c>
      <c r="O2517" t="s">
        <v>1388</v>
      </c>
      <c r="P2517" t="s">
        <v>133</v>
      </c>
      <c r="Q2517">
        <f t="shared" si="52"/>
        <v>150000</v>
      </c>
      <c r="R2517" t="s">
        <v>4086</v>
      </c>
      <c r="S2517" t="s">
        <v>4087</v>
      </c>
      <c r="T2517" t="s">
        <v>5748</v>
      </c>
      <c r="U2517" s="75">
        <v>150000</v>
      </c>
      <c r="V2517">
        <v>0.44</v>
      </c>
      <c r="W2517">
        <v>66000</v>
      </c>
      <c r="AH2517" s="16"/>
      <c r="AI2517" t="s">
        <v>1375</v>
      </c>
    </row>
    <row r="2518" spans="1:35" x14ac:dyDescent="0.25">
      <c r="A2518" t="s">
        <v>7293</v>
      </c>
      <c r="B2518" s="1">
        <v>15</v>
      </c>
      <c r="C2518" t="s">
        <v>302</v>
      </c>
      <c r="D2518">
        <v>5941342</v>
      </c>
      <c r="E2518" t="s">
        <v>7294</v>
      </c>
      <c r="F2518" t="s">
        <v>1363</v>
      </c>
      <c r="G2518" t="s">
        <v>1391</v>
      </c>
      <c r="H2518" s="3" t="s">
        <v>3854</v>
      </c>
      <c r="I2518">
        <v>2017</v>
      </c>
      <c r="J2518" s="15" t="s">
        <v>2411</v>
      </c>
      <c r="K2518">
        <v>2017</v>
      </c>
      <c r="L2518" t="s">
        <v>1394</v>
      </c>
      <c r="M2518" t="s">
        <v>5518</v>
      </c>
      <c r="N2518" t="s">
        <v>7295</v>
      </c>
      <c r="O2518" t="s">
        <v>1388</v>
      </c>
      <c r="P2518" t="s">
        <v>5475</v>
      </c>
      <c r="Q2518">
        <f t="shared" si="52"/>
        <v>5050</v>
      </c>
      <c r="R2518" t="s">
        <v>2198</v>
      </c>
      <c r="S2518" t="s">
        <v>2199</v>
      </c>
      <c r="T2518" t="s">
        <v>587</v>
      </c>
      <c r="U2518" s="75">
        <v>5050</v>
      </c>
      <c r="V2518">
        <v>0.63</v>
      </c>
      <c r="W2518">
        <v>3181.5</v>
      </c>
      <c r="AH2518" s="16"/>
      <c r="AI2518" t="s">
        <v>1375</v>
      </c>
    </row>
    <row r="2519" spans="1:35" x14ac:dyDescent="0.25">
      <c r="A2519" t="s">
        <v>7296</v>
      </c>
      <c r="B2519" s="1">
        <v>15</v>
      </c>
      <c r="C2519" t="s">
        <v>302</v>
      </c>
      <c r="D2519">
        <v>5941342</v>
      </c>
      <c r="E2519" t="s">
        <v>7294</v>
      </c>
      <c r="F2519" t="s">
        <v>1363</v>
      </c>
      <c r="G2519" t="s">
        <v>1391</v>
      </c>
      <c r="H2519" s="3" t="s">
        <v>3854</v>
      </c>
      <c r="I2519">
        <v>2017</v>
      </c>
      <c r="J2519" s="15" t="s">
        <v>2411</v>
      </c>
      <c r="K2519">
        <v>2017</v>
      </c>
      <c r="L2519" t="s">
        <v>1394</v>
      </c>
      <c r="M2519" t="s">
        <v>5518</v>
      </c>
      <c r="N2519" t="s">
        <v>7295</v>
      </c>
      <c r="O2519" t="s">
        <v>1388</v>
      </c>
      <c r="P2519" t="s">
        <v>5475</v>
      </c>
      <c r="Q2519">
        <f t="shared" si="52"/>
        <v>5050</v>
      </c>
      <c r="R2519" t="s">
        <v>5449</v>
      </c>
      <c r="S2519" t="s">
        <v>5450</v>
      </c>
      <c r="T2519" t="s">
        <v>5753</v>
      </c>
      <c r="U2519" s="75">
        <v>5050</v>
      </c>
      <c r="V2519">
        <v>0.49</v>
      </c>
      <c r="W2519">
        <v>2474.5</v>
      </c>
      <c r="AH2519" s="16"/>
      <c r="AI2519" t="s">
        <v>1375</v>
      </c>
    </row>
    <row r="2520" spans="1:35" x14ac:dyDescent="0.25">
      <c r="A2520" t="s">
        <v>7297</v>
      </c>
      <c r="B2520" s="1">
        <v>15</v>
      </c>
      <c r="C2520" t="s">
        <v>302</v>
      </c>
      <c r="D2520">
        <v>5941342</v>
      </c>
      <c r="E2520" t="s">
        <v>7294</v>
      </c>
      <c r="F2520" t="s">
        <v>1363</v>
      </c>
      <c r="G2520" t="s">
        <v>1391</v>
      </c>
      <c r="H2520" s="3" t="s">
        <v>3854</v>
      </c>
      <c r="I2520">
        <v>2017</v>
      </c>
      <c r="J2520" s="15" t="s">
        <v>2411</v>
      </c>
      <c r="K2520">
        <v>2017</v>
      </c>
      <c r="L2520" t="s">
        <v>1394</v>
      </c>
      <c r="M2520" t="s">
        <v>5518</v>
      </c>
      <c r="N2520" t="s">
        <v>7295</v>
      </c>
      <c r="O2520" t="s">
        <v>1388</v>
      </c>
      <c r="P2520" t="s">
        <v>5475</v>
      </c>
      <c r="Q2520">
        <f t="shared" si="52"/>
        <v>5050</v>
      </c>
      <c r="R2520" t="s">
        <v>5682</v>
      </c>
      <c r="S2520" t="s">
        <v>5683</v>
      </c>
      <c r="T2520" t="s">
        <v>5710</v>
      </c>
      <c r="U2520" s="75">
        <v>5050</v>
      </c>
      <c r="V2520">
        <v>0.45</v>
      </c>
      <c r="W2520">
        <v>2272.5</v>
      </c>
      <c r="AH2520" s="16"/>
      <c r="AI2520" t="s">
        <v>1375</v>
      </c>
    </row>
    <row r="2521" spans="1:35" x14ac:dyDescent="0.25">
      <c r="A2521" t="s">
        <v>7298</v>
      </c>
      <c r="B2521" s="1">
        <v>15</v>
      </c>
      <c r="C2521" t="s">
        <v>302</v>
      </c>
      <c r="D2521">
        <v>6180868</v>
      </c>
      <c r="E2521" t="s">
        <v>5456</v>
      </c>
      <c r="F2521" t="s">
        <v>1363</v>
      </c>
      <c r="G2521" t="s">
        <v>1391</v>
      </c>
      <c r="H2521" s="3" t="s">
        <v>3359</v>
      </c>
      <c r="I2521">
        <v>2017</v>
      </c>
      <c r="J2521" s="15" t="s">
        <v>3360</v>
      </c>
      <c r="K2521">
        <v>2017</v>
      </c>
      <c r="L2521" t="s">
        <v>1394</v>
      </c>
      <c r="M2521" t="s">
        <v>5456</v>
      </c>
      <c r="N2521" t="s">
        <v>5456</v>
      </c>
      <c r="O2521" t="s">
        <v>1388</v>
      </c>
      <c r="P2521" t="s">
        <v>5487</v>
      </c>
      <c r="Q2521">
        <f t="shared" si="52"/>
        <v>76100</v>
      </c>
      <c r="R2521" t="s">
        <v>4086</v>
      </c>
      <c r="S2521" t="s">
        <v>4087</v>
      </c>
      <c r="T2521" t="s">
        <v>5748</v>
      </c>
      <c r="U2521" s="75">
        <v>76100</v>
      </c>
      <c r="V2521">
        <v>0.44</v>
      </c>
      <c r="W2521">
        <v>33484</v>
      </c>
      <c r="AH2521" s="16"/>
      <c r="AI2521" t="s">
        <v>1375</v>
      </c>
    </row>
    <row r="2522" spans="1:35" x14ac:dyDescent="0.25">
      <c r="A2522" t="s">
        <v>7299</v>
      </c>
      <c r="B2522" s="1">
        <v>15</v>
      </c>
      <c r="C2522" t="s">
        <v>302</v>
      </c>
      <c r="D2522">
        <v>6180868</v>
      </c>
      <c r="E2522" t="s">
        <v>5456</v>
      </c>
      <c r="F2522" t="s">
        <v>1363</v>
      </c>
      <c r="G2522" t="s">
        <v>1391</v>
      </c>
      <c r="H2522" s="3" t="s">
        <v>3359</v>
      </c>
      <c r="I2522">
        <v>2017</v>
      </c>
      <c r="J2522" s="15" t="s">
        <v>3360</v>
      </c>
      <c r="K2522">
        <v>2017</v>
      </c>
      <c r="L2522" t="s">
        <v>1394</v>
      </c>
      <c r="M2522" t="s">
        <v>5456</v>
      </c>
      <c r="N2522" t="s">
        <v>5456</v>
      </c>
      <c r="O2522" t="s">
        <v>1388</v>
      </c>
      <c r="P2522" t="s">
        <v>5487</v>
      </c>
      <c r="Q2522">
        <f t="shared" si="52"/>
        <v>76100</v>
      </c>
      <c r="R2522" t="s">
        <v>5445</v>
      </c>
      <c r="S2522" t="s">
        <v>5446</v>
      </c>
      <c r="T2522" t="s">
        <v>5862</v>
      </c>
      <c r="U2522" s="75">
        <v>76100</v>
      </c>
      <c r="V2522">
        <v>0.4</v>
      </c>
      <c r="W2522">
        <v>30440</v>
      </c>
      <c r="AH2522" s="16"/>
      <c r="AI2522" t="s">
        <v>1375</v>
      </c>
    </row>
    <row r="2523" spans="1:35" x14ac:dyDescent="0.25">
      <c r="A2523" t="s">
        <v>7300</v>
      </c>
      <c r="B2523" s="1">
        <v>15</v>
      </c>
      <c r="C2523" t="s">
        <v>302</v>
      </c>
      <c r="D2523">
        <v>6180868</v>
      </c>
      <c r="E2523" t="s">
        <v>5456</v>
      </c>
      <c r="F2523" t="s">
        <v>1363</v>
      </c>
      <c r="G2523" t="s">
        <v>1391</v>
      </c>
      <c r="H2523" s="3" t="s">
        <v>3359</v>
      </c>
      <c r="I2523">
        <v>2017</v>
      </c>
      <c r="J2523" s="15" t="s">
        <v>3360</v>
      </c>
      <c r="K2523">
        <v>2017</v>
      </c>
      <c r="L2523" t="s">
        <v>1394</v>
      </c>
      <c r="M2523" t="s">
        <v>5456</v>
      </c>
      <c r="N2523" t="s">
        <v>5456</v>
      </c>
      <c r="O2523" t="s">
        <v>1388</v>
      </c>
      <c r="P2523" t="s">
        <v>5487</v>
      </c>
      <c r="Q2523">
        <f t="shared" si="52"/>
        <v>76100</v>
      </c>
      <c r="R2523" t="s">
        <v>1381</v>
      </c>
      <c r="S2523" t="s">
        <v>1382</v>
      </c>
      <c r="T2523" t="s">
        <v>5518</v>
      </c>
      <c r="U2523" s="75">
        <v>76100</v>
      </c>
      <c r="V2523">
        <v>0.69</v>
      </c>
      <c r="W2523">
        <v>52509</v>
      </c>
      <c r="AH2523" s="16"/>
      <c r="AI2523" t="s">
        <v>1375</v>
      </c>
    </row>
    <row r="2524" spans="1:35" x14ac:dyDescent="0.25">
      <c r="A2524" t="s">
        <v>7301</v>
      </c>
      <c r="B2524" s="1">
        <v>15</v>
      </c>
      <c r="C2524" t="s">
        <v>302</v>
      </c>
      <c r="D2524">
        <v>6180868</v>
      </c>
      <c r="E2524" t="s">
        <v>5456</v>
      </c>
      <c r="F2524" t="s">
        <v>1363</v>
      </c>
      <c r="G2524" t="s">
        <v>1391</v>
      </c>
      <c r="H2524" s="3" t="s">
        <v>3359</v>
      </c>
      <c r="I2524">
        <v>2017</v>
      </c>
      <c r="J2524" s="15" t="s">
        <v>3360</v>
      </c>
      <c r="K2524">
        <v>2017</v>
      </c>
      <c r="L2524" t="s">
        <v>1394</v>
      </c>
      <c r="M2524" t="s">
        <v>5456</v>
      </c>
      <c r="N2524" t="s">
        <v>5456</v>
      </c>
      <c r="O2524" t="s">
        <v>1388</v>
      </c>
      <c r="P2524" t="s">
        <v>5487</v>
      </c>
      <c r="Q2524">
        <f t="shared" si="52"/>
        <v>76100</v>
      </c>
      <c r="R2524" t="s">
        <v>5682</v>
      </c>
      <c r="S2524" t="s">
        <v>5683</v>
      </c>
      <c r="T2524" t="s">
        <v>7302</v>
      </c>
      <c r="U2524" s="75">
        <v>76100</v>
      </c>
      <c r="V2524">
        <v>0.39</v>
      </c>
      <c r="W2524">
        <v>29679</v>
      </c>
      <c r="AH2524" s="16"/>
      <c r="AI2524" t="s">
        <v>1375</v>
      </c>
    </row>
    <row r="2525" spans="1:35" x14ac:dyDescent="0.25">
      <c r="A2525" t="s">
        <v>7303</v>
      </c>
      <c r="B2525" s="1">
        <v>15</v>
      </c>
      <c r="C2525" t="s">
        <v>302</v>
      </c>
      <c r="D2525">
        <v>6180868</v>
      </c>
      <c r="E2525" t="s">
        <v>5456</v>
      </c>
      <c r="F2525" t="s">
        <v>1363</v>
      </c>
      <c r="G2525" t="s">
        <v>1391</v>
      </c>
      <c r="H2525" s="3" t="s">
        <v>3359</v>
      </c>
      <c r="I2525">
        <v>2017</v>
      </c>
      <c r="J2525" s="15" t="s">
        <v>3360</v>
      </c>
      <c r="K2525">
        <v>2017</v>
      </c>
      <c r="L2525" t="s">
        <v>1394</v>
      </c>
      <c r="M2525" t="s">
        <v>5456</v>
      </c>
      <c r="N2525" t="s">
        <v>5456</v>
      </c>
      <c r="O2525" t="s">
        <v>1388</v>
      </c>
      <c r="P2525" t="s">
        <v>5487</v>
      </c>
      <c r="Q2525">
        <f t="shared" si="52"/>
        <v>76100</v>
      </c>
      <c r="R2525" t="s">
        <v>2198</v>
      </c>
      <c r="S2525" t="s">
        <v>2199</v>
      </c>
      <c r="T2525" t="s">
        <v>587</v>
      </c>
      <c r="U2525" s="75">
        <v>76100</v>
      </c>
      <c r="V2525">
        <v>0.65</v>
      </c>
      <c r="W2525">
        <v>49465</v>
      </c>
      <c r="AH2525" s="16"/>
      <c r="AI2525" t="s">
        <v>1375</v>
      </c>
    </row>
    <row r="2526" spans="1:35" x14ac:dyDescent="0.25">
      <c r="A2526" t="s">
        <v>7304</v>
      </c>
      <c r="B2526" s="1">
        <v>15</v>
      </c>
      <c r="C2526" t="s">
        <v>302</v>
      </c>
      <c r="D2526">
        <v>6180868</v>
      </c>
      <c r="E2526" t="s">
        <v>5456</v>
      </c>
      <c r="F2526" t="s">
        <v>1363</v>
      </c>
      <c r="G2526" t="s">
        <v>1391</v>
      </c>
      <c r="H2526" s="3" t="s">
        <v>3359</v>
      </c>
      <c r="I2526">
        <v>2017</v>
      </c>
      <c r="J2526" s="15" t="s">
        <v>3360</v>
      </c>
      <c r="K2526">
        <v>2017</v>
      </c>
      <c r="L2526" t="s">
        <v>1394</v>
      </c>
      <c r="M2526" t="s">
        <v>5456</v>
      </c>
      <c r="N2526" t="s">
        <v>5456</v>
      </c>
      <c r="O2526" t="s">
        <v>1388</v>
      </c>
      <c r="P2526" t="s">
        <v>5487</v>
      </c>
      <c r="Q2526">
        <f t="shared" si="52"/>
        <v>76100</v>
      </c>
      <c r="R2526" t="s">
        <v>2476</v>
      </c>
      <c r="S2526" t="s">
        <v>2477</v>
      </c>
      <c r="T2526" t="s">
        <v>587</v>
      </c>
      <c r="U2526" s="75">
        <v>76100</v>
      </c>
      <c r="V2526">
        <v>0.59</v>
      </c>
      <c r="W2526">
        <v>44899</v>
      </c>
      <c r="AH2526" s="16"/>
      <c r="AI2526" t="s">
        <v>1375</v>
      </c>
    </row>
    <row r="2527" spans="1:35" x14ac:dyDescent="0.25">
      <c r="A2527" t="s">
        <v>7305</v>
      </c>
      <c r="B2527" s="1">
        <v>15</v>
      </c>
      <c r="C2527" t="s">
        <v>302</v>
      </c>
      <c r="D2527">
        <v>6595936</v>
      </c>
      <c r="E2527" t="s">
        <v>7306</v>
      </c>
      <c r="F2527" t="s">
        <v>1363</v>
      </c>
      <c r="G2527" t="s">
        <v>1391</v>
      </c>
      <c r="H2527" s="3" t="s">
        <v>2488</v>
      </c>
      <c r="I2527">
        <v>2017</v>
      </c>
      <c r="J2527" s="15" t="s">
        <v>2468</v>
      </c>
      <c r="K2527">
        <v>2017</v>
      </c>
      <c r="L2527" t="s">
        <v>1394</v>
      </c>
      <c r="M2527" t="s">
        <v>6099</v>
      </c>
      <c r="N2527" t="s">
        <v>5500</v>
      </c>
      <c r="O2527" t="s">
        <v>1388</v>
      </c>
      <c r="P2527" t="s">
        <v>133</v>
      </c>
      <c r="Q2527">
        <f t="shared" si="52"/>
        <v>200</v>
      </c>
      <c r="R2527" t="s">
        <v>5682</v>
      </c>
      <c r="S2527" t="s">
        <v>5683</v>
      </c>
      <c r="T2527" t="s">
        <v>7307</v>
      </c>
      <c r="U2527" s="75">
        <v>200</v>
      </c>
      <c r="V2527">
        <v>0.6</v>
      </c>
      <c r="W2527">
        <v>120</v>
      </c>
      <c r="AH2527" s="16"/>
      <c r="AI2527" t="s">
        <v>1375</v>
      </c>
    </row>
    <row r="2528" spans="1:35" x14ac:dyDescent="0.25">
      <c r="A2528" t="s">
        <v>7308</v>
      </c>
      <c r="B2528" s="1">
        <v>15</v>
      </c>
      <c r="C2528" t="s">
        <v>302</v>
      </c>
      <c r="D2528">
        <v>6680127</v>
      </c>
      <c r="E2528" t="s">
        <v>7309</v>
      </c>
      <c r="F2528" t="s">
        <v>1363</v>
      </c>
      <c r="G2528" t="s">
        <v>1391</v>
      </c>
      <c r="H2528" s="3" t="s">
        <v>7310</v>
      </c>
      <c r="I2528">
        <v>2017</v>
      </c>
      <c r="J2528" s="15" t="s">
        <v>3073</v>
      </c>
      <c r="K2528">
        <v>2017</v>
      </c>
      <c r="L2528" t="s">
        <v>1394</v>
      </c>
      <c r="M2528" t="s">
        <v>6118</v>
      </c>
      <c r="N2528" t="s">
        <v>6119</v>
      </c>
      <c r="O2528" t="s">
        <v>1388</v>
      </c>
      <c r="P2528" t="s">
        <v>133</v>
      </c>
      <c r="Q2528">
        <f t="shared" si="52"/>
        <v>5300</v>
      </c>
      <c r="R2528" t="s">
        <v>5682</v>
      </c>
      <c r="S2528" t="s">
        <v>5683</v>
      </c>
      <c r="T2528" t="s">
        <v>5874</v>
      </c>
      <c r="U2528" s="75">
        <v>5300</v>
      </c>
      <c r="V2528">
        <v>0.39</v>
      </c>
      <c r="W2528">
        <v>2067</v>
      </c>
      <c r="AH2528" s="16"/>
      <c r="AI2528" t="s">
        <v>1375</v>
      </c>
    </row>
    <row r="2529" spans="1:35" x14ac:dyDescent="0.25">
      <c r="A2529" t="s">
        <v>7311</v>
      </c>
      <c r="B2529" s="1">
        <v>15</v>
      </c>
      <c r="C2529" t="s">
        <v>297</v>
      </c>
      <c r="D2529">
        <v>17267102</v>
      </c>
      <c r="E2529" t="s">
        <v>7312</v>
      </c>
      <c r="F2529" t="s">
        <v>1363</v>
      </c>
      <c r="G2529" t="s">
        <v>1364</v>
      </c>
      <c r="H2529" s="3" t="s">
        <v>2161</v>
      </c>
      <c r="I2529">
        <v>2022</v>
      </c>
      <c r="J2529" s="15" t="s">
        <v>5139</v>
      </c>
      <c r="K2529">
        <v>2022</v>
      </c>
      <c r="L2529" t="s">
        <v>1367</v>
      </c>
      <c r="M2529" t="s">
        <v>5539</v>
      </c>
      <c r="N2529" t="s">
        <v>6317</v>
      </c>
      <c r="O2529" t="s">
        <v>1370</v>
      </c>
      <c r="P2529" t="s">
        <v>4409</v>
      </c>
      <c r="Q2529">
        <f t="shared" si="52"/>
        <v>2500</v>
      </c>
      <c r="R2529" t="s">
        <v>2479</v>
      </c>
      <c r="S2529" t="s">
        <v>2480</v>
      </c>
      <c r="T2529" t="s">
        <v>7313</v>
      </c>
      <c r="U2529" s="75">
        <v>2500</v>
      </c>
      <c r="V2529">
        <v>1.45</v>
      </c>
      <c r="W2529">
        <v>3625</v>
      </c>
      <c r="AH2529" s="16"/>
      <c r="AI2529" t="s">
        <v>1375</v>
      </c>
    </row>
    <row r="2530" spans="1:35" x14ac:dyDescent="0.25">
      <c r="A2530" t="s">
        <v>7314</v>
      </c>
      <c r="B2530" s="1">
        <v>15</v>
      </c>
      <c r="C2530" t="s">
        <v>297</v>
      </c>
      <c r="D2530">
        <v>14605104</v>
      </c>
      <c r="E2530" t="s">
        <v>7315</v>
      </c>
      <c r="F2530" t="s">
        <v>1363</v>
      </c>
      <c r="G2530" t="s">
        <v>1364</v>
      </c>
      <c r="H2530" s="3" t="s">
        <v>5142</v>
      </c>
      <c r="I2530">
        <v>2021</v>
      </c>
      <c r="J2530" s="15" t="s">
        <v>5143</v>
      </c>
      <c r="K2530">
        <v>2021</v>
      </c>
      <c r="L2530" t="s">
        <v>1367</v>
      </c>
      <c r="M2530" t="s">
        <v>5539</v>
      </c>
      <c r="N2530" t="s">
        <v>6317</v>
      </c>
      <c r="O2530" t="s">
        <v>1388</v>
      </c>
      <c r="P2530" t="s">
        <v>4409</v>
      </c>
      <c r="Q2530">
        <f t="shared" si="52"/>
        <v>100000</v>
      </c>
      <c r="R2530" t="s">
        <v>2476</v>
      </c>
      <c r="S2530" t="s">
        <v>2477</v>
      </c>
      <c r="T2530" t="s">
        <v>7316</v>
      </c>
      <c r="U2530" s="75">
        <v>100000</v>
      </c>
      <c r="V2530">
        <v>0.89</v>
      </c>
      <c r="W2530">
        <v>89000</v>
      </c>
      <c r="AH2530" s="16"/>
      <c r="AI2530" t="s">
        <v>1375</v>
      </c>
    </row>
    <row r="2531" spans="1:35" x14ac:dyDescent="0.25">
      <c r="A2531" t="s">
        <v>7317</v>
      </c>
      <c r="B2531" s="1">
        <v>15</v>
      </c>
      <c r="C2531" t="s">
        <v>7205</v>
      </c>
      <c r="D2531">
        <v>14605104</v>
      </c>
      <c r="E2531" t="s">
        <v>7315</v>
      </c>
      <c r="F2531" t="s">
        <v>1363</v>
      </c>
      <c r="G2531" t="s">
        <v>1364</v>
      </c>
      <c r="H2531" s="3" t="s">
        <v>5142</v>
      </c>
      <c r="I2531">
        <v>2021</v>
      </c>
      <c r="J2531" s="15" t="s">
        <v>5143</v>
      </c>
      <c r="K2531">
        <v>2021</v>
      </c>
      <c r="L2531" t="s">
        <v>1367</v>
      </c>
      <c r="M2531" t="s">
        <v>5539</v>
      </c>
      <c r="N2531" t="s">
        <v>6317</v>
      </c>
      <c r="O2531" t="s">
        <v>1388</v>
      </c>
      <c r="P2531" t="s">
        <v>4409</v>
      </c>
      <c r="Q2531">
        <f t="shared" si="52"/>
        <v>100000</v>
      </c>
      <c r="R2531" t="s">
        <v>1879</v>
      </c>
      <c r="S2531" t="s">
        <v>1880</v>
      </c>
      <c r="T2531" t="s">
        <v>7318</v>
      </c>
      <c r="U2531" s="75">
        <v>100000</v>
      </c>
      <c r="V2531">
        <v>0.43</v>
      </c>
      <c r="W2531">
        <v>43000</v>
      </c>
      <c r="AH2531" s="16"/>
      <c r="AI2531" t="s">
        <v>1375</v>
      </c>
    </row>
    <row r="2532" spans="1:35" x14ac:dyDescent="0.25">
      <c r="A2532" t="s">
        <v>7319</v>
      </c>
      <c r="B2532" s="1">
        <v>15</v>
      </c>
      <c r="C2532" t="s">
        <v>302</v>
      </c>
      <c r="D2532">
        <v>18613497</v>
      </c>
      <c r="E2532" t="s">
        <v>7320</v>
      </c>
      <c r="F2532" t="s">
        <v>1363</v>
      </c>
      <c r="G2532" t="s">
        <v>1364</v>
      </c>
      <c r="H2532" s="3" t="s">
        <v>2189</v>
      </c>
      <c r="I2532">
        <v>2022</v>
      </c>
      <c r="J2532" s="15" t="s">
        <v>1835</v>
      </c>
      <c r="K2532">
        <v>2022</v>
      </c>
      <c r="L2532" t="s">
        <v>1367</v>
      </c>
      <c r="M2532" t="s">
        <v>6316</v>
      </c>
      <c r="N2532" t="s">
        <v>6317</v>
      </c>
      <c r="O2532" t="s">
        <v>1370</v>
      </c>
      <c r="P2532" t="s">
        <v>4266</v>
      </c>
      <c r="Q2532">
        <f t="shared" si="52"/>
        <v>55000</v>
      </c>
      <c r="R2532" t="s">
        <v>1856</v>
      </c>
      <c r="S2532" t="s">
        <v>1857</v>
      </c>
      <c r="T2532" t="s">
        <v>7321</v>
      </c>
      <c r="U2532" s="75">
        <v>55000</v>
      </c>
      <c r="V2532">
        <v>1.25</v>
      </c>
      <c r="W2532">
        <v>68750</v>
      </c>
      <c r="AH2532" s="16"/>
      <c r="AI2532" t="s">
        <v>1375</v>
      </c>
    </row>
    <row r="2533" spans="1:35" x14ac:dyDescent="0.25">
      <c r="A2533" t="s">
        <v>7322</v>
      </c>
      <c r="B2533" s="1">
        <v>15</v>
      </c>
      <c r="C2533" t="s">
        <v>297</v>
      </c>
      <c r="D2533">
        <v>16969405</v>
      </c>
      <c r="E2533" t="s">
        <v>7323</v>
      </c>
      <c r="F2533" t="s">
        <v>1363</v>
      </c>
      <c r="G2533" t="s">
        <v>1364</v>
      </c>
      <c r="H2533" s="3" t="s">
        <v>1500</v>
      </c>
      <c r="I2533">
        <v>2022</v>
      </c>
      <c r="J2533" s="15" t="s">
        <v>1501</v>
      </c>
      <c r="K2533">
        <v>2022</v>
      </c>
      <c r="L2533" t="s">
        <v>1367</v>
      </c>
      <c r="M2533" t="s">
        <v>6316</v>
      </c>
      <c r="N2533" t="s">
        <v>6317</v>
      </c>
      <c r="O2533" t="s">
        <v>1370</v>
      </c>
      <c r="P2533" t="s">
        <v>4266</v>
      </c>
      <c r="Q2533">
        <f t="shared" si="52"/>
        <v>19920</v>
      </c>
      <c r="R2533" t="s">
        <v>2479</v>
      </c>
      <c r="S2533" t="s">
        <v>2480</v>
      </c>
      <c r="T2533" t="s">
        <v>7324</v>
      </c>
      <c r="U2533" s="75">
        <v>19920</v>
      </c>
      <c r="V2533">
        <v>1.34</v>
      </c>
      <c r="W2533">
        <v>26692.799999999999</v>
      </c>
      <c r="AH2533" s="16"/>
      <c r="AI2533" t="s">
        <v>1375</v>
      </c>
    </row>
    <row r="2534" spans="1:35" x14ac:dyDescent="0.25">
      <c r="A2534" t="s">
        <v>7325</v>
      </c>
      <c r="B2534" s="1">
        <v>15</v>
      </c>
      <c r="C2534" t="s">
        <v>297</v>
      </c>
      <c r="D2534">
        <v>16879090</v>
      </c>
      <c r="E2534" t="s">
        <v>7326</v>
      </c>
      <c r="F2534" t="s">
        <v>1363</v>
      </c>
      <c r="G2534" t="s">
        <v>1364</v>
      </c>
      <c r="H2534" s="3" t="s">
        <v>4163</v>
      </c>
      <c r="I2534">
        <v>2022</v>
      </c>
      <c r="J2534" s="15" t="s">
        <v>4164</v>
      </c>
      <c r="K2534">
        <v>2022</v>
      </c>
      <c r="L2534" t="s">
        <v>1367</v>
      </c>
      <c r="M2534" t="s">
        <v>5499</v>
      </c>
      <c r="N2534" t="s">
        <v>6222</v>
      </c>
      <c r="O2534" t="s">
        <v>1370</v>
      </c>
      <c r="P2534" t="s">
        <v>4266</v>
      </c>
      <c r="Q2534">
        <f t="shared" si="52"/>
        <v>2000</v>
      </c>
      <c r="R2534" t="s">
        <v>2697</v>
      </c>
      <c r="S2534" t="s">
        <v>2698</v>
      </c>
      <c r="T2534" t="s">
        <v>7327</v>
      </c>
      <c r="U2534" s="75">
        <v>2000</v>
      </c>
      <c r="V2534">
        <v>2.5</v>
      </c>
      <c r="W2534">
        <v>5000</v>
      </c>
      <c r="AH2534" s="16"/>
      <c r="AI2534" t="s">
        <v>1375</v>
      </c>
    </row>
    <row r="2535" spans="1:35" x14ac:dyDescent="0.25">
      <c r="A2535" t="s">
        <v>7328</v>
      </c>
      <c r="B2535" s="1">
        <v>15</v>
      </c>
      <c r="C2535" t="s">
        <v>7205</v>
      </c>
      <c r="D2535">
        <v>17796733</v>
      </c>
      <c r="E2535" t="s">
        <v>7329</v>
      </c>
      <c r="F2535" t="s">
        <v>1363</v>
      </c>
      <c r="G2535" t="s">
        <v>1364</v>
      </c>
      <c r="H2535" s="3" t="s">
        <v>7330</v>
      </c>
      <c r="I2535">
        <v>2022</v>
      </c>
      <c r="J2535" s="15" t="s">
        <v>4193</v>
      </c>
      <c r="K2535">
        <v>2022</v>
      </c>
      <c r="L2535" t="s">
        <v>1367</v>
      </c>
      <c r="M2535" t="s">
        <v>5539</v>
      </c>
      <c r="N2535" t="s">
        <v>6317</v>
      </c>
      <c r="O2535" t="s">
        <v>1370</v>
      </c>
      <c r="P2535" t="s">
        <v>4409</v>
      </c>
      <c r="Q2535">
        <f t="shared" si="52"/>
        <v>2500</v>
      </c>
      <c r="R2535" t="s">
        <v>1879</v>
      </c>
      <c r="S2535" t="s">
        <v>1880</v>
      </c>
      <c r="T2535" t="s">
        <v>7318</v>
      </c>
      <c r="U2535" s="75">
        <v>2500</v>
      </c>
      <c r="V2535">
        <v>0.6</v>
      </c>
      <c r="W2535">
        <v>1500</v>
      </c>
      <c r="AH2535" s="16"/>
      <c r="AI2535" t="s">
        <v>1375</v>
      </c>
    </row>
    <row r="2536" spans="1:35" x14ac:dyDescent="0.25">
      <c r="A2536" t="s">
        <v>7331</v>
      </c>
      <c r="B2536" s="1">
        <v>15</v>
      </c>
      <c r="C2536" t="s">
        <v>7205</v>
      </c>
      <c r="D2536">
        <v>17960614</v>
      </c>
      <c r="E2536" t="s">
        <v>7332</v>
      </c>
      <c r="F2536" t="s">
        <v>1363</v>
      </c>
      <c r="G2536" t="s">
        <v>1391</v>
      </c>
      <c r="H2536" s="3" t="s">
        <v>7333</v>
      </c>
      <c r="I2536">
        <v>2022</v>
      </c>
      <c r="J2536" s="15" t="s">
        <v>4310</v>
      </c>
      <c r="K2536">
        <v>2022</v>
      </c>
      <c r="L2536" t="s">
        <v>1367</v>
      </c>
      <c r="M2536" t="s">
        <v>6316</v>
      </c>
      <c r="N2536" t="s">
        <v>6317</v>
      </c>
      <c r="O2536" t="s">
        <v>1370</v>
      </c>
      <c r="P2536" t="s">
        <v>4266</v>
      </c>
      <c r="Q2536">
        <f t="shared" si="52"/>
        <v>9550</v>
      </c>
      <c r="R2536" t="s">
        <v>1879</v>
      </c>
      <c r="S2536" t="s">
        <v>1880</v>
      </c>
      <c r="T2536" t="s">
        <v>7334</v>
      </c>
      <c r="U2536" s="75">
        <v>9550</v>
      </c>
      <c r="V2536">
        <v>0.46</v>
      </c>
      <c r="W2536">
        <v>4393</v>
      </c>
      <c r="AH2536" s="16"/>
      <c r="AI2536" t="s">
        <v>1375</v>
      </c>
    </row>
    <row r="2537" spans="1:35" x14ac:dyDescent="0.25">
      <c r="A2537" t="s">
        <v>7335</v>
      </c>
      <c r="B2537" s="1">
        <v>15</v>
      </c>
      <c r="C2537" t="s">
        <v>7205</v>
      </c>
      <c r="D2537">
        <v>17967910</v>
      </c>
      <c r="E2537" t="s">
        <v>7336</v>
      </c>
      <c r="F2537" t="s">
        <v>1363</v>
      </c>
      <c r="G2537" t="s">
        <v>1391</v>
      </c>
      <c r="H2537" s="3" t="s">
        <v>4310</v>
      </c>
      <c r="I2537">
        <v>2022</v>
      </c>
      <c r="J2537" s="15" t="s">
        <v>4311</v>
      </c>
      <c r="K2537">
        <v>2022</v>
      </c>
      <c r="L2537" t="s">
        <v>1367</v>
      </c>
      <c r="M2537" t="s">
        <v>7337</v>
      </c>
      <c r="N2537" t="s">
        <v>4376</v>
      </c>
      <c r="O2537" t="s">
        <v>1370</v>
      </c>
      <c r="P2537" t="s">
        <v>133</v>
      </c>
      <c r="Q2537">
        <f t="shared" si="52"/>
        <v>3500</v>
      </c>
      <c r="R2537" t="s">
        <v>1879</v>
      </c>
      <c r="S2537" t="s">
        <v>1880</v>
      </c>
      <c r="T2537" t="s">
        <v>7334</v>
      </c>
      <c r="U2537" s="75">
        <v>3500</v>
      </c>
      <c r="V2537">
        <v>0.45</v>
      </c>
      <c r="W2537">
        <v>1575</v>
      </c>
      <c r="AH2537" s="16"/>
      <c r="AI2537" t="s">
        <v>1375</v>
      </c>
    </row>
    <row r="2538" spans="1:35" x14ac:dyDescent="0.25">
      <c r="A2538" t="s">
        <v>7338</v>
      </c>
      <c r="B2538" s="1">
        <v>15</v>
      </c>
      <c r="C2538" t="s">
        <v>7205</v>
      </c>
      <c r="D2538">
        <v>17948983</v>
      </c>
      <c r="E2538" t="s">
        <v>7339</v>
      </c>
      <c r="F2538" t="s">
        <v>1363</v>
      </c>
      <c r="G2538" t="s">
        <v>1391</v>
      </c>
      <c r="H2538" s="3" t="s">
        <v>5348</v>
      </c>
      <c r="I2538">
        <v>2022</v>
      </c>
      <c r="J2538" s="15" t="s">
        <v>4310</v>
      </c>
      <c r="K2538">
        <v>2022</v>
      </c>
      <c r="L2538" t="s">
        <v>1367</v>
      </c>
      <c r="M2538" t="s">
        <v>6316</v>
      </c>
      <c r="N2538" t="s">
        <v>6317</v>
      </c>
      <c r="O2538" t="s">
        <v>1370</v>
      </c>
      <c r="P2538" t="s">
        <v>4266</v>
      </c>
      <c r="Q2538">
        <f t="shared" si="52"/>
        <v>50300</v>
      </c>
      <c r="R2538" t="s">
        <v>1879</v>
      </c>
      <c r="S2538" t="s">
        <v>1880</v>
      </c>
      <c r="T2538" t="s">
        <v>7318</v>
      </c>
      <c r="U2538" s="75">
        <v>50300</v>
      </c>
      <c r="V2538">
        <v>0.46</v>
      </c>
      <c r="W2538">
        <v>23138</v>
      </c>
      <c r="AH2538" s="16"/>
      <c r="AI2538" t="s">
        <v>1375</v>
      </c>
    </row>
    <row r="2539" spans="1:35" x14ac:dyDescent="0.25">
      <c r="A2539" t="s">
        <v>7340</v>
      </c>
      <c r="B2539" s="1">
        <v>15</v>
      </c>
      <c r="C2539" t="s">
        <v>7205</v>
      </c>
      <c r="D2539">
        <v>17992346</v>
      </c>
      <c r="E2539" t="s">
        <v>7341</v>
      </c>
      <c r="F2539" t="s">
        <v>1363</v>
      </c>
      <c r="G2539" t="s">
        <v>1391</v>
      </c>
      <c r="H2539" s="3" t="s">
        <v>7342</v>
      </c>
      <c r="I2539">
        <v>2022</v>
      </c>
      <c r="J2539" s="15" t="s">
        <v>1795</v>
      </c>
      <c r="K2539">
        <v>2022</v>
      </c>
      <c r="L2539" t="s">
        <v>1367</v>
      </c>
      <c r="M2539" t="s">
        <v>7343</v>
      </c>
      <c r="N2539" t="s">
        <v>4376</v>
      </c>
      <c r="O2539" t="s">
        <v>1370</v>
      </c>
      <c r="P2539" t="s">
        <v>133</v>
      </c>
      <c r="Q2539">
        <f t="shared" si="52"/>
        <v>620</v>
      </c>
      <c r="R2539" t="s">
        <v>1879</v>
      </c>
      <c r="S2539" t="s">
        <v>1880</v>
      </c>
      <c r="T2539" t="s">
        <v>7318</v>
      </c>
      <c r="U2539" s="75">
        <v>620</v>
      </c>
      <c r="V2539">
        <v>0.49</v>
      </c>
      <c r="W2539">
        <v>303.8</v>
      </c>
      <c r="AH2539" s="16"/>
      <c r="AI2539" t="s">
        <v>1375</v>
      </c>
    </row>
    <row r="2540" spans="1:35" x14ac:dyDescent="0.25">
      <c r="A2540" t="s">
        <v>7344</v>
      </c>
      <c r="B2540" s="1">
        <v>15</v>
      </c>
      <c r="C2540" t="s">
        <v>7205</v>
      </c>
      <c r="D2540">
        <v>17976022</v>
      </c>
      <c r="E2540" t="s">
        <v>7345</v>
      </c>
      <c r="F2540" t="s">
        <v>1363</v>
      </c>
      <c r="G2540" t="s">
        <v>1391</v>
      </c>
      <c r="H2540" s="3" t="s">
        <v>4310</v>
      </c>
      <c r="I2540">
        <v>2022</v>
      </c>
      <c r="J2540" s="15" t="s">
        <v>4311</v>
      </c>
      <c r="K2540">
        <v>2022</v>
      </c>
      <c r="L2540" t="s">
        <v>1367</v>
      </c>
      <c r="M2540" t="s">
        <v>5499</v>
      </c>
      <c r="N2540" t="s">
        <v>6222</v>
      </c>
      <c r="O2540" t="s">
        <v>1370</v>
      </c>
      <c r="P2540" t="s">
        <v>4266</v>
      </c>
      <c r="Q2540">
        <f t="shared" si="52"/>
        <v>20920</v>
      </c>
      <c r="R2540" t="s">
        <v>1879</v>
      </c>
      <c r="S2540" t="s">
        <v>1880</v>
      </c>
      <c r="T2540" t="s">
        <v>7334</v>
      </c>
      <c r="U2540" s="75">
        <v>20920</v>
      </c>
      <c r="V2540">
        <v>0.45</v>
      </c>
      <c r="W2540">
        <v>9414</v>
      </c>
      <c r="AH2540" s="16"/>
      <c r="AI2540" t="s">
        <v>1375</v>
      </c>
    </row>
    <row r="2541" spans="1:35" x14ac:dyDescent="0.25">
      <c r="A2541" t="s">
        <v>7346</v>
      </c>
      <c r="B2541" s="1">
        <v>15</v>
      </c>
      <c r="C2541" t="s">
        <v>7205</v>
      </c>
      <c r="D2541">
        <v>18056946</v>
      </c>
      <c r="E2541" t="s">
        <v>6617</v>
      </c>
      <c r="F2541" t="s">
        <v>1363</v>
      </c>
      <c r="G2541" t="s">
        <v>1391</v>
      </c>
      <c r="H2541" s="3" t="s">
        <v>4019</v>
      </c>
      <c r="I2541">
        <v>2022</v>
      </c>
      <c r="J2541" s="15" t="s">
        <v>4020</v>
      </c>
      <c r="K2541">
        <v>2022</v>
      </c>
      <c r="L2541" t="s">
        <v>1367</v>
      </c>
      <c r="M2541" t="s">
        <v>5499</v>
      </c>
      <c r="N2541" t="s">
        <v>6222</v>
      </c>
      <c r="O2541" t="s">
        <v>1370</v>
      </c>
      <c r="P2541" t="s">
        <v>4266</v>
      </c>
      <c r="Q2541">
        <f t="shared" si="52"/>
        <v>1000</v>
      </c>
      <c r="R2541" t="s">
        <v>1879</v>
      </c>
      <c r="S2541" t="s">
        <v>1880</v>
      </c>
      <c r="T2541" t="s">
        <v>7334</v>
      </c>
      <c r="U2541" s="75">
        <v>1000</v>
      </c>
      <c r="V2541">
        <v>0.45</v>
      </c>
      <c r="W2541">
        <v>450</v>
      </c>
      <c r="AH2541" s="16"/>
      <c r="AI2541" t="s">
        <v>1375</v>
      </c>
    </row>
    <row r="2542" spans="1:35" x14ac:dyDescent="0.25">
      <c r="A2542" t="s">
        <v>7347</v>
      </c>
      <c r="B2542" s="1">
        <v>15</v>
      </c>
      <c r="C2542" t="s">
        <v>7205</v>
      </c>
      <c r="D2542">
        <v>18124186</v>
      </c>
      <c r="E2542" t="s">
        <v>7348</v>
      </c>
      <c r="F2542" t="s">
        <v>1363</v>
      </c>
      <c r="G2542" t="s">
        <v>1391</v>
      </c>
      <c r="H2542" s="3" t="s">
        <v>2284</v>
      </c>
      <c r="I2542">
        <v>2022</v>
      </c>
      <c r="J2542" s="15" t="s">
        <v>5365</v>
      </c>
      <c r="K2542">
        <v>2022</v>
      </c>
      <c r="L2542" t="s">
        <v>1367</v>
      </c>
      <c r="M2542" t="s">
        <v>6316</v>
      </c>
      <c r="N2542" t="s">
        <v>6317</v>
      </c>
      <c r="O2542" t="s">
        <v>1370</v>
      </c>
      <c r="P2542" t="s">
        <v>4266</v>
      </c>
      <c r="Q2542">
        <f t="shared" si="52"/>
        <v>9500</v>
      </c>
      <c r="R2542" t="s">
        <v>1879</v>
      </c>
      <c r="S2542" t="s">
        <v>1880</v>
      </c>
      <c r="T2542" t="s">
        <v>7334</v>
      </c>
      <c r="U2542" s="75">
        <v>9500</v>
      </c>
      <c r="V2542">
        <v>0.45</v>
      </c>
      <c r="W2542">
        <v>4275</v>
      </c>
      <c r="AH2542" s="16"/>
      <c r="AI2542" t="s">
        <v>1375</v>
      </c>
    </row>
    <row r="2543" spans="1:35" x14ac:dyDescent="0.25">
      <c r="A2543" t="s">
        <v>7349</v>
      </c>
      <c r="B2543" s="1">
        <v>15</v>
      </c>
      <c r="C2543" t="s">
        <v>7205</v>
      </c>
      <c r="D2543">
        <v>18081665</v>
      </c>
      <c r="E2543" t="s">
        <v>7350</v>
      </c>
      <c r="F2543" t="s">
        <v>1363</v>
      </c>
      <c r="G2543" t="s">
        <v>1364</v>
      </c>
      <c r="H2543" s="3" t="s">
        <v>2712</v>
      </c>
      <c r="I2543">
        <v>2022</v>
      </c>
      <c r="J2543" s="15" t="s">
        <v>2283</v>
      </c>
      <c r="K2543">
        <v>2022</v>
      </c>
      <c r="L2543" t="s">
        <v>1367</v>
      </c>
      <c r="M2543" t="s">
        <v>5499</v>
      </c>
      <c r="N2543" t="s">
        <v>6222</v>
      </c>
      <c r="O2543" t="s">
        <v>1370</v>
      </c>
      <c r="P2543" t="s">
        <v>4266</v>
      </c>
      <c r="Q2543">
        <f t="shared" si="52"/>
        <v>360</v>
      </c>
      <c r="R2543" t="s">
        <v>1879</v>
      </c>
      <c r="S2543" t="s">
        <v>1880</v>
      </c>
      <c r="T2543" t="s">
        <v>7318</v>
      </c>
      <c r="U2543" s="75">
        <v>360</v>
      </c>
      <c r="V2543">
        <v>0.49</v>
      </c>
      <c r="W2543">
        <v>176.4</v>
      </c>
      <c r="AH2543" s="16"/>
      <c r="AI2543" t="s">
        <v>1375</v>
      </c>
    </row>
    <row r="2544" spans="1:35" x14ac:dyDescent="0.25">
      <c r="A2544" t="s">
        <v>7351</v>
      </c>
      <c r="B2544" s="1">
        <v>15</v>
      </c>
      <c r="C2544" t="s">
        <v>7205</v>
      </c>
      <c r="D2544">
        <v>18032591</v>
      </c>
      <c r="E2544" t="s">
        <v>7352</v>
      </c>
      <c r="F2544" t="s">
        <v>1363</v>
      </c>
      <c r="G2544" t="s">
        <v>1391</v>
      </c>
      <c r="H2544" s="3" t="s">
        <v>2262</v>
      </c>
      <c r="I2544">
        <v>2022</v>
      </c>
      <c r="J2544" s="15" t="s">
        <v>2717</v>
      </c>
      <c r="K2544">
        <v>2022</v>
      </c>
      <c r="L2544" t="s">
        <v>1367</v>
      </c>
      <c r="M2544" t="s">
        <v>5499</v>
      </c>
      <c r="N2544" t="s">
        <v>6655</v>
      </c>
      <c r="O2544" t="s">
        <v>1370</v>
      </c>
      <c r="P2544" t="s">
        <v>133</v>
      </c>
      <c r="Q2544">
        <f t="shared" si="52"/>
        <v>7500</v>
      </c>
      <c r="R2544" t="s">
        <v>1879</v>
      </c>
      <c r="S2544" t="s">
        <v>1880</v>
      </c>
      <c r="T2544" t="s">
        <v>7334</v>
      </c>
      <c r="U2544" s="75">
        <v>7500</v>
      </c>
      <c r="V2544">
        <v>0.45</v>
      </c>
      <c r="W2544">
        <v>3375</v>
      </c>
      <c r="AH2544" s="16"/>
      <c r="AI2544" t="s">
        <v>1375</v>
      </c>
    </row>
    <row r="2545" spans="1:35" x14ac:dyDescent="0.25">
      <c r="A2545" t="s">
        <v>7353</v>
      </c>
      <c r="B2545" s="1">
        <v>15</v>
      </c>
      <c r="C2545" t="s">
        <v>7205</v>
      </c>
      <c r="D2545">
        <v>18188265</v>
      </c>
      <c r="E2545" t="s">
        <v>7354</v>
      </c>
      <c r="F2545" t="s">
        <v>1363</v>
      </c>
      <c r="G2545" t="s">
        <v>1391</v>
      </c>
      <c r="H2545" s="3" t="s">
        <v>4020</v>
      </c>
      <c r="I2545">
        <v>2022</v>
      </c>
      <c r="J2545" s="15" t="s">
        <v>4204</v>
      </c>
      <c r="K2545">
        <v>2022</v>
      </c>
      <c r="L2545" t="s">
        <v>1367</v>
      </c>
      <c r="M2545" t="s">
        <v>5499</v>
      </c>
      <c r="N2545" t="s">
        <v>6222</v>
      </c>
      <c r="O2545" t="s">
        <v>1370</v>
      </c>
      <c r="P2545" t="s">
        <v>4266</v>
      </c>
      <c r="Q2545">
        <f t="shared" si="52"/>
        <v>16000</v>
      </c>
      <c r="R2545" t="s">
        <v>1879</v>
      </c>
      <c r="S2545" t="s">
        <v>1880</v>
      </c>
      <c r="T2545" t="s">
        <v>7334</v>
      </c>
      <c r="U2545" s="75">
        <v>16000</v>
      </c>
      <c r="V2545">
        <v>0.45</v>
      </c>
      <c r="W2545">
        <v>7200</v>
      </c>
      <c r="AH2545" s="16"/>
      <c r="AI2545" t="s">
        <v>1375</v>
      </c>
    </row>
    <row r="2546" spans="1:35" x14ac:dyDescent="0.25">
      <c r="A2546" t="s">
        <v>7355</v>
      </c>
      <c r="B2546" s="1">
        <v>15</v>
      </c>
      <c r="C2546" t="s">
        <v>7205</v>
      </c>
      <c r="D2546">
        <v>18181031</v>
      </c>
      <c r="E2546" t="s">
        <v>7356</v>
      </c>
      <c r="F2546" t="s">
        <v>1363</v>
      </c>
      <c r="G2546" t="s">
        <v>1391</v>
      </c>
      <c r="H2546" s="3" t="s">
        <v>4020</v>
      </c>
      <c r="I2546">
        <v>2022</v>
      </c>
      <c r="J2546" s="15" t="s">
        <v>4204</v>
      </c>
      <c r="K2546">
        <v>2022</v>
      </c>
      <c r="L2546" t="s">
        <v>1367</v>
      </c>
      <c r="M2546" t="s">
        <v>5499</v>
      </c>
      <c r="N2546" t="s">
        <v>6222</v>
      </c>
      <c r="O2546" t="s">
        <v>1370</v>
      </c>
      <c r="P2546" t="s">
        <v>4266</v>
      </c>
      <c r="Q2546">
        <f t="shared" si="52"/>
        <v>9200</v>
      </c>
      <c r="R2546" t="s">
        <v>1879</v>
      </c>
      <c r="S2546" t="s">
        <v>1880</v>
      </c>
      <c r="T2546" t="s">
        <v>7318</v>
      </c>
      <c r="U2546" s="75">
        <v>9200</v>
      </c>
      <c r="V2546">
        <v>0.45</v>
      </c>
      <c r="W2546">
        <v>4140</v>
      </c>
      <c r="AH2546" s="16"/>
      <c r="AI2546" t="s">
        <v>1375</v>
      </c>
    </row>
    <row r="2547" spans="1:35" x14ac:dyDescent="0.25">
      <c r="A2547" t="s">
        <v>7357</v>
      </c>
      <c r="B2547" s="1">
        <v>15</v>
      </c>
      <c r="C2547" t="s">
        <v>7205</v>
      </c>
      <c r="D2547">
        <v>18113273</v>
      </c>
      <c r="E2547" t="s">
        <v>7358</v>
      </c>
      <c r="F2547" t="s">
        <v>1363</v>
      </c>
      <c r="G2547" t="s">
        <v>1364</v>
      </c>
      <c r="H2547" s="3" t="s">
        <v>2284</v>
      </c>
      <c r="I2547">
        <v>2022</v>
      </c>
      <c r="J2547" s="15" t="s">
        <v>4019</v>
      </c>
      <c r="K2547">
        <v>2022</v>
      </c>
      <c r="L2547" t="s">
        <v>1367</v>
      </c>
      <c r="M2547" t="s">
        <v>6316</v>
      </c>
      <c r="N2547" t="s">
        <v>6317</v>
      </c>
      <c r="O2547" t="s">
        <v>1370</v>
      </c>
      <c r="P2547" t="s">
        <v>4266</v>
      </c>
      <c r="Q2547">
        <f t="shared" si="52"/>
        <v>6000</v>
      </c>
      <c r="R2547" t="s">
        <v>1879</v>
      </c>
      <c r="S2547" t="s">
        <v>1880</v>
      </c>
      <c r="T2547" t="s">
        <v>7318</v>
      </c>
      <c r="U2547" s="75">
        <v>6000</v>
      </c>
      <c r="V2547">
        <v>0.45</v>
      </c>
      <c r="W2547">
        <v>2700</v>
      </c>
      <c r="AH2547" s="16"/>
      <c r="AI2547" t="s">
        <v>1375</v>
      </c>
    </row>
    <row r="2548" spans="1:35" x14ac:dyDescent="0.25">
      <c r="A2548" t="s">
        <v>7359</v>
      </c>
      <c r="B2548" s="1">
        <v>15</v>
      </c>
      <c r="C2548" t="s">
        <v>7205</v>
      </c>
      <c r="D2548">
        <v>18130496</v>
      </c>
      <c r="E2548" t="s">
        <v>7360</v>
      </c>
      <c r="F2548" t="s">
        <v>1363</v>
      </c>
      <c r="G2548" t="s">
        <v>1391</v>
      </c>
      <c r="H2548" s="3" t="s">
        <v>2284</v>
      </c>
      <c r="I2548">
        <v>2022</v>
      </c>
      <c r="J2548" s="15" t="s">
        <v>4019</v>
      </c>
      <c r="K2548">
        <v>2022</v>
      </c>
      <c r="L2548" t="s">
        <v>1367</v>
      </c>
      <c r="M2548" t="s">
        <v>5499</v>
      </c>
      <c r="N2548" t="s">
        <v>6222</v>
      </c>
      <c r="O2548" t="s">
        <v>1370</v>
      </c>
      <c r="P2548" t="s">
        <v>4266</v>
      </c>
      <c r="Q2548">
        <f t="shared" si="52"/>
        <v>2000</v>
      </c>
      <c r="R2548" t="s">
        <v>1879</v>
      </c>
      <c r="S2548" t="s">
        <v>1880</v>
      </c>
      <c r="T2548" t="s">
        <v>7334</v>
      </c>
      <c r="U2548" s="75">
        <v>2000</v>
      </c>
      <c r="V2548">
        <v>0.45</v>
      </c>
      <c r="W2548">
        <v>900</v>
      </c>
      <c r="AH2548" s="16"/>
      <c r="AI2548" t="s">
        <v>1375</v>
      </c>
    </row>
    <row r="2549" spans="1:35" x14ac:dyDescent="0.25">
      <c r="A2549" t="s">
        <v>7361</v>
      </c>
      <c r="B2549" s="1">
        <v>15</v>
      </c>
      <c r="C2549" t="s">
        <v>7205</v>
      </c>
      <c r="D2549">
        <v>18227112</v>
      </c>
      <c r="E2549" t="s">
        <v>7362</v>
      </c>
      <c r="F2549" t="s">
        <v>1363</v>
      </c>
      <c r="G2549" t="s">
        <v>1391</v>
      </c>
      <c r="H2549" s="3" t="s">
        <v>1805</v>
      </c>
      <c r="I2549">
        <v>2022</v>
      </c>
      <c r="J2549" s="15" t="s">
        <v>1801</v>
      </c>
      <c r="K2549">
        <v>2022</v>
      </c>
      <c r="L2549" t="s">
        <v>1367</v>
      </c>
      <c r="M2549" t="s">
        <v>6316</v>
      </c>
      <c r="N2549" t="s">
        <v>6317</v>
      </c>
      <c r="O2549" t="s">
        <v>1370</v>
      </c>
      <c r="P2549" t="s">
        <v>4266</v>
      </c>
      <c r="Q2549">
        <f t="shared" si="52"/>
        <v>7600</v>
      </c>
      <c r="R2549" t="s">
        <v>1879</v>
      </c>
      <c r="S2549" t="s">
        <v>1880</v>
      </c>
      <c r="T2549" t="s">
        <v>7318</v>
      </c>
      <c r="U2549" s="75">
        <v>7600</v>
      </c>
      <c r="V2549">
        <v>0.45</v>
      </c>
      <c r="W2549">
        <v>3420</v>
      </c>
      <c r="AH2549" s="16"/>
      <c r="AI2549" t="s">
        <v>1375</v>
      </c>
    </row>
    <row r="2550" spans="1:35" x14ac:dyDescent="0.25">
      <c r="A2550" t="s">
        <v>7363</v>
      </c>
      <c r="B2550" s="1">
        <v>15</v>
      </c>
      <c r="C2550" t="s">
        <v>7205</v>
      </c>
      <c r="D2550">
        <v>18235034</v>
      </c>
      <c r="E2550" t="s">
        <v>7364</v>
      </c>
      <c r="F2550" t="s">
        <v>1363</v>
      </c>
      <c r="G2550" t="s">
        <v>1391</v>
      </c>
      <c r="H2550" s="3" t="s">
        <v>4023</v>
      </c>
      <c r="I2550">
        <v>2022</v>
      </c>
      <c r="J2550" s="15" t="s">
        <v>4024</v>
      </c>
      <c r="K2550">
        <v>2022</v>
      </c>
      <c r="L2550" t="s">
        <v>1367</v>
      </c>
      <c r="M2550" t="s">
        <v>6316</v>
      </c>
      <c r="N2550" t="s">
        <v>6317</v>
      </c>
      <c r="O2550" t="s">
        <v>1370</v>
      </c>
      <c r="P2550" t="s">
        <v>4266</v>
      </c>
      <c r="Q2550">
        <f t="shared" si="52"/>
        <v>31500</v>
      </c>
      <c r="R2550" t="s">
        <v>1879</v>
      </c>
      <c r="S2550" t="s">
        <v>1880</v>
      </c>
      <c r="T2550" t="s">
        <v>7334</v>
      </c>
      <c r="U2550" s="75">
        <v>31500</v>
      </c>
      <c r="V2550">
        <v>0.43</v>
      </c>
      <c r="W2550">
        <v>13545</v>
      </c>
      <c r="AH2550" s="16"/>
      <c r="AI2550" t="s">
        <v>1375</v>
      </c>
    </row>
    <row r="2551" spans="1:35" x14ac:dyDescent="0.25">
      <c r="A2551" t="s">
        <v>7365</v>
      </c>
      <c r="B2551" s="1">
        <v>15</v>
      </c>
      <c r="C2551" t="s">
        <v>7205</v>
      </c>
      <c r="D2551">
        <v>18221025</v>
      </c>
      <c r="E2551" t="s">
        <v>6617</v>
      </c>
      <c r="F2551" t="s">
        <v>1363</v>
      </c>
      <c r="G2551" t="s">
        <v>1391</v>
      </c>
      <c r="H2551" s="3" t="s">
        <v>7366</v>
      </c>
      <c r="I2551">
        <v>2022</v>
      </c>
      <c r="J2551" s="15" t="s">
        <v>4023</v>
      </c>
      <c r="K2551">
        <v>2022</v>
      </c>
      <c r="L2551" t="s">
        <v>1367</v>
      </c>
      <c r="M2551" t="s">
        <v>5539</v>
      </c>
      <c r="N2551" t="s">
        <v>6317</v>
      </c>
      <c r="O2551" t="s">
        <v>1370</v>
      </c>
      <c r="P2551" t="s">
        <v>4409</v>
      </c>
      <c r="Q2551">
        <f t="shared" si="52"/>
        <v>2589</v>
      </c>
      <c r="R2551" t="s">
        <v>1879</v>
      </c>
      <c r="S2551" t="s">
        <v>1880</v>
      </c>
      <c r="T2551" t="s">
        <v>7334</v>
      </c>
      <c r="U2551" s="75">
        <v>2589</v>
      </c>
      <c r="V2551">
        <v>0.45</v>
      </c>
      <c r="W2551">
        <v>1165.05</v>
      </c>
      <c r="AH2551" s="16"/>
      <c r="AI2551" t="s">
        <v>1375</v>
      </c>
    </row>
    <row r="2552" spans="1:35" x14ac:dyDescent="0.25">
      <c r="A2552" t="s">
        <v>7367</v>
      </c>
      <c r="B2552" s="1">
        <v>15</v>
      </c>
      <c r="C2552" t="s">
        <v>7205</v>
      </c>
      <c r="D2552">
        <v>18223192</v>
      </c>
      <c r="E2552" t="s">
        <v>7368</v>
      </c>
      <c r="F2552" t="s">
        <v>1363</v>
      </c>
      <c r="G2552" t="s">
        <v>1391</v>
      </c>
      <c r="H2552" s="3" t="s">
        <v>1805</v>
      </c>
      <c r="I2552">
        <v>2022</v>
      </c>
      <c r="J2552" s="15" t="s">
        <v>1800</v>
      </c>
      <c r="K2552">
        <v>2022</v>
      </c>
      <c r="L2552" t="s">
        <v>1367</v>
      </c>
      <c r="M2552" t="s">
        <v>5499</v>
      </c>
      <c r="N2552" t="s">
        <v>6222</v>
      </c>
      <c r="O2552" t="s">
        <v>1370</v>
      </c>
      <c r="P2552" t="s">
        <v>4266</v>
      </c>
      <c r="Q2552">
        <f t="shared" si="52"/>
        <v>58000</v>
      </c>
      <c r="R2552" t="s">
        <v>1879</v>
      </c>
      <c r="S2552" t="s">
        <v>1880</v>
      </c>
      <c r="T2552" t="s">
        <v>7318</v>
      </c>
      <c r="U2552" s="75">
        <v>58000</v>
      </c>
      <c r="V2552">
        <v>0.45</v>
      </c>
      <c r="W2552">
        <v>26100</v>
      </c>
      <c r="AH2552" s="16"/>
      <c r="AI2552" t="s">
        <v>1375</v>
      </c>
    </row>
    <row r="2553" spans="1:35" x14ac:dyDescent="0.25">
      <c r="A2553" t="s">
        <v>7369</v>
      </c>
      <c r="B2553" s="1">
        <v>15</v>
      </c>
      <c r="C2553" t="s">
        <v>7205</v>
      </c>
      <c r="D2553">
        <v>18205054</v>
      </c>
      <c r="E2553" t="s">
        <v>7370</v>
      </c>
      <c r="F2553" t="s">
        <v>1363</v>
      </c>
      <c r="G2553" t="s">
        <v>1391</v>
      </c>
      <c r="H2553" s="3" t="s">
        <v>1805</v>
      </c>
      <c r="I2553">
        <v>2022</v>
      </c>
      <c r="J2553" s="15" t="s">
        <v>1800</v>
      </c>
      <c r="K2553">
        <v>2022</v>
      </c>
      <c r="L2553" t="s">
        <v>1367</v>
      </c>
      <c r="M2553" t="s">
        <v>6316</v>
      </c>
      <c r="N2553" t="s">
        <v>6317</v>
      </c>
      <c r="O2553" t="s">
        <v>1370</v>
      </c>
      <c r="P2553" t="s">
        <v>4266</v>
      </c>
      <c r="Q2553">
        <f t="shared" si="52"/>
        <v>481</v>
      </c>
      <c r="R2553" t="s">
        <v>1879</v>
      </c>
      <c r="S2553" t="s">
        <v>1880</v>
      </c>
      <c r="T2553" t="s">
        <v>7334</v>
      </c>
      <c r="U2553" s="75">
        <v>481</v>
      </c>
      <c r="V2553">
        <v>0.45</v>
      </c>
      <c r="W2553">
        <v>216.45</v>
      </c>
      <c r="AH2553" s="16"/>
      <c r="AI2553" t="s">
        <v>1375</v>
      </c>
    </row>
    <row r="2554" spans="1:35" x14ac:dyDescent="0.25">
      <c r="A2554" t="s">
        <v>7371</v>
      </c>
      <c r="B2554" s="1">
        <v>15</v>
      </c>
      <c r="C2554" t="s">
        <v>7205</v>
      </c>
      <c r="D2554">
        <v>18375367</v>
      </c>
      <c r="E2554" t="s">
        <v>7372</v>
      </c>
      <c r="F2554" t="s">
        <v>1363</v>
      </c>
      <c r="G2554" t="s">
        <v>1391</v>
      </c>
      <c r="H2554" s="3" t="s">
        <v>2288</v>
      </c>
      <c r="I2554">
        <v>2022</v>
      </c>
      <c r="J2554" s="15" t="s">
        <v>7373</v>
      </c>
      <c r="K2554">
        <v>2022</v>
      </c>
      <c r="L2554" t="s">
        <v>1367</v>
      </c>
      <c r="M2554" t="s">
        <v>5499</v>
      </c>
      <c r="N2554" t="s">
        <v>6222</v>
      </c>
      <c r="O2554" t="s">
        <v>1370</v>
      </c>
      <c r="P2554" t="s">
        <v>4266</v>
      </c>
      <c r="Q2554">
        <f t="shared" si="52"/>
        <v>3500</v>
      </c>
      <c r="R2554" t="s">
        <v>1879</v>
      </c>
      <c r="S2554" t="s">
        <v>1880</v>
      </c>
      <c r="T2554" t="s">
        <v>7334</v>
      </c>
      <c r="U2554" s="75">
        <v>3500</v>
      </c>
      <c r="V2554">
        <v>0.45</v>
      </c>
      <c r="W2554">
        <v>1575</v>
      </c>
      <c r="AH2554" s="16"/>
      <c r="AI2554" t="s">
        <v>1375</v>
      </c>
    </row>
    <row r="2555" spans="1:35" x14ac:dyDescent="0.25">
      <c r="A2555" t="s">
        <v>7374</v>
      </c>
      <c r="B2555" s="1">
        <v>16</v>
      </c>
      <c r="C2555" t="s">
        <v>7375</v>
      </c>
      <c r="D2555">
        <v>4603249</v>
      </c>
      <c r="E2555" t="s">
        <v>3358</v>
      </c>
      <c r="F2555" t="s">
        <v>1363</v>
      </c>
      <c r="G2555" t="s">
        <v>1364</v>
      </c>
      <c r="H2555" s="3" t="s">
        <v>7376</v>
      </c>
      <c r="I2555">
        <v>2016</v>
      </c>
      <c r="J2555" s="15" t="s">
        <v>7377</v>
      </c>
      <c r="K2555">
        <v>2016</v>
      </c>
      <c r="L2555" t="s">
        <v>1367</v>
      </c>
      <c r="M2555" t="s">
        <v>7378</v>
      </c>
      <c r="N2555" t="s">
        <v>7378</v>
      </c>
      <c r="O2555" t="s">
        <v>1388</v>
      </c>
      <c r="P2555" t="s">
        <v>3791</v>
      </c>
      <c r="Q2555">
        <f t="shared" si="52"/>
        <v>300</v>
      </c>
      <c r="R2555" t="s">
        <v>3345</v>
      </c>
      <c r="S2555" t="s">
        <v>3346</v>
      </c>
      <c r="T2555" t="s">
        <v>7379</v>
      </c>
      <c r="U2555" s="75">
        <v>300</v>
      </c>
      <c r="V2555">
        <v>16</v>
      </c>
      <c r="W2555">
        <v>4800</v>
      </c>
      <c r="AH2555" s="16"/>
      <c r="AI2555" t="s">
        <v>1375</v>
      </c>
    </row>
    <row r="2556" spans="1:35" x14ac:dyDescent="0.25">
      <c r="A2556" t="s">
        <v>7380</v>
      </c>
      <c r="B2556" s="1">
        <v>16</v>
      </c>
      <c r="C2556" t="s">
        <v>7375</v>
      </c>
      <c r="D2556">
        <v>4603249</v>
      </c>
      <c r="E2556" t="s">
        <v>3358</v>
      </c>
      <c r="F2556" t="s">
        <v>1363</v>
      </c>
      <c r="G2556" t="s">
        <v>1364</v>
      </c>
      <c r="H2556" s="3" t="s">
        <v>7376</v>
      </c>
      <c r="I2556">
        <v>2016</v>
      </c>
      <c r="J2556" s="15" t="s">
        <v>7377</v>
      </c>
      <c r="K2556">
        <v>2016</v>
      </c>
      <c r="L2556" t="s">
        <v>1367</v>
      </c>
      <c r="M2556" t="s">
        <v>7378</v>
      </c>
      <c r="N2556" t="s">
        <v>7378</v>
      </c>
      <c r="O2556" t="s">
        <v>1388</v>
      </c>
      <c r="P2556" t="s">
        <v>3791</v>
      </c>
      <c r="Q2556">
        <f t="shared" si="52"/>
        <v>300</v>
      </c>
      <c r="R2556" t="s">
        <v>1838</v>
      </c>
      <c r="S2556" t="s">
        <v>1839</v>
      </c>
      <c r="T2556" t="s">
        <v>7381</v>
      </c>
      <c r="U2556" s="75">
        <v>300</v>
      </c>
      <c r="V2556">
        <v>14</v>
      </c>
      <c r="W2556">
        <v>4200</v>
      </c>
      <c r="AH2556" s="16"/>
      <c r="AI2556" t="s">
        <v>1375</v>
      </c>
    </row>
    <row r="2557" spans="1:35" x14ac:dyDescent="0.25">
      <c r="A2557" t="s">
        <v>7382</v>
      </c>
      <c r="B2557" s="1">
        <v>16</v>
      </c>
      <c r="C2557" t="s">
        <v>7383</v>
      </c>
      <c r="D2557">
        <v>4558952</v>
      </c>
      <c r="E2557" t="s">
        <v>7384</v>
      </c>
      <c r="F2557" t="s">
        <v>1363</v>
      </c>
      <c r="G2557" t="s">
        <v>1364</v>
      </c>
      <c r="H2557" s="3" t="s">
        <v>2777</v>
      </c>
      <c r="I2557">
        <v>2016</v>
      </c>
      <c r="J2557" s="15" t="s">
        <v>7385</v>
      </c>
      <c r="K2557">
        <v>2016</v>
      </c>
      <c r="L2557" t="s">
        <v>1367</v>
      </c>
      <c r="M2557" t="s">
        <v>7386</v>
      </c>
      <c r="O2557" t="s">
        <v>2305</v>
      </c>
      <c r="P2557" t="s">
        <v>849</v>
      </c>
      <c r="Q2557">
        <f t="shared" si="52"/>
        <v>3600</v>
      </c>
      <c r="R2557" t="s">
        <v>3345</v>
      </c>
      <c r="S2557" t="s">
        <v>3346</v>
      </c>
      <c r="T2557" t="s">
        <v>7379</v>
      </c>
      <c r="U2557" s="75">
        <v>3600</v>
      </c>
      <c r="V2557">
        <v>16.5</v>
      </c>
      <c r="W2557">
        <v>59400</v>
      </c>
      <c r="AH2557" s="16"/>
      <c r="AI2557" t="s">
        <v>1375</v>
      </c>
    </row>
    <row r="2558" spans="1:35" x14ac:dyDescent="0.25">
      <c r="A2558" t="s">
        <v>7387</v>
      </c>
      <c r="B2558" s="1">
        <v>16</v>
      </c>
      <c r="C2558" t="s">
        <v>7375</v>
      </c>
      <c r="D2558">
        <v>4463285</v>
      </c>
      <c r="E2558" t="s">
        <v>7388</v>
      </c>
      <c r="F2558" t="s">
        <v>1363</v>
      </c>
      <c r="G2558" t="s">
        <v>1364</v>
      </c>
      <c r="H2558" s="3" t="s">
        <v>5440</v>
      </c>
      <c r="I2558">
        <v>2016</v>
      </c>
      <c r="J2558" s="15" t="s">
        <v>7389</v>
      </c>
      <c r="K2558">
        <v>2016</v>
      </c>
      <c r="L2558" t="s">
        <v>1367</v>
      </c>
      <c r="M2558" t="s">
        <v>7390</v>
      </c>
      <c r="N2558" t="s">
        <v>7390</v>
      </c>
      <c r="O2558" t="s">
        <v>1388</v>
      </c>
      <c r="P2558" t="s">
        <v>7391</v>
      </c>
      <c r="Q2558">
        <f t="shared" si="52"/>
        <v>500</v>
      </c>
      <c r="R2558" t="s">
        <v>3345</v>
      </c>
      <c r="S2558" t="s">
        <v>3346</v>
      </c>
      <c r="T2558" t="s">
        <v>7379</v>
      </c>
      <c r="U2558" s="75">
        <v>500</v>
      </c>
      <c r="V2558">
        <v>16.989999999999998</v>
      </c>
      <c r="W2558">
        <v>8495</v>
      </c>
      <c r="AH2558" s="16"/>
      <c r="AI2558" t="s">
        <v>1375</v>
      </c>
    </row>
    <row r="2559" spans="1:35" x14ac:dyDescent="0.25">
      <c r="A2559" t="s">
        <v>7392</v>
      </c>
      <c r="B2559" s="1">
        <v>16</v>
      </c>
      <c r="C2559" t="s">
        <v>7375</v>
      </c>
      <c r="D2559">
        <v>4559940</v>
      </c>
      <c r="E2559" t="s">
        <v>2431</v>
      </c>
      <c r="F2559" t="s">
        <v>1363</v>
      </c>
      <c r="G2559" t="s">
        <v>1364</v>
      </c>
      <c r="H2559" s="3" t="s">
        <v>2764</v>
      </c>
      <c r="I2559">
        <v>2016</v>
      </c>
      <c r="J2559" s="15" t="s">
        <v>2765</v>
      </c>
      <c r="K2559">
        <v>2016</v>
      </c>
      <c r="L2559" t="s">
        <v>1367</v>
      </c>
      <c r="M2559" t="s">
        <v>7393</v>
      </c>
      <c r="O2559" t="s">
        <v>2414</v>
      </c>
      <c r="P2559" t="s">
        <v>2299</v>
      </c>
      <c r="Q2559">
        <f t="shared" si="52"/>
        <v>1500</v>
      </c>
      <c r="R2559" t="s">
        <v>3345</v>
      </c>
      <c r="S2559" t="s">
        <v>3346</v>
      </c>
      <c r="T2559" t="s">
        <v>7394</v>
      </c>
      <c r="U2559" s="75">
        <v>1500</v>
      </c>
      <c r="V2559">
        <v>16.399999999999999</v>
      </c>
      <c r="W2559">
        <v>24600</v>
      </c>
      <c r="AH2559" s="16"/>
      <c r="AI2559" t="s">
        <v>1375</v>
      </c>
    </row>
    <row r="2560" spans="1:35" x14ac:dyDescent="0.25">
      <c r="A2560" t="s">
        <v>7395</v>
      </c>
      <c r="B2560" s="1">
        <v>16</v>
      </c>
      <c r="C2560" t="s">
        <v>7383</v>
      </c>
      <c r="D2560">
        <v>4708717</v>
      </c>
      <c r="E2560" t="s">
        <v>7396</v>
      </c>
      <c r="F2560" t="s">
        <v>1363</v>
      </c>
      <c r="G2560" t="s">
        <v>1364</v>
      </c>
      <c r="H2560" s="3" t="s">
        <v>2798</v>
      </c>
      <c r="I2560">
        <v>2016</v>
      </c>
      <c r="J2560" s="15" t="s">
        <v>2328</v>
      </c>
      <c r="K2560">
        <v>2016</v>
      </c>
      <c r="L2560" t="s">
        <v>1367</v>
      </c>
      <c r="M2560" t="s">
        <v>7397</v>
      </c>
      <c r="N2560" t="s">
        <v>7397</v>
      </c>
      <c r="O2560" t="s">
        <v>1388</v>
      </c>
      <c r="P2560" t="s">
        <v>849</v>
      </c>
      <c r="Q2560">
        <f t="shared" si="52"/>
        <v>3000</v>
      </c>
      <c r="R2560" t="s">
        <v>3345</v>
      </c>
      <c r="S2560" t="s">
        <v>3346</v>
      </c>
      <c r="T2560" t="s">
        <v>7398</v>
      </c>
      <c r="U2560" s="75">
        <v>3000</v>
      </c>
      <c r="V2560">
        <v>25</v>
      </c>
      <c r="W2560">
        <v>75000</v>
      </c>
      <c r="AH2560" s="16"/>
      <c r="AI2560" t="s">
        <v>1375</v>
      </c>
    </row>
    <row r="2561" spans="1:35" x14ac:dyDescent="0.25">
      <c r="A2561" t="s">
        <v>7399</v>
      </c>
      <c r="B2561" s="1">
        <v>16</v>
      </c>
      <c r="C2561" t="s">
        <v>7375</v>
      </c>
      <c r="D2561">
        <v>4641299</v>
      </c>
      <c r="E2561" t="s">
        <v>7400</v>
      </c>
      <c r="F2561" t="s">
        <v>1363</v>
      </c>
      <c r="G2561" t="s">
        <v>1364</v>
      </c>
      <c r="H2561" s="3" t="s">
        <v>3635</v>
      </c>
      <c r="I2561">
        <v>2016</v>
      </c>
      <c r="J2561" s="15" t="s">
        <v>2804</v>
      </c>
      <c r="K2561">
        <v>2016</v>
      </c>
      <c r="L2561" t="s">
        <v>1367</v>
      </c>
      <c r="M2561" t="s">
        <v>7401</v>
      </c>
      <c r="N2561" t="s">
        <v>7390</v>
      </c>
      <c r="O2561" t="s">
        <v>1388</v>
      </c>
      <c r="P2561" t="s">
        <v>7391</v>
      </c>
      <c r="Q2561">
        <f t="shared" si="52"/>
        <v>800</v>
      </c>
      <c r="R2561" t="s">
        <v>3345</v>
      </c>
      <c r="S2561" t="s">
        <v>3346</v>
      </c>
      <c r="T2561" t="s">
        <v>7398</v>
      </c>
      <c r="U2561" s="75">
        <v>800</v>
      </c>
      <c r="V2561">
        <v>14</v>
      </c>
      <c r="W2561">
        <v>11200</v>
      </c>
      <c r="AH2561" s="16"/>
      <c r="AI2561" t="s">
        <v>1375</v>
      </c>
    </row>
    <row r="2562" spans="1:35" x14ac:dyDescent="0.25">
      <c r="A2562" t="s">
        <v>7402</v>
      </c>
      <c r="B2562" s="1">
        <v>16</v>
      </c>
      <c r="C2562" t="s">
        <v>7375</v>
      </c>
      <c r="D2562">
        <v>4632001</v>
      </c>
      <c r="E2562" t="s">
        <v>7403</v>
      </c>
      <c r="F2562" t="s">
        <v>1363</v>
      </c>
      <c r="G2562" t="s">
        <v>1364</v>
      </c>
      <c r="H2562" s="3" t="s">
        <v>2324</v>
      </c>
      <c r="I2562">
        <v>2016</v>
      </c>
      <c r="J2562" s="15" t="s">
        <v>3307</v>
      </c>
      <c r="K2562">
        <v>2016</v>
      </c>
      <c r="L2562" t="s">
        <v>1367</v>
      </c>
      <c r="M2562" t="s">
        <v>7386</v>
      </c>
      <c r="O2562" t="s">
        <v>1388</v>
      </c>
      <c r="P2562" t="s">
        <v>2299</v>
      </c>
      <c r="Q2562">
        <f t="shared" ref="Q2562:Q2625" si="53">U2562</f>
        <v>3600</v>
      </c>
      <c r="R2562" t="s">
        <v>3345</v>
      </c>
      <c r="S2562" t="s">
        <v>3346</v>
      </c>
      <c r="T2562" t="s">
        <v>7379</v>
      </c>
      <c r="U2562" s="75">
        <v>3600</v>
      </c>
      <c r="V2562">
        <v>14</v>
      </c>
      <c r="W2562">
        <v>50400</v>
      </c>
      <c r="AH2562" s="16"/>
      <c r="AI2562" t="s">
        <v>1375</v>
      </c>
    </row>
    <row r="2563" spans="1:35" x14ac:dyDescent="0.25">
      <c r="A2563" t="s">
        <v>7404</v>
      </c>
      <c r="B2563" s="1">
        <v>16</v>
      </c>
      <c r="C2563" t="s">
        <v>7383</v>
      </c>
      <c r="D2563">
        <v>5107474</v>
      </c>
      <c r="E2563" t="s">
        <v>7405</v>
      </c>
      <c r="F2563" t="s">
        <v>1363</v>
      </c>
      <c r="G2563" t="s">
        <v>1364</v>
      </c>
      <c r="H2563" s="3" t="s">
        <v>7406</v>
      </c>
      <c r="I2563">
        <v>2016</v>
      </c>
      <c r="J2563" s="15" t="s">
        <v>7407</v>
      </c>
      <c r="K2563">
        <v>2016</v>
      </c>
      <c r="L2563" t="s">
        <v>1367</v>
      </c>
      <c r="M2563" t="s">
        <v>7408</v>
      </c>
      <c r="O2563" t="s">
        <v>1388</v>
      </c>
      <c r="P2563" t="s">
        <v>849</v>
      </c>
      <c r="Q2563">
        <f t="shared" si="53"/>
        <v>500</v>
      </c>
      <c r="R2563" t="s">
        <v>3345</v>
      </c>
      <c r="S2563" t="s">
        <v>3346</v>
      </c>
      <c r="T2563" t="s">
        <v>7398</v>
      </c>
      <c r="U2563" s="75">
        <v>500</v>
      </c>
      <c r="V2563">
        <v>9.5</v>
      </c>
      <c r="W2563">
        <v>4750</v>
      </c>
      <c r="AH2563" s="16"/>
      <c r="AI2563" t="s">
        <v>1375</v>
      </c>
    </row>
    <row r="2564" spans="1:35" x14ac:dyDescent="0.25">
      <c r="A2564" t="s">
        <v>7409</v>
      </c>
      <c r="B2564" s="1">
        <v>16</v>
      </c>
      <c r="C2564" t="s">
        <v>7383</v>
      </c>
      <c r="D2564">
        <v>5128676</v>
      </c>
      <c r="E2564" t="s">
        <v>7410</v>
      </c>
      <c r="F2564" t="s">
        <v>1363</v>
      </c>
      <c r="G2564" t="s">
        <v>1364</v>
      </c>
      <c r="H2564" s="3" t="s">
        <v>7411</v>
      </c>
      <c r="I2564">
        <v>2016</v>
      </c>
      <c r="J2564" s="15" t="s">
        <v>7412</v>
      </c>
      <c r="K2564">
        <v>2016</v>
      </c>
      <c r="L2564" t="s">
        <v>1367</v>
      </c>
      <c r="M2564" t="s">
        <v>7413</v>
      </c>
      <c r="O2564" t="s">
        <v>1388</v>
      </c>
      <c r="P2564" t="s">
        <v>849</v>
      </c>
      <c r="Q2564">
        <f t="shared" si="53"/>
        <v>6400</v>
      </c>
      <c r="R2564" t="s">
        <v>3345</v>
      </c>
      <c r="S2564" t="s">
        <v>3346</v>
      </c>
      <c r="T2564" t="s">
        <v>7379</v>
      </c>
      <c r="U2564" s="75">
        <v>6400</v>
      </c>
      <c r="V2564">
        <v>9.5</v>
      </c>
      <c r="W2564">
        <v>60800</v>
      </c>
      <c r="AH2564" s="16"/>
      <c r="AI2564" t="s">
        <v>1375</v>
      </c>
    </row>
    <row r="2565" spans="1:35" x14ac:dyDescent="0.25">
      <c r="A2565" t="s">
        <v>7414</v>
      </c>
      <c r="B2565" s="1">
        <v>16</v>
      </c>
      <c r="C2565" t="s">
        <v>7383</v>
      </c>
      <c r="D2565">
        <v>5128676</v>
      </c>
      <c r="E2565" t="s">
        <v>7410</v>
      </c>
      <c r="F2565" t="s">
        <v>1363</v>
      </c>
      <c r="G2565" t="s">
        <v>1364</v>
      </c>
      <c r="H2565" s="3" t="s">
        <v>7411</v>
      </c>
      <c r="I2565">
        <v>2016</v>
      </c>
      <c r="J2565" s="15" t="s">
        <v>7412</v>
      </c>
      <c r="K2565">
        <v>2016</v>
      </c>
      <c r="L2565" t="s">
        <v>1367</v>
      </c>
      <c r="M2565" t="s">
        <v>7413</v>
      </c>
      <c r="O2565" t="s">
        <v>1388</v>
      </c>
      <c r="P2565" t="s">
        <v>849</v>
      </c>
      <c r="Q2565">
        <f t="shared" si="53"/>
        <v>6400</v>
      </c>
      <c r="R2565" t="s">
        <v>1838</v>
      </c>
      <c r="S2565" t="s">
        <v>1839</v>
      </c>
      <c r="T2565" t="s">
        <v>2782</v>
      </c>
      <c r="U2565" s="75">
        <v>6400</v>
      </c>
      <c r="V2565">
        <v>9.6</v>
      </c>
      <c r="W2565">
        <v>61440</v>
      </c>
      <c r="AH2565" s="16"/>
      <c r="AI2565" t="s">
        <v>1375</v>
      </c>
    </row>
    <row r="2566" spans="1:35" x14ac:dyDescent="0.25">
      <c r="A2566" t="s">
        <v>7415</v>
      </c>
      <c r="B2566" s="1">
        <v>16</v>
      </c>
      <c r="C2566" t="s">
        <v>7375</v>
      </c>
      <c r="D2566">
        <v>5225191</v>
      </c>
      <c r="E2566" t="s">
        <v>7416</v>
      </c>
      <c r="F2566" t="s">
        <v>1363</v>
      </c>
      <c r="G2566" t="s">
        <v>1364</v>
      </c>
      <c r="H2566" s="3" t="s">
        <v>7417</v>
      </c>
      <c r="I2566">
        <v>2016</v>
      </c>
      <c r="J2566" s="15" t="s">
        <v>2895</v>
      </c>
      <c r="K2566">
        <v>2016</v>
      </c>
      <c r="L2566" t="s">
        <v>1367</v>
      </c>
      <c r="M2566" t="s">
        <v>7418</v>
      </c>
      <c r="N2566" t="s">
        <v>7419</v>
      </c>
      <c r="O2566" t="s">
        <v>1388</v>
      </c>
      <c r="P2566" t="s">
        <v>7391</v>
      </c>
      <c r="Q2566">
        <f t="shared" si="53"/>
        <v>1000</v>
      </c>
      <c r="R2566" t="s">
        <v>3345</v>
      </c>
      <c r="S2566" t="s">
        <v>3346</v>
      </c>
      <c r="T2566" t="s">
        <v>5539</v>
      </c>
      <c r="U2566" s="75">
        <v>1000</v>
      </c>
      <c r="V2566">
        <v>9.5</v>
      </c>
      <c r="W2566">
        <v>9500</v>
      </c>
      <c r="AH2566" s="16"/>
      <c r="AI2566" t="s">
        <v>1375</v>
      </c>
    </row>
    <row r="2567" spans="1:35" x14ac:dyDescent="0.25">
      <c r="A2567" t="s">
        <v>7420</v>
      </c>
      <c r="B2567" s="1">
        <v>16</v>
      </c>
      <c r="C2567" t="s">
        <v>7375</v>
      </c>
      <c r="D2567">
        <v>5225191</v>
      </c>
      <c r="E2567" t="s">
        <v>7416</v>
      </c>
      <c r="F2567" t="s">
        <v>1363</v>
      </c>
      <c r="G2567" t="s">
        <v>1364</v>
      </c>
      <c r="H2567" s="3" t="s">
        <v>7417</v>
      </c>
      <c r="I2567">
        <v>2016</v>
      </c>
      <c r="J2567" s="15" t="s">
        <v>2895</v>
      </c>
      <c r="K2567">
        <v>2016</v>
      </c>
      <c r="L2567" t="s">
        <v>1367</v>
      </c>
      <c r="M2567" t="s">
        <v>7418</v>
      </c>
      <c r="N2567" t="s">
        <v>7419</v>
      </c>
      <c r="O2567" t="s">
        <v>1388</v>
      </c>
      <c r="P2567" t="s">
        <v>7391</v>
      </c>
      <c r="Q2567">
        <f t="shared" si="53"/>
        <v>1000</v>
      </c>
      <c r="R2567" t="s">
        <v>1838</v>
      </c>
      <c r="S2567" t="s">
        <v>1839</v>
      </c>
      <c r="T2567" t="s">
        <v>2782</v>
      </c>
      <c r="U2567" s="75">
        <v>1000</v>
      </c>
      <c r="V2567">
        <v>10.5</v>
      </c>
      <c r="W2567">
        <v>10500</v>
      </c>
      <c r="AH2567" s="16"/>
      <c r="AI2567" t="s">
        <v>1375</v>
      </c>
    </row>
    <row r="2568" spans="1:35" x14ac:dyDescent="0.25">
      <c r="A2568" t="s">
        <v>7421</v>
      </c>
      <c r="B2568" s="1">
        <v>16</v>
      </c>
      <c r="C2568" t="s">
        <v>7383</v>
      </c>
      <c r="D2568">
        <v>5233011</v>
      </c>
      <c r="E2568" t="s">
        <v>2916</v>
      </c>
      <c r="F2568" t="s">
        <v>1363</v>
      </c>
      <c r="G2568" t="s">
        <v>1364</v>
      </c>
      <c r="H2568" s="3" t="s">
        <v>2895</v>
      </c>
      <c r="I2568">
        <v>2016</v>
      </c>
      <c r="J2568" s="15" t="s">
        <v>2661</v>
      </c>
      <c r="K2568">
        <v>2016</v>
      </c>
      <c r="L2568" t="s">
        <v>1367</v>
      </c>
      <c r="M2568" t="s">
        <v>7422</v>
      </c>
      <c r="O2568" t="s">
        <v>2414</v>
      </c>
      <c r="P2568" t="s">
        <v>849</v>
      </c>
      <c r="Q2568">
        <f t="shared" si="53"/>
        <v>1900</v>
      </c>
      <c r="R2568" t="s">
        <v>3345</v>
      </c>
      <c r="S2568" t="s">
        <v>3346</v>
      </c>
      <c r="T2568" t="s">
        <v>7379</v>
      </c>
      <c r="U2568" s="75">
        <v>1900</v>
      </c>
      <c r="V2568">
        <v>9.5</v>
      </c>
      <c r="W2568">
        <v>18050</v>
      </c>
      <c r="AH2568" s="16"/>
      <c r="AI2568" t="s">
        <v>1375</v>
      </c>
    </row>
    <row r="2569" spans="1:35" x14ac:dyDescent="0.25">
      <c r="A2569" t="s">
        <v>7423</v>
      </c>
      <c r="B2569" s="1">
        <v>16</v>
      </c>
      <c r="C2569" t="s">
        <v>7383</v>
      </c>
      <c r="D2569">
        <v>5551595</v>
      </c>
      <c r="E2569" t="s">
        <v>7424</v>
      </c>
      <c r="F2569" t="s">
        <v>1363</v>
      </c>
      <c r="G2569" t="s">
        <v>1364</v>
      </c>
      <c r="H2569" s="3" t="s">
        <v>2388</v>
      </c>
      <c r="I2569">
        <v>2016</v>
      </c>
      <c r="J2569" s="15" t="s">
        <v>2389</v>
      </c>
      <c r="K2569">
        <v>2016</v>
      </c>
      <c r="L2569" t="s">
        <v>1367</v>
      </c>
      <c r="M2569" t="s">
        <v>7425</v>
      </c>
      <c r="N2569" t="s">
        <v>7426</v>
      </c>
      <c r="O2569" t="s">
        <v>1388</v>
      </c>
      <c r="P2569" t="s">
        <v>849</v>
      </c>
      <c r="Q2569">
        <f t="shared" si="53"/>
        <v>120</v>
      </c>
      <c r="R2569" t="s">
        <v>3345</v>
      </c>
      <c r="S2569" t="s">
        <v>3346</v>
      </c>
      <c r="T2569" t="s">
        <v>7427</v>
      </c>
      <c r="U2569" s="75">
        <v>120</v>
      </c>
      <c r="V2569">
        <v>7</v>
      </c>
      <c r="W2569">
        <v>840</v>
      </c>
      <c r="AH2569" s="16"/>
      <c r="AI2569" t="s">
        <v>1375</v>
      </c>
    </row>
    <row r="2570" spans="1:35" x14ac:dyDescent="0.25">
      <c r="A2570" t="s">
        <v>7428</v>
      </c>
      <c r="B2570" s="1">
        <v>16</v>
      </c>
      <c r="C2570" t="s">
        <v>7383</v>
      </c>
      <c r="D2570">
        <v>5647207</v>
      </c>
      <c r="E2570" t="s">
        <v>7429</v>
      </c>
      <c r="F2570" t="s">
        <v>1363</v>
      </c>
      <c r="G2570" t="s">
        <v>1364</v>
      </c>
      <c r="H2570" s="3" t="s">
        <v>7430</v>
      </c>
      <c r="I2570">
        <v>2016</v>
      </c>
      <c r="J2570" s="15" t="s">
        <v>5737</v>
      </c>
      <c r="K2570">
        <v>2016</v>
      </c>
      <c r="L2570" t="s">
        <v>1367</v>
      </c>
      <c r="M2570" t="s">
        <v>7431</v>
      </c>
      <c r="N2570" t="s">
        <v>7432</v>
      </c>
      <c r="O2570" t="s">
        <v>1388</v>
      </c>
      <c r="P2570" t="s">
        <v>849</v>
      </c>
      <c r="Q2570">
        <f t="shared" si="53"/>
        <v>1800</v>
      </c>
      <c r="R2570" t="s">
        <v>3345</v>
      </c>
      <c r="S2570" t="s">
        <v>3346</v>
      </c>
      <c r="T2570" t="s">
        <v>7398</v>
      </c>
      <c r="U2570" s="75">
        <v>1800</v>
      </c>
      <c r="V2570">
        <v>7</v>
      </c>
      <c r="W2570">
        <v>12600</v>
      </c>
      <c r="AH2570" s="16"/>
      <c r="AI2570" t="s">
        <v>1375</v>
      </c>
    </row>
    <row r="2571" spans="1:35" x14ac:dyDescent="0.25">
      <c r="A2571" t="s">
        <v>7433</v>
      </c>
      <c r="B2571" s="1">
        <v>16</v>
      </c>
      <c r="C2571" t="s">
        <v>7375</v>
      </c>
      <c r="D2571">
        <v>5642035</v>
      </c>
      <c r="E2571" t="s">
        <v>7434</v>
      </c>
      <c r="F2571" t="s">
        <v>1363</v>
      </c>
      <c r="G2571" t="s">
        <v>1364</v>
      </c>
      <c r="H2571" s="3" t="s">
        <v>7435</v>
      </c>
      <c r="I2571">
        <v>2016</v>
      </c>
      <c r="J2571" s="15" t="s">
        <v>7436</v>
      </c>
      <c r="K2571">
        <v>2016</v>
      </c>
      <c r="L2571" t="s">
        <v>1367</v>
      </c>
      <c r="M2571" t="s">
        <v>7434</v>
      </c>
      <c r="O2571" t="s">
        <v>1388</v>
      </c>
      <c r="P2571" t="s">
        <v>7437</v>
      </c>
      <c r="Q2571">
        <f t="shared" si="53"/>
        <v>8500</v>
      </c>
      <c r="R2571" t="s">
        <v>1838</v>
      </c>
      <c r="S2571" t="s">
        <v>1839</v>
      </c>
      <c r="T2571" t="s">
        <v>2782</v>
      </c>
      <c r="U2571" s="75">
        <v>8500</v>
      </c>
      <c r="V2571">
        <v>10</v>
      </c>
      <c r="W2571">
        <v>85000</v>
      </c>
      <c r="AH2571" s="16"/>
      <c r="AI2571" t="s">
        <v>1375</v>
      </c>
    </row>
    <row r="2572" spans="1:35" x14ac:dyDescent="0.25">
      <c r="A2572" t="s">
        <v>7438</v>
      </c>
      <c r="B2572" s="1">
        <v>16</v>
      </c>
      <c r="C2572" t="s">
        <v>7375</v>
      </c>
      <c r="D2572">
        <v>5675227</v>
      </c>
      <c r="E2572" t="s">
        <v>5780</v>
      </c>
      <c r="F2572" t="s">
        <v>1363</v>
      </c>
      <c r="G2572" t="s">
        <v>1364</v>
      </c>
      <c r="H2572" s="3" t="s">
        <v>3686</v>
      </c>
      <c r="I2572">
        <v>2016</v>
      </c>
      <c r="J2572" s="15" t="s">
        <v>3687</v>
      </c>
      <c r="K2572">
        <v>2016</v>
      </c>
      <c r="L2572" t="s">
        <v>1367</v>
      </c>
      <c r="M2572" t="s">
        <v>7434</v>
      </c>
      <c r="O2572" t="s">
        <v>1388</v>
      </c>
      <c r="P2572" t="s">
        <v>2299</v>
      </c>
      <c r="Q2572">
        <f t="shared" si="53"/>
        <v>3511</v>
      </c>
      <c r="R2572" t="s">
        <v>1838</v>
      </c>
      <c r="S2572" t="s">
        <v>1839</v>
      </c>
      <c r="T2572" t="s">
        <v>2782</v>
      </c>
      <c r="U2572" s="75">
        <v>3511</v>
      </c>
      <c r="V2572">
        <v>10</v>
      </c>
      <c r="W2572">
        <v>35110</v>
      </c>
      <c r="AH2572" s="16"/>
      <c r="AI2572" t="s">
        <v>1375</v>
      </c>
    </row>
    <row r="2573" spans="1:35" x14ac:dyDescent="0.25">
      <c r="A2573" t="s">
        <v>7439</v>
      </c>
      <c r="B2573" s="1">
        <v>16</v>
      </c>
      <c r="C2573" t="s">
        <v>7375</v>
      </c>
      <c r="D2573">
        <v>5757142</v>
      </c>
      <c r="E2573" t="s">
        <v>2982</v>
      </c>
      <c r="F2573" t="s">
        <v>1363</v>
      </c>
      <c r="G2573" t="s">
        <v>1364</v>
      </c>
      <c r="H2573" s="3" t="s">
        <v>7440</v>
      </c>
      <c r="I2573">
        <v>2016</v>
      </c>
      <c r="J2573" s="15" t="s">
        <v>3339</v>
      </c>
      <c r="K2573">
        <v>2016</v>
      </c>
      <c r="L2573" t="s">
        <v>1367</v>
      </c>
      <c r="M2573" t="s">
        <v>7441</v>
      </c>
      <c r="O2573" t="s">
        <v>2414</v>
      </c>
      <c r="P2573" t="s">
        <v>2299</v>
      </c>
      <c r="Q2573">
        <f t="shared" si="53"/>
        <v>2000</v>
      </c>
      <c r="R2573" t="s">
        <v>3345</v>
      </c>
      <c r="S2573" t="s">
        <v>3346</v>
      </c>
      <c r="T2573" t="s">
        <v>7442</v>
      </c>
      <c r="U2573" s="75">
        <v>2000</v>
      </c>
      <c r="V2573">
        <v>7</v>
      </c>
      <c r="W2573">
        <v>14000</v>
      </c>
      <c r="AH2573" s="16"/>
      <c r="AI2573" t="s">
        <v>1375</v>
      </c>
    </row>
    <row r="2574" spans="1:35" x14ac:dyDescent="0.25">
      <c r="A2574" t="s">
        <v>7443</v>
      </c>
      <c r="B2574" s="1">
        <v>16</v>
      </c>
      <c r="C2574" t="s">
        <v>7375</v>
      </c>
      <c r="D2574">
        <v>5967988</v>
      </c>
      <c r="E2574" t="s">
        <v>7434</v>
      </c>
      <c r="F2574" t="s">
        <v>1363</v>
      </c>
      <c r="G2574" t="s">
        <v>1364</v>
      </c>
      <c r="H2574" s="3" t="s">
        <v>2412</v>
      </c>
      <c r="I2574">
        <v>2017</v>
      </c>
      <c r="J2574" s="15" t="s">
        <v>2997</v>
      </c>
      <c r="K2574">
        <v>2017</v>
      </c>
      <c r="L2574" t="s">
        <v>1367</v>
      </c>
      <c r="M2574" t="s">
        <v>7434</v>
      </c>
      <c r="O2574" t="s">
        <v>1388</v>
      </c>
      <c r="P2574" t="s">
        <v>2299</v>
      </c>
      <c r="Q2574">
        <f t="shared" si="53"/>
        <v>9000</v>
      </c>
      <c r="R2574" t="s">
        <v>1820</v>
      </c>
      <c r="S2574" t="s">
        <v>1821</v>
      </c>
      <c r="T2574" t="s">
        <v>713</v>
      </c>
      <c r="U2574" s="75">
        <v>9000</v>
      </c>
      <c r="V2574">
        <v>5.75</v>
      </c>
      <c r="W2574">
        <v>51750</v>
      </c>
      <c r="AH2574" s="16"/>
      <c r="AI2574" t="s">
        <v>1375</v>
      </c>
    </row>
    <row r="2575" spans="1:35" x14ac:dyDescent="0.25">
      <c r="A2575" t="s">
        <v>7444</v>
      </c>
      <c r="B2575" s="1">
        <v>16</v>
      </c>
      <c r="C2575" t="s">
        <v>7375</v>
      </c>
      <c r="D2575">
        <v>5967988</v>
      </c>
      <c r="E2575" t="s">
        <v>7434</v>
      </c>
      <c r="F2575" t="s">
        <v>1363</v>
      </c>
      <c r="G2575" t="s">
        <v>1364</v>
      </c>
      <c r="H2575" s="3" t="s">
        <v>2412</v>
      </c>
      <c r="I2575">
        <v>2017</v>
      </c>
      <c r="J2575" s="15" t="s">
        <v>2997</v>
      </c>
      <c r="K2575">
        <v>2017</v>
      </c>
      <c r="L2575" t="s">
        <v>1367</v>
      </c>
      <c r="M2575" t="s">
        <v>7434</v>
      </c>
      <c r="O2575" t="s">
        <v>1388</v>
      </c>
      <c r="P2575" t="s">
        <v>2299</v>
      </c>
      <c r="Q2575">
        <f t="shared" si="53"/>
        <v>9000</v>
      </c>
      <c r="R2575" t="s">
        <v>1838</v>
      </c>
      <c r="S2575" t="s">
        <v>1839</v>
      </c>
      <c r="T2575" t="s">
        <v>7445</v>
      </c>
      <c r="U2575" s="75">
        <v>9000</v>
      </c>
      <c r="V2575">
        <v>10</v>
      </c>
      <c r="W2575">
        <v>90000</v>
      </c>
      <c r="AH2575" s="16"/>
      <c r="AI2575" t="s">
        <v>1375</v>
      </c>
    </row>
    <row r="2576" spans="1:35" x14ac:dyDescent="0.25">
      <c r="A2576" t="s">
        <v>7446</v>
      </c>
      <c r="B2576" s="1">
        <v>16</v>
      </c>
      <c r="C2576" t="s">
        <v>7375</v>
      </c>
      <c r="D2576">
        <v>6050573</v>
      </c>
      <c r="E2576" t="s">
        <v>5903</v>
      </c>
      <c r="F2576" t="s">
        <v>1363</v>
      </c>
      <c r="G2576" t="s">
        <v>1364</v>
      </c>
      <c r="H2576" s="3" t="s">
        <v>5904</v>
      </c>
      <c r="I2576">
        <v>2017</v>
      </c>
      <c r="J2576" s="15" t="s">
        <v>5905</v>
      </c>
      <c r="K2576">
        <v>2017</v>
      </c>
      <c r="L2576" t="s">
        <v>1367</v>
      </c>
      <c r="M2576" t="s">
        <v>7418</v>
      </c>
      <c r="N2576" t="s">
        <v>7419</v>
      </c>
      <c r="O2576" t="s">
        <v>1388</v>
      </c>
      <c r="P2576" t="s">
        <v>7391</v>
      </c>
      <c r="Q2576">
        <f t="shared" si="53"/>
        <v>1000</v>
      </c>
      <c r="R2576" t="s">
        <v>3345</v>
      </c>
      <c r="S2576" t="s">
        <v>3346</v>
      </c>
      <c r="T2576" t="s">
        <v>7379</v>
      </c>
      <c r="U2576" s="75">
        <v>1000</v>
      </c>
      <c r="V2576">
        <v>5</v>
      </c>
      <c r="W2576">
        <v>5000</v>
      </c>
      <c r="AH2576" s="16"/>
      <c r="AI2576" t="s">
        <v>1375</v>
      </c>
    </row>
    <row r="2577" spans="1:35" x14ac:dyDescent="0.25">
      <c r="A2577" t="s">
        <v>7447</v>
      </c>
      <c r="B2577" s="1">
        <v>16</v>
      </c>
      <c r="C2577" t="s">
        <v>7375</v>
      </c>
      <c r="D2577">
        <v>6050573</v>
      </c>
      <c r="E2577" t="s">
        <v>5903</v>
      </c>
      <c r="F2577" t="s">
        <v>1363</v>
      </c>
      <c r="G2577" t="s">
        <v>1364</v>
      </c>
      <c r="H2577" s="3" t="s">
        <v>5904</v>
      </c>
      <c r="I2577">
        <v>2017</v>
      </c>
      <c r="J2577" s="15" t="s">
        <v>5905</v>
      </c>
      <c r="K2577">
        <v>2017</v>
      </c>
      <c r="L2577" t="s">
        <v>1367</v>
      </c>
      <c r="M2577" t="s">
        <v>7418</v>
      </c>
      <c r="N2577" t="s">
        <v>7419</v>
      </c>
      <c r="O2577" t="s">
        <v>1388</v>
      </c>
      <c r="P2577" t="s">
        <v>7391</v>
      </c>
      <c r="Q2577">
        <f t="shared" si="53"/>
        <v>1000</v>
      </c>
      <c r="R2577" t="s">
        <v>1838</v>
      </c>
      <c r="S2577" t="s">
        <v>1839</v>
      </c>
      <c r="T2577" t="s">
        <v>7448</v>
      </c>
      <c r="U2577" s="75">
        <v>1000</v>
      </c>
      <c r="V2577">
        <v>5.2</v>
      </c>
      <c r="W2577">
        <v>5200</v>
      </c>
      <c r="AH2577" s="16"/>
      <c r="AI2577" t="s">
        <v>1375</v>
      </c>
    </row>
    <row r="2578" spans="1:35" x14ac:dyDescent="0.25">
      <c r="A2578" t="s">
        <v>7449</v>
      </c>
      <c r="B2578" s="1">
        <v>16</v>
      </c>
      <c r="C2578" t="s">
        <v>7375</v>
      </c>
      <c r="D2578">
        <v>6476082</v>
      </c>
      <c r="E2578" t="s">
        <v>3059</v>
      </c>
      <c r="F2578" t="s">
        <v>1363</v>
      </c>
      <c r="G2578" t="s">
        <v>1364</v>
      </c>
      <c r="H2578" s="3" t="s">
        <v>3060</v>
      </c>
      <c r="I2578">
        <v>2017</v>
      </c>
      <c r="J2578" s="15" t="s">
        <v>3061</v>
      </c>
      <c r="K2578">
        <v>2017</v>
      </c>
      <c r="L2578" t="s">
        <v>1367</v>
      </c>
      <c r="M2578" t="s">
        <v>7393</v>
      </c>
      <c r="O2578" t="s">
        <v>2414</v>
      </c>
      <c r="P2578" t="s">
        <v>2299</v>
      </c>
      <c r="Q2578">
        <f t="shared" si="53"/>
        <v>1800</v>
      </c>
      <c r="R2578" t="s">
        <v>3345</v>
      </c>
      <c r="S2578" t="s">
        <v>3346</v>
      </c>
      <c r="T2578" t="s">
        <v>7379</v>
      </c>
      <c r="U2578" s="75">
        <v>1800</v>
      </c>
      <c r="V2578">
        <v>3.9</v>
      </c>
      <c r="W2578">
        <v>7020</v>
      </c>
      <c r="AH2578" s="16"/>
      <c r="AI2578" t="s">
        <v>1375</v>
      </c>
    </row>
    <row r="2579" spans="1:35" x14ac:dyDescent="0.25">
      <c r="A2579" t="s">
        <v>7450</v>
      </c>
      <c r="B2579" s="1">
        <v>16</v>
      </c>
      <c r="C2579" t="s">
        <v>7375</v>
      </c>
      <c r="D2579">
        <v>6706134</v>
      </c>
      <c r="E2579" t="s">
        <v>7451</v>
      </c>
      <c r="F2579" t="s">
        <v>1363</v>
      </c>
      <c r="G2579" t="s">
        <v>1364</v>
      </c>
      <c r="H2579" s="3" t="s">
        <v>3074</v>
      </c>
      <c r="I2579">
        <v>2017</v>
      </c>
      <c r="J2579" s="15" t="s">
        <v>7452</v>
      </c>
      <c r="K2579">
        <v>2017</v>
      </c>
      <c r="L2579" t="s">
        <v>1367</v>
      </c>
      <c r="M2579" t="s">
        <v>7434</v>
      </c>
      <c r="O2579" t="s">
        <v>1388</v>
      </c>
      <c r="P2579" t="s">
        <v>2299</v>
      </c>
      <c r="Q2579">
        <f t="shared" si="53"/>
        <v>1000</v>
      </c>
      <c r="R2579" t="s">
        <v>1838</v>
      </c>
      <c r="S2579" t="s">
        <v>1839</v>
      </c>
      <c r="T2579" t="s">
        <v>7453</v>
      </c>
      <c r="U2579" s="75">
        <v>1000</v>
      </c>
      <c r="V2579">
        <v>10</v>
      </c>
      <c r="W2579">
        <v>10000</v>
      </c>
      <c r="AH2579" s="16"/>
      <c r="AI2579" t="s">
        <v>1375</v>
      </c>
    </row>
    <row r="2580" spans="1:35" x14ac:dyDescent="0.25">
      <c r="A2580" t="s">
        <v>7454</v>
      </c>
      <c r="B2580" s="1">
        <v>16</v>
      </c>
      <c r="C2580" t="s">
        <v>7375</v>
      </c>
      <c r="D2580">
        <v>6962777</v>
      </c>
      <c r="E2580" t="s">
        <v>7455</v>
      </c>
      <c r="F2580" t="s">
        <v>1363</v>
      </c>
      <c r="G2580" t="s">
        <v>1364</v>
      </c>
      <c r="H2580" s="3" t="s">
        <v>3106</v>
      </c>
      <c r="I2580">
        <v>2017</v>
      </c>
      <c r="J2580" s="15" t="s">
        <v>2614</v>
      </c>
      <c r="K2580">
        <v>2017</v>
      </c>
      <c r="L2580" t="s">
        <v>1367</v>
      </c>
      <c r="M2580" t="s">
        <v>7393</v>
      </c>
      <c r="O2580" t="s">
        <v>2414</v>
      </c>
      <c r="P2580" t="s">
        <v>2299</v>
      </c>
      <c r="Q2580">
        <f t="shared" si="53"/>
        <v>1500</v>
      </c>
      <c r="R2580" t="s">
        <v>3345</v>
      </c>
      <c r="S2580" t="s">
        <v>3346</v>
      </c>
      <c r="T2580" t="s">
        <v>7456</v>
      </c>
      <c r="U2580" s="75">
        <v>1500</v>
      </c>
      <c r="V2580">
        <v>2.9</v>
      </c>
      <c r="W2580">
        <v>4350</v>
      </c>
      <c r="AH2580" s="16"/>
      <c r="AI2580" t="s">
        <v>1375</v>
      </c>
    </row>
    <row r="2581" spans="1:35" x14ac:dyDescent="0.25">
      <c r="A2581" t="s">
        <v>7457</v>
      </c>
      <c r="B2581" s="1">
        <v>16</v>
      </c>
      <c r="C2581" t="s">
        <v>7375</v>
      </c>
      <c r="D2581">
        <v>4576241</v>
      </c>
      <c r="E2581" t="s">
        <v>7458</v>
      </c>
      <c r="F2581" t="s">
        <v>1363</v>
      </c>
      <c r="G2581" t="s">
        <v>1364</v>
      </c>
      <c r="H2581" s="3" t="s">
        <v>2791</v>
      </c>
      <c r="I2581">
        <v>2016</v>
      </c>
      <c r="J2581" s="15" t="s">
        <v>7385</v>
      </c>
      <c r="K2581">
        <v>2016</v>
      </c>
      <c r="L2581" t="s">
        <v>1394</v>
      </c>
      <c r="M2581" t="s">
        <v>7458</v>
      </c>
      <c r="O2581" t="s">
        <v>1388</v>
      </c>
      <c r="P2581" t="s">
        <v>2299</v>
      </c>
      <c r="Q2581">
        <f t="shared" si="53"/>
        <v>4500</v>
      </c>
      <c r="R2581" t="s">
        <v>3345</v>
      </c>
      <c r="S2581" t="s">
        <v>3346</v>
      </c>
      <c r="T2581" t="s">
        <v>7459</v>
      </c>
      <c r="U2581" s="75">
        <v>4500</v>
      </c>
      <c r="V2581">
        <v>16</v>
      </c>
      <c r="W2581">
        <v>72000</v>
      </c>
      <c r="AH2581" s="16"/>
      <c r="AI2581" t="s">
        <v>1375</v>
      </c>
    </row>
    <row r="2582" spans="1:35" x14ac:dyDescent="0.25">
      <c r="A2582" t="s">
        <v>7460</v>
      </c>
      <c r="B2582" s="1">
        <v>17</v>
      </c>
      <c r="C2582" t="s">
        <v>7461</v>
      </c>
      <c r="D2582">
        <v>7632096</v>
      </c>
      <c r="E2582" t="s">
        <v>7462</v>
      </c>
      <c r="F2582" t="s">
        <v>1363</v>
      </c>
      <c r="G2582" t="s">
        <v>1364</v>
      </c>
      <c r="H2582" s="3" t="s">
        <v>6338</v>
      </c>
      <c r="I2582">
        <v>2018</v>
      </c>
      <c r="J2582" s="15" t="s">
        <v>6339</v>
      </c>
      <c r="K2582">
        <v>2018</v>
      </c>
      <c r="L2582" t="s">
        <v>1367</v>
      </c>
      <c r="M2582" t="s">
        <v>7463</v>
      </c>
      <c r="N2582" t="s">
        <v>7464</v>
      </c>
      <c r="O2582" t="s">
        <v>1388</v>
      </c>
      <c r="P2582" t="s">
        <v>2299</v>
      </c>
      <c r="Q2582">
        <f t="shared" si="53"/>
        <v>300</v>
      </c>
      <c r="R2582" t="s">
        <v>1871</v>
      </c>
      <c r="S2582" t="s">
        <v>1872</v>
      </c>
      <c r="T2582" t="s">
        <v>7465</v>
      </c>
      <c r="U2582" s="75">
        <v>300</v>
      </c>
      <c r="V2582">
        <v>35.21</v>
      </c>
      <c r="W2582">
        <v>10563</v>
      </c>
      <c r="AH2582" s="16"/>
      <c r="AI2582" t="s">
        <v>1375</v>
      </c>
    </row>
    <row r="2583" spans="1:35" x14ac:dyDescent="0.25">
      <c r="A2583" t="s">
        <v>7466</v>
      </c>
      <c r="B2583" s="1">
        <v>17</v>
      </c>
      <c r="C2583" t="s">
        <v>7461</v>
      </c>
      <c r="D2583">
        <v>7676093</v>
      </c>
      <c r="E2583" t="s">
        <v>7467</v>
      </c>
      <c r="F2583" t="s">
        <v>1363</v>
      </c>
      <c r="G2583" t="s">
        <v>1364</v>
      </c>
      <c r="H2583" s="3" t="s">
        <v>6338</v>
      </c>
      <c r="I2583">
        <v>2018</v>
      </c>
      <c r="J2583" s="15" t="s">
        <v>6339</v>
      </c>
      <c r="K2583">
        <v>2018</v>
      </c>
      <c r="L2583" t="s">
        <v>1367</v>
      </c>
      <c r="M2583" t="s">
        <v>7463</v>
      </c>
      <c r="N2583" t="s">
        <v>7468</v>
      </c>
      <c r="O2583" t="s">
        <v>1388</v>
      </c>
      <c r="P2583" t="s">
        <v>2299</v>
      </c>
      <c r="Q2583">
        <f t="shared" si="53"/>
        <v>300</v>
      </c>
      <c r="R2583" t="s">
        <v>1871</v>
      </c>
      <c r="S2583" t="s">
        <v>1872</v>
      </c>
      <c r="T2583" t="s">
        <v>7465</v>
      </c>
      <c r="U2583" s="75">
        <v>300</v>
      </c>
      <c r="V2583">
        <v>35.21</v>
      </c>
      <c r="W2583">
        <v>10563</v>
      </c>
      <c r="AH2583" s="16"/>
      <c r="AI2583" t="s">
        <v>1375</v>
      </c>
    </row>
    <row r="2584" spans="1:35" x14ac:dyDescent="0.25">
      <c r="A2584" t="s">
        <v>7469</v>
      </c>
      <c r="B2584" s="1">
        <v>17</v>
      </c>
      <c r="C2584" t="s">
        <v>7461</v>
      </c>
      <c r="D2584">
        <v>8679878</v>
      </c>
      <c r="E2584" t="s">
        <v>7470</v>
      </c>
      <c r="F2584" t="s">
        <v>1363</v>
      </c>
      <c r="G2584" t="s">
        <v>1364</v>
      </c>
      <c r="H2584" s="3" t="s">
        <v>7471</v>
      </c>
      <c r="I2584">
        <v>2018</v>
      </c>
      <c r="J2584" s="15" t="s">
        <v>7472</v>
      </c>
      <c r="K2584">
        <v>2018</v>
      </c>
      <c r="L2584" t="s">
        <v>1367</v>
      </c>
      <c r="M2584" t="s">
        <v>328</v>
      </c>
      <c r="N2584" t="s">
        <v>7473</v>
      </c>
      <c r="O2584" t="s">
        <v>1388</v>
      </c>
      <c r="P2584" t="s">
        <v>7474</v>
      </c>
      <c r="Q2584">
        <f t="shared" si="53"/>
        <v>34637</v>
      </c>
      <c r="R2584" t="s">
        <v>1871</v>
      </c>
      <c r="S2584" t="s">
        <v>1872</v>
      </c>
      <c r="T2584" t="s">
        <v>7475</v>
      </c>
      <c r="U2584" s="75">
        <v>34637</v>
      </c>
      <c r="V2584">
        <v>53</v>
      </c>
      <c r="W2584">
        <v>1835761</v>
      </c>
      <c r="AH2584" s="16"/>
      <c r="AI2584" t="s">
        <v>1375</v>
      </c>
    </row>
    <row r="2585" spans="1:35" x14ac:dyDescent="0.25">
      <c r="A2585" t="s">
        <v>7476</v>
      </c>
      <c r="B2585" s="1">
        <v>17</v>
      </c>
      <c r="C2585" t="s">
        <v>7461</v>
      </c>
      <c r="D2585">
        <v>10823905</v>
      </c>
      <c r="E2585" t="s">
        <v>7477</v>
      </c>
      <c r="F2585" t="s">
        <v>1363</v>
      </c>
      <c r="G2585" t="s">
        <v>1364</v>
      </c>
      <c r="H2585" s="3" t="s">
        <v>7478</v>
      </c>
      <c r="I2585">
        <v>2019</v>
      </c>
      <c r="J2585" s="15" t="s">
        <v>6568</v>
      </c>
      <c r="K2585">
        <v>2019</v>
      </c>
      <c r="L2585" t="s">
        <v>1367</v>
      </c>
      <c r="M2585" t="s">
        <v>328</v>
      </c>
      <c r="N2585" t="s">
        <v>7479</v>
      </c>
      <c r="O2585" t="s">
        <v>1388</v>
      </c>
      <c r="P2585" t="s">
        <v>2299</v>
      </c>
      <c r="Q2585">
        <f t="shared" si="53"/>
        <v>150</v>
      </c>
      <c r="R2585" t="s">
        <v>7480</v>
      </c>
      <c r="S2585" t="s">
        <v>7481</v>
      </c>
      <c r="T2585" t="s">
        <v>7482</v>
      </c>
      <c r="U2585" s="75">
        <v>150</v>
      </c>
      <c r="V2585">
        <v>108.24</v>
      </c>
      <c r="W2585">
        <v>16236</v>
      </c>
      <c r="AH2585" s="16"/>
      <c r="AI2585" t="s">
        <v>1375</v>
      </c>
    </row>
    <row r="2586" spans="1:35" x14ac:dyDescent="0.25">
      <c r="A2586" t="s">
        <v>7483</v>
      </c>
      <c r="B2586" s="1">
        <v>17</v>
      </c>
      <c r="C2586" t="s">
        <v>7461</v>
      </c>
      <c r="D2586">
        <v>9758712</v>
      </c>
      <c r="E2586" t="s">
        <v>7484</v>
      </c>
      <c r="F2586" t="s">
        <v>1363</v>
      </c>
      <c r="G2586" t="s">
        <v>1364</v>
      </c>
      <c r="H2586" s="3" t="s">
        <v>1663</v>
      </c>
      <c r="I2586">
        <v>2019</v>
      </c>
      <c r="J2586" s="15" t="s">
        <v>3445</v>
      </c>
      <c r="K2586">
        <v>2019</v>
      </c>
      <c r="L2586" t="s">
        <v>1367</v>
      </c>
      <c r="M2586" t="s">
        <v>328</v>
      </c>
      <c r="N2586" t="s">
        <v>7473</v>
      </c>
      <c r="O2586" t="s">
        <v>1388</v>
      </c>
      <c r="P2586" t="s">
        <v>7474</v>
      </c>
      <c r="Q2586">
        <f t="shared" si="53"/>
        <v>750</v>
      </c>
      <c r="R2586" t="s">
        <v>7480</v>
      </c>
      <c r="S2586" t="s">
        <v>7481</v>
      </c>
      <c r="T2586" t="s">
        <v>7485</v>
      </c>
      <c r="U2586" s="75">
        <v>750</v>
      </c>
      <c r="V2586">
        <v>110.07</v>
      </c>
      <c r="W2586">
        <v>82552.5</v>
      </c>
      <c r="AH2586" s="16"/>
      <c r="AI2586" t="s">
        <v>1375</v>
      </c>
    </row>
    <row r="2587" spans="1:35" x14ac:dyDescent="0.25">
      <c r="A2587" t="s">
        <v>7486</v>
      </c>
      <c r="B2587" s="1">
        <v>17</v>
      </c>
      <c r="C2587" t="s">
        <v>7461</v>
      </c>
      <c r="D2587">
        <v>12048046</v>
      </c>
      <c r="E2587" t="s">
        <v>7487</v>
      </c>
      <c r="F2587" t="s">
        <v>1363</v>
      </c>
      <c r="G2587" t="s">
        <v>1364</v>
      </c>
      <c r="H2587" s="3" t="s">
        <v>7488</v>
      </c>
      <c r="I2587">
        <v>2020</v>
      </c>
      <c r="J2587" s="15" t="s">
        <v>4817</v>
      </c>
      <c r="K2587">
        <v>2020</v>
      </c>
      <c r="L2587" t="s">
        <v>1367</v>
      </c>
      <c r="M2587" t="s">
        <v>328</v>
      </c>
      <c r="N2587" t="s">
        <v>7489</v>
      </c>
      <c r="O2587" t="s">
        <v>1388</v>
      </c>
      <c r="P2587" t="s">
        <v>7474</v>
      </c>
      <c r="Q2587">
        <f t="shared" si="53"/>
        <v>1356</v>
      </c>
      <c r="R2587" t="s">
        <v>1871</v>
      </c>
      <c r="S2587" t="s">
        <v>1872</v>
      </c>
      <c r="T2587" t="s">
        <v>7490</v>
      </c>
      <c r="U2587" s="75">
        <v>1356</v>
      </c>
      <c r="V2587">
        <v>60</v>
      </c>
      <c r="W2587">
        <v>81360</v>
      </c>
      <c r="AH2587" s="16"/>
      <c r="AI2587" t="s">
        <v>1375</v>
      </c>
    </row>
    <row r="2588" spans="1:35" x14ac:dyDescent="0.25">
      <c r="A2588" t="s">
        <v>7491</v>
      </c>
      <c r="B2588" s="1">
        <v>17</v>
      </c>
      <c r="C2588" t="s">
        <v>7461</v>
      </c>
      <c r="D2588">
        <v>9798854</v>
      </c>
      <c r="E2588" t="s">
        <v>7492</v>
      </c>
      <c r="F2588" t="s">
        <v>1363</v>
      </c>
      <c r="G2588" t="s">
        <v>1364</v>
      </c>
      <c r="H2588" s="3" t="s">
        <v>3446</v>
      </c>
      <c r="I2588">
        <v>2019</v>
      </c>
      <c r="J2588" s="15" t="s">
        <v>6619</v>
      </c>
      <c r="K2588">
        <v>2019</v>
      </c>
      <c r="L2588" t="s">
        <v>1367</v>
      </c>
      <c r="M2588" t="s">
        <v>328</v>
      </c>
      <c r="N2588" t="s">
        <v>7473</v>
      </c>
      <c r="O2588" t="s">
        <v>1388</v>
      </c>
      <c r="P2588" t="s">
        <v>7474</v>
      </c>
      <c r="Q2588">
        <f t="shared" si="53"/>
        <v>6</v>
      </c>
      <c r="R2588" t="s">
        <v>2347</v>
      </c>
      <c r="S2588" t="s">
        <v>2348</v>
      </c>
      <c r="T2588" t="s">
        <v>328</v>
      </c>
      <c r="U2588" s="75">
        <v>6</v>
      </c>
      <c r="V2588">
        <v>85</v>
      </c>
      <c r="W2588">
        <v>510</v>
      </c>
      <c r="AH2588" s="16"/>
      <c r="AI2588" t="s">
        <v>1375</v>
      </c>
    </row>
    <row r="2589" spans="1:35" x14ac:dyDescent="0.25">
      <c r="A2589" t="s">
        <v>7493</v>
      </c>
      <c r="B2589" s="1">
        <v>17</v>
      </c>
      <c r="C2589" t="s">
        <v>7461</v>
      </c>
      <c r="D2589">
        <v>10873244</v>
      </c>
      <c r="E2589" t="s">
        <v>7494</v>
      </c>
      <c r="F2589" t="s">
        <v>1363</v>
      </c>
      <c r="G2589" t="s">
        <v>1364</v>
      </c>
      <c r="H2589" s="3" t="s">
        <v>7495</v>
      </c>
      <c r="I2589">
        <v>2019</v>
      </c>
      <c r="J2589" s="15" t="s">
        <v>3933</v>
      </c>
      <c r="K2589">
        <v>2019</v>
      </c>
      <c r="L2589" t="s">
        <v>1367</v>
      </c>
      <c r="M2589" t="s">
        <v>328</v>
      </c>
      <c r="N2589" t="s">
        <v>7473</v>
      </c>
      <c r="O2589" t="s">
        <v>1388</v>
      </c>
      <c r="P2589" t="s">
        <v>7474</v>
      </c>
      <c r="Q2589">
        <f t="shared" si="53"/>
        <v>800</v>
      </c>
      <c r="R2589" t="s">
        <v>7480</v>
      </c>
      <c r="S2589" t="s">
        <v>7481</v>
      </c>
      <c r="T2589" t="s">
        <v>7496</v>
      </c>
      <c r="U2589" s="75">
        <v>800</v>
      </c>
      <c r="V2589">
        <v>108.24</v>
      </c>
      <c r="W2589">
        <v>86592</v>
      </c>
      <c r="AH2589" s="16"/>
      <c r="AI2589" t="s">
        <v>1375</v>
      </c>
    </row>
    <row r="2590" spans="1:35" x14ac:dyDescent="0.25">
      <c r="A2590" t="s">
        <v>7497</v>
      </c>
      <c r="B2590" s="1">
        <v>17</v>
      </c>
      <c r="C2590" t="s">
        <v>7461</v>
      </c>
      <c r="D2590">
        <v>8840946</v>
      </c>
      <c r="E2590" t="s">
        <v>7498</v>
      </c>
      <c r="F2590" t="s">
        <v>1363</v>
      </c>
      <c r="G2590" t="s">
        <v>1364</v>
      </c>
      <c r="H2590" s="3" t="s">
        <v>2544</v>
      </c>
      <c r="I2590">
        <v>2018</v>
      </c>
      <c r="J2590" s="15" t="s">
        <v>2545</v>
      </c>
      <c r="K2590">
        <v>2018</v>
      </c>
      <c r="L2590" t="s">
        <v>1367</v>
      </c>
      <c r="M2590" t="s">
        <v>328</v>
      </c>
      <c r="N2590" t="s">
        <v>7473</v>
      </c>
      <c r="O2590" t="s">
        <v>1388</v>
      </c>
      <c r="P2590" t="s">
        <v>7474</v>
      </c>
      <c r="Q2590">
        <f t="shared" si="53"/>
        <v>1690</v>
      </c>
      <c r="R2590" t="s">
        <v>1871</v>
      </c>
      <c r="S2590" t="s">
        <v>1872</v>
      </c>
      <c r="T2590" t="s">
        <v>7475</v>
      </c>
      <c r="U2590" s="75">
        <v>1690</v>
      </c>
      <c r="V2590">
        <v>53</v>
      </c>
      <c r="W2590">
        <v>89570</v>
      </c>
      <c r="AH2590" s="16"/>
      <c r="AI2590" t="s">
        <v>1375</v>
      </c>
    </row>
    <row r="2591" spans="1:35" x14ac:dyDescent="0.25">
      <c r="A2591" t="s">
        <v>7499</v>
      </c>
      <c r="B2591" s="1">
        <v>17</v>
      </c>
      <c r="C2591" t="s">
        <v>7461</v>
      </c>
      <c r="D2591">
        <v>10966900</v>
      </c>
      <c r="E2591" t="s">
        <v>7500</v>
      </c>
      <c r="F2591" t="s">
        <v>1539</v>
      </c>
      <c r="G2591" t="s">
        <v>1364</v>
      </c>
      <c r="H2591" s="3" t="s">
        <v>6844</v>
      </c>
      <c r="I2591">
        <v>2019</v>
      </c>
      <c r="J2591" s="15" t="s">
        <v>2587</v>
      </c>
      <c r="K2591">
        <v>2019</v>
      </c>
      <c r="L2591" t="s">
        <v>1367</v>
      </c>
      <c r="M2591" t="s">
        <v>328</v>
      </c>
      <c r="N2591" t="s">
        <v>7473</v>
      </c>
      <c r="O2591" t="s">
        <v>1388</v>
      </c>
      <c r="P2591" t="s">
        <v>7474</v>
      </c>
      <c r="Q2591">
        <f t="shared" si="53"/>
        <v>3000</v>
      </c>
      <c r="R2591">
        <v>574260</v>
      </c>
      <c r="S2591" t="s">
        <v>7481</v>
      </c>
      <c r="T2591" t="s">
        <v>7482</v>
      </c>
      <c r="U2591" s="75">
        <v>3000</v>
      </c>
      <c r="V2591">
        <v>65</v>
      </c>
      <c r="W2591">
        <v>195000</v>
      </c>
      <c r="AH2591" s="16"/>
      <c r="AI2591" t="s">
        <v>1375</v>
      </c>
    </row>
    <row r="2592" spans="1:35" x14ac:dyDescent="0.25">
      <c r="A2592" t="s">
        <v>7501</v>
      </c>
      <c r="B2592" s="1">
        <v>17</v>
      </c>
      <c r="C2592" t="s">
        <v>7461</v>
      </c>
      <c r="D2592">
        <v>11010762</v>
      </c>
      <c r="E2592" t="s">
        <v>7502</v>
      </c>
      <c r="F2592" t="s">
        <v>1363</v>
      </c>
      <c r="G2592" t="s">
        <v>1364</v>
      </c>
      <c r="H2592" s="3" t="s">
        <v>6772</v>
      </c>
      <c r="I2592">
        <v>2019</v>
      </c>
      <c r="J2592" s="15" t="s">
        <v>7503</v>
      </c>
      <c r="K2592">
        <v>2019</v>
      </c>
      <c r="L2592" t="s">
        <v>1367</v>
      </c>
      <c r="M2592" t="s">
        <v>328</v>
      </c>
      <c r="N2592" t="s">
        <v>7473</v>
      </c>
      <c r="O2592" t="s">
        <v>1388</v>
      </c>
      <c r="P2592" t="s">
        <v>7474</v>
      </c>
      <c r="Q2592">
        <f t="shared" si="53"/>
        <v>825</v>
      </c>
      <c r="R2592" t="s">
        <v>7480</v>
      </c>
      <c r="S2592" t="s">
        <v>7481</v>
      </c>
      <c r="T2592" t="s">
        <v>7485</v>
      </c>
      <c r="U2592" s="75">
        <v>825</v>
      </c>
      <c r="V2592">
        <v>108.24</v>
      </c>
      <c r="W2592">
        <v>89298</v>
      </c>
      <c r="AH2592" s="16"/>
      <c r="AI2592" t="s">
        <v>1375</v>
      </c>
    </row>
    <row r="2593" spans="1:35" x14ac:dyDescent="0.25">
      <c r="A2593" t="s">
        <v>7504</v>
      </c>
      <c r="B2593" s="1">
        <v>17</v>
      </c>
      <c r="C2593" t="s">
        <v>7461</v>
      </c>
      <c r="D2593">
        <v>9988343</v>
      </c>
      <c r="E2593" t="s">
        <v>7505</v>
      </c>
      <c r="F2593" t="s">
        <v>1363</v>
      </c>
      <c r="G2593" t="s">
        <v>1364</v>
      </c>
      <c r="H2593" s="3" t="s">
        <v>1573</v>
      </c>
      <c r="I2593">
        <v>2019</v>
      </c>
      <c r="J2593" s="15" t="s">
        <v>1574</v>
      </c>
      <c r="K2593">
        <v>2019</v>
      </c>
      <c r="L2593" t="s">
        <v>1367</v>
      </c>
      <c r="M2593" t="s">
        <v>7506</v>
      </c>
      <c r="N2593" t="s">
        <v>7506</v>
      </c>
      <c r="O2593" t="s">
        <v>1388</v>
      </c>
      <c r="P2593" t="s">
        <v>2299</v>
      </c>
      <c r="Q2593">
        <f t="shared" si="53"/>
        <v>345</v>
      </c>
      <c r="R2593" t="s">
        <v>7480</v>
      </c>
      <c r="S2593" t="s">
        <v>7481</v>
      </c>
      <c r="T2593" t="s">
        <v>7496</v>
      </c>
      <c r="U2593" s="75">
        <v>345</v>
      </c>
      <c r="V2593">
        <v>110.07</v>
      </c>
      <c r="W2593">
        <v>37974.15</v>
      </c>
      <c r="AH2593" s="16"/>
      <c r="AI2593" t="s">
        <v>1375</v>
      </c>
    </row>
    <row r="2594" spans="1:35" x14ac:dyDescent="0.25">
      <c r="A2594" t="s">
        <v>7507</v>
      </c>
      <c r="B2594" s="1">
        <v>17</v>
      </c>
      <c r="C2594" t="s">
        <v>7461</v>
      </c>
      <c r="D2594">
        <v>9590102</v>
      </c>
      <c r="E2594" t="s">
        <v>7508</v>
      </c>
      <c r="F2594" t="s">
        <v>1363</v>
      </c>
      <c r="G2594" t="s">
        <v>1364</v>
      </c>
      <c r="H2594" s="3" t="s">
        <v>7509</v>
      </c>
      <c r="I2594">
        <v>2019</v>
      </c>
      <c r="J2594" s="15" t="s">
        <v>2569</v>
      </c>
      <c r="K2594">
        <v>2019</v>
      </c>
      <c r="L2594" t="s">
        <v>1367</v>
      </c>
      <c r="M2594" t="s">
        <v>328</v>
      </c>
      <c r="N2594" t="s">
        <v>7473</v>
      </c>
      <c r="O2594" t="s">
        <v>1388</v>
      </c>
      <c r="P2594" t="s">
        <v>7474</v>
      </c>
      <c r="Q2594">
        <f t="shared" si="53"/>
        <v>1690</v>
      </c>
      <c r="R2594" t="s">
        <v>1871</v>
      </c>
      <c r="S2594" t="s">
        <v>1872</v>
      </c>
      <c r="T2594" t="s">
        <v>7510</v>
      </c>
      <c r="U2594" s="75">
        <v>1690</v>
      </c>
      <c r="V2594">
        <v>53</v>
      </c>
      <c r="W2594">
        <v>89570</v>
      </c>
      <c r="AH2594" s="16"/>
      <c r="AI2594" t="s">
        <v>1375</v>
      </c>
    </row>
    <row r="2595" spans="1:35" x14ac:dyDescent="0.25">
      <c r="A2595" t="s">
        <v>7511</v>
      </c>
      <c r="B2595" s="1">
        <v>17</v>
      </c>
      <c r="C2595" t="s">
        <v>7461</v>
      </c>
      <c r="D2595">
        <v>9609571</v>
      </c>
      <c r="E2595" t="s">
        <v>7512</v>
      </c>
      <c r="F2595" t="s">
        <v>1363</v>
      </c>
      <c r="G2595" t="s">
        <v>1364</v>
      </c>
      <c r="H2595" s="3" t="s">
        <v>2570</v>
      </c>
      <c r="I2595">
        <v>2019</v>
      </c>
      <c r="J2595" s="15" t="s">
        <v>1420</v>
      </c>
      <c r="K2595">
        <v>2019</v>
      </c>
      <c r="L2595" t="s">
        <v>1367</v>
      </c>
      <c r="M2595" t="s">
        <v>328</v>
      </c>
      <c r="N2595" t="s">
        <v>7473</v>
      </c>
      <c r="O2595" t="s">
        <v>1388</v>
      </c>
      <c r="P2595" t="s">
        <v>7474</v>
      </c>
      <c r="Q2595">
        <f t="shared" si="53"/>
        <v>75</v>
      </c>
      <c r="R2595" t="s">
        <v>1871</v>
      </c>
      <c r="S2595" t="s">
        <v>1872</v>
      </c>
      <c r="T2595" t="s">
        <v>7510</v>
      </c>
      <c r="U2595" s="75">
        <v>75</v>
      </c>
      <c r="V2595">
        <v>53</v>
      </c>
      <c r="W2595">
        <v>3975</v>
      </c>
      <c r="AH2595" s="16"/>
      <c r="AI2595" t="s">
        <v>1375</v>
      </c>
    </row>
    <row r="2596" spans="1:35" x14ac:dyDescent="0.25">
      <c r="A2596" t="s">
        <v>7513</v>
      </c>
      <c r="B2596" s="1">
        <v>17</v>
      </c>
      <c r="C2596" t="s">
        <v>7461</v>
      </c>
      <c r="D2596">
        <v>12406120</v>
      </c>
      <c r="E2596" t="s">
        <v>7514</v>
      </c>
      <c r="F2596" t="s">
        <v>1363</v>
      </c>
      <c r="G2596" t="s">
        <v>1391</v>
      </c>
      <c r="H2596" s="3" t="s">
        <v>7515</v>
      </c>
      <c r="I2596">
        <v>2020</v>
      </c>
      <c r="J2596" s="15" t="s">
        <v>1648</v>
      </c>
      <c r="K2596">
        <v>2020</v>
      </c>
      <c r="L2596" t="s">
        <v>1367</v>
      </c>
      <c r="M2596" t="s">
        <v>328</v>
      </c>
      <c r="N2596" t="s">
        <v>7516</v>
      </c>
      <c r="O2596" t="s">
        <v>1388</v>
      </c>
      <c r="P2596" t="s">
        <v>7517</v>
      </c>
      <c r="Q2596">
        <f t="shared" si="53"/>
        <v>684</v>
      </c>
      <c r="R2596" t="s">
        <v>1871</v>
      </c>
      <c r="S2596" t="s">
        <v>1872</v>
      </c>
      <c r="T2596" t="s">
        <v>7518</v>
      </c>
      <c r="U2596" s="75">
        <v>684</v>
      </c>
      <c r="V2596">
        <v>60</v>
      </c>
      <c r="W2596">
        <v>41040</v>
      </c>
      <c r="AH2596" s="16"/>
      <c r="AI2596" t="s">
        <v>1375</v>
      </c>
    </row>
    <row r="2597" spans="1:35" x14ac:dyDescent="0.25">
      <c r="A2597" t="s">
        <v>7519</v>
      </c>
      <c r="B2597" s="1">
        <v>17</v>
      </c>
      <c r="C2597" t="s">
        <v>7461</v>
      </c>
      <c r="D2597">
        <v>11812931</v>
      </c>
      <c r="E2597" t="s">
        <v>7520</v>
      </c>
      <c r="F2597" t="s">
        <v>1363</v>
      </c>
      <c r="G2597" t="s">
        <v>1364</v>
      </c>
      <c r="H2597" s="3" t="s">
        <v>6869</v>
      </c>
      <c r="I2597">
        <v>2020</v>
      </c>
      <c r="J2597" s="15" t="s">
        <v>4801</v>
      </c>
      <c r="K2597">
        <v>2020</v>
      </c>
      <c r="L2597" t="s">
        <v>1367</v>
      </c>
      <c r="M2597" t="s">
        <v>328</v>
      </c>
      <c r="N2597" t="s">
        <v>7473</v>
      </c>
      <c r="O2597" t="s">
        <v>1388</v>
      </c>
      <c r="P2597" t="s">
        <v>7474</v>
      </c>
      <c r="Q2597">
        <f t="shared" si="53"/>
        <v>900</v>
      </c>
      <c r="R2597" t="s">
        <v>7480</v>
      </c>
      <c r="S2597" t="s">
        <v>7481</v>
      </c>
      <c r="T2597" t="s">
        <v>7482</v>
      </c>
      <c r="U2597" s="75">
        <v>900</v>
      </c>
      <c r="V2597">
        <v>60</v>
      </c>
      <c r="W2597">
        <v>54000</v>
      </c>
      <c r="AH2597" s="16"/>
      <c r="AI2597" t="s">
        <v>1375</v>
      </c>
    </row>
    <row r="2598" spans="1:35" x14ac:dyDescent="0.25">
      <c r="A2598" t="s">
        <v>7521</v>
      </c>
      <c r="B2598" s="1">
        <v>17</v>
      </c>
      <c r="C2598" t="s">
        <v>7461</v>
      </c>
      <c r="D2598">
        <v>11155760</v>
      </c>
      <c r="E2598" t="s">
        <v>7522</v>
      </c>
      <c r="F2598" t="s">
        <v>1363</v>
      </c>
      <c r="G2598" t="s">
        <v>1364</v>
      </c>
      <c r="H2598" s="3" t="s">
        <v>2586</v>
      </c>
      <c r="I2598">
        <v>2019</v>
      </c>
      <c r="J2598" s="15" t="s">
        <v>2587</v>
      </c>
      <c r="K2598">
        <v>2019</v>
      </c>
      <c r="L2598" t="s">
        <v>1367</v>
      </c>
      <c r="M2598" t="s">
        <v>328</v>
      </c>
      <c r="N2598" t="s">
        <v>7473</v>
      </c>
      <c r="O2598" t="s">
        <v>1388</v>
      </c>
      <c r="P2598" t="s">
        <v>7474</v>
      </c>
      <c r="Q2598">
        <f t="shared" si="53"/>
        <v>900</v>
      </c>
      <c r="R2598" t="s">
        <v>7480</v>
      </c>
      <c r="S2598" t="s">
        <v>7481</v>
      </c>
      <c r="T2598" t="s">
        <v>7485</v>
      </c>
      <c r="U2598" s="75">
        <v>900</v>
      </c>
      <c r="V2598">
        <v>60</v>
      </c>
      <c r="W2598">
        <v>54000</v>
      </c>
      <c r="AH2598" s="16"/>
      <c r="AI2598" t="s">
        <v>1375</v>
      </c>
    </row>
    <row r="2599" spans="1:35" x14ac:dyDescent="0.25">
      <c r="A2599" t="s">
        <v>7523</v>
      </c>
      <c r="B2599" s="1">
        <v>17</v>
      </c>
      <c r="C2599" t="s">
        <v>7461</v>
      </c>
      <c r="D2599">
        <v>11161086</v>
      </c>
      <c r="E2599" t="s">
        <v>7524</v>
      </c>
      <c r="F2599" t="s">
        <v>1363</v>
      </c>
      <c r="G2599" t="s">
        <v>1364</v>
      </c>
      <c r="H2599" s="3" t="s">
        <v>3511</v>
      </c>
      <c r="I2599">
        <v>2019</v>
      </c>
      <c r="J2599" s="15" t="s">
        <v>1640</v>
      </c>
      <c r="K2599">
        <v>2019</v>
      </c>
      <c r="L2599" t="s">
        <v>1367</v>
      </c>
      <c r="M2599" t="s">
        <v>328</v>
      </c>
      <c r="N2599" t="s">
        <v>7473</v>
      </c>
      <c r="O2599" t="s">
        <v>1388</v>
      </c>
      <c r="P2599" t="s">
        <v>7474</v>
      </c>
      <c r="Q2599">
        <f t="shared" si="53"/>
        <v>1100</v>
      </c>
      <c r="R2599" t="s">
        <v>7480</v>
      </c>
      <c r="S2599" t="s">
        <v>7481</v>
      </c>
      <c r="T2599" t="s">
        <v>7485</v>
      </c>
      <c r="U2599" s="75">
        <v>1100</v>
      </c>
      <c r="V2599">
        <v>60</v>
      </c>
      <c r="W2599">
        <v>66000</v>
      </c>
      <c r="AH2599" s="16"/>
      <c r="AI2599" t="s">
        <v>1375</v>
      </c>
    </row>
    <row r="2600" spans="1:35" x14ac:dyDescent="0.25">
      <c r="A2600" t="s">
        <v>7525</v>
      </c>
      <c r="B2600" s="1">
        <v>17</v>
      </c>
      <c r="C2600" t="s">
        <v>7461</v>
      </c>
      <c r="D2600">
        <v>11163658</v>
      </c>
      <c r="E2600" t="s">
        <v>7526</v>
      </c>
      <c r="F2600" t="s">
        <v>1363</v>
      </c>
      <c r="G2600" t="s">
        <v>1364</v>
      </c>
      <c r="H2600" s="3" t="s">
        <v>2586</v>
      </c>
      <c r="I2600">
        <v>2019</v>
      </c>
      <c r="J2600" s="15" t="s">
        <v>2587</v>
      </c>
      <c r="K2600">
        <v>2019</v>
      </c>
      <c r="L2600" t="s">
        <v>1367</v>
      </c>
      <c r="M2600" t="s">
        <v>7527</v>
      </c>
      <c r="N2600" t="s">
        <v>7528</v>
      </c>
      <c r="O2600" t="s">
        <v>1388</v>
      </c>
      <c r="P2600" t="s">
        <v>2299</v>
      </c>
      <c r="Q2600">
        <f t="shared" si="53"/>
        <v>500</v>
      </c>
      <c r="R2600" t="s">
        <v>7480</v>
      </c>
      <c r="S2600" t="s">
        <v>7481</v>
      </c>
      <c r="T2600" t="s">
        <v>7485</v>
      </c>
      <c r="U2600" s="75">
        <v>500</v>
      </c>
      <c r="V2600">
        <v>60</v>
      </c>
      <c r="W2600">
        <v>30000</v>
      </c>
      <c r="AH2600" s="16"/>
      <c r="AI2600" t="s">
        <v>1375</v>
      </c>
    </row>
    <row r="2601" spans="1:35" x14ac:dyDescent="0.25">
      <c r="A2601" t="s">
        <v>7529</v>
      </c>
      <c r="B2601" s="1">
        <v>17</v>
      </c>
      <c r="C2601" t="s">
        <v>7461</v>
      </c>
      <c r="D2601">
        <v>12576581</v>
      </c>
      <c r="E2601" t="s">
        <v>3526</v>
      </c>
      <c r="F2601" t="s">
        <v>1363</v>
      </c>
      <c r="G2601" t="s">
        <v>1364</v>
      </c>
      <c r="H2601" s="3" t="s">
        <v>3527</v>
      </c>
      <c r="I2601">
        <v>2020</v>
      </c>
      <c r="J2601" s="15" t="s">
        <v>3528</v>
      </c>
      <c r="K2601">
        <v>2020</v>
      </c>
      <c r="L2601" t="s">
        <v>1367</v>
      </c>
      <c r="M2601" t="s">
        <v>328</v>
      </c>
      <c r="N2601" t="s">
        <v>7530</v>
      </c>
      <c r="O2601" t="s">
        <v>1388</v>
      </c>
      <c r="P2601" t="s">
        <v>7517</v>
      </c>
      <c r="Q2601">
        <f t="shared" si="53"/>
        <v>50</v>
      </c>
      <c r="R2601" t="s">
        <v>1381</v>
      </c>
      <c r="S2601" t="s">
        <v>1382</v>
      </c>
      <c r="T2601" t="s">
        <v>325</v>
      </c>
      <c r="U2601" s="75">
        <v>50</v>
      </c>
      <c r="V2601">
        <v>44.98</v>
      </c>
      <c r="W2601">
        <v>2249</v>
      </c>
      <c r="AH2601" s="16"/>
      <c r="AI2601" t="s">
        <v>1375</v>
      </c>
    </row>
    <row r="2602" spans="1:35" x14ac:dyDescent="0.25">
      <c r="A2602" t="s">
        <v>7531</v>
      </c>
      <c r="B2602" s="1">
        <v>17</v>
      </c>
      <c r="C2602" t="s">
        <v>7461</v>
      </c>
      <c r="D2602">
        <v>11227559</v>
      </c>
      <c r="E2602" t="s">
        <v>7532</v>
      </c>
      <c r="F2602" t="s">
        <v>1363</v>
      </c>
      <c r="G2602" t="s">
        <v>1364</v>
      </c>
      <c r="H2602" s="3" t="s">
        <v>2591</v>
      </c>
      <c r="I2602">
        <v>2019</v>
      </c>
      <c r="J2602" s="15" t="s">
        <v>4788</v>
      </c>
      <c r="K2602">
        <v>2019</v>
      </c>
      <c r="L2602" t="s">
        <v>1367</v>
      </c>
      <c r="M2602" t="s">
        <v>328</v>
      </c>
      <c r="N2602" t="s">
        <v>7473</v>
      </c>
      <c r="O2602" t="s">
        <v>1388</v>
      </c>
      <c r="P2602" t="s">
        <v>7474</v>
      </c>
      <c r="Q2602">
        <f t="shared" si="53"/>
        <v>750</v>
      </c>
      <c r="R2602" t="s">
        <v>7480</v>
      </c>
      <c r="S2602" t="s">
        <v>7481</v>
      </c>
      <c r="T2602" t="s">
        <v>7485</v>
      </c>
      <c r="U2602" s="75">
        <v>750</v>
      </c>
      <c r="V2602">
        <v>60</v>
      </c>
      <c r="W2602">
        <v>45000</v>
      </c>
      <c r="AH2602" s="16"/>
      <c r="AI2602" t="s">
        <v>1375</v>
      </c>
    </row>
    <row r="2603" spans="1:35" x14ac:dyDescent="0.25">
      <c r="A2603" t="s">
        <v>7533</v>
      </c>
      <c r="B2603" s="1">
        <v>17</v>
      </c>
      <c r="C2603" t="s">
        <v>7461</v>
      </c>
      <c r="D2603">
        <v>11252413</v>
      </c>
      <c r="E2603" t="s">
        <v>7534</v>
      </c>
      <c r="F2603" t="s">
        <v>1363</v>
      </c>
      <c r="G2603" t="s">
        <v>1364</v>
      </c>
      <c r="H2603" s="3" t="s">
        <v>4788</v>
      </c>
      <c r="I2603">
        <v>2019</v>
      </c>
      <c r="J2603" s="15" t="s">
        <v>4791</v>
      </c>
      <c r="K2603">
        <v>2019</v>
      </c>
      <c r="L2603" t="s">
        <v>1367</v>
      </c>
      <c r="M2603" t="s">
        <v>7535</v>
      </c>
      <c r="N2603" t="s">
        <v>1596</v>
      </c>
      <c r="O2603" t="s">
        <v>1388</v>
      </c>
      <c r="P2603" t="s">
        <v>2299</v>
      </c>
      <c r="Q2603">
        <f t="shared" si="53"/>
        <v>830</v>
      </c>
      <c r="R2603" t="s">
        <v>1871</v>
      </c>
      <c r="S2603" t="s">
        <v>1872</v>
      </c>
      <c r="T2603" t="s">
        <v>7510</v>
      </c>
      <c r="U2603" s="75">
        <v>830</v>
      </c>
      <c r="V2603">
        <v>53</v>
      </c>
      <c r="W2603">
        <v>43990</v>
      </c>
      <c r="AH2603" s="16"/>
      <c r="AI2603" t="s">
        <v>1375</v>
      </c>
    </row>
    <row r="2604" spans="1:35" x14ac:dyDescent="0.25">
      <c r="A2604" t="s">
        <v>7536</v>
      </c>
      <c r="B2604" s="1">
        <v>17</v>
      </c>
      <c r="C2604" t="s">
        <v>7461</v>
      </c>
      <c r="D2604">
        <v>11302593</v>
      </c>
      <c r="E2604" t="s">
        <v>7537</v>
      </c>
      <c r="F2604" t="s">
        <v>1363</v>
      </c>
      <c r="G2604" t="s">
        <v>1364</v>
      </c>
      <c r="H2604" s="3" t="s">
        <v>2596</v>
      </c>
      <c r="I2604">
        <v>2019</v>
      </c>
      <c r="J2604" s="15" t="s">
        <v>7538</v>
      </c>
      <c r="K2604">
        <v>2019</v>
      </c>
      <c r="L2604" t="s">
        <v>1367</v>
      </c>
      <c r="M2604" t="s">
        <v>328</v>
      </c>
      <c r="N2604" t="s">
        <v>7473</v>
      </c>
      <c r="O2604" t="s">
        <v>1388</v>
      </c>
      <c r="P2604" t="s">
        <v>7474</v>
      </c>
      <c r="Q2604">
        <f t="shared" si="53"/>
        <v>1698</v>
      </c>
      <c r="R2604" t="s">
        <v>1871</v>
      </c>
      <c r="S2604" t="s">
        <v>1872</v>
      </c>
      <c r="T2604" t="s">
        <v>7490</v>
      </c>
      <c r="U2604" s="75">
        <v>1698</v>
      </c>
      <c r="V2604">
        <v>53</v>
      </c>
      <c r="W2604">
        <v>89994</v>
      </c>
      <c r="AH2604" s="16"/>
      <c r="AI2604" t="s">
        <v>1375</v>
      </c>
    </row>
    <row r="2605" spans="1:35" x14ac:dyDescent="0.25">
      <c r="A2605" t="s">
        <v>7539</v>
      </c>
      <c r="B2605" s="1">
        <v>17</v>
      </c>
      <c r="C2605" t="s">
        <v>7461</v>
      </c>
      <c r="D2605">
        <v>11274611</v>
      </c>
      <c r="E2605" t="s">
        <v>7540</v>
      </c>
      <c r="F2605" t="s">
        <v>1363</v>
      </c>
      <c r="G2605" t="s">
        <v>1364</v>
      </c>
      <c r="H2605" s="3" t="s">
        <v>4791</v>
      </c>
      <c r="I2605">
        <v>2019</v>
      </c>
      <c r="J2605" s="15" t="s">
        <v>2595</v>
      </c>
      <c r="K2605">
        <v>2019</v>
      </c>
      <c r="L2605" t="s">
        <v>1367</v>
      </c>
      <c r="M2605" t="s">
        <v>7527</v>
      </c>
      <c r="N2605" t="s">
        <v>7541</v>
      </c>
      <c r="O2605" t="s">
        <v>1388</v>
      </c>
      <c r="P2605" t="s">
        <v>2299</v>
      </c>
      <c r="Q2605">
        <f t="shared" si="53"/>
        <v>800</v>
      </c>
      <c r="R2605" t="s">
        <v>7480</v>
      </c>
      <c r="S2605" t="s">
        <v>7481</v>
      </c>
      <c r="T2605" t="s">
        <v>7482</v>
      </c>
      <c r="U2605" s="75">
        <v>800</v>
      </c>
      <c r="V2605">
        <v>60</v>
      </c>
      <c r="W2605">
        <v>48000</v>
      </c>
      <c r="AH2605" s="16"/>
      <c r="AI2605" t="s">
        <v>1375</v>
      </c>
    </row>
    <row r="2606" spans="1:35" x14ac:dyDescent="0.25">
      <c r="A2606" t="s">
        <v>7542</v>
      </c>
      <c r="B2606" s="1">
        <v>17</v>
      </c>
      <c r="C2606" t="s">
        <v>7461</v>
      </c>
      <c r="D2606">
        <v>11274611</v>
      </c>
      <c r="E2606" t="s">
        <v>7540</v>
      </c>
      <c r="F2606" t="s">
        <v>1363</v>
      </c>
      <c r="G2606" t="s">
        <v>1364</v>
      </c>
      <c r="H2606" s="3" t="s">
        <v>4791</v>
      </c>
      <c r="I2606">
        <v>2019</v>
      </c>
      <c r="J2606" s="15" t="s">
        <v>2595</v>
      </c>
      <c r="K2606">
        <v>2019</v>
      </c>
      <c r="L2606" t="s">
        <v>1367</v>
      </c>
      <c r="M2606" t="s">
        <v>7527</v>
      </c>
      <c r="N2606" t="s">
        <v>7541</v>
      </c>
      <c r="O2606" t="s">
        <v>1388</v>
      </c>
      <c r="P2606" t="s">
        <v>2299</v>
      </c>
      <c r="Q2606">
        <f t="shared" si="53"/>
        <v>800</v>
      </c>
      <c r="R2606" t="s">
        <v>1871</v>
      </c>
      <c r="S2606" t="s">
        <v>1872</v>
      </c>
      <c r="T2606" t="s">
        <v>7490</v>
      </c>
      <c r="U2606" s="75">
        <v>800</v>
      </c>
      <c r="V2606">
        <v>53</v>
      </c>
      <c r="W2606">
        <v>42400</v>
      </c>
      <c r="AH2606" s="16"/>
      <c r="AI2606" t="s">
        <v>1375</v>
      </c>
    </row>
    <row r="2607" spans="1:35" x14ac:dyDescent="0.25">
      <c r="A2607" t="s">
        <v>7543</v>
      </c>
      <c r="B2607" s="1">
        <v>17</v>
      </c>
      <c r="C2607" t="s">
        <v>7461</v>
      </c>
      <c r="D2607">
        <v>11277319</v>
      </c>
      <c r="E2607" t="s">
        <v>7498</v>
      </c>
      <c r="F2607" t="s">
        <v>1363</v>
      </c>
      <c r="G2607" t="s">
        <v>1364</v>
      </c>
      <c r="H2607" s="3" t="s">
        <v>7544</v>
      </c>
      <c r="I2607">
        <v>2019</v>
      </c>
      <c r="J2607" s="15" t="s">
        <v>1674</v>
      </c>
      <c r="K2607">
        <v>2019</v>
      </c>
      <c r="L2607" t="s">
        <v>1367</v>
      </c>
      <c r="M2607" t="s">
        <v>328</v>
      </c>
      <c r="N2607" t="s">
        <v>7473</v>
      </c>
      <c r="O2607" t="s">
        <v>1388</v>
      </c>
      <c r="P2607" t="s">
        <v>7474</v>
      </c>
      <c r="Q2607">
        <f t="shared" si="53"/>
        <v>380</v>
      </c>
      <c r="R2607" t="s">
        <v>7480</v>
      </c>
      <c r="S2607" t="s">
        <v>7481</v>
      </c>
      <c r="T2607" t="s">
        <v>7485</v>
      </c>
      <c r="U2607" s="75">
        <v>380</v>
      </c>
      <c r="V2607">
        <v>60</v>
      </c>
      <c r="W2607">
        <v>22800</v>
      </c>
      <c r="AH2607" s="16"/>
      <c r="AI2607" t="s">
        <v>1375</v>
      </c>
    </row>
    <row r="2608" spans="1:35" x14ac:dyDescent="0.25">
      <c r="A2608" t="s">
        <v>7545</v>
      </c>
      <c r="B2608" s="1">
        <v>17</v>
      </c>
      <c r="C2608" t="s">
        <v>7461</v>
      </c>
      <c r="D2608">
        <v>11277319</v>
      </c>
      <c r="E2608" t="s">
        <v>7498</v>
      </c>
      <c r="F2608" t="s">
        <v>1363</v>
      </c>
      <c r="G2608" t="s">
        <v>1364</v>
      </c>
      <c r="H2608" s="3" t="s">
        <v>7544</v>
      </c>
      <c r="I2608">
        <v>2019</v>
      </c>
      <c r="J2608" s="15" t="s">
        <v>1674</v>
      </c>
      <c r="K2608">
        <v>2019</v>
      </c>
      <c r="L2608" t="s">
        <v>1367</v>
      </c>
      <c r="M2608" t="s">
        <v>328</v>
      </c>
      <c r="N2608" t="s">
        <v>7473</v>
      </c>
      <c r="O2608" t="s">
        <v>1388</v>
      </c>
      <c r="P2608" t="s">
        <v>7474</v>
      </c>
      <c r="Q2608">
        <f t="shared" si="53"/>
        <v>380</v>
      </c>
      <c r="R2608" t="s">
        <v>1871</v>
      </c>
      <c r="S2608" t="s">
        <v>1872</v>
      </c>
      <c r="T2608" t="s">
        <v>7490</v>
      </c>
      <c r="U2608" s="75">
        <v>380</v>
      </c>
      <c r="V2608">
        <v>53</v>
      </c>
      <c r="W2608">
        <v>20140</v>
      </c>
      <c r="AH2608" s="16"/>
      <c r="AI2608" t="s">
        <v>1375</v>
      </c>
    </row>
    <row r="2609" spans="1:35" x14ac:dyDescent="0.25">
      <c r="A2609" t="s">
        <v>7546</v>
      </c>
      <c r="B2609" s="1">
        <v>17</v>
      </c>
      <c r="C2609" t="s">
        <v>7461</v>
      </c>
      <c r="D2609">
        <v>10734732</v>
      </c>
      <c r="E2609" t="s">
        <v>7508</v>
      </c>
      <c r="F2609" t="s">
        <v>1363</v>
      </c>
      <c r="G2609" t="s">
        <v>1364</v>
      </c>
      <c r="H2609" s="3" t="s">
        <v>7547</v>
      </c>
      <c r="I2609">
        <v>2019</v>
      </c>
      <c r="J2609" s="15" t="s">
        <v>7548</v>
      </c>
      <c r="K2609">
        <v>2019</v>
      </c>
      <c r="L2609" t="s">
        <v>1367</v>
      </c>
      <c r="M2609" t="s">
        <v>7549</v>
      </c>
      <c r="N2609" t="s">
        <v>7549</v>
      </c>
      <c r="O2609" t="s">
        <v>1388</v>
      </c>
      <c r="P2609" t="s">
        <v>2299</v>
      </c>
      <c r="Q2609">
        <f t="shared" si="53"/>
        <v>750</v>
      </c>
      <c r="R2609" t="s">
        <v>7480</v>
      </c>
      <c r="S2609" t="s">
        <v>7481</v>
      </c>
      <c r="T2609" t="s">
        <v>7485</v>
      </c>
      <c r="U2609" s="75">
        <v>750</v>
      </c>
      <c r="V2609">
        <v>108.24</v>
      </c>
      <c r="W2609">
        <v>81180</v>
      </c>
      <c r="AH2609" s="16"/>
      <c r="AI2609" t="s">
        <v>1375</v>
      </c>
    </row>
    <row r="2610" spans="1:35" x14ac:dyDescent="0.25">
      <c r="A2610" t="s">
        <v>7550</v>
      </c>
      <c r="B2610" s="1">
        <v>17</v>
      </c>
      <c r="C2610" t="s">
        <v>7461</v>
      </c>
      <c r="D2610">
        <v>8831793</v>
      </c>
      <c r="E2610" t="s">
        <v>7551</v>
      </c>
      <c r="F2610" t="s">
        <v>1363</v>
      </c>
      <c r="G2610" t="s">
        <v>1364</v>
      </c>
      <c r="H2610" s="3" t="s">
        <v>7552</v>
      </c>
      <c r="I2610">
        <v>2018</v>
      </c>
      <c r="J2610" s="15" t="s">
        <v>6706</v>
      </c>
      <c r="K2610">
        <v>2018</v>
      </c>
      <c r="L2610" t="s">
        <v>1394</v>
      </c>
      <c r="M2610" t="s">
        <v>7553</v>
      </c>
      <c r="N2610" t="s">
        <v>7553</v>
      </c>
      <c r="O2610" t="s">
        <v>1408</v>
      </c>
      <c r="P2610" t="s">
        <v>2299</v>
      </c>
      <c r="Q2610">
        <f t="shared" si="53"/>
        <v>2700</v>
      </c>
      <c r="R2610" t="s">
        <v>1871</v>
      </c>
      <c r="S2610" t="s">
        <v>1872</v>
      </c>
      <c r="T2610" t="s">
        <v>7475</v>
      </c>
      <c r="U2610" s="75">
        <v>2700</v>
      </c>
      <c r="V2610">
        <v>53</v>
      </c>
      <c r="W2610">
        <v>143100</v>
      </c>
      <c r="AH2610" s="16"/>
      <c r="AI2610" t="s">
        <v>1375</v>
      </c>
    </row>
    <row r="2611" spans="1:35" x14ac:dyDescent="0.25">
      <c r="A2611" t="s">
        <v>7554</v>
      </c>
      <c r="B2611" s="1">
        <v>17</v>
      </c>
      <c r="C2611" t="s">
        <v>7461</v>
      </c>
      <c r="D2611">
        <v>8717613</v>
      </c>
      <c r="E2611" t="s">
        <v>7494</v>
      </c>
      <c r="F2611" t="s">
        <v>1363</v>
      </c>
      <c r="G2611" t="s">
        <v>1364</v>
      </c>
      <c r="H2611" s="3" t="s">
        <v>6596</v>
      </c>
      <c r="I2611">
        <v>2018</v>
      </c>
      <c r="J2611" s="15" t="s">
        <v>7555</v>
      </c>
      <c r="K2611">
        <v>2018</v>
      </c>
      <c r="L2611" t="s">
        <v>1394</v>
      </c>
      <c r="M2611" t="s">
        <v>328</v>
      </c>
      <c r="N2611" t="s">
        <v>7556</v>
      </c>
      <c r="O2611" t="s">
        <v>1388</v>
      </c>
      <c r="P2611" t="s">
        <v>7474</v>
      </c>
      <c r="Q2611">
        <f t="shared" si="53"/>
        <v>1500</v>
      </c>
      <c r="R2611" t="s">
        <v>1871</v>
      </c>
      <c r="S2611" t="s">
        <v>1872</v>
      </c>
      <c r="T2611" t="s">
        <v>7510</v>
      </c>
      <c r="U2611" s="75">
        <v>1500</v>
      </c>
      <c r="V2611">
        <v>53</v>
      </c>
      <c r="W2611">
        <v>79500</v>
      </c>
      <c r="AH2611" s="16"/>
      <c r="AI2611" t="s">
        <v>1375</v>
      </c>
    </row>
    <row r="2612" spans="1:35" x14ac:dyDescent="0.25">
      <c r="A2612" t="s">
        <v>7557</v>
      </c>
      <c r="B2612" s="1">
        <v>17</v>
      </c>
      <c r="C2612" t="s">
        <v>7461</v>
      </c>
      <c r="D2612">
        <v>9450726</v>
      </c>
      <c r="E2612" t="s">
        <v>7537</v>
      </c>
      <c r="F2612" t="s">
        <v>1363</v>
      </c>
      <c r="G2612" t="s">
        <v>1364</v>
      </c>
      <c r="H2612" s="3" t="s">
        <v>6661</v>
      </c>
      <c r="I2612">
        <v>2018</v>
      </c>
      <c r="J2612" s="15" t="s">
        <v>7558</v>
      </c>
      <c r="K2612">
        <v>2018</v>
      </c>
      <c r="L2612" t="s">
        <v>1394</v>
      </c>
      <c r="M2612" t="s">
        <v>328</v>
      </c>
      <c r="N2612" t="s">
        <v>7556</v>
      </c>
      <c r="O2612" t="s">
        <v>1388</v>
      </c>
      <c r="P2612" t="s">
        <v>7474</v>
      </c>
      <c r="Q2612">
        <f t="shared" si="53"/>
        <v>1227</v>
      </c>
      <c r="R2612" t="s">
        <v>1871</v>
      </c>
      <c r="S2612" t="s">
        <v>1872</v>
      </c>
      <c r="T2612" t="s">
        <v>7510</v>
      </c>
      <c r="U2612" s="75">
        <v>1227</v>
      </c>
      <c r="V2612">
        <v>53</v>
      </c>
      <c r="W2612">
        <v>65031</v>
      </c>
      <c r="AH2612" s="16"/>
      <c r="AI2612" t="s">
        <v>1375</v>
      </c>
    </row>
    <row r="2613" spans="1:35" x14ac:dyDescent="0.25">
      <c r="A2613" t="s">
        <v>7559</v>
      </c>
      <c r="B2613" s="1">
        <v>17</v>
      </c>
      <c r="C2613" t="s">
        <v>7461</v>
      </c>
      <c r="D2613">
        <v>9860053</v>
      </c>
      <c r="E2613" t="s">
        <v>7560</v>
      </c>
      <c r="F2613" t="s">
        <v>1363</v>
      </c>
      <c r="G2613" t="s">
        <v>1364</v>
      </c>
      <c r="H2613" s="3" t="s">
        <v>2533</v>
      </c>
      <c r="I2613">
        <v>2019</v>
      </c>
      <c r="J2613" s="15" t="s">
        <v>2539</v>
      </c>
      <c r="K2613">
        <v>2019</v>
      </c>
      <c r="L2613" t="s">
        <v>1394</v>
      </c>
      <c r="M2613" t="s">
        <v>7506</v>
      </c>
      <c r="N2613" t="s">
        <v>7506</v>
      </c>
      <c r="O2613" t="s">
        <v>1408</v>
      </c>
      <c r="P2613" t="s">
        <v>2299</v>
      </c>
      <c r="Q2613">
        <f t="shared" si="53"/>
        <v>395</v>
      </c>
      <c r="R2613" t="s">
        <v>7480</v>
      </c>
      <c r="S2613" t="s">
        <v>7481</v>
      </c>
      <c r="T2613" t="s">
        <v>7485</v>
      </c>
      <c r="U2613" s="75">
        <v>395</v>
      </c>
      <c r="V2613">
        <v>110.07</v>
      </c>
      <c r="W2613">
        <v>43477.65</v>
      </c>
      <c r="AH2613" s="16"/>
      <c r="AI2613" t="s">
        <v>1375</v>
      </c>
    </row>
    <row r="2614" spans="1:35" x14ac:dyDescent="0.25">
      <c r="A2614" t="s">
        <v>7561</v>
      </c>
      <c r="B2614" s="1">
        <v>17</v>
      </c>
      <c r="C2614" t="s">
        <v>7461</v>
      </c>
      <c r="D2614">
        <v>10085394</v>
      </c>
      <c r="E2614" t="s">
        <v>7562</v>
      </c>
      <c r="F2614" t="s">
        <v>1363</v>
      </c>
      <c r="G2614" t="s">
        <v>1364</v>
      </c>
      <c r="H2614" s="3" t="s">
        <v>7563</v>
      </c>
      <c r="I2614">
        <v>2019</v>
      </c>
      <c r="J2614" s="15" t="s">
        <v>3433</v>
      </c>
      <c r="K2614">
        <v>2019</v>
      </c>
      <c r="L2614" t="s">
        <v>1394</v>
      </c>
      <c r="M2614" t="s">
        <v>7564</v>
      </c>
      <c r="N2614" t="s">
        <v>7564</v>
      </c>
      <c r="O2614" t="s">
        <v>1388</v>
      </c>
      <c r="P2614" t="s">
        <v>2299</v>
      </c>
      <c r="Q2614">
        <f t="shared" si="53"/>
        <v>200</v>
      </c>
      <c r="R2614" t="s">
        <v>7480</v>
      </c>
      <c r="S2614" t="s">
        <v>7481</v>
      </c>
      <c r="T2614" t="s">
        <v>7485</v>
      </c>
      <c r="U2614" s="75">
        <v>200</v>
      </c>
      <c r="V2614">
        <v>108.24</v>
      </c>
      <c r="W2614">
        <v>21648</v>
      </c>
      <c r="AH2614" s="16"/>
      <c r="AI2614" t="s">
        <v>1375</v>
      </c>
    </row>
    <row r="2615" spans="1:35" x14ac:dyDescent="0.25">
      <c r="A2615" t="s">
        <v>7565</v>
      </c>
      <c r="B2615" s="1">
        <v>17</v>
      </c>
      <c r="C2615" t="s">
        <v>7461</v>
      </c>
      <c r="D2615">
        <v>10573488</v>
      </c>
      <c r="E2615" t="s">
        <v>7494</v>
      </c>
      <c r="F2615" t="s">
        <v>1363</v>
      </c>
      <c r="G2615" t="s">
        <v>1364</v>
      </c>
      <c r="H2615" s="3" t="s">
        <v>2669</v>
      </c>
      <c r="I2615">
        <v>2019</v>
      </c>
      <c r="J2615" s="15" t="s">
        <v>6930</v>
      </c>
      <c r="K2615">
        <v>2019</v>
      </c>
      <c r="L2615" t="s">
        <v>1394</v>
      </c>
      <c r="M2615" t="s">
        <v>328</v>
      </c>
      <c r="N2615" t="s">
        <v>7556</v>
      </c>
      <c r="O2615" t="s">
        <v>1388</v>
      </c>
      <c r="P2615" t="s">
        <v>7474</v>
      </c>
      <c r="Q2615">
        <f t="shared" si="53"/>
        <v>1600</v>
      </c>
      <c r="R2615" t="s">
        <v>7480</v>
      </c>
      <c r="S2615" t="s">
        <v>7481</v>
      </c>
      <c r="T2615" t="s">
        <v>7496</v>
      </c>
      <c r="U2615" s="75">
        <v>1600</v>
      </c>
      <c r="V2615">
        <v>108.24</v>
      </c>
      <c r="W2615">
        <v>173184</v>
      </c>
      <c r="AH2615" s="16"/>
      <c r="AI2615" t="s">
        <v>1375</v>
      </c>
    </row>
    <row r="2616" spans="1:35" x14ac:dyDescent="0.25">
      <c r="A2616" t="s">
        <v>7566</v>
      </c>
      <c r="B2616" s="1">
        <v>17</v>
      </c>
      <c r="C2616" t="s">
        <v>7461</v>
      </c>
      <c r="D2616">
        <v>11062134</v>
      </c>
      <c r="E2616" t="s">
        <v>7567</v>
      </c>
      <c r="F2616" t="s">
        <v>1363</v>
      </c>
      <c r="G2616" t="s">
        <v>1364</v>
      </c>
      <c r="H2616" s="3" t="s">
        <v>1584</v>
      </c>
      <c r="I2616">
        <v>2019</v>
      </c>
      <c r="J2616" s="15" t="s">
        <v>1585</v>
      </c>
      <c r="K2616">
        <v>2019</v>
      </c>
      <c r="L2616" t="s">
        <v>1394</v>
      </c>
      <c r="M2616" t="s">
        <v>328</v>
      </c>
      <c r="N2616" t="s">
        <v>7556</v>
      </c>
      <c r="O2616" t="s">
        <v>1388</v>
      </c>
      <c r="P2616" t="s">
        <v>7474</v>
      </c>
      <c r="Q2616">
        <f t="shared" si="53"/>
        <v>900</v>
      </c>
      <c r="R2616" t="s">
        <v>7480</v>
      </c>
      <c r="S2616" t="s">
        <v>7481</v>
      </c>
      <c r="T2616" t="s">
        <v>7485</v>
      </c>
      <c r="U2616" s="75">
        <v>900</v>
      </c>
      <c r="V2616">
        <v>108.24</v>
      </c>
      <c r="W2616">
        <v>97416</v>
      </c>
      <c r="AH2616" s="16"/>
      <c r="AI2616" t="s">
        <v>1375</v>
      </c>
    </row>
    <row r="2617" spans="1:35" x14ac:dyDescent="0.25">
      <c r="A2617" t="s">
        <v>7568</v>
      </c>
      <c r="B2617" s="1">
        <v>17</v>
      </c>
      <c r="C2617" t="s">
        <v>7461</v>
      </c>
      <c r="D2617">
        <v>11068248</v>
      </c>
      <c r="E2617" t="s">
        <v>7498</v>
      </c>
      <c r="F2617" t="s">
        <v>1363</v>
      </c>
      <c r="G2617" t="s">
        <v>1364</v>
      </c>
      <c r="H2617" s="3" t="s">
        <v>4723</v>
      </c>
      <c r="I2617">
        <v>2019</v>
      </c>
      <c r="J2617" s="15" t="s">
        <v>1588</v>
      </c>
      <c r="K2617">
        <v>2019</v>
      </c>
      <c r="L2617" t="s">
        <v>1394</v>
      </c>
      <c r="M2617" t="s">
        <v>328</v>
      </c>
      <c r="N2617" t="s">
        <v>7556</v>
      </c>
      <c r="O2617" t="s">
        <v>1388</v>
      </c>
      <c r="P2617" t="s">
        <v>7474</v>
      </c>
      <c r="Q2617">
        <f t="shared" si="53"/>
        <v>1695</v>
      </c>
      <c r="R2617" t="s">
        <v>7480</v>
      </c>
      <c r="S2617" t="s">
        <v>7481</v>
      </c>
      <c r="T2617" t="s">
        <v>7485</v>
      </c>
      <c r="U2617" s="75">
        <v>1695</v>
      </c>
      <c r="V2617">
        <v>108.24</v>
      </c>
      <c r="W2617">
        <v>183466.8</v>
      </c>
      <c r="AH2617" s="16"/>
      <c r="AI2617" t="s">
        <v>1375</v>
      </c>
    </row>
    <row r="2618" spans="1:35" x14ac:dyDescent="0.25">
      <c r="A2618" t="s">
        <v>7569</v>
      </c>
      <c r="B2618" s="1">
        <v>17</v>
      </c>
      <c r="C2618" t="s">
        <v>7461</v>
      </c>
      <c r="D2618">
        <v>11760230</v>
      </c>
      <c r="E2618" t="s">
        <v>7498</v>
      </c>
      <c r="F2618" t="s">
        <v>1363</v>
      </c>
      <c r="G2618" t="s">
        <v>1364</v>
      </c>
      <c r="H2618" s="3" t="s">
        <v>1617</v>
      </c>
      <c r="I2618">
        <v>2020</v>
      </c>
      <c r="J2618" s="15" t="s">
        <v>1604</v>
      </c>
      <c r="K2618">
        <v>2020</v>
      </c>
      <c r="L2618" t="s">
        <v>1394</v>
      </c>
      <c r="M2618" t="s">
        <v>328</v>
      </c>
      <c r="N2618" t="s">
        <v>7556</v>
      </c>
      <c r="O2618" t="s">
        <v>1388</v>
      </c>
      <c r="P2618" t="s">
        <v>7474</v>
      </c>
      <c r="Q2618">
        <f t="shared" si="53"/>
        <v>1650</v>
      </c>
      <c r="R2618" t="s">
        <v>7480</v>
      </c>
      <c r="S2618" t="s">
        <v>7481</v>
      </c>
      <c r="T2618" t="s">
        <v>7482</v>
      </c>
      <c r="U2618" s="75">
        <v>1650</v>
      </c>
      <c r="V2618">
        <v>60</v>
      </c>
      <c r="W2618">
        <v>99000</v>
      </c>
      <c r="AH2618" s="16"/>
      <c r="AI2618" t="s">
        <v>1375</v>
      </c>
    </row>
    <row r="2619" spans="1:35" x14ac:dyDescent="0.25">
      <c r="A2619" t="s">
        <v>7570</v>
      </c>
      <c r="B2619" s="1">
        <v>17</v>
      </c>
      <c r="C2619" t="s">
        <v>7461</v>
      </c>
      <c r="D2619">
        <v>11246944</v>
      </c>
      <c r="E2619" t="s">
        <v>7571</v>
      </c>
      <c r="F2619" t="s">
        <v>1363</v>
      </c>
      <c r="G2619" t="s">
        <v>1364</v>
      </c>
      <c r="H2619" s="3" t="s">
        <v>4788</v>
      </c>
      <c r="I2619">
        <v>2019</v>
      </c>
      <c r="J2619" s="15" t="s">
        <v>4791</v>
      </c>
      <c r="K2619">
        <v>2019</v>
      </c>
      <c r="L2619" t="s">
        <v>1394</v>
      </c>
      <c r="M2619" t="s">
        <v>328</v>
      </c>
      <c r="N2619" t="s">
        <v>7556</v>
      </c>
      <c r="O2619" t="s">
        <v>1388</v>
      </c>
      <c r="P2619" t="s">
        <v>7474</v>
      </c>
      <c r="Q2619">
        <f t="shared" si="53"/>
        <v>1698</v>
      </c>
      <c r="R2619" t="s">
        <v>1871</v>
      </c>
      <c r="S2619" t="s">
        <v>1872</v>
      </c>
      <c r="T2619" t="s">
        <v>7510</v>
      </c>
      <c r="U2619" s="75">
        <v>1698</v>
      </c>
      <c r="V2619">
        <v>53</v>
      </c>
      <c r="W2619">
        <v>89994</v>
      </c>
      <c r="AH2619" s="16"/>
      <c r="AI2619" t="s">
        <v>1375</v>
      </c>
    </row>
    <row r="2620" spans="1:35" x14ac:dyDescent="0.25">
      <c r="A2620" t="s">
        <v>7572</v>
      </c>
      <c r="B2620" s="1">
        <v>17</v>
      </c>
      <c r="C2620" t="s">
        <v>7461</v>
      </c>
      <c r="D2620">
        <v>11284064</v>
      </c>
      <c r="E2620" t="s">
        <v>7571</v>
      </c>
      <c r="F2620" t="s">
        <v>1363</v>
      </c>
      <c r="G2620" t="s">
        <v>1364</v>
      </c>
      <c r="H2620" s="3" t="s">
        <v>2595</v>
      </c>
      <c r="I2620">
        <v>2019</v>
      </c>
      <c r="J2620" s="15" t="s">
        <v>2596</v>
      </c>
      <c r="K2620">
        <v>2019</v>
      </c>
      <c r="L2620" t="s">
        <v>1394</v>
      </c>
      <c r="M2620" t="s">
        <v>328</v>
      </c>
      <c r="N2620" t="s">
        <v>7556</v>
      </c>
      <c r="O2620" t="s">
        <v>1388</v>
      </c>
      <c r="P2620" t="s">
        <v>7474</v>
      </c>
      <c r="Q2620">
        <f t="shared" si="53"/>
        <v>1500</v>
      </c>
      <c r="R2620" t="s">
        <v>1871</v>
      </c>
      <c r="S2620" t="s">
        <v>1872</v>
      </c>
      <c r="T2620" t="s">
        <v>7490</v>
      </c>
      <c r="U2620" s="75">
        <v>1500</v>
      </c>
      <c r="V2620">
        <v>53</v>
      </c>
      <c r="W2620">
        <v>79500</v>
      </c>
      <c r="AH2620" s="16"/>
      <c r="AI2620" t="s">
        <v>1375</v>
      </c>
    </row>
    <row r="2621" spans="1:35" x14ac:dyDescent="0.25">
      <c r="A2621" t="s">
        <v>7573</v>
      </c>
      <c r="B2621" s="1">
        <v>17</v>
      </c>
      <c r="C2621" t="s">
        <v>7461</v>
      </c>
      <c r="D2621">
        <v>10974946</v>
      </c>
      <c r="E2621" t="s">
        <v>7498</v>
      </c>
      <c r="F2621" t="s">
        <v>1363</v>
      </c>
      <c r="G2621" t="s">
        <v>1364</v>
      </c>
      <c r="H2621" s="3" t="s">
        <v>6711</v>
      </c>
      <c r="I2621">
        <v>2019</v>
      </c>
      <c r="J2621" s="15" t="s">
        <v>7574</v>
      </c>
      <c r="K2621">
        <v>2019</v>
      </c>
      <c r="L2621" t="s">
        <v>1394</v>
      </c>
      <c r="M2621" t="s">
        <v>328</v>
      </c>
      <c r="N2621" t="s">
        <v>7556</v>
      </c>
      <c r="O2621" t="s">
        <v>1388</v>
      </c>
      <c r="P2621" t="s">
        <v>7474</v>
      </c>
      <c r="Q2621">
        <f t="shared" si="53"/>
        <v>1695</v>
      </c>
      <c r="R2621" t="s">
        <v>7480</v>
      </c>
      <c r="S2621" t="s">
        <v>7481</v>
      </c>
      <c r="T2621" t="s">
        <v>7485</v>
      </c>
      <c r="U2621" s="75">
        <v>1695</v>
      </c>
      <c r="V2621">
        <v>108.24</v>
      </c>
      <c r="W2621">
        <v>183466.8</v>
      </c>
      <c r="AH2621" s="16"/>
      <c r="AI2621" t="s">
        <v>1375</v>
      </c>
    </row>
    <row r="2622" spans="1:35" x14ac:dyDescent="0.25">
      <c r="A2622" t="s">
        <v>7575</v>
      </c>
      <c r="B2622" s="1">
        <v>17</v>
      </c>
      <c r="C2622" t="s">
        <v>7461</v>
      </c>
      <c r="D2622">
        <v>11203803</v>
      </c>
      <c r="E2622" t="s">
        <v>7571</v>
      </c>
      <c r="F2622" t="s">
        <v>1363</v>
      </c>
      <c r="G2622" t="s">
        <v>1364</v>
      </c>
      <c r="H2622" s="3" t="s">
        <v>1641</v>
      </c>
      <c r="I2622">
        <v>2019</v>
      </c>
      <c r="J2622" s="15" t="s">
        <v>2591</v>
      </c>
      <c r="K2622">
        <v>2019</v>
      </c>
      <c r="L2622" t="s">
        <v>1394</v>
      </c>
      <c r="M2622" t="s">
        <v>328</v>
      </c>
      <c r="N2622" t="s">
        <v>7556</v>
      </c>
      <c r="O2622" t="s">
        <v>1388</v>
      </c>
      <c r="P2622" t="s">
        <v>7474</v>
      </c>
      <c r="Q2622">
        <f t="shared" si="53"/>
        <v>1698</v>
      </c>
      <c r="R2622" t="s">
        <v>7480</v>
      </c>
      <c r="S2622" t="s">
        <v>7481</v>
      </c>
      <c r="T2622" t="s">
        <v>7485</v>
      </c>
      <c r="U2622" s="75">
        <v>1698</v>
      </c>
      <c r="V2622">
        <v>60</v>
      </c>
      <c r="W2622">
        <v>101880</v>
      </c>
      <c r="AH2622" s="16"/>
      <c r="AI2622" t="s">
        <v>1375</v>
      </c>
    </row>
    <row r="2623" spans="1:35" x14ac:dyDescent="0.25">
      <c r="A2623" t="s">
        <v>7576</v>
      </c>
      <c r="B2623" s="1">
        <v>18</v>
      </c>
      <c r="C2623" t="s">
        <v>322</v>
      </c>
      <c r="D2623">
        <v>4558952</v>
      </c>
      <c r="E2623" t="s">
        <v>7384</v>
      </c>
      <c r="F2623" t="s">
        <v>1363</v>
      </c>
      <c r="G2623" t="s">
        <v>1364</v>
      </c>
      <c r="H2623" s="3" t="s">
        <v>2777</v>
      </c>
      <c r="I2623">
        <v>2016</v>
      </c>
      <c r="J2623" s="15" t="s">
        <v>7385</v>
      </c>
      <c r="K2623">
        <v>2016</v>
      </c>
      <c r="L2623" t="s">
        <v>1367</v>
      </c>
      <c r="M2623" t="s">
        <v>7577</v>
      </c>
      <c r="O2623" t="s">
        <v>2305</v>
      </c>
      <c r="P2623" t="s">
        <v>682</v>
      </c>
      <c r="Q2623">
        <f t="shared" si="53"/>
        <v>50</v>
      </c>
      <c r="R2623" t="s">
        <v>2476</v>
      </c>
      <c r="S2623" t="s">
        <v>2477</v>
      </c>
      <c r="T2623" t="s">
        <v>7527</v>
      </c>
      <c r="U2623" s="75">
        <v>50</v>
      </c>
      <c r="V2623">
        <v>72.900000000000006</v>
      </c>
      <c r="W2623">
        <v>3645</v>
      </c>
      <c r="AH2623" s="16"/>
      <c r="AI2623" t="s">
        <v>1375</v>
      </c>
    </row>
    <row r="2624" spans="1:35" x14ac:dyDescent="0.25">
      <c r="A2624" t="s">
        <v>7578</v>
      </c>
      <c r="B2624" s="1">
        <v>18</v>
      </c>
      <c r="C2624" t="s">
        <v>322</v>
      </c>
      <c r="D2624">
        <v>4558952</v>
      </c>
      <c r="E2624" t="s">
        <v>7384</v>
      </c>
      <c r="F2624" t="s">
        <v>1363</v>
      </c>
      <c r="G2624" t="s">
        <v>1364</v>
      </c>
      <c r="H2624" s="3" t="s">
        <v>2777</v>
      </c>
      <c r="I2624">
        <v>2016</v>
      </c>
      <c r="J2624" s="15" t="s">
        <v>7385</v>
      </c>
      <c r="K2624">
        <v>2016</v>
      </c>
      <c r="L2624" t="s">
        <v>1367</v>
      </c>
      <c r="M2624" t="s">
        <v>7577</v>
      </c>
      <c r="O2624" t="s">
        <v>2305</v>
      </c>
      <c r="P2624" t="s">
        <v>682</v>
      </c>
      <c r="Q2624">
        <f t="shared" si="53"/>
        <v>50</v>
      </c>
      <c r="R2624" t="s">
        <v>1871</v>
      </c>
      <c r="S2624" t="s">
        <v>1872</v>
      </c>
      <c r="T2624" t="s">
        <v>7465</v>
      </c>
      <c r="U2624" s="75">
        <v>50</v>
      </c>
      <c r="V2624">
        <v>35.21</v>
      </c>
      <c r="W2624">
        <v>1760.5</v>
      </c>
      <c r="AH2624" s="16"/>
      <c r="AI2624" t="s">
        <v>1375</v>
      </c>
    </row>
    <row r="2625" spans="1:35" x14ac:dyDescent="0.25">
      <c r="A2625" t="s">
        <v>7579</v>
      </c>
      <c r="B2625" s="1">
        <v>18</v>
      </c>
      <c r="C2625" t="s">
        <v>322</v>
      </c>
      <c r="D2625">
        <v>4558952</v>
      </c>
      <c r="E2625" t="s">
        <v>7384</v>
      </c>
      <c r="F2625" t="s">
        <v>1363</v>
      </c>
      <c r="G2625" t="s">
        <v>1364</v>
      </c>
      <c r="H2625" s="3" t="s">
        <v>2777</v>
      </c>
      <c r="I2625">
        <v>2016</v>
      </c>
      <c r="J2625" s="15" t="s">
        <v>7385</v>
      </c>
      <c r="K2625">
        <v>2016</v>
      </c>
      <c r="L2625" t="s">
        <v>1367</v>
      </c>
      <c r="M2625" t="s">
        <v>7577</v>
      </c>
      <c r="O2625" t="s">
        <v>2305</v>
      </c>
      <c r="P2625" t="s">
        <v>682</v>
      </c>
      <c r="Q2625">
        <f t="shared" si="53"/>
        <v>50</v>
      </c>
      <c r="R2625" t="s">
        <v>3345</v>
      </c>
      <c r="S2625" t="s">
        <v>3346</v>
      </c>
      <c r="T2625" t="s">
        <v>331</v>
      </c>
      <c r="U2625" s="75">
        <v>50</v>
      </c>
      <c r="V2625">
        <v>32.5</v>
      </c>
      <c r="W2625">
        <v>1625</v>
      </c>
      <c r="AH2625" s="16"/>
      <c r="AI2625" t="s">
        <v>1375</v>
      </c>
    </row>
    <row r="2626" spans="1:35" x14ac:dyDescent="0.25">
      <c r="A2626" t="s">
        <v>7580</v>
      </c>
      <c r="B2626" s="1">
        <v>18</v>
      </c>
      <c r="C2626" t="s">
        <v>322</v>
      </c>
      <c r="D2626">
        <v>16167724</v>
      </c>
      <c r="E2626" t="s">
        <v>7581</v>
      </c>
      <c r="F2626" t="s">
        <v>1363</v>
      </c>
      <c r="G2626" t="s">
        <v>1364</v>
      </c>
      <c r="H2626" s="3" t="s">
        <v>1759</v>
      </c>
      <c r="I2626">
        <v>2022</v>
      </c>
      <c r="J2626" s="15" t="s">
        <v>2100</v>
      </c>
      <c r="K2626">
        <v>2022</v>
      </c>
      <c r="L2626" t="s">
        <v>1367</v>
      </c>
      <c r="M2626" t="s">
        <v>328</v>
      </c>
      <c r="N2626" t="s">
        <v>7582</v>
      </c>
      <c r="O2626" t="s">
        <v>1370</v>
      </c>
      <c r="P2626" t="s">
        <v>7583</v>
      </c>
      <c r="Q2626">
        <f t="shared" ref="Q2626:Q2689" si="54">U2626</f>
        <v>36</v>
      </c>
      <c r="R2626" t="s">
        <v>3345</v>
      </c>
      <c r="S2626" t="s">
        <v>3346</v>
      </c>
      <c r="T2626" t="s">
        <v>331</v>
      </c>
      <c r="U2626" s="75">
        <v>36</v>
      </c>
      <c r="V2626">
        <v>31.5</v>
      </c>
      <c r="W2626">
        <v>1134</v>
      </c>
      <c r="AH2626" s="16"/>
      <c r="AI2626" t="s">
        <v>1375</v>
      </c>
    </row>
    <row r="2627" spans="1:35" x14ac:dyDescent="0.25">
      <c r="A2627" t="s">
        <v>7584</v>
      </c>
      <c r="B2627" s="1">
        <v>18</v>
      </c>
      <c r="C2627" t="s">
        <v>322</v>
      </c>
      <c r="D2627">
        <v>4432282</v>
      </c>
      <c r="E2627" t="s">
        <v>2303</v>
      </c>
      <c r="F2627" t="s">
        <v>1363</v>
      </c>
      <c r="G2627" t="s">
        <v>1364</v>
      </c>
      <c r="H2627" s="3" t="s">
        <v>1392</v>
      </c>
      <c r="I2627">
        <v>2016</v>
      </c>
      <c r="J2627" s="15" t="s">
        <v>1393</v>
      </c>
      <c r="K2627">
        <v>2016</v>
      </c>
      <c r="L2627" t="s">
        <v>1367</v>
      </c>
      <c r="M2627" t="s">
        <v>7585</v>
      </c>
      <c r="O2627" t="s">
        <v>2305</v>
      </c>
      <c r="P2627" t="s">
        <v>682</v>
      </c>
      <c r="Q2627">
        <f t="shared" si="54"/>
        <v>30</v>
      </c>
      <c r="R2627" t="s">
        <v>3345</v>
      </c>
      <c r="S2627" t="s">
        <v>3346</v>
      </c>
      <c r="T2627" t="s">
        <v>331</v>
      </c>
      <c r="U2627" s="75">
        <v>30</v>
      </c>
      <c r="V2627">
        <v>32.5</v>
      </c>
      <c r="W2627">
        <v>975</v>
      </c>
      <c r="AH2627" s="16"/>
      <c r="AI2627" t="s">
        <v>1375</v>
      </c>
    </row>
    <row r="2628" spans="1:35" x14ac:dyDescent="0.25">
      <c r="A2628" t="s">
        <v>7586</v>
      </c>
      <c r="B2628" s="1">
        <v>18</v>
      </c>
      <c r="C2628" t="s">
        <v>322</v>
      </c>
      <c r="D2628">
        <v>4432282</v>
      </c>
      <c r="E2628" t="s">
        <v>2303</v>
      </c>
      <c r="F2628" t="s">
        <v>1363</v>
      </c>
      <c r="G2628" t="s">
        <v>1364</v>
      </c>
      <c r="H2628" s="3" t="s">
        <v>1392</v>
      </c>
      <c r="I2628">
        <v>2016</v>
      </c>
      <c r="J2628" s="15" t="s">
        <v>1393</v>
      </c>
      <c r="K2628">
        <v>2016</v>
      </c>
      <c r="L2628" t="s">
        <v>1367</v>
      </c>
      <c r="M2628" t="s">
        <v>7585</v>
      </c>
      <c r="O2628" t="s">
        <v>2305</v>
      </c>
      <c r="P2628" t="s">
        <v>682</v>
      </c>
      <c r="Q2628">
        <f t="shared" si="54"/>
        <v>30</v>
      </c>
      <c r="R2628" t="s">
        <v>2476</v>
      </c>
      <c r="S2628" t="s">
        <v>2477</v>
      </c>
      <c r="T2628" t="s">
        <v>331</v>
      </c>
      <c r="U2628" s="75">
        <v>30</v>
      </c>
      <c r="V2628">
        <v>58.9</v>
      </c>
      <c r="W2628">
        <v>1767</v>
      </c>
      <c r="AH2628" s="16"/>
      <c r="AI2628" t="s">
        <v>1375</v>
      </c>
    </row>
    <row r="2629" spans="1:35" x14ac:dyDescent="0.25">
      <c r="A2629" t="s">
        <v>7587</v>
      </c>
      <c r="B2629" s="1">
        <v>18</v>
      </c>
      <c r="C2629" t="s">
        <v>322</v>
      </c>
      <c r="D2629">
        <v>4432282</v>
      </c>
      <c r="E2629" t="s">
        <v>2303</v>
      </c>
      <c r="F2629" t="s">
        <v>1363</v>
      </c>
      <c r="G2629" t="s">
        <v>1364</v>
      </c>
      <c r="H2629" s="3" t="s">
        <v>1392</v>
      </c>
      <c r="I2629">
        <v>2016</v>
      </c>
      <c r="J2629" s="15" t="s">
        <v>1393</v>
      </c>
      <c r="K2629">
        <v>2016</v>
      </c>
      <c r="L2629" t="s">
        <v>1367</v>
      </c>
      <c r="M2629" t="s">
        <v>7585</v>
      </c>
      <c r="O2629" t="s">
        <v>2305</v>
      </c>
      <c r="P2629" t="s">
        <v>682</v>
      </c>
      <c r="Q2629">
        <f t="shared" si="54"/>
        <v>30</v>
      </c>
      <c r="R2629" t="s">
        <v>1871</v>
      </c>
      <c r="S2629" t="s">
        <v>1872</v>
      </c>
      <c r="T2629" t="s">
        <v>7588</v>
      </c>
      <c r="U2629" s="75">
        <v>30</v>
      </c>
      <c r="V2629">
        <v>35.21</v>
      </c>
      <c r="W2629">
        <v>1056.3</v>
      </c>
      <c r="AH2629" s="16"/>
      <c r="AI2629" t="s">
        <v>1375</v>
      </c>
    </row>
    <row r="2630" spans="1:35" x14ac:dyDescent="0.25">
      <c r="A2630" t="s">
        <v>7589</v>
      </c>
      <c r="B2630" s="1">
        <v>18</v>
      </c>
      <c r="C2630" t="s">
        <v>322</v>
      </c>
      <c r="D2630">
        <v>4432282</v>
      </c>
      <c r="E2630" t="s">
        <v>2303</v>
      </c>
      <c r="F2630" t="s">
        <v>1363</v>
      </c>
      <c r="G2630" t="s">
        <v>1364</v>
      </c>
      <c r="H2630" s="3" t="s">
        <v>1392</v>
      </c>
      <c r="I2630">
        <v>2016</v>
      </c>
      <c r="J2630" s="15" t="s">
        <v>1393</v>
      </c>
      <c r="K2630">
        <v>2016</v>
      </c>
      <c r="L2630" t="s">
        <v>1367</v>
      </c>
      <c r="M2630" t="s">
        <v>7585</v>
      </c>
      <c r="O2630" t="s">
        <v>2305</v>
      </c>
      <c r="P2630" t="s">
        <v>682</v>
      </c>
      <c r="Q2630">
        <f t="shared" si="54"/>
        <v>30</v>
      </c>
      <c r="R2630" t="s">
        <v>1381</v>
      </c>
      <c r="S2630" t="s">
        <v>1382</v>
      </c>
      <c r="T2630" t="s">
        <v>325</v>
      </c>
      <c r="U2630" s="75">
        <v>30</v>
      </c>
      <c r="V2630">
        <v>37.33</v>
      </c>
      <c r="W2630">
        <v>1119.9000000000001</v>
      </c>
      <c r="AH2630" s="16"/>
      <c r="AI2630" t="s">
        <v>1375</v>
      </c>
    </row>
    <row r="2631" spans="1:35" x14ac:dyDescent="0.25">
      <c r="A2631" t="s">
        <v>7590</v>
      </c>
      <c r="B2631" s="1">
        <v>18</v>
      </c>
      <c r="C2631" t="s">
        <v>322</v>
      </c>
      <c r="D2631">
        <v>4572912</v>
      </c>
      <c r="E2631" t="s">
        <v>7591</v>
      </c>
      <c r="F2631" t="s">
        <v>1363</v>
      </c>
      <c r="G2631" t="s">
        <v>1391</v>
      </c>
      <c r="H2631" s="3" t="s">
        <v>2777</v>
      </c>
      <c r="I2631">
        <v>2016</v>
      </c>
      <c r="J2631" s="15" t="s">
        <v>7385</v>
      </c>
      <c r="K2631">
        <v>2016</v>
      </c>
      <c r="L2631" t="s">
        <v>1367</v>
      </c>
      <c r="M2631" t="s">
        <v>7591</v>
      </c>
      <c r="N2631" t="s">
        <v>7591</v>
      </c>
      <c r="O2631" t="s">
        <v>1388</v>
      </c>
      <c r="P2631" t="s">
        <v>682</v>
      </c>
      <c r="Q2631">
        <f t="shared" si="54"/>
        <v>400</v>
      </c>
      <c r="R2631" t="s">
        <v>1381</v>
      </c>
      <c r="S2631" t="s">
        <v>1382</v>
      </c>
      <c r="T2631" t="s">
        <v>7592</v>
      </c>
      <c r="U2631" s="75">
        <v>400</v>
      </c>
      <c r="V2631">
        <v>36.979999999999997</v>
      </c>
      <c r="W2631">
        <v>14792</v>
      </c>
      <c r="AH2631" s="16"/>
      <c r="AI2631" t="s">
        <v>1375</v>
      </c>
    </row>
    <row r="2632" spans="1:35" x14ac:dyDescent="0.25">
      <c r="A2632" t="s">
        <v>7593</v>
      </c>
      <c r="B2632" s="1">
        <v>18</v>
      </c>
      <c r="C2632" t="s">
        <v>322</v>
      </c>
      <c r="D2632">
        <v>4572912</v>
      </c>
      <c r="E2632" t="s">
        <v>7591</v>
      </c>
      <c r="F2632" t="s">
        <v>1363</v>
      </c>
      <c r="G2632" t="s">
        <v>1391</v>
      </c>
      <c r="H2632" s="3" t="s">
        <v>2777</v>
      </c>
      <c r="I2632">
        <v>2016</v>
      </c>
      <c r="J2632" s="15" t="s">
        <v>7385</v>
      </c>
      <c r="K2632">
        <v>2016</v>
      </c>
      <c r="L2632" t="s">
        <v>1367</v>
      </c>
      <c r="M2632" t="s">
        <v>7591</v>
      </c>
      <c r="N2632" t="s">
        <v>7591</v>
      </c>
      <c r="O2632" t="s">
        <v>1388</v>
      </c>
      <c r="P2632" t="s">
        <v>682</v>
      </c>
      <c r="Q2632">
        <f t="shared" si="54"/>
        <v>400</v>
      </c>
      <c r="R2632" t="s">
        <v>5996</v>
      </c>
      <c r="S2632" t="s">
        <v>5997</v>
      </c>
      <c r="T2632" t="s">
        <v>331</v>
      </c>
      <c r="U2632" s="75">
        <v>400</v>
      </c>
      <c r="V2632">
        <v>75.040000000000006</v>
      </c>
      <c r="W2632">
        <v>30016</v>
      </c>
      <c r="AH2632" s="16"/>
      <c r="AI2632" t="s">
        <v>1375</v>
      </c>
    </row>
    <row r="2633" spans="1:35" x14ac:dyDescent="0.25">
      <c r="A2633" t="s">
        <v>7594</v>
      </c>
      <c r="B2633" s="1">
        <v>18</v>
      </c>
      <c r="C2633" t="s">
        <v>322</v>
      </c>
      <c r="D2633">
        <v>4572912</v>
      </c>
      <c r="E2633" t="s">
        <v>7591</v>
      </c>
      <c r="F2633" t="s">
        <v>1363</v>
      </c>
      <c r="G2633" t="s">
        <v>1391</v>
      </c>
      <c r="H2633" s="3" t="s">
        <v>2777</v>
      </c>
      <c r="I2633">
        <v>2016</v>
      </c>
      <c r="J2633" s="15" t="s">
        <v>7385</v>
      </c>
      <c r="K2633">
        <v>2016</v>
      </c>
      <c r="L2633" t="s">
        <v>1367</v>
      </c>
      <c r="M2633" t="s">
        <v>7591</v>
      </c>
      <c r="N2633" t="s">
        <v>7591</v>
      </c>
      <c r="O2633" t="s">
        <v>1388</v>
      </c>
      <c r="P2633" t="s">
        <v>682</v>
      </c>
      <c r="Q2633">
        <f t="shared" si="54"/>
        <v>400</v>
      </c>
      <c r="R2633" t="s">
        <v>1871</v>
      </c>
      <c r="S2633" t="s">
        <v>1872</v>
      </c>
      <c r="T2633" t="s">
        <v>7465</v>
      </c>
      <c r="U2633" s="75">
        <v>400</v>
      </c>
      <c r="V2633">
        <v>35.21</v>
      </c>
      <c r="W2633">
        <v>14084</v>
      </c>
      <c r="AH2633" s="16"/>
      <c r="AI2633" t="s">
        <v>1375</v>
      </c>
    </row>
    <row r="2634" spans="1:35" x14ac:dyDescent="0.25">
      <c r="A2634" t="s">
        <v>7595</v>
      </c>
      <c r="B2634" s="1">
        <v>18</v>
      </c>
      <c r="C2634" t="s">
        <v>322</v>
      </c>
      <c r="D2634">
        <v>4572912</v>
      </c>
      <c r="E2634" t="s">
        <v>7591</v>
      </c>
      <c r="F2634" t="s">
        <v>1363</v>
      </c>
      <c r="G2634" t="s">
        <v>1391</v>
      </c>
      <c r="H2634" s="3" t="s">
        <v>2777</v>
      </c>
      <c r="I2634">
        <v>2016</v>
      </c>
      <c r="J2634" s="15" t="s">
        <v>7385</v>
      </c>
      <c r="K2634">
        <v>2016</v>
      </c>
      <c r="L2634" t="s">
        <v>1367</v>
      </c>
      <c r="M2634" t="s">
        <v>7591</v>
      </c>
      <c r="N2634" t="s">
        <v>7591</v>
      </c>
      <c r="O2634" t="s">
        <v>1388</v>
      </c>
      <c r="P2634" t="s">
        <v>682</v>
      </c>
      <c r="Q2634">
        <f t="shared" si="54"/>
        <v>400</v>
      </c>
      <c r="R2634" t="s">
        <v>3345</v>
      </c>
      <c r="S2634" t="s">
        <v>3346</v>
      </c>
      <c r="T2634" t="s">
        <v>331</v>
      </c>
      <c r="U2634" s="75">
        <v>400</v>
      </c>
      <c r="V2634">
        <v>32.5</v>
      </c>
      <c r="W2634">
        <v>13000</v>
      </c>
      <c r="AH2634" s="16"/>
      <c r="AI2634" t="s">
        <v>1375</v>
      </c>
    </row>
    <row r="2635" spans="1:35" x14ac:dyDescent="0.25">
      <c r="A2635" t="s">
        <v>7596</v>
      </c>
      <c r="B2635" s="1">
        <v>18</v>
      </c>
      <c r="C2635" t="s">
        <v>322</v>
      </c>
      <c r="D2635">
        <v>4546075</v>
      </c>
      <c r="E2635" t="s">
        <v>7597</v>
      </c>
      <c r="F2635" t="s">
        <v>1363</v>
      </c>
      <c r="G2635" t="s">
        <v>1391</v>
      </c>
      <c r="H2635" s="3" t="s">
        <v>4223</v>
      </c>
      <c r="I2635">
        <v>2016</v>
      </c>
      <c r="J2635" s="15" t="s">
        <v>5454</v>
      </c>
      <c r="K2635">
        <v>2016</v>
      </c>
      <c r="L2635" t="s">
        <v>1367</v>
      </c>
      <c r="M2635" t="s">
        <v>7598</v>
      </c>
      <c r="N2635" t="s">
        <v>7599</v>
      </c>
      <c r="O2635" t="s">
        <v>1388</v>
      </c>
      <c r="P2635" t="s">
        <v>682</v>
      </c>
      <c r="Q2635">
        <f t="shared" si="54"/>
        <v>104</v>
      </c>
      <c r="R2635" t="s">
        <v>1871</v>
      </c>
      <c r="S2635" t="s">
        <v>1872</v>
      </c>
      <c r="T2635" t="s">
        <v>7465</v>
      </c>
      <c r="U2635" s="75">
        <v>104</v>
      </c>
      <c r="V2635">
        <v>35.21</v>
      </c>
      <c r="W2635">
        <v>3661.84</v>
      </c>
      <c r="AH2635" s="16"/>
      <c r="AI2635" t="s">
        <v>1375</v>
      </c>
    </row>
    <row r="2636" spans="1:35" x14ac:dyDescent="0.25">
      <c r="A2636" t="s">
        <v>7600</v>
      </c>
      <c r="B2636" s="1">
        <v>18</v>
      </c>
      <c r="C2636" t="s">
        <v>322</v>
      </c>
      <c r="D2636">
        <v>4609646</v>
      </c>
      <c r="E2636" t="s">
        <v>7601</v>
      </c>
      <c r="F2636" t="s">
        <v>1363</v>
      </c>
      <c r="G2636" t="s">
        <v>1391</v>
      </c>
      <c r="H2636" s="3" t="s">
        <v>7377</v>
      </c>
      <c r="I2636">
        <v>2016</v>
      </c>
      <c r="J2636" s="15" t="s">
        <v>2323</v>
      </c>
      <c r="K2636">
        <v>2016</v>
      </c>
      <c r="L2636" t="s">
        <v>1367</v>
      </c>
      <c r="M2636" t="s">
        <v>7601</v>
      </c>
      <c r="O2636" t="s">
        <v>1388</v>
      </c>
      <c r="P2636" t="s">
        <v>682</v>
      </c>
      <c r="Q2636">
        <f t="shared" si="54"/>
        <v>2</v>
      </c>
      <c r="R2636" t="s">
        <v>1871</v>
      </c>
      <c r="S2636" t="s">
        <v>1872</v>
      </c>
      <c r="T2636" t="s">
        <v>7465</v>
      </c>
      <c r="U2636" s="75">
        <v>2</v>
      </c>
      <c r="V2636">
        <v>35.21</v>
      </c>
      <c r="W2636">
        <v>70.42</v>
      </c>
      <c r="AH2636" s="16"/>
      <c r="AI2636" t="s">
        <v>1375</v>
      </c>
    </row>
    <row r="2637" spans="1:35" x14ac:dyDescent="0.25">
      <c r="A2637" t="s">
        <v>7602</v>
      </c>
      <c r="B2637" s="1">
        <v>18</v>
      </c>
      <c r="C2637" t="s">
        <v>322</v>
      </c>
      <c r="D2637">
        <v>4546075</v>
      </c>
      <c r="E2637" t="s">
        <v>7597</v>
      </c>
      <c r="F2637" t="s">
        <v>1363</v>
      </c>
      <c r="G2637" t="s">
        <v>1391</v>
      </c>
      <c r="H2637" s="3" t="s">
        <v>4223</v>
      </c>
      <c r="I2637">
        <v>2016</v>
      </c>
      <c r="J2637" s="15" t="s">
        <v>5454</v>
      </c>
      <c r="K2637">
        <v>2016</v>
      </c>
      <c r="L2637" t="s">
        <v>1367</v>
      </c>
      <c r="M2637" t="s">
        <v>7598</v>
      </c>
      <c r="N2637" t="s">
        <v>7599</v>
      </c>
      <c r="O2637" t="s">
        <v>1388</v>
      </c>
      <c r="P2637" t="s">
        <v>682</v>
      </c>
      <c r="Q2637">
        <f t="shared" si="54"/>
        <v>104</v>
      </c>
      <c r="R2637" t="s">
        <v>3345</v>
      </c>
      <c r="S2637" t="s">
        <v>3346</v>
      </c>
      <c r="T2637" t="s">
        <v>328</v>
      </c>
      <c r="U2637" s="75">
        <v>104</v>
      </c>
      <c r="V2637">
        <v>32.5</v>
      </c>
      <c r="W2637">
        <v>3380</v>
      </c>
      <c r="AH2637" s="16"/>
      <c r="AI2637" t="s">
        <v>1375</v>
      </c>
    </row>
    <row r="2638" spans="1:35" x14ac:dyDescent="0.25">
      <c r="A2638" t="s">
        <v>7603</v>
      </c>
      <c r="B2638" s="1">
        <v>18</v>
      </c>
      <c r="C2638" t="s">
        <v>322</v>
      </c>
      <c r="D2638">
        <v>4586654</v>
      </c>
      <c r="E2638" t="s">
        <v>7604</v>
      </c>
      <c r="F2638" t="s">
        <v>1363</v>
      </c>
      <c r="G2638" t="s">
        <v>1391</v>
      </c>
      <c r="H2638" s="3" t="s">
        <v>5491</v>
      </c>
      <c r="I2638">
        <v>2016</v>
      </c>
      <c r="J2638" s="15" t="s">
        <v>7377</v>
      </c>
      <c r="K2638">
        <v>2016</v>
      </c>
      <c r="L2638" t="s">
        <v>1367</v>
      </c>
      <c r="M2638" t="s">
        <v>7605</v>
      </c>
      <c r="O2638" t="s">
        <v>1388</v>
      </c>
      <c r="P2638" t="s">
        <v>682</v>
      </c>
      <c r="Q2638">
        <f t="shared" si="54"/>
        <v>45</v>
      </c>
      <c r="R2638" t="s">
        <v>1871</v>
      </c>
      <c r="S2638" t="s">
        <v>1872</v>
      </c>
      <c r="T2638" t="s">
        <v>7465</v>
      </c>
      <c r="U2638" s="75">
        <v>45</v>
      </c>
      <c r="V2638">
        <v>35.21</v>
      </c>
      <c r="W2638">
        <v>1584.45</v>
      </c>
      <c r="AH2638" s="16"/>
      <c r="AI2638" t="s">
        <v>1375</v>
      </c>
    </row>
    <row r="2639" spans="1:35" x14ac:dyDescent="0.25">
      <c r="A2639" t="s">
        <v>7606</v>
      </c>
      <c r="B2639" s="1">
        <v>18</v>
      </c>
      <c r="C2639" t="s">
        <v>322</v>
      </c>
      <c r="D2639">
        <v>4586654</v>
      </c>
      <c r="E2639" t="s">
        <v>7604</v>
      </c>
      <c r="F2639" t="s">
        <v>1363</v>
      </c>
      <c r="G2639" t="s">
        <v>1391</v>
      </c>
      <c r="H2639" s="3" t="s">
        <v>5491</v>
      </c>
      <c r="I2639">
        <v>2016</v>
      </c>
      <c r="J2639" s="15" t="s">
        <v>7377</v>
      </c>
      <c r="K2639">
        <v>2016</v>
      </c>
      <c r="L2639" t="s">
        <v>1367</v>
      </c>
      <c r="M2639" t="s">
        <v>7605</v>
      </c>
      <c r="O2639" t="s">
        <v>1388</v>
      </c>
      <c r="P2639" t="s">
        <v>682</v>
      </c>
      <c r="Q2639">
        <f t="shared" si="54"/>
        <v>45</v>
      </c>
      <c r="R2639" t="s">
        <v>3345</v>
      </c>
      <c r="S2639" t="s">
        <v>3346</v>
      </c>
      <c r="T2639" t="s">
        <v>7607</v>
      </c>
      <c r="U2639" s="75">
        <v>45</v>
      </c>
      <c r="V2639">
        <v>32.5</v>
      </c>
      <c r="W2639">
        <v>1462.5</v>
      </c>
      <c r="AH2639" s="16"/>
      <c r="AI2639" t="s">
        <v>1375</v>
      </c>
    </row>
    <row r="2640" spans="1:35" x14ac:dyDescent="0.25">
      <c r="A2640" t="s">
        <v>7608</v>
      </c>
      <c r="B2640" s="1">
        <v>18</v>
      </c>
      <c r="C2640" t="s">
        <v>322</v>
      </c>
      <c r="D2640">
        <v>4418190</v>
      </c>
      <c r="E2640" t="s">
        <v>7609</v>
      </c>
      <c r="F2640" t="s">
        <v>1363</v>
      </c>
      <c r="G2640" t="s">
        <v>1391</v>
      </c>
      <c r="H2640" s="3" t="s">
        <v>2314</v>
      </c>
      <c r="I2640">
        <v>2016</v>
      </c>
      <c r="J2640" s="15" t="s">
        <v>2315</v>
      </c>
      <c r="K2640">
        <v>2016</v>
      </c>
      <c r="L2640" t="s">
        <v>1367</v>
      </c>
      <c r="M2640" t="s">
        <v>7591</v>
      </c>
      <c r="N2640" t="s">
        <v>682</v>
      </c>
      <c r="O2640" t="s">
        <v>1388</v>
      </c>
      <c r="P2640" t="s">
        <v>682</v>
      </c>
      <c r="Q2640">
        <f t="shared" si="54"/>
        <v>228</v>
      </c>
      <c r="R2640" t="s">
        <v>2198</v>
      </c>
      <c r="S2640" t="s">
        <v>2199</v>
      </c>
      <c r="T2640" t="s">
        <v>587</v>
      </c>
      <c r="U2640" s="75">
        <v>228</v>
      </c>
      <c r="V2640">
        <v>37.700000000000003</v>
      </c>
      <c r="W2640">
        <v>8595.6</v>
      </c>
      <c r="AH2640" s="16"/>
      <c r="AI2640" t="s">
        <v>1375</v>
      </c>
    </row>
    <row r="2641" spans="1:35" x14ac:dyDescent="0.25">
      <c r="A2641" t="s">
        <v>7610</v>
      </c>
      <c r="B2641" s="1">
        <v>18</v>
      </c>
      <c r="C2641" t="s">
        <v>322</v>
      </c>
      <c r="D2641">
        <v>4418190</v>
      </c>
      <c r="E2641" t="s">
        <v>7609</v>
      </c>
      <c r="F2641" t="s">
        <v>1363</v>
      </c>
      <c r="G2641" t="s">
        <v>1391</v>
      </c>
      <c r="H2641" s="3" t="s">
        <v>2314</v>
      </c>
      <c r="I2641">
        <v>2016</v>
      </c>
      <c r="J2641" s="15" t="s">
        <v>2315</v>
      </c>
      <c r="K2641">
        <v>2016</v>
      </c>
      <c r="L2641" t="s">
        <v>1367</v>
      </c>
      <c r="M2641" t="s">
        <v>7591</v>
      </c>
      <c r="N2641" t="s">
        <v>682</v>
      </c>
      <c r="O2641" t="s">
        <v>1388</v>
      </c>
      <c r="P2641" t="s">
        <v>682</v>
      </c>
      <c r="Q2641">
        <f t="shared" si="54"/>
        <v>228</v>
      </c>
      <c r="R2641" t="s">
        <v>1871</v>
      </c>
      <c r="S2641" t="s">
        <v>1872</v>
      </c>
      <c r="T2641" t="s">
        <v>7465</v>
      </c>
      <c r="U2641" s="75">
        <v>228</v>
      </c>
      <c r="V2641">
        <v>35.21</v>
      </c>
      <c r="W2641">
        <v>8027.88</v>
      </c>
      <c r="AH2641" s="16"/>
      <c r="AI2641" t="s">
        <v>1375</v>
      </c>
    </row>
    <row r="2642" spans="1:35" x14ac:dyDescent="0.25">
      <c r="A2642" t="s">
        <v>7611</v>
      </c>
      <c r="B2642" s="1">
        <v>18</v>
      </c>
      <c r="C2642" t="s">
        <v>322</v>
      </c>
      <c r="D2642">
        <v>4418190</v>
      </c>
      <c r="E2642" t="s">
        <v>7609</v>
      </c>
      <c r="F2642" t="s">
        <v>1363</v>
      </c>
      <c r="G2642" t="s">
        <v>1391</v>
      </c>
      <c r="H2642" s="3" t="s">
        <v>2314</v>
      </c>
      <c r="I2642">
        <v>2016</v>
      </c>
      <c r="J2642" s="15" t="s">
        <v>2315</v>
      </c>
      <c r="K2642">
        <v>2016</v>
      </c>
      <c r="L2642" t="s">
        <v>1367</v>
      </c>
      <c r="M2642" t="s">
        <v>7591</v>
      </c>
      <c r="N2642" t="s">
        <v>682</v>
      </c>
      <c r="O2642" t="s">
        <v>1388</v>
      </c>
      <c r="P2642" t="s">
        <v>682</v>
      </c>
      <c r="Q2642">
        <f t="shared" si="54"/>
        <v>228</v>
      </c>
      <c r="R2642" t="s">
        <v>3345</v>
      </c>
      <c r="S2642" t="s">
        <v>3346</v>
      </c>
      <c r="T2642" t="s">
        <v>331</v>
      </c>
      <c r="U2642" s="75">
        <v>228</v>
      </c>
      <c r="V2642">
        <v>32.5</v>
      </c>
      <c r="W2642">
        <v>7410</v>
      </c>
      <c r="AH2642" s="16"/>
      <c r="AI2642" t="s">
        <v>1375</v>
      </c>
    </row>
    <row r="2643" spans="1:35" x14ac:dyDescent="0.25">
      <c r="A2643" t="s">
        <v>7612</v>
      </c>
      <c r="B2643" s="1">
        <v>18</v>
      </c>
      <c r="C2643" t="s">
        <v>322</v>
      </c>
      <c r="D2643">
        <v>4618181</v>
      </c>
      <c r="E2643" t="s">
        <v>7613</v>
      </c>
      <c r="F2643" t="s">
        <v>1363</v>
      </c>
      <c r="G2643" t="s">
        <v>1364</v>
      </c>
      <c r="H2643" s="3" t="s">
        <v>5460</v>
      </c>
      <c r="I2643">
        <v>2016</v>
      </c>
      <c r="J2643" s="15" t="s">
        <v>2323</v>
      </c>
      <c r="K2643">
        <v>2016</v>
      </c>
      <c r="L2643" t="s">
        <v>1367</v>
      </c>
      <c r="M2643" t="s">
        <v>7614</v>
      </c>
      <c r="N2643" t="s">
        <v>7614</v>
      </c>
      <c r="O2643" t="s">
        <v>2414</v>
      </c>
      <c r="P2643" t="s">
        <v>682</v>
      </c>
      <c r="Q2643">
        <f t="shared" si="54"/>
        <v>200</v>
      </c>
      <c r="R2643" t="s">
        <v>1871</v>
      </c>
      <c r="S2643" t="s">
        <v>1872</v>
      </c>
      <c r="T2643" t="s">
        <v>7465</v>
      </c>
      <c r="U2643" s="75">
        <v>200</v>
      </c>
      <c r="V2643">
        <v>35.21</v>
      </c>
      <c r="W2643">
        <v>7042</v>
      </c>
      <c r="AH2643" s="16"/>
      <c r="AI2643" t="s">
        <v>1375</v>
      </c>
    </row>
    <row r="2644" spans="1:35" x14ac:dyDescent="0.25">
      <c r="A2644" t="s">
        <v>7615</v>
      </c>
      <c r="B2644" s="1">
        <v>18</v>
      </c>
      <c r="C2644" t="s">
        <v>322</v>
      </c>
      <c r="D2644">
        <v>4618181</v>
      </c>
      <c r="E2644" t="s">
        <v>7613</v>
      </c>
      <c r="F2644" t="s">
        <v>1363</v>
      </c>
      <c r="G2644" t="s">
        <v>1364</v>
      </c>
      <c r="H2644" s="3" t="s">
        <v>5460</v>
      </c>
      <c r="I2644">
        <v>2016</v>
      </c>
      <c r="J2644" s="15" t="s">
        <v>2323</v>
      </c>
      <c r="K2644">
        <v>2016</v>
      </c>
      <c r="L2644" t="s">
        <v>1367</v>
      </c>
      <c r="M2644" t="s">
        <v>7614</v>
      </c>
      <c r="N2644" t="s">
        <v>7614</v>
      </c>
      <c r="O2644" t="s">
        <v>2414</v>
      </c>
      <c r="P2644" t="s">
        <v>682</v>
      </c>
      <c r="Q2644">
        <f t="shared" si="54"/>
        <v>200</v>
      </c>
      <c r="R2644" t="s">
        <v>1381</v>
      </c>
      <c r="S2644" t="s">
        <v>1382</v>
      </c>
      <c r="T2644" t="s">
        <v>325</v>
      </c>
      <c r="U2644" s="75">
        <v>200</v>
      </c>
      <c r="V2644">
        <v>39.9</v>
      </c>
      <c r="W2644">
        <v>7980</v>
      </c>
      <c r="AH2644" s="16"/>
      <c r="AI2644" t="s">
        <v>1375</v>
      </c>
    </row>
    <row r="2645" spans="1:35" x14ac:dyDescent="0.25">
      <c r="A2645" t="s">
        <v>7616</v>
      </c>
      <c r="B2645" s="1">
        <v>18</v>
      </c>
      <c r="C2645" t="s">
        <v>322</v>
      </c>
      <c r="D2645">
        <v>4618181</v>
      </c>
      <c r="E2645" t="s">
        <v>7613</v>
      </c>
      <c r="F2645" t="s">
        <v>1363</v>
      </c>
      <c r="G2645" t="s">
        <v>1364</v>
      </c>
      <c r="H2645" s="3" t="s">
        <v>5460</v>
      </c>
      <c r="I2645">
        <v>2016</v>
      </c>
      <c r="J2645" s="15" t="s">
        <v>2323</v>
      </c>
      <c r="K2645">
        <v>2016</v>
      </c>
      <c r="L2645" t="s">
        <v>1367</v>
      </c>
      <c r="M2645" t="s">
        <v>7614</v>
      </c>
      <c r="N2645" t="s">
        <v>7614</v>
      </c>
      <c r="O2645" t="s">
        <v>2414</v>
      </c>
      <c r="P2645" t="s">
        <v>682</v>
      </c>
      <c r="Q2645">
        <f t="shared" si="54"/>
        <v>200</v>
      </c>
      <c r="R2645" t="s">
        <v>3345</v>
      </c>
      <c r="S2645" t="s">
        <v>3346</v>
      </c>
      <c r="T2645" t="s">
        <v>7527</v>
      </c>
      <c r="U2645" s="75">
        <v>200</v>
      </c>
      <c r="V2645">
        <v>32.5</v>
      </c>
      <c r="W2645">
        <v>6500</v>
      </c>
      <c r="AH2645" s="16"/>
      <c r="AI2645" t="s">
        <v>1375</v>
      </c>
    </row>
    <row r="2646" spans="1:35" x14ac:dyDescent="0.25">
      <c r="A2646" t="s">
        <v>7617</v>
      </c>
      <c r="B2646" s="1">
        <v>18</v>
      </c>
      <c r="C2646" t="s">
        <v>322</v>
      </c>
      <c r="D2646">
        <v>4889630</v>
      </c>
      <c r="E2646" t="s">
        <v>7618</v>
      </c>
      <c r="F2646" t="s">
        <v>1363</v>
      </c>
      <c r="G2646" t="s">
        <v>1364</v>
      </c>
      <c r="H2646" s="3" t="s">
        <v>3836</v>
      </c>
      <c r="I2646">
        <v>2016</v>
      </c>
      <c r="J2646" s="15" t="s">
        <v>2338</v>
      </c>
      <c r="K2646">
        <v>2016</v>
      </c>
      <c r="L2646" t="s">
        <v>1367</v>
      </c>
      <c r="M2646" t="s">
        <v>7619</v>
      </c>
      <c r="O2646" t="s">
        <v>2305</v>
      </c>
      <c r="P2646" t="s">
        <v>682</v>
      </c>
      <c r="Q2646">
        <f t="shared" si="54"/>
        <v>30</v>
      </c>
      <c r="R2646" t="s">
        <v>5463</v>
      </c>
      <c r="S2646" t="s">
        <v>5464</v>
      </c>
      <c r="T2646" t="s">
        <v>7620</v>
      </c>
      <c r="U2646" s="75">
        <v>30</v>
      </c>
      <c r="V2646">
        <v>77.680000000000007</v>
      </c>
      <c r="W2646">
        <v>2330.4</v>
      </c>
      <c r="AH2646" s="16"/>
      <c r="AI2646" t="s">
        <v>1375</v>
      </c>
    </row>
    <row r="2647" spans="1:35" x14ac:dyDescent="0.25">
      <c r="A2647" t="s">
        <v>7621</v>
      </c>
      <c r="B2647" s="1">
        <v>18</v>
      </c>
      <c r="C2647" t="s">
        <v>322</v>
      </c>
      <c r="D2647">
        <v>4889630</v>
      </c>
      <c r="E2647" t="s">
        <v>7618</v>
      </c>
      <c r="F2647" t="s">
        <v>1363</v>
      </c>
      <c r="G2647" t="s">
        <v>1364</v>
      </c>
      <c r="H2647" s="3" t="s">
        <v>3836</v>
      </c>
      <c r="I2647">
        <v>2016</v>
      </c>
      <c r="J2647" s="15" t="s">
        <v>2338</v>
      </c>
      <c r="K2647">
        <v>2016</v>
      </c>
      <c r="L2647" t="s">
        <v>1367</v>
      </c>
      <c r="M2647" t="s">
        <v>7619</v>
      </c>
      <c r="O2647" t="s">
        <v>2305</v>
      </c>
      <c r="P2647" t="s">
        <v>682</v>
      </c>
      <c r="Q2647">
        <f t="shared" si="54"/>
        <v>30</v>
      </c>
      <c r="R2647" t="s">
        <v>1381</v>
      </c>
      <c r="S2647" t="s">
        <v>1382</v>
      </c>
      <c r="T2647" t="s">
        <v>587</v>
      </c>
      <c r="U2647" s="75">
        <v>30</v>
      </c>
      <c r="V2647">
        <v>40</v>
      </c>
      <c r="W2647">
        <v>1200</v>
      </c>
      <c r="AH2647" s="16"/>
      <c r="AI2647" t="s">
        <v>1375</v>
      </c>
    </row>
    <row r="2648" spans="1:35" x14ac:dyDescent="0.25">
      <c r="A2648" t="s">
        <v>7622</v>
      </c>
      <c r="B2648" s="1">
        <v>18</v>
      </c>
      <c r="C2648" t="s">
        <v>322</v>
      </c>
      <c r="D2648">
        <v>4889630</v>
      </c>
      <c r="E2648" t="s">
        <v>7618</v>
      </c>
      <c r="F2648" t="s">
        <v>1363</v>
      </c>
      <c r="G2648" t="s">
        <v>1364</v>
      </c>
      <c r="H2648" s="3" t="s">
        <v>3836</v>
      </c>
      <c r="I2648">
        <v>2016</v>
      </c>
      <c r="J2648" s="15" t="s">
        <v>2338</v>
      </c>
      <c r="K2648">
        <v>2016</v>
      </c>
      <c r="L2648" t="s">
        <v>1367</v>
      </c>
      <c r="M2648" t="s">
        <v>7619</v>
      </c>
      <c r="O2648" t="s">
        <v>2305</v>
      </c>
      <c r="P2648" t="s">
        <v>682</v>
      </c>
      <c r="Q2648">
        <f t="shared" si="54"/>
        <v>30</v>
      </c>
      <c r="R2648" t="s">
        <v>3345</v>
      </c>
      <c r="S2648" t="s">
        <v>3346</v>
      </c>
      <c r="T2648" t="s">
        <v>331</v>
      </c>
      <c r="U2648" s="75">
        <v>30</v>
      </c>
      <c r="V2648">
        <v>32.5</v>
      </c>
      <c r="W2648">
        <v>975</v>
      </c>
      <c r="AH2648" s="16"/>
      <c r="AI2648" t="s">
        <v>1375</v>
      </c>
    </row>
    <row r="2649" spans="1:35" x14ac:dyDescent="0.25">
      <c r="A2649" t="s">
        <v>7623</v>
      </c>
      <c r="B2649" s="1">
        <v>18</v>
      </c>
      <c r="C2649" t="s">
        <v>322</v>
      </c>
      <c r="D2649">
        <v>4889630</v>
      </c>
      <c r="E2649" t="s">
        <v>7618</v>
      </c>
      <c r="F2649" t="s">
        <v>1363</v>
      </c>
      <c r="G2649" t="s">
        <v>1364</v>
      </c>
      <c r="H2649" s="3" t="s">
        <v>3836</v>
      </c>
      <c r="I2649">
        <v>2016</v>
      </c>
      <c r="J2649" s="15" t="s">
        <v>2338</v>
      </c>
      <c r="K2649">
        <v>2016</v>
      </c>
      <c r="L2649" t="s">
        <v>1367</v>
      </c>
      <c r="M2649" t="s">
        <v>7619</v>
      </c>
      <c r="O2649" t="s">
        <v>2305</v>
      </c>
      <c r="P2649" t="s">
        <v>682</v>
      </c>
      <c r="Q2649">
        <f t="shared" si="54"/>
        <v>30</v>
      </c>
      <c r="R2649" t="s">
        <v>1871</v>
      </c>
      <c r="S2649" t="s">
        <v>1872</v>
      </c>
      <c r="T2649" t="s">
        <v>7465</v>
      </c>
      <c r="U2649" s="75">
        <v>30</v>
      </c>
      <c r="V2649">
        <v>35.21</v>
      </c>
      <c r="W2649">
        <v>1056.3</v>
      </c>
      <c r="AH2649" s="16"/>
      <c r="AI2649" t="s">
        <v>1375</v>
      </c>
    </row>
    <row r="2650" spans="1:35" x14ac:dyDescent="0.25">
      <c r="A2650" t="s">
        <v>7624</v>
      </c>
      <c r="B2650" s="1">
        <v>18</v>
      </c>
      <c r="C2650" t="s">
        <v>322</v>
      </c>
      <c r="D2650">
        <v>4996887</v>
      </c>
      <c r="E2650" t="s">
        <v>7591</v>
      </c>
      <c r="F2650" t="s">
        <v>1363</v>
      </c>
      <c r="G2650" t="s">
        <v>1391</v>
      </c>
      <c r="H2650" s="3" t="s">
        <v>5567</v>
      </c>
      <c r="I2650">
        <v>2016</v>
      </c>
      <c r="J2650" s="15" t="s">
        <v>5568</v>
      </c>
      <c r="K2650">
        <v>2016</v>
      </c>
      <c r="L2650" t="s">
        <v>1367</v>
      </c>
      <c r="M2650" t="s">
        <v>7591</v>
      </c>
      <c r="N2650" t="s">
        <v>7591</v>
      </c>
      <c r="O2650" t="s">
        <v>1388</v>
      </c>
      <c r="P2650" t="s">
        <v>682</v>
      </c>
      <c r="Q2650">
        <f t="shared" si="54"/>
        <v>190</v>
      </c>
      <c r="R2650" t="s">
        <v>3345</v>
      </c>
      <c r="S2650" t="s">
        <v>3346</v>
      </c>
      <c r="T2650" t="s">
        <v>331</v>
      </c>
      <c r="U2650" s="75">
        <v>190</v>
      </c>
      <c r="V2650">
        <v>32.5</v>
      </c>
      <c r="W2650">
        <v>6175</v>
      </c>
      <c r="AH2650" s="16"/>
      <c r="AI2650" t="s">
        <v>1375</v>
      </c>
    </row>
    <row r="2651" spans="1:35" x14ac:dyDescent="0.25">
      <c r="A2651" t="s">
        <v>7625</v>
      </c>
      <c r="B2651" s="1">
        <v>18</v>
      </c>
      <c r="C2651" t="s">
        <v>322</v>
      </c>
      <c r="D2651">
        <v>4996887</v>
      </c>
      <c r="E2651" t="s">
        <v>7591</v>
      </c>
      <c r="F2651" t="s">
        <v>1363</v>
      </c>
      <c r="G2651" t="s">
        <v>1391</v>
      </c>
      <c r="H2651" s="3" t="s">
        <v>5567</v>
      </c>
      <c r="I2651">
        <v>2016</v>
      </c>
      <c r="J2651" s="15" t="s">
        <v>5568</v>
      </c>
      <c r="K2651">
        <v>2016</v>
      </c>
      <c r="L2651" t="s">
        <v>1367</v>
      </c>
      <c r="M2651" t="s">
        <v>7591</v>
      </c>
      <c r="N2651" t="s">
        <v>7591</v>
      </c>
      <c r="O2651" t="s">
        <v>1388</v>
      </c>
      <c r="P2651" t="s">
        <v>682</v>
      </c>
      <c r="Q2651">
        <f t="shared" si="54"/>
        <v>190</v>
      </c>
      <c r="R2651" t="s">
        <v>1871</v>
      </c>
      <c r="S2651" t="s">
        <v>1872</v>
      </c>
      <c r="T2651" t="s">
        <v>7626</v>
      </c>
      <c r="U2651" s="75">
        <v>190</v>
      </c>
      <c r="V2651">
        <v>35.21</v>
      </c>
      <c r="W2651">
        <v>6689.9</v>
      </c>
      <c r="AH2651" s="16"/>
      <c r="AI2651" t="s">
        <v>1375</v>
      </c>
    </row>
    <row r="2652" spans="1:35" x14ac:dyDescent="0.25">
      <c r="A2652" t="s">
        <v>7627</v>
      </c>
      <c r="B2652" s="1">
        <v>18</v>
      </c>
      <c r="C2652" t="s">
        <v>322</v>
      </c>
      <c r="D2652">
        <v>5100356</v>
      </c>
      <c r="E2652" t="s">
        <v>7628</v>
      </c>
      <c r="F2652" t="s">
        <v>1363</v>
      </c>
      <c r="G2652" t="s">
        <v>1391</v>
      </c>
      <c r="H2652" s="3" t="s">
        <v>2868</v>
      </c>
      <c r="I2652">
        <v>2016</v>
      </c>
      <c r="J2652" s="15" t="s">
        <v>5629</v>
      </c>
      <c r="K2652">
        <v>2016</v>
      </c>
      <c r="L2652" t="s">
        <v>1367</v>
      </c>
      <c r="M2652" t="s">
        <v>7629</v>
      </c>
      <c r="O2652" t="s">
        <v>1388</v>
      </c>
      <c r="P2652" t="s">
        <v>682</v>
      </c>
      <c r="Q2652">
        <f t="shared" si="54"/>
        <v>50</v>
      </c>
      <c r="R2652" t="s">
        <v>3345</v>
      </c>
      <c r="S2652" t="s">
        <v>3346</v>
      </c>
      <c r="T2652" t="s">
        <v>331</v>
      </c>
      <c r="U2652" s="75">
        <v>50</v>
      </c>
      <c r="V2652">
        <v>32.5</v>
      </c>
      <c r="W2652">
        <v>1625</v>
      </c>
      <c r="AH2652" s="16"/>
      <c r="AI2652" t="s">
        <v>1375</v>
      </c>
    </row>
    <row r="2653" spans="1:35" x14ac:dyDescent="0.25">
      <c r="A2653" t="s">
        <v>7630</v>
      </c>
      <c r="B2653" s="1">
        <v>18</v>
      </c>
      <c r="C2653" t="s">
        <v>322</v>
      </c>
      <c r="D2653">
        <v>5100356</v>
      </c>
      <c r="E2653" t="s">
        <v>7628</v>
      </c>
      <c r="F2653" t="s">
        <v>1363</v>
      </c>
      <c r="G2653" t="s">
        <v>1391</v>
      </c>
      <c r="H2653" s="3" t="s">
        <v>2868</v>
      </c>
      <c r="I2653">
        <v>2016</v>
      </c>
      <c r="J2653" s="15" t="s">
        <v>5629</v>
      </c>
      <c r="K2653">
        <v>2016</v>
      </c>
      <c r="L2653" t="s">
        <v>1367</v>
      </c>
      <c r="M2653" t="s">
        <v>7629</v>
      </c>
      <c r="O2653" t="s">
        <v>1388</v>
      </c>
      <c r="P2653" t="s">
        <v>682</v>
      </c>
      <c r="Q2653">
        <f t="shared" si="54"/>
        <v>50</v>
      </c>
      <c r="R2653" t="s">
        <v>1871</v>
      </c>
      <c r="S2653" t="s">
        <v>1872</v>
      </c>
      <c r="T2653" t="s">
        <v>7465</v>
      </c>
      <c r="U2653" s="75">
        <v>50</v>
      </c>
      <c r="V2653">
        <v>35.21</v>
      </c>
      <c r="W2653">
        <v>1760.5</v>
      </c>
      <c r="AH2653" s="16"/>
      <c r="AI2653" t="s">
        <v>1375</v>
      </c>
    </row>
    <row r="2654" spans="1:35" x14ac:dyDescent="0.25">
      <c r="A2654" t="s">
        <v>7631</v>
      </c>
      <c r="B2654" s="1">
        <v>18</v>
      </c>
      <c r="C2654" t="s">
        <v>322</v>
      </c>
      <c r="D2654">
        <v>4869214</v>
      </c>
      <c r="E2654" t="s">
        <v>7632</v>
      </c>
      <c r="F2654" t="s">
        <v>1363</v>
      </c>
      <c r="G2654" t="s">
        <v>1364</v>
      </c>
      <c r="H2654" s="3" t="s">
        <v>2822</v>
      </c>
      <c r="I2654">
        <v>2016</v>
      </c>
      <c r="J2654" s="15" t="s">
        <v>2880</v>
      </c>
      <c r="K2654">
        <v>2016</v>
      </c>
      <c r="L2654" t="s">
        <v>1367</v>
      </c>
      <c r="M2654" t="s">
        <v>7633</v>
      </c>
      <c r="N2654" t="s">
        <v>7634</v>
      </c>
      <c r="O2654" t="s">
        <v>1388</v>
      </c>
      <c r="P2654" t="s">
        <v>682</v>
      </c>
      <c r="Q2654">
        <f t="shared" si="54"/>
        <v>50</v>
      </c>
      <c r="R2654" t="s">
        <v>2476</v>
      </c>
      <c r="S2654" t="s">
        <v>2477</v>
      </c>
      <c r="T2654" t="s">
        <v>331</v>
      </c>
      <c r="U2654" s="75">
        <v>50</v>
      </c>
      <c r="V2654">
        <v>62.8</v>
      </c>
      <c r="W2654">
        <v>3140</v>
      </c>
      <c r="AH2654" s="16"/>
      <c r="AI2654" t="s">
        <v>1375</v>
      </c>
    </row>
    <row r="2655" spans="1:35" x14ac:dyDescent="0.25">
      <c r="A2655" t="s">
        <v>7635</v>
      </c>
      <c r="B2655" s="1">
        <v>18</v>
      </c>
      <c r="C2655" t="s">
        <v>322</v>
      </c>
      <c r="D2655">
        <v>4869214</v>
      </c>
      <c r="E2655" t="s">
        <v>7632</v>
      </c>
      <c r="F2655" t="s">
        <v>1363</v>
      </c>
      <c r="G2655" t="s">
        <v>1364</v>
      </c>
      <c r="H2655" s="3" t="s">
        <v>2822</v>
      </c>
      <c r="I2655">
        <v>2016</v>
      </c>
      <c r="J2655" s="15" t="s">
        <v>2880</v>
      </c>
      <c r="K2655">
        <v>2016</v>
      </c>
      <c r="L2655" t="s">
        <v>1367</v>
      </c>
      <c r="M2655" t="s">
        <v>7633</v>
      </c>
      <c r="N2655" t="s">
        <v>7634</v>
      </c>
      <c r="O2655" t="s">
        <v>1388</v>
      </c>
      <c r="P2655" t="s">
        <v>682</v>
      </c>
      <c r="Q2655">
        <f t="shared" si="54"/>
        <v>50</v>
      </c>
      <c r="R2655" t="s">
        <v>3345</v>
      </c>
      <c r="S2655" t="s">
        <v>3346</v>
      </c>
      <c r="T2655" t="s">
        <v>331</v>
      </c>
      <c r="U2655" s="75">
        <v>50</v>
      </c>
      <c r="V2655">
        <v>32.5</v>
      </c>
      <c r="W2655">
        <v>1625</v>
      </c>
      <c r="AH2655" s="16"/>
      <c r="AI2655" t="s">
        <v>1375</v>
      </c>
    </row>
    <row r="2656" spans="1:35" x14ac:dyDescent="0.25">
      <c r="A2656" t="s">
        <v>7636</v>
      </c>
      <c r="B2656" s="1">
        <v>18</v>
      </c>
      <c r="C2656" t="s">
        <v>322</v>
      </c>
      <c r="D2656">
        <v>4880420</v>
      </c>
      <c r="E2656" t="s">
        <v>7637</v>
      </c>
      <c r="F2656" t="s">
        <v>1363</v>
      </c>
      <c r="G2656" t="s">
        <v>1391</v>
      </c>
      <c r="H2656" s="3" t="s">
        <v>2880</v>
      </c>
      <c r="I2656">
        <v>2016</v>
      </c>
      <c r="J2656" s="15" t="s">
        <v>2841</v>
      </c>
      <c r="K2656">
        <v>2016</v>
      </c>
      <c r="L2656" t="s">
        <v>1367</v>
      </c>
      <c r="M2656" t="s">
        <v>7598</v>
      </c>
      <c r="N2656" t="s">
        <v>7599</v>
      </c>
      <c r="O2656" t="s">
        <v>1388</v>
      </c>
      <c r="P2656" t="s">
        <v>682</v>
      </c>
      <c r="Q2656">
        <f t="shared" si="54"/>
        <v>156</v>
      </c>
      <c r="R2656" t="s">
        <v>1871</v>
      </c>
      <c r="S2656" t="s">
        <v>1872</v>
      </c>
      <c r="T2656" t="s">
        <v>7465</v>
      </c>
      <c r="U2656" s="75">
        <v>156</v>
      </c>
      <c r="V2656">
        <v>35.21</v>
      </c>
      <c r="W2656">
        <v>5492.76</v>
      </c>
      <c r="AH2656" s="16"/>
      <c r="AI2656" t="s">
        <v>1375</v>
      </c>
    </row>
    <row r="2657" spans="1:35" x14ac:dyDescent="0.25">
      <c r="A2657" t="s">
        <v>7638</v>
      </c>
      <c r="B2657" s="1">
        <v>18</v>
      </c>
      <c r="C2657" t="s">
        <v>322</v>
      </c>
      <c r="D2657">
        <v>4880420</v>
      </c>
      <c r="E2657" t="s">
        <v>7637</v>
      </c>
      <c r="F2657" t="s">
        <v>1363</v>
      </c>
      <c r="G2657" t="s">
        <v>1391</v>
      </c>
      <c r="H2657" s="3" t="s">
        <v>2880</v>
      </c>
      <c r="I2657">
        <v>2016</v>
      </c>
      <c r="J2657" s="15" t="s">
        <v>2841</v>
      </c>
      <c r="K2657">
        <v>2016</v>
      </c>
      <c r="L2657" t="s">
        <v>1367</v>
      </c>
      <c r="M2657" t="s">
        <v>7598</v>
      </c>
      <c r="N2657" t="s">
        <v>7599</v>
      </c>
      <c r="O2657" t="s">
        <v>1388</v>
      </c>
      <c r="P2657" t="s">
        <v>682</v>
      </c>
      <c r="Q2657">
        <f t="shared" si="54"/>
        <v>156</v>
      </c>
      <c r="R2657" t="s">
        <v>3345</v>
      </c>
      <c r="S2657" t="s">
        <v>3346</v>
      </c>
      <c r="T2657" t="s">
        <v>331</v>
      </c>
      <c r="U2657" s="75">
        <v>156</v>
      </c>
      <c r="V2657">
        <v>32.5</v>
      </c>
      <c r="W2657">
        <v>5070</v>
      </c>
      <c r="AH2657" s="16"/>
      <c r="AI2657" t="s">
        <v>1375</v>
      </c>
    </row>
    <row r="2658" spans="1:35" x14ac:dyDescent="0.25">
      <c r="A2658" t="s">
        <v>7639</v>
      </c>
      <c r="B2658" s="1">
        <v>18</v>
      </c>
      <c r="C2658" t="s">
        <v>322</v>
      </c>
      <c r="D2658">
        <v>5251575</v>
      </c>
      <c r="E2658" t="s">
        <v>7640</v>
      </c>
      <c r="F2658" t="s">
        <v>1363</v>
      </c>
      <c r="G2658" t="s">
        <v>1391</v>
      </c>
      <c r="H2658" s="3" t="s">
        <v>2662</v>
      </c>
      <c r="I2658">
        <v>2016</v>
      </c>
      <c r="J2658" s="15" t="s">
        <v>2921</v>
      </c>
      <c r="K2658">
        <v>2016</v>
      </c>
      <c r="L2658" t="s">
        <v>1367</v>
      </c>
      <c r="M2658" t="s">
        <v>7598</v>
      </c>
      <c r="N2658" t="s">
        <v>7599</v>
      </c>
      <c r="O2658" t="s">
        <v>1388</v>
      </c>
      <c r="P2658" t="s">
        <v>682</v>
      </c>
      <c r="Q2658">
        <f t="shared" si="54"/>
        <v>250</v>
      </c>
      <c r="R2658" t="s">
        <v>1871</v>
      </c>
      <c r="S2658" t="s">
        <v>1872</v>
      </c>
      <c r="T2658" t="s">
        <v>7465</v>
      </c>
      <c r="U2658" s="75">
        <v>250</v>
      </c>
      <c r="V2658">
        <v>35.21</v>
      </c>
      <c r="W2658">
        <v>8802.5</v>
      </c>
      <c r="AH2658" s="16"/>
      <c r="AI2658" t="s">
        <v>1375</v>
      </c>
    </row>
    <row r="2659" spans="1:35" x14ac:dyDescent="0.25">
      <c r="A2659" t="s">
        <v>7641</v>
      </c>
      <c r="B2659" s="1">
        <v>18</v>
      </c>
      <c r="C2659" t="s">
        <v>322</v>
      </c>
      <c r="D2659">
        <v>5251575</v>
      </c>
      <c r="E2659" t="s">
        <v>7640</v>
      </c>
      <c r="F2659" t="s">
        <v>1363</v>
      </c>
      <c r="G2659" t="s">
        <v>1391</v>
      </c>
      <c r="H2659" s="3" t="s">
        <v>2662</v>
      </c>
      <c r="I2659">
        <v>2016</v>
      </c>
      <c r="J2659" s="15" t="s">
        <v>2921</v>
      </c>
      <c r="K2659">
        <v>2016</v>
      </c>
      <c r="L2659" t="s">
        <v>1367</v>
      </c>
      <c r="M2659" t="s">
        <v>7598</v>
      </c>
      <c r="N2659" t="s">
        <v>7599</v>
      </c>
      <c r="O2659" t="s">
        <v>1388</v>
      </c>
      <c r="P2659" t="s">
        <v>682</v>
      </c>
      <c r="Q2659">
        <f t="shared" si="54"/>
        <v>250</v>
      </c>
      <c r="R2659" t="s">
        <v>3345</v>
      </c>
      <c r="S2659" t="s">
        <v>3346</v>
      </c>
      <c r="T2659" t="s">
        <v>331</v>
      </c>
      <c r="U2659" s="75">
        <v>250</v>
      </c>
      <c r="V2659">
        <v>32.5</v>
      </c>
      <c r="W2659">
        <v>8125</v>
      </c>
      <c r="AH2659" s="16"/>
      <c r="AI2659" t="s">
        <v>1375</v>
      </c>
    </row>
    <row r="2660" spans="1:35" x14ac:dyDescent="0.25">
      <c r="A2660" t="s">
        <v>7642</v>
      </c>
      <c r="B2660" s="1">
        <v>18</v>
      </c>
      <c r="C2660" t="s">
        <v>322</v>
      </c>
      <c r="D2660">
        <v>5251575</v>
      </c>
      <c r="E2660" t="s">
        <v>7640</v>
      </c>
      <c r="F2660" t="s">
        <v>1363</v>
      </c>
      <c r="G2660" t="s">
        <v>1391</v>
      </c>
      <c r="H2660" s="3" t="s">
        <v>2662</v>
      </c>
      <c r="I2660">
        <v>2016</v>
      </c>
      <c r="J2660" s="15" t="s">
        <v>2921</v>
      </c>
      <c r="K2660">
        <v>2016</v>
      </c>
      <c r="L2660" t="s">
        <v>1367</v>
      </c>
      <c r="M2660" t="s">
        <v>7598</v>
      </c>
      <c r="N2660" t="s">
        <v>7599</v>
      </c>
      <c r="O2660" t="s">
        <v>1388</v>
      </c>
      <c r="P2660" t="s">
        <v>682</v>
      </c>
      <c r="Q2660">
        <f t="shared" si="54"/>
        <v>250</v>
      </c>
      <c r="R2660" t="s">
        <v>7643</v>
      </c>
      <c r="S2660" t="s">
        <v>7644</v>
      </c>
      <c r="T2660" t="s">
        <v>331</v>
      </c>
      <c r="U2660" s="75">
        <v>250</v>
      </c>
      <c r="V2660">
        <v>75.040000000000006</v>
      </c>
      <c r="W2660">
        <v>18760</v>
      </c>
      <c r="AH2660" s="16"/>
      <c r="AI2660" t="s">
        <v>1375</v>
      </c>
    </row>
    <row r="2661" spans="1:35" x14ac:dyDescent="0.25">
      <c r="A2661" t="s">
        <v>7645</v>
      </c>
      <c r="B2661" s="1">
        <v>18</v>
      </c>
      <c r="C2661" t="s">
        <v>322</v>
      </c>
      <c r="D2661">
        <v>5147921</v>
      </c>
      <c r="E2661" t="s">
        <v>7646</v>
      </c>
      <c r="F2661" t="s">
        <v>1363</v>
      </c>
      <c r="G2661" t="s">
        <v>1364</v>
      </c>
      <c r="H2661" s="3" t="s">
        <v>7647</v>
      </c>
      <c r="I2661">
        <v>2016</v>
      </c>
      <c r="J2661" s="15" t="s">
        <v>7648</v>
      </c>
      <c r="K2661">
        <v>2016</v>
      </c>
      <c r="L2661" t="s">
        <v>1367</v>
      </c>
      <c r="M2661" t="s">
        <v>7614</v>
      </c>
      <c r="N2661" t="s">
        <v>7614</v>
      </c>
      <c r="O2661" t="s">
        <v>1388</v>
      </c>
      <c r="P2661" t="s">
        <v>682</v>
      </c>
      <c r="Q2661">
        <f t="shared" si="54"/>
        <v>500</v>
      </c>
      <c r="R2661" t="s">
        <v>1871</v>
      </c>
      <c r="S2661" t="s">
        <v>1872</v>
      </c>
      <c r="T2661" t="s">
        <v>7465</v>
      </c>
      <c r="U2661" s="75">
        <v>500</v>
      </c>
      <c r="V2661">
        <v>35.21</v>
      </c>
      <c r="W2661">
        <v>17605</v>
      </c>
      <c r="AH2661" s="16"/>
      <c r="AI2661" t="s">
        <v>1375</v>
      </c>
    </row>
    <row r="2662" spans="1:35" x14ac:dyDescent="0.25">
      <c r="A2662" t="s">
        <v>7649</v>
      </c>
      <c r="B2662" s="1">
        <v>18</v>
      </c>
      <c r="C2662" t="s">
        <v>322</v>
      </c>
      <c r="D2662">
        <v>5147921</v>
      </c>
      <c r="E2662" t="s">
        <v>7646</v>
      </c>
      <c r="F2662" t="s">
        <v>1363</v>
      </c>
      <c r="G2662" t="s">
        <v>1364</v>
      </c>
      <c r="H2662" s="3" t="s">
        <v>7647</v>
      </c>
      <c r="I2662">
        <v>2016</v>
      </c>
      <c r="J2662" s="15" t="s">
        <v>7648</v>
      </c>
      <c r="K2662">
        <v>2016</v>
      </c>
      <c r="L2662" t="s">
        <v>1367</v>
      </c>
      <c r="M2662" t="s">
        <v>7614</v>
      </c>
      <c r="N2662" t="s">
        <v>7614</v>
      </c>
      <c r="O2662" t="s">
        <v>1388</v>
      </c>
      <c r="P2662" t="s">
        <v>682</v>
      </c>
      <c r="Q2662">
        <f t="shared" si="54"/>
        <v>500</v>
      </c>
      <c r="R2662" t="s">
        <v>3345</v>
      </c>
      <c r="S2662" t="s">
        <v>3346</v>
      </c>
      <c r="T2662" t="s">
        <v>331</v>
      </c>
      <c r="U2662" s="75">
        <v>500</v>
      </c>
      <c r="V2662">
        <v>32.5</v>
      </c>
      <c r="W2662">
        <v>16250</v>
      </c>
      <c r="AH2662" s="16"/>
      <c r="AI2662" t="s">
        <v>1375</v>
      </c>
    </row>
    <row r="2663" spans="1:35" x14ac:dyDescent="0.25">
      <c r="A2663" t="s">
        <v>7650</v>
      </c>
      <c r="B2663" s="1">
        <v>18</v>
      </c>
      <c r="C2663" t="s">
        <v>322</v>
      </c>
      <c r="D2663">
        <v>5147921</v>
      </c>
      <c r="E2663" t="s">
        <v>7646</v>
      </c>
      <c r="F2663" t="s">
        <v>1363</v>
      </c>
      <c r="G2663" t="s">
        <v>1364</v>
      </c>
      <c r="H2663" s="3" t="s">
        <v>7647</v>
      </c>
      <c r="I2663">
        <v>2016</v>
      </c>
      <c r="J2663" s="15" t="s">
        <v>7648</v>
      </c>
      <c r="K2663">
        <v>2016</v>
      </c>
      <c r="L2663" t="s">
        <v>1367</v>
      </c>
      <c r="M2663" t="s">
        <v>7614</v>
      </c>
      <c r="N2663" t="s">
        <v>7614</v>
      </c>
      <c r="O2663" t="s">
        <v>1388</v>
      </c>
      <c r="P2663" t="s">
        <v>682</v>
      </c>
      <c r="Q2663">
        <f t="shared" si="54"/>
        <v>500</v>
      </c>
      <c r="R2663" t="s">
        <v>1381</v>
      </c>
      <c r="S2663" t="s">
        <v>1382</v>
      </c>
      <c r="T2663" t="s">
        <v>325</v>
      </c>
      <c r="U2663" s="75">
        <v>500</v>
      </c>
      <c r="V2663">
        <v>39.9</v>
      </c>
      <c r="W2663">
        <v>19950</v>
      </c>
      <c r="AH2663" s="16"/>
      <c r="AI2663" t="s">
        <v>1375</v>
      </c>
    </row>
    <row r="2664" spans="1:35" x14ac:dyDescent="0.25">
      <c r="A2664" t="s">
        <v>7651</v>
      </c>
      <c r="B2664" s="1">
        <v>18</v>
      </c>
      <c r="C2664" t="s">
        <v>322</v>
      </c>
      <c r="D2664">
        <v>5233011</v>
      </c>
      <c r="E2664" t="s">
        <v>2916</v>
      </c>
      <c r="F2664" t="s">
        <v>1363</v>
      </c>
      <c r="G2664" t="s">
        <v>1364</v>
      </c>
      <c r="H2664" s="3" t="s">
        <v>2895</v>
      </c>
      <c r="I2664">
        <v>2016</v>
      </c>
      <c r="J2664" s="15" t="s">
        <v>2661</v>
      </c>
      <c r="K2664">
        <v>2016</v>
      </c>
      <c r="L2664" t="s">
        <v>1367</v>
      </c>
      <c r="M2664" t="s">
        <v>7652</v>
      </c>
      <c r="O2664" t="s">
        <v>1388</v>
      </c>
      <c r="P2664" t="s">
        <v>682</v>
      </c>
      <c r="Q2664">
        <f t="shared" si="54"/>
        <v>10</v>
      </c>
      <c r="R2664" t="s">
        <v>1871</v>
      </c>
      <c r="S2664" t="s">
        <v>1872</v>
      </c>
      <c r="T2664" t="s">
        <v>7465</v>
      </c>
      <c r="U2664" s="75">
        <v>10</v>
      </c>
      <c r="V2664">
        <v>35.21</v>
      </c>
      <c r="W2664">
        <v>352.1</v>
      </c>
      <c r="AH2664" s="16"/>
      <c r="AI2664" t="s">
        <v>1375</v>
      </c>
    </row>
    <row r="2665" spans="1:35" x14ac:dyDescent="0.25">
      <c r="A2665" t="s">
        <v>7653</v>
      </c>
      <c r="B2665" s="1">
        <v>18</v>
      </c>
      <c r="C2665" t="s">
        <v>322</v>
      </c>
      <c r="D2665">
        <v>5233011</v>
      </c>
      <c r="E2665" t="s">
        <v>2916</v>
      </c>
      <c r="F2665" t="s">
        <v>1363</v>
      </c>
      <c r="G2665" t="s">
        <v>1364</v>
      </c>
      <c r="H2665" s="3" t="s">
        <v>2895</v>
      </c>
      <c r="I2665">
        <v>2016</v>
      </c>
      <c r="J2665" s="15" t="s">
        <v>2661</v>
      </c>
      <c r="K2665">
        <v>2016</v>
      </c>
      <c r="L2665" t="s">
        <v>1367</v>
      </c>
      <c r="M2665" t="s">
        <v>7652</v>
      </c>
      <c r="O2665" t="s">
        <v>1388</v>
      </c>
      <c r="P2665" t="s">
        <v>682</v>
      </c>
      <c r="Q2665">
        <f t="shared" si="54"/>
        <v>10</v>
      </c>
      <c r="R2665" t="s">
        <v>3345</v>
      </c>
      <c r="S2665" t="s">
        <v>3346</v>
      </c>
      <c r="T2665" t="s">
        <v>331</v>
      </c>
      <c r="U2665" s="75">
        <v>10</v>
      </c>
      <c r="V2665">
        <v>32.5</v>
      </c>
      <c r="W2665">
        <v>325</v>
      </c>
      <c r="AH2665" s="16"/>
      <c r="AI2665" t="s">
        <v>1375</v>
      </c>
    </row>
    <row r="2666" spans="1:35" x14ac:dyDescent="0.25">
      <c r="A2666" t="s">
        <v>7654</v>
      </c>
      <c r="B2666" s="1">
        <v>18</v>
      </c>
      <c r="C2666" t="s">
        <v>322</v>
      </c>
      <c r="D2666">
        <v>5495598</v>
      </c>
      <c r="E2666" t="s">
        <v>7655</v>
      </c>
      <c r="F2666" t="s">
        <v>1363</v>
      </c>
      <c r="G2666" t="s">
        <v>1364</v>
      </c>
      <c r="H2666" s="3" t="s">
        <v>2379</v>
      </c>
      <c r="I2666">
        <v>2016</v>
      </c>
      <c r="J2666" s="15" t="s">
        <v>7656</v>
      </c>
      <c r="K2666">
        <v>2016</v>
      </c>
      <c r="L2666" t="s">
        <v>1367</v>
      </c>
      <c r="M2666" t="s">
        <v>7657</v>
      </c>
      <c r="N2666" t="s">
        <v>7658</v>
      </c>
      <c r="O2666" t="s">
        <v>1388</v>
      </c>
      <c r="P2666" t="s">
        <v>682</v>
      </c>
      <c r="Q2666">
        <f t="shared" si="54"/>
        <v>30</v>
      </c>
      <c r="R2666" t="s">
        <v>2476</v>
      </c>
      <c r="S2666" t="s">
        <v>2477</v>
      </c>
      <c r="T2666" t="s">
        <v>331</v>
      </c>
      <c r="U2666" s="75">
        <v>30</v>
      </c>
      <c r="V2666">
        <v>49.8</v>
      </c>
      <c r="W2666">
        <v>1494</v>
      </c>
      <c r="AH2666" s="16"/>
      <c r="AI2666" t="s">
        <v>1375</v>
      </c>
    </row>
    <row r="2667" spans="1:35" x14ac:dyDescent="0.25">
      <c r="A2667" t="s">
        <v>7659</v>
      </c>
      <c r="B2667" s="1">
        <v>18</v>
      </c>
      <c r="C2667" t="s">
        <v>322</v>
      </c>
      <c r="D2667">
        <v>5495598</v>
      </c>
      <c r="E2667" t="s">
        <v>7655</v>
      </c>
      <c r="F2667" t="s">
        <v>1363</v>
      </c>
      <c r="G2667" t="s">
        <v>1364</v>
      </c>
      <c r="H2667" s="3" t="s">
        <v>2379</v>
      </c>
      <c r="I2667">
        <v>2016</v>
      </c>
      <c r="J2667" s="15" t="s">
        <v>7656</v>
      </c>
      <c r="K2667">
        <v>2016</v>
      </c>
      <c r="L2667" t="s">
        <v>1367</v>
      </c>
      <c r="M2667" t="s">
        <v>7657</v>
      </c>
      <c r="N2667" t="s">
        <v>7658</v>
      </c>
      <c r="O2667" t="s">
        <v>1388</v>
      </c>
      <c r="P2667" t="s">
        <v>682</v>
      </c>
      <c r="Q2667">
        <f t="shared" si="54"/>
        <v>30</v>
      </c>
      <c r="R2667" t="s">
        <v>3345</v>
      </c>
      <c r="S2667" t="s">
        <v>3346</v>
      </c>
      <c r="T2667" t="s">
        <v>331</v>
      </c>
      <c r="U2667" s="75">
        <v>30</v>
      </c>
      <c r="V2667">
        <v>32.5</v>
      </c>
      <c r="W2667">
        <v>975</v>
      </c>
      <c r="AH2667" s="16"/>
      <c r="AI2667" t="s">
        <v>1375</v>
      </c>
    </row>
    <row r="2668" spans="1:35" x14ac:dyDescent="0.25">
      <c r="A2668" t="s">
        <v>7660</v>
      </c>
      <c r="B2668" s="1">
        <v>18</v>
      </c>
      <c r="C2668" t="s">
        <v>322</v>
      </c>
      <c r="D2668">
        <v>5495598</v>
      </c>
      <c r="E2668" t="s">
        <v>7655</v>
      </c>
      <c r="F2668" t="s">
        <v>1363</v>
      </c>
      <c r="G2668" t="s">
        <v>1364</v>
      </c>
      <c r="H2668" s="3" t="s">
        <v>2379</v>
      </c>
      <c r="I2668">
        <v>2016</v>
      </c>
      <c r="J2668" s="15" t="s">
        <v>7656</v>
      </c>
      <c r="K2668">
        <v>2016</v>
      </c>
      <c r="L2668" t="s">
        <v>1367</v>
      </c>
      <c r="M2668" t="s">
        <v>7657</v>
      </c>
      <c r="N2668" t="s">
        <v>7658</v>
      </c>
      <c r="O2668" t="s">
        <v>1388</v>
      </c>
      <c r="P2668" t="s">
        <v>682</v>
      </c>
      <c r="Q2668">
        <f t="shared" si="54"/>
        <v>30</v>
      </c>
      <c r="R2668" t="s">
        <v>1871</v>
      </c>
      <c r="S2668" t="s">
        <v>1872</v>
      </c>
      <c r="T2668" t="s">
        <v>7465</v>
      </c>
      <c r="U2668" s="75">
        <v>30</v>
      </c>
      <c r="V2668">
        <v>35.21</v>
      </c>
      <c r="W2668">
        <v>1056.3</v>
      </c>
      <c r="AH2668" s="16"/>
      <c r="AI2668" t="s">
        <v>1375</v>
      </c>
    </row>
    <row r="2669" spans="1:35" x14ac:dyDescent="0.25">
      <c r="A2669" t="s">
        <v>7661</v>
      </c>
      <c r="B2669" s="1">
        <v>18</v>
      </c>
      <c r="C2669" t="s">
        <v>322</v>
      </c>
      <c r="D2669">
        <v>5655560</v>
      </c>
      <c r="E2669" t="s">
        <v>2982</v>
      </c>
      <c r="F2669" t="s">
        <v>1363</v>
      </c>
      <c r="G2669" t="s">
        <v>1364</v>
      </c>
      <c r="H2669" s="3" t="s">
        <v>5737</v>
      </c>
      <c r="I2669">
        <v>2016</v>
      </c>
      <c r="J2669" s="15" t="s">
        <v>5738</v>
      </c>
      <c r="K2669">
        <v>2016</v>
      </c>
      <c r="L2669" t="s">
        <v>1367</v>
      </c>
      <c r="M2669" t="s">
        <v>7662</v>
      </c>
      <c r="O2669" t="s">
        <v>1388</v>
      </c>
      <c r="P2669" t="s">
        <v>682</v>
      </c>
      <c r="Q2669">
        <f t="shared" si="54"/>
        <v>20</v>
      </c>
      <c r="R2669" t="s">
        <v>3345</v>
      </c>
      <c r="S2669" t="s">
        <v>3346</v>
      </c>
      <c r="T2669" t="s">
        <v>331</v>
      </c>
      <c r="U2669" s="75">
        <v>20</v>
      </c>
      <c r="V2669">
        <v>32.5</v>
      </c>
      <c r="W2669">
        <v>650</v>
      </c>
      <c r="AH2669" s="16"/>
      <c r="AI2669" t="s">
        <v>1375</v>
      </c>
    </row>
    <row r="2670" spans="1:35" x14ac:dyDescent="0.25">
      <c r="A2670" t="s">
        <v>7663</v>
      </c>
      <c r="B2670" s="1">
        <v>18</v>
      </c>
      <c r="C2670" t="s">
        <v>322</v>
      </c>
      <c r="D2670">
        <v>5655560</v>
      </c>
      <c r="E2670" t="s">
        <v>2982</v>
      </c>
      <c r="F2670" t="s">
        <v>1363</v>
      </c>
      <c r="G2670" t="s">
        <v>1364</v>
      </c>
      <c r="H2670" s="3" t="s">
        <v>5737</v>
      </c>
      <c r="I2670">
        <v>2016</v>
      </c>
      <c r="J2670" s="15" t="s">
        <v>5738</v>
      </c>
      <c r="K2670">
        <v>2016</v>
      </c>
      <c r="L2670" t="s">
        <v>1367</v>
      </c>
      <c r="M2670" t="s">
        <v>7662</v>
      </c>
      <c r="O2670" t="s">
        <v>1388</v>
      </c>
      <c r="P2670" t="s">
        <v>682</v>
      </c>
      <c r="Q2670">
        <f t="shared" si="54"/>
        <v>20</v>
      </c>
      <c r="R2670" t="s">
        <v>1381</v>
      </c>
      <c r="S2670" t="s">
        <v>1382</v>
      </c>
      <c r="T2670" t="s">
        <v>587</v>
      </c>
      <c r="U2670" s="75">
        <v>20</v>
      </c>
      <c r="V2670">
        <v>40</v>
      </c>
      <c r="W2670">
        <v>800</v>
      </c>
      <c r="AH2670" s="16"/>
      <c r="AI2670" t="s">
        <v>1375</v>
      </c>
    </row>
    <row r="2671" spans="1:35" x14ac:dyDescent="0.25">
      <c r="A2671" t="s">
        <v>7664</v>
      </c>
      <c r="B2671" s="1">
        <v>18</v>
      </c>
      <c r="C2671" t="s">
        <v>322</v>
      </c>
      <c r="D2671">
        <v>5655560</v>
      </c>
      <c r="E2671" t="s">
        <v>2982</v>
      </c>
      <c r="F2671" t="s">
        <v>1363</v>
      </c>
      <c r="G2671" t="s">
        <v>1364</v>
      </c>
      <c r="H2671" s="3" t="s">
        <v>5737</v>
      </c>
      <c r="I2671">
        <v>2016</v>
      </c>
      <c r="J2671" s="15" t="s">
        <v>5738</v>
      </c>
      <c r="K2671">
        <v>2016</v>
      </c>
      <c r="L2671" t="s">
        <v>1367</v>
      </c>
      <c r="M2671" t="s">
        <v>7662</v>
      </c>
      <c r="O2671" t="s">
        <v>1388</v>
      </c>
      <c r="P2671" t="s">
        <v>682</v>
      </c>
      <c r="Q2671">
        <f t="shared" si="54"/>
        <v>20</v>
      </c>
      <c r="R2671" t="s">
        <v>1871</v>
      </c>
      <c r="S2671" t="s">
        <v>1872</v>
      </c>
      <c r="T2671" t="s">
        <v>7465</v>
      </c>
      <c r="U2671" s="75">
        <v>20</v>
      </c>
      <c r="V2671">
        <v>35.21</v>
      </c>
      <c r="W2671">
        <v>704.2</v>
      </c>
      <c r="AH2671" s="16"/>
      <c r="AI2671" t="s">
        <v>1375</v>
      </c>
    </row>
    <row r="2672" spans="1:35" x14ac:dyDescent="0.25">
      <c r="A2672" t="s">
        <v>7665</v>
      </c>
      <c r="B2672" s="1">
        <v>18</v>
      </c>
      <c r="C2672" t="s">
        <v>322</v>
      </c>
      <c r="D2672">
        <v>5659817</v>
      </c>
      <c r="E2672" t="s">
        <v>7666</v>
      </c>
      <c r="F2672" t="s">
        <v>1363</v>
      </c>
      <c r="G2672" t="s">
        <v>1391</v>
      </c>
      <c r="H2672" s="3" t="s">
        <v>7667</v>
      </c>
      <c r="I2672">
        <v>2016</v>
      </c>
      <c r="J2672" s="15" t="s">
        <v>3686</v>
      </c>
      <c r="K2672">
        <v>2016</v>
      </c>
      <c r="L2672" t="s">
        <v>1367</v>
      </c>
      <c r="M2672" t="s">
        <v>7668</v>
      </c>
      <c r="O2672" t="s">
        <v>1388</v>
      </c>
      <c r="P2672" t="s">
        <v>682</v>
      </c>
      <c r="Q2672">
        <f t="shared" si="54"/>
        <v>120</v>
      </c>
      <c r="R2672" t="s">
        <v>1871</v>
      </c>
      <c r="S2672" t="s">
        <v>1872</v>
      </c>
      <c r="T2672" t="s">
        <v>7465</v>
      </c>
      <c r="U2672" s="75">
        <v>120</v>
      </c>
      <c r="V2672">
        <v>35.21</v>
      </c>
      <c r="W2672">
        <v>4225.2</v>
      </c>
      <c r="AH2672" s="16"/>
      <c r="AI2672" t="s">
        <v>1375</v>
      </c>
    </row>
    <row r="2673" spans="1:35" x14ac:dyDescent="0.25">
      <c r="A2673" t="s">
        <v>7669</v>
      </c>
      <c r="B2673" s="1">
        <v>18</v>
      </c>
      <c r="C2673" t="s">
        <v>322</v>
      </c>
      <c r="D2673">
        <v>5659817</v>
      </c>
      <c r="E2673" t="s">
        <v>7666</v>
      </c>
      <c r="F2673" t="s">
        <v>1363</v>
      </c>
      <c r="G2673" t="s">
        <v>1391</v>
      </c>
      <c r="H2673" s="3" t="s">
        <v>7667</v>
      </c>
      <c r="I2673">
        <v>2016</v>
      </c>
      <c r="J2673" s="15" t="s">
        <v>3686</v>
      </c>
      <c r="K2673">
        <v>2016</v>
      </c>
      <c r="L2673" t="s">
        <v>1367</v>
      </c>
      <c r="M2673" t="s">
        <v>7668</v>
      </c>
      <c r="O2673" t="s">
        <v>1388</v>
      </c>
      <c r="P2673" t="s">
        <v>682</v>
      </c>
      <c r="Q2673">
        <f t="shared" si="54"/>
        <v>120</v>
      </c>
      <c r="R2673" t="s">
        <v>3345</v>
      </c>
      <c r="S2673" t="s">
        <v>3346</v>
      </c>
      <c r="T2673" t="s">
        <v>331</v>
      </c>
      <c r="U2673" s="75">
        <v>120</v>
      </c>
      <c r="V2673">
        <v>32.5</v>
      </c>
      <c r="W2673">
        <v>3900</v>
      </c>
      <c r="AH2673" s="16"/>
      <c r="AI2673" t="s">
        <v>1375</v>
      </c>
    </row>
    <row r="2674" spans="1:35" x14ac:dyDescent="0.25">
      <c r="A2674" t="s">
        <v>7670</v>
      </c>
      <c r="B2674" s="1">
        <v>18</v>
      </c>
      <c r="C2674" t="s">
        <v>322</v>
      </c>
      <c r="D2674">
        <v>5499496</v>
      </c>
      <c r="E2674" t="s">
        <v>7591</v>
      </c>
      <c r="F2674" t="s">
        <v>1363</v>
      </c>
      <c r="G2674" t="s">
        <v>1391</v>
      </c>
      <c r="H2674" s="3" t="s">
        <v>7671</v>
      </c>
      <c r="I2674">
        <v>2016</v>
      </c>
      <c r="J2674" s="15" t="s">
        <v>7672</v>
      </c>
      <c r="K2674">
        <v>2016</v>
      </c>
      <c r="L2674" t="s">
        <v>1367</v>
      </c>
      <c r="M2674" t="s">
        <v>7591</v>
      </c>
      <c r="N2674" t="s">
        <v>7591</v>
      </c>
      <c r="O2674" t="s">
        <v>1388</v>
      </c>
      <c r="P2674" t="s">
        <v>682</v>
      </c>
      <c r="Q2674">
        <f t="shared" si="54"/>
        <v>400</v>
      </c>
      <c r="R2674" t="s">
        <v>1871</v>
      </c>
      <c r="S2674" t="s">
        <v>1872</v>
      </c>
      <c r="T2674" t="s">
        <v>7465</v>
      </c>
      <c r="U2674" s="75">
        <v>400</v>
      </c>
      <c r="V2674">
        <v>35.21</v>
      </c>
      <c r="W2674">
        <v>14084</v>
      </c>
      <c r="AH2674" s="16"/>
      <c r="AI2674" t="s">
        <v>1375</v>
      </c>
    </row>
    <row r="2675" spans="1:35" x14ac:dyDescent="0.25">
      <c r="A2675" t="s">
        <v>7673</v>
      </c>
      <c r="B2675" s="1">
        <v>18</v>
      </c>
      <c r="C2675" t="s">
        <v>322</v>
      </c>
      <c r="D2675">
        <v>5499496</v>
      </c>
      <c r="E2675" t="s">
        <v>7591</v>
      </c>
      <c r="F2675" t="s">
        <v>1363</v>
      </c>
      <c r="G2675" t="s">
        <v>1391</v>
      </c>
      <c r="H2675" s="3" t="s">
        <v>7671</v>
      </c>
      <c r="I2675">
        <v>2016</v>
      </c>
      <c r="J2675" s="15" t="s">
        <v>7672</v>
      </c>
      <c r="K2675">
        <v>2016</v>
      </c>
      <c r="L2675" t="s">
        <v>1367</v>
      </c>
      <c r="M2675" t="s">
        <v>7591</v>
      </c>
      <c r="N2675" t="s">
        <v>7591</v>
      </c>
      <c r="O2675" t="s">
        <v>1388</v>
      </c>
      <c r="P2675" t="s">
        <v>682</v>
      </c>
      <c r="Q2675">
        <f t="shared" si="54"/>
        <v>400</v>
      </c>
      <c r="R2675" t="s">
        <v>1381</v>
      </c>
      <c r="S2675" t="s">
        <v>1382</v>
      </c>
      <c r="T2675" t="s">
        <v>325</v>
      </c>
      <c r="U2675" s="75">
        <v>400</v>
      </c>
      <c r="V2675">
        <v>35.979999999999997</v>
      </c>
      <c r="W2675">
        <v>14392</v>
      </c>
      <c r="AH2675" s="16"/>
      <c r="AI2675" t="s">
        <v>1375</v>
      </c>
    </row>
    <row r="2676" spans="1:35" x14ac:dyDescent="0.25">
      <c r="A2676" t="s">
        <v>7674</v>
      </c>
      <c r="B2676" s="1">
        <v>18</v>
      </c>
      <c r="C2676" t="s">
        <v>322</v>
      </c>
      <c r="D2676">
        <v>5499496</v>
      </c>
      <c r="E2676" t="s">
        <v>7591</v>
      </c>
      <c r="F2676" t="s">
        <v>1363</v>
      </c>
      <c r="G2676" t="s">
        <v>1391</v>
      </c>
      <c r="H2676" s="3" t="s">
        <v>7671</v>
      </c>
      <c r="I2676">
        <v>2016</v>
      </c>
      <c r="J2676" s="15" t="s">
        <v>7672</v>
      </c>
      <c r="K2676">
        <v>2016</v>
      </c>
      <c r="L2676" t="s">
        <v>1367</v>
      </c>
      <c r="M2676" t="s">
        <v>7591</v>
      </c>
      <c r="N2676" t="s">
        <v>7591</v>
      </c>
      <c r="O2676" t="s">
        <v>1388</v>
      </c>
      <c r="P2676" t="s">
        <v>682</v>
      </c>
      <c r="Q2676">
        <f t="shared" si="54"/>
        <v>400</v>
      </c>
      <c r="R2676" t="s">
        <v>3345</v>
      </c>
      <c r="S2676" t="s">
        <v>3346</v>
      </c>
      <c r="T2676" t="s">
        <v>331</v>
      </c>
      <c r="U2676" s="75">
        <v>400</v>
      </c>
      <c r="V2676">
        <v>32.5</v>
      </c>
      <c r="W2676">
        <v>13000</v>
      </c>
      <c r="AH2676" s="16"/>
      <c r="AI2676" t="s">
        <v>1375</v>
      </c>
    </row>
    <row r="2677" spans="1:35" x14ac:dyDescent="0.25">
      <c r="A2677" t="s">
        <v>7675</v>
      </c>
      <c r="B2677" s="1">
        <v>18</v>
      </c>
      <c r="C2677" t="s">
        <v>322</v>
      </c>
      <c r="D2677">
        <v>5939631</v>
      </c>
      <c r="E2677" t="s">
        <v>7676</v>
      </c>
      <c r="F2677" t="s">
        <v>1363</v>
      </c>
      <c r="G2677" t="s">
        <v>1364</v>
      </c>
      <c r="H2677" s="3" t="s">
        <v>2428</v>
      </c>
      <c r="I2677">
        <v>2017</v>
      </c>
      <c r="J2677" s="15" t="s">
        <v>3353</v>
      </c>
      <c r="K2677">
        <v>2017</v>
      </c>
      <c r="L2677" t="s">
        <v>1367</v>
      </c>
      <c r="M2677" t="s">
        <v>7677</v>
      </c>
      <c r="O2677" t="s">
        <v>1388</v>
      </c>
      <c r="P2677" t="s">
        <v>7678</v>
      </c>
      <c r="Q2677">
        <f t="shared" si="54"/>
        <v>75</v>
      </c>
      <c r="R2677" t="s">
        <v>2476</v>
      </c>
      <c r="S2677" t="s">
        <v>2477</v>
      </c>
      <c r="T2677" t="s">
        <v>7527</v>
      </c>
      <c r="U2677" s="75">
        <v>75</v>
      </c>
      <c r="V2677">
        <v>76.900000000000006</v>
      </c>
      <c r="W2677">
        <v>5767.5</v>
      </c>
      <c r="AH2677" s="16"/>
      <c r="AI2677" t="s">
        <v>1375</v>
      </c>
    </row>
    <row r="2678" spans="1:35" x14ac:dyDescent="0.25">
      <c r="A2678" t="s">
        <v>7679</v>
      </c>
      <c r="B2678" s="1">
        <v>18</v>
      </c>
      <c r="C2678" t="s">
        <v>322</v>
      </c>
      <c r="D2678">
        <v>5939631</v>
      </c>
      <c r="E2678" t="s">
        <v>7676</v>
      </c>
      <c r="F2678" t="s">
        <v>1363</v>
      </c>
      <c r="G2678" t="s">
        <v>1364</v>
      </c>
      <c r="H2678" s="3" t="s">
        <v>2428</v>
      </c>
      <c r="I2678">
        <v>2017</v>
      </c>
      <c r="J2678" s="15" t="s">
        <v>3353</v>
      </c>
      <c r="K2678">
        <v>2017</v>
      </c>
      <c r="L2678" t="s">
        <v>1367</v>
      </c>
      <c r="M2678" t="s">
        <v>7677</v>
      </c>
      <c r="O2678" t="s">
        <v>1388</v>
      </c>
      <c r="P2678" t="s">
        <v>7678</v>
      </c>
      <c r="Q2678">
        <f t="shared" si="54"/>
        <v>75</v>
      </c>
      <c r="R2678" t="s">
        <v>1381</v>
      </c>
      <c r="S2678" t="s">
        <v>1382</v>
      </c>
      <c r="T2678" t="s">
        <v>7527</v>
      </c>
      <c r="U2678" s="75">
        <v>75</v>
      </c>
      <c r="V2678">
        <v>38</v>
      </c>
      <c r="W2678">
        <v>2850</v>
      </c>
      <c r="AH2678" s="16"/>
      <c r="AI2678" t="s">
        <v>1375</v>
      </c>
    </row>
    <row r="2679" spans="1:35" x14ac:dyDescent="0.25">
      <c r="A2679" t="s">
        <v>7680</v>
      </c>
      <c r="B2679" s="1">
        <v>18</v>
      </c>
      <c r="C2679" t="s">
        <v>322</v>
      </c>
      <c r="D2679">
        <v>5939631</v>
      </c>
      <c r="E2679" t="s">
        <v>7676</v>
      </c>
      <c r="F2679" t="s">
        <v>1363</v>
      </c>
      <c r="G2679" t="s">
        <v>1364</v>
      </c>
      <c r="H2679" s="3" t="s">
        <v>2428</v>
      </c>
      <c r="I2679">
        <v>2017</v>
      </c>
      <c r="J2679" s="15" t="s">
        <v>3353</v>
      </c>
      <c r="K2679">
        <v>2017</v>
      </c>
      <c r="L2679" t="s">
        <v>1367</v>
      </c>
      <c r="M2679" t="s">
        <v>7677</v>
      </c>
      <c r="O2679" t="s">
        <v>1388</v>
      </c>
      <c r="P2679" t="s">
        <v>7678</v>
      </c>
      <c r="Q2679">
        <f t="shared" si="54"/>
        <v>75</v>
      </c>
      <c r="R2679" t="s">
        <v>3345</v>
      </c>
      <c r="S2679" t="s">
        <v>3346</v>
      </c>
      <c r="T2679" t="s">
        <v>331</v>
      </c>
      <c r="U2679" s="75">
        <v>75</v>
      </c>
      <c r="V2679">
        <v>32.5</v>
      </c>
      <c r="W2679">
        <v>2437.5</v>
      </c>
      <c r="AH2679" s="16"/>
      <c r="AI2679" t="s">
        <v>1375</v>
      </c>
    </row>
    <row r="2680" spans="1:35" x14ac:dyDescent="0.25">
      <c r="A2680" t="s">
        <v>7681</v>
      </c>
      <c r="B2680" s="1">
        <v>18</v>
      </c>
      <c r="C2680" t="s">
        <v>322</v>
      </c>
      <c r="D2680">
        <v>5939631</v>
      </c>
      <c r="E2680" t="s">
        <v>7676</v>
      </c>
      <c r="F2680" t="s">
        <v>1363</v>
      </c>
      <c r="G2680" t="s">
        <v>1364</v>
      </c>
      <c r="H2680" s="3" t="s">
        <v>2428</v>
      </c>
      <c r="I2680">
        <v>2017</v>
      </c>
      <c r="J2680" s="15" t="s">
        <v>3353</v>
      </c>
      <c r="K2680">
        <v>2017</v>
      </c>
      <c r="L2680" t="s">
        <v>1367</v>
      </c>
      <c r="M2680" t="s">
        <v>7677</v>
      </c>
      <c r="O2680" t="s">
        <v>1388</v>
      </c>
      <c r="P2680" t="s">
        <v>7678</v>
      </c>
      <c r="Q2680">
        <f t="shared" si="54"/>
        <v>75</v>
      </c>
      <c r="R2680" t="s">
        <v>1871</v>
      </c>
      <c r="S2680" t="s">
        <v>1872</v>
      </c>
      <c r="T2680" t="s">
        <v>7465</v>
      </c>
      <c r="U2680" s="75">
        <v>75</v>
      </c>
      <c r="V2680">
        <v>35.21</v>
      </c>
      <c r="W2680">
        <v>2640.75</v>
      </c>
      <c r="AH2680" s="16"/>
      <c r="AI2680" t="s">
        <v>1375</v>
      </c>
    </row>
    <row r="2681" spans="1:35" x14ac:dyDescent="0.25">
      <c r="A2681" t="s">
        <v>7682</v>
      </c>
      <c r="B2681" s="1">
        <v>18</v>
      </c>
      <c r="C2681" t="s">
        <v>322</v>
      </c>
      <c r="D2681">
        <v>5946077</v>
      </c>
      <c r="E2681" t="s">
        <v>7683</v>
      </c>
      <c r="F2681" t="s">
        <v>1363</v>
      </c>
      <c r="G2681" t="s">
        <v>1364</v>
      </c>
      <c r="H2681" s="3" t="s">
        <v>3854</v>
      </c>
      <c r="I2681">
        <v>2017</v>
      </c>
      <c r="J2681" s="15" t="s">
        <v>2411</v>
      </c>
      <c r="K2681">
        <v>2017</v>
      </c>
      <c r="L2681" t="s">
        <v>1367</v>
      </c>
      <c r="M2681" t="s">
        <v>7684</v>
      </c>
      <c r="N2681" t="s">
        <v>7684</v>
      </c>
      <c r="O2681" t="s">
        <v>1388</v>
      </c>
      <c r="P2681" t="s">
        <v>682</v>
      </c>
      <c r="Q2681">
        <f t="shared" si="54"/>
        <v>120</v>
      </c>
      <c r="R2681" t="s">
        <v>3345</v>
      </c>
      <c r="S2681" t="s">
        <v>3346</v>
      </c>
      <c r="T2681" t="s">
        <v>331</v>
      </c>
      <c r="U2681" s="75">
        <v>120</v>
      </c>
      <c r="V2681">
        <v>32.5</v>
      </c>
      <c r="W2681">
        <v>3900</v>
      </c>
      <c r="AH2681" s="16"/>
      <c r="AI2681" t="s">
        <v>1375</v>
      </c>
    </row>
    <row r="2682" spans="1:35" x14ac:dyDescent="0.25">
      <c r="A2682" t="s">
        <v>7685</v>
      </c>
      <c r="B2682" s="1">
        <v>18</v>
      </c>
      <c r="C2682" t="s">
        <v>322</v>
      </c>
      <c r="D2682">
        <v>5946077</v>
      </c>
      <c r="E2682" t="s">
        <v>7683</v>
      </c>
      <c r="F2682" t="s">
        <v>1363</v>
      </c>
      <c r="G2682" t="s">
        <v>1364</v>
      </c>
      <c r="H2682" s="3" t="s">
        <v>3854</v>
      </c>
      <c r="I2682">
        <v>2017</v>
      </c>
      <c r="J2682" s="15" t="s">
        <v>2411</v>
      </c>
      <c r="K2682">
        <v>2017</v>
      </c>
      <c r="L2682" t="s">
        <v>1367</v>
      </c>
      <c r="M2682" t="s">
        <v>7684</v>
      </c>
      <c r="N2682" t="s">
        <v>7684</v>
      </c>
      <c r="O2682" t="s">
        <v>1388</v>
      </c>
      <c r="P2682" t="s">
        <v>682</v>
      </c>
      <c r="Q2682">
        <f t="shared" si="54"/>
        <v>120</v>
      </c>
      <c r="R2682" t="s">
        <v>1871</v>
      </c>
      <c r="S2682" t="s">
        <v>1872</v>
      </c>
      <c r="T2682" t="s">
        <v>7465</v>
      </c>
      <c r="U2682" s="75">
        <v>120</v>
      </c>
      <c r="V2682">
        <v>21</v>
      </c>
      <c r="W2682">
        <v>2520</v>
      </c>
      <c r="AH2682" s="16"/>
      <c r="AI2682" t="s">
        <v>1375</v>
      </c>
    </row>
    <row r="2683" spans="1:35" x14ac:dyDescent="0.25">
      <c r="A2683" t="s">
        <v>7686</v>
      </c>
      <c r="B2683" s="1">
        <v>18</v>
      </c>
      <c r="C2683" t="s">
        <v>322</v>
      </c>
      <c r="D2683">
        <v>5792568</v>
      </c>
      <c r="E2683" t="s">
        <v>7687</v>
      </c>
      <c r="F2683" t="s">
        <v>1363</v>
      </c>
      <c r="G2683" t="s">
        <v>1391</v>
      </c>
      <c r="H2683" s="3" t="s">
        <v>7688</v>
      </c>
      <c r="I2683">
        <v>2017</v>
      </c>
      <c r="J2683" s="15" t="s">
        <v>5774</v>
      </c>
      <c r="K2683">
        <v>2017</v>
      </c>
      <c r="L2683" t="s">
        <v>1367</v>
      </c>
      <c r="M2683" t="s">
        <v>7591</v>
      </c>
      <c r="O2683" t="s">
        <v>1388</v>
      </c>
      <c r="P2683" t="s">
        <v>682</v>
      </c>
      <c r="Q2683">
        <f t="shared" si="54"/>
        <v>310</v>
      </c>
      <c r="R2683" t="s">
        <v>3345</v>
      </c>
      <c r="S2683" t="s">
        <v>3346</v>
      </c>
      <c r="T2683" t="s">
        <v>331</v>
      </c>
      <c r="U2683" s="75">
        <v>310</v>
      </c>
      <c r="V2683">
        <v>32.5</v>
      </c>
      <c r="W2683">
        <v>10075</v>
      </c>
      <c r="AH2683" s="16"/>
      <c r="AI2683" t="s">
        <v>1375</v>
      </c>
    </row>
    <row r="2684" spans="1:35" x14ac:dyDescent="0.25">
      <c r="A2684" t="s">
        <v>7689</v>
      </c>
      <c r="B2684" s="1">
        <v>18</v>
      </c>
      <c r="C2684" t="s">
        <v>322</v>
      </c>
      <c r="D2684">
        <v>5792568</v>
      </c>
      <c r="E2684" t="s">
        <v>7687</v>
      </c>
      <c r="F2684" t="s">
        <v>1363</v>
      </c>
      <c r="G2684" t="s">
        <v>1391</v>
      </c>
      <c r="H2684" s="3" t="s">
        <v>7688</v>
      </c>
      <c r="I2684">
        <v>2017</v>
      </c>
      <c r="J2684" s="15" t="s">
        <v>5774</v>
      </c>
      <c r="K2684">
        <v>2017</v>
      </c>
      <c r="L2684" t="s">
        <v>1367</v>
      </c>
      <c r="M2684" t="s">
        <v>7591</v>
      </c>
      <c r="O2684" t="s">
        <v>1388</v>
      </c>
      <c r="P2684" t="s">
        <v>682</v>
      </c>
      <c r="Q2684">
        <f t="shared" si="54"/>
        <v>310</v>
      </c>
      <c r="R2684" t="s">
        <v>1871</v>
      </c>
      <c r="S2684" t="s">
        <v>1872</v>
      </c>
      <c r="T2684" t="s">
        <v>7465</v>
      </c>
      <c r="U2684" s="75">
        <v>310</v>
      </c>
      <c r="V2684">
        <v>35.21</v>
      </c>
      <c r="W2684">
        <v>10915.1</v>
      </c>
      <c r="AH2684" s="16"/>
      <c r="AI2684" t="s">
        <v>1375</v>
      </c>
    </row>
    <row r="2685" spans="1:35" x14ac:dyDescent="0.25">
      <c r="A2685" t="s">
        <v>7690</v>
      </c>
      <c r="B2685" s="1">
        <v>18</v>
      </c>
      <c r="C2685" t="s">
        <v>322</v>
      </c>
      <c r="D2685">
        <v>5933714</v>
      </c>
      <c r="E2685" t="s">
        <v>7691</v>
      </c>
      <c r="F2685" t="s">
        <v>1363</v>
      </c>
      <c r="G2685" t="s">
        <v>1391</v>
      </c>
      <c r="H2685" s="3" t="s">
        <v>2428</v>
      </c>
      <c r="I2685">
        <v>2017</v>
      </c>
      <c r="J2685" s="15" t="s">
        <v>3854</v>
      </c>
      <c r="K2685">
        <v>2017</v>
      </c>
      <c r="L2685" t="s">
        <v>1367</v>
      </c>
      <c r="M2685" t="s">
        <v>7692</v>
      </c>
      <c r="O2685" t="s">
        <v>1388</v>
      </c>
      <c r="P2685" t="s">
        <v>682</v>
      </c>
      <c r="Q2685">
        <f t="shared" si="54"/>
        <v>300</v>
      </c>
      <c r="R2685" t="s">
        <v>1871</v>
      </c>
      <c r="S2685" t="s">
        <v>1872</v>
      </c>
      <c r="T2685" t="s">
        <v>7465</v>
      </c>
      <c r="U2685" s="75">
        <v>300</v>
      </c>
      <c r="V2685">
        <v>35.21</v>
      </c>
      <c r="W2685">
        <v>10563</v>
      </c>
      <c r="AH2685" s="16"/>
      <c r="AI2685" t="s">
        <v>1375</v>
      </c>
    </row>
    <row r="2686" spans="1:35" x14ac:dyDescent="0.25">
      <c r="A2686" t="s">
        <v>7693</v>
      </c>
      <c r="B2686" s="1">
        <v>18</v>
      </c>
      <c r="C2686" t="s">
        <v>322</v>
      </c>
      <c r="D2686">
        <v>5933714</v>
      </c>
      <c r="E2686" t="s">
        <v>7691</v>
      </c>
      <c r="F2686" t="s">
        <v>1363</v>
      </c>
      <c r="G2686" t="s">
        <v>1391</v>
      </c>
      <c r="H2686" s="3" t="s">
        <v>2428</v>
      </c>
      <c r="I2686">
        <v>2017</v>
      </c>
      <c r="J2686" s="15" t="s">
        <v>3854</v>
      </c>
      <c r="K2686">
        <v>2017</v>
      </c>
      <c r="L2686" t="s">
        <v>1367</v>
      </c>
      <c r="M2686" t="s">
        <v>7692</v>
      </c>
      <c r="O2686" t="s">
        <v>1388</v>
      </c>
      <c r="P2686" t="s">
        <v>682</v>
      </c>
      <c r="Q2686">
        <f t="shared" si="54"/>
        <v>300</v>
      </c>
      <c r="R2686" t="s">
        <v>3345</v>
      </c>
      <c r="S2686" t="s">
        <v>3346</v>
      </c>
      <c r="T2686" t="s">
        <v>331</v>
      </c>
      <c r="U2686" s="75">
        <v>300</v>
      </c>
      <c r="V2686">
        <v>32.5</v>
      </c>
      <c r="W2686">
        <v>9750</v>
      </c>
      <c r="AH2686" s="16"/>
      <c r="AI2686" t="s">
        <v>1375</v>
      </c>
    </row>
    <row r="2687" spans="1:35" x14ac:dyDescent="0.25">
      <c r="A2687" t="s">
        <v>7694</v>
      </c>
      <c r="B2687" s="1">
        <v>18</v>
      </c>
      <c r="C2687" t="s">
        <v>322</v>
      </c>
      <c r="D2687">
        <v>5912865</v>
      </c>
      <c r="E2687" t="s">
        <v>7695</v>
      </c>
      <c r="F2687" t="s">
        <v>1363</v>
      </c>
      <c r="G2687" t="s">
        <v>1391</v>
      </c>
      <c r="H2687" s="3" t="s">
        <v>2427</v>
      </c>
      <c r="I2687">
        <v>2017</v>
      </c>
      <c r="J2687" s="15" t="s">
        <v>7696</v>
      </c>
      <c r="K2687">
        <v>2017</v>
      </c>
      <c r="L2687" t="s">
        <v>1367</v>
      </c>
      <c r="M2687" t="s">
        <v>7697</v>
      </c>
      <c r="O2687" t="s">
        <v>1388</v>
      </c>
      <c r="P2687" t="s">
        <v>682</v>
      </c>
      <c r="Q2687">
        <f t="shared" si="54"/>
        <v>84</v>
      </c>
      <c r="R2687" t="s">
        <v>3345</v>
      </c>
      <c r="S2687" t="s">
        <v>3346</v>
      </c>
      <c r="T2687" t="s">
        <v>331</v>
      </c>
      <c r="U2687" s="75">
        <v>84</v>
      </c>
      <c r="V2687">
        <v>32.5</v>
      </c>
      <c r="W2687">
        <v>2730</v>
      </c>
      <c r="AH2687" s="16"/>
      <c r="AI2687" t="s">
        <v>1375</v>
      </c>
    </row>
    <row r="2688" spans="1:35" x14ac:dyDescent="0.25">
      <c r="A2688" t="s">
        <v>7698</v>
      </c>
      <c r="B2688" s="1">
        <v>18</v>
      </c>
      <c r="C2688" t="s">
        <v>322</v>
      </c>
      <c r="D2688">
        <v>5912865</v>
      </c>
      <c r="E2688" t="s">
        <v>7695</v>
      </c>
      <c r="F2688" t="s">
        <v>1363</v>
      </c>
      <c r="G2688" t="s">
        <v>1391</v>
      </c>
      <c r="H2688" s="3" t="s">
        <v>2427</v>
      </c>
      <c r="I2688">
        <v>2017</v>
      </c>
      <c r="J2688" s="15" t="s">
        <v>7696</v>
      </c>
      <c r="K2688">
        <v>2017</v>
      </c>
      <c r="L2688" t="s">
        <v>1367</v>
      </c>
      <c r="M2688" t="s">
        <v>7697</v>
      </c>
      <c r="O2688" t="s">
        <v>1388</v>
      </c>
      <c r="P2688" t="s">
        <v>682</v>
      </c>
      <c r="Q2688">
        <f t="shared" si="54"/>
        <v>84</v>
      </c>
      <c r="R2688" t="s">
        <v>1871</v>
      </c>
      <c r="S2688" t="s">
        <v>1872</v>
      </c>
      <c r="T2688" t="s">
        <v>7465</v>
      </c>
      <c r="U2688" s="75">
        <v>84</v>
      </c>
      <c r="V2688">
        <v>35.21</v>
      </c>
      <c r="W2688">
        <v>2957.64</v>
      </c>
      <c r="AH2688" s="16"/>
      <c r="AI2688" t="s">
        <v>1375</v>
      </c>
    </row>
    <row r="2689" spans="1:35" x14ac:dyDescent="0.25">
      <c r="A2689" t="s">
        <v>7699</v>
      </c>
      <c r="B2689" s="1">
        <v>18</v>
      </c>
      <c r="C2689" t="s">
        <v>322</v>
      </c>
      <c r="D2689">
        <v>6036341</v>
      </c>
      <c r="E2689" t="s">
        <v>7700</v>
      </c>
      <c r="F2689" t="s">
        <v>1363</v>
      </c>
      <c r="G2689" t="s">
        <v>1364</v>
      </c>
      <c r="H2689" s="3" t="s">
        <v>3007</v>
      </c>
      <c r="I2689">
        <v>2017</v>
      </c>
      <c r="J2689" s="15" t="s">
        <v>3008</v>
      </c>
      <c r="K2689">
        <v>2017</v>
      </c>
      <c r="L2689" t="s">
        <v>1367</v>
      </c>
      <c r="M2689" t="s">
        <v>7614</v>
      </c>
      <c r="N2689" t="s">
        <v>7614</v>
      </c>
      <c r="O2689" t="s">
        <v>2414</v>
      </c>
      <c r="P2689" t="s">
        <v>682</v>
      </c>
      <c r="Q2689">
        <f t="shared" si="54"/>
        <v>450</v>
      </c>
      <c r="R2689" t="s">
        <v>2476</v>
      </c>
      <c r="S2689" t="s">
        <v>2477</v>
      </c>
      <c r="T2689" t="s">
        <v>7527</v>
      </c>
      <c r="U2689" s="75">
        <v>450</v>
      </c>
      <c r="V2689">
        <v>94.8</v>
      </c>
      <c r="W2689">
        <v>42660</v>
      </c>
      <c r="AH2689" s="16"/>
      <c r="AI2689" t="s">
        <v>1375</v>
      </c>
    </row>
    <row r="2690" spans="1:35" x14ac:dyDescent="0.25">
      <c r="A2690" t="s">
        <v>7701</v>
      </c>
      <c r="B2690" s="1">
        <v>18</v>
      </c>
      <c r="C2690" t="s">
        <v>322</v>
      </c>
      <c r="D2690">
        <v>6036341</v>
      </c>
      <c r="E2690" t="s">
        <v>7700</v>
      </c>
      <c r="F2690" t="s">
        <v>1363</v>
      </c>
      <c r="G2690" t="s">
        <v>1364</v>
      </c>
      <c r="H2690" s="3" t="s">
        <v>3007</v>
      </c>
      <c r="I2690">
        <v>2017</v>
      </c>
      <c r="J2690" s="15" t="s">
        <v>3008</v>
      </c>
      <c r="K2690">
        <v>2017</v>
      </c>
      <c r="L2690" t="s">
        <v>1367</v>
      </c>
      <c r="M2690" t="s">
        <v>7614</v>
      </c>
      <c r="N2690" t="s">
        <v>7614</v>
      </c>
      <c r="O2690" t="s">
        <v>2414</v>
      </c>
      <c r="P2690" t="s">
        <v>682</v>
      </c>
      <c r="Q2690">
        <f t="shared" ref="Q2690:Q2753" si="55">U2690</f>
        <v>450</v>
      </c>
      <c r="R2690" t="s">
        <v>1871</v>
      </c>
      <c r="S2690" t="s">
        <v>1872</v>
      </c>
      <c r="T2690" t="s">
        <v>7465</v>
      </c>
      <c r="U2690" s="75">
        <v>450</v>
      </c>
      <c r="V2690">
        <v>35.21</v>
      </c>
      <c r="W2690">
        <v>15844.5</v>
      </c>
      <c r="AH2690" s="16"/>
      <c r="AI2690" t="s">
        <v>1375</v>
      </c>
    </row>
    <row r="2691" spans="1:35" x14ac:dyDescent="0.25">
      <c r="A2691" t="s">
        <v>7702</v>
      </c>
      <c r="B2691" s="1">
        <v>18</v>
      </c>
      <c r="C2691" t="s">
        <v>322</v>
      </c>
      <c r="D2691">
        <v>6036341</v>
      </c>
      <c r="E2691" t="s">
        <v>7700</v>
      </c>
      <c r="F2691" t="s">
        <v>1363</v>
      </c>
      <c r="G2691" t="s">
        <v>1364</v>
      </c>
      <c r="H2691" s="3" t="s">
        <v>3007</v>
      </c>
      <c r="I2691">
        <v>2017</v>
      </c>
      <c r="J2691" s="15" t="s">
        <v>3008</v>
      </c>
      <c r="K2691">
        <v>2017</v>
      </c>
      <c r="L2691" t="s">
        <v>1367</v>
      </c>
      <c r="M2691" t="s">
        <v>7614</v>
      </c>
      <c r="N2691" t="s">
        <v>7614</v>
      </c>
      <c r="O2691" t="s">
        <v>2414</v>
      </c>
      <c r="P2691" t="s">
        <v>682</v>
      </c>
      <c r="Q2691">
        <f t="shared" si="55"/>
        <v>450</v>
      </c>
      <c r="R2691" t="s">
        <v>3345</v>
      </c>
      <c r="S2691" t="s">
        <v>3346</v>
      </c>
      <c r="T2691" t="s">
        <v>331</v>
      </c>
      <c r="U2691" s="75">
        <v>450</v>
      </c>
      <c r="V2691">
        <v>32.5</v>
      </c>
      <c r="W2691">
        <v>14625</v>
      </c>
      <c r="AH2691" s="16"/>
      <c r="AI2691" t="s">
        <v>1375</v>
      </c>
    </row>
    <row r="2692" spans="1:35" x14ac:dyDescent="0.25">
      <c r="A2692" t="s">
        <v>7703</v>
      </c>
      <c r="B2692" s="1">
        <v>18</v>
      </c>
      <c r="C2692" t="s">
        <v>322</v>
      </c>
      <c r="D2692">
        <v>6330274</v>
      </c>
      <c r="E2692" t="s">
        <v>7704</v>
      </c>
      <c r="F2692" t="s">
        <v>1363</v>
      </c>
      <c r="G2692" t="s">
        <v>6070</v>
      </c>
      <c r="H2692" s="3" t="s">
        <v>2685</v>
      </c>
      <c r="I2692">
        <v>2017</v>
      </c>
      <c r="J2692" s="15" t="s">
        <v>3029</v>
      </c>
      <c r="K2692">
        <v>2017</v>
      </c>
      <c r="L2692" t="s">
        <v>1367</v>
      </c>
      <c r="M2692" t="s">
        <v>7705</v>
      </c>
      <c r="O2692" t="s">
        <v>1388</v>
      </c>
      <c r="P2692" t="s">
        <v>682</v>
      </c>
      <c r="Q2692">
        <f t="shared" si="55"/>
        <v>30</v>
      </c>
      <c r="R2692" t="s">
        <v>1871</v>
      </c>
      <c r="S2692" t="s">
        <v>1872</v>
      </c>
      <c r="T2692" t="s">
        <v>7465</v>
      </c>
      <c r="U2692" s="75">
        <v>30</v>
      </c>
      <c r="V2692">
        <v>35.21</v>
      </c>
      <c r="W2692">
        <v>1056.3</v>
      </c>
      <c r="AH2692" s="16"/>
      <c r="AI2692" t="s">
        <v>1375</v>
      </c>
    </row>
    <row r="2693" spans="1:35" x14ac:dyDescent="0.25">
      <c r="A2693" t="s">
        <v>7706</v>
      </c>
      <c r="B2693" s="1">
        <v>18</v>
      </c>
      <c r="C2693" t="s">
        <v>322</v>
      </c>
      <c r="D2693">
        <v>6336450</v>
      </c>
      <c r="E2693" t="s">
        <v>7707</v>
      </c>
      <c r="F2693" t="s">
        <v>1363</v>
      </c>
      <c r="G2693" t="s">
        <v>1391</v>
      </c>
      <c r="H2693" s="3" t="s">
        <v>2685</v>
      </c>
      <c r="I2693">
        <v>2017</v>
      </c>
      <c r="J2693" s="15" t="s">
        <v>3029</v>
      </c>
      <c r="K2693">
        <v>2017</v>
      </c>
      <c r="L2693" t="s">
        <v>1367</v>
      </c>
      <c r="M2693" t="s">
        <v>7591</v>
      </c>
      <c r="O2693" t="s">
        <v>1388</v>
      </c>
      <c r="P2693" t="s">
        <v>682</v>
      </c>
      <c r="Q2693">
        <f t="shared" si="55"/>
        <v>260</v>
      </c>
      <c r="R2693" t="s">
        <v>3345</v>
      </c>
      <c r="S2693" t="s">
        <v>3346</v>
      </c>
      <c r="T2693" t="s">
        <v>331</v>
      </c>
      <c r="U2693" s="75">
        <v>260</v>
      </c>
      <c r="V2693">
        <v>32.5</v>
      </c>
      <c r="W2693">
        <v>8450</v>
      </c>
      <c r="AH2693" s="16"/>
      <c r="AI2693" t="s">
        <v>1375</v>
      </c>
    </row>
    <row r="2694" spans="1:35" x14ac:dyDescent="0.25">
      <c r="A2694" t="s">
        <v>7708</v>
      </c>
      <c r="B2694" s="1">
        <v>18</v>
      </c>
      <c r="C2694" t="s">
        <v>322</v>
      </c>
      <c r="D2694">
        <v>6336450</v>
      </c>
      <c r="E2694" t="s">
        <v>7707</v>
      </c>
      <c r="F2694" t="s">
        <v>1363</v>
      </c>
      <c r="G2694" t="s">
        <v>1391</v>
      </c>
      <c r="H2694" s="3" t="s">
        <v>2685</v>
      </c>
      <c r="I2694">
        <v>2017</v>
      </c>
      <c r="J2694" s="15" t="s">
        <v>3029</v>
      </c>
      <c r="K2694">
        <v>2017</v>
      </c>
      <c r="L2694" t="s">
        <v>1367</v>
      </c>
      <c r="M2694" t="s">
        <v>7591</v>
      </c>
      <c r="O2694" t="s">
        <v>1388</v>
      </c>
      <c r="P2694" t="s">
        <v>682</v>
      </c>
      <c r="Q2694">
        <f t="shared" si="55"/>
        <v>260</v>
      </c>
      <c r="R2694" t="s">
        <v>1871</v>
      </c>
      <c r="S2694" t="s">
        <v>1872</v>
      </c>
      <c r="T2694" t="s">
        <v>7465</v>
      </c>
      <c r="U2694" s="75">
        <v>260</v>
      </c>
      <c r="V2694">
        <v>35.21</v>
      </c>
      <c r="W2694">
        <v>9154.6</v>
      </c>
      <c r="AH2694" s="16"/>
      <c r="AI2694" t="s">
        <v>1375</v>
      </c>
    </row>
    <row r="2695" spans="1:35" x14ac:dyDescent="0.25">
      <c r="A2695" t="s">
        <v>7709</v>
      </c>
      <c r="B2695" s="1">
        <v>18</v>
      </c>
      <c r="C2695" t="s">
        <v>322</v>
      </c>
      <c r="D2695">
        <v>6373321</v>
      </c>
      <c r="E2695" t="s">
        <v>7710</v>
      </c>
      <c r="F2695" t="s">
        <v>1363</v>
      </c>
      <c r="G2695" t="s">
        <v>1364</v>
      </c>
      <c r="H2695" s="3" t="s">
        <v>3046</v>
      </c>
      <c r="I2695">
        <v>2017</v>
      </c>
      <c r="J2695" s="15" t="s">
        <v>3047</v>
      </c>
      <c r="K2695">
        <v>2017</v>
      </c>
      <c r="L2695" t="s">
        <v>1367</v>
      </c>
      <c r="M2695" t="s">
        <v>7711</v>
      </c>
      <c r="N2695" t="s">
        <v>7658</v>
      </c>
      <c r="O2695" t="s">
        <v>1388</v>
      </c>
      <c r="P2695" t="s">
        <v>682</v>
      </c>
      <c r="Q2695">
        <f t="shared" si="55"/>
        <v>60</v>
      </c>
      <c r="R2695" t="s">
        <v>1871</v>
      </c>
      <c r="S2695" t="s">
        <v>1872</v>
      </c>
      <c r="T2695" t="s">
        <v>7465</v>
      </c>
      <c r="U2695" s="75">
        <v>60</v>
      </c>
      <c r="V2695">
        <v>35.21</v>
      </c>
      <c r="W2695">
        <v>2112.6</v>
      </c>
      <c r="AH2695" s="16"/>
      <c r="AI2695" t="s">
        <v>1375</v>
      </c>
    </row>
    <row r="2696" spans="1:35" x14ac:dyDescent="0.25">
      <c r="A2696" t="s">
        <v>7712</v>
      </c>
      <c r="B2696" s="1">
        <v>18</v>
      </c>
      <c r="C2696" t="s">
        <v>322</v>
      </c>
      <c r="D2696">
        <v>6373321</v>
      </c>
      <c r="E2696" t="s">
        <v>7710</v>
      </c>
      <c r="F2696" t="s">
        <v>1363</v>
      </c>
      <c r="G2696" t="s">
        <v>1364</v>
      </c>
      <c r="H2696" s="3" t="s">
        <v>3046</v>
      </c>
      <c r="I2696">
        <v>2017</v>
      </c>
      <c r="J2696" s="15" t="s">
        <v>3047</v>
      </c>
      <c r="K2696">
        <v>2017</v>
      </c>
      <c r="L2696" t="s">
        <v>1367</v>
      </c>
      <c r="M2696" t="s">
        <v>7711</v>
      </c>
      <c r="N2696" t="s">
        <v>7658</v>
      </c>
      <c r="O2696" t="s">
        <v>1388</v>
      </c>
      <c r="P2696" t="s">
        <v>682</v>
      </c>
      <c r="Q2696">
        <f t="shared" si="55"/>
        <v>60</v>
      </c>
      <c r="R2696" t="s">
        <v>1381</v>
      </c>
      <c r="S2696" t="s">
        <v>1382</v>
      </c>
      <c r="T2696" t="s">
        <v>587</v>
      </c>
      <c r="U2696" s="75">
        <v>60</v>
      </c>
      <c r="V2696">
        <v>41.2</v>
      </c>
      <c r="W2696">
        <v>2472</v>
      </c>
      <c r="AH2696" s="16"/>
      <c r="AI2696" t="s">
        <v>1375</v>
      </c>
    </row>
    <row r="2697" spans="1:35" x14ac:dyDescent="0.25">
      <c r="A2697" t="s">
        <v>7713</v>
      </c>
      <c r="B2697" s="1">
        <v>18</v>
      </c>
      <c r="C2697" t="s">
        <v>322</v>
      </c>
      <c r="D2697">
        <v>6510132</v>
      </c>
      <c r="E2697" t="s">
        <v>4292</v>
      </c>
      <c r="F2697" t="s">
        <v>1363</v>
      </c>
      <c r="G2697" t="s">
        <v>4306</v>
      </c>
      <c r="H2697" s="3" t="s">
        <v>1768</v>
      </c>
      <c r="I2697">
        <v>2017</v>
      </c>
      <c r="J2697" s="15" t="s">
        <v>7714</v>
      </c>
      <c r="K2697">
        <v>2017</v>
      </c>
      <c r="L2697" t="s">
        <v>1367</v>
      </c>
      <c r="M2697" t="s">
        <v>7715</v>
      </c>
      <c r="N2697" t="s">
        <v>7716</v>
      </c>
      <c r="O2697" t="s">
        <v>1388</v>
      </c>
      <c r="P2697" t="s">
        <v>7717</v>
      </c>
      <c r="Q2697">
        <f t="shared" si="55"/>
        <v>57</v>
      </c>
      <c r="R2697" t="s">
        <v>3345</v>
      </c>
      <c r="S2697" t="s">
        <v>3346</v>
      </c>
      <c r="T2697" t="s">
        <v>331</v>
      </c>
      <c r="U2697" s="75">
        <v>57</v>
      </c>
      <c r="V2697">
        <v>32.5</v>
      </c>
      <c r="W2697">
        <v>1852.5</v>
      </c>
      <c r="AH2697" s="16"/>
      <c r="AI2697" t="s">
        <v>1375</v>
      </c>
    </row>
    <row r="2698" spans="1:35" x14ac:dyDescent="0.25">
      <c r="A2698" t="s">
        <v>7718</v>
      </c>
      <c r="B2698" s="1">
        <v>18</v>
      </c>
      <c r="C2698" t="s">
        <v>322</v>
      </c>
      <c r="D2698">
        <v>6510132</v>
      </c>
      <c r="E2698" t="s">
        <v>4292</v>
      </c>
      <c r="F2698" t="s">
        <v>1363</v>
      </c>
      <c r="G2698" t="s">
        <v>4306</v>
      </c>
      <c r="H2698" s="3" t="s">
        <v>1768</v>
      </c>
      <c r="I2698">
        <v>2017</v>
      </c>
      <c r="J2698" s="15" t="s">
        <v>7714</v>
      </c>
      <c r="K2698">
        <v>2017</v>
      </c>
      <c r="L2698" t="s">
        <v>1367</v>
      </c>
      <c r="M2698" t="s">
        <v>7715</v>
      </c>
      <c r="N2698" t="s">
        <v>7716</v>
      </c>
      <c r="O2698" t="s">
        <v>1388</v>
      </c>
      <c r="P2698" t="s">
        <v>7717</v>
      </c>
      <c r="Q2698">
        <f t="shared" si="55"/>
        <v>57</v>
      </c>
      <c r="R2698" t="s">
        <v>2476</v>
      </c>
      <c r="S2698" t="s">
        <v>2477</v>
      </c>
      <c r="T2698" t="s">
        <v>1379</v>
      </c>
      <c r="U2698" s="75">
        <v>57</v>
      </c>
      <c r="V2698">
        <v>84.9</v>
      </c>
      <c r="W2698">
        <v>4839.3</v>
      </c>
      <c r="AH2698" s="16"/>
      <c r="AI2698" t="s">
        <v>1375</v>
      </c>
    </row>
    <row r="2699" spans="1:35" x14ac:dyDescent="0.25">
      <c r="A2699" t="s">
        <v>7719</v>
      </c>
      <c r="B2699" s="1">
        <v>18</v>
      </c>
      <c r="C2699" t="s">
        <v>322</v>
      </c>
      <c r="D2699">
        <v>6510132</v>
      </c>
      <c r="E2699" t="s">
        <v>4292</v>
      </c>
      <c r="F2699" t="s">
        <v>1363</v>
      </c>
      <c r="G2699" t="s">
        <v>4306</v>
      </c>
      <c r="H2699" s="3" t="s">
        <v>1768</v>
      </c>
      <c r="I2699">
        <v>2017</v>
      </c>
      <c r="J2699" s="15" t="s">
        <v>7714</v>
      </c>
      <c r="K2699">
        <v>2017</v>
      </c>
      <c r="L2699" t="s">
        <v>1367</v>
      </c>
      <c r="M2699" t="s">
        <v>7715</v>
      </c>
      <c r="N2699" t="s">
        <v>7716</v>
      </c>
      <c r="O2699" t="s">
        <v>1388</v>
      </c>
      <c r="P2699" t="s">
        <v>7717</v>
      </c>
      <c r="Q2699">
        <f t="shared" si="55"/>
        <v>57</v>
      </c>
      <c r="R2699" t="s">
        <v>5996</v>
      </c>
      <c r="S2699" t="s">
        <v>5997</v>
      </c>
      <c r="T2699" t="s">
        <v>331</v>
      </c>
      <c r="U2699" s="75">
        <v>57</v>
      </c>
      <c r="V2699">
        <v>109.76</v>
      </c>
      <c r="W2699">
        <v>6256.32</v>
      </c>
      <c r="AH2699" s="16"/>
      <c r="AI2699" t="s">
        <v>1375</v>
      </c>
    </row>
    <row r="2700" spans="1:35" x14ac:dyDescent="0.25">
      <c r="A2700" t="s">
        <v>7720</v>
      </c>
      <c r="B2700" s="1">
        <v>18</v>
      </c>
      <c r="C2700" t="s">
        <v>322</v>
      </c>
      <c r="D2700">
        <v>6510132</v>
      </c>
      <c r="E2700" t="s">
        <v>4292</v>
      </c>
      <c r="F2700" t="s">
        <v>1363</v>
      </c>
      <c r="G2700" t="s">
        <v>4306</v>
      </c>
      <c r="H2700" s="3" t="s">
        <v>1768</v>
      </c>
      <c r="I2700">
        <v>2017</v>
      </c>
      <c r="J2700" s="15" t="s">
        <v>7714</v>
      </c>
      <c r="K2700">
        <v>2017</v>
      </c>
      <c r="L2700" t="s">
        <v>1367</v>
      </c>
      <c r="M2700" t="s">
        <v>7715</v>
      </c>
      <c r="N2700" t="s">
        <v>7716</v>
      </c>
      <c r="O2700" t="s">
        <v>1388</v>
      </c>
      <c r="P2700" t="s">
        <v>7717</v>
      </c>
      <c r="Q2700">
        <f t="shared" si="55"/>
        <v>57</v>
      </c>
      <c r="R2700" t="s">
        <v>2198</v>
      </c>
      <c r="S2700" t="s">
        <v>2199</v>
      </c>
      <c r="T2700" t="s">
        <v>587</v>
      </c>
      <c r="U2700" s="75">
        <v>57</v>
      </c>
      <c r="V2700">
        <v>46.2</v>
      </c>
      <c r="W2700">
        <v>2633.4</v>
      </c>
      <c r="AH2700" s="16"/>
      <c r="AI2700" t="s">
        <v>1375</v>
      </c>
    </row>
    <row r="2701" spans="1:35" x14ac:dyDescent="0.25">
      <c r="A2701" t="s">
        <v>7721</v>
      </c>
      <c r="B2701" s="1">
        <v>18</v>
      </c>
      <c r="C2701" t="s">
        <v>322</v>
      </c>
      <c r="D2701">
        <v>6510132</v>
      </c>
      <c r="E2701" t="s">
        <v>4292</v>
      </c>
      <c r="F2701" t="s">
        <v>1363</v>
      </c>
      <c r="G2701" t="s">
        <v>4306</v>
      </c>
      <c r="H2701" s="3" t="s">
        <v>1768</v>
      </c>
      <c r="I2701">
        <v>2017</v>
      </c>
      <c r="J2701" s="15" t="s">
        <v>7714</v>
      </c>
      <c r="K2701">
        <v>2017</v>
      </c>
      <c r="L2701" t="s">
        <v>1367</v>
      </c>
      <c r="M2701" t="s">
        <v>7715</v>
      </c>
      <c r="N2701" t="s">
        <v>7716</v>
      </c>
      <c r="O2701" t="s">
        <v>1388</v>
      </c>
      <c r="P2701" t="s">
        <v>7717</v>
      </c>
      <c r="Q2701">
        <f t="shared" si="55"/>
        <v>57</v>
      </c>
      <c r="R2701" t="s">
        <v>1871</v>
      </c>
      <c r="S2701" t="s">
        <v>1872</v>
      </c>
      <c r="T2701" t="s">
        <v>7465</v>
      </c>
      <c r="U2701" s="75">
        <v>57</v>
      </c>
      <c r="V2701">
        <v>35.21</v>
      </c>
      <c r="W2701">
        <v>2006.97</v>
      </c>
      <c r="AH2701" s="16"/>
      <c r="AI2701" t="s">
        <v>1375</v>
      </c>
    </row>
    <row r="2702" spans="1:35" x14ac:dyDescent="0.25">
      <c r="A2702" t="s">
        <v>7722</v>
      </c>
      <c r="B2702" s="1">
        <v>18</v>
      </c>
      <c r="C2702" t="s">
        <v>322</v>
      </c>
      <c r="D2702">
        <v>6476082</v>
      </c>
      <c r="E2702" t="s">
        <v>3059</v>
      </c>
      <c r="F2702" t="s">
        <v>1363</v>
      </c>
      <c r="G2702" t="s">
        <v>1364</v>
      </c>
      <c r="H2702" s="3" t="s">
        <v>3060</v>
      </c>
      <c r="I2702">
        <v>2017</v>
      </c>
      <c r="J2702" s="15" t="s">
        <v>3061</v>
      </c>
      <c r="K2702">
        <v>2017</v>
      </c>
      <c r="L2702" t="s">
        <v>1367</v>
      </c>
      <c r="M2702" t="s">
        <v>7723</v>
      </c>
      <c r="O2702" t="s">
        <v>1388</v>
      </c>
      <c r="P2702" t="s">
        <v>682</v>
      </c>
      <c r="Q2702">
        <f t="shared" si="55"/>
        <v>20</v>
      </c>
      <c r="R2702" t="s">
        <v>3345</v>
      </c>
      <c r="S2702" t="s">
        <v>3346</v>
      </c>
      <c r="T2702" t="s">
        <v>331</v>
      </c>
      <c r="U2702" s="75">
        <v>20</v>
      </c>
      <c r="V2702">
        <v>32.5</v>
      </c>
      <c r="W2702">
        <v>650</v>
      </c>
      <c r="AH2702" s="16"/>
      <c r="AI2702" t="s">
        <v>1375</v>
      </c>
    </row>
    <row r="2703" spans="1:35" x14ac:dyDescent="0.25">
      <c r="A2703" t="s">
        <v>7724</v>
      </c>
      <c r="B2703" s="1">
        <v>18</v>
      </c>
      <c r="C2703" t="s">
        <v>322</v>
      </c>
      <c r="D2703">
        <v>6653146</v>
      </c>
      <c r="E2703" t="s">
        <v>7725</v>
      </c>
      <c r="F2703" t="s">
        <v>1363</v>
      </c>
      <c r="G2703" t="s">
        <v>6070</v>
      </c>
      <c r="H2703" s="3" t="s">
        <v>7726</v>
      </c>
      <c r="I2703">
        <v>2017</v>
      </c>
      <c r="J2703" s="15" t="s">
        <v>6009</v>
      </c>
      <c r="K2703">
        <v>2017</v>
      </c>
      <c r="L2703" t="s">
        <v>1367</v>
      </c>
      <c r="M2703" t="s">
        <v>7705</v>
      </c>
      <c r="O2703" t="s">
        <v>1388</v>
      </c>
      <c r="P2703" t="s">
        <v>682</v>
      </c>
      <c r="Q2703">
        <f t="shared" si="55"/>
        <v>200</v>
      </c>
      <c r="R2703" t="s">
        <v>7480</v>
      </c>
      <c r="S2703" t="s">
        <v>7481</v>
      </c>
      <c r="T2703" t="s">
        <v>347</v>
      </c>
      <c r="U2703" s="75">
        <v>200</v>
      </c>
      <c r="V2703">
        <v>63.78</v>
      </c>
      <c r="W2703">
        <v>12756</v>
      </c>
      <c r="AH2703" s="16"/>
      <c r="AI2703" t="s">
        <v>1375</v>
      </c>
    </row>
    <row r="2704" spans="1:35" x14ac:dyDescent="0.25">
      <c r="A2704" t="s">
        <v>7727</v>
      </c>
      <c r="B2704" s="1">
        <v>18</v>
      </c>
      <c r="C2704" t="s">
        <v>322</v>
      </c>
      <c r="D2704">
        <v>6653146</v>
      </c>
      <c r="E2704" t="s">
        <v>7725</v>
      </c>
      <c r="F2704" t="s">
        <v>1363</v>
      </c>
      <c r="G2704" t="s">
        <v>6070</v>
      </c>
      <c r="H2704" s="3" t="s">
        <v>7726</v>
      </c>
      <c r="I2704">
        <v>2017</v>
      </c>
      <c r="J2704" s="15" t="s">
        <v>6009</v>
      </c>
      <c r="K2704">
        <v>2017</v>
      </c>
      <c r="L2704" t="s">
        <v>1367</v>
      </c>
      <c r="M2704" t="s">
        <v>7705</v>
      </c>
      <c r="O2704" t="s">
        <v>1388</v>
      </c>
      <c r="P2704" t="s">
        <v>682</v>
      </c>
      <c r="Q2704">
        <f t="shared" si="55"/>
        <v>200</v>
      </c>
      <c r="R2704" t="s">
        <v>2102</v>
      </c>
      <c r="S2704" t="s">
        <v>2103</v>
      </c>
      <c r="T2704" t="s">
        <v>7728</v>
      </c>
      <c r="U2704" s="75">
        <v>200</v>
      </c>
      <c r="V2704">
        <v>32.39</v>
      </c>
      <c r="W2704">
        <v>6478</v>
      </c>
      <c r="AH2704" s="16"/>
      <c r="AI2704" t="s">
        <v>1375</v>
      </c>
    </row>
    <row r="2705" spans="1:35" x14ac:dyDescent="0.25">
      <c r="A2705" t="s">
        <v>7729</v>
      </c>
      <c r="B2705" s="1">
        <v>18</v>
      </c>
      <c r="C2705" t="s">
        <v>322</v>
      </c>
      <c r="D2705">
        <v>6653146</v>
      </c>
      <c r="E2705" t="s">
        <v>7725</v>
      </c>
      <c r="F2705" t="s">
        <v>1363</v>
      </c>
      <c r="G2705" t="s">
        <v>6070</v>
      </c>
      <c r="H2705" s="3" t="s">
        <v>7726</v>
      </c>
      <c r="I2705">
        <v>2017</v>
      </c>
      <c r="J2705" s="15" t="s">
        <v>6009</v>
      </c>
      <c r="K2705">
        <v>2017</v>
      </c>
      <c r="L2705" t="s">
        <v>1367</v>
      </c>
      <c r="M2705" t="s">
        <v>7705</v>
      </c>
      <c r="O2705" t="s">
        <v>1388</v>
      </c>
      <c r="P2705" t="s">
        <v>682</v>
      </c>
      <c r="Q2705">
        <f t="shared" si="55"/>
        <v>200</v>
      </c>
      <c r="R2705" t="s">
        <v>3345</v>
      </c>
      <c r="S2705" t="s">
        <v>3346</v>
      </c>
      <c r="T2705" t="s">
        <v>331</v>
      </c>
      <c r="U2705" s="75">
        <v>200</v>
      </c>
      <c r="V2705">
        <v>32.5</v>
      </c>
      <c r="W2705">
        <v>6500</v>
      </c>
      <c r="AH2705" s="16"/>
      <c r="AI2705" t="s">
        <v>1375</v>
      </c>
    </row>
    <row r="2706" spans="1:35" x14ac:dyDescent="0.25">
      <c r="A2706" t="s">
        <v>7730</v>
      </c>
      <c r="B2706" s="1">
        <v>18</v>
      </c>
      <c r="C2706" t="s">
        <v>322</v>
      </c>
      <c r="D2706">
        <v>6653146</v>
      </c>
      <c r="E2706" t="s">
        <v>7725</v>
      </c>
      <c r="F2706" t="s">
        <v>1363</v>
      </c>
      <c r="G2706" t="s">
        <v>6070</v>
      </c>
      <c r="H2706" s="3" t="s">
        <v>7726</v>
      </c>
      <c r="I2706">
        <v>2017</v>
      </c>
      <c r="J2706" s="15" t="s">
        <v>6009</v>
      </c>
      <c r="K2706">
        <v>2017</v>
      </c>
      <c r="L2706" t="s">
        <v>1367</v>
      </c>
      <c r="M2706" t="s">
        <v>7705</v>
      </c>
      <c r="O2706" t="s">
        <v>1388</v>
      </c>
      <c r="P2706" t="s">
        <v>682</v>
      </c>
      <c r="Q2706">
        <f t="shared" si="55"/>
        <v>200</v>
      </c>
      <c r="R2706" t="s">
        <v>1871</v>
      </c>
      <c r="S2706" t="s">
        <v>1872</v>
      </c>
      <c r="T2706" t="s">
        <v>7731</v>
      </c>
      <c r="U2706" s="75">
        <v>200</v>
      </c>
      <c r="V2706">
        <v>35.21</v>
      </c>
      <c r="W2706">
        <v>7042</v>
      </c>
      <c r="AH2706" s="16"/>
      <c r="AI2706" t="s">
        <v>1375</v>
      </c>
    </row>
    <row r="2707" spans="1:35" x14ac:dyDescent="0.25">
      <c r="A2707" t="s">
        <v>7732</v>
      </c>
      <c r="B2707" s="1">
        <v>18</v>
      </c>
      <c r="C2707" t="s">
        <v>322</v>
      </c>
      <c r="D2707">
        <v>6653146</v>
      </c>
      <c r="E2707" t="s">
        <v>7725</v>
      </c>
      <c r="F2707" t="s">
        <v>1363</v>
      </c>
      <c r="G2707" t="s">
        <v>6070</v>
      </c>
      <c r="H2707" s="3" t="s">
        <v>7726</v>
      </c>
      <c r="I2707">
        <v>2017</v>
      </c>
      <c r="J2707" s="15" t="s">
        <v>6009</v>
      </c>
      <c r="K2707">
        <v>2017</v>
      </c>
      <c r="L2707" t="s">
        <v>1367</v>
      </c>
      <c r="M2707" t="s">
        <v>7705</v>
      </c>
      <c r="O2707" t="s">
        <v>1388</v>
      </c>
      <c r="P2707" t="s">
        <v>682</v>
      </c>
      <c r="Q2707">
        <f t="shared" si="55"/>
        <v>200</v>
      </c>
      <c r="R2707" t="s">
        <v>2198</v>
      </c>
      <c r="S2707" t="s">
        <v>2199</v>
      </c>
      <c r="T2707" t="s">
        <v>587</v>
      </c>
      <c r="U2707" s="75">
        <v>200</v>
      </c>
      <c r="V2707">
        <v>32.450000000000003</v>
      </c>
      <c r="W2707">
        <v>6490</v>
      </c>
      <c r="AH2707" s="16"/>
      <c r="AI2707" t="s">
        <v>1375</v>
      </c>
    </row>
    <row r="2708" spans="1:35" x14ac:dyDescent="0.25">
      <c r="A2708" t="s">
        <v>7733</v>
      </c>
      <c r="B2708" s="1">
        <v>18</v>
      </c>
      <c r="C2708" t="s">
        <v>322</v>
      </c>
      <c r="D2708">
        <v>6972225</v>
      </c>
      <c r="E2708" t="s">
        <v>7734</v>
      </c>
      <c r="F2708" t="s">
        <v>1363</v>
      </c>
      <c r="G2708" t="s">
        <v>1364</v>
      </c>
      <c r="H2708" s="3" t="s">
        <v>6048</v>
      </c>
      <c r="I2708">
        <v>2017</v>
      </c>
      <c r="J2708" s="15" t="s">
        <v>2491</v>
      </c>
      <c r="K2708">
        <v>2017</v>
      </c>
      <c r="L2708" t="s">
        <v>1367</v>
      </c>
      <c r="M2708" t="s">
        <v>7735</v>
      </c>
      <c r="O2708" t="s">
        <v>2414</v>
      </c>
      <c r="P2708" t="s">
        <v>682</v>
      </c>
      <c r="Q2708">
        <f t="shared" si="55"/>
        <v>20</v>
      </c>
      <c r="R2708" t="s">
        <v>2102</v>
      </c>
      <c r="S2708" t="s">
        <v>2103</v>
      </c>
      <c r="T2708" t="s">
        <v>7736</v>
      </c>
      <c r="U2708" s="75">
        <v>20</v>
      </c>
      <c r="V2708">
        <v>32</v>
      </c>
      <c r="W2708">
        <v>640</v>
      </c>
      <c r="AH2708" s="16"/>
      <c r="AI2708" t="s">
        <v>1375</v>
      </c>
    </row>
    <row r="2709" spans="1:35" x14ac:dyDescent="0.25">
      <c r="A2709" t="s">
        <v>7737</v>
      </c>
      <c r="B2709" s="1">
        <v>18</v>
      </c>
      <c r="C2709" t="s">
        <v>322</v>
      </c>
      <c r="D2709">
        <v>6972225</v>
      </c>
      <c r="E2709" t="s">
        <v>7734</v>
      </c>
      <c r="F2709" t="s">
        <v>1363</v>
      </c>
      <c r="G2709" t="s">
        <v>1364</v>
      </c>
      <c r="H2709" s="3" t="s">
        <v>6048</v>
      </c>
      <c r="I2709">
        <v>2017</v>
      </c>
      <c r="J2709" s="15" t="s">
        <v>2491</v>
      </c>
      <c r="K2709">
        <v>2017</v>
      </c>
      <c r="L2709" t="s">
        <v>1367</v>
      </c>
      <c r="M2709" t="s">
        <v>7735</v>
      </c>
      <c r="O2709" t="s">
        <v>2414</v>
      </c>
      <c r="P2709" t="s">
        <v>682</v>
      </c>
      <c r="Q2709">
        <f t="shared" si="55"/>
        <v>20</v>
      </c>
      <c r="R2709" t="s">
        <v>3345</v>
      </c>
      <c r="S2709" t="s">
        <v>3346</v>
      </c>
      <c r="T2709" t="s">
        <v>331</v>
      </c>
      <c r="U2709" s="75">
        <v>20</v>
      </c>
      <c r="V2709">
        <v>30</v>
      </c>
      <c r="W2709">
        <v>600</v>
      </c>
      <c r="AH2709" s="16"/>
      <c r="AI2709" t="s">
        <v>1375</v>
      </c>
    </row>
    <row r="2710" spans="1:35" x14ac:dyDescent="0.25">
      <c r="A2710" t="s">
        <v>7738</v>
      </c>
      <c r="B2710" s="1">
        <v>18</v>
      </c>
      <c r="C2710" t="s">
        <v>322</v>
      </c>
      <c r="D2710">
        <v>6972225</v>
      </c>
      <c r="E2710" t="s">
        <v>7734</v>
      </c>
      <c r="F2710" t="s">
        <v>1363</v>
      </c>
      <c r="G2710" t="s">
        <v>1364</v>
      </c>
      <c r="H2710" s="3" t="s">
        <v>6048</v>
      </c>
      <c r="I2710">
        <v>2017</v>
      </c>
      <c r="J2710" s="15" t="s">
        <v>2491</v>
      </c>
      <c r="K2710">
        <v>2017</v>
      </c>
      <c r="L2710" t="s">
        <v>1367</v>
      </c>
      <c r="M2710" t="s">
        <v>7735</v>
      </c>
      <c r="O2710" t="s">
        <v>2414</v>
      </c>
      <c r="P2710" t="s">
        <v>682</v>
      </c>
      <c r="Q2710">
        <f t="shared" si="55"/>
        <v>20</v>
      </c>
      <c r="R2710" t="s">
        <v>1871</v>
      </c>
      <c r="S2710" t="s">
        <v>1872</v>
      </c>
      <c r="T2710" t="s">
        <v>7465</v>
      </c>
      <c r="U2710" s="75">
        <v>20</v>
      </c>
      <c r="V2710">
        <v>35.21</v>
      </c>
      <c r="W2710">
        <v>704.2</v>
      </c>
      <c r="AH2710" s="16"/>
      <c r="AI2710" t="s">
        <v>1375</v>
      </c>
    </row>
    <row r="2711" spans="1:35" x14ac:dyDescent="0.25">
      <c r="A2711" t="s">
        <v>7739</v>
      </c>
      <c r="B2711" s="1">
        <v>18</v>
      </c>
      <c r="C2711" t="s">
        <v>322</v>
      </c>
      <c r="D2711">
        <v>6983464</v>
      </c>
      <c r="E2711" t="s">
        <v>7740</v>
      </c>
      <c r="F2711" t="s">
        <v>1363</v>
      </c>
      <c r="G2711" t="s">
        <v>1364</v>
      </c>
      <c r="H2711" s="3" t="s">
        <v>2491</v>
      </c>
      <c r="I2711">
        <v>2017</v>
      </c>
      <c r="J2711" s="15" t="s">
        <v>3142</v>
      </c>
      <c r="K2711">
        <v>2017</v>
      </c>
      <c r="L2711" t="s">
        <v>1367</v>
      </c>
      <c r="M2711" t="s">
        <v>7741</v>
      </c>
      <c r="N2711" t="s">
        <v>7742</v>
      </c>
      <c r="O2711" t="s">
        <v>2414</v>
      </c>
      <c r="P2711" t="s">
        <v>682</v>
      </c>
      <c r="Q2711">
        <f t="shared" si="55"/>
        <v>330</v>
      </c>
      <c r="R2711" t="s">
        <v>1871</v>
      </c>
      <c r="S2711" t="s">
        <v>1872</v>
      </c>
      <c r="T2711" t="s">
        <v>7465</v>
      </c>
      <c r="U2711" s="75">
        <v>330</v>
      </c>
      <c r="V2711">
        <v>35.21</v>
      </c>
      <c r="W2711">
        <v>11619.3</v>
      </c>
      <c r="AH2711" s="16"/>
      <c r="AI2711" t="s">
        <v>1375</v>
      </c>
    </row>
    <row r="2712" spans="1:35" x14ac:dyDescent="0.25">
      <c r="A2712" t="s">
        <v>7743</v>
      </c>
      <c r="B2712" s="1">
        <v>18</v>
      </c>
      <c r="C2712" t="s">
        <v>322</v>
      </c>
      <c r="D2712">
        <v>6983464</v>
      </c>
      <c r="E2712" t="s">
        <v>7740</v>
      </c>
      <c r="F2712" t="s">
        <v>1363</v>
      </c>
      <c r="G2712" t="s">
        <v>1364</v>
      </c>
      <c r="H2712" s="3" t="s">
        <v>2491</v>
      </c>
      <c r="I2712">
        <v>2017</v>
      </c>
      <c r="J2712" s="15" t="s">
        <v>3142</v>
      </c>
      <c r="K2712">
        <v>2017</v>
      </c>
      <c r="L2712" t="s">
        <v>1367</v>
      </c>
      <c r="M2712" t="s">
        <v>7741</v>
      </c>
      <c r="N2712" t="s">
        <v>7742</v>
      </c>
      <c r="O2712" t="s">
        <v>2414</v>
      </c>
      <c r="P2712" t="s">
        <v>682</v>
      </c>
      <c r="Q2712">
        <f t="shared" si="55"/>
        <v>330</v>
      </c>
      <c r="R2712" t="s">
        <v>3345</v>
      </c>
      <c r="S2712" t="s">
        <v>3346</v>
      </c>
      <c r="T2712" t="s">
        <v>331</v>
      </c>
      <c r="U2712" s="75">
        <v>330</v>
      </c>
      <c r="V2712">
        <v>30</v>
      </c>
      <c r="W2712">
        <v>9900</v>
      </c>
      <c r="AH2712" s="16"/>
      <c r="AI2712" t="s">
        <v>1375</v>
      </c>
    </row>
    <row r="2713" spans="1:35" x14ac:dyDescent="0.25">
      <c r="A2713" t="s">
        <v>7744</v>
      </c>
      <c r="B2713" s="1">
        <v>18</v>
      </c>
      <c r="C2713" t="s">
        <v>322</v>
      </c>
      <c r="D2713">
        <v>6983464</v>
      </c>
      <c r="E2713" t="s">
        <v>7740</v>
      </c>
      <c r="F2713" t="s">
        <v>1363</v>
      </c>
      <c r="G2713" t="s">
        <v>1364</v>
      </c>
      <c r="H2713" s="3" t="s">
        <v>2491</v>
      </c>
      <c r="I2713">
        <v>2017</v>
      </c>
      <c r="J2713" s="15" t="s">
        <v>3142</v>
      </c>
      <c r="K2713">
        <v>2017</v>
      </c>
      <c r="L2713" t="s">
        <v>1367</v>
      </c>
      <c r="M2713" t="s">
        <v>7741</v>
      </c>
      <c r="N2713" t="s">
        <v>7742</v>
      </c>
      <c r="O2713" t="s">
        <v>2414</v>
      </c>
      <c r="P2713" t="s">
        <v>682</v>
      </c>
      <c r="Q2713">
        <f t="shared" si="55"/>
        <v>330</v>
      </c>
      <c r="R2713" t="s">
        <v>2102</v>
      </c>
      <c r="S2713" t="s">
        <v>2103</v>
      </c>
      <c r="T2713" t="s">
        <v>7736</v>
      </c>
      <c r="U2713" s="75">
        <v>330</v>
      </c>
      <c r="V2713">
        <v>31</v>
      </c>
      <c r="W2713">
        <v>10230</v>
      </c>
      <c r="AH2713" s="16"/>
      <c r="AI2713" t="s">
        <v>1375</v>
      </c>
    </row>
    <row r="2714" spans="1:35" x14ac:dyDescent="0.25">
      <c r="A2714" t="s">
        <v>7745</v>
      </c>
      <c r="B2714" s="1">
        <v>18</v>
      </c>
      <c r="C2714" t="s">
        <v>322</v>
      </c>
      <c r="D2714">
        <v>6799485</v>
      </c>
      <c r="E2714" t="s">
        <v>7746</v>
      </c>
      <c r="F2714" t="s">
        <v>1363</v>
      </c>
      <c r="G2714" t="s">
        <v>1364</v>
      </c>
      <c r="H2714" s="3" t="s">
        <v>2611</v>
      </c>
      <c r="I2714">
        <v>2017</v>
      </c>
      <c r="J2714" s="15" t="s">
        <v>2612</v>
      </c>
      <c r="K2714">
        <v>2017</v>
      </c>
      <c r="L2714" t="s">
        <v>1367</v>
      </c>
      <c r="M2714" t="s">
        <v>7747</v>
      </c>
      <c r="N2714" t="s">
        <v>7748</v>
      </c>
      <c r="O2714" t="s">
        <v>1388</v>
      </c>
      <c r="P2714" t="s">
        <v>682</v>
      </c>
      <c r="Q2714">
        <f t="shared" si="55"/>
        <v>75</v>
      </c>
      <c r="R2714" t="s">
        <v>2198</v>
      </c>
      <c r="S2714" t="s">
        <v>2199</v>
      </c>
      <c r="T2714" t="s">
        <v>587</v>
      </c>
      <c r="U2714" s="75">
        <v>75</v>
      </c>
      <c r="V2714">
        <v>32.49</v>
      </c>
      <c r="W2714">
        <v>2436.75</v>
      </c>
      <c r="AH2714" s="16"/>
      <c r="AI2714" t="s">
        <v>1375</v>
      </c>
    </row>
    <row r="2715" spans="1:35" x14ac:dyDescent="0.25">
      <c r="A2715" t="s">
        <v>7749</v>
      </c>
      <c r="B2715" s="1">
        <v>18</v>
      </c>
      <c r="C2715" t="s">
        <v>322</v>
      </c>
      <c r="D2715">
        <v>6799485</v>
      </c>
      <c r="E2715" t="s">
        <v>7746</v>
      </c>
      <c r="F2715" t="s">
        <v>1363</v>
      </c>
      <c r="G2715" t="s">
        <v>1364</v>
      </c>
      <c r="H2715" s="3" t="s">
        <v>2611</v>
      </c>
      <c r="I2715">
        <v>2017</v>
      </c>
      <c r="J2715" s="15" t="s">
        <v>2612</v>
      </c>
      <c r="K2715">
        <v>2017</v>
      </c>
      <c r="L2715" t="s">
        <v>1367</v>
      </c>
      <c r="M2715" t="s">
        <v>7747</v>
      </c>
      <c r="N2715" t="s">
        <v>7748</v>
      </c>
      <c r="O2715" t="s">
        <v>1388</v>
      </c>
      <c r="P2715" t="s">
        <v>682</v>
      </c>
      <c r="Q2715">
        <f t="shared" si="55"/>
        <v>75</v>
      </c>
      <c r="R2715" t="s">
        <v>2102</v>
      </c>
      <c r="S2715" t="s">
        <v>2103</v>
      </c>
      <c r="T2715" t="s">
        <v>7736</v>
      </c>
      <c r="U2715" s="75">
        <v>75</v>
      </c>
      <c r="V2715">
        <v>39</v>
      </c>
      <c r="W2715">
        <v>2925</v>
      </c>
      <c r="AH2715" s="16"/>
      <c r="AI2715" t="s">
        <v>1375</v>
      </c>
    </row>
    <row r="2716" spans="1:35" x14ac:dyDescent="0.25">
      <c r="A2716" t="s">
        <v>7750</v>
      </c>
      <c r="B2716" s="1">
        <v>18</v>
      </c>
      <c r="C2716" t="s">
        <v>322</v>
      </c>
      <c r="D2716">
        <v>6836534</v>
      </c>
      <c r="E2716" t="s">
        <v>7751</v>
      </c>
      <c r="F2716" t="s">
        <v>1363</v>
      </c>
      <c r="G2716" t="s">
        <v>1364</v>
      </c>
      <c r="H2716" s="3" t="s">
        <v>3135</v>
      </c>
      <c r="I2716">
        <v>2017</v>
      </c>
      <c r="J2716" s="15" t="s">
        <v>2621</v>
      </c>
      <c r="K2716">
        <v>2017</v>
      </c>
      <c r="L2716" t="s">
        <v>1367</v>
      </c>
      <c r="M2716" t="s">
        <v>7614</v>
      </c>
      <c r="N2716" t="s">
        <v>7614</v>
      </c>
      <c r="O2716" t="s">
        <v>2414</v>
      </c>
      <c r="P2716" t="s">
        <v>682</v>
      </c>
      <c r="Q2716">
        <f t="shared" si="55"/>
        <v>500</v>
      </c>
      <c r="R2716" t="s">
        <v>1871</v>
      </c>
      <c r="S2716" t="s">
        <v>1872</v>
      </c>
      <c r="T2716" t="s">
        <v>7465</v>
      </c>
      <c r="U2716" s="75">
        <v>500</v>
      </c>
      <c r="V2716">
        <v>35.21</v>
      </c>
      <c r="W2716">
        <v>17605</v>
      </c>
      <c r="AH2716" s="16"/>
      <c r="AI2716" t="s">
        <v>1375</v>
      </c>
    </row>
    <row r="2717" spans="1:35" x14ac:dyDescent="0.25">
      <c r="A2717" t="s">
        <v>7752</v>
      </c>
      <c r="B2717" s="1">
        <v>18</v>
      </c>
      <c r="C2717" t="s">
        <v>322</v>
      </c>
      <c r="D2717">
        <v>6836534</v>
      </c>
      <c r="E2717" t="s">
        <v>7751</v>
      </c>
      <c r="F2717" t="s">
        <v>1363</v>
      </c>
      <c r="G2717" t="s">
        <v>1364</v>
      </c>
      <c r="H2717" s="3" t="s">
        <v>3135</v>
      </c>
      <c r="I2717">
        <v>2017</v>
      </c>
      <c r="J2717" s="15" t="s">
        <v>2621</v>
      </c>
      <c r="K2717">
        <v>2017</v>
      </c>
      <c r="L2717" t="s">
        <v>1367</v>
      </c>
      <c r="M2717" t="s">
        <v>7614</v>
      </c>
      <c r="N2717" t="s">
        <v>7614</v>
      </c>
      <c r="O2717" t="s">
        <v>2414</v>
      </c>
      <c r="P2717" t="s">
        <v>682</v>
      </c>
      <c r="Q2717">
        <f t="shared" si="55"/>
        <v>500</v>
      </c>
      <c r="R2717" t="s">
        <v>3345</v>
      </c>
      <c r="S2717" t="s">
        <v>3346</v>
      </c>
      <c r="T2717" t="s">
        <v>331</v>
      </c>
      <c r="U2717" s="75">
        <v>500</v>
      </c>
      <c r="V2717">
        <v>32.5</v>
      </c>
      <c r="W2717">
        <v>16250</v>
      </c>
      <c r="AH2717" s="16"/>
      <c r="AI2717" t="s">
        <v>1375</v>
      </c>
    </row>
    <row r="2718" spans="1:35" x14ac:dyDescent="0.25">
      <c r="A2718" t="s">
        <v>7753</v>
      </c>
      <c r="B2718" s="1">
        <v>18</v>
      </c>
      <c r="C2718" t="s">
        <v>322</v>
      </c>
      <c r="D2718">
        <v>6836534</v>
      </c>
      <c r="E2718" t="s">
        <v>7751</v>
      </c>
      <c r="F2718" t="s">
        <v>1363</v>
      </c>
      <c r="G2718" t="s">
        <v>1364</v>
      </c>
      <c r="H2718" s="3" t="s">
        <v>3135</v>
      </c>
      <c r="I2718">
        <v>2017</v>
      </c>
      <c r="J2718" s="15" t="s">
        <v>2621</v>
      </c>
      <c r="K2718">
        <v>2017</v>
      </c>
      <c r="L2718" t="s">
        <v>1367</v>
      </c>
      <c r="M2718" t="s">
        <v>7614</v>
      </c>
      <c r="N2718" t="s">
        <v>7614</v>
      </c>
      <c r="O2718" t="s">
        <v>2414</v>
      </c>
      <c r="P2718" t="s">
        <v>682</v>
      </c>
      <c r="Q2718">
        <f t="shared" si="55"/>
        <v>500</v>
      </c>
      <c r="R2718" t="s">
        <v>2102</v>
      </c>
      <c r="S2718" t="s">
        <v>2103</v>
      </c>
      <c r="T2718" t="s">
        <v>7754</v>
      </c>
      <c r="U2718" s="75">
        <v>500</v>
      </c>
      <c r="V2718">
        <v>31</v>
      </c>
      <c r="W2718">
        <v>15500</v>
      </c>
      <c r="AH2718" s="16"/>
      <c r="AI2718" t="s">
        <v>1375</v>
      </c>
    </row>
    <row r="2719" spans="1:35" x14ac:dyDescent="0.25">
      <c r="A2719" t="s">
        <v>7755</v>
      </c>
      <c r="B2719" s="1">
        <v>18</v>
      </c>
      <c r="C2719" t="s">
        <v>322</v>
      </c>
      <c r="D2719">
        <v>6836534</v>
      </c>
      <c r="E2719" t="s">
        <v>7751</v>
      </c>
      <c r="F2719" t="s">
        <v>1363</v>
      </c>
      <c r="G2719" t="s">
        <v>1364</v>
      </c>
      <c r="H2719" s="3" t="s">
        <v>3135</v>
      </c>
      <c r="I2719">
        <v>2017</v>
      </c>
      <c r="J2719" s="15" t="s">
        <v>2621</v>
      </c>
      <c r="K2719">
        <v>2017</v>
      </c>
      <c r="L2719" t="s">
        <v>1367</v>
      </c>
      <c r="M2719" t="s">
        <v>7614</v>
      </c>
      <c r="N2719" t="s">
        <v>7614</v>
      </c>
      <c r="O2719" t="s">
        <v>2414</v>
      </c>
      <c r="P2719" t="s">
        <v>682</v>
      </c>
      <c r="Q2719">
        <f t="shared" si="55"/>
        <v>500</v>
      </c>
      <c r="R2719" t="s">
        <v>1381</v>
      </c>
      <c r="S2719" t="s">
        <v>1382</v>
      </c>
      <c r="T2719" t="s">
        <v>325</v>
      </c>
      <c r="U2719" s="75">
        <v>500</v>
      </c>
      <c r="V2719">
        <v>39.9</v>
      </c>
      <c r="W2719">
        <v>19950</v>
      </c>
      <c r="AH2719" s="16"/>
      <c r="AI2719" t="s">
        <v>1375</v>
      </c>
    </row>
    <row r="2720" spans="1:35" x14ac:dyDescent="0.25">
      <c r="A2720" t="s">
        <v>7756</v>
      </c>
      <c r="B2720" s="1">
        <v>18</v>
      </c>
      <c r="C2720" t="s">
        <v>322</v>
      </c>
      <c r="D2720">
        <v>7035047</v>
      </c>
      <c r="E2720" t="s">
        <v>7757</v>
      </c>
      <c r="F2720" t="s">
        <v>1363</v>
      </c>
      <c r="G2720" t="s">
        <v>1364</v>
      </c>
      <c r="H2720" s="3" t="s">
        <v>3396</v>
      </c>
      <c r="I2720">
        <v>2017</v>
      </c>
      <c r="J2720" s="15" t="s">
        <v>2623</v>
      </c>
      <c r="K2720">
        <v>2017</v>
      </c>
      <c r="L2720" t="s">
        <v>1367</v>
      </c>
      <c r="M2720" t="s">
        <v>7677</v>
      </c>
      <c r="O2720" t="s">
        <v>1388</v>
      </c>
      <c r="P2720" t="s">
        <v>7678</v>
      </c>
      <c r="Q2720">
        <f t="shared" si="55"/>
        <v>75</v>
      </c>
      <c r="R2720" t="s">
        <v>1381</v>
      </c>
      <c r="S2720" t="s">
        <v>1382</v>
      </c>
      <c r="T2720" t="s">
        <v>7527</v>
      </c>
      <c r="U2720" s="75">
        <v>75</v>
      </c>
      <c r="V2720">
        <v>45</v>
      </c>
      <c r="W2720">
        <v>3375</v>
      </c>
      <c r="AH2720" s="16"/>
      <c r="AI2720" t="s">
        <v>1375</v>
      </c>
    </row>
    <row r="2721" spans="1:35" x14ac:dyDescent="0.25">
      <c r="A2721" t="s">
        <v>7758</v>
      </c>
      <c r="B2721" s="1">
        <v>18</v>
      </c>
      <c r="C2721" t="s">
        <v>322</v>
      </c>
      <c r="D2721">
        <v>7035047</v>
      </c>
      <c r="E2721" t="s">
        <v>7757</v>
      </c>
      <c r="F2721" t="s">
        <v>1363</v>
      </c>
      <c r="G2721" t="s">
        <v>1364</v>
      </c>
      <c r="H2721" s="3" t="s">
        <v>3396</v>
      </c>
      <c r="I2721">
        <v>2017</v>
      </c>
      <c r="J2721" s="15" t="s">
        <v>2623</v>
      </c>
      <c r="K2721">
        <v>2017</v>
      </c>
      <c r="L2721" t="s">
        <v>1367</v>
      </c>
      <c r="M2721" t="s">
        <v>7677</v>
      </c>
      <c r="O2721" t="s">
        <v>1388</v>
      </c>
      <c r="P2721" t="s">
        <v>7678</v>
      </c>
      <c r="Q2721">
        <f t="shared" si="55"/>
        <v>75</v>
      </c>
      <c r="R2721" t="s">
        <v>3345</v>
      </c>
      <c r="S2721" t="s">
        <v>3346</v>
      </c>
      <c r="T2721" t="s">
        <v>331</v>
      </c>
      <c r="U2721" s="75">
        <v>75</v>
      </c>
      <c r="V2721">
        <v>30</v>
      </c>
      <c r="W2721">
        <v>2250</v>
      </c>
      <c r="AH2721" s="16"/>
      <c r="AI2721" t="s">
        <v>1375</v>
      </c>
    </row>
    <row r="2722" spans="1:35" x14ac:dyDescent="0.25">
      <c r="A2722" t="s">
        <v>7759</v>
      </c>
      <c r="B2722" s="1">
        <v>18</v>
      </c>
      <c r="C2722" t="s">
        <v>322</v>
      </c>
      <c r="D2722">
        <v>7035047</v>
      </c>
      <c r="E2722" t="s">
        <v>7757</v>
      </c>
      <c r="F2722" t="s">
        <v>1363</v>
      </c>
      <c r="G2722" t="s">
        <v>1364</v>
      </c>
      <c r="H2722" s="3" t="s">
        <v>3396</v>
      </c>
      <c r="I2722">
        <v>2017</v>
      </c>
      <c r="J2722" s="15" t="s">
        <v>2623</v>
      </c>
      <c r="K2722">
        <v>2017</v>
      </c>
      <c r="L2722" t="s">
        <v>1367</v>
      </c>
      <c r="M2722" t="s">
        <v>7677</v>
      </c>
      <c r="O2722" t="s">
        <v>1388</v>
      </c>
      <c r="P2722" t="s">
        <v>7678</v>
      </c>
      <c r="Q2722">
        <f t="shared" si="55"/>
        <v>75</v>
      </c>
      <c r="R2722" t="s">
        <v>1871</v>
      </c>
      <c r="S2722" t="s">
        <v>1872</v>
      </c>
      <c r="T2722" t="s">
        <v>7465</v>
      </c>
      <c r="U2722" s="75">
        <v>75</v>
      </c>
      <c r="V2722">
        <v>35.21</v>
      </c>
      <c r="W2722">
        <v>2640.75</v>
      </c>
      <c r="AH2722" s="16"/>
      <c r="AI2722" t="s">
        <v>1375</v>
      </c>
    </row>
    <row r="2723" spans="1:35" x14ac:dyDescent="0.25">
      <c r="A2723" t="s">
        <v>7760</v>
      </c>
      <c r="B2723" s="1">
        <v>18</v>
      </c>
      <c r="C2723" t="s">
        <v>322</v>
      </c>
      <c r="D2723">
        <v>7567073</v>
      </c>
      <c r="E2723" t="s">
        <v>7761</v>
      </c>
      <c r="F2723" t="s">
        <v>1363</v>
      </c>
      <c r="G2723" t="s">
        <v>1364</v>
      </c>
      <c r="H2723" s="3" t="s">
        <v>2506</v>
      </c>
      <c r="I2723">
        <v>2018</v>
      </c>
      <c r="J2723" s="15" t="s">
        <v>6344</v>
      </c>
      <c r="K2723">
        <v>2018</v>
      </c>
      <c r="L2723" t="s">
        <v>1367</v>
      </c>
      <c r="M2723" t="s">
        <v>328</v>
      </c>
      <c r="N2723" t="s">
        <v>7762</v>
      </c>
      <c r="O2723" t="s">
        <v>1388</v>
      </c>
      <c r="P2723" t="s">
        <v>7583</v>
      </c>
      <c r="Q2723">
        <f t="shared" si="55"/>
        <v>1500</v>
      </c>
      <c r="R2723" t="s">
        <v>1871</v>
      </c>
      <c r="S2723" t="s">
        <v>1872</v>
      </c>
      <c r="T2723" t="s">
        <v>7465</v>
      </c>
      <c r="U2723" s="75">
        <v>1500</v>
      </c>
      <c r="V2723">
        <v>35.21</v>
      </c>
      <c r="W2723">
        <v>52815</v>
      </c>
      <c r="AH2723" s="16"/>
      <c r="AI2723" t="s">
        <v>1375</v>
      </c>
    </row>
    <row r="2724" spans="1:35" x14ac:dyDescent="0.25">
      <c r="A2724" t="s">
        <v>7763</v>
      </c>
      <c r="B2724" s="1">
        <v>18</v>
      </c>
      <c r="C2724" t="s">
        <v>322</v>
      </c>
      <c r="D2724">
        <v>7567073</v>
      </c>
      <c r="E2724" t="s">
        <v>7761</v>
      </c>
      <c r="F2724" t="s">
        <v>1363</v>
      </c>
      <c r="G2724" t="s">
        <v>1364</v>
      </c>
      <c r="H2724" s="3" t="s">
        <v>2506</v>
      </c>
      <c r="I2724">
        <v>2018</v>
      </c>
      <c r="J2724" s="15" t="s">
        <v>6344</v>
      </c>
      <c r="K2724">
        <v>2018</v>
      </c>
      <c r="L2724" t="s">
        <v>1367</v>
      </c>
      <c r="M2724" t="s">
        <v>328</v>
      </c>
      <c r="N2724" t="s">
        <v>7762</v>
      </c>
      <c r="O2724" t="s">
        <v>1388</v>
      </c>
      <c r="P2724" t="s">
        <v>7583</v>
      </c>
      <c r="Q2724">
        <f t="shared" si="55"/>
        <v>1500</v>
      </c>
      <c r="R2724" t="s">
        <v>2102</v>
      </c>
      <c r="S2724" t="s">
        <v>2103</v>
      </c>
      <c r="T2724" t="s">
        <v>7764</v>
      </c>
      <c r="U2724" s="75">
        <v>1500</v>
      </c>
      <c r="V2724">
        <v>36.33</v>
      </c>
      <c r="W2724">
        <v>54495</v>
      </c>
      <c r="AH2724" s="16"/>
      <c r="AI2724" t="s">
        <v>1375</v>
      </c>
    </row>
    <row r="2725" spans="1:35" x14ac:dyDescent="0.25">
      <c r="A2725" t="s">
        <v>7765</v>
      </c>
      <c r="B2725" s="1">
        <v>18</v>
      </c>
      <c r="C2725" t="s">
        <v>322</v>
      </c>
      <c r="D2725">
        <v>7567073</v>
      </c>
      <c r="E2725" t="s">
        <v>7761</v>
      </c>
      <c r="F2725" t="s">
        <v>1363</v>
      </c>
      <c r="G2725" t="s">
        <v>1364</v>
      </c>
      <c r="H2725" s="3" t="s">
        <v>2506</v>
      </c>
      <c r="I2725">
        <v>2018</v>
      </c>
      <c r="J2725" s="15" t="s">
        <v>6344</v>
      </c>
      <c r="K2725">
        <v>2018</v>
      </c>
      <c r="L2725" t="s">
        <v>1367</v>
      </c>
      <c r="M2725" t="s">
        <v>328</v>
      </c>
      <c r="N2725" t="s">
        <v>7762</v>
      </c>
      <c r="O2725" t="s">
        <v>1388</v>
      </c>
      <c r="P2725" t="s">
        <v>7583</v>
      </c>
      <c r="Q2725">
        <f t="shared" si="55"/>
        <v>1500</v>
      </c>
      <c r="R2725" t="s">
        <v>3345</v>
      </c>
      <c r="S2725" t="s">
        <v>3346</v>
      </c>
      <c r="T2725" t="s">
        <v>331</v>
      </c>
      <c r="U2725" s="75">
        <v>1500</v>
      </c>
      <c r="V2725">
        <v>27</v>
      </c>
      <c r="W2725">
        <v>40500</v>
      </c>
      <c r="AH2725" s="16"/>
      <c r="AI2725" t="s">
        <v>1375</v>
      </c>
    </row>
    <row r="2726" spans="1:35" x14ac:dyDescent="0.25">
      <c r="A2726" t="s">
        <v>7766</v>
      </c>
      <c r="B2726" s="1">
        <v>18</v>
      </c>
      <c r="C2726" t="s">
        <v>322</v>
      </c>
      <c r="D2726">
        <v>7686641</v>
      </c>
      <c r="E2726" t="s">
        <v>7767</v>
      </c>
      <c r="F2726" t="s">
        <v>1363</v>
      </c>
      <c r="G2726" t="s">
        <v>1364</v>
      </c>
      <c r="H2726" s="3" t="s">
        <v>3197</v>
      </c>
      <c r="I2726">
        <v>2018</v>
      </c>
      <c r="J2726" s="15" t="s">
        <v>3410</v>
      </c>
      <c r="K2726">
        <v>2018</v>
      </c>
      <c r="L2726" t="s">
        <v>1367</v>
      </c>
      <c r="M2726" t="s">
        <v>7768</v>
      </c>
      <c r="N2726" t="s">
        <v>7769</v>
      </c>
      <c r="O2726" t="s">
        <v>1388</v>
      </c>
      <c r="P2726" t="s">
        <v>682</v>
      </c>
      <c r="Q2726">
        <f t="shared" si="55"/>
        <v>1330</v>
      </c>
      <c r="R2726" t="s">
        <v>1381</v>
      </c>
      <c r="S2726" t="s">
        <v>1382</v>
      </c>
      <c r="T2726" t="s">
        <v>325</v>
      </c>
      <c r="U2726" s="75">
        <v>1330</v>
      </c>
      <c r="V2726">
        <v>34.9</v>
      </c>
      <c r="W2726">
        <v>46417</v>
      </c>
      <c r="AH2726" s="16"/>
      <c r="AI2726" t="s">
        <v>1375</v>
      </c>
    </row>
    <row r="2727" spans="1:35" x14ac:dyDescent="0.25">
      <c r="A2727" t="s">
        <v>7770</v>
      </c>
      <c r="B2727" s="1">
        <v>18</v>
      </c>
      <c r="C2727" t="s">
        <v>322</v>
      </c>
      <c r="D2727">
        <v>7686641</v>
      </c>
      <c r="E2727" t="s">
        <v>7767</v>
      </c>
      <c r="F2727" t="s">
        <v>1363</v>
      </c>
      <c r="G2727" t="s">
        <v>1364</v>
      </c>
      <c r="H2727" s="3" t="s">
        <v>3197</v>
      </c>
      <c r="I2727">
        <v>2018</v>
      </c>
      <c r="J2727" s="15" t="s">
        <v>3410</v>
      </c>
      <c r="K2727">
        <v>2018</v>
      </c>
      <c r="L2727" t="s">
        <v>1367</v>
      </c>
      <c r="M2727" t="s">
        <v>7768</v>
      </c>
      <c r="N2727" t="s">
        <v>7769</v>
      </c>
      <c r="O2727" t="s">
        <v>1388</v>
      </c>
      <c r="P2727" t="s">
        <v>682</v>
      </c>
      <c r="Q2727">
        <f t="shared" si="55"/>
        <v>1330</v>
      </c>
      <c r="R2727" t="s">
        <v>2198</v>
      </c>
      <c r="S2727" t="s">
        <v>2199</v>
      </c>
      <c r="T2727" t="s">
        <v>587</v>
      </c>
      <c r="U2727" s="75">
        <v>1330</v>
      </c>
      <c r="V2727">
        <v>37.700000000000003</v>
      </c>
      <c r="W2727">
        <v>50141</v>
      </c>
      <c r="AH2727" s="16"/>
      <c r="AI2727" t="s">
        <v>1375</v>
      </c>
    </row>
    <row r="2728" spans="1:35" x14ac:dyDescent="0.25">
      <c r="A2728" t="s">
        <v>7771</v>
      </c>
      <c r="B2728" s="1">
        <v>18</v>
      </c>
      <c r="C2728" t="s">
        <v>322</v>
      </c>
      <c r="D2728">
        <v>7686641</v>
      </c>
      <c r="E2728" t="s">
        <v>7767</v>
      </c>
      <c r="F2728" t="s">
        <v>1363</v>
      </c>
      <c r="G2728" t="s">
        <v>1364</v>
      </c>
      <c r="H2728" s="3" t="s">
        <v>3197</v>
      </c>
      <c r="I2728">
        <v>2018</v>
      </c>
      <c r="J2728" s="15" t="s">
        <v>3410</v>
      </c>
      <c r="K2728">
        <v>2018</v>
      </c>
      <c r="L2728" t="s">
        <v>1367</v>
      </c>
      <c r="M2728" t="s">
        <v>7768</v>
      </c>
      <c r="N2728" t="s">
        <v>7769</v>
      </c>
      <c r="O2728" t="s">
        <v>1388</v>
      </c>
      <c r="P2728" t="s">
        <v>682</v>
      </c>
      <c r="Q2728">
        <f t="shared" si="55"/>
        <v>1330</v>
      </c>
      <c r="R2728" t="s">
        <v>1871</v>
      </c>
      <c r="S2728" t="s">
        <v>1872</v>
      </c>
      <c r="T2728" t="s">
        <v>7465</v>
      </c>
      <c r="U2728" s="75">
        <v>1330</v>
      </c>
      <c r="V2728">
        <v>35.21</v>
      </c>
      <c r="W2728">
        <v>46829.3</v>
      </c>
      <c r="AH2728" s="16"/>
      <c r="AI2728" t="s">
        <v>1375</v>
      </c>
    </row>
    <row r="2729" spans="1:35" x14ac:dyDescent="0.25">
      <c r="A2729" t="s">
        <v>7772</v>
      </c>
      <c r="B2729" s="1">
        <v>18</v>
      </c>
      <c r="C2729" t="s">
        <v>322</v>
      </c>
      <c r="D2729">
        <v>7686641</v>
      </c>
      <c r="E2729" t="s">
        <v>7767</v>
      </c>
      <c r="F2729" t="s">
        <v>1363</v>
      </c>
      <c r="G2729" t="s">
        <v>1364</v>
      </c>
      <c r="H2729" s="3" t="s">
        <v>3197</v>
      </c>
      <c r="I2729">
        <v>2018</v>
      </c>
      <c r="J2729" s="15" t="s">
        <v>3410</v>
      </c>
      <c r="K2729">
        <v>2018</v>
      </c>
      <c r="L2729" t="s">
        <v>1367</v>
      </c>
      <c r="M2729" t="s">
        <v>7768</v>
      </c>
      <c r="N2729" t="s">
        <v>7769</v>
      </c>
      <c r="O2729" t="s">
        <v>1388</v>
      </c>
      <c r="P2729" t="s">
        <v>682</v>
      </c>
      <c r="Q2729">
        <f t="shared" si="55"/>
        <v>1330</v>
      </c>
      <c r="R2729" t="s">
        <v>2102</v>
      </c>
      <c r="S2729" t="s">
        <v>2103</v>
      </c>
      <c r="T2729" t="s">
        <v>7736</v>
      </c>
      <c r="U2729" s="75">
        <v>1330</v>
      </c>
      <c r="V2729">
        <v>35</v>
      </c>
      <c r="W2729">
        <v>46550</v>
      </c>
      <c r="AH2729" s="16"/>
      <c r="AI2729" t="s">
        <v>1375</v>
      </c>
    </row>
    <row r="2730" spans="1:35" x14ac:dyDescent="0.25">
      <c r="A2730" t="s">
        <v>7773</v>
      </c>
      <c r="B2730" s="1">
        <v>18</v>
      </c>
      <c r="C2730" t="s">
        <v>322</v>
      </c>
      <c r="D2730">
        <v>7686641</v>
      </c>
      <c r="E2730" t="s">
        <v>7767</v>
      </c>
      <c r="F2730" t="s">
        <v>1363</v>
      </c>
      <c r="G2730" t="s">
        <v>1364</v>
      </c>
      <c r="H2730" s="3" t="s">
        <v>3197</v>
      </c>
      <c r="I2730">
        <v>2018</v>
      </c>
      <c r="J2730" s="15" t="s">
        <v>3410</v>
      </c>
      <c r="K2730">
        <v>2018</v>
      </c>
      <c r="L2730" t="s">
        <v>1367</v>
      </c>
      <c r="M2730" t="s">
        <v>7768</v>
      </c>
      <c r="N2730" t="s">
        <v>7769</v>
      </c>
      <c r="O2730" t="s">
        <v>1388</v>
      </c>
      <c r="P2730" t="s">
        <v>682</v>
      </c>
      <c r="Q2730">
        <f t="shared" si="55"/>
        <v>1330</v>
      </c>
      <c r="R2730" t="s">
        <v>3345</v>
      </c>
      <c r="S2730" t="s">
        <v>3346</v>
      </c>
      <c r="T2730" t="s">
        <v>331</v>
      </c>
      <c r="U2730" s="75">
        <v>1330</v>
      </c>
      <c r="V2730">
        <v>27</v>
      </c>
      <c r="W2730">
        <v>35910</v>
      </c>
      <c r="AH2730" s="16"/>
      <c r="AI2730" t="s">
        <v>1375</v>
      </c>
    </row>
    <row r="2731" spans="1:35" x14ac:dyDescent="0.25">
      <c r="A2731" t="s">
        <v>7774</v>
      </c>
      <c r="B2731" s="1">
        <v>18</v>
      </c>
      <c r="C2731" t="s">
        <v>322</v>
      </c>
      <c r="D2731">
        <v>7727879</v>
      </c>
      <c r="E2731" t="s">
        <v>7775</v>
      </c>
      <c r="F2731" t="s">
        <v>1363</v>
      </c>
      <c r="G2731" t="s">
        <v>1364</v>
      </c>
      <c r="H2731" s="3" t="s">
        <v>3202</v>
      </c>
      <c r="I2731">
        <v>2018</v>
      </c>
      <c r="J2731" s="15" t="s">
        <v>7776</v>
      </c>
      <c r="K2731">
        <v>2018</v>
      </c>
      <c r="L2731" t="s">
        <v>1367</v>
      </c>
      <c r="M2731" t="s">
        <v>328</v>
      </c>
      <c r="N2731" t="s">
        <v>7582</v>
      </c>
      <c r="O2731" t="s">
        <v>1388</v>
      </c>
      <c r="P2731" t="s">
        <v>7583</v>
      </c>
      <c r="Q2731">
        <f t="shared" si="55"/>
        <v>10</v>
      </c>
      <c r="R2731" t="s">
        <v>3345</v>
      </c>
      <c r="S2731" t="s">
        <v>3346</v>
      </c>
      <c r="T2731" t="s">
        <v>331</v>
      </c>
      <c r="U2731" s="75">
        <v>10</v>
      </c>
      <c r="V2731">
        <v>27</v>
      </c>
      <c r="W2731">
        <v>270</v>
      </c>
      <c r="AH2731" s="16"/>
      <c r="AI2731" t="s">
        <v>1375</v>
      </c>
    </row>
    <row r="2732" spans="1:35" x14ac:dyDescent="0.25">
      <c r="A2732" t="s">
        <v>7777</v>
      </c>
      <c r="B2732" s="1">
        <v>18</v>
      </c>
      <c r="C2732" t="s">
        <v>322</v>
      </c>
      <c r="D2732">
        <v>7727879</v>
      </c>
      <c r="E2732" t="s">
        <v>7775</v>
      </c>
      <c r="F2732" t="s">
        <v>1363</v>
      </c>
      <c r="G2732" t="s">
        <v>1364</v>
      </c>
      <c r="H2732" s="3" t="s">
        <v>3202</v>
      </c>
      <c r="I2732">
        <v>2018</v>
      </c>
      <c r="J2732" s="15" t="s">
        <v>7776</v>
      </c>
      <c r="K2732">
        <v>2018</v>
      </c>
      <c r="L2732" t="s">
        <v>1367</v>
      </c>
      <c r="M2732" t="s">
        <v>328</v>
      </c>
      <c r="N2732" t="s">
        <v>7582</v>
      </c>
      <c r="O2732" t="s">
        <v>1388</v>
      </c>
      <c r="P2732" t="s">
        <v>7583</v>
      </c>
      <c r="Q2732">
        <f t="shared" si="55"/>
        <v>10</v>
      </c>
      <c r="R2732" t="s">
        <v>2102</v>
      </c>
      <c r="S2732" t="s">
        <v>2103</v>
      </c>
      <c r="T2732" t="s">
        <v>7728</v>
      </c>
      <c r="U2732" s="75">
        <v>10</v>
      </c>
      <c r="V2732">
        <v>35</v>
      </c>
      <c r="W2732">
        <v>350</v>
      </c>
      <c r="AH2732" s="16"/>
      <c r="AI2732" t="s">
        <v>1375</v>
      </c>
    </row>
    <row r="2733" spans="1:35" x14ac:dyDescent="0.25">
      <c r="A2733" t="s">
        <v>7778</v>
      </c>
      <c r="B2733" s="1">
        <v>18</v>
      </c>
      <c r="C2733" t="s">
        <v>322</v>
      </c>
      <c r="D2733">
        <v>7727879</v>
      </c>
      <c r="E2733" t="s">
        <v>7775</v>
      </c>
      <c r="F2733" t="s">
        <v>1363</v>
      </c>
      <c r="G2733" t="s">
        <v>1364</v>
      </c>
      <c r="H2733" s="3" t="s">
        <v>3202</v>
      </c>
      <c r="I2733">
        <v>2018</v>
      </c>
      <c r="J2733" s="15" t="s">
        <v>7776</v>
      </c>
      <c r="K2733">
        <v>2018</v>
      </c>
      <c r="L2733" t="s">
        <v>1367</v>
      </c>
      <c r="M2733" t="s">
        <v>328</v>
      </c>
      <c r="N2733" t="s">
        <v>7582</v>
      </c>
      <c r="O2733" t="s">
        <v>1388</v>
      </c>
      <c r="P2733" t="s">
        <v>7583</v>
      </c>
      <c r="Q2733">
        <f t="shared" si="55"/>
        <v>10</v>
      </c>
      <c r="R2733" t="s">
        <v>1871</v>
      </c>
      <c r="S2733" t="s">
        <v>1872</v>
      </c>
      <c r="T2733" t="s">
        <v>7465</v>
      </c>
      <c r="U2733" s="75">
        <v>10</v>
      </c>
      <c r="V2733">
        <v>35.21</v>
      </c>
      <c r="W2733">
        <v>352.1</v>
      </c>
      <c r="AH2733" s="16"/>
      <c r="AI2733" t="s">
        <v>1375</v>
      </c>
    </row>
    <row r="2734" spans="1:35" x14ac:dyDescent="0.25">
      <c r="A2734" t="s">
        <v>7779</v>
      </c>
      <c r="B2734" s="1">
        <v>18</v>
      </c>
      <c r="C2734" t="s">
        <v>322</v>
      </c>
      <c r="D2734">
        <v>7727879</v>
      </c>
      <c r="E2734" t="s">
        <v>7775</v>
      </c>
      <c r="F2734" t="s">
        <v>1363</v>
      </c>
      <c r="G2734" t="s">
        <v>1364</v>
      </c>
      <c r="H2734" s="3" t="s">
        <v>3202</v>
      </c>
      <c r="I2734">
        <v>2018</v>
      </c>
      <c r="J2734" s="15" t="s">
        <v>7776</v>
      </c>
      <c r="K2734">
        <v>2018</v>
      </c>
      <c r="L2734" t="s">
        <v>1367</v>
      </c>
      <c r="M2734" t="s">
        <v>328</v>
      </c>
      <c r="N2734" t="s">
        <v>7582</v>
      </c>
      <c r="O2734" t="s">
        <v>1388</v>
      </c>
      <c r="P2734" t="s">
        <v>7583</v>
      </c>
      <c r="Q2734">
        <f t="shared" si="55"/>
        <v>10</v>
      </c>
      <c r="R2734" t="s">
        <v>2198</v>
      </c>
      <c r="S2734" t="s">
        <v>2199</v>
      </c>
      <c r="T2734" t="s">
        <v>587</v>
      </c>
      <c r="U2734" s="75">
        <v>10</v>
      </c>
      <c r="V2734">
        <v>37.700000000000003</v>
      </c>
      <c r="W2734">
        <v>377</v>
      </c>
      <c r="AH2734" s="16"/>
      <c r="AI2734" t="s">
        <v>1375</v>
      </c>
    </row>
    <row r="2735" spans="1:35" x14ac:dyDescent="0.25">
      <c r="A2735" t="s">
        <v>7780</v>
      </c>
      <c r="B2735" s="1">
        <v>18</v>
      </c>
      <c r="C2735" t="s">
        <v>322</v>
      </c>
      <c r="D2735">
        <v>7706677</v>
      </c>
      <c r="E2735" t="s">
        <v>7781</v>
      </c>
      <c r="F2735" t="s">
        <v>1363</v>
      </c>
      <c r="G2735" t="s">
        <v>1364</v>
      </c>
      <c r="H2735" s="3" t="s">
        <v>3201</v>
      </c>
      <c r="I2735">
        <v>2018</v>
      </c>
      <c r="J2735" s="15" t="s">
        <v>3202</v>
      </c>
      <c r="K2735">
        <v>2018</v>
      </c>
      <c r="L2735" t="s">
        <v>1367</v>
      </c>
      <c r="M2735" t="s">
        <v>328</v>
      </c>
      <c r="N2735" t="s">
        <v>7582</v>
      </c>
      <c r="O2735" t="s">
        <v>1388</v>
      </c>
      <c r="P2735" t="s">
        <v>7583</v>
      </c>
      <c r="Q2735">
        <f t="shared" si="55"/>
        <v>50</v>
      </c>
      <c r="R2735" t="s">
        <v>2102</v>
      </c>
      <c r="S2735" t="s">
        <v>2103</v>
      </c>
      <c r="T2735" t="s">
        <v>7736</v>
      </c>
      <c r="U2735" s="75">
        <v>50</v>
      </c>
      <c r="V2735">
        <v>35</v>
      </c>
      <c r="W2735">
        <v>1750</v>
      </c>
      <c r="AH2735" s="16"/>
      <c r="AI2735" t="s">
        <v>1375</v>
      </c>
    </row>
    <row r="2736" spans="1:35" x14ac:dyDescent="0.25">
      <c r="A2736" t="s">
        <v>7782</v>
      </c>
      <c r="B2736" s="1">
        <v>18</v>
      </c>
      <c r="C2736" t="s">
        <v>322</v>
      </c>
      <c r="D2736">
        <v>7706677</v>
      </c>
      <c r="E2736" t="s">
        <v>7781</v>
      </c>
      <c r="F2736" t="s">
        <v>1363</v>
      </c>
      <c r="G2736" t="s">
        <v>1364</v>
      </c>
      <c r="H2736" s="3" t="s">
        <v>3201</v>
      </c>
      <c r="I2736">
        <v>2018</v>
      </c>
      <c r="J2736" s="15" t="s">
        <v>3202</v>
      </c>
      <c r="K2736">
        <v>2018</v>
      </c>
      <c r="L2736" t="s">
        <v>1367</v>
      </c>
      <c r="M2736" t="s">
        <v>328</v>
      </c>
      <c r="N2736" t="s">
        <v>7582</v>
      </c>
      <c r="O2736" t="s">
        <v>1388</v>
      </c>
      <c r="P2736" t="s">
        <v>7583</v>
      </c>
      <c r="Q2736">
        <f t="shared" si="55"/>
        <v>50</v>
      </c>
      <c r="R2736" t="s">
        <v>1871</v>
      </c>
      <c r="S2736" t="s">
        <v>1872</v>
      </c>
      <c r="T2736" t="s">
        <v>7465</v>
      </c>
      <c r="U2736" s="75">
        <v>50</v>
      </c>
      <c r="V2736">
        <v>35.21</v>
      </c>
      <c r="W2736">
        <v>1760.5</v>
      </c>
      <c r="AH2736" s="16"/>
      <c r="AI2736" t="s">
        <v>1375</v>
      </c>
    </row>
    <row r="2737" spans="1:35" x14ac:dyDescent="0.25">
      <c r="A2737" t="s">
        <v>7783</v>
      </c>
      <c r="B2737" s="1">
        <v>18</v>
      </c>
      <c r="C2737" t="s">
        <v>322</v>
      </c>
      <c r="D2737">
        <v>7706677</v>
      </c>
      <c r="E2737" t="s">
        <v>7781</v>
      </c>
      <c r="F2737" t="s">
        <v>1363</v>
      </c>
      <c r="G2737" t="s">
        <v>1364</v>
      </c>
      <c r="H2737" s="3" t="s">
        <v>3201</v>
      </c>
      <c r="I2737">
        <v>2018</v>
      </c>
      <c r="J2737" s="15" t="s">
        <v>3202</v>
      </c>
      <c r="K2737">
        <v>2018</v>
      </c>
      <c r="L2737" t="s">
        <v>1367</v>
      </c>
      <c r="M2737" t="s">
        <v>328</v>
      </c>
      <c r="N2737" t="s">
        <v>7582</v>
      </c>
      <c r="O2737" t="s">
        <v>1388</v>
      </c>
      <c r="P2737" t="s">
        <v>7583</v>
      </c>
      <c r="Q2737">
        <f t="shared" si="55"/>
        <v>50</v>
      </c>
      <c r="R2737" t="s">
        <v>1381</v>
      </c>
      <c r="S2737" t="s">
        <v>1382</v>
      </c>
      <c r="T2737" t="s">
        <v>587</v>
      </c>
      <c r="U2737" s="75">
        <v>50</v>
      </c>
      <c r="V2737">
        <v>45</v>
      </c>
      <c r="W2737">
        <v>2250</v>
      </c>
      <c r="AH2737" s="16"/>
      <c r="AI2737" t="s">
        <v>1375</v>
      </c>
    </row>
    <row r="2738" spans="1:35" x14ac:dyDescent="0.25">
      <c r="A2738" t="s">
        <v>7784</v>
      </c>
      <c r="B2738" s="1">
        <v>18</v>
      </c>
      <c r="C2738" t="s">
        <v>322</v>
      </c>
      <c r="D2738">
        <v>7706677</v>
      </c>
      <c r="E2738" t="s">
        <v>7781</v>
      </c>
      <c r="F2738" t="s">
        <v>1363</v>
      </c>
      <c r="G2738" t="s">
        <v>1364</v>
      </c>
      <c r="H2738" s="3" t="s">
        <v>3201</v>
      </c>
      <c r="I2738">
        <v>2018</v>
      </c>
      <c r="J2738" s="15" t="s">
        <v>3202</v>
      </c>
      <c r="K2738">
        <v>2018</v>
      </c>
      <c r="L2738" t="s">
        <v>1367</v>
      </c>
      <c r="M2738" t="s">
        <v>328</v>
      </c>
      <c r="N2738" t="s">
        <v>7582</v>
      </c>
      <c r="O2738" t="s">
        <v>1388</v>
      </c>
      <c r="P2738" t="s">
        <v>7583</v>
      </c>
      <c r="Q2738">
        <f t="shared" si="55"/>
        <v>50</v>
      </c>
      <c r="R2738" t="s">
        <v>3345</v>
      </c>
      <c r="S2738" t="s">
        <v>3346</v>
      </c>
      <c r="T2738" t="s">
        <v>331</v>
      </c>
      <c r="U2738" s="75">
        <v>50</v>
      </c>
      <c r="V2738">
        <v>27</v>
      </c>
      <c r="W2738">
        <v>1350</v>
      </c>
      <c r="AH2738" s="16"/>
      <c r="AI2738" t="s">
        <v>1375</v>
      </c>
    </row>
    <row r="2739" spans="1:35" x14ac:dyDescent="0.25">
      <c r="A2739" t="s">
        <v>7785</v>
      </c>
      <c r="B2739" s="1">
        <v>18</v>
      </c>
      <c r="C2739" t="s">
        <v>322</v>
      </c>
      <c r="D2739">
        <v>7620462</v>
      </c>
      <c r="E2739" t="s">
        <v>7326</v>
      </c>
      <c r="F2739" t="s">
        <v>1363</v>
      </c>
      <c r="G2739" t="s">
        <v>1364</v>
      </c>
      <c r="H2739" s="3" t="s">
        <v>7786</v>
      </c>
      <c r="I2739">
        <v>2018</v>
      </c>
      <c r="J2739" s="15" t="s">
        <v>5559</v>
      </c>
      <c r="K2739">
        <v>2018</v>
      </c>
      <c r="L2739" t="s">
        <v>1367</v>
      </c>
      <c r="M2739" t="s">
        <v>328</v>
      </c>
      <c r="N2739" t="s">
        <v>7582</v>
      </c>
      <c r="O2739" t="s">
        <v>1388</v>
      </c>
      <c r="P2739" t="s">
        <v>7583</v>
      </c>
      <c r="Q2739">
        <f t="shared" si="55"/>
        <v>60</v>
      </c>
      <c r="R2739" t="s">
        <v>2102</v>
      </c>
      <c r="S2739" t="s">
        <v>2103</v>
      </c>
      <c r="T2739" t="s">
        <v>7736</v>
      </c>
      <c r="U2739" s="75">
        <v>60</v>
      </c>
      <c r="V2739">
        <v>35</v>
      </c>
      <c r="W2739">
        <v>2100</v>
      </c>
      <c r="AH2739" s="16"/>
      <c r="AI2739" t="s">
        <v>1375</v>
      </c>
    </row>
    <row r="2740" spans="1:35" x14ac:dyDescent="0.25">
      <c r="A2740" t="s">
        <v>7787</v>
      </c>
      <c r="B2740" s="1">
        <v>18</v>
      </c>
      <c r="C2740" t="s">
        <v>322</v>
      </c>
      <c r="D2740">
        <v>7620462</v>
      </c>
      <c r="E2740" t="s">
        <v>7326</v>
      </c>
      <c r="F2740" t="s">
        <v>1363</v>
      </c>
      <c r="G2740" t="s">
        <v>1364</v>
      </c>
      <c r="H2740" s="3" t="s">
        <v>7786</v>
      </c>
      <c r="I2740">
        <v>2018</v>
      </c>
      <c r="J2740" s="15" t="s">
        <v>5559</v>
      </c>
      <c r="K2740">
        <v>2018</v>
      </c>
      <c r="L2740" t="s">
        <v>1367</v>
      </c>
      <c r="M2740" t="s">
        <v>328</v>
      </c>
      <c r="N2740" t="s">
        <v>7582</v>
      </c>
      <c r="O2740" t="s">
        <v>1388</v>
      </c>
      <c r="P2740" t="s">
        <v>7583</v>
      </c>
      <c r="Q2740">
        <f t="shared" si="55"/>
        <v>60</v>
      </c>
      <c r="R2740" t="s">
        <v>3345</v>
      </c>
      <c r="S2740" t="s">
        <v>3346</v>
      </c>
      <c r="T2740" t="s">
        <v>331</v>
      </c>
      <c r="U2740" s="75">
        <v>60</v>
      </c>
      <c r="V2740">
        <v>27</v>
      </c>
      <c r="W2740">
        <v>1620</v>
      </c>
      <c r="AH2740" s="16"/>
      <c r="AI2740" t="s">
        <v>1375</v>
      </c>
    </row>
    <row r="2741" spans="1:35" x14ac:dyDescent="0.25">
      <c r="A2741" t="s">
        <v>7788</v>
      </c>
      <c r="B2741" s="1">
        <v>18</v>
      </c>
      <c r="C2741" t="s">
        <v>322</v>
      </c>
      <c r="D2741">
        <v>8548897</v>
      </c>
      <c r="E2741" t="s">
        <v>7789</v>
      </c>
      <c r="F2741" t="s">
        <v>1363</v>
      </c>
      <c r="G2741" t="s">
        <v>1364</v>
      </c>
      <c r="H2741" s="3" t="s">
        <v>7064</v>
      </c>
      <c r="I2741">
        <v>2018</v>
      </c>
      <c r="J2741" s="15" t="s">
        <v>7790</v>
      </c>
      <c r="K2741">
        <v>2018</v>
      </c>
      <c r="L2741" t="s">
        <v>1367</v>
      </c>
      <c r="M2741" t="s">
        <v>328</v>
      </c>
      <c r="N2741" t="s">
        <v>7762</v>
      </c>
      <c r="O2741" t="s">
        <v>1388</v>
      </c>
      <c r="P2741" t="s">
        <v>7583</v>
      </c>
      <c r="Q2741">
        <f t="shared" si="55"/>
        <v>30</v>
      </c>
      <c r="R2741" t="s">
        <v>1871</v>
      </c>
      <c r="S2741" t="s">
        <v>1872</v>
      </c>
      <c r="T2741" t="s">
        <v>7791</v>
      </c>
      <c r="U2741" s="75">
        <v>30</v>
      </c>
      <c r="V2741">
        <v>35.21</v>
      </c>
      <c r="W2741">
        <v>1056.3</v>
      </c>
      <c r="AH2741" s="16"/>
      <c r="AI2741" t="s">
        <v>1375</v>
      </c>
    </row>
    <row r="2742" spans="1:35" x14ac:dyDescent="0.25">
      <c r="A2742" t="s">
        <v>7792</v>
      </c>
      <c r="B2742" s="1">
        <v>18</v>
      </c>
      <c r="C2742" t="s">
        <v>322</v>
      </c>
      <c r="D2742">
        <v>7620462</v>
      </c>
      <c r="E2742" t="s">
        <v>7326</v>
      </c>
      <c r="F2742" t="s">
        <v>1363</v>
      </c>
      <c r="G2742" t="s">
        <v>1364</v>
      </c>
      <c r="H2742" s="3" t="s">
        <v>7786</v>
      </c>
      <c r="I2742">
        <v>2018</v>
      </c>
      <c r="J2742" s="15" t="s">
        <v>5559</v>
      </c>
      <c r="K2742">
        <v>2018</v>
      </c>
      <c r="L2742" t="s">
        <v>1367</v>
      </c>
      <c r="M2742" t="s">
        <v>328</v>
      </c>
      <c r="N2742" t="s">
        <v>7582</v>
      </c>
      <c r="O2742" t="s">
        <v>1388</v>
      </c>
      <c r="P2742" t="s">
        <v>7583</v>
      </c>
      <c r="Q2742">
        <f t="shared" si="55"/>
        <v>60</v>
      </c>
      <c r="R2742" t="s">
        <v>1871</v>
      </c>
      <c r="S2742" t="s">
        <v>1872</v>
      </c>
      <c r="T2742" t="s">
        <v>7465</v>
      </c>
      <c r="U2742" s="75">
        <v>60</v>
      </c>
      <c r="V2742">
        <v>35.21</v>
      </c>
      <c r="W2742">
        <v>2112.6</v>
      </c>
      <c r="AH2742" s="16"/>
      <c r="AI2742" t="s">
        <v>1375</v>
      </c>
    </row>
    <row r="2743" spans="1:35" x14ac:dyDescent="0.25">
      <c r="A2743" t="s">
        <v>7793</v>
      </c>
      <c r="B2743" s="1">
        <v>18</v>
      </c>
      <c r="C2743" t="s">
        <v>322</v>
      </c>
      <c r="D2743">
        <v>7860447</v>
      </c>
      <c r="E2743" t="s">
        <v>7794</v>
      </c>
      <c r="F2743" t="s">
        <v>1363</v>
      </c>
      <c r="G2743" t="s">
        <v>1364</v>
      </c>
      <c r="H2743" s="3" t="s">
        <v>7795</v>
      </c>
      <c r="I2743">
        <v>2018</v>
      </c>
      <c r="J2743" s="15" t="s">
        <v>6420</v>
      </c>
      <c r="K2743">
        <v>2018</v>
      </c>
      <c r="L2743" t="s">
        <v>1367</v>
      </c>
      <c r="M2743" t="s">
        <v>328</v>
      </c>
      <c r="N2743" t="s">
        <v>7582</v>
      </c>
      <c r="O2743" t="s">
        <v>1388</v>
      </c>
      <c r="P2743" t="s">
        <v>7583</v>
      </c>
      <c r="Q2743">
        <f t="shared" si="55"/>
        <v>20</v>
      </c>
      <c r="R2743" t="s">
        <v>1381</v>
      </c>
      <c r="S2743" t="s">
        <v>1382</v>
      </c>
      <c r="T2743" t="s">
        <v>7527</v>
      </c>
      <c r="U2743" s="75">
        <v>20</v>
      </c>
      <c r="V2743">
        <v>36.049999999999997</v>
      </c>
      <c r="W2743">
        <v>721</v>
      </c>
      <c r="AH2743" s="16"/>
      <c r="AI2743" t="s">
        <v>1375</v>
      </c>
    </row>
    <row r="2744" spans="1:35" x14ac:dyDescent="0.25">
      <c r="A2744" t="s">
        <v>7796</v>
      </c>
      <c r="B2744" s="1">
        <v>18</v>
      </c>
      <c r="C2744" t="s">
        <v>322</v>
      </c>
      <c r="D2744">
        <v>7860447</v>
      </c>
      <c r="E2744" t="s">
        <v>7794</v>
      </c>
      <c r="F2744" t="s">
        <v>1363</v>
      </c>
      <c r="G2744" t="s">
        <v>1364</v>
      </c>
      <c r="H2744" s="3" t="s">
        <v>7795</v>
      </c>
      <c r="I2744">
        <v>2018</v>
      </c>
      <c r="J2744" s="15" t="s">
        <v>6420</v>
      </c>
      <c r="K2744">
        <v>2018</v>
      </c>
      <c r="L2744" t="s">
        <v>1367</v>
      </c>
      <c r="M2744" t="s">
        <v>328</v>
      </c>
      <c r="N2744" t="s">
        <v>7582</v>
      </c>
      <c r="O2744" t="s">
        <v>1388</v>
      </c>
      <c r="P2744" t="s">
        <v>7583</v>
      </c>
      <c r="Q2744">
        <f t="shared" si="55"/>
        <v>20</v>
      </c>
      <c r="R2744" t="s">
        <v>1871</v>
      </c>
      <c r="S2744" t="s">
        <v>1872</v>
      </c>
      <c r="T2744" t="s">
        <v>7465</v>
      </c>
      <c r="U2744" s="75">
        <v>20</v>
      </c>
      <c r="V2744">
        <v>35.21</v>
      </c>
      <c r="W2744">
        <v>704.2</v>
      </c>
      <c r="AH2744" s="16"/>
      <c r="AI2744" t="s">
        <v>1375</v>
      </c>
    </row>
    <row r="2745" spans="1:35" x14ac:dyDescent="0.25">
      <c r="A2745" t="s">
        <v>7797</v>
      </c>
      <c r="B2745" s="1">
        <v>18</v>
      </c>
      <c r="C2745" t="s">
        <v>322</v>
      </c>
      <c r="D2745">
        <v>7860447</v>
      </c>
      <c r="E2745" t="s">
        <v>7794</v>
      </c>
      <c r="F2745" t="s">
        <v>1363</v>
      </c>
      <c r="G2745" t="s">
        <v>1364</v>
      </c>
      <c r="H2745" s="3" t="s">
        <v>7795</v>
      </c>
      <c r="I2745">
        <v>2018</v>
      </c>
      <c r="J2745" s="15" t="s">
        <v>6420</v>
      </c>
      <c r="K2745">
        <v>2018</v>
      </c>
      <c r="L2745" t="s">
        <v>1367</v>
      </c>
      <c r="M2745" t="s">
        <v>328</v>
      </c>
      <c r="N2745" t="s">
        <v>7582</v>
      </c>
      <c r="O2745" t="s">
        <v>1388</v>
      </c>
      <c r="P2745" t="s">
        <v>7583</v>
      </c>
      <c r="Q2745">
        <f t="shared" si="55"/>
        <v>20</v>
      </c>
      <c r="R2745" t="s">
        <v>3345</v>
      </c>
      <c r="S2745" t="s">
        <v>3346</v>
      </c>
      <c r="T2745" t="s">
        <v>331</v>
      </c>
      <c r="U2745" s="75">
        <v>20</v>
      </c>
      <c r="V2745">
        <v>27</v>
      </c>
      <c r="W2745">
        <v>540</v>
      </c>
      <c r="AH2745" s="16"/>
      <c r="AI2745" t="s">
        <v>1375</v>
      </c>
    </row>
    <row r="2746" spans="1:35" x14ac:dyDescent="0.25">
      <c r="A2746" t="s">
        <v>7798</v>
      </c>
      <c r="B2746" s="1">
        <v>18</v>
      </c>
      <c r="C2746" t="s">
        <v>322</v>
      </c>
      <c r="D2746">
        <v>7860447</v>
      </c>
      <c r="E2746" t="s">
        <v>7794</v>
      </c>
      <c r="F2746" t="s">
        <v>1363</v>
      </c>
      <c r="G2746" t="s">
        <v>1364</v>
      </c>
      <c r="H2746" s="3" t="s">
        <v>7795</v>
      </c>
      <c r="I2746">
        <v>2018</v>
      </c>
      <c r="J2746" s="15" t="s">
        <v>6420</v>
      </c>
      <c r="K2746">
        <v>2018</v>
      </c>
      <c r="L2746" t="s">
        <v>1367</v>
      </c>
      <c r="M2746" t="s">
        <v>328</v>
      </c>
      <c r="N2746" t="s">
        <v>7582</v>
      </c>
      <c r="O2746" t="s">
        <v>1388</v>
      </c>
      <c r="P2746" t="s">
        <v>7583</v>
      </c>
      <c r="Q2746">
        <f t="shared" si="55"/>
        <v>20</v>
      </c>
      <c r="R2746" t="s">
        <v>2102</v>
      </c>
      <c r="S2746" t="s">
        <v>2103</v>
      </c>
      <c r="T2746" t="s">
        <v>7736</v>
      </c>
      <c r="U2746" s="75">
        <v>20</v>
      </c>
      <c r="V2746">
        <v>40</v>
      </c>
      <c r="W2746">
        <v>800</v>
      </c>
      <c r="AH2746" s="16"/>
      <c r="AI2746" t="s">
        <v>1375</v>
      </c>
    </row>
    <row r="2747" spans="1:35" x14ac:dyDescent="0.25">
      <c r="A2747" t="s">
        <v>7799</v>
      </c>
      <c r="B2747" s="1">
        <v>18</v>
      </c>
      <c r="C2747" t="s">
        <v>322</v>
      </c>
      <c r="D2747">
        <v>7960964</v>
      </c>
      <c r="E2747" t="s">
        <v>7800</v>
      </c>
      <c r="F2747" t="s">
        <v>1363</v>
      </c>
      <c r="G2747" t="s">
        <v>1391</v>
      </c>
      <c r="H2747" s="3" t="s">
        <v>6484</v>
      </c>
      <c r="I2747">
        <v>2018</v>
      </c>
      <c r="J2747" s="15" t="s">
        <v>6452</v>
      </c>
      <c r="K2747">
        <v>2018</v>
      </c>
      <c r="L2747" t="s">
        <v>1367</v>
      </c>
      <c r="M2747" t="s">
        <v>7800</v>
      </c>
      <c r="N2747" t="s">
        <v>7800</v>
      </c>
      <c r="O2747" t="s">
        <v>1388</v>
      </c>
      <c r="P2747" t="s">
        <v>682</v>
      </c>
      <c r="Q2747">
        <f t="shared" si="55"/>
        <v>2</v>
      </c>
      <c r="R2747" t="s">
        <v>1871</v>
      </c>
      <c r="S2747" t="s">
        <v>1872</v>
      </c>
      <c r="T2747" t="s">
        <v>7465</v>
      </c>
      <c r="U2747" s="75">
        <v>2</v>
      </c>
      <c r="V2747">
        <v>35.21</v>
      </c>
      <c r="W2747">
        <v>70.42</v>
      </c>
      <c r="AH2747" s="16"/>
      <c r="AI2747" t="s">
        <v>1375</v>
      </c>
    </row>
    <row r="2748" spans="1:35" x14ac:dyDescent="0.25">
      <c r="A2748" t="s">
        <v>7801</v>
      </c>
      <c r="B2748" s="1">
        <v>18</v>
      </c>
      <c r="C2748" t="s">
        <v>322</v>
      </c>
      <c r="D2748">
        <v>7960964</v>
      </c>
      <c r="E2748" t="s">
        <v>7800</v>
      </c>
      <c r="F2748" t="s">
        <v>1363</v>
      </c>
      <c r="G2748" t="s">
        <v>1391</v>
      </c>
      <c r="H2748" s="3" t="s">
        <v>6484</v>
      </c>
      <c r="I2748">
        <v>2018</v>
      </c>
      <c r="J2748" s="15" t="s">
        <v>6452</v>
      </c>
      <c r="K2748">
        <v>2018</v>
      </c>
      <c r="L2748" t="s">
        <v>1367</v>
      </c>
      <c r="M2748" t="s">
        <v>7800</v>
      </c>
      <c r="N2748" t="s">
        <v>7800</v>
      </c>
      <c r="O2748" t="s">
        <v>1388</v>
      </c>
      <c r="P2748" t="s">
        <v>682</v>
      </c>
      <c r="Q2748">
        <f t="shared" si="55"/>
        <v>2</v>
      </c>
      <c r="R2748" t="s">
        <v>2102</v>
      </c>
      <c r="S2748" t="s">
        <v>2103</v>
      </c>
      <c r="T2748" t="s">
        <v>7736</v>
      </c>
      <c r="U2748" s="75">
        <v>2</v>
      </c>
      <c r="V2748">
        <v>40</v>
      </c>
      <c r="W2748">
        <v>80</v>
      </c>
      <c r="AH2748" s="16"/>
      <c r="AI2748" t="s">
        <v>1375</v>
      </c>
    </row>
    <row r="2749" spans="1:35" x14ac:dyDescent="0.25">
      <c r="A2749" t="s">
        <v>7802</v>
      </c>
      <c r="B2749" s="1">
        <v>18</v>
      </c>
      <c r="C2749" t="s">
        <v>322</v>
      </c>
      <c r="D2749">
        <v>14965437</v>
      </c>
      <c r="E2749" t="s">
        <v>7803</v>
      </c>
      <c r="F2749" t="s">
        <v>1363</v>
      </c>
      <c r="G2749" t="s">
        <v>1391</v>
      </c>
      <c r="H2749" s="3" t="s">
        <v>7804</v>
      </c>
      <c r="I2749">
        <v>2021</v>
      </c>
      <c r="J2749" s="15" t="s">
        <v>4342</v>
      </c>
      <c r="K2749">
        <v>2021</v>
      </c>
      <c r="L2749" t="s">
        <v>1367</v>
      </c>
      <c r="M2749" t="s">
        <v>328</v>
      </c>
      <c r="N2749" t="s">
        <v>7582</v>
      </c>
      <c r="O2749" t="s">
        <v>1370</v>
      </c>
      <c r="P2749" t="s">
        <v>7583</v>
      </c>
      <c r="Q2749">
        <f t="shared" si="55"/>
        <v>60</v>
      </c>
      <c r="R2749" t="s">
        <v>2102</v>
      </c>
      <c r="S2749" t="s">
        <v>2103</v>
      </c>
      <c r="T2749" t="s">
        <v>7805</v>
      </c>
      <c r="U2749" s="75">
        <v>60</v>
      </c>
      <c r="V2749">
        <v>32.65</v>
      </c>
      <c r="W2749">
        <v>1959</v>
      </c>
      <c r="AH2749" s="16"/>
      <c r="AI2749" t="s">
        <v>1375</v>
      </c>
    </row>
    <row r="2750" spans="1:35" x14ac:dyDescent="0.25">
      <c r="A2750" t="s">
        <v>7806</v>
      </c>
      <c r="B2750" s="1">
        <v>18</v>
      </c>
      <c r="C2750" t="s">
        <v>322</v>
      </c>
      <c r="D2750">
        <v>14965437</v>
      </c>
      <c r="E2750" t="s">
        <v>7803</v>
      </c>
      <c r="F2750" t="s">
        <v>1363</v>
      </c>
      <c r="G2750" t="s">
        <v>1391</v>
      </c>
      <c r="H2750" s="3" t="s">
        <v>7804</v>
      </c>
      <c r="I2750">
        <v>2021</v>
      </c>
      <c r="J2750" s="15" t="s">
        <v>4342</v>
      </c>
      <c r="K2750">
        <v>2021</v>
      </c>
      <c r="L2750" t="s">
        <v>1367</v>
      </c>
      <c r="M2750" t="s">
        <v>328</v>
      </c>
      <c r="N2750" t="s">
        <v>7582</v>
      </c>
      <c r="O2750" t="s">
        <v>1370</v>
      </c>
      <c r="P2750" t="s">
        <v>7583</v>
      </c>
      <c r="Q2750">
        <f t="shared" si="55"/>
        <v>60</v>
      </c>
      <c r="R2750" t="s">
        <v>3345</v>
      </c>
      <c r="S2750" t="s">
        <v>3346</v>
      </c>
      <c r="T2750" t="s">
        <v>331</v>
      </c>
      <c r="U2750" s="75">
        <v>60</v>
      </c>
      <c r="V2750">
        <v>25</v>
      </c>
      <c r="W2750">
        <v>1500</v>
      </c>
      <c r="AH2750" s="16"/>
      <c r="AI2750" t="s">
        <v>1375</v>
      </c>
    </row>
    <row r="2751" spans="1:35" x14ac:dyDescent="0.25">
      <c r="A2751" t="s">
        <v>7807</v>
      </c>
      <c r="B2751" s="1">
        <v>18</v>
      </c>
      <c r="C2751" t="s">
        <v>322</v>
      </c>
      <c r="D2751">
        <v>14965437</v>
      </c>
      <c r="E2751" t="s">
        <v>7803</v>
      </c>
      <c r="F2751" t="s">
        <v>1363</v>
      </c>
      <c r="G2751" t="s">
        <v>1391</v>
      </c>
      <c r="H2751" s="3" t="s">
        <v>7804</v>
      </c>
      <c r="I2751">
        <v>2021</v>
      </c>
      <c r="J2751" s="15" t="s">
        <v>4342</v>
      </c>
      <c r="K2751">
        <v>2021</v>
      </c>
      <c r="L2751" t="s">
        <v>1367</v>
      </c>
      <c r="M2751" t="s">
        <v>328</v>
      </c>
      <c r="N2751" t="s">
        <v>7582</v>
      </c>
      <c r="O2751" t="s">
        <v>1370</v>
      </c>
      <c r="P2751" t="s">
        <v>7583</v>
      </c>
      <c r="Q2751">
        <f t="shared" si="55"/>
        <v>60</v>
      </c>
      <c r="R2751" t="s">
        <v>1871</v>
      </c>
      <c r="S2751" t="s">
        <v>1872</v>
      </c>
      <c r="T2751" t="s">
        <v>7808</v>
      </c>
      <c r="U2751" s="75">
        <v>60</v>
      </c>
      <c r="V2751">
        <v>35.21</v>
      </c>
      <c r="W2751">
        <v>2112.6</v>
      </c>
      <c r="AH2751" s="16"/>
      <c r="AI2751" t="s">
        <v>1375</v>
      </c>
    </row>
    <row r="2752" spans="1:35" x14ac:dyDescent="0.25">
      <c r="A2752" t="s">
        <v>7809</v>
      </c>
      <c r="B2752" s="1">
        <v>18</v>
      </c>
      <c r="C2752" t="s">
        <v>322</v>
      </c>
      <c r="D2752">
        <v>11997184</v>
      </c>
      <c r="E2752" t="s">
        <v>7810</v>
      </c>
      <c r="F2752" t="s">
        <v>1363</v>
      </c>
      <c r="G2752" t="s">
        <v>1391</v>
      </c>
      <c r="H2752" s="3" t="s">
        <v>4739</v>
      </c>
      <c r="I2752">
        <v>2020</v>
      </c>
      <c r="J2752" s="15" t="s">
        <v>4730</v>
      </c>
      <c r="K2752">
        <v>2020</v>
      </c>
      <c r="L2752" t="s">
        <v>1367</v>
      </c>
      <c r="M2752" t="s">
        <v>328</v>
      </c>
      <c r="N2752" t="s">
        <v>7582</v>
      </c>
      <c r="O2752" t="s">
        <v>1388</v>
      </c>
      <c r="P2752" t="s">
        <v>7583</v>
      </c>
      <c r="Q2752">
        <f t="shared" si="55"/>
        <v>53</v>
      </c>
      <c r="R2752" t="s">
        <v>1871</v>
      </c>
      <c r="S2752" t="s">
        <v>1872</v>
      </c>
      <c r="T2752" t="s">
        <v>7811</v>
      </c>
      <c r="U2752" s="75">
        <v>53</v>
      </c>
      <c r="V2752">
        <v>35.21</v>
      </c>
      <c r="W2752">
        <v>1866.13</v>
      </c>
      <c r="AH2752" s="16"/>
      <c r="AI2752" t="s">
        <v>1375</v>
      </c>
    </row>
    <row r="2753" spans="1:35" x14ac:dyDescent="0.25">
      <c r="A2753" t="s">
        <v>7812</v>
      </c>
      <c r="B2753" s="1">
        <v>18</v>
      </c>
      <c r="C2753" t="s">
        <v>322</v>
      </c>
      <c r="D2753">
        <v>11997184</v>
      </c>
      <c r="E2753" t="s">
        <v>7810</v>
      </c>
      <c r="F2753" t="s">
        <v>1363</v>
      </c>
      <c r="G2753" t="s">
        <v>1391</v>
      </c>
      <c r="H2753" s="3" t="s">
        <v>4739</v>
      </c>
      <c r="I2753">
        <v>2020</v>
      </c>
      <c r="J2753" s="15" t="s">
        <v>4730</v>
      </c>
      <c r="K2753">
        <v>2020</v>
      </c>
      <c r="L2753" t="s">
        <v>1367</v>
      </c>
      <c r="M2753" t="s">
        <v>328</v>
      </c>
      <c r="N2753" t="s">
        <v>7582</v>
      </c>
      <c r="O2753" t="s">
        <v>1388</v>
      </c>
      <c r="P2753" t="s">
        <v>7583</v>
      </c>
      <c r="Q2753">
        <f t="shared" si="55"/>
        <v>53</v>
      </c>
      <c r="R2753" t="s">
        <v>3345</v>
      </c>
      <c r="S2753" t="s">
        <v>3346</v>
      </c>
      <c r="T2753" t="s">
        <v>331</v>
      </c>
      <c r="U2753" s="75">
        <v>53</v>
      </c>
      <c r="V2753">
        <v>25</v>
      </c>
      <c r="W2753">
        <v>1325</v>
      </c>
      <c r="AH2753" s="16"/>
      <c r="AI2753" t="s">
        <v>1375</v>
      </c>
    </row>
    <row r="2754" spans="1:35" x14ac:dyDescent="0.25">
      <c r="A2754" t="s">
        <v>7813</v>
      </c>
      <c r="B2754" s="1">
        <v>18</v>
      </c>
      <c r="C2754" t="s">
        <v>322</v>
      </c>
      <c r="D2754">
        <v>10815945</v>
      </c>
      <c r="E2754" t="s">
        <v>7814</v>
      </c>
      <c r="F2754" t="s">
        <v>1363</v>
      </c>
      <c r="G2754" t="s">
        <v>1364</v>
      </c>
      <c r="H2754" s="3" t="s">
        <v>3441</v>
      </c>
      <c r="I2754">
        <v>2019</v>
      </c>
      <c r="J2754" s="15" t="s">
        <v>3929</v>
      </c>
      <c r="K2754">
        <v>2019</v>
      </c>
      <c r="L2754" t="s">
        <v>1367</v>
      </c>
      <c r="M2754" t="s">
        <v>7815</v>
      </c>
      <c r="N2754" t="s">
        <v>7815</v>
      </c>
      <c r="O2754" t="s">
        <v>1388</v>
      </c>
      <c r="P2754" t="s">
        <v>682</v>
      </c>
      <c r="Q2754">
        <f t="shared" ref="Q2754:Q2817" si="56">U2754</f>
        <v>400</v>
      </c>
      <c r="R2754" t="s">
        <v>1871</v>
      </c>
      <c r="S2754" t="s">
        <v>1872</v>
      </c>
      <c r="T2754" t="s">
        <v>7791</v>
      </c>
      <c r="U2754" s="75">
        <v>400</v>
      </c>
      <c r="V2754">
        <v>35.21</v>
      </c>
      <c r="W2754">
        <v>14084</v>
      </c>
      <c r="AH2754" s="16"/>
      <c r="AI2754" t="s">
        <v>1375</v>
      </c>
    </row>
    <row r="2755" spans="1:35" x14ac:dyDescent="0.25">
      <c r="A2755" t="s">
        <v>7816</v>
      </c>
      <c r="B2755" s="1">
        <v>18</v>
      </c>
      <c r="C2755" t="s">
        <v>322</v>
      </c>
      <c r="D2755">
        <v>10815945</v>
      </c>
      <c r="E2755" t="s">
        <v>7814</v>
      </c>
      <c r="F2755" t="s">
        <v>1363</v>
      </c>
      <c r="G2755" t="s">
        <v>1364</v>
      </c>
      <c r="H2755" s="3" t="s">
        <v>3441</v>
      </c>
      <c r="I2755">
        <v>2019</v>
      </c>
      <c r="J2755" s="15" t="s">
        <v>3929</v>
      </c>
      <c r="K2755">
        <v>2019</v>
      </c>
      <c r="L2755" t="s">
        <v>1367</v>
      </c>
      <c r="M2755" t="s">
        <v>7815</v>
      </c>
      <c r="N2755" t="s">
        <v>7815</v>
      </c>
      <c r="O2755" t="s">
        <v>1388</v>
      </c>
      <c r="P2755" t="s">
        <v>682</v>
      </c>
      <c r="Q2755">
        <f t="shared" si="56"/>
        <v>400</v>
      </c>
      <c r="R2755" t="s">
        <v>7480</v>
      </c>
      <c r="S2755" t="s">
        <v>7481</v>
      </c>
      <c r="T2755" t="s">
        <v>7817</v>
      </c>
      <c r="U2755" s="75">
        <v>400</v>
      </c>
      <c r="V2755">
        <v>68.91</v>
      </c>
      <c r="W2755">
        <v>27564</v>
      </c>
      <c r="AH2755" s="16"/>
      <c r="AI2755" t="s">
        <v>1375</v>
      </c>
    </row>
    <row r="2756" spans="1:35" x14ac:dyDescent="0.25">
      <c r="A2756" t="s">
        <v>7818</v>
      </c>
      <c r="B2756" s="1">
        <v>18</v>
      </c>
      <c r="C2756" t="s">
        <v>322</v>
      </c>
      <c r="D2756">
        <v>18493025</v>
      </c>
      <c r="E2756" t="s">
        <v>7819</v>
      </c>
      <c r="F2756" t="s">
        <v>1363</v>
      </c>
      <c r="G2756" t="s">
        <v>1364</v>
      </c>
      <c r="H2756" s="3" t="s">
        <v>3257</v>
      </c>
      <c r="I2756">
        <v>2022</v>
      </c>
      <c r="J2756" s="15" t="s">
        <v>2189</v>
      </c>
      <c r="K2756">
        <v>2022</v>
      </c>
      <c r="L2756" t="s">
        <v>1367</v>
      </c>
      <c r="M2756" t="s">
        <v>328</v>
      </c>
      <c r="N2756" t="s">
        <v>7582</v>
      </c>
      <c r="O2756" t="s">
        <v>1388</v>
      </c>
      <c r="P2756" t="s">
        <v>7583</v>
      </c>
      <c r="Q2756">
        <f t="shared" si="56"/>
        <v>100</v>
      </c>
      <c r="R2756" t="s">
        <v>3345</v>
      </c>
      <c r="S2756" t="s">
        <v>3346</v>
      </c>
      <c r="T2756" t="s">
        <v>331</v>
      </c>
      <c r="U2756" s="75">
        <v>100</v>
      </c>
      <c r="V2756">
        <v>32</v>
      </c>
      <c r="W2756">
        <v>3200</v>
      </c>
      <c r="AH2756" s="16"/>
      <c r="AI2756" t="s">
        <v>1375</v>
      </c>
    </row>
    <row r="2757" spans="1:35" x14ac:dyDescent="0.25">
      <c r="A2757" t="s">
        <v>7820</v>
      </c>
      <c r="B2757" s="1">
        <v>18</v>
      </c>
      <c r="C2757" t="s">
        <v>322</v>
      </c>
      <c r="D2757">
        <v>18493025</v>
      </c>
      <c r="E2757" t="s">
        <v>7819</v>
      </c>
      <c r="F2757" t="s">
        <v>1363</v>
      </c>
      <c r="G2757" t="s">
        <v>1364</v>
      </c>
      <c r="H2757" s="3" t="s">
        <v>3257</v>
      </c>
      <c r="I2757">
        <v>2022</v>
      </c>
      <c r="J2757" s="15" t="s">
        <v>2189</v>
      </c>
      <c r="K2757">
        <v>2022</v>
      </c>
      <c r="L2757" t="s">
        <v>1367</v>
      </c>
      <c r="M2757" t="s">
        <v>328</v>
      </c>
      <c r="N2757" t="s">
        <v>7582</v>
      </c>
      <c r="O2757" t="s">
        <v>1388</v>
      </c>
      <c r="P2757" t="s">
        <v>7583</v>
      </c>
      <c r="Q2757">
        <f t="shared" si="56"/>
        <v>100</v>
      </c>
      <c r="R2757" t="s">
        <v>1381</v>
      </c>
      <c r="S2757" t="s">
        <v>1382</v>
      </c>
      <c r="T2757" t="s">
        <v>325</v>
      </c>
      <c r="U2757" s="75">
        <v>100</v>
      </c>
      <c r="V2757">
        <v>44.98</v>
      </c>
      <c r="W2757">
        <v>4498</v>
      </c>
      <c r="AH2757" s="16"/>
      <c r="AI2757" t="s">
        <v>1375</v>
      </c>
    </row>
    <row r="2758" spans="1:35" x14ac:dyDescent="0.25">
      <c r="A2758" t="s">
        <v>7821</v>
      </c>
      <c r="B2758" s="1">
        <v>18</v>
      </c>
      <c r="C2758" t="s">
        <v>322</v>
      </c>
      <c r="D2758">
        <v>9653619</v>
      </c>
      <c r="E2758" t="s">
        <v>7822</v>
      </c>
      <c r="F2758" t="s">
        <v>1363</v>
      </c>
      <c r="G2758" t="s">
        <v>1391</v>
      </c>
      <c r="H2758" s="3" t="s">
        <v>1741</v>
      </c>
      <c r="I2758">
        <v>2019</v>
      </c>
      <c r="J2758" s="15" t="s">
        <v>1742</v>
      </c>
      <c r="K2758">
        <v>2019</v>
      </c>
      <c r="L2758" t="s">
        <v>1367</v>
      </c>
      <c r="M2758" t="s">
        <v>7823</v>
      </c>
      <c r="N2758" t="s">
        <v>4662</v>
      </c>
      <c r="O2758" t="s">
        <v>1388</v>
      </c>
      <c r="P2758" t="s">
        <v>682</v>
      </c>
      <c r="Q2758">
        <f t="shared" si="56"/>
        <v>210</v>
      </c>
      <c r="R2758" t="s">
        <v>3345</v>
      </c>
      <c r="S2758" t="s">
        <v>3346</v>
      </c>
      <c r="T2758" t="s">
        <v>331</v>
      </c>
      <c r="U2758" s="75">
        <v>210</v>
      </c>
      <c r="V2758">
        <v>25</v>
      </c>
      <c r="W2758">
        <v>5250</v>
      </c>
      <c r="AH2758" s="16"/>
      <c r="AI2758" t="s">
        <v>1375</v>
      </c>
    </row>
    <row r="2759" spans="1:35" x14ac:dyDescent="0.25">
      <c r="A2759" t="s">
        <v>7824</v>
      </c>
      <c r="B2759" s="1">
        <v>18</v>
      </c>
      <c r="C2759" t="s">
        <v>322</v>
      </c>
      <c r="D2759">
        <v>9653619</v>
      </c>
      <c r="E2759" t="s">
        <v>7822</v>
      </c>
      <c r="F2759" t="s">
        <v>1363</v>
      </c>
      <c r="G2759" t="s">
        <v>1391</v>
      </c>
      <c r="H2759" s="3" t="s">
        <v>1741</v>
      </c>
      <c r="I2759">
        <v>2019</v>
      </c>
      <c r="J2759" s="15" t="s">
        <v>1742</v>
      </c>
      <c r="K2759">
        <v>2019</v>
      </c>
      <c r="L2759" t="s">
        <v>1367</v>
      </c>
      <c r="M2759" t="s">
        <v>7823</v>
      </c>
      <c r="N2759" t="s">
        <v>4662</v>
      </c>
      <c r="O2759" t="s">
        <v>1388</v>
      </c>
      <c r="P2759" t="s">
        <v>682</v>
      </c>
      <c r="Q2759">
        <f t="shared" si="56"/>
        <v>210</v>
      </c>
      <c r="R2759" t="s">
        <v>1871</v>
      </c>
      <c r="S2759" t="s">
        <v>1872</v>
      </c>
      <c r="T2759" t="s">
        <v>7791</v>
      </c>
      <c r="U2759" s="75">
        <v>210</v>
      </c>
      <c r="V2759">
        <v>35.21</v>
      </c>
      <c r="W2759">
        <v>7394.1</v>
      </c>
      <c r="AH2759" s="16"/>
      <c r="AI2759" t="s">
        <v>1375</v>
      </c>
    </row>
    <row r="2760" spans="1:35" x14ac:dyDescent="0.25">
      <c r="A2760" t="s">
        <v>7825</v>
      </c>
      <c r="B2760" s="1">
        <v>18</v>
      </c>
      <c r="C2760" t="s">
        <v>322</v>
      </c>
      <c r="D2760">
        <v>15033309</v>
      </c>
      <c r="E2760" t="s">
        <v>7803</v>
      </c>
      <c r="F2760" t="s">
        <v>1363</v>
      </c>
      <c r="G2760" t="s">
        <v>1391</v>
      </c>
      <c r="H2760" s="3" t="s">
        <v>4394</v>
      </c>
      <c r="I2760">
        <v>2021</v>
      </c>
      <c r="J2760" s="15" t="s">
        <v>1895</v>
      </c>
      <c r="K2760">
        <v>2021</v>
      </c>
      <c r="L2760" t="s">
        <v>1367</v>
      </c>
      <c r="M2760" t="s">
        <v>328</v>
      </c>
      <c r="N2760" t="s">
        <v>7582</v>
      </c>
      <c r="O2760" t="s">
        <v>1370</v>
      </c>
      <c r="P2760" t="s">
        <v>7583</v>
      </c>
      <c r="Q2760">
        <f t="shared" si="56"/>
        <v>100</v>
      </c>
      <c r="R2760" t="s">
        <v>2102</v>
      </c>
      <c r="S2760" t="s">
        <v>2103</v>
      </c>
      <c r="T2760" t="s">
        <v>7826</v>
      </c>
      <c r="U2760" s="75">
        <v>100</v>
      </c>
      <c r="V2760">
        <v>32.65</v>
      </c>
      <c r="W2760">
        <v>3265</v>
      </c>
      <c r="AH2760" s="16"/>
      <c r="AI2760" t="s">
        <v>1375</v>
      </c>
    </row>
    <row r="2761" spans="1:35" x14ac:dyDescent="0.25">
      <c r="A2761" t="s">
        <v>7827</v>
      </c>
      <c r="B2761" s="1">
        <v>18</v>
      </c>
      <c r="C2761" t="s">
        <v>322</v>
      </c>
      <c r="D2761">
        <v>15033309</v>
      </c>
      <c r="E2761" t="s">
        <v>7803</v>
      </c>
      <c r="F2761" t="s">
        <v>1363</v>
      </c>
      <c r="G2761" t="s">
        <v>1391</v>
      </c>
      <c r="H2761" s="3" t="s">
        <v>4394</v>
      </c>
      <c r="I2761">
        <v>2021</v>
      </c>
      <c r="J2761" s="15" t="s">
        <v>1895</v>
      </c>
      <c r="K2761">
        <v>2021</v>
      </c>
      <c r="L2761" t="s">
        <v>1367</v>
      </c>
      <c r="M2761" t="s">
        <v>328</v>
      </c>
      <c r="N2761" t="s">
        <v>7582</v>
      </c>
      <c r="O2761" t="s">
        <v>1370</v>
      </c>
      <c r="P2761" t="s">
        <v>7583</v>
      </c>
      <c r="Q2761">
        <f t="shared" si="56"/>
        <v>100</v>
      </c>
      <c r="R2761" t="s">
        <v>3345</v>
      </c>
      <c r="S2761" t="s">
        <v>3346</v>
      </c>
      <c r="T2761" t="s">
        <v>331</v>
      </c>
      <c r="U2761" s="75">
        <v>100</v>
      </c>
      <c r="V2761">
        <v>30</v>
      </c>
      <c r="W2761">
        <v>3000</v>
      </c>
      <c r="AH2761" s="16"/>
      <c r="AI2761" t="s">
        <v>1375</v>
      </c>
    </row>
    <row r="2762" spans="1:35" x14ac:dyDescent="0.25">
      <c r="A2762" t="s">
        <v>7828</v>
      </c>
      <c r="B2762" s="1">
        <v>18</v>
      </c>
      <c r="C2762" t="s">
        <v>322</v>
      </c>
      <c r="D2762">
        <v>15033309</v>
      </c>
      <c r="E2762" t="s">
        <v>7803</v>
      </c>
      <c r="F2762" t="s">
        <v>1363</v>
      </c>
      <c r="G2762" t="s">
        <v>1391</v>
      </c>
      <c r="H2762" s="3" t="s">
        <v>4394</v>
      </c>
      <c r="I2762">
        <v>2021</v>
      </c>
      <c r="J2762" s="15" t="s">
        <v>1895</v>
      </c>
      <c r="K2762">
        <v>2021</v>
      </c>
      <c r="L2762" t="s">
        <v>1367</v>
      </c>
      <c r="M2762" t="s">
        <v>328</v>
      </c>
      <c r="N2762" t="s">
        <v>7582</v>
      </c>
      <c r="O2762" t="s">
        <v>1370</v>
      </c>
      <c r="P2762" t="s">
        <v>7583</v>
      </c>
      <c r="Q2762">
        <f t="shared" si="56"/>
        <v>100</v>
      </c>
      <c r="R2762" t="s">
        <v>1871</v>
      </c>
      <c r="S2762" t="s">
        <v>1872</v>
      </c>
      <c r="T2762" t="s">
        <v>7808</v>
      </c>
      <c r="U2762" s="75">
        <v>100</v>
      </c>
      <c r="V2762">
        <v>35.21</v>
      </c>
      <c r="W2762">
        <v>3521</v>
      </c>
      <c r="AH2762" s="16"/>
      <c r="AI2762" t="s">
        <v>1375</v>
      </c>
    </row>
    <row r="2763" spans="1:35" x14ac:dyDescent="0.25">
      <c r="A2763" t="s">
        <v>7829</v>
      </c>
      <c r="B2763" s="1">
        <v>18</v>
      </c>
      <c r="C2763" t="s">
        <v>322</v>
      </c>
      <c r="D2763">
        <v>15402320</v>
      </c>
      <c r="E2763" t="s">
        <v>7830</v>
      </c>
      <c r="F2763" t="s">
        <v>1363</v>
      </c>
      <c r="G2763" t="s">
        <v>1391</v>
      </c>
      <c r="H2763" s="3" t="s">
        <v>4417</v>
      </c>
      <c r="I2763">
        <v>2021</v>
      </c>
      <c r="J2763" s="15" t="s">
        <v>4420</v>
      </c>
      <c r="K2763">
        <v>2021</v>
      </c>
      <c r="L2763" t="s">
        <v>1367</v>
      </c>
      <c r="M2763" t="s">
        <v>328</v>
      </c>
      <c r="N2763" t="s">
        <v>7582</v>
      </c>
      <c r="O2763" t="s">
        <v>1388</v>
      </c>
      <c r="P2763" t="s">
        <v>7583</v>
      </c>
      <c r="Q2763">
        <f t="shared" si="56"/>
        <v>38</v>
      </c>
      <c r="R2763" t="s">
        <v>1871</v>
      </c>
      <c r="S2763" t="s">
        <v>1872</v>
      </c>
      <c r="T2763" t="s">
        <v>7811</v>
      </c>
      <c r="U2763" s="75">
        <v>38</v>
      </c>
      <c r="V2763">
        <v>35.21</v>
      </c>
      <c r="W2763">
        <v>1337.98</v>
      </c>
      <c r="AH2763" s="16"/>
      <c r="AI2763" t="s">
        <v>1375</v>
      </c>
    </row>
    <row r="2764" spans="1:35" x14ac:dyDescent="0.25">
      <c r="A2764" t="s">
        <v>7831</v>
      </c>
      <c r="B2764" s="1">
        <v>18</v>
      </c>
      <c r="C2764" t="s">
        <v>322</v>
      </c>
      <c r="D2764">
        <v>15402320</v>
      </c>
      <c r="E2764" t="s">
        <v>7830</v>
      </c>
      <c r="F2764" t="s">
        <v>1363</v>
      </c>
      <c r="G2764" t="s">
        <v>1391</v>
      </c>
      <c r="H2764" s="3" t="s">
        <v>4417</v>
      </c>
      <c r="I2764">
        <v>2021</v>
      </c>
      <c r="J2764" s="15" t="s">
        <v>4420</v>
      </c>
      <c r="K2764">
        <v>2021</v>
      </c>
      <c r="L2764" t="s">
        <v>1367</v>
      </c>
      <c r="M2764" t="s">
        <v>328</v>
      </c>
      <c r="N2764" t="s">
        <v>7582</v>
      </c>
      <c r="O2764" t="s">
        <v>1388</v>
      </c>
      <c r="P2764" t="s">
        <v>7583</v>
      </c>
      <c r="Q2764">
        <f t="shared" si="56"/>
        <v>38</v>
      </c>
      <c r="R2764" t="s">
        <v>3345</v>
      </c>
      <c r="S2764" t="s">
        <v>3346</v>
      </c>
      <c r="T2764" t="s">
        <v>331</v>
      </c>
      <c r="U2764" s="75">
        <v>38</v>
      </c>
      <c r="V2764">
        <v>30</v>
      </c>
      <c r="W2764">
        <v>1140</v>
      </c>
      <c r="AH2764" s="16"/>
      <c r="AI2764" t="s">
        <v>1375</v>
      </c>
    </row>
    <row r="2765" spans="1:35" x14ac:dyDescent="0.25">
      <c r="A2765" t="s">
        <v>7832</v>
      </c>
      <c r="B2765" s="1">
        <v>18</v>
      </c>
      <c r="C2765" t="s">
        <v>322</v>
      </c>
      <c r="D2765">
        <v>15131483</v>
      </c>
      <c r="E2765" t="s">
        <v>7833</v>
      </c>
      <c r="F2765" t="s">
        <v>1363</v>
      </c>
      <c r="G2765" t="s">
        <v>1391</v>
      </c>
      <c r="H2765" s="3" t="s">
        <v>1680</v>
      </c>
      <c r="I2765">
        <v>2021</v>
      </c>
      <c r="J2765" s="15" t="s">
        <v>1681</v>
      </c>
      <c r="K2765">
        <v>2021</v>
      </c>
      <c r="L2765" t="s">
        <v>1367</v>
      </c>
      <c r="M2765" t="s">
        <v>328</v>
      </c>
      <c r="N2765" t="s">
        <v>7762</v>
      </c>
      <c r="O2765" t="s">
        <v>1370</v>
      </c>
      <c r="P2765" t="s">
        <v>7583</v>
      </c>
      <c r="Q2765">
        <f t="shared" si="56"/>
        <v>37</v>
      </c>
      <c r="R2765" t="s">
        <v>3345</v>
      </c>
      <c r="S2765" t="s">
        <v>3346</v>
      </c>
      <c r="T2765" t="s">
        <v>331</v>
      </c>
      <c r="U2765" s="75">
        <v>37</v>
      </c>
      <c r="V2765">
        <v>30</v>
      </c>
      <c r="W2765">
        <v>1110</v>
      </c>
      <c r="AH2765" s="16"/>
      <c r="AI2765" t="s">
        <v>1375</v>
      </c>
    </row>
    <row r="2766" spans="1:35" x14ac:dyDescent="0.25">
      <c r="A2766" t="s">
        <v>7834</v>
      </c>
      <c r="B2766" s="1">
        <v>18</v>
      </c>
      <c r="C2766" t="s">
        <v>322</v>
      </c>
      <c r="D2766">
        <v>15131483</v>
      </c>
      <c r="E2766" t="s">
        <v>7833</v>
      </c>
      <c r="F2766" t="s">
        <v>1363</v>
      </c>
      <c r="G2766" t="s">
        <v>1391</v>
      </c>
      <c r="H2766" s="3" t="s">
        <v>1680</v>
      </c>
      <c r="I2766">
        <v>2021</v>
      </c>
      <c r="J2766" s="15" t="s">
        <v>1681</v>
      </c>
      <c r="K2766">
        <v>2021</v>
      </c>
      <c r="L2766" t="s">
        <v>1367</v>
      </c>
      <c r="M2766" t="s">
        <v>328</v>
      </c>
      <c r="N2766" t="s">
        <v>7762</v>
      </c>
      <c r="O2766" t="s">
        <v>1370</v>
      </c>
      <c r="P2766" t="s">
        <v>7583</v>
      </c>
      <c r="Q2766">
        <f t="shared" si="56"/>
        <v>37</v>
      </c>
      <c r="R2766" t="s">
        <v>1871</v>
      </c>
      <c r="S2766" t="s">
        <v>1872</v>
      </c>
      <c r="T2766" t="s">
        <v>7811</v>
      </c>
      <c r="U2766" s="75">
        <v>37</v>
      </c>
      <c r="V2766">
        <v>35.21</v>
      </c>
      <c r="W2766">
        <v>1302.77</v>
      </c>
      <c r="AH2766" s="16"/>
      <c r="AI2766" t="s">
        <v>1375</v>
      </c>
    </row>
    <row r="2767" spans="1:35" x14ac:dyDescent="0.25">
      <c r="A2767" t="s">
        <v>7835</v>
      </c>
      <c r="B2767" s="1">
        <v>18</v>
      </c>
      <c r="C2767" t="s">
        <v>322</v>
      </c>
      <c r="D2767">
        <v>15131483</v>
      </c>
      <c r="E2767" t="s">
        <v>7833</v>
      </c>
      <c r="F2767" t="s">
        <v>1363</v>
      </c>
      <c r="G2767" t="s">
        <v>1391</v>
      </c>
      <c r="H2767" s="3" t="s">
        <v>1680</v>
      </c>
      <c r="I2767">
        <v>2021</v>
      </c>
      <c r="J2767" s="15" t="s">
        <v>1681</v>
      </c>
      <c r="K2767">
        <v>2021</v>
      </c>
      <c r="L2767" t="s">
        <v>1367</v>
      </c>
      <c r="M2767" t="s">
        <v>328</v>
      </c>
      <c r="N2767" t="s">
        <v>7762</v>
      </c>
      <c r="O2767" t="s">
        <v>1370</v>
      </c>
      <c r="P2767" t="s">
        <v>7583</v>
      </c>
      <c r="Q2767">
        <f t="shared" si="56"/>
        <v>37</v>
      </c>
      <c r="R2767" t="s">
        <v>2102</v>
      </c>
      <c r="S2767" t="s">
        <v>2103</v>
      </c>
      <c r="T2767" t="s">
        <v>7836</v>
      </c>
      <c r="U2767" s="75">
        <v>37</v>
      </c>
      <c r="V2767">
        <v>32.56</v>
      </c>
      <c r="W2767">
        <v>1204.72</v>
      </c>
      <c r="AH2767" s="16"/>
      <c r="AI2767" t="s">
        <v>1375</v>
      </c>
    </row>
    <row r="2768" spans="1:35" x14ac:dyDescent="0.25">
      <c r="A2768" t="s">
        <v>7837</v>
      </c>
      <c r="B2768" s="1">
        <v>18</v>
      </c>
      <c r="C2768" t="s">
        <v>322</v>
      </c>
      <c r="D2768">
        <v>15798984</v>
      </c>
      <c r="E2768" t="s">
        <v>7838</v>
      </c>
      <c r="F2768" t="s">
        <v>1363</v>
      </c>
      <c r="G2768" t="s">
        <v>1364</v>
      </c>
      <c r="H2768" s="3" t="s">
        <v>7839</v>
      </c>
      <c r="I2768">
        <v>2021</v>
      </c>
      <c r="J2768" s="15" t="s">
        <v>7840</v>
      </c>
      <c r="K2768">
        <v>2021</v>
      </c>
      <c r="L2768" t="s">
        <v>1367</v>
      </c>
      <c r="M2768" t="s">
        <v>328</v>
      </c>
      <c r="N2768" t="s">
        <v>7582</v>
      </c>
      <c r="O2768" t="s">
        <v>1388</v>
      </c>
      <c r="P2768" t="s">
        <v>7583</v>
      </c>
      <c r="Q2768">
        <f t="shared" si="56"/>
        <v>3000</v>
      </c>
      <c r="R2768" t="s">
        <v>1871</v>
      </c>
      <c r="S2768" t="s">
        <v>1872</v>
      </c>
      <c r="T2768" t="s">
        <v>7808</v>
      </c>
      <c r="U2768" s="75">
        <v>3000</v>
      </c>
      <c r="V2768">
        <v>35.21</v>
      </c>
      <c r="W2768">
        <v>105630</v>
      </c>
      <c r="AH2768" s="16"/>
      <c r="AI2768" t="s">
        <v>1375</v>
      </c>
    </row>
    <row r="2769" spans="1:35" x14ac:dyDescent="0.25">
      <c r="A2769" t="s">
        <v>7841</v>
      </c>
      <c r="B2769" s="1">
        <v>18</v>
      </c>
      <c r="C2769" t="s">
        <v>322</v>
      </c>
      <c r="D2769">
        <v>15276414</v>
      </c>
      <c r="E2769" t="s">
        <v>7842</v>
      </c>
      <c r="F2769" t="s">
        <v>1363</v>
      </c>
      <c r="G2769" t="s">
        <v>1391</v>
      </c>
      <c r="H2769" s="3" t="s">
        <v>4495</v>
      </c>
      <c r="I2769">
        <v>2021</v>
      </c>
      <c r="J2769" s="15" t="s">
        <v>4496</v>
      </c>
      <c r="K2769">
        <v>2021</v>
      </c>
      <c r="L2769" t="s">
        <v>1367</v>
      </c>
      <c r="M2769" t="s">
        <v>328</v>
      </c>
      <c r="N2769" t="s">
        <v>7582</v>
      </c>
      <c r="O2769" t="s">
        <v>1370</v>
      </c>
      <c r="P2769" t="s">
        <v>7583</v>
      </c>
      <c r="Q2769">
        <f t="shared" si="56"/>
        <v>250</v>
      </c>
      <c r="R2769" t="s">
        <v>3345</v>
      </c>
      <c r="S2769" t="s">
        <v>3346</v>
      </c>
      <c r="T2769" t="s">
        <v>331</v>
      </c>
      <c r="U2769" s="75">
        <v>250</v>
      </c>
      <c r="V2769">
        <v>30</v>
      </c>
      <c r="W2769">
        <v>7500</v>
      </c>
      <c r="AH2769" s="16"/>
      <c r="AI2769" t="s">
        <v>1375</v>
      </c>
    </row>
    <row r="2770" spans="1:35" x14ac:dyDescent="0.25">
      <c r="A2770" t="s">
        <v>7843</v>
      </c>
      <c r="B2770" s="1">
        <v>18</v>
      </c>
      <c r="C2770" t="s">
        <v>322</v>
      </c>
      <c r="D2770">
        <v>15276414</v>
      </c>
      <c r="E2770" t="s">
        <v>7842</v>
      </c>
      <c r="F2770" t="s">
        <v>1363</v>
      </c>
      <c r="G2770" t="s">
        <v>1391</v>
      </c>
      <c r="H2770" s="3" t="s">
        <v>4495</v>
      </c>
      <c r="I2770">
        <v>2021</v>
      </c>
      <c r="J2770" s="15" t="s">
        <v>4496</v>
      </c>
      <c r="K2770">
        <v>2021</v>
      </c>
      <c r="L2770" t="s">
        <v>1367</v>
      </c>
      <c r="M2770" t="s">
        <v>328</v>
      </c>
      <c r="N2770" t="s">
        <v>7582</v>
      </c>
      <c r="O2770" t="s">
        <v>1370</v>
      </c>
      <c r="P2770" t="s">
        <v>7583</v>
      </c>
      <c r="Q2770">
        <f t="shared" si="56"/>
        <v>250</v>
      </c>
      <c r="R2770" t="s">
        <v>1871</v>
      </c>
      <c r="S2770" t="s">
        <v>1872</v>
      </c>
      <c r="T2770" t="s">
        <v>7844</v>
      </c>
      <c r="U2770" s="75">
        <v>250</v>
      </c>
      <c r="V2770">
        <v>35.21</v>
      </c>
      <c r="W2770">
        <v>8802.5</v>
      </c>
      <c r="AH2770" s="16"/>
      <c r="AI2770" t="s">
        <v>1375</v>
      </c>
    </row>
    <row r="2771" spans="1:35" x14ac:dyDescent="0.25">
      <c r="A2771" t="s">
        <v>7845</v>
      </c>
      <c r="B2771" s="1">
        <v>18</v>
      </c>
      <c r="C2771" t="s">
        <v>322</v>
      </c>
      <c r="D2771">
        <v>15913139</v>
      </c>
      <c r="E2771" t="s">
        <v>7846</v>
      </c>
      <c r="F2771" t="s">
        <v>1363</v>
      </c>
      <c r="G2771" t="s">
        <v>4306</v>
      </c>
      <c r="H2771" s="3" t="s">
        <v>4112</v>
      </c>
      <c r="I2771">
        <v>2021</v>
      </c>
      <c r="J2771" s="15" t="s">
        <v>4113</v>
      </c>
      <c r="K2771">
        <v>2021</v>
      </c>
      <c r="L2771" t="s">
        <v>1367</v>
      </c>
      <c r="M2771" t="s">
        <v>328</v>
      </c>
      <c r="N2771" t="s">
        <v>7582</v>
      </c>
      <c r="O2771" t="s">
        <v>1388</v>
      </c>
      <c r="P2771" t="s">
        <v>7583</v>
      </c>
      <c r="Q2771">
        <f t="shared" si="56"/>
        <v>350</v>
      </c>
      <c r="R2771" t="s">
        <v>2102</v>
      </c>
      <c r="S2771" t="s">
        <v>2103</v>
      </c>
      <c r="T2771" t="s">
        <v>7847</v>
      </c>
      <c r="U2771" s="75">
        <v>350</v>
      </c>
      <c r="V2771">
        <v>32.6</v>
      </c>
      <c r="W2771">
        <v>11410</v>
      </c>
      <c r="AH2771" s="16"/>
      <c r="AI2771" t="s">
        <v>1375</v>
      </c>
    </row>
    <row r="2772" spans="1:35" x14ac:dyDescent="0.25">
      <c r="A2772" t="s">
        <v>7848</v>
      </c>
      <c r="B2772" s="1">
        <v>18</v>
      </c>
      <c r="C2772" t="s">
        <v>322</v>
      </c>
      <c r="D2772">
        <v>15913139</v>
      </c>
      <c r="E2772" t="s">
        <v>7846</v>
      </c>
      <c r="F2772" t="s">
        <v>1363</v>
      </c>
      <c r="G2772" t="s">
        <v>4306</v>
      </c>
      <c r="H2772" s="3" t="s">
        <v>4112</v>
      </c>
      <c r="I2772">
        <v>2021</v>
      </c>
      <c r="J2772" s="15" t="s">
        <v>4113</v>
      </c>
      <c r="K2772">
        <v>2021</v>
      </c>
      <c r="L2772" t="s">
        <v>1367</v>
      </c>
      <c r="M2772" t="s">
        <v>328</v>
      </c>
      <c r="N2772" t="s">
        <v>7582</v>
      </c>
      <c r="O2772" t="s">
        <v>1388</v>
      </c>
      <c r="P2772" t="s">
        <v>7583</v>
      </c>
      <c r="Q2772">
        <f t="shared" si="56"/>
        <v>350</v>
      </c>
      <c r="R2772" t="s">
        <v>1871</v>
      </c>
      <c r="S2772" t="s">
        <v>1872</v>
      </c>
      <c r="T2772" t="s">
        <v>7849</v>
      </c>
      <c r="U2772" s="75">
        <v>350</v>
      </c>
      <c r="V2772">
        <v>35.21</v>
      </c>
      <c r="W2772">
        <v>12323.5</v>
      </c>
      <c r="AH2772" s="16"/>
      <c r="AI2772" t="s">
        <v>1375</v>
      </c>
    </row>
    <row r="2773" spans="1:35" x14ac:dyDescent="0.25">
      <c r="A2773" t="s">
        <v>7850</v>
      </c>
      <c r="B2773" s="1">
        <v>18</v>
      </c>
      <c r="C2773" t="s">
        <v>322</v>
      </c>
      <c r="D2773">
        <v>15841448</v>
      </c>
      <c r="E2773" t="s">
        <v>7851</v>
      </c>
      <c r="F2773" t="s">
        <v>1363</v>
      </c>
      <c r="G2773" t="s">
        <v>1391</v>
      </c>
      <c r="H2773" s="3" t="s">
        <v>4488</v>
      </c>
      <c r="I2773">
        <v>2021</v>
      </c>
      <c r="J2773" s="15" t="s">
        <v>4514</v>
      </c>
      <c r="K2773">
        <v>2021</v>
      </c>
      <c r="L2773" t="s">
        <v>1367</v>
      </c>
      <c r="M2773" t="s">
        <v>328</v>
      </c>
      <c r="N2773" t="s">
        <v>7762</v>
      </c>
      <c r="O2773" t="s">
        <v>1388</v>
      </c>
      <c r="P2773" t="s">
        <v>7583</v>
      </c>
      <c r="Q2773">
        <f t="shared" si="56"/>
        <v>60</v>
      </c>
      <c r="R2773" t="s">
        <v>1871</v>
      </c>
      <c r="S2773" t="s">
        <v>1872</v>
      </c>
      <c r="T2773" t="s">
        <v>7852</v>
      </c>
      <c r="U2773" s="75">
        <v>60</v>
      </c>
      <c r="V2773">
        <v>35.21</v>
      </c>
      <c r="W2773">
        <v>2112.6</v>
      </c>
      <c r="AH2773" s="16"/>
      <c r="AI2773" t="s">
        <v>1375</v>
      </c>
    </row>
    <row r="2774" spans="1:35" x14ac:dyDescent="0.25">
      <c r="A2774" t="s">
        <v>7853</v>
      </c>
      <c r="B2774" s="1">
        <v>18</v>
      </c>
      <c r="C2774" t="s">
        <v>322</v>
      </c>
      <c r="D2774">
        <v>15841448</v>
      </c>
      <c r="E2774" t="s">
        <v>7851</v>
      </c>
      <c r="F2774" t="s">
        <v>1363</v>
      </c>
      <c r="G2774" t="s">
        <v>1391</v>
      </c>
      <c r="H2774" s="3" t="s">
        <v>4488</v>
      </c>
      <c r="I2774">
        <v>2021</v>
      </c>
      <c r="J2774" s="15" t="s">
        <v>4514</v>
      </c>
      <c r="K2774">
        <v>2021</v>
      </c>
      <c r="L2774" t="s">
        <v>1367</v>
      </c>
      <c r="M2774" t="s">
        <v>328</v>
      </c>
      <c r="N2774" t="s">
        <v>7762</v>
      </c>
      <c r="O2774" t="s">
        <v>1388</v>
      </c>
      <c r="P2774" t="s">
        <v>7583</v>
      </c>
      <c r="Q2774">
        <f t="shared" si="56"/>
        <v>60</v>
      </c>
      <c r="R2774" t="s">
        <v>2102</v>
      </c>
      <c r="S2774" t="s">
        <v>2103</v>
      </c>
      <c r="T2774" t="s">
        <v>7854</v>
      </c>
      <c r="U2774" s="75">
        <v>60</v>
      </c>
      <c r="V2774">
        <v>32.56</v>
      </c>
      <c r="W2774">
        <v>1953.6</v>
      </c>
      <c r="AH2774" s="16"/>
      <c r="AI2774" t="s">
        <v>1375</v>
      </c>
    </row>
    <row r="2775" spans="1:35" x14ac:dyDescent="0.25">
      <c r="A2775" t="s">
        <v>7855</v>
      </c>
      <c r="B2775" s="1">
        <v>18</v>
      </c>
      <c r="C2775" t="s">
        <v>322</v>
      </c>
      <c r="D2775">
        <v>15927393</v>
      </c>
      <c r="E2775" t="s">
        <v>7856</v>
      </c>
      <c r="F2775" t="s">
        <v>1363</v>
      </c>
      <c r="G2775" t="s">
        <v>1391</v>
      </c>
      <c r="H2775" s="3" t="s">
        <v>4517</v>
      </c>
      <c r="I2775">
        <v>2021</v>
      </c>
      <c r="J2775" s="15" t="s">
        <v>4112</v>
      </c>
      <c r="K2775">
        <v>2021</v>
      </c>
      <c r="L2775" t="s">
        <v>1367</v>
      </c>
      <c r="M2775" t="s">
        <v>328</v>
      </c>
      <c r="N2775" t="s">
        <v>7582</v>
      </c>
      <c r="O2775" t="s">
        <v>1388</v>
      </c>
      <c r="P2775" t="s">
        <v>7583</v>
      </c>
      <c r="Q2775">
        <f t="shared" si="56"/>
        <v>40</v>
      </c>
      <c r="R2775" t="s">
        <v>2102</v>
      </c>
      <c r="S2775" t="s">
        <v>2103</v>
      </c>
      <c r="T2775" t="s">
        <v>7854</v>
      </c>
      <c r="U2775" s="75">
        <v>40</v>
      </c>
      <c r="V2775">
        <v>32.56</v>
      </c>
      <c r="W2775">
        <v>1302.4000000000001</v>
      </c>
      <c r="AH2775" s="16"/>
      <c r="AI2775" t="s">
        <v>1375</v>
      </c>
    </row>
    <row r="2776" spans="1:35" x14ac:dyDescent="0.25">
      <c r="A2776" t="s">
        <v>7857</v>
      </c>
      <c r="B2776" s="1">
        <v>18</v>
      </c>
      <c r="C2776" t="s">
        <v>322</v>
      </c>
      <c r="D2776">
        <v>15927393</v>
      </c>
      <c r="E2776" t="s">
        <v>7856</v>
      </c>
      <c r="F2776" t="s">
        <v>1363</v>
      </c>
      <c r="G2776" t="s">
        <v>1391</v>
      </c>
      <c r="H2776" s="3" t="s">
        <v>4517</v>
      </c>
      <c r="I2776">
        <v>2021</v>
      </c>
      <c r="J2776" s="15" t="s">
        <v>4112</v>
      </c>
      <c r="K2776">
        <v>2021</v>
      </c>
      <c r="L2776" t="s">
        <v>1367</v>
      </c>
      <c r="M2776" t="s">
        <v>328</v>
      </c>
      <c r="N2776" t="s">
        <v>7582</v>
      </c>
      <c r="O2776" t="s">
        <v>1388</v>
      </c>
      <c r="P2776" t="s">
        <v>7583</v>
      </c>
      <c r="Q2776">
        <f t="shared" si="56"/>
        <v>40</v>
      </c>
      <c r="R2776" t="s">
        <v>1871</v>
      </c>
      <c r="S2776" t="s">
        <v>1872</v>
      </c>
      <c r="T2776" t="s">
        <v>7858</v>
      </c>
      <c r="U2776" s="75">
        <v>40</v>
      </c>
      <c r="V2776">
        <v>35.21</v>
      </c>
      <c r="W2776">
        <v>1408.4</v>
      </c>
      <c r="AH2776" s="16"/>
      <c r="AI2776" t="s">
        <v>1375</v>
      </c>
    </row>
    <row r="2777" spans="1:35" x14ac:dyDescent="0.25">
      <c r="A2777" t="s">
        <v>7859</v>
      </c>
      <c r="B2777" s="1">
        <v>18</v>
      </c>
      <c r="C2777" t="s">
        <v>322</v>
      </c>
      <c r="D2777">
        <v>15987949</v>
      </c>
      <c r="E2777" t="s">
        <v>7823</v>
      </c>
      <c r="F2777" t="s">
        <v>1363</v>
      </c>
      <c r="G2777" t="s">
        <v>1391</v>
      </c>
      <c r="H2777" s="3" t="s">
        <v>1903</v>
      </c>
      <c r="I2777">
        <v>2021</v>
      </c>
      <c r="J2777" s="15" t="s">
        <v>1904</v>
      </c>
      <c r="K2777">
        <v>2021</v>
      </c>
      <c r="L2777" t="s">
        <v>1367</v>
      </c>
      <c r="M2777" t="s">
        <v>328</v>
      </c>
      <c r="N2777" t="s">
        <v>7582</v>
      </c>
      <c r="O2777" t="s">
        <v>1388</v>
      </c>
      <c r="P2777" t="s">
        <v>7583</v>
      </c>
      <c r="Q2777">
        <f t="shared" si="56"/>
        <v>100</v>
      </c>
      <c r="R2777" t="s">
        <v>1871</v>
      </c>
      <c r="S2777" t="s">
        <v>1872</v>
      </c>
      <c r="T2777" t="s">
        <v>7811</v>
      </c>
      <c r="U2777" s="75">
        <v>100</v>
      </c>
      <c r="V2777">
        <v>35.21</v>
      </c>
      <c r="W2777">
        <v>3521</v>
      </c>
      <c r="AH2777" s="16"/>
      <c r="AI2777" t="s">
        <v>1375</v>
      </c>
    </row>
    <row r="2778" spans="1:35" x14ac:dyDescent="0.25">
      <c r="A2778" t="s">
        <v>7860</v>
      </c>
      <c r="B2778" s="1">
        <v>18</v>
      </c>
      <c r="C2778" t="s">
        <v>322</v>
      </c>
      <c r="D2778">
        <v>15987949</v>
      </c>
      <c r="E2778" t="s">
        <v>7823</v>
      </c>
      <c r="F2778" t="s">
        <v>1363</v>
      </c>
      <c r="G2778" t="s">
        <v>1391</v>
      </c>
      <c r="H2778" s="3" t="s">
        <v>1903</v>
      </c>
      <c r="I2778">
        <v>2021</v>
      </c>
      <c r="J2778" s="15" t="s">
        <v>1904</v>
      </c>
      <c r="K2778">
        <v>2021</v>
      </c>
      <c r="L2778" t="s">
        <v>1367</v>
      </c>
      <c r="M2778" t="s">
        <v>328</v>
      </c>
      <c r="N2778" t="s">
        <v>7582</v>
      </c>
      <c r="O2778" t="s">
        <v>1388</v>
      </c>
      <c r="P2778" t="s">
        <v>7583</v>
      </c>
      <c r="Q2778">
        <f t="shared" si="56"/>
        <v>100</v>
      </c>
      <c r="R2778" t="s">
        <v>2102</v>
      </c>
      <c r="S2778" t="s">
        <v>2103</v>
      </c>
      <c r="T2778" t="s">
        <v>7854</v>
      </c>
      <c r="U2778" s="75">
        <v>100</v>
      </c>
      <c r="V2778">
        <v>32.56</v>
      </c>
      <c r="W2778">
        <v>3256</v>
      </c>
      <c r="AH2778" s="16"/>
      <c r="AI2778" t="s">
        <v>1375</v>
      </c>
    </row>
    <row r="2779" spans="1:35" x14ac:dyDescent="0.25">
      <c r="A2779" t="s">
        <v>7861</v>
      </c>
      <c r="B2779" s="1">
        <v>18</v>
      </c>
      <c r="C2779" t="s">
        <v>322</v>
      </c>
      <c r="D2779">
        <v>13931253</v>
      </c>
      <c r="E2779" t="s">
        <v>7862</v>
      </c>
      <c r="F2779" t="s">
        <v>1363</v>
      </c>
      <c r="G2779" t="s">
        <v>1391</v>
      </c>
      <c r="H2779" s="3" t="s">
        <v>7863</v>
      </c>
      <c r="I2779">
        <v>2021</v>
      </c>
      <c r="J2779" s="15" t="s">
        <v>1688</v>
      </c>
      <c r="K2779">
        <v>2021</v>
      </c>
      <c r="L2779" t="s">
        <v>1622</v>
      </c>
      <c r="M2779" t="s">
        <v>328</v>
      </c>
      <c r="N2779" t="s">
        <v>7762</v>
      </c>
      <c r="O2779" t="s">
        <v>1388</v>
      </c>
      <c r="P2779" t="s">
        <v>7583</v>
      </c>
      <c r="Q2779">
        <f t="shared" si="56"/>
        <v>100</v>
      </c>
      <c r="R2779" t="s">
        <v>1871</v>
      </c>
      <c r="S2779" t="s">
        <v>1872</v>
      </c>
      <c r="T2779" t="s">
        <v>7808</v>
      </c>
      <c r="U2779" s="75">
        <v>100</v>
      </c>
      <c r="V2779">
        <v>35.21</v>
      </c>
      <c r="W2779">
        <v>3521</v>
      </c>
      <c r="AH2779" s="16"/>
      <c r="AI2779" t="s">
        <v>1375</v>
      </c>
    </row>
    <row r="2780" spans="1:35" x14ac:dyDescent="0.25">
      <c r="A2780" t="s">
        <v>7864</v>
      </c>
      <c r="B2780" s="1">
        <v>18</v>
      </c>
      <c r="C2780" t="s">
        <v>322</v>
      </c>
      <c r="D2780">
        <v>15474461</v>
      </c>
      <c r="E2780" t="s">
        <v>7865</v>
      </c>
      <c r="F2780" t="s">
        <v>1363</v>
      </c>
      <c r="G2780" t="s">
        <v>1391</v>
      </c>
      <c r="H2780" s="3" t="s">
        <v>1843</v>
      </c>
      <c r="I2780">
        <v>2021</v>
      </c>
      <c r="J2780" s="15" t="s">
        <v>1844</v>
      </c>
      <c r="K2780">
        <v>2021</v>
      </c>
      <c r="L2780" t="s">
        <v>1367</v>
      </c>
      <c r="M2780" t="s">
        <v>328</v>
      </c>
      <c r="N2780" t="s">
        <v>7762</v>
      </c>
      <c r="O2780" t="s">
        <v>1388</v>
      </c>
      <c r="P2780" t="s">
        <v>7583</v>
      </c>
      <c r="Q2780">
        <f t="shared" si="56"/>
        <v>50</v>
      </c>
      <c r="R2780" t="s">
        <v>1871</v>
      </c>
      <c r="S2780" t="s">
        <v>1872</v>
      </c>
      <c r="T2780" t="s">
        <v>7866</v>
      </c>
      <c r="U2780" s="75">
        <v>50</v>
      </c>
      <c r="V2780">
        <v>35.21</v>
      </c>
      <c r="W2780">
        <v>1760.5</v>
      </c>
      <c r="AH2780" s="16"/>
      <c r="AI2780" t="s">
        <v>1375</v>
      </c>
    </row>
    <row r="2781" spans="1:35" x14ac:dyDescent="0.25">
      <c r="A2781" t="s">
        <v>7867</v>
      </c>
      <c r="B2781" s="1">
        <v>18</v>
      </c>
      <c r="C2781" t="s">
        <v>322</v>
      </c>
      <c r="D2781">
        <v>15474461</v>
      </c>
      <c r="E2781" t="s">
        <v>7865</v>
      </c>
      <c r="F2781" t="s">
        <v>1363</v>
      </c>
      <c r="G2781" t="s">
        <v>1391</v>
      </c>
      <c r="H2781" s="3" t="s">
        <v>1843</v>
      </c>
      <c r="I2781">
        <v>2021</v>
      </c>
      <c r="J2781" s="15" t="s">
        <v>1844</v>
      </c>
      <c r="K2781">
        <v>2021</v>
      </c>
      <c r="L2781" t="s">
        <v>1367</v>
      </c>
      <c r="M2781" t="s">
        <v>328</v>
      </c>
      <c r="N2781" t="s">
        <v>7762</v>
      </c>
      <c r="O2781" t="s">
        <v>1388</v>
      </c>
      <c r="P2781" t="s">
        <v>7583</v>
      </c>
      <c r="Q2781">
        <f t="shared" si="56"/>
        <v>50</v>
      </c>
      <c r="R2781" t="s">
        <v>3345</v>
      </c>
      <c r="S2781" t="s">
        <v>3346</v>
      </c>
      <c r="T2781" t="s">
        <v>331</v>
      </c>
      <c r="U2781" s="75">
        <v>50</v>
      </c>
      <c r="V2781">
        <v>30</v>
      </c>
      <c r="W2781">
        <v>1500</v>
      </c>
      <c r="AH2781" s="16"/>
      <c r="AI2781" t="s">
        <v>1375</v>
      </c>
    </row>
    <row r="2782" spans="1:35" x14ac:dyDescent="0.25">
      <c r="A2782" t="s">
        <v>7868</v>
      </c>
      <c r="B2782" s="1">
        <v>18</v>
      </c>
      <c r="C2782" t="s">
        <v>322</v>
      </c>
      <c r="D2782">
        <v>15474461</v>
      </c>
      <c r="E2782" t="s">
        <v>7865</v>
      </c>
      <c r="F2782" t="s">
        <v>1363</v>
      </c>
      <c r="G2782" t="s">
        <v>1391</v>
      </c>
      <c r="H2782" s="3" t="s">
        <v>1843</v>
      </c>
      <c r="I2782">
        <v>2021</v>
      </c>
      <c r="J2782" s="15" t="s">
        <v>1844</v>
      </c>
      <c r="K2782">
        <v>2021</v>
      </c>
      <c r="L2782" t="s">
        <v>1367</v>
      </c>
      <c r="M2782" t="s">
        <v>328</v>
      </c>
      <c r="N2782" t="s">
        <v>7762</v>
      </c>
      <c r="O2782" t="s">
        <v>1388</v>
      </c>
      <c r="P2782" t="s">
        <v>7583</v>
      </c>
      <c r="Q2782">
        <f t="shared" si="56"/>
        <v>50</v>
      </c>
      <c r="R2782" t="s">
        <v>2102</v>
      </c>
      <c r="S2782" t="s">
        <v>2103</v>
      </c>
      <c r="T2782" t="s">
        <v>7869</v>
      </c>
      <c r="U2782" s="75">
        <v>50</v>
      </c>
      <c r="V2782">
        <v>32.56</v>
      </c>
      <c r="W2782">
        <v>1628</v>
      </c>
      <c r="AH2782" s="16"/>
      <c r="AI2782" t="s">
        <v>1375</v>
      </c>
    </row>
    <row r="2783" spans="1:35" x14ac:dyDescent="0.25">
      <c r="A2783" t="s">
        <v>7870</v>
      </c>
      <c r="B2783" s="1">
        <v>18</v>
      </c>
      <c r="C2783" t="s">
        <v>322</v>
      </c>
      <c r="D2783">
        <v>15479668</v>
      </c>
      <c r="E2783" t="s">
        <v>7871</v>
      </c>
      <c r="F2783" t="s">
        <v>1363</v>
      </c>
      <c r="G2783" t="s">
        <v>1391</v>
      </c>
      <c r="H2783" s="3" t="s">
        <v>1908</v>
      </c>
      <c r="I2783">
        <v>2021</v>
      </c>
      <c r="J2783" s="15" t="s">
        <v>1458</v>
      </c>
      <c r="K2783">
        <v>2021</v>
      </c>
      <c r="L2783" t="s">
        <v>1367</v>
      </c>
      <c r="M2783" t="s">
        <v>328</v>
      </c>
      <c r="N2783" t="s">
        <v>7762</v>
      </c>
      <c r="O2783" t="s">
        <v>1388</v>
      </c>
      <c r="P2783" t="s">
        <v>7583</v>
      </c>
      <c r="Q2783">
        <f t="shared" si="56"/>
        <v>200</v>
      </c>
      <c r="R2783" t="s">
        <v>3345</v>
      </c>
      <c r="S2783" t="s">
        <v>3346</v>
      </c>
      <c r="T2783" t="s">
        <v>331</v>
      </c>
      <c r="U2783" s="75">
        <v>200</v>
      </c>
      <c r="V2783">
        <v>30</v>
      </c>
      <c r="W2783">
        <v>6000</v>
      </c>
      <c r="AH2783" s="16"/>
      <c r="AI2783" t="s">
        <v>1375</v>
      </c>
    </row>
    <row r="2784" spans="1:35" x14ac:dyDescent="0.25">
      <c r="A2784" t="s">
        <v>7872</v>
      </c>
      <c r="B2784" s="1">
        <v>18</v>
      </c>
      <c r="C2784" t="s">
        <v>322</v>
      </c>
      <c r="D2784">
        <v>15479668</v>
      </c>
      <c r="E2784" t="s">
        <v>7871</v>
      </c>
      <c r="F2784" t="s">
        <v>1363</v>
      </c>
      <c r="G2784" t="s">
        <v>1391</v>
      </c>
      <c r="H2784" s="3" t="s">
        <v>1908</v>
      </c>
      <c r="I2784">
        <v>2021</v>
      </c>
      <c r="J2784" s="15" t="s">
        <v>1458</v>
      </c>
      <c r="K2784">
        <v>2021</v>
      </c>
      <c r="L2784" t="s">
        <v>1367</v>
      </c>
      <c r="M2784" t="s">
        <v>328</v>
      </c>
      <c r="N2784" t="s">
        <v>7762</v>
      </c>
      <c r="O2784" t="s">
        <v>1388</v>
      </c>
      <c r="P2784" t="s">
        <v>7583</v>
      </c>
      <c r="Q2784">
        <f t="shared" si="56"/>
        <v>200</v>
      </c>
      <c r="R2784" t="s">
        <v>1871</v>
      </c>
      <c r="S2784" t="s">
        <v>1872</v>
      </c>
      <c r="T2784" t="s">
        <v>7844</v>
      </c>
      <c r="U2784" s="75">
        <v>200</v>
      </c>
      <c r="V2784">
        <v>34.21</v>
      </c>
      <c r="W2784">
        <v>6842</v>
      </c>
      <c r="AH2784" s="16"/>
      <c r="AI2784" t="s">
        <v>1375</v>
      </c>
    </row>
    <row r="2785" spans="1:35" x14ac:dyDescent="0.25">
      <c r="A2785" t="s">
        <v>7873</v>
      </c>
      <c r="B2785" s="1">
        <v>18</v>
      </c>
      <c r="C2785" t="s">
        <v>322</v>
      </c>
      <c r="D2785">
        <v>15466574</v>
      </c>
      <c r="E2785" t="s">
        <v>7874</v>
      </c>
      <c r="F2785" t="s">
        <v>1363</v>
      </c>
      <c r="G2785" t="s">
        <v>1391</v>
      </c>
      <c r="H2785" s="3" t="s">
        <v>1843</v>
      </c>
      <c r="I2785">
        <v>2021</v>
      </c>
      <c r="J2785" s="15" t="s">
        <v>1908</v>
      </c>
      <c r="K2785">
        <v>2021</v>
      </c>
      <c r="L2785" t="s">
        <v>1367</v>
      </c>
      <c r="M2785" t="s">
        <v>328</v>
      </c>
      <c r="N2785" t="s">
        <v>7762</v>
      </c>
      <c r="O2785" t="s">
        <v>1388</v>
      </c>
      <c r="P2785" t="s">
        <v>7583</v>
      </c>
      <c r="Q2785">
        <f t="shared" si="56"/>
        <v>40</v>
      </c>
      <c r="R2785" t="s">
        <v>3345</v>
      </c>
      <c r="S2785" t="s">
        <v>3346</v>
      </c>
      <c r="T2785" t="s">
        <v>331</v>
      </c>
      <c r="U2785" s="75">
        <v>40</v>
      </c>
      <c r="V2785">
        <v>30</v>
      </c>
      <c r="W2785">
        <v>1200</v>
      </c>
      <c r="AH2785" s="16"/>
      <c r="AI2785" t="s">
        <v>1375</v>
      </c>
    </row>
    <row r="2786" spans="1:35" x14ac:dyDescent="0.25">
      <c r="A2786" t="s">
        <v>7875</v>
      </c>
      <c r="B2786" s="1">
        <v>18</v>
      </c>
      <c r="C2786" t="s">
        <v>322</v>
      </c>
      <c r="D2786">
        <v>15466574</v>
      </c>
      <c r="E2786" t="s">
        <v>7874</v>
      </c>
      <c r="F2786" t="s">
        <v>1363</v>
      </c>
      <c r="G2786" t="s">
        <v>1391</v>
      </c>
      <c r="H2786" s="3" t="s">
        <v>1843</v>
      </c>
      <c r="I2786">
        <v>2021</v>
      </c>
      <c r="J2786" s="15" t="s">
        <v>1908</v>
      </c>
      <c r="K2786">
        <v>2021</v>
      </c>
      <c r="L2786" t="s">
        <v>1367</v>
      </c>
      <c r="M2786" t="s">
        <v>328</v>
      </c>
      <c r="N2786" t="s">
        <v>7762</v>
      </c>
      <c r="O2786" t="s">
        <v>1388</v>
      </c>
      <c r="P2786" t="s">
        <v>7583</v>
      </c>
      <c r="Q2786">
        <f t="shared" si="56"/>
        <v>40</v>
      </c>
      <c r="R2786" t="s">
        <v>1871</v>
      </c>
      <c r="S2786" t="s">
        <v>1872</v>
      </c>
      <c r="T2786" t="s">
        <v>7844</v>
      </c>
      <c r="U2786" s="75">
        <v>40</v>
      </c>
      <c r="V2786">
        <v>35.21</v>
      </c>
      <c r="W2786">
        <v>1408.4</v>
      </c>
      <c r="AH2786" s="16"/>
      <c r="AI2786" t="s">
        <v>1375</v>
      </c>
    </row>
    <row r="2787" spans="1:35" x14ac:dyDescent="0.25">
      <c r="A2787" t="s">
        <v>7876</v>
      </c>
      <c r="B2787" s="1">
        <v>18</v>
      </c>
      <c r="C2787" t="s">
        <v>322</v>
      </c>
      <c r="D2787">
        <v>15466574</v>
      </c>
      <c r="E2787" t="s">
        <v>7874</v>
      </c>
      <c r="F2787" t="s">
        <v>1363</v>
      </c>
      <c r="G2787" t="s">
        <v>1391</v>
      </c>
      <c r="H2787" s="3" t="s">
        <v>1843</v>
      </c>
      <c r="I2787">
        <v>2021</v>
      </c>
      <c r="J2787" s="15" t="s">
        <v>1908</v>
      </c>
      <c r="K2787">
        <v>2021</v>
      </c>
      <c r="L2787" t="s">
        <v>1367</v>
      </c>
      <c r="M2787" t="s">
        <v>328</v>
      </c>
      <c r="N2787" t="s">
        <v>7762</v>
      </c>
      <c r="O2787" t="s">
        <v>1388</v>
      </c>
      <c r="P2787" t="s">
        <v>7583</v>
      </c>
      <c r="Q2787">
        <f t="shared" si="56"/>
        <v>40</v>
      </c>
      <c r="R2787" t="s">
        <v>2102</v>
      </c>
      <c r="S2787" t="s">
        <v>2103</v>
      </c>
      <c r="T2787" t="s">
        <v>7854</v>
      </c>
      <c r="U2787" s="75">
        <v>40</v>
      </c>
      <c r="V2787">
        <v>32.56</v>
      </c>
      <c r="W2787">
        <v>1302.4000000000001</v>
      </c>
      <c r="AH2787" s="16"/>
      <c r="AI2787" t="s">
        <v>1375</v>
      </c>
    </row>
    <row r="2788" spans="1:35" x14ac:dyDescent="0.25">
      <c r="A2788" t="s">
        <v>7877</v>
      </c>
      <c r="B2788" s="1">
        <v>18</v>
      </c>
      <c r="C2788" t="s">
        <v>322</v>
      </c>
      <c r="D2788">
        <v>15479668</v>
      </c>
      <c r="E2788" t="s">
        <v>7871</v>
      </c>
      <c r="F2788" t="s">
        <v>1363</v>
      </c>
      <c r="G2788" t="s">
        <v>1391</v>
      </c>
      <c r="H2788" s="3" t="s">
        <v>1908</v>
      </c>
      <c r="I2788">
        <v>2021</v>
      </c>
      <c r="J2788" s="15" t="s">
        <v>1458</v>
      </c>
      <c r="K2788">
        <v>2021</v>
      </c>
      <c r="L2788" t="s">
        <v>1367</v>
      </c>
      <c r="M2788" t="s">
        <v>328</v>
      </c>
      <c r="N2788" t="s">
        <v>7762</v>
      </c>
      <c r="O2788" t="s">
        <v>1388</v>
      </c>
      <c r="P2788" t="s">
        <v>7583</v>
      </c>
      <c r="Q2788">
        <f t="shared" si="56"/>
        <v>200</v>
      </c>
      <c r="R2788" t="s">
        <v>2102</v>
      </c>
      <c r="S2788" t="s">
        <v>2103</v>
      </c>
      <c r="T2788" t="s">
        <v>7869</v>
      </c>
      <c r="U2788" s="75">
        <v>200</v>
      </c>
      <c r="V2788">
        <v>32.56</v>
      </c>
      <c r="W2788">
        <v>6512</v>
      </c>
      <c r="AH2788" s="16"/>
      <c r="AI2788" t="s">
        <v>1375</v>
      </c>
    </row>
    <row r="2789" spans="1:35" x14ac:dyDescent="0.25">
      <c r="A2789" t="s">
        <v>7878</v>
      </c>
      <c r="B2789" s="1">
        <v>18</v>
      </c>
      <c r="C2789" t="s">
        <v>322</v>
      </c>
      <c r="D2789">
        <v>14705621</v>
      </c>
      <c r="E2789" t="s">
        <v>7879</v>
      </c>
      <c r="F2789" t="s">
        <v>1363</v>
      </c>
      <c r="G2789" t="s">
        <v>1391</v>
      </c>
      <c r="H2789" s="3" t="s">
        <v>7880</v>
      </c>
      <c r="I2789">
        <v>2021</v>
      </c>
      <c r="J2789" s="15" t="s">
        <v>1400</v>
      </c>
      <c r="K2789">
        <v>2021</v>
      </c>
      <c r="L2789" t="s">
        <v>1367</v>
      </c>
      <c r="M2789" t="s">
        <v>328</v>
      </c>
      <c r="N2789" t="s">
        <v>7582</v>
      </c>
      <c r="O2789" t="s">
        <v>1388</v>
      </c>
      <c r="P2789" t="s">
        <v>7583</v>
      </c>
      <c r="Q2789">
        <f t="shared" si="56"/>
        <v>100</v>
      </c>
      <c r="R2789" t="s">
        <v>3345</v>
      </c>
      <c r="S2789" t="s">
        <v>3346</v>
      </c>
      <c r="T2789" t="s">
        <v>331</v>
      </c>
      <c r="U2789" s="75">
        <v>100</v>
      </c>
      <c r="V2789">
        <v>25</v>
      </c>
      <c r="W2789">
        <v>2500</v>
      </c>
      <c r="AH2789" s="16"/>
      <c r="AI2789" t="s">
        <v>1375</v>
      </c>
    </row>
    <row r="2790" spans="1:35" x14ac:dyDescent="0.25">
      <c r="A2790" t="s">
        <v>7881</v>
      </c>
      <c r="B2790" s="1">
        <v>18</v>
      </c>
      <c r="C2790" t="s">
        <v>322</v>
      </c>
      <c r="D2790">
        <v>14705621</v>
      </c>
      <c r="E2790" t="s">
        <v>7879</v>
      </c>
      <c r="F2790" t="s">
        <v>1363</v>
      </c>
      <c r="G2790" t="s">
        <v>1391</v>
      </c>
      <c r="H2790" s="3" t="s">
        <v>7880</v>
      </c>
      <c r="I2790">
        <v>2021</v>
      </c>
      <c r="J2790" s="15" t="s">
        <v>1400</v>
      </c>
      <c r="K2790">
        <v>2021</v>
      </c>
      <c r="L2790" t="s">
        <v>1367</v>
      </c>
      <c r="M2790" t="s">
        <v>328</v>
      </c>
      <c r="N2790" t="s">
        <v>7582</v>
      </c>
      <c r="O2790" t="s">
        <v>1388</v>
      </c>
      <c r="P2790" t="s">
        <v>7583</v>
      </c>
      <c r="Q2790">
        <f t="shared" si="56"/>
        <v>100</v>
      </c>
      <c r="R2790" t="s">
        <v>1871</v>
      </c>
      <c r="S2790" t="s">
        <v>1872</v>
      </c>
      <c r="T2790" t="s">
        <v>7882</v>
      </c>
      <c r="U2790" s="75">
        <v>100</v>
      </c>
      <c r="V2790">
        <v>35.21</v>
      </c>
      <c r="W2790">
        <v>3521</v>
      </c>
      <c r="AH2790" s="16"/>
      <c r="AI2790" t="s">
        <v>1375</v>
      </c>
    </row>
    <row r="2791" spans="1:35" x14ac:dyDescent="0.25">
      <c r="A2791" t="s">
        <v>7883</v>
      </c>
      <c r="B2791" s="1">
        <v>18</v>
      </c>
      <c r="C2791" t="s">
        <v>322</v>
      </c>
      <c r="D2791">
        <v>14718901</v>
      </c>
      <c r="E2791" t="s">
        <v>7884</v>
      </c>
      <c r="F2791" t="s">
        <v>1363</v>
      </c>
      <c r="G2791" t="s">
        <v>1391</v>
      </c>
      <c r="H2791" s="3" t="s">
        <v>1400</v>
      </c>
      <c r="I2791">
        <v>2021</v>
      </c>
      <c r="J2791" s="15" t="s">
        <v>4052</v>
      </c>
      <c r="K2791">
        <v>2021</v>
      </c>
      <c r="L2791" t="s">
        <v>1367</v>
      </c>
      <c r="M2791" t="s">
        <v>328</v>
      </c>
      <c r="N2791" t="s">
        <v>7762</v>
      </c>
      <c r="O2791" t="s">
        <v>1388</v>
      </c>
      <c r="P2791" t="s">
        <v>7583</v>
      </c>
      <c r="Q2791">
        <f t="shared" si="56"/>
        <v>75</v>
      </c>
      <c r="R2791" t="s">
        <v>1871</v>
      </c>
      <c r="S2791" t="s">
        <v>1872</v>
      </c>
      <c r="T2791" t="s">
        <v>7882</v>
      </c>
      <c r="U2791" s="75">
        <v>75</v>
      </c>
      <c r="V2791">
        <v>35.21</v>
      </c>
      <c r="W2791">
        <v>2640.75</v>
      </c>
      <c r="AH2791" s="16"/>
      <c r="AI2791" t="s">
        <v>1375</v>
      </c>
    </row>
    <row r="2792" spans="1:35" x14ac:dyDescent="0.25">
      <c r="A2792" t="s">
        <v>7885</v>
      </c>
      <c r="B2792" s="1">
        <v>18</v>
      </c>
      <c r="C2792" t="s">
        <v>322</v>
      </c>
      <c r="D2792">
        <v>14718901</v>
      </c>
      <c r="E2792" t="s">
        <v>7884</v>
      </c>
      <c r="F2792" t="s">
        <v>1363</v>
      </c>
      <c r="G2792" t="s">
        <v>1391</v>
      </c>
      <c r="H2792" s="3" t="s">
        <v>1400</v>
      </c>
      <c r="I2792">
        <v>2021</v>
      </c>
      <c r="J2792" s="15" t="s">
        <v>4052</v>
      </c>
      <c r="K2792">
        <v>2021</v>
      </c>
      <c r="L2792" t="s">
        <v>1367</v>
      </c>
      <c r="M2792" t="s">
        <v>328</v>
      </c>
      <c r="N2792" t="s">
        <v>7762</v>
      </c>
      <c r="O2792" t="s">
        <v>1388</v>
      </c>
      <c r="P2792" t="s">
        <v>7583</v>
      </c>
      <c r="Q2792">
        <f t="shared" si="56"/>
        <v>75</v>
      </c>
      <c r="R2792" t="s">
        <v>3345</v>
      </c>
      <c r="S2792" t="s">
        <v>3346</v>
      </c>
      <c r="T2792" t="s">
        <v>331</v>
      </c>
      <c r="U2792" s="75">
        <v>75</v>
      </c>
      <c r="V2792">
        <v>25</v>
      </c>
      <c r="W2792">
        <v>1875</v>
      </c>
      <c r="AH2792" s="16"/>
      <c r="AI2792" t="s">
        <v>1375</v>
      </c>
    </row>
    <row r="2793" spans="1:35" x14ac:dyDescent="0.25">
      <c r="A2793" t="s">
        <v>7886</v>
      </c>
      <c r="B2793" s="1">
        <v>18</v>
      </c>
      <c r="C2793" t="s">
        <v>322</v>
      </c>
      <c r="D2793">
        <v>12741388</v>
      </c>
      <c r="E2793" t="s">
        <v>7887</v>
      </c>
      <c r="F2793" t="s">
        <v>1363</v>
      </c>
      <c r="G2793" t="s">
        <v>1391</v>
      </c>
      <c r="H2793" s="3" t="s">
        <v>7888</v>
      </c>
      <c r="I2793">
        <v>2020</v>
      </c>
      <c r="J2793" s="15" t="s">
        <v>1710</v>
      </c>
      <c r="K2793">
        <v>2020</v>
      </c>
      <c r="L2793" t="s">
        <v>1367</v>
      </c>
      <c r="M2793" t="s">
        <v>328</v>
      </c>
      <c r="N2793" t="s">
        <v>7762</v>
      </c>
      <c r="O2793" t="s">
        <v>1388</v>
      </c>
      <c r="P2793" t="s">
        <v>7583</v>
      </c>
      <c r="Q2793">
        <f t="shared" si="56"/>
        <v>5</v>
      </c>
      <c r="R2793" t="s">
        <v>3345</v>
      </c>
      <c r="S2793" t="s">
        <v>3346</v>
      </c>
      <c r="T2793" t="s">
        <v>331</v>
      </c>
      <c r="U2793" s="75">
        <v>5</v>
      </c>
      <c r="V2793">
        <v>25</v>
      </c>
      <c r="W2793">
        <v>125</v>
      </c>
      <c r="AH2793" s="16"/>
      <c r="AI2793" t="s">
        <v>1375</v>
      </c>
    </row>
    <row r="2794" spans="1:35" x14ac:dyDescent="0.25">
      <c r="A2794" t="s">
        <v>7889</v>
      </c>
      <c r="B2794" s="1">
        <v>18</v>
      </c>
      <c r="C2794" t="s">
        <v>322</v>
      </c>
      <c r="D2794">
        <v>12741388</v>
      </c>
      <c r="E2794" t="s">
        <v>7887</v>
      </c>
      <c r="F2794" t="s">
        <v>1363</v>
      </c>
      <c r="G2794" t="s">
        <v>1391</v>
      </c>
      <c r="H2794" s="3" t="s">
        <v>7888</v>
      </c>
      <c r="I2794">
        <v>2020</v>
      </c>
      <c r="J2794" s="15" t="s">
        <v>1710</v>
      </c>
      <c r="K2794">
        <v>2020</v>
      </c>
      <c r="L2794" t="s">
        <v>1367</v>
      </c>
      <c r="M2794" t="s">
        <v>328</v>
      </c>
      <c r="N2794" t="s">
        <v>7762</v>
      </c>
      <c r="O2794" t="s">
        <v>1388</v>
      </c>
      <c r="P2794" t="s">
        <v>7583</v>
      </c>
      <c r="Q2794">
        <f t="shared" si="56"/>
        <v>5</v>
      </c>
      <c r="R2794" t="s">
        <v>1871</v>
      </c>
      <c r="S2794" t="s">
        <v>1872</v>
      </c>
      <c r="T2794" t="s">
        <v>7465</v>
      </c>
      <c r="U2794" s="75">
        <v>5</v>
      </c>
      <c r="V2794">
        <v>35.21</v>
      </c>
      <c r="W2794">
        <v>176.05</v>
      </c>
      <c r="AH2794" s="16"/>
      <c r="AI2794" t="s">
        <v>1375</v>
      </c>
    </row>
    <row r="2795" spans="1:35" x14ac:dyDescent="0.25">
      <c r="A2795" t="s">
        <v>7890</v>
      </c>
      <c r="B2795" s="1">
        <v>18</v>
      </c>
      <c r="C2795" t="s">
        <v>322</v>
      </c>
      <c r="D2795">
        <v>8283370</v>
      </c>
      <c r="E2795" t="s">
        <v>7891</v>
      </c>
      <c r="F2795" t="s">
        <v>1363</v>
      </c>
      <c r="G2795" t="s">
        <v>1391</v>
      </c>
      <c r="H2795" s="3" t="s">
        <v>1703</v>
      </c>
      <c r="I2795">
        <v>2018</v>
      </c>
      <c r="J2795" s="15" t="s">
        <v>1704</v>
      </c>
      <c r="K2795">
        <v>2018</v>
      </c>
      <c r="L2795" t="s">
        <v>1394</v>
      </c>
      <c r="M2795" t="s">
        <v>7892</v>
      </c>
      <c r="N2795" t="s">
        <v>7893</v>
      </c>
      <c r="O2795" t="s">
        <v>1370</v>
      </c>
      <c r="P2795" t="s">
        <v>682</v>
      </c>
      <c r="Q2795">
        <f t="shared" si="56"/>
        <v>8</v>
      </c>
      <c r="R2795" t="s">
        <v>1871</v>
      </c>
      <c r="S2795" t="s">
        <v>1872</v>
      </c>
      <c r="T2795" t="s">
        <v>7465</v>
      </c>
      <c r="U2795" s="75">
        <v>8</v>
      </c>
      <c r="V2795">
        <v>35.21</v>
      </c>
      <c r="W2795">
        <v>281.68</v>
      </c>
      <c r="AH2795" s="16"/>
      <c r="AI2795" t="s">
        <v>1375</v>
      </c>
    </row>
    <row r="2796" spans="1:35" x14ac:dyDescent="0.25">
      <c r="A2796" t="s">
        <v>7894</v>
      </c>
      <c r="B2796" s="1">
        <v>18</v>
      </c>
      <c r="C2796" t="s">
        <v>322</v>
      </c>
      <c r="D2796">
        <v>8283370</v>
      </c>
      <c r="E2796" t="s">
        <v>7891</v>
      </c>
      <c r="F2796" t="s">
        <v>1363</v>
      </c>
      <c r="G2796" t="s">
        <v>1391</v>
      </c>
      <c r="H2796" s="3" t="s">
        <v>1703</v>
      </c>
      <c r="I2796">
        <v>2018</v>
      </c>
      <c r="J2796" s="15" t="s">
        <v>1704</v>
      </c>
      <c r="K2796">
        <v>2018</v>
      </c>
      <c r="L2796" t="s">
        <v>1394</v>
      </c>
      <c r="M2796" t="s">
        <v>7892</v>
      </c>
      <c r="N2796" t="s">
        <v>7893</v>
      </c>
      <c r="O2796" t="s">
        <v>1370</v>
      </c>
      <c r="P2796" t="s">
        <v>682</v>
      </c>
      <c r="Q2796">
        <f t="shared" si="56"/>
        <v>8</v>
      </c>
      <c r="R2796" t="s">
        <v>2102</v>
      </c>
      <c r="S2796" t="s">
        <v>2103</v>
      </c>
      <c r="T2796" t="s">
        <v>7736</v>
      </c>
      <c r="U2796" s="75">
        <v>8</v>
      </c>
      <c r="V2796">
        <v>40</v>
      </c>
      <c r="W2796">
        <v>320</v>
      </c>
      <c r="AH2796" s="16"/>
      <c r="AI2796" t="s">
        <v>1375</v>
      </c>
    </row>
    <row r="2797" spans="1:35" x14ac:dyDescent="0.25">
      <c r="A2797" t="s">
        <v>7895</v>
      </c>
      <c r="B2797" s="1">
        <v>18</v>
      </c>
      <c r="C2797" t="s">
        <v>322</v>
      </c>
      <c r="D2797">
        <v>14787709</v>
      </c>
      <c r="E2797" t="s">
        <v>7896</v>
      </c>
      <c r="F2797" t="s">
        <v>1363</v>
      </c>
      <c r="G2797" t="s">
        <v>1391</v>
      </c>
      <c r="H2797" s="3" t="s">
        <v>2013</v>
      </c>
      <c r="I2797">
        <v>2021</v>
      </c>
      <c r="J2797" s="15" t="s">
        <v>2014</v>
      </c>
      <c r="K2797">
        <v>2021</v>
      </c>
      <c r="L2797" t="s">
        <v>1367</v>
      </c>
      <c r="M2797" t="s">
        <v>328</v>
      </c>
      <c r="N2797" t="s">
        <v>7762</v>
      </c>
      <c r="O2797" t="s">
        <v>1388</v>
      </c>
      <c r="P2797" t="s">
        <v>7583</v>
      </c>
      <c r="Q2797">
        <f t="shared" si="56"/>
        <v>150</v>
      </c>
      <c r="R2797" t="s">
        <v>3345</v>
      </c>
      <c r="S2797" t="s">
        <v>3346</v>
      </c>
      <c r="T2797" t="s">
        <v>331</v>
      </c>
      <c r="U2797" s="75">
        <v>150</v>
      </c>
      <c r="V2797">
        <v>25</v>
      </c>
      <c r="W2797">
        <v>3750</v>
      </c>
      <c r="AH2797" s="16"/>
      <c r="AI2797" t="s">
        <v>1375</v>
      </c>
    </row>
    <row r="2798" spans="1:35" x14ac:dyDescent="0.25">
      <c r="A2798" t="s">
        <v>7897</v>
      </c>
      <c r="B2798" s="1">
        <v>18</v>
      </c>
      <c r="C2798" t="s">
        <v>322</v>
      </c>
      <c r="D2798">
        <v>14787709</v>
      </c>
      <c r="E2798" t="s">
        <v>7896</v>
      </c>
      <c r="F2798" t="s">
        <v>1363</v>
      </c>
      <c r="G2798" t="s">
        <v>1391</v>
      </c>
      <c r="H2798" s="3" t="s">
        <v>2013</v>
      </c>
      <c r="I2798">
        <v>2021</v>
      </c>
      <c r="J2798" s="15" t="s">
        <v>2014</v>
      </c>
      <c r="K2798">
        <v>2021</v>
      </c>
      <c r="L2798" t="s">
        <v>1367</v>
      </c>
      <c r="M2798" t="s">
        <v>328</v>
      </c>
      <c r="N2798" t="s">
        <v>7762</v>
      </c>
      <c r="O2798" t="s">
        <v>1388</v>
      </c>
      <c r="P2798" t="s">
        <v>7583</v>
      </c>
      <c r="Q2798">
        <f t="shared" si="56"/>
        <v>150</v>
      </c>
      <c r="R2798" t="s">
        <v>1381</v>
      </c>
      <c r="S2798" t="s">
        <v>1382</v>
      </c>
      <c r="T2798" t="s">
        <v>325</v>
      </c>
      <c r="U2798" s="75">
        <v>150</v>
      </c>
      <c r="V2798">
        <v>39.979999999999997</v>
      </c>
      <c r="W2798">
        <v>5997</v>
      </c>
      <c r="AH2798" s="16"/>
      <c r="AI2798" t="s">
        <v>1375</v>
      </c>
    </row>
    <row r="2799" spans="1:35" x14ac:dyDescent="0.25">
      <c r="A2799" t="s">
        <v>7898</v>
      </c>
      <c r="B2799" s="1">
        <v>18</v>
      </c>
      <c r="C2799" t="s">
        <v>322</v>
      </c>
      <c r="D2799">
        <v>14787709</v>
      </c>
      <c r="E2799" t="s">
        <v>7896</v>
      </c>
      <c r="F2799" t="s">
        <v>1363</v>
      </c>
      <c r="G2799" t="s">
        <v>1391</v>
      </c>
      <c r="H2799" s="3" t="s">
        <v>2013</v>
      </c>
      <c r="I2799">
        <v>2021</v>
      </c>
      <c r="J2799" s="15" t="s">
        <v>2014</v>
      </c>
      <c r="K2799">
        <v>2021</v>
      </c>
      <c r="L2799" t="s">
        <v>1367</v>
      </c>
      <c r="M2799" t="s">
        <v>328</v>
      </c>
      <c r="N2799" t="s">
        <v>7762</v>
      </c>
      <c r="O2799" t="s">
        <v>1388</v>
      </c>
      <c r="P2799" t="s">
        <v>7583</v>
      </c>
      <c r="Q2799">
        <f t="shared" si="56"/>
        <v>150</v>
      </c>
      <c r="R2799" t="s">
        <v>1871</v>
      </c>
      <c r="S2799" t="s">
        <v>1872</v>
      </c>
      <c r="T2799" t="s">
        <v>7808</v>
      </c>
      <c r="U2799" s="75">
        <v>150</v>
      </c>
      <c r="V2799">
        <v>35.21</v>
      </c>
      <c r="W2799">
        <v>5281.5</v>
      </c>
      <c r="AH2799" s="16"/>
      <c r="AI2799" t="s">
        <v>1375</v>
      </c>
    </row>
    <row r="2800" spans="1:35" x14ac:dyDescent="0.25">
      <c r="A2800" t="s">
        <v>7899</v>
      </c>
      <c r="B2800" s="1">
        <v>18</v>
      </c>
      <c r="C2800" t="s">
        <v>322</v>
      </c>
      <c r="D2800">
        <v>15564681</v>
      </c>
      <c r="E2800" t="s">
        <v>7900</v>
      </c>
      <c r="F2800" t="s">
        <v>1363</v>
      </c>
      <c r="G2800" t="s">
        <v>1391</v>
      </c>
      <c r="H2800" s="3" t="s">
        <v>1459</v>
      </c>
      <c r="I2800">
        <v>2021</v>
      </c>
      <c r="J2800" s="15" t="s">
        <v>4589</v>
      </c>
      <c r="K2800">
        <v>2021</v>
      </c>
      <c r="L2800" t="s">
        <v>1367</v>
      </c>
      <c r="M2800" t="s">
        <v>328</v>
      </c>
      <c r="N2800" t="s">
        <v>7582</v>
      </c>
      <c r="O2800" t="s">
        <v>1388</v>
      </c>
      <c r="P2800" t="s">
        <v>7583</v>
      </c>
      <c r="Q2800">
        <f t="shared" si="56"/>
        <v>67</v>
      </c>
      <c r="R2800" t="s">
        <v>3345</v>
      </c>
      <c r="S2800" t="s">
        <v>3346</v>
      </c>
      <c r="T2800" t="s">
        <v>331</v>
      </c>
      <c r="U2800" s="75">
        <v>67</v>
      </c>
      <c r="V2800">
        <v>30</v>
      </c>
      <c r="W2800">
        <v>2010</v>
      </c>
      <c r="AH2800" s="16"/>
      <c r="AI2800" t="s">
        <v>1375</v>
      </c>
    </row>
    <row r="2801" spans="1:35" x14ac:dyDescent="0.25">
      <c r="A2801" t="s">
        <v>7901</v>
      </c>
      <c r="B2801" s="1">
        <v>18</v>
      </c>
      <c r="C2801" t="s">
        <v>322</v>
      </c>
      <c r="D2801">
        <v>15564681</v>
      </c>
      <c r="E2801" t="s">
        <v>7900</v>
      </c>
      <c r="F2801" t="s">
        <v>1363</v>
      </c>
      <c r="G2801" t="s">
        <v>1391</v>
      </c>
      <c r="H2801" s="3" t="s">
        <v>1459</v>
      </c>
      <c r="I2801">
        <v>2021</v>
      </c>
      <c r="J2801" s="15" t="s">
        <v>4589</v>
      </c>
      <c r="K2801">
        <v>2021</v>
      </c>
      <c r="L2801" t="s">
        <v>1367</v>
      </c>
      <c r="M2801" t="s">
        <v>328</v>
      </c>
      <c r="N2801" t="s">
        <v>7582</v>
      </c>
      <c r="O2801" t="s">
        <v>1388</v>
      </c>
      <c r="P2801" t="s">
        <v>7583</v>
      </c>
      <c r="Q2801">
        <f t="shared" si="56"/>
        <v>67</v>
      </c>
      <c r="R2801" t="s">
        <v>1871</v>
      </c>
      <c r="S2801" t="s">
        <v>1872</v>
      </c>
      <c r="T2801" t="s">
        <v>7811</v>
      </c>
      <c r="U2801" s="75">
        <v>67</v>
      </c>
      <c r="V2801">
        <v>35.21</v>
      </c>
      <c r="W2801">
        <v>2359.0700000000002</v>
      </c>
      <c r="AH2801" s="16"/>
      <c r="AI2801" t="s">
        <v>1375</v>
      </c>
    </row>
    <row r="2802" spans="1:35" x14ac:dyDescent="0.25">
      <c r="A2802" t="s">
        <v>7902</v>
      </c>
      <c r="B2802" s="1">
        <v>18</v>
      </c>
      <c r="C2802" t="s">
        <v>322</v>
      </c>
      <c r="D2802">
        <v>15535274</v>
      </c>
      <c r="E2802" t="s">
        <v>7903</v>
      </c>
      <c r="F2802" t="s">
        <v>1363</v>
      </c>
      <c r="G2802" t="s">
        <v>1391</v>
      </c>
      <c r="H2802" s="3" t="s">
        <v>4587</v>
      </c>
      <c r="I2802">
        <v>2021</v>
      </c>
      <c r="J2802" s="15" t="s">
        <v>1922</v>
      </c>
      <c r="K2802">
        <v>2021</v>
      </c>
      <c r="L2802" t="s">
        <v>1367</v>
      </c>
      <c r="M2802" t="s">
        <v>328</v>
      </c>
      <c r="N2802" t="s">
        <v>7582</v>
      </c>
      <c r="O2802" t="s">
        <v>1388</v>
      </c>
      <c r="P2802" t="s">
        <v>7583</v>
      </c>
      <c r="Q2802">
        <f t="shared" si="56"/>
        <v>10</v>
      </c>
      <c r="R2802" t="s">
        <v>1871</v>
      </c>
      <c r="S2802" t="s">
        <v>1872</v>
      </c>
      <c r="T2802" t="s">
        <v>7811</v>
      </c>
      <c r="U2802" s="75">
        <v>10</v>
      </c>
      <c r="V2802">
        <v>35.21</v>
      </c>
      <c r="W2802">
        <v>352.1</v>
      </c>
      <c r="AH2802" s="16"/>
      <c r="AI2802" t="s">
        <v>1375</v>
      </c>
    </row>
    <row r="2803" spans="1:35" x14ac:dyDescent="0.25">
      <c r="A2803" t="s">
        <v>7904</v>
      </c>
      <c r="B2803" s="1">
        <v>18</v>
      </c>
      <c r="C2803" t="s">
        <v>322</v>
      </c>
      <c r="D2803">
        <v>15535274</v>
      </c>
      <c r="E2803" t="s">
        <v>7903</v>
      </c>
      <c r="F2803" t="s">
        <v>1363</v>
      </c>
      <c r="G2803" t="s">
        <v>1391</v>
      </c>
      <c r="H2803" s="3" t="s">
        <v>4587</v>
      </c>
      <c r="I2803">
        <v>2021</v>
      </c>
      <c r="J2803" s="15" t="s">
        <v>1922</v>
      </c>
      <c r="K2803">
        <v>2021</v>
      </c>
      <c r="L2803" t="s">
        <v>1367</v>
      </c>
      <c r="M2803" t="s">
        <v>328</v>
      </c>
      <c r="N2803" t="s">
        <v>7582</v>
      </c>
      <c r="O2803" t="s">
        <v>1388</v>
      </c>
      <c r="P2803" t="s">
        <v>7583</v>
      </c>
      <c r="Q2803">
        <f t="shared" si="56"/>
        <v>10</v>
      </c>
      <c r="R2803" t="s">
        <v>2102</v>
      </c>
      <c r="S2803" t="s">
        <v>2103</v>
      </c>
      <c r="T2803" t="s">
        <v>7854</v>
      </c>
      <c r="U2803" s="75">
        <v>10</v>
      </c>
      <c r="V2803">
        <v>32.56</v>
      </c>
      <c r="W2803">
        <v>325.60000000000002</v>
      </c>
      <c r="AH2803" s="16"/>
      <c r="AI2803" t="s">
        <v>1375</v>
      </c>
    </row>
    <row r="2804" spans="1:35" x14ac:dyDescent="0.25">
      <c r="A2804" t="s">
        <v>7905</v>
      </c>
      <c r="B2804" s="1">
        <v>18</v>
      </c>
      <c r="C2804" t="s">
        <v>322</v>
      </c>
      <c r="D2804">
        <v>15535274</v>
      </c>
      <c r="E2804" t="s">
        <v>7903</v>
      </c>
      <c r="F2804" t="s">
        <v>1363</v>
      </c>
      <c r="G2804" t="s">
        <v>1391</v>
      </c>
      <c r="H2804" s="3" t="s">
        <v>4587</v>
      </c>
      <c r="I2804">
        <v>2021</v>
      </c>
      <c r="J2804" s="15" t="s">
        <v>1922</v>
      </c>
      <c r="K2804">
        <v>2021</v>
      </c>
      <c r="L2804" t="s">
        <v>1367</v>
      </c>
      <c r="M2804" t="s">
        <v>328</v>
      </c>
      <c r="N2804" t="s">
        <v>7582</v>
      </c>
      <c r="O2804" t="s">
        <v>1388</v>
      </c>
      <c r="P2804" t="s">
        <v>7583</v>
      </c>
      <c r="Q2804">
        <f t="shared" si="56"/>
        <v>10</v>
      </c>
      <c r="R2804" t="s">
        <v>3345</v>
      </c>
      <c r="S2804" t="s">
        <v>3346</v>
      </c>
      <c r="T2804" t="s">
        <v>331</v>
      </c>
      <c r="U2804" s="75">
        <v>10</v>
      </c>
      <c r="V2804">
        <v>30</v>
      </c>
      <c r="W2804">
        <v>300</v>
      </c>
      <c r="AH2804" s="16"/>
      <c r="AI2804" t="s">
        <v>1375</v>
      </c>
    </row>
    <row r="2805" spans="1:35" x14ac:dyDescent="0.25">
      <c r="A2805" t="s">
        <v>7906</v>
      </c>
      <c r="B2805" s="1">
        <v>18</v>
      </c>
      <c r="C2805" t="s">
        <v>322</v>
      </c>
      <c r="D2805">
        <v>15648133</v>
      </c>
      <c r="E2805" t="s">
        <v>7907</v>
      </c>
      <c r="F2805" t="s">
        <v>1363</v>
      </c>
      <c r="G2805" t="s">
        <v>1391</v>
      </c>
      <c r="H2805" s="3" t="s">
        <v>1953</v>
      </c>
      <c r="I2805">
        <v>2021</v>
      </c>
      <c r="J2805" s="15" t="s">
        <v>1936</v>
      </c>
      <c r="K2805">
        <v>2021</v>
      </c>
      <c r="L2805" t="s">
        <v>1367</v>
      </c>
      <c r="M2805" t="s">
        <v>328</v>
      </c>
      <c r="N2805" t="s">
        <v>7762</v>
      </c>
      <c r="O2805" t="s">
        <v>1388</v>
      </c>
      <c r="P2805" t="s">
        <v>7583</v>
      </c>
      <c r="Q2805">
        <f t="shared" si="56"/>
        <v>20</v>
      </c>
      <c r="R2805" t="s">
        <v>1871</v>
      </c>
      <c r="S2805" t="s">
        <v>1872</v>
      </c>
      <c r="T2805" t="s">
        <v>7811</v>
      </c>
      <c r="U2805" s="75">
        <v>20</v>
      </c>
      <c r="V2805">
        <v>35.21</v>
      </c>
      <c r="W2805">
        <v>704.2</v>
      </c>
      <c r="AH2805" s="16"/>
      <c r="AI2805" t="s">
        <v>1375</v>
      </c>
    </row>
    <row r="2806" spans="1:35" x14ac:dyDescent="0.25">
      <c r="A2806" t="s">
        <v>7908</v>
      </c>
      <c r="B2806" s="1">
        <v>18</v>
      </c>
      <c r="C2806" t="s">
        <v>322</v>
      </c>
      <c r="D2806">
        <v>15648133</v>
      </c>
      <c r="E2806" t="s">
        <v>7907</v>
      </c>
      <c r="F2806" t="s">
        <v>1363</v>
      </c>
      <c r="G2806" t="s">
        <v>1391</v>
      </c>
      <c r="H2806" s="3" t="s">
        <v>1953</v>
      </c>
      <c r="I2806">
        <v>2021</v>
      </c>
      <c r="J2806" s="15" t="s">
        <v>1936</v>
      </c>
      <c r="K2806">
        <v>2021</v>
      </c>
      <c r="L2806" t="s">
        <v>1367</v>
      </c>
      <c r="M2806" t="s">
        <v>328</v>
      </c>
      <c r="N2806" t="s">
        <v>7762</v>
      </c>
      <c r="O2806" t="s">
        <v>1388</v>
      </c>
      <c r="P2806" t="s">
        <v>7583</v>
      </c>
      <c r="Q2806">
        <f t="shared" si="56"/>
        <v>20</v>
      </c>
      <c r="R2806" t="s">
        <v>2102</v>
      </c>
      <c r="S2806" t="s">
        <v>2103</v>
      </c>
      <c r="T2806" t="s">
        <v>7869</v>
      </c>
      <c r="U2806" s="75">
        <v>20</v>
      </c>
      <c r="V2806">
        <v>32.56</v>
      </c>
      <c r="W2806">
        <v>651.20000000000005</v>
      </c>
      <c r="AH2806" s="16"/>
      <c r="AI2806" t="s">
        <v>1375</v>
      </c>
    </row>
    <row r="2807" spans="1:35" x14ac:dyDescent="0.25">
      <c r="A2807" t="s">
        <v>7909</v>
      </c>
      <c r="B2807" s="1">
        <v>18</v>
      </c>
      <c r="C2807" t="s">
        <v>322</v>
      </c>
      <c r="D2807">
        <v>13546651</v>
      </c>
      <c r="E2807" t="s">
        <v>7910</v>
      </c>
      <c r="F2807" t="s">
        <v>1363</v>
      </c>
      <c r="G2807" t="s">
        <v>1391</v>
      </c>
      <c r="H2807" s="3" t="s">
        <v>7911</v>
      </c>
      <c r="I2807">
        <v>2020</v>
      </c>
      <c r="J2807" s="15" t="s">
        <v>7912</v>
      </c>
      <c r="K2807">
        <v>2020</v>
      </c>
      <c r="L2807" t="s">
        <v>1367</v>
      </c>
      <c r="M2807" t="s">
        <v>328</v>
      </c>
      <c r="N2807" t="s">
        <v>7762</v>
      </c>
      <c r="O2807" t="s">
        <v>1388</v>
      </c>
      <c r="P2807" t="s">
        <v>7583</v>
      </c>
      <c r="Q2807">
        <f t="shared" si="56"/>
        <v>300</v>
      </c>
      <c r="R2807" t="s">
        <v>1871</v>
      </c>
      <c r="S2807" t="s">
        <v>1872</v>
      </c>
      <c r="T2807" t="s">
        <v>7808</v>
      </c>
      <c r="U2807" s="75">
        <v>300</v>
      </c>
      <c r="V2807">
        <v>35.21</v>
      </c>
      <c r="W2807">
        <v>10563</v>
      </c>
      <c r="AH2807" s="16"/>
      <c r="AI2807" t="s">
        <v>1375</v>
      </c>
    </row>
    <row r="2808" spans="1:35" x14ac:dyDescent="0.25">
      <c r="A2808" t="s">
        <v>7913</v>
      </c>
      <c r="B2808" s="1">
        <v>18</v>
      </c>
      <c r="C2808" t="s">
        <v>322</v>
      </c>
      <c r="D2808">
        <v>13546651</v>
      </c>
      <c r="E2808" t="s">
        <v>7910</v>
      </c>
      <c r="F2808" t="s">
        <v>1363</v>
      </c>
      <c r="G2808" t="s">
        <v>1391</v>
      </c>
      <c r="H2808" s="3" t="s">
        <v>7911</v>
      </c>
      <c r="I2808">
        <v>2020</v>
      </c>
      <c r="J2808" s="15" t="s">
        <v>7912</v>
      </c>
      <c r="K2808">
        <v>2020</v>
      </c>
      <c r="L2808" t="s">
        <v>1367</v>
      </c>
      <c r="M2808" t="s">
        <v>328</v>
      </c>
      <c r="N2808" t="s">
        <v>7762</v>
      </c>
      <c r="O2808" t="s">
        <v>1388</v>
      </c>
      <c r="P2808" t="s">
        <v>7583</v>
      </c>
      <c r="Q2808">
        <f t="shared" si="56"/>
        <v>300</v>
      </c>
      <c r="R2808" t="s">
        <v>3345</v>
      </c>
      <c r="S2808" t="s">
        <v>3346</v>
      </c>
      <c r="T2808" t="s">
        <v>331</v>
      </c>
      <c r="U2808" s="75">
        <v>300</v>
      </c>
      <c r="V2808">
        <v>25</v>
      </c>
      <c r="W2808">
        <v>7500</v>
      </c>
      <c r="AH2808" s="16"/>
      <c r="AI2808" t="s">
        <v>1375</v>
      </c>
    </row>
    <row r="2809" spans="1:35" x14ac:dyDescent="0.25">
      <c r="A2809" t="s">
        <v>7914</v>
      </c>
      <c r="B2809" s="1">
        <v>18</v>
      </c>
      <c r="C2809" t="s">
        <v>322</v>
      </c>
      <c r="D2809">
        <v>15662977</v>
      </c>
      <c r="E2809" t="s">
        <v>7915</v>
      </c>
      <c r="F2809" t="s">
        <v>1363</v>
      </c>
      <c r="G2809" t="s">
        <v>1364</v>
      </c>
      <c r="H2809" s="3" t="s">
        <v>1936</v>
      </c>
      <c r="I2809">
        <v>2021</v>
      </c>
      <c r="J2809" s="15" t="s">
        <v>1937</v>
      </c>
      <c r="K2809">
        <v>2021</v>
      </c>
      <c r="L2809" t="s">
        <v>1367</v>
      </c>
      <c r="M2809" t="s">
        <v>328</v>
      </c>
      <c r="N2809" t="s">
        <v>7582</v>
      </c>
      <c r="O2809" t="s">
        <v>1388</v>
      </c>
      <c r="P2809" t="s">
        <v>7583</v>
      </c>
      <c r="Q2809">
        <f t="shared" si="56"/>
        <v>1000</v>
      </c>
      <c r="R2809" t="s">
        <v>1381</v>
      </c>
      <c r="S2809" t="s">
        <v>1382</v>
      </c>
      <c r="T2809" t="s">
        <v>325</v>
      </c>
      <c r="U2809" s="75">
        <v>1000</v>
      </c>
      <c r="V2809">
        <v>39.979999999999997</v>
      </c>
      <c r="W2809">
        <v>39980</v>
      </c>
      <c r="AH2809" s="16"/>
      <c r="AI2809" t="s">
        <v>1375</v>
      </c>
    </row>
    <row r="2810" spans="1:35" x14ac:dyDescent="0.25">
      <c r="A2810" t="s">
        <v>7916</v>
      </c>
      <c r="B2810" s="1">
        <v>18</v>
      </c>
      <c r="C2810" t="s">
        <v>322</v>
      </c>
      <c r="D2810">
        <v>15662977</v>
      </c>
      <c r="E2810" t="s">
        <v>7915</v>
      </c>
      <c r="F2810" t="s">
        <v>1363</v>
      </c>
      <c r="G2810" t="s">
        <v>1364</v>
      </c>
      <c r="H2810" s="3" t="s">
        <v>1936</v>
      </c>
      <c r="I2810">
        <v>2021</v>
      </c>
      <c r="J2810" s="15" t="s">
        <v>1937</v>
      </c>
      <c r="K2810">
        <v>2021</v>
      </c>
      <c r="L2810" t="s">
        <v>1367</v>
      </c>
      <c r="M2810" t="s">
        <v>328</v>
      </c>
      <c r="N2810" t="s">
        <v>7582</v>
      </c>
      <c r="O2810" t="s">
        <v>1388</v>
      </c>
      <c r="P2810" t="s">
        <v>7583</v>
      </c>
      <c r="Q2810">
        <f t="shared" si="56"/>
        <v>1000</v>
      </c>
      <c r="R2810" t="s">
        <v>1871</v>
      </c>
      <c r="S2810" t="s">
        <v>1872</v>
      </c>
      <c r="T2810" t="s">
        <v>7917</v>
      </c>
      <c r="U2810" s="75">
        <v>1000</v>
      </c>
      <c r="V2810">
        <v>35.21</v>
      </c>
      <c r="W2810">
        <v>35210</v>
      </c>
      <c r="AH2810" s="16"/>
      <c r="AI2810" t="s">
        <v>1375</v>
      </c>
    </row>
    <row r="2811" spans="1:35" x14ac:dyDescent="0.25">
      <c r="A2811" t="s">
        <v>7918</v>
      </c>
      <c r="B2811" s="1">
        <v>18</v>
      </c>
      <c r="C2811" t="s">
        <v>322</v>
      </c>
      <c r="D2811">
        <v>15703045</v>
      </c>
      <c r="E2811" t="s">
        <v>7919</v>
      </c>
      <c r="F2811" t="s">
        <v>1363</v>
      </c>
      <c r="G2811" t="s">
        <v>1391</v>
      </c>
      <c r="H2811" s="3" t="s">
        <v>4609</v>
      </c>
      <c r="I2811">
        <v>2021</v>
      </c>
      <c r="J2811" s="15" t="s">
        <v>4631</v>
      </c>
      <c r="K2811">
        <v>2021</v>
      </c>
      <c r="L2811" t="s">
        <v>1367</v>
      </c>
      <c r="M2811" t="s">
        <v>328</v>
      </c>
      <c r="N2811" t="s">
        <v>7762</v>
      </c>
      <c r="O2811" t="s">
        <v>1388</v>
      </c>
      <c r="P2811" t="s">
        <v>7583</v>
      </c>
      <c r="Q2811">
        <f t="shared" si="56"/>
        <v>100</v>
      </c>
      <c r="R2811" t="s">
        <v>1871</v>
      </c>
      <c r="S2811" t="s">
        <v>1872</v>
      </c>
      <c r="T2811" t="s">
        <v>7917</v>
      </c>
      <c r="U2811" s="75">
        <v>100</v>
      </c>
      <c r="V2811">
        <v>35.21</v>
      </c>
      <c r="W2811">
        <v>3521</v>
      </c>
      <c r="AH2811" s="16"/>
      <c r="AI2811" t="s">
        <v>1375</v>
      </c>
    </row>
    <row r="2812" spans="1:35" x14ac:dyDescent="0.25">
      <c r="A2812" t="s">
        <v>7920</v>
      </c>
      <c r="B2812" s="1">
        <v>18</v>
      </c>
      <c r="C2812" t="s">
        <v>322</v>
      </c>
      <c r="D2812">
        <v>9275215</v>
      </c>
      <c r="E2812" t="s">
        <v>7601</v>
      </c>
      <c r="F2812" t="s">
        <v>1363</v>
      </c>
      <c r="G2812" t="s">
        <v>1391</v>
      </c>
      <c r="H2812" s="3" t="s">
        <v>2600</v>
      </c>
      <c r="I2812">
        <v>2018</v>
      </c>
      <c r="J2812" s="15" t="s">
        <v>7921</v>
      </c>
      <c r="K2812">
        <v>2018</v>
      </c>
      <c r="L2812" t="s">
        <v>1394</v>
      </c>
      <c r="M2812" t="s">
        <v>7601</v>
      </c>
      <c r="N2812" t="s">
        <v>7601</v>
      </c>
      <c r="O2812" t="s">
        <v>1408</v>
      </c>
      <c r="P2812" t="s">
        <v>682</v>
      </c>
      <c r="Q2812">
        <f t="shared" si="56"/>
        <v>2</v>
      </c>
      <c r="R2812" t="s">
        <v>1871</v>
      </c>
      <c r="S2812" t="s">
        <v>1872</v>
      </c>
      <c r="T2812" t="s">
        <v>7791</v>
      </c>
      <c r="U2812" s="75">
        <v>2</v>
      </c>
      <c r="V2812">
        <v>35.21</v>
      </c>
      <c r="W2812">
        <v>70.42</v>
      </c>
      <c r="AH2812" s="16"/>
      <c r="AI2812" t="s">
        <v>1375</v>
      </c>
    </row>
    <row r="2813" spans="1:35" x14ac:dyDescent="0.25">
      <c r="A2813" t="s">
        <v>7922</v>
      </c>
      <c r="B2813" s="1">
        <v>18</v>
      </c>
      <c r="C2813" t="s">
        <v>322</v>
      </c>
      <c r="D2813">
        <v>14451980</v>
      </c>
      <c r="E2813" t="s">
        <v>7923</v>
      </c>
      <c r="F2813" t="s">
        <v>1363</v>
      </c>
      <c r="G2813" t="s">
        <v>1391</v>
      </c>
      <c r="H2813" s="3" t="s">
        <v>1971</v>
      </c>
      <c r="I2813">
        <v>2021</v>
      </c>
      <c r="J2813" s="15" t="s">
        <v>1972</v>
      </c>
      <c r="K2813">
        <v>2021</v>
      </c>
      <c r="L2813" t="s">
        <v>1367</v>
      </c>
      <c r="M2813" t="s">
        <v>328</v>
      </c>
      <c r="N2813" t="s">
        <v>7762</v>
      </c>
      <c r="O2813" t="s">
        <v>1370</v>
      </c>
      <c r="P2813" t="s">
        <v>7583</v>
      </c>
      <c r="Q2813">
        <f t="shared" si="56"/>
        <v>700</v>
      </c>
      <c r="R2813" t="s">
        <v>3345</v>
      </c>
      <c r="S2813" t="s">
        <v>3346</v>
      </c>
      <c r="T2813" t="s">
        <v>331</v>
      </c>
      <c r="U2813" s="75">
        <v>700</v>
      </c>
      <c r="V2813">
        <v>25</v>
      </c>
      <c r="W2813">
        <v>17500</v>
      </c>
      <c r="AH2813" s="16"/>
      <c r="AI2813" t="s">
        <v>1375</v>
      </c>
    </row>
    <row r="2814" spans="1:35" x14ac:dyDescent="0.25">
      <c r="A2814" t="s">
        <v>7924</v>
      </c>
      <c r="B2814" s="1">
        <v>18</v>
      </c>
      <c r="C2814" t="s">
        <v>322</v>
      </c>
      <c r="D2814">
        <v>15736040</v>
      </c>
      <c r="E2814" t="s">
        <v>7846</v>
      </c>
      <c r="F2814" t="s">
        <v>1363</v>
      </c>
      <c r="G2814" t="s">
        <v>4306</v>
      </c>
      <c r="H2814" s="3" t="s">
        <v>4632</v>
      </c>
      <c r="I2814">
        <v>2021</v>
      </c>
      <c r="J2814" s="15" t="s">
        <v>1998</v>
      </c>
      <c r="K2814">
        <v>2021</v>
      </c>
      <c r="L2814" t="s">
        <v>1367</v>
      </c>
      <c r="M2814" t="s">
        <v>328</v>
      </c>
      <c r="N2814" t="s">
        <v>7582</v>
      </c>
      <c r="O2814" t="s">
        <v>1388</v>
      </c>
      <c r="P2814" t="s">
        <v>7583</v>
      </c>
      <c r="Q2814">
        <f t="shared" si="56"/>
        <v>350</v>
      </c>
      <c r="R2814" t="s">
        <v>1871</v>
      </c>
      <c r="S2814" t="s">
        <v>1872</v>
      </c>
      <c r="T2814" t="s">
        <v>7925</v>
      </c>
      <c r="U2814" s="75">
        <v>350</v>
      </c>
      <c r="V2814">
        <v>35.21</v>
      </c>
      <c r="W2814">
        <v>12323.5</v>
      </c>
      <c r="AH2814" s="16"/>
      <c r="AI2814" t="s">
        <v>1375</v>
      </c>
    </row>
    <row r="2815" spans="1:35" x14ac:dyDescent="0.25">
      <c r="A2815" t="s">
        <v>7926</v>
      </c>
      <c r="B2815" s="1">
        <v>18</v>
      </c>
      <c r="C2815" t="s">
        <v>322</v>
      </c>
      <c r="D2815">
        <v>14451980</v>
      </c>
      <c r="E2815" t="s">
        <v>7923</v>
      </c>
      <c r="F2815" t="s">
        <v>1363</v>
      </c>
      <c r="G2815" t="s">
        <v>1391</v>
      </c>
      <c r="H2815" s="3" t="s">
        <v>1971</v>
      </c>
      <c r="I2815">
        <v>2021</v>
      </c>
      <c r="J2815" s="15" t="s">
        <v>1972</v>
      </c>
      <c r="K2815">
        <v>2021</v>
      </c>
      <c r="L2815" t="s">
        <v>1367</v>
      </c>
      <c r="M2815" t="s">
        <v>328</v>
      </c>
      <c r="N2815" t="s">
        <v>7762</v>
      </c>
      <c r="O2815" t="s">
        <v>1370</v>
      </c>
      <c r="P2815" t="s">
        <v>7583</v>
      </c>
      <c r="Q2815">
        <f t="shared" si="56"/>
        <v>700</v>
      </c>
      <c r="R2815" t="s">
        <v>1871</v>
      </c>
      <c r="S2815" t="s">
        <v>1872</v>
      </c>
      <c r="T2815" t="s">
        <v>7927</v>
      </c>
      <c r="U2815" s="75">
        <v>700</v>
      </c>
      <c r="V2815">
        <v>35.21</v>
      </c>
      <c r="W2815">
        <v>24647</v>
      </c>
      <c r="AH2815" s="16"/>
      <c r="AI2815" t="s">
        <v>1375</v>
      </c>
    </row>
    <row r="2816" spans="1:35" x14ac:dyDescent="0.25">
      <c r="A2816" t="s">
        <v>7928</v>
      </c>
      <c r="B2816" s="1">
        <v>18</v>
      </c>
      <c r="C2816" t="s">
        <v>322</v>
      </c>
      <c r="D2816">
        <v>14418754</v>
      </c>
      <c r="E2816" t="s">
        <v>4292</v>
      </c>
      <c r="F2816" t="s">
        <v>1363</v>
      </c>
      <c r="G2816" t="s">
        <v>1364</v>
      </c>
      <c r="H2816" s="3" t="s">
        <v>7929</v>
      </c>
      <c r="I2816">
        <v>2021</v>
      </c>
      <c r="J2816" s="15" t="s">
        <v>4094</v>
      </c>
      <c r="K2816">
        <v>2021</v>
      </c>
      <c r="L2816" t="s">
        <v>1367</v>
      </c>
      <c r="M2816" t="s">
        <v>328</v>
      </c>
      <c r="N2816" t="s">
        <v>7582</v>
      </c>
      <c r="O2816" t="s">
        <v>1370</v>
      </c>
      <c r="P2816" t="s">
        <v>7583</v>
      </c>
      <c r="Q2816">
        <f t="shared" si="56"/>
        <v>30</v>
      </c>
      <c r="R2816" t="s">
        <v>1871</v>
      </c>
      <c r="S2816" t="s">
        <v>1872</v>
      </c>
      <c r="T2816" t="s">
        <v>7808</v>
      </c>
      <c r="U2816" s="75">
        <v>30</v>
      </c>
      <c r="V2816">
        <v>35.21</v>
      </c>
      <c r="W2816">
        <v>1056.3</v>
      </c>
      <c r="AH2816" s="16"/>
      <c r="AI2816" t="s">
        <v>1375</v>
      </c>
    </row>
    <row r="2817" spans="1:35" x14ac:dyDescent="0.25">
      <c r="A2817" t="s">
        <v>7930</v>
      </c>
      <c r="B2817" s="1">
        <v>18</v>
      </c>
      <c r="C2817" t="s">
        <v>322</v>
      </c>
      <c r="D2817">
        <v>14418754</v>
      </c>
      <c r="E2817" t="s">
        <v>4292</v>
      </c>
      <c r="F2817" t="s">
        <v>1363</v>
      </c>
      <c r="G2817" t="s">
        <v>1364</v>
      </c>
      <c r="H2817" s="3" t="s">
        <v>7929</v>
      </c>
      <c r="I2817">
        <v>2021</v>
      </c>
      <c r="J2817" s="15" t="s">
        <v>4094</v>
      </c>
      <c r="K2817">
        <v>2021</v>
      </c>
      <c r="L2817" t="s">
        <v>1367</v>
      </c>
      <c r="M2817" t="s">
        <v>328</v>
      </c>
      <c r="N2817" t="s">
        <v>7582</v>
      </c>
      <c r="O2817" t="s">
        <v>1370</v>
      </c>
      <c r="P2817" t="s">
        <v>7583</v>
      </c>
      <c r="Q2817">
        <f t="shared" si="56"/>
        <v>30</v>
      </c>
      <c r="R2817" t="s">
        <v>3345</v>
      </c>
      <c r="S2817" t="s">
        <v>3346</v>
      </c>
      <c r="T2817" t="s">
        <v>331</v>
      </c>
      <c r="U2817" s="75">
        <v>30</v>
      </c>
      <c r="V2817">
        <v>25</v>
      </c>
      <c r="W2817">
        <v>750</v>
      </c>
      <c r="AH2817" s="16"/>
      <c r="AI2817" t="s">
        <v>1375</v>
      </c>
    </row>
    <row r="2818" spans="1:35" x14ac:dyDescent="0.25">
      <c r="A2818" t="s">
        <v>7931</v>
      </c>
      <c r="B2818" s="1">
        <v>18</v>
      </c>
      <c r="C2818" t="s">
        <v>322</v>
      </c>
      <c r="D2818">
        <v>15774651</v>
      </c>
      <c r="E2818" t="s">
        <v>7932</v>
      </c>
      <c r="F2818" t="s">
        <v>1363</v>
      </c>
      <c r="G2818" t="s">
        <v>1364</v>
      </c>
      <c r="H2818" s="3" t="s">
        <v>4647</v>
      </c>
      <c r="I2818">
        <v>2021</v>
      </c>
      <c r="J2818" s="15" t="s">
        <v>4690</v>
      </c>
      <c r="K2818">
        <v>2021</v>
      </c>
      <c r="L2818" t="s">
        <v>1367</v>
      </c>
      <c r="M2818" t="s">
        <v>328</v>
      </c>
      <c r="N2818" t="s">
        <v>7582</v>
      </c>
      <c r="O2818" t="s">
        <v>1388</v>
      </c>
      <c r="P2818" t="s">
        <v>7583</v>
      </c>
      <c r="Q2818">
        <f t="shared" ref="Q2818:Q2881" si="57">U2818</f>
        <v>200</v>
      </c>
      <c r="R2818" t="s">
        <v>1871</v>
      </c>
      <c r="S2818" t="s">
        <v>1872</v>
      </c>
      <c r="T2818" t="s">
        <v>7844</v>
      </c>
      <c r="U2818" s="75">
        <v>200</v>
      </c>
      <c r="V2818">
        <v>35.21</v>
      </c>
      <c r="W2818">
        <v>7042</v>
      </c>
      <c r="AH2818" s="16"/>
      <c r="AI2818" t="s">
        <v>1375</v>
      </c>
    </row>
    <row r="2819" spans="1:35" x14ac:dyDescent="0.25">
      <c r="A2819" t="s">
        <v>7933</v>
      </c>
      <c r="B2819" s="1">
        <v>18</v>
      </c>
      <c r="C2819" t="s">
        <v>322</v>
      </c>
      <c r="D2819">
        <v>14844923</v>
      </c>
      <c r="E2819" t="s">
        <v>7934</v>
      </c>
      <c r="F2819" t="s">
        <v>1363</v>
      </c>
      <c r="G2819" t="s">
        <v>1391</v>
      </c>
      <c r="H2819" s="3" t="s">
        <v>4065</v>
      </c>
      <c r="I2819">
        <v>2021</v>
      </c>
      <c r="J2819" s="15" t="s">
        <v>4066</v>
      </c>
      <c r="K2819">
        <v>2021</v>
      </c>
      <c r="L2819" t="s">
        <v>1367</v>
      </c>
      <c r="M2819" t="s">
        <v>328</v>
      </c>
      <c r="N2819" t="s">
        <v>7582</v>
      </c>
      <c r="O2819" t="s">
        <v>1370</v>
      </c>
      <c r="P2819" t="s">
        <v>7583</v>
      </c>
      <c r="Q2819">
        <f t="shared" si="57"/>
        <v>51</v>
      </c>
      <c r="R2819" t="s">
        <v>2102</v>
      </c>
      <c r="S2819" t="s">
        <v>2103</v>
      </c>
      <c r="T2819" t="s">
        <v>7836</v>
      </c>
      <c r="U2819" s="75">
        <v>51</v>
      </c>
      <c r="V2819">
        <v>32.56</v>
      </c>
      <c r="W2819">
        <v>1660.56</v>
      </c>
      <c r="AH2819" s="16"/>
      <c r="AI2819" t="s">
        <v>1375</v>
      </c>
    </row>
    <row r="2820" spans="1:35" x14ac:dyDescent="0.25">
      <c r="A2820" t="s">
        <v>7935</v>
      </c>
      <c r="B2820" s="1">
        <v>18</v>
      </c>
      <c r="C2820" t="s">
        <v>322</v>
      </c>
      <c r="D2820">
        <v>14844923</v>
      </c>
      <c r="E2820" t="s">
        <v>7934</v>
      </c>
      <c r="F2820" t="s">
        <v>1363</v>
      </c>
      <c r="G2820" t="s">
        <v>1391</v>
      </c>
      <c r="H2820" s="3" t="s">
        <v>4065</v>
      </c>
      <c r="I2820">
        <v>2021</v>
      </c>
      <c r="J2820" s="15" t="s">
        <v>4066</v>
      </c>
      <c r="K2820">
        <v>2021</v>
      </c>
      <c r="L2820" t="s">
        <v>1367</v>
      </c>
      <c r="M2820" t="s">
        <v>328</v>
      </c>
      <c r="N2820" t="s">
        <v>7582</v>
      </c>
      <c r="O2820" t="s">
        <v>1370</v>
      </c>
      <c r="P2820" t="s">
        <v>7583</v>
      </c>
      <c r="Q2820">
        <f t="shared" si="57"/>
        <v>51</v>
      </c>
      <c r="R2820" t="s">
        <v>3345</v>
      </c>
      <c r="S2820" t="s">
        <v>3346</v>
      </c>
      <c r="T2820" t="s">
        <v>331</v>
      </c>
      <c r="U2820" s="75">
        <v>51</v>
      </c>
      <c r="V2820">
        <v>25</v>
      </c>
      <c r="W2820">
        <v>1275</v>
      </c>
      <c r="AH2820" s="16"/>
      <c r="AI2820" t="s">
        <v>1375</v>
      </c>
    </row>
    <row r="2821" spans="1:35" x14ac:dyDescent="0.25">
      <c r="A2821" t="s">
        <v>7936</v>
      </c>
      <c r="B2821" s="1">
        <v>18</v>
      </c>
      <c r="C2821" t="s">
        <v>322</v>
      </c>
      <c r="D2821">
        <v>14844923</v>
      </c>
      <c r="E2821" t="s">
        <v>7934</v>
      </c>
      <c r="F2821" t="s">
        <v>1363</v>
      </c>
      <c r="G2821" t="s">
        <v>1391</v>
      </c>
      <c r="H2821" s="3" t="s">
        <v>4065</v>
      </c>
      <c r="I2821">
        <v>2021</v>
      </c>
      <c r="J2821" s="15" t="s">
        <v>4066</v>
      </c>
      <c r="K2821">
        <v>2021</v>
      </c>
      <c r="L2821" t="s">
        <v>1367</v>
      </c>
      <c r="M2821" t="s">
        <v>328</v>
      </c>
      <c r="N2821" t="s">
        <v>7582</v>
      </c>
      <c r="O2821" t="s">
        <v>1370</v>
      </c>
      <c r="P2821" t="s">
        <v>7583</v>
      </c>
      <c r="Q2821">
        <f t="shared" si="57"/>
        <v>51</v>
      </c>
      <c r="R2821" t="s">
        <v>1871</v>
      </c>
      <c r="S2821" t="s">
        <v>1872</v>
      </c>
      <c r="T2821" t="s">
        <v>7811</v>
      </c>
      <c r="U2821" s="75">
        <v>51</v>
      </c>
      <c r="V2821">
        <v>35.21</v>
      </c>
      <c r="W2821">
        <v>1795.71</v>
      </c>
      <c r="AH2821" s="16"/>
      <c r="AI2821" t="s">
        <v>1375</v>
      </c>
    </row>
    <row r="2822" spans="1:35" x14ac:dyDescent="0.25">
      <c r="A2822" t="s">
        <v>7937</v>
      </c>
      <c r="B2822" s="1">
        <v>18</v>
      </c>
      <c r="C2822" t="s">
        <v>322</v>
      </c>
      <c r="D2822">
        <v>16447271</v>
      </c>
      <c r="E2822" t="s">
        <v>7938</v>
      </c>
      <c r="F2822" t="s">
        <v>1363</v>
      </c>
      <c r="G2822" t="s">
        <v>1391</v>
      </c>
      <c r="H2822" s="3" t="s">
        <v>1430</v>
      </c>
      <c r="I2822">
        <v>2022</v>
      </c>
      <c r="J2822" s="15" t="s">
        <v>1469</v>
      </c>
      <c r="K2822">
        <v>2022</v>
      </c>
      <c r="L2822" t="s">
        <v>1367</v>
      </c>
      <c r="M2822" t="s">
        <v>328</v>
      </c>
      <c r="N2822" t="s">
        <v>7582</v>
      </c>
      <c r="O2822" t="s">
        <v>1370</v>
      </c>
      <c r="P2822" t="s">
        <v>7583</v>
      </c>
      <c r="Q2822">
        <f t="shared" si="57"/>
        <v>2500</v>
      </c>
      <c r="R2822" t="s">
        <v>1871</v>
      </c>
      <c r="S2822" t="s">
        <v>1872</v>
      </c>
      <c r="T2822" t="s">
        <v>7917</v>
      </c>
      <c r="U2822" s="75">
        <v>2500</v>
      </c>
      <c r="V2822">
        <v>35.21</v>
      </c>
      <c r="W2822">
        <v>88025</v>
      </c>
      <c r="AH2822" s="16"/>
      <c r="AI2822" t="s">
        <v>1375</v>
      </c>
    </row>
    <row r="2823" spans="1:35" x14ac:dyDescent="0.25">
      <c r="A2823" t="s">
        <v>7939</v>
      </c>
      <c r="B2823" s="1">
        <v>18</v>
      </c>
      <c r="C2823" t="s">
        <v>322</v>
      </c>
      <c r="D2823">
        <v>5057515</v>
      </c>
      <c r="E2823" t="s">
        <v>7940</v>
      </c>
      <c r="F2823" t="s">
        <v>1363</v>
      </c>
      <c r="G2823" t="s">
        <v>1391</v>
      </c>
      <c r="H2823" s="3" t="s">
        <v>3646</v>
      </c>
      <c r="I2823">
        <v>2016</v>
      </c>
      <c r="J2823" s="15" t="s">
        <v>3647</v>
      </c>
      <c r="K2823">
        <v>2016</v>
      </c>
      <c r="L2823" t="s">
        <v>1394</v>
      </c>
      <c r="M2823" t="s">
        <v>7629</v>
      </c>
      <c r="O2823" t="s">
        <v>1388</v>
      </c>
      <c r="P2823" t="s">
        <v>682</v>
      </c>
      <c r="Q2823">
        <f t="shared" si="57"/>
        <v>50</v>
      </c>
      <c r="R2823" t="s">
        <v>3345</v>
      </c>
      <c r="S2823" t="s">
        <v>3346</v>
      </c>
      <c r="T2823" t="s">
        <v>331</v>
      </c>
      <c r="U2823" s="75">
        <v>50</v>
      </c>
      <c r="V2823">
        <v>32.5</v>
      </c>
      <c r="W2823">
        <v>1625</v>
      </c>
      <c r="AH2823" s="16"/>
      <c r="AI2823" t="s">
        <v>1375</v>
      </c>
    </row>
    <row r="2824" spans="1:35" x14ac:dyDescent="0.25">
      <c r="A2824" t="s">
        <v>7941</v>
      </c>
      <c r="B2824" s="1">
        <v>18</v>
      </c>
      <c r="C2824" t="s">
        <v>322</v>
      </c>
      <c r="D2824">
        <v>5057515</v>
      </c>
      <c r="E2824" t="s">
        <v>7940</v>
      </c>
      <c r="F2824" t="s">
        <v>1363</v>
      </c>
      <c r="G2824" t="s">
        <v>1391</v>
      </c>
      <c r="H2824" s="3" t="s">
        <v>3646</v>
      </c>
      <c r="I2824">
        <v>2016</v>
      </c>
      <c r="J2824" s="15" t="s">
        <v>3647</v>
      </c>
      <c r="K2824">
        <v>2016</v>
      </c>
      <c r="L2824" t="s">
        <v>1394</v>
      </c>
      <c r="M2824" t="s">
        <v>7629</v>
      </c>
      <c r="O2824" t="s">
        <v>1388</v>
      </c>
      <c r="P2824" t="s">
        <v>682</v>
      </c>
      <c r="Q2824">
        <f t="shared" si="57"/>
        <v>50</v>
      </c>
      <c r="R2824" t="s">
        <v>1871</v>
      </c>
      <c r="S2824" t="s">
        <v>1872</v>
      </c>
      <c r="T2824" t="s">
        <v>7465</v>
      </c>
      <c r="U2824" s="75">
        <v>50</v>
      </c>
      <c r="V2824">
        <v>35.21</v>
      </c>
      <c r="W2824">
        <v>1760.5</v>
      </c>
      <c r="AH2824" s="16"/>
      <c r="AI2824" t="s">
        <v>1375</v>
      </c>
    </row>
    <row r="2825" spans="1:35" x14ac:dyDescent="0.25">
      <c r="A2825" t="s">
        <v>7942</v>
      </c>
      <c r="B2825" s="1">
        <v>18</v>
      </c>
      <c r="C2825" t="s">
        <v>322</v>
      </c>
      <c r="D2825">
        <v>10416366</v>
      </c>
      <c r="E2825" t="s">
        <v>7943</v>
      </c>
      <c r="F2825" t="s">
        <v>1363</v>
      </c>
      <c r="G2825" t="s">
        <v>1391</v>
      </c>
      <c r="H2825" s="3" t="s">
        <v>2564</v>
      </c>
      <c r="I2825">
        <v>2019</v>
      </c>
      <c r="J2825" s="15" t="s">
        <v>2565</v>
      </c>
      <c r="K2825">
        <v>2019</v>
      </c>
      <c r="L2825" t="s">
        <v>1394</v>
      </c>
      <c r="M2825" t="s">
        <v>7943</v>
      </c>
      <c r="N2825" t="s">
        <v>7943</v>
      </c>
      <c r="O2825" t="s">
        <v>1388</v>
      </c>
      <c r="P2825" t="s">
        <v>682</v>
      </c>
      <c r="Q2825">
        <f t="shared" si="57"/>
        <v>2</v>
      </c>
      <c r="R2825" t="s">
        <v>1871</v>
      </c>
      <c r="S2825" t="s">
        <v>1872</v>
      </c>
      <c r="T2825" t="s">
        <v>7791</v>
      </c>
      <c r="U2825" s="75">
        <v>2</v>
      </c>
      <c r="V2825">
        <v>35.21</v>
      </c>
      <c r="W2825">
        <v>70.42</v>
      </c>
      <c r="AH2825" s="16"/>
      <c r="AI2825" t="s">
        <v>1375</v>
      </c>
    </row>
    <row r="2826" spans="1:35" x14ac:dyDescent="0.25">
      <c r="A2826" t="s">
        <v>7944</v>
      </c>
      <c r="B2826" s="1">
        <v>18</v>
      </c>
      <c r="C2826" t="s">
        <v>322</v>
      </c>
      <c r="D2826">
        <v>10882618</v>
      </c>
      <c r="E2826" t="s">
        <v>7822</v>
      </c>
      <c r="F2826" t="s">
        <v>1363</v>
      </c>
      <c r="G2826" t="s">
        <v>1391</v>
      </c>
      <c r="H2826" s="3" t="s">
        <v>3932</v>
      </c>
      <c r="I2826">
        <v>2019</v>
      </c>
      <c r="J2826" s="15" t="s">
        <v>3933</v>
      </c>
      <c r="K2826">
        <v>2019</v>
      </c>
      <c r="L2826" t="s">
        <v>1394</v>
      </c>
      <c r="M2826" t="s">
        <v>7823</v>
      </c>
      <c r="N2826" t="s">
        <v>4662</v>
      </c>
      <c r="O2826" t="s">
        <v>1388</v>
      </c>
      <c r="P2826" t="s">
        <v>682</v>
      </c>
      <c r="Q2826">
        <f t="shared" si="57"/>
        <v>170</v>
      </c>
      <c r="R2826" t="s">
        <v>1871</v>
      </c>
      <c r="S2826" t="s">
        <v>1872</v>
      </c>
      <c r="T2826" t="s">
        <v>7791</v>
      </c>
      <c r="U2826" s="75">
        <v>170</v>
      </c>
      <c r="V2826">
        <v>35.21</v>
      </c>
      <c r="W2826">
        <v>5985.7</v>
      </c>
      <c r="AH2826" s="16"/>
      <c r="AI2826" t="s">
        <v>1375</v>
      </c>
    </row>
    <row r="2827" spans="1:35" x14ac:dyDescent="0.25">
      <c r="A2827" t="s">
        <v>7945</v>
      </c>
      <c r="B2827" s="1">
        <v>18</v>
      </c>
      <c r="C2827" t="s">
        <v>322</v>
      </c>
      <c r="D2827">
        <v>11769475</v>
      </c>
      <c r="E2827" t="s">
        <v>7946</v>
      </c>
      <c r="F2827" t="s">
        <v>1363</v>
      </c>
      <c r="G2827" t="s">
        <v>1391</v>
      </c>
      <c r="H2827" s="3" t="s">
        <v>4069</v>
      </c>
      <c r="I2827">
        <v>2020</v>
      </c>
      <c r="J2827" s="15" t="s">
        <v>1618</v>
      </c>
      <c r="K2827">
        <v>2020</v>
      </c>
      <c r="L2827" t="s">
        <v>1394</v>
      </c>
      <c r="M2827" t="s">
        <v>328</v>
      </c>
      <c r="N2827" t="s">
        <v>7947</v>
      </c>
      <c r="O2827" t="s">
        <v>1388</v>
      </c>
      <c r="P2827" t="s">
        <v>7583</v>
      </c>
      <c r="Q2827">
        <f t="shared" si="57"/>
        <v>142</v>
      </c>
      <c r="R2827" t="s">
        <v>1871</v>
      </c>
      <c r="S2827" t="s">
        <v>1872</v>
      </c>
      <c r="T2827" t="s">
        <v>7811</v>
      </c>
      <c r="U2827" s="75">
        <v>142</v>
      </c>
      <c r="V2827">
        <v>35.21</v>
      </c>
      <c r="W2827">
        <v>4999.82</v>
      </c>
      <c r="AH2827" s="16"/>
      <c r="AI2827" t="s">
        <v>1375</v>
      </c>
    </row>
    <row r="2828" spans="1:35" x14ac:dyDescent="0.25">
      <c r="A2828" t="s">
        <v>7948</v>
      </c>
      <c r="B2828" s="1">
        <v>18</v>
      </c>
      <c r="C2828" t="s">
        <v>322</v>
      </c>
      <c r="D2828">
        <v>11769475</v>
      </c>
      <c r="E2828" t="s">
        <v>7946</v>
      </c>
      <c r="F2828" t="s">
        <v>1363</v>
      </c>
      <c r="G2828" t="s">
        <v>1391</v>
      </c>
      <c r="H2828" s="3" t="s">
        <v>4069</v>
      </c>
      <c r="I2828">
        <v>2020</v>
      </c>
      <c r="J2828" s="15" t="s">
        <v>1618</v>
      </c>
      <c r="K2828">
        <v>2020</v>
      </c>
      <c r="L2828" t="s">
        <v>1394</v>
      </c>
      <c r="M2828" t="s">
        <v>328</v>
      </c>
      <c r="N2828" t="s">
        <v>7947</v>
      </c>
      <c r="O2828" t="s">
        <v>1388</v>
      </c>
      <c r="P2828" t="s">
        <v>7583</v>
      </c>
      <c r="Q2828">
        <f t="shared" si="57"/>
        <v>142</v>
      </c>
      <c r="R2828" t="s">
        <v>3345</v>
      </c>
      <c r="S2828" t="s">
        <v>3346</v>
      </c>
      <c r="T2828" t="s">
        <v>331</v>
      </c>
      <c r="U2828" s="75">
        <v>142</v>
      </c>
      <c r="V2828">
        <v>25</v>
      </c>
      <c r="W2828">
        <v>3550</v>
      </c>
      <c r="AH2828" s="16"/>
      <c r="AI2828" t="s">
        <v>1375</v>
      </c>
    </row>
    <row r="2829" spans="1:35" x14ac:dyDescent="0.25">
      <c r="A2829" t="s">
        <v>7949</v>
      </c>
      <c r="B2829" s="1">
        <v>18</v>
      </c>
      <c r="C2829" t="s">
        <v>322</v>
      </c>
      <c r="D2829">
        <v>11781947</v>
      </c>
      <c r="E2829" t="s">
        <v>7950</v>
      </c>
      <c r="F2829" t="s">
        <v>1363</v>
      </c>
      <c r="G2829" t="s">
        <v>1391</v>
      </c>
      <c r="H2829" s="3" t="s">
        <v>1604</v>
      </c>
      <c r="I2829">
        <v>2020</v>
      </c>
      <c r="J2829" s="15" t="s">
        <v>1605</v>
      </c>
      <c r="K2829">
        <v>2020</v>
      </c>
      <c r="L2829" t="s">
        <v>1394</v>
      </c>
      <c r="M2829" t="s">
        <v>328</v>
      </c>
      <c r="N2829" t="s">
        <v>7951</v>
      </c>
      <c r="O2829" t="s">
        <v>1388</v>
      </c>
      <c r="P2829" t="s">
        <v>7583</v>
      </c>
      <c r="Q2829">
        <f t="shared" si="57"/>
        <v>38</v>
      </c>
      <c r="R2829" t="s">
        <v>1871</v>
      </c>
      <c r="S2829" t="s">
        <v>1872</v>
      </c>
      <c r="T2829" t="s">
        <v>7811</v>
      </c>
      <c r="U2829" s="75">
        <v>38</v>
      </c>
      <c r="V2829">
        <v>35.21</v>
      </c>
      <c r="W2829">
        <v>1337.98</v>
      </c>
      <c r="AH2829" s="16"/>
      <c r="AI2829" t="s">
        <v>1375</v>
      </c>
    </row>
    <row r="2830" spans="1:35" x14ac:dyDescent="0.25">
      <c r="A2830" t="s">
        <v>7952</v>
      </c>
      <c r="B2830" s="1">
        <v>18</v>
      </c>
      <c r="C2830" t="s">
        <v>322</v>
      </c>
      <c r="D2830">
        <v>11781947</v>
      </c>
      <c r="E2830" t="s">
        <v>7950</v>
      </c>
      <c r="F2830" t="s">
        <v>1363</v>
      </c>
      <c r="G2830" t="s">
        <v>1391</v>
      </c>
      <c r="H2830" s="3" t="s">
        <v>1604</v>
      </c>
      <c r="I2830">
        <v>2020</v>
      </c>
      <c r="J2830" s="15" t="s">
        <v>1605</v>
      </c>
      <c r="K2830">
        <v>2020</v>
      </c>
      <c r="L2830" t="s">
        <v>1394</v>
      </c>
      <c r="M2830" t="s">
        <v>328</v>
      </c>
      <c r="N2830" t="s">
        <v>7951</v>
      </c>
      <c r="O2830" t="s">
        <v>1388</v>
      </c>
      <c r="P2830" t="s">
        <v>7583</v>
      </c>
      <c r="Q2830">
        <f t="shared" si="57"/>
        <v>38</v>
      </c>
      <c r="R2830" t="s">
        <v>3345</v>
      </c>
      <c r="S2830" t="s">
        <v>3346</v>
      </c>
      <c r="T2830" t="s">
        <v>331</v>
      </c>
      <c r="U2830" s="75">
        <v>38</v>
      </c>
      <c r="V2830">
        <v>25</v>
      </c>
      <c r="W2830">
        <v>950</v>
      </c>
      <c r="AH2830" s="16"/>
      <c r="AI2830" t="s">
        <v>1375</v>
      </c>
    </row>
    <row r="2831" spans="1:35" x14ac:dyDescent="0.25">
      <c r="A2831" t="s">
        <v>7953</v>
      </c>
      <c r="B2831" s="1">
        <v>18</v>
      </c>
      <c r="C2831" t="s">
        <v>322</v>
      </c>
      <c r="D2831">
        <v>11641215</v>
      </c>
      <c r="E2831" t="s">
        <v>7954</v>
      </c>
      <c r="F2831" t="s">
        <v>1363</v>
      </c>
      <c r="G2831" t="s">
        <v>1391</v>
      </c>
      <c r="H2831" s="3" t="s">
        <v>6816</v>
      </c>
      <c r="I2831">
        <v>2019</v>
      </c>
      <c r="J2831" s="15" t="s">
        <v>6817</v>
      </c>
      <c r="K2831">
        <v>2019</v>
      </c>
      <c r="L2831" t="s">
        <v>1394</v>
      </c>
      <c r="M2831" t="s">
        <v>328</v>
      </c>
      <c r="N2831" t="s">
        <v>7947</v>
      </c>
      <c r="O2831" t="s">
        <v>1388</v>
      </c>
      <c r="P2831" t="s">
        <v>7583</v>
      </c>
      <c r="Q2831">
        <f t="shared" si="57"/>
        <v>434</v>
      </c>
      <c r="R2831" t="s">
        <v>1871</v>
      </c>
      <c r="S2831" t="s">
        <v>1872</v>
      </c>
      <c r="T2831" t="s">
        <v>7465</v>
      </c>
      <c r="U2831" s="75">
        <v>434</v>
      </c>
      <c r="V2831">
        <v>35.21</v>
      </c>
      <c r="W2831">
        <v>15281.14</v>
      </c>
      <c r="AH2831" s="16"/>
      <c r="AI2831" t="s">
        <v>1375</v>
      </c>
    </row>
    <row r="2832" spans="1:35" x14ac:dyDescent="0.25">
      <c r="A2832" t="s">
        <v>7955</v>
      </c>
      <c r="B2832" s="1">
        <v>18</v>
      </c>
      <c r="C2832" t="s">
        <v>322</v>
      </c>
      <c r="D2832">
        <v>11641215</v>
      </c>
      <c r="E2832" t="s">
        <v>7954</v>
      </c>
      <c r="F2832" t="s">
        <v>1363</v>
      </c>
      <c r="G2832" t="s">
        <v>1391</v>
      </c>
      <c r="H2832" s="3" t="s">
        <v>6816</v>
      </c>
      <c r="I2832">
        <v>2019</v>
      </c>
      <c r="J2832" s="15" t="s">
        <v>6817</v>
      </c>
      <c r="K2832">
        <v>2019</v>
      </c>
      <c r="L2832" t="s">
        <v>1394</v>
      </c>
      <c r="M2832" t="s">
        <v>328</v>
      </c>
      <c r="N2832" t="s">
        <v>7947</v>
      </c>
      <c r="O2832" t="s">
        <v>1388</v>
      </c>
      <c r="P2832" t="s">
        <v>7583</v>
      </c>
      <c r="Q2832">
        <f t="shared" si="57"/>
        <v>434</v>
      </c>
      <c r="R2832" t="s">
        <v>3345</v>
      </c>
      <c r="S2832" t="s">
        <v>3346</v>
      </c>
      <c r="T2832" t="s">
        <v>331</v>
      </c>
      <c r="U2832" s="75">
        <v>434</v>
      </c>
      <c r="V2832">
        <v>25</v>
      </c>
      <c r="W2832">
        <v>10850</v>
      </c>
      <c r="AH2832" s="16"/>
      <c r="AI2832" t="s">
        <v>1375</v>
      </c>
    </row>
    <row r="2833" spans="1:35" x14ac:dyDescent="0.25">
      <c r="A2833" t="s">
        <v>7956</v>
      </c>
      <c r="B2833" s="1">
        <v>18</v>
      </c>
      <c r="C2833" t="s">
        <v>322</v>
      </c>
      <c r="D2833">
        <v>11719737</v>
      </c>
      <c r="E2833" t="s">
        <v>7957</v>
      </c>
      <c r="F2833" t="s">
        <v>1363</v>
      </c>
      <c r="G2833" t="s">
        <v>1391</v>
      </c>
      <c r="H2833" s="3" t="s">
        <v>7958</v>
      </c>
      <c r="I2833">
        <v>2019</v>
      </c>
      <c r="J2833" s="15" t="s">
        <v>7959</v>
      </c>
      <c r="K2833">
        <v>2019</v>
      </c>
      <c r="L2833" t="s">
        <v>1394</v>
      </c>
      <c r="M2833" t="s">
        <v>328</v>
      </c>
      <c r="N2833" t="s">
        <v>7951</v>
      </c>
      <c r="O2833" t="s">
        <v>1388</v>
      </c>
      <c r="P2833" t="s">
        <v>7583</v>
      </c>
      <c r="Q2833">
        <f t="shared" si="57"/>
        <v>6</v>
      </c>
      <c r="R2833" t="s">
        <v>1871</v>
      </c>
      <c r="S2833" t="s">
        <v>1872</v>
      </c>
      <c r="T2833" t="s">
        <v>7465</v>
      </c>
      <c r="U2833" s="75">
        <v>6</v>
      </c>
      <c r="V2833">
        <v>35.21</v>
      </c>
      <c r="W2833">
        <v>211.26</v>
      </c>
      <c r="AH2833" s="16"/>
      <c r="AI2833" t="s">
        <v>1375</v>
      </c>
    </row>
    <row r="2834" spans="1:35" x14ac:dyDescent="0.25">
      <c r="A2834" t="s">
        <v>7960</v>
      </c>
      <c r="B2834" s="1">
        <v>18</v>
      </c>
      <c r="C2834" t="s">
        <v>322</v>
      </c>
      <c r="D2834">
        <v>13896563</v>
      </c>
      <c r="E2834" t="s">
        <v>7961</v>
      </c>
      <c r="F2834" t="s">
        <v>1363</v>
      </c>
      <c r="G2834" t="s">
        <v>1391</v>
      </c>
      <c r="H2834" s="3" t="s">
        <v>1751</v>
      </c>
      <c r="I2834">
        <v>2021</v>
      </c>
      <c r="J2834" s="15" t="s">
        <v>1752</v>
      </c>
      <c r="K2834">
        <v>2021</v>
      </c>
      <c r="L2834" t="s">
        <v>1394</v>
      </c>
      <c r="M2834" t="s">
        <v>328</v>
      </c>
      <c r="N2834" t="s">
        <v>7947</v>
      </c>
      <c r="O2834" t="s">
        <v>1408</v>
      </c>
      <c r="P2834" t="s">
        <v>7583</v>
      </c>
      <c r="Q2834">
        <f t="shared" si="57"/>
        <v>37</v>
      </c>
      <c r="R2834" t="s">
        <v>1871</v>
      </c>
      <c r="S2834" t="s">
        <v>1872</v>
      </c>
      <c r="T2834" t="s">
        <v>7808</v>
      </c>
      <c r="U2834" s="75">
        <v>37</v>
      </c>
      <c r="V2834">
        <v>35.21</v>
      </c>
      <c r="W2834">
        <v>1302.77</v>
      </c>
      <c r="AH2834" s="16"/>
      <c r="AI2834" t="s">
        <v>1375</v>
      </c>
    </row>
    <row r="2835" spans="1:35" x14ac:dyDescent="0.25">
      <c r="A2835" t="s">
        <v>7962</v>
      </c>
      <c r="B2835" s="1">
        <v>18</v>
      </c>
      <c r="C2835" t="s">
        <v>322</v>
      </c>
      <c r="D2835">
        <v>13896563</v>
      </c>
      <c r="E2835" t="s">
        <v>7961</v>
      </c>
      <c r="F2835" t="s">
        <v>1363</v>
      </c>
      <c r="G2835" t="s">
        <v>1391</v>
      </c>
      <c r="H2835" s="3" t="s">
        <v>1751</v>
      </c>
      <c r="I2835">
        <v>2021</v>
      </c>
      <c r="J2835" s="15" t="s">
        <v>1752</v>
      </c>
      <c r="K2835">
        <v>2021</v>
      </c>
      <c r="L2835" t="s">
        <v>1394</v>
      </c>
      <c r="M2835" t="s">
        <v>328</v>
      </c>
      <c r="N2835" t="s">
        <v>7947</v>
      </c>
      <c r="O2835" t="s">
        <v>1408</v>
      </c>
      <c r="P2835" t="s">
        <v>7583</v>
      </c>
      <c r="Q2835">
        <f t="shared" si="57"/>
        <v>37</v>
      </c>
      <c r="R2835" t="s">
        <v>3345</v>
      </c>
      <c r="S2835" t="s">
        <v>3346</v>
      </c>
      <c r="T2835" t="s">
        <v>331</v>
      </c>
      <c r="U2835" s="75">
        <v>37</v>
      </c>
      <c r="V2835">
        <v>25</v>
      </c>
      <c r="W2835">
        <v>925</v>
      </c>
      <c r="AH2835" s="16"/>
      <c r="AI2835" t="s">
        <v>1375</v>
      </c>
    </row>
    <row r="2836" spans="1:35" x14ac:dyDescent="0.25">
      <c r="A2836" t="s">
        <v>7963</v>
      </c>
      <c r="B2836" s="1">
        <v>18</v>
      </c>
      <c r="C2836" t="s">
        <v>322</v>
      </c>
      <c r="D2836">
        <v>13848321</v>
      </c>
      <c r="E2836" t="s">
        <v>7964</v>
      </c>
      <c r="F2836" t="s">
        <v>1363</v>
      </c>
      <c r="G2836" t="s">
        <v>1391</v>
      </c>
      <c r="H2836" s="3" t="s">
        <v>1862</v>
      </c>
      <c r="I2836">
        <v>2021</v>
      </c>
      <c r="J2836" s="15" t="s">
        <v>1863</v>
      </c>
      <c r="K2836">
        <v>2021</v>
      </c>
      <c r="L2836" t="s">
        <v>1394</v>
      </c>
      <c r="M2836" t="s">
        <v>328</v>
      </c>
      <c r="N2836" t="s">
        <v>7947</v>
      </c>
      <c r="O2836" t="s">
        <v>1408</v>
      </c>
      <c r="P2836" t="s">
        <v>7583</v>
      </c>
      <c r="Q2836">
        <f t="shared" si="57"/>
        <v>400</v>
      </c>
      <c r="R2836" t="s">
        <v>3345</v>
      </c>
      <c r="S2836" t="s">
        <v>3346</v>
      </c>
      <c r="T2836" t="s">
        <v>331</v>
      </c>
      <c r="U2836" s="75">
        <v>400</v>
      </c>
      <c r="V2836">
        <v>25</v>
      </c>
      <c r="W2836">
        <v>10000</v>
      </c>
      <c r="AH2836" s="16"/>
      <c r="AI2836" t="s">
        <v>1375</v>
      </c>
    </row>
    <row r="2837" spans="1:35" x14ac:dyDescent="0.25">
      <c r="A2837" t="s">
        <v>7965</v>
      </c>
      <c r="B2837" s="1">
        <v>18</v>
      </c>
      <c r="C2837" t="s">
        <v>322</v>
      </c>
      <c r="D2837">
        <v>13848321</v>
      </c>
      <c r="E2837" t="s">
        <v>7964</v>
      </c>
      <c r="F2837" t="s">
        <v>1363</v>
      </c>
      <c r="G2837" t="s">
        <v>1391</v>
      </c>
      <c r="H2837" s="3" t="s">
        <v>1862</v>
      </c>
      <c r="I2837">
        <v>2021</v>
      </c>
      <c r="J2837" s="15" t="s">
        <v>1863</v>
      </c>
      <c r="K2837">
        <v>2021</v>
      </c>
      <c r="L2837" t="s">
        <v>1394</v>
      </c>
      <c r="M2837" t="s">
        <v>328</v>
      </c>
      <c r="N2837" t="s">
        <v>7947</v>
      </c>
      <c r="O2837" t="s">
        <v>1408</v>
      </c>
      <c r="P2837" t="s">
        <v>7583</v>
      </c>
      <c r="Q2837">
        <f t="shared" si="57"/>
        <v>400</v>
      </c>
      <c r="R2837" t="s">
        <v>1871</v>
      </c>
      <c r="S2837" t="s">
        <v>1872</v>
      </c>
      <c r="T2837" t="s">
        <v>7917</v>
      </c>
      <c r="U2837" s="75">
        <v>400</v>
      </c>
      <c r="V2837">
        <v>35.21</v>
      </c>
      <c r="W2837">
        <v>14084</v>
      </c>
      <c r="AH2837" s="16"/>
      <c r="AI2837" t="s">
        <v>1375</v>
      </c>
    </row>
    <row r="2838" spans="1:35" x14ac:dyDescent="0.25">
      <c r="A2838" t="s">
        <v>7966</v>
      </c>
      <c r="B2838" s="1">
        <v>18</v>
      </c>
      <c r="C2838" t="s">
        <v>322</v>
      </c>
      <c r="D2838">
        <v>14887649</v>
      </c>
      <c r="E2838" t="s">
        <v>7967</v>
      </c>
      <c r="F2838" t="s">
        <v>1363</v>
      </c>
      <c r="G2838" t="s">
        <v>1391</v>
      </c>
      <c r="H2838" s="3" t="s">
        <v>4763</v>
      </c>
      <c r="I2838">
        <v>2021</v>
      </c>
      <c r="J2838" s="15" t="s">
        <v>4764</v>
      </c>
      <c r="K2838">
        <v>2021</v>
      </c>
      <c r="L2838" t="s">
        <v>1367</v>
      </c>
      <c r="M2838" t="s">
        <v>328</v>
      </c>
      <c r="N2838" t="s">
        <v>7762</v>
      </c>
      <c r="O2838" t="s">
        <v>1370</v>
      </c>
      <c r="P2838" t="s">
        <v>7583</v>
      </c>
      <c r="Q2838">
        <f t="shared" si="57"/>
        <v>115</v>
      </c>
      <c r="R2838" t="s">
        <v>3345</v>
      </c>
      <c r="S2838" t="s">
        <v>3346</v>
      </c>
      <c r="T2838" t="s">
        <v>331</v>
      </c>
      <c r="U2838" s="75">
        <v>115</v>
      </c>
      <c r="V2838">
        <v>25</v>
      </c>
      <c r="W2838">
        <v>2875</v>
      </c>
      <c r="AH2838" s="16"/>
      <c r="AI2838" t="s">
        <v>1375</v>
      </c>
    </row>
    <row r="2839" spans="1:35" x14ac:dyDescent="0.25">
      <c r="A2839" t="s">
        <v>7968</v>
      </c>
      <c r="B2839" s="1">
        <v>18</v>
      </c>
      <c r="C2839" t="s">
        <v>322</v>
      </c>
      <c r="D2839">
        <v>14887649</v>
      </c>
      <c r="E2839" t="s">
        <v>7967</v>
      </c>
      <c r="F2839" t="s">
        <v>1363</v>
      </c>
      <c r="G2839" t="s">
        <v>1391</v>
      </c>
      <c r="H2839" s="3" t="s">
        <v>4763</v>
      </c>
      <c r="I2839">
        <v>2021</v>
      </c>
      <c r="J2839" s="15" t="s">
        <v>4764</v>
      </c>
      <c r="K2839">
        <v>2021</v>
      </c>
      <c r="L2839" t="s">
        <v>1367</v>
      </c>
      <c r="M2839" t="s">
        <v>328</v>
      </c>
      <c r="N2839" t="s">
        <v>7762</v>
      </c>
      <c r="O2839" t="s">
        <v>1370</v>
      </c>
      <c r="P2839" t="s">
        <v>7583</v>
      </c>
      <c r="Q2839">
        <f t="shared" si="57"/>
        <v>115</v>
      </c>
      <c r="R2839" t="s">
        <v>1871</v>
      </c>
      <c r="S2839" t="s">
        <v>1872</v>
      </c>
      <c r="T2839" t="s">
        <v>7465</v>
      </c>
      <c r="U2839" s="75">
        <v>115</v>
      </c>
      <c r="V2839">
        <v>35.21</v>
      </c>
      <c r="W2839">
        <v>4049.15</v>
      </c>
      <c r="AH2839" s="16"/>
      <c r="AI2839" t="s">
        <v>1375</v>
      </c>
    </row>
    <row r="2840" spans="1:35" x14ac:dyDescent="0.25">
      <c r="A2840" t="s">
        <v>7969</v>
      </c>
      <c r="B2840" s="1">
        <v>18</v>
      </c>
      <c r="C2840" t="s">
        <v>322</v>
      </c>
      <c r="D2840">
        <v>13850814</v>
      </c>
      <c r="E2840" t="s">
        <v>7970</v>
      </c>
      <c r="F2840" t="s">
        <v>1363</v>
      </c>
      <c r="G2840" t="s">
        <v>1391</v>
      </c>
      <c r="H2840" s="3" t="s">
        <v>1862</v>
      </c>
      <c r="I2840">
        <v>2021</v>
      </c>
      <c r="J2840" s="15" t="s">
        <v>7971</v>
      </c>
      <c r="K2840">
        <v>2021</v>
      </c>
      <c r="L2840" t="s">
        <v>1394</v>
      </c>
      <c r="M2840" t="s">
        <v>328</v>
      </c>
      <c r="N2840" t="s">
        <v>7947</v>
      </c>
      <c r="O2840" t="s">
        <v>1408</v>
      </c>
      <c r="P2840" t="s">
        <v>7583</v>
      </c>
      <c r="Q2840">
        <f t="shared" si="57"/>
        <v>40</v>
      </c>
      <c r="R2840" t="s">
        <v>1871</v>
      </c>
      <c r="S2840" t="s">
        <v>1872</v>
      </c>
      <c r="T2840" t="s">
        <v>7917</v>
      </c>
      <c r="U2840" s="75">
        <v>40</v>
      </c>
      <c r="V2840">
        <v>35.21</v>
      </c>
      <c r="W2840">
        <v>1408.4</v>
      </c>
      <c r="AH2840" s="16"/>
      <c r="AI2840" t="s">
        <v>1375</v>
      </c>
    </row>
    <row r="2841" spans="1:35" x14ac:dyDescent="0.25">
      <c r="A2841" t="s">
        <v>7972</v>
      </c>
      <c r="B2841" s="1">
        <v>18</v>
      </c>
      <c r="C2841" t="s">
        <v>322</v>
      </c>
      <c r="D2841">
        <v>13850814</v>
      </c>
      <c r="E2841" t="s">
        <v>7970</v>
      </c>
      <c r="F2841" t="s">
        <v>1363</v>
      </c>
      <c r="G2841" t="s">
        <v>1391</v>
      </c>
      <c r="H2841" s="3" t="s">
        <v>1862</v>
      </c>
      <c r="I2841">
        <v>2021</v>
      </c>
      <c r="J2841" s="15" t="s">
        <v>7971</v>
      </c>
      <c r="K2841">
        <v>2021</v>
      </c>
      <c r="L2841" t="s">
        <v>1394</v>
      </c>
      <c r="M2841" t="s">
        <v>328</v>
      </c>
      <c r="N2841" t="s">
        <v>7947</v>
      </c>
      <c r="O2841" t="s">
        <v>1408</v>
      </c>
      <c r="P2841" t="s">
        <v>7583</v>
      </c>
      <c r="Q2841">
        <f t="shared" si="57"/>
        <v>40</v>
      </c>
      <c r="R2841" t="s">
        <v>3345</v>
      </c>
      <c r="S2841" t="s">
        <v>3346</v>
      </c>
      <c r="T2841" t="s">
        <v>331</v>
      </c>
      <c r="U2841" s="75">
        <v>40</v>
      </c>
      <c r="V2841">
        <v>25</v>
      </c>
      <c r="W2841">
        <v>1000</v>
      </c>
      <c r="AH2841" s="16"/>
      <c r="AI2841" t="s">
        <v>1375</v>
      </c>
    </row>
    <row r="2842" spans="1:35" x14ac:dyDescent="0.25">
      <c r="A2842" t="s">
        <v>7973</v>
      </c>
      <c r="B2842" s="1">
        <v>18</v>
      </c>
      <c r="C2842" t="s">
        <v>322</v>
      </c>
      <c r="D2842">
        <v>14923114</v>
      </c>
      <c r="E2842" t="s">
        <v>7974</v>
      </c>
      <c r="F2842" t="s">
        <v>1363</v>
      </c>
      <c r="G2842" t="s">
        <v>1391</v>
      </c>
      <c r="H2842" s="3" t="s">
        <v>2034</v>
      </c>
      <c r="I2842">
        <v>2021</v>
      </c>
      <c r="J2842" s="15" t="s">
        <v>1948</v>
      </c>
      <c r="K2842">
        <v>2021</v>
      </c>
      <c r="L2842" t="s">
        <v>1367</v>
      </c>
      <c r="M2842" t="s">
        <v>328</v>
      </c>
      <c r="N2842" t="s">
        <v>7762</v>
      </c>
      <c r="O2842" t="s">
        <v>1370</v>
      </c>
      <c r="P2842" t="s">
        <v>7583</v>
      </c>
      <c r="Q2842">
        <f t="shared" si="57"/>
        <v>25</v>
      </c>
      <c r="R2842" t="s">
        <v>3345</v>
      </c>
      <c r="S2842" t="s">
        <v>3346</v>
      </c>
      <c r="T2842" t="s">
        <v>331</v>
      </c>
      <c r="U2842" s="75">
        <v>25</v>
      </c>
      <c r="V2842">
        <v>25</v>
      </c>
      <c r="W2842">
        <v>625</v>
      </c>
      <c r="AH2842" s="16"/>
      <c r="AI2842" t="s">
        <v>1375</v>
      </c>
    </row>
    <row r="2843" spans="1:35" x14ac:dyDescent="0.25">
      <c r="A2843" t="s">
        <v>7975</v>
      </c>
      <c r="B2843" s="1">
        <v>18</v>
      </c>
      <c r="C2843" t="s">
        <v>322</v>
      </c>
      <c r="D2843">
        <v>14923114</v>
      </c>
      <c r="E2843" t="s">
        <v>7974</v>
      </c>
      <c r="F2843" t="s">
        <v>1363</v>
      </c>
      <c r="G2843" t="s">
        <v>1391</v>
      </c>
      <c r="H2843" s="3" t="s">
        <v>2034</v>
      </c>
      <c r="I2843">
        <v>2021</v>
      </c>
      <c r="J2843" s="15" t="s">
        <v>1948</v>
      </c>
      <c r="K2843">
        <v>2021</v>
      </c>
      <c r="L2843" t="s">
        <v>1367</v>
      </c>
      <c r="M2843" t="s">
        <v>328</v>
      </c>
      <c r="N2843" t="s">
        <v>7762</v>
      </c>
      <c r="O2843" t="s">
        <v>1370</v>
      </c>
      <c r="P2843" t="s">
        <v>7583</v>
      </c>
      <c r="Q2843">
        <f t="shared" si="57"/>
        <v>25</v>
      </c>
      <c r="R2843" t="s">
        <v>1871</v>
      </c>
      <c r="S2843" t="s">
        <v>1872</v>
      </c>
      <c r="T2843" t="s">
        <v>7808</v>
      </c>
      <c r="U2843" s="75">
        <v>25</v>
      </c>
      <c r="V2843">
        <v>35.21</v>
      </c>
      <c r="W2843">
        <v>880.25</v>
      </c>
      <c r="AH2843" s="16"/>
      <c r="AI2843" t="s">
        <v>1375</v>
      </c>
    </row>
    <row r="2844" spans="1:35" x14ac:dyDescent="0.25">
      <c r="A2844" t="s">
        <v>7976</v>
      </c>
      <c r="B2844" s="1">
        <v>18</v>
      </c>
      <c r="C2844" t="s">
        <v>322</v>
      </c>
      <c r="D2844">
        <v>14923114</v>
      </c>
      <c r="E2844" t="s">
        <v>7974</v>
      </c>
      <c r="F2844" t="s">
        <v>1363</v>
      </c>
      <c r="G2844" t="s">
        <v>1391</v>
      </c>
      <c r="H2844" s="3" t="s">
        <v>2034</v>
      </c>
      <c r="I2844">
        <v>2021</v>
      </c>
      <c r="J2844" s="15" t="s">
        <v>1948</v>
      </c>
      <c r="K2844">
        <v>2021</v>
      </c>
      <c r="L2844" t="s">
        <v>1367</v>
      </c>
      <c r="M2844" t="s">
        <v>328</v>
      </c>
      <c r="N2844" t="s">
        <v>7762</v>
      </c>
      <c r="O2844" t="s">
        <v>1370</v>
      </c>
      <c r="P2844" t="s">
        <v>7583</v>
      </c>
      <c r="Q2844">
        <f t="shared" si="57"/>
        <v>25</v>
      </c>
      <c r="R2844" t="s">
        <v>2102</v>
      </c>
      <c r="S2844" t="s">
        <v>2103</v>
      </c>
      <c r="T2844" t="s">
        <v>7977</v>
      </c>
      <c r="U2844" s="75">
        <v>25</v>
      </c>
      <c r="V2844">
        <v>32.56</v>
      </c>
      <c r="W2844">
        <v>814</v>
      </c>
      <c r="AH2844" s="16"/>
      <c r="AI2844" t="s">
        <v>1375</v>
      </c>
    </row>
    <row r="2845" spans="1:35" x14ac:dyDescent="0.25">
      <c r="A2845" t="s">
        <v>7978</v>
      </c>
      <c r="B2845" s="1">
        <v>18</v>
      </c>
      <c r="C2845" t="s">
        <v>322</v>
      </c>
      <c r="D2845">
        <v>11236299</v>
      </c>
      <c r="E2845" t="s">
        <v>7601</v>
      </c>
      <c r="F2845" t="s">
        <v>1363</v>
      </c>
      <c r="G2845" t="s">
        <v>1391</v>
      </c>
      <c r="H2845" s="3" t="s">
        <v>4790</v>
      </c>
      <c r="I2845">
        <v>2019</v>
      </c>
      <c r="J2845" s="15" t="s">
        <v>4791</v>
      </c>
      <c r="K2845">
        <v>2019</v>
      </c>
      <c r="L2845" t="s">
        <v>1394</v>
      </c>
      <c r="M2845" t="s">
        <v>7601</v>
      </c>
      <c r="N2845" t="s">
        <v>7601</v>
      </c>
      <c r="O2845" t="s">
        <v>1388</v>
      </c>
      <c r="P2845" t="s">
        <v>682</v>
      </c>
      <c r="Q2845">
        <f t="shared" si="57"/>
        <v>18</v>
      </c>
      <c r="R2845" t="s">
        <v>3345</v>
      </c>
      <c r="S2845" t="s">
        <v>3346</v>
      </c>
      <c r="T2845" t="s">
        <v>331</v>
      </c>
      <c r="U2845" s="75">
        <v>18</v>
      </c>
      <c r="V2845">
        <v>25</v>
      </c>
      <c r="W2845">
        <v>450</v>
      </c>
      <c r="AH2845" s="16"/>
      <c r="AI2845" t="s">
        <v>1375</v>
      </c>
    </row>
    <row r="2846" spans="1:35" x14ac:dyDescent="0.25">
      <c r="A2846" t="s">
        <v>7979</v>
      </c>
      <c r="B2846" s="1">
        <v>18</v>
      </c>
      <c r="C2846" t="s">
        <v>322</v>
      </c>
      <c r="D2846">
        <v>11236299</v>
      </c>
      <c r="E2846" t="s">
        <v>7601</v>
      </c>
      <c r="F2846" t="s">
        <v>1363</v>
      </c>
      <c r="G2846" t="s">
        <v>1391</v>
      </c>
      <c r="H2846" s="3" t="s">
        <v>4790</v>
      </c>
      <c r="I2846">
        <v>2019</v>
      </c>
      <c r="J2846" s="15" t="s">
        <v>4791</v>
      </c>
      <c r="K2846">
        <v>2019</v>
      </c>
      <c r="L2846" t="s">
        <v>1394</v>
      </c>
      <c r="M2846" t="s">
        <v>7601</v>
      </c>
      <c r="N2846" t="s">
        <v>7601</v>
      </c>
      <c r="O2846" t="s">
        <v>1388</v>
      </c>
      <c r="P2846" t="s">
        <v>682</v>
      </c>
      <c r="Q2846">
        <f t="shared" si="57"/>
        <v>18</v>
      </c>
      <c r="R2846" t="s">
        <v>1871</v>
      </c>
      <c r="S2846" t="s">
        <v>1872</v>
      </c>
      <c r="T2846" t="s">
        <v>7811</v>
      </c>
      <c r="U2846" s="75">
        <v>18</v>
      </c>
      <c r="V2846">
        <v>35.21</v>
      </c>
      <c r="W2846">
        <v>633.78</v>
      </c>
      <c r="AH2846" s="16"/>
      <c r="AI2846" t="s">
        <v>1375</v>
      </c>
    </row>
    <row r="2847" spans="1:35" x14ac:dyDescent="0.25">
      <c r="A2847" t="s">
        <v>7980</v>
      </c>
      <c r="B2847" s="1">
        <v>18</v>
      </c>
      <c r="C2847" t="s">
        <v>322</v>
      </c>
      <c r="D2847">
        <v>12835196</v>
      </c>
      <c r="E2847" t="s">
        <v>7981</v>
      </c>
      <c r="F2847" t="s">
        <v>1363</v>
      </c>
      <c r="G2847" t="s">
        <v>1391</v>
      </c>
      <c r="H2847" s="3" t="s">
        <v>2626</v>
      </c>
      <c r="I2847">
        <v>2020</v>
      </c>
      <c r="J2847" s="15" t="s">
        <v>7070</v>
      </c>
      <c r="K2847">
        <v>2020</v>
      </c>
      <c r="L2847" t="s">
        <v>1394</v>
      </c>
      <c r="M2847" t="s">
        <v>328</v>
      </c>
      <c r="N2847" t="s">
        <v>7947</v>
      </c>
      <c r="O2847" t="s">
        <v>1408</v>
      </c>
      <c r="P2847" t="s">
        <v>7583</v>
      </c>
      <c r="Q2847">
        <f t="shared" si="57"/>
        <v>38</v>
      </c>
      <c r="R2847" t="s">
        <v>1871</v>
      </c>
      <c r="S2847" t="s">
        <v>1872</v>
      </c>
      <c r="T2847" t="s">
        <v>7917</v>
      </c>
      <c r="U2847" s="75">
        <v>38</v>
      </c>
      <c r="V2847">
        <v>35.21</v>
      </c>
      <c r="W2847">
        <v>1337.98</v>
      </c>
      <c r="AH2847" s="16"/>
      <c r="AI2847" t="s">
        <v>1375</v>
      </c>
    </row>
    <row r="2848" spans="1:35" x14ac:dyDescent="0.25">
      <c r="A2848" t="s">
        <v>7982</v>
      </c>
      <c r="B2848" s="1">
        <v>18</v>
      </c>
      <c r="C2848" t="s">
        <v>322</v>
      </c>
      <c r="D2848">
        <v>12835196</v>
      </c>
      <c r="E2848" t="s">
        <v>7981</v>
      </c>
      <c r="F2848" t="s">
        <v>1363</v>
      </c>
      <c r="G2848" t="s">
        <v>1391</v>
      </c>
      <c r="H2848" s="3" t="s">
        <v>2626</v>
      </c>
      <c r="I2848">
        <v>2020</v>
      </c>
      <c r="J2848" s="15" t="s">
        <v>7070</v>
      </c>
      <c r="K2848">
        <v>2020</v>
      </c>
      <c r="L2848" t="s">
        <v>1394</v>
      </c>
      <c r="M2848" t="s">
        <v>328</v>
      </c>
      <c r="N2848" t="s">
        <v>7947</v>
      </c>
      <c r="O2848" t="s">
        <v>1408</v>
      </c>
      <c r="P2848" t="s">
        <v>7583</v>
      </c>
      <c r="Q2848">
        <f t="shared" si="57"/>
        <v>38</v>
      </c>
      <c r="R2848" t="s">
        <v>3345</v>
      </c>
      <c r="S2848" t="s">
        <v>3346</v>
      </c>
      <c r="T2848" t="s">
        <v>331</v>
      </c>
      <c r="U2848" s="75">
        <v>38</v>
      </c>
      <c r="V2848">
        <v>25</v>
      </c>
      <c r="W2848">
        <v>950</v>
      </c>
      <c r="AH2848" s="16"/>
      <c r="AI2848" t="s">
        <v>1375</v>
      </c>
    </row>
    <row r="2849" spans="1:35" x14ac:dyDescent="0.25">
      <c r="A2849" t="s">
        <v>7983</v>
      </c>
      <c r="B2849" s="1">
        <v>18</v>
      </c>
      <c r="C2849" t="s">
        <v>322</v>
      </c>
      <c r="D2849">
        <v>11304650</v>
      </c>
      <c r="E2849" t="s">
        <v>7984</v>
      </c>
      <c r="F2849" t="s">
        <v>1363</v>
      </c>
      <c r="G2849" t="s">
        <v>1391</v>
      </c>
      <c r="H2849" s="3" t="s">
        <v>2596</v>
      </c>
      <c r="I2849">
        <v>2019</v>
      </c>
      <c r="J2849" s="15" t="s">
        <v>7538</v>
      </c>
      <c r="K2849">
        <v>2019</v>
      </c>
      <c r="L2849" t="s">
        <v>1394</v>
      </c>
      <c r="M2849" t="s">
        <v>7985</v>
      </c>
      <c r="N2849" t="s">
        <v>2541</v>
      </c>
      <c r="O2849" t="s">
        <v>1388</v>
      </c>
      <c r="P2849" t="s">
        <v>682</v>
      </c>
      <c r="Q2849">
        <f t="shared" si="57"/>
        <v>367</v>
      </c>
      <c r="R2849" t="s">
        <v>1871</v>
      </c>
      <c r="S2849" t="s">
        <v>1872</v>
      </c>
      <c r="T2849" t="s">
        <v>7811</v>
      </c>
      <c r="U2849" s="75">
        <v>367</v>
      </c>
      <c r="V2849">
        <v>35.21</v>
      </c>
      <c r="W2849">
        <v>12922.07</v>
      </c>
      <c r="AH2849" s="16"/>
      <c r="AI2849" t="s">
        <v>1375</v>
      </c>
    </row>
    <row r="2850" spans="1:35" x14ac:dyDescent="0.25">
      <c r="A2850" t="s">
        <v>7986</v>
      </c>
      <c r="B2850" s="1">
        <v>18</v>
      </c>
      <c r="C2850" t="s">
        <v>322</v>
      </c>
      <c r="D2850">
        <v>11304650</v>
      </c>
      <c r="E2850" t="s">
        <v>7984</v>
      </c>
      <c r="F2850" t="s">
        <v>1363</v>
      </c>
      <c r="G2850" t="s">
        <v>1391</v>
      </c>
      <c r="H2850" s="3" t="s">
        <v>2596</v>
      </c>
      <c r="I2850">
        <v>2019</v>
      </c>
      <c r="J2850" s="15" t="s">
        <v>7538</v>
      </c>
      <c r="K2850">
        <v>2019</v>
      </c>
      <c r="L2850" t="s">
        <v>1394</v>
      </c>
      <c r="M2850" t="s">
        <v>7985</v>
      </c>
      <c r="N2850" t="s">
        <v>2541</v>
      </c>
      <c r="O2850" t="s">
        <v>1388</v>
      </c>
      <c r="P2850" t="s">
        <v>682</v>
      </c>
      <c r="Q2850">
        <f t="shared" si="57"/>
        <v>367</v>
      </c>
      <c r="R2850" t="s">
        <v>3345</v>
      </c>
      <c r="S2850" t="s">
        <v>3346</v>
      </c>
      <c r="T2850" t="s">
        <v>331</v>
      </c>
      <c r="U2850" s="75">
        <v>367</v>
      </c>
      <c r="V2850">
        <v>25</v>
      </c>
      <c r="W2850">
        <v>9175</v>
      </c>
      <c r="AH2850" s="16"/>
      <c r="AI2850" t="s">
        <v>1375</v>
      </c>
    </row>
    <row r="2851" spans="1:35" x14ac:dyDescent="0.25">
      <c r="A2851" t="s">
        <v>7987</v>
      </c>
      <c r="B2851" s="1">
        <v>18</v>
      </c>
      <c r="C2851" t="s">
        <v>322</v>
      </c>
      <c r="D2851">
        <v>12669156</v>
      </c>
      <c r="E2851" t="s">
        <v>7988</v>
      </c>
      <c r="F2851" t="s">
        <v>1363</v>
      </c>
      <c r="G2851" t="s">
        <v>1391</v>
      </c>
      <c r="H2851" s="3" t="s">
        <v>1540</v>
      </c>
      <c r="I2851">
        <v>2020</v>
      </c>
      <c r="J2851" s="15" t="s">
        <v>3554</v>
      </c>
      <c r="K2851">
        <v>2020</v>
      </c>
      <c r="L2851" t="s">
        <v>1394</v>
      </c>
      <c r="M2851" t="s">
        <v>328</v>
      </c>
      <c r="N2851" t="s">
        <v>7947</v>
      </c>
      <c r="O2851" t="s">
        <v>1408</v>
      </c>
      <c r="P2851" t="s">
        <v>7583</v>
      </c>
      <c r="Q2851">
        <f t="shared" si="57"/>
        <v>40</v>
      </c>
      <c r="R2851" t="s">
        <v>3345</v>
      </c>
      <c r="S2851" t="s">
        <v>3346</v>
      </c>
      <c r="T2851" t="s">
        <v>331</v>
      </c>
      <c r="U2851" s="75">
        <v>40</v>
      </c>
      <c r="V2851">
        <v>25</v>
      </c>
      <c r="W2851">
        <v>1000</v>
      </c>
      <c r="AH2851" s="16"/>
      <c r="AI2851" t="s">
        <v>1375</v>
      </c>
    </row>
    <row r="2852" spans="1:35" x14ac:dyDescent="0.25">
      <c r="A2852" t="s">
        <v>7989</v>
      </c>
      <c r="B2852" s="1">
        <v>18</v>
      </c>
      <c r="C2852" t="s">
        <v>322</v>
      </c>
      <c r="D2852">
        <v>12669156</v>
      </c>
      <c r="E2852" t="s">
        <v>7988</v>
      </c>
      <c r="F2852" t="s">
        <v>1363</v>
      </c>
      <c r="G2852" t="s">
        <v>1391</v>
      </c>
      <c r="H2852" s="3" t="s">
        <v>1540</v>
      </c>
      <c r="I2852">
        <v>2020</v>
      </c>
      <c r="J2852" s="15" t="s">
        <v>3554</v>
      </c>
      <c r="K2852">
        <v>2020</v>
      </c>
      <c r="L2852" t="s">
        <v>1394</v>
      </c>
      <c r="M2852" t="s">
        <v>328</v>
      </c>
      <c r="N2852" t="s">
        <v>7947</v>
      </c>
      <c r="O2852" t="s">
        <v>1408</v>
      </c>
      <c r="P2852" t="s">
        <v>7583</v>
      </c>
      <c r="Q2852">
        <f t="shared" si="57"/>
        <v>40</v>
      </c>
      <c r="R2852" t="s">
        <v>1871</v>
      </c>
      <c r="S2852" t="s">
        <v>1872</v>
      </c>
      <c r="T2852" t="s">
        <v>7811</v>
      </c>
      <c r="U2852" s="75">
        <v>40</v>
      </c>
      <c r="V2852">
        <v>35.21</v>
      </c>
      <c r="W2852">
        <v>1408.4</v>
      </c>
      <c r="AH2852" s="16"/>
      <c r="AI2852" t="s">
        <v>1375</v>
      </c>
    </row>
    <row r="2853" spans="1:35" x14ac:dyDescent="0.25">
      <c r="A2853" t="s">
        <v>7990</v>
      </c>
      <c r="B2853" s="1">
        <v>18</v>
      </c>
      <c r="C2853" t="s">
        <v>322</v>
      </c>
      <c r="D2853">
        <v>13029088</v>
      </c>
      <c r="E2853" t="s">
        <v>7991</v>
      </c>
      <c r="F2853" t="s">
        <v>1363</v>
      </c>
      <c r="G2853" t="s">
        <v>1391</v>
      </c>
      <c r="H2853" s="3" t="s">
        <v>7992</v>
      </c>
      <c r="I2853">
        <v>2020</v>
      </c>
      <c r="J2853" s="15" t="s">
        <v>7993</v>
      </c>
      <c r="K2853">
        <v>2020</v>
      </c>
      <c r="L2853" t="s">
        <v>1394</v>
      </c>
      <c r="M2853" t="s">
        <v>328</v>
      </c>
      <c r="N2853" t="s">
        <v>7951</v>
      </c>
      <c r="O2853" t="s">
        <v>1408</v>
      </c>
      <c r="P2853" t="s">
        <v>7583</v>
      </c>
      <c r="Q2853">
        <f t="shared" si="57"/>
        <v>24</v>
      </c>
      <c r="R2853" t="s">
        <v>1871</v>
      </c>
      <c r="S2853" t="s">
        <v>1872</v>
      </c>
      <c r="T2853" t="s">
        <v>7917</v>
      </c>
      <c r="U2853" s="75">
        <v>24</v>
      </c>
      <c r="V2853">
        <v>35.21</v>
      </c>
      <c r="W2853">
        <v>845.04</v>
      </c>
      <c r="AH2853" s="16"/>
      <c r="AI2853" t="s">
        <v>1375</v>
      </c>
    </row>
    <row r="2854" spans="1:35" x14ac:dyDescent="0.25">
      <c r="A2854" t="s">
        <v>7994</v>
      </c>
      <c r="B2854" s="1">
        <v>18</v>
      </c>
      <c r="C2854" t="s">
        <v>322</v>
      </c>
      <c r="D2854">
        <v>13029088</v>
      </c>
      <c r="E2854" t="s">
        <v>7991</v>
      </c>
      <c r="F2854" t="s">
        <v>1363</v>
      </c>
      <c r="G2854" t="s">
        <v>1391</v>
      </c>
      <c r="H2854" s="3" t="s">
        <v>7992</v>
      </c>
      <c r="I2854">
        <v>2020</v>
      </c>
      <c r="J2854" s="15" t="s">
        <v>7993</v>
      </c>
      <c r="K2854">
        <v>2020</v>
      </c>
      <c r="L2854" t="s">
        <v>1394</v>
      </c>
      <c r="M2854" t="s">
        <v>328</v>
      </c>
      <c r="N2854" t="s">
        <v>7951</v>
      </c>
      <c r="O2854" t="s">
        <v>1408</v>
      </c>
      <c r="P2854" t="s">
        <v>7583</v>
      </c>
      <c r="Q2854">
        <f t="shared" si="57"/>
        <v>24</v>
      </c>
      <c r="R2854" t="s">
        <v>3345</v>
      </c>
      <c r="S2854" t="s">
        <v>3346</v>
      </c>
      <c r="T2854" t="s">
        <v>331</v>
      </c>
      <c r="U2854" s="75">
        <v>24</v>
      </c>
      <c r="V2854">
        <v>25</v>
      </c>
      <c r="W2854">
        <v>600</v>
      </c>
      <c r="AH2854" s="16"/>
      <c r="AI2854" t="s">
        <v>1375</v>
      </c>
    </row>
    <row r="2855" spans="1:35" x14ac:dyDescent="0.25">
      <c r="A2855" t="s">
        <v>7995</v>
      </c>
      <c r="B2855" s="1">
        <v>18</v>
      </c>
      <c r="C2855" t="s">
        <v>322</v>
      </c>
      <c r="D2855">
        <v>12370215</v>
      </c>
      <c r="E2855" t="s">
        <v>7996</v>
      </c>
      <c r="F2855" t="s">
        <v>1363</v>
      </c>
      <c r="G2855" t="s">
        <v>1391</v>
      </c>
      <c r="H2855" s="3" t="s">
        <v>1601</v>
      </c>
      <c r="I2855">
        <v>2020</v>
      </c>
      <c r="J2855" s="15" t="s">
        <v>4841</v>
      </c>
      <c r="K2855">
        <v>2020</v>
      </c>
      <c r="L2855" t="s">
        <v>1394</v>
      </c>
      <c r="M2855" t="s">
        <v>328</v>
      </c>
      <c r="N2855" t="s">
        <v>7947</v>
      </c>
      <c r="O2855" t="s">
        <v>1408</v>
      </c>
      <c r="P2855" t="s">
        <v>7583</v>
      </c>
      <c r="Q2855">
        <f t="shared" si="57"/>
        <v>26</v>
      </c>
      <c r="R2855" t="s">
        <v>1871</v>
      </c>
      <c r="S2855" t="s">
        <v>1872</v>
      </c>
      <c r="T2855" t="s">
        <v>7811</v>
      </c>
      <c r="U2855" s="75">
        <v>26</v>
      </c>
      <c r="V2855">
        <v>35.21</v>
      </c>
      <c r="W2855">
        <v>915.46</v>
      </c>
      <c r="AH2855" s="16"/>
      <c r="AI2855" t="s">
        <v>1375</v>
      </c>
    </row>
    <row r="2856" spans="1:35" x14ac:dyDescent="0.25">
      <c r="A2856" t="s">
        <v>7997</v>
      </c>
      <c r="B2856" s="1">
        <v>18</v>
      </c>
      <c r="C2856" t="s">
        <v>322</v>
      </c>
      <c r="D2856">
        <v>12370215</v>
      </c>
      <c r="E2856" t="s">
        <v>7996</v>
      </c>
      <c r="F2856" t="s">
        <v>1363</v>
      </c>
      <c r="G2856" t="s">
        <v>1391</v>
      </c>
      <c r="H2856" s="3" t="s">
        <v>1601</v>
      </c>
      <c r="I2856">
        <v>2020</v>
      </c>
      <c r="J2856" s="15" t="s">
        <v>4841</v>
      </c>
      <c r="K2856">
        <v>2020</v>
      </c>
      <c r="L2856" t="s">
        <v>1394</v>
      </c>
      <c r="M2856" t="s">
        <v>328</v>
      </c>
      <c r="N2856" t="s">
        <v>7947</v>
      </c>
      <c r="O2856" t="s">
        <v>1408</v>
      </c>
      <c r="P2856" t="s">
        <v>7583</v>
      </c>
      <c r="Q2856">
        <f t="shared" si="57"/>
        <v>26</v>
      </c>
      <c r="R2856" t="s">
        <v>3345</v>
      </c>
      <c r="S2856" t="s">
        <v>3346</v>
      </c>
      <c r="T2856" t="s">
        <v>331</v>
      </c>
      <c r="U2856" s="75">
        <v>26</v>
      </c>
      <c r="V2856">
        <v>25</v>
      </c>
      <c r="W2856">
        <v>650</v>
      </c>
      <c r="AH2856" s="16"/>
      <c r="AI2856" t="s">
        <v>1375</v>
      </c>
    </row>
    <row r="2857" spans="1:35" x14ac:dyDescent="0.25">
      <c r="A2857" t="s">
        <v>7998</v>
      </c>
      <c r="B2857" s="1">
        <v>18</v>
      </c>
      <c r="C2857" t="s">
        <v>322</v>
      </c>
      <c r="D2857">
        <v>12149365</v>
      </c>
      <c r="E2857" t="s">
        <v>7999</v>
      </c>
      <c r="F2857" t="s">
        <v>1363</v>
      </c>
      <c r="G2857" t="s">
        <v>1391</v>
      </c>
      <c r="H2857" s="3" t="s">
        <v>3484</v>
      </c>
      <c r="I2857">
        <v>2020</v>
      </c>
      <c r="J2857" s="15" t="s">
        <v>3485</v>
      </c>
      <c r="K2857">
        <v>2020</v>
      </c>
      <c r="L2857" t="s">
        <v>1394</v>
      </c>
      <c r="M2857" t="s">
        <v>328</v>
      </c>
      <c r="N2857" t="s">
        <v>7947</v>
      </c>
      <c r="O2857" t="s">
        <v>1408</v>
      </c>
      <c r="P2857" t="s">
        <v>7583</v>
      </c>
      <c r="Q2857">
        <f t="shared" si="57"/>
        <v>600</v>
      </c>
      <c r="R2857" t="s">
        <v>1871</v>
      </c>
      <c r="S2857" t="s">
        <v>1872</v>
      </c>
      <c r="T2857" t="s">
        <v>7465</v>
      </c>
      <c r="U2857" s="75">
        <v>600</v>
      </c>
      <c r="V2857">
        <v>35.21</v>
      </c>
      <c r="W2857">
        <v>21126</v>
      </c>
      <c r="AH2857" s="16"/>
      <c r="AI2857" t="s">
        <v>1375</v>
      </c>
    </row>
    <row r="2858" spans="1:35" x14ac:dyDescent="0.25">
      <c r="A2858" t="s">
        <v>8000</v>
      </c>
      <c r="B2858" s="1">
        <v>18</v>
      </c>
      <c r="C2858" t="s">
        <v>322</v>
      </c>
      <c r="D2858">
        <v>14025264</v>
      </c>
      <c r="E2858" t="s">
        <v>8001</v>
      </c>
      <c r="F2858" t="s">
        <v>1363</v>
      </c>
      <c r="G2858" t="s">
        <v>1391</v>
      </c>
      <c r="H2858" s="3" t="s">
        <v>1824</v>
      </c>
      <c r="I2858">
        <v>2021</v>
      </c>
      <c r="J2858" s="15" t="s">
        <v>1815</v>
      </c>
      <c r="K2858">
        <v>2021</v>
      </c>
      <c r="L2858" t="s">
        <v>1394</v>
      </c>
      <c r="M2858" t="s">
        <v>328</v>
      </c>
      <c r="N2858" t="s">
        <v>7947</v>
      </c>
      <c r="O2858" t="s">
        <v>1408</v>
      </c>
      <c r="P2858" t="s">
        <v>7583</v>
      </c>
      <c r="Q2858">
        <f t="shared" si="57"/>
        <v>63</v>
      </c>
      <c r="R2858" t="s">
        <v>3345</v>
      </c>
      <c r="S2858" t="s">
        <v>3346</v>
      </c>
      <c r="T2858" t="s">
        <v>331</v>
      </c>
      <c r="U2858" s="75">
        <v>63</v>
      </c>
      <c r="V2858">
        <v>25</v>
      </c>
      <c r="W2858">
        <v>1575</v>
      </c>
      <c r="AH2858" s="16"/>
      <c r="AI2858" t="s">
        <v>1375</v>
      </c>
    </row>
    <row r="2859" spans="1:35" x14ac:dyDescent="0.25">
      <c r="A2859" t="s">
        <v>8002</v>
      </c>
      <c r="B2859" s="1">
        <v>18</v>
      </c>
      <c r="C2859" t="s">
        <v>322</v>
      </c>
      <c r="D2859">
        <v>12613568</v>
      </c>
      <c r="E2859" t="s">
        <v>8003</v>
      </c>
      <c r="F2859" t="s">
        <v>1363</v>
      </c>
      <c r="G2859" t="s">
        <v>1391</v>
      </c>
      <c r="H2859" s="3" t="s">
        <v>4845</v>
      </c>
      <c r="I2859">
        <v>2020</v>
      </c>
      <c r="J2859" s="15" t="s">
        <v>8004</v>
      </c>
      <c r="K2859">
        <v>2020</v>
      </c>
      <c r="L2859" t="s">
        <v>1394</v>
      </c>
      <c r="M2859" t="s">
        <v>328</v>
      </c>
      <c r="N2859" t="s">
        <v>7947</v>
      </c>
      <c r="O2859" t="s">
        <v>1408</v>
      </c>
      <c r="P2859" t="s">
        <v>7583</v>
      </c>
      <c r="Q2859">
        <f t="shared" si="57"/>
        <v>10</v>
      </c>
      <c r="R2859" t="s">
        <v>1871</v>
      </c>
      <c r="S2859" t="s">
        <v>1872</v>
      </c>
      <c r="T2859" t="s">
        <v>7465</v>
      </c>
      <c r="U2859" s="75">
        <v>10</v>
      </c>
      <c r="V2859">
        <v>35.21</v>
      </c>
      <c r="W2859">
        <v>352.1</v>
      </c>
      <c r="AH2859" s="16"/>
      <c r="AI2859" t="s">
        <v>1375</v>
      </c>
    </row>
    <row r="2860" spans="1:35" x14ac:dyDescent="0.25">
      <c r="A2860" t="s">
        <v>8005</v>
      </c>
      <c r="B2860" s="1">
        <v>18</v>
      </c>
      <c r="C2860" t="s">
        <v>322</v>
      </c>
      <c r="D2860">
        <v>16555082</v>
      </c>
      <c r="E2860" t="s">
        <v>7823</v>
      </c>
      <c r="F2860" t="s">
        <v>1363</v>
      </c>
      <c r="G2860" t="s">
        <v>1391</v>
      </c>
      <c r="H2860" s="3" t="s">
        <v>5245</v>
      </c>
      <c r="I2860">
        <v>2022</v>
      </c>
      <c r="J2860" s="15" t="s">
        <v>5032</v>
      </c>
      <c r="K2860">
        <v>2022</v>
      </c>
      <c r="L2860" t="s">
        <v>1367</v>
      </c>
      <c r="M2860" t="s">
        <v>328</v>
      </c>
      <c r="N2860" t="s">
        <v>7762</v>
      </c>
      <c r="O2860" t="s">
        <v>1370</v>
      </c>
      <c r="P2860" t="s">
        <v>7583</v>
      </c>
      <c r="Q2860">
        <f t="shared" si="57"/>
        <v>60</v>
      </c>
      <c r="R2860" t="s">
        <v>3345</v>
      </c>
      <c r="S2860" t="s">
        <v>3346</v>
      </c>
      <c r="T2860" t="s">
        <v>331</v>
      </c>
      <c r="U2860" s="75">
        <v>60</v>
      </c>
      <c r="V2860">
        <v>32</v>
      </c>
      <c r="W2860">
        <v>1920</v>
      </c>
      <c r="AH2860" s="16"/>
      <c r="AI2860" t="s">
        <v>1375</v>
      </c>
    </row>
    <row r="2861" spans="1:35" x14ac:dyDescent="0.25">
      <c r="A2861" t="s">
        <v>8006</v>
      </c>
      <c r="B2861" s="1">
        <v>18</v>
      </c>
      <c r="C2861" t="s">
        <v>322</v>
      </c>
      <c r="D2861">
        <v>14025264</v>
      </c>
      <c r="E2861" t="s">
        <v>8001</v>
      </c>
      <c r="F2861" t="s">
        <v>1363</v>
      </c>
      <c r="G2861" t="s">
        <v>1391</v>
      </c>
      <c r="H2861" s="3" t="s">
        <v>1824</v>
      </c>
      <c r="I2861">
        <v>2021</v>
      </c>
      <c r="J2861" s="15" t="s">
        <v>1815</v>
      </c>
      <c r="K2861">
        <v>2021</v>
      </c>
      <c r="L2861" t="s">
        <v>1394</v>
      </c>
      <c r="M2861" t="s">
        <v>328</v>
      </c>
      <c r="N2861" t="s">
        <v>7947</v>
      </c>
      <c r="O2861" t="s">
        <v>1408</v>
      </c>
      <c r="P2861" t="s">
        <v>7583</v>
      </c>
      <c r="Q2861">
        <f t="shared" si="57"/>
        <v>63</v>
      </c>
      <c r="R2861" t="s">
        <v>1871</v>
      </c>
      <c r="S2861" t="s">
        <v>1872</v>
      </c>
      <c r="T2861" t="s">
        <v>7917</v>
      </c>
      <c r="U2861" s="75">
        <v>63</v>
      </c>
      <c r="V2861">
        <v>35.21</v>
      </c>
      <c r="W2861">
        <v>2218.23</v>
      </c>
      <c r="AH2861" s="16"/>
      <c r="AI2861" t="s">
        <v>1375</v>
      </c>
    </row>
    <row r="2862" spans="1:35" x14ac:dyDescent="0.25">
      <c r="A2862" t="s">
        <v>8007</v>
      </c>
      <c r="B2862" s="1">
        <v>18</v>
      </c>
      <c r="C2862" t="s">
        <v>322</v>
      </c>
      <c r="D2862">
        <v>16555082</v>
      </c>
      <c r="E2862" t="s">
        <v>7823</v>
      </c>
      <c r="F2862" t="s">
        <v>1363</v>
      </c>
      <c r="G2862" t="s">
        <v>1391</v>
      </c>
      <c r="H2862" s="3" t="s">
        <v>5245</v>
      </c>
      <c r="I2862">
        <v>2022</v>
      </c>
      <c r="J2862" s="15" t="s">
        <v>5032</v>
      </c>
      <c r="K2862">
        <v>2022</v>
      </c>
      <c r="L2862" t="s">
        <v>1367</v>
      </c>
      <c r="M2862" t="s">
        <v>328</v>
      </c>
      <c r="N2862" t="s">
        <v>7762</v>
      </c>
      <c r="O2862" t="s">
        <v>1370</v>
      </c>
      <c r="P2862" t="s">
        <v>7583</v>
      </c>
      <c r="Q2862">
        <f t="shared" si="57"/>
        <v>60</v>
      </c>
      <c r="R2862" t="s">
        <v>1871</v>
      </c>
      <c r="S2862" t="s">
        <v>1872</v>
      </c>
      <c r="T2862" t="s">
        <v>8008</v>
      </c>
      <c r="U2862" s="75">
        <v>60</v>
      </c>
      <c r="V2862">
        <v>35.21</v>
      </c>
      <c r="W2862">
        <v>2112.6</v>
      </c>
      <c r="AH2862" s="16"/>
      <c r="AI2862" t="s">
        <v>1375</v>
      </c>
    </row>
    <row r="2863" spans="1:35" x14ac:dyDescent="0.25">
      <c r="A2863" t="s">
        <v>8009</v>
      </c>
      <c r="B2863" s="1">
        <v>18</v>
      </c>
      <c r="C2863" t="s">
        <v>322</v>
      </c>
      <c r="D2863">
        <v>13455729</v>
      </c>
      <c r="E2863" t="s">
        <v>8010</v>
      </c>
      <c r="F2863" t="s">
        <v>1363</v>
      </c>
      <c r="G2863" t="s">
        <v>1391</v>
      </c>
      <c r="H2863" s="3" t="s">
        <v>3568</v>
      </c>
      <c r="I2863">
        <v>2020</v>
      </c>
      <c r="J2863" s="15" t="s">
        <v>8011</v>
      </c>
      <c r="K2863">
        <v>2020</v>
      </c>
      <c r="L2863" t="s">
        <v>1394</v>
      </c>
      <c r="M2863" t="s">
        <v>328</v>
      </c>
      <c r="N2863" t="s">
        <v>7947</v>
      </c>
      <c r="O2863" t="s">
        <v>1408</v>
      </c>
      <c r="P2863" t="s">
        <v>7583</v>
      </c>
      <c r="Q2863">
        <f t="shared" si="57"/>
        <v>13</v>
      </c>
      <c r="R2863" t="s">
        <v>1871</v>
      </c>
      <c r="S2863" t="s">
        <v>1872</v>
      </c>
      <c r="T2863" t="s">
        <v>7811</v>
      </c>
      <c r="U2863" s="75">
        <v>13</v>
      </c>
      <c r="V2863">
        <v>35.21</v>
      </c>
      <c r="W2863">
        <v>457.73</v>
      </c>
      <c r="AH2863" s="16"/>
      <c r="AI2863" t="s">
        <v>1375</v>
      </c>
    </row>
    <row r="2864" spans="1:35" x14ac:dyDescent="0.25">
      <c r="A2864" t="s">
        <v>8012</v>
      </c>
      <c r="B2864" s="1">
        <v>18</v>
      </c>
      <c r="C2864" t="s">
        <v>322</v>
      </c>
      <c r="D2864">
        <v>13455729</v>
      </c>
      <c r="E2864" t="s">
        <v>8010</v>
      </c>
      <c r="F2864" t="s">
        <v>1363</v>
      </c>
      <c r="G2864" t="s">
        <v>1391</v>
      </c>
      <c r="H2864" s="3" t="s">
        <v>3568</v>
      </c>
      <c r="I2864">
        <v>2020</v>
      </c>
      <c r="J2864" s="15" t="s">
        <v>8011</v>
      </c>
      <c r="K2864">
        <v>2020</v>
      </c>
      <c r="L2864" t="s">
        <v>1394</v>
      </c>
      <c r="M2864" t="s">
        <v>328</v>
      </c>
      <c r="N2864" t="s">
        <v>7947</v>
      </c>
      <c r="O2864" t="s">
        <v>1408</v>
      </c>
      <c r="P2864" t="s">
        <v>7583</v>
      </c>
      <c r="Q2864">
        <f t="shared" si="57"/>
        <v>13</v>
      </c>
      <c r="R2864" t="s">
        <v>3345</v>
      </c>
      <c r="S2864" t="s">
        <v>3346</v>
      </c>
      <c r="T2864" t="s">
        <v>331</v>
      </c>
      <c r="U2864" s="75">
        <v>13</v>
      </c>
      <c r="V2864">
        <v>25</v>
      </c>
      <c r="W2864">
        <v>325</v>
      </c>
      <c r="AH2864" s="16"/>
      <c r="AI2864" t="s">
        <v>1375</v>
      </c>
    </row>
    <row r="2865" spans="1:35" x14ac:dyDescent="0.25">
      <c r="A2865" t="s">
        <v>8013</v>
      </c>
      <c r="B2865" s="1">
        <v>18</v>
      </c>
      <c r="C2865" t="s">
        <v>322</v>
      </c>
      <c r="D2865">
        <v>13569880</v>
      </c>
      <c r="E2865" t="s">
        <v>7896</v>
      </c>
      <c r="F2865" t="s">
        <v>1363</v>
      </c>
      <c r="G2865" t="s">
        <v>1391</v>
      </c>
      <c r="H2865" s="3" t="s">
        <v>3584</v>
      </c>
      <c r="I2865">
        <v>2020</v>
      </c>
      <c r="J2865" s="15" t="s">
        <v>8014</v>
      </c>
      <c r="K2865">
        <v>2020</v>
      </c>
      <c r="L2865" t="s">
        <v>1394</v>
      </c>
      <c r="M2865" t="s">
        <v>328</v>
      </c>
      <c r="N2865" t="s">
        <v>7947</v>
      </c>
      <c r="O2865" t="s">
        <v>1408</v>
      </c>
      <c r="P2865" t="s">
        <v>7583</v>
      </c>
      <c r="Q2865">
        <f t="shared" si="57"/>
        <v>200</v>
      </c>
      <c r="R2865" t="s">
        <v>1871</v>
      </c>
      <c r="S2865" t="s">
        <v>1872</v>
      </c>
      <c r="T2865" t="s">
        <v>8015</v>
      </c>
      <c r="U2865" s="75">
        <v>200</v>
      </c>
      <c r="V2865">
        <v>35.21</v>
      </c>
      <c r="W2865">
        <v>7042</v>
      </c>
      <c r="AH2865" s="16"/>
      <c r="AI2865" t="s">
        <v>1375</v>
      </c>
    </row>
    <row r="2866" spans="1:35" x14ac:dyDescent="0.25">
      <c r="A2866" t="s">
        <v>8016</v>
      </c>
      <c r="B2866" s="1">
        <v>18</v>
      </c>
      <c r="C2866" t="s">
        <v>322</v>
      </c>
      <c r="D2866">
        <v>13569880</v>
      </c>
      <c r="E2866" t="s">
        <v>7896</v>
      </c>
      <c r="F2866" t="s">
        <v>1363</v>
      </c>
      <c r="G2866" t="s">
        <v>1391</v>
      </c>
      <c r="H2866" s="3" t="s">
        <v>3584</v>
      </c>
      <c r="I2866">
        <v>2020</v>
      </c>
      <c r="J2866" s="15" t="s">
        <v>8014</v>
      </c>
      <c r="K2866">
        <v>2020</v>
      </c>
      <c r="L2866" t="s">
        <v>1394</v>
      </c>
      <c r="M2866" t="s">
        <v>328</v>
      </c>
      <c r="N2866" t="s">
        <v>7947</v>
      </c>
      <c r="O2866" t="s">
        <v>1408</v>
      </c>
      <c r="P2866" t="s">
        <v>7583</v>
      </c>
      <c r="Q2866">
        <f t="shared" si="57"/>
        <v>200</v>
      </c>
      <c r="R2866" t="s">
        <v>3345</v>
      </c>
      <c r="S2866" t="s">
        <v>3346</v>
      </c>
      <c r="T2866" t="s">
        <v>331</v>
      </c>
      <c r="U2866" s="75">
        <v>200</v>
      </c>
      <c r="V2866">
        <v>25</v>
      </c>
      <c r="W2866">
        <v>5000</v>
      </c>
      <c r="AH2866" s="16"/>
      <c r="AI2866" t="s">
        <v>1375</v>
      </c>
    </row>
    <row r="2867" spans="1:35" x14ac:dyDescent="0.25">
      <c r="A2867" t="s">
        <v>8017</v>
      </c>
      <c r="B2867" s="1">
        <v>18</v>
      </c>
      <c r="C2867" t="s">
        <v>322</v>
      </c>
      <c r="D2867">
        <v>13112422</v>
      </c>
      <c r="E2867" t="s">
        <v>8018</v>
      </c>
      <c r="F2867" t="s">
        <v>1363</v>
      </c>
      <c r="G2867" t="s">
        <v>1391</v>
      </c>
      <c r="H2867" s="3" t="s">
        <v>4857</v>
      </c>
      <c r="I2867">
        <v>2020</v>
      </c>
      <c r="J2867" s="15" t="s">
        <v>4858</v>
      </c>
      <c r="K2867">
        <v>2020</v>
      </c>
      <c r="L2867" t="s">
        <v>1394</v>
      </c>
      <c r="M2867" t="s">
        <v>328</v>
      </c>
      <c r="N2867" t="s">
        <v>7947</v>
      </c>
      <c r="O2867" t="s">
        <v>1408</v>
      </c>
      <c r="P2867" t="s">
        <v>7583</v>
      </c>
      <c r="Q2867">
        <f t="shared" si="57"/>
        <v>550</v>
      </c>
      <c r="R2867" t="s">
        <v>1871</v>
      </c>
      <c r="S2867" t="s">
        <v>1872</v>
      </c>
      <c r="T2867" t="s">
        <v>7808</v>
      </c>
      <c r="U2867" s="75">
        <v>550</v>
      </c>
      <c r="V2867">
        <v>35.21</v>
      </c>
      <c r="W2867">
        <v>19365.5</v>
      </c>
      <c r="AH2867" s="16"/>
      <c r="AI2867" t="s">
        <v>1375</v>
      </c>
    </row>
    <row r="2868" spans="1:35" x14ac:dyDescent="0.25">
      <c r="A2868" t="s">
        <v>8019</v>
      </c>
      <c r="B2868" s="1">
        <v>18</v>
      </c>
      <c r="C2868" t="s">
        <v>322</v>
      </c>
      <c r="D2868">
        <v>13112422</v>
      </c>
      <c r="E2868" t="s">
        <v>8018</v>
      </c>
      <c r="F2868" t="s">
        <v>1363</v>
      </c>
      <c r="G2868" t="s">
        <v>1391</v>
      </c>
      <c r="H2868" s="3" t="s">
        <v>4857</v>
      </c>
      <c r="I2868">
        <v>2020</v>
      </c>
      <c r="J2868" s="15" t="s">
        <v>4858</v>
      </c>
      <c r="K2868">
        <v>2020</v>
      </c>
      <c r="L2868" t="s">
        <v>1394</v>
      </c>
      <c r="M2868" t="s">
        <v>328</v>
      </c>
      <c r="N2868" t="s">
        <v>7947</v>
      </c>
      <c r="O2868" t="s">
        <v>1408</v>
      </c>
      <c r="P2868" t="s">
        <v>7583</v>
      </c>
      <c r="Q2868">
        <f t="shared" si="57"/>
        <v>550</v>
      </c>
      <c r="R2868" t="s">
        <v>3345</v>
      </c>
      <c r="S2868" t="s">
        <v>3346</v>
      </c>
      <c r="T2868" t="s">
        <v>713</v>
      </c>
      <c r="U2868" s="75">
        <v>550</v>
      </c>
      <c r="V2868">
        <v>25</v>
      </c>
      <c r="W2868">
        <v>13750</v>
      </c>
      <c r="AH2868" s="16"/>
      <c r="AI2868" t="s">
        <v>1375</v>
      </c>
    </row>
    <row r="2869" spans="1:35" x14ac:dyDescent="0.25">
      <c r="A2869" t="s">
        <v>8020</v>
      </c>
      <c r="B2869" s="1">
        <v>18</v>
      </c>
      <c r="C2869" t="s">
        <v>322</v>
      </c>
      <c r="D2869">
        <v>13648993</v>
      </c>
      <c r="E2869" t="s">
        <v>8021</v>
      </c>
      <c r="F2869" t="s">
        <v>1363</v>
      </c>
      <c r="G2869" t="s">
        <v>1391</v>
      </c>
      <c r="H2869" s="3" t="s">
        <v>4861</v>
      </c>
      <c r="I2869">
        <v>2020</v>
      </c>
      <c r="J2869" s="15" t="s">
        <v>4862</v>
      </c>
      <c r="K2869">
        <v>2020</v>
      </c>
      <c r="L2869" t="s">
        <v>1394</v>
      </c>
      <c r="M2869" t="s">
        <v>328</v>
      </c>
      <c r="N2869" t="s">
        <v>7947</v>
      </c>
      <c r="O2869" t="s">
        <v>1408</v>
      </c>
      <c r="P2869" t="s">
        <v>7583</v>
      </c>
      <c r="Q2869">
        <f t="shared" si="57"/>
        <v>200</v>
      </c>
      <c r="R2869" t="s">
        <v>1871</v>
      </c>
      <c r="S2869" t="s">
        <v>1872</v>
      </c>
      <c r="T2869" t="s">
        <v>7808</v>
      </c>
      <c r="U2869" s="75">
        <v>200</v>
      </c>
      <c r="V2869">
        <v>35.21</v>
      </c>
      <c r="W2869">
        <v>7042</v>
      </c>
      <c r="AH2869" s="16"/>
      <c r="AI2869" t="s">
        <v>1375</v>
      </c>
    </row>
    <row r="2870" spans="1:35" x14ac:dyDescent="0.25">
      <c r="A2870" t="s">
        <v>8022</v>
      </c>
      <c r="B2870" s="1">
        <v>18</v>
      </c>
      <c r="C2870" t="s">
        <v>322</v>
      </c>
      <c r="D2870">
        <v>14763559</v>
      </c>
      <c r="E2870" t="s">
        <v>8023</v>
      </c>
      <c r="F2870" t="s">
        <v>1363</v>
      </c>
      <c r="G2870" t="s">
        <v>1391</v>
      </c>
      <c r="H2870" s="3" t="s">
        <v>4582</v>
      </c>
      <c r="I2870">
        <v>2021</v>
      </c>
      <c r="J2870" s="15" t="s">
        <v>2013</v>
      </c>
      <c r="K2870">
        <v>2021</v>
      </c>
      <c r="L2870" t="s">
        <v>1394</v>
      </c>
      <c r="M2870" t="s">
        <v>328</v>
      </c>
      <c r="N2870" t="s">
        <v>7947</v>
      </c>
      <c r="O2870" t="s">
        <v>1408</v>
      </c>
      <c r="P2870" t="s">
        <v>7583</v>
      </c>
      <c r="Q2870">
        <f t="shared" si="57"/>
        <v>25</v>
      </c>
      <c r="R2870" t="s">
        <v>3345</v>
      </c>
      <c r="S2870" t="s">
        <v>3346</v>
      </c>
      <c r="T2870" t="s">
        <v>331</v>
      </c>
      <c r="U2870" s="75">
        <v>25</v>
      </c>
      <c r="V2870">
        <v>25</v>
      </c>
      <c r="W2870">
        <v>625</v>
      </c>
      <c r="AH2870" s="16"/>
      <c r="AI2870" t="s">
        <v>1375</v>
      </c>
    </row>
    <row r="2871" spans="1:35" x14ac:dyDescent="0.25">
      <c r="A2871" t="s">
        <v>8024</v>
      </c>
      <c r="B2871" s="1">
        <v>18</v>
      </c>
      <c r="C2871" t="s">
        <v>322</v>
      </c>
      <c r="D2871">
        <v>14763559</v>
      </c>
      <c r="E2871" t="s">
        <v>8023</v>
      </c>
      <c r="F2871" t="s">
        <v>1363</v>
      </c>
      <c r="G2871" t="s">
        <v>1391</v>
      </c>
      <c r="H2871" s="3" t="s">
        <v>4582</v>
      </c>
      <c r="I2871">
        <v>2021</v>
      </c>
      <c r="J2871" s="15" t="s">
        <v>2013</v>
      </c>
      <c r="K2871">
        <v>2021</v>
      </c>
      <c r="L2871" t="s">
        <v>1394</v>
      </c>
      <c r="M2871" t="s">
        <v>328</v>
      </c>
      <c r="N2871" t="s">
        <v>7947</v>
      </c>
      <c r="O2871" t="s">
        <v>1408</v>
      </c>
      <c r="P2871" t="s">
        <v>7583</v>
      </c>
      <c r="Q2871">
        <f t="shared" si="57"/>
        <v>25</v>
      </c>
      <c r="R2871" t="s">
        <v>1871</v>
      </c>
      <c r="S2871" t="s">
        <v>1872</v>
      </c>
      <c r="T2871" t="s">
        <v>7811</v>
      </c>
      <c r="U2871" s="75">
        <v>25</v>
      </c>
      <c r="V2871">
        <v>35.21</v>
      </c>
      <c r="W2871">
        <v>880.25</v>
      </c>
      <c r="AH2871" s="16"/>
      <c r="AI2871" t="s">
        <v>1375</v>
      </c>
    </row>
    <row r="2872" spans="1:35" x14ac:dyDescent="0.25">
      <c r="A2872" t="s">
        <v>8025</v>
      </c>
      <c r="B2872" s="1">
        <v>18</v>
      </c>
      <c r="C2872" t="s">
        <v>322</v>
      </c>
      <c r="D2872">
        <v>15913171</v>
      </c>
      <c r="E2872" t="s">
        <v>8026</v>
      </c>
      <c r="F2872" t="s">
        <v>1363</v>
      </c>
      <c r="G2872" t="s">
        <v>1364</v>
      </c>
      <c r="H2872" s="3" t="s">
        <v>3538</v>
      </c>
      <c r="I2872">
        <v>2021</v>
      </c>
      <c r="J2872" s="15" t="s">
        <v>4505</v>
      </c>
      <c r="K2872">
        <v>2021</v>
      </c>
      <c r="L2872" t="s">
        <v>1394</v>
      </c>
      <c r="M2872" t="s">
        <v>328</v>
      </c>
      <c r="N2872" t="s">
        <v>7947</v>
      </c>
      <c r="O2872" t="s">
        <v>1408</v>
      </c>
      <c r="P2872" t="s">
        <v>7583</v>
      </c>
      <c r="Q2872">
        <f t="shared" si="57"/>
        <v>5500</v>
      </c>
      <c r="R2872" t="s">
        <v>1871</v>
      </c>
      <c r="S2872" t="s">
        <v>1872</v>
      </c>
      <c r="T2872" t="s">
        <v>8027</v>
      </c>
      <c r="U2872" s="75">
        <v>5500</v>
      </c>
      <c r="V2872">
        <v>35.21</v>
      </c>
      <c r="W2872">
        <v>193655</v>
      </c>
      <c r="AH2872" s="16"/>
      <c r="AI2872" t="s">
        <v>1375</v>
      </c>
    </row>
    <row r="2873" spans="1:35" x14ac:dyDescent="0.25">
      <c r="A2873" t="s">
        <v>8028</v>
      </c>
      <c r="B2873" s="1">
        <v>18</v>
      </c>
      <c r="C2873" t="s">
        <v>322</v>
      </c>
      <c r="D2873">
        <v>14706288</v>
      </c>
      <c r="E2873" t="s">
        <v>8029</v>
      </c>
      <c r="F2873" t="s">
        <v>1363</v>
      </c>
      <c r="G2873" t="s">
        <v>1391</v>
      </c>
      <c r="H2873" s="3" t="s">
        <v>7880</v>
      </c>
      <c r="I2873">
        <v>2021</v>
      </c>
      <c r="J2873" s="15" t="s">
        <v>3551</v>
      </c>
      <c r="K2873">
        <v>2021</v>
      </c>
      <c r="L2873" t="s">
        <v>1394</v>
      </c>
      <c r="M2873" t="s">
        <v>328</v>
      </c>
      <c r="N2873" t="s">
        <v>7951</v>
      </c>
      <c r="O2873" t="s">
        <v>1408</v>
      </c>
      <c r="P2873" t="s">
        <v>7583</v>
      </c>
      <c r="Q2873">
        <f t="shared" si="57"/>
        <v>30</v>
      </c>
      <c r="R2873" t="s">
        <v>3345</v>
      </c>
      <c r="S2873" t="s">
        <v>3346</v>
      </c>
      <c r="T2873" t="s">
        <v>331</v>
      </c>
      <c r="U2873" s="75">
        <v>30</v>
      </c>
      <c r="V2873">
        <v>25</v>
      </c>
      <c r="W2873">
        <v>750</v>
      </c>
      <c r="AH2873" s="16"/>
      <c r="AI2873" t="s">
        <v>1375</v>
      </c>
    </row>
    <row r="2874" spans="1:35" x14ac:dyDescent="0.25">
      <c r="A2874" t="s">
        <v>8030</v>
      </c>
      <c r="B2874" s="1">
        <v>18</v>
      </c>
      <c r="C2874" t="s">
        <v>322</v>
      </c>
      <c r="D2874">
        <v>14706288</v>
      </c>
      <c r="E2874" t="s">
        <v>8029</v>
      </c>
      <c r="F2874" t="s">
        <v>1363</v>
      </c>
      <c r="G2874" t="s">
        <v>1391</v>
      </c>
      <c r="H2874" s="3" t="s">
        <v>7880</v>
      </c>
      <c r="I2874">
        <v>2021</v>
      </c>
      <c r="J2874" s="15" t="s">
        <v>3551</v>
      </c>
      <c r="K2874">
        <v>2021</v>
      </c>
      <c r="L2874" t="s">
        <v>1394</v>
      </c>
      <c r="M2874" t="s">
        <v>328</v>
      </c>
      <c r="N2874" t="s">
        <v>7951</v>
      </c>
      <c r="O2874" t="s">
        <v>1408</v>
      </c>
      <c r="P2874" t="s">
        <v>7583</v>
      </c>
      <c r="Q2874">
        <f t="shared" si="57"/>
        <v>30</v>
      </c>
      <c r="R2874" t="s">
        <v>1871</v>
      </c>
      <c r="S2874" t="s">
        <v>1872</v>
      </c>
      <c r="T2874" t="s">
        <v>7882</v>
      </c>
      <c r="U2874" s="75">
        <v>30</v>
      </c>
      <c r="V2874">
        <v>35.21</v>
      </c>
      <c r="W2874">
        <v>1056.3</v>
      </c>
      <c r="AH2874" s="16"/>
      <c r="AI2874" t="s">
        <v>1375</v>
      </c>
    </row>
    <row r="2875" spans="1:35" x14ac:dyDescent="0.25">
      <c r="A2875" t="s">
        <v>8031</v>
      </c>
      <c r="B2875" s="1">
        <v>18</v>
      </c>
      <c r="C2875" t="s">
        <v>322</v>
      </c>
      <c r="D2875">
        <v>15024253</v>
      </c>
      <c r="E2875" t="s">
        <v>7967</v>
      </c>
      <c r="F2875" t="s">
        <v>1363</v>
      </c>
      <c r="G2875" t="s">
        <v>1391</v>
      </c>
      <c r="H2875" s="3" t="s">
        <v>4394</v>
      </c>
      <c r="I2875">
        <v>2021</v>
      </c>
      <c r="J2875" s="15" t="s">
        <v>1895</v>
      </c>
      <c r="K2875">
        <v>2021</v>
      </c>
      <c r="L2875" t="s">
        <v>1394</v>
      </c>
      <c r="M2875" t="s">
        <v>328</v>
      </c>
      <c r="N2875" t="s">
        <v>7947</v>
      </c>
      <c r="O2875" t="s">
        <v>1408</v>
      </c>
      <c r="P2875" t="s">
        <v>7583</v>
      </c>
      <c r="Q2875">
        <f t="shared" si="57"/>
        <v>115</v>
      </c>
      <c r="R2875" t="s">
        <v>3345</v>
      </c>
      <c r="S2875" t="s">
        <v>3346</v>
      </c>
      <c r="T2875" t="s">
        <v>331</v>
      </c>
      <c r="U2875" s="75">
        <v>115</v>
      </c>
      <c r="V2875">
        <v>30</v>
      </c>
      <c r="W2875">
        <v>3450</v>
      </c>
      <c r="AH2875" s="16"/>
      <c r="AI2875" t="s">
        <v>1375</v>
      </c>
    </row>
    <row r="2876" spans="1:35" x14ac:dyDescent="0.25">
      <c r="A2876" t="s">
        <v>8032</v>
      </c>
      <c r="B2876" s="1">
        <v>18</v>
      </c>
      <c r="C2876" t="s">
        <v>322</v>
      </c>
      <c r="D2876">
        <v>15024253</v>
      </c>
      <c r="E2876" t="s">
        <v>7967</v>
      </c>
      <c r="F2876" t="s">
        <v>1363</v>
      </c>
      <c r="G2876" t="s">
        <v>1391</v>
      </c>
      <c r="H2876" s="3" t="s">
        <v>4394</v>
      </c>
      <c r="I2876">
        <v>2021</v>
      </c>
      <c r="J2876" s="15" t="s">
        <v>1895</v>
      </c>
      <c r="K2876">
        <v>2021</v>
      </c>
      <c r="L2876" t="s">
        <v>1394</v>
      </c>
      <c r="M2876" t="s">
        <v>328</v>
      </c>
      <c r="N2876" t="s">
        <v>7947</v>
      </c>
      <c r="O2876" t="s">
        <v>1408</v>
      </c>
      <c r="P2876" t="s">
        <v>7583</v>
      </c>
      <c r="Q2876">
        <f t="shared" si="57"/>
        <v>115</v>
      </c>
      <c r="R2876" t="s">
        <v>1871</v>
      </c>
      <c r="S2876" t="s">
        <v>1872</v>
      </c>
      <c r="T2876" t="s">
        <v>7811</v>
      </c>
      <c r="U2876" s="75">
        <v>115</v>
      </c>
      <c r="V2876">
        <v>35.21</v>
      </c>
      <c r="W2876">
        <v>4049.15</v>
      </c>
      <c r="AH2876" s="16"/>
      <c r="AI2876" t="s">
        <v>1375</v>
      </c>
    </row>
    <row r="2877" spans="1:35" x14ac:dyDescent="0.25">
      <c r="A2877" t="s">
        <v>8033</v>
      </c>
      <c r="B2877" s="1">
        <v>18</v>
      </c>
      <c r="C2877" t="s">
        <v>322</v>
      </c>
      <c r="D2877">
        <v>15024253</v>
      </c>
      <c r="E2877" t="s">
        <v>7967</v>
      </c>
      <c r="F2877" t="s">
        <v>1363</v>
      </c>
      <c r="G2877" t="s">
        <v>1391</v>
      </c>
      <c r="H2877" s="3" t="s">
        <v>4394</v>
      </c>
      <c r="I2877">
        <v>2021</v>
      </c>
      <c r="J2877" s="15" t="s">
        <v>1895</v>
      </c>
      <c r="K2877">
        <v>2021</v>
      </c>
      <c r="L2877" t="s">
        <v>1394</v>
      </c>
      <c r="M2877" t="s">
        <v>328</v>
      </c>
      <c r="N2877" t="s">
        <v>7947</v>
      </c>
      <c r="O2877" t="s">
        <v>1408</v>
      </c>
      <c r="P2877" t="s">
        <v>7583</v>
      </c>
      <c r="Q2877">
        <f t="shared" si="57"/>
        <v>115</v>
      </c>
      <c r="R2877" t="s">
        <v>2102</v>
      </c>
      <c r="S2877" t="s">
        <v>2103</v>
      </c>
      <c r="T2877" t="s">
        <v>7836</v>
      </c>
      <c r="U2877" s="75">
        <v>115</v>
      </c>
      <c r="V2877">
        <v>32.65</v>
      </c>
      <c r="W2877">
        <v>3754.75</v>
      </c>
      <c r="AH2877" s="16"/>
      <c r="AI2877" t="s">
        <v>1375</v>
      </c>
    </row>
    <row r="2878" spans="1:35" x14ac:dyDescent="0.25">
      <c r="A2878" t="s">
        <v>8034</v>
      </c>
      <c r="B2878" s="1">
        <v>18</v>
      </c>
      <c r="C2878" t="s">
        <v>322</v>
      </c>
      <c r="D2878">
        <v>15559734</v>
      </c>
      <c r="E2878" t="s">
        <v>8035</v>
      </c>
      <c r="F2878" t="s">
        <v>1363</v>
      </c>
      <c r="G2878" t="s">
        <v>1391</v>
      </c>
      <c r="H2878" s="3" t="s">
        <v>1922</v>
      </c>
      <c r="I2878">
        <v>2021</v>
      </c>
      <c r="J2878" s="15" t="s">
        <v>1464</v>
      </c>
      <c r="K2878">
        <v>2021</v>
      </c>
      <c r="L2878" t="s">
        <v>1394</v>
      </c>
      <c r="M2878" t="s">
        <v>328</v>
      </c>
      <c r="N2878" t="s">
        <v>7947</v>
      </c>
      <c r="O2878" t="s">
        <v>1408</v>
      </c>
      <c r="P2878" t="s">
        <v>7583</v>
      </c>
      <c r="Q2878">
        <f t="shared" si="57"/>
        <v>220</v>
      </c>
      <c r="R2878" t="s">
        <v>2102</v>
      </c>
      <c r="S2878" t="s">
        <v>2103</v>
      </c>
      <c r="T2878" t="s">
        <v>8036</v>
      </c>
      <c r="U2878" s="75">
        <v>220</v>
      </c>
      <c r="V2878">
        <v>32.56</v>
      </c>
      <c r="W2878">
        <v>7163.2</v>
      </c>
      <c r="AH2878" s="16"/>
      <c r="AI2878" t="s">
        <v>1375</v>
      </c>
    </row>
    <row r="2879" spans="1:35" x14ac:dyDescent="0.25">
      <c r="A2879" t="s">
        <v>8037</v>
      </c>
      <c r="B2879" s="1">
        <v>18</v>
      </c>
      <c r="C2879" t="s">
        <v>322</v>
      </c>
      <c r="D2879">
        <v>15559734</v>
      </c>
      <c r="E2879" t="s">
        <v>8035</v>
      </c>
      <c r="F2879" t="s">
        <v>1363</v>
      </c>
      <c r="G2879" t="s">
        <v>1391</v>
      </c>
      <c r="H2879" s="3" t="s">
        <v>1922</v>
      </c>
      <c r="I2879">
        <v>2021</v>
      </c>
      <c r="J2879" s="15" t="s">
        <v>1464</v>
      </c>
      <c r="K2879">
        <v>2021</v>
      </c>
      <c r="L2879" t="s">
        <v>1394</v>
      </c>
      <c r="M2879" t="s">
        <v>328</v>
      </c>
      <c r="N2879" t="s">
        <v>7947</v>
      </c>
      <c r="O2879" t="s">
        <v>1408</v>
      </c>
      <c r="P2879" t="s">
        <v>7583</v>
      </c>
      <c r="Q2879">
        <f t="shared" si="57"/>
        <v>220</v>
      </c>
      <c r="R2879" t="s">
        <v>1871</v>
      </c>
      <c r="S2879" t="s">
        <v>1872</v>
      </c>
      <c r="T2879" t="s">
        <v>7811</v>
      </c>
      <c r="U2879" s="75">
        <v>220</v>
      </c>
      <c r="V2879">
        <v>35.21</v>
      </c>
      <c r="W2879">
        <v>7746.2</v>
      </c>
      <c r="AH2879" s="16"/>
      <c r="AI2879" t="s">
        <v>1375</v>
      </c>
    </row>
    <row r="2880" spans="1:35" x14ac:dyDescent="0.25">
      <c r="A2880" t="s">
        <v>8038</v>
      </c>
      <c r="B2880" s="1">
        <v>18</v>
      </c>
      <c r="C2880" t="s">
        <v>322</v>
      </c>
      <c r="D2880">
        <v>15559734</v>
      </c>
      <c r="E2880" t="s">
        <v>8035</v>
      </c>
      <c r="F2880" t="s">
        <v>1363</v>
      </c>
      <c r="G2880" t="s">
        <v>1391</v>
      </c>
      <c r="H2880" s="3" t="s">
        <v>1922</v>
      </c>
      <c r="I2880">
        <v>2021</v>
      </c>
      <c r="J2880" s="15" t="s">
        <v>1464</v>
      </c>
      <c r="K2880">
        <v>2021</v>
      </c>
      <c r="L2880" t="s">
        <v>1394</v>
      </c>
      <c r="M2880" t="s">
        <v>328</v>
      </c>
      <c r="N2880" t="s">
        <v>7947</v>
      </c>
      <c r="O2880" t="s">
        <v>1408</v>
      </c>
      <c r="P2880" t="s">
        <v>7583</v>
      </c>
      <c r="Q2880">
        <f t="shared" si="57"/>
        <v>220</v>
      </c>
      <c r="R2880" t="s">
        <v>3345</v>
      </c>
      <c r="S2880" t="s">
        <v>3346</v>
      </c>
      <c r="T2880" t="s">
        <v>331</v>
      </c>
      <c r="U2880" s="75">
        <v>220</v>
      </c>
      <c r="V2880">
        <v>30</v>
      </c>
      <c r="W2880">
        <v>6600</v>
      </c>
      <c r="AH2880" s="16"/>
      <c r="AI2880" t="s">
        <v>1375</v>
      </c>
    </row>
    <row r="2881" spans="1:35" x14ac:dyDescent="0.25">
      <c r="A2881" t="s">
        <v>8039</v>
      </c>
      <c r="B2881" s="1">
        <v>18</v>
      </c>
      <c r="C2881" t="s">
        <v>322</v>
      </c>
      <c r="D2881">
        <v>15797996</v>
      </c>
      <c r="E2881" t="s">
        <v>8040</v>
      </c>
      <c r="F2881" t="s">
        <v>1363</v>
      </c>
      <c r="G2881" t="s">
        <v>1391</v>
      </c>
      <c r="H2881" s="3" t="s">
        <v>7839</v>
      </c>
      <c r="I2881">
        <v>2021</v>
      </c>
      <c r="J2881" s="15" t="s">
        <v>7840</v>
      </c>
      <c r="K2881">
        <v>2021</v>
      </c>
      <c r="L2881" t="s">
        <v>1394</v>
      </c>
      <c r="M2881" t="s">
        <v>328</v>
      </c>
      <c r="N2881" t="s">
        <v>7951</v>
      </c>
      <c r="O2881" t="s">
        <v>1408</v>
      </c>
      <c r="P2881" t="s">
        <v>7583</v>
      </c>
      <c r="Q2881">
        <f t="shared" si="57"/>
        <v>40</v>
      </c>
      <c r="R2881" t="s">
        <v>1871</v>
      </c>
      <c r="S2881" t="s">
        <v>1872</v>
      </c>
      <c r="T2881" t="s">
        <v>8041</v>
      </c>
      <c r="U2881" s="75">
        <v>40</v>
      </c>
      <c r="V2881">
        <v>35.21</v>
      </c>
      <c r="W2881">
        <v>1408.4</v>
      </c>
      <c r="AH2881" s="16"/>
      <c r="AI2881" t="s">
        <v>1375</v>
      </c>
    </row>
    <row r="2882" spans="1:35" x14ac:dyDescent="0.25">
      <c r="A2882" t="s">
        <v>8042</v>
      </c>
      <c r="B2882" s="1">
        <v>18</v>
      </c>
      <c r="C2882" t="s">
        <v>322</v>
      </c>
      <c r="D2882">
        <v>15371565</v>
      </c>
      <c r="E2882" t="s">
        <v>8043</v>
      </c>
      <c r="F2882" t="s">
        <v>1363</v>
      </c>
      <c r="G2882" t="s">
        <v>1391</v>
      </c>
      <c r="H2882" s="3" t="s">
        <v>4384</v>
      </c>
      <c r="I2882">
        <v>2021</v>
      </c>
      <c r="J2882" s="15" t="s">
        <v>4270</v>
      </c>
      <c r="K2882">
        <v>2021</v>
      </c>
      <c r="L2882" t="s">
        <v>1394</v>
      </c>
      <c r="M2882" t="s">
        <v>328</v>
      </c>
      <c r="N2882" t="s">
        <v>7951</v>
      </c>
      <c r="O2882" t="s">
        <v>1408</v>
      </c>
      <c r="P2882" t="s">
        <v>7583</v>
      </c>
      <c r="Q2882">
        <f t="shared" ref="Q2882:Q2945" si="58">U2882</f>
        <v>125</v>
      </c>
      <c r="R2882" t="s">
        <v>3345</v>
      </c>
      <c r="S2882" t="s">
        <v>3346</v>
      </c>
      <c r="T2882" t="s">
        <v>331</v>
      </c>
      <c r="U2882" s="75">
        <v>125</v>
      </c>
      <c r="V2882">
        <v>30</v>
      </c>
      <c r="W2882">
        <v>3750</v>
      </c>
      <c r="AH2882" s="16"/>
      <c r="AI2882" t="s">
        <v>1375</v>
      </c>
    </row>
    <row r="2883" spans="1:35" x14ac:dyDescent="0.25">
      <c r="A2883" t="s">
        <v>8044</v>
      </c>
      <c r="B2883" s="1">
        <v>18</v>
      </c>
      <c r="C2883" t="s">
        <v>322</v>
      </c>
      <c r="D2883">
        <v>15371565</v>
      </c>
      <c r="E2883" t="s">
        <v>8043</v>
      </c>
      <c r="F2883" t="s">
        <v>1363</v>
      </c>
      <c r="G2883" t="s">
        <v>1391</v>
      </c>
      <c r="H2883" s="3" t="s">
        <v>4384</v>
      </c>
      <c r="I2883">
        <v>2021</v>
      </c>
      <c r="J2883" s="15" t="s">
        <v>4270</v>
      </c>
      <c r="K2883">
        <v>2021</v>
      </c>
      <c r="L2883" t="s">
        <v>1394</v>
      </c>
      <c r="M2883" t="s">
        <v>328</v>
      </c>
      <c r="N2883" t="s">
        <v>7951</v>
      </c>
      <c r="O2883" t="s">
        <v>1408</v>
      </c>
      <c r="P2883" t="s">
        <v>7583</v>
      </c>
      <c r="Q2883">
        <f t="shared" si="58"/>
        <v>125</v>
      </c>
      <c r="R2883" t="s">
        <v>1871</v>
      </c>
      <c r="S2883" t="s">
        <v>1872</v>
      </c>
      <c r="T2883" t="s">
        <v>7811</v>
      </c>
      <c r="U2883" s="75">
        <v>125</v>
      </c>
      <c r="V2883">
        <v>35.21</v>
      </c>
      <c r="W2883">
        <v>4401.25</v>
      </c>
      <c r="AH2883" s="16"/>
      <c r="AI2883" t="s">
        <v>1375</v>
      </c>
    </row>
    <row r="2884" spans="1:35" x14ac:dyDescent="0.25">
      <c r="A2884" t="s">
        <v>8045</v>
      </c>
      <c r="B2884" s="1">
        <v>18</v>
      </c>
      <c r="C2884" t="s">
        <v>322</v>
      </c>
      <c r="D2884">
        <v>15873498</v>
      </c>
      <c r="E2884" t="s">
        <v>8046</v>
      </c>
      <c r="F2884" t="s">
        <v>1363</v>
      </c>
      <c r="G2884" t="s">
        <v>1391</v>
      </c>
      <c r="H2884" s="3" t="s">
        <v>4044</v>
      </c>
      <c r="I2884">
        <v>2021</v>
      </c>
      <c r="J2884" s="15" t="s">
        <v>3537</v>
      </c>
      <c r="K2884">
        <v>2021</v>
      </c>
      <c r="L2884" t="s">
        <v>1394</v>
      </c>
      <c r="M2884" t="s">
        <v>328</v>
      </c>
      <c r="N2884" t="s">
        <v>7947</v>
      </c>
      <c r="O2884" t="s">
        <v>1408</v>
      </c>
      <c r="P2884" t="s">
        <v>7583</v>
      </c>
      <c r="Q2884">
        <f t="shared" si="58"/>
        <v>220</v>
      </c>
      <c r="R2884" t="s">
        <v>1871</v>
      </c>
      <c r="S2884" t="s">
        <v>1872</v>
      </c>
      <c r="T2884" t="s">
        <v>7811</v>
      </c>
      <c r="U2884" s="75">
        <v>220</v>
      </c>
      <c r="V2884">
        <v>35.21</v>
      </c>
      <c r="W2884">
        <v>7746.2</v>
      </c>
      <c r="AH2884" s="16"/>
      <c r="AI2884" t="s">
        <v>1375</v>
      </c>
    </row>
    <row r="2885" spans="1:35" x14ac:dyDescent="0.25">
      <c r="A2885" t="s">
        <v>8047</v>
      </c>
      <c r="B2885" s="1">
        <v>18</v>
      </c>
      <c r="C2885" t="s">
        <v>322</v>
      </c>
      <c r="D2885">
        <v>16323424</v>
      </c>
      <c r="E2885" t="s">
        <v>8048</v>
      </c>
      <c r="F2885" t="s">
        <v>1363</v>
      </c>
      <c r="G2885" t="s">
        <v>1391</v>
      </c>
      <c r="H2885" s="3" t="s">
        <v>2122</v>
      </c>
      <c r="I2885">
        <v>2022</v>
      </c>
      <c r="J2885" s="15" t="s">
        <v>4121</v>
      </c>
      <c r="K2885">
        <v>2022</v>
      </c>
      <c r="L2885" t="s">
        <v>1367</v>
      </c>
      <c r="M2885" t="s">
        <v>328</v>
      </c>
      <c r="N2885" t="s">
        <v>7951</v>
      </c>
      <c r="O2885" t="s">
        <v>1408</v>
      </c>
      <c r="P2885" t="s">
        <v>7583</v>
      </c>
      <c r="Q2885">
        <f t="shared" si="58"/>
        <v>64</v>
      </c>
      <c r="R2885" t="s">
        <v>1871</v>
      </c>
      <c r="S2885" t="s">
        <v>1872</v>
      </c>
      <c r="T2885" t="s">
        <v>7811</v>
      </c>
      <c r="U2885" s="75">
        <v>64</v>
      </c>
      <c r="V2885">
        <v>35.21</v>
      </c>
      <c r="W2885">
        <v>2253.44</v>
      </c>
      <c r="AH2885" s="16"/>
      <c r="AI2885" t="s">
        <v>1375</v>
      </c>
    </row>
    <row r="2886" spans="1:35" x14ac:dyDescent="0.25">
      <c r="A2886" t="s">
        <v>8049</v>
      </c>
      <c r="B2886" s="1">
        <v>18</v>
      </c>
      <c r="C2886" t="s">
        <v>322</v>
      </c>
      <c r="D2886">
        <v>16323424</v>
      </c>
      <c r="E2886" t="s">
        <v>8048</v>
      </c>
      <c r="F2886" t="s">
        <v>1363</v>
      </c>
      <c r="G2886" t="s">
        <v>1391</v>
      </c>
      <c r="H2886" s="3" t="s">
        <v>2122</v>
      </c>
      <c r="I2886">
        <v>2022</v>
      </c>
      <c r="J2886" s="15" t="s">
        <v>4121</v>
      </c>
      <c r="K2886">
        <v>2022</v>
      </c>
      <c r="L2886" t="s">
        <v>1367</v>
      </c>
      <c r="M2886" t="s">
        <v>328</v>
      </c>
      <c r="N2886" t="s">
        <v>7951</v>
      </c>
      <c r="O2886" t="s">
        <v>1408</v>
      </c>
      <c r="P2886" t="s">
        <v>7583</v>
      </c>
      <c r="Q2886">
        <f t="shared" si="58"/>
        <v>64</v>
      </c>
      <c r="R2886" t="s">
        <v>3345</v>
      </c>
      <c r="S2886" t="s">
        <v>3346</v>
      </c>
      <c r="T2886" t="s">
        <v>331</v>
      </c>
      <c r="U2886" s="75">
        <v>64</v>
      </c>
      <c r="V2886">
        <v>32</v>
      </c>
      <c r="W2886">
        <v>2048</v>
      </c>
      <c r="AH2886" s="16"/>
      <c r="AI2886" t="s">
        <v>1375</v>
      </c>
    </row>
    <row r="2887" spans="1:35" x14ac:dyDescent="0.25">
      <c r="A2887" t="s">
        <v>8050</v>
      </c>
      <c r="B2887" s="1">
        <v>18</v>
      </c>
      <c r="C2887" t="s">
        <v>322</v>
      </c>
      <c r="D2887">
        <v>16261534</v>
      </c>
      <c r="E2887" t="s">
        <v>8051</v>
      </c>
      <c r="F2887" t="s">
        <v>1363</v>
      </c>
      <c r="G2887" t="s">
        <v>1391</v>
      </c>
      <c r="H2887" s="3" t="s">
        <v>2036</v>
      </c>
      <c r="I2887">
        <v>2022</v>
      </c>
      <c r="J2887" s="15" t="s">
        <v>2037</v>
      </c>
      <c r="K2887">
        <v>2022</v>
      </c>
      <c r="L2887" t="s">
        <v>1367</v>
      </c>
      <c r="M2887" t="s">
        <v>328</v>
      </c>
      <c r="N2887" t="s">
        <v>7947</v>
      </c>
      <c r="O2887" t="s">
        <v>1370</v>
      </c>
      <c r="P2887" t="s">
        <v>7583</v>
      </c>
      <c r="Q2887">
        <f t="shared" si="58"/>
        <v>430</v>
      </c>
      <c r="R2887" t="s">
        <v>3345</v>
      </c>
      <c r="S2887" t="s">
        <v>3346</v>
      </c>
      <c r="T2887" t="s">
        <v>331</v>
      </c>
      <c r="U2887" s="75">
        <v>430</v>
      </c>
      <c r="V2887">
        <v>32</v>
      </c>
      <c r="W2887">
        <v>13760</v>
      </c>
      <c r="AH2887" s="16"/>
      <c r="AI2887" t="s">
        <v>1375</v>
      </c>
    </row>
    <row r="2888" spans="1:35" x14ac:dyDescent="0.25">
      <c r="A2888" t="s">
        <v>8052</v>
      </c>
      <c r="B2888" s="1">
        <v>18</v>
      </c>
      <c r="C2888" t="s">
        <v>322</v>
      </c>
      <c r="D2888">
        <v>16261534</v>
      </c>
      <c r="E2888" t="s">
        <v>8051</v>
      </c>
      <c r="F2888" t="s">
        <v>1363</v>
      </c>
      <c r="G2888" t="s">
        <v>1391</v>
      </c>
      <c r="H2888" s="3" t="s">
        <v>2036</v>
      </c>
      <c r="I2888">
        <v>2022</v>
      </c>
      <c r="J2888" s="15" t="s">
        <v>2037</v>
      </c>
      <c r="K2888">
        <v>2022</v>
      </c>
      <c r="L2888" t="s">
        <v>1367</v>
      </c>
      <c r="M2888" t="s">
        <v>328</v>
      </c>
      <c r="N2888" t="s">
        <v>7947</v>
      </c>
      <c r="O2888" t="s">
        <v>1370</v>
      </c>
      <c r="P2888" t="s">
        <v>7583</v>
      </c>
      <c r="Q2888">
        <f t="shared" si="58"/>
        <v>430</v>
      </c>
      <c r="R2888" t="s">
        <v>1871</v>
      </c>
      <c r="S2888" t="s">
        <v>1872</v>
      </c>
      <c r="T2888" t="s">
        <v>7917</v>
      </c>
      <c r="U2888" s="75">
        <v>430</v>
      </c>
      <c r="V2888">
        <v>35.21</v>
      </c>
      <c r="W2888">
        <v>15140.3</v>
      </c>
      <c r="AH2888" s="16"/>
      <c r="AI2888" t="s">
        <v>1375</v>
      </c>
    </row>
    <row r="2889" spans="1:35" x14ac:dyDescent="0.25">
      <c r="A2889" t="s">
        <v>8053</v>
      </c>
      <c r="B2889" s="1">
        <v>18</v>
      </c>
      <c r="C2889" t="s">
        <v>322</v>
      </c>
      <c r="D2889">
        <v>16140281</v>
      </c>
      <c r="E2889" t="s">
        <v>8054</v>
      </c>
      <c r="F2889" t="s">
        <v>1363</v>
      </c>
      <c r="G2889" t="s">
        <v>1391</v>
      </c>
      <c r="H2889" s="3" t="s">
        <v>1758</v>
      </c>
      <c r="I2889">
        <v>2022</v>
      </c>
      <c r="J2889" s="15" t="s">
        <v>1759</v>
      </c>
      <c r="K2889">
        <v>2022</v>
      </c>
      <c r="L2889" t="s">
        <v>1367</v>
      </c>
      <c r="M2889" t="s">
        <v>328</v>
      </c>
      <c r="N2889" t="s">
        <v>7947</v>
      </c>
      <c r="O2889" t="s">
        <v>1370</v>
      </c>
      <c r="P2889" t="s">
        <v>7583</v>
      </c>
      <c r="Q2889">
        <f t="shared" si="58"/>
        <v>65</v>
      </c>
      <c r="R2889" t="s">
        <v>3345</v>
      </c>
      <c r="S2889" t="s">
        <v>3346</v>
      </c>
      <c r="T2889" t="s">
        <v>331</v>
      </c>
      <c r="U2889" s="75">
        <v>65</v>
      </c>
      <c r="V2889">
        <v>31.5</v>
      </c>
      <c r="W2889">
        <v>2047.5</v>
      </c>
      <c r="AH2889" s="16"/>
      <c r="AI2889" t="s">
        <v>1375</v>
      </c>
    </row>
    <row r="2890" spans="1:35" x14ac:dyDescent="0.25">
      <c r="A2890" t="s">
        <v>8055</v>
      </c>
      <c r="B2890" s="1">
        <v>18</v>
      </c>
      <c r="C2890" t="s">
        <v>322</v>
      </c>
      <c r="D2890">
        <v>16140281</v>
      </c>
      <c r="E2890" t="s">
        <v>8054</v>
      </c>
      <c r="F2890" t="s">
        <v>1363</v>
      </c>
      <c r="G2890" t="s">
        <v>1391</v>
      </c>
      <c r="H2890" s="3" t="s">
        <v>1758</v>
      </c>
      <c r="I2890">
        <v>2022</v>
      </c>
      <c r="J2890" s="15" t="s">
        <v>1759</v>
      </c>
      <c r="K2890">
        <v>2022</v>
      </c>
      <c r="L2890" t="s">
        <v>1367</v>
      </c>
      <c r="M2890" t="s">
        <v>328</v>
      </c>
      <c r="N2890" t="s">
        <v>7947</v>
      </c>
      <c r="O2890" t="s">
        <v>1370</v>
      </c>
      <c r="P2890" t="s">
        <v>7583</v>
      </c>
      <c r="Q2890">
        <f t="shared" si="58"/>
        <v>65</v>
      </c>
      <c r="R2890" t="s">
        <v>1871</v>
      </c>
      <c r="S2890" t="s">
        <v>1872</v>
      </c>
      <c r="T2890" t="s">
        <v>7844</v>
      </c>
      <c r="U2890" s="75">
        <v>65</v>
      </c>
      <c r="V2890">
        <v>35.21</v>
      </c>
      <c r="W2890">
        <v>2288.65</v>
      </c>
      <c r="AH2890" s="16"/>
      <c r="AI2890" t="s">
        <v>1375</v>
      </c>
    </row>
    <row r="2891" spans="1:35" x14ac:dyDescent="0.25">
      <c r="A2891" t="s">
        <v>8056</v>
      </c>
      <c r="B2891" s="1">
        <v>18</v>
      </c>
      <c r="C2891" t="s">
        <v>322</v>
      </c>
      <c r="D2891">
        <v>16140281</v>
      </c>
      <c r="E2891" t="s">
        <v>8054</v>
      </c>
      <c r="F2891" t="s">
        <v>1363</v>
      </c>
      <c r="G2891" t="s">
        <v>1391</v>
      </c>
      <c r="H2891" s="3" t="s">
        <v>1758</v>
      </c>
      <c r="I2891">
        <v>2022</v>
      </c>
      <c r="J2891" s="15" t="s">
        <v>1759</v>
      </c>
      <c r="K2891">
        <v>2022</v>
      </c>
      <c r="L2891" t="s">
        <v>1367</v>
      </c>
      <c r="M2891" t="s">
        <v>328</v>
      </c>
      <c r="N2891" t="s">
        <v>7947</v>
      </c>
      <c r="O2891" t="s">
        <v>1370</v>
      </c>
      <c r="P2891" t="s">
        <v>7583</v>
      </c>
      <c r="Q2891">
        <f t="shared" si="58"/>
        <v>65</v>
      </c>
      <c r="R2891" t="s">
        <v>2102</v>
      </c>
      <c r="S2891" t="s">
        <v>2103</v>
      </c>
      <c r="T2891" t="s">
        <v>7854</v>
      </c>
      <c r="U2891" s="75">
        <v>65</v>
      </c>
      <c r="V2891">
        <v>32.56</v>
      </c>
      <c r="W2891">
        <v>2116.4</v>
      </c>
      <c r="AH2891" s="16"/>
      <c r="AI2891" t="s">
        <v>1375</v>
      </c>
    </row>
    <row r="2892" spans="1:35" x14ac:dyDescent="0.25">
      <c r="A2892" t="s">
        <v>8057</v>
      </c>
      <c r="B2892" s="1">
        <v>18</v>
      </c>
      <c r="C2892" t="s">
        <v>322</v>
      </c>
      <c r="D2892">
        <v>16262808</v>
      </c>
      <c r="E2892" t="s">
        <v>8058</v>
      </c>
      <c r="F2892" t="s">
        <v>1363</v>
      </c>
      <c r="G2892" t="s">
        <v>1364</v>
      </c>
      <c r="H2892" s="3" t="s">
        <v>2037</v>
      </c>
      <c r="I2892">
        <v>2022</v>
      </c>
      <c r="J2892" s="15" t="s">
        <v>2068</v>
      </c>
      <c r="K2892">
        <v>2022</v>
      </c>
      <c r="L2892" t="s">
        <v>1367</v>
      </c>
      <c r="M2892" t="s">
        <v>328</v>
      </c>
      <c r="N2892" t="s">
        <v>7951</v>
      </c>
      <c r="O2892" t="s">
        <v>1370</v>
      </c>
      <c r="P2892" t="s">
        <v>7583</v>
      </c>
      <c r="Q2892">
        <f t="shared" si="58"/>
        <v>1290</v>
      </c>
      <c r="R2892" t="s">
        <v>3345</v>
      </c>
      <c r="S2892" t="s">
        <v>3346</v>
      </c>
      <c r="T2892" t="s">
        <v>331</v>
      </c>
      <c r="U2892" s="75">
        <v>1290</v>
      </c>
      <c r="V2892">
        <v>32</v>
      </c>
      <c r="W2892">
        <v>41280</v>
      </c>
      <c r="AH2892" s="16"/>
      <c r="AI2892" t="s">
        <v>1375</v>
      </c>
    </row>
    <row r="2893" spans="1:35" x14ac:dyDescent="0.25">
      <c r="A2893" t="s">
        <v>8059</v>
      </c>
      <c r="B2893" s="1">
        <v>18</v>
      </c>
      <c r="C2893" t="s">
        <v>322</v>
      </c>
      <c r="D2893">
        <v>16262808</v>
      </c>
      <c r="E2893" t="s">
        <v>8058</v>
      </c>
      <c r="F2893" t="s">
        <v>1363</v>
      </c>
      <c r="G2893" t="s">
        <v>1364</v>
      </c>
      <c r="H2893" s="3" t="s">
        <v>2037</v>
      </c>
      <c r="I2893">
        <v>2022</v>
      </c>
      <c r="J2893" s="15" t="s">
        <v>2068</v>
      </c>
      <c r="K2893">
        <v>2022</v>
      </c>
      <c r="L2893" t="s">
        <v>1367</v>
      </c>
      <c r="M2893" t="s">
        <v>328</v>
      </c>
      <c r="N2893" t="s">
        <v>7951</v>
      </c>
      <c r="O2893" t="s">
        <v>1370</v>
      </c>
      <c r="P2893" t="s">
        <v>7583</v>
      </c>
      <c r="Q2893">
        <f t="shared" si="58"/>
        <v>1290</v>
      </c>
      <c r="R2893" t="s">
        <v>1871</v>
      </c>
      <c r="S2893" t="s">
        <v>1872</v>
      </c>
      <c r="T2893" t="s">
        <v>7917</v>
      </c>
      <c r="U2893" s="75">
        <v>1290</v>
      </c>
      <c r="V2893">
        <v>35.21</v>
      </c>
      <c r="W2893">
        <v>45420.9</v>
      </c>
      <c r="AH2893" s="16"/>
      <c r="AI2893" t="s">
        <v>1375</v>
      </c>
    </row>
    <row r="2894" spans="1:35" x14ac:dyDescent="0.25">
      <c r="A2894" t="s">
        <v>8060</v>
      </c>
      <c r="B2894" s="1">
        <v>18</v>
      </c>
      <c r="C2894" t="s">
        <v>322</v>
      </c>
      <c r="D2894">
        <v>16348702</v>
      </c>
      <c r="E2894" t="s">
        <v>8061</v>
      </c>
      <c r="F2894" t="s">
        <v>1363</v>
      </c>
      <c r="G2894" t="s">
        <v>1391</v>
      </c>
      <c r="H2894" s="3" t="s">
        <v>4121</v>
      </c>
      <c r="I2894">
        <v>2022</v>
      </c>
      <c r="J2894" s="15" t="s">
        <v>4929</v>
      </c>
      <c r="K2894">
        <v>2022</v>
      </c>
      <c r="L2894" t="s">
        <v>1367</v>
      </c>
      <c r="M2894" t="s">
        <v>328</v>
      </c>
      <c r="N2894" t="s">
        <v>7947</v>
      </c>
      <c r="O2894" t="s">
        <v>1408</v>
      </c>
      <c r="P2894" t="s">
        <v>7583</v>
      </c>
      <c r="Q2894">
        <f t="shared" si="58"/>
        <v>30</v>
      </c>
      <c r="R2894" t="s">
        <v>1871</v>
      </c>
      <c r="S2894" t="s">
        <v>1872</v>
      </c>
      <c r="T2894" t="s">
        <v>7917</v>
      </c>
      <c r="U2894" s="75">
        <v>30</v>
      </c>
      <c r="V2894">
        <v>35.21</v>
      </c>
      <c r="W2894">
        <v>1056.3</v>
      </c>
      <c r="AH2894" s="16"/>
      <c r="AI2894" t="s">
        <v>1375</v>
      </c>
    </row>
    <row r="2895" spans="1:35" x14ac:dyDescent="0.25">
      <c r="A2895" t="s">
        <v>8062</v>
      </c>
      <c r="B2895" s="1">
        <v>18</v>
      </c>
      <c r="C2895" t="s">
        <v>322</v>
      </c>
      <c r="D2895">
        <v>16348702</v>
      </c>
      <c r="E2895" t="s">
        <v>8061</v>
      </c>
      <c r="F2895" t="s">
        <v>1363</v>
      </c>
      <c r="G2895" t="s">
        <v>1391</v>
      </c>
      <c r="H2895" s="3" t="s">
        <v>4121</v>
      </c>
      <c r="I2895">
        <v>2022</v>
      </c>
      <c r="J2895" s="15" t="s">
        <v>4929</v>
      </c>
      <c r="K2895">
        <v>2022</v>
      </c>
      <c r="L2895" t="s">
        <v>1367</v>
      </c>
      <c r="M2895" t="s">
        <v>328</v>
      </c>
      <c r="N2895" t="s">
        <v>7947</v>
      </c>
      <c r="O2895" t="s">
        <v>1408</v>
      </c>
      <c r="P2895" t="s">
        <v>7583</v>
      </c>
      <c r="Q2895">
        <f t="shared" si="58"/>
        <v>30</v>
      </c>
      <c r="R2895" t="s">
        <v>3345</v>
      </c>
      <c r="S2895" t="s">
        <v>3346</v>
      </c>
      <c r="T2895" t="s">
        <v>331</v>
      </c>
      <c r="U2895" s="75">
        <v>30</v>
      </c>
      <c r="V2895">
        <v>32</v>
      </c>
      <c r="W2895">
        <v>960</v>
      </c>
      <c r="AH2895" s="16"/>
      <c r="AI2895" t="s">
        <v>1375</v>
      </c>
    </row>
    <row r="2896" spans="1:35" x14ac:dyDescent="0.25">
      <c r="A2896" t="s">
        <v>8063</v>
      </c>
      <c r="B2896" s="1">
        <v>18</v>
      </c>
      <c r="C2896" t="s">
        <v>322</v>
      </c>
      <c r="D2896">
        <v>16228871</v>
      </c>
      <c r="E2896" t="s">
        <v>8064</v>
      </c>
      <c r="F2896" t="s">
        <v>1363</v>
      </c>
      <c r="G2896" t="s">
        <v>1391</v>
      </c>
      <c r="H2896" s="3" t="s">
        <v>2095</v>
      </c>
      <c r="I2896">
        <v>2022</v>
      </c>
      <c r="J2896" s="15" t="s">
        <v>2036</v>
      </c>
      <c r="K2896">
        <v>2022</v>
      </c>
      <c r="L2896" t="s">
        <v>1367</v>
      </c>
      <c r="M2896" t="s">
        <v>328</v>
      </c>
      <c r="N2896" t="s">
        <v>7951</v>
      </c>
      <c r="O2896" t="s">
        <v>1370</v>
      </c>
      <c r="P2896" t="s">
        <v>7583</v>
      </c>
      <c r="Q2896">
        <f t="shared" si="58"/>
        <v>35</v>
      </c>
      <c r="R2896" t="s">
        <v>1871</v>
      </c>
      <c r="S2896" t="s">
        <v>1872</v>
      </c>
      <c r="T2896" t="s">
        <v>7811</v>
      </c>
      <c r="U2896" s="75">
        <v>35</v>
      </c>
      <c r="V2896">
        <v>35.21</v>
      </c>
      <c r="W2896">
        <v>1232.3499999999999</v>
      </c>
      <c r="AH2896" s="16"/>
      <c r="AI2896" t="s">
        <v>1375</v>
      </c>
    </row>
    <row r="2897" spans="1:35" x14ac:dyDescent="0.25">
      <c r="A2897" t="s">
        <v>8065</v>
      </c>
      <c r="B2897" s="1">
        <v>18</v>
      </c>
      <c r="C2897" t="s">
        <v>322</v>
      </c>
      <c r="D2897">
        <v>16228871</v>
      </c>
      <c r="E2897" t="s">
        <v>8064</v>
      </c>
      <c r="F2897" t="s">
        <v>1363</v>
      </c>
      <c r="G2897" t="s">
        <v>1391</v>
      </c>
      <c r="H2897" s="3" t="s">
        <v>2095</v>
      </c>
      <c r="I2897">
        <v>2022</v>
      </c>
      <c r="J2897" s="15" t="s">
        <v>2036</v>
      </c>
      <c r="K2897">
        <v>2022</v>
      </c>
      <c r="L2897" t="s">
        <v>1367</v>
      </c>
      <c r="M2897" t="s">
        <v>328</v>
      </c>
      <c r="N2897" t="s">
        <v>7951</v>
      </c>
      <c r="O2897" t="s">
        <v>1370</v>
      </c>
      <c r="P2897" t="s">
        <v>7583</v>
      </c>
      <c r="Q2897">
        <f t="shared" si="58"/>
        <v>35</v>
      </c>
      <c r="R2897" t="s">
        <v>2102</v>
      </c>
      <c r="S2897" t="s">
        <v>2103</v>
      </c>
      <c r="T2897" t="s">
        <v>7854</v>
      </c>
      <c r="U2897" s="75">
        <v>35</v>
      </c>
      <c r="V2897">
        <v>32.56</v>
      </c>
      <c r="W2897">
        <v>1139.5999999999999</v>
      </c>
      <c r="AH2897" s="16"/>
      <c r="AI2897" t="s">
        <v>1375</v>
      </c>
    </row>
    <row r="2898" spans="1:35" x14ac:dyDescent="0.25">
      <c r="A2898" t="s">
        <v>8066</v>
      </c>
      <c r="B2898" s="1">
        <v>18</v>
      </c>
      <c r="C2898" t="s">
        <v>322</v>
      </c>
      <c r="D2898">
        <v>16153294</v>
      </c>
      <c r="E2898" t="s">
        <v>8067</v>
      </c>
      <c r="F2898" t="s">
        <v>1363</v>
      </c>
      <c r="G2898" t="s">
        <v>1391</v>
      </c>
      <c r="H2898" s="3" t="s">
        <v>2062</v>
      </c>
      <c r="I2898">
        <v>2022</v>
      </c>
      <c r="J2898" s="15" t="s">
        <v>5004</v>
      </c>
      <c r="K2898">
        <v>2022</v>
      </c>
      <c r="L2898" t="s">
        <v>1367</v>
      </c>
      <c r="M2898" t="s">
        <v>328</v>
      </c>
      <c r="N2898" t="s">
        <v>7947</v>
      </c>
      <c r="O2898" t="s">
        <v>1370</v>
      </c>
      <c r="P2898" t="s">
        <v>7583</v>
      </c>
      <c r="Q2898">
        <f t="shared" si="58"/>
        <v>343</v>
      </c>
      <c r="R2898" t="s">
        <v>1871</v>
      </c>
      <c r="S2898" t="s">
        <v>1872</v>
      </c>
      <c r="T2898" t="s">
        <v>7811</v>
      </c>
      <c r="U2898" s="75">
        <v>343</v>
      </c>
      <c r="V2898">
        <v>35.21</v>
      </c>
      <c r="W2898">
        <v>12077.03</v>
      </c>
      <c r="AH2898" s="16"/>
      <c r="AI2898" t="s">
        <v>1375</v>
      </c>
    </row>
    <row r="2899" spans="1:35" x14ac:dyDescent="0.25">
      <c r="A2899" t="s">
        <v>8068</v>
      </c>
      <c r="B2899" s="1">
        <v>18</v>
      </c>
      <c r="C2899" t="s">
        <v>322</v>
      </c>
      <c r="D2899">
        <v>16153294</v>
      </c>
      <c r="E2899" t="s">
        <v>8067</v>
      </c>
      <c r="F2899" t="s">
        <v>1363</v>
      </c>
      <c r="G2899" t="s">
        <v>1391</v>
      </c>
      <c r="H2899" s="3" t="s">
        <v>2062</v>
      </c>
      <c r="I2899">
        <v>2022</v>
      </c>
      <c r="J2899" s="15" t="s">
        <v>5004</v>
      </c>
      <c r="K2899">
        <v>2022</v>
      </c>
      <c r="L2899" t="s">
        <v>1367</v>
      </c>
      <c r="M2899" t="s">
        <v>328</v>
      </c>
      <c r="N2899" t="s">
        <v>7947</v>
      </c>
      <c r="O2899" t="s">
        <v>1370</v>
      </c>
      <c r="P2899" t="s">
        <v>7583</v>
      </c>
      <c r="Q2899">
        <f t="shared" si="58"/>
        <v>343</v>
      </c>
      <c r="R2899" t="s">
        <v>2102</v>
      </c>
      <c r="S2899" t="s">
        <v>2103</v>
      </c>
      <c r="T2899" t="s">
        <v>7854</v>
      </c>
      <c r="U2899" s="75">
        <v>343</v>
      </c>
      <c r="V2899">
        <v>32.56</v>
      </c>
      <c r="W2899">
        <v>11168.08</v>
      </c>
      <c r="AH2899" s="16"/>
      <c r="AI2899" t="s">
        <v>1375</v>
      </c>
    </row>
    <row r="2900" spans="1:35" x14ac:dyDescent="0.25">
      <c r="A2900" t="s">
        <v>8069</v>
      </c>
      <c r="B2900" s="1">
        <v>18</v>
      </c>
      <c r="C2900" t="s">
        <v>322</v>
      </c>
      <c r="D2900">
        <v>16153294</v>
      </c>
      <c r="E2900" t="s">
        <v>8067</v>
      </c>
      <c r="F2900" t="s">
        <v>1363</v>
      </c>
      <c r="G2900" t="s">
        <v>1391</v>
      </c>
      <c r="H2900" s="3" t="s">
        <v>2062</v>
      </c>
      <c r="I2900">
        <v>2022</v>
      </c>
      <c r="J2900" s="15" t="s">
        <v>5004</v>
      </c>
      <c r="K2900">
        <v>2022</v>
      </c>
      <c r="L2900" t="s">
        <v>1367</v>
      </c>
      <c r="M2900" t="s">
        <v>328</v>
      </c>
      <c r="N2900" t="s">
        <v>7947</v>
      </c>
      <c r="O2900" t="s">
        <v>1370</v>
      </c>
      <c r="P2900" t="s">
        <v>7583</v>
      </c>
      <c r="Q2900">
        <f t="shared" si="58"/>
        <v>343</v>
      </c>
      <c r="R2900" t="s">
        <v>3345</v>
      </c>
      <c r="S2900" t="s">
        <v>3346</v>
      </c>
      <c r="T2900" t="s">
        <v>331</v>
      </c>
      <c r="U2900" s="75">
        <v>343</v>
      </c>
      <c r="V2900">
        <v>31.5</v>
      </c>
      <c r="W2900">
        <v>10804.5</v>
      </c>
      <c r="AH2900" s="16"/>
      <c r="AI2900" t="s">
        <v>1375</v>
      </c>
    </row>
    <row r="2901" spans="1:35" x14ac:dyDescent="0.25">
      <c r="A2901" t="s">
        <v>8070</v>
      </c>
      <c r="B2901" s="1">
        <v>18</v>
      </c>
      <c r="C2901" t="s">
        <v>322</v>
      </c>
      <c r="D2901">
        <v>16775341</v>
      </c>
      <c r="E2901" t="s">
        <v>8071</v>
      </c>
      <c r="F2901" t="s">
        <v>1363</v>
      </c>
      <c r="G2901" t="s">
        <v>1391</v>
      </c>
      <c r="H2901" s="3" t="s">
        <v>2158</v>
      </c>
      <c r="I2901">
        <v>2022</v>
      </c>
      <c r="J2901" s="15" t="s">
        <v>2209</v>
      </c>
      <c r="K2901">
        <v>2022</v>
      </c>
      <c r="L2901" t="s">
        <v>1367</v>
      </c>
      <c r="M2901" t="s">
        <v>328</v>
      </c>
      <c r="N2901" t="s">
        <v>7951</v>
      </c>
      <c r="O2901" t="s">
        <v>1370</v>
      </c>
      <c r="P2901" t="s">
        <v>7583</v>
      </c>
      <c r="Q2901">
        <f t="shared" si="58"/>
        <v>10</v>
      </c>
      <c r="R2901" t="s">
        <v>1871</v>
      </c>
      <c r="S2901" t="s">
        <v>1872</v>
      </c>
      <c r="T2901" t="s">
        <v>8072</v>
      </c>
      <c r="U2901" s="75">
        <v>10</v>
      </c>
      <c r="V2901">
        <v>35.21</v>
      </c>
      <c r="W2901">
        <v>352.1</v>
      </c>
      <c r="AH2901" s="16"/>
      <c r="AI2901" t="s">
        <v>1375</v>
      </c>
    </row>
    <row r="2902" spans="1:35" x14ac:dyDescent="0.25">
      <c r="A2902" t="s">
        <v>8073</v>
      </c>
      <c r="B2902" s="1">
        <v>18</v>
      </c>
      <c r="C2902" t="s">
        <v>322</v>
      </c>
      <c r="D2902">
        <v>16398033</v>
      </c>
      <c r="E2902" t="s">
        <v>8074</v>
      </c>
      <c r="F2902" t="s">
        <v>1363</v>
      </c>
      <c r="G2902" t="s">
        <v>1391</v>
      </c>
      <c r="H2902" s="3" t="s">
        <v>3593</v>
      </c>
      <c r="I2902">
        <v>2022</v>
      </c>
      <c r="J2902" s="15" t="s">
        <v>3597</v>
      </c>
      <c r="K2902">
        <v>2022</v>
      </c>
      <c r="L2902" t="s">
        <v>1367</v>
      </c>
      <c r="M2902" t="s">
        <v>328</v>
      </c>
      <c r="N2902" t="s">
        <v>7951</v>
      </c>
      <c r="O2902" t="s">
        <v>1370</v>
      </c>
      <c r="P2902" t="s">
        <v>7583</v>
      </c>
      <c r="Q2902">
        <f t="shared" si="58"/>
        <v>80</v>
      </c>
      <c r="R2902" t="s">
        <v>1871</v>
      </c>
      <c r="S2902" t="s">
        <v>1872</v>
      </c>
      <c r="T2902" t="s">
        <v>8075</v>
      </c>
      <c r="U2902" s="75">
        <v>80</v>
      </c>
      <c r="V2902">
        <v>35.21</v>
      </c>
      <c r="W2902">
        <v>2816.8</v>
      </c>
      <c r="AH2902" s="16"/>
      <c r="AI2902" t="s">
        <v>1375</v>
      </c>
    </row>
    <row r="2903" spans="1:35" x14ac:dyDescent="0.25">
      <c r="A2903" t="s">
        <v>8076</v>
      </c>
      <c r="B2903" s="1">
        <v>18</v>
      </c>
      <c r="C2903" t="s">
        <v>322</v>
      </c>
      <c r="D2903">
        <v>16771664</v>
      </c>
      <c r="E2903" t="s">
        <v>8077</v>
      </c>
      <c r="F2903" t="s">
        <v>1363</v>
      </c>
      <c r="G2903" t="s">
        <v>1391</v>
      </c>
      <c r="H2903" s="3" t="s">
        <v>2158</v>
      </c>
      <c r="I2903">
        <v>2022</v>
      </c>
      <c r="J2903" s="15" t="s">
        <v>2209</v>
      </c>
      <c r="K2903">
        <v>2022</v>
      </c>
      <c r="L2903" t="s">
        <v>1367</v>
      </c>
      <c r="M2903" t="s">
        <v>328</v>
      </c>
      <c r="N2903" t="s">
        <v>7947</v>
      </c>
      <c r="O2903" t="s">
        <v>1370</v>
      </c>
      <c r="P2903" t="s">
        <v>7583</v>
      </c>
      <c r="Q2903">
        <f t="shared" si="58"/>
        <v>20</v>
      </c>
      <c r="R2903" t="s">
        <v>1871</v>
      </c>
      <c r="S2903" t="s">
        <v>1872</v>
      </c>
      <c r="T2903" t="s">
        <v>8078</v>
      </c>
      <c r="U2903" s="75">
        <v>20</v>
      </c>
      <c r="V2903">
        <v>35.21</v>
      </c>
      <c r="W2903">
        <v>704.2</v>
      </c>
      <c r="AH2903" s="16"/>
      <c r="AI2903" t="s">
        <v>1375</v>
      </c>
    </row>
    <row r="2904" spans="1:35" x14ac:dyDescent="0.25">
      <c r="A2904" t="s">
        <v>8079</v>
      </c>
      <c r="B2904" s="1">
        <v>18</v>
      </c>
      <c r="C2904" t="s">
        <v>322</v>
      </c>
      <c r="D2904">
        <v>16385810</v>
      </c>
      <c r="E2904" t="s">
        <v>8026</v>
      </c>
      <c r="F2904" t="s">
        <v>1363</v>
      </c>
      <c r="G2904" t="s">
        <v>1364</v>
      </c>
      <c r="H2904" s="3" t="s">
        <v>3593</v>
      </c>
      <c r="I2904">
        <v>2022</v>
      </c>
      <c r="J2904" s="15" t="s">
        <v>3597</v>
      </c>
      <c r="K2904">
        <v>2022</v>
      </c>
      <c r="L2904" t="s">
        <v>1367</v>
      </c>
      <c r="M2904" t="s">
        <v>328</v>
      </c>
      <c r="N2904" t="s">
        <v>7947</v>
      </c>
      <c r="O2904" t="s">
        <v>1408</v>
      </c>
      <c r="P2904" t="s">
        <v>7583</v>
      </c>
      <c r="Q2904">
        <f t="shared" si="58"/>
        <v>2500</v>
      </c>
      <c r="R2904" t="s">
        <v>1871</v>
      </c>
      <c r="S2904" t="s">
        <v>1872</v>
      </c>
      <c r="T2904" t="s">
        <v>7917</v>
      </c>
      <c r="U2904" s="75">
        <v>2500</v>
      </c>
      <c r="V2904">
        <v>35.21</v>
      </c>
      <c r="W2904">
        <v>88025</v>
      </c>
      <c r="AH2904" s="16"/>
      <c r="AI2904" t="s">
        <v>1375</v>
      </c>
    </row>
    <row r="2905" spans="1:35" x14ac:dyDescent="0.25">
      <c r="A2905" t="s">
        <v>8080</v>
      </c>
      <c r="B2905" s="1">
        <v>18</v>
      </c>
      <c r="C2905" t="s">
        <v>322</v>
      </c>
      <c r="D2905">
        <v>16721683</v>
      </c>
      <c r="E2905" t="s">
        <v>8081</v>
      </c>
      <c r="F2905" t="s">
        <v>1363</v>
      </c>
      <c r="G2905" t="s">
        <v>1391</v>
      </c>
      <c r="H2905" s="3" t="s">
        <v>3492</v>
      </c>
      <c r="I2905">
        <v>2022</v>
      </c>
      <c r="J2905" s="15" t="s">
        <v>1473</v>
      </c>
      <c r="K2905">
        <v>2022</v>
      </c>
      <c r="L2905" t="s">
        <v>1367</v>
      </c>
      <c r="M2905" t="s">
        <v>328</v>
      </c>
      <c r="N2905" t="s">
        <v>7947</v>
      </c>
      <c r="O2905" t="s">
        <v>1370</v>
      </c>
      <c r="P2905" t="s">
        <v>7583</v>
      </c>
      <c r="Q2905">
        <f t="shared" si="58"/>
        <v>140</v>
      </c>
      <c r="R2905" t="s">
        <v>1871</v>
      </c>
      <c r="S2905" t="s">
        <v>1872</v>
      </c>
      <c r="T2905" t="s">
        <v>8082</v>
      </c>
      <c r="U2905" s="75">
        <v>140</v>
      </c>
      <c r="V2905">
        <v>35.21</v>
      </c>
      <c r="W2905">
        <v>4929.3999999999996</v>
      </c>
      <c r="AH2905" s="16"/>
      <c r="AI2905" t="s">
        <v>1375</v>
      </c>
    </row>
    <row r="2906" spans="1:35" x14ac:dyDescent="0.25">
      <c r="A2906" t="s">
        <v>8083</v>
      </c>
      <c r="B2906" s="1">
        <v>18</v>
      </c>
      <c r="C2906" t="s">
        <v>322</v>
      </c>
      <c r="D2906">
        <v>16721683</v>
      </c>
      <c r="E2906" t="s">
        <v>8081</v>
      </c>
      <c r="F2906" t="s">
        <v>1363</v>
      </c>
      <c r="G2906" t="s">
        <v>1391</v>
      </c>
      <c r="H2906" s="3" t="s">
        <v>3492</v>
      </c>
      <c r="I2906">
        <v>2022</v>
      </c>
      <c r="J2906" s="15" t="s">
        <v>1473</v>
      </c>
      <c r="K2906">
        <v>2022</v>
      </c>
      <c r="L2906" t="s">
        <v>1367</v>
      </c>
      <c r="M2906" t="s">
        <v>328</v>
      </c>
      <c r="N2906" t="s">
        <v>7947</v>
      </c>
      <c r="O2906" t="s">
        <v>1370</v>
      </c>
      <c r="P2906" t="s">
        <v>7583</v>
      </c>
      <c r="Q2906">
        <f t="shared" si="58"/>
        <v>140</v>
      </c>
      <c r="R2906" t="s">
        <v>3345</v>
      </c>
      <c r="S2906" t="s">
        <v>3346</v>
      </c>
      <c r="T2906" t="s">
        <v>331</v>
      </c>
      <c r="U2906" s="75">
        <v>140</v>
      </c>
      <c r="V2906">
        <v>32</v>
      </c>
      <c r="W2906">
        <v>4480</v>
      </c>
      <c r="AH2906" s="16"/>
      <c r="AI2906" t="s">
        <v>1375</v>
      </c>
    </row>
    <row r="2907" spans="1:35" x14ac:dyDescent="0.25">
      <c r="A2907" t="s">
        <v>8084</v>
      </c>
      <c r="B2907" s="1">
        <v>18</v>
      </c>
      <c r="C2907" t="s">
        <v>322</v>
      </c>
      <c r="D2907">
        <v>16376005</v>
      </c>
      <c r="E2907" t="s">
        <v>8085</v>
      </c>
      <c r="F2907" t="s">
        <v>1363</v>
      </c>
      <c r="G2907" t="s">
        <v>1391</v>
      </c>
      <c r="H2907" s="3" t="s">
        <v>4966</v>
      </c>
      <c r="I2907">
        <v>2022</v>
      </c>
      <c r="J2907" s="15" t="s">
        <v>4929</v>
      </c>
      <c r="K2907">
        <v>2022</v>
      </c>
      <c r="L2907" t="s">
        <v>1367</v>
      </c>
      <c r="M2907" t="s">
        <v>328</v>
      </c>
      <c r="N2907" t="s">
        <v>7947</v>
      </c>
      <c r="O2907" t="s">
        <v>1370</v>
      </c>
      <c r="P2907" t="s">
        <v>7583</v>
      </c>
      <c r="Q2907">
        <f t="shared" si="58"/>
        <v>90</v>
      </c>
      <c r="R2907" t="s">
        <v>1871</v>
      </c>
      <c r="S2907" t="s">
        <v>1872</v>
      </c>
      <c r="T2907" t="s">
        <v>7917</v>
      </c>
      <c r="U2907" s="75">
        <v>90</v>
      </c>
      <c r="V2907">
        <v>35.21</v>
      </c>
      <c r="W2907">
        <v>3168.9</v>
      </c>
      <c r="AH2907" s="16"/>
      <c r="AI2907" t="s">
        <v>1375</v>
      </c>
    </row>
    <row r="2908" spans="1:35" x14ac:dyDescent="0.25">
      <c r="A2908" t="s">
        <v>8086</v>
      </c>
      <c r="B2908" s="1">
        <v>18</v>
      </c>
      <c r="C2908" t="s">
        <v>322</v>
      </c>
      <c r="D2908">
        <v>16796306</v>
      </c>
      <c r="E2908" t="s">
        <v>8087</v>
      </c>
      <c r="F2908" t="s">
        <v>1363</v>
      </c>
      <c r="G2908" t="s">
        <v>1391</v>
      </c>
      <c r="H2908" s="3" t="s">
        <v>2209</v>
      </c>
      <c r="I2908">
        <v>2022</v>
      </c>
      <c r="J2908" s="15" t="s">
        <v>2210</v>
      </c>
      <c r="K2908">
        <v>2022</v>
      </c>
      <c r="L2908" t="s">
        <v>1367</v>
      </c>
      <c r="M2908" t="s">
        <v>328</v>
      </c>
      <c r="N2908" t="s">
        <v>7947</v>
      </c>
      <c r="O2908" t="s">
        <v>1370</v>
      </c>
      <c r="P2908" t="s">
        <v>7583</v>
      </c>
      <c r="Q2908">
        <f t="shared" si="58"/>
        <v>200</v>
      </c>
      <c r="R2908" t="s">
        <v>1381</v>
      </c>
      <c r="S2908" t="s">
        <v>1382</v>
      </c>
      <c r="T2908" t="s">
        <v>325</v>
      </c>
      <c r="U2908" s="75">
        <v>200</v>
      </c>
      <c r="V2908">
        <v>39.979999999999997</v>
      </c>
      <c r="W2908">
        <v>7996</v>
      </c>
      <c r="AH2908" s="16"/>
      <c r="AI2908" t="s">
        <v>1375</v>
      </c>
    </row>
    <row r="2909" spans="1:35" x14ac:dyDescent="0.25">
      <c r="A2909" t="s">
        <v>8088</v>
      </c>
      <c r="B2909" s="1">
        <v>18</v>
      </c>
      <c r="C2909" t="s">
        <v>322</v>
      </c>
      <c r="D2909">
        <v>16796306</v>
      </c>
      <c r="E2909" t="s">
        <v>8087</v>
      </c>
      <c r="F2909" t="s">
        <v>1363</v>
      </c>
      <c r="G2909" t="s">
        <v>1391</v>
      </c>
      <c r="H2909" s="3" t="s">
        <v>2209</v>
      </c>
      <c r="I2909">
        <v>2022</v>
      </c>
      <c r="J2909" s="15" t="s">
        <v>2210</v>
      </c>
      <c r="K2909">
        <v>2022</v>
      </c>
      <c r="L2909" t="s">
        <v>1367</v>
      </c>
      <c r="M2909" t="s">
        <v>328</v>
      </c>
      <c r="N2909" t="s">
        <v>7947</v>
      </c>
      <c r="O2909" t="s">
        <v>1370</v>
      </c>
      <c r="P2909" t="s">
        <v>7583</v>
      </c>
      <c r="Q2909">
        <f t="shared" si="58"/>
        <v>200</v>
      </c>
      <c r="R2909" t="s">
        <v>1871</v>
      </c>
      <c r="S2909" t="s">
        <v>1872</v>
      </c>
      <c r="T2909" t="s">
        <v>8089</v>
      </c>
      <c r="U2909" s="75">
        <v>200</v>
      </c>
      <c r="V2909">
        <v>35.21</v>
      </c>
      <c r="W2909">
        <v>7042</v>
      </c>
      <c r="AH2909" s="16"/>
      <c r="AI2909" t="s">
        <v>1375</v>
      </c>
    </row>
    <row r="2910" spans="1:35" x14ac:dyDescent="0.25">
      <c r="A2910" t="s">
        <v>8090</v>
      </c>
      <c r="B2910" s="1">
        <v>18</v>
      </c>
      <c r="C2910" t="s">
        <v>322</v>
      </c>
      <c r="D2910">
        <v>16796306</v>
      </c>
      <c r="E2910" t="s">
        <v>8087</v>
      </c>
      <c r="F2910" t="s">
        <v>1363</v>
      </c>
      <c r="G2910" t="s">
        <v>1391</v>
      </c>
      <c r="H2910" s="3" t="s">
        <v>2209</v>
      </c>
      <c r="I2910">
        <v>2022</v>
      </c>
      <c r="J2910" s="15" t="s">
        <v>2210</v>
      </c>
      <c r="K2910">
        <v>2022</v>
      </c>
      <c r="L2910" t="s">
        <v>1367</v>
      </c>
      <c r="M2910" t="s">
        <v>328</v>
      </c>
      <c r="N2910" t="s">
        <v>7947</v>
      </c>
      <c r="O2910" t="s">
        <v>1370</v>
      </c>
      <c r="P2910" t="s">
        <v>7583</v>
      </c>
      <c r="Q2910">
        <f t="shared" si="58"/>
        <v>200</v>
      </c>
      <c r="R2910" t="s">
        <v>3345</v>
      </c>
      <c r="S2910" t="s">
        <v>3346</v>
      </c>
      <c r="T2910" t="s">
        <v>331</v>
      </c>
      <c r="U2910" s="75">
        <v>200</v>
      </c>
      <c r="V2910">
        <v>32</v>
      </c>
      <c r="W2910">
        <v>6400</v>
      </c>
      <c r="AH2910" s="16"/>
      <c r="AI2910" t="s">
        <v>1375</v>
      </c>
    </row>
    <row r="2911" spans="1:35" x14ac:dyDescent="0.25">
      <c r="A2911" t="s">
        <v>8091</v>
      </c>
      <c r="B2911" s="1">
        <v>18</v>
      </c>
      <c r="C2911" t="s">
        <v>322</v>
      </c>
      <c r="D2911">
        <v>16741927</v>
      </c>
      <c r="E2911" t="s">
        <v>8092</v>
      </c>
      <c r="F2911" t="s">
        <v>1363</v>
      </c>
      <c r="G2911" t="s">
        <v>1391</v>
      </c>
      <c r="H2911" s="3" t="s">
        <v>1473</v>
      </c>
      <c r="I2911">
        <v>2022</v>
      </c>
      <c r="J2911" s="15" t="s">
        <v>2158</v>
      </c>
      <c r="K2911">
        <v>2022</v>
      </c>
      <c r="L2911" t="s">
        <v>1367</v>
      </c>
      <c r="M2911" t="s">
        <v>328</v>
      </c>
      <c r="N2911" t="s">
        <v>7951</v>
      </c>
      <c r="O2911" t="s">
        <v>1370</v>
      </c>
      <c r="P2911" t="s">
        <v>7583</v>
      </c>
      <c r="Q2911">
        <f t="shared" si="58"/>
        <v>40</v>
      </c>
      <c r="R2911" t="s">
        <v>3345</v>
      </c>
      <c r="S2911" t="s">
        <v>3346</v>
      </c>
      <c r="T2911" t="s">
        <v>331</v>
      </c>
      <c r="U2911" s="75">
        <v>40</v>
      </c>
      <c r="V2911">
        <v>32</v>
      </c>
      <c r="W2911">
        <v>1280</v>
      </c>
      <c r="AH2911" s="16"/>
      <c r="AI2911" t="s">
        <v>1375</v>
      </c>
    </row>
    <row r="2912" spans="1:35" x14ac:dyDescent="0.25">
      <c r="A2912" t="s">
        <v>8093</v>
      </c>
      <c r="B2912" s="1">
        <v>18</v>
      </c>
      <c r="C2912" t="s">
        <v>322</v>
      </c>
      <c r="D2912">
        <v>16741927</v>
      </c>
      <c r="E2912" t="s">
        <v>8092</v>
      </c>
      <c r="F2912" t="s">
        <v>1363</v>
      </c>
      <c r="G2912" t="s">
        <v>1391</v>
      </c>
      <c r="H2912" s="3" t="s">
        <v>1473</v>
      </c>
      <c r="I2912">
        <v>2022</v>
      </c>
      <c r="J2912" s="15" t="s">
        <v>2158</v>
      </c>
      <c r="K2912">
        <v>2022</v>
      </c>
      <c r="L2912" t="s">
        <v>1367</v>
      </c>
      <c r="M2912" t="s">
        <v>328</v>
      </c>
      <c r="N2912" t="s">
        <v>7951</v>
      </c>
      <c r="O2912" t="s">
        <v>1370</v>
      </c>
      <c r="P2912" t="s">
        <v>7583</v>
      </c>
      <c r="Q2912">
        <f t="shared" si="58"/>
        <v>40</v>
      </c>
      <c r="R2912" t="s">
        <v>1871</v>
      </c>
      <c r="S2912" t="s">
        <v>1872</v>
      </c>
      <c r="T2912" t="s">
        <v>8072</v>
      </c>
      <c r="U2912" s="75">
        <v>40</v>
      </c>
      <c r="V2912">
        <v>35.21</v>
      </c>
      <c r="W2912">
        <v>1408.4</v>
      </c>
      <c r="AH2912" s="16"/>
      <c r="AI2912" t="s">
        <v>1375</v>
      </c>
    </row>
    <row r="2913" spans="1:35" x14ac:dyDescent="0.25">
      <c r="A2913" t="s">
        <v>8094</v>
      </c>
      <c r="B2913" s="1">
        <v>18</v>
      </c>
      <c r="C2913" t="s">
        <v>322</v>
      </c>
      <c r="D2913">
        <v>17119251</v>
      </c>
      <c r="E2913" t="s">
        <v>8085</v>
      </c>
      <c r="F2913" t="s">
        <v>1363</v>
      </c>
      <c r="G2913" t="s">
        <v>1391</v>
      </c>
      <c r="H2913" s="3" t="s">
        <v>5055</v>
      </c>
      <c r="I2913">
        <v>2022</v>
      </c>
      <c r="J2913" s="15" t="s">
        <v>2174</v>
      </c>
      <c r="K2913">
        <v>2022</v>
      </c>
      <c r="L2913" t="s">
        <v>1367</v>
      </c>
      <c r="M2913" t="s">
        <v>328</v>
      </c>
      <c r="N2913" t="s">
        <v>7762</v>
      </c>
      <c r="O2913" t="s">
        <v>1370</v>
      </c>
      <c r="P2913" t="s">
        <v>7583</v>
      </c>
      <c r="Q2913">
        <f t="shared" si="58"/>
        <v>700</v>
      </c>
      <c r="R2913" t="s">
        <v>3345</v>
      </c>
      <c r="S2913" t="s">
        <v>3346</v>
      </c>
      <c r="T2913" t="s">
        <v>331</v>
      </c>
      <c r="U2913" s="75">
        <v>700</v>
      </c>
      <c r="V2913">
        <v>32</v>
      </c>
      <c r="W2913">
        <v>22400</v>
      </c>
      <c r="AH2913" s="16"/>
      <c r="AI2913" t="s">
        <v>1375</v>
      </c>
    </row>
    <row r="2914" spans="1:35" x14ac:dyDescent="0.25">
      <c r="A2914" t="s">
        <v>8095</v>
      </c>
      <c r="B2914" s="1">
        <v>18</v>
      </c>
      <c r="C2914" t="s">
        <v>322</v>
      </c>
      <c r="D2914">
        <v>17119251</v>
      </c>
      <c r="E2914" t="s">
        <v>8085</v>
      </c>
      <c r="F2914" t="s">
        <v>1363</v>
      </c>
      <c r="G2914" t="s">
        <v>1391</v>
      </c>
      <c r="H2914" s="3" t="s">
        <v>5055</v>
      </c>
      <c r="I2914">
        <v>2022</v>
      </c>
      <c r="J2914" s="15" t="s">
        <v>2174</v>
      </c>
      <c r="K2914">
        <v>2022</v>
      </c>
      <c r="L2914" t="s">
        <v>1367</v>
      </c>
      <c r="M2914" t="s">
        <v>328</v>
      </c>
      <c r="N2914" t="s">
        <v>7762</v>
      </c>
      <c r="O2914" t="s">
        <v>1370</v>
      </c>
      <c r="P2914" t="s">
        <v>7583</v>
      </c>
      <c r="Q2914">
        <f t="shared" si="58"/>
        <v>700</v>
      </c>
      <c r="R2914" t="s">
        <v>1871</v>
      </c>
      <c r="S2914" t="s">
        <v>1872</v>
      </c>
      <c r="T2914" t="s">
        <v>7844</v>
      </c>
      <c r="U2914" s="75">
        <v>700</v>
      </c>
      <c r="V2914">
        <v>35.21</v>
      </c>
      <c r="W2914">
        <v>24647</v>
      </c>
      <c r="AH2914" s="16"/>
      <c r="AI2914" t="s">
        <v>1375</v>
      </c>
    </row>
    <row r="2915" spans="1:35" x14ac:dyDescent="0.25">
      <c r="A2915" t="s">
        <v>8096</v>
      </c>
      <c r="B2915" s="1">
        <v>18</v>
      </c>
      <c r="C2915" t="s">
        <v>322</v>
      </c>
      <c r="D2915">
        <v>17120861</v>
      </c>
      <c r="E2915" t="s">
        <v>4292</v>
      </c>
      <c r="F2915" t="s">
        <v>1363</v>
      </c>
      <c r="G2915" t="s">
        <v>1364</v>
      </c>
      <c r="H2915" s="3" t="s">
        <v>5055</v>
      </c>
      <c r="I2915">
        <v>2022</v>
      </c>
      <c r="J2915" s="15" t="s">
        <v>2175</v>
      </c>
      <c r="K2915">
        <v>2022</v>
      </c>
      <c r="L2915" t="s">
        <v>1367</v>
      </c>
      <c r="M2915" t="s">
        <v>328</v>
      </c>
      <c r="N2915" t="s">
        <v>7582</v>
      </c>
      <c r="O2915" t="s">
        <v>1370</v>
      </c>
      <c r="P2915" t="s">
        <v>7583</v>
      </c>
      <c r="Q2915">
        <f t="shared" si="58"/>
        <v>45</v>
      </c>
      <c r="R2915" t="s">
        <v>3345</v>
      </c>
      <c r="S2915" t="s">
        <v>3346</v>
      </c>
      <c r="T2915" t="s">
        <v>331</v>
      </c>
      <c r="U2915" s="75">
        <v>45</v>
      </c>
      <c r="V2915">
        <v>32</v>
      </c>
      <c r="W2915">
        <v>1440</v>
      </c>
      <c r="AH2915" s="16"/>
      <c r="AI2915" t="s">
        <v>1375</v>
      </c>
    </row>
    <row r="2916" spans="1:35" x14ac:dyDescent="0.25">
      <c r="A2916" t="s">
        <v>8097</v>
      </c>
      <c r="B2916" s="1">
        <v>18</v>
      </c>
      <c r="C2916" t="s">
        <v>322</v>
      </c>
      <c r="D2916">
        <v>17120861</v>
      </c>
      <c r="E2916" t="s">
        <v>4292</v>
      </c>
      <c r="F2916" t="s">
        <v>1363</v>
      </c>
      <c r="G2916" t="s">
        <v>1364</v>
      </c>
      <c r="H2916" s="3" t="s">
        <v>5055</v>
      </c>
      <c r="I2916">
        <v>2022</v>
      </c>
      <c r="J2916" s="15" t="s">
        <v>2175</v>
      </c>
      <c r="K2916">
        <v>2022</v>
      </c>
      <c r="L2916" t="s">
        <v>1367</v>
      </c>
      <c r="M2916" t="s">
        <v>328</v>
      </c>
      <c r="N2916" t="s">
        <v>7582</v>
      </c>
      <c r="O2916" t="s">
        <v>1370</v>
      </c>
      <c r="P2916" t="s">
        <v>7583</v>
      </c>
      <c r="Q2916">
        <f t="shared" si="58"/>
        <v>45</v>
      </c>
      <c r="R2916" t="s">
        <v>1871</v>
      </c>
      <c r="S2916" t="s">
        <v>1872</v>
      </c>
      <c r="T2916" t="s">
        <v>7808</v>
      </c>
      <c r="U2916" s="75">
        <v>45</v>
      </c>
      <c r="V2916">
        <v>35.21</v>
      </c>
      <c r="W2916">
        <v>1584.45</v>
      </c>
      <c r="AH2916" s="16"/>
      <c r="AI2916" t="s">
        <v>1375</v>
      </c>
    </row>
    <row r="2917" spans="1:35" x14ac:dyDescent="0.25">
      <c r="A2917" t="s">
        <v>8098</v>
      </c>
      <c r="B2917" s="1">
        <v>18</v>
      </c>
      <c r="C2917" t="s">
        <v>322</v>
      </c>
      <c r="D2917">
        <v>17194881</v>
      </c>
      <c r="E2917" t="s">
        <v>8099</v>
      </c>
      <c r="F2917" t="s">
        <v>1363</v>
      </c>
      <c r="G2917" t="s">
        <v>1364</v>
      </c>
      <c r="H2917" s="3" t="s">
        <v>1477</v>
      </c>
      <c r="I2917">
        <v>2022</v>
      </c>
      <c r="J2917" s="15" t="s">
        <v>1478</v>
      </c>
      <c r="K2917">
        <v>2022</v>
      </c>
      <c r="L2917" t="s">
        <v>1367</v>
      </c>
      <c r="M2917" t="s">
        <v>328</v>
      </c>
      <c r="N2917" t="s">
        <v>7582</v>
      </c>
      <c r="O2917" t="s">
        <v>1370</v>
      </c>
      <c r="P2917" t="s">
        <v>7583</v>
      </c>
      <c r="Q2917">
        <f t="shared" si="58"/>
        <v>250</v>
      </c>
      <c r="R2917" t="s">
        <v>3345</v>
      </c>
      <c r="S2917" t="s">
        <v>3346</v>
      </c>
      <c r="T2917" t="s">
        <v>331</v>
      </c>
      <c r="U2917" s="75">
        <v>250</v>
      </c>
      <c r="V2917">
        <v>32</v>
      </c>
      <c r="W2917">
        <v>8000</v>
      </c>
      <c r="AH2917" s="16"/>
      <c r="AI2917" t="s">
        <v>1375</v>
      </c>
    </row>
    <row r="2918" spans="1:35" x14ac:dyDescent="0.25">
      <c r="A2918" t="s">
        <v>8100</v>
      </c>
      <c r="B2918" s="1">
        <v>18</v>
      </c>
      <c r="C2918" t="s">
        <v>322</v>
      </c>
      <c r="D2918">
        <v>17194881</v>
      </c>
      <c r="E2918" t="s">
        <v>8099</v>
      </c>
      <c r="F2918" t="s">
        <v>1363</v>
      </c>
      <c r="G2918" t="s">
        <v>1364</v>
      </c>
      <c r="H2918" s="3" t="s">
        <v>1477</v>
      </c>
      <c r="I2918">
        <v>2022</v>
      </c>
      <c r="J2918" s="15" t="s">
        <v>1478</v>
      </c>
      <c r="K2918">
        <v>2022</v>
      </c>
      <c r="L2918" t="s">
        <v>1367</v>
      </c>
      <c r="M2918" t="s">
        <v>328</v>
      </c>
      <c r="N2918" t="s">
        <v>7582</v>
      </c>
      <c r="O2918" t="s">
        <v>1370</v>
      </c>
      <c r="P2918" t="s">
        <v>7583</v>
      </c>
      <c r="Q2918">
        <f t="shared" si="58"/>
        <v>250</v>
      </c>
      <c r="R2918" t="s">
        <v>1871</v>
      </c>
      <c r="S2918" t="s">
        <v>1872</v>
      </c>
      <c r="T2918" t="s">
        <v>7844</v>
      </c>
      <c r="U2918" s="75">
        <v>250</v>
      </c>
      <c r="V2918">
        <v>35.21</v>
      </c>
      <c r="W2918">
        <v>8802.5</v>
      </c>
      <c r="AH2918" s="16"/>
      <c r="AI2918" t="s">
        <v>1375</v>
      </c>
    </row>
    <row r="2919" spans="1:35" x14ac:dyDescent="0.25">
      <c r="A2919" t="s">
        <v>8101</v>
      </c>
      <c r="B2919" s="1">
        <v>18</v>
      </c>
      <c r="C2919" t="s">
        <v>322</v>
      </c>
      <c r="D2919">
        <v>17227348</v>
      </c>
      <c r="E2919" t="s">
        <v>8102</v>
      </c>
      <c r="F2919" t="s">
        <v>1363</v>
      </c>
      <c r="G2919" t="s">
        <v>1364</v>
      </c>
      <c r="H2919" s="3" t="s">
        <v>1478</v>
      </c>
      <c r="I2919">
        <v>2022</v>
      </c>
      <c r="J2919" s="15" t="s">
        <v>1483</v>
      </c>
      <c r="K2919">
        <v>2022</v>
      </c>
      <c r="L2919" t="s">
        <v>1367</v>
      </c>
      <c r="M2919" t="s">
        <v>328</v>
      </c>
      <c r="N2919" t="s">
        <v>7582</v>
      </c>
      <c r="O2919" t="s">
        <v>1370</v>
      </c>
      <c r="P2919" t="s">
        <v>7583</v>
      </c>
      <c r="Q2919">
        <f t="shared" si="58"/>
        <v>2000</v>
      </c>
      <c r="R2919" t="s">
        <v>3345</v>
      </c>
      <c r="S2919" t="s">
        <v>3346</v>
      </c>
      <c r="T2919" t="s">
        <v>331</v>
      </c>
      <c r="U2919" s="75">
        <v>2000</v>
      </c>
      <c r="V2919">
        <v>32</v>
      </c>
      <c r="W2919">
        <v>64000</v>
      </c>
      <c r="AH2919" s="16"/>
      <c r="AI2919" t="s">
        <v>1375</v>
      </c>
    </row>
    <row r="2920" spans="1:35" x14ac:dyDescent="0.25">
      <c r="A2920" t="s">
        <v>8103</v>
      </c>
      <c r="B2920" s="1">
        <v>18</v>
      </c>
      <c r="C2920" t="s">
        <v>322</v>
      </c>
      <c r="D2920">
        <v>17227348</v>
      </c>
      <c r="E2920" t="s">
        <v>8102</v>
      </c>
      <c r="F2920" t="s">
        <v>1363</v>
      </c>
      <c r="G2920" t="s">
        <v>1364</v>
      </c>
      <c r="H2920" s="3" t="s">
        <v>1478</v>
      </c>
      <c r="I2920">
        <v>2022</v>
      </c>
      <c r="J2920" s="15" t="s">
        <v>1483</v>
      </c>
      <c r="K2920">
        <v>2022</v>
      </c>
      <c r="L2920" t="s">
        <v>1367</v>
      </c>
      <c r="M2920" t="s">
        <v>328</v>
      </c>
      <c r="N2920" t="s">
        <v>7582</v>
      </c>
      <c r="O2920" t="s">
        <v>1370</v>
      </c>
      <c r="P2920" t="s">
        <v>7583</v>
      </c>
      <c r="Q2920">
        <f t="shared" si="58"/>
        <v>2000</v>
      </c>
      <c r="R2920" t="s">
        <v>1871</v>
      </c>
      <c r="S2920" t="s">
        <v>1872</v>
      </c>
      <c r="T2920" t="s">
        <v>8104</v>
      </c>
      <c r="U2920" s="75">
        <v>2000</v>
      </c>
      <c r="V2920">
        <v>35.21</v>
      </c>
      <c r="W2920">
        <v>70420</v>
      </c>
      <c r="AH2920" s="16"/>
      <c r="AI2920" t="s">
        <v>1375</v>
      </c>
    </row>
    <row r="2921" spans="1:35" x14ac:dyDescent="0.25">
      <c r="A2921" t="s">
        <v>8105</v>
      </c>
      <c r="B2921" s="1">
        <v>18</v>
      </c>
      <c r="C2921" t="s">
        <v>322</v>
      </c>
      <c r="D2921">
        <v>17227348</v>
      </c>
      <c r="E2921" t="s">
        <v>8102</v>
      </c>
      <c r="F2921" t="s">
        <v>1363</v>
      </c>
      <c r="G2921" t="s">
        <v>1364</v>
      </c>
      <c r="H2921" s="3" t="s">
        <v>1478</v>
      </c>
      <c r="I2921">
        <v>2022</v>
      </c>
      <c r="J2921" s="15" t="s">
        <v>1483</v>
      </c>
      <c r="K2921">
        <v>2022</v>
      </c>
      <c r="L2921" t="s">
        <v>1367</v>
      </c>
      <c r="M2921" t="s">
        <v>328</v>
      </c>
      <c r="N2921" t="s">
        <v>7582</v>
      </c>
      <c r="O2921" t="s">
        <v>1370</v>
      </c>
      <c r="P2921" t="s">
        <v>7583</v>
      </c>
      <c r="Q2921">
        <f t="shared" si="58"/>
        <v>2000</v>
      </c>
      <c r="R2921" t="s">
        <v>1381</v>
      </c>
      <c r="S2921" t="s">
        <v>1382</v>
      </c>
      <c r="T2921" t="s">
        <v>325</v>
      </c>
      <c r="U2921" s="75">
        <v>2000</v>
      </c>
      <c r="V2921">
        <v>39.979999999999997</v>
      </c>
      <c r="W2921">
        <v>79960</v>
      </c>
      <c r="AH2921" s="16"/>
      <c r="AI2921" t="s">
        <v>1375</v>
      </c>
    </row>
    <row r="2922" spans="1:35" x14ac:dyDescent="0.25">
      <c r="A2922" t="s">
        <v>8106</v>
      </c>
      <c r="B2922" s="1">
        <v>18</v>
      </c>
      <c r="C2922" t="s">
        <v>322</v>
      </c>
      <c r="D2922">
        <v>14574845</v>
      </c>
      <c r="E2922" t="s">
        <v>8107</v>
      </c>
      <c r="F2922" t="s">
        <v>1363</v>
      </c>
      <c r="G2922" t="s">
        <v>1391</v>
      </c>
      <c r="H2922" s="3" t="s">
        <v>4104</v>
      </c>
      <c r="I2922">
        <v>2021</v>
      </c>
      <c r="J2922" s="15" t="s">
        <v>4105</v>
      </c>
      <c r="K2922">
        <v>2021</v>
      </c>
      <c r="L2922" t="s">
        <v>1367</v>
      </c>
      <c r="M2922" t="s">
        <v>328</v>
      </c>
      <c r="N2922" t="s">
        <v>7582</v>
      </c>
      <c r="O2922" t="s">
        <v>1388</v>
      </c>
      <c r="P2922" t="s">
        <v>7583</v>
      </c>
      <c r="Q2922">
        <f t="shared" si="58"/>
        <v>34</v>
      </c>
      <c r="R2922" t="s">
        <v>3345</v>
      </c>
      <c r="S2922" t="s">
        <v>3346</v>
      </c>
      <c r="T2922" t="s">
        <v>331</v>
      </c>
      <c r="U2922" s="75">
        <v>34</v>
      </c>
      <c r="V2922">
        <v>25</v>
      </c>
      <c r="W2922">
        <v>850</v>
      </c>
      <c r="AH2922" s="16"/>
      <c r="AI2922" t="s">
        <v>1375</v>
      </c>
    </row>
    <row r="2923" spans="1:35" x14ac:dyDescent="0.25">
      <c r="A2923" t="s">
        <v>8108</v>
      </c>
      <c r="B2923" s="1">
        <v>18</v>
      </c>
      <c r="C2923" t="s">
        <v>322</v>
      </c>
      <c r="D2923">
        <v>14574845</v>
      </c>
      <c r="E2923" t="s">
        <v>8107</v>
      </c>
      <c r="F2923" t="s">
        <v>1363</v>
      </c>
      <c r="G2923" t="s">
        <v>1391</v>
      </c>
      <c r="H2923" s="3" t="s">
        <v>4104</v>
      </c>
      <c r="I2923">
        <v>2021</v>
      </c>
      <c r="J2923" s="15" t="s">
        <v>4105</v>
      </c>
      <c r="K2923">
        <v>2021</v>
      </c>
      <c r="L2923" t="s">
        <v>1367</v>
      </c>
      <c r="M2923" t="s">
        <v>328</v>
      </c>
      <c r="N2923" t="s">
        <v>7582</v>
      </c>
      <c r="O2923" t="s">
        <v>1388</v>
      </c>
      <c r="P2923" t="s">
        <v>7583</v>
      </c>
      <c r="Q2923">
        <f t="shared" si="58"/>
        <v>34</v>
      </c>
      <c r="R2923" t="s">
        <v>1871</v>
      </c>
      <c r="S2923" t="s">
        <v>1872</v>
      </c>
      <c r="T2923" t="s">
        <v>7465</v>
      </c>
      <c r="U2923" s="75">
        <v>34</v>
      </c>
      <c r="V2923">
        <v>35.21</v>
      </c>
      <c r="W2923">
        <v>1197.1400000000001</v>
      </c>
      <c r="AH2923" s="16"/>
      <c r="AI2923" t="s">
        <v>1375</v>
      </c>
    </row>
    <row r="2924" spans="1:35" x14ac:dyDescent="0.25">
      <c r="A2924" t="s">
        <v>8109</v>
      </c>
      <c r="B2924" s="1">
        <v>18</v>
      </c>
      <c r="C2924" t="s">
        <v>322</v>
      </c>
      <c r="D2924">
        <v>14598477</v>
      </c>
      <c r="E2924" t="s">
        <v>8110</v>
      </c>
      <c r="F2924" t="s">
        <v>1363</v>
      </c>
      <c r="G2924" t="s">
        <v>1391</v>
      </c>
      <c r="H2924" s="3" t="s">
        <v>4105</v>
      </c>
      <c r="I2924">
        <v>2021</v>
      </c>
      <c r="J2924" s="15" t="s">
        <v>5151</v>
      </c>
      <c r="K2924">
        <v>2021</v>
      </c>
      <c r="L2924" t="s">
        <v>1367</v>
      </c>
      <c r="M2924" t="s">
        <v>328</v>
      </c>
      <c r="N2924" t="s">
        <v>7762</v>
      </c>
      <c r="O2924" t="s">
        <v>1388</v>
      </c>
      <c r="P2924" t="s">
        <v>7583</v>
      </c>
      <c r="Q2924">
        <f t="shared" si="58"/>
        <v>15</v>
      </c>
      <c r="R2924" t="s">
        <v>3345</v>
      </c>
      <c r="S2924" t="s">
        <v>3346</v>
      </c>
      <c r="T2924" t="s">
        <v>331</v>
      </c>
      <c r="U2924" s="75">
        <v>15</v>
      </c>
      <c r="V2924">
        <v>25</v>
      </c>
      <c r="W2924">
        <v>375</v>
      </c>
      <c r="AH2924" s="16"/>
      <c r="AI2924" t="s">
        <v>1375</v>
      </c>
    </row>
    <row r="2925" spans="1:35" x14ac:dyDescent="0.25">
      <c r="A2925" t="s">
        <v>8111</v>
      </c>
      <c r="B2925" s="1">
        <v>18</v>
      </c>
      <c r="C2925" t="s">
        <v>322</v>
      </c>
      <c r="D2925">
        <v>14598477</v>
      </c>
      <c r="E2925" t="s">
        <v>8110</v>
      </c>
      <c r="F2925" t="s">
        <v>1363</v>
      </c>
      <c r="G2925" t="s">
        <v>1391</v>
      </c>
      <c r="H2925" s="3" t="s">
        <v>4105</v>
      </c>
      <c r="I2925">
        <v>2021</v>
      </c>
      <c r="J2925" s="15" t="s">
        <v>5151</v>
      </c>
      <c r="K2925">
        <v>2021</v>
      </c>
      <c r="L2925" t="s">
        <v>1367</v>
      </c>
      <c r="M2925" t="s">
        <v>328</v>
      </c>
      <c r="N2925" t="s">
        <v>7762</v>
      </c>
      <c r="O2925" t="s">
        <v>1388</v>
      </c>
      <c r="P2925" t="s">
        <v>7583</v>
      </c>
      <c r="Q2925">
        <f t="shared" si="58"/>
        <v>15</v>
      </c>
      <c r="R2925" t="s">
        <v>1871</v>
      </c>
      <c r="S2925" t="s">
        <v>1872</v>
      </c>
      <c r="T2925" t="s">
        <v>7808</v>
      </c>
      <c r="U2925" s="75">
        <v>15</v>
      </c>
      <c r="V2925">
        <v>35.21</v>
      </c>
      <c r="W2925">
        <v>528.15</v>
      </c>
      <c r="AH2925" s="16"/>
      <c r="AI2925" t="s">
        <v>1375</v>
      </c>
    </row>
    <row r="2926" spans="1:35" x14ac:dyDescent="0.25">
      <c r="A2926" t="s">
        <v>8112</v>
      </c>
      <c r="B2926" s="1">
        <v>18</v>
      </c>
      <c r="C2926" t="s">
        <v>322</v>
      </c>
      <c r="D2926">
        <v>17260914</v>
      </c>
      <c r="E2926" t="s">
        <v>8113</v>
      </c>
      <c r="F2926" t="s">
        <v>1363</v>
      </c>
      <c r="G2926" t="s">
        <v>1364</v>
      </c>
      <c r="H2926" s="3" t="s">
        <v>1483</v>
      </c>
      <c r="I2926">
        <v>2022</v>
      </c>
      <c r="J2926" s="15" t="s">
        <v>1487</v>
      </c>
      <c r="K2926">
        <v>2022</v>
      </c>
      <c r="L2926" t="s">
        <v>1367</v>
      </c>
      <c r="M2926" t="s">
        <v>328</v>
      </c>
      <c r="N2926" t="s">
        <v>7582</v>
      </c>
      <c r="O2926" t="s">
        <v>1370</v>
      </c>
      <c r="P2926" t="s">
        <v>7583</v>
      </c>
      <c r="Q2926">
        <f t="shared" si="58"/>
        <v>100</v>
      </c>
      <c r="R2926" t="s">
        <v>1381</v>
      </c>
      <c r="S2926" t="s">
        <v>1382</v>
      </c>
      <c r="T2926" t="s">
        <v>325</v>
      </c>
      <c r="U2926" s="75">
        <v>100</v>
      </c>
      <c r="V2926">
        <v>39.979999999999997</v>
      </c>
      <c r="W2926">
        <v>3998</v>
      </c>
      <c r="AH2926" s="16"/>
      <c r="AI2926" t="s">
        <v>1375</v>
      </c>
    </row>
    <row r="2927" spans="1:35" x14ac:dyDescent="0.25">
      <c r="A2927" t="s">
        <v>8114</v>
      </c>
      <c r="B2927" s="1">
        <v>18</v>
      </c>
      <c r="C2927" t="s">
        <v>322</v>
      </c>
      <c r="D2927">
        <v>18509207</v>
      </c>
      <c r="E2927" t="s">
        <v>8115</v>
      </c>
      <c r="F2927" t="s">
        <v>1363</v>
      </c>
      <c r="G2927" t="s">
        <v>1391</v>
      </c>
      <c r="H2927" s="3" t="s">
        <v>8116</v>
      </c>
      <c r="I2927">
        <v>2022</v>
      </c>
      <c r="J2927" s="15" t="s">
        <v>4595</v>
      </c>
      <c r="K2927">
        <v>2022</v>
      </c>
      <c r="L2927" t="s">
        <v>1367</v>
      </c>
      <c r="M2927" t="s">
        <v>328</v>
      </c>
      <c r="N2927" t="s">
        <v>7762</v>
      </c>
      <c r="O2927" t="s">
        <v>1388</v>
      </c>
      <c r="P2927" t="s">
        <v>7583</v>
      </c>
      <c r="Q2927">
        <f t="shared" si="58"/>
        <v>22</v>
      </c>
      <c r="R2927" t="s">
        <v>3345</v>
      </c>
      <c r="S2927" t="s">
        <v>3346</v>
      </c>
      <c r="T2927" t="s">
        <v>331</v>
      </c>
      <c r="U2927" s="75">
        <v>22</v>
      </c>
      <c r="V2927">
        <v>32</v>
      </c>
      <c r="W2927">
        <v>704</v>
      </c>
      <c r="AH2927" s="16"/>
      <c r="AI2927" t="s">
        <v>1375</v>
      </c>
    </row>
    <row r="2928" spans="1:35" x14ac:dyDescent="0.25">
      <c r="A2928" t="s">
        <v>8117</v>
      </c>
      <c r="B2928" s="1">
        <v>18</v>
      </c>
      <c r="C2928" t="s">
        <v>322</v>
      </c>
      <c r="D2928">
        <v>18624405</v>
      </c>
      <c r="E2928" t="s">
        <v>8118</v>
      </c>
      <c r="F2928" t="s">
        <v>1363</v>
      </c>
      <c r="G2928" t="s">
        <v>1391</v>
      </c>
      <c r="H2928" s="3" t="s">
        <v>2189</v>
      </c>
      <c r="I2928">
        <v>2022</v>
      </c>
      <c r="J2928" s="15" t="s">
        <v>5184</v>
      </c>
      <c r="K2928">
        <v>2022</v>
      </c>
      <c r="L2928" t="s">
        <v>1367</v>
      </c>
      <c r="M2928" t="s">
        <v>328</v>
      </c>
      <c r="N2928" t="s">
        <v>7762</v>
      </c>
      <c r="O2928" t="s">
        <v>1370</v>
      </c>
      <c r="P2928" t="s">
        <v>7583</v>
      </c>
      <c r="Q2928">
        <f t="shared" si="58"/>
        <v>46</v>
      </c>
      <c r="R2928" t="s">
        <v>3345</v>
      </c>
      <c r="S2928" t="s">
        <v>3346</v>
      </c>
      <c r="T2928" t="s">
        <v>331</v>
      </c>
      <c r="U2928" s="75">
        <v>46</v>
      </c>
      <c r="V2928">
        <v>32</v>
      </c>
      <c r="W2928">
        <v>1472</v>
      </c>
      <c r="AH2928" s="16"/>
      <c r="AI2928" t="s">
        <v>1375</v>
      </c>
    </row>
    <row r="2929" spans="1:35" x14ac:dyDescent="0.25">
      <c r="A2929" t="s">
        <v>8119</v>
      </c>
      <c r="B2929" s="1">
        <v>18</v>
      </c>
      <c r="C2929" t="s">
        <v>322</v>
      </c>
      <c r="D2929">
        <v>17041058</v>
      </c>
      <c r="E2929" t="s">
        <v>8054</v>
      </c>
      <c r="F2929" t="s">
        <v>1363</v>
      </c>
      <c r="G2929" t="s">
        <v>1391</v>
      </c>
      <c r="H2929" s="3" t="s">
        <v>5205</v>
      </c>
      <c r="I2929">
        <v>2022</v>
      </c>
      <c r="J2929" s="15" t="s">
        <v>1775</v>
      </c>
      <c r="K2929">
        <v>2022</v>
      </c>
      <c r="L2929" t="s">
        <v>1367</v>
      </c>
      <c r="M2929" t="s">
        <v>328</v>
      </c>
      <c r="N2929" t="s">
        <v>7762</v>
      </c>
      <c r="O2929" t="s">
        <v>1370</v>
      </c>
      <c r="P2929" t="s">
        <v>7583</v>
      </c>
      <c r="Q2929">
        <f t="shared" si="58"/>
        <v>30</v>
      </c>
      <c r="R2929" t="s">
        <v>3345</v>
      </c>
      <c r="S2929" t="s">
        <v>3346</v>
      </c>
      <c r="T2929" t="s">
        <v>331</v>
      </c>
      <c r="U2929" s="75">
        <v>30</v>
      </c>
      <c r="V2929">
        <v>32</v>
      </c>
      <c r="W2929">
        <v>960</v>
      </c>
      <c r="AH2929" s="16"/>
      <c r="AI2929" t="s">
        <v>1375</v>
      </c>
    </row>
    <row r="2930" spans="1:35" x14ac:dyDescent="0.25">
      <c r="A2930" t="s">
        <v>8120</v>
      </c>
      <c r="B2930" s="1">
        <v>18</v>
      </c>
      <c r="C2930" t="s">
        <v>322</v>
      </c>
      <c r="D2930">
        <v>17041058</v>
      </c>
      <c r="E2930" t="s">
        <v>8054</v>
      </c>
      <c r="F2930" t="s">
        <v>1363</v>
      </c>
      <c r="G2930" t="s">
        <v>1391</v>
      </c>
      <c r="H2930" s="3" t="s">
        <v>5205</v>
      </c>
      <c r="I2930">
        <v>2022</v>
      </c>
      <c r="J2930" s="15" t="s">
        <v>1775</v>
      </c>
      <c r="K2930">
        <v>2022</v>
      </c>
      <c r="L2930" t="s">
        <v>1367</v>
      </c>
      <c r="M2930" t="s">
        <v>328</v>
      </c>
      <c r="N2930" t="s">
        <v>7762</v>
      </c>
      <c r="O2930" t="s">
        <v>1370</v>
      </c>
      <c r="P2930" t="s">
        <v>7583</v>
      </c>
      <c r="Q2930">
        <f t="shared" si="58"/>
        <v>30</v>
      </c>
      <c r="R2930" t="s">
        <v>1871</v>
      </c>
      <c r="S2930" t="s">
        <v>1872</v>
      </c>
      <c r="T2930" t="s">
        <v>7808</v>
      </c>
      <c r="U2930" s="75">
        <v>30</v>
      </c>
      <c r="V2930">
        <v>35.21</v>
      </c>
      <c r="W2930">
        <v>1056.3</v>
      </c>
      <c r="AH2930" s="16"/>
      <c r="AI2930" t="s">
        <v>1375</v>
      </c>
    </row>
    <row r="2931" spans="1:35" x14ac:dyDescent="0.25">
      <c r="A2931" t="s">
        <v>8121</v>
      </c>
      <c r="B2931" s="1">
        <v>18</v>
      </c>
      <c r="C2931" t="s">
        <v>322</v>
      </c>
      <c r="D2931">
        <v>16979168</v>
      </c>
      <c r="E2931" t="s">
        <v>8122</v>
      </c>
      <c r="F2931" t="s">
        <v>1363</v>
      </c>
      <c r="G2931" t="s">
        <v>1391</v>
      </c>
      <c r="H2931" s="3" t="s">
        <v>1500</v>
      </c>
      <c r="I2931">
        <v>2022</v>
      </c>
      <c r="J2931" s="15" t="s">
        <v>1501</v>
      </c>
      <c r="K2931">
        <v>2022</v>
      </c>
      <c r="L2931" t="s">
        <v>1367</v>
      </c>
      <c r="M2931" t="s">
        <v>328</v>
      </c>
      <c r="N2931" t="s">
        <v>7762</v>
      </c>
      <c r="O2931" t="s">
        <v>1370</v>
      </c>
      <c r="P2931" t="s">
        <v>7583</v>
      </c>
      <c r="Q2931">
        <f t="shared" si="58"/>
        <v>98</v>
      </c>
      <c r="R2931" t="s">
        <v>3345</v>
      </c>
      <c r="S2931" t="s">
        <v>3346</v>
      </c>
      <c r="T2931" t="s">
        <v>331</v>
      </c>
      <c r="U2931" s="75">
        <v>98</v>
      </c>
      <c r="V2931">
        <v>32</v>
      </c>
      <c r="W2931">
        <v>3136</v>
      </c>
      <c r="AH2931" s="16"/>
      <c r="AI2931" t="s">
        <v>1375</v>
      </c>
    </row>
    <row r="2932" spans="1:35" x14ac:dyDescent="0.25">
      <c r="A2932" t="s">
        <v>8123</v>
      </c>
      <c r="B2932" s="1">
        <v>18</v>
      </c>
      <c r="C2932" t="s">
        <v>322</v>
      </c>
      <c r="D2932">
        <v>16979168</v>
      </c>
      <c r="E2932" t="s">
        <v>8122</v>
      </c>
      <c r="F2932" t="s">
        <v>1363</v>
      </c>
      <c r="G2932" t="s">
        <v>1391</v>
      </c>
      <c r="H2932" s="3" t="s">
        <v>1500</v>
      </c>
      <c r="I2932">
        <v>2022</v>
      </c>
      <c r="J2932" s="15" t="s">
        <v>1501</v>
      </c>
      <c r="K2932">
        <v>2022</v>
      </c>
      <c r="L2932" t="s">
        <v>1367</v>
      </c>
      <c r="M2932" t="s">
        <v>328</v>
      </c>
      <c r="N2932" t="s">
        <v>7762</v>
      </c>
      <c r="O2932" t="s">
        <v>1370</v>
      </c>
      <c r="P2932" t="s">
        <v>7583</v>
      </c>
      <c r="Q2932">
        <f t="shared" si="58"/>
        <v>98</v>
      </c>
      <c r="R2932" t="s">
        <v>1871</v>
      </c>
      <c r="S2932" t="s">
        <v>1872</v>
      </c>
      <c r="T2932" t="s">
        <v>7811</v>
      </c>
      <c r="U2932" s="75">
        <v>98</v>
      </c>
      <c r="V2932">
        <v>35.21</v>
      </c>
      <c r="W2932">
        <v>3450.58</v>
      </c>
      <c r="AH2932" s="16"/>
      <c r="AI2932" t="s">
        <v>1375</v>
      </c>
    </row>
    <row r="2933" spans="1:35" x14ac:dyDescent="0.25">
      <c r="A2933" t="s">
        <v>8124</v>
      </c>
      <c r="B2933" s="1">
        <v>18</v>
      </c>
      <c r="C2933" t="s">
        <v>322</v>
      </c>
      <c r="D2933">
        <v>18497292</v>
      </c>
      <c r="E2933" t="s">
        <v>8125</v>
      </c>
      <c r="F2933" t="s">
        <v>1363</v>
      </c>
      <c r="G2933" t="s">
        <v>1391</v>
      </c>
      <c r="H2933" s="3" t="s">
        <v>4733</v>
      </c>
      <c r="I2933">
        <v>2022</v>
      </c>
      <c r="J2933" s="15" t="s">
        <v>4004</v>
      </c>
      <c r="K2933">
        <v>2022</v>
      </c>
      <c r="L2933" t="s">
        <v>1367</v>
      </c>
      <c r="M2933" t="s">
        <v>328</v>
      </c>
      <c r="N2933" t="s">
        <v>7762</v>
      </c>
      <c r="O2933" t="s">
        <v>1388</v>
      </c>
      <c r="P2933" t="s">
        <v>7583</v>
      </c>
      <c r="Q2933">
        <f t="shared" si="58"/>
        <v>120</v>
      </c>
      <c r="R2933" t="s">
        <v>3345</v>
      </c>
      <c r="S2933" t="s">
        <v>3346</v>
      </c>
      <c r="T2933" t="s">
        <v>331</v>
      </c>
      <c r="U2933" s="75">
        <v>120</v>
      </c>
      <c r="V2933">
        <v>32</v>
      </c>
      <c r="W2933">
        <v>3840</v>
      </c>
      <c r="AH2933" s="16"/>
      <c r="AI2933" t="s">
        <v>1375</v>
      </c>
    </row>
    <row r="2934" spans="1:35" x14ac:dyDescent="0.25">
      <c r="A2934" t="s">
        <v>8126</v>
      </c>
      <c r="B2934" s="1">
        <v>18</v>
      </c>
      <c r="C2934" t="s">
        <v>322</v>
      </c>
      <c r="D2934">
        <v>17012368</v>
      </c>
      <c r="E2934" t="s">
        <v>8127</v>
      </c>
      <c r="F2934" t="s">
        <v>1363</v>
      </c>
      <c r="G2934" t="s">
        <v>1391</v>
      </c>
      <c r="H2934" s="3" t="s">
        <v>1501</v>
      </c>
      <c r="I2934">
        <v>2022</v>
      </c>
      <c r="J2934" s="15" t="s">
        <v>5205</v>
      </c>
      <c r="K2934">
        <v>2022</v>
      </c>
      <c r="L2934" t="s">
        <v>1367</v>
      </c>
      <c r="M2934" t="s">
        <v>328</v>
      </c>
      <c r="N2934" t="s">
        <v>7582</v>
      </c>
      <c r="O2934" t="s">
        <v>1370</v>
      </c>
      <c r="P2934" t="s">
        <v>7583</v>
      </c>
      <c r="Q2934">
        <f t="shared" si="58"/>
        <v>54</v>
      </c>
      <c r="R2934" t="s">
        <v>3345</v>
      </c>
      <c r="S2934" t="s">
        <v>3346</v>
      </c>
      <c r="T2934" t="s">
        <v>331</v>
      </c>
      <c r="U2934" s="75">
        <v>54</v>
      </c>
      <c r="V2934">
        <v>32</v>
      </c>
      <c r="W2934">
        <v>1728</v>
      </c>
      <c r="AH2934" s="16"/>
      <c r="AI2934" t="s">
        <v>1375</v>
      </c>
    </row>
    <row r="2935" spans="1:35" x14ac:dyDescent="0.25">
      <c r="A2935" t="s">
        <v>8128</v>
      </c>
      <c r="B2935" s="1">
        <v>18</v>
      </c>
      <c r="C2935" t="s">
        <v>322</v>
      </c>
      <c r="D2935">
        <v>17012368</v>
      </c>
      <c r="E2935" t="s">
        <v>8127</v>
      </c>
      <c r="F2935" t="s">
        <v>1363</v>
      </c>
      <c r="G2935" t="s">
        <v>1391</v>
      </c>
      <c r="H2935" s="3" t="s">
        <v>1501</v>
      </c>
      <c r="I2935">
        <v>2022</v>
      </c>
      <c r="J2935" s="15" t="s">
        <v>5205</v>
      </c>
      <c r="K2935">
        <v>2022</v>
      </c>
      <c r="L2935" t="s">
        <v>1367</v>
      </c>
      <c r="M2935" t="s">
        <v>328</v>
      </c>
      <c r="N2935" t="s">
        <v>7582</v>
      </c>
      <c r="O2935" t="s">
        <v>1370</v>
      </c>
      <c r="P2935" t="s">
        <v>7583</v>
      </c>
      <c r="Q2935">
        <f t="shared" si="58"/>
        <v>54</v>
      </c>
      <c r="R2935" t="s">
        <v>1871</v>
      </c>
      <c r="S2935" t="s">
        <v>1872</v>
      </c>
      <c r="T2935" t="s">
        <v>8129</v>
      </c>
      <c r="U2935" s="75">
        <v>54</v>
      </c>
      <c r="V2935">
        <v>35.21</v>
      </c>
      <c r="W2935">
        <v>1901.34</v>
      </c>
      <c r="AH2935" s="16"/>
      <c r="AI2935" t="s">
        <v>1375</v>
      </c>
    </row>
    <row r="2936" spans="1:35" x14ac:dyDescent="0.25">
      <c r="A2936" t="s">
        <v>8130</v>
      </c>
      <c r="B2936" s="1">
        <v>18</v>
      </c>
      <c r="C2936" t="s">
        <v>322</v>
      </c>
      <c r="D2936">
        <v>16949757</v>
      </c>
      <c r="E2936" t="s">
        <v>8131</v>
      </c>
      <c r="F2936" t="s">
        <v>1363</v>
      </c>
      <c r="G2936" t="s">
        <v>1391</v>
      </c>
      <c r="H2936" s="3" t="s">
        <v>2046</v>
      </c>
      <c r="I2936">
        <v>2022</v>
      </c>
      <c r="J2936" s="15" t="s">
        <v>8132</v>
      </c>
      <c r="K2936">
        <v>2022</v>
      </c>
      <c r="L2936" t="s">
        <v>1367</v>
      </c>
      <c r="M2936" t="s">
        <v>328</v>
      </c>
      <c r="N2936" t="s">
        <v>7762</v>
      </c>
      <c r="O2936" t="s">
        <v>1370</v>
      </c>
      <c r="P2936" t="s">
        <v>7583</v>
      </c>
      <c r="Q2936">
        <f t="shared" si="58"/>
        <v>32</v>
      </c>
      <c r="R2936" t="s">
        <v>3345</v>
      </c>
      <c r="S2936" t="s">
        <v>3346</v>
      </c>
      <c r="T2936" t="s">
        <v>331</v>
      </c>
      <c r="U2936" s="75">
        <v>32</v>
      </c>
      <c r="V2936">
        <v>32</v>
      </c>
      <c r="W2936">
        <v>1024</v>
      </c>
      <c r="AH2936" s="16"/>
      <c r="AI2936" t="s">
        <v>1375</v>
      </c>
    </row>
    <row r="2937" spans="1:35" x14ac:dyDescent="0.25">
      <c r="A2937" t="s">
        <v>8133</v>
      </c>
      <c r="B2937" s="1">
        <v>18</v>
      </c>
      <c r="C2937" t="s">
        <v>322</v>
      </c>
      <c r="D2937">
        <v>16949757</v>
      </c>
      <c r="E2937" t="s">
        <v>8131</v>
      </c>
      <c r="F2937" t="s">
        <v>1363</v>
      </c>
      <c r="G2937" t="s">
        <v>1391</v>
      </c>
      <c r="H2937" s="3" t="s">
        <v>2046</v>
      </c>
      <c r="I2937">
        <v>2022</v>
      </c>
      <c r="J2937" s="15" t="s">
        <v>8132</v>
      </c>
      <c r="K2937">
        <v>2022</v>
      </c>
      <c r="L2937" t="s">
        <v>1367</v>
      </c>
      <c r="M2937" t="s">
        <v>328</v>
      </c>
      <c r="N2937" t="s">
        <v>7762</v>
      </c>
      <c r="O2937" t="s">
        <v>1370</v>
      </c>
      <c r="P2937" t="s">
        <v>7583</v>
      </c>
      <c r="Q2937">
        <f t="shared" si="58"/>
        <v>32</v>
      </c>
      <c r="R2937" t="s">
        <v>1871</v>
      </c>
      <c r="S2937" t="s">
        <v>1872</v>
      </c>
      <c r="T2937" t="s">
        <v>8134</v>
      </c>
      <c r="U2937" s="75">
        <v>32</v>
      </c>
      <c r="V2937">
        <v>35.21</v>
      </c>
      <c r="W2937">
        <v>1126.72</v>
      </c>
      <c r="AH2937" s="16"/>
      <c r="AI2937" t="s">
        <v>1375</v>
      </c>
    </row>
    <row r="2938" spans="1:35" x14ac:dyDescent="0.25">
      <c r="A2938" t="s">
        <v>8135</v>
      </c>
      <c r="B2938" s="1">
        <v>18</v>
      </c>
      <c r="C2938" t="s">
        <v>322</v>
      </c>
      <c r="D2938">
        <v>18483097</v>
      </c>
      <c r="E2938" t="s">
        <v>7823</v>
      </c>
      <c r="F2938" t="s">
        <v>1363</v>
      </c>
      <c r="G2938" t="s">
        <v>1391</v>
      </c>
      <c r="H2938" s="3" t="s">
        <v>2709</v>
      </c>
      <c r="I2938">
        <v>2022</v>
      </c>
      <c r="J2938" s="15" t="s">
        <v>8136</v>
      </c>
      <c r="K2938">
        <v>2022</v>
      </c>
      <c r="L2938" t="s">
        <v>1367</v>
      </c>
      <c r="M2938" t="s">
        <v>328</v>
      </c>
      <c r="N2938" t="s">
        <v>7762</v>
      </c>
      <c r="O2938" t="s">
        <v>1388</v>
      </c>
      <c r="P2938" t="s">
        <v>7583</v>
      </c>
      <c r="Q2938">
        <f t="shared" si="58"/>
        <v>60</v>
      </c>
      <c r="R2938" t="s">
        <v>3345</v>
      </c>
      <c r="S2938" t="s">
        <v>3346</v>
      </c>
      <c r="T2938" t="s">
        <v>331</v>
      </c>
      <c r="U2938" s="75">
        <v>60</v>
      </c>
      <c r="V2938">
        <v>32</v>
      </c>
      <c r="W2938">
        <v>1920</v>
      </c>
      <c r="AH2938" s="16"/>
      <c r="AI2938" t="s">
        <v>1375</v>
      </c>
    </row>
    <row r="2939" spans="1:35" x14ac:dyDescent="0.25">
      <c r="A2939" t="s">
        <v>8137</v>
      </c>
      <c r="B2939" s="1">
        <v>18</v>
      </c>
      <c r="C2939" t="s">
        <v>322</v>
      </c>
      <c r="D2939">
        <v>16458559</v>
      </c>
      <c r="E2939" t="s">
        <v>7823</v>
      </c>
      <c r="F2939" t="s">
        <v>1363</v>
      </c>
      <c r="G2939" t="s">
        <v>1391</v>
      </c>
      <c r="H2939" s="3" t="s">
        <v>8138</v>
      </c>
      <c r="I2939">
        <v>2022</v>
      </c>
      <c r="J2939" s="15" t="s">
        <v>1431</v>
      </c>
      <c r="K2939">
        <v>2022</v>
      </c>
      <c r="L2939" t="s">
        <v>1367</v>
      </c>
      <c r="M2939" t="s">
        <v>328</v>
      </c>
      <c r="N2939" t="s">
        <v>7762</v>
      </c>
      <c r="O2939" t="s">
        <v>1370</v>
      </c>
      <c r="P2939" t="s">
        <v>7583</v>
      </c>
      <c r="Q2939">
        <f t="shared" si="58"/>
        <v>5</v>
      </c>
      <c r="R2939" t="s">
        <v>1871</v>
      </c>
      <c r="S2939" t="s">
        <v>1872</v>
      </c>
      <c r="T2939" t="s">
        <v>8139</v>
      </c>
      <c r="U2939" s="75">
        <v>5</v>
      </c>
      <c r="V2939">
        <v>35.21</v>
      </c>
      <c r="W2939">
        <v>176.05</v>
      </c>
      <c r="AH2939" s="16"/>
      <c r="AI2939" t="s">
        <v>1375</v>
      </c>
    </row>
    <row r="2940" spans="1:35" x14ac:dyDescent="0.25">
      <c r="A2940" t="s">
        <v>8140</v>
      </c>
      <c r="B2940" s="1">
        <v>18</v>
      </c>
      <c r="C2940" t="s">
        <v>322</v>
      </c>
      <c r="D2940">
        <v>16882512</v>
      </c>
      <c r="E2940" t="s">
        <v>8141</v>
      </c>
      <c r="F2940" t="s">
        <v>1363</v>
      </c>
      <c r="G2940" t="s">
        <v>1391</v>
      </c>
      <c r="H2940" s="3" t="s">
        <v>4164</v>
      </c>
      <c r="I2940">
        <v>2022</v>
      </c>
      <c r="J2940" s="15" t="s">
        <v>5248</v>
      </c>
      <c r="K2940">
        <v>2022</v>
      </c>
      <c r="L2940" t="s">
        <v>1367</v>
      </c>
      <c r="M2940" t="s">
        <v>328</v>
      </c>
      <c r="N2940" t="s">
        <v>7762</v>
      </c>
      <c r="O2940" t="s">
        <v>1370</v>
      </c>
      <c r="P2940" t="s">
        <v>7583</v>
      </c>
      <c r="Q2940">
        <f t="shared" si="58"/>
        <v>683</v>
      </c>
      <c r="R2940" t="s">
        <v>3345</v>
      </c>
      <c r="S2940" t="s">
        <v>3346</v>
      </c>
      <c r="T2940" t="s">
        <v>331</v>
      </c>
      <c r="U2940" s="75">
        <v>683</v>
      </c>
      <c r="V2940">
        <v>32</v>
      </c>
      <c r="W2940">
        <v>21856</v>
      </c>
      <c r="AH2940" s="16"/>
      <c r="AI2940" t="s">
        <v>1375</v>
      </c>
    </row>
    <row r="2941" spans="1:35" x14ac:dyDescent="0.25">
      <c r="A2941" t="s">
        <v>8142</v>
      </c>
      <c r="B2941" s="1">
        <v>18</v>
      </c>
      <c r="C2941" t="s">
        <v>322</v>
      </c>
      <c r="D2941">
        <v>17351928</v>
      </c>
      <c r="E2941" t="s">
        <v>7823</v>
      </c>
      <c r="F2941" t="s">
        <v>1363</v>
      </c>
      <c r="G2941" t="s">
        <v>1391</v>
      </c>
      <c r="H2941" s="3" t="s">
        <v>2183</v>
      </c>
      <c r="I2941">
        <v>2022</v>
      </c>
      <c r="J2941" s="15" t="s">
        <v>1504</v>
      </c>
      <c r="K2941">
        <v>2022</v>
      </c>
      <c r="L2941" t="s">
        <v>1367</v>
      </c>
      <c r="M2941" t="s">
        <v>328</v>
      </c>
      <c r="N2941" t="s">
        <v>7762</v>
      </c>
      <c r="O2941" t="s">
        <v>1370</v>
      </c>
      <c r="P2941" t="s">
        <v>7583</v>
      </c>
      <c r="Q2941">
        <f t="shared" si="58"/>
        <v>16</v>
      </c>
      <c r="R2941" t="s">
        <v>3345</v>
      </c>
      <c r="S2941" t="s">
        <v>3346</v>
      </c>
      <c r="T2941" t="s">
        <v>331</v>
      </c>
      <c r="U2941" s="75">
        <v>16</v>
      </c>
      <c r="V2941">
        <v>32</v>
      </c>
      <c r="W2941">
        <v>512</v>
      </c>
      <c r="AH2941" s="16"/>
      <c r="AI2941" t="s">
        <v>1375</v>
      </c>
    </row>
    <row r="2942" spans="1:35" x14ac:dyDescent="0.25">
      <c r="A2942" t="s">
        <v>8143</v>
      </c>
      <c r="B2942" s="1">
        <v>18</v>
      </c>
      <c r="C2942" t="s">
        <v>322</v>
      </c>
      <c r="D2942">
        <v>17351928</v>
      </c>
      <c r="E2942" t="s">
        <v>7823</v>
      </c>
      <c r="F2942" t="s">
        <v>1363</v>
      </c>
      <c r="G2942" t="s">
        <v>1391</v>
      </c>
      <c r="H2942" s="3" t="s">
        <v>2183</v>
      </c>
      <c r="I2942">
        <v>2022</v>
      </c>
      <c r="J2942" s="15" t="s">
        <v>1504</v>
      </c>
      <c r="K2942">
        <v>2022</v>
      </c>
      <c r="L2942" t="s">
        <v>1367</v>
      </c>
      <c r="M2942" t="s">
        <v>328</v>
      </c>
      <c r="N2942" t="s">
        <v>7762</v>
      </c>
      <c r="O2942" t="s">
        <v>1370</v>
      </c>
      <c r="P2942" t="s">
        <v>7583</v>
      </c>
      <c r="Q2942">
        <f t="shared" si="58"/>
        <v>16</v>
      </c>
      <c r="R2942" t="s">
        <v>1871</v>
      </c>
      <c r="S2942" t="s">
        <v>1872</v>
      </c>
      <c r="T2942" t="s">
        <v>8144</v>
      </c>
      <c r="U2942" s="75">
        <v>16</v>
      </c>
      <c r="V2942">
        <v>35.21</v>
      </c>
      <c r="W2942">
        <v>563.36</v>
      </c>
      <c r="AH2942" s="16"/>
      <c r="AI2942" t="s">
        <v>1375</v>
      </c>
    </row>
    <row r="2943" spans="1:35" x14ac:dyDescent="0.25">
      <c r="A2943" t="s">
        <v>8145</v>
      </c>
      <c r="B2943" s="1">
        <v>18</v>
      </c>
      <c r="C2943" t="s">
        <v>322</v>
      </c>
      <c r="D2943">
        <v>16555538</v>
      </c>
      <c r="E2943" t="s">
        <v>8146</v>
      </c>
      <c r="F2943" t="s">
        <v>1363</v>
      </c>
      <c r="G2943" t="s">
        <v>1364</v>
      </c>
      <c r="H2943" s="3" t="s">
        <v>5245</v>
      </c>
      <c r="I2943">
        <v>2022</v>
      </c>
      <c r="J2943" s="15" t="s">
        <v>5032</v>
      </c>
      <c r="K2943">
        <v>2022</v>
      </c>
      <c r="L2943" t="s">
        <v>1367</v>
      </c>
      <c r="M2943" t="s">
        <v>328</v>
      </c>
      <c r="N2943" t="s">
        <v>7762</v>
      </c>
      <c r="O2943" t="s">
        <v>1370</v>
      </c>
      <c r="P2943" t="s">
        <v>7583</v>
      </c>
      <c r="Q2943">
        <f t="shared" si="58"/>
        <v>1000</v>
      </c>
      <c r="R2943" t="s">
        <v>3345</v>
      </c>
      <c r="S2943" t="s">
        <v>3346</v>
      </c>
      <c r="T2943" t="s">
        <v>331</v>
      </c>
      <c r="U2943" s="75">
        <v>1000</v>
      </c>
      <c r="V2943">
        <v>32</v>
      </c>
      <c r="W2943">
        <v>32000</v>
      </c>
      <c r="AH2943" s="16"/>
      <c r="AI2943" t="s">
        <v>1375</v>
      </c>
    </row>
    <row r="2944" spans="1:35" x14ac:dyDescent="0.25">
      <c r="A2944" t="s">
        <v>8147</v>
      </c>
      <c r="B2944" s="1">
        <v>18</v>
      </c>
      <c r="C2944" t="s">
        <v>322</v>
      </c>
      <c r="D2944">
        <v>16555538</v>
      </c>
      <c r="E2944" t="s">
        <v>8146</v>
      </c>
      <c r="F2944" t="s">
        <v>1363</v>
      </c>
      <c r="G2944" t="s">
        <v>1364</v>
      </c>
      <c r="H2944" s="3" t="s">
        <v>5245</v>
      </c>
      <c r="I2944">
        <v>2022</v>
      </c>
      <c r="J2944" s="15" t="s">
        <v>5032</v>
      </c>
      <c r="K2944">
        <v>2022</v>
      </c>
      <c r="L2944" t="s">
        <v>1367</v>
      </c>
      <c r="M2944" t="s">
        <v>328</v>
      </c>
      <c r="N2944" t="s">
        <v>7762</v>
      </c>
      <c r="O2944" t="s">
        <v>1370</v>
      </c>
      <c r="P2944" t="s">
        <v>7583</v>
      </c>
      <c r="Q2944">
        <f t="shared" si="58"/>
        <v>1000</v>
      </c>
      <c r="R2944" t="s">
        <v>1871</v>
      </c>
      <c r="S2944" t="s">
        <v>1872</v>
      </c>
      <c r="T2944" t="s">
        <v>7917</v>
      </c>
      <c r="U2944" s="75">
        <v>1000</v>
      </c>
      <c r="V2944">
        <v>35.21</v>
      </c>
      <c r="W2944">
        <v>35210</v>
      </c>
      <c r="AH2944" s="16"/>
      <c r="AI2944" t="s">
        <v>1375</v>
      </c>
    </row>
    <row r="2945" spans="1:35" x14ac:dyDescent="0.25">
      <c r="A2945" t="s">
        <v>8148</v>
      </c>
      <c r="B2945" s="1">
        <v>18</v>
      </c>
      <c r="C2945" t="s">
        <v>322</v>
      </c>
      <c r="D2945">
        <v>16555538</v>
      </c>
      <c r="E2945" t="s">
        <v>8146</v>
      </c>
      <c r="F2945" t="s">
        <v>1363</v>
      </c>
      <c r="G2945" t="s">
        <v>1364</v>
      </c>
      <c r="H2945" s="3" t="s">
        <v>5245</v>
      </c>
      <c r="I2945">
        <v>2022</v>
      </c>
      <c r="J2945" s="15" t="s">
        <v>5032</v>
      </c>
      <c r="K2945">
        <v>2022</v>
      </c>
      <c r="L2945" t="s">
        <v>1367</v>
      </c>
      <c r="M2945" t="s">
        <v>328</v>
      </c>
      <c r="N2945" t="s">
        <v>7762</v>
      </c>
      <c r="O2945" t="s">
        <v>1370</v>
      </c>
      <c r="P2945" t="s">
        <v>7583</v>
      </c>
      <c r="Q2945">
        <f t="shared" si="58"/>
        <v>1000</v>
      </c>
      <c r="R2945" t="s">
        <v>2198</v>
      </c>
      <c r="S2945" t="s">
        <v>2199</v>
      </c>
      <c r="T2945" t="s">
        <v>3186</v>
      </c>
      <c r="U2945" s="75">
        <v>1000</v>
      </c>
      <c r="V2945">
        <v>49.95</v>
      </c>
      <c r="W2945">
        <v>49950</v>
      </c>
      <c r="AH2945" s="16"/>
      <c r="AI2945" t="s">
        <v>1375</v>
      </c>
    </row>
    <row r="2946" spans="1:35" x14ac:dyDescent="0.25">
      <c r="A2946" t="s">
        <v>8149</v>
      </c>
      <c r="B2946" s="1">
        <v>18</v>
      </c>
      <c r="C2946" t="s">
        <v>322</v>
      </c>
      <c r="D2946">
        <v>16737628</v>
      </c>
      <c r="E2946" t="s">
        <v>8150</v>
      </c>
      <c r="F2946" t="s">
        <v>1363</v>
      </c>
      <c r="G2946" t="s">
        <v>1364</v>
      </c>
      <c r="H2946" s="3" t="s">
        <v>1473</v>
      </c>
      <c r="I2946">
        <v>2022</v>
      </c>
      <c r="J2946" s="15" t="s">
        <v>1474</v>
      </c>
      <c r="K2946">
        <v>2022</v>
      </c>
      <c r="L2946" t="s">
        <v>1367</v>
      </c>
      <c r="M2946" t="s">
        <v>328</v>
      </c>
      <c r="N2946" t="s">
        <v>7762</v>
      </c>
      <c r="O2946" t="s">
        <v>1370</v>
      </c>
      <c r="P2946" t="s">
        <v>7583</v>
      </c>
      <c r="Q2946">
        <f t="shared" ref="Q2946:Q3009" si="59">U2946</f>
        <v>50</v>
      </c>
      <c r="R2946" t="s">
        <v>3345</v>
      </c>
      <c r="S2946" t="s">
        <v>3346</v>
      </c>
      <c r="T2946" t="s">
        <v>331</v>
      </c>
      <c r="U2946" s="75">
        <v>50</v>
      </c>
      <c r="V2946">
        <v>32</v>
      </c>
      <c r="W2946">
        <v>1600</v>
      </c>
      <c r="AH2946" s="16"/>
      <c r="AI2946" t="s">
        <v>1375</v>
      </c>
    </row>
    <row r="2947" spans="1:35" x14ac:dyDescent="0.25">
      <c r="A2947" t="s">
        <v>8151</v>
      </c>
      <c r="B2947" s="1">
        <v>18</v>
      </c>
      <c r="C2947" t="s">
        <v>322</v>
      </c>
      <c r="D2947">
        <v>16882512</v>
      </c>
      <c r="E2947" t="s">
        <v>8141</v>
      </c>
      <c r="F2947" t="s">
        <v>1363</v>
      </c>
      <c r="G2947" t="s">
        <v>1391</v>
      </c>
      <c r="H2947" s="3" t="s">
        <v>4164</v>
      </c>
      <c r="I2947">
        <v>2022</v>
      </c>
      <c r="J2947" s="15" t="s">
        <v>5248</v>
      </c>
      <c r="K2947">
        <v>2022</v>
      </c>
      <c r="L2947" t="s">
        <v>1367</v>
      </c>
      <c r="M2947" t="s">
        <v>328</v>
      </c>
      <c r="N2947" t="s">
        <v>7762</v>
      </c>
      <c r="O2947" t="s">
        <v>1370</v>
      </c>
      <c r="P2947" t="s">
        <v>7583</v>
      </c>
      <c r="Q2947">
        <f t="shared" si="59"/>
        <v>683</v>
      </c>
      <c r="R2947" t="s">
        <v>1381</v>
      </c>
      <c r="S2947" t="s">
        <v>1382</v>
      </c>
      <c r="T2947" t="s">
        <v>325</v>
      </c>
      <c r="U2947" s="75">
        <v>683</v>
      </c>
      <c r="V2947">
        <v>39.979999999999997</v>
      </c>
      <c r="W2947">
        <v>27306.34</v>
      </c>
      <c r="AH2947" s="16"/>
      <c r="AI2947" t="s">
        <v>1375</v>
      </c>
    </row>
    <row r="2948" spans="1:35" x14ac:dyDescent="0.25">
      <c r="A2948" t="s">
        <v>8152</v>
      </c>
      <c r="B2948" s="1">
        <v>18</v>
      </c>
      <c r="C2948" t="s">
        <v>322</v>
      </c>
      <c r="D2948">
        <v>16882512</v>
      </c>
      <c r="E2948" t="s">
        <v>8141</v>
      </c>
      <c r="F2948" t="s">
        <v>1363</v>
      </c>
      <c r="G2948" t="s">
        <v>1391</v>
      </c>
      <c r="H2948" s="3" t="s">
        <v>4164</v>
      </c>
      <c r="I2948">
        <v>2022</v>
      </c>
      <c r="J2948" s="15" t="s">
        <v>5248</v>
      </c>
      <c r="K2948">
        <v>2022</v>
      </c>
      <c r="L2948" t="s">
        <v>1367</v>
      </c>
      <c r="M2948" t="s">
        <v>328</v>
      </c>
      <c r="N2948" t="s">
        <v>7582</v>
      </c>
      <c r="O2948" t="s">
        <v>1370</v>
      </c>
      <c r="P2948" t="s">
        <v>7583</v>
      </c>
      <c r="Q2948">
        <f t="shared" si="59"/>
        <v>683</v>
      </c>
      <c r="R2948" t="s">
        <v>3345</v>
      </c>
      <c r="S2948" t="s">
        <v>3346</v>
      </c>
      <c r="T2948" t="s">
        <v>331</v>
      </c>
      <c r="U2948" s="75">
        <v>683</v>
      </c>
      <c r="V2948">
        <v>32</v>
      </c>
      <c r="W2948">
        <v>21856</v>
      </c>
      <c r="AH2948" s="16"/>
      <c r="AI2948" t="s">
        <v>1375</v>
      </c>
    </row>
    <row r="2949" spans="1:35" x14ac:dyDescent="0.25">
      <c r="A2949" t="s">
        <v>8153</v>
      </c>
      <c r="B2949" s="1">
        <v>18</v>
      </c>
      <c r="C2949" t="s">
        <v>322</v>
      </c>
      <c r="D2949">
        <v>17435749</v>
      </c>
      <c r="E2949" t="s">
        <v>8154</v>
      </c>
      <c r="F2949" t="s">
        <v>1363</v>
      </c>
      <c r="G2949" t="s">
        <v>1364</v>
      </c>
      <c r="H2949" s="3" t="s">
        <v>8155</v>
      </c>
      <c r="I2949">
        <v>2022</v>
      </c>
      <c r="J2949" s="15" t="s">
        <v>5275</v>
      </c>
      <c r="K2949">
        <v>2022</v>
      </c>
      <c r="L2949" t="s">
        <v>1367</v>
      </c>
      <c r="M2949" t="s">
        <v>328</v>
      </c>
      <c r="N2949" t="s">
        <v>7582</v>
      </c>
      <c r="O2949" t="s">
        <v>1370</v>
      </c>
      <c r="P2949" t="s">
        <v>7583</v>
      </c>
      <c r="Q2949">
        <f t="shared" si="59"/>
        <v>100</v>
      </c>
      <c r="R2949" t="s">
        <v>1871</v>
      </c>
      <c r="S2949" t="s">
        <v>1872</v>
      </c>
      <c r="T2949" t="s">
        <v>8156</v>
      </c>
      <c r="U2949" s="75">
        <v>100</v>
      </c>
      <c r="V2949">
        <v>35.21</v>
      </c>
      <c r="W2949">
        <v>3521</v>
      </c>
      <c r="AH2949" s="16"/>
      <c r="AI2949" t="s">
        <v>1375</v>
      </c>
    </row>
    <row r="2950" spans="1:35" x14ac:dyDescent="0.25">
      <c r="A2950" t="s">
        <v>8157</v>
      </c>
      <c r="B2950" s="1">
        <v>18</v>
      </c>
      <c r="C2950" t="s">
        <v>322</v>
      </c>
      <c r="D2950">
        <v>17548667</v>
      </c>
      <c r="E2950" t="s">
        <v>8158</v>
      </c>
      <c r="F2950" t="s">
        <v>1363</v>
      </c>
      <c r="G2950" t="s">
        <v>1364</v>
      </c>
      <c r="H2950" s="3" t="s">
        <v>3275</v>
      </c>
      <c r="I2950">
        <v>2022</v>
      </c>
      <c r="J2950" s="15" t="s">
        <v>5298</v>
      </c>
      <c r="K2950">
        <v>2022</v>
      </c>
      <c r="L2950" t="s">
        <v>1367</v>
      </c>
      <c r="M2950" t="s">
        <v>328</v>
      </c>
      <c r="N2950" t="s">
        <v>7582</v>
      </c>
      <c r="O2950" t="s">
        <v>1370</v>
      </c>
      <c r="P2950" t="s">
        <v>7583</v>
      </c>
      <c r="Q2950">
        <f t="shared" si="59"/>
        <v>100</v>
      </c>
      <c r="R2950" t="s">
        <v>3345</v>
      </c>
      <c r="S2950" t="s">
        <v>3346</v>
      </c>
      <c r="T2950" t="s">
        <v>331</v>
      </c>
      <c r="U2950" s="75">
        <v>100</v>
      </c>
      <c r="V2950">
        <v>32</v>
      </c>
      <c r="W2950">
        <v>3200</v>
      </c>
      <c r="AH2950" s="16"/>
      <c r="AI2950" t="s">
        <v>1375</v>
      </c>
    </row>
    <row r="2951" spans="1:35" x14ac:dyDescent="0.25">
      <c r="A2951" t="s">
        <v>8159</v>
      </c>
      <c r="B2951" s="1">
        <v>18</v>
      </c>
      <c r="C2951" t="s">
        <v>322</v>
      </c>
      <c r="D2951">
        <v>17548667</v>
      </c>
      <c r="E2951" t="s">
        <v>8158</v>
      </c>
      <c r="F2951" t="s">
        <v>1363</v>
      </c>
      <c r="G2951" t="s">
        <v>1364</v>
      </c>
      <c r="H2951" s="3" t="s">
        <v>3275</v>
      </c>
      <c r="I2951">
        <v>2022</v>
      </c>
      <c r="J2951" s="15" t="s">
        <v>5298</v>
      </c>
      <c r="K2951">
        <v>2022</v>
      </c>
      <c r="L2951" t="s">
        <v>1367</v>
      </c>
      <c r="M2951" t="s">
        <v>328</v>
      </c>
      <c r="N2951" t="s">
        <v>7582</v>
      </c>
      <c r="O2951" t="s">
        <v>1370</v>
      </c>
      <c r="P2951" t="s">
        <v>7583</v>
      </c>
      <c r="Q2951">
        <f t="shared" si="59"/>
        <v>100</v>
      </c>
      <c r="R2951" t="s">
        <v>1871</v>
      </c>
      <c r="S2951" t="s">
        <v>1872</v>
      </c>
      <c r="T2951" t="s">
        <v>7811</v>
      </c>
      <c r="U2951" s="75">
        <v>100</v>
      </c>
      <c r="V2951">
        <v>35.21</v>
      </c>
      <c r="W2951">
        <v>3521</v>
      </c>
      <c r="AH2951" s="16"/>
      <c r="AI2951" t="s">
        <v>1375</v>
      </c>
    </row>
    <row r="2952" spans="1:35" x14ac:dyDescent="0.25">
      <c r="A2952" t="s">
        <v>8160</v>
      </c>
      <c r="B2952" s="1">
        <v>18</v>
      </c>
      <c r="C2952" t="s">
        <v>322</v>
      </c>
      <c r="D2952">
        <v>17556465</v>
      </c>
      <c r="E2952" t="s">
        <v>8161</v>
      </c>
      <c r="F2952" t="s">
        <v>1363</v>
      </c>
      <c r="G2952" t="s">
        <v>1391</v>
      </c>
      <c r="H2952" s="3" t="s">
        <v>4169</v>
      </c>
      <c r="I2952">
        <v>2022</v>
      </c>
      <c r="J2952" s="15" t="s">
        <v>4170</v>
      </c>
      <c r="K2952">
        <v>2022</v>
      </c>
      <c r="L2952" t="s">
        <v>1367</v>
      </c>
      <c r="M2952" t="s">
        <v>328</v>
      </c>
      <c r="N2952" t="s">
        <v>7582</v>
      </c>
      <c r="O2952" t="s">
        <v>1370</v>
      </c>
      <c r="P2952" t="s">
        <v>7583</v>
      </c>
      <c r="Q2952">
        <f t="shared" si="59"/>
        <v>47</v>
      </c>
      <c r="R2952" t="s">
        <v>3345</v>
      </c>
      <c r="S2952" t="s">
        <v>3346</v>
      </c>
      <c r="T2952" t="s">
        <v>331</v>
      </c>
      <c r="U2952" s="75">
        <v>47</v>
      </c>
      <c r="V2952">
        <v>32</v>
      </c>
      <c r="W2952">
        <v>1504</v>
      </c>
      <c r="AH2952" s="16"/>
      <c r="AI2952" t="s">
        <v>1375</v>
      </c>
    </row>
    <row r="2953" spans="1:35" x14ac:dyDescent="0.25">
      <c r="A2953" t="s">
        <v>8162</v>
      </c>
      <c r="B2953" s="1">
        <v>18</v>
      </c>
      <c r="C2953" t="s">
        <v>322</v>
      </c>
      <c r="D2953">
        <v>17556465</v>
      </c>
      <c r="E2953" t="s">
        <v>8161</v>
      </c>
      <c r="F2953" t="s">
        <v>1363</v>
      </c>
      <c r="G2953" t="s">
        <v>1391</v>
      </c>
      <c r="H2953" s="3" t="s">
        <v>4169</v>
      </c>
      <c r="I2953">
        <v>2022</v>
      </c>
      <c r="J2953" s="15" t="s">
        <v>4170</v>
      </c>
      <c r="K2953">
        <v>2022</v>
      </c>
      <c r="L2953" t="s">
        <v>1367</v>
      </c>
      <c r="M2953" t="s">
        <v>328</v>
      </c>
      <c r="N2953" t="s">
        <v>7582</v>
      </c>
      <c r="O2953" t="s">
        <v>1370</v>
      </c>
      <c r="P2953" t="s">
        <v>7583</v>
      </c>
      <c r="Q2953">
        <f t="shared" si="59"/>
        <v>47</v>
      </c>
      <c r="R2953" t="s">
        <v>1871</v>
      </c>
      <c r="S2953" t="s">
        <v>1872</v>
      </c>
      <c r="T2953" t="s">
        <v>8163</v>
      </c>
      <c r="U2953" s="75">
        <v>47</v>
      </c>
      <c r="V2953">
        <v>35.21</v>
      </c>
      <c r="W2953">
        <v>1654.87</v>
      </c>
      <c r="AH2953" s="16"/>
      <c r="AI2953" t="s">
        <v>1375</v>
      </c>
    </row>
    <row r="2954" spans="1:35" x14ac:dyDescent="0.25">
      <c r="A2954" t="s">
        <v>8164</v>
      </c>
      <c r="B2954" s="1">
        <v>18</v>
      </c>
      <c r="C2954" t="s">
        <v>322</v>
      </c>
      <c r="D2954">
        <v>17625262</v>
      </c>
      <c r="E2954" t="s">
        <v>7823</v>
      </c>
      <c r="F2954" t="s">
        <v>1363</v>
      </c>
      <c r="G2954" t="s">
        <v>1391</v>
      </c>
      <c r="H2954" s="3" t="s">
        <v>1854</v>
      </c>
      <c r="I2954">
        <v>2022</v>
      </c>
      <c r="J2954" s="15" t="s">
        <v>4186</v>
      </c>
      <c r="K2954">
        <v>2022</v>
      </c>
      <c r="L2954" t="s">
        <v>1367</v>
      </c>
      <c r="M2954" t="s">
        <v>328</v>
      </c>
      <c r="N2954" t="s">
        <v>7762</v>
      </c>
      <c r="O2954" t="s">
        <v>1370</v>
      </c>
      <c r="P2954" t="s">
        <v>7583</v>
      </c>
      <c r="Q2954">
        <f t="shared" si="59"/>
        <v>300</v>
      </c>
      <c r="R2954" t="s">
        <v>3345</v>
      </c>
      <c r="S2954" t="s">
        <v>3346</v>
      </c>
      <c r="T2954" t="s">
        <v>331</v>
      </c>
      <c r="U2954" s="75">
        <v>300</v>
      </c>
      <c r="V2954">
        <v>32</v>
      </c>
      <c r="W2954">
        <v>9600</v>
      </c>
      <c r="AH2954" s="16"/>
      <c r="AI2954" t="s">
        <v>1375</v>
      </c>
    </row>
    <row r="2955" spans="1:35" x14ac:dyDescent="0.25">
      <c r="A2955" t="s">
        <v>8165</v>
      </c>
      <c r="B2955" s="1">
        <v>18</v>
      </c>
      <c r="C2955" t="s">
        <v>322</v>
      </c>
      <c r="D2955">
        <v>17625262</v>
      </c>
      <c r="E2955" t="s">
        <v>7823</v>
      </c>
      <c r="F2955" t="s">
        <v>1363</v>
      </c>
      <c r="G2955" t="s">
        <v>1391</v>
      </c>
      <c r="H2955" s="3" t="s">
        <v>1854</v>
      </c>
      <c r="I2955">
        <v>2022</v>
      </c>
      <c r="J2955" s="15" t="s">
        <v>4186</v>
      </c>
      <c r="K2955">
        <v>2022</v>
      </c>
      <c r="L2955" t="s">
        <v>1367</v>
      </c>
      <c r="M2955" t="s">
        <v>328</v>
      </c>
      <c r="N2955" t="s">
        <v>7762</v>
      </c>
      <c r="O2955" t="s">
        <v>1370</v>
      </c>
      <c r="P2955" t="s">
        <v>7583</v>
      </c>
      <c r="Q2955">
        <f t="shared" si="59"/>
        <v>300</v>
      </c>
      <c r="R2955" t="s">
        <v>1871</v>
      </c>
      <c r="S2955" t="s">
        <v>1872</v>
      </c>
      <c r="T2955" t="s">
        <v>8166</v>
      </c>
      <c r="U2955" s="75">
        <v>300</v>
      </c>
      <c r="V2955">
        <v>35.21</v>
      </c>
      <c r="W2955">
        <v>10563</v>
      </c>
      <c r="AH2955" s="16"/>
      <c r="AI2955" t="s">
        <v>1375</v>
      </c>
    </row>
    <row r="2956" spans="1:35" x14ac:dyDescent="0.25">
      <c r="A2956" t="s">
        <v>8167</v>
      </c>
      <c r="B2956" s="1">
        <v>18</v>
      </c>
      <c r="C2956" t="s">
        <v>322</v>
      </c>
      <c r="D2956">
        <v>17625262</v>
      </c>
      <c r="E2956" t="s">
        <v>7823</v>
      </c>
      <c r="F2956" t="s">
        <v>1363</v>
      </c>
      <c r="G2956" t="s">
        <v>1391</v>
      </c>
      <c r="H2956" s="3" t="s">
        <v>1854</v>
      </c>
      <c r="I2956">
        <v>2022</v>
      </c>
      <c r="J2956" s="15" t="s">
        <v>4186</v>
      </c>
      <c r="K2956">
        <v>2022</v>
      </c>
      <c r="L2956" t="s">
        <v>1367</v>
      </c>
      <c r="M2956" t="s">
        <v>328</v>
      </c>
      <c r="N2956" t="s">
        <v>7762</v>
      </c>
      <c r="O2956" t="s">
        <v>1370</v>
      </c>
      <c r="P2956" t="s">
        <v>7583</v>
      </c>
      <c r="Q2956">
        <f t="shared" si="59"/>
        <v>300</v>
      </c>
      <c r="R2956" t="s">
        <v>1381</v>
      </c>
      <c r="S2956" t="s">
        <v>1382</v>
      </c>
      <c r="T2956" t="s">
        <v>325</v>
      </c>
      <c r="U2956" s="75">
        <v>300</v>
      </c>
      <c r="V2956">
        <v>39.979999999999997</v>
      </c>
      <c r="W2956">
        <v>11994</v>
      </c>
      <c r="AH2956" s="16"/>
      <c r="AI2956" t="s">
        <v>1375</v>
      </c>
    </row>
    <row r="2957" spans="1:35" x14ac:dyDescent="0.25">
      <c r="A2957" t="s">
        <v>8168</v>
      </c>
      <c r="B2957" s="1">
        <v>18</v>
      </c>
      <c r="C2957" t="s">
        <v>322</v>
      </c>
      <c r="D2957">
        <v>17669820</v>
      </c>
      <c r="E2957" t="s">
        <v>8169</v>
      </c>
      <c r="F2957" t="s">
        <v>1363</v>
      </c>
      <c r="G2957" t="s">
        <v>1391</v>
      </c>
      <c r="H2957" s="3" t="s">
        <v>1783</v>
      </c>
      <c r="I2957">
        <v>2022</v>
      </c>
      <c r="J2957" s="15" t="s">
        <v>4177</v>
      </c>
      <c r="K2957">
        <v>2022</v>
      </c>
      <c r="L2957" t="s">
        <v>1367</v>
      </c>
      <c r="M2957" t="s">
        <v>328</v>
      </c>
      <c r="N2957" t="s">
        <v>7762</v>
      </c>
      <c r="O2957" t="s">
        <v>1370</v>
      </c>
      <c r="P2957" t="s">
        <v>7583</v>
      </c>
      <c r="Q2957">
        <f t="shared" si="59"/>
        <v>10</v>
      </c>
      <c r="R2957" t="s">
        <v>3345</v>
      </c>
      <c r="S2957" t="s">
        <v>3346</v>
      </c>
      <c r="T2957" t="s">
        <v>331</v>
      </c>
      <c r="U2957" s="75">
        <v>10</v>
      </c>
      <c r="V2957">
        <v>32</v>
      </c>
      <c r="W2957">
        <v>320</v>
      </c>
      <c r="AH2957" s="16"/>
      <c r="AI2957" t="s">
        <v>1375</v>
      </c>
    </row>
    <row r="2958" spans="1:35" x14ac:dyDescent="0.25">
      <c r="A2958" t="s">
        <v>8170</v>
      </c>
      <c r="B2958" s="1">
        <v>18</v>
      </c>
      <c r="C2958" t="s">
        <v>322</v>
      </c>
      <c r="D2958">
        <v>17669820</v>
      </c>
      <c r="E2958" t="s">
        <v>8169</v>
      </c>
      <c r="F2958" t="s">
        <v>1363</v>
      </c>
      <c r="G2958" t="s">
        <v>1391</v>
      </c>
      <c r="H2958" s="3" t="s">
        <v>1783</v>
      </c>
      <c r="I2958">
        <v>2022</v>
      </c>
      <c r="J2958" s="15" t="s">
        <v>4177</v>
      </c>
      <c r="K2958">
        <v>2022</v>
      </c>
      <c r="L2958" t="s">
        <v>1367</v>
      </c>
      <c r="M2958" t="s">
        <v>328</v>
      </c>
      <c r="N2958" t="s">
        <v>7762</v>
      </c>
      <c r="O2958" t="s">
        <v>1370</v>
      </c>
      <c r="P2958" t="s">
        <v>7583</v>
      </c>
      <c r="Q2958">
        <f t="shared" si="59"/>
        <v>10</v>
      </c>
      <c r="R2958" t="s">
        <v>1871</v>
      </c>
      <c r="S2958" t="s">
        <v>1872</v>
      </c>
      <c r="T2958" t="s">
        <v>7811</v>
      </c>
      <c r="U2958" s="75">
        <v>10</v>
      </c>
      <c r="V2958">
        <v>35.21</v>
      </c>
      <c r="W2958">
        <v>352.1</v>
      </c>
      <c r="AH2958" s="16"/>
      <c r="AI2958" t="s">
        <v>1375</v>
      </c>
    </row>
    <row r="2959" spans="1:35" x14ac:dyDescent="0.25">
      <c r="A2959" t="s">
        <v>8171</v>
      </c>
      <c r="B2959" s="1">
        <v>18</v>
      </c>
      <c r="C2959" t="s">
        <v>322</v>
      </c>
      <c r="D2959">
        <v>17670403</v>
      </c>
      <c r="E2959" t="s">
        <v>8172</v>
      </c>
      <c r="F2959" t="s">
        <v>1363</v>
      </c>
      <c r="G2959" t="s">
        <v>1391</v>
      </c>
      <c r="H2959" s="3" t="s">
        <v>1783</v>
      </c>
      <c r="I2959">
        <v>2022</v>
      </c>
      <c r="J2959" s="15" t="s">
        <v>1784</v>
      </c>
      <c r="K2959">
        <v>2022</v>
      </c>
      <c r="L2959" t="s">
        <v>1367</v>
      </c>
      <c r="M2959" t="s">
        <v>328</v>
      </c>
      <c r="N2959" t="s">
        <v>7762</v>
      </c>
      <c r="O2959" t="s">
        <v>1370</v>
      </c>
      <c r="P2959" t="s">
        <v>7583</v>
      </c>
      <c r="Q2959">
        <f t="shared" si="59"/>
        <v>30</v>
      </c>
      <c r="R2959" t="s">
        <v>3345</v>
      </c>
      <c r="S2959" t="s">
        <v>3346</v>
      </c>
      <c r="T2959" t="s">
        <v>331</v>
      </c>
      <c r="U2959" s="75">
        <v>30</v>
      </c>
      <c r="V2959">
        <v>32</v>
      </c>
      <c r="W2959">
        <v>960</v>
      </c>
      <c r="AH2959" s="16"/>
      <c r="AI2959" t="s">
        <v>1375</v>
      </c>
    </row>
    <row r="2960" spans="1:35" x14ac:dyDescent="0.25">
      <c r="A2960" t="s">
        <v>8173</v>
      </c>
      <c r="B2960" s="1">
        <v>18</v>
      </c>
      <c r="C2960" t="s">
        <v>322</v>
      </c>
      <c r="D2960">
        <v>17670403</v>
      </c>
      <c r="E2960" t="s">
        <v>8172</v>
      </c>
      <c r="F2960" t="s">
        <v>1363</v>
      </c>
      <c r="G2960" t="s">
        <v>1391</v>
      </c>
      <c r="H2960" s="3" t="s">
        <v>1783</v>
      </c>
      <c r="I2960">
        <v>2022</v>
      </c>
      <c r="J2960" s="15" t="s">
        <v>1784</v>
      </c>
      <c r="K2960">
        <v>2022</v>
      </c>
      <c r="L2960" t="s">
        <v>1367</v>
      </c>
      <c r="M2960" t="s">
        <v>328</v>
      </c>
      <c r="N2960" t="s">
        <v>7762</v>
      </c>
      <c r="O2960" t="s">
        <v>1370</v>
      </c>
      <c r="P2960" t="s">
        <v>7583</v>
      </c>
      <c r="Q2960">
        <f t="shared" si="59"/>
        <v>30</v>
      </c>
      <c r="R2960" t="s">
        <v>1871</v>
      </c>
      <c r="S2960" t="s">
        <v>1872</v>
      </c>
      <c r="T2960" t="s">
        <v>7917</v>
      </c>
      <c r="U2960" s="75">
        <v>30</v>
      </c>
      <c r="V2960">
        <v>35.21</v>
      </c>
      <c r="W2960">
        <v>1056.3</v>
      </c>
      <c r="AH2960" s="16"/>
      <c r="AI2960" t="s">
        <v>1375</v>
      </c>
    </row>
    <row r="2961" spans="1:35" x14ac:dyDescent="0.25">
      <c r="A2961" t="s">
        <v>8174</v>
      </c>
      <c r="B2961" s="1">
        <v>18</v>
      </c>
      <c r="C2961" t="s">
        <v>322</v>
      </c>
      <c r="D2961">
        <v>17824397</v>
      </c>
      <c r="E2961" t="s">
        <v>7823</v>
      </c>
      <c r="F2961" t="s">
        <v>1363</v>
      </c>
      <c r="G2961" t="s">
        <v>1391</v>
      </c>
      <c r="H2961" s="3" t="s">
        <v>2259</v>
      </c>
      <c r="I2961">
        <v>2022</v>
      </c>
      <c r="J2961" s="15" t="s">
        <v>5330</v>
      </c>
      <c r="K2961">
        <v>2022</v>
      </c>
      <c r="L2961" t="s">
        <v>1367</v>
      </c>
      <c r="M2961" t="s">
        <v>328</v>
      </c>
      <c r="N2961" t="s">
        <v>7762</v>
      </c>
      <c r="O2961" t="s">
        <v>1370</v>
      </c>
      <c r="P2961" t="s">
        <v>7583</v>
      </c>
      <c r="Q2961">
        <f t="shared" si="59"/>
        <v>51</v>
      </c>
      <c r="R2961" t="s">
        <v>3345</v>
      </c>
      <c r="S2961" t="s">
        <v>3346</v>
      </c>
      <c r="T2961" t="s">
        <v>331</v>
      </c>
      <c r="U2961" s="75">
        <v>51</v>
      </c>
      <c r="V2961">
        <v>32</v>
      </c>
      <c r="W2961">
        <v>1632</v>
      </c>
      <c r="AH2961" s="16"/>
      <c r="AI2961" t="s">
        <v>1375</v>
      </c>
    </row>
    <row r="2962" spans="1:35" x14ac:dyDescent="0.25">
      <c r="A2962" t="s">
        <v>8175</v>
      </c>
      <c r="B2962" s="1">
        <v>18</v>
      </c>
      <c r="C2962" t="s">
        <v>322</v>
      </c>
      <c r="D2962">
        <v>17824397</v>
      </c>
      <c r="E2962" t="s">
        <v>7823</v>
      </c>
      <c r="F2962" t="s">
        <v>1363</v>
      </c>
      <c r="G2962" t="s">
        <v>1391</v>
      </c>
      <c r="H2962" s="3" t="s">
        <v>2259</v>
      </c>
      <c r="I2962">
        <v>2022</v>
      </c>
      <c r="J2962" s="15" t="s">
        <v>5330</v>
      </c>
      <c r="K2962">
        <v>2022</v>
      </c>
      <c r="L2962" t="s">
        <v>1367</v>
      </c>
      <c r="M2962" t="s">
        <v>328</v>
      </c>
      <c r="N2962" t="s">
        <v>7762</v>
      </c>
      <c r="O2962" t="s">
        <v>1370</v>
      </c>
      <c r="P2962" t="s">
        <v>7583</v>
      </c>
      <c r="Q2962">
        <f t="shared" si="59"/>
        <v>51</v>
      </c>
      <c r="R2962" t="s">
        <v>1871</v>
      </c>
      <c r="S2962" t="s">
        <v>1872</v>
      </c>
      <c r="T2962" t="s">
        <v>7808</v>
      </c>
      <c r="U2962" s="75">
        <v>51</v>
      </c>
      <c r="V2962">
        <v>35.21</v>
      </c>
      <c r="W2962">
        <v>1795.71</v>
      </c>
      <c r="AH2962" s="16"/>
      <c r="AI2962" t="s">
        <v>1375</v>
      </c>
    </row>
    <row r="2963" spans="1:35" x14ac:dyDescent="0.25">
      <c r="A2963" t="s">
        <v>8176</v>
      </c>
      <c r="B2963" s="1">
        <v>18</v>
      </c>
      <c r="C2963" t="s">
        <v>322</v>
      </c>
      <c r="D2963">
        <v>17972086</v>
      </c>
      <c r="E2963" t="s">
        <v>8177</v>
      </c>
      <c r="F2963" t="s">
        <v>1363</v>
      </c>
      <c r="G2963" t="s">
        <v>1364</v>
      </c>
      <c r="H2963" s="3" t="s">
        <v>4310</v>
      </c>
      <c r="I2963">
        <v>2022</v>
      </c>
      <c r="J2963" s="15" t="s">
        <v>4311</v>
      </c>
      <c r="K2963">
        <v>2022</v>
      </c>
      <c r="L2963" t="s">
        <v>1367</v>
      </c>
      <c r="M2963" t="s">
        <v>328</v>
      </c>
      <c r="N2963" t="s">
        <v>7582</v>
      </c>
      <c r="O2963" t="s">
        <v>1370</v>
      </c>
      <c r="P2963" t="s">
        <v>7583</v>
      </c>
      <c r="Q2963">
        <f t="shared" si="59"/>
        <v>2556</v>
      </c>
      <c r="R2963" t="s">
        <v>3345</v>
      </c>
      <c r="S2963" t="s">
        <v>3346</v>
      </c>
      <c r="T2963" t="s">
        <v>331</v>
      </c>
      <c r="U2963" s="75">
        <v>2556</v>
      </c>
      <c r="V2963">
        <v>32</v>
      </c>
      <c r="W2963">
        <v>81792</v>
      </c>
      <c r="AH2963" s="16"/>
      <c r="AI2963" t="s">
        <v>1375</v>
      </c>
    </row>
    <row r="2964" spans="1:35" x14ac:dyDescent="0.25">
      <c r="A2964" t="s">
        <v>8178</v>
      </c>
      <c r="B2964" s="1">
        <v>18</v>
      </c>
      <c r="C2964" t="s">
        <v>322</v>
      </c>
      <c r="D2964">
        <v>18126464</v>
      </c>
      <c r="E2964" t="s">
        <v>8179</v>
      </c>
      <c r="F2964" t="s">
        <v>1363</v>
      </c>
      <c r="G2964" t="s">
        <v>1391</v>
      </c>
      <c r="H2964" s="3" t="s">
        <v>2284</v>
      </c>
      <c r="I2964">
        <v>2022</v>
      </c>
      <c r="J2964" s="15" t="s">
        <v>5365</v>
      </c>
      <c r="K2964">
        <v>2022</v>
      </c>
      <c r="L2964" t="s">
        <v>1367</v>
      </c>
      <c r="M2964" t="s">
        <v>328</v>
      </c>
      <c r="N2964" t="s">
        <v>7762</v>
      </c>
      <c r="O2964" t="s">
        <v>1370</v>
      </c>
      <c r="P2964" t="s">
        <v>7583</v>
      </c>
      <c r="Q2964">
        <f t="shared" si="59"/>
        <v>116</v>
      </c>
      <c r="R2964" t="s">
        <v>3345</v>
      </c>
      <c r="S2964" t="s">
        <v>3346</v>
      </c>
      <c r="T2964" t="s">
        <v>331</v>
      </c>
      <c r="U2964" s="75">
        <v>116</v>
      </c>
      <c r="V2964">
        <v>32</v>
      </c>
      <c r="W2964">
        <v>3712</v>
      </c>
      <c r="AH2964" s="16"/>
      <c r="AI2964" t="s">
        <v>1375</v>
      </c>
    </row>
    <row r="2965" spans="1:35" x14ac:dyDescent="0.25">
      <c r="A2965" t="s">
        <v>8180</v>
      </c>
      <c r="B2965" s="1">
        <v>18</v>
      </c>
      <c r="C2965" t="s">
        <v>322</v>
      </c>
      <c r="D2965">
        <v>18234526</v>
      </c>
      <c r="E2965" t="s">
        <v>8181</v>
      </c>
      <c r="F2965" t="s">
        <v>1363</v>
      </c>
      <c r="G2965" t="s">
        <v>1391</v>
      </c>
      <c r="H2965" s="3" t="s">
        <v>4023</v>
      </c>
      <c r="I2965">
        <v>2022</v>
      </c>
      <c r="J2965" s="15" t="s">
        <v>4024</v>
      </c>
      <c r="K2965">
        <v>2022</v>
      </c>
      <c r="L2965" t="s">
        <v>1367</v>
      </c>
      <c r="M2965" t="s">
        <v>328</v>
      </c>
      <c r="N2965" t="s">
        <v>7762</v>
      </c>
      <c r="O2965" t="s">
        <v>1370</v>
      </c>
      <c r="P2965" t="s">
        <v>7583</v>
      </c>
      <c r="Q2965">
        <f t="shared" si="59"/>
        <v>550</v>
      </c>
      <c r="R2965" t="s">
        <v>8182</v>
      </c>
      <c r="S2965" t="s">
        <v>8183</v>
      </c>
      <c r="T2965" t="s">
        <v>343</v>
      </c>
      <c r="U2965" s="75">
        <v>550</v>
      </c>
      <c r="V2965">
        <v>31</v>
      </c>
      <c r="W2965">
        <v>17050</v>
      </c>
      <c r="AH2965" s="16"/>
      <c r="AI2965" t="s">
        <v>1375</v>
      </c>
    </row>
    <row r="2966" spans="1:35" x14ac:dyDescent="0.25">
      <c r="A2966" t="s">
        <v>8184</v>
      </c>
      <c r="B2966" s="1">
        <v>18</v>
      </c>
      <c r="C2966" t="s">
        <v>322</v>
      </c>
      <c r="D2966">
        <v>18234526</v>
      </c>
      <c r="E2966" t="s">
        <v>8181</v>
      </c>
      <c r="F2966" t="s">
        <v>1363</v>
      </c>
      <c r="G2966" t="s">
        <v>1391</v>
      </c>
      <c r="H2966" s="3" t="s">
        <v>4023</v>
      </c>
      <c r="I2966">
        <v>2022</v>
      </c>
      <c r="J2966" s="15" t="s">
        <v>4024</v>
      </c>
      <c r="K2966">
        <v>2022</v>
      </c>
      <c r="L2966" t="s">
        <v>1367</v>
      </c>
      <c r="M2966" t="s">
        <v>328</v>
      </c>
      <c r="N2966" t="s">
        <v>7762</v>
      </c>
      <c r="O2966" t="s">
        <v>1370</v>
      </c>
      <c r="P2966" t="s">
        <v>7583</v>
      </c>
      <c r="Q2966">
        <f t="shared" si="59"/>
        <v>550</v>
      </c>
      <c r="R2966" t="s">
        <v>3345</v>
      </c>
      <c r="S2966" t="s">
        <v>3346</v>
      </c>
      <c r="T2966" t="s">
        <v>331</v>
      </c>
      <c r="U2966" s="75">
        <v>550</v>
      </c>
      <c r="V2966">
        <v>32</v>
      </c>
      <c r="W2966">
        <v>17600</v>
      </c>
      <c r="AH2966" s="16"/>
      <c r="AI2966" t="s">
        <v>1375</v>
      </c>
    </row>
    <row r="2967" spans="1:35" x14ac:dyDescent="0.25">
      <c r="A2967" t="s">
        <v>8185</v>
      </c>
      <c r="B2967" s="1">
        <v>18</v>
      </c>
      <c r="C2967" t="s">
        <v>322</v>
      </c>
      <c r="D2967">
        <v>18295517</v>
      </c>
      <c r="E2967" t="s">
        <v>8186</v>
      </c>
      <c r="F2967" t="s">
        <v>1363</v>
      </c>
      <c r="G2967" t="s">
        <v>1364</v>
      </c>
      <c r="H2967" s="3" t="s">
        <v>2727</v>
      </c>
      <c r="I2967">
        <v>2022</v>
      </c>
      <c r="J2967" s="15" t="s">
        <v>2728</v>
      </c>
      <c r="K2967">
        <v>2022</v>
      </c>
      <c r="L2967" t="s">
        <v>1367</v>
      </c>
      <c r="M2967" t="s">
        <v>328</v>
      </c>
      <c r="N2967" t="s">
        <v>7582</v>
      </c>
      <c r="O2967" t="s">
        <v>1370</v>
      </c>
      <c r="P2967" t="s">
        <v>7583</v>
      </c>
      <c r="Q2967">
        <f t="shared" si="59"/>
        <v>80</v>
      </c>
      <c r="R2967" t="s">
        <v>3345</v>
      </c>
      <c r="S2967" t="s">
        <v>3346</v>
      </c>
      <c r="T2967" t="s">
        <v>331</v>
      </c>
      <c r="U2967" s="75">
        <v>80</v>
      </c>
      <c r="V2967">
        <v>32</v>
      </c>
      <c r="W2967">
        <v>2560</v>
      </c>
      <c r="AH2967" s="16"/>
      <c r="AI2967" t="s">
        <v>1375</v>
      </c>
    </row>
    <row r="2968" spans="1:35" x14ac:dyDescent="0.25">
      <c r="A2968" t="s">
        <v>8187</v>
      </c>
      <c r="B2968" s="1">
        <v>18</v>
      </c>
      <c r="C2968" t="s">
        <v>322</v>
      </c>
      <c r="D2968">
        <v>18309305</v>
      </c>
      <c r="E2968" t="s">
        <v>7887</v>
      </c>
      <c r="F2968" t="s">
        <v>1363</v>
      </c>
      <c r="G2968" t="s">
        <v>1391</v>
      </c>
      <c r="H2968" s="3" t="s">
        <v>3283</v>
      </c>
      <c r="I2968">
        <v>2022</v>
      </c>
      <c r="J2968" s="15" t="s">
        <v>3284</v>
      </c>
      <c r="K2968">
        <v>2022</v>
      </c>
      <c r="L2968" t="s">
        <v>1367</v>
      </c>
      <c r="M2968" t="s">
        <v>328</v>
      </c>
      <c r="N2968" t="s">
        <v>7762</v>
      </c>
      <c r="O2968" t="s">
        <v>1370</v>
      </c>
      <c r="P2968" t="s">
        <v>7583</v>
      </c>
      <c r="Q2968">
        <f t="shared" si="59"/>
        <v>120</v>
      </c>
      <c r="R2968" t="s">
        <v>3345</v>
      </c>
      <c r="S2968" t="s">
        <v>3346</v>
      </c>
      <c r="T2968" t="s">
        <v>331</v>
      </c>
      <c r="U2968" s="75">
        <v>120</v>
      </c>
      <c r="V2968">
        <v>32</v>
      </c>
      <c r="W2968">
        <v>3840</v>
      </c>
      <c r="AH2968" s="16"/>
      <c r="AI2968" t="s">
        <v>1375</v>
      </c>
    </row>
    <row r="2969" spans="1:35" x14ac:dyDescent="0.25">
      <c r="A2969" t="s">
        <v>8188</v>
      </c>
      <c r="B2969" s="1">
        <v>18</v>
      </c>
      <c r="C2969" t="s">
        <v>322</v>
      </c>
      <c r="D2969">
        <v>18246079</v>
      </c>
      <c r="E2969" t="s">
        <v>8054</v>
      </c>
      <c r="F2969" t="s">
        <v>1363</v>
      </c>
      <c r="G2969" t="s">
        <v>1391</v>
      </c>
      <c r="H2969" s="3" t="s">
        <v>4023</v>
      </c>
      <c r="I2969">
        <v>2022</v>
      </c>
      <c r="J2969" s="15" t="s">
        <v>4024</v>
      </c>
      <c r="K2969">
        <v>2022</v>
      </c>
      <c r="L2969" t="s">
        <v>1367</v>
      </c>
      <c r="M2969" t="s">
        <v>328</v>
      </c>
      <c r="N2969" t="s">
        <v>7762</v>
      </c>
      <c r="O2969" t="s">
        <v>1370</v>
      </c>
      <c r="P2969" t="s">
        <v>7583</v>
      </c>
      <c r="Q2969">
        <f t="shared" si="59"/>
        <v>55</v>
      </c>
      <c r="R2969" t="s">
        <v>3345</v>
      </c>
      <c r="S2969" t="s">
        <v>3346</v>
      </c>
      <c r="T2969" t="s">
        <v>331</v>
      </c>
      <c r="U2969" s="75">
        <v>55</v>
      </c>
      <c r="V2969">
        <v>32</v>
      </c>
      <c r="W2969">
        <v>1760</v>
      </c>
      <c r="AH2969" s="16"/>
      <c r="AI2969" t="s">
        <v>1375</v>
      </c>
    </row>
    <row r="2970" spans="1:35" x14ac:dyDescent="0.25">
      <c r="A2970" t="s">
        <v>8189</v>
      </c>
      <c r="B2970" s="1">
        <v>18</v>
      </c>
      <c r="C2970" t="s">
        <v>322</v>
      </c>
      <c r="D2970">
        <v>18757782</v>
      </c>
      <c r="E2970" t="s">
        <v>8190</v>
      </c>
      <c r="F2970" t="s">
        <v>1363</v>
      </c>
      <c r="G2970" t="s">
        <v>1364</v>
      </c>
      <c r="H2970" s="3" t="s">
        <v>5434</v>
      </c>
      <c r="I2970">
        <v>2022</v>
      </c>
      <c r="J2970" s="15" t="s">
        <v>5435</v>
      </c>
      <c r="K2970">
        <v>2022</v>
      </c>
      <c r="L2970" t="s">
        <v>1367</v>
      </c>
      <c r="M2970" t="s">
        <v>8191</v>
      </c>
      <c r="N2970" t="s">
        <v>8192</v>
      </c>
      <c r="O2970" t="s">
        <v>1370</v>
      </c>
      <c r="P2970" t="s">
        <v>8193</v>
      </c>
      <c r="Q2970">
        <f t="shared" si="59"/>
        <v>250</v>
      </c>
      <c r="R2970" t="s">
        <v>3345</v>
      </c>
      <c r="S2970" t="s">
        <v>3346</v>
      </c>
      <c r="T2970" t="s">
        <v>331</v>
      </c>
      <c r="U2970" s="75">
        <v>250</v>
      </c>
      <c r="V2970">
        <v>32</v>
      </c>
      <c r="W2970">
        <v>8000</v>
      </c>
      <c r="AH2970" s="16"/>
      <c r="AI2970" t="s">
        <v>1375</v>
      </c>
    </row>
    <row r="2971" spans="1:35" x14ac:dyDescent="0.25">
      <c r="A2971" t="s">
        <v>8194</v>
      </c>
      <c r="B2971" s="1">
        <v>18</v>
      </c>
      <c r="C2971" t="s">
        <v>322</v>
      </c>
      <c r="D2971">
        <v>18384986</v>
      </c>
      <c r="E2971" t="s">
        <v>7823</v>
      </c>
      <c r="F2971" t="s">
        <v>1363</v>
      </c>
      <c r="G2971" t="s">
        <v>1391</v>
      </c>
      <c r="H2971" s="3" t="s">
        <v>2724</v>
      </c>
      <c r="I2971">
        <v>2022</v>
      </c>
      <c r="J2971" s="15" t="s">
        <v>3294</v>
      </c>
      <c r="K2971">
        <v>2022</v>
      </c>
      <c r="L2971" t="s">
        <v>1367</v>
      </c>
      <c r="M2971" t="s">
        <v>328</v>
      </c>
      <c r="N2971" t="s">
        <v>7582</v>
      </c>
      <c r="O2971" t="s">
        <v>1370</v>
      </c>
      <c r="P2971" t="s">
        <v>7583</v>
      </c>
      <c r="Q2971">
        <f t="shared" si="59"/>
        <v>70</v>
      </c>
      <c r="R2971" t="s">
        <v>3345</v>
      </c>
      <c r="S2971" t="s">
        <v>3346</v>
      </c>
      <c r="T2971" t="s">
        <v>331</v>
      </c>
      <c r="U2971" s="75">
        <v>70</v>
      </c>
      <c r="V2971">
        <v>32</v>
      </c>
      <c r="W2971">
        <v>2240</v>
      </c>
      <c r="AH2971" s="16"/>
      <c r="AI2971" t="s">
        <v>1375</v>
      </c>
    </row>
    <row r="2972" spans="1:35" x14ac:dyDescent="0.25">
      <c r="A2972" t="s">
        <v>8195</v>
      </c>
      <c r="B2972" s="1">
        <v>18</v>
      </c>
      <c r="C2972" t="s">
        <v>322</v>
      </c>
      <c r="D2972">
        <v>18387497</v>
      </c>
      <c r="E2972" t="s">
        <v>8196</v>
      </c>
      <c r="F2972" t="s">
        <v>1363</v>
      </c>
      <c r="G2972" t="s">
        <v>1391</v>
      </c>
      <c r="H2972" s="3" t="s">
        <v>2724</v>
      </c>
      <c r="I2972">
        <v>2022</v>
      </c>
      <c r="J2972" s="15" t="s">
        <v>3294</v>
      </c>
      <c r="K2972">
        <v>2022</v>
      </c>
      <c r="L2972" t="s">
        <v>1367</v>
      </c>
      <c r="M2972" t="s">
        <v>328</v>
      </c>
      <c r="N2972" t="s">
        <v>7762</v>
      </c>
      <c r="O2972" t="s">
        <v>1370</v>
      </c>
      <c r="P2972" t="s">
        <v>7583</v>
      </c>
      <c r="Q2972">
        <f t="shared" si="59"/>
        <v>20</v>
      </c>
      <c r="R2972" t="s">
        <v>3345</v>
      </c>
      <c r="S2972" t="s">
        <v>3346</v>
      </c>
      <c r="T2972" t="s">
        <v>331</v>
      </c>
      <c r="U2972" s="75">
        <v>20</v>
      </c>
      <c r="V2972">
        <v>32</v>
      </c>
      <c r="W2972">
        <v>640</v>
      </c>
      <c r="AH2972" s="16"/>
      <c r="AI2972" t="s">
        <v>1375</v>
      </c>
    </row>
    <row r="2973" spans="1:35" x14ac:dyDescent="0.25">
      <c r="A2973" t="s">
        <v>8197</v>
      </c>
      <c r="B2973" s="1">
        <v>19</v>
      </c>
      <c r="C2973" t="s">
        <v>364</v>
      </c>
      <c r="D2973">
        <v>8590796</v>
      </c>
      <c r="E2973" t="s">
        <v>8198</v>
      </c>
      <c r="F2973" t="s">
        <v>1363</v>
      </c>
      <c r="G2973" t="s">
        <v>1364</v>
      </c>
      <c r="H2973" s="3" t="s">
        <v>6444</v>
      </c>
      <c r="I2973">
        <v>2018</v>
      </c>
      <c r="J2973" s="15" t="s">
        <v>6445</v>
      </c>
      <c r="K2973">
        <v>2018</v>
      </c>
      <c r="L2973" t="s">
        <v>1367</v>
      </c>
      <c r="M2973" t="s">
        <v>8199</v>
      </c>
      <c r="N2973" t="s">
        <v>8199</v>
      </c>
      <c r="O2973" t="s">
        <v>1388</v>
      </c>
      <c r="P2973" t="s">
        <v>4710</v>
      </c>
      <c r="Q2973">
        <f t="shared" si="59"/>
        <v>2100</v>
      </c>
      <c r="R2973" t="s">
        <v>1871</v>
      </c>
      <c r="S2973" t="s">
        <v>1872</v>
      </c>
      <c r="T2973" t="s">
        <v>8200</v>
      </c>
      <c r="U2973" s="75">
        <v>2100</v>
      </c>
      <c r="V2973">
        <v>1.0089999999999999</v>
      </c>
      <c r="W2973">
        <v>2118.9</v>
      </c>
      <c r="AH2973" s="16"/>
      <c r="AI2973" t="s">
        <v>1375</v>
      </c>
    </row>
    <row r="2974" spans="1:35" x14ac:dyDescent="0.25">
      <c r="A2974" t="s">
        <v>8201</v>
      </c>
      <c r="B2974" s="1">
        <v>19</v>
      </c>
      <c r="C2974" t="s">
        <v>364</v>
      </c>
      <c r="D2974">
        <v>8662991</v>
      </c>
      <c r="E2974" t="s">
        <v>8202</v>
      </c>
      <c r="F2974" t="s">
        <v>1363</v>
      </c>
      <c r="G2974" t="s">
        <v>1391</v>
      </c>
      <c r="H2974" s="3" t="s">
        <v>6595</v>
      </c>
      <c r="I2974">
        <v>2018</v>
      </c>
      <c r="J2974" s="15" t="s">
        <v>7472</v>
      </c>
      <c r="K2974">
        <v>2018</v>
      </c>
      <c r="L2974" t="s">
        <v>1367</v>
      </c>
      <c r="M2974" t="s">
        <v>8202</v>
      </c>
      <c r="N2974" t="s">
        <v>8202</v>
      </c>
      <c r="O2974" t="s">
        <v>1388</v>
      </c>
      <c r="P2974" t="s">
        <v>4226</v>
      </c>
      <c r="Q2974">
        <f t="shared" si="59"/>
        <v>5000</v>
      </c>
      <c r="R2974" t="s">
        <v>1871</v>
      </c>
      <c r="S2974" t="s">
        <v>1872</v>
      </c>
      <c r="T2974" t="s">
        <v>8200</v>
      </c>
      <c r="U2974" s="75">
        <v>5000</v>
      </c>
      <c r="V2974">
        <v>1.0089999999999999</v>
      </c>
      <c r="W2974">
        <v>5045</v>
      </c>
      <c r="AH2974" s="16"/>
      <c r="AI2974" t="s">
        <v>1375</v>
      </c>
    </row>
    <row r="2975" spans="1:35" x14ac:dyDescent="0.25">
      <c r="A2975" t="s">
        <v>8203</v>
      </c>
      <c r="B2975" s="1">
        <v>19</v>
      </c>
      <c r="C2975" t="s">
        <v>364</v>
      </c>
      <c r="D2975">
        <v>10916148</v>
      </c>
      <c r="E2975" t="s">
        <v>8204</v>
      </c>
      <c r="F2975" t="s">
        <v>1363</v>
      </c>
      <c r="G2975" t="s">
        <v>1364</v>
      </c>
      <c r="H2975" s="3" t="s">
        <v>6644</v>
      </c>
      <c r="I2975">
        <v>2019</v>
      </c>
      <c r="J2975" s="15" t="s">
        <v>7273</v>
      </c>
      <c r="K2975">
        <v>2019</v>
      </c>
      <c r="L2975" t="s">
        <v>1367</v>
      </c>
      <c r="M2975" t="s">
        <v>8205</v>
      </c>
      <c r="N2975" t="s">
        <v>8205</v>
      </c>
      <c r="O2975" t="s">
        <v>1388</v>
      </c>
      <c r="P2975" t="s">
        <v>4226</v>
      </c>
      <c r="Q2975">
        <f t="shared" si="59"/>
        <v>1500</v>
      </c>
      <c r="R2975" t="s">
        <v>1871</v>
      </c>
      <c r="S2975" t="s">
        <v>1872</v>
      </c>
      <c r="T2975" t="s">
        <v>8200</v>
      </c>
      <c r="U2975" s="75">
        <v>1500</v>
      </c>
      <c r="V2975">
        <v>1.0089999999999999</v>
      </c>
      <c r="W2975">
        <v>1513.5</v>
      </c>
      <c r="AH2975" s="16"/>
      <c r="AI2975" t="s">
        <v>1375</v>
      </c>
    </row>
    <row r="2976" spans="1:35" x14ac:dyDescent="0.25">
      <c r="A2976" t="s">
        <v>8206</v>
      </c>
      <c r="B2976" s="1">
        <v>19</v>
      </c>
      <c r="C2976" t="s">
        <v>364</v>
      </c>
      <c r="D2976">
        <v>9466185</v>
      </c>
      <c r="E2976" t="s">
        <v>8207</v>
      </c>
      <c r="F2976" t="s">
        <v>1363</v>
      </c>
      <c r="G2976" t="s">
        <v>1364</v>
      </c>
      <c r="H2976" s="3" t="s">
        <v>7558</v>
      </c>
      <c r="I2976">
        <v>2018</v>
      </c>
      <c r="J2976" s="15" t="s">
        <v>8208</v>
      </c>
      <c r="K2976">
        <v>2018</v>
      </c>
      <c r="L2976" t="s">
        <v>1367</v>
      </c>
      <c r="M2976" t="s">
        <v>8199</v>
      </c>
      <c r="N2976" t="s">
        <v>8199</v>
      </c>
      <c r="O2976" t="s">
        <v>1388</v>
      </c>
      <c r="P2976" t="s">
        <v>4226</v>
      </c>
      <c r="Q2976">
        <f t="shared" si="59"/>
        <v>3680</v>
      </c>
      <c r="R2976" t="s">
        <v>1871</v>
      </c>
      <c r="S2976" t="s">
        <v>1872</v>
      </c>
      <c r="T2976" t="s">
        <v>8200</v>
      </c>
      <c r="U2976" s="75">
        <v>3680</v>
      </c>
      <c r="V2976">
        <v>1.0089999999999999</v>
      </c>
      <c r="W2976">
        <v>3713.12</v>
      </c>
      <c r="AH2976" s="16"/>
      <c r="AI2976" t="s">
        <v>1375</v>
      </c>
    </row>
    <row r="2977" spans="1:35" x14ac:dyDescent="0.25">
      <c r="A2977" t="s">
        <v>8209</v>
      </c>
      <c r="B2977" s="1">
        <v>19</v>
      </c>
      <c r="C2977" t="s">
        <v>364</v>
      </c>
      <c r="D2977">
        <v>10368523</v>
      </c>
      <c r="E2977" t="s">
        <v>8210</v>
      </c>
      <c r="F2977" t="s">
        <v>1363</v>
      </c>
      <c r="G2977" t="s">
        <v>1364</v>
      </c>
      <c r="H2977" s="3" t="s">
        <v>6786</v>
      </c>
      <c r="I2977">
        <v>2019</v>
      </c>
      <c r="J2977" s="15" t="s">
        <v>6820</v>
      </c>
      <c r="K2977">
        <v>2019</v>
      </c>
      <c r="L2977" t="s">
        <v>1367</v>
      </c>
      <c r="M2977" t="s">
        <v>8211</v>
      </c>
      <c r="N2977" t="s">
        <v>8211</v>
      </c>
      <c r="O2977" t="s">
        <v>1388</v>
      </c>
      <c r="P2977" t="s">
        <v>4710</v>
      </c>
      <c r="Q2977">
        <f t="shared" si="59"/>
        <v>36000</v>
      </c>
      <c r="R2977" t="s">
        <v>1871</v>
      </c>
      <c r="S2977" t="s">
        <v>1872</v>
      </c>
      <c r="T2977" t="s">
        <v>8200</v>
      </c>
      <c r="U2977" s="75">
        <v>36000</v>
      </c>
      <c r="V2977">
        <v>1.0089999999999999</v>
      </c>
      <c r="W2977">
        <v>36324</v>
      </c>
      <c r="AH2977" s="16"/>
      <c r="AI2977" t="s">
        <v>1375</v>
      </c>
    </row>
    <row r="2978" spans="1:35" x14ac:dyDescent="0.25">
      <c r="A2978" t="s">
        <v>8212</v>
      </c>
      <c r="B2978" s="1">
        <v>19</v>
      </c>
      <c r="C2978" t="s">
        <v>364</v>
      </c>
      <c r="D2978">
        <v>9595295</v>
      </c>
      <c r="E2978" t="s">
        <v>8213</v>
      </c>
      <c r="F2978" t="s">
        <v>1363</v>
      </c>
      <c r="G2978" t="s">
        <v>1364</v>
      </c>
      <c r="H2978" s="3" t="s">
        <v>8214</v>
      </c>
      <c r="I2978">
        <v>2019</v>
      </c>
      <c r="J2978" s="15" t="s">
        <v>3503</v>
      </c>
      <c r="K2978">
        <v>2019</v>
      </c>
      <c r="L2978" t="s">
        <v>1367</v>
      </c>
      <c r="M2978" t="s">
        <v>8211</v>
      </c>
      <c r="N2978" t="s">
        <v>8211</v>
      </c>
      <c r="O2978" t="s">
        <v>1388</v>
      </c>
      <c r="P2978" t="s">
        <v>4710</v>
      </c>
      <c r="Q2978">
        <f t="shared" si="59"/>
        <v>10000</v>
      </c>
      <c r="R2978" t="s">
        <v>1871</v>
      </c>
      <c r="S2978" t="s">
        <v>1872</v>
      </c>
      <c r="T2978" t="s">
        <v>8200</v>
      </c>
      <c r="U2978" s="75">
        <v>10000</v>
      </c>
      <c r="V2978">
        <v>1.0089999999999999</v>
      </c>
      <c r="W2978">
        <v>10090</v>
      </c>
      <c r="AH2978" s="16"/>
      <c r="AI2978" t="s">
        <v>1375</v>
      </c>
    </row>
    <row r="2979" spans="1:35" x14ac:dyDescent="0.25">
      <c r="A2979" t="s">
        <v>8215</v>
      </c>
      <c r="B2979" s="1">
        <v>19</v>
      </c>
      <c r="C2979" t="s">
        <v>364</v>
      </c>
      <c r="D2979">
        <v>9085971</v>
      </c>
      <c r="E2979" t="s">
        <v>8216</v>
      </c>
      <c r="F2979" t="s">
        <v>1363</v>
      </c>
      <c r="G2979" t="s">
        <v>1364</v>
      </c>
      <c r="H2979" s="3" t="s">
        <v>1608</v>
      </c>
      <c r="I2979">
        <v>2018</v>
      </c>
      <c r="J2979" s="15" t="s">
        <v>1609</v>
      </c>
      <c r="K2979">
        <v>2018</v>
      </c>
      <c r="L2979" t="s">
        <v>1367</v>
      </c>
      <c r="M2979" t="s">
        <v>8205</v>
      </c>
      <c r="N2979" t="s">
        <v>8205</v>
      </c>
      <c r="O2979" t="s">
        <v>1388</v>
      </c>
      <c r="P2979" t="s">
        <v>4226</v>
      </c>
      <c r="Q2979">
        <f t="shared" si="59"/>
        <v>5000</v>
      </c>
      <c r="R2979" t="s">
        <v>1871</v>
      </c>
      <c r="S2979" t="s">
        <v>1872</v>
      </c>
      <c r="T2979" t="s">
        <v>8200</v>
      </c>
      <c r="U2979" s="75">
        <v>5000</v>
      </c>
      <c r="V2979">
        <v>1.0089999999999999</v>
      </c>
      <c r="W2979">
        <v>5045</v>
      </c>
      <c r="AH2979" s="16"/>
      <c r="AI2979" t="s">
        <v>1375</v>
      </c>
    </row>
    <row r="2980" spans="1:35" x14ac:dyDescent="0.25">
      <c r="A2980" t="s">
        <v>8217</v>
      </c>
      <c r="B2980" s="1">
        <v>19</v>
      </c>
      <c r="C2980" t="s">
        <v>364</v>
      </c>
      <c r="D2980">
        <v>7879555</v>
      </c>
      <c r="E2980" t="s">
        <v>8218</v>
      </c>
      <c r="F2980" t="s">
        <v>1363</v>
      </c>
      <c r="G2980" t="s">
        <v>1364</v>
      </c>
      <c r="H2980" s="3" t="s">
        <v>6420</v>
      </c>
      <c r="I2980">
        <v>2018</v>
      </c>
      <c r="J2980" s="15" t="s">
        <v>6399</v>
      </c>
      <c r="K2980">
        <v>2018</v>
      </c>
      <c r="L2980" t="s">
        <v>1394</v>
      </c>
      <c r="M2980" t="s">
        <v>8205</v>
      </c>
      <c r="N2980" t="s">
        <v>8205</v>
      </c>
      <c r="O2980" t="s">
        <v>1370</v>
      </c>
      <c r="P2980" t="s">
        <v>4226</v>
      </c>
      <c r="Q2980">
        <f t="shared" si="59"/>
        <v>1500</v>
      </c>
      <c r="R2980" t="s">
        <v>7480</v>
      </c>
      <c r="S2980" t="s">
        <v>7481</v>
      </c>
      <c r="T2980" t="s">
        <v>365</v>
      </c>
      <c r="U2980" s="75">
        <v>1500</v>
      </c>
      <c r="V2980">
        <v>8.23</v>
      </c>
      <c r="W2980">
        <v>12345</v>
      </c>
      <c r="AH2980" s="16"/>
      <c r="AI2980" t="s">
        <v>1375</v>
      </c>
    </row>
    <row r="2981" spans="1:35" x14ac:dyDescent="0.25">
      <c r="A2981" t="s">
        <v>8219</v>
      </c>
      <c r="B2981" s="1">
        <v>20</v>
      </c>
      <c r="C2981" t="s">
        <v>8220</v>
      </c>
      <c r="D2981">
        <v>4439066</v>
      </c>
      <c r="E2981" t="s">
        <v>2295</v>
      </c>
      <c r="F2981" t="s">
        <v>1363</v>
      </c>
      <c r="G2981" t="s">
        <v>1364</v>
      </c>
      <c r="H2981" s="3" t="s">
        <v>1392</v>
      </c>
      <c r="I2981">
        <v>2016</v>
      </c>
      <c r="J2981" s="15" t="s">
        <v>2296</v>
      </c>
      <c r="K2981">
        <v>2016</v>
      </c>
      <c r="L2981" t="s">
        <v>1367</v>
      </c>
      <c r="M2981" t="s">
        <v>8221</v>
      </c>
      <c r="N2981" t="s">
        <v>8222</v>
      </c>
      <c r="O2981" t="s">
        <v>2305</v>
      </c>
      <c r="P2981" t="s">
        <v>849</v>
      </c>
      <c r="Q2981">
        <f t="shared" si="59"/>
        <v>50</v>
      </c>
      <c r="R2981" t="s">
        <v>1381</v>
      </c>
      <c r="S2981" t="s">
        <v>1382</v>
      </c>
      <c r="T2981" t="s">
        <v>394</v>
      </c>
      <c r="U2981" s="75">
        <v>50</v>
      </c>
      <c r="V2981">
        <v>6.43</v>
      </c>
      <c r="W2981">
        <v>321.5</v>
      </c>
      <c r="AH2981" s="16"/>
      <c r="AI2981" t="s">
        <v>1375</v>
      </c>
    </row>
    <row r="2982" spans="1:35" x14ac:dyDescent="0.25">
      <c r="A2982" t="s">
        <v>8223</v>
      </c>
      <c r="B2982" s="1">
        <v>20</v>
      </c>
      <c r="C2982" t="s">
        <v>8220</v>
      </c>
      <c r="D2982">
        <v>4439066</v>
      </c>
      <c r="E2982" t="s">
        <v>2295</v>
      </c>
      <c r="F2982" t="s">
        <v>1363</v>
      </c>
      <c r="G2982" t="s">
        <v>1364</v>
      </c>
      <c r="H2982" s="3" t="s">
        <v>1392</v>
      </c>
      <c r="I2982">
        <v>2016</v>
      </c>
      <c r="J2982" s="15" t="s">
        <v>2296</v>
      </c>
      <c r="K2982">
        <v>2016</v>
      </c>
      <c r="L2982" t="s">
        <v>1367</v>
      </c>
      <c r="M2982" t="s">
        <v>8221</v>
      </c>
      <c r="N2982" t="s">
        <v>8222</v>
      </c>
      <c r="O2982" t="s">
        <v>2305</v>
      </c>
      <c r="P2982" t="s">
        <v>849</v>
      </c>
      <c r="Q2982">
        <f t="shared" si="59"/>
        <v>50</v>
      </c>
      <c r="R2982" t="s">
        <v>3310</v>
      </c>
      <c r="S2982" t="s">
        <v>3311</v>
      </c>
      <c r="T2982" t="s">
        <v>8224</v>
      </c>
      <c r="U2982" s="75">
        <v>50</v>
      </c>
      <c r="V2982">
        <v>6.59</v>
      </c>
      <c r="W2982">
        <v>329.5</v>
      </c>
      <c r="AH2982" s="16"/>
      <c r="AI2982" t="s">
        <v>1375</v>
      </c>
    </row>
    <row r="2983" spans="1:35" x14ac:dyDescent="0.25">
      <c r="A2983" t="s">
        <v>8225</v>
      </c>
      <c r="B2983" s="1">
        <v>20</v>
      </c>
      <c r="C2983" t="s">
        <v>8220</v>
      </c>
      <c r="D2983">
        <v>4535537</v>
      </c>
      <c r="E2983" t="s">
        <v>8226</v>
      </c>
      <c r="F2983" t="s">
        <v>1363</v>
      </c>
      <c r="G2983" t="s">
        <v>1364</v>
      </c>
      <c r="H2983" s="3" t="s">
        <v>2746</v>
      </c>
      <c r="I2983">
        <v>2016</v>
      </c>
      <c r="J2983" s="15" t="s">
        <v>4223</v>
      </c>
      <c r="K2983">
        <v>2016</v>
      </c>
      <c r="L2983" t="s">
        <v>1367</v>
      </c>
      <c r="M2983" t="s">
        <v>8227</v>
      </c>
      <c r="N2983" t="s">
        <v>8227</v>
      </c>
      <c r="O2983" t="s">
        <v>1388</v>
      </c>
      <c r="P2983" t="s">
        <v>849</v>
      </c>
      <c r="Q2983">
        <f t="shared" si="59"/>
        <v>300</v>
      </c>
      <c r="R2983" t="s">
        <v>1381</v>
      </c>
      <c r="S2983" t="s">
        <v>1382</v>
      </c>
      <c r="T2983" t="s">
        <v>393</v>
      </c>
      <c r="U2983" s="75">
        <v>300</v>
      </c>
      <c r="V2983">
        <v>6.43</v>
      </c>
      <c r="W2983">
        <v>1929</v>
      </c>
      <c r="AH2983" s="16"/>
      <c r="AI2983" t="s">
        <v>1375</v>
      </c>
    </row>
    <row r="2984" spans="1:35" x14ac:dyDescent="0.25">
      <c r="A2984" t="s">
        <v>8228</v>
      </c>
      <c r="B2984" s="1">
        <v>20</v>
      </c>
      <c r="C2984" t="s">
        <v>8220</v>
      </c>
      <c r="D2984">
        <v>4535537</v>
      </c>
      <c r="E2984" t="s">
        <v>8226</v>
      </c>
      <c r="F2984" t="s">
        <v>1363</v>
      </c>
      <c r="G2984" t="s">
        <v>1364</v>
      </c>
      <c r="H2984" s="3" t="s">
        <v>2746</v>
      </c>
      <c r="I2984">
        <v>2016</v>
      </c>
      <c r="J2984" s="15" t="s">
        <v>4223</v>
      </c>
      <c r="K2984">
        <v>2016</v>
      </c>
      <c r="L2984" t="s">
        <v>1367</v>
      </c>
      <c r="M2984" t="s">
        <v>8227</v>
      </c>
      <c r="N2984" t="s">
        <v>8227</v>
      </c>
      <c r="O2984" t="s">
        <v>1388</v>
      </c>
      <c r="P2984" t="s">
        <v>849</v>
      </c>
      <c r="Q2984">
        <f t="shared" si="59"/>
        <v>300</v>
      </c>
      <c r="R2984" t="s">
        <v>3345</v>
      </c>
      <c r="S2984" t="s">
        <v>3346</v>
      </c>
      <c r="T2984" t="s">
        <v>393</v>
      </c>
      <c r="U2984" s="75">
        <v>300</v>
      </c>
      <c r="V2984">
        <v>6.6</v>
      </c>
      <c r="W2984">
        <v>1980</v>
      </c>
      <c r="AH2984" s="16"/>
      <c r="AI2984" t="s">
        <v>1375</v>
      </c>
    </row>
    <row r="2985" spans="1:35" x14ac:dyDescent="0.25">
      <c r="A2985" t="s">
        <v>8229</v>
      </c>
      <c r="B2985" s="1">
        <v>20</v>
      </c>
      <c r="C2985" t="s">
        <v>8220</v>
      </c>
      <c r="D2985">
        <v>4542355</v>
      </c>
      <c r="E2985" t="s">
        <v>8230</v>
      </c>
      <c r="F2985" t="s">
        <v>1363</v>
      </c>
      <c r="G2985" t="s">
        <v>1364</v>
      </c>
      <c r="H2985" s="3" t="s">
        <v>5473</v>
      </c>
      <c r="I2985">
        <v>2016</v>
      </c>
      <c r="J2985" s="15" t="s">
        <v>4223</v>
      </c>
      <c r="K2985">
        <v>2016</v>
      </c>
      <c r="L2985" t="s">
        <v>1367</v>
      </c>
      <c r="M2985" t="s">
        <v>8231</v>
      </c>
      <c r="O2985" t="s">
        <v>2414</v>
      </c>
      <c r="P2985" t="s">
        <v>849</v>
      </c>
      <c r="Q2985">
        <f t="shared" si="59"/>
        <v>450</v>
      </c>
      <c r="R2985" t="s">
        <v>1381</v>
      </c>
      <c r="S2985" t="s">
        <v>1382</v>
      </c>
      <c r="T2985" t="s">
        <v>394</v>
      </c>
      <c r="U2985" s="75">
        <v>450</v>
      </c>
      <c r="V2985">
        <v>6.86</v>
      </c>
      <c r="W2985">
        <v>3087</v>
      </c>
      <c r="AH2985" s="16"/>
      <c r="AI2985" t="s">
        <v>1375</v>
      </c>
    </row>
    <row r="2986" spans="1:35" x14ac:dyDescent="0.25">
      <c r="A2986" t="s">
        <v>8232</v>
      </c>
      <c r="B2986" s="1">
        <v>20</v>
      </c>
      <c r="C2986" t="s">
        <v>8220</v>
      </c>
      <c r="D2986">
        <v>4542355</v>
      </c>
      <c r="E2986" t="s">
        <v>8230</v>
      </c>
      <c r="F2986" t="s">
        <v>1363</v>
      </c>
      <c r="G2986" t="s">
        <v>1364</v>
      </c>
      <c r="H2986" s="3" t="s">
        <v>5473</v>
      </c>
      <c r="I2986">
        <v>2016</v>
      </c>
      <c r="J2986" s="15" t="s">
        <v>4223</v>
      </c>
      <c r="K2986">
        <v>2016</v>
      </c>
      <c r="L2986" t="s">
        <v>1367</v>
      </c>
      <c r="M2986" t="s">
        <v>8231</v>
      </c>
      <c r="O2986" t="s">
        <v>2414</v>
      </c>
      <c r="P2986" t="s">
        <v>849</v>
      </c>
      <c r="Q2986">
        <f t="shared" si="59"/>
        <v>450</v>
      </c>
      <c r="R2986" t="s">
        <v>3345</v>
      </c>
      <c r="S2986" t="s">
        <v>3346</v>
      </c>
      <c r="T2986" t="s">
        <v>8233</v>
      </c>
      <c r="U2986" s="75">
        <v>450</v>
      </c>
      <c r="V2986">
        <v>6.6</v>
      </c>
      <c r="W2986">
        <v>2970</v>
      </c>
      <c r="AH2986" s="16"/>
      <c r="AI2986" t="s">
        <v>1375</v>
      </c>
    </row>
    <row r="2987" spans="1:35" x14ac:dyDescent="0.25">
      <c r="A2987" t="s">
        <v>8234</v>
      </c>
      <c r="B2987" s="1">
        <v>20</v>
      </c>
      <c r="C2987" t="s">
        <v>8220</v>
      </c>
      <c r="D2987">
        <v>4439066</v>
      </c>
      <c r="E2987" t="s">
        <v>2295</v>
      </c>
      <c r="F2987" t="s">
        <v>1363</v>
      </c>
      <c r="G2987" t="s">
        <v>1364</v>
      </c>
      <c r="H2987" s="3" t="s">
        <v>1392</v>
      </c>
      <c r="I2987">
        <v>2016</v>
      </c>
      <c r="J2987" s="15" t="s">
        <v>2296</v>
      </c>
      <c r="K2987">
        <v>2016</v>
      </c>
      <c r="L2987" t="s">
        <v>1367</v>
      </c>
      <c r="M2987" t="s">
        <v>8221</v>
      </c>
      <c r="N2987" t="s">
        <v>8222</v>
      </c>
      <c r="O2987" t="s">
        <v>2305</v>
      </c>
      <c r="P2987" t="s">
        <v>849</v>
      </c>
      <c r="Q2987">
        <f t="shared" si="59"/>
        <v>50</v>
      </c>
      <c r="R2987" t="s">
        <v>3345</v>
      </c>
      <c r="S2987" t="s">
        <v>3346</v>
      </c>
      <c r="T2987" t="s">
        <v>393</v>
      </c>
      <c r="U2987" s="75">
        <v>50</v>
      </c>
      <c r="V2987">
        <v>6.6</v>
      </c>
      <c r="W2987">
        <v>330</v>
      </c>
      <c r="AH2987" s="16"/>
      <c r="AI2987" t="s">
        <v>1375</v>
      </c>
    </row>
    <row r="2988" spans="1:35" x14ac:dyDescent="0.25">
      <c r="A2988" t="s">
        <v>8235</v>
      </c>
      <c r="B2988" s="1">
        <v>20</v>
      </c>
      <c r="C2988" t="s">
        <v>8220</v>
      </c>
      <c r="D2988">
        <v>4439066</v>
      </c>
      <c r="E2988" t="s">
        <v>2295</v>
      </c>
      <c r="F2988" t="s">
        <v>1363</v>
      </c>
      <c r="G2988" t="s">
        <v>1364</v>
      </c>
      <c r="H2988" s="3" t="s">
        <v>1392</v>
      </c>
      <c r="I2988">
        <v>2016</v>
      </c>
      <c r="J2988" s="15" t="s">
        <v>2296</v>
      </c>
      <c r="K2988">
        <v>2016</v>
      </c>
      <c r="L2988" t="s">
        <v>1367</v>
      </c>
      <c r="M2988" t="s">
        <v>8221</v>
      </c>
      <c r="N2988" t="s">
        <v>8222</v>
      </c>
      <c r="O2988" t="s">
        <v>2305</v>
      </c>
      <c r="P2988" t="s">
        <v>849</v>
      </c>
      <c r="Q2988">
        <f t="shared" si="59"/>
        <v>50</v>
      </c>
      <c r="R2988" t="s">
        <v>2102</v>
      </c>
      <c r="S2988" t="s">
        <v>2103</v>
      </c>
      <c r="T2988" t="s">
        <v>8236</v>
      </c>
      <c r="U2988" s="75">
        <v>50</v>
      </c>
      <c r="V2988">
        <v>14.75</v>
      </c>
      <c r="W2988">
        <v>737.5</v>
      </c>
      <c r="AH2988" s="16"/>
      <c r="AI2988" t="s">
        <v>1375</v>
      </c>
    </row>
    <row r="2989" spans="1:35" x14ac:dyDescent="0.25">
      <c r="A2989" t="s">
        <v>8237</v>
      </c>
      <c r="B2989" s="1">
        <v>20</v>
      </c>
      <c r="C2989" t="s">
        <v>8220</v>
      </c>
      <c r="D2989">
        <v>7643683</v>
      </c>
      <c r="E2989" t="s">
        <v>8238</v>
      </c>
      <c r="F2989" t="s">
        <v>1363</v>
      </c>
      <c r="G2989" t="s">
        <v>1364</v>
      </c>
      <c r="H2989" s="3" t="s">
        <v>2333</v>
      </c>
      <c r="I2989">
        <v>2018</v>
      </c>
      <c r="J2989" s="15" t="s">
        <v>2334</v>
      </c>
      <c r="K2989">
        <v>2018</v>
      </c>
      <c r="L2989" t="s">
        <v>1367</v>
      </c>
      <c r="M2989" t="s">
        <v>393</v>
      </c>
      <c r="N2989" t="s">
        <v>8239</v>
      </c>
      <c r="O2989" t="s">
        <v>1388</v>
      </c>
      <c r="P2989" t="s">
        <v>8240</v>
      </c>
      <c r="Q2989">
        <f t="shared" si="59"/>
        <v>400</v>
      </c>
      <c r="R2989" t="s">
        <v>3310</v>
      </c>
      <c r="S2989" t="s">
        <v>3311</v>
      </c>
      <c r="T2989" t="s">
        <v>8241</v>
      </c>
      <c r="U2989" s="75">
        <v>400</v>
      </c>
      <c r="V2989">
        <v>6.49</v>
      </c>
      <c r="W2989">
        <v>2596</v>
      </c>
      <c r="AH2989" s="16"/>
      <c r="AI2989" t="s">
        <v>1375</v>
      </c>
    </row>
    <row r="2990" spans="1:35" x14ac:dyDescent="0.25">
      <c r="A2990" t="s">
        <v>8242</v>
      </c>
      <c r="B2990" s="1">
        <v>20</v>
      </c>
      <c r="C2990" t="s">
        <v>8220</v>
      </c>
      <c r="D2990">
        <v>7643683</v>
      </c>
      <c r="E2990" t="s">
        <v>8238</v>
      </c>
      <c r="F2990" t="s">
        <v>1363</v>
      </c>
      <c r="G2990" t="s">
        <v>1364</v>
      </c>
      <c r="H2990" s="3" t="s">
        <v>2333</v>
      </c>
      <c r="I2990">
        <v>2018</v>
      </c>
      <c r="J2990" s="15" t="s">
        <v>2334</v>
      </c>
      <c r="K2990">
        <v>2018</v>
      </c>
      <c r="L2990" t="s">
        <v>1367</v>
      </c>
      <c r="M2990" t="s">
        <v>393</v>
      </c>
      <c r="N2990" t="s">
        <v>8239</v>
      </c>
      <c r="O2990" t="s">
        <v>1388</v>
      </c>
      <c r="P2990" t="s">
        <v>8240</v>
      </c>
      <c r="Q2990">
        <f t="shared" si="59"/>
        <v>400</v>
      </c>
      <c r="R2990" t="s">
        <v>3345</v>
      </c>
      <c r="S2990" t="s">
        <v>3346</v>
      </c>
      <c r="T2990" t="s">
        <v>394</v>
      </c>
      <c r="U2990" s="75">
        <v>400</v>
      </c>
      <c r="V2990">
        <v>6.5</v>
      </c>
      <c r="W2990">
        <v>2600</v>
      </c>
      <c r="AH2990" s="16"/>
      <c r="AI2990" t="s">
        <v>1375</v>
      </c>
    </row>
    <row r="2991" spans="1:35" x14ac:dyDescent="0.25">
      <c r="A2991" t="s">
        <v>8243</v>
      </c>
      <c r="B2991" s="1">
        <v>20</v>
      </c>
      <c r="C2991" t="s">
        <v>8220</v>
      </c>
      <c r="D2991">
        <v>7643683</v>
      </c>
      <c r="E2991" t="s">
        <v>8238</v>
      </c>
      <c r="F2991" t="s">
        <v>1363</v>
      </c>
      <c r="G2991" t="s">
        <v>1364</v>
      </c>
      <c r="H2991" s="3" t="s">
        <v>2333</v>
      </c>
      <c r="I2991">
        <v>2018</v>
      </c>
      <c r="J2991" s="15" t="s">
        <v>2334</v>
      </c>
      <c r="K2991">
        <v>2018</v>
      </c>
      <c r="L2991" t="s">
        <v>1367</v>
      </c>
      <c r="M2991" t="s">
        <v>393</v>
      </c>
      <c r="N2991" t="s">
        <v>8239</v>
      </c>
      <c r="O2991" t="s">
        <v>1388</v>
      </c>
      <c r="P2991" t="s">
        <v>8240</v>
      </c>
      <c r="Q2991">
        <f t="shared" si="59"/>
        <v>400</v>
      </c>
      <c r="R2991" t="s">
        <v>2198</v>
      </c>
      <c r="S2991" t="s">
        <v>2199</v>
      </c>
      <c r="T2991" t="s">
        <v>3186</v>
      </c>
      <c r="U2991" s="75">
        <v>400</v>
      </c>
      <c r="V2991">
        <v>11.7</v>
      </c>
      <c r="W2991">
        <v>4680</v>
      </c>
      <c r="AH2991" s="16"/>
      <c r="AI2991" t="s">
        <v>1375</v>
      </c>
    </row>
    <row r="2992" spans="1:35" x14ac:dyDescent="0.25">
      <c r="A2992" t="s">
        <v>8244</v>
      </c>
      <c r="B2992" s="1">
        <v>20</v>
      </c>
      <c r="C2992" t="s">
        <v>8220</v>
      </c>
      <c r="D2992">
        <v>7643683</v>
      </c>
      <c r="E2992" t="s">
        <v>8238</v>
      </c>
      <c r="F2992" t="s">
        <v>1363</v>
      </c>
      <c r="G2992" t="s">
        <v>1364</v>
      </c>
      <c r="H2992" s="3" t="s">
        <v>2333</v>
      </c>
      <c r="I2992">
        <v>2018</v>
      </c>
      <c r="J2992" s="15" t="s">
        <v>2334</v>
      </c>
      <c r="K2992">
        <v>2018</v>
      </c>
      <c r="L2992" t="s">
        <v>1367</v>
      </c>
      <c r="M2992" t="s">
        <v>393</v>
      </c>
      <c r="N2992" t="s">
        <v>8239</v>
      </c>
      <c r="O2992" t="s">
        <v>1388</v>
      </c>
      <c r="P2992" t="s">
        <v>8240</v>
      </c>
      <c r="Q2992">
        <f t="shared" si="59"/>
        <v>400</v>
      </c>
      <c r="R2992" t="s">
        <v>2102</v>
      </c>
      <c r="S2992" t="s">
        <v>2103</v>
      </c>
      <c r="T2992" t="s">
        <v>8245</v>
      </c>
      <c r="U2992" s="75">
        <v>400</v>
      </c>
      <c r="V2992">
        <v>9.75</v>
      </c>
      <c r="W2992">
        <v>3900</v>
      </c>
      <c r="AH2992" s="16"/>
      <c r="AI2992" t="s">
        <v>1375</v>
      </c>
    </row>
    <row r="2993" spans="1:35" x14ac:dyDescent="0.25">
      <c r="A2993" t="s">
        <v>8246</v>
      </c>
      <c r="B2993" s="1">
        <v>20</v>
      </c>
      <c r="C2993" t="s">
        <v>8220</v>
      </c>
      <c r="D2993">
        <v>4737490</v>
      </c>
      <c r="E2993" t="s">
        <v>8247</v>
      </c>
      <c r="F2993" t="s">
        <v>1363</v>
      </c>
      <c r="G2993" t="s">
        <v>1364</v>
      </c>
      <c r="H2993" s="3" t="s">
        <v>8248</v>
      </c>
      <c r="I2993">
        <v>2016</v>
      </c>
      <c r="J2993" s="15" t="s">
        <v>2811</v>
      </c>
      <c r="K2993">
        <v>2016</v>
      </c>
      <c r="L2993" t="s">
        <v>1367</v>
      </c>
      <c r="M2993" t="s">
        <v>8249</v>
      </c>
      <c r="O2993" t="s">
        <v>1388</v>
      </c>
      <c r="P2993" t="s">
        <v>849</v>
      </c>
      <c r="Q2993">
        <f t="shared" si="59"/>
        <v>450</v>
      </c>
      <c r="R2993" t="s">
        <v>3310</v>
      </c>
      <c r="S2993" t="s">
        <v>3311</v>
      </c>
      <c r="T2993" t="s">
        <v>8250</v>
      </c>
      <c r="U2993" s="75">
        <v>450</v>
      </c>
      <c r="V2993">
        <v>6.9</v>
      </c>
      <c r="W2993">
        <v>3105</v>
      </c>
      <c r="AH2993" s="16"/>
      <c r="AI2993" t="s">
        <v>1375</v>
      </c>
    </row>
    <row r="2994" spans="1:35" x14ac:dyDescent="0.25">
      <c r="A2994" t="s">
        <v>8251</v>
      </c>
      <c r="B2994" s="1">
        <v>20</v>
      </c>
      <c r="C2994" t="s">
        <v>8220</v>
      </c>
      <c r="D2994">
        <v>4737490</v>
      </c>
      <c r="E2994" t="s">
        <v>8247</v>
      </c>
      <c r="F2994" t="s">
        <v>1363</v>
      </c>
      <c r="G2994" t="s">
        <v>1364</v>
      </c>
      <c r="H2994" s="3" t="s">
        <v>8248</v>
      </c>
      <c r="I2994">
        <v>2016</v>
      </c>
      <c r="J2994" s="15" t="s">
        <v>2811</v>
      </c>
      <c r="K2994">
        <v>2016</v>
      </c>
      <c r="L2994" t="s">
        <v>1367</v>
      </c>
      <c r="M2994" t="s">
        <v>8249</v>
      </c>
      <c r="O2994" t="s">
        <v>1388</v>
      </c>
      <c r="P2994" t="s">
        <v>849</v>
      </c>
      <c r="Q2994">
        <f t="shared" si="59"/>
        <v>450</v>
      </c>
      <c r="R2994" t="s">
        <v>1381</v>
      </c>
      <c r="S2994" t="s">
        <v>1382</v>
      </c>
      <c r="T2994" t="s">
        <v>393</v>
      </c>
      <c r="U2994" s="75">
        <v>450</v>
      </c>
      <c r="V2994">
        <v>6.63</v>
      </c>
      <c r="W2994">
        <v>2983.5</v>
      </c>
      <c r="AH2994" s="16"/>
      <c r="AI2994" t="s">
        <v>1375</v>
      </c>
    </row>
    <row r="2995" spans="1:35" x14ac:dyDescent="0.25">
      <c r="A2995" t="s">
        <v>8252</v>
      </c>
      <c r="B2995" s="1">
        <v>20</v>
      </c>
      <c r="C2995" t="s">
        <v>8220</v>
      </c>
      <c r="D2995">
        <v>4737490</v>
      </c>
      <c r="E2995" t="s">
        <v>8247</v>
      </c>
      <c r="F2995" t="s">
        <v>1363</v>
      </c>
      <c r="G2995" t="s">
        <v>1364</v>
      </c>
      <c r="H2995" s="3" t="s">
        <v>8248</v>
      </c>
      <c r="I2995">
        <v>2016</v>
      </c>
      <c r="J2995" s="15" t="s">
        <v>2811</v>
      </c>
      <c r="K2995">
        <v>2016</v>
      </c>
      <c r="L2995" t="s">
        <v>1367</v>
      </c>
      <c r="M2995" t="s">
        <v>8249</v>
      </c>
      <c r="O2995" t="s">
        <v>1388</v>
      </c>
      <c r="P2995" t="s">
        <v>849</v>
      </c>
      <c r="Q2995">
        <f t="shared" si="59"/>
        <v>450</v>
      </c>
      <c r="R2995" t="s">
        <v>2476</v>
      </c>
      <c r="S2995" t="s">
        <v>2477</v>
      </c>
      <c r="T2995" t="s">
        <v>587</v>
      </c>
      <c r="U2995" s="75">
        <v>450</v>
      </c>
      <c r="V2995">
        <v>7.8</v>
      </c>
      <c r="W2995">
        <v>3510</v>
      </c>
      <c r="AH2995" s="16"/>
      <c r="AI2995" t="s">
        <v>1375</v>
      </c>
    </row>
    <row r="2996" spans="1:35" x14ac:dyDescent="0.25">
      <c r="A2996" t="s">
        <v>8253</v>
      </c>
      <c r="B2996" s="1">
        <v>20</v>
      </c>
      <c r="C2996" t="s">
        <v>8220</v>
      </c>
      <c r="D2996">
        <v>4737490</v>
      </c>
      <c r="E2996" t="s">
        <v>8247</v>
      </c>
      <c r="F2996" t="s">
        <v>1363</v>
      </c>
      <c r="G2996" t="s">
        <v>1364</v>
      </c>
      <c r="H2996" s="3" t="s">
        <v>8248</v>
      </c>
      <c r="I2996">
        <v>2016</v>
      </c>
      <c r="J2996" s="15" t="s">
        <v>2811</v>
      </c>
      <c r="K2996">
        <v>2016</v>
      </c>
      <c r="L2996" t="s">
        <v>1367</v>
      </c>
      <c r="M2996" t="s">
        <v>8249</v>
      </c>
      <c r="O2996" t="s">
        <v>1388</v>
      </c>
      <c r="P2996" t="s">
        <v>849</v>
      </c>
      <c r="Q2996">
        <f t="shared" si="59"/>
        <v>450</v>
      </c>
      <c r="R2996" t="s">
        <v>3345</v>
      </c>
      <c r="S2996" t="s">
        <v>3346</v>
      </c>
      <c r="T2996" t="s">
        <v>393</v>
      </c>
      <c r="U2996" s="75">
        <v>450</v>
      </c>
      <c r="V2996">
        <v>6.6</v>
      </c>
      <c r="W2996">
        <v>2970</v>
      </c>
      <c r="AH2996" s="16"/>
      <c r="AI2996" t="s">
        <v>1375</v>
      </c>
    </row>
    <row r="2997" spans="1:35" x14ac:dyDescent="0.25">
      <c r="A2997" t="s">
        <v>8254</v>
      </c>
      <c r="B2997" s="1">
        <v>20</v>
      </c>
      <c r="C2997" t="s">
        <v>8220</v>
      </c>
      <c r="D2997">
        <v>4670736</v>
      </c>
      <c r="E2997" t="s">
        <v>8255</v>
      </c>
      <c r="F2997" t="s">
        <v>1363</v>
      </c>
      <c r="G2997" t="s">
        <v>1364</v>
      </c>
      <c r="H2997" s="3" t="s">
        <v>8256</v>
      </c>
      <c r="I2997">
        <v>2016</v>
      </c>
      <c r="J2997" s="15" t="s">
        <v>5555</v>
      </c>
      <c r="K2997">
        <v>2016</v>
      </c>
      <c r="L2997" t="s">
        <v>1367</v>
      </c>
      <c r="M2997" t="s">
        <v>8241</v>
      </c>
      <c r="O2997" t="s">
        <v>1388</v>
      </c>
      <c r="P2997" t="s">
        <v>849</v>
      </c>
      <c r="Q2997">
        <f t="shared" si="59"/>
        <v>900</v>
      </c>
      <c r="R2997" t="s">
        <v>2476</v>
      </c>
      <c r="S2997" t="s">
        <v>2477</v>
      </c>
      <c r="T2997" t="s">
        <v>587</v>
      </c>
      <c r="U2997" s="75">
        <v>900</v>
      </c>
      <c r="V2997">
        <v>7.8</v>
      </c>
      <c r="W2997">
        <v>7020</v>
      </c>
      <c r="AH2997" s="16"/>
      <c r="AI2997" t="s">
        <v>1375</v>
      </c>
    </row>
    <row r="2998" spans="1:35" x14ac:dyDescent="0.25">
      <c r="A2998" t="s">
        <v>8257</v>
      </c>
      <c r="B2998" s="1">
        <v>20</v>
      </c>
      <c r="C2998" t="s">
        <v>8220</v>
      </c>
      <c r="D2998">
        <v>4670736</v>
      </c>
      <c r="E2998" t="s">
        <v>8255</v>
      </c>
      <c r="F2998" t="s">
        <v>1363</v>
      </c>
      <c r="G2998" t="s">
        <v>1364</v>
      </c>
      <c r="H2998" s="3" t="s">
        <v>8256</v>
      </c>
      <c r="I2998">
        <v>2016</v>
      </c>
      <c r="J2998" s="15" t="s">
        <v>5555</v>
      </c>
      <c r="K2998">
        <v>2016</v>
      </c>
      <c r="L2998" t="s">
        <v>1367</v>
      </c>
      <c r="M2998" t="s">
        <v>8241</v>
      </c>
      <c r="O2998" t="s">
        <v>1388</v>
      </c>
      <c r="P2998" t="s">
        <v>849</v>
      </c>
      <c r="Q2998">
        <f t="shared" si="59"/>
        <v>900</v>
      </c>
      <c r="R2998" t="s">
        <v>3310</v>
      </c>
      <c r="S2998" t="s">
        <v>3311</v>
      </c>
      <c r="T2998" t="s">
        <v>8258</v>
      </c>
      <c r="U2998" s="75">
        <v>900</v>
      </c>
      <c r="V2998">
        <v>5.09</v>
      </c>
      <c r="W2998">
        <v>4581</v>
      </c>
      <c r="AH2998" s="16"/>
      <c r="AI2998" t="s">
        <v>1375</v>
      </c>
    </row>
    <row r="2999" spans="1:35" x14ac:dyDescent="0.25">
      <c r="A2999" t="s">
        <v>8259</v>
      </c>
      <c r="B2999" s="1">
        <v>20</v>
      </c>
      <c r="C2999" t="s">
        <v>8220</v>
      </c>
      <c r="D2999">
        <v>4670736</v>
      </c>
      <c r="E2999" t="s">
        <v>8255</v>
      </c>
      <c r="F2999" t="s">
        <v>1363</v>
      </c>
      <c r="G2999" t="s">
        <v>1364</v>
      </c>
      <c r="H2999" s="3" t="s">
        <v>8256</v>
      </c>
      <c r="I2999">
        <v>2016</v>
      </c>
      <c r="J2999" s="15" t="s">
        <v>5555</v>
      </c>
      <c r="K2999">
        <v>2016</v>
      </c>
      <c r="L2999" t="s">
        <v>1367</v>
      </c>
      <c r="M2999" t="s">
        <v>8241</v>
      </c>
      <c r="O2999" t="s">
        <v>1388</v>
      </c>
      <c r="P2999" t="s">
        <v>849</v>
      </c>
      <c r="Q2999">
        <f t="shared" si="59"/>
        <v>900</v>
      </c>
      <c r="R2999" t="s">
        <v>3345</v>
      </c>
      <c r="S2999" t="s">
        <v>3346</v>
      </c>
      <c r="T2999" t="s">
        <v>393</v>
      </c>
      <c r="U2999" s="75">
        <v>900</v>
      </c>
      <c r="V2999">
        <v>6.6</v>
      </c>
      <c r="W2999">
        <v>5940</v>
      </c>
      <c r="AH2999" s="16"/>
      <c r="AI2999" t="s">
        <v>1375</v>
      </c>
    </row>
    <row r="3000" spans="1:35" x14ac:dyDescent="0.25">
      <c r="A3000" t="s">
        <v>8260</v>
      </c>
      <c r="B3000" s="1">
        <v>20</v>
      </c>
      <c r="C3000" t="s">
        <v>8220</v>
      </c>
      <c r="D3000">
        <v>4659627</v>
      </c>
      <c r="E3000" t="s">
        <v>8261</v>
      </c>
      <c r="F3000" t="s">
        <v>1363</v>
      </c>
      <c r="G3000" t="s">
        <v>1364</v>
      </c>
      <c r="H3000" s="3" t="s">
        <v>8262</v>
      </c>
      <c r="I3000">
        <v>2016</v>
      </c>
      <c r="J3000" s="15" t="s">
        <v>8256</v>
      </c>
      <c r="K3000">
        <v>2016</v>
      </c>
      <c r="L3000" t="s">
        <v>1367</v>
      </c>
      <c r="M3000" t="s">
        <v>8263</v>
      </c>
      <c r="N3000" t="s">
        <v>8263</v>
      </c>
      <c r="O3000" t="s">
        <v>1388</v>
      </c>
      <c r="P3000" t="s">
        <v>849</v>
      </c>
      <c r="Q3000">
        <f t="shared" si="59"/>
        <v>370</v>
      </c>
      <c r="R3000" t="s">
        <v>2102</v>
      </c>
      <c r="S3000" t="s">
        <v>2103</v>
      </c>
      <c r="T3000" t="s">
        <v>8264</v>
      </c>
      <c r="U3000" s="75">
        <v>370</v>
      </c>
      <c r="V3000">
        <v>14.75</v>
      </c>
      <c r="W3000">
        <v>5457.5</v>
      </c>
      <c r="AH3000" s="16"/>
      <c r="AI3000" t="s">
        <v>1375</v>
      </c>
    </row>
    <row r="3001" spans="1:35" x14ac:dyDescent="0.25">
      <c r="A3001" t="s">
        <v>8265</v>
      </c>
      <c r="B3001" s="1">
        <v>20</v>
      </c>
      <c r="C3001" t="s">
        <v>8220</v>
      </c>
      <c r="D3001">
        <v>4659627</v>
      </c>
      <c r="E3001" t="s">
        <v>8261</v>
      </c>
      <c r="F3001" t="s">
        <v>1363</v>
      </c>
      <c r="G3001" t="s">
        <v>1364</v>
      </c>
      <c r="H3001" s="3" t="s">
        <v>8262</v>
      </c>
      <c r="I3001">
        <v>2016</v>
      </c>
      <c r="J3001" s="15" t="s">
        <v>8256</v>
      </c>
      <c r="K3001">
        <v>2016</v>
      </c>
      <c r="L3001" t="s">
        <v>1367</v>
      </c>
      <c r="M3001" t="s">
        <v>8263</v>
      </c>
      <c r="N3001" t="s">
        <v>8263</v>
      </c>
      <c r="O3001" t="s">
        <v>1388</v>
      </c>
      <c r="P3001" t="s">
        <v>849</v>
      </c>
      <c r="Q3001">
        <f t="shared" si="59"/>
        <v>370</v>
      </c>
      <c r="R3001" t="s">
        <v>3345</v>
      </c>
      <c r="S3001" t="s">
        <v>3346</v>
      </c>
      <c r="T3001" t="s">
        <v>393</v>
      </c>
      <c r="U3001" s="75">
        <v>370</v>
      </c>
      <c r="V3001">
        <v>6.5</v>
      </c>
      <c r="W3001">
        <v>2405</v>
      </c>
      <c r="AH3001" s="16"/>
      <c r="AI3001" t="s">
        <v>1375</v>
      </c>
    </row>
    <row r="3002" spans="1:35" x14ac:dyDescent="0.25">
      <c r="A3002" t="s">
        <v>8266</v>
      </c>
      <c r="B3002" s="1">
        <v>20</v>
      </c>
      <c r="C3002" t="s">
        <v>8220</v>
      </c>
      <c r="D3002">
        <v>5104076</v>
      </c>
      <c r="E3002" t="s">
        <v>2852</v>
      </c>
      <c r="F3002" t="s">
        <v>1363</v>
      </c>
      <c r="G3002" t="s">
        <v>1364</v>
      </c>
      <c r="H3002" s="3" t="s">
        <v>2853</v>
      </c>
      <c r="I3002">
        <v>2016</v>
      </c>
      <c r="J3002" s="15" t="s">
        <v>2854</v>
      </c>
      <c r="K3002">
        <v>2016</v>
      </c>
      <c r="L3002" t="s">
        <v>1367</v>
      </c>
      <c r="M3002" t="s">
        <v>8267</v>
      </c>
      <c r="O3002" t="s">
        <v>2414</v>
      </c>
      <c r="P3002" t="s">
        <v>849</v>
      </c>
      <c r="Q3002">
        <f t="shared" si="59"/>
        <v>485</v>
      </c>
      <c r="R3002" t="s">
        <v>3310</v>
      </c>
      <c r="S3002" t="s">
        <v>3311</v>
      </c>
      <c r="T3002" t="s">
        <v>393</v>
      </c>
      <c r="U3002" s="75">
        <v>485</v>
      </c>
      <c r="V3002">
        <v>6.59</v>
      </c>
      <c r="W3002">
        <v>3196.15</v>
      </c>
      <c r="AH3002" s="16"/>
      <c r="AI3002" t="s">
        <v>1375</v>
      </c>
    </row>
    <row r="3003" spans="1:35" x14ac:dyDescent="0.25">
      <c r="A3003" t="s">
        <v>8268</v>
      </c>
      <c r="B3003" s="1">
        <v>20</v>
      </c>
      <c r="C3003" t="s">
        <v>8220</v>
      </c>
      <c r="D3003">
        <v>5104076</v>
      </c>
      <c r="E3003" t="s">
        <v>2852</v>
      </c>
      <c r="F3003" t="s">
        <v>1363</v>
      </c>
      <c r="G3003" t="s">
        <v>1364</v>
      </c>
      <c r="H3003" s="3" t="s">
        <v>2853</v>
      </c>
      <c r="I3003">
        <v>2016</v>
      </c>
      <c r="J3003" s="15" t="s">
        <v>2854</v>
      </c>
      <c r="K3003">
        <v>2016</v>
      </c>
      <c r="L3003" t="s">
        <v>1367</v>
      </c>
      <c r="M3003" t="s">
        <v>8267</v>
      </c>
      <c r="O3003" t="s">
        <v>2414</v>
      </c>
      <c r="P3003" t="s">
        <v>849</v>
      </c>
      <c r="Q3003">
        <f t="shared" si="59"/>
        <v>485</v>
      </c>
      <c r="R3003" t="s">
        <v>1381</v>
      </c>
      <c r="S3003" t="s">
        <v>1382</v>
      </c>
      <c r="T3003" t="s">
        <v>8269</v>
      </c>
      <c r="U3003" s="75">
        <v>485</v>
      </c>
      <c r="V3003">
        <v>6.85</v>
      </c>
      <c r="W3003">
        <v>3322.25</v>
      </c>
      <c r="AH3003" s="16"/>
      <c r="AI3003" t="s">
        <v>1375</v>
      </c>
    </row>
    <row r="3004" spans="1:35" x14ac:dyDescent="0.25">
      <c r="A3004" t="s">
        <v>8270</v>
      </c>
      <c r="B3004" s="1">
        <v>20</v>
      </c>
      <c r="C3004" t="s">
        <v>8220</v>
      </c>
      <c r="D3004">
        <v>5104076</v>
      </c>
      <c r="E3004" t="s">
        <v>2852</v>
      </c>
      <c r="F3004" t="s">
        <v>1363</v>
      </c>
      <c r="G3004" t="s">
        <v>1364</v>
      </c>
      <c r="H3004" s="3" t="s">
        <v>2853</v>
      </c>
      <c r="I3004">
        <v>2016</v>
      </c>
      <c r="J3004" s="15" t="s">
        <v>2854</v>
      </c>
      <c r="K3004">
        <v>2016</v>
      </c>
      <c r="L3004" t="s">
        <v>1367</v>
      </c>
      <c r="M3004" t="s">
        <v>8267</v>
      </c>
      <c r="O3004" t="s">
        <v>2414</v>
      </c>
      <c r="P3004" t="s">
        <v>849</v>
      </c>
      <c r="Q3004">
        <f t="shared" si="59"/>
        <v>485</v>
      </c>
      <c r="R3004" t="s">
        <v>2102</v>
      </c>
      <c r="S3004" t="s">
        <v>2103</v>
      </c>
      <c r="T3004" t="s">
        <v>8271</v>
      </c>
      <c r="U3004" s="75">
        <v>485</v>
      </c>
      <c r="V3004">
        <v>14.75</v>
      </c>
      <c r="W3004">
        <v>7153.75</v>
      </c>
      <c r="AH3004" s="16"/>
      <c r="AI3004" t="s">
        <v>1375</v>
      </c>
    </row>
    <row r="3005" spans="1:35" x14ac:dyDescent="0.25">
      <c r="A3005" t="s">
        <v>8272</v>
      </c>
      <c r="B3005" s="1">
        <v>20</v>
      </c>
      <c r="C3005" t="s">
        <v>8220</v>
      </c>
      <c r="D3005">
        <v>5104076</v>
      </c>
      <c r="E3005" t="s">
        <v>2852</v>
      </c>
      <c r="F3005" t="s">
        <v>1363</v>
      </c>
      <c r="G3005" t="s">
        <v>1364</v>
      </c>
      <c r="H3005" s="3" t="s">
        <v>2853</v>
      </c>
      <c r="I3005">
        <v>2016</v>
      </c>
      <c r="J3005" s="15" t="s">
        <v>2854</v>
      </c>
      <c r="K3005">
        <v>2016</v>
      </c>
      <c r="L3005" t="s">
        <v>1367</v>
      </c>
      <c r="M3005" t="s">
        <v>8267</v>
      </c>
      <c r="O3005" t="s">
        <v>2414</v>
      </c>
      <c r="P3005" t="s">
        <v>849</v>
      </c>
      <c r="Q3005">
        <f t="shared" si="59"/>
        <v>485</v>
      </c>
      <c r="R3005" t="s">
        <v>3345</v>
      </c>
      <c r="S3005" t="s">
        <v>3346</v>
      </c>
      <c r="T3005" t="s">
        <v>393</v>
      </c>
      <c r="U3005" s="75">
        <v>485</v>
      </c>
      <c r="V3005">
        <v>6.6</v>
      </c>
      <c r="W3005">
        <v>3201</v>
      </c>
      <c r="AH3005" s="16"/>
      <c r="AI3005" t="s">
        <v>1375</v>
      </c>
    </row>
    <row r="3006" spans="1:35" x14ac:dyDescent="0.25">
      <c r="A3006" t="s">
        <v>8273</v>
      </c>
      <c r="B3006" s="1">
        <v>20</v>
      </c>
      <c r="C3006" t="s">
        <v>8220</v>
      </c>
      <c r="D3006">
        <v>5104076</v>
      </c>
      <c r="E3006" t="s">
        <v>2852</v>
      </c>
      <c r="F3006" t="s">
        <v>1363</v>
      </c>
      <c r="G3006" t="s">
        <v>1364</v>
      </c>
      <c r="H3006" s="3" t="s">
        <v>2853</v>
      </c>
      <c r="I3006">
        <v>2016</v>
      </c>
      <c r="J3006" s="15" t="s">
        <v>2854</v>
      </c>
      <c r="K3006">
        <v>2016</v>
      </c>
      <c r="L3006" t="s">
        <v>1367</v>
      </c>
      <c r="M3006" t="s">
        <v>8267</v>
      </c>
      <c r="O3006" t="s">
        <v>2414</v>
      </c>
      <c r="P3006" t="s">
        <v>849</v>
      </c>
      <c r="Q3006">
        <f t="shared" si="59"/>
        <v>485</v>
      </c>
      <c r="R3006" t="s">
        <v>2476</v>
      </c>
      <c r="S3006" t="s">
        <v>2477</v>
      </c>
      <c r="T3006" t="s">
        <v>587</v>
      </c>
      <c r="U3006" s="75">
        <v>485</v>
      </c>
      <c r="V3006">
        <v>7.6</v>
      </c>
      <c r="W3006">
        <v>3686</v>
      </c>
      <c r="AH3006" s="16"/>
      <c r="AI3006" t="s">
        <v>1375</v>
      </c>
    </row>
    <row r="3007" spans="1:35" x14ac:dyDescent="0.25">
      <c r="A3007" t="s">
        <v>8274</v>
      </c>
      <c r="B3007" s="1">
        <v>20</v>
      </c>
      <c r="C3007" t="s">
        <v>8220</v>
      </c>
      <c r="D3007">
        <v>4945891</v>
      </c>
      <c r="E3007" t="s">
        <v>8275</v>
      </c>
      <c r="F3007" t="s">
        <v>1363</v>
      </c>
      <c r="G3007" t="s">
        <v>1364</v>
      </c>
      <c r="H3007" s="3" t="s">
        <v>2874</v>
      </c>
      <c r="I3007">
        <v>2016</v>
      </c>
      <c r="J3007" s="15" t="s">
        <v>2875</v>
      </c>
      <c r="K3007">
        <v>2016</v>
      </c>
      <c r="L3007" t="s">
        <v>1367</v>
      </c>
      <c r="M3007" t="s">
        <v>8276</v>
      </c>
      <c r="O3007" t="s">
        <v>2414</v>
      </c>
      <c r="P3007" t="s">
        <v>849</v>
      </c>
      <c r="Q3007">
        <f t="shared" si="59"/>
        <v>300</v>
      </c>
      <c r="R3007" t="s">
        <v>1381</v>
      </c>
      <c r="S3007" t="s">
        <v>1382</v>
      </c>
      <c r="T3007" t="s">
        <v>8277</v>
      </c>
      <c r="U3007" s="75">
        <v>300</v>
      </c>
      <c r="V3007">
        <v>6.75</v>
      </c>
      <c r="W3007">
        <v>2025</v>
      </c>
      <c r="AH3007" s="16"/>
      <c r="AI3007" t="s">
        <v>1375</v>
      </c>
    </row>
    <row r="3008" spans="1:35" x14ac:dyDescent="0.25">
      <c r="A3008" t="s">
        <v>8278</v>
      </c>
      <c r="B3008" s="1">
        <v>20</v>
      </c>
      <c r="C3008" t="s">
        <v>8220</v>
      </c>
      <c r="D3008">
        <v>4945891</v>
      </c>
      <c r="E3008" t="s">
        <v>8275</v>
      </c>
      <c r="F3008" t="s">
        <v>1363</v>
      </c>
      <c r="G3008" t="s">
        <v>1364</v>
      </c>
      <c r="H3008" s="3" t="s">
        <v>2874</v>
      </c>
      <c r="I3008">
        <v>2016</v>
      </c>
      <c r="J3008" s="15" t="s">
        <v>2875</v>
      </c>
      <c r="K3008">
        <v>2016</v>
      </c>
      <c r="L3008" t="s">
        <v>1367</v>
      </c>
      <c r="M3008" t="s">
        <v>8276</v>
      </c>
      <c r="O3008" t="s">
        <v>2414</v>
      </c>
      <c r="P3008" t="s">
        <v>849</v>
      </c>
      <c r="Q3008">
        <f t="shared" si="59"/>
        <v>300</v>
      </c>
      <c r="R3008" t="s">
        <v>3310</v>
      </c>
      <c r="S3008" t="s">
        <v>3311</v>
      </c>
      <c r="T3008" t="s">
        <v>8250</v>
      </c>
      <c r="U3008" s="75">
        <v>300</v>
      </c>
      <c r="V3008">
        <v>7.5</v>
      </c>
      <c r="W3008">
        <v>2250</v>
      </c>
      <c r="AH3008" s="16"/>
      <c r="AI3008" t="s">
        <v>1375</v>
      </c>
    </row>
    <row r="3009" spans="1:35" x14ac:dyDescent="0.25">
      <c r="A3009" t="s">
        <v>8279</v>
      </c>
      <c r="B3009" s="1">
        <v>20</v>
      </c>
      <c r="C3009" t="s">
        <v>8220</v>
      </c>
      <c r="D3009">
        <v>4945891</v>
      </c>
      <c r="E3009" t="s">
        <v>8275</v>
      </c>
      <c r="F3009" t="s">
        <v>1363</v>
      </c>
      <c r="G3009" t="s">
        <v>1364</v>
      </c>
      <c r="H3009" s="3" t="s">
        <v>2874</v>
      </c>
      <c r="I3009">
        <v>2016</v>
      </c>
      <c r="J3009" s="15" t="s">
        <v>2875</v>
      </c>
      <c r="K3009">
        <v>2016</v>
      </c>
      <c r="L3009" t="s">
        <v>1367</v>
      </c>
      <c r="M3009" t="s">
        <v>8276</v>
      </c>
      <c r="O3009" t="s">
        <v>2414</v>
      </c>
      <c r="P3009" t="s">
        <v>849</v>
      </c>
      <c r="Q3009">
        <f t="shared" si="59"/>
        <v>300</v>
      </c>
      <c r="R3009" t="s">
        <v>3345</v>
      </c>
      <c r="S3009" t="s">
        <v>3346</v>
      </c>
      <c r="T3009" t="s">
        <v>393</v>
      </c>
      <c r="U3009" s="75">
        <v>300</v>
      </c>
      <c r="V3009">
        <v>6.6</v>
      </c>
      <c r="W3009">
        <v>1980</v>
      </c>
      <c r="AH3009" s="16"/>
      <c r="AI3009" t="s">
        <v>1375</v>
      </c>
    </row>
    <row r="3010" spans="1:35" x14ac:dyDescent="0.25">
      <c r="A3010" t="s">
        <v>8280</v>
      </c>
      <c r="B3010" s="1">
        <v>20</v>
      </c>
      <c r="C3010" t="s">
        <v>8220</v>
      </c>
      <c r="D3010">
        <v>4945891</v>
      </c>
      <c r="E3010" t="s">
        <v>8275</v>
      </c>
      <c r="F3010" t="s">
        <v>1363</v>
      </c>
      <c r="G3010" t="s">
        <v>1364</v>
      </c>
      <c r="H3010" s="3" t="s">
        <v>2874</v>
      </c>
      <c r="I3010">
        <v>2016</v>
      </c>
      <c r="J3010" s="15" t="s">
        <v>2875</v>
      </c>
      <c r="K3010">
        <v>2016</v>
      </c>
      <c r="L3010" t="s">
        <v>1367</v>
      </c>
      <c r="M3010" t="s">
        <v>8276</v>
      </c>
      <c r="O3010" t="s">
        <v>2414</v>
      </c>
      <c r="P3010" t="s">
        <v>849</v>
      </c>
      <c r="Q3010">
        <f t="shared" ref="Q3010:Q3073" si="60">U3010</f>
        <v>300</v>
      </c>
      <c r="R3010" t="s">
        <v>2476</v>
      </c>
      <c r="S3010" t="s">
        <v>2477</v>
      </c>
      <c r="T3010" t="s">
        <v>587</v>
      </c>
      <c r="U3010" s="75">
        <v>300</v>
      </c>
      <c r="V3010">
        <v>7.8</v>
      </c>
      <c r="W3010">
        <v>2340</v>
      </c>
      <c r="AH3010" s="16"/>
      <c r="AI3010" t="s">
        <v>1375</v>
      </c>
    </row>
    <row r="3011" spans="1:35" x14ac:dyDescent="0.25">
      <c r="A3011" t="s">
        <v>8281</v>
      </c>
      <c r="B3011" s="1">
        <v>20</v>
      </c>
      <c r="C3011" t="s">
        <v>8220</v>
      </c>
      <c r="D3011">
        <v>4945891</v>
      </c>
      <c r="E3011" t="s">
        <v>8275</v>
      </c>
      <c r="F3011" t="s">
        <v>1363</v>
      </c>
      <c r="G3011" t="s">
        <v>1364</v>
      </c>
      <c r="H3011" s="3" t="s">
        <v>2874</v>
      </c>
      <c r="I3011">
        <v>2016</v>
      </c>
      <c r="J3011" s="15" t="s">
        <v>2875</v>
      </c>
      <c r="K3011">
        <v>2016</v>
      </c>
      <c r="L3011" t="s">
        <v>1367</v>
      </c>
      <c r="M3011" t="s">
        <v>8276</v>
      </c>
      <c r="O3011" t="s">
        <v>2414</v>
      </c>
      <c r="P3011" t="s">
        <v>849</v>
      </c>
      <c r="Q3011">
        <f t="shared" si="60"/>
        <v>300</v>
      </c>
      <c r="R3011" t="s">
        <v>2102</v>
      </c>
      <c r="S3011" t="s">
        <v>2103</v>
      </c>
      <c r="T3011" t="s">
        <v>8282</v>
      </c>
      <c r="U3011" s="75">
        <v>300</v>
      </c>
      <c r="V3011">
        <v>14.75</v>
      </c>
      <c r="W3011">
        <v>4425</v>
      </c>
      <c r="AH3011" s="16"/>
      <c r="AI3011" t="s">
        <v>1375</v>
      </c>
    </row>
    <row r="3012" spans="1:35" x14ac:dyDescent="0.25">
      <c r="A3012" t="s">
        <v>8283</v>
      </c>
      <c r="B3012" s="1">
        <v>20</v>
      </c>
      <c r="C3012" t="s">
        <v>8220</v>
      </c>
      <c r="D3012">
        <v>5091284</v>
      </c>
      <c r="E3012" t="s">
        <v>8284</v>
      </c>
      <c r="F3012" t="s">
        <v>1363</v>
      </c>
      <c r="G3012" t="s">
        <v>1364</v>
      </c>
      <c r="H3012" s="3" t="s">
        <v>2847</v>
      </c>
      <c r="I3012">
        <v>2016</v>
      </c>
      <c r="J3012" s="15" t="s">
        <v>5615</v>
      </c>
      <c r="K3012">
        <v>2016</v>
      </c>
      <c r="L3012" t="s">
        <v>1367</v>
      </c>
      <c r="M3012" t="s">
        <v>8263</v>
      </c>
      <c r="N3012" t="s">
        <v>8263</v>
      </c>
      <c r="O3012" t="s">
        <v>1388</v>
      </c>
      <c r="P3012" t="s">
        <v>849</v>
      </c>
      <c r="Q3012">
        <f t="shared" si="60"/>
        <v>370</v>
      </c>
      <c r="R3012" t="s">
        <v>3310</v>
      </c>
      <c r="S3012" t="s">
        <v>3311</v>
      </c>
      <c r="T3012" t="s">
        <v>8250</v>
      </c>
      <c r="U3012" s="75">
        <v>370</v>
      </c>
      <c r="V3012">
        <v>6.59</v>
      </c>
      <c r="W3012">
        <v>2438.3000000000002</v>
      </c>
      <c r="AH3012" s="16"/>
      <c r="AI3012" t="s">
        <v>1375</v>
      </c>
    </row>
    <row r="3013" spans="1:35" x14ac:dyDescent="0.25">
      <c r="A3013" t="s">
        <v>8285</v>
      </c>
      <c r="B3013" s="1">
        <v>20</v>
      </c>
      <c r="C3013" t="s">
        <v>8220</v>
      </c>
      <c r="D3013">
        <v>5091284</v>
      </c>
      <c r="E3013" t="s">
        <v>8284</v>
      </c>
      <c r="F3013" t="s">
        <v>1363</v>
      </c>
      <c r="G3013" t="s">
        <v>1364</v>
      </c>
      <c r="H3013" s="3" t="s">
        <v>2847</v>
      </c>
      <c r="I3013">
        <v>2016</v>
      </c>
      <c r="J3013" s="15" t="s">
        <v>5615</v>
      </c>
      <c r="K3013">
        <v>2016</v>
      </c>
      <c r="L3013" t="s">
        <v>1367</v>
      </c>
      <c r="M3013" t="s">
        <v>8263</v>
      </c>
      <c r="N3013" t="s">
        <v>8263</v>
      </c>
      <c r="O3013" t="s">
        <v>1388</v>
      </c>
      <c r="P3013" t="s">
        <v>849</v>
      </c>
      <c r="Q3013">
        <f t="shared" si="60"/>
        <v>370</v>
      </c>
      <c r="R3013" t="s">
        <v>2102</v>
      </c>
      <c r="S3013" t="s">
        <v>2103</v>
      </c>
      <c r="T3013" t="s">
        <v>8271</v>
      </c>
      <c r="U3013" s="75">
        <v>370</v>
      </c>
      <c r="V3013">
        <v>10.3</v>
      </c>
      <c r="W3013">
        <v>3811</v>
      </c>
      <c r="AH3013" s="16"/>
      <c r="AI3013" t="s">
        <v>1375</v>
      </c>
    </row>
    <row r="3014" spans="1:35" x14ac:dyDescent="0.25">
      <c r="A3014" t="s">
        <v>8286</v>
      </c>
      <c r="B3014" s="1">
        <v>20</v>
      </c>
      <c r="C3014" t="s">
        <v>8220</v>
      </c>
      <c r="D3014">
        <v>5118557</v>
      </c>
      <c r="E3014" t="s">
        <v>8287</v>
      </c>
      <c r="F3014" t="s">
        <v>1363</v>
      </c>
      <c r="G3014" t="s">
        <v>1364</v>
      </c>
      <c r="H3014" s="3" t="s">
        <v>7411</v>
      </c>
      <c r="I3014">
        <v>2016</v>
      </c>
      <c r="J3014" s="15" t="s">
        <v>7412</v>
      </c>
      <c r="K3014">
        <v>2016</v>
      </c>
      <c r="L3014" t="s">
        <v>1367</v>
      </c>
      <c r="M3014" t="s">
        <v>8288</v>
      </c>
      <c r="N3014" t="s">
        <v>8288</v>
      </c>
      <c r="O3014" t="s">
        <v>2414</v>
      </c>
      <c r="P3014" t="s">
        <v>8240</v>
      </c>
      <c r="Q3014">
        <f t="shared" si="60"/>
        <v>300</v>
      </c>
      <c r="R3014" t="s">
        <v>2102</v>
      </c>
      <c r="S3014" t="s">
        <v>2103</v>
      </c>
      <c r="T3014" t="s">
        <v>8271</v>
      </c>
      <c r="U3014" s="75">
        <v>300</v>
      </c>
      <c r="V3014">
        <v>14.75</v>
      </c>
      <c r="W3014">
        <v>4425</v>
      </c>
      <c r="AH3014" s="16"/>
      <c r="AI3014" t="s">
        <v>1375</v>
      </c>
    </row>
    <row r="3015" spans="1:35" x14ac:dyDescent="0.25">
      <c r="A3015" t="s">
        <v>8289</v>
      </c>
      <c r="B3015" s="1">
        <v>20</v>
      </c>
      <c r="C3015" t="s">
        <v>8220</v>
      </c>
      <c r="D3015">
        <v>5118557</v>
      </c>
      <c r="E3015" t="s">
        <v>8287</v>
      </c>
      <c r="F3015" t="s">
        <v>1363</v>
      </c>
      <c r="G3015" t="s">
        <v>1364</v>
      </c>
      <c r="H3015" s="3" t="s">
        <v>7411</v>
      </c>
      <c r="I3015">
        <v>2016</v>
      </c>
      <c r="J3015" s="15" t="s">
        <v>7412</v>
      </c>
      <c r="K3015">
        <v>2016</v>
      </c>
      <c r="L3015" t="s">
        <v>1367</v>
      </c>
      <c r="M3015" t="s">
        <v>8288</v>
      </c>
      <c r="N3015" t="s">
        <v>8288</v>
      </c>
      <c r="O3015" t="s">
        <v>2414</v>
      </c>
      <c r="P3015" t="s">
        <v>8240</v>
      </c>
      <c r="Q3015">
        <f t="shared" si="60"/>
        <v>300</v>
      </c>
      <c r="R3015" t="s">
        <v>3310</v>
      </c>
      <c r="S3015" t="s">
        <v>3311</v>
      </c>
      <c r="T3015" t="s">
        <v>8290</v>
      </c>
      <c r="U3015" s="75">
        <v>300</v>
      </c>
      <c r="V3015">
        <v>6.59</v>
      </c>
      <c r="W3015">
        <v>1977</v>
      </c>
      <c r="AH3015" s="16"/>
      <c r="AI3015" t="s">
        <v>1375</v>
      </c>
    </row>
    <row r="3016" spans="1:35" x14ac:dyDescent="0.25">
      <c r="A3016" t="s">
        <v>8291</v>
      </c>
      <c r="B3016" s="1">
        <v>20</v>
      </c>
      <c r="C3016" t="s">
        <v>8220</v>
      </c>
      <c r="D3016">
        <v>5118557</v>
      </c>
      <c r="E3016" t="s">
        <v>8287</v>
      </c>
      <c r="F3016" t="s">
        <v>1363</v>
      </c>
      <c r="G3016" t="s">
        <v>1364</v>
      </c>
      <c r="H3016" s="3" t="s">
        <v>7411</v>
      </c>
      <c r="I3016">
        <v>2016</v>
      </c>
      <c r="J3016" s="15" t="s">
        <v>7412</v>
      </c>
      <c r="K3016">
        <v>2016</v>
      </c>
      <c r="L3016" t="s">
        <v>1367</v>
      </c>
      <c r="M3016" t="s">
        <v>8288</v>
      </c>
      <c r="N3016" t="s">
        <v>8288</v>
      </c>
      <c r="O3016" t="s">
        <v>2414</v>
      </c>
      <c r="P3016" t="s">
        <v>8240</v>
      </c>
      <c r="Q3016">
        <f t="shared" si="60"/>
        <v>300</v>
      </c>
      <c r="R3016" t="s">
        <v>3345</v>
      </c>
      <c r="S3016" t="s">
        <v>3346</v>
      </c>
      <c r="T3016" t="s">
        <v>393</v>
      </c>
      <c r="U3016" s="75">
        <v>300</v>
      </c>
      <c r="V3016">
        <v>6.6</v>
      </c>
      <c r="W3016">
        <v>1980</v>
      </c>
      <c r="AH3016" s="16"/>
      <c r="AI3016" t="s">
        <v>1375</v>
      </c>
    </row>
    <row r="3017" spans="1:35" x14ac:dyDescent="0.25">
      <c r="A3017" t="s">
        <v>8292</v>
      </c>
      <c r="B3017" s="1">
        <v>20</v>
      </c>
      <c r="C3017" t="s">
        <v>8220</v>
      </c>
      <c r="D3017">
        <v>5118557</v>
      </c>
      <c r="E3017" t="s">
        <v>8287</v>
      </c>
      <c r="F3017" t="s">
        <v>1363</v>
      </c>
      <c r="G3017" t="s">
        <v>1364</v>
      </c>
      <c r="H3017" s="3" t="s">
        <v>7411</v>
      </c>
      <c r="I3017">
        <v>2016</v>
      </c>
      <c r="J3017" s="15" t="s">
        <v>7412</v>
      </c>
      <c r="K3017">
        <v>2016</v>
      </c>
      <c r="L3017" t="s">
        <v>1367</v>
      </c>
      <c r="M3017" t="s">
        <v>8288</v>
      </c>
      <c r="N3017" t="s">
        <v>8288</v>
      </c>
      <c r="O3017" t="s">
        <v>2414</v>
      </c>
      <c r="P3017" t="s">
        <v>8240</v>
      </c>
      <c r="Q3017">
        <f t="shared" si="60"/>
        <v>300</v>
      </c>
      <c r="R3017" t="s">
        <v>2476</v>
      </c>
      <c r="S3017" t="s">
        <v>2477</v>
      </c>
      <c r="T3017" t="s">
        <v>587</v>
      </c>
      <c r="U3017" s="75">
        <v>300</v>
      </c>
      <c r="V3017">
        <v>6.9</v>
      </c>
      <c r="W3017">
        <v>2070</v>
      </c>
      <c r="AH3017" s="16"/>
      <c r="AI3017" t="s">
        <v>1375</v>
      </c>
    </row>
    <row r="3018" spans="1:35" x14ac:dyDescent="0.25">
      <c r="A3018" t="s">
        <v>8293</v>
      </c>
      <c r="B3018" s="1">
        <v>20</v>
      </c>
      <c r="C3018" t="s">
        <v>8220</v>
      </c>
      <c r="D3018">
        <v>4933400</v>
      </c>
      <c r="E3018" t="s">
        <v>8294</v>
      </c>
      <c r="F3018" t="s">
        <v>1363</v>
      </c>
      <c r="G3018" t="s">
        <v>1364</v>
      </c>
      <c r="H3018" s="3" t="s">
        <v>2339</v>
      </c>
      <c r="I3018">
        <v>2016</v>
      </c>
      <c r="J3018" s="15" t="s">
        <v>2344</v>
      </c>
      <c r="K3018">
        <v>2016</v>
      </c>
      <c r="L3018" t="s">
        <v>1367</v>
      </c>
      <c r="M3018" t="s">
        <v>393</v>
      </c>
      <c r="N3018" t="s">
        <v>8295</v>
      </c>
      <c r="O3018" t="s">
        <v>2414</v>
      </c>
      <c r="P3018" t="s">
        <v>849</v>
      </c>
      <c r="Q3018">
        <f t="shared" si="60"/>
        <v>300</v>
      </c>
      <c r="R3018" t="s">
        <v>1381</v>
      </c>
      <c r="S3018" t="s">
        <v>1382</v>
      </c>
      <c r="T3018" t="s">
        <v>394</v>
      </c>
      <c r="U3018" s="75">
        <v>300</v>
      </c>
      <c r="V3018">
        <v>6.65</v>
      </c>
      <c r="W3018">
        <v>1995</v>
      </c>
      <c r="AH3018" s="16"/>
      <c r="AI3018" t="s">
        <v>1375</v>
      </c>
    </row>
    <row r="3019" spans="1:35" x14ac:dyDescent="0.25">
      <c r="A3019" t="s">
        <v>8296</v>
      </c>
      <c r="B3019" s="1">
        <v>20</v>
      </c>
      <c r="C3019" t="s">
        <v>8220</v>
      </c>
      <c r="D3019">
        <v>4933400</v>
      </c>
      <c r="E3019" t="s">
        <v>8294</v>
      </c>
      <c r="F3019" t="s">
        <v>1363</v>
      </c>
      <c r="G3019" t="s">
        <v>1364</v>
      </c>
      <c r="H3019" s="3" t="s">
        <v>2339</v>
      </c>
      <c r="I3019">
        <v>2016</v>
      </c>
      <c r="J3019" s="15" t="s">
        <v>2344</v>
      </c>
      <c r="K3019">
        <v>2016</v>
      </c>
      <c r="L3019" t="s">
        <v>1367</v>
      </c>
      <c r="M3019" t="s">
        <v>393</v>
      </c>
      <c r="N3019" t="s">
        <v>8295</v>
      </c>
      <c r="O3019" t="s">
        <v>2414</v>
      </c>
      <c r="P3019" t="s">
        <v>849</v>
      </c>
      <c r="Q3019">
        <f t="shared" si="60"/>
        <v>300</v>
      </c>
      <c r="R3019" t="s">
        <v>3345</v>
      </c>
      <c r="S3019" t="s">
        <v>3346</v>
      </c>
      <c r="T3019" t="s">
        <v>393</v>
      </c>
      <c r="U3019" s="75">
        <v>300</v>
      </c>
      <c r="V3019">
        <v>6.6</v>
      </c>
      <c r="W3019">
        <v>1980</v>
      </c>
      <c r="AH3019" s="16"/>
      <c r="AI3019" t="s">
        <v>1375</v>
      </c>
    </row>
    <row r="3020" spans="1:35" x14ac:dyDescent="0.25">
      <c r="A3020" t="s">
        <v>8297</v>
      </c>
      <c r="B3020" s="1">
        <v>20</v>
      </c>
      <c r="C3020" t="s">
        <v>8220</v>
      </c>
      <c r="D3020">
        <v>4933400</v>
      </c>
      <c r="E3020" t="s">
        <v>8294</v>
      </c>
      <c r="F3020" t="s">
        <v>1363</v>
      </c>
      <c r="G3020" t="s">
        <v>1364</v>
      </c>
      <c r="H3020" s="3" t="s">
        <v>2339</v>
      </c>
      <c r="I3020">
        <v>2016</v>
      </c>
      <c r="J3020" s="15" t="s">
        <v>2344</v>
      </c>
      <c r="K3020">
        <v>2016</v>
      </c>
      <c r="L3020" t="s">
        <v>1367</v>
      </c>
      <c r="M3020" t="s">
        <v>393</v>
      </c>
      <c r="N3020" t="s">
        <v>8295</v>
      </c>
      <c r="O3020" t="s">
        <v>2414</v>
      </c>
      <c r="P3020" t="s">
        <v>849</v>
      </c>
      <c r="Q3020">
        <f t="shared" si="60"/>
        <v>300</v>
      </c>
      <c r="R3020" t="s">
        <v>2102</v>
      </c>
      <c r="S3020" t="s">
        <v>2103</v>
      </c>
      <c r="T3020" t="s">
        <v>8236</v>
      </c>
      <c r="U3020" s="75">
        <v>300</v>
      </c>
      <c r="V3020">
        <v>14.75</v>
      </c>
      <c r="W3020">
        <v>4425</v>
      </c>
      <c r="AH3020" s="16"/>
      <c r="AI3020" t="s">
        <v>1375</v>
      </c>
    </row>
    <row r="3021" spans="1:35" x14ac:dyDescent="0.25">
      <c r="A3021" t="s">
        <v>8298</v>
      </c>
      <c r="B3021" s="1">
        <v>20</v>
      </c>
      <c r="C3021" t="s">
        <v>8220</v>
      </c>
      <c r="D3021">
        <v>4933400</v>
      </c>
      <c r="E3021" t="s">
        <v>8294</v>
      </c>
      <c r="F3021" t="s">
        <v>1363</v>
      </c>
      <c r="G3021" t="s">
        <v>1364</v>
      </c>
      <c r="H3021" s="3" t="s">
        <v>2339</v>
      </c>
      <c r="I3021">
        <v>2016</v>
      </c>
      <c r="J3021" s="15" t="s">
        <v>2344</v>
      </c>
      <c r="K3021">
        <v>2016</v>
      </c>
      <c r="L3021" t="s">
        <v>1367</v>
      </c>
      <c r="M3021" t="s">
        <v>393</v>
      </c>
      <c r="N3021" t="s">
        <v>8295</v>
      </c>
      <c r="O3021" t="s">
        <v>2414</v>
      </c>
      <c r="P3021" t="s">
        <v>849</v>
      </c>
      <c r="Q3021">
        <f t="shared" si="60"/>
        <v>300</v>
      </c>
      <c r="R3021" t="s">
        <v>3310</v>
      </c>
      <c r="S3021" t="s">
        <v>3311</v>
      </c>
      <c r="T3021" t="s">
        <v>8299</v>
      </c>
      <c r="U3021" s="75">
        <v>300</v>
      </c>
      <c r="V3021">
        <v>6.59</v>
      </c>
      <c r="W3021">
        <v>1977</v>
      </c>
      <c r="AH3021" s="16"/>
      <c r="AI3021" t="s">
        <v>1375</v>
      </c>
    </row>
    <row r="3022" spans="1:35" x14ac:dyDescent="0.25">
      <c r="A3022" t="s">
        <v>8300</v>
      </c>
      <c r="B3022" s="1">
        <v>20</v>
      </c>
      <c r="C3022" t="s">
        <v>8220</v>
      </c>
      <c r="D3022">
        <v>4933400</v>
      </c>
      <c r="E3022" t="s">
        <v>8294</v>
      </c>
      <c r="F3022" t="s">
        <v>1363</v>
      </c>
      <c r="G3022" t="s">
        <v>1364</v>
      </c>
      <c r="H3022" s="3" t="s">
        <v>2339</v>
      </c>
      <c r="I3022">
        <v>2016</v>
      </c>
      <c r="J3022" s="15" t="s">
        <v>2344</v>
      </c>
      <c r="K3022">
        <v>2016</v>
      </c>
      <c r="L3022" t="s">
        <v>1367</v>
      </c>
      <c r="M3022" t="s">
        <v>393</v>
      </c>
      <c r="N3022" t="s">
        <v>8295</v>
      </c>
      <c r="O3022" t="s">
        <v>2414</v>
      </c>
      <c r="P3022" t="s">
        <v>849</v>
      </c>
      <c r="Q3022">
        <f t="shared" si="60"/>
        <v>300</v>
      </c>
      <c r="R3022" t="s">
        <v>2476</v>
      </c>
      <c r="S3022" t="s">
        <v>2477</v>
      </c>
      <c r="T3022" t="s">
        <v>587</v>
      </c>
      <c r="U3022" s="75">
        <v>300</v>
      </c>
      <c r="V3022">
        <v>7.8</v>
      </c>
      <c r="W3022">
        <v>2340</v>
      </c>
      <c r="AH3022" s="16"/>
      <c r="AI3022" t="s">
        <v>1375</v>
      </c>
    </row>
    <row r="3023" spans="1:35" x14ac:dyDescent="0.25">
      <c r="A3023" t="s">
        <v>8301</v>
      </c>
      <c r="B3023" s="1">
        <v>20</v>
      </c>
      <c r="C3023" t="s">
        <v>8220</v>
      </c>
      <c r="D3023">
        <v>4960750</v>
      </c>
      <c r="E3023" t="s">
        <v>8302</v>
      </c>
      <c r="F3023" t="s">
        <v>1363</v>
      </c>
      <c r="G3023" t="s">
        <v>1364</v>
      </c>
      <c r="H3023" s="3" t="s">
        <v>2875</v>
      </c>
      <c r="I3023">
        <v>2016</v>
      </c>
      <c r="J3023" s="15" t="s">
        <v>2900</v>
      </c>
      <c r="K3023">
        <v>2016</v>
      </c>
      <c r="L3023" t="s">
        <v>1367</v>
      </c>
      <c r="M3023" t="s">
        <v>8241</v>
      </c>
      <c r="O3023" t="s">
        <v>1388</v>
      </c>
      <c r="P3023" t="s">
        <v>849</v>
      </c>
      <c r="Q3023">
        <f t="shared" si="60"/>
        <v>1700</v>
      </c>
      <c r="R3023" t="s">
        <v>2476</v>
      </c>
      <c r="S3023" t="s">
        <v>2477</v>
      </c>
      <c r="T3023" t="s">
        <v>587</v>
      </c>
      <c r="U3023" s="75">
        <v>1700</v>
      </c>
      <c r="V3023">
        <v>7.8</v>
      </c>
      <c r="W3023">
        <v>13260</v>
      </c>
      <c r="AH3023" s="16"/>
      <c r="AI3023" t="s">
        <v>1375</v>
      </c>
    </row>
    <row r="3024" spans="1:35" x14ac:dyDescent="0.25">
      <c r="A3024" t="s">
        <v>8303</v>
      </c>
      <c r="B3024" s="1">
        <v>20</v>
      </c>
      <c r="C3024" t="s">
        <v>8220</v>
      </c>
      <c r="D3024">
        <v>4960750</v>
      </c>
      <c r="E3024" t="s">
        <v>8302</v>
      </c>
      <c r="F3024" t="s">
        <v>1363</v>
      </c>
      <c r="G3024" t="s">
        <v>1364</v>
      </c>
      <c r="H3024" s="3" t="s">
        <v>2875</v>
      </c>
      <c r="I3024">
        <v>2016</v>
      </c>
      <c r="J3024" s="15" t="s">
        <v>2900</v>
      </c>
      <c r="K3024">
        <v>2016</v>
      </c>
      <c r="L3024" t="s">
        <v>1367</v>
      </c>
      <c r="M3024" t="s">
        <v>8241</v>
      </c>
      <c r="O3024" t="s">
        <v>1388</v>
      </c>
      <c r="P3024" t="s">
        <v>849</v>
      </c>
      <c r="Q3024">
        <f t="shared" si="60"/>
        <v>1700</v>
      </c>
      <c r="R3024" t="s">
        <v>3345</v>
      </c>
      <c r="S3024" t="s">
        <v>3346</v>
      </c>
      <c r="T3024" t="s">
        <v>393</v>
      </c>
      <c r="U3024" s="75">
        <v>1700</v>
      </c>
      <c r="V3024">
        <v>6.6</v>
      </c>
      <c r="W3024">
        <v>11220</v>
      </c>
      <c r="AH3024" s="16"/>
      <c r="AI3024" t="s">
        <v>1375</v>
      </c>
    </row>
    <row r="3025" spans="1:35" x14ac:dyDescent="0.25">
      <c r="A3025" t="s">
        <v>8304</v>
      </c>
      <c r="B3025" s="1">
        <v>20</v>
      </c>
      <c r="C3025" t="s">
        <v>8220</v>
      </c>
      <c r="D3025">
        <v>4960750</v>
      </c>
      <c r="E3025" t="s">
        <v>8302</v>
      </c>
      <c r="F3025" t="s">
        <v>1363</v>
      </c>
      <c r="G3025" t="s">
        <v>1364</v>
      </c>
      <c r="H3025" s="3" t="s">
        <v>2875</v>
      </c>
      <c r="I3025">
        <v>2016</v>
      </c>
      <c r="J3025" s="15" t="s">
        <v>2900</v>
      </c>
      <c r="K3025">
        <v>2016</v>
      </c>
      <c r="L3025" t="s">
        <v>1367</v>
      </c>
      <c r="M3025" t="s">
        <v>8241</v>
      </c>
      <c r="O3025" t="s">
        <v>1388</v>
      </c>
      <c r="P3025" t="s">
        <v>849</v>
      </c>
      <c r="Q3025">
        <f t="shared" si="60"/>
        <v>1700</v>
      </c>
      <c r="R3025" t="s">
        <v>3310</v>
      </c>
      <c r="S3025" t="s">
        <v>3311</v>
      </c>
      <c r="T3025" t="s">
        <v>8250</v>
      </c>
      <c r="U3025" s="75">
        <v>1700</v>
      </c>
      <c r="V3025">
        <v>6.59</v>
      </c>
      <c r="W3025">
        <v>11203</v>
      </c>
      <c r="AH3025" s="16"/>
      <c r="AI3025" t="s">
        <v>1375</v>
      </c>
    </row>
    <row r="3026" spans="1:35" x14ac:dyDescent="0.25">
      <c r="A3026" t="s">
        <v>8305</v>
      </c>
      <c r="B3026" s="1">
        <v>20</v>
      </c>
      <c r="C3026" t="s">
        <v>8220</v>
      </c>
      <c r="D3026">
        <v>4960750</v>
      </c>
      <c r="E3026" t="s">
        <v>8302</v>
      </c>
      <c r="F3026" t="s">
        <v>1363</v>
      </c>
      <c r="G3026" t="s">
        <v>1364</v>
      </c>
      <c r="H3026" s="3" t="s">
        <v>2875</v>
      </c>
      <c r="I3026">
        <v>2016</v>
      </c>
      <c r="J3026" s="15" t="s">
        <v>2900</v>
      </c>
      <c r="K3026">
        <v>2016</v>
      </c>
      <c r="L3026" t="s">
        <v>1367</v>
      </c>
      <c r="M3026" t="s">
        <v>8241</v>
      </c>
      <c r="O3026" t="s">
        <v>1388</v>
      </c>
      <c r="P3026" t="s">
        <v>849</v>
      </c>
      <c r="Q3026">
        <f t="shared" si="60"/>
        <v>1700</v>
      </c>
      <c r="R3026" t="s">
        <v>1381</v>
      </c>
      <c r="S3026" t="s">
        <v>1382</v>
      </c>
      <c r="T3026" t="s">
        <v>394</v>
      </c>
      <c r="U3026" s="75">
        <v>1700</v>
      </c>
      <c r="V3026">
        <v>6.49</v>
      </c>
      <c r="W3026">
        <v>11033</v>
      </c>
      <c r="AH3026" s="16"/>
      <c r="AI3026" t="s">
        <v>1375</v>
      </c>
    </row>
    <row r="3027" spans="1:35" x14ac:dyDescent="0.25">
      <c r="A3027" t="s">
        <v>8306</v>
      </c>
      <c r="B3027" s="1">
        <v>20</v>
      </c>
      <c r="C3027" t="s">
        <v>8220</v>
      </c>
      <c r="D3027">
        <v>5177316</v>
      </c>
      <c r="E3027" t="s">
        <v>7326</v>
      </c>
      <c r="F3027" t="s">
        <v>1363</v>
      </c>
      <c r="G3027" t="s">
        <v>1364</v>
      </c>
      <c r="H3027" s="3" t="s">
        <v>8307</v>
      </c>
      <c r="I3027">
        <v>2016</v>
      </c>
      <c r="J3027" s="15" t="s">
        <v>8308</v>
      </c>
      <c r="K3027">
        <v>2016</v>
      </c>
      <c r="L3027" t="s">
        <v>1367</v>
      </c>
      <c r="M3027" t="s">
        <v>8309</v>
      </c>
      <c r="O3027" t="s">
        <v>2414</v>
      </c>
      <c r="P3027" t="s">
        <v>849</v>
      </c>
      <c r="Q3027">
        <f t="shared" si="60"/>
        <v>800</v>
      </c>
      <c r="R3027" t="s">
        <v>2102</v>
      </c>
      <c r="S3027" t="s">
        <v>2103</v>
      </c>
      <c r="T3027" t="s">
        <v>8236</v>
      </c>
      <c r="U3027" s="75">
        <v>800</v>
      </c>
      <c r="V3027">
        <v>14.75</v>
      </c>
      <c r="W3027">
        <v>11800</v>
      </c>
      <c r="AH3027" s="16"/>
      <c r="AI3027" t="s">
        <v>1375</v>
      </c>
    </row>
    <row r="3028" spans="1:35" x14ac:dyDescent="0.25">
      <c r="A3028" t="s">
        <v>8310</v>
      </c>
      <c r="B3028" s="1">
        <v>20</v>
      </c>
      <c r="C3028" t="s">
        <v>8220</v>
      </c>
      <c r="D3028">
        <v>5177316</v>
      </c>
      <c r="E3028" t="s">
        <v>7326</v>
      </c>
      <c r="F3028" t="s">
        <v>1363</v>
      </c>
      <c r="G3028" t="s">
        <v>1364</v>
      </c>
      <c r="H3028" s="3" t="s">
        <v>8307</v>
      </c>
      <c r="I3028">
        <v>2016</v>
      </c>
      <c r="J3028" s="15" t="s">
        <v>8308</v>
      </c>
      <c r="K3028">
        <v>2016</v>
      </c>
      <c r="L3028" t="s">
        <v>1367</v>
      </c>
      <c r="M3028" t="s">
        <v>8309</v>
      </c>
      <c r="O3028" t="s">
        <v>2414</v>
      </c>
      <c r="P3028" t="s">
        <v>849</v>
      </c>
      <c r="Q3028">
        <f t="shared" si="60"/>
        <v>800</v>
      </c>
      <c r="R3028" t="s">
        <v>3310</v>
      </c>
      <c r="S3028" t="s">
        <v>3311</v>
      </c>
      <c r="T3028" t="s">
        <v>8250</v>
      </c>
      <c r="U3028" s="75">
        <v>800</v>
      </c>
      <c r="V3028">
        <v>6.59</v>
      </c>
      <c r="W3028">
        <v>5272</v>
      </c>
      <c r="AH3028" s="16"/>
      <c r="AI3028" t="s">
        <v>1375</v>
      </c>
    </row>
    <row r="3029" spans="1:35" x14ac:dyDescent="0.25">
      <c r="A3029" t="s">
        <v>8311</v>
      </c>
      <c r="B3029" s="1">
        <v>20</v>
      </c>
      <c r="C3029" t="s">
        <v>8220</v>
      </c>
      <c r="D3029">
        <v>5177316</v>
      </c>
      <c r="E3029" t="s">
        <v>7326</v>
      </c>
      <c r="F3029" t="s">
        <v>1363</v>
      </c>
      <c r="G3029" t="s">
        <v>1364</v>
      </c>
      <c r="H3029" s="3" t="s">
        <v>8307</v>
      </c>
      <c r="I3029">
        <v>2016</v>
      </c>
      <c r="J3029" s="15" t="s">
        <v>8308</v>
      </c>
      <c r="K3029">
        <v>2016</v>
      </c>
      <c r="L3029" t="s">
        <v>1367</v>
      </c>
      <c r="M3029" t="s">
        <v>8309</v>
      </c>
      <c r="O3029" t="s">
        <v>2414</v>
      </c>
      <c r="P3029" t="s">
        <v>849</v>
      </c>
      <c r="Q3029">
        <f t="shared" si="60"/>
        <v>800</v>
      </c>
      <c r="R3029" t="s">
        <v>1381</v>
      </c>
      <c r="S3029" t="s">
        <v>1382</v>
      </c>
      <c r="T3029" t="s">
        <v>394</v>
      </c>
      <c r="U3029" s="75">
        <v>800</v>
      </c>
      <c r="V3029">
        <v>6.63</v>
      </c>
      <c r="W3029">
        <v>5304</v>
      </c>
      <c r="AH3029" s="16"/>
      <c r="AI3029" t="s">
        <v>1375</v>
      </c>
    </row>
    <row r="3030" spans="1:35" x14ac:dyDescent="0.25">
      <c r="A3030" t="s">
        <v>8312</v>
      </c>
      <c r="B3030" s="1">
        <v>20</v>
      </c>
      <c r="C3030" t="s">
        <v>8220</v>
      </c>
      <c r="D3030">
        <v>5177316</v>
      </c>
      <c r="E3030" t="s">
        <v>7326</v>
      </c>
      <c r="F3030" t="s">
        <v>1363</v>
      </c>
      <c r="G3030" t="s">
        <v>1364</v>
      </c>
      <c r="H3030" s="3" t="s">
        <v>8307</v>
      </c>
      <c r="I3030">
        <v>2016</v>
      </c>
      <c r="J3030" s="15" t="s">
        <v>8308</v>
      </c>
      <c r="K3030">
        <v>2016</v>
      </c>
      <c r="L3030" t="s">
        <v>1367</v>
      </c>
      <c r="M3030" t="s">
        <v>8309</v>
      </c>
      <c r="O3030" t="s">
        <v>2414</v>
      </c>
      <c r="P3030" t="s">
        <v>849</v>
      </c>
      <c r="Q3030">
        <f t="shared" si="60"/>
        <v>800</v>
      </c>
      <c r="R3030" t="s">
        <v>3345</v>
      </c>
      <c r="S3030" t="s">
        <v>3346</v>
      </c>
      <c r="T3030" t="s">
        <v>393</v>
      </c>
      <c r="U3030" s="75">
        <v>800</v>
      </c>
      <c r="V3030">
        <v>6.7</v>
      </c>
      <c r="W3030">
        <v>5360</v>
      </c>
      <c r="AH3030" s="16"/>
      <c r="AI3030" t="s">
        <v>1375</v>
      </c>
    </row>
    <row r="3031" spans="1:35" x14ac:dyDescent="0.25">
      <c r="A3031" t="s">
        <v>8313</v>
      </c>
      <c r="B3031" s="1">
        <v>20</v>
      </c>
      <c r="C3031" t="s">
        <v>8220</v>
      </c>
      <c r="D3031">
        <v>5177316</v>
      </c>
      <c r="E3031" t="s">
        <v>7326</v>
      </c>
      <c r="F3031" t="s">
        <v>1363</v>
      </c>
      <c r="G3031" t="s">
        <v>1364</v>
      </c>
      <c r="H3031" s="3" t="s">
        <v>8307</v>
      </c>
      <c r="I3031">
        <v>2016</v>
      </c>
      <c r="J3031" s="15" t="s">
        <v>8308</v>
      </c>
      <c r="K3031">
        <v>2016</v>
      </c>
      <c r="L3031" t="s">
        <v>1367</v>
      </c>
      <c r="M3031" t="s">
        <v>8309</v>
      </c>
      <c r="O3031" t="s">
        <v>2414</v>
      </c>
      <c r="P3031" t="s">
        <v>849</v>
      </c>
      <c r="Q3031">
        <f t="shared" si="60"/>
        <v>800</v>
      </c>
      <c r="R3031" t="s">
        <v>2476</v>
      </c>
      <c r="S3031" t="s">
        <v>2477</v>
      </c>
      <c r="T3031" t="s">
        <v>587</v>
      </c>
      <c r="U3031" s="75">
        <v>800</v>
      </c>
      <c r="V3031">
        <v>7.8</v>
      </c>
      <c r="W3031">
        <v>6240</v>
      </c>
      <c r="AH3031" s="16"/>
      <c r="AI3031" t="s">
        <v>1375</v>
      </c>
    </row>
    <row r="3032" spans="1:35" x14ac:dyDescent="0.25">
      <c r="A3032" t="s">
        <v>8314</v>
      </c>
      <c r="B3032" s="1">
        <v>20</v>
      </c>
      <c r="C3032" t="s">
        <v>8220</v>
      </c>
      <c r="D3032">
        <v>5040833</v>
      </c>
      <c r="E3032" t="s">
        <v>8315</v>
      </c>
      <c r="F3032" t="s">
        <v>1363</v>
      </c>
      <c r="G3032" t="s">
        <v>1364</v>
      </c>
      <c r="H3032" s="3" t="s">
        <v>3825</v>
      </c>
      <c r="I3032">
        <v>2016</v>
      </c>
      <c r="J3032" s="15" t="s">
        <v>8316</v>
      </c>
      <c r="K3032">
        <v>2016</v>
      </c>
      <c r="L3032" t="s">
        <v>1367</v>
      </c>
      <c r="M3032" t="s">
        <v>8317</v>
      </c>
      <c r="N3032" t="s">
        <v>8317</v>
      </c>
      <c r="O3032" t="s">
        <v>1388</v>
      </c>
      <c r="P3032" t="s">
        <v>849</v>
      </c>
      <c r="Q3032">
        <f t="shared" si="60"/>
        <v>200</v>
      </c>
      <c r="R3032" t="s">
        <v>3345</v>
      </c>
      <c r="S3032" t="s">
        <v>3346</v>
      </c>
      <c r="T3032" t="s">
        <v>393</v>
      </c>
      <c r="U3032" s="75">
        <v>200</v>
      </c>
      <c r="V3032">
        <v>6.6</v>
      </c>
      <c r="W3032">
        <v>1320</v>
      </c>
      <c r="AH3032" s="16"/>
      <c r="AI3032" t="s">
        <v>1375</v>
      </c>
    </row>
    <row r="3033" spans="1:35" x14ac:dyDescent="0.25">
      <c r="A3033" t="s">
        <v>8318</v>
      </c>
      <c r="B3033" s="1">
        <v>20</v>
      </c>
      <c r="C3033" t="s">
        <v>8220</v>
      </c>
      <c r="D3033">
        <v>5040833</v>
      </c>
      <c r="E3033" t="s">
        <v>8315</v>
      </c>
      <c r="F3033" t="s">
        <v>1363</v>
      </c>
      <c r="G3033" t="s">
        <v>1364</v>
      </c>
      <c r="H3033" s="3" t="s">
        <v>3825</v>
      </c>
      <c r="I3033">
        <v>2016</v>
      </c>
      <c r="J3033" s="15" t="s">
        <v>8316</v>
      </c>
      <c r="K3033">
        <v>2016</v>
      </c>
      <c r="L3033" t="s">
        <v>1367</v>
      </c>
      <c r="M3033" t="s">
        <v>8317</v>
      </c>
      <c r="N3033" t="s">
        <v>8317</v>
      </c>
      <c r="O3033" t="s">
        <v>1388</v>
      </c>
      <c r="P3033" t="s">
        <v>849</v>
      </c>
      <c r="Q3033">
        <f t="shared" si="60"/>
        <v>200</v>
      </c>
      <c r="R3033" t="s">
        <v>2102</v>
      </c>
      <c r="S3033" t="s">
        <v>2103</v>
      </c>
      <c r="T3033" t="s">
        <v>8271</v>
      </c>
      <c r="U3033" s="75">
        <v>200</v>
      </c>
      <c r="V3033">
        <v>14</v>
      </c>
      <c r="W3033">
        <v>2800</v>
      </c>
      <c r="AH3033" s="16"/>
      <c r="AI3033" t="s">
        <v>1375</v>
      </c>
    </row>
    <row r="3034" spans="1:35" x14ac:dyDescent="0.25">
      <c r="A3034" t="s">
        <v>8319</v>
      </c>
      <c r="B3034" s="1">
        <v>20</v>
      </c>
      <c r="C3034" t="s">
        <v>8220</v>
      </c>
      <c r="D3034">
        <v>5040833</v>
      </c>
      <c r="E3034" t="s">
        <v>8315</v>
      </c>
      <c r="F3034" t="s">
        <v>1363</v>
      </c>
      <c r="G3034" t="s">
        <v>1364</v>
      </c>
      <c r="H3034" s="3" t="s">
        <v>3825</v>
      </c>
      <c r="I3034">
        <v>2016</v>
      </c>
      <c r="J3034" s="15" t="s">
        <v>8316</v>
      </c>
      <c r="K3034">
        <v>2016</v>
      </c>
      <c r="L3034" t="s">
        <v>1367</v>
      </c>
      <c r="M3034" t="s">
        <v>8317</v>
      </c>
      <c r="N3034" t="s">
        <v>8317</v>
      </c>
      <c r="O3034" t="s">
        <v>1388</v>
      </c>
      <c r="P3034" t="s">
        <v>849</v>
      </c>
      <c r="Q3034">
        <f t="shared" si="60"/>
        <v>200</v>
      </c>
      <c r="R3034" t="s">
        <v>2476</v>
      </c>
      <c r="S3034" t="s">
        <v>2477</v>
      </c>
      <c r="T3034" t="s">
        <v>587</v>
      </c>
      <c r="U3034" s="75">
        <v>200</v>
      </c>
      <c r="V3034">
        <v>7.9</v>
      </c>
      <c r="W3034">
        <v>1580</v>
      </c>
      <c r="AH3034" s="16"/>
      <c r="AI3034" t="s">
        <v>1375</v>
      </c>
    </row>
    <row r="3035" spans="1:35" x14ac:dyDescent="0.25">
      <c r="A3035" t="s">
        <v>8320</v>
      </c>
      <c r="B3035" s="1">
        <v>20</v>
      </c>
      <c r="C3035" t="s">
        <v>8220</v>
      </c>
      <c r="D3035">
        <v>5364175</v>
      </c>
      <c r="E3035" t="s">
        <v>8321</v>
      </c>
      <c r="F3035" t="s">
        <v>1363</v>
      </c>
      <c r="G3035" t="s">
        <v>1364</v>
      </c>
      <c r="H3035" s="3" t="s">
        <v>2374</v>
      </c>
      <c r="I3035">
        <v>2016</v>
      </c>
      <c r="J3035" s="15" t="s">
        <v>2927</v>
      </c>
      <c r="K3035">
        <v>2016</v>
      </c>
      <c r="L3035" t="s">
        <v>1367</v>
      </c>
      <c r="M3035" t="s">
        <v>8322</v>
      </c>
      <c r="O3035" t="s">
        <v>2305</v>
      </c>
      <c r="P3035" t="s">
        <v>849</v>
      </c>
      <c r="Q3035">
        <f t="shared" si="60"/>
        <v>100</v>
      </c>
      <c r="R3035" t="s">
        <v>3310</v>
      </c>
      <c r="S3035" t="s">
        <v>3311</v>
      </c>
      <c r="T3035" t="s">
        <v>8323</v>
      </c>
      <c r="U3035" s="75">
        <v>100</v>
      </c>
      <c r="V3035">
        <v>6.59</v>
      </c>
      <c r="W3035">
        <v>659</v>
      </c>
      <c r="AH3035" s="16"/>
      <c r="AI3035" t="s">
        <v>1375</v>
      </c>
    </row>
    <row r="3036" spans="1:35" x14ac:dyDescent="0.25">
      <c r="A3036" t="s">
        <v>8324</v>
      </c>
      <c r="B3036" s="1">
        <v>20</v>
      </c>
      <c r="C3036" t="s">
        <v>8220</v>
      </c>
      <c r="D3036">
        <v>5364175</v>
      </c>
      <c r="E3036" t="s">
        <v>8321</v>
      </c>
      <c r="F3036" t="s">
        <v>1363</v>
      </c>
      <c r="G3036" t="s">
        <v>1364</v>
      </c>
      <c r="H3036" s="3" t="s">
        <v>2374</v>
      </c>
      <c r="I3036">
        <v>2016</v>
      </c>
      <c r="J3036" s="15" t="s">
        <v>2927</v>
      </c>
      <c r="K3036">
        <v>2016</v>
      </c>
      <c r="L3036" t="s">
        <v>1367</v>
      </c>
      <c r="M3036" t="s">
        <v>8322</v>
      </c>
      <c r="O3036" t="s">
        <v>2305</v>
      </c>
      <c r="P3036" t="s">
        <v>849</v>
      </c>
      <c r="Q3036">
        <f t="shared" si="60"/>
        <v>100</v>
      </c>
      <c r="R3036" t="s">
        <v>2102</v>
      </c>
      <c r="S3036" t="s">
        <v>2103</v>
      </c>
      <c r="T3036" t="s">
        <v>8245</v>
      </c>
      <c r="U3036" s="75">
        <v>100</v>
      </c>
      <c r="V3036">
        <v>14.75</v>
      </c>
      <c r="W3036">
        <v>1475</v>
      </c>
      <c r="AH3036" s="16"/>
      <c r="AI3036" t="s">
        <v>1375</v>
      </c>
    </row>
    <row r="3037" spans="1:35" x14ac:dyDescent="0.25">
      <c r="A3037" t="s">
        <v>8325</v>
      </c>
      <c r="B3037" s="1">
        <v>20</v>
      </c>
      <c r="C3037" t="s">
        <v>8220</v>
      </c>
      <c r="D3037">
        <v>5364175</v>
      </c>
      <c r="E3037" t="s">
        <v>8321</v>
      </c>
      <c r="F3037" t="s">
        <v>1363</v>
      </c>
      <c r="G3037" t="s">
        <v>1364</v>
      </c>
      <c r="H3037" s="3" t="s">
        <v>2374</v>
      </c>
      <c r="I3037">
        <v>2016</v>
      </c>
      <c r="J3037" s="15" t="s">
        <v>2927</v>
      </c>
      <c r="K3037">
        <v>2016</v>
      </c>
      <c r="L3037" t="s">
        <v>1367</v>
      </c>
      <c r="M3037" t="s">
        <v>8322</v>
      </c>
      <c r="O3037" t="s">
        <v>2305</v>
      </c>
      <c r="P3037" t="s">
        <v>849</v>
      </c>
      <c r="Q3037">
        <f t="shared" si="60"/>
        <v>100</v>
      </c>
      <c r="R3037" t="s">
        <v>3345</v>
      </c>
      <c r="S3037" t="s">
        <v>3346</v>
      </c>
      <c r="T3037" t="s">
        <v>393</v>
      </c>
      <c r="U3037" s="75">
        <v>100</v>
      </c>
      <c r="V3037">
        <v>6.6</v>
      </c>
      <c r="W3037">
        <v>660</v>
      </c>
      <c r="AH3037" s="16"/>
      <c r="AI3037" t="s">
        <v>1375</v>
      </c>
    </row>
    <row r="3038" spans="1:35" x14ac:dyDescent="0.25">
      <c r="A3038" t="s">
        <v>8326</v>
      </c>
      <c r="B3038" s="1">
        <v>20</v>
      </c>
      <c r="C3038" t="s">
        <v>8220</v>
      </c>
      <c r="D3038">
        <v>5477956</v>
      </c>
      <c r="E3038" t="s">
        <v>8327</v>
      </c>
      <c r="F3038" t="s">
        <v>1363</v>
      </c>
      <c r="G3038" t="s">
        <v>1364</v>
      </c>
      <c r="H3038" s="3" t="s">
        <v>2378</v>
      </c>
      <c r="I3038">
        <v>2016</v>
      </c>
      <c r="J3038" s="15" t="s">
        <v>2379</v>
      </c>
      <c r="K3038">
        <v>2016</v>
      </c>
      <c r="L3038" t="s">
        <v>1367</v>
      </c>
      <c r="M3038" t="s">
        <v>8288</v>
      </c>
      <c r="N3038" t="s">
        <v>8288</v>
      </c>
      <c r="O3038" t="s">
        <v>1388</v>
      </c>
      <c r="P3038" t="s">
        <v>849</v>
      </c>
      <c r="Q3038">
        <f t="shared" si="60"/>
        <v>100</v>
      </c>
      <c r="R3038" t="s">
        <v>3310</v>
      </c>
      <c r="S3038" t="s">
        <v>3311</v>
      </c>
      <c r="T3038" t="s">
        <v>8328</v>
      </c>
      <c r="U3038" s="75">
        <v>100</v>
      </c>
      <c r="V3038">
        <v>6.59</v>
      </c>
      <c r="W3038">
        <v>659</v>
      </c>
      <c r="AH3038" s="16"/>
      <c r="AI3038" t="s">
        <v>1375</v>
      </c>
    </row>
    <row r="3039" spans="1:35" x14ac:dyDescent="0.25">
      <c r="A3039" t="s">
        <v>8329</v>
      </c>
      <c r="B3039" s="1">
        <v>20</v>
      </c>
      <c r="C3039" t="s">
        <v>8220</v>
      </c>
      <c r="D3039">
        <v>5477956</v>
      </c>
      <c r="E3039" t="s">
        <v>8327</v>
      </c>
      <c r="F3039" t="s">
        <v>1363</v>
      </c>
      <c r="G3039" t="s">
        <v>1364</v>
      </c>
      <c r="H3039" s="3" t="s">
        <v>2378</v>
      </c>
      <c r="I3039">
        <v>2016</v>
      </c>
      <c r="J3039" s="15" t="s">
        <v>2379</v>
      </c>
      <c r="K3039">
        <v>2016</v>
      </c>
      <c r="L3039" t="s">
        <v>1367</v>
      </c>
      <c r="M3039" t="s">
        <v>8288</v>
      </c>
      <c r="N3039" t="s">
        <v>8288</v>
      </c>
      <c r="O3039" t="s">
        <v>1388</v>
      </c>
      <c r="P3039" t="s">
        <v>849</v>
      </c>
      <c r="Q3039">
        <f t="shared" si="60"/>
        <v>100</v>
      </c>
      <c r="R3039" t="s">
        <v>3345</v>
      </c>
      <c r="S3039" t="s">
        <v>3346</v>
      </c>
      <c r="T3039" t="s">
        <v>393</v>
      </c>
      <c r="U3039" s="75">
        <v>100</v>
      </c>
      <c r="V3039">
        <v>6.6</v>
      </c>
      <c r="W3039">
        <v>660</v>
      </c>
      <c r="AH3039" s="16"/>
      <c r="AI3039" t="s">
        <v>1375</v>
      </c>
    </row>
    <row r="3040" spans="1:35" x14ac:dyDescent="0.25">
      <c r="A3040" t="s">
        <v>8330</v>
      </c>
      <c r="B3040" s="1">
        <v>20</v>
      </c>
      <c r="C3040" t="s">
        <v>8220</v>
      </c>
      <c r="D3040">
        <v>5209390</v>
      </c>
      <c r="E3040" t="s">
        <v>8331</v>
      </c>
      <c r="F3040" t="s">
        <v>1363</v>
      </c>
      <c r="G3040" t="s">
        <v>1364</v>
      </c>
      <c r="H3040" s="3" t="s">
        <v>2905</v>
      </c>
      <c r="I3040">
        <v>2016</v>
      </c>
      <c r="J3040" s="15" t="s">
        <v>7229</v>
      </c>
      <c r="K3040">
        <v>2016</v>
      </c>
      <c r="L3040" t="s">
        <v>1367</v>
      </c>
      <c r="M3040" t="s">
        <v>8231</v>
      </c>
      <c r="N3040" t="s">
        <v>8231</v>
      </c>
      <c r="O3040" t="s">
        <v>2414</v>
      </c>
      <c r="P3040" t="s">
        <v>849</v>
      </c>
      <c r="Q3040">
        <f t="shared" si="60"/>
        <v>85</v>
      </c>
      <c r="R3040" t="s">
        <v>2476</v>
      </c>
      <c r="S3040" t="s">
        <v>2477</v>
      </c>
      <c r="T3040" t="s">
        <v>587</v>
      </c>
      <c r="U3040" s="75">
        <v>85</v>
      </c>
      <c r="V3040">
        <v>7.8</v>
      </c>
      <c r="W3040">
        <v>663</v>
      </c>
      <c r="AH3040" s="16"/>
      <c r="AI3040" t="s">
        <v>1375</v>
      </c>
    </row>
    <row r="3041" spans="1:35" x14ac:dyDescent="0.25">
      <c r="A3041" t="s">
        <v>8332</v>
      </c>
      <c r="B3041" s="1">
        <v>20</v>
      </c>
      <c r="C3041" t="s">
        <v>8220</v>
      </c>
      <c r="D3041">
        <v>5209390</v>
      </c>
      <c r="E3041" t="s">
        <v>8331</v>
      </c>
      <c r="F3041" t="s">
        <v>1363</v>
      </c>
      <c r="G3041" t="s">
        <v>1364</v>
      </c>
      <c r="H3041" s="3" t="s">
        <v>2905</v>
      </c>
      <c r="I3041">
        <v>2016</v>
      </c>
      <c r="J3041" s="15" t="s">
        <v>7229</v>
      </c>
      <c r="K3041">
        <v>2016</v>
      </c>
      <c r="L3041" t="s">
        <v>1367</v>
      </c>
      <c r="M3041" t="s">
        <v>8231</v>
      </c>
      <c r="N3041" t="s">
        <v>8231</v>
      </c>
      <c r="O3041" t="s">
        <v>2414</v>
      </c>
      <c r="P3041" t="s">
        <v>849</v>
      </c>
      <c r="Q3041">
        <f t="shared" si="60"/>
        <v>85</v>
      </c>
      <c r="R3041" t="s">
        <v>3345</v>
      </c>
      <c r="S3041" t="s">
        <v>3346</v>
      </c>
      <c r="T3041" t="s">
        <v>393</v>
      </c>
      <c r="U3041" s="75">
        <v>85</v>
      </c>
      <c r="V3041">
        <v>6.6</v>
      </c>
      <c r="W3041">
        <v>561</v>
      </c>
      <c r="AH3041" s="16"/>
      <c r="AI3041" t="s">
        <v>1375</v>
      </c>
    </row>
    <row r="3042" spans="1:35" x14ac:dyDescent="0.25">
      <c r="A3042" t="s">
        <v>8333</v>
      </c>
      <c r="B3042" s="1">
        <v>20</v>
      </c>
      <c r="C3042" t="s">
        <v>8220</v>
      </c>
      <c r="D3042">
        <v>5209390</v>
      </c>
      <c r="E3042" t="s">
        <v>8331</v>
      </c>
      <c r="F3042" t="s">
        <v>1363</v>
      </c>
      <c r="G3042" t="s">
        <v>1364</v>
      </c>
      <c r="H3042" s="3" t="s">
        <v>2905</v>
      </c>
      <c r="I3042">
        <v>2016</v>
      </c>
      <c r="J3042" s="15" t="s">
        <v>7229</v>
      </c>
      <c r="K3042">
        <v>2016</v>
      </c>
      <c r="L3042" t="s">
        <v>1367</v>
      </c>
      <c r="M3042" t="s">
        <v>8231</v>
      </c>
      <c r="N3042" t="s">
        <v>8231</v>
      </c>
      <c r="O3042" t="s">
        <v>2414</v>
      </c>
      <c r="P3042" t="s">
        <v>849</v>
      </c>
      <c r="Q3042">
        <f t="shared" si="60"/>
        <v>85</v>
      </c>
      <c r="R3042" t="s">
        <v>3310</v>
      </c>
      <c r="S3042" t="s">
        <v>3311</v>
      </c>
      <c r="T3042" t="s">
        <v>8250</v>
      </c>
      <c r="U3042" s="75">
        <v>85</v>
      </c>
      <c r="V3042">
        <v>6.59</v>
      </c>
      <c r="W3042">
        <v>560.15</v>
      </c>
      <c r="AH3042" s="16"/>
      <c r="AI3042" t="s">
        <v>1375</v>
      </c>
    </row>
    <row r="3043" spans="1:35" x14ac:dyDescent="0.25">
      <c r="A3043" t="s">
        <v>8334</v>
      </c>
      <c r="B3043" s="1">
        <v>20</v>
      </c>
      <c r="C3043" t="s">
        <v>8220</v>
      </c>
      <c r="D3043">
        <v>5209390</v>
      </c>
      <c r="E3043" t="s">
        <v>8331</v>
      </c>
      <c r="F3043" t="s">
        <v>1363</v>
      </c>
      <c r="G3043" t="s">
        <v>1364</v>
      </c>
      <c r="H3043" s="3" t="s">
        <v>2905</v>
      </c>
      <c r="I3043">
        <v>2016</v>
      </c>
      <c r="J3043" s="15" t="s">
        <v>7229</v>
      </c>
      <c r="K3043">
        <v>2016</v>
      </c>
      <c r="L3043" t="s">
        <v>1367</v>
      </c>
      <c r="M3043" t="s">
        <v>8231</v>
      </c>
      <c r="N3043" t="s">
        <v>8231</v>
      </c>
      <c r="O3043" t="s">
        <v>2414</v>
      </c>
      <c r="P3043" t="s">
        <v>849</v>
      </c>
      <c r="Q3043">
        <f t="shared" si="60"/>
        <v>85</v>
      </c>
      <c r="R3043" t="s">
        <v>1381</v>
      </c>
      <c r="S3043" t="s">
        <v>1382</v>
      </c>
      <c r="T3043" t="s">
        <v>587</v>
      </c>
      <c r="U3043" s="75">
        <v>85</v>
      </c>
      <c r="V3043">
        <v>6.63</v>
      </c>
      <c r="W3043">
        <v>563.54999999999995</v>
      </c>
      <c r="AH3043" s="16"/>
      <c r="AI3043" t="s">
        <v>1375</v>
      </c>
    </row>
    <row r="3044" spans="1:35" x14ac:dyDescent="0.25">
      <c r="A3044" t="s">
        <v>8335</v>
      </c>
      <c r="B3044" s="1">
        <v>20</v>
      </c>
      <c r="C3044" t="s">
        <v>8220</v>
      </c>
      <c r="D3044">
        <v>5209390</v>
      </c>
      <c r="E3044" t="s">
        <v>8331</v>
      </c>
      <c r="F3044" t="s">
        <v>1363</v>
      </c>
      <c r="G3044" t="s">
        <v>1364</v>
      </c>
      <c r="H3044" s="3" t="s">
        <v>2905</v>
      </c>
      <c r="I3044">
        <v>2016</v>
      </c>
      <c r="J3044" s="15" t="s">
        <v>7229</v>
      </c>
      <c r="K3044">
        <v>2016</v>
      </c>
      <c r="L3044" t="s">
        <v>1367</v>
      </c>
      <c r="M3044" t="s">
        <v>8231</v>
      </c>
      <c r="N3044" t="s">
        <v>8231</v>
      </c>
      <c r="O3044" t="s">
        <v>2414</v>
      </c>
      <c r="P3044" t="s">
        <v>849</v>
      </c>
      <c r="Q3044">
        <f t="shared" si="60"/>
        <v>85</v>
      </c>
      <c r="R3044" t="s">
        <v>2102</v>
      </c>
      <c r="S3044" t="s">
        <v>2103</v>
      </c>
      <c r="T3044" t="s">
        <v>8236</v>
      </c>
      <c r="U3044" s="75">
        <v>85</v>
      </c>
      <c r="V3044">
        <v>14.75</v>
      </c>
      <c r="W3044">
        <v>1253.75</v>
      </c>
      <c r="AH3044" s="16"/>
      <c r="AI3044" t="s">
        <v>1375</v>
      </c>
    </row>
    <row r="3045" spans="1:35" x14ac:dyDescent="0.25">
      <c r="A3045" t="s">
        <v>8336</v>
      </c>
      <c r="B3045" s="1">
        <v>20</v>
      </c>
      <c r="C3045" t="s">
        <v>8220</v>
      </c>
      <c r="D3045">
        <v>5477956</v>
      </c>
      <c r="E3045" t="s">
        <v>8327</v>
      </c>
      <c r="F3045" t="s">
        <v>1363</v>
      </c>
      <c r="G3045" t="s">
        <v>1364</v>
      </c>
      <c r="H3045" s="3" t="s">
        <v>2378</v>
      </c>
      <c r="I3045">
        <v>2016</v>
      </c>
      <c r="J3045" s="15" t="s">
        <v>2379</v>
      </c>
      <c r="K3045">
        <v>2016</v>
      </c>
      <c r="L3045" t="s">
        <v>1367</v>
      </c>
      <c r="M3045" t="s">
        <v>8288</v>
      </c>
      <c r="N3045" t="s">
        <v>8288</v>
      </c>
      <c r="O3045" t="s">
        <v>1388</v>
      </c>
      <c r="P3045" t="s">
        <v>849</v>
      </c>
      <c r="Q3045">
        <f t="shared" si="60"/>
        <v>100</v>
      </c>
      <c r="R3045" t="s">
        <v>2102</v>
      </c>
      <c r="S3045" t="s">
        <v>2103</v>
      </c>
      <c r="T3045" t="s">
        <v>8271</v>
      </c>
      <c r="U3045" s="75">
        <v>100</v>
      </c>
      <c r="V3045">
        <v>14.75</v>
      </c>
      <c r="W3045">
        <v>1475</v>
      </c>
      <c r="AH3045" s="16"/>
      <c r="AI3045" t="s">
        <v>1375</v>
      </c>
    </row>
    <row r="3046" spans="1:35" x14ac:dyDescent="0.25">
      <c r="A3046" t="s">
        <v>8337</v>
      </c>
      <c r="B3046" s="1">
        <v>20</v>
      </c>
      <c r="C3046" t="s">
        <v>8220</v>
      </c>
      <c r="D3046">
        <v>5572088</v>
      </c>
      <c r="E3046" t="s">
        <v>3841</v>
      </c>
      <c r="F3046" t="s">
        <v>1363</v>
      </c>
      <c r="G3046" t="s">
        <v>1364</v>
      </c>
      <c r="H3046" s="3" t="s">
        <v>3842</v>
      </c>
      <c r="I3046">
        <v>2016</v>
      </c>
      <c r="J3046" s="15" t="s">
        <v>2423</v>
      </c>
      <c r="K3046">
        <v>2016</v>
      </c>
      <c r="L3046" t="s">
        <v>1367</v>
      </c>
      <c r="M3046" t="s">
        <v>8338</v>
      </c>
      <c r="O3046" t="s">
        <v>1388</v>
      </c>
      <c r="P3046" t="s">
        <v>8240</v>
      </c>
      <c r="Q3046">
        <f t="shared" si="60"/>
        <v>200</v>
      </c>
      <c r="R3046" t="s">
        <v>2102</v>
      </c>
      <c r="S3046" t="s">
        <v>2103</v>
      </c>
      <c r="T3046" t="s">
        <v>8245</v>
      </c>
      <c r="U3046" s="75">
        <v>200</v>
      </c>
      <c r="V3046">
        <v>14.75</v>
      </c>
      <c r="W3046">
        <v>2950</v>
      </c>
      <c r="AH3046" s="16"/>
      <c r="AI3046" t="s">
        <v>1375</v>
      </c>
    </row>
    <row r="3047" spans="1:35" x14ac:dyDescent="0.25">
      <c r="A3047" t="s">
        <v>8339</v>
      </c>
      <c r="B3047" s="1">
        <v>20</v>
      </c>
      <c r="C3047" t="s">
        <v>8220</v>
      </c>
      <c r="D3047">
        <v>5572088</v>
      </c>
      <c r="E3047" t="s">
        <v>3841</v>
      </c>
      <c r="F3047" t="s">
        <v>1363</v>
      </c>
      <c r="G3047" t="s">
        <v>1364</v>
      </c>
      <c r="H3047" s="3" t="s">
        <v>3842</v>
      </c>
      <c r="I3047">
        <v>2016</v>
      </c>
      <c r="J3047" s="15" t="s">
        <v>2423</v>
      </c>
      <c r="K3047">
        <v>2016</v>
      </c>
      <c r="L3047" t="s">
        <v>1367</v>
      </c>
      <c r="M3047" t="s">
        <v>8338</v>
      </c>
      <c r="O3047" t="s">
        <v>1388</v>
      </c>
      <c r="P3047" t="s">
        <v>8240</v>
      </c>
      <c r="Q3047">
        <f t="shared" si="60"/>
        <v>200</v>
      </c>
      <c r="R3047" t="s">
        <v>2476</v>
      </c>
      <c r="S3047" t="s">
        <v>2477</v>
      </c>
      <c r="T3047" t="s">
        <v>587</v>
      </c>
      <c r="U3047" s="75">
        <v>200</v>
      </c>
      <c r="V3047">
        <v>6.9</v>
      </c>
      <c r="W3047">
        <v>1380</v>
      </c>
      <c r="AH3047" s="16"/>
      <c r="AI3047" t="s">
        <v>1375</v>
      </c>
    </row>
    <row r="3048" spans="1:35" x14ac:dyDescent="0.25">
      <c r="A3048" t="s">
        <v>8340</v>
      </c>
      <c r="B3048" s="1">
        <v>20</v>
      </c>
      <c r="C3048" t="s">
        <v>8220</v>
      </c>
      <c r="D3048">
        <v>5572088</v>
      </c>
      <c r="E3048" t="s">
        <v>3841</v>
      </c>
      <c r="F3048" t="s">
        <v>1363</v>
      </c>
      <c r="G3048" t="s">
        <v>1364</v>
      </c>
      <c r="H3048" s="3" t="s">
        <v>3842</v>
      </c>
      <c r="I3048">
        <v>2016</v>
      </c>
      <c r="J3048" s="15" t="s">
        <v>2423</v>
      </c>
      <c r="K3048">
        <v>2016</v>
      </c>
      <c r="L3048" t="s">
        <v>1367</v>
      </c>
      <c r="M3048" t="s">
        <v>8338</v>
      </c>
      <c r="O3048" t="s">
        <v>1388</v>
      </c>
      <c r="P3048" t="s">
        <v>8240</v>
      </c>
      <c r="Q3048">
        <f t="shared" si="60"/>
        <v>200</v>
      </c>
      <c r="R3048" t="s">
        <v>3345</v>
      </c>
      <c r="S3048" t="s">
        <v>3346</v>
      </c>
      <c r="T3048" t="s">
        <v>393</v>
      </c>
      <c r="U3048" s="75">
        <v>200</v>
      </c>
      <c r="V3048">
        <v>6.6</v>
      </c>
      <c r="W3048">
        <v>1320</v>
      </c>
      <c r="AH3048" s="16"/>
      <c r="AI3048" t="s">
        <v>1375</v>
      </c>
    </row>
    <row r="3049" spans="1:35" x14ac:dyDescent="0.25">
      <c r="A3049" t="s">
        <v>8341</v>
      </c>
      <c r="B3049" s="1">
        <v>20</v>
      </c>
      <c r="C3049" t="s">
        <v>8220</v>
      </c>
      <c r="D3049">
        <v>5572088</v>
      </c>
      <c r="E3049" t="s">
        <v>3841</v>
      </c>
      <c r="F3049" t="s">
        <v>1363</v>
      </c>
      <c r="G3049" t="s">
        <v>1364</v>
      </c>
      <c r="H3049" s="3" t="s">
        <v>3842</v>
      </c>
      <c r="I3049">
        <v>2016</v>
      </c>
      <c r="J3049" s="15" t="s">
        <v>2423</v>
      </c>
      <c r="K3049">
        <v>2016</v>
      </c>
      <c r="L3049" t="s">
        <v>1367</v>
      </c>
      <c r="M3049" t="s">
        <v>8338</v>
      </c>
      <c r="O3049" t="s">
        <v>1388</v>
      </c>
      <c r="P3049" t="s">
        <v>8240</v>
      </c>
      <c r="Q3049">
        <f t="shared" si="60"/>
        <v>200</v>
      </c>
      <c r="R3049" t="s">
        <v>3310</v>
      </c>
      <c r="S3049" t="s">
        <v>3311</v>
      </c>
      <c r="T3049" t="s">
        <v>8250</v>
      </c>
      <c r="U3049" s="75">
        <v>200</v>
      </c>
      <c r="V3049">
        <v>6.59</v>
      </c>
      <c r="W3049">
        <v>1318</v>
      </c>
      <c r="AH3049" s="16"/>
      <c r="AI3049" t="s">
        <v>1375</v>
      </c>
    </row>
    <row r="3050" spans="1:35" x14ac:dyDescent="0.25">
      <c r="A3050" t="s">
        <v>8342</v>
      </c>
      <c r="B3050" s="1">
        <v>20</v>
      </c>
      <c r="C3050" t="s">
        <v>8220</v>
      </c>
      <c r="D3050">
        <v>5485037</v>
      </c>
      <c r="E3050" t="s">
        <v>8343</v>
      </c>
      <c r="F3050" t="s">
        <v>1363</v>
      </c>
      <c r="G3050" t="s">
        <v>1364</v>
      </c>
      <c r="H3050" s="3" t="s">
        <v>2379</v>
      </c>
      <c r="I3050">
        <v>2016</v>
      </c>
      <c r="J3050" s="15" t="s">
        <v>7656</v>
      </c>
      <c r="K3050">
        <v>2016</v>
      </c>
      <c r="L3050" t="s">
        <v>1367</v>
      </c>
      <c r="M3050" t="s">
        <v>8241</v>
      </c>
      <c r="N3050" t="s">
        <v>8344</v>
      </c>
      <c r="O3050" t="s">
        <v>2414</v>
      </c>
      <c r="P3050" t="s">
        <v>849</v>
      </c>
      <c r="Q3050">
        <f t="shared" si="60"/>
        <v>2100</v>
      </c>
      <c r="R3050" t="s">
        <v>3345</v>
      </c>
      <c r="S3050" t="s">
        <v>3346</v>
      </c>
      <c r="T3050" t="s">
        <v>8345</v>
      </c>
      <c r="U3050" s="75">
        <v>2100</v>
      </c>
      <c r="V3050">
        <v>6.5</v>
      </c>
      <c r="W3050">
        <v>13650</v>
      </c>
      <c r="AH3050" s="16"/>
      <c r="AI3050" t="s">
        <v>1375</v>
      </c>
    </row>
    <row r="3051" spans="1:35" x14ac:dyDescent="0.25">
      <c r="A3051" t="s">
        <v>8346</v>
      </c>
      <c r="B3051" s="1">
        <v>20</v>
      </c>
      <c r="C3051" t="s">
        <v>8220</v>
      </c>
      <c r="D3051">
        <v>5485037</v>
      </c>
      <c r="E3051" t="s">
        <v>8343</v>
      </c>
      <c r="F3051" t="s">
        <v>1363</v>
      </c>
      <c r="G3051" t="s">
        <v>1364</v>
      </c>
      <c r="H3051" s="3" t="s">
        <v>2379</v>
      </c>
      <c r="I3051">
        <v>2016</v>
      </c>
      <c r="J3051" s="15" t="s">
        <v>7656</v>
      </c>
      <c r="K3051">
        <v>2016</v>
      </c>
      <c r="L3051" t="s">
        <v>1367</v>
      </c>
      <c r="M3051" t="s">
        <v>8241</v>
      </c>
      <c r="N3051" t="s">
        <v>8344</v>
      </c>
      <c r="O3051" t="s">
        <v>2414</v>
      </c>
      <c r="P3051" t="s">
        <v>849</v>
      </c>
      <c r="Q3051">
        <f t="shared" si="60"/>
        <v>2100</v>
      </c>
      <c r="R3051" t="s">
        <v>3310</v>
      </c>
      <c r="S3051" t="s">
        <v>3311</v>
      </c>
      <c r="T3051" t="s">
        <v>8241</v>
      </c>
      <c r="U3051" s="75">
        <v>2100</v>
      </c>
      <c r="V3051">
        <v>6.59</v>
      </c>
      <c r="W3051">
        <v>13839</v>
      </c>
      <c r="AH3051" s="16"/>
      <c r="AI3051" t="s">
        <v>1375</v>
      </c>
    </row>
    <row r="3052" spans="1:35" x14ac:dyDescent="0.25">
      <c r="A3052" t="s">
        <v>8347</v>
      </c>
      <c r="B3052" s="1">
        <v>20</v>
      </c>
      <c r="C3052" t="s">
        <v>8220</v>
      </c>
      <c r="D3052">
        <v>5384885</v>
      </c>
      <c r="E3052" t="s">
        <v>2916</v>
      </c>
      <c r="F3052" t="s">
        <v>1363</v>
      </c>
      <c r="G3052" t="s">
        <v>1364</v>
      </c>
      <c r="H3052" s="3" t="s">
        <v>5638</v>
      </c>
      <c r="I3052">
        <v>2016</v>
      </c>
      <c r="J3052" s="15" t="s">
        <v>2383</v>
      </c>
      <c r="K3052">
        <v>2016</v>
      </c>
      <c r="L3052" t="s">
        <v>1367</v>
      </c>
      <c r="M3052" t="s">
        <v>8348</v>
      </c>
      <c r="O3052" t="s">
        <v>2414</v>
      </c>
      <c r="P3052" t="s">
        <v>849</v>
      </c>
      <c r="Q3052">
        <f t="shared" si="60"/>
        <v>1000</v>
      </c>
      <c r="R3052" t="s">
        <v>2476</v>
      </c>
      <c r="S3052" t="s">
        <v>2477</v>
      </c>
      <c r="T3052" t="s">
        <v>587</v>
      </c>
      <c r="U3052" s="75">
        <v>1000</v>
      </c>
      <c r="V3052">
        <v>7.28</v>
      </c>
      <c r="W3052">
        <v>7280</v>
      </c>
      <c r="AH3052" s="16"/>
      <c r="AI3052" t="s">
        <v>1375</v>
      </c>
    </row>
    <row r="3053" spans="1:35" x14ac:dyDescent="0.25">
      <c r="A3053" t="s">
        <v>8349</v>
      </c>
      <c r="B3053" s="1">
        <v>20</v>
      </c>
      <c r="C3053" t="s">
        <v>8220</v>
      </c>
      <c r="D3053">
        <v>5384885</v>
      </c>
      <c r="E3053" t="s">
        <v>2916</v>
      </c>
      <c r="F3053" t="s">
        <v>1363</v>
      </c>
      <c r="G3053" t="s">
        <v>1364</v>
      </c>
      <c r="H3053" s="3" t="s">
        <v>5638</v>
      </c>
      <c r="I3053">
        <v>2016</v>
      </c>
      <c r="J3053" s="15" t="s">
        <v>2383</v>
      </c>
      <c r="K3053">
        <v>2016</v>
      </c>
      <c r="L3053" t="s">
        <v>1367</v>
      </c>
      <c r="M3053" t="s">
        <v>8348</v>
      </c>
      <c r="O3053" t="s">
        <v>2414</v>
      </c>
      <c r="P3053" t="s">
        <v>849</v>
      </c>
      <c r="Q3053">
        <f t="shared" si="60"/>
        <v>1000</v>
      </c>
      <c r="R3053" t="s">
        <v>2102</v>
      </c>
      <c r="S3053" t="s">
        <v>2103</v>
      </c>
      <c r="T3053" t="s">
        <v>8236</v>
      </c>
      <c r="U3053" s="75">
        <v>1000</v>
      </c>
      <c r="V3053">
        <v>14.75</v>
      </c>
      <c r="W3053">
        <v>14750</v>
      </c>
      <c r="AH3053" s="16"/>
      <c r="AI3053" t="s">
        <v>1375</v>
      </c>
    </row>
    <row r="3054" spans="1:35" x14ac:dyDescent="0.25">
      <c r="A3054" t="s">
        <v>8350</v>
      </c>
      <c r="B3054" s="1">
        <v>20</v>
      </c>
      <c r="C3054" t="s">
        <v>8220</v>
      </c>
      <c r="D3054">
        <v>5384885</v>
      </c>
      <c r="E3054" t="s">
        <v>2916</v>
      </c>
      <c r="F3054" t="s">
        <v>1363</v>
      </c>
      <c r="G3054" t="s">
        <v>1364</v>
      </c>
      <c r="H3054" s="3" t="s">
        <v>5638</v>
      </c>
      <c r="I3054">
        <v>2016</v>
      </c>
      <c r="J3054" s="15" t="s">
        <v>2383</v>
      </c>
      <c r="K3054">
        <v>2016</v>
      </c>
      <c r="L3054" t="s">
        <v>1367</v>
      </c>
      <c r="M3054" t="s">
        <v>8348</v>
      </c>
      <c r="O3054" t="s">
        <v>2414</v>
      </c>
      <c r="P3054" t="s">
        <v>849</v>
      </c>
      <c r="Q3054">
        <f t="shared" si="60"/>
        <v>1000</v>
      </c>
      <c r="R3054" t="s">
        <v>1381</v>
      </c>
      <c r="S3054" t="s">
        <v>1382</v>
      </c>
      <c r="T3054" t="s">
        <v>394</v>
      </c>
      <c r="U3054" s="75">
        <v>1000</v>
      </c>
      <c r="V3054">
        <v>6.62</v>
      </c>
      <c r="W3054">
        <v>6620</v>
      </c>
      <c r="AH3054" s="16"/>
      <c r="AI3054" t="s">
        <v>1375</v>
      </c>
    </row>
    <row r="3055" spans="1:35" x14ac:dyDescent="0.25">
      <c r="A3055" t="s">
        <v>8351</v>
      </c>
      <c r="B3055" s="1">
        <v>20</v>
      </c>
      <c r="C3055" t="s">
        <v>8220</v>
      </c>
      <c r="D3055">
        <v>5384885</v>
      </c>
      <c r="E3055" t="s">
        <v>2916</v>
      </c>
      <c r="F3055" t="s">
        <v>1363</v>
      </c>
      <c r="G3055" t="s">
        <v>1364</v>
      </c>
      <c r="H3055" s="3" t="s">
        <v>5638</v>
      </c>
      <c r="I3055">
        <v>2016</v>
      </c>
      <c r="J3055" s="15" t="s">
        <v>2383</v>
      </c>
      <c r="K3055">
        <v>2016</v>
      </c>
      <c r="L3055" t="s">
        <v>1367</v>
      </c>
      <c r="M3055" t="s">
        <v>8348</v>
      </c>
      <c r="O3055" t="s">
        <v>2414</v>
      </c>
      <c r="P3055" t="s">
        <v>849</v>
      </c>
      <c r="Q3055">
        <f t="shared" si="60"/>
        <v>1000</v>
      </c>
      <c r="R3055" t="s">
        <v>3345</v>
      </c>
      <c r="S3055" t="s">
        <v>3346</v>
      </c>
      <c r="T3055" t="s">
        <v>393</v>
      </c>
      <c r="U3055" s="75">
        <v>1000</v>
      </c>
      <c r="V3055">
        <v>6.55</v>
      </c>
      <c r="W3055">
        <v>6550</v>
      </c>
      <c r="AH3055" s="16"/>
      <c r="AI3055" t="s">
        <v>1375</v>
      </c>
    </row>
    <row r="3056" spans="1:35" x14ac:dyDescent="0.25">
      <c r="A3056" t="s">
        <v>8352</v>
      </c>
      <c r="B3056" s="1">
        <v>20</v>
      </c>
      <c r="C3056" t="s">
        <v>8220</v>
      </c>
      <c r="D3056">
        <v>5384885</v>
      </c>
      <c r="E3056" t="s">
        <v>2916</v>
      </c>
      <c r="F3056" t="s">
        <v>1363</v>
      </c>
      <c r="G3056" t="s">
        <v>1364</v>
      </c>
      <c r="H3056" s="3" t="s">
        <v>5638</v>
      </c>
      <c r="I3056">
        <v>2016</v>
      </c>
      <c r="J3056" s="15" t="s">
        <v>2383</v>
      </c>
      <c r="K3056">
        <v>2016</v>
      </c>
      <c r="L3056" t="s">
        <v>1367</v>
      </c>
      <c r="M3056" t="s">
        <v>8348</v>
      </c>
      <c r="O3056" t="s">
        <v>2414</v>
      </c>
      <c r="P3056" t="s">
        <v>849</v>
      </c>
      <c r="Q3056">
        <f t="shared" si="60"/>
        <v>1000</v>
      </c>
      <c r="R3056" t="s">
        <v>3310</v>
      </c>
      <c r="S3056" t="s">
        <v>3311</v>
      </c>
      <c r="T3056" t="s">
        <v>8250</v>
      </c>
      <c r="U3056" s="75">
        <v>1000</v>
      </c>
      <c r="V3056">
        <v>6.59</v>
      </c>
      <c r="W3056">
        <v>6590</v>
      </c>
      <c r="AH3056" s="16"/>
      <c r="AI3056" t="s">
        <v>1375</v>
      </c>
    </row>
    <row r="3057" spans="1:35" x14ac:dyDescent="0.25">
      <c r="A3057" t="s">
        <v>8353</v>
      </c>
      <c r="B3057" s="1">
        <v>20</v>
      </c>
      <c r="C3057" t="s">
        <v>8220</v>
      </c>
      <c r="D3057">
        <v>5599857</v>
      </c>
      <c r="E3057" t="s">
        <v>2949</v>
      </c>
      <c r="F3057" t="s">
        <v>1363</v>
      </c>
      <c r="G3057" t="s">
        <v>1364</v>
      </c>
      <c r="H3057" s="3" t="s">
        <v>2941</v>
      </c>
      <c r="I3057">
        <v>2016</v>
      </c>
      <c r="J3057" s="15" t="s">
        <v>2942</v>
      </c>
      <c r="K3057">
        <v>2016</v>
      </c>
      <c r="L3057" t="s">
        <v>1367</v>
      </c>
      <c r="M3057" t="s">
        <v>8263</v>
      </c>
      <c r="N3057" t="s">
        <v>8263</v>
      </c>
      <c r="O3057" t="s">
        <v>2414</v>
      </c>
      <c r="P3057" t="s">
        <v>8354</v>
      </c>
      <c r="Q3057">
        <f t="shared" si="60"/>
        <v>700</v>
      </c>
      <c r="R3057" t="s">
        <v>3345</v>
      </c>
      <c r="S3057" t="s">
        <v>3346</v>
      </c>
      <c r="T3057" t="s">
        <v>393</v>
      </c>
      <c r="U3057" s="75">
        <v>700</v>
      </c>
      <c r="V3057">
        <v>6.5</v>
      </c>
      <c r="W3057">
        <v>4550</v>
      </c>
      <c r="AH3057" s="16"/>
      <c r="AI3057" t="s">
        <v>1375</v>
      </c>
    </row>
    <row r="3058" spans="1:35" x14ac:dyDescent="0.25">
      <c r="A3058" t="s">
        <v>8355</v>
      </c>
      <c r="B3058" s="1">
        <v>20</v>
      </c>
      <c r="C3058" t="s">
        <v>8220</v>
      </c>
      <c r="D3058">
        <v>5599857</v>
      </c>
      <c r="E3058" t="s">
        <v>2949</v>
      </c>
      <c r="F3058" t="s">
        <v>1363</v>
      </c>
      <c r="G3058" t="s">
        <v>1364</v>
      </c>
      <c r="H3058" s="3" t="s">
        <v>2941</v>
      </c>
      <c r="I3058">
        <v>2016</v>
      </c>
      <c r="J3058" s="15" t="s">
        <v>2942</v>
      </c>
      <c r="K3058">
        <v>2016</v>
      </c>
      <c r="L3058" t="s">
        <v>1367</v>
      </c>
      <c r="M3058" t="s">
        <v>8263</v>
      </c>
      <c r="N3058" t="s">
        <v>8263</v>
      </c>
      <c r="O3058" t="s">
        <v>2414</v>
      </c>
      <c r="P3058" t="s">
        <v>8354</v>
      </c>
      <c r="Q3058">
        <f t="shared" si="60"/>
        <v>700</v>
      </c>
      <c r="R3058" t="s">
        <v>1381</v>
      </c>
      <c r="S3058" t="s">
        <v>1382</v>
      </c>
      <c r="T3058" t="s">
        <v>394</v>
      </c>
      <c r="U3058" s="75">
        <v>700</v>
      </c>
      <c r="V3058">
        <v>7.4</v>
      </c>
      <c r="W3058">
        <v>5180</v>
      </c>
      <c r="AH3058" s="16"/>
      <c r="AI3058" t="s">
        <v>1375</v>
      </c>
    </row>
    <row r="3059" spans="1:35" x14ac:dyDescent="0.25">
      <c r="A3059" t="s">
        <v>8356</v>
      </c>
      <c r="B3059" s="1">
        <v>20</v>
      </c>
      <c r="C3059" t="s">
        <v>8220</v>
      </c>
      <c r="D3059">
        <v>5599857</v>
      </c>
      <c r="E3059" t="s">
        <v>2949</v>
      </c>
      <c r="F3059" t="s">
        <v>1363</v>
      </c>
      <c r="G3059" t="s">
        <v>1364</v>
      </c>
      <c r="H3059" s="3" t="s">
        <v>2941</v>
      </c>
      <c r="I3059">
        <v>2016</v>
      </c>
      <c r="J3059" s="15" t="s">
        <v>2942</v>
      </c>
      <c r="K3059">
        <v>2016</v>
      </c>
      <c r="L3059" t="s">
        <v>1367</v>
      </c>
      <c r="M3059" t="s">
        <v>8263</v>
      </c>
      <c r="N3059" t="s">
        <v>8263</v>
      </c>
      <c r="O3059" t="s">
        <v>2414</v>
      </c>
      <c r="P3059" t="s">
        <v>8354</v>
      </c>
      <c r="Q3059">
        <f t="shared" si="60"/>
        <v>700</v>
      </c>
      <c r="R3059" t="s">
        <v>2102</v>
      </c>
      <c r="S3059" t="s">
        <v>2103</v>
      </c>
      <c r="T3059" t="s">
        <v>8236</v>
      </c>
      <c r="U3059" s="75">
        <v>700</v>
      </c>
      <c r="V3059">
        <v>14.75</v>
      </c>
      <c r="W3059">
        <v>10325</v>
      </c>
      <c r="AH3059" s="16"/>
      <c r="AI3059" t="s">
        <v>1375</v>
      </c>
    </row>
    <row r="3060" spans="1:35" x14ac:dyDescent="0.25">
      <c r="A3060" t="s">
        <v>8357</v>
      </c>
      <c r="B3060" s="1">
        <v>20</v>
      </c>
      <c r="C3060" t="s">
        <v>8220</v>
      </c>
      <c r="D3060">
        <v>5599857</v>
      </c>
      <c r="E3060" t="s">
        <v>2949</v>
      </c>
      <c r="F3060" t="s">
        <v>1363</v>
      </c>
      <c r="G3060" t="s">
        <v>1364</v>
      </c>
      <c r="H3060" s="3" t="s">
        <v>2941</v>
      </c>
      <c r="I3060">
        <v>2016</v>
      </c>
      <c r="J3060" s="15" t="s">
        <v>2942</v>
      </c>
      <c r="K3060">
        <v>2016</v>
      </c>
      <c r="L3060" t="s">
        <v>1367</v>
      </c>
      <c r="M3060" t="s">
        <v>8263</v>
      </c>
      <c r="N3060" t="s">
        <v>8263</v>
      </c>
      <c r="O3060" t="s">
        <v>2414</v>
      </c>
      <c r="P3060" t="s">
        <v>8354</v>
      </c>
      <c r="Q3060">
        <f t="shared" si="60"/>
        <v>700</v>
      </c>
      <c r="R3060" t="s">
        <v>3310</v>
      </c>
      <c r="S3060" t="s">
        <v>3311</v>
      </c>
      <c r="T3060" t="s">
        <v>8258</v>
      </c>
      <c r="U3060" s="75">
        <v>700</v>
      </c>
      <c r="V3060">
        <v>6.59</v>
      </c>
      <c r="W3060">
        <v>4613</v>
      </c>
      <c r="AH3060" s="16"/>
      <c r="AI3060" t="s">
        <v>1375</v>
      </c>
    </row>
    <row r="3061" spans="1:35" x14ac:dyDescent="0.25">
      <c r="A3061" t="s">
        <v>8358</v>
      </c>
      <c r="B3061" s="1">
        <v>20</v>
      </c>
      <c r="C3061" t="s">
        <v>8220</v>
      </c>
      <c r="D3061">
        <v>5599857</v>
      </c>
      <c r="E3061" t="s">
        <v>2949</v>
      </c>
      <c r="F3061" t="s">
        <v>1363</v>
      </c>
      <c r="G3061" t="s">
        <v>1364</v>
      </c>
      <c r="H3061" s="3" t="s">
        <v>2941</v>
      </c>
      <c r="I3061">
        <v>2016</v>
      </c>
      <c r="J3061" s="15" t="s">
        <v>2942</v>
      </c>
      <c r="K3061">
        <v>2016</v>
      </c>
      <c r="L3061" t="s">
        <v>1367</v>
      </c>
      <c r="M3061" t="s">
        <v>8263</v>
      </c>
      <c r="N3061" t="s">
        <v>8263</v>
      </c>
      <c r="O3061" t="s">
        <v>2414</v>
      </c>
      <c r="P3061" t="s">
        <v>8354</v>
      </c>
      <c r="Q3061">
        <f t="shared" si="60"/>
        <v>700</v>
      </c>
      <c r="R3061" t="s">
        <v>2476</v>
      </c>
      <c r="S3061" t="s">
        <v>2477</v>
      </c>
      <c r="T3061" t="s">
        <v>587</v>
      </c>
      <c r="U3061" s="75">
        <v>700</v>
      </c>
      <c r="V3061">
        <v>7.1</v>
      </c>
      <c r="W3061">
        <v>4970</v>
      </c>
      <c r="AH3061" s="16"/>
      <c r="AI3061" t="s">
        <v>1375</v>
      </c>
    </row>
    <row r="3062" spans="1:35" x14ac:dyDescent="0.25">
      <c r="A3062" t="s">
        <v>8359</v>
      </c>
      <c r="B3062" s="1">
        <v>20</v>
      </c>
      <c r="C3062" t="s">
        <v>8220</v>
      </c>
      <c r="D3062">
        <v>5492556</v>
      </c>
      <c r="E3062" t="s">
        <v>8360</v>
      </c>
      <c r="F3062" t="s">
        <v>1363</v>
      </c>
      <c r="G3062" t="s">
        <v>1364</v>
      </c>
      <c r="H3062" s="3" t="s">
        <v>2379</v>
      </c>
      <c r="I3062">
        <v>2016</v>
      </c>
      <c r="J3062" s="15" t="s">
        <v>7656</v>
      </c>
      <c r="K3062">
        <v>2016</v>
      </c>
      <c r="L3062" t="s">
        <v>1367</v>
      </c>
      <c r="M3062" t="s">
        <v>8361</v>
      </c>
      <c r="N3062" t="s">
        <v>8362</v>
      </c>
      <c r="O3062" t="s">
        <v>2414</v>
      </c>
      <c r="P3062" t="s">
        <v>8363</v>
      </c>
      <c r="Q3062">
        <f t="shared" si="60"/>
        <v>360</v>
      </c>
      <c r="R3062" t="s">
        <v>3310</v>
      </c>
      <c r="S3062" t="s">
        <v>3311</v>
      </c>
      <c r="T3062" t="s">
        <v>8364</v>
      </c>
      <c r="U3062" s="75">
        <v>360</v>
      </c>
      <c r="V3062">
        <v>6.59</v>
      </c>
      <c r="W3062">
        <v>2372.4</v>
      </c>
      <c r="AH3062" s="16"/>
      <c r="AI3062" t="s">
        <v>1375</v>
      </c>
    </row>
    <row r="3063" spans="1:35" x14ac:dyDescent="0.25">
      <c r="A3063" t="s">
        <v>8365</v>
      </c>
      <c r="B3063" s="1">
        <v>20</v>
      </c>
      <c r="C3063" t="s">
        <v>8220</v>
      </c>
      <c r="D3063">
        <v>5492556</v>
      </c>
      <c r="E3063" t="s">
        <v>8360</v>
      </c>
      <c r="F3063" t="s">
        <v>1363</v>
      </c>
      <c r="G3063" t="s">
        <v>1364</v>
      </c>
      <c r="H3063" s="3" t="s">
        <v>2379</v>
      </c>
      <c r="I3063">
        <v>2016</v>
      </c>
      <c r="J3063" s="15" t="s">
        <v>7656</v>
      </c>
      <c r="K3063">
        <v>2016</v>
      </c>
      <c r="L3063" t="s">
        <v>1367</v>
      </c>
      <c r="M3063" t="s">
        <v>8361</v>
      </c>
      <c r="N3063" t="s">
        <v>8362</v>
      </c>
      <c r="O3063" t="s">
        <v>2414</v>
      </c>
      <c r="P3063" t="s">
        <v>8363</v>
      </c>
      <c r="Q3063">
        <f t="shared" si="60"/>
        <v>360</v>
      </c>
      <c r="R3063" t="s">
        <v>2476</v>
      </c>
      <c r="S3063" t="s">
        <v>2477</v>
      </c>
      <c r="T3063" t="s">
        <v>587</v>
      </c>
      <c r="U3063" s="75">
        <v>360</v>
      </c>
      <c r="V3063">
        <v>7.2</v>
      </c>
      <c r="W3063">
        <v>2592</v>
      </c>
      <c r="AH3063" s="16"/>
      <c r="AI3063" t="s">
        <v>1375</v>
      </c>
    </row>
    <row r="3064" spans="1:35" x14ac:dyDescent="0.25">
      <c r="A3064" t="s">
        <v>8366</v>
      </c>
      <c r="B3064" s="1">
        <v>20</v>
      </c>
      <c r="C3064" t="s">
        <v>8220</v>
      </c>
      <c r="D3064">
        <v>5492556</v>
      </c>
      <c r="E3064" t="s">
        <v>8360</v>
      </c>
      <c r="F3064" t="s">
        <v>1363</v>
      </c>
      <c r="G3064" t="s">
        <v>1364</v>
      </c>
      <c r="H3064" s="3" t="s">
        <v>2379</v>
      </c>
      <c r="I3064">
        <v>2016</v>
      </c>
      <c r="J3064" s="15" t="s">
        <v>7656</v>
      </c>
      <c r="K3064">
        <v>2016</v>
      </c>
      <c r="L3064" t="s">
        <v>1367</v>
      </c>
      <c r="M3064" t="s">
        <v>8361</v>
      </c>
      <c r="N3064" t="s">
        <v>8362</v>
      </c>
      <c r="O3064" t="s">
        <v>2414</v>
      </c>
      <c r="P3064" t="s">
        <v>8363</v>
      </c>
      <c r="Q3064">
        <f t="shared" si="60"/>
        <v>360</v>
      </c>
      <c r="R3064" t="s">
        <v>3345</v>
      </c>
      <c r="S3064" t="s">
        <v>3346</v>
      </c>
      <c r="T3064" t="s">
        <v>8345</v>
      </c>
      <c r="U3064" s="75">
        <v>360</v>
      </c>
      <c r="V3064">
        <v>6.6</v>
      </c>
      <c r="W3064">
        <v>2376</v>
      </c>
      <c r="AH3064" s="16"/>
      <c r="AI3064" t="s">
        <v>1375</v>
      </c>
    </row>
    <row r="3065" spans="1:35" x14ac:dyDescent="0.25">
      <c r="A3065" t="s">
        <v>8367</v>
      </c>
      <c r="B3065" s="1">
        <v>20</v>
      </c>
      <c r="C3065" t="s">
        <v>8220</v>
      </c>
      <c r="D3065">
        <v>5519934</v>
      </c>
      <c r="E3065" t="s">
        <v>8368</v>
      </c>
      <c r="F3065" t="s">
        <v>1363</v>
      </c>
      <c r="G3065" t="s">
        <v>1364</v>
      </c>
      <c r="H3065" s="3" t="s">
        <v>8369</v>
      </c>
      <c r="I3065">
        <v>2016</v>
      </c>
      <c r="J3065" s="15" t="s">
        <v>8370</v>
      </c>
      <c r="K3065">
        <v>2016</v>
      </c>
      <c r="L3065" t="s">
        <v>1367</v>
      </c>
      <c r="M3065" t="s">
        <v>8371</v>
      </c>
      <c r="N3065" t="s">
        <v>8371</v>
      </c>
      <c r="O3065" t="s">
        <v>1388</v>
      </c>
      <c r="P3065" t="s">
        <v>8372</v>
      </c>
      <c r="Q3065">
        <f t="shared" si="60"/>
        <v>300</v>
      </c>
      <c r="R3065" t="s">
        <v>2476</v>
      </c>
      <c r="S3065" t="s">
        <v>2477</v>
      </c>
      <c r="T3065" t="s">
        <v>587</v>
      </c>
      <c r="U3065" s="75">
        <v>300</v>
      </c>
      <c r="V3065">
        <v>6.9</v>
      </c>
      <c r="W3065">
        <v>2070</v>
      </c>
      <c r="AH3065" s="16"/>
      <c r="AI3065" t="s">
        <v>1375</v>
      </c>
    </row>
    <row r="3066" spans="1:35" x14ac:dyDescent="0.25">
      <c r="A3066" t="s">
        <v>8373</v>
      </c>
      <c r="B3066" s="1">
        <v>20</v>
      </c>
      <c r="C3066" t="s">
        <v>8220</v>
      </c>
      <c r="D3066">
        <v>5519934</v>
      </c>
      <c r="E3066" t="s">
        <v>8368</v>
      </c>
      <c r="F3066" t="s">
        <v>1363</v>
      </c>
      <c r="G3066" t="s">
        <v>1364</v>
      </c>
      <c r="H3066" s="3" t="s">
        <v>8369</v>
      </c>
      <c r="I3066">
        <v>2016</v>
      </c>
      <c r="J3066" s="15" t="s">
        <v>8370</v>
      </c>
      <c r="K3066">
        <v>2016</v>
      </c>
      <c r="L3066" t="s">
        <v>1367</v>
      </c>
      <c r="M3066" t="s">
        <v>8371</v>
      </c>
      <c r="N3066" t="s">
        <v>8371</v>
      </c>
      <c r="O3066" t="s">
        <v>1388</v>
      </c>
      <c r="P3066" t="s">
        <v>8372</v>
      </c>
      <c r="Q3066">
        <f t="shared" si="60"/>
        <v>300</v>
      </c>
      <c r="R3066" t="s">
        <v>3345</v>
      </c>
      <c r="S3066" t="s">
        <v>3346</v>
      </c>
      <c r="T3066" t="s">
        <v>393</v>
      </c>
      <c r="U3066" s="75">
        <v>300</v>
      </c>
      <c r="V3066">
        <v>6.6</v>
      </c>
      <c r="W3066">
        <v>1980</v>
      </c>
      <c r="AH3066" s="16"/>
      <c r="AI3066" t="s">
        <v>1375</v>
      </c>
    </row>
    <row r="3067" spans="1:35" x14ac:dyDescent="0.25">
      <c r="A3067" t="s">
        <v>8374</v>
      </c>
      <c r="B3067" s="1">
        <v>20</v>
      </c>
      <c r="C3067" t="s">
        <v>8220</v>
      </c>
      <c r="D3067">
        <v>5519934</v>
      </c>
      <c r="E3067" t="s">
        <v>8368</v>
      </c>
      <c r="F3067" t="s">
        <v>1363</v>
      </c>
      <c r="G3067" t="s">
        <v>1364</v>
      </c>
      <c r="H3067" s="3" t="s">
        <v>8369</v>
      </c>
      <c r="I3067">
        <v>2016</v>
      </c>
      <c r="J3067" s="15" t="s">
        <v>8370</v>
      </c>
      <c r="K3067">
        <v>2016</v>
      </c>
      <c r="L3067" t="s">
        <v>1367</v>
      </c>
      <c r="M3067" t="s">
        <v>8371</v>
      </c>
      <c r="N3067" t="s">
        <v>8371</v>
      </c>
      <c r="O3067" t="s">
        <v>1388</v>
      </c>
      <c r="P3067" t="s">
        <v>8372</v>
      </c>
      <c r="Q3067">
        <f t="shared" si="60"/>
        <v>300</v>
      </c>
      <c r="R3067" t="s">
        <v>2102</v>
      </c>
      <c r="S3067" t="s">
        <v>2103</v>
      </c>
      <c r="T3067" t="s">
        <v>8245</v>
      </c>
      <c r="U3067" s="75">
        <v>300</v>
      </c>
      <c r="V3067">
        <v>14.75</v>
      </c>
      <c r="W3067">
        <v>4425</v>
      </c>
      <c r="AH3067" s="16"/>
      <c r="AI3067" t="s">
        <v>1375</v>
      </c>
    </row>
    <row r="3068" spans="1:35" x14ac:dyDescent="0.25">
      <c r="A3068" t="s">
        <v>8375</v>
      </c>
      <c r="B3068" s="1">
        <v>20</v>
      </c>
      <c r="C3068" t="s">
        <v>8220</v>
      </c>
      <c r="D3068">
        <v>5519934</v>
      </c>
      <c r="E3068" t="s">
        <v>8368</v>
      </c>
      <c r="F3068" t="s">
        <v>1363</v>
      </c>
      <c r="G3068" t="s">
        <v>1364</v>
      </c>
      <c r="H3068" s="3" t="s">
        <v>8369</v>
      </c>
      <c r="I3068">
        <v>2016</v>
      </c>
      <c r="J3068" s="15" t="s">
        <v>8370</v>
      </c>
      <c r="K3068">
        <v>2016</v>
      </c>
      <c r="L3068" t="s">
        <v>1367</v>
      </c>
      <c r="M3068" t="s">
        <v>8371</v>
      </c>
      <c r="N3068" t="s">
        <v>8371</v>
      </c>
      <c r="O3068" t="s">
        <v>1388</v>
      </c>
      <c r="P3068" t="s">
        <v>8372</v>
      </c>
      <c r="Q3068">
        <f t="shared" si="60"/>
        <v>300</v>
      </c>
      <c r="R3068" t="s">
        <v>3310</v>
      </c>
      <c r="S3068" t="s">
        <v>3311</v>
      </c>
      <c r="T3068" t="s">
        <v>8250</v>
      </c>
      <c r="U3068" s="75">
        <v>300</v>
      </c>
      <c r="V3068">
        <v>6.59</v>
      </c>
      <c r="W3068">
        <v>1977</v>
      </c>
      <c r="AH3068" s="16"/>
      <c r="AI3068" t="s">
        <v>1375</v>
      </c>
    </row>
    <row r="3069" spans="1:35" x14ac:dyDescent="0.25">
      <c r="A3069" t="s">
        <v>8376</v>
      </c>
      <c r="B3069" s="1">
        <v>20</v>
      </c>
      <c r="C3069" t="s">
        <v>8220</v>
      </c>
      <c r="D3069">
        <v>5940710</v>
      </c>
      <c r="E3069" t="s">
        <v>8377</v>
      </c>
      <c r="F3069" t="s">
        <v>1363</v>
      </c>
      <c r="G3069" t="s">
        <v>1364</v>
      </c>
      <c r="H3069" s="3" t="s">
        <v>5867</v>
      </c>
      <c r="I3069">
        <v>2017</v>
      </c>
      <c r="J3069" s="15" t="s">
        <v>8378</v>
      </c>
      <c r="K3069">
        <v>2017</v>
      </c>
      <c r="L3069" t="s">
        <v>1367</v>
      </c>
      <c r="M3069" t="s">
        <v>8379</v>
      </c>
      <c r="O3069" t="s">
        <v>1388</v>
      </c>
      <c r="P3069" t="s">
        <v>8240</v>
      </c>
      <c r="Q3069">
        <f t="shared" si="60"/>
        <v>875</v>
      </c>
      <c r="R3069" t="s">
        <v>3345</v>
      </c>
      <c r="S3069" t="s">
        <v>3346</v>
      </c>
      <c r="T3069" t="s">
        <v>393</v>
      </c>
      <c r="U3069" s="75">
        <v>875</v>
      </c>
      <c r="V3069">
        <v>6.5</v>
      </c>
      <c r="W3069">
        <v>5687.5</v>
      </c>
      <c r="AH3069" s="16"/>
      <c r="AI3069" t="s">
        <v>1375</v>
      </c>
    </row>
    <row r="3070" spans="1:35" x14ac:dyDescent="0.25">
      <c r="A3070" t="s">
        <v>8380</v>
      </c>
      <c r="B3070" s="1">
        <v>20</v>
      </c>
      <c r="C3070" t="s">
        <v>8220</v>
      </c>
      <c r="D3070">
        <v>5940710</v>
      </c>
      <c r="E3070" t="s">
        <v>8377</v>
      </c>
      <c r="F3070" t="s">
        <v>1363</v>
      </c>
      <c r="G3070" t="s">
        <v>1364</v>
      </c>
      <c r="H3070" s="3" t="s">
        <v>5867</v>
      </c>
      <c r="I3070">
        <v>2017</v>
      </c>
      <c r="J3070" s="15" t="s">
        <v>8378</v>
      </c>
      <c r="K3070">
        <v>2017</v>
      </c>
      <c r="L3070" t="s">
        <v>1367</v>
      </c>
      <c r="M3070" t="s">
        <v>8379</v>
      </c>
      <c r="O3070" t="s">
        <v>1388</v>
      </c>
      <c r="P3070" t="s">
        <v>8240</v>
      </c>
      <c r="Q3070">
        <f t="shared" si="60"/>
        <v>875</v>
      </c>
      <c r="R3070" t="s">
        <v>2476</v>
      </c>
      <c r="S3070" t="s">
        <v>2477</v>
      </c>
      <c r="T3070" t="s">
        <v>587</v>
      </c>
      <c r="U3070" s="75">
        <v>875</v>
      </c>
      <c r="V3070">
        <v>7.28</v>
      </c>
      <c r="W3070">
        <v>6370</v>
      </c>
      <c r="AH3070" s="16"/>
      <c r="AI3070" t="s">
        <v>1375</v>
      </c>
    </row>
    <row r="3071" spans="1:35" x14ac:dyDescent="0.25">
      <c r="A3071" t="s">
        <v>8381</v>
      </c>
      <c r="B3071" s="1">
        <v>20</v>
      </c>
      <c r="C3071" t="s">
        <v>8220</v>
      </c>
      <c r="D3071">
        <v>5931657</v>
      </c>
      <c r="E3071" t="s">
        <v>8382</v>
      </c>
      <c r="F3071" t="s">
        <v>1363</v>
      </c>
      <c r="G3071" t="s">
        <v>1364</v>
      </c>
      <c r="H3071" s="3" t="s">
        <v>7696</v>
      </c>
      <c r="I3071">
        <v>2017</v>
      </c>
      <c r="J3071" s="15" t="s">
        <v>3352</v>
      </c>
      <c r="K3071">
        <v>2017</v>
      </c>
      <c r="L3071" t="s">
        <v>1367</v>
      </c>
      <c r="M3071" t="s">
        <v>8322</v>
      </c>
      <c r="O3071" t="s">
        <v>2414</v>
      </c>
      <c r="P3071" t="s">
        <v>849</v>
      </c>
      <c r="Q3071">
        <f t="shared" si="60"/>
        <v>600</v>
      </c>
      <c r="R3071" t="s">
        <v>2102</v>
      </c>
      <c r="S3071" t="s">
        <v>2103</v>
      </c>
      <c r="T3071" t="s">
        <v>8236</v>
      </c>
      <c r="U3071" s="75">
        <v>600</v>
      </c>
      <c r="V3071">
        <v>14.75</v>
      </c>
      <c r="W3071">
        <v>8850</v>
      </c>
      <c r="AH3071" s="16"/>
      <c r="AI3071" t="s">
        <v>1375</v>
      </c>
    </row>
    <row r="3072" spans="1:35" x14ac:dyDescent="0.25">
      <c r="A3072" t="s">
        <v>8383</v>
      </c>
      <c r="B3072" s="1">
        <v>20</v>
      </c>
      <c r="C3072" t="s">
        <v>8220</v>
      </c>
      <c r="D3072">
        <v>5931657</v>
      </c>
      <c r="E3072" t="s">
        <v>8382</v>
      </c>
      <c r="F3072" t="s">
        <v>1363</v>
      </c>
      <c r="G3072" t="s">
        <v>1364</v>
      </c>
      <c r="H3072" s="3" t="s">
        <v>7696</v>
      </c>
      <c r="I3072">
        <v>2017</v>
      </c>
      <c r="J3072" s="15" t="s">
        <v>3352</v>
      </c>
      <c r="K3072">
        <v>2017</v>
      </c>
      <c r="L3072" t="s">
        <v>1367</v>
      </c>
      <c r="M3072" t="s">
        <v>8322</v>
      </c>
      <c r="O3072" t="s">
        <v>2414</v>
      </c>
      <c r="P3072" t="s">
        <v>849</v>
      </c>
      <c r="Q3072">
        <f t="shared" si="60"/>
        <v>600</v>
      </c>
      <c r="R3072" t="s">
        <v>2476</v>
      </c>
      <c r="S3072" t="s">
        <v>2477</v>
      </c>
      <c r="T3072" t="s">
        <v>587</v>
      </c>
      <c r="U3072" s="75">
        <v>600</v>
      </c>
      <c r="V3072">
        <v>7.28</v>
      </c>
      <c r="W3072">
        <v>4368</v>
      </c>
      <c r="AH3072" s="16"/>
      <c r="AI3072" t="s">
        <v>1375</v>
      </c>
    </row>
    <row r="3073" spans="1:35" x14ac:dyDescent="0.25">
      <c r="A3073" t="s">
        <v>8384</v>
      </c>
      <c r="B3073" s="1">
        <v>20</v>
      </c>
      <c r="C3073" t="s">
        <v>8220</v>
      </c>
      <c r="D3073">
        <v>5931657</v>
      </c>
      <c r="E3073" t="s">
        <v>8382</v>
      </c>
      <c r="F3073" t="s">
        <v>1363</v>
      </c>
      <c r="G3073" t="s">
        <v>1364</v>
      </c>
      <c r="H3073" s="3" t="s">
        <v>7696</v>
      </c>
      <c r="I3073">
        <v>2017</v>
      </c>
      <c r="J3073" s="15" t="s">
        <v>3352</v>
      </c>
      <c r="K3073">
        <v>2017</v>
      </c>
      <c r="L3073" t="s">
        <v>1367</v>
      </c>
      <c r="M3073" t="s">
        <v>8322</v>
      </c>
      <c r="O3073" t="s">
        <v>2414</v>
      </c>
      <c r="P3073" t="s">
        <v>849</v>
      </c>
      <c r="Q3073">
        <f t="shared" si="60"/>
        <v>600</v>
      </c>
      <c r="R3073" t="s">
        <v>3345</v>
      </c>
      <c r="S3073" t="s">
        <v>3346</v>
      </c>
      <c r="T3073" t="s">
        <v>393</v>
      </c>
      <c r="U3073" s="75">
        <v>600</v>
      </c>
      <c r="V3073">
        <v>6.55</v>
      </c>
      <c r="W3073">
        <v>3930</v>
      </c>
      <c r="AH3073" s="16"/>
      <c r="AI3073" t="s">
        <v>1375</v>
      </c>
    </row>
    <row r="3074" spans="1:35" x14ac:dyDescent="0.25">
      <c r="A3074" t="s">
        <v>8385</v>
      </c>
      <c r="B3074" s="1">
        <v>20</v>
      </c>
      <c r="C3074" t="s">
        <v>8220</v>
      </c>
      <c r="D3074">
        <v>5855039</v>
      </c>
      <c r="E3074" t="s">
        <v>8386</v>
      </c>
      <c r="F3074" t="s">
        <v>1363</v>
      </c>
      <c r="G3074" t="s">
        <v>1364</v>
      </c>
      <c r="H3074" s="3" t="s">
        <v>5766</v>
      </c>
      <c r="I3074">
        <v>2017</v>
      </c>
      <c r="J3074" s="15" t="s">
        <v>5816</v>
      </c>
      <c r="K3074">
        <v>2017</v>
      </c>
      <c r="L3074" t="s">
        <v>1367</v>
      </c>
      <c r="M3074" t="s">
        <v>8276</v>
      </c>
      <c r="O3074" t="s">
        <v>2414</v>
      </c>
      <c r="P3074" t="s">
        <v>849</v>
      </c>
      <c r="Q3074">
        <f t="shared" ref="Q3074:Q3137" si="61">U3074</f>
        <v>500</v>
      </c>
      <c r="R3074" t="s">
        <v>3310</v>
      </c>
      <c r="S3074" t="s">
        <v>3311</v>
      </c>
      <c r="T3074" t="s">
        <v>8250</v>
      </c>
      <c r="U3074" s="75">
        <v>500</v>
      </c>
      <c r="V3074">
        <v>6.59</v>
      </c>
      <c r="W3074">
        <v>3295</v>
      </c>
      <c r="AH3074" s="16"/>
      <c r="AI3074" t="s">
        <v>1375</v>
      </c>
    </row>
    <row r="3075" spans="1:35" x14ac:dyDescent="0.25">
      <c r="A3075" t="s">
        <v>8387</v>
      </c>
      <c r="B3075" s="1">
        <v>20</v>
      </c>
      <c r="C3075" t="s">
        <v>8220</v>
      </c>
      <c r="D3075">
        <v>5855039</v>
      </c>
      <c r="E3075" t="s">
        <v>8386</v>
      </c>
      <c r="F3075" t="s">
        <v>1363</v>
      </c>
      <c r="G3075" t="s">
        <v>1364</v>
      </c>
      <c r="H3075" s="3" t="s">
        <v>5766</v>
      </c>
      <c r="I3075">
        <v>2017</v>
      </c>
      <c r="J3075" s="15" t="s">
        <v>5816</v>
      </c>
      <c r="K3075">
        <v>2017</v>
      </c>
      <c r="L3075" t="s">
        <v>1367</v>
      </c>
      <c r="M3075" t="s">
        <v>8276</v>
      </c>
      <c r="O3075" t="s">
        <v>2414</v>
      </c>
      <c r="P3075" t="s">
        <v>849</v>
      </c>
      <c r="Q3075">
        <f t="shared" si="61"/>
        <v>500</v>
      </c>
      <c r="R3075" t="s">
        <v>3345</v>
      </c>
      <c r="S3075" t="s">
        <v>3346</v>
      </c>
      <c r="T3075" t="s">
        <v>393</v>
      </c>
      <c r="U3075" s="75">
        <v>500</v>
      </c>
      <c r="V3075">
        <v>6.6</v>
      </c>
      <c r="W3075">
        <v>3300</v>
      </c>
      <c r="AH3075" s="16"/>
      <c r="AI3075" t="s">
        <v>1375</v>
      </c>
    </row>
    <row r="3076" spans="1:35" x14ac:dyDescent="0.25">
      <c r="A3076" t="s">
        <v>8388</v>
      </c>
      <c r="B3076" s="1">
        <v>20</v>
      </c>
      <c r="C3076" t="s">
        <v>8220</v>
      </c>
      <c r="D3076">
        <v>5855039</v>
      </c>
      <c r="E3076" t="s">
        <v>8386</v>
      </c>
      <c r="F3076" t="s">
        <v>1363</v>
      </c>
      <c r="G3076" t="s">
        <v>1364</v>
      </c>
      <c r="H3076" s="3" t="s">
        <v>5766</v>
      </c>
      <c r="I3076">
        <v>2017</v>
      </c>
      <c r="J3076" s="15" t="s">
        <v>5816</v>
      </c>
      <c r="K3076">
        <v>2017</v>
      </c>
      <c r="L3076" t="s">
        <v>1367</v>
      </c>
      <c r="M3076" t="s">
        <v>8276</v>
      </c>
      <c r="O3076" t="s">
        <v>2414</v>
      </c>
      <c r="P3076" t="s">
        <v>849</v>
      </c>
      <c r="Q3076">
        <f t="shared" si="61"/>
        <v>500</v>
      </c>
      <c r="R3076" t="s">
        <v>1381</v>
      </c>
      <c r="S3076" t="s">
        <v>1382</v>
      </c>
      <c r="T3076" t="s">
        <v>394</v>
      </c>
      <c r="U3076" s="75">
        <v>500</v>
      </c>
      <c r="V3076">
        <v>6.75</v>
      </c>
      <c r="W3076">
        <v>3375</v>
      </c>
      <c r="AH3076" s="16"/>
      <c r="AI3076" t="s">
        <v>1375</v>
      </c>
    </row>
    <row r="3077" spans="1:35" x14ac:dyDescent="0.25">
      <c r="A3077" t="s">
        <v>8389</v>
      </c>
      <c r="B3077" s="1">
        <v>20</v>
      </c>
      <c r="C3077" t="s">
        <v>8220</v>
      </c>
      <c r="D3077">
        <v>5855039</v>
      </c>
      <c r="E3077" t="s">
        <v>8386</v>
      </c>
      <c r="F3077" t="s">
        <v>1363</v>
      </c>
      <c r="G3077" t="s">
        <v>1364</v>
      </c>
      <c r="H3077" s="3" t="s">
        <v>5766</v>
      </c>
      <c r="I3077">
        <v>2017</v>
      </c>
      <c r="J3077" s="15" t="s">
        <v>5816</v>
      </c>
      <c r="K3077">
        <v>2017</v>
      </c>
      <c r="L3077" t="s">
        <v>1367</v>
      </c>
      <c r="M3077" t="s">
        <v>8276</v>
      </c>
      <c r="O3077" t="s">
        <v>2414</v>
      </c>
      <c r="P3077" t="s">
        <v>849</v>
      </c>
      <c r="Q3077">
        <f t="shared" si="61"/>
        <v>500</v>
      </c>
      <c r="R3077" t="s">
        <v>2102</v>
      </c>
      <c r="S3077" t="s">
        <v>2103</v>
      </c>
      <c r="T3077" t="s">
        <v>8245</v>
      </c>
      <c r="U3077" s="75">
        <v>500</v>
      </c>
      <c r="V3077">
        <v>9.75</v>
      </c>
      <c r="W3077">
        <v>4875</v>
      </c>
      <c r="AH3077" s="16"/>
      <c r="AI3077" t="s">
        <v>1375</v>
      </c>
    </row>
    <row r="3078" spans="1:35" x14ac:dyDescent="0.25">
      <c r="A3078" t="s">
        <v>8390</v>
      </c>
      <c r="B3078" s="1">
        <v>20</v>
      </c>
      <c r="C3078" t="s">
        <v>8220</v>
      </c>
      <c r="D3078">
        <v>5855039</v>
      </c>
      <c r="E3078" t="s">
        <v>8386</v>
      </c>
      <c r="F3078" t="s">
        <v>1363</v>
      </c>
      <c r="G3078" t="s">
        <v>1364</v>
      </c>
      <c r="H3078" s="3" t="s">
        <v>5766</v>
      </c>
      <c r="I3078">
        <v>2017</v>
      </c>
      <c r="J3078" s="15" t="s">
        <v>5816</v>
      </c>
      <c r="K3078">
        <v>2017</v>
      </c>
      <c r="L3078" t="s">
        <v>1367</v>
      </c>
      <c r="M3078" t="s">
        <v>8276</v>
      </c>
      <c r="O3078" t="s">
        <v>2414</v>
      </c>
      <c r="P3078" t="s">
        <v>849</v>
      </c>
      <c r="Q3078">
        <f t="shared" si="61"/>
        <v>500</v>
      </c>
      <c r="R3078" t="s">
        <v>2476</v>
      </c>
      <c r="S3078" t="s">
        <v>2477</v>
      </c>
      <c r="T3078" t="s">
        <v>587</v>
      </c>
      <c r="U3078" s="75">
        <v>500</v>
      </c>
      <c r="V3078">
        <v>7.6</v>
      </c>
      <c r="W3078">
        <v>3800</v>
      </c>
      <c r="AH3078" s="16"/>
      <c r="AI3078" t="s">
        <v>1375</v>
      </c>
    </row>
    <row r="3079" spans="1:35" x14ac:dyDescent="0.25">
      <c r="A3079" t="s">
        <v>8391</v>
      </c>
      <c r="B3079" s="1">
        <v>20</v>
      </c>
      <c r="C3079" t="s">
        <v>8220</v>
      </c>
      <c r="D3079">
        <v>6025374</v>
      </c>
      <c r="E3079" t="s">
        <v>8392</v>
      </c>
      <c r="F3079" t="s">
        <v>1363</v>
      </c>
      <c r="G3079" t="s">
        <v>1364</v>
      </c>
      <c r="H3079" s="3" t="s">
        <v>3007</v>
      </c>
      <c r="I3079">
        <v>2017</v>
      </c>
      <c r="J3079" s="15" t="s">
        <v>3008</v>
      </c>
      <c r="K3079">
        <v>2017</v>
      </c>
      <c r="L3079" t="s">
        <v>1367</v>
      </c>
      <c r="M3079" t="s">
        <v>8393</v>
      </c>
      <c r="N3079" t="s">
        <v>8393</v>
      </c>
      <c r="O3079" t="s">
        <v>2414</v>
      </c>
      <c r="P3079" t="s">
        <v>849</v>
      </c>
      <c r="Q3079">
        <f t="shared" si="61"/>
        <v>3333</v>
      </c>
      <c r="R3079" t="s">
        <v>1381</v>
      </c>
      <c r="S3079" t="s">
        <v>1382</v>
      </c>
      <c r="T3079" t="s">
        <v>394</v>
      </c>
      <c r="U3079" s="75">
        <v>3333</v>
      </c>
      <c r="V3079">
        <v>7.4</v>
      </c>
      <c r="W3079">
        <v>24664.2</v>
      </c>
      <c r="AH3079" s="16"/>
      <c r="AI3079" t="s">
        <v>1375</v>
      </c>
    </row>
    <row r="3080" spans="1:35" x14ac:dyDescent="0.25">
      <c r="A3080" t="s">
        <v>8394</v>
      </c>
      <c r="B3080" s="1">
        <v>20</v>
      </c>
      <c r="C3080" t="s">
        <v>8220</v>
      </c>
      <c r="D3080">
        <v>6025374</v>
      </c>
      <c r="E3080" t="s">
        <v>8392</v>
      </c>
      <c r="F3080" t="s">
        <v>1363</v>
      </c>
      <c r="G3080" t="s">
        <v>1364</v>
      </c>
      <c r="H3080" s="3" t="s">
        <v>3007</v>
      </c>
      <c r="I3080">
        <v>2017</v>
      </c>
      <c r="J3080" s="15" t="s">
        <v>3008</v>
      </c>
      <c r="K3080">
        <v>2017</v>
      </c>
      <c r="L3080" t="s">
        <v>1367</v>
      </c>
      <c r="M3080" t="s">
        <v>8393</v>
      </c>
      <c r="N3080" t="s">
        <v>8393</v>
      </c>
      <c r="O3080" t="s">
        <v>2414</v>
      </c>
      <c r="P3080" t="s">
        <v>849</v>
      </c>
      <c r="Q3080">
        <f t="shared" si="61"/>
        <v>3333</v>
      </c>
      <c r="R3080" t="s">
        <v>2476</v>
      </c>
      <c r="S3080" t="s">
        <v>2477</v>
      </c>
      <c r="T3080" t="s">
        <v>587</v>
      </c>
      <c r="U3080" s="75">
        <v>3333</v>
      </c>
      <c r="V3080">
        <v>6.48</v>
      </c>
      <c r="W3080">
        <v>21597.84</v>
      </c>
      <c r="AH3080" s="16"/>
      <c r="AI3080" t="s">
        <v>1375</v>
      </c>
    </row>
    <row r="3081" spans="1:35" x14ac:dyDescent="0.25">
      <c r="A3081" t="s">
        <v>8395</v>
      </c>
      <c r="B3081" s="1">
        <v>20</v>
      </c>
      <c r="C3081" t="s">
        <v>8220</v>
      </c>
      <c r="D3081">
        <v>6025374</v>
      </c>
      <c r="E3081" t="s">
        <v>8392</v>
      </c>
      <c r="F3081" t="s">
        <v>1363</v>
      </c>
      <c r="G3081" t="s">
        <v>1364</v>
      </c>
      <c r="H3081" s="3" t="s">
        <v>3007</v>
      </c>
      <c r="I3081">
        <v>2017</v>
      </c>
      <c r="J3081" s="15" t="s">
        <v>3008</v>
      </c>
      <c r="K3081">
        <v>2017</v>
      </c>
      <c r="L3081" t="s">
        <v>1367</v>
      </c>
      <c r="M3081" t="s">
        <v>8393</v>
      </c>
      <c r="N3081" t="s">
        <v>8393</v>
      </c>
      <c r="O3081" t="s">
        <v>2414</v>
      </c>
      <c r="P3081" t="s">
        <v>849</v>
      </c>
      <c r="Q3081">
        <f t="shared" si="61"/>
        <v>3333</v>
      </c>
      <c r="R3081" t="s">
        <v>3345</v>
      </c>
      <c r="S3081" t="s">
        <v>3346</v>
      </c>
      <c r="T3081" t="s">
        <v>393</v>
      </c>
      <c r="U3081" s="75">
        <v>3333</v>
      </c>
      <c r="V3081">
        <v>6.5</v>
      </c>
      <c r="W3081">
        <v>21664.5</v>
      </c>
      <c r="AH3081" s="16"/>
      <c r="AI3081" t="s">
        <v>1375</v>
      </c>
    </row>
    <row r="3082" spans="1:35" x14ac:dyDescent="0.25">
      <c r="A3082" t="s">
        <v>8396</v>
      </c>
      <c r="B3082" s="1">
        <v>20</v>
      </c>
      <c r="C3082" t="s">
        <v>8220</v>
      </c>
      <c r="D3082">
        <v>6025374</v>
      </c>
      <c r="E3082" t="s">
        <v>8392</v>
      </c>
      <c r="F3082" t="s">
        <v>1363</v>
      </c>
      <c r="G3082" t="s">
        <v>1364</v>
      </c>
      <c r="H3082" s="3" t="s">
        <v>3007</v>
      </c>
      <c r="I3082">
        <v>2017</v>
      </c>
      <c r="J3082" s="15" t="s">
        <v>3008</v>
      </c>
      <c r="K3082">
        <v>2017</v>
      </c>
      <c r="L3082" t="s">
        <v>1367</v>
      </c>
      <c r="M3082" t="s">
        <v>8393</v>
      </c>
      <c r="N3082" t="s">
        <v>8393</v>
      </c>
      <c r="O3082" t="s">
        <v>2414</v>
      </c>
      <c r="P3082" t="s">
        <v>849</v>
      </c>
      <c r="Q3082">
        <f t="shared" si="61"/>
        <v>3333</v>
      </c>
      <c r="R3082" t="s">
        <v>2102</v>
      </c>
      <c r="S3082" t="s">
        <v>2103</v>
      </c>
      <c r="T3082" t="s">
        <v>8236</v>
      </c>
      <c r="U3082" s="75">
        <v>3333</v>
      </c>
      <c r="V3082">
        <v>14.75</v>
      </c>
      <c r="W3082">
        <v>49161.75</v>
      </c>
      <c r="AH3082" s="16"/>
      <c r="AI3082" t="s">
        <v>1375</v>
      </c>
    </row>
    <row r="3083" spans="1:35" x14ac:dyDescent="0.25">
      <c r="A3083" t="s">
        <v>8397</v>
      </c>
      <c r="B3083" s="1">
        <v>20</v>
      </c>
      <c r="C3083" t="s">
        <v>8220</v>
      </c>
      <c r="D3083">
        <v>6050573</v>
      </c>
      <c r="E3083" t="s">
        <v>5903</v>
      </c>
      <c r="F3083" t="s">
        <v>1363</v>
      </c>
      <c r="G3083" t="s">
        <v>1364</v>
      </c>
      <c r="H3083" s="3" t="s">
        <v>5904</v>
      </c>
      <c r="I3083">
        <v>2017</v>
      </c>
      <c r="J3083" s="15" t="s">
        <v>5905</v>
      </c>
      <c r="K3083">
        <v>2017</v>
      </c>
      <c r="L3083" t="s">
        <v>1367</v>
      </c>
      <c r="M3083" t="s">
        <v>8398</v>
      </c>
      <c r="N3083" t="s">
        <v>8399</v>
      </c>
      <c r="O3083" t="s">
        <v>1388</v>
      </c>
      <c r="P3083" t="s">
        <v>849</v>
      </c>
      <c r="Q3083">
        <f t="shared" si="61"/>
        <v>100</v>
      </c>
      <c r="R3083" t="s">
        <v>3345</v>
      </c>
      <c r="S3083" t="s">
        <v>3346</v>
      </c>
      <c r="T3083" t="s">
        <v>393</v>
      </c>
      <c r="U3083" s="75">
        <v>100</v>
      </c>
      <c r="V3083">
        <v>6.55</v>
      </c>
      <c r="W3083">
        <v>655</v>
      </c>
      <c r="AH3083" s="16"/>
      <c r="AI3083" t="s">
        <v>1375</v>
      </c>
    </row>
    <row r="3084" spans="1:35" x14ac:dyDescent="0.25">
      <c r="A3084" t="s">
        <v>8400</v>
      </c>
      <c r="B3084" s="1">
        <v>20</v>
      </c>
      <c r="C3084" t="s">
        <v>8220</v>
      </c>
      <c r="D3084">
        <v>6050573</v>
      </c>
      <c r="E3084" t="s">
        <v>5903</v>
      </c>
      <c r="F3084" t="s">
        <v>1363</v>
      </c>
      <c r="G3084" t="s">
        <v>1364</v>
      </c>
      <c r="H3084" s="3" t="s">
        <v>5904</v>
      </c>
      <c r="I3084">
        <v>2017</v>
      </c>
      <c r="J3084" s="15" t="s">
        <v>5905</v>
      </c>
      <c r="K3084">
        <v>2017</v>
      </c>
      <c r="L3084" t="s">
        <v>1367</v>
      </c>
      <c r="M3084" t="s">
        <v>8398</v>
      </c>
      <c r="N3084" t="s">
        <v>8399</v>
      </c>
      <c r="O3084" t="s">
        <v>1388</v>
      </c>
      <c r="P3084" t="s">
        <v>849</v>
      </c>
      <c r="Q3084">
        <f t="shared" si="61"/>
        <v>100</v>
      </c>
      <c r="R3084" t="s">
        <v>1381</v>
      </c>
      <c r="S3084" t="s">
        <v>1382</v>
      </c>
      <c r="T3084" t="s">
        <v>394</v>
      </c>
      <c r="U3084" s="75">
        <v>100</v>
      </c>
      <c r="V3084">
        <v>7.4</v>
      </c>
      <c r="W3084">
        <v>740</v>
      </c>
      <c r="AH3084" s="16"/>
      <c r="AI3084" t="s">
        <v>1375</v>
      </c>
    </row>
    <row r="3085" spans="1:35" x14ac:dyDescent="0.25">
      <c r="A3085" t="s">
        <v>8401</v>
      </c>
      <c r="B3085" s="1">
        <v>20</v>
      </c>
      <c r="C3085" t="s">
        <v>8220</v>
      </c>
      <c r="D3085">
        <v>6050573</v>
      </c>
      <c r="E3085" t="s">
        <v>5903</v>
      </c>
      <c r="F3085" t="s">
        <v>1363</v>
      </c>
      <c r="G3085" t="s">
        <v>1364</v>
      </c>
      <c r="H3085" s="3" t="s">
        <v>5904</v>
      </c>
      <c r="I3085">
        <v>2017</v>
      </c>
      <c r="J3085" s="15" t="s">
        <v>5905</v>
      </c>
      <c r="K3085">
        <v>2017</v>
      </c>
      <c r="L3085" t="s">
        <v>1367</v>
      </c>
      <c r="M3085" t="s">
        <v>8398</v>
      </c>
      <c r="N3085" t="s">
        <v>8399</v>
      </c>
      <c r="O3085" t="s">
        <v>1388</v>
      </c>
      <c r="P3085" t="s">
        <v>849</v>
      </c>
      <c r="Q3085">
        <f t="shared" si="61"/>
        <v>100</v>
      </c>
      <c r="R3085" t="s">
        <v>2476</v>
      </c>
      <c r="S3085" t="s">
        <v>2477</v>
      </c>
      <c r="T3085" t="s">
        <v>587</v>
      </c>
      <c r="U3085" s="75">
        <v>100</v>
      </c>
      <c r="V3085">
        <v>6.8</v>
      </c>
      <c r="W3085">
        <v>680</v>
      </c>
      <c r="AH3085" s="16"/>
      <c r="AI3085" t="s">
        <v>1375</v>
      </c>
    </row>
    <row r="3086" spans="1:35" x14ac:dyDescent="0.25">
      <c r="A3086" t="s">
        <v>8402</v>
      </c>
      <c r="B3086" s="1">
        <v>20</v>
      </c>
      <c r="C3086" t="s">
        <v>8220</v>
      </c>
      <c r="D3086">
        <v>6050573</v>
      </c>
      <c r="E3086" t="s">
        <v>5903</v>
      </c>
      <c r="F3086" t="s">
        <v>1363</v>
      </c>
      <c r="G3086" t="s">
        <v>1364</v>
      </c>
      <c r="H3086" s="3" t="s">
        <v>5904</v>
      </c>
      <c r="I3086">
        <v>2017</v>
      </c>
      <c r="J3086" s="15" t="s">
        <v>5905</v>
      </c>
      <c r="K3086">
        <v>2017</v>
      </c>
      <c r="L3086" t="s">
        <v>1367</v>
      </c>
      <c r="M3086" t="s">
        <v>8398</v>
      </c>
      <c r="N3086" t="s">
        <v>8399</v>
      </c>
      <c r="O3086" t="s">
        <v>1388</v>
      </c>
      <c r="P3086" t="s">
        <v>849</v>
      </c>
      <c r="Q3086">
        <f t="shared" si="61"/>
        <v>100</v>
      </c>
      <c r="R3086" t="s">
        <v>2102</v>
      </c>
      <c r="S3086" t="s">
        <v>2103</v>
      </c>
      <c r="T3086" t="s">
        <v>8236</v>
      </c>
      <c r="U3086" s="75">
        <v>100</v>
      </c>
      <c r="V3086">
        <v>14.75</v>
      </c>
      <c r="W3086">
        <v>1475</v>
      </c>
      <c r="AH3086" s="16"/>
      <c r="AI3086" t="s">
        <v>1375</v>
      </c>
    </row>
    <row r="3087" spans="1:35" x14ac:dyDescent="0.25">
      <c r="A3087" t="s">
        <v>8403</v>
      </c>
      <c r="B3087" s="1">
        <v>20</v>
      </c>
      <c r="C3087" t="s">
        <v>8220</v>
      </c>
      <c r="D3087">
        <v>6430147</v>
      </c>
      <c r="E3087" t="s">
        <v>8404</v>
      </c>
      <c r="F3087" t="s">
        <v>1363</v>
      </c>
      <c r="G3087" t="s">
        <v>1364</v>
      </c>
      <c r="H3087" s="3" t="s">
        <v>8405</v>
      </c>
      <c r="I3087">
        <v>2017</v>
      </c>
      <c r="J3087" s="15" t="s">
        <v>2464</v>
      </c>
      <c r="K3087">
        <v>2017</v>
      </c>
      <c r="L3087" t="s">
        <v>1367</v>
      </c>
      <c r="M3087" t="s">
        <v>8406</v>
      </c>
      <c r="N3087" t="s">
        <v>8406</v>
      </c>
      <c r="O3087" t="s">
        <v>2414</v>
      </c>
      <c r="P3087" t="s">
        <v>849</v>
      </c>
      <c r="Q3087">
        <f t="shared" si="61"/>
        <v>200</v>
      </c>
      <c r="R3087" t="s">
        <v>1381</v>
      </c>
      <c r="S3087" t="s">
        <v>1382</v>
      </c>
      <c r="T3087" t="s">
        <v>393</v>
      </c>
      <c r="U3087" s="75">
        <v>200</v>
      </c>
      <c r="V3087">
        <v>6.63</v>
      </c>
      <c r="W3087">
        <v>1326</v>
      </c>
      <c r="AH3087" s="16"/>
      <c r="AI3087" t="s">
        <v>1375</v>
      </c>
    </row>
    <row r="3088" spans="1:35" x14ac:dyDescent="0.25">
      <c r="A3088" t="s">
        <v>8407</v>
      </c>
      <c r="B3088" s="1">
        <v>20</v>
      </c>
      <c r="C3088" t="s">
        <v>8220</v>
      </c>
      <c r="D3088">
        <v>6430147</v>
      </c>
      <c r="E3088" t="s">
        <v>8404</v>
      </c>
      <c r="F3088" t="s">
        <v>1363</v>
      </c>
      <c r="G3088" t="s">
        <v>1364</v>
      </c>
      <c r="H3088" s="3" t="s">
        <v>8405</v>
      </c>
      <c r="I3088">
        <v>2017</v>
      </c>
      <c r="J3088" s="15" t="s">
        <v>2464</v>
      </c>
      <c r="K3088">
        <v>2017</v>
      </c>
      <c r="L3088" t="s">
        <v>1367</v>
      </c>
      <c r="M3088" t="s">
        <v>8406</v>
      </c>
      <c r="N3088" t="s">
        <v>8406</v>
      </c>
      <c r="O3088" t="s">
        <v>2414</v>
      </c>
      <c r="P3088" t="s">
        <v>849</v>
      </c>
      <c r="Q3088">
        <f t="shared" si="61"/>
        <v>200</v>
      </c>
      <c r="R3088" t="s">
        <v>2102</v>
      </c>
      <c r="S3088" t="s">
        <v>2103</v>
      </c>
      <c r="T3088" t="s">
        <v>8245</v>
      </c>
      <c r="U3088" s="75">
        <v>200</v>
      </c>
      <c r="V3088">
        <v>9.75</v>
      </c>
      <c r="W3088">
        <v>1950</v>
      </c>
      <c r="AH3088" s="16"/>
      <c r="AI3088" t="s">
        <v>1375</v>
      </c>
    </row>
    <row r="3089" spans="1:35" x14ac:dyDescent="0.25">
      <c r="A3089" t="s">
        <v>8408</v>
      </c>
      <c r="B3089" s="1">
        <v>20</v>
      </c>
      <c r="C3089" t="s">
        <v>8220</v>
      </c>
      <c r="D3089">
        <v>6430147</v>
      </c>
      <c r="E3089" t="s">
        <v>8404</v>
      </c>
      <c r="F3089" t="s">
        <v>1363</v>
      </c>
      <c r="G3089" t="s">
        <v>1364</v>
      </c>
      <c r="H3089" s="3" t="s">
        <v>8405</v>
      </c>
      <c r="I3089">
        <v>2017</v>
      </c>
      <c r="J3089" s="15" t="s">
        <v>2464</v>
      </c>
      <c r="K3089">
        <v>2017</v>
      </c>
      <c r="L3089" t="s">
        <v>1367</v>
      </c>
      <c r="M3089" t="s">
        <v>8406</v>
      </c>
      <c r="N3089" t="s">
        <v>8406</v>
      </c>
      <c r="O3089" t="s">
        <v>2414</v>
      </c>
      <c r="P3089" t="s">
        <v>849</v>
      </c>
      <c r="Q3089">
        <f t="shared" si="61"/>
        <v>200</v>
      </c>
      <c r="R3089" t="s">
        <v>3345</v>
      </c>
      <c r="S3089" t="s">
        <v>3346</v>
      </c>
      <c r="T3089" t="s">
        <v>393</v>
      </c>
      <c r="U3089" s="75">
        <v>200</v>
      </c>
      <c r="V3089">
        <v>6.45</v>
      </c>
      <c r="W3089">
        <v>1290</v>
      </c>
      <c r="AH3089" s="16"/>
      <c r="AI3089" t="s">
        <v>1375</v>
      </c>
    </row>
    <row r="3090" spans="1:35" x14ac:dyDescent="0.25">
      <c r="A3090" t="s">
        <v>8409</v>
      </c>
      <c r="B3090" s="1">
        <v>20</v>
      </c>
      <c r="C3090" t="s">
        <v>8220</v>
      </c>
      <c r="D3090">
        <v>6631185</v>
      </c>
      <c r="E3090" t="s">
        <v>8410</v>
      </c>
      <c r="F3090" t="s">
        <v>1363</v>
      </c>
      <c r="G3090" t="s">
        <v>1364</v>
      </c>
      <c r="H3090" s="3" t="s">
        <v>8411</v>
      </c>
      <c r="I3090">
        <v>2017</v>
      </c>
      <c r="J3090" s="15" t="s">
        <v>8412</v>
      </c>
      <c r="K3090">
        <v>2017</v>
      </c>
      <c r="L3090" t="s">
        <v>1367</v>
      </c>
      <c r="M3090" t="s">
        <v>8413</v>
      </c>
      <c r="N3090" t="s">
        <v>8413</v>
      </c>
      <c r="O3090" t="s">
        <v>1388</v>
      </c>
      <c r="P3090" t="s">
        <v>8240</v>
      </c>
      <c r="Q3090">
        <f t="shared" si="61"/>
        <v>98</v>
      </c>
      <c r="R3090" t="s">
        <v>3345</v>
      </c>
      <c r="S3090" t="s">
        <v>3346</v>
      </c>
      <c r="T3090" t="s">
        <v>393</v>
      </c>
      <c r="U3090" s="75">
        <v>98</v>
      </c>
      <c r="V3090">
        <v>6.4</v>
      </c>
      <c r="W3090">
        <v>627.20000000000005</v>
      </c>
      <c r="AH3090" s="16"/>
      <c r="AI3090" t="s">
        <v>1375</v>
      </c>
    </row>
    <row r="3091" spans="1:35" x14ac:dyDescent="0.25">
      <c r="A3091" t="s">
        <v>8414</v>
      </c>
      <c r="B3091" s="1">
        <v>20</v>
      </c>
      <c r="C3091" t="s">
        <v>8220</v>
      </c>
      <c r="D3091">
        <v>6631185</v>
      </c>
      <c r="E3091" t="s">
        <v>8410</v>
      </c>
      <c r="F3091" t="s">
        <v>1363</v>
      </c>
      <c r="G3091" t="s">
        <v>1364</v>
      </c>
      <c r="H3091" s="3" t="s">
        <v>8411</v>
      </c>
      <c r="I3091">
        <v>2017</v>
      </c>
      <c r="J3091" s="15" t="s">
        <v>8412</v>
      </c>
      <c r="K3091">
        <v>2017</v>
      </c>
      <c r="L3091" t="s">
        <v>1367</v>
      </c>
      <c r="M3091" t="s">
        <v>8413</v>
      </c>
      <c r="N3091" t="s">
        <v>8413</v>
      </c>
      <c r="O3091" t="s">
        <v>1388</v>
      </c>
      <c r="P3091" t="s">
        <v>8240</v>
      </c>
      <c r="Q3091">
        <f t="shared" si="61"/>
        <v>98</v>
      </c>
      <c r="R3091" t="s">
        <v>3310</v>
      </c>
      <c r="S3091" t="s">
        <v>3311</v>
      </c>
      <c r="T3091" t="s">
        <v>8250</v>
      </c>
      <c r="U3091" s="75">
        <v>98</v>
      </c>
      <c r="V3091">
        <v>6.43</v>
      </c>
      <c r="W3091">
        <v>630.14</v>
      </c>
      <c r="AH3091" s="16"/>
      <c r="AI3091" t="s">
        <v>1375</v>
      </c>
    </row>
    <row r="3092" spans="1:35" x14ac:dyDescent="0.25">
      <c r="A3092" t="s">
        <v>8415</v>
      </c>
      <c r="B3092" s="1">
        <v>20</v>
      </c>
      <c r="C3092" t="s">
        <v>8220</v>
      </c>
      <c r="D3092">
        <v>6631185</v>
      </c>
      <c r="E3092" t="s">
        <v>8410</v>
      </c>
      <c r="F3092" t="s">
        <v>1363</v>
      </c>
      <c r="G3092" t="s">
        <v>1364</v>
      </c>
      <c r="H3092" s="3" t="s">
        <v>8411</v>
      </c>
      <c r="I3092">
        <v>2017</v>
      </c>
      <c r="J3092" s="15" t="s">
        <v>8412</v>
      </c>
      <c r="K3092">
        <v>2017</v>
      </c>
      <c r="L3092" t="s">
        <v>1367</v>
      </c>
      <c r="M3092" t="s">
        <v>8413</v>
      </c>
      <c r="N3092" t="s">
        <v>8413</v>
      </c>
      <c r="O3092" t="s">
        <v>1388</v>
      </c>
      <c r="P3092" t="s">
        <v>8240</v>
      </c>
      <c r="Q3092">
        <f t="shared" si="61"/>
        <v>98</v>
      </c>
      <c r="R3092" t="s">
        <v>2102</v>
      </c>
      <c r="S3092" t="s">
        <v>2103</v>
      </c>
      <c r="T3092" t="s">
        <v>8236</v>
      </c>
      <c r="U3092" s="75">
        <v>98</v>
      </c>
      <c r="V3092">
        <v>10.3</v>
      </c>
      <c r="W3092">
        <v>1009.4</v>
      </c>
      <c r="AH3092" s="16"/>
      <c r="AI3092" t="s">
        <v>1375</v>
      </c>
    </row>
    <row r="3093" spans="1:35" x14ac:dyDescent="0.25">
      <c r="A3093" t="s">
        <v>8416</v>
      </c>
      <c r="B3093" s="1">
        <v>20</v>
      </c>
      <c r="C3093" t="s">
        <v>8220</v>
      </c>
      <c r="D3093">
        <v>6636233</v>
      </c>
      <c r="E3093" t="s">
        <v>8417</v>
      </c>
      <c r="F3093" t="s">
        <v>1363</v>
      </c>
      <c r="G3093" t="s">
        <v>1364</v>
      </c>
      <c r="H3093" s="3" t="s">
        <v>5065</v>
      </c>
      <c r="I3093">
        <v>2017</v>
      </c>
      <c r="J3093" s="15" t="s">
        <v>8418</v>
      </c>
      <c r="K3093">
        <v>2017</v>
      </c>
      <c r="L3093" t="s">
        <v>1367</v>
      </c>
      <c r="M3093" t="s">
        <v>8276</v>
      </c>
      <c r="O3093" t="s">
        <v>2414</v>
      </c>
      <c r="P3093" t="s">
        <v>849</v>
      </c>
      <c r="Q3093">
        <f t="shared" si="61"/>
        <v>900</v>
      </c>
      <c r="R3093" t="s">
        <v>3310</v>
      </c>
      <c r="S3093" t="s">
        <v>3311</v>
      </c>
      <c r="T3093" t="s">
        <v>8250</v>
      </c>
      <c r="U3093" s="75">
        <v>900</v>
      </c>
      <c r="V3093">
        <v>6.37</v>
      </c>
      <c r="W3093">
        <v>5733</v>
      </c>
      <c r="AH3093" s="16"/>
      <c r="AI3093" t="s">
        <v>1375</v>
      </c>
    </row>
    <row r="3094" spans="1:35" x14ac:dyDescent="0.25">
      <c r="A3094" t="s">
        <v>8419</v>
      </c>
      <c r="B3094" s="1">
        <v>20</v>
      </c>
      <c r="C3094" t="s">
        <v>8220</v>
      </c>
      <c r="D3094">
        <v>6636233</v>
      </c>
      <c r="E3094" t="s">
        <v>8417</v>
      </c>
      <c r="F3094" t="s">
        <v>1363</v>
      </c>
      <c r="G3094" t="s">
        <v>1364</v>
      </c>
      <c r="H3094" s="3" t="s">
        <v>5065</v>
      </c>
      <c r="I3094">
        <v>2017</v>
      </c>
      <c r="J3094" s="15" t="s">
        <v>8418</v>
      </c>
      <c r="K3094">
        <v>2017</v>
      </c>
      <c r="L3094" t="s">
        <v>1367</v>
      </c>
      <c r="M3094" t="s">
        <v>8276</v>
      </c>
      <c r="O3094" t="s">
        <v>2414</v>
      </c>
      <c r="P3094" t="s">
        <v>849</v>
      </c>
      <c r="Q3094">
        <f t="shared" si="61"/>
        <v>900</v>
      </c>
      <c r="R3094" t="s">
        <v>1381</v>
      </c>
      <c r="S3094" t="s">
        <v>1382</v>
      </c>
      <c r="T3094" t="s">
        <v>394</v>
      </c>
      <c r="U3094" s="75">
        <v>900</v>
      </c>
      <c r="V3094">
        <v>7.35</v>
      </c>
      <c r="W3094">
        <v>6615</v>
      </c>
      <c r="AH3094" s="16"/>
      <c r="AI3094" t="s">
        <v>1375</v>
      </c>
    </row>
    <row r="3095" spans="1:35" x14ac:dyDescent="0.25">
      <c r="A3095" t="s">
        <v>8420</v>
      </c>
      <c r="B3095" s="1">
        <v>20</v>
      </c>
      <c r="C3095" t="s">
        <v>8220</v>
      </c>
      <c r="D3095">
        <v>6636233</v>
      </c>
      <c r="E3095" t="s">
        <v>8417</v>
      </c>
      <c r="F3095" t="s">
        <v>1363</v>
      </c>
      <c r="G3095" t="s">
        <v>1364</v>
      </c>
      <c r="H3095" s="3" t="s">
        <v>5065</v>
      </c>
      <c r="I3095">
        <v>2017</v>
      </c>
      <c r="J3095" s="15" t="s">
        <v>8418</v>
      </c>
      <c r="K3095">
        <v>2017</v>
      </c>
      <c r="L3095" t="s">
        <v>1367</v>
      </c>
      <c r="M3095" t="s">
        <v>8276</v>
      </c>
      <c r="O3095" t="s">
        <v>2414</v>
      </c>
      <c r="P3095" t="s">
        <v>849</v>
      </c>
      <c r="Q3095">
        <f t="shared" si="61"/>
        <v>900</v>
      </c>
      <c r="R3095" t="s">
        <v>2102</v>
      </c>
      <c r="S3095" t="s">
        <v>2103</v>
      </c>
      <c r="T3095" t="s">
        <v>8245</v>
      </c>
      <c r="U3095" s="75">
        <v>900</v>
      </c>
      <c r="V3095">
        <v>9.75</v>
      </c>
      <c r="W3095">
        <v>8775</v>
      </c>
      <c r="AH3095" s="16"/>
      <c r="AI3095" t="s">
        <v>1375</v>
      </c>
    </row>
    <row r="3096" spans="1:35" x14ac:dyDescent="0.25">
      <c r="A3096" t="s">
        <v>8421</v>
      </c>
      <c r="B3096" s="1">
        <v>20</v>
      </c>
      <c r="C3096" t="s">
        <v>8220</v>
      </c>
      <c r="D3096">
        <v>6636233</v>
      </c>
      <c r="E3096" t="s">
        <v>8417</v>
      </c>
      <c r="F3096" t="s">
        <v>1363</v>
      </c>
      <c r="G3096" t="s">
        <v>1364</v>
      </c>
      <c r="H3096" s="3" t="s">
        <v>5065</v>
      </c>
      <c r="I3096">
        <v>2017</v>
      </c>
      <c r="J3096" s="15" t="s">
        <v>8418</v>
      </c>
      <c r="K3096">
        <v>2017</v>
      </c>
      <c r="L3096" t="s">
        <v>1367</v>
      </c>
      <c r="M3096" t="s">
        <v>8276</v>
      </c>
      <c r="O3096" t="s">
        <v>2414</v>
      </c>
      <c r="P3096" t="s">
        <v>849</v>
      </c>
      <c r="Q3096">
        <f t="shared" si="61"/>
        <v>900</v>
      </c>
      <c r="R3096" t="s">
        <v>3345</v>
      </c>
      <c r="S3096" t="s">
        <v>3346</v>
      </c>
      <c r="T3096" t="s">
        <v>393</v>
      </c>
      <c r="U3096" s="75">
        <v>900</v>
      </c>
      <c r="V3096">
        <v>6.45</v>
      </c>
      <c r="W3096">
        <v>5805</v>
      </c>
      <c r="AH3096" s="16"/>
      <c r="AI3096" t="s">
        <v>1375</v>
      </c>
    </row>
    <row r="3097" spans="1:35" x14ac:dyDescent="0.25">
      <c r="A3097" t="s">
        <v>8422</v>
      </c>
      <c r="B3097" s="1">
        <v>20</v>
      </c>
      <c r="C3097" t="s">
        <v>8220</v>
      </c>
      <c r="D3097">
        <v>6965911</v>
      </c>
      <c r="E3097" t="s">
        <v>8423</v>
      </c>
      <c r="F3097" t="s">
        <v>1363</v>
      </c>
      <c r="G3097" t="s">
        <v>1364</v>
      </c>
      <c r="H3097" s="3" t="s">
        <v>6048</v>
      </c>
      <c r="I3097">
        <v>2017</v>
      </c>
      <c r="J3097" s="15" t="s">
        <v>2491</v>
      </c>
      <c r="K3097">
        <v>2017</v>
      </c>
      <c r="L3097" t="s">
        <v>1367</v>
      </c>
      <c r="M3097" t="s">
        <v>8424</v>
      </c>
      <c r="N3097" t="s">
        <v>8424</v>
      </c>
      <c r="O3097" t="s">
        <v>2414</v>
      </c>
      <c r="P3097" t="s">
        <v>849</v>
      </c>
      <c r="Q3097">
        <f t="shared" si="61"/>
        <v>5000</v>
      </c>
      <c r="R3097" t="s">
        <v>3310</v>
      </c>
      <c r="S3097" t="s">
        <v>3311</v>
      </c>
      <c r="T3097" t="s">
        <v>8250</v>
      </c>
      <c r="U3097" s="75">
        <v>5000</v>
      </c>
      <c r="V3097">
        <v>6.33</v>
      </c>
      <c r="W3097">
        <v>31650</v>
      </c>
      <c r="AH3097" s="16"/>
      <c r="AI3097" t="s">
        <v>1375</v>
      </c>
    </row>
    <row r="3098" spans="1:35" x14ac:dyDescent="0.25">
      <c r="A3098" t="s">
        <v>8425</v>
      </c>
      <c r="B3098" s="1">
        <v>20</v>
      </c>
      <c r="C3098" t="s">
        <v>8220</v>
      </c>
      <c r="D3098">
        <v>6965911</v>
      </c>
      <c r="E3098" t="s">
        <v>8423</v>
      </c>
      <c r="F3098" t="s">
        <v>1363</v>
      </c>
      <c r="G3098" t="s">
        <v>1364</v>
      </c>
      <c r="H3098" s="3" t="s">
        <v>6048</v>
      </c>
      <c r="I3098">
        <v>2017</v>
      </c>
      <c r="J3098" s="15" t="s">
        <v>2491</v>
      </c>
      <c r="K3098">
        <v>2017</v>
      </c>
      <c r="L3098" t="s">
        <v>1367</v>
      </c>
      <c r="M3098" t="s">
        <v>8424</v>
      </c>
      <c r="N3098" t="s">
        <v>8424</v>
      </c>
      <c r="O3098" t="s">
        <v>2414</v>
      </c>
      <c r="P3098" t="s">
        <v>849</v>
      </c>
      <c r="Q3098">
        <f t="shared" si="61"/>
        <v>5000</v>
      </c>
      <c r="R3098" t="s">
        <v>1381</v>
      </c>
      <c r="S3098" t="s">
        <v>1382</v>
      </c>
      <c r="T3098" t="s">
        <v>394</v>
      </c>
      <c r="U3098" s="75">
        <v>5000</v>
      </c>
      <c r="V3098">
        <v>7.57</v>
      </c>
      <c r="W3098">
        <v>37850</v>
      </c>
      <c r="AH3098" s="16"/>
      <c r="AI3098" t="s">
        <v>1375</v>
      </c>
    </row>
    <row r="3099" spans="1:35" x14ac:dyDescent="0.25">
      <c r="A3099" t="s">
        <v>8426</v>
      </c>
      <c r="B3099" s="1">
        <v>20</v>
      </c>
      <c r="C3099" t="s">
        <v>8220</v>
      </c>
      <c r="D3099">
        <v>6965911</v>
      </c>
      <c r="E3099" t="s">
        <v>8423</v>
      </c>
      <c r="F3099" t="s">
        <v>1363</v>
      </c>
      <c r="G3099" t="s">
        <v>1364</v>
      </c>
      <c r="H3099" s="3" t="s">
        <v>6048</v>
      </c>
      <c r="I3099">
        <v>2017</v>
      </c>
      <c r="J3099" s="15" t="s">
        <v>2491</v>
      </c>
      <c r="K3099">
        <v>2017</v>
      </c>
      <c r="L3099" t="s">
        <v>1367</v>
      </c>
      <c r="M3099" t="s">
        <v>8424</v>
      </c>
      <c r="N3099" t="s">
        <v>8424</v>
      </c>
      <c r="O3099" t="s">
        <v>2414</v>
      </c>
      <c r="P3099" t="s">
        <v>849</v>
      </c>
      <c r="Q3099">
        <f t="shared" si="61"/>
        <v>5000</v>
      </c>
      <c r="R3099" t="s">
        <v>2102</v>
      </c>
      <c r="S3099" t="s">
        <v>2103</v>
      </c>
      <c r="T3099" t="s">
        <v>8236</v>
      </c>
      <c r="U3099" s="75">
        <v>5000</v>
      </c>
      <c r="V3099">
        <v>6.39</v>
      </c>
      <c r="W3099">
        <v>31950</v>
      </c>
      <c r="AH3099" s="16"/>
      <c r="AI3099" t="s">
        <v>1375</v>
      </c>
    </row>
    <row r="3100" spans="1:35" x14ac:dyDescent="0.25">
      <c r="A3100" t="s">
        <v>8427</v>
      </c>
      <c r="B3100" s="1">
        <v>20</v>
      </c>
      <c r="C3100" t="s">
        <v>8220</v>
      </c>
      <c r="D3100">
        <v>6965911</v>
      </c>
      <c r="E3100" t="s">
        <v>8423</v>
      </c>
      <c r="F3100" t="s">
        <v>1363</v>
      </c>
      <c r="G3100" t="s">
        <v>1364</v>
      </c>
      <c r="H3100" s="3" t="s">
        <v>6048</v>
      </c>
      <c r="I3100">
        <v>2017</v>
      </c>
      <c r="J3100" s="15" t="s">
        <v>2491</v>
      </c>
      <c r="K3100">
        <v>2017</v>
      </c>
      <c r="L3100" t="s">
        <v>1367</v>
      </c>
      <c r="M3100" t="s">
        <v>8424</v>
      </c>
      <c r="N3100" t="s">
        <v>8424</v>
      </c>
      <c r="O3100" t="s">
        <v>2414</v>
      </c>
      <c r="P3100" t="s">
        <v>849</v>
      </c>
      <c r="Q3100">
        <f t="shared" si="61"/>
        <v>5000</v>
      </c>
      <c r="R3100" t="s">
        <v>3345</v>
      </c>
      <c r="S3100" t="s">
        <v>3346</v>
      </c>
      <c r="T3100" t="s">
        <v>394</v>
      </c>
      <c r="U3100" s="75">
        <v>5000</v>
      </c>
      <c r="V3100">
        <v>6.45</v>
      </c>
      <c r="W3100">
        <v>32250</v>
      </c>
      <c r="AH3100" s="16"/>
      <c r="AI3100" t="s">
        <v>1375</v>
      </c>
    </row>
    <row r="3101" spans="1:35" x14ac:dyDescent="0.25">
      <c r="A3101" t="s">
        <v>8428</v>
      </c>
      <c r="B3101" s="1">
        <v>20</v>
      </c>
      <c r="C3101" t="s">
        <v>8220</v>
      </c>
      <c r="D3101">
        <v>6967256</v>
      </c>
      <c r="E3101" t="s">
        <v>8429</v>
      </c>
      <c r="F3101" t="s">
        <v>1363</v>
      </c>
      <c r="G3101" t="s">
        <v>1364</v>
      </c>
      <c r="H3101" s="3" t="s">
        <v>6048</v>
      </c>
      <c r="I3101">
        <v>2017</v>
      </c>
      <c r="J3101" s="15" t="s">
        <v>2491</v>
      </c>
      <c r="K3101">
        <v>2017</v>
      </c>
      <c r="L3101" t="s">
        <v>1367</v>
      </c>
      <c r="M3101" t="s">
        <v>8371</v>
      </c>
      <c r="N3101" t="s">
        <v>8371</v>
      </c>
      <c r="O3101" t="s">
        <v>1388</v>
      </c>
      <c r="P3101" t="s">
        <v>8240</v>
      </c>
      <c r="Q3101">
        <f t="shared" si="61"/>
        <v>400</v>
      </c>
      <c r="R3101" t="s">
        <v>1381</v>
      </c>
      <c r="S3101" t="s">
        <v>1382</v>
      </c>
      <c r="T3101" t="s">
        <v>393</v>
      </c>
      <c r="U3101" s="75">
        <v>400</v>
      </c>
      <c r="V3101">
        <v>7.35</v>
      </c>
      <c r="W3101">
        <v>2940</v>
      </c>
      <c r="AH3101" s="16"/>
      <c r="AI3101" t="s">
        <v>1375</v>
      </c>
    </row>
    <row r="3102" spans="1:35" x14ac:dyDescent="0.25">
      <c r="A3102" t="s">
        <v>8430</v>
      </c>
      <c r="B3102" s="1">
        <v>20</v>
      </c>
      <c r="C3102" t="s">
        <v>8220</v>
      </c>
      <c r="D3102">
        <v>6967256</v>
      </c>
      <c r="E3102" t="s">
        <v>8429</v>
      </c>
      <c r="F3102" t="s">
        <v>1363</v>
      </c>
      <c r="G3102" t="s">
        <v>1364</v>
      </c>
      <c r="H3102" s="3" t="s">
        <v>6048</v>
      </c>
      <c r="I3102">
        <v>2017</v>
      </c>
      <c r="J3102" s="15" t="s">
        <v>2491</v>
      </c>
      <c r="K3102">
        <v>2017</v>
      </c>
      <c r="L3102" t="s">
        <v>1367</v>
      </c>
      <c r="M3102" t="s">
        <v>8371</v>
      </c>
      <c r="N3102" t="s">
        <v>8371</v>
      </c>
      <c r="O3102" t="s">
        <v>1388</v>
      </c>
      <c r="P3102" t="s">
        <v>8240</v>
      </c>
      <c r="Q3102">
        <f t="shared" si="61"/>
        <v>400</v>
      </c>
      <c r="R3102" t="s">
        <v>3345</v>
      </c>
      <c r="S3102" t="s">
        <v>3346</v>
      </c>
      <c r="T3102" t="s">
        <v>8431</v>
      </c>
      <c r="U3102" s="75">
        <v>400</v>
      </c>
      <c r="V3102">
        <v>6.45</v>
      </c>
      <c r="W3102">
        <v>2580</v>
      </c>
      <c r="AH3102" s="16"/>
      <c r="AI3102" t="s">
        <v>1375</v>
      </c>
    </row>
    <row r="3103" spans="1:35" x14ac:dyDescent="0.25">
      <c r="A3103" t="s">
        <v>8432</v>
      </c>
      <c r="B3103" s="1">
        <v>20</v>
      </c>
      <c r="C3103" t="s">
        <v>8220</v>
      </c>
      <c r="D3103">
        <v>6967256</v>
      </c>
      <c r="E3103" t="s">
        <v>8429</v>
      </c>
      <c r="F3103" t="s">
        <v>1363</v>
      </c>
      <c r="G3103" t="s">
        <v>1364</v>
      </c>
      <c r="H3103" s="3" t="s">
        <v>6048</v>
      </c>
      <c r="I3103">
        <v>2017</v>
      </c>
      <c r="J3103" s="15" t="s">
        <v>2491</v>
      </c>
      <c r="K3103">
        <v>2017</v>
      </c>
      <c r="L3103" t="s">
        <v>1367</v>
      </c>
      <c r="M3103" t="s">
        <v>8371</v>
      </c>
      <c r="N3103" t="s">
        <v>8371</v>
      </c>
      <c r="O3103" t="s">
        <v>1388</v>
      </c>
      <c r="P3103" t="s">
        <v>8240</v>
      </c>
      <c r="Q3103">
        <f t="shared" si="61"/>
        <v>400</v>
      </c>
      <c r="R3103" t="s">
        <v>2102</v>
      </c>
      <c r="S3103" t="s">
        <v>2103</v>
      </c>
      <c r="T3103" t="s">
        <v>8236</v>
      </c>
      <c r="U3103" s="75">
        <v>400</v>
      </c>
      <c r="V3103">
        <v>6.39</v>
      </c>
      <c r="W3103">
        <v>2556</v>
      </c>
      <c r="AH3103" s="16"/>
      <c r="AI3103" t="s">
        <v>1375</v>
      </c>
    </row>
    <row r="3104" spans="1:35" x14ac:dyDescent="0.25">
      <c r="A3104" t="s">
        <v>8433</v>
      </c>
      <c r="B3104" s="1">
        <v>20</v>
      </c>
      <c r="C3104" t="s">
        <v>8220</v>
      </c>
      <c r="D3104">
        <v>6967256</v>
      </c>
      <c r="E3104" t="s">
        <v>8429</v>
      </c>
      <c r="F3104" t="s">
        <v>1363</v>
      </c>
      <c r="G3104" t="s">
        <v>1364</v>
      </c>
      <c r="H3104" s="3" t="s">
        <v>6048</v>
      </c>
      <c r="I3104">
        <v>2017</v>
      </c>
      <c r="J3104" s="15" t="s">
        <v>2491</v>
      </c>
      <c r="K3104">
        <v>2017</v>
      </c>
      <c r="L3104" t="s">
        <v>1367</v>
      </c>
      <c r="M3104" t="s">
        <v>8371</v>
      </c>
      <c r="N3104" t="s">
        <v>8371</v>
      </c>
      <c r="O3104" t="s">
        <v>1388</v>
      </c>
      <c r="P3104" t="s">
        <v>8240</v>
      </c>
      <c r="Q3104">
        <f t="shared" si="61"/>
        <v>400</v>
      </c>
      <c r="R3104" t="s">
        <v>3310</v>
      </c>
      <c r="S3104" t="s">
        <v>3311</v>
      </c>
      <c r="T3104" t="s">
        <v>8250</v>
      </c>
      <c r="U3104" s="75">
        <v>400</v>
      </c>
      <c r="V3104">
        <v>6.33</v>
      </c>
      <c r="W3104">
        <v>2532</v>
      </c>
      <c r="AH3104" s="16"/>
      <c r="AI3104" t="s">
        <v>1375</v>
      </c>
    </row>
    <row r="3105" spans="1:35" x14ac:dyDescent="0.25">
      <c r="A3105" t="s">
        <v>8434</v>
      </c>
      <c r="B3105" s="1">
        <v>20</v>
      </c>
      <c r="C3105" t="s">
        <v>8220</v>
      </c>
      <c r="D3105">
        <v>7020376</v>
      </c>
      <c r="E3105" t="s">
        <v>8435</v>
      </c>
      <c r="F3105" t="s">
        <v>1363</v>
      </c>
      <c r="G3105" t="s">
        <v>1364</v>
      </c>
      <c r="H3105" s="3" t="s">
        <v>3396</v>
      </c>
      <c r="I3105">
        <v>2017</v>
      </c>
      <c r="J3105" s="15" t="s">
        <v>8436</v>
      </c>
      <c r="K3105">
        <v>2017</v>
      </c>
      <c r="L3105" t="s">
        <v>1367</v>
      </c>
      <c r="M3105" t="s">
        <v>8413</v>
      </c>
      <c r="N3105" t="s">
        <v>8413</v>
      </c>
      <c r="O3105" t="s">
        <v>1388</v>
      </c>
      <c r="P3105" t="s">
        <v>8240</v>
      </c>
      <c r="Q3105">
        <f t="shared" si="61"/>
        <v>120</v>
      </c>
      <c r="R3105" t="s">
        <v>3310</v>
      </c>
      <c r="S3105" t="s">
        <v>3311</v>
      </c>
      <c r="T3105" t="s">
        <v>8250</v>
      </c>
      <c r="U3105" s="75">
        <v>120</v>
      </c>
      <c r="V3105">
        <v>6.33</v>
      </c>
      <c r="W3105">
        <v>759.6</v>
      </c>
      <c r="AH3105" s="16"/>
      <c r="AI3105" t="s">
        <v>1375</v>
      </c>
    </row>
    <row r="3106" spans="1:35" x14ac:dyDescent="0.25">
      <c r="A3106" t="s">
        <v>8437</v>
      </c>
      <c r="B3106" s="1">
        <v>20</v>
      </c>
      <c r="C3106" t="s">
        <v>8220</v>
      </c>
      <c r="D3106">
        <v>7020376</v>
      </c>
      <c r="E3106" t="s">
        <v>8435</v>
      </c>
      <c r="F3106" t="s">
        <v>1363</v>
      </c>
      <c r="G3106" t="s">
        <v>1364</v>
      </c>
      <c r="H3106" s="3" t="s">
        <v>3396</v>
      </c>
      <c r="I3106">
        <v>2017</v>
      </c>
      <c r="J3106" s="15" t="s">
        <v>8436</v>
      </c>
      <c r="K3106">
        <v>2017</v>
      </c>
      <c r="L3106" t="s">
        <v>1367</v>
      </c>
      <c r="M3106" t="s">
        <v>8413</v>
      </c>
      <c r="N3106" t="s">
        <v>8413</v>
      </c>
      <c r="O3106" t="s">
        <v>1388</v>
      </c>
      <c r="P3106" t="s">
        <v>8240</v>
      </c>
      <c r="Q3106">
        <f t="shared" si="61"/>
        <v>120</v>
      </c>
      <c r="R3106" t="s">
        <v>1381</v>
      </c>
      <c r="S3106" t="s">
        <v>1382</v>
      </c>
      <c r="T3106" t="s">
        <v>394</v>
      </c>
      <c r="U3106" s="75">
        <v>120</v>
      </c>
      <c r="V3106">
        <v>7.57</v>
      </c>
      <c r="W3106">
        <v>908.4</v>
      </c>
      <c r="AH3106" s="16"/>
      <c r="AI3106" t="s">
        <v>1375</v>
      </c>
    </row>
    <row r="3107" spans="1:35" x14ac:dyDescent="0.25">
      <c r="A3107" t="s">
        <v>8438</v>
      </c>
      <c r="B3107" s="1">
        <v>20</v>
      </c>
      <c r="C3107" t="s">
        <v>8220</v>
      </c>
      <c r="D3107">
        <v>7020376</v>
      </c>
      <c r="E3107" t="s">
        <v>8435</v>
      </c>
      <c r="F3107" t="s">
        <v>1363</v>
      </c>
      <c r="G3107" t="s">
        <v>1364</v>
      </c>
      <c r="H3107" s="3" t="s">
        <v>3396</v>
      </c>
      <c r="I3107">
        <v>2017</v>
      </c>
      <c r="J3107" s="15" t="s">
        <v>8436</v>
      </c>
      <c r="K3107">
        <v>2017</v>
      </c>
      <c r="L3107" t="s">
        <v>1367</v>
      </c>
      <c r="M3107" t="s">
        <v>8413</v>
      </c>
      <c r="N3107" t="s">
        <v>8413</v>
      </c>
      <c r="O3107" t="s">
        <v>1388</v>
      </c>
      <c r="P3107" t="s">
        <v>8240</v>
      </c>
      <c r="Q3107">
        <f t="shared" si="61"/>
        <v>120</v>
      </c>
      <c r="R3107" t="s">
        <v>3345</v>
      </c>
      <c r="S3107" t="s">
        <v>3346</v>
      </c>
      <c r="T3107" t="s">
        <v>393</v>
      </c>
      <c r="U3107" s="75">
        <v>120</v>
      </c>
      <c r="V3107">
        <v>6.38</v>
      </c>
      <c r="W3107">
        <v>765.6</v>
      </c>
      <c r="AH3107" s="16"/>
      <c r="AI3107" t="s">
        <v>1375</v>
      </c>
    </row>
    <row r="3108" spans="1:35" x14ac:dyDescent="0.25">
      <c r="A3108" t="s">
        <v>8439</v>
      </c>
      <c r="B3108" s="1">
        <v>20</v>
      </c>
      <c r="C3108" t="s">
        <v>8220</v>
      </c>
      <c r="D3108">
        <v>6799094</v>
      </c>
      <c r="E3108" t="s">
        <v>8440</v>
      </c>
      <c r="F3108" t="s">
        <v>1363</v>
      </c>
      <c r="G3108" t="s">
        <v>1364</v>
      </c>
      <c r="H3108" s="3" t="s">
        <v>2611</v>
      </c>
      <c r="I3108">
        <v>2017</v>
      </c>
      <c r="J3108" s="15" t="s">
        <v>2612</v>
      </c>
      <c r="K3108">
        <v>2017</v>
      </c>
      <c r="L3108" t="s">
        <v>1367</v>
      </c>
      <c r="M3108" t="s">
        <v>8288</v>
      </c>
      <c r="O3108" t="s">
        <v>1388</v>
      </c>
      <c r="P3108" t="s">
        <v>849</v>
      </c>
      <c r="Q3108">
        <f t="shared" si="61"/>
        <v>10</v>
      </c>
      <c r="R3108" t="s">
        <v>3310</v>
      </c>
      <c r="S3108" t="s">
        <v>3311</v>
      </c>
      <c r="T3108" t="s">
        <v>8250</v>
      </c>
      <c r="U3108" s="75">
        <v>10</v>
      </c>
      <c r="V3108">
        <v>6.49</v>
      </c>
      <c r="W3108">
        <v>64.900000000000006</v>
      </c>
      <c r="AH3108" s="16"/>
      <c r="AI3108" t="s">
        <v>1375</v>
      </c>
    </row>
    <row r="3109" spans="1:35" x14ac:dyDescent="0.25">
      <c r="A3109" t="s">
        <v>8441</v>
      </c>
      <c r="B3109" s="1">
        <v>20</v>
      </c>
      <c r="C3109" t="s">
        <v>8220</v>
      </c>
      <c r="D3109">
        <v>6799094</v>
      </c>
      <c r="E3109" t="s">
        <v>8440</v>
      </c>
      <c r="F3109" t="s">
        <v>1363</v>
      </c>
      <c r="G3109" t="s">
        <v>1364</v>
      </c>
      <c r="H3109" s="3" t="s">
        <v>2611</v>
      </c>
      <c r="I3109">
        <v>2017</v>
      </c>
      <c r="J3109" s="15" t="s">
        <v>2612</v>
      </c>
      <c r="K3109">
        <v>2017</v>
      </c>
      <c r="L3109" t="s">
        <v>1367</v>
      </c>
      <c r="M3109" t="s">
        <v>8288</v>
      </c>
      <c r="O3109" t="s">
        <v>1388</v>
      </c>
      <c r="P3109" t="s">
        <v>849</v>
      </c>
      <c r="Q3109">
        <f t="shared" si="61"/>
        <v>10</v>
      </c>
      <c r="R3109" t="s">
        <v>2102</v>
      </c>
      <c r="S3109" t="s">
        <v>2103</v>
      </c>
      <c r="T3109" t="s">
        <v>8236</v>
      </c>
      <c r="U3109" s="75">
        <v>10</v>
      </c>
      <c r="V3109">
        <v>10.3</v>
      </c>
      <c r="W3109">
        <v>103</v>
      </c>
      <c r="AH3109" s="16"/>
      <c r="AI3109" t="s">
        <v>1375</v>
      </c>
    </row>
    <row r="3110" spans="1:35" x14ac:dyDescent="0.25">
      <c r="A3110" t="s">
        <v>8442</v>
      </c>
      <c r="B3110" s="1">
        <v>20</v>
      </c>
      <c r="C3110" t="s">
        <v>8220</v>
      </c>
      <c r="D3110">
        <v>6820751</v>
      </c>
      <c r="E3110" t="s">
        <v>8443</v>
      </c>
      <c r="F3110" t="s">
        <v>1363</v>
      </c>
      <c r="G3110" t="s">
        <v>1364</v>
      </c>
      <c r="H3110" s="3" t="s">
        <v>2612</v>
      </c>
      <c r="I3110">
        <v>2017</v>
      </c>
      <c r="J3110" s="15" t="s">
        <v>3135</v>
      </c>
      <c r="K3110">
        <v>2017</v>
      </c>
      <c r="L3110" t="s">
        <v>1367</v>
      </c>
      <c r="M3110" t="s">
        <v>8276</v>
      </c>
      <c r="O3110" t="s">
        <v>2414</v>
      </c>
      <c r="P3110" t="s">
        <v>849</v>
      </c>
      <c r="Q3110">
        <f t="shared" si="61"/>
        <v>500</v>
      </c>
      <c r="R3110" t="s">
        <v>2198</v>
      </c>
      <c r="S3110" t="s">
        <v>2199</v>
      </c>
      <c r="T3110" t="s">
        <v>393</v>
      </c>
      <c r="U3110" s="75">
        <v>500</v>
      </c>
      <c r="V3110">
        <v>12.1</v>
      </c>
      <c r="W3110">
        <v>6050</v>
      </c>
      <c r="AH3110" s="16"/>
      <c r="AI3110" t="s">
        <v>1375</v>
      </c>
    </row>
    <row r="3111" spans="1:35" x14ac:dyDescent="0.25">
      <c r="A3111" t="s">
        <v>8444</v>
      </c>
      <c r="B3111" s="1">
        <v>20</v>
      </c>
      <c r="C3111" t="s">
        <v>8220</v>
      </c>
      <c r="D3111">
        <v>6820751</v>
      </c>
      <c r="E3111" t="s">
        <v>8443</v>
      </c>
      <c r="F3111" t="s">
        <v>1363</v>
      </c>
      <c r="G3111" t="s">
        <v>1364</v>
      </c>
      <c r="H3111" s="3" t="s">
        <v>2612</v>
      </c>
      <c r="I3111">
        <v>2017</v>
      </c>
      <c r="J3111" s="15" t="s">
        <v>3135</v>
      </c>
      <c r="K3111">
        <v>2017</v>
      </c>
      <c r="L3111" t="s">
        <v>1367</v>
      </c>
      <c r="M3111" t="s">
        <v>8276</v>
      </c>
      <c r="O3111" t="s">
        <v>2414</v>
      </c>
      <c r="P3111" t="s">
        <v>849</v>
      </c>
      <c r="Q3111">
        <f t="shared" si="61"/>
        <v>500</v>
      </c>
      <c r="R3111" t="s">
        <v>3345</v>
      </c>
      <c r="S3111" t="s">
        <v>3346</v>
      </c>
      <c r="T3111" t="s">
        <v>393</v>
      </c>
      <c r="U3111" s="75">
        <v>500</v>
      </c>
      <c r="V3111">
        <v>6.5</v>
      </c>
      <c r="W3111">
        <v>3250</v>
      </c>
      <c r="AH3111" s="16"/>
      <c r="AI3111" t="s">
        <v>1375</v>
      </c>
    </row>
    <row r="3112" spans="1:35" x14ac:dyDescent="0.25">
      <c r="A3112" t="s">
        <v>8445</v>
      </c>
      <c r="B3112" s="1">
        <v>20</v>
      </c>
      <c r="C3112" t="s">
        <v>8220</v>
      </c>
      <c r="D3112">
        <v>6820751</v>
      </c>
      <c r="E3112" t="s">
        <v>8443</v>
      </c>
      <c r="F3112" t="s">
        <v>1363</v>
      </c>
      <c r="G3112" t="s">
        <v>1364</v>
      </c>
      <c r="H3112" s="3" t="s">
        <v>2612</v>
      </c>
      <c r="I3112">
        <v>2017</v>
      </c>
      <c r="J3112" s="15" t="s">
        <v>3135</v>
      </c>
      <c r="K3112">
        <v>2017</v>
      </c>
      <c r="L3112" t="s">
        <v>1367</v>
      </c>
      <c r="M3112" t="s">
        <v>8276</v>
      </c>
      <c r="O3112" t="s">
        <v>2414</v>
      </c>
      <c r="P3112" t="s">
        <v>849</v>
      </c>
      <c r="Q3112">
        <f t="shared" si="61"/>
        <v>500</v>
      </c>
      <c r="R3112" t="s">
        <v>1381</v>
      </c>
      <c r="S3112" t="s">
        <v>1382</v>
      </c>
      <c r="T3112" t="s">
        <v>394</v>
      </c>
      <c r="U3112" s="75">
        <v>500</v>
      </c>
      <c r="V3112">
        <v>6.49</v>
      </c>
      <c r="W3112">
        <v>3245</v>
      </c>
      <c r="AH3112" s="16"/>
      <c r="AI3112" t="s">
        <v>1375</v>
      </c>
    </row>
    <row r="3113" spans="1:35" x14ac:dyDescent="0.25">
      <c r="A3113" t="s">
        <v>8446</v>
      </c>
      <c r="B3113" s="1">
        <v>20</v>
      </c>
      <c r="C3113" t="s">
        <v>8220</v>
      </c>
      <c r="D3113">
        <v>6820751</v>
      </c>
      <c r="E3113" t="s">
        <v>8443</v>
      </c>
      <c r="F3113" t="s">
        <v>1363</v>
      </c>
      <c r="G3113" t="s">
        <v>1364</v>
      </c>
      <c r="H3113" s="3" t="s">
        <v>2612</v>
      </c>
      <c r="I3113">
        <v>2017</v>
      </c>
      <c r="J3113" s="15" t="s">
        <v>3135</v>
      </c>
      <c r="K3113">
        <v>2017</v>
      </c>
      <c r="L3113" t="s">
        <v>1367</v>
      </c>
      <c r="M3113" t="s">
        <v>8276</v>
      </c>
      <c r="O3113" t="s">
        <v>2414</v>
      </c>
      <c r="P3113" t="s">
        <v>849</v>
      </c>
      <c r="Q3113">
        <f t="shared" si="61"/>
        <v>500</v>
      </c>
      <c r="R3113" t="s">
        <v>2102</v>
      </c>
      <c r="S3113" t="s">
        <v>2103</v>
      </c>
      <c r="T3113" t="s">
        <v>8236</v>
      </c>
      <c r="U3113" s="75">
        <v>500</v>
      </c>
      <c r="V3113">
        <v>10.3</v>
      </c>
      <c r="W3113">
        <v>5150</v>
      </c>
      <c r="AH3113" s="16"/>
      <c r="AI3113" t="s">
        <v>1375</v>
      </c>
    </row>
    <row r="3114" spans="1:35" x14ac:dyDescent="0.25">
      <c r="A3114" t="s">
        <v>8447</v>
      </c>
      <c r="B3114" s="1">
        <v>20</v>
      </c>
      <c r="C3114" t="s">
        <v>8220</v>
      </c>
      <c r="D3114">
        <v>6820751</v>
      </c>
      <c r="E3114" t="s">
        <v>8443</v>
      </c>
      <c r="F3114" t="s">
        <v>1363</v>
      </c>
      <c r="G3114" t="s">
        <v>1364</v>
      </c>
      <c r="H3114" s="3" t="s">
        <v>2612</v>
      </c>
      <c r="I3114">
        <v>2017</v>
      </c>
      <c r="J3114" s="15" t="s">
        <v>3135</v>
      </c>
      <c r="K3114">
        <v>2017</v>
      </c>
      <c r="L3114" t="s">
        <v>1367</v>
      </c>
      <c r="M3114" t="s">
        <v>8276</v>
      </c>
      <c r="O3114" t="s">
        <v>2414</v>
      </c>
      <c r="P3114" t="s">
        <v>849</v>
      </c>
      <c r="Q3114">
        <f t="shared" si="61"/>
        <v>500</v>
      </c>
      <c r="R3114" t="s">
        <v>3310</v>
      </c>
      <c r="S3114" t="s">
        <v>3311</v>
      </c>
      <c r="T3114" t="s">
        <v>8250</v>
      </c>
      <c r="U3114" s="75">
        <v>500</v>
      </c>
      <c r="V3114">
        <v>6.49</v>
      </c>
      <c r="W3114">
        <v>3245</v>
      </c>
      <c r="AH3114" s="16"/>
      <c r="AI3114" t="s">
        <v>1375</v>
      </c>
    </row>
    <row r="3115" spans="1:35" x14ac:dyDescent="0.25">
      <c r="A3115" t="s">
        <v>8448</v>
      </c>
      <c r="B3115" s="1">
        <v>20</v>
      </c>
      <c r="C3115" t="s">
        <v>8220</v>
      </c>
      <c r="D3115">
        <v>7465246</v>
      </c>
      <c r="E3115" t="s">
        <v>2431</v>
      </c>
      <c r="F3115" t="s">
        <v>1363</v>
      </c>
      <c r="G3115" t="s">
        <v>1364</v>
      </c>
      <c r="H3115" s="3" t="s">
        <v>6210</v>
      </c>
      <c r="I3115">
        <v>2018</v>
      </c>
      <c r="J3115" s="15" t="s">
        <v>6211</v>
      </c>
      <c r="K3115">
        <v>2018</v>
      </c>
      <c r="L3115" t="s">
        <v>1367</v>
      </c>
      <c r="M3115" t="s">
        <v>393</v>
      </c>
      <c r="N3115" t="s">
        <v>8239</v>
      </c>
      <c r="O3115" t="s">
        <v>1388</v>
      </c>
      <c r="P3115" t="s">
        <v>8240</v>
      </c>
      <c r="Q3115">
        <f t="shared" si="61"/>
        <v>400</v>
      </c>
      <c r="R3115" t="s">
        <v>2102</v>
      </c>
      <c r="S3115" t="s">
        <v>2103</v>
      </c>
      <c r="T3115" t="s">
        <v>8236</v>
      </c>
      <c r="U3115" s="75">
        <v>400</v>
      </c>
      <c r="V3115">
        <v>10.3</v>
      </c>
      <c r="W3115">
        <v>4120</v>
      </c>
      <c r="AH3115" s="16"/>
      <c r="AI3115" t="s">
        <v>1375</v>
      </c>
    </row>
    <row r="3116" spans="1:35" x14ac:dyDescent="0.25">
      <c r="A3116" t="s">
        <v>8449</v>
      </c>
      <c r="B3116" s="1">
        <v>20</v>
      </c>
      <c r="C3116" t="s">
        <v>8220</v>
      </c>
      <c r="D3116">
        <v>7465246</v>
      </c>
      <c r="E3116" t="s">
        <v>2431</v>
      </c>
      <c r="F3116" t="s">
        <v>1363</v>
      </c>
      <c r="G3116" t="s">
        <v>1364</v>
      </c>
      <c r="H3116" s="3" t="s">
        <v>6210</v>
      </c>
      <c r="I3116">
        <v>2018</v>
      </c>
      <c r="J3116" s="15" t="s">
        <v>6211</v>
      </c>
      <c r="K3116">
        <v>2018</v>
      </c>
      <c r="L3116" t="s">
        <v>1367</v>
      </c>
      <c r="M3116" t="s">
        <v>393</v>
      </c>
      <c r="N3116" t="s">
        <v>8239</v>
      </c>
      <c r="O3116" t="s">
        <v>1388</v>
      </c>
      <c r="P3116" t="s">
        <v>8240</v>
      </c>
      <c r="Q3116">
        <f t="shared" si="61"/>
        <v>400</v>
      </c>
      <c r="R3116" t="s">
        <v>3345</v>
      </c>
      <c r="S3116" t="s">
        <v>3346</v>
      </c>
      <c r="T3116" t="s">
        <v>394</v>
      </c>
      <c r="U3116" s="75">
        <v>400</v>
      </c>
      <c r="V3116">
        <v>6.4</v>
      </c>
      <c r="W3116">
        <v>2560</v>
      </c>
      <c r="AH3116" s="16"/>
      <c r="AI3116" t="s">
        <v>1375</v>
      </c>
    </row>
    <row r="3117" spans="1:35" x14ac:dyDescent="0.25">
      <c r="A3117" t="s">
        <v>8450</v>
      </c>
      <c r="B3117" s="1">
        <v>20</v>
      </c>
      <c r="C3117" t="s">
        <v>8220</v>
      </c>
      <c r="D3117">
        <v>7465246</v>
      </c>
      <c r="E3117" t="s">
        <v>2431</v>
      </c>
      <c r="F3117" t="s">
        <v>1363</v>
      </c>
      <c r="G3117" t="s">
        <v>1364</v>
      </c>
      <c r="H3117" s="3" t="s">
        <v>6210</v>
      </c>
      <c r="I3117">
        <v>2018</v>
      </c>
      <c r="J3117" s="15" t="s">
        <v>6211</v>
      </c>
      <c r="K3117">
        <v>2018</v>
      </c>
      <c r="L3117" t="s">
        <v>1367</v>
      </c>
      <c r="M3117" t="s">
        <v>393</v>
      </c>
      <c r="N3117" t="s">
        <v>8239</v>
      </c>
      <c r="O3117" t="s">
        <v>1388</v>
      </c>
      <c r="P3117" t="s">
        <v>8240</v>
      </c>
      <c r="Q3117">
        <f t="shared" si="61"/>
        <v>400</v>
      </c>
      <c r="R3117" t="s">
        <v>3310</v>
      </c>
      <c r="S3117" t="s">
        <v>3311</v>
      </c>
      <c r="T3117" t="s">
        <v>8290</v>
      </c>
      <c r="U3117" s="75">
        <v>400</v>
      </c>
      <c r="V3117">
        <v>6.5</v>
      </c>
      <c r="W3117">
        <v>2600</v>
      </c>
      <c r="AH3117" s="16"/>
      <c r="AI3117" t="s">
        <v>1375</v>
      </c>
    </row>
    <row r="3118" spans="1:35" x14ac:dyDescent="0.25">
      <c r="A3118" t="s">
        <v>8451</v>
      </c>
      <c r="B3118" s="1">
        <v>20</v>
      </c>
      <c r="C3118" t="s">
        <v>8220</v>
      </c>
      <c r="D3118">
        <v>8138672</v>
      </c>
      <c r="E3118" t="s">
        <v>8452</v>
      </c>
      <c r="F3118" t="s">
        <v>1363</v>
      </c>
      <c r="G3118" t="s">
        <v>1364</v>
      </c>
      <c r="H3118" s="3" t="s">
        <v>6262</v>
      </c>
      <c r="I3118">
        <v>2018</v>
      </c>
      <c r="J3118" s="15" t="s">
        <v>8453</v>
      </c>
      <c r="K3118">
        <v>2018</v>
      </c>
      <c r="L3118" t="s">
        <v>1367</v>
      </c>
      <c r="M3118" t="s">
        <v>393</v>
      </c>
      <c r="N3118" t="s">
        <v>8239</v>
      </c>
      <c r="O3118" t="s">
        <v>1388</v>
      </c>
      <c r="P3118" t="s">
        <v>8240</v>
      </c>
      <c r="Q3118">
        <f t="shared" si="61"/>
        <v>100</v>
      </c>
      <c r="R3118" t="s">
        <v>2102</v>
      </c>
      <c r="S3118" t="s">
        <v>2103</v>
      </c>
      <c r="T3118" t="s">
        <v>8236</v>
      </c>
      <c r="U3118" s="75">
        <v>100</v>
      </c>
      <c r="V3118">
        <v>15</v>
      </c>
      <c r="W3118">
        <v>1500</v>
      </c>
      <c r="AH3118" s="16"/>
      <c r="AI3118" t="s">
        <v>1375</v>
      </c>
    </row>
    <row r="3119" spans="1:35" x14ac:dyDescent="0.25">
      <c r="A3119" t="s">
        <v>8454</v>
      </c>
      <c r="B3119" s="1">
        <v>20</v>
      </c>
      <c r="C3119" t="s">
        <v>8220</v>
      </c>
      <c r="D3119">
        <v>8138672</v>
      </c>
      <c r="E3119" t="s">
        <v>8452</v>
      </c>
      <c r="F3119" t="s">
        <v>1363</v>
      </c>
      <c r="G3119" t="s">
        <v>1364</v>
      </c>
      <c r="H3119" s="3" t="s">
        <v>6262</v>
      </c>
      <c r="I3119">
        <v>2018</v>
      </c>
      <c r="J3119" s="15" t="s">
        <v>8453</v>
      </c>
      <c r="K3119">
        <v>2018</v>
      </c>
      <c r="L3119" t="s">
        <v>1367</v>
      </c>
      <c r="M3119" t="s">
        <v>393</v>
      </c>
      <c r="N3119" t="s">
        <v>8239</v>
      </c>
      <c r="O3119" t="s">
        <v>1388</v>
      </c>
      <c r="P3119" t="s">
        <v>8240</v>
      </c>
      <c r="Q3119">
        <f t="shared" si="61"/>
        <v>100</v>
      </c>
      <c r="R3119" t="s">
        <v>3345</v>
      </c>
      <c r="S3119" t="s">
        <v>3346</v>
      </c>
      <c r="T3119" t="s">
        <v>394</v>
      </c>
      <c r="U3119" s="75">
        <v>100</v>
      </c>
      <c r="V3119">
        <v>6.5</v>
      </c>
      <c r="W3119">
        <v>650</v>
      </c>
      <c r="AH3119" s="16"/>
      <c r="AI3119" t="s">
        <v>1375</v>
      </c>
    </row>
    <row r="3120" spans="1:35" x14ac:dyDescent="0.25">
      <c r="A3120" t="s">
        <v>8455</v>
      </c>
      <c r="B3120" s="1">
        <v>20</v>
      </c>
      <c r="C3120" t="s">
        <v>8220</v>
      </c>
      <c r="D3120">
        <v>7647409</v>
      </c>
      <c r="E3120" t="s">
        <v>6315</v>
      </c>
      <c r="F3120" t="s">
        <v>1363</v>
      </c>
      <c r="G3120" t="s">
        <v>1364</v>
      </c>
      <c r="H3120" s="3" t="s">
        <v>2334</v>
      </c>
      <c r="I3120">
        <v>2018</v>
      </c>
      <c r="J3120" s="15" t="s">
        <v>3197</v>
      </c>
      <c r="K3120">
        <v>2018</v>
      </c>
      <c r="L3120" t="s">
        <v>1367</v>
      </c>
      <c r="M3120" t="s">
        <v>393</v>
      </c>
      <c r="N3120" t="s">
        <v>8239</v>
      </c>
      <c r="O3120" t="s">
        <v>1388</v>
      </c>
      <c r="P3120" t="s">
        <v>8240</v>
      </c>
      <c r="Q3120">
        <f t="shared" si="61"/>
        <v>100</v>
      </c>
      <c r="R3120" t="s">
        <v>3345</v>
      </c>
      <c r="S3120" t="s">
        <v>3346</v>
      </c>
      <c r="T3120" t="s">
        <v>394</v>
      </c>
      <c r="U3120" s="75">
        <v>100</v>
      </c>
      <c r="V3120">
        <v>6.5</v>
      </c>
      <c r="W3120">
        <v>650</v>
      </c>
      <c r="AH3120" s="16"/>
      <c r="AI3120" t="s">
        <v>1375</v>
      </c>
    </row>
    <row r="3121" spans="1:35" x14ac:dyDescent="0.25">
      <c r="A3121" t="s">
        <v>8456</v>
      </c>
      <c r="B3121" s="1">
        <v>20</v>
      </c>
      <c r="C3121" t="s">
        <v>8220</v>
      </c>
      <c r="D3121">
        <v>7647409</v>
      </c>
      <c r="E3121" t="s">
        <v>6315</v>
      </c>
      <c r="F3121" t="s">
        <v>1363</v>
      </c>
      <c r="G3121" t="s">
        <v>1364</v>
      </c>
      <c r="H3121" s="3" t="s">
        <v>2334</v>
      </c>
      <c r="I3121">
        <v>2018</v>
      </c>
      <c r="J3121" s="15" t="s">
        <v>3197</v>
      </c>
      <c r="K3121">
        <v>2018</v>
      </c>
      <c r="L3121" t="s">
        <v>1367</v>
      </c>
      <c r="M3121" t="s">
        <v>393</v>
      </c>
      <c r="N3121" t="s">
        <v>8239</v>
      </c>
      <c r="O3121" t="s">
        <v>1388</v>
      </c>
      <c r="P3121" t="s">
        <v>8240</v>
      </c>
      <c r="Q3121">
        <f t="shared" si="61"/>
        <v>100</v>
      </c>
      <c r="R3121" t="s">
        <v>2102</v>
      </c>
      <c r="S3121" t="s">
        <v>2103</v>
      </c>
      <c r="T3121" t="s">
        <v>8236</v>
      </c>
      <c r="U3121" s="75">
        <v>100</v>
      </c>
      <c r="V3121">
        <v>10</v>
      </c>
      <c r="W3121">
        <v>1000</v>
      </c>
      <c r="AH3121" s="16"/>
      <c r="AI3121" t="s">
        <v>1375</v>
      </c>
    </row>
    <row r="3122" spans="1:35" x14ac:dyDescent="0.25">
      <c r="A3122" t="s">
        <v>8457</v>
      </c>
      <c r="B3122" s="1">
        <v>20</v>
      </c>
      <c r="C3122" t="s">
        <v>8220</v>
      </c>
      <c r="D3122">
        <v>7647409</v>
      </c>
      <c r="E3122" t="s">
        <v>6315</v>
      </c>
      <c r="F3122" t="s">
        <v>1363</v>
      </c>
      <c r="G3122" t="s">
        <v>1364</v>
      </c>
      <c r="H3122" s="3" t="s">
        <v>2334</v>
      </c>
      <c r="I3122">
        <v>2018</v>
      </c>
      <c r="J3122" s="15" t="s">
        <v>3197</v>
      </c>
      <c r="K3122">
        <v>2018</v>
      </c>
      <c r="L3122" t="s">
        <v>1367</v>
      </c>
      <c r="M3122" t="s">
        <v>393</v>
      </c>
      <c r="N3122" t="s">
        <v>8239</v>
      </c>
      <c r="O3122" t="s">
        <v>1388</v>
      </c>
      <c r="P3122" t="s">
        <v>8240</v>
      </c>
      <c r="Q3122">
        <f t="shared" si="61"/>
        <v>100</v>
      </c>
      <c r="R3122" t="s">
        <v>3310</v>
      </c>
      <c r="S3122" t="s">
        <v>3311</v>
      </c>
      <c r="T3122" t="s">
        <v>8458</v>
      </c>
      <c r="U3122" s="75">
        <v>100</v>
      </c>
      <c r="V3122">
        <v>6.4</v>
      </c>
      <c r="W3122">
        <v>640</v>
      </c>
      <c r="AH3122" s="16"/>
      <c r="AI3122" t="s">
        <v>1375</v>
      </c>
    </row>
    <row r="3123" spans="1:35" x14ac:dyDescent="0.25">
      <c r="A3123" t="s">
        <v>8459</v>
      </c>
      <c r="B3123" s="1">
        <v>20</v>
      </c>
      <c r="C3123" t="s">
        <v>8220</v>
      </c>
      <c r="D3123">
        <v>7414188</v>
      </c>
      <c r="E3123" t="s">
        <v>3358</v>
      </c>
      <c r="F3123" t="s">
        <v>1363</v>
      </c>
      <c r="G3123" t="s">
        <v>1364</v>
      </c>
      <c r="H3123" s="3" t="s">
        <v>1714</v>
      </c>
      <c r="I3123">
        <v>2018</v>
      </c>
      <c r="J3123" s="15" t="s">
        <v>1715</v>
      </c>
      <c r="K3123">
        <v>2018</v>
      </c>
      <c r="L3123" t="s">
        <v>1367</v>
      </c>
      <c r="M3123" t="s">
        <v>393</v>
      </c>
      <c r="N3123" t="s">
        <v>8239</v>
      </c>
      <c r="O3123" t="s">
        <v>1388</v>
      </c>
      <c r="P3123" t="s">
        <v>8240</v>
      </c>
      <c r="Q3123">
        <f t="shared" si="61"/>
        <v>400</v>
      </c>
      <c r="R3123" t="s">
        <v>2102</v>
      </c>
      <c r="S3123" t="s">
        <v>2103</v>
      </c>
      <c r="T3123" t="s">
        <v>8236</v>
      </c>
      <c r="U3123" s="75">
        <v>400</v>
      </c>
      <c r="V3123">
        <v>9.66</v>
      </c>
      <c r="W3123">
        <v>3864</v>
      </c>
      <c r="AH3123" s="16"/>
      <c r="AI3123" t="s">
        <v>1375</v>
      </c>
    </row>
    <row r="3124" spans="1:35" x14ac:dyDescent="0.25">
      <c r="A3124" t="s">
        <v>8460</v>
      </c>
      <c r="B3124" s="1">
        <v>20</v>
      </c>
      <c r="C3124" t="s">
        <v>8220</v>
      </c>
      <c r="D3124">
        <v>7414188</v>
      </c>
      <c r="E3124" t="s">
        <v>3358</v>
      </c>
      <c r="F3124" t="s">
        <v>1363</v>
      </c>
      <c r="G3124" t="s">
        <v>1364</v>
      </c>
      <c r="H3124" s="3" t="s">
        <v>1714</v>
      </c>
      <c r="I3124">
        <v>2018</v>
      </c>
      <c r="J3124" s="15" t="s">
        <v>1715</v>
      </c>
      <c r="K3124">
        <v>2018</v>
      </c>
      <c r="L3124" t="s">
        <v>1367</v>
      </c>
      <c r="M3124" t="s">
        <v>393</v>
      </c>
      <c r="N3124" t="s">
        <v>8239</v>
      </c>
      <c r="O3124" t="s">
        <v>1388</v>
      </c>
      <c r="P3124" t="s">
        <v>8240</v>
      </c>
      <c r="Q3124">
        <f t="shared" si="61"/>
        <v>400</v>
      </c>
      <c r="R3124" t="s">
        <v>8461</v>
      </c>
      <c r="S3124" t="s">
        <v>8462</v>
      </c>
      <c r="T3124" t="s">
        <v>8463</v>
      </c>
      <c r="U3124" s="75">
        <v>400</v>
      </c>
      <c r="V3124">
        <v>7.36</v>
      </c>
      <c r="W3124">
        <v>2944</v>
      </c>
      <c r="AH3124" s="16"/>
      <c r="AI3124" t="s">
        <v>1375</v>
      </c>
    </row>
    <row r="3125" spans="1:35" x14ac:dyDescent="0.25">
      <c r="A3125" t="s">
        <v>8464</v>
      </c>
      <c r="B3125" s="1">
        <v>20</v>
      </c>
      <c r="C3125" t="s">
        <v>8220</v>
      </c>
      <c r="D3125">
        <v>7414188</v>
      </c>
      <c r="E3125" t="s">
        <v>3358</v>
      </c>
      <c r="F3125" t="s">
        <v>1363</v>
      </c>
      <c r="G3125" t="s">
        <v>1364</v>
      </c>
      <c r="H3125" s="3" t="s">
        <v>1714</v>
      </c>
      <c r="I3125">
        <v>2018</v>
      </c>
      <c r="J3125" s="15" t="s">
        <v>1715</v>
      </c>
      <c r="K3125">
        <v>2018</v>
      </c>
      <c r="L3125" t="s">
        <v>1367</v>
      </c>
      <c r="M3125" t="s">
        <v>393</v>
      </c>
      <c r="N3125" t="s">
        <v>8239</v>
      </c>
      <c r="O3125" t="s">
        <v>1388</v>
      </c>
      <c r="P3125" t="s">
        <v>8240</v>
      </c>
      <c r="Q3125">
        <f t="shared" si="61"/>
        <v>400</v>
      </c>
      <c r="R3125" t="s">
        <v>3310</v>
      </c>
      <c r="S3125" t="s">
        <v>3311</v>
      </c>
      <c r="T3125" t="s">
        <v>8290</v>
      </c>
      <c r="U3125" s="75">
        <v>400</v>
      </c>
      <c r="V3125">
        <v>6.5</v>
      </c>
      <c r="W3125">
        <v>2600</v>
      </c>
      <c r="AH3125" s="16"/>
      <c r="AI3125" t="s">
        <v>1375</v>
      </c>
    </row>
    <row r="3126" spans="1:35" x14ac:dyDescent="0.25">
      <c r="A3126" t="s">
        <v>8465</v>
      </c>
      <c r="B3126" s="1">
        <v>20</v>
      </c>
      <c r="C3126" t="s">
        <v>8220</v>
      </c>
      <c r="D3126">
        <v>7414188</v>
      </c>
      <c r="E3126" t="s">
        <v>3358</v>
      </c>
      <c r="F3126" t="s">
        <v>1363</v>
      </c>
      <c r="G3126" t="s">
        <v>1364</v>
      </c>
      <c r="H3126" s="3" t="s">
        <v>1714</v>
      </c>
      <c r="I3126">
        <v>2018</v>
      </c>
      <c r="J3126" s="15" t="s">
        <v>1715</v>
      </c>
      <c r="K3126">
        <v>2018</v>
      </c>
      <c r="L3126" t="s">
        <v>1367</v>
      </c>
      <c r="M3126" t="s">
        <v>393</v>
      </c>
      <c r="N3126" t="s">
        <v>8239</v>
      </c>
      <c r="O3126" t="s">
        <v>1388</v>
      </c>
      <c r="P3126" t="s">
        <v>8240</v>
      </c>
      <c r="Q3126">
        <f t="shared" si="61"/>
        <v>400</v>
      </c>
      <c r="R3126" t="s">
        <v>3345</v>
      </c>
      <c r="S3126" t="s">
        <v>3346</v>
      </c>
      <c r="T3126" t="s">
        <v>393</v>
      </c>
      <c r="U3126" s="75">
        <v>400</v>
      </c>
      <c r="V3126">
        <v>6.4</v>
      </c>
      <c r="W3126">
        <v>2560</v>
      </c>
      <c r="AH3126" s="16"/>
      <c r="AI3126" t="s">
        <v>1375</v>
      </c>
    </row>
    <row r="3127" spans="1:35" x14ac:dyDescent="0.25">
      <c r="A3127" t="s">
        <v>8466</v>
      </c>
      <c r="B3127" s="1">
        <v>20</v>
      </c>
      <c r="C3127" t="s">
        <v>8220</v>
      </c>
      <c r="D3127">
        <v>7667043</v>
      </c>
      <c r="E3127" t="s">
        <v>8467</v>
      </c>
      <c r="F3127" t="s">
        <v>1363</v>
      </c>
      <c r="G3127" t="s">
        <v>1364</v>
      </c>
      <c r="H3127" s="3" t="s">
        <v>2334</v>
      </c>
      <c r="I3127">
        <v>2018</v>
      </c>
      <c r="J3127" s="15" t="s">
        <v>3197</v>
      </c>
      <c r="K3127">
        <v>2018</v>
      </c>
      <c r="L3127" t="s">
        <v>1367</v>
      </c>
      <c r="M3127" t="s">
        <v>393</v>
      </c>
      <c r="N3127" t="s">
        <v>8239</v>
      </c>
      <c r="O3127" t="s">
        <v>1388</v>
      </c>
      <c r="P3127" t="s">
        <v>8240</v>
      </c>
      <c r="Q3127">
        <f t="shared" si="61"/>
        <v>200</v>
      </c>
      <c r="R3127" t="s">
        <v>2198</v>
      </c>
      <c r="S3127" t="s">
        <v>2199</v>
      </c>
      <c r="T3127" t="s">
        <v>3186</v>
      </c>
      <c r="U3127" s="75">
        <v>200</v>
      </c>
      <c r="V3127">
        <v>11.7</v>
      </c>
      <c r="W3127">
        <v>2340</v>
      </c>
      <c r="AH3127" s="16"/>
      <c r="AI3127" t="s">
        <v>1375</v>
      </c>
    </row>
    <row r="3128" spans="1:35" x14ac:dyDescent="0.25">
      <c r="A3128" t="s">
        <v>8468</v>
      </c>
      <c r="B3128" s="1">
        <v>20</v>
      </c>
      <c r="C3128" t="s">
        <v>8220</v>
      </c>
      <c r="D3128">
        <v>7667043</v>
      </c>
      <c r="E3128" t="s">
        <v>8467</v>
      </c>
      <c r="F3128" t="s">
        <v>1363</v>
      </c>
      <c r="G3128" t="s">
        <v>1364</v>
      </c>
      <c r="H3128" s="3" t="s">
        <v>2334</v>
      </c>
      <c r="I3128">
        <v>2018</v>
      </c>
      <c r="J3128" s="15" t="s">
        <v>3197</v>
      </c>
      <c r="K3128">
        <v>2018</v>
      </c>
      <c r="L3128" t="s">
        <v>1367</v>
      </c>
      <c r="M3128" t="s">
        <v>393</v>
      </c>
      <c r="N3128" t="s">
        <v>8239</v>
      </c>
      <c r="O3128" t="s">
        <v>1388</v>
      </c>
      <c r="P3128" t="s">
        <v>8240</v>
      </c>
      <c r="Q3128">
        <f t="shared" si="61"/>
        <v>200</v>
      </c>
      <c r="R3128" t="s">
        <v>3345</v>
      </c>
      <c r="S3128" t="s">
        <v>3346</v>
      </c>
      <c r="T3128" t="s">
        <v>394</v>
      </c>
      <c r="U3128" s="75">
        <v>200</v>
      </c>
      <c r="V3128">
        <v>6.4</v>
      </c>
      <c r="W3128">
        <v>1280</v>
      </c>
      <c r="AH3128" s="16"/>
      <c r="AI3128" t="s">
        <v>1375</v>
      </c>
    </row>
    <row r="3129" spans="1:35" x14ac:dyDescent="0.25">
      <c r="A3129" t="s">
        <v>8469</v>
      </c>
      <c r="B3129" s="1">
        <v>20</v>
      </c>
      <c r="C3129" t="s">
        <v>8220</v>
      </c>
      <c r="D3129">
        <v>7667043</v>
      </c>
      <c r="E3129" t="s">
        <v>8467</v>
      </c>
      <c r="F3129" t="s">
        <v>1363</v>
      </c>
      <c r="G3129" t="s">
        <v>1364</v>
      </c>
      <c r="H3129" s="3" t="s">
        <v>2334</v>
      </c>
      <c r="I3129">
        <v>2018</v>
      </c>
      <c r="J3129" s="15" t="s">
        <v>3197</v>
      </c>
      <c r="K3129">
        <v>2018</v>
      </c>
      <c r="L3129" t="s">
        <v>1367</v>
      </c>
      <c r="M3129" t="s">
        <v>393</v>
      </c>
      <c r="N3129" t="s">
        <v>8239</v>
      </c>
      <c r="O3129" t="s">
        <v>1388</v>
      </c>
      <c r="P3129" t="s">
        <v>8240</v>
      </c>
      <c r="Q3129">
        <f t="shared" si="61"/>
        <v>200</v>
      </c>
      <c r="R3129" t="s">
        <v>1381</v>
      </c>
      <c r="S3129" t="s">
        <v>1382</v>
      </c>
      <c r="T3129" t="s">
        <v>393</v>
      </c>
      <c r="U3129" s="75">
        <v>200</v>
      </c>
      <c r="V3129">
        <v>6.63</v>
      </c>
      <c r="W3129">
        <v>1326</v>
      </c>
      <c r="AH3129" s="16"/>
      <c r="AI3129" t="s">
        <v>1375</v>
      </c>
    </row>
    <row r="3130" spans="1:35" x14ac:dyDescent="0.25">
      <c r="A3130" t="s">
        <v>8470</v>
      </c>
      <c r="B3130" s="1">
        <v>20</v>
      </c>
      <c r="C3130" t="s">
        <v>8220</v>
      </c>
      <c r="D3130">
        <v>7667043</v>
      </c>
      <c r="E3130" t="s">
        <v>8467</v>
      </c>
      <c r="F3130" t="s">
        <v>1363</v>
      </c>
      <c r="G3130" t="s">
        <v>1364</v>
      </c>
      <c r="H3130" s="3" t="s">
        <v>2334</v>
      </c>
      <c r="I3130">
        <v>2018</v>
      </c>
      <c r="J3130" s="15" t="s">
        <v>3197</v>
      </c>
      <c r="K3130">
        <v>2018</v>
      </c>
      <c r="L3130" t="s">
        <v>1367</v>
      </c>
      <c r="M3130" t="s">
        <v>393</v>
      </c>
      <c r="N3130" t="s">
        <v>8239</v>
      </c>
      <c r="O3130" t="s">
        <v>1388</v>
      </c>
      <c r="P3130" t="s">
        <v>8240</v>
      </c>
      <c r="Q3130">
        <f t="shared" si="61"/>
        <v>200</v>
      </c>
      <c r="R3130" t="s">
        <v>3310</v>
      </c>
      <c r="S3130" t="s">
        <v>3311</v>
      </c>
      <c r="T3130" t="s">
        <v>8471</v>
      </c>
      <c r="U3130" s="75">
        <v>200</v>
      </c>
      <c r="V3130">
        <v>6.4</v>
      </c>
      <c r="W3130">
        <v>1280</v>
      </c>
      <c r="AH3130" s="16"/>
      <c r="AI3130" t="s">
        <v>1375</v>
      </c>
    </row>
    <row r="3131" spans="1:35" x14ac:dyDescent="0.25">
      <c r="A3131" t="s">
        <v>8472</v>
      </c>
      <c r="B3131" s="1">
        <v>20</v>
      </c>
      <c r="C3131" t="s">
        <v>8220</v>
      </c>
      <c r="D3131">
        <v>7667043</v>
      </c>
      <c r="E3131" t="s">
        <v>8467</v>
      </c>
      <c r="F3131" t="s">
        <v>1363</v>
      </c>
      <c r="G3131" t="s">
        <v>1364</v>
      </c>
      <c r="H3131" s="3" t="s">
        <v>2334</v>
      </c>
      <c r="I3131">
        <v>2018</v>
      </c>
      <c r="J3131" s="15" t="s">
        <v>3197</v>
      </c>
      <c r="K3131">
        <v>2018</v>
      </c>
      <c r="L3131" t="s">
        <v>1367</v>
      </c>
      <c r="M3131" t="s">
        <v>393</v>
      </c>
      <c r="N3131" t="s">
        <v>8239</v>
      </c>
      <c r="O3131" t="s">
        <v>1388</v>
      </c>
      <c r="P3131" t="s">
        <v>8240</v>
      </c>
      <c r="Q3131">
        <f t="shared" si="61"/>
        <v>200</v>
      </c>
      <c r="R3131" t="s">
        <v>2102</v>
      </c>
      <c r="S3131" t="s">
        <v>2103</v>
      </c>
      <c r="T3131" t="s">
        <v>8245</v>
      </c>
      <c r="U3131" s="75">
        <v>200</v>
      </c>
      <c r="V3131">
        <v>9.75</v>
      </c>
      <c r="W3131">
        <v>1950</v>
      </c>
      <c r="AH3131" s="16"/>
      <c r="AI3131" t="s">
        <v>1375</v>
      </c>
    </row>
    <row r="3132" spans="1:35" x14ac:dyDescent="0.25">
      <c r="A3132" t="s">
        <v>8473</v>
      </c>
      <c r="B3132" s="1">
        <v>20</v>
      </c>
      <c r="C3132" t="s">
        <v>8220</v>
      </c>
      <c r="D3132">
        <v>7690924</v>
      </c>
      <c r="E3132" t="s">
        <v>8474</v>
      </c>
      <c r="F3132" t="s">
        <v>1363</v>
      </c>
      <c r="G3132" t="s">
        <v>1364</v>
      </c>
      <c r="H3132" s="3" t="s">
        <v>6339</v>
      </c>
      <c r="I3132">
        <v>2018</v>
      </c>
      <c r="J3132" s="15" t="s">
        <v>3201</v>
      </c>
      <c r="K3132">
        <v>2018</v>
      </c>
      <c r="L3132" t="s">
        <v>1367</v>
      </c>
      <c r="M3132" t="s">
        <v>8413</v>
      </c>
      <c r="N3132" t="s">
        <v>8413</v>
      </c>
      <c r="O3132" t="s">
        <v>1388</v>
      </c>
      <c r="P3132" t="s">
        <v>8240</v>
      </c>
      <c r="Q3132">
        <f t="shared" si="61"/>
        <v>460</v>
      </c>
      <c r="R3132" t="s">
        <v>3345</v>
      </c>
      <c r="S3132" t="s">
        <v>3346</v>
      </c>
      <c r="T3132" t="s">
        <v>394</v>
      </c>
      <c r="U3132" s="75">
        <v>460</v>
      </c>
      <c r="V3132">
        <v>6.4</v>
      </c>
      <c r="W3132">
        <v>2944</v>
      </c>
      <c r="AH3132" s="16"/>
      <c r="AI3132" t="s">
        <v>1375</v>
      </c>
    </row>
    <row r="3133" spans="1:35" x14ac:dyDescent="0.25">
      <c r="A3133" t="s">
        <v>8475</v>
      </c>
      <c r="B3133" s="1">
        <v>20</v>
      </c>
      <c r="C3133" t="s">
        <v>8220</v>
      </c>
      <c r="D3133">
        <v>7690924</v>
      </c>
      <c r="E3133" t="s">
        <v>8474</v>
      </c>
      <c r="F3133" t="s">
        <v>1363</v>
      </c>
      <c r="G3133" t="s">
        <v>1364</v>
      </c>
      <c r="H3133" s="3" t="s">
        <v>6339</v>
      </c>
      <c r="I3133">
        <v>2018</v>
      </c>
      <c r="J3133" s="15" t="s">
        <v>3201</v>
      </c>
      <c r="K3133">
        <v>2018</v>
      </c>
      <c r="L3133" t="s">
        <v>1367</v>
      </c>
      <c r="M3133" t="s">
        <v>8413</v>
      </c>
      <c r="N3133" t="s">
        <v>8413</v>
      </c>
      <c r="O3133" t="s">
        <v>1388</v>
      </c>
      <c r="P3133" t="s">
        <v>8240</v>
      </c>
      <c r="Q3133">
        <f t="shared" si="61"/>
        <v>460</v>
      </c>
      <c r="R3133" t="s">
        <v>1381</v>
      </c>
      <c r="S3133" t="s">
        <v>1382</v>
      </c>
      <c r="T3133" t="s">
        <v>394</v>
      </c>
      <c r="U3133" s="75">
        <v>460</v>
      </c>
      <c r="V3133">
        <v>7.57</v>
      </c>
      <c r="W3133">
        <v>3482.2</v>
      </c>
      <c r="AH3133" s="16"/>
      <c r="AI3133" t="s">
        <v>1375</v>
      </c>
    </row>
    <row r="3134" spans="1:35" x14ac:dyDescent="0.25">
      <c r="A3134" t="s">
        <v>8476</v>
      </c>
      <c r="B3134" s="1">
        <v>20</v>
      </c>
      <c r="C3134" t="s">
        <v>8220</v>
      </c>
      <c r="D3134">
        <v>7690924</v>
      </c>
      <c r="E3134" t="s">
        <v>8474</v>
      </c>
      <c r="F3134" t="s">
        <v>1363</v>
      </c>
      <c r="G3134" t="s">
        <v>1364</v>
      </c>
      <c r="H3134" s="3" t="s">
        <v>6339</v>
      </c>
      <c r="I3134">
        <v>2018</v>
      </c>
      <c r="J3134" s="15" t="s">
        <v>3201</v>
      </c>
      <c r="K3134">
        <v>2018</v>
      </c>
      <c r="L3134" t="s">
        <v>1367</v>
      </c>
      <c r="M3134" t="s">
        <v>8413</v>
      </c>
      <c r="N3134" t="s">
        <v>8413</v>
      </c>
      <c r="O3134" t="s">
        <v>1388</v>
      </c>
      <c r="P3134" t="s">
        <v>8240</v>
      </c>
      <c r="Q3134">
        <f t="shared" si="61"/>
        <v>460</v>
      </c>
      <c r="R3134" t="s">
        <v>3310</v>
      </c>
      <c r="S3134" t="s">
        <v>3311</v>
      </c>
      <c r="T3134" t="s">
        <v>8471</v>
      </c>
      <c r="U3134" s="75">
        <v>460</v>
      </c>
      <c r="V3134">
        <v>6.49</v>
      </c>
      <c r="W3134">
        <v>2985.4</v>
      </c>
      <c r="AH3134" s="16"/>
      <c r="AI3134" t="s">
        <v>1375</v>
      </c>
    </row>
    <row r="3135" spans="1:35" x14ac:dyDescent="0.25">
      <c r="A3135" t="s">
        <v>8477</v>
      </c>
      <c r="B3135" s="1">
        <v>20</v>
      </c>
      <c r="C3135" t="s">
        <v>8220</v>
      </c>
      <c r="D3135">
        <v>7690924</v>
      </c>
      <c r="E3135" t="s">
        <v>8474</v>
      </c>
      <c r="F3135" t="s">
        <v>1363</v>
      </c>
      <c r="G3135" t="s">
        <v>1364</v>
      </c>
      <c r="H3135" s="3" t="s">
        <v>6339</v>
      </c>
      <c r="I3135">
        <v>2018</v>
      </c>
      <c r="J3135" s="15" t="s">
        <v>3201</v>
      </c>
      <c r="K3135">
        <v>2018</v>
      </c>
      <c r="L3135" t="s">
        <v>1367</v>
      </c>
      <c r="M3135" t="s">
        <v>8413</v>
      </c>
      <c r="N3135" t="s">
        <v>8413</v>
      </c>
      <c r="O3135" t="s">
        <v>1388</v>
      </c>
      <c r="P3135" t="s">
        <v>8240</v>
      </c>
      <c r="Q3135">
        <f t="shared" si="61"/>
        <v>460</v>
      </c>
      <c r="R3135" t="s">
        <v>2102</v>
      </c>
      <c r="S3135" t="s">
        <v>2103</v>
      </c>
      <c r="T3135" t="s">
        <v>8236</v>
      </c>
      <c r="U3135" s="75">
        <v>460</v>
      </c>
      <c r="V3135">
        <v>10</v>
      </c>
      <c r="W3135">
        <v>4600</v>
      </c>
      <c r="AH3135" s="16"/>
      <c r="AI3135" t="s">
        <v>1375</v>
      </c>
    </row>
    <row r="3136" spans="1:35" x14ac:dyDescent="0.25">
      <c r="A3136" t="s">
        <v>8478</v>
      </c>
      <c r="B3136" s="1">
        <v>20</v>
      </c>
      <c r="C3136" t="s">
        <v>8220</v>
      </c>
      <c r="D3136">
        <v>7999151</v>
      </c>
      <c r="E3136" t="s">
        <v>8479</v>
      </c>
      <c r="F3136" t="s">
        <v>1363</v>
      </c>
      <c r="G3136" t="s">
        <v>1364</v>
      </c>
      <c r="H3136" s="3" t="s">
        <v>8480</v>
      </c>
      <c r="I3136">
        <v>2018</v>
      </c>
      <c r="J3136" s="15" t="s">
        <v>2517</v>
      </c>
      <c r="K3136">
        <v>2018</v>
      </c>
      <c r="L3136" t="s">
        <v>1367</v>
      </c>
      <c r="M3136" t="s">
        <v>393</v>
      </c>
      <c r="N3136" t="s">
        <v>8239</v>
      </c>
      <c r="O3136" t="s">
        <v>1388</v>
      </c>
      <c r="P3136" t="s">
        <v>8240</v>
      </c>
      <c r="Q3136">
        <f t="shared" si="61"/>
        <v>325</v>
      </c>
      <c r="R3136" t="s">
        <v>3345</v>
      </c>
      <c r="S3136" t="s">
        <v>3346</v>
      </c>
      <c r="T3136" t="s">
        <v>394</v>
      </c>
      <c r="U3136" s="75">
        <v>325</v>
      </c>
      <c r="V3136">
        <v>6.5</v>
      </c>
      <c r="W3136">
        <v>2112.5</v>
      </c>
      <c r="AH3136" s="16"/>
      <c r="AI3136" t="s">
        <v>1375</v>
      </c>
    </row>
    <row r="3137" spans="1:35" x14ac:dyDescent="0.25">
      <c r="A3137" t="s">
        <v>8481</v>
      </c>
      <c r="B3137" s="1">
        <v>20</v>
      </c>
      <c r="C3137" t="s">
        <v>8220</v>
      </c>
      <c r="D3137">
        <v>7999151</v>
      </c>
      <c r="E3137" t="s">
        <v>8479</v>
      </c>
      <c r="F3137" t="s">
        <v>1363</v>
      </c>
      <c r="G3137" t="s">
        <v>1364</v>
      </c>
      <c r="H3137" s="3" t="s">
        <v>8480</v>
      </c>
      <c r="I3137">
        <v>2018</v>
      </c>
      <c r="J3137" s="15" t="s">
        <v>2517</v>
      </c>
      <c r="K3137">
        <v>2018</v>
      </c>
      <c r="L3137" t="s">
        <v>1367</v>
      </c>
      <c r="M3137" t="s">
        <v>393</v>
      </c>
      <c r="N3137" t="s">
        <v>8239</v>
      </c>
      <c r="O3137" t="s">
        <v>1388</v>
      </c>
      <c r="P3137" t="s">
        <v>8240</v>
      </c>
      <c r="Q3137">
        <f t="shared" si="61"/>
        <v>325</v>
      </c>
      <c r="R3137" t="s">
        <v>2198</v>
      </c>
      <c r="S3137" t="s">
        <v>2199</v>
      </c>
      <c r="T3137" t="s">
        <v>3186</v>
      </c>
      <c r="U3137" s="75">
        <v>325</v>
      </c>
      <c r="V3137">
        <v>11.7</v>
      </c>
      <c r="W3137">
        <v>3802.5</v>
      </c>
      <c r="AH3137" s="16"/>
      <c r="AI3137" t="s">
        <v>1375</v>
      </c>
    </row>
    <row r="3138" spans="1:35" x14ac:dyDescent="0.25">
      <c r="A3138" t="s">
        <v>8482</v>
      </c>
      <c r="B3138" s="1">
        <v>20</v>
      </c>
      <c r="C3138" t="s">
        <v>8220</v>
      </c>
      <c r="D3138">
        <v>7999151</v>
      </c>
      <c r="E3138" t="s">
        <v>8479</v>
      </c>
      <c r="F3138" t="s">
        <v>1363</v>
      </c>
      <c r="G3138" t="s">
        <v>1364</v>
      </c>
      <c r="H3138" s="3" t="s">
        <v>8480</v>
      </c>
      <c r="I3138">
        <v>2018</v>
      </c>
      <c r="J3138" s="15" t="s">
        <v>2517</v>
      </c>
      <c r="K3138">
        <v>2018</v>
      </c>
      <c r="L3138" t="s">
        <v>1367</v>
      </c>
      <c r="M3138" t="s">
        <v>393</v>
      </c>
      <c r="N3138" t="s">
        <v>8239</v>
      </c>
      <c r="O3138" t="s">
        <v>1388</v>
      </c>
      <c r="P3138" t="s">
        <v>8240</v>
      </c>
      <c r="Q3138">
        <f t="shared" ref="Q3138:Q3201" si="62">U3138</f>
        <v>325</v>
      </c>
      <c r="R3138" t="s">
        <v>2102</v>
      </c>
      <c r="S3138" t="s">
        <v>2103</v>
      </c>
      <c r="T3138" t="s">
        <v>8245</v>
      </c>
      <c r="U3138" s="75">
        <v>325</v>
      </c>
      <c r="V3138">
        <v>9.75</v>
      </c>
      <c r="W3138">
        <v>3168.75</v>
      </c>
      <c r="AH3138" s="16"/>
      <c r="AI3138" t="s">
        <v>1375</v>
      </c>
    </row>
    <row r="3139" spans="1:35" x14ac:dyDescent="0.25">
      <c r="A3139" t="s">
        <v>8483</v>
      </c>
      <c r="B3139" s="1">
        <v>20</v>
      </c>
      <c r="C3139" t="s">
        <v>8220</v>
      </c>
      <c r="D3139">
        <v>8282013</v>
      </c>
      <c r="E3139" t="s">
        <v>8484</v>
      </c>
      <c r="F3139" t="s">
        <v>1363</v>
      </c>
      <c r="G3139" t="s">
        <v>1364</v>
      </c>
      <c r="H3139" s="3" t="s">
        <v>6529</v>
      </c>
      <c r="I3139">
        <v>2018</v>
      </c>
      <c r="J3139" s="15" t="s">
        <v>6505</v>
      </c>
      <c r="K3139">
        <v>2018</v>
      </c>
      <c r="L3139" t="s">
        <v>1367</v>
      </c>
      <c r="M3139" t="s">
        <v>393</v>
      </c>
      <c r="N3139" t="s">
        <v>8239</v>
      </c>
      <c r="O3139" t="s">
        <v>1388</v>
      </c>
      <c r="P3139" t="s">
        <v>8240</v>
      </c>
      <c r="Q3139">
        <f t="shared" si="62"/>
        <v>900</v>
      </c>
      <c r="R3139" t="s">
        <v>3345</v>
      </c>
      <c r="S3139" t="s">
        <v>3346</v>
      </c>
      <c r="T3139" t="s">
        <v>394</v>
      </c>
      <c r="U3139" s="75">
        <v>900</v>
      </c>
      <c r="V3139">
        <v>6.5</v>
      </c>
      <c r="W3139">
        <v>5850</v>
      </c>
      <c r="AH3139" s="16"/>
      <c r="AI3139" t="s">
        <v>1375</v>
      </c>
    </row>
    <row r="3140" spans="1:35" x14ac:dyDescent="0.25">
      <c r="A3140" t="s">
        <v>8485</v>
      </c>
      <c r="B3140" s="1">
        <v>20</v>
      </c>
      <c r="C3140" t="s">
        <v>8220</v>
      </c>
      <c r="D3140">
        <v>8282013</v>
      </c>
      <c r="E3140" t="s">
        <v>8484</v>
      </c>
      <c r="F3140" t="s">
        <v>1363</v>
      </c>
      <c r="G3140" t="s">
        <v>1364</v>
      </c>
      <c r="H3140" s="3" t="s">
        <v>6529</v>
      </c>
      <c r="I3140">
        <v>2018</v>
      </c>
      <c r="J3140" s="15" t="s">
        <v>6505</v>
      </c>
      <c r="K3140">
        <v>2018</v>
      </c>
      <c r="L3140" t="s">
        <v>1367</v>
      </c>
      <c r="M3140" t="s">
        <v>393</v>
      </c>
      <c r="N3140" t="s">
        <v>8239</v>
      </c>
      <c r="O3140" t="s">
        <v>1388</v>
      </c>
      <c r="P3140" t="s">
        <v>8240</v>
      </c>
      <c r="Q3140">
        <f t="shared" si="62"/>
        <v>900</v>
      </c>
      <c r="R3140" t="s">
        <v>2102</v>
      </c>
      <c r="S3140" t="s">
        <v>2103</v>
      </c>
      <c r="T3140" t="s">
        <v>8236</v>
      </c>
      <c r="U3140" s="75">
        <v>900</v>
      </c>
      <c r="V3140">
        <v>14.75</v>
      </c>
      <c r="W3140">
        <v>13275</v>
      </c>
      <c r="AH3140" s="16"/>
      <c r="AI3140" t="s">
        <v>1375</v>
      </c>
    </row>
    <row r="3141" spans="1:35" x14ac:dyDescent="0.25">
      <c r="A3141" t="s">
        <v>8486</v>
      </c>
      <c r="B3141" s="1">
        <v>20</v>
      </c>
      <c r="C3141" t="s">
        <v>8220</v>
      </c>
      <c r="D3141">
        <v>8347859</v>
      </c>
      <c r="E3141" t="s">
        <v>8487</v>
      </c>
      <c r="F3141" t="s">
        <v>1363</v>
      </c>
      <c r="G3141" t="s">
        <v>1364</v>
      </c>
      <c r="H3141" s="3" t="s">
        <v>2522</v>
      </c>
      <c r="I3141">
        <v>2018</v>
      </c>
      <c r="J3141" s="15" t="s">
        <v>6557</v>
      </c>
      <c r="K3141">
        <v>2018</v>
      </c>
      <c r="L3141" t="s">
        <v>1367</v>
      </c>
      <c r="M3141" t="s">
        <v>393</v>
      </c>
      <c r="N3141" t="s">
        <v>8239</v>
      </c>
      <c r="O3141" t="s">
        <v>1388</v>
      </c>
      <c r="P3141" t="s">
        <v>8240</v>
      </c>
      <c r="Q3141">
        <f t="shared" si="62"/>
        <v>900</v>
      </c>
      <c r="R3141" t="s">
        <v>2102</v>
      </c>
      <c r="S3141" t="s">
        <v>2103</v>
      </c>
      <c r="T3141" t="s">
        <v>8236</v>
      </c>
      <c r="U3141" s="75">
        <v>900</v>
      </c>
      <c r="V3141">
        <v>14.75</v>
      </c>
      <c r="W3141">
        <v>13275</v>
      </c>
      <c r="AH3141" s="16"/>
      <c r="AI3141" t="s">
        <v>1375</v>
      </c>
    </row>
    <row r="3142" spans="1:35" x14ac:dyDescent="0.25">
      <c r="A3142" t="s">
        <v>8488</v>
      </c>
      <c r="B3142" s="1">
        <v>20</v>
      </c>
      <c r="C3142" t="s">
        <v>8220</v>
      </c>
      <c r="D3142">
        <v>8347859</v>
      </c>
      <c r="E3142" t="s">
        <v>8487</v>
      </c>
      <c r="F3142" t="s">
        <v>1363</v>
      </c>
      <c r="G3142" t="s">
        <v>1364</v>
      </c>
      <c r="H3142" s="3" t="s">
        <v>2522</v>
      </c>
      <c r="I3142">
        <v>2018</v>
      </c>
      <c r="J3142" s="15" t="s">
        <v>6557</v>
      </c>
      <c r="K3142">
        <v>2018</v>
      </c>
      <c r="L3142" t="s">
        <v>1367</v>
      </c>
      <c r="M3142" t="s">
        <v>393</v>
      </c>
      <c r="N3142" t="s">
        <v>8239</v>
      </c>
      <c r="O3142" t="s">
        <v>1388</v>
      </c>
      <c r="P3142" t="s">
        <v>8240</v>
      </c>
      <c r="Q3142">
        <f t="shared" si="62"/>
        <v>900</v>
      </c>
      <c r="R3142" t="s">
        <v>3345</v>
      </c>
      <c r="S3142" t="s">
        <v>3346</v>
      </c>
      <c r="T3142" t="s">
        <v>394</v>
      </c>
      <c r="U3142" s="75">
        <v>900</v>
      </c>
      <c r="V3142">
        <v>6.5</v>
      </c>
      <c r="W3142">
        <v>5850</v>
      </c>
      <c r="AH3142" s="16"/>
      <c r="AI3142" t="s">
        <v>1375</v>
      </c>
    </row>
    <row r="3143" spans="1:35" x14ac:dyDescent="0.25">
      <c r="A3143" t="s">
        <v>8489</v>
      </c>
      <c r="B3143" s="1">
        <v>20</v>
      </c>
      <c r="C3143" t="s">
        <v>8220</v>
      </c>
      <c r="D3143">
        <v>11991739</v>
      </c>
      <c r="E3143" t="s">
        <v>3255</v>
      </c>
      <c r="F3143" t="s">
        <v>1363</v>
      </c>
      <c r="G3143" t="s">
        <v>1364</v>
      </c>
      <c r="H3143" s="3" t="s">
        <v>4730</v>
      </c>
      <c r="I3143">
        <v>2020</v>
      </c>
      <c r="J3143" s="15" t="s">
        <v>8490</v>
      </c>
      <c r="K3143">
        <v>2020</v>
      </c>
      <c r="L3143" t="s">
        <v>1367</v>
      </c>
      <c r="M3143" t="s">
        <v>393</v>
      </c>
      <c r="N3143" t="s">
        <v>8239</v>
      </c>
      <c r="O3143" t="s">
        <v>1388</v>
      </c>
      <c r="P3143" t="s">
        <v>8240</v>
      </c>
      <c r="Q3143">
        <f t="shared" si="62"/>
        <v>200</v>
      </c>
      <c r="R3143" t="s">
        <v>3345</v>
      </c>
      <c r="S3143" t="s">
        <v>3346</v>
      </c>
      <c r="T3143" t="s">
        <v>394</v>
      </c>
      <c r="U3143" s="75">
        <v>200</v>
      </c>
      <c r="V3143">
        <v>6.5</v>
      </c>
      <c r="W3143">
        <v>1300</v>
      </c>
      <c r="AH3143" s="16"/>
      <c r="AI3143" t="s">
        <v>1375</v>
      </c>
    </row>
    <row r="3144" spans="1:35" x14ac:dyDescent="0.25">
      <c r="A3144" t="s">
        <v>8491</v>
      </c>
      <c r="B3144" s="1">
        <v>20</v>
      </c>
      <c r="C3144" t="s">
        <v>8220</v>
      </c>
      <c r="D3144">
        <v>10831460</v>
      </c>
      <c r="E3144" t="s">
        <v>8492</v>
      </c>
      <c r="F3144" t="s">
        <v>1363</v>
      </c>
      <c r="G3144" t="s">
        <v>1364</v>
      </c>
      <c r="H3144" s="3" t="s">
        <v>3929</v>
      </c>
      <c r="I3144">
        <v>2019</v>
      </c>
      <c r="J3144" s="15" t="s">
        <v>4264</v>
      </c>
      <c r="K3144">
        <v>2019</v>
      </c>
      <c r="L3144" t="s">
        <v>1367</v>
      </c>
      <c r="M3144" t="s">
        <v>393</v>
      </c>
      <c r="N3144" t="s">
        <v>8239</v>
      </c>
      <c r="O3144" t="s">
        <v>1388</v>
      </c>
      <c r="P3144" t="s">
        <v>8240</v>
      </c>
      <c r="Q3144">
        <f t="shared" si="62"/>
        <v>800</v>
      </c>
      <c r="R3144" t="s">
        <v>2102</v>
      </c>
      <c r="S3144" t="s">
        <v>2103</v>
      </c>
      <c r="T3144" t="s">
        <v>8493</v>
      </c>
      <c r="U3144" s="75">
        <v>800</v>
      </c>
      <c r="V3144">
        <v>9.52</v>
      </c>
      <c r="W3144">
        <v>7616</v>
      </c>
      <c r="AH3144" s="16"/>
      <c r="AI3144" t="s">
        <v>1375</v>
      </c>
    </row>
    <row r="3145" spans="1:35" x14ac:dyDescent="0.25">
      <c r="A3145" t="s">
        <v>8494</v>
      </c>
      <c r="B3145" s="1">
        <v>20</v>
      </c>
      <c r="C3145" t="s">
        <v>8220</v>
      </c>
      <c r="D3145">
        <v>10831460</v>
      </c>
      <c r="E3145" t="s">
        <v>8492</v>
      </c>
      <c r="F3145" t="s">
        <v>1363</v>
      </c>
      <c r="G3145" t="s">
        <v>1364</v>
      </c>
      <c r="H3145" s="3" t="s">
        <v>3929</v>
      </c>
      <c r="I3145">
        <v>2019</v>
      </c>
      <c r="J3145" s="15" t="s">
        <v>4264</v>
      </c>
      <c r="K3145">
        <v>2019</v>
      </c>
      <c r="L3145" t="s">
        <v>1367</v>
      </c>
      <c r="M3145" t="s">
        <v>393</v>
      </c>
      <c r="N3145" t="s">
        <v>8239</v>
      </c>
      <c r="O3145" t="s">
        <v>1388</v>
      </c>
      <c r="P3145" t="s">
        <v>8240</v>
      </c>
      <c r="Q3145">
        <f t="shared" si="62"/>
        <v>800</v>
      </c>
      <c r="R3145" t="s">
        <v>3345</v>
      </c>
      <c r="S3145" t="s">
        <v>3346</v>
      </c>
      <c r="T3145" t="s">
        <v>394</v>
      </c>
      <c r="U3145" s="75">
        <v>800</v>
      </c>
      <c r="V3145">
        <v>6.5</v>
      </c>
      <c r="W3145">
        <v>5200</v>
      </c>
      <c r="AH3145" s="16"/>
      <c r="AI3145" t="s">
        <v>1375</v>
      </c>
    </row>
    <row r="3146" spans="1:35" x14ac:dyDescent="0.25">
      <c r="A3146" t="s">
        <v>8495</v>
      </c>
      <c r="B3146" s="1">
        <v>20</v>
      </c>
      <c r="C3146" t="s">
        <v>8220</v>
      </c>
      <c r="D3146">
        <v>11991739</v>
      </c>
      <c r="E3146" t="s">
        <v>3255</v>
      </c>
      <c r="F3146" t="s">
        <v>1363</v>
      </c>
      <c r="G3146" t="s">
        <v>1364</v>
      </c>
      <c r="H3146" s="3" t="s">
        <v>4730</v>
      </c>
      <c r="I3146">
        <v>2020</v>
      </c>
      <c r="J3146" s="15" t="s">
        <v>8490</v>
      </c>
      <c r="K3146">
        <v>2020</v>
      </c>
      <c r="L3146" t="s">
        <v>1367</v>
      </c>
      <c r="M3146" t="s">
        <v>393</v>
      </c>
      <c r="N3146" t="s">
        <v>8239</v>
      </c>
      <c r="O3146" t="s">
        <v>1388</v>
      </c>
      <c r="P3146" t="s">
        <v>8240</v>
      </c>
      <c r="Q3146">
        <f t="shared" si="62"/>
        <v>200</v>
      </c>
      <c r="R3146" t="s">
        <v>2102</v>
      </c>
      <c r="S3146" t="s">
        <v>2103</v>
      </c>
      <c r="T3146" t="s">
        <v>8496</v>
      </c>
      <c r="U3146" s="75">
        <v>200</v>
      </c>
      <c r="V3146">
        <v>9.52</v>
      </c>
      <c r="W3146">
        <v>1904</v>
      </c>
      <c r="AH3146" s="16"/>
      <c r="AI3146" t="s">
        <v>1375</v>
      </c>
    </row>
    <row r="3147" spans="1:35" x14ac:dyDescent="0.25">
      <c r="A3147" t="s">
        <v>8497</v>
      </c>
      <c r="B3147" s="1">
        <v>20</v>
      </c>
      <c r="C3147" t="s">
        <v>8220</v>
      </c>
      <c r="D3147">
        <v>9751696</v>
      </c>
      <c r="E3147" t="s">
        <v>8498</v>
      </c>
      <c r="F3147" t="s">
        <v>1363</v>
      </c>
      <c r="G3147" t="s">
        <v>1364</v>
      </c>
      <c r="H3147" s="3" t="s">
        <v>1663</v>
      </c>
      <c r="I3147">
        <v>2019</v>
      </c>
      <c r="J3147" s="15" t="s">
        <v>3445</v>
      </c>
      <c r="K3147">
        <v>2019</v>
      </c>
      <c r="L3147" t="s">
        <v>1367</v>
      </c>
      <c r="M3147" t="s">
        <v>393</v>
      </c>
      <c r="N3147" t="s">
        <v>8239</v>
      </c>
      <c r="O3147" t="s">
        <v>1388</v>
      </c>
      <c r="P3147" t="s">
        <v>8240</v>
      </c>
      <c r="Q3147">
        <f t="shared" si="62"/>
        <v>200</v>
      </c>
      <c r="R3147" t="s">
        <v>1381</v>
      </c>
      <c r="S3147" t="s">
        <v>1382</v>
      </c>
      <c r="T3147" t="s">
        <v>394</v>
      </c>
      <c r="U3147" s="75">
        <v>200</v>
      </c>
      <c r="V3147">
        <v>6.6</v>
      </c>
      <c r="W3147">
        <v>1320</v>
      </c>
      <c r="AH3147" s="16"/>
      <c r="AI3147" t="s">
        <v>1375</v>
      </c>
    </row>
    <row r="3148" spans="1:35" x14ac:dyDescent="0.25">
      <c r="A3148" t="s">
        <v>8499</v>
      </c>
      <c r="B3148" s="1">
        <v>20</v>
      </c>
      <c r="C3148" t="s">
        <v>8220</v>
      </c>
      <c r="D3148">
        <v>9751696</v>
      </c>
      <c r="E3148" t="s">
        <v>8498</v>
      </c>
      <c r="F3148" t="s">
        <v>1363</v>
      </c>
      <c r="G3148" t="s">
        <v>1364</v>
      </c>
      <c r="H3148" s="3" t="s">
        <v>1663</v>
      </c>
      <c r="I3148">
        <v>2019</v>
      </c>
      <c r="J3148" s="15" t="s">
        <v>3445</v>
      </c>
      <c r="K3148">
        <v>2019</v>
      </c>
      <c r="L3148" t="s">
        <v>1367</v>
      </c>
      <c r="M3148" t="s">
        <v>393</v>
      </c>
      <c r="N3148" t="s">
        <v>8239</v>
      </c>
      <c r="O3148" t="s">
        <v>1388</v>
      </c>
      <c r="P3148" t="s">
        <v>8240</v>
      </c>
      <c r="Q3148">
        <f t="shared" si="62"/>
        <v>200</v>
      </c>
      <c r="R3148" t="s">
        <v>3345</v>
      </c>
      <c r="S3148" t="s">
        <v>3346</v>
      </c>
      <c r="T3148" t="s">
        <v>394</v>
      </c>
      <c r="U3148" s="75">
        <v>200</v>
      </c>
      <c r="V3148">
        <v>6.5</v>
      </c>
      <c r="W3148">
        <v>1300</v>
      </c>
      <c r="AH3148" s="16"/>
      <c r="AI3148" t="s">
        <v>1375</v>
      </c>
    </row>
    <row r="3149" spans="1:35" x14ac:dyDescent="0.25">
      <c r="A3149" t="s">
        <v>8500</v>
      </c>
      <c r="B3149" s="1">
        <v>20</v>
      </c>
      <c r="C3149" t="s">
        <v>8220</v>
      </c>
      <c r="D3149">
        <v>9751696</v>
      </c>
      <c r="E3149" t="s">
        <v>8498</v>
      </c>
      <c r="F3149" t="s">
        <v>1363</v>
      </c>
      <c r="G3149" t="s">
        <v>1364</v>
      </c>
      <c r="H3149" s="3" t="s">
        <v>1663</v>
      </c>
      <c r="I3149">
        <v>2019</v>
      </c>
      <c r="J3149" s="15" t="s">
        <v>3445</v>
      </c>
      <c r="K3149">
        <v>2019</v>
      </c>
      <c r="L3149" t="s">
        <v>1367</v>
      </c>
      <c r="M3149" t="s">
        <v>393</v>
      </c>
      <c r="N3149" t="s">
        <v>8239</v>
      </c>
      <c r="O3149" t="s">
        <v>1388</v>
      </c>
      <c r="P3149" t="s">
        <v>8240</v>
      </c>
      <c r="Q3149">
        <f t="shared" si="62"/>
        <v>200</v>
      </c>
      <c r="R3149" t="s">
        <v>2102</v>
      </c>
      <c r="S3149" t="s">
        <v>2103</v>
      </c>
      <c r="T3149" t="s">
        <v>8236</v>
      </c>
      <c r="U3149" s="75">
        <v>200</v>
      </c>
      <c r="V3149">
        <v>15</v>
      </c>
      <c r="W3149">
        <v>3000</v>
      </c>
      <c r="AH3149" s="16"/>
      <c r="AI3149" t="s">
        <v>1375</v>
      </c>
    </row>
    <row r="3150" spans="1:35" x14ac:dyDescent="0.25">
      <c r="A3150" t="s">
        <v>8501</v>
      </c>
      <c r="B3150" s="1">
        <v>20</v>
      </c>
      <c r="C3150" t="s">
        <v>8220</v>
      </c>
      <c r="D3150">
        <v>12021180</v>
      </c>
      <c r="E3150" t="s">
        <v>8502</v>
      </c>
      <c r="F3150" t="s">
        <v>1363</v>
      </c>
      <c r="G3150" t="s">
        <v>1364</v>
      </c>
      <c r="H3150" s="3" t="s">
        <v>8490</v>
      </c>
      <c r="I3150">
        <v>2020</v>
      </c>
      <c r="J3150" s="15" t="s">
        <v>2536</v>
      </c>
      <c r="K3150">
        <v>2020</v>
      </c>
      <c r="L3150" t="s">
        <v>1367</v>
      </c>
      <c r="M3150" t="s">
        <v>393</v>
      </c>
      <c r="N3150" t="s">
        <v>8503</v>
      </c>
      <c r="O3150" t="s">
        <v>1388</v>
      </c>
      <c r="P3150" t="s">
        <v>8240</v>
      </c>
      <c r="Q3150">
        <f t="shared" si="62"/>
        <v>600</v>
      </c>
      <c r="R3150" t="s">
        <v>1490</v>
      </c>
      <c r="S3150" t="s">
        <v>1491</v>
      </c>
      <c r="T3150" t="s">
        <v>394</v>
      </c>
      <c r="U3150" s="75">
        <v>600</v>
      </c>
      <c r="V3150">
        <v>7.1</v>
      </c>
      <c r="W3150">
        <v>4260</v>
      </c>
      <c r="AH3150" s="16"/>
      <c r="AI3150" t="s">
        <v>1375</v>
      </c>
    </row>
    <row r="3151" spans="1:35" x14ac:dyDescent="0.25">
      <c r="A3151" t="s">
        <v>8504</v>
      </c>
      <c r="B3151" s="1">
        <v>20</v>
      </c>
      <c r="C3151" t="s">
        <v>8220</v>
      </c>
      <c r="D3151">
        <v>12021180</v>
      </c>
      <c r="E3151" t="s">
        <v>8502</v>
      </c>
      <c r="F3151" t="s">
        <v>1363</v>
      </c>
      <c r="G3151" t="s">
        <v>1364</v>
      </c>
      <c r="H3151" s="3" t="s">
        <v>8490</v>
      </c>
      <c r="I3151">
        <v>2020</v>
      </c>
      <c r="J3151" s="15" t="s">
        <v>2536</v>
      </c>
      <c r="K3151">
        <v>2020</v>
      </c>
      <c r="L3151" t="s">
        <v>1367</v>
      </c>
      <c r="M3151" t="s">
        <v>393</v>
      </c>
      <c r="N3151" t="s">
        <v>8503</v>
      </c>
      <c r="O3151" t="s">
        <v>1388</v>
      </c>
      <c r="P3151" t="s">
        <v>8240</v>
      </c>
      <c r="Q3151">
        <f t="shared" si="62"/>
        <v>600</v>
      </c>
      <c r="R3151" t="s">
        <v>2102</v>
      </c>
      <c r="S3151" t="s">
        <v>2103</v>
      </c>
      <c r="T3151" t="s">
        <v>8245</v>
      </c>
      <c r="U3151" s="75">
        <v>600</v>
      </c>
      <c r="V3151">
        <v>8.5</v>
      </c>
      <c r="W3151">
        <v>5100</v>
      </c>
      <c r="AH3151" s="16"/>
      <c r="AI3151" t="s">
        <v>1375</v>
      </c>
    </row>
    <row r="3152" spans="1:35" x14ac:dyDescent="0.25">
      <c r="A3152" t="s">
        <v>8505</v>
      </c>
      <c r="B3152" s="1">
        <v>20</v>
      </c>
      <c r="C3152" t="s">
        <v>8220</v>
      </c>
      <c r="D3152">
        <v>11469714</v>
      </c>
      <c r="E3152" t="s">
        <v>8506</v>
      </c>
      <c r="F3152" t="s">
        <v>1363</v>
      </c>
      <c r="G3152" t="s">
        <v>1364</v>
      </c>
      <c r="H3152" s="3" t="s">
        <v>3470</v>
      </c>
      <c r="I3152">
        <v>2019</v>
      </c>
      <c r="J3152" s="15" t="s">
        <v>4749</v>
      </c>
      <c r="K3152">
        <v>2019</v>
      </c>
      <c r="L3152" t="s">
        <v>1367</v>
      </c>
      <c r="M3152" t="s">
        <v>393</v>
      </c>
      <c r="N3152" t="s">
        <v>8239</v>
      </c>
      <c r="O3152" t="s">
        <v>1388</v>
      </c>
      <c r="P3152" t="s">
        <v>8240</v>
      </c>
      <c r="Q3152">
        <f t="shared" si="62"/>
        <v>444</v>
      </c>
      <c r="R3152" t="s">
        <v>1490</v>
      </c>
      <c r="S3152" t="s">
        <v>1491</v>
      </c>
      <c r="T3152" t="s">
        <v>394</v>
      </c>
      <c r="U3152" s="75">
        <v>444</v>
      </c>
      <c r="V3152">
        <v>9.8000000000000007</v>
      </c>
      <c r="W3152">
        <v>4351.2</v>
      </c>
      <c r="AH3152" s="16"/>
      <c r="AI3152" t="s">
        <v>1375</v>
      </c>
    </row>
    <row r="3153" spans="1:35" x14ac:dyDescent="0.25">
      <c r="A3153" t="s">
        <v>8507</v>
      </c>
      <c r="B3153" s="1">
        <v>20</v>
      </c>
      <c r="C3153" t="s">
        <v>8220</v>
      </c>
      <c r="D3153">
        <v>11469714</v>
      </c>
      <c r="E3153" t="s">
        <v>8506</v>
      </c>
      <c r="F3153" t="s">
        <v>1363</v>
      </c>
      <c r="G3153" t="s">
        <v>1364</v>
      </c>
      <c r="H3153" s="3" t="s">
        <v>3470</v>
      </c>
      <c r="I3153">
        <v>2019</v>
      </c>
      <c r="J3153" s="15" t="s">
        <v>4749</v>
      </c>
      <c r="K3153">
        <v>2019</v>
      </c>
      <c r="L3153" t="s">
        <v>1367</v>
      </c>
      <c r="M3153" t="s">
        <v>393</v>
      </c>
      <c r="N3153" t="s">
        <v>8239</v>
      </c>
      <c r="O3153" t="s">
        <v>1388</v>
      </c>
      <c r="P3153" t="s">
        <v>8240</v>
      </c>
      <c r="Q3153">
        <f t="shared" si="62"/>
        <v>444</v>
      </c>
      <c r="R3153" t="s">
        <v>2102</v>
      </c>
      <c r="S3153" t="s">
        <v>2103</v>
      </c>
      <c r="T3153" t="s">
        <v>8508</v>
      </c>
      <c r="U3153" s="75">
        <v>444</v>
      </c>
      <c r="V3153">
        <v>9.52</v>
      </c>
      <c r="W3153">
        <v>4226.88</v>
      </c>
      <c r="AH3153" s="16"/>
      <c r="AI3153" t="s">
        <v>1375</v>
      </c>
    </row>
    <row r="3154" spans="1:35" x14ac:dyDescent="0.25">
      <c r="A3154" t="s">
        <v>8509</v>
      </c>
      <c r="B3154" s="1">
        <v>20</v>
      </c>
      <c r="C3154" t="s">
        <v>8220</v>
      </c>
      <c r="D3154">
        <v>12093726</v>
      </c>
      <c r="E3154" t="s">
        <v>3474</v>
      </c>
      <c r="F3154" t="s">
        <v>1363</v>
      </c>
      <c r="G3154" t="s">
        <v>1364</v>
      </c>
      <c r="H3154" s="3" t="s">
        <v>3475</v>
      </c>
      <c r="I3154">
        <v>2020</v>
      </c>
      <c r="J3154" s="15" t="s">
        <v>1415</v>
      </c>
      <c r="K3154">
        <v>2020</v>
      </c>
      <c r="L3154" t="s">
        <v>1367</v>
      </c>
      <c r="M3154" t="s">
        <v>393</v>
      </c>
      <c r="N3154" t="s">
        <v>8239</v>
      </c>
      <c r="O3154" t="s">
        <v>1388</v>
      </c>
      <c r="P3154" t="s">
        <v>8240</v>
      </c>
      <c r="Q3154">
        <f t="shared" si="62"/>
        <v>373</v>
      </c>
      <c r="R3154" t="s">
        <v>2102</v>
      </c>
      <c r="S3154" t="s">
        <v>2103</v>
      </c>
      <c r="T3154" t="s">
        <v>8508</v>
      </c>
      <c r="U3154" s="75">
        <v>373</v>
      </c>
      <c r="V3154">
        <v>7.75</v>
      </c>
      <c r="W3154">
        <v>2890.75</v>
      </c>
      <c r="AH3154" s="16"/>
      <c r="AI3154" t="s">
        <v>1375</v>
      </c>
    </row>
    <row r="3155" spans="1:35" x14ac:dyDescent="0.25">
      <c r="A3155" t="s">
        <v>8510</v>
      </c>
      <c r="B3155" s="1">
        <v>20</v>
      </c>
      <c r="C3155" t="s">
        <v>8220</v>
      </c>
      <c r="D3155">
        <v>12093726</v>
      </c>
      <c r="E3155" t="s">
        <v>3474</v>
      </c>
      <c r="F3155" t="s">
        <v>1363</v>
      </c>
      <c r="G3155" t="s">
        <v>1364</v>
      </c>
      <c r="H3155" s="3" t="s">
        <v>3475</v>
      </c>
      <c r="I3155">
        <v>2020</v>
      </c>
      <c r="J3155" s="15" t="s">
        <v>1415</v>
      </c>
      <c r="K3155">
        <v>2020</v>
      </c>
      <c r="L3155" t="s">
        <v>1367</v>
      </c>
      <c r="M3155" t="s">
        <v>393</v>
      </c>
      <c r="N3155" t="s">
        <v>8239</v>
      </c>
      <c r="O3155" t="s">
        <v>1388</v>
      </c>
      <c r="P3155" t="s">
        <v>8240</v>
      </c>
      <c r="Q3155">
        <f t="shared" si="62"/>
        <v>373</v>
      </c>
      <c r="R3155" t="s">
        <v>3345</v>
      </c>
      <c r="S3155" t="s">
        <v>3346</v>
      </c>
      <c r="T3155" t="s">
        <v>394</v>
      </c>
      <c r="U3155" s="75">
        <v>373</v>
      </c>
      <c r="V3155">
        <v>7</v>
      </c>
      <c r="W3155">
        <v>2611</v>
      </c>
      <c r="AH3155" s="16"/>
      <c r="AI3155" t="s">
        <v>1375</v>
      </c>
    </row>
    <row r="3156" spans="1:35" x14ac:dyDescent="0.25">
      <c r="A3156" t="s">
        <v>8511</v>
      </c>
      <c r="B3156" s="1">
        <v>20</v>
      </c>
      <c r="C3156" t="s">
        <v>8220</v>
      </c>
      <c r="D3156">
        <v>12093726</v>
      </c>
      <c r="E3156" t="s">
        <v>3474</v>
      </c>
      <c r="F3156" t="s">
        <v>1363</v>
      </c>
      <c r="G3156" t="s">
        <v>1364</v>
      </c>
      <c r="H3156" s="3" t="s">
        <v>3475</v>
      </c>
      <c r="I3156">
        <v>2020</v>
      </c>
      <c r="J3156" s="15" t="s">
        <v>1415</v>
      </c>
      <c r="K3156">
        <v>2020</v>
      </c>
      <c r="L3156" t="s">
        <v>1367</v>
      </c>
      <c r="M3156" t="s">
        <v>393</v>
      </c>
      <c r="N3156" t="s">
        <v>8239</v>
      </c>
      <c r="O3156" t="s">
        <v>1388</v>
      </c>
      <c r="P3156" t="s">
        <v>8240</v>
      </c>
      <c r="Q3156">
        <f t="shared" si="62"/>
        <v>373</v>
      </c>
      <c r="R3156" t="s">
        <v>2347</v>
      </c>
      <c r="S3156" t="s">
        <v>2348</v>
      </c>
      <c r="T3156" t="s">
        <v>394</v>
      </c>
      <c r="U3156" s="75">
        <v>373</v>
      </c>
      <c r="V3156">
        <v>7</v>
      </c>
      <c r="W3156">
        <v>2611</v>
      </c>
      <c r="AH3156" s="16"/>
      <c r="AI3156" t="s">
        <v>1375</v>
      </c>
    </row>
    <row r="3157" spans="1:35" x14ac:dyDescent="0.25">
      <c r="A3157" t="s">
        <v>8512</v>
      </c>
      <c r="B3157" s="1">
        <v>20</v>
      </c>
      <c r="C3157" t="s">
        <v>8220</v>
      </c>
      <c r="D3157">
        <v>12179752</v>
      </c>
      <c r="E3157" t="s">
        <v>8513</v>
      </c>
      <c r="F3157" t="s">
        <v>1363</v>
      </c>
      <c r="G3157" t="s">
        <v>1364</v>
      </c>
      <c r="H3157" s="3" t="s">
        <v>3485</v>
      </c>
      <c r="I3157">
        <v>2020</v>
      </c>
      <c r="J3157" s="15" t="s">
        <v>8514</v>
      </c>
      <c r="K3157">
        <v>2020</v>
      </c>
      <c r="L3157" t="s">
        <v>1367</v>
      </c>
      <c r="M3157" t="s">
        <v>393</v>
      </c>
      <c r="N3157" t="s">
        <v>8239</v>
      </c>
      <c r="O3157" t="s">
        <v>1388</v>
      </c>
      <c r="P3157" t="s">
        <v>8240</v>
      </c>
      <c r="Q3157">
        <f t="shared" si="62"/>
        <v>10</v>
      </c>
      <c r="R3157" t="s">
        <v>2102</v>
      </c>
      <c r="S3157" t="s">
        <v>2103</v>
      </c>
      <c r="T3157" t="s">
        <v>8496</v>
      </c>
      <c r="U3157" s="75">
        <v>10</v>
      </c>
      <c r="V3157">
        <v>7.75</v>
      </c>
      <c r="W3157">
        <v>77.5</v>
      </c>
      <c r="AH3157" s="16"/>
      <c r="AI3157" t="s">
        <v>1375</v>
      </c>
    </row>
    <row r="3158" spans="1:35" x14ac:dyDescent="0.25">
      <c r="A3158" t="s">
        <v>8515</v>
      </c>
      <c r="B3158" s="1">
        <v>20</v>
      </c>
      <c r="C3158" t="s">
        <v>8220</v>
      </c>
      <c r="D3158">
        <v>12148989</v>
      </c>
      <c r="E3158" t="s">
        <v>8516</v>
      </c>
      <c r="F3158" t="s">
        <v>1363</v>
      </c>
      <c r="G3158" t="s">
        <v>1364</v>
      </c>
      <c r="H3158" s="3" t="s">
        <v>1415</v>
      </c>
      <c r="I3158">
        <v>2020</v>
      </c>
      <c r="J3158" s="15" t="s">
        <v>1416</v>
      </c>
      <c r="K3158">
        <v>2020</v>
      </c>
      <c r="L3158" t="s">
        <v>1367</v>
      </c>
      <c r="M3158" t="s">
        <v>393</v>
      </c>
      <c r="N3158" t="s">
        <v>8239</v>
      </c>
      <c r="O3158" t="s">
        <v>1388</v>
      </c>
      <c r="P3158" t="s">
        <v>8240</v>
      </c>
      <c r="Q3158">
        <f t="shared" si="62"/>
        <v>100</v>
      </c>
      <c r="R3158" t="s">
        <v>3345</v>
      </c>
      <c r="S3158" t="s">
        <v>3346</v>
      </c>
      <c r="T3158" t="s">
        <v>394</v>
      </c>
      <c r="U3158" s="75">
        <v>100</v>
      </c>
      <c r="V3158">
        <v>7</v>
      </c>
      <c r="W3158">
        <v>700</v>
      </c>
      <c r="AH3158" s="16"/>
      <c r="AI3158" t="s">
        <v>1375</v>
      </c>
    </row>
    <row r="3159" spans="1:35" x14ac:dyDescent="0.25">
      <c r="A3159" t="s">
        <v>8517</v>
      </c>
      <c r="B3159" s="1">
        <v>20</v>
      </c>
      <c r="C3159" t="s">
        <v>8220</v>
      </c>
      <c r="D3159">
        <v>12148989</v>
      </c>
      <c r="E3159" t="s">
        <v>8516</v>
      </c>
      <c r="F3159" t="s">
        <v>1363</v>
      </c>
      <c r="G3159" t="s">
        <v>1364</v>
      </c>
      <c r="H3159" s="3" t="s">
        <v>1415</v>
      </c>
      <c r="I3159">
        <v>2020</v>
      </c>
      <c r="J3159" s="15" t="s">
        <v>1416</v>
      </c>
      <c r="K3159">
        <v>2020</v>
      </c>
      <c r="L3159" t="s">
        <v>1367</v>
      </c>
      <c r="M3159" t="s">
        <v>393</v>
      </c>
      <c r="N3159" t="s">
        <v>8239</v>
      </c>
      <c r="O3159" t="s">
        <v>1388</v>
      </c>
      <c r="P3159" t="s">
        <v>8240</v>
      </c>
      <c r="Q3159">
        <f t="shared" si="62"/>
        <v>100</v>
      </c>
      <c r="R3159" t="s">
        <v>2102</v>
      </c>
      <c r="S3159" t="s">
        <v>2103</v>
      </c>
      <c r="T3159" t="s">
        <v>8245</v>
      </c>
      <c r="U3159" s="75">
        <v>100</v>
      </c>
      <c r="V3159">
        <v>7.5</v>
      </c>
      <c r="W3159">
        <v>750</v>
      </c>
      <c r="AH3159" s="16"/>
      <c r="AI3159" t="s">
        <v>1375</v>
      </c>
    </row>
    <row r="3160" spans="1:35" x14ac:dyDescent="0.25">
      <c r="A3160" t="s">
        <v>8518</v>
      </c>
      <c r="B3160" s="1">
        <v>20</v>
      </c>
      <c r="C3160" t="s">
        <v>8220</v>
      </c>
      <c r="D3160">
        <v>12148989</v>
      </c>
      <c r="E3160" t="s">
        <v>8516</v>
      </c>
      <c r="F3160" t="s">
        <v>1363</v>
      </c>
      <c r="G3160" t="s">
        <v>1364</v>
      </c>
      <c r="H3160" s="3" t="s">
        <v>1415</v>
      </c>
      <c r="I3160">
        <v>2020</v>
      </c>
      <c r="J3160" s="15" t="s">
        <v>1416</v>
      </c>
      <c r="K3160">
        <v>2020</v>
      </c>
      <c r="L3160" t="s">
        <v>1367</v>
      </c>
      <c r="M3160" t="s">
        <v>393</v>
      </c>
      <c r="N3160" t="s">
        <v>8239</v>
      </c>
      <c r="O3160" t="s">
        <v>1388</v>
      </c>
      <c r="P3160" t="s">
        <v>8240</v>
      </c>
      <c r="Q3160">
        <f t="shared" si="62"/>
        <v>100</v>
      </c>
      <c r="R3160" t="s">
        <v>1490</v>
      </c>
      <c r="S3160" t="s">
        <v>1491</v>
      </c>
      <c r="T3160" t="s">
        <v>394</v>
      </c>
      <c r="U3160" s="75">
        <v>100</v>
      </c>
      <c r="V3160">
        <v>6.75</v>
      </c>
      <c r="W3160">
        <v>675</v>
      </c>
      <c r="AH3160" s="16"/>
      <c r="AI3160" t="s">
        <v>1375</v>
      </c>
    </row>
    <row r="3161" spans="1:35" x14ac:dyDescent="0.25">
      <c r="A3161" t="s">
        <v>8519</v>
      </c>
      <c r="B3161" s="1">
        <v>20</v>
      </c>
      <c r="C3161" t="s">
        <v>8220</v>
      </c>
      <c r="D3161">
        <v>10327428</v>
      </c>
      <c r="E3161" t="s">
        <v>8520</v>
      </c>
      <c r="F3161" t="s">
        <v>1363</v>
      </c>
      <c r="G3161" t="s">
        <v>1364</v>
      </c>
      <c r="H3161" s="3" t="s">
        <v>4726</v>
      </c>
      <c r="I3161">
        <v>2019</v>
      </c>
      <c r="J3161" s="15" t="s">
        <v>4727</v>
      </c>
      <c r="K3161">
        <v>2019</v>
      </c>
      <c r="L3161" t="s">
        <v>1367</v>
      </c>
      <c r="M3161" t="s">
        <v>393</v>
      </c>
      <c r="N3161" t="s">
        <v>8239</v>
      </c>
      <c r="O3161" t="s">
        <v>1388</v>
      </c>
      <c r="P3161" t="s">
        <v>8240</v>
      </c>
      <c r="Q3161">
        <f t="shared" si="62"/>
        <v>200</v>
      </c>
      <c r="R3161" t="s">
        <v>3345</v>
      </c>
      <c r="S3161" t="s">
        <v>3346</v>
      </c>
      <c r="T3161" t="s">
        <v>394</v>
      </c>
      <c r="U3161" s="75">
        <v>200</v>
      </c>
      <c r="V3161">
        <v>6.5</v>
      </c>
      <c r="W3161">
        <v>1300</v>
      </c>
      <c r="AH3161" s="16"/>
      <c r="AI3161" t="s">
        <v>1375</v>
      </c>
    </row>
    <row r="3162" spans="1:35" x14ac:dyDescent="0.25">
      <c r="A3162" t="s">
        <v>8521</v>
      </c>
      <c r="B3162" s="1">
        <v>20</v>
      </c>
      <c r="C3162" t="s">
        <v>8220</v>
      </c>
      <c r="D3162">
        <v>10327428</v>
      </c>
      <c r="E3162" t="s">
        <v>8520</v>
      </c>
      <c r="F3162" t="s">
        <v>1363</v>
      </c>
      <c r="G3162" t="s">
        <v>1364</v>
      </c>
      <c r="H3162" s="3" t="s">
        <v>4726</v>
      </c>
      <c r="I3162">
        <v>2019</v>
      </c>
      <c r="J3162" s="15" t="s">
        <v>4727</v>
      </c>
      <c r="K3162">
        <v>2019</v>
      </c>
      <c r="L3162" t="s">
        <v>1367</v>
      </c>
      <c r="M3162" t="s">
        <v>393</v>
      </c>
      <c r="N3162" t="s">
        <v>8239</v>
      </c>
      <c r="O3162" t="s">
        <v>1388</v>
      </c>
      <c r="P3162" t="s">
        <v>8240</v>
      </c>
      <c r="Q3162">
        <f t="shared" si="62"/>
        <v>200</v>
      </c>
      <c r="R3162" t="s">
        <v>2102</v>
      </c>
      <c r="S3162" t="s">
        <v>2103</v>
      </c>
      <c r="T3162" t="s">
        <v>8236</v>
      </c>
      <c r="U3162" s="75">
        <v>200</v>
      </c>
      <c r="V3162">
        <v>9.52</v>
      </c>
      <c r="W3162">
        <v>1904</v>
      </c>
      <c r="AH3162" s="16"/>
      <c r="AI3162" t="s">
        <v>1375</v>
      </c>
    </row>
    <row r="3163" spans="1:35" x14ac:dyDescent="0.25">
      <c r="A3163" t="s">
        <v>8522</v>
      </c>
      <c r="B3163" s="1">
        <v>20</v>
      </c>
      <c r="C3163" t="s">
        <v>8220</v>
      </c>
      <c r="D3163">
        <v>10327428</v>
      </c>
      <c r="E3163" t="s">
        <v>8520</v>
      </c>
      <c r="F3163" t="s">
        <v>1363</v>
      </c>
      <c r="G3163" t="s">
        <v>1364</v>
      </c>
      <c r="H3163" s="3" t="s">
        <v>4726</v>
      </c>
      <c r="I3163">
        <v>2019</v>
      </c>
      <c r="J3163" s="15" t="s">
        <v>4727</v>
      </c>
      <c r="K3163">
        <v>2019</v>
      </c>
      <c r="L3163" t="s">
        <v>1367</v>
      </c>
      <c r="M3163" t="s">
        <v>393</v>
      </c>
      <c r="N3163" t="s">
        <v>8239</v>
      </c>
      <c r="O3163" t="s">
        <v>1388</v>
      </c>
      <c r="P3163" t="s">
        <v>8240</v>
      </c>
      <c r="Q3163">
        <f t="shared" si="62"/>
        <v>200</v>
      </c>
      <c r="R3163" t="s">
        <v>2198</v>
      </c>
      <c r="S3163" t="s">
        <v>2199</v>
      </c>
      <c r="T3163" t="s">
        <v>3186</v>
      </c>
      <c r="U3163" s="75">
        <v>200</v>
      </c>
      <c r="V3163">
        <v>11.7</v>
      </c>
      <c r="W3163">
        <v>2340</v>
      </c>
      <c r="AH3163" s="16"/>
      <c r="AI3163" t="s">
        <v>1375</v>
      </c>
    </row>
    <row r="3164" spans="1:35" x14ac:dyDescent="0.25">
      <c r="A3164" t="s">
        <v>8523</v>
      </c>
      <c r="B3164" s="1">
        <v>20</v>
      </c>
      <c r="C3164" t="s">
        <v>8220</v>
      </c>
      <c r="D3164">
        <v>10329439</v>
      </c>
      <c r="E3164" t="s">
        <v>8524</v>
      </c>
      <c r="F3164" t="s">
        <v>1363</v>
      </c>
      <c r="G3164" t="s">
        <v>1364</v>
      </c>
      <c r="H3164" s="3" t="s">
        <v>6726</v>
      </c>
      <c r="I3164">
        <v>2019</v>
      </c>
      <c r="J3164" s="15" t="s">
        <v>1556</v>
      </c>
      <c r="K3164">
        <v>2019</v>
      </c>
      <c r="L3164" t="s">
        <v>1367</v>
      </c>
      <c r="M3164" t="s">
        <v>393</v>
      </c>
      <c r="N3164" t="s">
        <v>8239</v>
      </c>
      <c r="O3164" t="s">
        <v>1388</v>
      </c>
      <c r="P3164" t="s">
        <v>8240</v>
      </c>
      <c r="Q3164">
        <f t="shared" si="62"/>
        <v>195</v>
      </c>
      <c r="R3164" t="s">
        <v>3345</v>
      </c>
      <c r="S3164" t="s">
        <v>3346</v>
      </c>
      <c r="T3164" t="s">
        <v>394</v>
      </c>
      <c r="U3164" s="75">
        <v>195</v>
      </c>
      <c r="V3164">
        <v>6.5</v>
      </c>
      <c r="W3164">
        <v>1267.5</v>
      </c>
      <c r="AH3164" s="16"/>
      <c r="AI3164" t="s">
        <v>1375</v>
      </c>
    </row>
    <row r="3165" spans="1:35" x14ac:dyDescent="0.25">
      <c r="A3165" t="s">
        <v>8525</v>
      </c>
      <c r="B3165" s="1">
        <v>20</v>
      </c>
      <c r="C3165" t="s">
        <v>8220</v>
      </c>
      <c r="D3165">
        <v>10329439</v>
      </c>
      <c r="E3165" t="s">
        <v>8524</v>
      </c>
      <c r="F3165" t="s">
        <v>1363</v>
      </c>
      <c r="G3165" t="s">
        <v>1364</v>
      </c>
      <c r="H3165" s="3" t="s">
        <v>6726</v>
      </c>
      <c r="I3165">
        <v>2019</v>
      </c>
      <c r="J3165" s="15" t="s">
        <v>1556</v>
      </c>
      <c r="K3165">
        <v>2019</v>
      </c>
      <c r="L3165" t="s">
        <v>1367</v>
      </c>
      <c r="M3165" t="s">
        <v>393</v>
      </c>
      <c r="N3165" t="s">
        <v>8239</v>
      </c>
      <c r="O3165" t="s">
        <v>1388</v>
      </c>
      <c r="P3165" t="s">
        <v>8240</v>
      </c>
      <c r="Q3165">
        <f t="shared" si="62"/>
        <v>195</v>
      </c>
      <c r="R3165" t="s">
        <v>1381</v>
      </c>
      <c r="S3165" t="s">
        <v>1382</v>
      </c>
      <c r="T3165" t="s">
        <v>394</v>
      </c>
      <c r="U3165" s="75">
        <v>195</v>
      </c>
      <c r="V3165">
        <v>9.24</v>
      </c>
      <c r="W3165">
        <v>1801.8</v>
      </c>
      <c r="AH3165" s="16"/>
      <c r="AI3165" t="s">
        <v>1375</v>
      </c>
    </row>
    <row r="3166" spans="1:35" x14ac:dyDescent="0.25">
      <c r="A3166" t="s">
        <v>8526</v>
      </c>
      <c r="B3166" s="1">
        <v>20</v>
      </c>
      <c r="C3166" t="s">
        <v>8220</v>
      </c>
      <c r="D3166">
        <v>10329439</v>
      </c>
      <c r="E3166" t="s">
        <v>8524</v>
      </c>
      <c r="F3166" t="s">
        <v>1363</v>
      </c>
      <c r="G3166" t="s">
        <v>1364</v>
      </c>
      <c r="H3166" s="3" t="s">
        <v>6726</v>
      </c>
      <c r="I3166">
        <v>2019</v>
      </c>
      <c r="J3166" s="15" t="s">
        <v>1556</v>
      </c>
      <c r="K3166">
        <v>2019</v>
      </c>
      <c r="L3166" t="s">
        <v>1367</v>
      </c>
      <c r="M3166" t="s">
        <v>393</v>
      </c>
      <c r="N3166" t="s">
        <v>8239</v>
      </c>
      <c r="O3166" t="s">
        <v>1388</v>
      </c>
      <c r="P3166" t="s">
        <v>8240</v>
      </c>
      <c r="Q3166">
        <f t="shared" si="62"/>
        <v>195</v>
      </c>
      <c r="R3166" t="s">
        <v>2102</v>
      </c>
      <c r="S3166" t="s">
        <v>2103</v>
      </c>
      <c r="T3166" t="s">
        <v>8236</v>
      </c>
      <c r="U3166" s="75">
        <v>195</v>
      </c>
      <c r="V3166">
        <v>8</v>
      </c>
      <c r="W3166">
        <v>1560</v>
      </c>
      <c r="AH3166" s="16"/>
      <c r="AI3166" t="s">
        <v>1375</v>
      </c>
    </row>
    <row r="3167" spans="1:35" x14ac:dyDescent="0.25">
      <c r="A3167" t="s">
        <v>8527</v>
      </c>
      <c r="B3167" s="1">
        <v>20</v>
      </c>
      <c r="C3167" t="s">
        <v>8220</v>
      </c>
      <c r="D3167">
        <v>10329439</v>
      </c>
      <c r="E3167" t="s">
        <v>8524</v>
      </c>
      <c r="F3167" t="s">
        <v>1363</v>
      </c>
      <c r="G3167" t="s">
        <v>1364</v>
      </c>
      <c r="H3167" s="3" t="s">
        <v>6726</v>
      </c>
      <c r="I3167">
        <v>2019</v>
      </c>
      <c r="J3167" s="15" t="s">
        <v>1556</v>
      </c>
      <c r="K3167">
        <v>2019</v>
      </c>
      <c r="L3167" t="s">
        <v>1367</v>
      </c>
      <c r="M3167" t="s">
        <v>393</v>
      </c>
      <c r="N3167" t="s">
        <v>8239</v>
      </c>
      <c r="O3167" t="s">
        <v>1388</v>
      </c>
      <c r="P3167" t="s">
        <v>8240</v>
      </c>
      <c r="Q3167">
        <f t="shared" si="62"/>
        <v>195</v>
      </c>
      <c r="R3167" t="s">
        <v>2198</v>
      </c>
      <c r="S3167" t="s">
        <v>2199</v>
      </c>
      <c r="T3167" t="s">
        <v>3186</v>
      </c>
      <c r="U3167" s="75">
        <v>195</v>
      </c>
      <c r="V3167">
        <v>11.7</v>
      </c>
      <c r="W3167">
        <v>2281.5</v>
      </c>
      <c r="AH3167" s="16"/>
      <c r="AI3167" t="s">
        <v>1375</v>
      </c>
    </row>
    <row r="3168" spans="1:35" x14ac:dyDescent="0.25">
      <c r="A3168" t="s">
        <v>8528</v>
      </c>
      <c r="B3168" s="1">
        <v>20</v>
      </c>
      <c r="C3168" t="s">
        <v>8220</v>
      </c>
      <c r="D3168">
        <v>12266108</v>
      </c>
      <c r="E3168" t="s">
        <v>8529</v>
      </c>
      <c r="F3168" t="s">
        <v>1363</v>
      </c>
      <c r="G3168" t="s">
        <v>1364</v>
      </c>
      <c r="H3168" s="3" t="s">
        <v>8530</v>
      </c>
      <c r="I3168">
        <v>2020</v>
      </c>
      <c r="J3168" s="15" t="s">
        <v>8531</v>
      </c>
      <c r="K3168">
        <v>2020</v>
      </c>
      <c r="L3168" t="s">
        <v>1367</v>
      </c>
      <c r="M3168" t="s">
        <v>393</v>
      </c>
      <c r="N3168" t="s">
        <v>8503</v>
      </c>
      <c r="O3168" t="s">
        <v>1388</v>
      </c>
      <c r="P3168" t="s">
        <v>8240</v>
      </c>
      <c r="Q3168">
        <f t="shared" si="62"/>
        <v>70</v>
      </c>
      <c r="R3168" t="s">
        <v>1490</v>
      </c>
      <c r="S3168" t="s">
        <v>1491</v>
      </c>
      <c r="T3168" t="s">
        <v>394</v>
      </c>
      <c r="U3168" s="75">
        <v>70</v>
      </c>
      <c r="V3168">
        <v>6.95</v>
      </c>
      <c r="W3168">
        <v>486.5</v>
      </c>
      <c r="AH3168" s="16"/>
      <c r="AI3168" t="s">
        <v>1375</v>
      </c>
    </row>
    <row r="3169" spans="1:35" x14ac:dyDescent="0.25">
      <c r="A3169" t="s">
        <v>8532</v>
      </c>
      <c r="B3169" s="1">
        <v>20</v>
      </c>
      <c r="C3169" t="s">
        <v>8220</v>
      </c>
      <c r="D3169">
        <v>12266108</v>
      </c>
      <c r="E3169" t="s">
        <v>8529</v>
      </c>
      <c r="F3169" t="s">
        <v>1363</v>
      </c>
      <c r="G3169" t="s">
        <v>1364</v>
      </c>
      <c r="H3169" s="3" t="s">
        <v>8530</v>
      </c>
      <c r="I3169">
        <v>2020</v>
      </c>
      <c r="J3169" s="15" t="s">
        <v>8531</v>
      </c>
      <c r="K3169">
        <v>2020</v>
      </c>
      <c r="L3169" t="s">
        <v>1367</v>
      </c>
      <c r="M3169" t="s">
        <v>393</v>
      </c>
      <c r="N3169" t="s">
        <v>8503</v>
      </c>
      <c r="O3169" t="s">
        <v>1388</v>
      </c>
      <c r="P3169" t="s">
        <v>8240</v>
      </c>
      <c r="Q3169">
        <f t="shared" si="62"/>
        <v>70</v>
      </c>
      <c r="R3169" t="s">
        <v>2102</v>
      </c>
      <c r="S3169" t="s">
        <v>2103</v>
      </c>
      <c r="T3169" t="s">
        <v>8533</v>
      </c>
      <c r="U3169" s="75">
        <v>70</v>
      </c>
      <c r="V3169">
        <v>7.5</v>
      </c>
      <c r="W3169">
        <v>525</v>
      </c>
      <c r="AH3169" s="16"/>
      <c r="AI3169" t="s">
        <v>1375</v>
      </c>
    </row>
    <row r="3170" spans="1:35" x14ac:dyDescent="0.25">
      <c r="A3170" t="s">
        <v>8534</v>
      </c>
      <c r="B3170" s="1">
        <v>20</v>
      </c>
      <c r="C3170" t="s">
        <v>8220</v>
      </c>
      <c r="D3170">
        <v>12266108</v>
      </c>
      <c r="E3170" t="s">
        <v>8529</v>
      </c>
      <c r="F3170" t="s">
        <v>1363</v>
      </c>
      <c r="G3170" t="s">
        <v>1364</v>
      </c>
      <c r="H3170" s="3" t="s">
        <v>8530</v>
      </c>
      <c r="I3170">
        <v>2020</v>
      </c>
      <c r="J3170" s="15" t="s">
        <v>8531</v>
      </c>
      <c r="K3170">
        <v>2020</v>
      </c>
      <c r="L3170" t="s">
        <v>1367</v>
      </c>
      <c r="M3170" t="s">
        <v>393</v>
      </c>
      <c r="N3170" t="s">
        <v>8503</v>
      </c>
      <c r="O3170" t="s">
        <v>1388</v>
      </c>
      <c r="P3170" t="s">
        <v>8240</v>
      </c>
      <c r="Q3170">
        <f t="shared" si="62"/>
        <v>70</v>
      </c>
      <c r="R3170" t="s">
        <v>3345</v>
      </c>
      <c r="S3170" t="s">
        <v>3346</v>
      </c>
      <c r="T3170" t="s">
        <v>394</v>
      </c>
      <c r="U3170" s="75">
        <v>70</v>
      </c>
      <c r="V3170">
        <v>7</v>
      </c>
      <c r="W3170">
        <v>490</v>
      </c>
      <c r="AH3170" s="16"/>
      <c r="AI3170" t="s">
        <v>1375</v>
      </c>
    </row>
    <row r="3171" spans="1:35" x14ac:dyDescent="0.25">
      <c r="A3171" t="s">
        <v>8535</v>
      </c>
      <c r="B3171" s="1">
        <v>20</v>
      </c>
      <c r="C3171" t="s">
        <v>8220</v>
      </c>
      <c r="D3171">
        <v>8957592</v>
      </c>
      <c r="E3171" t="s">
        <v>4292</v>
      </c>
      <c r="F3171" t="s">
        <v>1363</v>
      </c>
      <c r="G3171" t="s">
        <v>1364</v>
      </c>
      <c r="H3171" s="3" t="s">
        <v>3728</v>
      </c>
      <c r="I3171">
        <v>2018</v>
      </c>
      <c r="J3171" s="15" t="s">
        <v>3496</v>
      </c>
      <c r="K3171">
        <v>2018</v>
      </c>
      <c r="L3171" t="s">
        <v>1367</v>
      </c>
      <c r="M3171" t="s">
        <v>393</v>
      </c>
      <c r="N3171" t="s">
        <v>8239</v>
      </c>
      <c r="O3171" t="s">
        <v>1388</v>
      </c>
      <c r="P3171" t="s">
        <v>8240</v>
      </c>
      <c r="Q3171">
        <f t="shared" si="62"/>
        <v>200</v>
      </c>
      <c r="R3171" t="s">
        <v>2102</v>
      </c>
      <c r="S3171" t="s">
        <v>2103</v>
      </c>
      <c r="T3171" t="s">
        <v>8236</v>
      </c>
      <c r="U3171" s="75">
        <v>200</v>
      </c>
      <c r="V3171">
        <v>15</v>
      </c>
      <c r="W3171">
        <v>3000</v>
      </c>
      <c r="AH3171" s="16"/>
      <c r="AI3171" t="s">
        <v>1375</v>
      </c>
    </row>
    <row r="3172" spans="1:35" x14ac:dyDescent="0.25">
      <c r="A3172" t="s">
        <v>8536</v>
      </c>
      <c r="B3172" s="1">
        <v>20</v>
      </c>
      <c r="C3172" t="s">
        <v>8220</v>
      </c>
      <c r="D3172">
        <v>8957592</v>
      </c>
      <c r="E3172" t="s">
        <v>4292</v>
      </c>
      <c r="F3172" t="s">
        <v>1363</v>
      </c>
      <c r="G3172" t="s">
        <v>1364</v>
      </c>
      <c r="H3172" s="3" t="s">
        <v>3728</v>
      </c>
      <c r="I3172">
        <v>2018</v>
      </c>
      <c r="J3172" s="15" t="s">
        <v>3496</v>
      </c>
      <c r="K3172">
        <v>2018</v>
      </c>
      <c r="L3172" t="s">
        <v>1367</v>
      </c>
      <c r="M3172" t="s">
        <v>393</v>
      </c>
      <c r="N3172" t="s">
        <v>8239</v>
      </c>
      <c r="O3172" t="s">
        <v>1388</v>
      </c>
      <c r="P3172" t="s">
        <v>8240</v>
      </c>
      <c r="Q3172">
        <f t="shared" si="62"/>
        <v>200</v>
      </c>
      <c r="R3172" t="s">
        <v>3345</v>
      </c>
      <c r="S3172" t="s">
        <v>3346</v>
      </c>
      <c r="T3172" t="s">
        <v>394</v>
      </c>
      <c r="U3172" s="75">
        <v>200</v>
      </c>
      <c r="V3172">
        <v>6.5</v>
      </c>
      <c r="W3172">
        <v>1300</v>
      </c>
      <c r="AH3172" s="16"/>
      <c r="AI3172" t="s">
        <v>1375</v>
      </c>
    </row>
    <row r="3173" spans="1:35" x14ac:dyDescent="0.25">
      <c r="A3173" t="s">
        <v>8537</v>
      </c>
      <c r="B3173" s="1">
        <v>20</v>
      </c>
      <c r="C3173" t="s">
        <v>8220</v>
      </c>
      <c r="D3173">
        <v>8961948</v>
      </c>
      <c r="E3173" t="s">
        <v>8538</v>
      </c>
      <c r="F3173" t="s">
        <v>1363</v>
      </c>
      <c r="G3173" t="s">
        <v>1364</v>
      </c>
      <c r="H3173" s="3" t="s">
        <v>1568</v>
      </c>
      <c r="I3173">
        <v>2018</v>
      </c>
      <c r="J3173" s="15" t="s">
        <v>1569</v>
      </c>
      <c r="K3173">
        <v>2018</v>
      </c>
      <c r="L3173" t="s">
        <v>1367</v>
      </c>
      <c r="M3173" t="s">
        <v>393</v>
      </c>
      <c r="N3173" t="s">
        <v>8239</v>
      </c>
      <c r="O3173" t="s">
        <v>1388</v>
      </c>
      <c r="P3173" t="s">
        <v>8240</v>
      </c>
      <c r="Q3173">
        <f t="shared" si="62"/>
        <v>300</v>
      </c>
      <c r="R3173" t="s">
        <v>3345</v>
      </c>
      <c r="S3173" t="s">
        <v>3346</v>
      </c>
      <c r="T3173" t="s">
        <v>394</v>
      </c>
      <c r="U3173" s="75">
        <v>300</v>
      </c>
      <c r="V3173">
        <v>6.5</v>
      </c>
      <c r="W3173">
        <v>1950</v>
      </c>
      <c r="AH3173" s="16"/>
      <c r="AI3173" t="s">
        <v>1375</v>
      </c>
    </row>
    <row r="3174" spans="1:35" x14ac:dyDescent="0.25">
      <c r="A3174" t="s">
        <v>8539</v>
      </c>
      <c r="B3174" s="1">
        <v>20</v>
      </c>
      <c r="C3174" t="s">
        <v>8220</v>
      </c>
      <c r="D3174">
        <v>8961948</v>
      </c>
      <c r="E3174" t="s">
        <v>8538</v>
      </c>
      <c r="F3174" t="s">
        <v>1363</v>
      </c>
      <c r="G3174" t="s">
        <v>1364</v>
      </c>
      <c r="H3174" s="3" t="s">
        <v>1568</v>
      </c>
      <c r="I3174">
        <v>2018</v>
      </c>
      <c r="J3174" s="15" t="s">
        <v>1569</v>
      </c>
      <c r="K3174">
        <v>2018</v>
      </c>
      <c r="L3174" t="s">
        <v>1367</v>
      </c>
      <c r="M3174" t="s">
        <v>393</v>
      </c>
      <c r="N3174" t="s">
        <v>8239</v>
      </c>
      <c r="O3174" t="s">
        <v>1388</v>
      </c>
      <c r="P3174" t="s">
        <v>8240</v>
      </c>
      <c r="Q3174">
        <f t="shared" si="62"/>
        <v>300</v>
      </c>
      <c r="R3174" t="s">
        <v>2102</v>
      </c>
      <c r="S3174" t="s">
        <v>2103</v>
      </c>
      <c r="T3174" t="s">
        <v>8540</v>
      </c>
      <c r="U3174" s="75">
        <v>300</v>
      </c>
      <c r="V3174">
        <v>8.8000000000000007</v>
      </c>
      <c r="W3174">
        <v>2640</v>
      </c>
      <c r="AH3174" s="16"/>
      <c r="AI3174" t="s">
        <v>1375</v>
      </c>
    </row>
    <row r="3175" spans="1:35" x14ac:dyDescent="0.25">
      <c r="A3175" t="s">
        <v>8541</v>
      </c>
      <c r="B3175" s="1">
        <v>20</v>
      </c>
      <c r="C3175" t="s">
        <v>8220</v>
      </c>
      <c r="D3175">
        <v>8961948</v>
      </c>
      <c r="E3175" t="s">
        <v>8538</v>
      </c>
      <c r="F3175" t="s">
        <v>1363</v>
      </c>
      <c r="G3175" t="s">
        <v>1364</v>
      </c>
      <c r="H3175" s="3" t="s">
        <v>1568</v>
      </c>
      <c r="I3175">
        <v>2018</v>
      </c>
      <c r="J3175" s="15" t="s">
        <v>1569</v>
      </c>
      <c r="K3175">
        <v>2018</v>
      </c>
      <c r="L3175" t="s">
        <v>1367</v>
      </c>
      <c r="M3175" t="s">
        <v>393</v>
      </c>
      <c r="N3175" t="s">
        <v>8239</v>
      </c>
      <c r="O3175" t="s">
        <v>1388</v>
      </c>
      <c r="P3175" t="s">
        <v>8240</v>
      </c>
      <c r="Q3175">
        <f t="shared" si="62"/>
        <v>300</v>
      </c>
      <c r="R3175" t="s">
        <v>1381</v>
      </c>
      <c r="S3175" t="s">
        <v>1382</v>
      </c>
      <c r="T3175" t="s">
        <v>393</v>
      </c>
      <c r="U3175" s="75">
        <v>300</v>
      </c>
      <c r="V3175">
        <v>7.4</v>
      </c>
      <c r="W3175">
        <v>2220</v>
      </c>
      <c r="AH3175" s="16"/>
      <c r="AI3175" t="s">
        <v>1375</v>
      </c>
    </row>
    <row r="3176" spans="1:35" x14ac:dyDescent="0.25">
      <c r="A3176" t="s">
        <v>8542</v>
      </c>
      <c r="B3176" s="1">
        <v>20</v>
      </c>
      <c r="C3176" t="s">
        <v>8220</v>
      </c>
      <c r="D3176">
        <v>11635126</v>
      </c>
      <c r="E3176" t="s">
        <v>8543</v>
      </c>
      <c r="F3176" t="s">
        <v>1363</v>
      </c>
      <c r="G3176" t="s">
        <v>1364</v>
      </c>
      <c r="H3176" s="3" t="s">
        <v>1580</v>
      </c>
      <c r="I3176">
        <v>2019</v>
      </c>
      <c r="J3176" s="15" t="s">
        <v>1581</v>
      </c>
      <c r="K3176">
        <v>2019</v>
      </c>
      <c r="L3176" t="s">
        <v>1367</v>
      </c>
      <c r="M3176" t="s">
        <v>393</v>
      </c>
      <c r="N3176" t="s">
        <v>8239</v>
      </c>
      <c r="O3176" t="s">
        <v>1388</v>
      </c>
      <c r="P3176" t="s">
        <v>8240</v>
      </c>
      <c r="Q3176">
        <f t="shared" si="62"/>
        <v>100</v>
      </c>
      <c r="R3176" t="s">
        <v>2102</v>
      </c>
      <c r="S3176" t="s">
        <v>2103</v>
      </c>
      <c r="T3176" t="s">
        <v>8544</v>
      </c>
      <c r="U3176" s="75">
        <v>100</v>
      </c>
      <c r="V3176">
        <v>9.52</v>
      </c>
      <c r="W3176">
        <v>952</v>
      </c>
      <c r="AH3176" s="16"/>
      <c r="AI3176" t="s">
        <v>1375</v>
      </c>
    </row>
    <row r="3177" spans="1:35" x14ac:dyDescent="0.25">
      <c r="A3177" t="s">
        <v>8545</v>
      </c>
      <c r="B3177" s="1">
        <v>20</v>
      </c>
      <c r="C3177" t="s">
        <v>8220</v>
      </c>
      <c r="D3177">
        <v>11635126</v>
      </c>
      <c r="E3177" t="s">
        <v>8543</v>
      </c>
      <c r="F3177" t="s">
        <v>1363</v>
      </c>
      <c r="G3177" t="s">
        <v>1364</v>
      </c>
      <c r="H3177" s="3" t="s">
        <v>1580</v>
      </c>
      <c r="I3177">
        <v>2019</v>
      </c>
      <c r="J3177" s="15" t="s">
        <v>1581</v>
      </c>
      <c r="K3177">
        <v>2019</v>
      </c>
      <c r="L3177" t="s">
        <v>1367</v>
      </c>
      <c r="M3177" t="s">
        <v>393</v>
      </c>
      <c r="N3177" t="s">
        <v>8239</v>
      </c>
      <c r="O3177" t="s">
        <v>1388</v>
      </c>
      <c r="P3177" t="s">
        <v>8240</v>
      </c>
      <c r="Q3177">
        <f t="shared" si="62"/>
        <v>100</v>
      </c>
      <c r="R3177" t="s">
        <v>3345</v>
      </c>
      <c r="S3177" t="s">
        <v>3346</v>
      </c>
      <c r="T3177" t="s">
        <v>394</v>
      </c>
      <c r="U3177" s="75">
        <v>100</v>
      </c>
      <c r="V3177">
        <v>6.5</v>
      </c>
      <c r="W3177">
        <v>650</v>
      </c>
      <c r="AH3177" s="16"/>
      <c r="AI3177" t="s">
        <v>1375</v>
      </c>
    </row>
    <row r="3178" spans="1:35" x14ac:dyDescent="0.25">
      <c r="A3178" t="s">
        <v>8546</v>
      </c>
      <c r="B3178" s="1">
        <v>20</v>
      </c>
      <c r="C3178" t="s">
        <v>8220</v>
      </c>
      <c r="D3178">
        <v>11659629</v>
      </c>
      <c r="E3178" t="s">
        <v>8547</v>
      </c>
      <c r="F3178" t="s">
        <v>1363</v>
      </c>
      <c r="G3178" t="s">
        <v>1364</v>
      </c>
      <c r="H3178" s="3" t="s">
        <v>6817</v>
      </c>
      <c r="I3178">
        <v>2019</v>
      </c>
      <c r="J3178" s="15" t="s">
        <v>8548</v>
      </c>
      <c r="K3178">
        <v>2019</v>
      </c>
      <c r="L3178" t="s">
        <v>1367</v>
      </c>
      <c r="M3178" t="s">
        <v>393</v>
      </c>
      <c r="N3178" t="s">
        <v>8503</v>
      </c>
      <c r="O3178" t="s">
        <v>1388</v>
      </c>
      <c r="P3178" t="s">
        <v>8240</v>
      </c>
      <c r="Q3178">
        <f t="shared" si="62"/>
        <v>80</v>
      </c>
      <c r="R3178" t="s">
        <v>3345</v>
      </c>
      <c r="S3178" t="s">
        <v>3346</v>
      </c>
      <c r="T3178" t="s">
        <v>8549</v>
      </c>
      <c r="U3178" s="75">
        <v>80</v>
      </c>
      <c r="V3178">
        <v>6.5</v>
      </c>
      <c r="W3178">
        <v>520</v>
      </c>
      <c r="AH3178" s="16"/>
      <c r="AI3178" t="s">
        <v>1375</v>
      </c>
    </row>
    <row r="3179" spans="1:35" x14ac:dyDescent="0.25">
      <c r="A3179" t="s">
        <v>8550</v>
      </c>
      <c r="B3179" s="1">
        <v>20</v>
      </c>
      <c r="C3179" t="s">
        <v>8220</v>
      </c>
      <c r="D3179">
        <v>11659629</v>
      </c>
      <c r="E3179" t="s">
        <v>8547</v>
      </c>
      <c r="F3179" t="s">
        <v>1363</v>
      </c>
      <c r="G3179" t="s">
        <v>1364</v>
      </c>
      <c r="H3179" s="3" t="s">
        <v>6817</v>
      </c>
      <c r="I3179">
        <v>2019</v>
      </c>
      <c r="J3179" s="15" t="s">
        <v>8548</v>
      </c>
      <c r="K3179">
        <v>2019</v>
      </c>
      <c r="L3179" t="s">
        <v>1367</v>
      </c>
      <c r="M3179" t="s">
        <v>393</v>
      </c>
      <c r="N3179" t="s">
        <v>8503</v>
      </c>
      <c r="O3179" t="s">
        <v>1388</v>
      </c>
      <c r="P3179" t="s">
        <v>8240</v>
      </c>
      <c r="Q3179">
        <f t="shared" si="62"/>
        <v>80</v>
      </c>
      <c r="R3179" t="s">
        <v>2102</v>
      </c>
      <c r="S3179" t="s">
        <v>2103</v>
      </c>
      <c r="T3179" t="s">
        <v>8551</v>
      </c>
      <c r="U3179" s="75">
        <v>80</v>
      </c>
      <c r="V3179">
        <v>9.52</v>
      </c>
      <c r="W3179">
        <v>761.6</v>
      </c>
      <c r="AH3179" s="16"/>
      <c r="AI3179" t="s">
        <v>1375</v>
      </c>
    </row>
    <row r="3180" spans="1:35" x14ac:dyDescent="0.25">
      <c r="A3180" t="s">
        <v>8552</v>
      </c>
      <c r="B3180" s="1">
        <v>20</v>
      </c>
      <c r="C3180" t="s">
        <v>8220</v>
      </c>
      <c r="D3180">
        <v>11659629</v>
      </c>
      <c r="E3180" t="s">
        <v>8547</v>
      </c>
      <c r="F3180" t="s">
        <v>1363</v>
      </c>
      <c r="G3180" t="s">
        <v>1364</v>
      </c>
      <c r="H3180" s="3" t="s">
        <v>6817</v>
      </c>
      <c r="I3180">
        <v>2019</v>
      </c>
      <c r="J3180" s="15" t="s">
        <v>8548</v>
      </c>
      <c r="K3180">
        <v>2019</v>
      </c>
      <c r="L3180" t="s">
        <v>1367</v>
      </c>
      <c r="M3180" t="s">
        <v>393</v>
      </c>
      <c r="N3180" t="s">
        <v>8503</v>
      </c>
      <c r="O3180" t="s">
        <v>1388</v>
      </c>
      <c r="P3180" t="s">
        <v>8240</v>
      </c>
      <c r="Q3180">
        <f t="shared" si="62"/>
        <v>80</v>
      </c>
      <c r="R3180" t="s">
        <v>1490</v>
      </c>
      <c r="S3180" t="s">
        <v>1491</v>
      </c>
      <c r="T3180" t="s">
        <v>393</v>
      </c>
      <c r="U3180" s="75">
        <v>80</v>
      </c>
      <c r="V3180">
        <v>7.3</v>
      </c>
      <c r="W3180">
        <v>584</v>
      </c>
      <c r="AH3180" s="16"/>
      <c r="AI3180" t="s">
        <v>1375</v>
      </c>
    </row>
    <row r="3181" spans="1:35" x14ac:dyDescent="0.25">
      <c r="A3181" t="s">
        <v>8553</v>
      </c>
      <c r="B3181" s="1">
        <v>20</v>
      </c>
      <c r="C3181" t="s">
        <v>8220</v>
      </c>
      <c r="D3181">
        <v>11100915</v>
      </c>
      <c r="E3181" t="s">
        <v>8492</v>
      </c>
      <c r="F3181" t="s">
        <v>1363</v>
      </c>
      <c r="G3181" t="s">
        <v>1364</v>
      </c>
      <c r="H3181" s="3" t="s">
        <v>1588</v>
      </c>
      <c r="I3181">
        <v>2019</v>
      </c>
      <c r="J3181" s="15" t="s">
        <v>6851</v>
      </c>
      <c r="K3181">
        <v>2019</v>
      </c>
      <c r="L3181" t="s">
        <v>1367</v>
      </c>
      <c r="M3181" t="s">
        <v>393</v>
      </c>
      <c r="N3181" t="s">
        <v>8239</v>
      </c>
      <c r="O3181" t="s">
        <v>1388</v>
      </c>
      <c r="P3181" t="s">
        <v>8240</v>
      </c>
      <c r="Q3181">
        <f t="shared" si="62"/>
        <v>1000</v>
      </c>
      <c r="R3181" t="s">
        <v>3345</v>
      </c>
      <c r="S3181" t="s">
        <v>3346</v>
      </c>
      <c r="T3181" t="s">
        <v>394</v>
      </c>
      <c r="U3181" s="75">
        <v>1000</v>
      </c>
      <c r="V3181">
        <v>6.5</v>
      </c>
      <c r="W3181">
        <v>6500</v>
      </c>
      <c r="AH3181" s="16"/>
      <c r="AI3181" t="s">
        <v>1375</v>
      </c>
    </row>
    <row r="3182" spans="1:35" x14ac:dyDescent="0.25">
      <c r="A3182" t="s">
        <v>8554</v>
      </c>
      <c r="B3182" s="1">
        <v>20</v>
      </c>
      <c r="C3182" t="s">
        <v>8220</v>
      </c>
      <c r="D3182">
        <v>11100915</v>
      </c>
      <c r="E3182" t="s">
        <v>8492</v>
      </c>
      <c r="F3182" t="s">
        <v>1363</v>
      </c>
      <c r="G3182" t="s">
        <v>1364</v>
      </c>
      <c r="H3182" s="3" t="s">
        <v>1588</v>
      </c>
      <c r="I3182">
        <v>2019</v>
      </c>
      <c r="J3182" s="15" t="s">
        <v>6851</v>
      </c>
      <c r="K3182">
        <v>2019</v>
      </c>
      <c r="L3182" t="s">
        <v>1367</v>
      </c>
      <c r="M3182" t="s">
        <v>393</v>
      </c>
      <c r="N3182" t="s">
        <v>8239</v>
      </c>
      <c r="O3182" t="s">
        <v>1388</v>
      </c>
      <c r="P3182" t="s">
        <v>8240</v>
      </c>
      <c r="Q3182">
        <f t="shared" si="62"/>
        <v>1000</v>
      </c>
      <c r="R3182" t="s">
        <v>2102</v>
      </c>
      <c r="S3182" t="s">
        <v>2103</v>
      </c>
      <c r="T3182" t="s">
        <v>8236</v>
      </c>
      <c r="U3182" s="75">
        <v>1000</v>
      </c>
      <c r="V3182">
        <v>9.52</v>
      </c>
      <c r="W3182">
        <v>9520</v>
      </c>
      <c r="AH3182" s="16"/>
      <c r="AI3182" t="s">
        <v>1375</v>
      </c>
    </row>
    <row r="3183" spans="1:35" x14ac:dyDescent="0.25">
      <c r="A3183" t="s">
        <v>8555</v>
      </c>
      <c r="B3183" s="1">
        <v>20</v>
      </c>
      <c r="C3183" t="s">
        <v>8220</v>
      </c>
      <c r="D3183">
        <v>11788909</v>
      </c>
      <c r="E3183" t="s">
        <v>8556</v>
      </c>
      <c r="F3183" t="s">
        <v>1363</v>
      </c>
      <c r="G3183" t="s">
        <v>1364</v>
      </c>
      <c r="H3183" s="3" t="s">
        <v>1618</v>
      </c>
      <c r="I3183">
        <v>2020</v>
      </c>
      <c r="J3183" s="15" t="s">
        <v>1614</v>
      </c>
      <c r="K3183">
        <v>2020</v>
      </c>
      <c r="L3183" t="s">
        <v>1367</v>
      </c>
      <c r="M3183" t="s">
        <v>393</v>
      </c>
      <c r="N3183" t="s">
        <v>8239</v>
      </c>
      <c r="O3183" t="s">
        <v>1388</v>
      </c>
      <c r="P3183" t="s">
        <v>8240</v>
      </c>
      <c r="Q3183">
        <f t="shared" si="62"/>
        <v>500</v>
      </c>
      <c r="R3183" t="s">
        <v>3345</v>
      </c>
      <c r="S3183" t="s">
        <v>3346</v>
      </c>
      <c r="T3183" t="s">
        <v>394</v>
      </c>
      <c r="U3183" s="75">
        <v>500</v>
      </c>
      <c r="V3183">
        <v>6.5</v>
      </c>
      <c r="W3183">
        <v>3250</v>
      </c>
      <c r="AH3183" s="16"/>
      <c r="AI3183" t="s">
        <v>1375</v>
      </c>
    </row>
    <row r="3184" spans="1:35" x14ac:dyDescent="0.25">
      <c r="A3184" t="s">
        <v>8557</v>
      </c>
      <c r="B3184" s="1">
        <v>20</v>
      </c>
      <c r="C3184" t="s">
        <v>8220</v>
      </c>
      <c r="D3184">
        <v>11788909</v>
      </c>
      <c r="E3184" t="s">
        <v>8556</v>
      </c>
      <c r="F3184" t="s">
        <v>1363</v>
      </c>
      <c r="G3184" t="s">
        <v>1364</v>
      </c>
      <c r="H3184" s="3" t="s">
        <v>1618</v>
      </c>
      <c r="I3184">
        <v>2020</v>
      </c>
      <c r="J3184" s="15" t="s">
        <v>1614</v>
      </c>
      <c r="K3184">
        <v>2020</v>
      </c>
      <c r="L3184" t="s">
        <v>1367</v>
      </c>
      <c r="M3184" t="s">
        <v>393</v>
      </c>
      <c r="N3184" t="s">
        <v>8239</v>
      </c>
      <c r="O3184" t="s">
        <v>1388</v>
      </c>
      <c r="P3184" t="s">
        <v>8240</v>
      </c>
      <c r="Q3184">
        <f t="shared" si="62"/>
        <v>500</v>
      </c>
      <c r="R3184" t="s">
        <v>2102</v>
      </c>
      <c r="S3184" t="s">
        <v>2103</v>
      </c>
      <c r="T3184" t="s">
        <v>8508</v>
      </c>
      <c r="U3184" s="75">
        <v>500</v>
      </c>
      <c r="V3184">
        <v>7.75</v>
      </c>
      <c r="W3184">
        <v>3875</v>
      </c>
      <c r="AH3184" s="16"/>
      <c r="AI3184" t="s">
        <v>1375</v>
      </c>
    </row>
    <row r="3185" spans="1:35" x14ac:dyDescent="0.25">
      <c r="A3185" t="s">
        <v>8558</v>
      </c>
      <c r="B3185" s="1">
        <v>20</v>
      </c>
      <c r="C3185" t="s">
        <v>8220</v>
      </c>
      <c r="D3185">
        <v>12526010</v>
      </c>
      <c r="E3185" t="s">
        <v>8559</v>
      </c>
      <c r="F3185" t="s">
        <v>1363</v>
      </c>
      <c r="G3185" t="s">
        <v>1364</v>
      </c>
      <c r="H3185" s="3" t="s">
        <v>6943</v>
      </c>
      <c r="I3185">
        <v>2020</v>
      </c>
      <c r="J3185" s="15" t="s">
        <v>8560</v>
      </c>
      <c r="K3185">
        <v>2020</v>
      </c>
      <c r="L3185" t="s">
        <v>1367</v>
      </c>
      <c r="M3185" t="s">
        <v>393</v>
      </c>
      <c r="N3185" t="s">
        <v>8239</v>
      </c>
      <c r="O3185" t="s">
        <v>1388</v>
      </c>
      <c r="P3185" t="s">
        <v>8240</v>
      </c>
      <c r="Q3185">
        <f t="shared" si="62"/>
        <v>200</v>
      </c>
      <c r="R3185" t="s">
        <v>3345</v>
      </c>
      <c r="S3185" t="s">
        <v>3346</v>
      </c>
      <c r="T3185" t="s">
        <v>394</v>
      </c>
      <c r="U3185" s="75">
        <v>200</v>
      </c>
      <c r="V3185">
        <v>7</v>
      </c>
      <c r="W3185">
        <v>1400</v>
      </c>
      <c r="AH3185" s="16"/>
      <c r="AI3185" t="s">
        <v>1375</v>
      </c>
    </row>
    <row r="3186" spans="1:35" x14ac:dyDescent="0.25">
      <c r="A3186" t="s">
        <v>8561</v>
      </c>
      <c r="B3186" s="1">
        <v>20</v>
      </c>
      <c r="C3186" t="s">
        <v>8220</v>
      </c>
      <c r="D3186">
        <v>12526010</v>
      </c>
      <c r="E3186" t="s">
        <v>8559</v>
      </c>
      <c r="F3186" t="s">
        <v>1363</v>
      </c>
      <c r="G3186" t="s">
        <v>1364</v>
      </c>
      <c r="H3186" s="3" t="s">
        <v>6943</v>
      </c>
      <c r="I3186">
        <v>2020</v>
      </c>
      <c r="J3186" s="15" t="s">
        <v>8560</v>
      </c>
      <c r="K3186">
        <v>2020</v>
      </c>
      <c r="L3186" t="s">
        <v>1367</v>
      </c>
      <c r="M3186" t="s">
        <v>393</v>
      </c>
      <c r="N3186" t="s">
        <v>8239</v>
      </c>
      <c r="O3186" t="s">
        <v>1388</v>
      </c>
      <c r="P3186" t="s">
        <v>8240</v>
      </c>
      <c r="Q3186">
        <f t="shared" si="62"/>
        <v>200</v>
      </c>
      <c r="R3186" t="s">
        <v>2102</v>
      </c>
      <c r="S3186" t="s">
        <v>2103</v>
      </c>
      <c r="T3186" t="s">
        <v>8508</v>
      </c>
      <c r="U3186" s="75">
        <v>200</v>
      </c>
      <c r="V3186">
        <v>7.5</v>
      </c>
      <c r="W3186">
        <v>1500</v>
      </c>
      <c r="AH3186" s="16"/>
      <c r="AI3186" t="s">
        <v>1375</v>
      </c>
    </row>
    <row r="3187" spans="1:35" x14ac:dyDescent="0.25">
      <c r="A3187" t="s">
        <v>8562</v>
      </c>
      <c r="B3187" s="1">
        <v>20</v>
      </c>
      <c r="C3187" t="s">
        <v>8220</v>
      </c>
      <c r="D3187">
        <v>9717811</v>
      </c>
      <c r="E3187" t="s">
        <v>8563</v>
      </c>
      <c r="F3187" t="s">
        <v>1363</v>
      </c>
      <c r="G3187" t="s">
        <v>1364</v>
      </c>
      <c r="H3187" s="3" t="s">
        <v>1660</v>
      </c>
      <c r="I3187">
        <v>2019</v>
      </c>
      <c r="J3187" s="15" t="s">
        <v>8564</v>
      </c>
      <c r="K3187">
        <v>2019</v>
      </c>
      <c r="L3187" t="s">
        <v>1367</v>
      </c>
      <c r="M3187" t="s">
        <v>393</v>
      </c>
      <c r="N3187" t="s">
        <v>8239</v>
      </c>
      <c r="O3187" t="s">
        <v>1388</v>
      </c>
      <c r="P3187" t="s">
        <v>8240</v>
      </c>
      <c r="Q3187">
        <f t="shared" si="62"/>
        <v>1000</v>
      </c>
      <c r="R3187" t="s">
        <v>2102</v>
      </c>
      <c r="S3187" t="s">
        <v>2103</v>
      </c>
      <c r="T3187" t="s">
        <v>8236</v>
      </c>
      <c r="U3187" s="75">
        <v>1000</v>
      </c>
      <c r="V3187">
        <v>6.49</v>
      </c>
      <c r="W3187">
        <v>6490</v>
      </c>
      <c r="AH3187" s="16"/>
      <c r="AI3187" t="s">
        <v>1375</v>
      </c>
    </row>
    <row r="3188" spans="1:35" x14ac:dyDescent="0.25">
      <c r="A3188" t="s">
        <v>8565</v>
      </c>
      <c r="B3188" s="1">
        <v>20</v>
      </c>
      <c r="C3188" t="s">
        <v>8220</v>
      </c>
      <c r="D3188">
        <v>9717811</v>
      </c>
      <c r="E3188" t="s">
        <v>8563</v>
      </c>
      <c r="F3188" t="s">
        <v>1363</v>
      </c>
      <c r="G3188" t="s">
        <v>1364</v>
      </c>
      <c r="H3188" s="3" t="s">
        <v>1660</v>
      </c>
      <c r="I3188">
        <v>2019</v>
      </c>
      <c r="J3188" s="15" t="s">
        <v>8564</v>
      </c>
      <c r="K3188">
        <v>2019</v>
      </c>
      <c r="L3188" t="s">
        <v>1367</v>
      </c>
      <c r="M3188" t="s">
        <v>393</v>
      </c>
      <c r="N3188" t="s">
        <v>8239</v>
      </c>
      <c r="O3188" t="s">
        <v>1388</v>
      </c>
      <c r="P3188" t="s">
        <v>8240</v>
      </c>
      <c r="Q3188">
        <f t="shared" si="62"/>
        <v>1000</v>
      </c>
      <c r="R3188" t="s">
        <v>3345</v>
      </c>
      <c r="S3188" t="s">
        <v>3346</v>
      </c>
      <c r="T3188" t="s">
        <v>394</v>
      </c>
      <c r="U3188" s="75">
        <v>1000</v>
      </c>
      <c r="V3188">
        <v>6.5</v>
      </c>
      <c r="W3188">
        <v>6500</v>
      </c>
      <c r="AH3188" s="16"/>
      <c r="AI3188" t="s">
        <v>1375</v>
      </c>
    </row>
    <row r="3189" spans="1:35" x14ac:dyDescent="0.25">
      <c r="A3189" t="s">
        <v>8566</v>
      </c>
      <c r="B3189" s="1">
        <v>20</v>
      </c>
      <c r="C3189" t="s">
        <v>8220</v>
      </c>
      <c r="D3189">
        <v>11215445</v>
      </c>
      <c r="E3189" t="s">
        <v>8567</v>
      </c>
      <c r="F3189" t="s">
        <v>1363</v>
      </c>
      <c r="G3189" t="s">
        <v>1364</v>
      </c>
      <c r="H3189" s="3" t="s">
        <v>2591</v>
      </c>
      <c r="I3189">
        <v>2019</v>
      </c>
      <c r="J3189" s="15" t="s">
        <v>4788</v>
      </c>
      <c r="K3189">
        <v>2019</v>
      </c>
      <c r="L3189" t="s">
        <v>1367</v>
      </c>
      <c r="M3189" t="s">
        <v>393</v>
      </c>
      <c r="N3189" t="s">
        <v>8239</v>
      </c>
      <c r="O3189" t="s">
        <v>1388</v>
      </c>
      <c r="P3189" t="s">
        <v>8240</v>
      </c>
      <c r="Q3189">
        <f t="shared" si="62"/>
        <v>200</v>
      </c>
      <c r="R3189" t="s">
        <v>2102</v>
      </c>
      <c r="S3189" t="s">
        <v>2103</v>
      </c>
      <c r="T3189" t="s">
        <v>8236</v>
      </c>
      <c r="U3189" s="75">
        <v>200</v>
      </c>
      <c r="V3189">
        <v>9.52</v>
      </c>
      <c r="W3189">
        <v>1904</v>
      </c>
      <c r="AH3189" s="16"/>
      <c r="AI3189" t="s">
        <v>1375</v>
      </c>
    </row>
    <row r="3190" spans="1:35" x14ac:dyDescent="0.25">
      <c r="A3190" t="s">
        <v>8568</v>
      </c>
      <c r="B3190" s="1">
        <v>20</v>
      </c>
      <c r="C3190" t="s">
        <v>8220</v>
      </c>
      <c r="D3190">
        <v>11215445</v>
      </c>
      <c r="E3190" t="s">
        <v>8567</v>
      </c>
      <c r="F3190" t="s">
        <v>1363</v>
      </c>
      <c r="G3190" t="s">
        <v>1364</v>
      </c>
      <c r="H3190" s="3" t="s">
        <v>2591</v>
      </c>
      <c r="I3190">
        <v>2019</v>
      </c>
      <c r="J3190" s="15" t="s">
        <v>4788</v>
      </c>
      <c r="K3190">
        <v>2019</v>
      </c>
      <c r="L3190" t="s">
        <v>1367</v>
      </c>
      <c r="M3190" t="s">
        <v>393</v>
      </c>
      <c r="N3190" t="s">
        <v>8239</v>
      </c>
      <c r="O3190" t="s">
        <v>1388</v>
      </c>
      <c r="P3190" t="s">
        <v>8240</v>
      </c>
      <c r="Q3190">
        <f t="shared" si="62"/>
        <v>200</v>
      </c>
      <c r="R3190" t="s">
        <v>3345</v>
      </c>
      <c r="S3190" t="s">
        <v>3346</v>
      </c>
      <c r="T3190" t="s">
        <v>394</v>
      </c>
      <c r="U3190" s="75">
        <v>200</v>
      </c>
      <c r="V3190">
        <v>6.5</v>
      </c>
      <c r="W3190">
        <v>1300</v>
      </c>
      <c r="AH3190" s="16"/>
      <c r="AI3190" t="s">
        <v>1375</v>
      </c>
    </row>
    <row r="3191" spans="1:35" x14ac:dyDescent="0.25">
      <c r="A3191" t="s">
        <v>8569</v>
      </c>
      <c r="B3191" s="1">
        <v>20</v>
      </c>
      <c r="C3191" t="s">
        <v>8220</v>
      </c>
      <c r="D3191">
        <v>15315134</v>
      </c>
      <c r="E3191" t="s">
        <v>8570</v>
      </c>
      <c r="F3191" t="s">
        <v>1363</v>
      </c>
      <c r="G3191" t="s">
        <v>1364</v>
      </c>
      <c r="H3191" s="3" t="s">
        <v>1453</v>
      </c>
      <c r="I3191">
        <v>2021</v>
      </c>
      <c r="J3191" s="15" t="s">
        <v>4372</v>
      </c>
      <c r="K3191">
        <v>2021</v>
      </c>
      <c r="L3191" t="s">
        <v>1367</v>
      </c>
      <c r="M3191" t="s">
        <v>393</v>
      </c>
      <c r="N3191" t="s">
        <v>8239</v>
      </c>
      <c r="O3191" t="s">
        <v>1370</v>
      </c>
      <c r="P3191" t="s">
        <v>8240</v>
      </c>
      <c r="Q3191">
        <f t="shared" si="62"/>
        <v>20</v>
      </c>
      <c r="R3191" t="s">
        <v>1381</v>
      </c>
      <c r="S3191" t="s">
        <v>1382</v>
      </c>
      <c r="T3191" t="s">
        <v>394</v>
      </c>
      <c r="U3191" s="75">
        <v>20</v>
      </c>
      <c r="V3191">
        <v>6.66</v>
      </c>
      <c r="W3191">
        <v>133.19999999999999</v>
      </c>
      <c r="AH3191" s="16"/>
      <c r="AI3191" t="s">
        <v>1375</v>
      </c>
    </row>
    <row r="3192" spans="1:35" x14ac:dyDescent="0.25">
      <c r="A3192" t="s">
        <v>8571</v>
      </c>
      <c r="B3192" s="1">
        <v>20</v>
      </c>
      <c r="C3192" t="s">
        <v>8220</v>
      </c>
      <c r="D3192">
        <v>15315134</v>
      </c>
      <c r="E3192" t="s">
        <v>8570</v>
      </c>
      <c r="F3192" t="s">
        <v>1363</v>
      </c>
      <c r="G3192" t="s">
        <v>1364</v>
      </c>
      <c r="H3192" s="3" t="s">
        <v>1453</v>
      </c>
      <c r="I3192">
        <v>2021</v>
      </c>
      <c r="J3192" s="15" t="s">
        <v>4372</v>
      </c>
      <c r="K3192">
        <v>2021</v>
      </c>
      <c r="L3192" t="s">
        <v>1367</v>
      </c>
      <c r="M3192" t="s">
        <v>393</v>
      </c>
      <c r="N3192" t="s">
        <v>8239</v>
      </c>
      <c r="O3192" t="s">
        <v>1370</v>
      </c>
      <c r="P3192" t="s">
        <v>8240</v>
      </c>
      <c r="Q3192">
        <f t="shared" si="62"/>
        <v>20</v>
      </c>
      <c r="R3192" t="s">
        <v>2102</v>
      </c>
      <c r="S3192" t="s">
        <v>2103</v>
      </c>
      <c r="T3192" t="s">
        <v>8245</v>
      </c>
      <c r="U3192" s="75">
        <v>20</v>
      </c>
      <c r="V3192">
        <v>9.75</v>
      </c>
      <c r="W3192">
        <v>195</v>
      </c>
      <c r="AH3192" s="16"/>
      <c r="AI3192" t="s">
        <v>1375</v>
      </c>
    </row>
    <row r="3193" spans="1:35" x14ac:dyDescent="0.25">
      <c r="A3193" t="s">
        <v>8572</v>
      </c>
      <c r="B3193" s="1">
        <v>20</v>
      </c>
      <c r="C3193" t="s">
        <v>8220</v>
      </c>
      <c r="D3193">
        <v>15356752</v>
      </c>
      <c r="E3193" t="s">
        <v>8573</v>
      </c>
      <c r="F3193" t="s">
        <v>1363</v>
      </c>
      <c r="G3193" t="s">
        <v>1364</v>
      </c>
      <c r="H3193" s="3" t="s">
        <v>4372</v>
      </c>
      <c r="I3193">
        <v>2021</v>
      </c>
      <c r="J3193" s="15" t="s">
        <v>4379</v>
      </c>
      <c r="K3193">
        <v>2021</v>
      </c>
      <c r="L3193" t="s">
        <v>1367</v>
      </c>
      <c r="M3193" t="s">
        <v>393</v>
      </c>
      <c r="N3193" t="s">
        <v>8239</v>
      </c>
      <c r="O3193" t="s">
        <v>1370</v>
      </c>
      <c r="P3193" t="s">
        <v>8240</v>
      </c>
      <c r="Q3193">
        <f t="shared" si="62"/>
        <v>100</v>
      </c>
      <c r="R3193" t="s">
        <v>1490</v>
      </c>
      <c r="S3193" t="s">
        <v>1491</v>
      </c>
      <c r="T3193" t="s">
        <v>8574</v>
      </c>
      <c r="U3193" s="75">
        <v>100</v>
      </c>
      <c r="V3193">
        <v>6.52</v>
      </c>
      <c r="W3193">
        <v>652</v>
      </c>
      <c r="AH3193" s="16"/>
      <c r="AI3193" t="s">
        <v>1375</v>
      </c>
    </row>
    <row r="3194" spans="1:35" x14ac:dyDescent="0.25">
      <c r="A3194" t="s">
        <v>8575</v>
      </c>
      <c r="B3194" s="1">
        <v>20</v>
      </c>
      <c r="C3194" t="s">
        <v>8220</v>
      </c>
      <c r="D3194">
        <v>15356752</v>
      </c>
      <c r="E3194" t="s">
        <v>8573</v>
      </c>
      <c r="F3194" t="s">
        <v>1363</v>
      </c>
      <c r="G3194" t="s">
        <v>1364</v>
      </c>
      <c r="H3194" s="3" t="s">
        <v>4372</v>
      </c>
      <c r="I3194">
        <v>2021</v>
      </c>
      <c r="J3194" s="15" t="s">
        <v>4379</v>
      </c>
      <c r="K3194">
        <v>2021</v>
      </c>
      <c r="L3194" t="s">
        <v>1367</v>
      </c>
      <c r="M3194" t="s">
        <v>393</v>
      </c>
      <c r="N3194" t="s">
        <v>8239</v>
      </c>
      <c r="O3194" t="s">
        <v>1370</v>
      </c>
      <c r="P3194" t="s">
        <v>8240</v>
      </c>
      <c r="Q3194">
        <f t="shared" si="62"/>
        <v>100</v>
      </c>
      <c r="R3194" t="s">
        <v>3345</v>
      </c>
      <c r="S3194" t="s">
        <v>3346</v>
      </c>
      <c r="T3194" t="s">
        <v>394</v>
      </c>
      <c r="U3194" s="75">
        <v>100</v>
      </c>
      <c r="V3194">
        <v>6.8</v>
      </c>
      <c r="W3194">
        <v>680</v>
      </c>
      <c r="AH3194" s="16"/>
      <c r="AI3194" t="s">
        <v>1375</v>
      </c>
    </row>
    <row r="3195" spans="1:35" x14ac:dyDescent="0.25">
      <c r="A3195" t="s">
        <v>8576</v>
      </c>
      <c r="B3195" s="1">
        <v>20</v>
      </c>
      <c r="C3195" t="s">
        <v>8220</v>
      </c>
      <c r="D3195">
        <v>13897403</v>
      </c>
      <c r="E3195" t="s">
        <v>4292</v>
      </c>
      <c r="F3195" t="s">
        <v>1363</v>
      </c>
      <c r="G3195" t="s">
        <v>1364</v>
      </c>
      <c r="H3195" s="3" t="s">
        <v>1751</v>
      </c>
      <c r="I3195">
        <v>2021</v>
      </c>
      <c r="J3195" s="15" t="s">
        <v>1752</v>
      </c>
      <c r="K3195">
        <v>2021</v>
      </c>
      <c r="L3195" t="s">
        <v>1367</v>
      </c>
      <c r="M3195" t="s">
        <v>393</v>
      </c>
      <c r="N3195" t="s">
        <v>8239</v>
      </c>
      <c r="O3195" t="s">
        <v>1388</v>
      </c>
      <c r="P3195" t="s">
        <v>8240</v>
      </c>
      <c r="Q3195">
        <f t="shared" si="62"/>
        <v>300</v>
      </c>
      <c r="R3195" t="s">
        <v>3345</v>
      </c>
      <c r="S3195" t="s">
        <v>3346</v>
      </c>
      <c r="T3195" t="s">
        <v>394</v>
      </c>
      <c r="U3195" s="75">
        <v>300</v>
      </c>
      <c r="V3195">
        <v>6.75</v>
      </c>
      <c r="W3195">
        <v>2025</v>
      </c>
      <c r="AH3195" s="16"/>
      <c r="AI3195" t="s">
        <v>1375</v>
      </c>
    </row>
    <row r="3196" spans="1:35" x14ac:dyDescent="0.25">
      <c r="A3196" t="s">
        <v>8577</v>
      </c>
      <c r="B3196" s="1">
        <v>20</v>
      </c>
      <c r="C3196" t="s">
        <v>8220</v>
      </c>
      <c r="D3196">
        <v>13897403</v>
      </c>
      <c r="E3196" t="s">
        <v>4292</v>
      </c>
      <c r="F3196" t="s">
        <v>1363</v>
      </c>
      <c r="G3196" t="s">
        <v>1364</v>
      </c>
      <c r="H3196" s="3" t="s">
        <v>1751</v>
      </c>
      <c r="I3196">
        <v>2021</v>
      </c>
      <c r="J3196" s="15" t="s">
        <v>1752</v>
      </c>
      <c r="K3196">
        <v>2021</v>
      </c>
      <c r="L3196" t="s">
        <v>1367</v>
      </c>
      <c r="M3196" t="s">
        <v>393</v>
      </c>
      <c r="N3196" t="s">
        <v>8239</v>
      </c>
      <c r="O3196" t="s">
        <v>1388</v>
      </c>
      <c r="P3196" t="s">
        <v>8240</v>
      </c>
      <c r="Q3196">
        <f t="shared" si="62"/>
        <v>300</v>
      </c>
      <c r="R3196" t="s">
        <v>2102</v>
      </c>
      <c r="S3196" t="s">
        <v>2103</v>
      </c>
      <c r="T3196" t="s">
        <v>8508</v>
      </c>
      <c r="U3196" s="75">
        <v>300</v>
      </c>
      <c r="V3196">
        <v>6.74</v>
      </c>
      <c r="W3196">
        <v>2022</v>
      </c>
      <c r="AH3196" s="16"/>
      <c r="AI3196" t="s">
        <v>1375</v>
      </c>
    </row>
    <row r="3197" spans="1:35" x14ac:dyDescent="0.25">
      <c r="A3197" t="s">
        <v>8578</v>
      </c>
      <c r="B3197" s="1">
        <v>20</v>
      </c>
      <c r="C3197" t="s">
        <v>8220</v>
      </c>
      <c r="D3197">
        <v>15501590</v>
      </c>
      <c r="E3197" t="s">
        <v>8579</v>
      </c>
      <c r="F3197" t="s">
        <v>1363</v>
      </c>
      <c r="G3197" t="s">
        <v>1364</v>
      </c>
      <c r="H3197" s="3" t="s">
        <v>4274</v>
      </c>
      <c r="I3197">
        <v>2021</v>
      </c>
      <c r="J3197" s="15" t="s">
        <v>1922</v>
      </c>
      <c r="K3197">
        <v>2021</v>
      </c>
      <c r="L3197" t="s">
        <v>1367</v>
      </c>
      <c r="M3197" t="s">
        <v>393</v>
      </c>
      <c r="N3197" t="s">
        <v>8239</v>
      </c>
      <c r="O3197" t="s">
        <v>1388</v>
      </c>
      <c r="P3197" t="s">
        <v>8240</v>
      </c>
      <c r="Q3197">
        <f t="shared" si="62"/>
        <v>700</v>
      </c>
      <c r="R3197" t="s">
        <v>1490</v>
      </c>
      <c r="S3197" t="s">
        <v>1491</v>
      </c>
      <c r="T3197" t="s">
        <v>8574</v>
      </c>
      <c r="U3197" s="75">
        <v>700</v>
      </c>
      <c r="V3197">
        <v>6.66</v>
      </c>
      <c r="W3197">
        <v>4662</v>
      </c>
      <c r="AH3197" s="16"/>
      <c r="AI3197" t="s">
        <v>1375</v>
      </c>
    </row>
    <row r="3198" spans="1:35" x14ac:dyDescent="0.25">
      <c r="A3198" t="s">
        <v>8580</v>
      </c>
      <c r="B3198" s="1">
        <v>20</v>
      </c>
      <c r="C3198" t="s">
        <v>8220</v>
      </c>
      <c r="D3198">
        <v>15501590</v>
      </c>
      <c r="E3198" t="s">
        <v>8579</v>
      </c>
      <c r="F3198" t="s">
        <v>1363</v>
      </c>
      <c r="G3198" t="s">
        <v>1364</v>
      </c>
      <c r="H3198" s="3" t="s">
        <v>4274</v>
      </c>
      <c r="I3198">
        <v>2021</v>
      </c>
      <c r="J3198" s="15" t="s">
        <v>1922</v>
      </c>
      <c r="K3198">
        <v>2021</v>
      </c>
      <c r="L3198" t="s">
        <v>1367</v>
      </c>
      <c r="M3198" t="s">
        <v>393</v>
      </c>
      <c r="N3198" t="s">
        <v>8239</v>
      </c>
      <c r="O3198" t="s">
        <v>1388</v>
      </c>
      <c r="P3198" t="s">
        <v>8240</v>
      </c>
      <c r="Q3198">
        <f t="shared" si="62"/>
        <v>700</v>
      </c>
      <c r="R3198" t="s">
        <v>3345</v>
      </c>
      <c r="S3198" t="s">
        <v>3346</v>
      </c>
      <c r="T3198" t="s">
        <v>394</v>
      </c>
      <c r="U3198" s="75">
        <v>700</v>
      </c>
      <c r="V3198">
        <v>6.6</v>
      </c>
      <c r="W3198">
        <v>4620</v>
      </c>
      <c r="AH3198" s="16"/>
      <c r="AI3198" t="s">
        <v>1375</v>
      </c>
    </row>
    <row r="3199" spans="1:35" x14ac:dyDescent="0.25">
      <c r="A3199" t="s">
        <v>8581</v>
      </c>
      <c r="B3199" s="1">
        <v>20</v>
      </c>
      <c r="C3199" t="s">
        <v>8220</v>
      </c>
      <c r="D3199">
        <v>15501590</v>
      </c>
      <c r="E3199" t="s">
        <v>8579</v>
      </c>
      <c r="F3199" t="s">
        <v>1363</v>
      </c>
      <c r="G3199" t="s">
        <v>1364</v>
      </c>
      <c r="H3199" s="3" t="s">
        <v>4274</v>
      </c>
      <c r="I3199">
        <v>2021</v>
      </c>
      <c r="J3199" s="15" t="s">
        <v>1922</v>
      </c>
      <c r="K3199">
        <v>2021</v>
      </c>
      <c r="L3199" t="s">
        <v>1367</v>
      </c>
      <c r="M3199" t="s">
        <v>393</v>
      </c>
      <c r="N3199" t="s">
        <v>8239</v>
      </c>
      <c r="O3199" t="s">
        <v>1388</v>
      </c>
      <c r="P3199" t="s">
        <v>8240</v>
      </c>
      <c r="Q3199">
        <f t="shared" si="62"/>
        <v>700</v>
      </c>
      <c r="R3199" t="s">
        <v>2102</v>
      </c>
      <c r="S3199" t="s">
        <v>2103</v>
      </c>
      <c r="T3199" t="s">
        <v>8508</v>
      </c>
      <c r="U3199" s="75">
        <v>700</v>
      </c>
      <c r="V3199">
        <v>9.5</v>
      </c>
      <c r="W3199">
        <v>6650</v>
      </c>
      <c r="AH3199" s="16"/>
      <c r="AI3199" t="s">
        <v>1375</v>
      </c>
    </row>
    <row r="3200" spans="1:35" x14ac:dyDescent="0.25">
      <c r="A3200" t="s">
        <v>8582</v>
      </c>
      <c r="B3200" s="1">
        <v>20</v>
      </c>
      <c r="C3200" t="s">
        <v>8220</v>
      </c>
      <c r="D3200">
        <v>13376918</v>
      </c>
      <c r="E3200" t="s">
        <v>8583</v>
      </c>
      <c r="F3200" t="s">
        <v>1363</v>
      </c>
      <c r="G3200" t="s">
        <v>1364</v>
      </c>
      <c r="H3200" s="3" t="s">
        <v>8584</v>
      </c>
      <c r="I3200">
        <v>2020</v>
      </c>
      <c r="J3200" s="15" t="s">
        <v>8585</v>
      </c>
      <c r="K3200">
        <v>2020</v>
      </c>
      <c r="L3200" t="s">
        <v>1367</v>
      </c>
      <c r="M3200" t="s">
        <v>393</v>
      </c>
      <c r="N3200" t="s">
        <v>8503</v>
      </c>
      <c r="O3200" t="s">
        <v>1388</v>
      </c>
      <c r="P3200" t="s">
        <v>8240</v>
      </c>
      <c r="Q3200">
        <f t="shared" si="62"/>
        <v>500</v>
      </c>
      <c r="R3200" t="s">
        <v>1490</v>
      </c>
      <c r="S3200" t="s">
        <v>1491</v>
      </c>
      <c r="T3200" t="s">
        <v>8586</v>
      </c>
      <c r="U3200" s="75">
        <v>500</v>
      </c>
      <c r="V3200">
        <v>6.9</v>
      </c>
      <c r="W3200">
        <v>3450</v>
      </c>
      <c r="AH3200" s="16"/>
      <c r="AI3200" t="s">
        <v>1375</v>
      </c>
    </row>
    <row r="3201" spans="1:35" x14ac:dyDescent="0.25">
      <c r="A3201" t="s">
        <v>8587</v>
      </c>
      <c r="B3201" s="1">
        <v>20</v>
      </c>
      <c r="C3201" t="s">
        <v>8220</v>
      </c>
      <c r="D3201">
        <v>13376918</v>
      </c>
      <c r="E3201" t="s">
        <v>8583</v>
      </c>
      <c r="F3201" t="s">
        <v>1363</v>
      </c>
      <c r="G3201" t="s">
        <v>1364</v>
      </c>
      <c r="H3201" s="3" t="s">
        <v>8584</v>
      </c>
      <c r="I3201">
        <v>2020</v>
      </c>
      <c r="J3201" s="15" t="s">
        <v>8585</v>
      </c>
      <c r="K3201">
        <v>2020</v>
      </c>
      <c r="L3201" t="s">
        <v>1367</v>
      </c>
      <c r="M3201" t="s">
        <v>393</v>
      </c>
      <c r="N3201" t="s">
        <v>8503</v>
      </c>
      <c r="O3201" t="s">
        <v>1388</v>
      </c>
      <c r="P3201" t="s">
        <v>8240</v>
      </c>
      <c r="Q3201">
        <f t="shared" si="62"/>
        <v>500</v>
      </c>
      <c r="R3201" t="s">
        <v>2102</v>
      </c>
      <c r="S3201" t="s">
        <v>2103</v>
      </c>
      <c r="T3201" t="s">
        <v>8245</v>
      </c>
      <c r="U3201" s="75">
        <v>500</v>
      </c>
      <c r="V3201">
        <v>8</v>
      </c>
      <c r="W3201">
        <v>4000</v>
      </c>
      <c r="AH3201" s="16"/>
      <c r="AI3201" t="s">
        <v>1375</v>
      </c>
    </row>
    <row r="3202" spans="1:35" x14ac:dyDescent="0.25">
      <c r="A3202" t="s">
        <v>8588</v>
      </c>
      <c r="B3202" s="1">
        <v>20</v>
      </c>
      <c r="C3202" t="s">
        <v>8220</v>
      </c>
      <c r="D3202">
        <v>13434888</v>
      </c>
      <c r="E3202" t="s">
        <v>8589</v>
      </c>
      <c r="F3202" t="s">
        <v>1363</v>
      </c>
      <c r="G3202" t="s">
        <v>1364</v>
      </c>
      <c r="H3202" s="3" t="s">
        <v>3567</v>
      </c>
      <c r="I3202">
        <v>2020</v>
      </c>
      <c r="J3202" s="15" t="s">
        <v>3568</v>
      </c>
      <c r="K3202">
        <v>2020</v>
      </c>
      <c r="L3202" t="s">
        <v>1367</v>
      </c>
      <c r="M3202" t="s">
        <v>393</v>
      </c>
      <c r="N3202" t="s">
        <v>8239</v>
      </c>
      <c r="O3202" t="s">
        <v>1388</v>
      </c>
      <c r="P3202" t="s">
        <v>8240</v>
      </c>
      <c r="Q3202">
        <f t="shared" ref="Q3202:Q3265" si="63">U3202</f>
        <v>300</v>
      </c>
      <c r="R3202" t="s">
        <v>2102</v>
      </c>
      <c r="S3202" t="s">
        <v>2103</v>
      </c>
      <c r="T3202" t="s">
        <v>8508</v>
      </c>
      <c r="U3202" s="75">
        <v>300</v>
      </c>
      <c r="V3202">
        <v>7.5</v>
      </c>
      <c r="W3202">
        <v>2250</v>
      </c>
      <c r="AH3202" s="16"/>
      <c r="AI3202" t="s">
        <v>1375</v>
      </c>
    </row>
    <row r="3203" spans="1:35" x14ac:dyDescent="0.25">
      <c r="A3203" t="s">
        <v>8590</v>
      </c>
      <c r="B3203" s="1">
        <v>20</v>
      </c>
      <c r="C3203" t="s">
        <v>8220</v>
      </c>
      <c r="D3203">
        <v>13434888</v>
      </c>
      <c r="E3203" t="s">
        <v>8589</v>
      </c>
      <c r="F3203" t="s">
        <v>1363</v>
      </c>
      <c r="G3203" t="s">
        <v>1364</v>
      </c>
      <c r="H3203" s="3" t="s">
        <v>3567</v>
      </c>
      <c r="I3203">
        <v>2020</v>
      </c>
      <c r="J3203" s="15" t="s">
        <v>3568</v>
      </c>
      <c r="K3203">
        <v>2020</v>
      </c>
      <c r="L3203" t="s">
        <v>1367</v>
      </c>
      <c r="M3203" t="s">
        <v>393</v>
      </c>
      <c r="N3203" t="s">
        <v>8239</v>
      </c>
      <c r="O3203" t="s">
        <v>1388</v>
      </c>
      <c r="P3203" t="s">
        <v>8240</v>
      </c>
      <c r="Q3203">
        <f t="shared" si="63"/>
        <v>300</v>
      </c>
      <c r="R3203" t="s">
        <v>1490</v>
      </c>
      <c r="S3203" t="s">
        <v>1491</v>
      </c>
      <c r="T3203" t="s">
        <v>394</v>
      </c>
      <c r="U3203" s="75">
        <v>300</v>
      </c>
      <c r="V3203">
        <v>6.9</v>
      </c>
      <c r="W3203">
        <v>2070</v>
      </c>
      <c r="AH3203" s="16"/>
      <c r="AI3203" t="s">
        <v>1375</v>
      </c>
    </row>
    <row r="3204" spans="1:35" x14ac:dyDescent="0.25">
      <c r="A3204" t="s">
        <v>8591</v>
      </c>
      <c r="B3204" s="1">
        <v>20</v>
      </c>
      <c r="C3204" t="s">
        <v>8220</v>
      </c>
      <c r="D3204">
        <v>13434888</v>
      </c>
      <c r="E3204" t="s">
        <v>8589</v>
      </c>
      <c r="F3204" t="s">
        <v>1363</v>
      </c>
      <c r="G3204" t="s">
        <v>1364</v>
      </c>
      <c r="H3204" s="3" t="s">
        <v>3567</v>
      </c>
      <c r="I3204">
        <v>2020</v>
      </c>
      <c r="J3204" s="15" t="s">
        <v>3568</v>
      </c>
      <c r="K3204">
        <v>2020</v>
      </c>
      <c r="L3204" t="s">
        <v>1367</v>
      </c>
      <c r="M3204" t="s">
        <v>393</v>
      </c>
      <c r="N3204" t="s">
        <v>8239</v>
      </c>
      <c r="O3204" t="s">
        <v>1388</v>
      </c>
      <c r="P3204" t="s">
        <v>8240</v>
      </c>
      <c r="Q3204">
        <f t="shared" si="63"/>
        <v>300</v>
      </c>
      <c r="R3204" t="s">
        <v>3345</v>
      </c>
      <c r="S3204" t="s">
        <v>3346</v>
      </c>
      <c r="T3204" t="s">
        <v>394</v>
      </c>
      <c r="U3204" s="75">
        <v>300</v>
      </c>
      <c r="V3204">
        <v>6.75</v>
      </c>
      <c r="W3204">
        <v>2025</v>
      </c>
      <c r="AH3204" s="16"/>
      <c r="AI3204" t="s">
        <v>1375</v>
      </c>
    </row>
    <row r="3205" spans="1:35" x14ac:dyDescent="0.25">
      <c r="A3205" t="s">
        <v>8592</v>
      </c>
      <c r="B3205" s="1">
        <v>20</v>
      </c>
      <c r="C3205" t="s">
        <v>8220</v>
      </c>
      <c r="D3205">
        <v>14040166</v>
      </c>
      <c r="E3205" t="s">
        <v>8593</v>
      </c>
      <c r="F3205" t="s">
        <v>1363</v>
      </c>
      <c r="G3205" t="s">
        <v>1364</v>
      </c>
      <c r="H3205" s="3" t="s">
        <v>1815</v>
      </c>
      <c r="I3205">
        <v>2021</v>
      </c>
      <c r="J3205" s="15" t="s">
        <v>1816</v>
      </c>
      <c r="K3205">
        <v>2021</v>
      </c>
      <c r="L3205" t="s">
        <v>1367</v>
      </c>
      <c r="M3205" t="s">
        <v>393</v>
      </c>
      <c r="N3205" t="s">
        <v>8239</v>
      </c>
      <c r="O3205" t="s">
        <v>1388</v>
      </c>
      <c r="P3205" t="s">
        <v>8240</v>
      </c>
      <c r="Q3205">
        <f t="shared" si="63"/>
        <v>100</v>
      </c>
      <c r="R3205" t="s">
        <v>2102</v>
      </c>
      <c r="S3205" t="s">
        <v>2103</v>
      </c>
      <c r="T3205" t="s">
        <v>8508</v>
      </c>
      <c r="U3205" s="75">
        <v>100</v>
      </c>
      <c r="V3205">
        <v>6.74</v>
      </c>
      <c r="W3205">
        <v>674</v>
      </c>
      <c r="AH3205" s="16"/>
      <c r="AI3205" t="s">
        <v>1375</v>
      </c>
    </row>
    <row r="3206" spans="1:35" x14ac:dyDescent="0.25">
      <c r="A3206" t="s">
        <v>8594</v>
      </c>
      <c r="B3206" s="1">
        <v>20</v>
      </c>
      <c r="C3206" t="s">
        <v>8220</v>
      </c>
      <c r="D3206">
        <v>14040166</v>
      </c>
      <c r="E3206" t="s">
        <v>8593</v>
      </c>
      <c r="F3206" t="s">
        <v>1363</v>
      </c>
      <c r="G3206" t="s">
        <v>1364</v>
      </c>
      <c r="H3206" s="3" t="s">
        <v>1815</v>
      </c>
      <c r="I3206">
        <v>2021</v>
      </c>
      <c r="J3206" s="15" t="s">
        <v>1816</v>
      </c>
      <c r="K3206">
        <v>2021</v>
      </c>
      <c r="L3206" t="s">
        <v>1367</v>
      </c>
      <c r="M3206" t="s">
        <v>393</v>
      </c>
      <c r="N3206" t="s">
        <v>8239</v>
      </c>
      <c r="O3206" t="s">
        <v>1388</v>
      </c>
      <c r="P3206" t="s">
        <v>8240</v>
      </c>
      <c r="Q3206">
        <f t="shared" si="63"/>
        <v>100</v>
      </c>
      <c r="R3206" t="s">
        <v>1490</v>
      </c>
      <c r="S3206" t="s">
        <v>1491</v>
      </c>
      <c r="T3206" t="s">
        <v>8250</v>
      </c>
      <c r="U3206" s="75">
        <v>100</v>
      </c>
      <c r="V3206">
        <v>6.59</v>
      </c>
      <c r="W3206">
        <v>659</v>
      </c>
      <c r="AH3206" s="16"/>
      <c r="AI3206" t="s">
        <v>1375</v>
      </c>
    </row>
    <row r="3207" spans="1:35" x14ac:dyDescent="0.25">
      <c r="A3207" t="s">
        <v>8595</v>
      </c>
      <c r="B3207" s="1">
        <v>20</v>
      </c>
      <c r="C3207" t="s">
        <v>8220</v>
      </c>
      <c r="D3207">
        <v>14040166</v>
      </c>
      <c r="E3207" t="s">
        <v>8593</v>
      </c>
      <c r="F3207" t="s">
        <v>1363</v>
      </c>
      <c r="G3207" t="s">
        <v>1364</v>
      </c>
      <c r="H3207" s="3" t="s">
        <v>1815</v>
      </c>
      <c r="I3207">
        <v>2021</v>
      </c>
      <c r="J3207" s="15" t="s">
        <v>1816</v>
      </c>
      <c r="K3207">
        <v>2021</v>
      </c>
      <c r="L3207" t="s">
        <v>1367</v>
      </c>
      <c r="M3207" t="s">
        <v>393</v>
      </c>
      <c r="N3207" t="s">
        <v>8239</v>
      </c>
      <c r="O3207" t="s">
        <v>1388</v>
      </c>
      <c r="P3207" t="s">
        <v>8240</v>
      </c>
      <c r="Q3207">
        <f t="shared" si="63"/>
        <v>100</v>
      </c>
      <c r="R3207" t="s">
        <v>3345</v>
      </c>
      <c r="S3207" t="s">
        <v>3346</v>
      </c>
      <c r="T3207" t="s">
        <v>394</v>
      </c>
      <c r="U3207" s="75">
        <v>100</v>
      </c>
      <c r="V3207">
        <v>6.8</v>
      </c>
      <c r="W3207">
        <v>680</v>
      </c>
      <c r="AH3207" s="16"/>
      <c r="AI3207" t="s">
        <v>1375</v>
      </c>
    </row>
    <row r="3208" spans="1:35" x14ac:dyDescent="0.25">
      <c r="A3208" t="s">
        <v>8596</v>
      </c>
      <c r="B3208" s="1">
        <v>20</v>
      </c>
      <c r="C3208" t="s">
        <v>8220</v>
      </c>
      <c r="D3208">
        <v>12755567</v>
      </c>
      <c r="E3208" t="s">
        <v>8597</v>
      </c>
      <c r="F3208" t="s">
        <v>1363</v>
      </c>
      <c r="G3208" t="s">
        <v>1364</v>
      </c>
      <c r="H3208" s="3" t="s">
        <v>3211</v>
      </c>
      <c r="I3208">
        <v>2020</v>
      </c>
      <c r="J3208" s="15" t="s">
        <v>3212</v>
      </c>
      <c r="K3208">
        <v>2020</v>
      </c>
      <c r="L3208" t="s">
        <v>1367</v>
      </c>
      <c r="M3208" t="s">
        <v>393</v>
      </c>
      <c r="N3208" t="s">
        <v>8503</v>
      </c>
      <c r="O3208" t="s">
        <v>1388</v>
      </c>
      <c r="P3208" t="s">
        <v>8240</v>
      </c>
      <c r="Q3208">
        <f t="shared" si="63"/>
        <v>1200</v>
      </c>
      <c r="R3208" t="s">
        <v>2102</v>
      </c>
      <c r="S3208" t="s">
        <v>2103</v>
      </c>
      <c r="T3208" t="s">
        <v>8245</v>
      </c>
      <c r="U3208" s="75">
        <v>1200</v>
      </c>
      <c r="V3208">
        <v>6.79</v>
      </c>
      <c r="W3208">
        <v>8148</v>
      </c>
      <c r="AH3208" s="16"/>
      <c r="AI3208" t="s">
        <v>1375</v>
      </c>
    </row>
    <row r="3209" spans="1:35" x14ac:dyDescent="0.25">
      <c r="A3209" t="s">
        <v>8598</v>
      </c>
      <c r="B3209" s="1">
        <v>20</v>
      </c>
      <c r="C3209" t="s">
        <v>8220</v>
      </c>
      <c r="D3209">
        <v>12795623</v>
      </c>
      <c r="E3209" t="s">
        <v>6850</v>
      </c>
      <c r="F3209" t="s">
        <v>1363</v>
      </c>
      <c r="G3209" t="s">
        <v>1364</v>
      </c>
      <c r="H3209" s="3" t="s">
        <v>8599</v>
      </c>
      <c r="I3209">
        <v>2020</v>
      </c>
      <c r="J3209" s="15" t="s">
        <v>8600</v>
      </c>
      <c r="K3209">
        <v>2020</v>
      </c>
      <c r="L3209" t="s">
        <v>1367</v>
      </c>
      <c r="M3209" t="s">
        <v>393</v>
      </c>
      <c r="N3209" t="s">
        <v>8239</v>
      </c>
      <c r="O3209" t="s">
        <v>1388</v>
      </c>
      <c r="P3209" t="s">
        <v>8240</v>
      </c>
      <c r="Q3209">
        <f t="shared" si="63"/>
        <v>850</v>
      </c>
      <c r="R3209" t="s">
        <v>2102</v>
      </c>
      <c r="S3209" t="s">
        <v>2103</v>
      </c>
      <c r="T3209" t="s">
        <v>8508</v>
      </c>
      <c r="U3209" s="75">
        <v>850</v>
      </c>
      <c r="V3209">
        <v>7.5</v>
      </c>
      <c r="W3209">
        <v>6375</v>
      </c>
      <c r="AH3209" s="16"/>
      <c r="AI3209" t="s">
        <v>1375</v>
      </c>
    </row>
    <row r="3210" spans="1:35" x14ac:dyDescent="0.25">
      <c r="A3210" t="s">
        <v>8601</v>
      </c>
      <c r="B3210" s="1">
        <v>20</v>
      </c>
      <c r="C3210" t="s">
        <v>8220</v>
      </c>
      <c r="D3210">
        <v>12795623</v>
      </c>
      <c r="E3210" t="s">
        <v>6850</v>
      </c>
      <c r="F3210" t="s">
        <v>1363</v>
      </c>
      <c r="G3210" t="s">
        <v>1364</v>
      </c>
      <c r="H3210" s="3" t="s">
        <v>8599</v>
      </c>
      <c r="I3210">
        <v>2020</v>
      </c>
      <c r="J3210" s="15" t="s">
        <v>8600</v>
      </c>
      <c r="K3210">
        <v>2020</v>
      </c>
      <c r="L3210" t="s">
        <v>1367</v>
      </c>
      <c r="M3210" t="s">
        <v>393</v>
      </c>
      <c r="N3210" t="s">
        <v>8239</v>
      </c>
      <c r="O3210" t="s">
        <v>1388</v>
      </c>
      <c r="P3210" t="s">
        <v>8240</v>
      </c>
      <c r="Q3210">
        <f t="shared" si="63"/>
        <v>850</v>
      </c>
      <c r="R3210" t="s">
        <v>3345</v>
      </c>
      <c r="S3210" t="s">
        <v>3346</v>
      </c>
      <c r="T3210" t="s">
        <v>394</v>
      </c>
      <c r="U3210" s="75">
        <v>850</v>
      </c>
      <c r="V3210">
        <v>6.7</v>
      </c>
      <c r="W3210">
        <v>5695</v>
      </c>
      <c r="AH3210" s="16"/>
      <c r="AI3210" t="s">
        <v>1375</v>
      </c>
    </row>
    <row r="3211" spans="1:35" x14ac:dyDescent="0.25">
      <c r="A3211" t="s">
        <v>8602</v>
      </c>
      <c r="B3211" s="1">
        <v>20</v>
      </c>
      <c r="C3211" t="s">
        <v>8220</v>
      </c>
      <c r="D3211">
        <v>15558983</v>
      </c>
      <c r="E3211" t="s">
        <v>8603</v>
      </c>
      <c r="F3211" t="s">
        <v>1363</v>
      </c>
      <c r="G3211" t="s">
        <v>1364</v>
      </c>
      <c r="H3211" s="3" t="s">
        <v>1922</v>
      </c>
      <c r="I3211">
        <v>2021</v>
      </c>
      <c r="J3211" s="15" t="s">
        <v>1464</v>
      </c>
      <c r="K3211">
        <v>2021</v>
      </c>
      <c r="L3211" t="s">
        <v>1367</v>
      </c>
      <c r="M3211" t="s">
        <v>393</v>
      </c>
      <c r="N3211" t="s">
        <v>8239</v>
      </c>
      <c r="O3211" t="s">
        <v>1388</v>
      </c>
      <c r="P3211" t="s">
        <v>8240</v>
      </c>
      <c r="Q3211">
        <f t="shared" si="63"/>
        <v>100</v>
      </c>
      <c r="R3211" t="s">
        <v>3345</v>
      </c>
      <c r="S3211" t="s">
        <v>3346</v>
      </c>
      <c r="T3211" t="s">
        <v>394</v>
      </c>
      <c r="U3211" s="75">
        <v>100</v>
      </c>
      <c r="V3211">
        <v>6.8</v>
      </c>
      <c r="W3211">
        <v>680</v>
      </c>
      <c r="AH3211" s="16"/>
      <c r="AI3211" t="s">
        <v>1375</v>
      </c>
    </row>
    <row r="3212" spans="1:35" x14ac:dyDescent="0.25">
      <c r="A3212" t="s">
        <v>8604</v>
      </c>
      <c r="B3212" s="1">
        <v>20</v>
      </c>
      <c r="C3212" t="s">
        <v>8220</v>
      </c>
      <c r="D3212">
        <v>15558983</v>
      </c>
      <c r="E3212" t="s">
        <v>8603</v>
      </c>
      <c r="F3212" t="s">
        <v>1363</v>
      </c>
      <c r="G3212" t="s">
        <v>1364</v>
      </c>
      <c r="H3212" s="3" t="s">
        <v>1922</v>
      </c>
      <c r="I3212">
        <v>2021</v>
      </c>
      <c r="J3212" s="15" t="s">
        <v>1464</v>
      </c>
      <c r="K3212">
        <v>2021</v>
      </c>
      <c r="L3212" t="s">
        <v>1367</v>
      </c>
      <c r="M3212" t="s">
        <v>393</v>
      </c>
      <c r="N3212" t="s">
        <v>8239</v>
      </c>
      <c r="O3212" t="s">
        <v>1388</v>
      </c>
      <c r="P3212" t="s">
        <v>8240</v>
      </c>
      <c r="Q3212">
        <f t="shared" si="63"/>
        <v>100</v>
      </c>
      <c r="R3212" t="s">
        <v>1381</v>
      </c>
      <c r="S3212" t="s">
        <v>1382</v>
      </c>
      <c r="T3212" t="s">
        <v>394</v>
      </c>
      <c r="U3212" s="75">
        <v>100</v>
      </c>
      <c r="V3212">
        <v>6.66</v>
      </c>
      <c r="W3212">
        <v>666</v>
      </c>
      <c r="AH3212" s="16"/>
      <c r="AI3212" t="s">
        <v>1375</v>
      </c>
    </row>
    <row r="3213" spans="1:35" x14ac:dyDescent="0.25">
      <c r="A3213" t="s">
        <v>8605</v>
      </c>
      <c r="B3213" s="1">
        <v>20</v>
      </c>
      <c r="C3213" t="s">
        <v>8220</v>
      </c>
      <c r="D3213">
        <v>12971952</v>
      </c>
      <c r="E3213" t="s">
        <v>8606</v>
      </c>
      <c r="F3213" t="s">
        <v>3576</v>
      </c>
      <c r="G3213" t="s">
        <v>1364</v>
      </c>
      <c r="H3213" s="3" t="s">
        <v>3764</v>
      </c>
      <c r="I3213">
        <v>2020</v>
      </c>
      <c r="J3213" s="15" t="s">
        <v>3764</v>
      </c>
      <c r="K3213">
        <v>2020</v>
      </c>
      <c r="L3213" t="s">
        <v>1367</v>
      </c>
      <c r="M3213" t="s">
        <v>393</v>
      </c>
      <c r="N3213" t="s">
        <v>8607</v>
      </c>
      <c r="O3213" t="s">
        <v>1408</v>
      </c>
      <c r="P3213" t="s">
        <v>8240</v>
      </c>
      <c r="Q3213">
        <f t="shared" si="63"/>
        <v>720</v>
      </c>
      <c r="R3213" t="s">
        <v>2102</v>
      </c>
      <c r="S3213" t="s">
        <v>2103</v>
      </c>
      <c r="T3213" t="s">
        <v>8508</v>
      </c>
      <c r="U3213" s="75">
        <v>720</v>
      </c>
      <c r="V3213">
        <v>7.5</v>
      </c>
      <c r="W3213">
        <v>5400</v>
      </c>
      <c r="AH3213" s="16"/>
      <c r="AI3213" t="s">
        <v>1375</v>
      </c>
    </row>
    <row r="3214" spans="1:35" x14ac:dyDescent="0.25">
      <c r="A3214" t="s">
        <v>8608</v>
      </c>
      <c r="B3214" s="1">
        <v>20</v>
      </c>
      <c r="C3214" t="s">
        <v>8220</v>
      </c>
      <c r="D3214">
        <v>12907561</v>
      </c>
      <c r="E3214" t="s">
        <v>8609</v>
      </c>
      <c r="F3214" t="s">
        <v>1363</v>
      </c>
      <c r="G3214" t="s">
        <v>1364</v>
      </c>
      <c r="H3214" s="3" t="s">
        <v>3219</v>
      </c>
      <c r="I3214">
        <v>2020</v>
      </c>
      <c r="J3214" s="15" t="s">
        <v>4057</v>
      </c>
      <c r="K3214">
        <v>2020</v>
      </c>
      <c r="L3214" t="s">
        <v>1367</v>
      </c>
      <c r="M3214" t="s">
        <v>393</v>
      </c>
      <c r="N3214" t="s">
        <v>8503</v>
      </c>
      <c r="O3214" t="s">
        <v>1388</v>
      </c>
      <c r="P3214" t="s">
        <v>8240</v>
      </c>
      <c r="Q3214">
        <f t="shared" si="63"/>
        <v>1200</v>
      </c>
      <c r="R3214" t="s">
        <v>3345</v>
      </c>
      <c r="S3214" t="s">
        <v>3346</v>
      </c>
      <c r="T3214" t="s">
        <v>394</v>
      </c>
      <c r="U3214" s="75">
        <v>1200</v>
      </c>
      <c r="V3214">
        <v>6.69</v>
      </c>
      <c r="W3214">
        <v>8028</v>
      </c>
      <c r="AH3214" s="16"/>
      <c r="AI3214" t="s">
        <v>1375</v>
      </c>
    </row>
    <row r="3215" spans="1:35" x14ac:dyDescent="0.25">
      <c r="A3215" t="s">
        <v>8610</v>
      </c>
      <c r="B3215" s="1">
        <v>20</v>
      </c>
      <c r="C3215" t="s">
        <v>8220</v>
      </c>
      <c r="D3215">
        <v>12907561</v>
      </c>
      <c r="E3215" t="s">
        <v>8609</v>
      </c>
      <c r="F3215" t="s">
        <v>1363</v>
      </c>
      <c r="G3215" t="s">
        <v>1364</v>
      </c>
      <c r="H3215" s="3" t="s">
        <v>3219</v>
      </c>
      <c r="I3215">
        <v>2020</v>
      </c>
      <c r="J3215" s="15" t="s">
        <v>4057</v>
      </c>
      <c r="K3215">
        <v>2020</v>
      </c>
      <c r="L3215" t="s">
        <v>1367</v>
      </c>
      <c r="M3215" t="s">
        <v>393</v>
      </c>
      <c r="N3215" t="s">
        <v>8503</v>
      </c>
      <c r="O3215" t="s">
        <v>1388</v>
      </c>
      <c r="P3215" t="s">
        <v>8240</v>
      </c>
      <c r="Q3215">
        <f t="shared" si="63"/>
        <v>1200</v>
      </c>
      <c r="R3215" t="s">
        <v>2102</v>
      </c>
      <c r="S3215" t="s">
        <v>2103</v>
      </c>
      <c r="T3215" t="s">
        <v>8245</v>
      </c>
      <c r="U3215" s="75">
        <v>1200</v>
      </c>
      <c r="V3215">
        <v>6.69</v>
      </c>
      <c r="W3215">
        <v>8028</v>
      </c>
      <c r="AH3215" s="16"/>
      <c r="AI3215" t="s">
        <v>1375</v>
      </c>
    </row>
    <row r="3216" spans="1:35" x14ac:dyDescent="0.25">
      <c r="A3216" t="s">
        <v>8611</v>
      </c>
      <c r="B3216" s="1">
        <v>20</v>
      </c>
      <c r="C3216" t="s">
        <v>8220</v>
      </c>
      <c r="D3216">
        <v>12907561</v>
      </c>
      <c r="E3216" t="s">
        <v>8609</v>
      </c>
      <c r="F3216" t="s">
        <v>1363</v>
      </c>
      <c r="G3216" t="s">
        <v>1364</v>
      </c>
      <c r="H3216" s="3" t="s">
        <v>3219</v>
      </c>
      <c r="I3216">
        <v>2020</v>
      </c>
      <c r="J3216" s="15" t="s">
        <v>4057</v>
      </c>
      <c r="K3216">
        <v>2020</v>
      </c>
      <c r="L3216" t="s">
        <v>1367</v>
      </c>
      <c r="M3216" t="s">
        <v>393</v>
      </c>
      <c r="N3216" t="s">
        <v>8503</v>
      </c>
      <c r="O3216" t="s">
        <v>1388</v>
      </c>
      <c r="P3216" t="s">
        <v>8240</v>
      </c>
      <c r="Q3216">
        <f t="shared" si="63"/>
        <v>1200</v>
      </c>
      <c r="R3216" t="s">
        <v>1490</v>
      </c>
      <c r="S3216" t="s">
        <v>1491</v>
      </c>
      <c r="T3216" t="s">
        <v>394</v>
      </c>
      <c r="U3216" s="75">
        <v>1200</v>
      </c>
      <c r="V3216">
        <v>8.9499999999999993</v>
      </c>
      <c r="W3216">
        <v>10740</v>
      </c>
      <c r="AH3216" s="16"/>
      <c r="AI3216" t="s">
        <v>1375</v>
      </c>
    </row>
    <row r="3217" spans="1:35" x14ac:dyDescent="0.25">
      <c r="A3217" t="s">
        <v>8612</v>
      </c>
      <c r="B3217" s="1">
        <v>20</v>
      </c>
      <c r="C3217" t="s">
        <v>8220</v>
      </c>
      <c r="D3217">
        <v>15613836</v>
      </c>
      <c r="E3217" t="s">
        <v>8613</v>
      </c>
      <c r="F3217" t="s">
        <v>1363</v>
      </c>
      <c r="G3217" t="s">
        <v>1364</v>
      </c>
      <c r="H3217" s="3" t="s">
        <v>1942</v>
      </c>
      <c r="I3217">
        <v>2021</v>
      </c>
      <c r="J3217" s="15" t="s">
        <v>1884</v>
      </c>
      <c r="K3217">
        <v>2021</v>
      </c>
      <c r="L3217" t="s">
        <v>1367</v>
      </c>
      <c r="M3217" t="s">
        <v>393</v>
      </c>
      <c r="N3217" t="s">
        <v>8239</v>
      </c>
      <c r="O3217" t="s">
        <v>1388</v>
      </c>
      <c r="P3217" t="s">
        <v>8240</v>
      </c>
      <c r="Q3217">
        <f t="shared" si="63"/>
        <v>200</v>
      </c>
      <c r="R3217" t="s">
        <v>1490</v>
      </c>
      <c r="S3217" t="s">
        <v>1491</v>
      </c>
      <c r="T3217" t="s">
        <v>394</v>
      </c>
      <c r="U3217" s="75">
        <v>200</v>
      </c>
      <c r="V3217">
        <v>6.66</v>
      </c>
      <c r="W3217">
        <v>1332</v>
      </c>
      <c r="AH3217" s="16"/>
      <c r="AI3217" t="s">
        <v>1375</v>
      </c>
    </row>
    <row r="3218" spans="1:35" x14ac:dyDescent="0.25">
      <c r="A3218" t="s">
        <v>8614</v>
      </c>
      <c r="B3218" s="1">
        <v>20</v>
      </c>
      <c r="C3218" t="s">
        <v>8220</v>
      </c>
      <c r="D3218">
        <v>15613836</v>
      </c>
      <c r="E3218" t="s">
        <v>8613</v>
      </c>
      <c r="F3218" t="s">
        <v>1363</v>
      </c>
      <c r="G3218" t="s">
        <v>1364</v>
      </c>
      <c r="H3218" s="3" t="s">
        <v>1942</v>
      </c>
      <c r="I3218">
        <v>2021</v>
      </c>
      <c r="J3218" s="15" t="s">
        <v>1884</v>
      </c>
      <c r="K3218">
        <v>2021</v>
      </c>
      <c r="L3218" t="s">
        <v>1367</v>
      </c>
      <c r="M3218" t="s">
        <v>393</v>
      </c>
      <c r="N3218" t="s">
        <v>8239</v>
      </c>
      <c r="O3218" t="s">
        <v>1388</v>
      </c>
      <c r="P3218" t="s">
        <v>8240</v>
      </c>
      <c r="Q3218">
        <f t="shared" si="63"/>
        <v>200</v>
      </c>
      <c r="R3218" t="s">
        <v>3345</v>
      </c>
      <c r="S3218" t="s">
        <v>3346</v>
      </c>
      <c r="T3218" t="s">
        <v>394</v>
      </c>
      <c r="U3218" s="75">
        <v>200</v>
      </c>
      <c r="V3218">
        <v>6.6</v>
      </c>
      <c r="W3218">
        <v>1320</v>
      </c>
      <c r="AH3218" s="16"/>
      <c r="AI3218" t="s">
        <v>1375</v>
      </c>
    </row>
    <row r="3219" spans="1:35" x14ac:dyDescent="0.25">
      <c r="A3219" t="s">
        <v>8615</v>
      </c>
      <c r="B3219" s="1">
        <v>20</v>
      </c>
      <c r="C3219" t="s">
        <v>8220</v>
      </c>
      <c r="D3219">
        <v>15613836</v>
      </c>
      <c r="E3219" t="s">
        <v>8613</v>
      </c>
      <c r="F3219" t="s">
        <v>1363</v>
      </c>
      <c r="G3219" t="s">
        <v>1364</v>
      </c>
      <c r="H3219" s="3" t="s">
        <v>1942</v>
      </c>
      <c r="I3219">
        <v>2021</v>
      </c>
      <c r="J3219" s="15" t="s">
        <v>1884</v>
      </c>
      <c r="K3219">
        <v>2021</v>
      </c>
      <c r="L3219" t="s">
        <v>1367</v>
      </c>
      <c r="M3219" t="s">
        <v>393</v>
      </c>
      <c r="N3219" t="s">
        <v>8239</v>
      </c>
      <c r="O3219" t="s">
        <v>1388</v>
      </c>
      <c r="P3219" t="s">
        <v>8240</v>
      </c>
      <c r="Q3219">
        <f t="shared" si="63"/>
        <v>200</v>
      </c>
      <c r="R3219" t="s">
        <v>2102</v>
      </c>
      <c r="S3219" t="s">
        <v>2103</v>
      </c>
      <c r="T3219" t="s">
        <v>8508</v>
      </c>
      <c r="U3219" s="75">
        <v>200</v>
      </c>
      <c r="V3219">
        <v>9.5</v>
      </c>
      <c r="W3219">
        <v>1900</v>
      </c>
      <c r="AH3219" s="16"/>
      <c r="AI3219" t="s">
        <v>1375</v>
      </c>
    </row>
    <row r="3220" spans="1:35" x14ac:dyDescent="0.25">
      <c r="A3220" t="s">
        <v>8616</v>
      </c>
      <c r="B3220" s="1">
        <v>20</v>
      </c>
      <c r="C3220" t="s">
        <v>8220</v>
      </c>
      <c r="D3220">
        <v>12892122</v>
      </c>
      <c r="E3220" t="s">
        <v>3088</v>
      </c>
      <c r="F3220" t="s">
        <v>1363</v>
      </c>
      <c r="G3220" t="s">
        <v>1364</v>
      </c>
      <c r="H3220" s="3" t="s">
        <v>3218</v>
      </c>
      <c r="I3220">
        <v>2020</v>
      </c>
      <c r="J3220" s="15" t="s">
        <v>3219</v>
      </c>
      <c r="K3220">
        <v>2020</v>
      </c>
      <c r="L3220" t="s">
        <v>1367</v>
      </c>
      <c r="M3220" t="s">
        <v>393</v>
      </c>
      <c r="N3220" t="s">
        <v>8239</v>
      </c>
      <c r="O3220" t="s">
        <v>1388</v>
      </c>
      <c r="P3220" t="s">
        <v>8240</v>
      </c>
      <c r="Q3220">
        <f t="shared" si="63"/>
        <v>100</v>
      </c>
      <c r="R3220" t="s">
        <v>2102</v>
      </c>
      <c r="S3220" t="s">
        <v>2103</v>
      </c>
      <c r="T3220" t="s">
        <v>8245</v>
      </c>
      <c r="U3220" s="75">
        <v>100</v>
      </c>
      <c r="V3220">
        <v>7.25</v>
      </c>
      <c r="W3220">
        <v>725</v>
      </c>
      <c r="AH3220" s="16"/>
      <c r="AI3220" t="s">
        <v>1375</v>
      </c>
    </row>
    <row r="3221" spans="1:35" x14ac:dyDescent="0.25">
      <c r="A3221" t="s">
        <v>8617</v>
      </c>
      <c r="B3221" s="1">
        <v>20</v>
      </c>
      <c r="C3221" t="s">
        <v>8220</v>
      </c>
      <c r="D3221">
        <v>12892122</v>
      </c>
      <c r="E3221" t="s">
        <v>3088</v>
      </c>
      <c r="F3221" t="s">
        <v>1363</v>
      </c>
      <c r="G3221" t="s">
        <v>1364</v>
      </c>
      <c r="H3221" s="3" t="s">
        <v>3218</v>
      </c>
      <c r="I3221">
        <v>2020</v>
      </c>
      <c r="J3221" s="15" t="s">
        <v>3219</v>
      </c>
      <c r="K3221">
        <v>2020</v>
      </c>
      <c r="L3221" t="s">
        <v>1367</v>
      </c>
      <c r="M3221" t="s">
        <v>393</v>
      </c>
      <c r="N3221" t="s">
        <v>8239</v>
      </c>
      <c r="O3221" t="s">
        <v>1388</v>
      </c>
      <c r="P3221" t="s">
        <v>8240</v>
      </c>
      <c r="Q3221">
        <f t="shared" si="63"/>
        <v>100</v>
      </c>
      <c r="R3221" t="s">
        <v>3345</v>
      </c>
      <c r="S3221" t="s">
        <v>3346</v>
      </c>
      <c r="T3221" t="s">
        <v>394</v>
      </c>
      <c r="U3221" s="75">
        <v>100</v>
      </c>
      <c r="V3221">
        <v>7</v>
      </c>
      <c r="W3221">
        <v>700</v>
      </c>
      <c r="AH3221" s="16"/>
      <c r="AI3221" t="s">
        <v>1375</v>
      </c>
    </row>
    <row r="3222" spans="1:35" x14ac:dyDescent="0.25">
      <c r="A3222" t="s">
        <v>8618</v>
      </c>
      <c r="B3222" s="1">
        <v>20</v>
      </c>
      <c r="C3222" t="s">
        <v>8220</v>
      </c>
      <c r="D3222">
        <v>15718247</v>
      </c>
      <c r="E3222" t="s">
        <v>8619</v>
      </c>
      <c r="F3222" t="s">
        <v>1363</v>
      </c>
      <c r="G3222" t="s">
        <v>1364</v>
      </c>
      <c r="H3222" s="3" t="s">
        <v>8620</v>
      </c>
      <c r="I3222">
        <v>2021</v>
      </c>
      <c r="J3222" s="15" t="s">
        <v>4646</v>
      </c>
      <c r="K3222">
        <v>2021</v>
      </c>
      <c r="L3222" t="s">
        <v>1622</v>
      </c>
      <c r="M3222" t="s">
        <v>393</v>
      </c>
      <c r="N3222" t="s">
        <v>8239</v>
      </c>
      <c r="O3222" t="s">
        <v>1388</v>
      </c>
      <c r="P3222" t="s">
        <v>8240</v>
      </c>
      <c r="Q3222">
        <f t="shared" si="63"/>
        <v>10</v>
      </c>
      <c r="R3222" t="s">
        <v>1381</v>
      </c>
      <c r="S3222" t="s">
        <v>1382</v>
      </c>
      <c r="T3222" t="s">
        <v>8269</v>
      </c>
      <c r="U3222" s="75">
        <v>10</v>
      </c>
      <c r="V3222">
        <v>6.52</v>
      </c>
      <c r="W3222">
        <v>65.2</v>
      </c>
      <c r="AH3222" s="16"/>
      <c r="AI3222" t="s">
        <v>1375</v>
      </c>
    </row>
    <row r="3223" spans="1:35" x14ac:dyDescent="0.25">
      <c r="A3223" t="s">
        <v>8621</v>
      </c>
      <c r="B3223" s="1">
        <v>20</v>
      </c>
      <c r="C3223" t="s">
        <v>8220</v>
      </c>
      <c r="D3223">
        <v>13676989</v>
      </c>
      <c r="E3223" t="s">
        <v>4292</v>
      </c>
      <c r="F3223" t="s">
        <v>1363</v>
      </c>
      <c r="G3223" t="s">
        <v>1364</v>
      </c>
      <c r="H3223" s="3" t="s">
        <v>8622</v>
      </c>
      <c r="I3223">
        <v>2020</v>
      </c>
      <c r="J3223" s="15" t="s">
        <v>8623</v>
      </c>
      <c r="K3223">
        <v>2020</v>
      </c>
      <c r="L3223" t="s">
        <v>1367</v>
      </c>
      <c r="M3223" t="s">
        <v>393</v>
      </c>
      <c r="N3223" t="s">
        <v>8239</v>
      </c>
      <c r="O3223" t="s">
        <v>1388</v>
      </c>
      <c r="P3223" t="s">
        <v>8240</v>
      </c>
      <c r="Q3223">
        <f t="shared" si="63"/>
        <v>64</v>
      </c>
      <c r="R3223" t="s">
        <v>1490</v>
      </c>
      <c r="S3223" t="s">
        <v>1491</v>
      </c>
      <c r="T3223" t="s">
        <v>394</v>
      </c>
      <c r="U3223" s="75">
        <v>64</v>
      </c>
      <c r="V3223">
        <v>8.9</v>
      </c>
      <c r="W3223">
        <v>569.6</v>
      </c>
      <c r="AH3223" s="16"/>
      <c r="AI3223" t="s">
        <v>1375</v>
      </c>
    </row>
    <row r="3224" spans="1:35" x14ac:dyDescent="0.25">
      <c r="A3224" t="s">
        <v>8624</v>
      </c>
      <c r="B3224" s="1">
        <v>20</v>
      </c>
      <c r="C3224" t="s">
        <v>8220</v>
      </c>
      <c r="D3224">
        <v>13676989</v>
      </c>
      <c r="E3224" t="s">
        <v>4292</v>
      </c>
      <c r="F3224" t="s">
        <v>1363</v>
      </c>
      <c r="G3224" t="s">
        <v>1364</v>
      </c>
      <c r="H3224" s="3" t="s">
        <v>8622</v>
      </c>
      <c r="I3224">
        <v>2020</v>
      </c>
      <c r="J3224" s="15" t="s">
        <v>8623</v>
      </c>
      <c r="K3224">
        <v>2020</v>
      </c>
      <c r="L3224" t="s">
        <v>1367</v>
      </c>
      <c r="M3224" t="s">
        <v>393</v>
      </c>
      <c r="N3224" t="s">
        <v>8239</v>
      </c>
      <c r="O3224" t="s">
        <v>1388</v>
      </c>
      <c r="P3224" t="s">
        <v>8240</v>
      </c>
      <c r="Q3224">
        <f t="shared" si="63"/>
        <v>64</v>
      </c>
      <c r="R3224" t="s">
        <v>2102</v>
      </c>
      <c r="S3224" t="s">
        <v>2103</v>
      </c>
      <c r="T3224" t="s">
        <v>8508</v>
      </c>
      <c r="U3224" s="75">
        <v>64</v>
      </c>
      <c r="V3224">
        <v>7.5</v>
      </c>
      <c r="W3224">
        <v>480</v>
      </c>
      <c r="AH3224" s="16"/>
      <c r="AI3224" t="s">
        <v>1375</v>
      </c>
    </row>
    <row r="3225" spans="1:35" x14ac:dyDescent="0.25">
      <c r="A3225" t="s">
        <v>8625</v>
      </c>
      <c r="B3225" s="1">
        <v>20</v>
      </c>
      <c r="C3225" t="s">
        <v>8220</v>
      </c>
      <c r="D3225">
        <v>14939525</v>
      </c>
      <c r="E3225" t="s">
        <v>8626</v>
      </c>
      <c r="F3225" t="s">
        <v>1363</v>
      </c>
      <c r="G3225" t="s">
        <v>1364</v>
      </c>
      <c r="H3225" s="3" t="s">
        <v>1365</v>
      </c>
      <c r="I3225">
        <v>2021</v>
      </c>
      <c r="J3225" s="15" t="s">
        <v>1366</v>
      </c>
      <c r="K3225">
        <v>2021</v>
      </c>
      <c r="L3225" t="s">
        <v>1367</v>
      </c>
      <c r="M3225" t="s">
        <v>393</v>
      </c>
      <c r="N3225" t="s">
        <v>8239</v>
      </c>
      <c r="O3225" t="s">
        <v>1370</v>
      </c>
      <c r="P3225" t="s">
        <v>8240</v>
      </c>
      <c r="Q3225">
        <f t="shared" si="63"/>
        <v>685</v>
      </c>
      <c r="R3225" t="s">
        <v>1490</v>
      </c>
      <c r="S3225" t="s">
        <v>1491</v>
      </c>
      <c r="T3225" t="s">
        <v>394</v>
      </c>
      <c r="U3225" s="75">
        <v>685</v>
      </c>
      <c r="V3225">
        <v>6.54</v>
      </c>
      <c r="W3225">
        <v>4479.8999999999996</v>
      </c>
      <c r="AH3225" s="16"/>
      <c r="AI3225" t="s">
        <v>1375</v>
      </c>
    </row>
    <row r="3226" spans="1:35" x14ac:dyDescent="0.25">
      <c r="A3226" t="s">
        <v>8627</v>
      </c>
      <c r="B3226" s="1">
        <v>20</v>
      </c>
      <c r="C3226" t="s">
        <v>8220</v>
      </c>
      <c r="D3226">
        <v>14939525</v>
      </c>
      <c r="E3226" t="s">
        <v>8626</v>
      </c>
      <c r="F3226" t="s">
        <v>1363</v>
      </c>
      <c r="G3226" t="s">
        <v>1364</v>
      </c>
      <c r="H3226" s="3" t="s">
        <v>1365</v>
      </c>
      <c r="I3226">
        <v>2021</v>
      </c>
      <c r="J3226" s="15" t="s">
        <v>1366</v>
      </c>
      <c r="K3226">
        <v>2021</v>
      </c>
      <c r="L3226" t="s">
        <v>1367</v>
      </c>
      <c r="M3226" t="s">
        <v>393</v>
      </c>
      <c r="N3226" t="s">
        <v>8239</v>
      </c>
      <c r="O3226" t="s">
        <v>1370</v>
      </c>
      <c r="P3226" t="s">
        <v>8240</v>
      </c>
      <c r="Q3226">
        <f t="shared" si="63"/>
        <v>685</v>
      </c>
      <c r="R3226" t="s">
        <v>3345</v>
      </c>
      <c r="S3226" t="s">
        <v>3346</v>
      </c>
      <c r="T3226" t="s">
        <v>394</v>
      </c>
      <c r="U3226" s="75">
        <v>685</v>
      </c>
      <c r="V3226">
        <v>6.8</v>
      </c>
      <c r="W3226">
        <v>4658</v>
      </c>
      <c r="AH3226" s="16"/>
      <c r="AI3226" t="s">
        <v>1375</v>
      </c>
    </row>
    <row r="3227" spans="1:35" x14ac:dyDescent="0.25">
      <c r="A3227" t="s">
        <v>8628</v>
      </c>
      <c r="B3227" s="1">
        <v>20</v>
      </c>
      <c r="C3227" t="s">
        <v>8220</v>
      </c>
      <c r="D3227">
        <v>12420433</v>
      </c>
      <c r="E3227" t="s">
        <v>8629</v>
      </c>
      <c r="F3227" t="s">
        <v>3576</v>
      </c>
      <c r="G3227" t="s">
        <v>1364</v>
      </c>
      <c r="H3227" s="3" t="s">
        <v>8630</v>
      </c>
      <c r="I3227">
        <v>2020</v>
      </c>
      <c r="J3227" s="15" t="s">
        <v>6926</v>
      </c>
      <c r="K3227">
        <v>2020</v>
      </c>
      <c r="L3227" t="s">
        <v>1367</v>
      </c>
      <c r="M3227" t="s">
        <v>393</v>
      </c>
      <c r="N3227" t="s">
        <v>8239</v>
      </c>
      <c r="O3227" t="s">
        <v>1370</v>
      </c>
      <c r="P3227" t="s">
        <v>8240</v>
      </c>
      <c r="Q3227">
        <f t="shared" si="63"/>
        <v>720</v>
      </c>
      <c r="R3227" t="s">
        <v>2102</v>
      </c>
      <c r="S3227" t="s">
        <v>2103</v>
      </c>
      <c r="T3227" t="s">
        <v>8508</v>
      </c>
      <c r="U3227" s="75">
        <v>720</v>
      </c>
      <c r="V3227">
        <v>7.5</v>
      </c>
      <c r="W3227">
        <v>5400</v>
      </c>
      <c r="AH3227" s="16"/>
      <c r="AI3227" t="s">
        <v>1375</v>
      </c>
    </row>
    <row r="3228" spans="1:35" x14ac:dyDescent="0.25">
      <c r="A3228" t="s">
        <v>8631</v>
      </c>
      <c r="B3228" s="1">
        <v>20</v>
      </c>
      <c r="C3228" t="s">
        <v>8220</v>
      </c>
      <c r="D3228">
        <v>12420433</v>
      </c>
      <c r="E3228" t="s">
        <v>8629</v>
      </c>
      <c r="F3228" t="s">
        <v>3576</v>
      </c>
      <c r="G3228" t="s">
        <v>1364</v>
      </c>
      <c r="H3228" s="3" t="s">
        <v>8630</v>
      </c>
      <c r="I3228">
        <v>2020</v>
      </c>
      <c r="J3228" s="15" t="s">
        <v>6926</v>
      </c>
      <c r="K3228">
        <v>2020</v>
      </c>
      <c r="L3228" t="s">
        <v>1367</v>
      </c>
      <c r="M3228" t="s">
        <v>393</v>
      </c>
      <c r="N3228" t="s">
        <v>8239</v>
      </c>
      <c r="O3228" t="s">
        <v>1370</v>
      </c>
      <c r="P3228" t="s">
        <v>8240</v>
      </c>
      <c r="Q3228">
        <f t="shared" si="63"/>
        <v>720</v>
      </c>
      <c r="R3228" t="s">
        <v>3345</v>
      </c>
      <c r="S3228" t="s">
        <v>3346</v>
      </c>
      <c r="T3228" t="s">
        <v>394</v>
      </c>
      <c r="U3228" s="75">
        <v>720</v>
      </c>
      <c r="V3228">
        <v>6.8</v>
      </c>
      <c r="W3228">
        <v>4896</v>
      </c>
      <c r="AH3228" s="16"/>
      <c r="AI3228" t="s">
        <v>1375</v>
      </c>
    </row>
    <row r="3229" spans="1:35" x14ac:dyDescent="0.25">
      <c r="A3229" t="s">
        <v>8632</v>
      </c>
      <c r="B3229" s="1">
        <v>20</v>
      </c>
      <c r="C3229" t="s">
        <v>8220</v>
      </c>
      <c r="D3229">
        <v>16453174</v>
      </c>
      <c r="E3229" t="s">
        <v>8633</v>
      </c>
      <c r="F3229" t="s">
        <v>1363</v>
      </c>
      <c r="G3229" t="s">
        <v>1364</v>
      </c>
      <c r="H3229" s="3" t="s">
        <v>8138</v>
      </c>
      <c r="I3229">
        <v>2022</v>
      </c>
      <c r="J3229" s="15" t="s">
        <v>1431</v>
      </c>
      <c r="K3229">
        <v>2022</v>
      </c>
      <c r="L3229" t="s">
        <v>1367</v>
      </c>
      <c r="M3229" t="s">
        <v>393</v>
      </c>
      <c r="N3229" t="s">
        <v>8607</v>
      </c>
      <c r="O3229" t="s">
        <v>1370</v>
      </c>
      <c r="P3229" t="s">
        <v>8240</v>
      </c>
      <c r="Q3229">
        <f t="shared" si="63"/>
        <v>1238</v>
      </c>
      <c r="R3229" t="s">
        <v>1381</v>
      </c>
      <c r="S3229" t="s">
        <v>1382</v>
      </c>
      <c r="T3229" t="s">
        <v>394</v>
      </c>
      <c r="U3229" s="75">
        <v>1238</v>
      </c>
      <c r="V3229">
        <v>6.66</v>
      </c>
      <c r="W3229">
        <v>8245.08</v>
      </c>
      <c r="AH3229" s="16"/>
      <c r="AI3229" t="s">
        <v>1375</v>
      </c>
    </row>
    <row r="3230" spans="1:35" x14ac:dyDescent="0.25">
      <c r="A3230" t="s">
        <v>8634</v>
      </c>
      <c r="B3230" s="1">
        <v>20</v>
      </c>
      <c r="C3230" t="s">
        <v>8220</v>
      </c>
      <c r="D3230">
        <v>17192730</v>
      </c>
      <c r="E3230" t="s">
        <v>3452</v>
      </c>
      <c r="F3230" t="s">
        <v>1363</v>
      </c>
      <c r="G3230" t="s">
        <v>1364</v>
      </c>
      <c r="H3230" s="3" t="s">
        <v>2167</v>
      </c>
      <c r="I3230">
        <v>2022</v>
      </c>
      <c r="J3230" s="15" t="s">
        <v>2693</v>
      </c>
      <c r="K3230">
        <v>2022</v>
      </c>
      <c r="L3230" t="s">
        <v>1367</v>
      </c>
      <c r="M3230" t="s">
        <v>393</v>
      </c>
      <c r="N3230" t="s">
        <v>8239</v>
      </c>
      <c r="O3230" t="s">
        <v>1370</v>
      </c>
      <c r="P3230" t="s">
        <v>8240</v>
      </c>
      <c r="Q3230">
        <f t="shared" si="63"/>
        <v>200</v>
      </c>
      <c r="R3230" t="s">
        <v>3345</v>
      </c>
      <c r="S3230" t="s">
        <v>3346</v>
      </c>
      <c r="T3230" t="s">
        <v>394</v>
      </c>
      <c r="U3230" s="75">
        <v>200</v>
      </c>
      <c r="V3230">
        <v>6.8</v>
      </c>
      <c r="W3230">
        <v>1360</v>
      </c>
      <c r="AH3230" s="16"/>
      <c r="AI3230" t="s">
        <v>1375</v>
      </c>
    </row>
    <row r="3231" spans="1:35" x14ac:dyDescent="0.25">
      <c r="A3231" t="s">
        <v>8635</v>
      </c>
      <c r="B3231" s="1">
        <v>20</v>
      </c>
      <c r="C3231" t="s">
        <v>8220</v>
      </c>
      <c r="D3231">
        <v>17361095</v>
      </c>
      <c r="E3231" t="s">
        <v>8636</v>
      </c>
      <c r="F3231" t="s">
        <v>1363</v>
      </c>
      <c r="G3231" t="s">
        <v>1364</v>
      </c>
      <c r="H3231" s="3" t="s">
        <v>3609</v>
      </c>
      <c r="I3231">
        <v>2022</v>
      </c>
      <c r="J3231" s="15" t="s">
        <v>3610</v>
      </c>
      <c r="K3231">
        <v>2022</v>
      </c>
      <c r="L3231" t="s">
        <v>1367</v>
      </c>
      <c r="M3231" t="s">
        <v>393</v>
      </c>
      <c r="N3231" t="s">
        <v>8239</v>
      </c>
      <c r="O3231" t="s">
        <v>1370</v>
      </c>
      <c r="P3231" t="s">
        <v>8240</v>
      </c>
      <c r="Q3231">
        <f t="shared" si="63"/>
        <v>15</v>
      </c>
      <c r="R3231" t="s">
        <v>1381</v>
      </c>
      <c r="S3231" t="s">
        <v>1382</v>
      </c>
      <c r="T3231" t="s">
        <v>8269</v>
      </c>
      <c r="U3231" s="75">
        <v>15</v>
      </c>
      <c r="V3231">
        <v>6.98</v>
      </c>
      <c r="W3231">
        <v>104.7</v>
      </c>
      <c r="AH3231" s="16"/>
      <c r="AI3231" t="s">
        <v>1375</v>
      </c>
    </row>
    <row r="3232" spans="1:35" x14ac:dyDescent="0.25">
      <c r="A3232" t="s">
        <v>8637</v>
      </c>
      <c r="B3232" s="1">
        <v>20</v>
      </c>
      <c r="C3232" t="s">
        <v>8220</v>
      </c>
      <c r="D3232">
        <v>16677560</v>
      </c>
      <c r="E3232" t="s">
        <v>8638</v>
      </c>
      <c r="F3232" t="s">
        <v>1363</v>
      </c>
      <c r="G3232" t="s">
        <v>1364</v>
      </c>
      <c r="H3232" s="3" t="s">
        <v>2143</v>
      </c>
      <c r="I3232">
        <v>2022</v>
      </c>
      <c r="J3232" s="15" t="s">
        <v>2144</v>
      </c>
      <c r="K3232">
        <v>2022</v>
      </c>
      <c r="L3232" t="s">
        <v>1367</v>
      </c>
      <c r="M3232" t="s">
        <v>393</v>
      </c>
      <c r="N3232" t="s">
        <v>8239</v>
      </c>
      <c r="O3232" t="s">
        <v>1370</v>
      </c>
      <c r="P3232" t="s">
        <v>8240</v>
      </c>
      <c r="Q3232">
        <f t="shared" si="63"/>
        <v>40</v>
      </c>
      <c r="R3232" t="s">
        <v>1381</v>
      </c>
      <c r="S3232" t="s">
        <v>1382</v>
      </c>
      <c r="T3232" t="s">
        <v>394</v>
      </c>
      <c r="U3232" s="75">
        <v>40</v>
      </c>
      <c r="V3232">
        <v>6.66</v>
      </c>
      <c r="W3232">
        <v>266.39999999999998</v>
      </c>
      <c r="AH3232" s="16"/>
      <c r="AI3232" t="s">
        <v>1375</v>
      </c>
    </row>
    <row r="3233" spans="1:35" x14ac:dyDescent="0.25">
      <c r="A3233" t="s">
        <v>8639</v>
      </c>
      <c r="B3233" s="1">
        <v>20</v>
      </c>
      <c r="C3233" t="s">
        <v>8220</v>
      </c>
      <c r="D3233">
        <v>17514169</v>
      </c>
      <c r="E3233" t="s">
        <v>8640</v>
      </c>
      <c r="F3233" t="s">
        <v>1363</v>
      </c>
      <c r="G3233" t="s">
        <v>1364</v>
      </c>
      <c r="H3233" s="3" t="s">
        <v>8641</v>
      </c>
      <c r="I3233">
        <v>2022</v>
      </c>
      <c r="J3233" s="15" t="s">
        <v>5269</v>
      </c>
      <c r="K3233">
        <v>2022</v>
      </c>
      <c r="L3233" t="s">
        <v>1367</v>
      </c>
      <c r="M3233" t="s">
        <v>393</v>
      </c>
      <c r="N3233" t="s">
        <v>8239</v>
      </c>
      <c r="O3233" t="s">
        <v>1370</v>
      </c>
      <c r="P3233" t="s">
        <v>8240</v>
      </c>
      <c r="Q3233">
        <f t="shared" si="63"/>
        <v>600</v>
      </c>
      <c r="R3233" t="s">
        <v>1490</v>
      </c>
      <c r="S3233" t="s">
        <v>1491</v>
      </c>
      <c r="T3233" t="s">
        <v>394</v>
      </c>
      <c r="U3233" s="75">
        <v>600</v>
      </c>
      <c r="V3233">
        <v>6.52</v>
      </c>
      <c r="W3233">
        <v>3912</v>
      </c>
      <c r="AH3233" s="16"/>
      <c r="AI3233" t="s">
        <v>1375</v>
      </c>
    </row>
    <row r="3234" spans="1:35" x14ac:dyDescent="0.25">
      <c r="A3234" t="s">
        <v>8642</v>
      </c>
      <c r="B3234" s="1">
        <v>20</v>
      </c>
      <c r="C3234" t="s">
        <v>8220</v>
      </c>
      <c r="D3234">
        <v>17514169</v>
      </c>
      <c r="E3234" t="s">
        <v>8640</v>
      </c>
      <c r="F3234" t="s">
        <v>1363</v>
      </c>
      <c r="G3234" t="s">
        <v>1364</v>
      </c>
      <c r="H3234" s="3" t="s">
        <v>8641</v>
      </c>
      <c r="I3234">
        <v>2022</v>
      </c>
      <c r="J3234" s="15" t="s">
        <v>5269</v>
      </c>
      <c r="K3234">
        <v>2022</v>
      </c>
      <c r="L3234" t="s">
        <v>1367</v>
      </c>
      <c r="M3234" t="s">
        <v>393</v>
      </c>
      <c r="N3234" t="s">
        <v>8239</v>
      </c>
      <c r="O3234" t="s">
        <v>1370</v>
      </c>
      <c r="P3234" t="s">
        <v>8240</v>
      </c>
      <c r="Q3234">
        <f t="shared" si="63"/>
        <v>600</v>
      </c>
      <c r="R3234" t="s">
        <v>3345</v>
      </c>
      <c r="S3234" t="s">
        <v>3346</v>
      </c>
      <c r="T3234" t="s">
        <v>394</v>
      </c>
      <c r="U3234" s="75">
        <v>600</v>
      </c>
      <c r="V3234">
        <v>6.8</v>
      </c>
      <c r="W3234">
        <v>4080</v>
      </c>
      <c r="AH3234" s="16"/>
      <c r="AI3234" t="s">
        <v>1375</v>
      </c>
    </row>
    <row r="3235" spans="1:35" x14ac:dyDescent="0.25">
      <c r="A3235" t="s">
        <v>8643</v>
      </c>
      <c r="B3235" s="1">
        <v>20</v>
      </c>
      <c r="C3235" t="s">
        <v>8220</v>
      </c>
      <c r="D3235">
        <v>17514169</v>
      </c>
      <c r="E3235" t="s">
        <v>8640</v>
      </c>
      <c r="F3235" t="s">
        <v>1363</v>
      </c>
      <c r="G3235" t="s">
        <v>1364</v>
      </c>
      <c r="H3235" s="3" t="s">
        <v>8641</v>
      </c>
      <c r="I3235">
        <v>2022</v>
      </c>
      <c r="J3235" s="15" t="s">
        <v>5269</v>
      </c>
      <c r="K3235">
        <v>2022</v>
      </c>
      <c r="L3235" t="s">
        <v>1367</v>
      </c>
      <c r="M3235" t="s">
        <v>393</v>
      </c>
      <c r="N3235" t="s">
        <v>8239</v>
      </c>
      <c r="O3235" t="s">
        <v>1370</v>
      </c>
      <c r="P3235" t="s">
        <v>8240</v>
      </c>
      <c r="Q3235">
        <f t="shared" si="63"/>
        <v>600</v>
      </c>
      <c r="R3235" t="s">
        <v>2479</v>
      </c>
      <c r="S3235" t="s">
        <v>2480</v>
      </c>
      <c r="T3235" t="s">
        <v>393</v>
      </c>
      <c r="U3235" s="75">
        <v>600</v>
      </c>
      <c r="V3235">
        <v>7.34</v>
      </c>
      <c r="W3235">
        <v>4404</v>
      </c>
      <c r="AH3235" s="16"/>
      <c r="AI3235" t="s">
        <v>1375</v>
      </c>
    </row>
    <row r="3236" spans="1:35" x14ac:dyDescent="0.25">
      <c r="A3236" t="s">
        <v>8644</v>
      </c>
      <c r="B3236" s="1">
        <v>20</v>
      </c>
      <c r="C3236" t="s">
        <v>8220</v>
      </c>
      <c r="D3236">
        <v>17524482</v>
      </c>
      <c r="E3236" t="s">
        <v>3273</v>
      </c>
      <c r="F3236" t="s">
        <v>1363</v>
      </c>
      <c r="G3236" t="s">
        <v>1364</v>
      </c>
      <c r="H3236" s="3" t="s">
        <v>3274</v>
      </c>
      <c r="I3236">
        <v>2022</v>
      </c>
      <c r="J3236" s="15" t="s">
        <v>3275</v>
      </c>
      <c r="K3236">
        <v>2022</v>
      </c>
      <c r="L3236" t="s">
        <v>1367</v>
      </c>
      <c r="M3236" t="s">
        <v>393</v>
      </c>
      <c r="N3236" t="s">
        <v>8239</v>
      </c>
      <c r="O3236" t="s">
        <v>1370</v>
      </c>
      <c r="P3236" t="s">
        <v>8240</v>
      </c>
      <c r="Q3236">
        <f t="shared" si="63"/>
        <v>300</v>
      </c>
      <c r="R3236" t="s">
        <v>1490</v>
      </c>
      <c r="S3236" t="s">
        <v>1491</v>
      </c>
      <c r="T3236" t="s">
        <v>8574</v>
      </c>
      <c r="U3236" s="75">
        <v>300</v>
      </c>
      <c r="V3236">
        <v>6.98</v>
      </c>
      <c r="W3236">
        <v>2094</v>
      </c>
      <c r="AH3236" s="16"/>
      <c r="AI3236" t="s">
        <v>1375</v>
      </c>
    </row>
    <row r="3237" spans="1:35" x14ac:dyDescent="0.25">
      <c r="A3237" t="s">
        <v>8645</v>
      </c>
      <c r="B3237" s="1">
        <v>20</v>
      </c>
      <c r="C3237" t="s">
        <v>8220</v>
      </c>
      <c r="D3237">
        <v>17724201</v>
      </c>
      <c r="E3237" t="s">
        <v>3273</v>
      </c>
      <c r="F3237" t="s">
        <v>1363</v>
      </c>
      <c r="G3237" t="s">
        <v>1364</v>
      </c>
      <c r="H3237" s="3" t="s">
        <v>1792</v>
      </c>
      <c r="I3237">
        <v>2022</v>
      </c>
      <c r="J3237" s="15" t="s">
        <v>1788</v>
      </c>
      <c r="K3237">
        <v>2022</v>
      </c>
      <c r="L3237" t="s">
        <v>1367</v>
      </c>
      <c r="M3237" t="s">
        <v>393</v>
      </c>
      <c r="N3237" t="s">
        <v>8239</v>
      </c>
      <c r="O3237" t="s">
        <v>1370</v>
      </c>
      <c r="P3237" t="s">
        <v>8240</v>
      </c>
      <c r="Q3237">
        <f t="shared" si="63"/>
        <v>500</v>
      </c>
      <c r="R3237" t="s">
        <v>3345</v>
      </c>
      <c r="S3237" t="s">
        <v>3346</v>
      </c>
      <c r="T3237" t="s">
        <v>394</v>
      </c>
      <c r="U3237" s="75">
        <v>500</v>
      </c>
      <c r="V3237">
        <v>6.8</v>
      </c>
      <c r="W3237">
        <v>3400</v>
      </c>
      <c r="AH3237" s="16"/>
      <c r="AI3237" t="s">
        <v>1375</v>
      </c>
    </row>
    <row r="3238" spans="1:35" x14ac:dyDescent="0.25">
      <c r="A3238" t="s">
        <v>8646</v>
      </c>
      <c r="B3238" s="1">
        <v>20</v>
      </c>
      <c r="C3238" t="s">
        <v>8220</v>
      </c>
      <c r="D3238">
        <v>17724201</v>
      </c>
      <c r="E3238" t="s">
        <v>3273</v>
      </c>
      <c r="F3238" t="s">
        <v>1363</v>
      </c>
      <c r="G3238" t="s">
        <v>1364</v>
      </c>
      <c r="H3238" s="3" t="s">
        <v>1792</v>
      </c>
      <c r="I3238">
        <v>2022</v>
      </c>
      <c r="J3238" s="15" t="s">
        <v>1788</v>
      </c>
      <c r="K3238">
        <v>2022</v>
      </c>
      <c r="L3238" t="s">
        <v>1367</v>
      </c>
      <c r="M3238" t="s">
        <v>393</v>
      </c>
      <c r="N3238" t="s">
        <v>8239</v>
      </c>
      <c r="O3238" t="s">
        <v>1370</v>
      </c>
      <c r="P3238" t="s">
        <v>8240</v>
      </c>
      <c r="Q3238">
        <f t="shared" si="63"/>
        <v>500</v>
      </c>
      <c r="R3238" t="s">
        <v>1490</v>
      </c>
      <c r="S3238" t="s">
        <v>1491</v>
      </c>
      <c r="T3238" t="s">
        <v>8574</v>
      </c>
      <c r="U3238" s="75">
        <v>500</v>
      </c>
      <c r="V3238">
        <v>7.49</v>
      </c>
      <c r="W3238">
        <v>3745</v>
      </c>
      <c r="AH3238" s="16"/>
      <c r="AI3238" t="s">
        <v>1375</v>
      </c>
    </row>
    <row r="3239" spans="1:35" x14ac:dyDescent="0.25">
      <c r="A3239" t="s">
        <v>8647</v>
      </c>
      <c r="B3239" s="1">
        <v>20</v>
      </c>
      <c r="C3239" t="s">
        <v>8220</v>
      </c>
      <c r="D3239">
        <v>17771137</v>
      </c>
      <c r="E3239" t="s">
        <v>8648</v>
      </c>
      <c r="F3239" t="s">
        <v>1363</v>
      </c>
      <c r="G3239" t="s">
        <v>1364</v>
      </c>
      <c r="H3239" s="3" t="s">
        <v>1789</v>
      </c>
      <c r="I3239">
        <v>2022</v>
      </c>
      <c r="J3239" s="15" t="s">
        <v>2258</v>
      </c>
      <c r="K3239">
        <v>2022</v>
      </c>
      <c r="L3239" t="s">
        <v>1367</v>
      </c>
      <c r="M3239" t="s">
        <v>393</v>
      </c>
      <c r="N3239" t="s">
        <v>8239</v>
      </c>
      <c r="O3239" t="s">
        <v>1370</v>
      </c>
      <c r="P3239" t="s">
        <v>8240</v>
      </c>
      <c r="Q3239">
        <f t="shared" si="63"/>
        <v>750</v>
      </c>
      <c r="R3239" t="s">
        <v>1381</v>
      </c>
      <c r="S3239" t="s">
        <v>1382</v>
      </c>
      <c r="T3239" t="s">
        <v>8574</v>
      </c>
      <c r="U3239" s="75">
        <v>750</v>
      </c>
      <c r="V3239">
        <v>6.66</v>
      </c>
      <c r="W3239">
        <v>4995</v>
      </c>
      <c r="AH3239" s="16"/>
      <c r="AI3239" t="s">
        <v>1375</v>
      </c>
    </row>
    <row r="3240" spans="1:35" x14ac:dyDescent="0.25">
      <c r="A3240" t="s">
        <v>8649</v>
      </c>
      <c r="B3240" s="1">
        <v>20</v>
      </c>
      <c r="C3240" t="s">
        <v>8220</v>
      </c>
      <c r="D3240">
        <v>17771137</v>
      </c>
      <c r="E3240" t="s">
        <v>8648</v>
      </c>
      <c r="F3240" t="s">
        <v>1363</v>
      </c>
      <c r="G3240" t="s">
        <v>1364</v>
      </c>
      <c r="H3240" s="3" t="s">
        <v>1789</v>
      </c>
      <c r="I3240">
        <v>2022</v>
      </c>
      <c r="J3240" s="15" t="s">
        <v>2258</v>
      </c>
      <c r="K3240">
        <v>2022</v>
      </c>
      <c r="L3240" t="s">
        <v>1367</v>
      </c>
      <c r="M3240" t="s">
        <v>393</v>
      </c>
      <c r="N3240" t="s">
        <v>8239</v>
      </c>
      <c r="O3240" t="s">
        <v>1370</v>
      </c>
      <c r="P3240" t="s">
        <v>8240</v>
      </c>
      <c r="Q3240">
        <f t="shared" si="63"/>
        <v>750</v>
      </c>
      <c r="R3240" t="s">
        <v>3345</v>
      </c>
      <c r="S3240" t="s">
        <v>3346</v>
      </c>
      <c r="T3240" t="s">
        <v>394</v>
      </c>
      <c r="U3240" s="75">
        <v>750</v>
      </c>
      <c r="V3240">
        <v>6.8</v>
      </c>
      <c r="W3240">
        <v>5100</v>
      </c>
      <c r="AH3240" s="16"/>
      <c r="AI3240" t="s">
        <v>1375</v>
      </c>
    </row>
    <row r="3241" spans="1:35" x14ac:dyDescent="0.25">
      <c r="A3241" t="s">
        <v>8650</v>
      </c>
      <c r="B3241" s="1">
        <v>20</v>
      </c>
      <c r="C3241" t="s">
        <v>8220</v>
      </c>
      <c r="D3241">
        <v>17971322</v>
      </c>
      <c r="E3241" t="s">
        <v>8651</v>
      </c>
      <c r="F3241" t="s">
        <v>1363</v>
      </c>
      <c r="G3241" t="s">
        <v>1364</v>
      </c>
      <c r="H3241" s="3" t="s">
        <v>8652</v>
      </c>
      <c r="I3241">
        <v>2022</v>
      </c>
      <c r="J3241" s="15" t="s">
        <v>4311</v>
      </c>
      <c r="K3241">
        <v>2022</v>
      </c>
      <c r="L3241" t="s">
        <v>1367</v>
      </c>
      <c r="M3241" t="s">
        <v>393</v>
      </c>
      <c r="N3241" t="s">
        <v>8239</v>
      </c>
      <c r="O3241" t="s">
        <v>1370</v>
      </c>
      <c r="P3241" t="s">
        <v>8240</v>
      </c>
      <c r="Q3241">
        <f t="shared" si="63"/>
        <v>1030</v>
      </c>
      <c r="R3241" t="s">
        <v>3345</v>
      </c>
      <c r="S3241" t="s">
        <v>3346</v>
      </c>
      <c r="T3241" t="s">
        <v>394</v>
      </c>
      <c r="U3241" s="75">
        <v>1030</v>
      </c>
      <c r="V3241">
        <v>6.6</v>
      </c>
      <c r="W3241">
        <v>6798</v>
      </c>
      <c r="AH3241" s="16"/>
      <c r="AI3241" t="s">
        <v>1375</v>
      </c>
    </row>
    <row r="3242" spans="1:35" x14ac:dyDescent="0.25">
      <c r="A3242" t="s">
        <v>8653</v>
      </c>
      <c r="B3242" s="1">
        <v>20</v>
      </c>
      <c r="C3242" t="s">
        <v>8220</v>
      </c>
      <c r="D3242">
        <v>18292631</v>
      </c>
      <c r="E3242" t="s">
        <v>8654</v>
      </c>
      <c r="F3242" t="s">
        <v>1363</v>
      </c>
      <c r="G3242" t="s">
        <v>1364</v>
      </c>
      <c r="H3242" s="3" t="s">
        <v>2727</v>
      </c>
      <c r="I3242">
        <v>2022</v>
      </c>
      <c r="J3242" s="15" t="s">
        <v>2728</v>
      </c>
      <c r="K3242">
        <v>2022</v>
      </c>
      <c r="L3242" t="s">
        <v>1367</v>
      </c>
      <c r="M3242" t="s">
        <v>393</v>
      </c>
      <c r="N3242" t="s">
        <v>8239</v>
      </c>
      <c r="O3242" t="s">
        <v>1370</v>
      </c>
      <c r="P3242" t="s">
        <v>8240</v>
      </c>
      <c r="Q3242">
        <f t="shared" si="63"/>
        <v>400</v>
      </c>
      <c r="R3242" t="s">
        <v>1381</v>
      </c>
      <c r="S3242" t="s">
        <v>1382</v>
      </c>
      <c r="T3242" t="s">
        <v>394</v>
      </c>
      <c r="U3242" s="75">
        <v>400</v>
      </c>
      <c r="V3242">
        <v>6.64</v>
      </c>
      <c r="W3242">
        <v>2656</v>
      </c>
      <c r="AH3242" s="16"/>
      <c r="AI3242" t="s">
        <v>1375</v>
      </c>
    </row>
    <row r="3243" spans="1:35" x14ac:dyDescent="0.25">
      <c r="A3243" t="s">
        <v>8655</v>
      </c>
      <c r="B3243" s="1">
        <v>20</v>
      </c>
      <c r="C3243" t="s">
        <v>8220</v>
      </c>
      <c r="D3243">
        <v>18292631</v>
      </c>
      <c r="E3243" t="s">
        <v>8654</v>
      </c>
      <c r="F3243" t="s">
        <v>1363</v>
      </c>
      <c r="G3243" t="s">
        <v>1364</v>
      </c>
      <c r="H3243" s="3" t="s">
        <v>2727</v>
      </c>
      <c r="I3243">
        <v>2022</v>
      </c>
      <c r="J3243" s="15" t="s">
        <v>2728</v>
      </c>
      <c r="K3243">
        <v>2022</v>
      </c>
      <c r="L3243" t="s">
        <v>1367</v>
      </c>
      <c r="M3243" t="s">
        <v>393</v>
      </c>
      <c r="N3243" t="s">
        <v>8239</v>
      </c>
      <c r="O3243" t="s">
        <v>1370</v>
      </c>
      <c r="P3243" t="s">
        <v>8240</v>
      </c>
      <c r="Q3243">
        <f t="shared" si="63"/>
        <v>400</v>
      </c>
      <c r="R3243" t="s">
        <v>3345</v>
      </c>
      <c r="S3243" t="s">
        <v>3346</v>
      </c>
      <c r="T3243" t="s">
        <v>394</v>
      </c>
      <c r="U3243" s="75">
        <v>400</v>
      </c>
      <c r="V3243">
        <v>6.7</v>
      </c>
      <c r="W3243">
        <v>2680</v>
      </c>
      <c r="AH3243" s="16"/>
      <c r="AI3243" t="s">
        <v>1375</v>
      </c>
    </row>
    <row r="3244" spans="1:35" x14ac:dyDescent="0.25">
      <c r="A3244" t="s">
        <v>8656</v>
      </c>
      <c r="B3244" s="1">
        <v>20</v>
      </c>
      <c r="C3244" t="s">
        <v>8220</v>
      </c>
      <c r="D3244">
        <v>18307248</v>
      </c>
      <c r="E3244" t="s">
        <v>8657</v>
      </c>
      <c r="F3244" t="s">
        <v>1363</v>
      </c>
      <c r="G3244" t="s">
        <v>1364</v>
      </c>
      <c r="H3244" s="3" t="s">
        <v>3283</v>
      </c>
      <c r="I3244">
        <v>2022</v>
      </c>
      <c r="J3244" s="15" t="s">
        <v>3284</v>
      </c>
      <c r="K3244">
        <v>2022</v>
      </c>
      <c r="L3244" t="s">
        <v>1367</v>
      </c>
      <c r="M3244" t="s">
        <v>393</v>
      </c>
      <c r="N3244" t="s">
        <v>8239</v>
      </c>
      <c r="O3244" t="s">
        <v>1370</v>
      </c>
      <c r="P3244" t="s">
        <v>8240</v>
      </c>
      <c r="Q3244">
        <f t="shared" si="63"/>
        <v>934</v>
      </c>
      <c r="R3244" t="s">
        <v>1381</v>
      </c>
      <c r="S3244" t="s">
        <v>1382</v>
      </c>
      <c r="T3244" t="s">
        <v>394</v>
      </c>
      <c r="U3244" s="75">
        <v>934</v>
      </c>
      <c r="V3244">
        <v>6.64</v>
      </c>
      <c r="W3244">
        <v>6201.76</v>
      </c>
      <c r="AH3244" s="16"/>
      <c r="AI3244" t="s">
        <v>1375</v>
      </c>
    </row>
    <row r="3245" spans="1:35" x14ac:dyDescent="0.25">
      <c r="A3245" t="s">
        <v>8658</v>
      </c>
      <c r="B3245" s="1">
        <v>20</v>
      </c>
      <c r="C3245" t="s">
        <v>8220</v>
      </c>
      <c r="D3245">
        <v>18307248</v>
      </c>
      <c r="E3245" t="s">
        <v>8657</v>
      </c>
      <c r="F3245" t="s">
        <v>1363</v>
      </c>
      <c r="G3245" t="s">
        <v>1364</v>
      </c>
      <c r="H3245" s="3" t="s">
        <v>3283</v>
      </c>
      <c r="I3245">
        <v>2022</v>
      </c>
      <c r="J3245" s="15" t="s">
        <v>3284</v>
      </c>
      <c r="K3245">
        <v>2022</v>
      </c>
      <c r="L3245" t="s">
        <v>1367</v>
      </c>
      <c r="M3245" t="s">
        <v>393</v>
      </c>
      <c r="N3245" t="s">
        <v>8239</v>
      </c>
      <c r="O3245" t="s">
        <v>1370</v>
      </c>
      <c r="P3245" t="s">
        <v>8240</v>
      </c>
      <c r="Q3245">
        <f t="shared" si="63"/>
        <v>934</v>
      </c>
      <c r="R3245" t="s">
        <v>3345</v>
      </c>
      <c r="S3245" t="s">
        <v>3346</v>
      </c>
      <c r="T3245" t="s">
        <v>394</v>
      </c>
      <c r="U3245" s="75">
        <v>934</v>
      </c>
      <c r="V3245">
        <v>6.7</v>
      </c>
      <c r="W3245">
        <v>6257.8</v>
      </c>
      <c r="AH3245" s="16"/>
      <c r="AI3245" t="s">
        <v>1375</v>
      </c>
    </row>
    <row r="3246" spans="1:35" x14ac:dyDescent="0.25">
      <c r="A3246" t="s">
        <v>8659</v>
      </c>
      <c r="B3246" s="1">
        <v>20</v>
      </c>
      <c r="C3246" t="s">
        <v>8220</v>
      </c>
      <c r="D3246">
        <v>18361528</v>
      </c>
      <c r="E3246" t="s">
        <v>8660</v>
      </c>
      <c r="F3246" t="s">
        <v>1363</v>
      </c>
      <c r="G3246" t="s">
        <v>1364</v>
      </c>
      <c r="H3246" s="3" t="s">
        <v>4212</v>
      </c>
      <c r="I3246">
        <v>2022</v>
      </c>
      <c r="J3246" s="15" t="s">
        <v>2724</v>
      </c>
      <c r="K3246">
        <v>2022</v>
      </c>
      <c r="L3246" t="s">
        <v>1367</v>
      </c>
      <c r="M3246" t="s">
        <v>393</v>
      </c>
      <c r="N3246" t="s">
        <v>8239</v>
      </c>
      <c r="O3246" t="s">
        <v>1370</v>
      </c>
      <c r="P3246" t="s">
        <v>8240</v>
      </c>
      <c r="Q3246">
        <f t="shared" si="63"/>
        <v>50</v>
      </c>
      <c r="R3246" t="s">
        <v>3345</v>
      </c>
      <c r="S3246" t="s">
        <v>3346</v>
      </c>
      <c r="T3246" t="s">
        <v>8269</v>
      </c>
      <c r="U3246" s="75">
        <v>50</v>
      </c>
      <c r="V3246">
        <v>6.8</v>
      </c>
      <c r="W3246">
        <v>340</v>
      </c>
      <c r="AH3246" s="16"/>
      <c r="AI3246" t="s">
        <v>1375</v>
      </c>
    </row>
    <row r="3247" spans="1:35" x14ac:dyDescent="0.25">
      <c r="A3247" t="s">
        <v>8661</v>
      </c>
      <c r="B3247" s="1">
        <v>20</v>
      </c>
      <c r="C3247" t="s">
        <v>8220</v>
      </c>
      <c r="D3247">
        <v>18361528</v>
      </c>
      <c r="E3247" t="s">
        <v>8660</v>
      </c>
      <c r="F3247" t="s">
        <v>1363</v>
      </c>
      <c r="G3247" t="s">
        <v>1364</v>
      </c>
      <c r="H3247" s="3" t="s">
        <v>4212</v>
      </c>
      <c r="I3247">
        <v>2022</v>
      </c>
      <c r="J3247" s="15" t="s">
        <v>2724</v>
      </c>
      <c r="K3247">
        <v>2022</v>
      </c>
      <c r="L3247" t="s">
        <v>1367</v>
      </c>
      <c r="M3247" t="s">
        <v>393</v>
      </c>
      <c r="N3247" t="s">
        <v>8239</v>
      </c>
      <c r="O3247" t="s">
        <v>1370</v>
      </c>
      <c r="P3247" t="s">
        <v>8240</v>
      </c>
      <c r="Q3247">
        <f t="shared" si="63"/>
        <v>50</v>
      </c>
      <c r="R3247" t="s">
        <v>1381</v>
      </c>
      <c r="S3247" t="s">
        <v>1382</v>
      </c>
      <c r="T3247" t="s">
        <v>394</v>
      </c>
      <c r="U3247" s="75">
        <v>50</v>
      </c>
      <c r="V3247">
        <v>9.7899999999999991</v>
      </c>
      <c r="W3247">
        <v>489.5</v>
      </c>
      <c r="AH3247" s="16"/>
      <c r="AI3247" t="s">
        <v>1375</v>
      </c>
    </row>
    <row r="3248" spans="1:35" x14ac:dyDescent="0.25">
      <c r="A3248" t="s">
        <v>8662</v>
      </c>
      <c r="B3248" s="1">
        <v>21</v>
      </c>
      <c r="C3248" t="s">
        <v>392</v>
      </c>
      <c r="D3248">
        <v>1547895</v>
      </c>
      <c r="E3248" t="s">
        <v>8663</v>
      </c>
      <c r="F3248" t="s">
        <v>1363</v>
      </c>
      <c r="G3248" t="s">
        <v>1364</v>
      </c>
      <c r="H3248" s="3" t="s">
        <v>3854</v>
      </c>
      <c r="I3248">
        <v>2017</v>
      </c>
      <c r="J3248" s="15" t="s">
        <v>2411</v>
      </c>
      <c r="K3248">
        <v>2017</v>
      </c>
      <c r="L3248" t="s">
        <v>1367</v>
      </c>
      <c r="M3248" t="s">
        <v>8664</v>
      </c>
      <c r="N3248" t="s">
        <v>8665</v>
      </c>
      <c r="O3248" t="s">
        <v>1388</v>
      </c>
      <c r="P3248" t="s">
        <v>4226</v>
      </c>
      <c r="Q3248">
        <f t="shared" si="63"/>
        <v>3520</v>
      </c>
      <c r="R3248" t="s">
        <v>3363</v>
      </c>
      <c r="S3248" t="s">
        <v>3364</v>
      </c>
      <c r="T3248" t="s">
        <v>393</v>
      </c>
      <c r="U3248" s="75">
        <v>3520</v>
      </c>
      <c r="V3248">
        <v>0.62</v>
      </c>
      <c r="W3248">
        <v>2182.4</v>
      </c>
      <c r="AH3248" s="16"/>
      <c r="AI3248" t="s">
        <v>1375</v>
      </c>
    </row>
    <row r="3249" spans="1:35" x14ac:dyDescent="0.25">
      <c r="A3249" t="s">
        <v>8666</v>
      </c>
      <c r="B3249" s="1">
        <v>21</v>
      </c>
      <c r="C3249" t="s">
        <v>392</v>
      </c>
      <c r="D3249">
        <v>1547895</v>
      </c>
      <c r="E3249" t="s">
        <v>8663</v>
      </c>
      <c r="F3249" t="s">
        <v>1363</v>
      </c>
      <c r="G3249" t="s">
        <v>1364</v>
      </c>
      <c r="H3249" s="3" t="s">
        <v>3854</v>
      </c>
      <c r="I3249">
        <v>2017</v>
      </c>
      <c r="J3249" s="15" t="s">
        <v>2411</v>
      </c>
      <c r="K3249">
        <v>2017</v>
      </c>
      <c r="L3249" t="s">
        <v>1367</v>
      </c>
      <c r="M3249" t="s">
        <v>8664</v>
      </c>
      <c r="N3249" t="s">
        <v>8665</v>
      </c>
      <c r="O3249" t="s">
        <v>1388</v>
      </c>
      <c r="P3249" t="s">
        <v>4226</v>
      </c>
      <c r="Q3249">
        <f t="shared" si="63"/>
        <v>3520</v>
      </c>
      <c r="R3249" t="s">
        <v>2102</v>
      </c>
      <c r="S3249" t="s">
        <v>2103</v>
      </c>
      <c r="T3249" t="s">
        <v>8264</v>
      </c>
      <c r="U3249" s="75">
        <v>3520</v>
      </c>
      <c r="V3249">
        <v>0.48</v>
      </c>
      <c r="W3249">
        <v>1689.6</v>
      </c>
      <c r="AH3249" s="16"/>
      <c r="AI3249" t="s">
        <v>1375</v>
      </c>
    </row>
    <row r="3250" spans="1:35" x14ac:dyDescent="0.25">
      <c r="A3250" t="s">
        <v>8667</v>
      </c>
      <c r="B3250" s="1">
        <v>21</v>
      </c>
      <c r="C3250" t="s">
        <v>392</v>
      </c>
      <c r="D3250">
        <v>1547895</v>
      </c>
      <c r="E3250" t="s">
        <v>8663</v>
      </c>
      <c r="F3250" t="s">
        <v>1363</v>
      </c>
      <c r="G3250" t="s">
        <v>1364</v>
      </c>
      <c r="H3250" s="3" t="s">
        <v>3854</v>
      </c>
      <c r="I3250">
        <v>2017</v>
      </c>
      <c r="J3250" s="15" t="s">
        <v>2411</v>
      </c>
      <c r="K3250">
        <v>2017</v>
      </c>
      <c r="L3250" t="s">
        <v>1367</v>
      </c>
      <c r="M3250" t="s">
        <v>8664</v>
      </c>
      <c r="N3250" t="s">
        <v>8665</v>
      </c>
      <c r="O3250" t="s">
        <v>1388</v>
      </c>
      <c r="P3250" t="s">
        <v>4226</v>
      </c>
      <c r="Q3250">
        <f t="shared" si="63"/>
        <v>3520</v>
      </c>
      <c r="R3250" t="s">
        <v>2476</v>
      </c>
      <c r="S3250" t="s">
        <v>2477</v>
      </c>
      <c r="T3250" t="s">
        <v>587</v>
      </c>
      <c r="U3250" s="75">
        <v>3520</v>
      </c>
      <c r="V3250">
        <v>0.51</v>
      </c>
      <c r="W3250">
        <v>1795.2</v>
      </c>
      <c r="AH3250" s="16"/>
      <c r="AI3250" t="s">
        <v>1375</v>
      </c>
    </row>
    <row r="3251" spans="1:35" x14ac:dyDescent="0.25">
      <c r="A3251" t="s">
        <v>8668</v>
      </c>
      <c r="B3251" s="1">
        <v>21</v>
      </c>
      <c r="C3251" t="s">
        <v>392</v>
      </c>
      <c r="D3251">
        <v>1547895</v>
      </c>
      <c r="E3251" t="s">
        <v>8663</v>
      </c>
      <c r="F3251" t="s">
        <v>1363</v>
      </c>
      <c r="G3251" t="s">
        <v>1364</v>
      </c>
      <c r="H3251" s="3" t="s">
        <v>3854</v>
      </c>
      <c r="I3251">
        <v>2017</v>
      </c>
      <c r="J3251" s="15" t="s">
        <v>2411</v>
      </c>
      <c r="K3251">
        <v>2017</v>
      </c>
      <c r="L3251" t="s">
        <v>1367</v>
      </c>
      <c r="M3251" t="s">
        <v>8664</v>
      </c>
      <c r="N3251" t="s">
        <v>8665</v>
      </c>
      <c r="O3251" t="s">
        <v>1388</v>
      </c>
      <c r="P3251" t="s">
        <v>4226</v>
      </c>
      <c r="Q3251">
        <f t="shared" si="63"/>
        <v>3520</v>
      </c>
      <c r="R3251" t="s">
        <v>1381</v>
      </c>
      <c r="S3251" t="s">
        <v>1382</v>
      </c>
      <c r="T3251" t="s">
        <v>394</v>
      </c>
      <c r="U3251" s="75">
        <v>3520</v>
      </c>
      <c r="V3251">
        <v>0.55000000000000004</v>
      </c>
      <c r="W3251">
        <v>1936</v>
      </c>
      <c r="AH3251" s="16"/>
      <c r="AI3251" t="s">
        <v>1375</v>
      </c>
    </row>
    <row r="3252" spans="1:35" x14ac:dyDescent="0.25">
      <c r="A3252" t="s">
        <v>8669</v>
      </c>
      <c r="B3252" s="1">
        <v>21</v>
      </c>
      <c r="C3252" t="s">
        <v>392</v>
      </c>
      <c r="D3252">
        <v>1547895</v>
      </c>
      <c r="E3252" t="s">
        <v>8663</v>
      </c>
      <c r="F3252" t="s">
        <v>1363</v>
      </c>
      <c r="G3252" t="s">
        <v>1364</v>
      </c>
      <c r="H3252" s="3" t="s">
        <v>3854</v>
      </c>
      <c r="I3252">
        <v>2017</v>
      </c>
      <c r="J3252" s="15" t="s">
        <v>2411</v>
      </c>
      <c r="K3252">
        <v>2017</v>
      </c>
      <c r="L3252" t="s">
        <v>1367</v>
      </c>
      <c r="M3252" t="s">
        <v>8664</v>
      </c>
      <c r="N3252" t="s">
        <v>8665</v>
      </c>
      <c r="O3252" t="s">
        <v>1388</v>
      </c>
      <c r="P3252" t="s">
        <v>4226</v>
      </c>
      <c r="Q3252">
        <f t="shared" si="63"/>
        <v>3520</v>
      </c>
      <c r="R3252" t="s">
        <v>3345</v>
      </c>
      <c r="S3252" t="s">
        <v>3346</v>
      </c>
      <c r="T3252" t="s">
        <v>393</v>
      </c>
      <c r="U3252" s="75">
        <v>3520</v>
      </c>
      <c r="V3252">
        <v>0.53</v>
      </c>
      <c r="W3252">
        <v>1865.6</v>
      </c>
      <c r="AH3252" s="16"/>
      <c r="AI3252" t="s">
        <v>1375</v>
      </c>
    </row>
    <row r="3253" spans="1:35" x14ac:dyDescent="0.25">
      <c r="A3253" t="s">
        <v>8670</v>
      </c>
      <c r="B3253" s="1">
        <v>21</v>
      </c>
      <c r="C3253" t="s">
        <v>392</v>
      </c>
      <c r="D3253">
        <v>1547895</v>
      </c>
      <c r="E3253" t="s">
        <v>8663</v>
      </c>
      <c r="F3253" t="s">
        <v>1363</v>
      </c>
      <c r="G3253" t="s">
        <v>1364</v>
      </c>
      <c r="H3253" s="3" t="s">
        <v>3854</v>
      </c>
      <c r="I3253">
        <v>2017</v>
      </c>
      <c r="J3253" s="15" t="s">
        <v>2411</v>
      </c>
      <c r="K3253">
        <v>2017</v>
      </c>
      <c r="L3253" t="s">
        <v>1367</v>
      </c>
      <c r="M3253" t="s">
        <v>8664</v>
      </c>
      <c r="N3253" t="s">
        <v>8665</v>
      </c>
      <c r="O3253" t="s">
        <v>1388</v>
      </c>
      <c r="P3253" t="s">
        <v>4226</v>
      </c>
      <c r="Q3253">
        <f t="shared" si="63"/>
        <v>3520</v>
      </c>
      <c r="R3253" t="s">
        <v>3310</v>
      </c>
      <c r="S3253" t="s">
        <v>3311</v>
      </c>
      <c r="T3253" t="s">
        <v>8671</v>
      </c>
      <c r="U3253" s="75">
        <v>3520</v>
      </c>
      <c r="V3253">
        <v>0.49</v>
      </c>
      <c r="W3253">
        <v>1724.8</v>
      </c>
      <c r="AH3253" s="16"/>
      <c r="AI3253" t="s">
        <v>1375</v>
      </c>
    </row>
    <row r="3254" spans="1:35" x14ac:dyDescent="0.25">
      <c r="A3254" t="s">
        <v>8672</v>
      </c>
      <c r="B3254" s="1">
        <v>21</v>
      </c>
      <c r="C3254" t="s">
        <v>392</v>
      </c>
      <c r="D3254">
        <v>4527801</v>
      </c>
      <c r="E3254" t="s">
        <v>8673</v>
      </c>
      <c r="F3254" t="s">
        <v>1363</v>
      </c>
      <c r="G3254" t="s">
        <v>1391</v>
      </c>
      <c r="H3254" s="3" t="s">
        <v>2771</v>
      </c>
      <c r="I3254">
        <v>2016</v>
      </c>
      <c r="J3254" s="15" t="s">
        <v>2746</v>
      </c>
      <c r="K3254">
        <v>2016</v>
      </c>
      <c r="L3254" t="s">
        <v>1367</v>
      </c>
      <c r="M3254" t="s">
        <v>8674</v>
      </c>
      <c r="N3254" t="s">
        <v>8674</v>
      </c>
      <c r="O3254" t="s">
        <v>1388</v>
      </c>
      <c r="P3254" t="s">
        <v>8675</v>
      </c>
      <c r="Q3254">
        <f t="shared" si="63"/>
        <v>1900</v>
      </c>
      <c r="R3254" t="s">
        <v>2102</v>
      </c>
      <c r="S3254" t="s">
        <v>2103</v>
      </c>
      <c r="T3254" t="s">
        <v>8271</v>
      </c>
      <c r="U3254" s="75">
        <v>1900</v>
      </c>
      <c r="V3254">
        <v>0.49</v>
      </c>
      <c r="W3254">
        <v>931</v>
      </c>
      <c r="AH3254" s="16"/>
      <c r="AI3254" t="s">
        <v>1375</v>
      </c>
    </row>
    <row r="3255" spans="1:35" x14ac:dyDescent="0.25">
      <c r="A3255" t="s">
        <v>8676</v>
      </c>
      <c r="B3255" s="1">
        <v>21</v>
      </c>
      <c r="C3255" t="s">
        <v>392</v>
      </c>
      <c r="D3255">
        <v>4434358</v>
      </c>
      <c r="E3255" t="s">
        <v>8677</v>
      </c>
      <c r="F3255" t="s">
        <v>1363</v>
      </c>
      <c r="G3255" t="s">
        <v>1391</v>
      </c>
      <c r="H3255" s="3" t="s">
        <v>1392</v>
      </c>
      <c r="I3255">
        <v>2016</v>
      </c>
      <c r="J3255" s="15" t="s">
        <v>5439</v>
      </c>
      <c r="K3255">
        <v>2016</v>
      </c>
      <c r="L3255" t="s">
        <v>1367</v>
      </c>
      <c r="M3255" t="s">
        <v>8677</v>
      </c>
      <c r="N3255" t="s">
        <v>4666</v>
      </c>
      <c r="O3255" t="s">
        <v>1388</v>
      </c>
      <c r="P3255" t="s">
        <v>4226</v>
      </c>
      <c r="Q3255">
        <f t="shared" si="63"/>
        <v>8790</v>
      </c>
      <c r="R3255" t="s">
        <v>2198</v>
      </c>
      <c r="S3255" t="s">
        <v>2199</v>
      </c>
      <c r="T3255" t="s">
        <v>587</v>
      </c>
      <c r="U3255" s="75">
        <v>8790</v>
      </c>
      <c r="V3255">
        <v>0.55000000000000004</v>
      </c>
      <c r="W3255">
        <v>4834.5</v>
      </c>
      <c r="AH3255" s="16"/>
      <c r="AI3255" t="s">
        <v>1375</v>
      </c>
    </row>
    <row r="3256" spans="1:35" x14ac:dyDescent="0.25">
      <c r="A3256" t="s">
        <v>8678</v>
      </c>
      <c r="B3256" s="1">
        <v>21</v>
      </c>
      <c r="C3256" t="s">
        <v>392</v>
      </c>
      <c r="D3256">
        <v>4434358</v>
      </c>
      <c r="E3256" t="s">
        <v>8677</v>
      </c>
      <c r="F3256" t="s">
        <v>1363</v>
      </c>
      <c r="G3256" t="s">
        <v>1391</v>
      </c>
      <c r="H3256" s="3" t="s">
        <v>1392</v>
      </c>
      <c r="I3256">
        <v>2016</v>
      </c>
      <c r="J3256" s="15" t="s">
        <v>5439</v>
      </c>
      <c r="K3256">
        <v>2016</v>
      </c>
      <c r="L3256" t="s">
        <v>1367</v>
      </c>
      <c r="M3256" t="s">
        <v>8677</v>
      </c>
      <c r="N3256" t="s">
        <v>4666</v>
      </c>
      <c r="O3256" t="s">
        <v>1388</v>
      </c>
      <c r="P3256" t="s">
        <v>4226</v>
      </c>
      <c r="Q3256">
        <f t="shared" si="63"/>
        <v>8790</v>
      </c>
      <c r="R3256" t="s">
        <v>2102</v>
      </c>
      <c r="S3256" t="s">
        <v>2103</v>
      </c>
      <c r="T3256" t="s">
        <v>8271</v>
      </c>
      <c r="U3256" s="75">
        <v>8790</v>
      </c>
      <c r="V3256">
        <v>0.5</v>
      </c>
      <c r="W3256">
        <v>4395</v>
      </c>
      <c r="AH3256" s="16"/>
      <c r="AI3256" t="s">
        <v>1375</v>
      </c>
    </row>
    <row r="3257" spans="1:35" x14ac:dyDescent="0.25">
      <c r="A3257" t="s">
        <v>8679</v>
      </c>
      <c r="B3257" s="1">
        <v>21</v>
      </c>
      <c r="C3257" t="s">
        <v>392</v>
      </c>
      <c r="D3257">
        <v>4434358</v>
      </c>
      <c r="E3257" t="s">
        <v>8677</v>
      </c>
      <c r="F3257" t="s">
        <v>1363</v>
      </c>
      <c r="G3257" t="s">
        <v>1391</v>
      </c>
      <c r="H3257" s="3" t="s">
        <v>1392</v>
      </c>
      <c r="I3257">
        <v>2016</v>
      </c>
      <c r="J3257" s="15" t="s">
        <v>5439</v>
      </c>
      <c r="K3257">
        <v>2016</v>
      </c>
      <c r="L3257" t="s">
        <v>1367</v>
      </c>
      <c r="M3257" t="s">
        <v>8677</v>
      </c>
      <c r="N3257" t="s">
        <v>4666</v>
      </c>
      <c r="O3257" t="s">
        <v>1388</v>
      </c>
      <c r="P3257" t="s">
        <v>4226</v>
      </c>
      <c r="Q3257">
        <f t="shared" si="63"/>
        <v>8790</v>
      </c>
      <c r="R3257" t="s">
        <v>3310</v>
      </c>
      <c r="S3257" t="s">
        <v>3311</v>
      </c>
      <c r="T3257" t="s">
        <v>8671</v>
      </c>
      <c r="U3257" s="75">
        <v>8790</v>
      </c>
      <c r="V3257">
        <v>0.49</v>
      </c>
      <c r="W3257">
        <v>4307.1000000000004</v>
      </c>
      <c r="AH3257" s="16"/>
      <c r="AI3257" t="s">
        <v>1375</v>
      </c>
    </row>
    <row r="3258" spans="1:35" x14ac:dyDescent="0.25">
      <c r="A3258" t="s">
        <v>8680</v>
      </c>
      <c r="B3258" s="1">
        <v>21</v>
      </c>
      <c r="C3258" t="s">
        <v>392</v>
      </c>
      <c r="D3258">
        <v>4434358</v>
      </c>
      <c r="E3258" t="s">
        <v>8677</v>
      </c>
      <c r="F3258" t="s">
        <v>1363</v>
      </c>
      <c r="G3258" t="s">
        <v>1391</v>
      </c>
      <c r="H3258" s="3" t="s">
        <v>1392</v>
      </c>
      <c r="I3258">
        <v>2016</v>
      </c>
      <c r="J3258" s="15" t="s">
        <v>5439</v>
      </c>
      <c r="K3258">
        <v>2016</v>
      </c>
      <c r="L3258" t="s">
        <v>1367</v>
      </c>
      <c r="M3258" t="s">
        <v>8677</v>
      </c>
      <c r="N3258" t="s">
        <v>4666</v>
      </c>
      <c r="O3258" t="s">
        <v>1388</v>
      </c>
      <c r="P3258" t="s">
        <v>4226</v>
      </c>
      <c r="Q3258">
        <f t="shared" si="63"/>
        <v>8790</v>
      </c>
      <c r="R3258" t="s">
        <v>3345</v>
      </c>
      <c r="S3258" t="s">
        <v>3346</v>
      </c>
      <c r="T3258" t="s">
        <v>393</v>
      </c>
      <c r="U3258" s="75">
        <v>8790</v>
      </c>
      <c r="V3258">
        <v>0.52</v>
      </c>
      <c r="W3258">
        <v>4570.8</v>
      </c>
      <c r="AH3258" s="16"/>
      <c r="AI3258" t="s">
        <v>1375</v>
      </c>
    </row>
    <row r="3259" spans="1:35" x14ac:dyDescent="0.25">
      <c r="A3259" t="s">
        <v>8681</v>
      </c>
      <c r="B3259" s="1">
        <v>21</v>
      </c>
      <c r="C3259" t="s">
        <v>392</v>
      </c>
      <c r="D3259">
        <v>4527801</v>
      </c>
      <c r="E3259" t="s">
        <v>8673</v>
      </c>
      <c r="F3259" t="s">
        <v>1363</v>
      </c>
      <c r="G3259" t="s">
        <v>1391</v>
      </c>
      <c r="H3259" s="3" t="s">
        <v>2771</v>
      </c>
      <c r="I3259">
        <v>2016</v>
      </c>
      <c r="J3259" s="15" t="s">
        <v>2746</v>
      </c>
      <c r="K3259">
        <v>2016</v>
      </c>
      <c r="L3259" t="s">
        <v>1367</v>
      </c>
      <c r="M3259" t="s">
        <v>8674</v>
      </c>
      <c r="N3259" t="s">
        <v>8674</v>
      </c>
      <c r="O3259" t="s">
        <v>1388</v>
      </c>
      <c r="P3259" t="s">
        <v>8675</v>
      </c>
      <c r="Q3259">
        <f t="shared" si="63"/>
        <v>1900</v>
      </c>
      <c r="R3259" t="s">
        <v>3310</v>
      </c>
      <c r="S3259" t="s">
        <v>3311</v>
      </c>
      <c r="T3259" t="s">
        <v>8682</v>
      </c>
      <c r="U3259" s="75">
        <v>1900</v>
      </c>
      <c r="V3259">
        <v>0.48</v>
      </c>
      <c r="W3259">
        <v>912</v>
      </c>
      <c r="AH3259" s="16"/>
      <c r="AI3259" t="s">
        <v>1375</v>
      </c>
    </row>
    <row r="3260" spans="1:35" x14ac:dyDescent="0.25">
      <c r="A3260" t="s">
        <v>8683</v>
      </c>
      <c r="B3260" s="1">
        <v>21</v>
      </c>
      <c r="C3260" t="s">
        <v>392</v>
      </c>
      <c r="D3260">
        <v>4527801</v>
      </c>
      <c r="E3260" t="s">
        <v>8673</v>
      </c>
      <c r="F3260" t="s">
        <v>1363</v>
      </c>
      <c r="G3260" t="s">
        <v>1391</v>
      </c>
      <c r="H3260" s="3" t="s">
        <v>2771</v>
      </c>
      <c r="I3260">
        <v>2016</v>
      </c>
      <c r="J3260" s="15" t="s">
        <v>2746</v>
      </c>
      <c r="K3260">
        <v>2016</v>
      </c>
      <c r="L3260" t="s">
        <v>1367</v>
      </c>
      <c r="M3260" t="s">
        <v>8674</v>
      </c>
      <c r="N3260" t="s">
        <v>8674</v>
      </c>
      <c r="O3260" t="s">
        <v>1388</v>
      </c>
      <c r="P3260" t="s">
        <v>8675</v>
      </c>
      <c r="Q3260">
        <f t="shared" si="63"/>
        <v>1900</v>
      </c>
      <c r="R3260" t="s">
        <v>1381</v>
      </c>
      <c r="S3260" t="s">
        <v>1382</v>
      </c>
      <c r="T3260" t="s">
        <v>8269</v>
      </c>
      <c r="U3260" s="75">
        <v>1900</v>
      </c>
      <c r="V3260">
        <v>0.52</v>
      </c>
      <c r="W3260">
        <v>988</v>
      </c>
      <c r="AH3260" s="16"/>
      <c r="AI3260" t="s">
        <v>1375</v>
      </c>
    </row>
    <row r="3261" spans="1:35" x14ac:dyDescent="0.25">
      <c r="A3261" t="s">
        <v>8684</v>
      </c>
      <c r="B3261" s="1">
        <v>21</v>
      </c>
      <c r="C3261" t="s">
        <v>392</v>
      </c>
      <c r="D3261">
        <v>4586247</v>
      </c>
      <c r="E3261" t="s">
        <v>8685</v>
      </c>
      <c r="F3261" t="s">
        <v>1363</v>
      </c>
      <c r="G3261" t="s">
        <v>1391</v>
      </c>
      <c r="H3261" s="3" t="s">
        <v>5491</v>
      </c>
      <c r="I3261">
        <v>2016</v>
      </c>
      <c r="J3261" s="15" t="s">
        <v>7377</v>
      </c>
      <c r="K3261">
        <v>2016</v>
      </c>
      <c r="L3261" t="s">
        <v>1367</v>
      </c>
      <c r="M3261" t="s">
        <v>8686</v>
      </c>
      <c r="O3261" t="s">
        <v>1388</v>
      </c>
      <c r="P3261" t="s">
        <v>4226</v>
      </c>
      <c r="Q3261">
        <f t="shared" si="63"/>
        <v>4600</v>
      </c>
      <c r="R3261" t="s">
        <v>8687</v>
      </c>
      <c r="S3261" t="s">
        <v>8688</v>
      </c>
      <c r="T3261" t="s">
        <v>8689</v>
      </c>
      <c r="U3261" s="75">
        <v>4600</v>
      </c>
      <c r="V3261">
        <v>0.41</v>
      </c>
      <c r="W3261">
        <v>1886</v>
      </c>
      <c r="AH3261" s="16"/>
      <c r="AI3261" t="s">
        <v>1375</v>
      </c>
    </row>
    <row r="3262" spans="1:35" x14ac:dyDescent="0.25">
      <c r="A3262" t="s">
        <v>8690</v>
      </c>
      <c r="B3262" s="1">
        <v>21</v>
      </c>
      <c r="C3262" t="s">
        <v>392</v>
      </c>
      <c r="D3262">
        <v>4586247</v>
      </c>
      <c r="E3262" t="s">
        <v>8685</v>
      </c>
      <c r="F3262" t="s">
        <v>1363</v>
      </c>
      <c r="G3262" t="s">
        <v>1391</v>
      </c>
      <c r="H3262" s="3" t="s">
        <v>5491</v>
      </c>
      <c r="I3262">
        <v>2016</v>
      </c>
      <c r="J3262" s="15" t="s">
        <v>7377</v>
      </c>
      <c r="K3262">
        <v>2016</v>
      </c>
      <c r="L3262" t="s">
        <v>1367</v>
      </c>
      <c r="M3262" t="s">
        <v>8686</v>
      </c>
      <c r="O3262" t="s">
        <v>1388</v>
      </c>
      <c r="P3262" t="s">
        <v>4226</v>
      </c>
      <c r="Q3262">
        <f t="shared" si="63"/>
        <v>4600</v>
      </c>
      <c r="R3262" t="s">
        <v>2476</v>
      </c>
      <c r="S3262" t="s">
        <v>2477</v>
      </c>
      <c r="T3262" t="s">
        <v>587</v>
      </c>
      <c r="U3262" s="75">
        <v>4600</v>
      </c>
      <c r="V3262">
        <v>0.52</v>
      </c>
      <c r="W3262">
        <v>2392</v>
      </c>
      <c r="AH3262" s="16"/>
      <c r="AI3262" t="s">
        <v>1375</v>
      </c>
    </row>
    <row r="3263" spans="1:35" x14ac:dyDescent="0.25">
      <c r="A3263" t="s">
        <v>8691</v>
      </c>
      <c r="B3263" s="1">
        <v>21</v>
      </c>
      <c r="C3263" t="s">
        <v>392</v>
      </c>
      <c r="D3263">
        <v>4586247</v>
      </c>
      <c r="E3263" t="s">
        <v>8685</v>
      </c>
      <c r="F3263" t="s">
        <v>1363</v>
      </c>
      <c r="G3263" t="s">
        <v>1391</v>
      </c>
      <c r="H3263" s="3" t="s">
        <v>5491</v>
      </c>
      <c r="I3263">
        <v>2016</v>
      </c>
      <c r="J3263" s="15" t="s">
        <v>7377</v>
      </c>
      <c r="K3263">
        <v>2016</v>
      </c>
      <c r="L3263" t="s">
        <v>1367</v>
      </c>
      <c r="M3263" t="s">
        <v>8686</v>
      </c>
      <c r="O3263" t="s">
        <v>1388</v>
      </c>
      <c r="P3263" t="s">
        <v>4226</v>
      </c>
      <c r="Q3263">
        <f t="shared" si="63"/>
        <v>4600</v>
      </c>
      <c r="R3263" t="s">
        <v>3310</v>
      </c>
      <c r="S3263" t="s">
        <v>3311</v>
      </c>
      <c r="T3263" t="s">
        <v>8692</v>
      </c>
      <c r="U3263" s="75">
        <v>4600</v>
      </c>
      <c r="V3263">
        <v>0.48</v>
      </c>
      <c r="W3263">
        <v>2208</v>
      </c>
      <c r="AH3263" s="16"/>
      <c r="AI3263" t="s">
        <v>1375</v>
      </c>
    </row>
    <row r="3264" spans="1:35" x14ac:dyDescent="0.25">
      <c r="A3264" t="s">
        <v>8693</v>
      </c>
      <c r="B3264" s="1">
        <v>21</v>
      </c>
      <c r="C3264" t="s">
        <v>392</v>
      </c>
      <c r="D3264">
        <v>4586247</v>
      </c>
      <c r="E3264" t="s">
        <v>8685</v>
      </c>
      <c r="F3264" t="s">
        <v>1363</v>
      </c>
      <c r="G3264" t="s">
        <v>1391</v>
      </c>
      <c r="H3264" s="3" t="s">
        <v>5491</v>
      </c>
      <c r="I3264">
        <v>2016</v>
      </c>
      <c r="J3264" s="15" t="s">
        <v>7377</v>
      </c>
      <c r="K3264">
        <v>2016</v>
      </c>
      <c r="L3264" t="s">
        <v>1367</v>
      </c>
      <c r="M3264" t="s">
        <v>8686</v>
      </c>
      <c r="O3264" t="s">
        <v>1388</v>
      </c>
      <c r="P3264" t="s">
        <v>4226</v>
      </c>
      <c r="Q3264">
        <f t="shared" si="63"/>
        <v>4600</v>
      </c>
      <c r="R3264" t="s">
        <v>2102</v>
      </c>
      <c r="S3264" t="s">
        <v>2103</v>
      </c>
      <c r="T3264" t="s">
        <v>8264</v>
      </c>
      <c r="U3264" s="75">
        <v>4600</v>
      </c>
      <c r="V3264">
        <v>0.49</v>
      </c>
      <c r="W3264">
        <v>2254</v>
      </c>
      <c r="AH3264" s="16"/>
      <c r="AI3264" t="s">
        <v>1375</v>
      </c>
    </row>
    <row r="3265" spans="1:35" x14ac:dyDescent="0.25">
      <c r="A3265" t="s">
        <v>8694</v>
      </c>
      <c r="B3265" s="1">
        <v>21</v>
      </c>
      <c r="C3265" t="s">
        <v>392</v>
      </c>
      <c r="D3265">
        <v>4586247</v>
      </c>
      <c r="E3265" t="s">
        <v>8685</v>
      </c>
      <c r="F3265" t="s">
        <v>1363</v>
      </c>
      <c r="G3265" t="s">
        <v>1391</v>
      </c>
      <c r="H3265" s="3" t="s">
        <v>5491</v>
      </c>
      <c r="I3265">
        <v>2016</v>
      </c>
      <c r="J3265" s="15" t="s">
        <v>7377</v>
      </c>
      <c r="K3265">
        <v>2016</v>
      </c>
      <c r="L3265" t="s">
        <v>1367</v>
      </c>
      <c r="M3265" t="s">
        <v>8686</v>
      </c>
      <c r="O3265" t="s">
        <v>1388</v>
      </c>
      <c r="P3265" t="s">
        <v>4226</v>
      </c>
      <c r="Q3265">
        <f t="shared" si="63"/>
        <v>4600</v>
      </c>
      <c r="R3265" t="s">
        <v>3345</v>
      </c>
      <c r="S3265" t="s">
        <v>3346</v>
      </c>
      <c r="T3265" t="s">
        <v>8695</v>
      </c>
      <c r="U3265" s="75">
        <v>4600</v>
      </c>
      <c r="V3265">
        <v>0.52</v>
      </c>
      <c r="W3265">
        <v>2392</v>
      </c>
      <c r="AH3265" s="16"/>
      <c r="AI3265" t="s">
        <v>1375</v>
      </c>
    </row>
    <row r="3266" spans="1:35" x14ac:dyDescent="0.25">
      <c r="A3266" t="s">
        <v>8696</v>
      </c>
      <c r="B3266" s="1">
        <v>21</v>
      </c>
      <c r="C3266" t="s">
        <v>392</v>
      </c>
      <c r="D3266">
        <v>4592395</v>
      </c>
      <c r="E3266" t="s">
        <v>8674</v>
      </c>
      <c r="F3266" t="s">
        <v>1363</v>
      </c>
      <c r="G3266" t="s">
        <v>1391</v>
      </c>
      <c r="H3266" s="3" t="s">
        <v>5491</v>
      </c>
      <c r="I3266">
        <v>2016</v>
      </c>
      <c r="J3266" s="15" t="s">
        <v>3297</v>
      </c>
      <c r="K3266">
        <v>2016</v>
      </c>
      <c r="L3266" t="s">
        <v>1367</v>
      </c>
      <c r="M3266" t="s">
        <v>8674</v>
      </c>
      <c r="O3266" t="s">
        <v>1388</v>
      </c>
      <c r="P3266" t="s">
        <v>4226</v>
      </c>
      <c r="Q3266">
        <f t="shared" ref="Q3266:Q3329" si="64">U3266</f>
        <v>160</v>
      </c>
      <c r="R3266" t="s">
        <v>3363</v>
      </c>
      <c r="S3266" t="s">
        <v>3364</v>
      </c>
      <c r="T3266" t="s">
        <v>8697</v>
      </c>
      <c r="U3266" s="75">
        <v>160</v>
      </c>
      <c r="V3266">
        <v>0.62</v>
      </c>
      <c r="W3266">
        <v>99.2</v>
      </c>
      <c r="AH3266" s="16"/>
      <c r="AI3266" t="s">
        <v>1375</v>
      </c>
    </row>
    <row r="3267" spans="1:35" x14ac:dyDescent="0.25">
      <c r="A3267" t="s">
        <v>8698</v>
      </c>
      <c r="B3267" s="1">
        <v>21</v>
      </c>
      <c r="C3267" t="s">
        <v>392</v>
      </c>
      <c r="D3267">
        <v>4586247</v>
      </c>
      <c r="E3267" t="s">
        <v>8685</v>
      </c>
      <c r="F3267" t="s">
        <v>1363</v>
      </c>
      <c r="G3267" t="s">
        <v>1391</v>
      </c>
      <c r="H3267" s="3" t="s">
        <v>5491</v>
      </c>
      <c r="I3267">
        <v>2016</v>
      </c>
      <c r="J3267" s="15" t="s">
        <v>7377</v>
      </c>
      <c r="K3267">
        <v>2016</v>
      </c>
      <c r="L3267" t="s">
        <v>1367</v>
      </c>
      <c r="M3267" t="s">
        <v>8686</v>
      </c>
      <c r="O3267" t="s">
        <v>1388</v>
      </c>
      <c r="P3267" t="s">
        <v>4226</v>
      </c>
      <c r="Q3267">
        <f t="shared" si="64"/>
        <v>4600</v>
      </c>
      <c r="R3267" t="s">
        <v>3363</v>
      </c>
      <c r="S3267" t="s">
        <v>3364</v>
      </c>
      <c r="T3267" t="s">
        <v>8699</v>
      </c>
      <c r="U3267" s="75">
        <v>4600</v>
      </c>
      <c r="V3267">
        <v>0.62</v>
      </c>
      <c r="W3267">
        <v>2852</v>
      </c>
      <c r="AH3267" s="16"/>
      <c r="AI3267" t="s">
        <v>1375</v>
      </c>
    </row>
    <row r="3268" spans="1:35" x14ac:dyDescent="0.25">
      <c r="A3268" t="s">
        <v>8700</v>
      </c>
      <c r="B3268" s="1">
        <v>21</v>
      </c>
      <c r="C3268" t="s">
        <v>392</v>
      </c>
      <c r="D3268">
        <v>4449150</v>
      </c>
      <c r="E3268" t="s">
        <v>8674</v>
      </c>
      <c r="F3268" t="s">
        <v>1363</v>
      </c>
      <c r="G3268" t="s">
        <v>1391</v>
      </c>
      <c r="H3268" s="3" t="s">
        <v>1393</v>
      </c>
      <c r="I3268">
        <v>2016</v>
      </c>
      <c r="J3268" s="15" t="s">
        <v>2296</v>
      </c>
      <c r="K3268">
        <v>2016</v>
      </c>
      <c r="L3268" t="s">
        <v>1367</v>
      </c>
      <c r="M3268" t="s">
        <v>8674</v>
      </c>
      <c r="N3268" t="s">
        <v>8674</v>
      </c>
      <c r="O3268" t="s">
        <v>1388</v>
      </c>
      <c r="P3268" t="s">
        <v>4226</v>
      </c>
      <c r="Q3268">
        <f t="shared" si="64"/>
        <v>22230</v>
      </c>
      <c r="R3268" t="s">
        <v>1381</v>
      </c>
      <c r="S3268" t="s">
        <v>1382</v>
      </c>
      <c r="T3268" t="s">
        <v>394</v>
      </c>
      <c r="U3268" s="75">
        <v>22230</v>
      </c>
      <c r="V3268">
        <v>0.47899999999999998</v>
      </c>
      <c r="W3268">
        <v>10648.17</v>
      </c>
      <c r="AH3268" s="16"/>
      <c r="AI3268" t="s">
        <v>1375</v>
      </c>
    </row>
    <row r="3269" spans="1:35" x14ac:dyDescent="0.25">
      <c r="A3269" t="s">
        <v>8701</v>
      </c>
      <c r="B3269" s="1">
        <v>21</v>
      </c>
      <c r="C3269" t="s">
        <v>392</v>
      </c>
      <c r="D3269">
        <v>4449150</v>
      </c>
      <c r="E3269" t="s">
        <v>8674</v>
      </c>
      <c r="F3269" t="s">
        <v>1363</v>
      </c>
      <c r="G3269" t="s">
        <v>1391</v>
      </c>
      <c r="H3269" s="3" t="s">
        <v>1393</v>
      </c>
      <c r="I3269">
        <v>2016</v>
      </c>
      <c r="J3269" s="15" t="s">
        <v>2296</v>
      </c>
      <c r="K3269">
        <v>2016</v>
      </c>
      <c r="L3269" t="s">
        <v>1367</v>
      </c>
      <c r="M3269" t="s">
        <v>8674</v>
      </c>
      <c r="N3269" t="s">
        <v>8674</v>
      </c>
      <c r="O3269" t="s">
        <v>1388</v>
      </c>
      <c r="P3269" t="s">
        <v>4226</v>
      </c>
      <c r="Q3269">
        <f t="shared" si="64"/>
        <v>22230</v>
      </c>
      <c r="R3269" t="s">
        <v>2102</v>
      </c>
      <c r="S3269" t="s">
        <v>2103</v>
      </c>
      <c r="T3269" t="s">
        <v>8702</v>
      </c>
      <c r="U3269" s="75">
        <v>22230</v>
      </c>
      <c r="V3269">
        <v>0.49</v>
      </c>
      <c r="W3269">
        <v>10892.7</v>
      </c>
      <c r="AH3269" s="16"/>
      <c r="AI3269" t="s">
        <v>1375</v>
      </c>
    </row>
    <row r="3270" spans="1:35" x14ac:dyDescent="0.25">
      <c r="A3270" t="s">
        <v>8703</v>
      </c>
      <c r="B3270" s="1">
        <v>21</v>
      </c>
      <c r="C3270" t="s">
        <v>392</v>
      </c>
      <c r="D3270">
        <v>4449150</v>
      </c>
      <c r="E3270" t="s">
        <v>8674</v>
      </c>
      <c r="F3270" t="s">
        <v>1363</v>
      </c>
      <c r="G3270" t="s">
        <v>1391</v>
      </c>
      <c r="H3270" s="3" t="s">
        <v>1393</v>
      </c>
      <c r="I3270">
        <v>2016</v>
      </c>
      <c r="J3270" s="15" t="s">
        <v>2296</v>
      </c>
      <c r="K3270">
        <v>2016</v>
      </c>
      <c r="L3270" t="s">
        <v>1367</v>
      </c>
      <c r="M3270" t="s">
        <v>8674</v>
      </c>
      <c r="N3270" t="s">
        <v>8674</v>
      </c>
      <c r="O3270" t="s">
        <v>1388</v>
      </c>
      <c r="P3270" t="s">
        <v>4226</v>
      </c>
      <c r="Q3270">
        <f t="shared" si="64"/>
        <v>22230</v>
      </c>
      <c r="R3270" t="s">
        <v>3345</v>
      </c>
      <c r="S3270" t="s">
        <v>3346</v>
      </c>
      <c r="T3270" t="s">
        <v>393</v>
      </c>
      <c r="U3270" s="75">
        <v>22230</v>
      </c>
      <c r="V3270">
        <v>0.51</v>
      </c>
      <c r="W3270">
        <v>11337.3</v>
      </c>
      <c r="AH3270" s="16"/>
      <c r="AI3270" t="s">
        <v>1375</v>
      </c>
    </row>
    <row r="3271" spans="1:35" x14ac:dyDescent="0.25">
      <c r="A3271" t="s">
        <v>8704</v>
      </c>
      <c r="B3271" s="1">
        <v>21</v>
      </c>
      <c r="C3271" t="s">
        <v>392</v>
      </c>
      <c r="D3271">
        <v>4449150</v>
      </c>
      <c r="E3271" t="s">
        <v>8674</v>
      </c>
      <c r="F3271" t="s">
        <v>1363</v>
      </c>
      <c r="G3271" t="s">
        <v>1391</v>
      </c>
      <c r="H3271" s="3" t="s">
        <v>1393</v>
      </c>
      <c r="I3271">
        <v>2016</v>
      </c>
      <c r="J3271" s="15" t="s">
        <v>2296</v>
      </c>
      <c r="K3271">
        <v>2016</v>
      </c>
      <c r="L3271" t="s">
        <v>1367</v>
      </c>
      <c r="M3271" t="s">
        <v>8674</v>
      </c>
      <c r="N3271" t="s">
        <v>8674</v>
      </c>
      <c r="O3271" t="s">
        <v>1388</v>
      </c>
      <c r="P3271" t="s">
        <v>4226</v>
      </c>
      <c r="Q3271">
        <f t="shared" si="64"/>
        <v>22230</v>
      </c>
      <c r="R3271" t="s">
        <v>2198</v>
      </c>
      <c r="S3271" t="s">
        <v>2199</v>
      </c>
      <c r="T3271" t="s">
        <v>393</v>
      </c>
      <c r="U3271" s="75">
        <v>22230</v>
      </c>
      <c r="V3271">
        <v>0.47</v>
      </c>
      <c r="W3271">
        <v>10448.1</v>
      </c>
      <c r="AH3271" s="16"/>
      <c r="AI3271" t="s">
        <v>1375</v>
      </c>
    </row>
    <row r="3272" spans="1:35" x14ac:dyDescent="0.25">
      <c r="A3272" t="s">
        <v>8705</v>
      </c>
      <c r="B3272" s="1">
        <v>21</v>
      </c>
      <c r="C3272" t="s">
        <v>392</v>
      </c>
      <c r="D3272">
        <v>4565606</v>
      </c>
      <c r="E3272" t="s">
        <v>2790</v>
      </c>
      <c r="F3272" t="s">
        <v>1363</v>
      </c>
      <c r="G3272" t="s">
        <v>1364</v>
      </c>
      <c r="H3272" s="3" t="s">
        <v>2765</v>
      </c>
      <c r="I3272">
        <v>2016</v>
      </c>
      <c r="J3272" s="15" t="s">
        <v>2791</v>
      </c>
      <c r="K3272">
        <v>2016</v>
      </c>
      <c r="L3272" t="s">
        <v>1367</v>
      </c>
      <c r="M3272" t="s">
        <v>393</v>
      </c>
      <c r="N3272" t="s">
        <v>8706</v>
      </c>
      <c r="O3272" t="s">
        <v>1388</v>
      </c>
      <c r="P3272" t="s">
        <v>4226</v>
      </c>
      <c r="Q3272">
        <f t="shared" si="64"/>
        <v>4000</v>
      </c>
      <c r="R3272" t="s">
        <v>1381</v>
      </c>
      <c r="S3272" t="s">
        <v>1382</v>
      </c>
      <c r="T3272" t="s">
        <v>394</v>
      </c>
      <c r="U3272" s="75">
        <v>4000</v>
      </c>
      <c r="V3272">
        <v>0.55000000000000004</v>
      </c>
      <c r="W3272">
        <v>2200</v>
      </c>
      <c r="AH3272" s="16"/>
      <c r="AI3272" t="s">
        <v>1375</v>
      </c>
    </row>
    <row r="3273" spans="1:35" x14ac:dyDescent="0.25">
      <c r="A3273" t="s">
        <v>8707</v>
      </c>
      <c r="B3273" s="1">
        <v>21</v>
      </c>
      <c r="C3273" t="s">
        <v>392</v>
      </c>
      <c r="D3273">
        <v>4565606</v>
      </c>
      <c r="E3273" t="s">
        <v>2790</v>
      </c>
      <c r="F3273" t="s">
        <v>1363</v>
      </c>
      <c r="G3273" t="s">
        <v>1364</v>
      </c>
      <c r="H3273" s="3" t="s">
        <v>2765</v>
      </c>
      <c r="I3273">
        <v>2016</v>
      </c>
      <c r="J3273" s="15" t="s">
        <v>2791</v>
      </c>
      <c r="K3273">
        <v>2016</v>
      </c>
      <c r="L3273" t="s">
        <v>1367</v>
      </c>
      <c r="M3273" t="s">
        <v>393</v>
      </c>
      <c r="N3273" t="s">
        <v>8706</v>
      </c>
      <c r="O3273" t="s">
        <v>1388</v>
      </c>
      <c r="P3273" t="s">
        <v>4226</v>
      </c>
      <c r="Q3273">
        <f t="shared" si="64"/>
        <v>4000</v>
      </c>
      <c r="R3273" t="s">
        <v>3310</v>
      </c>
      <c r="S3273" t="s">
        <v>3311</v>
      </c>
      <c r="T3273" t="s">
        <v>8697</v>
      </c>
      <c r="U3273" s="75">
        <v>4000</v>
      </c>
      <c r="V3273">
        <v>0.51</v>
      </c>
      <c r="W3273">
        <v>2040</v>
      </c>
      <c r="AH3273" s="16"/>
      <c r="AI3273" t="s">
        <v>1375</v>
      </c>
    </row>
    <row r="3274" spans="1:35" x14ac:dyDescent="0.25">
      <c r="A3274" t="s">
        <v>8708</v>
      </c>
      <c r="B3274" s="1">
        <v>21</v>
      </c>
      <c r="C3274" t="s">
        <v>392</v>
      </c>
      <c r="D3274">
        <v>4565606</v>
      </c>
      <c r="E3274" t="s">
        <v>2790</v>
      </c>
      <c r="F3274" t="s">
        <v>1363</v>
      </c>
      <c r="G3274" t="s">
        <v>1364</v>
      </c>
      <c r="H3274" s="3" t="s">
        <v>2765</v>
      </c>
      <c r="I3274">
        <v>2016</v>
      </c>
      <c r="J3274" s="15" t="s">
        <v>2791</v>
      </c>
      <c r="K3274">
        <v>2016</v>
      </c>
      <c r="L3274" t="s">
        <v>1367</v>
      </c>
      <c r="M3274" t="s">
        <v>393</v>
      </c>
      <c r="N3274" t="s">
        <v>8706</v>
      </c>
      <c r="O3274" t="s">
        <v>1388</v>
      </c>
      <c r="P3274" t="s">
        <v>4226</v>
      </c>
      <c r="Q3274">
        <f t="shared" si="64"/>
        <v>4000</v>
      </c>
      <c r="R3274" t="s">
        <v>2102</v>
      </c>
      <c r="S3274" t="s">
        <v>2103</v>
      </c>
      <c r="T3274" t="s">
        <v>8271</v>
      </c>
      <c r="U3274" s="75">
        <v>4000</v>
      </c>
      <c r="V3274">
        <v>1.06</v>
      </c>
      <c r="W3274">
        <v>4240</v>
      </c>
      <c r="AH3274" s="16"/>
      <c r="AI3274" t="s">
        <v>1375</v>
      </c>
    </row>
    <row r="3275" spans="1:35" x14ac:dyDescent="0.25">
      <c r="A3275" t="s">
        <v>8709</v>
      </c>
      <c r="B3275" s="1">
        <v>21</v>
      </c>
      <c r="C3275" t="s">
        <v>392</v>
      </c>
      <c r="D3275">
        <v>4565606</v>
      </c>
      <c r="E3275" t="s">
        <v>2790</v>
      </c>
      <c r="F3275" t="s">
        <v>1363</v>
      </c>
      <c r="G3275" t="s">
        <v>1364</v>
      </c>
      <c r="H3275" s="3" t="s">
        <v>2765</v>
      </c>
      <c r="I3275">
        <v>2016</v>
      </c>
      <c r="J3275" s="15" t="s">
        <v>2791</v>
      </c>
      <c r="K3275">
        <v>2016</v>
      </c>
      <c r="L3275" t="s">
        <v>1367</v>
      </c>
      <c r="M3275" t="s">
        <v>393</v>
      </c>
      <c r="N3275" t="s">
        <v>8706</v>
      </c>
      <c r="O3275" t="s">
        <v>1388</v>
      </c>
      <c r="P3275" t="s">
        <v>4226</v>
      </c>
      <c r="Q3275">
        <f t="shared" si="64"/>
        <v>4000</v>
      </c>
      <c r="R3275" t="s">
        <v>2476</v>
      </c>
      <c r="S3275" t="s">
        <v>2477</v>
      </c>
      <c r="T3275" t="s">
        <v>587</v>
      </c>
      <c r="U3275" s="75">
        <v>4000</v>
      </c>
      <c r="V3275">
        <v>0.52</v>
      </c>
      <c r="W3275">
        <v>2080</v>
      </c>
      <c r="AH3275" s="16"/>
      <c r="AI3275" t="s">
        <v>1375</v>
      </c>
    </row>
    <row r="3276" spans="1:35" x14ac:dyDescent="0.25">
      <c r="A3276" t="s">
        <v>8710</v>
      </c>
      <c r="B3276" s="1">
        <v>21</v>
      </c>
      <c r="C3276" t="s">
        <v>392</v>
      </c>
      <c r="D3276">
        <v>4516168</v>
      </c>
      <c r="E3276" t="s">
        <v>8711</v>
      </c>
      <c r="F3276" t="s">
        <v>1363</v>
      </c>
      <c r="G3276" t="s">
        <v>1364</v>
      </c>
      <c r="H3276" s="3" t="s">
        <v>8712</v>
      </c>
      <c r="I3276">
        <v>2016</v>
      </c>
      <c r="J3276" s="15" t="s">
        <v>2771</v>
      </c>
      <c r="K3276">
        <v>2016</v>
      </c>
      <c r="L3276" t="s">
        <v>1367</v>
      </c>
      <c r="M3276" t="s">
        <v>8713</v>
      </c>
      <c r="N3276" t="s">
        <v>8713</v>
      </c>
      <c r="O3276" t="s">
        <v>1388</v>
      </c>
      <c r="P3276" t="s">
        <v>4226</v>
      </c>
      <c r="Q3276">
        <f t="shared" si="64"/>
        <v>25000</v>
      </c>
      <c r="R3276" t="s">
        <v>3345</v>
      </c>
      <c r="S3276" t="s">
        <v>3346</v>
      </c>
      <c r="T3276" t="s">
        <v>393</v>
      </c>
      <c r="U3276" s="75">
        <v>25000</v>
      </c>
      <c r="V3276">
        <v>0.53</v>
      </c>
      <c r="W3276">
        <v>13250</v>
      </c>
      <c r="AH3276" s="16"/>
      <c r="AI3276" t="s">
        <v>1375</v>
      </c>
    </row>
    <row r="3277" spans="1:35" x14ac:dyDescent="0.25">
      <c r="A3277" t="s">
        <v>8714</v>
      </c>
      <c r="B3277" s="1">
        <v>21</v>
      </c>
      <c r="C3277" t="s">
        <v>392</v>
      </c>
      <c r="D3277">
        <v>4516168</v>
      </c>
      <c r="E3277" t="s">
        <v>8711</v>
      </c>
      <c r="F3277" t="s">
        <v>1363</v>
      </c>
      <c r="G3277" t="s">
        <v>1364</v>
      </c>
      <c r="H3277" s="3" t="s">
        <v>8712</v>
      </c>
      <c r="I3277">
        <v>2016</v>
      </c>
      <c r="J3277" s="15" t="s">
        <v>2771</v>
      </c>
      <c r="K3277">
        <v>2016</v>
      </c>
      <c r="L3277" t="s">
        <v>1367</v>
      </c>
      <c r="M3277" t="s">
        <v>8713</v>
      </c>
      <c r="N3277" t="s">
        <v>8713</v>
      </c>
      <c r="O3277" t="s">
        <v>1388</v>
      </c>
      <c r="P3277" t="s">
        <v>4226</v>
      </c>
      <c r="Q3277">
        <f t="shared" si="64"/>
        <v>25000</v>
      </c>
      <c r="R3277" t="s">
        <v>3310</v>
      </c>
      <c r="S3277" t="s">
        <v>3311</v>
      </c>
      <c r="T3277" t="s">
        <v>8697</v>
      </c>
      <c r="U3277" s="75">
        <v>25000</v>
      </c>
      <c r="V3277">
        <v>0.51</v>
      </c>
      <c r="W3277">
        <v>12750</v>
      </c>
      <c r="AH3277" s="16"/>
      <c r="AI3277" t="s">
        <v>1375</v>
      </c>
    </row>
    <row r="3278" spans="1:35" x14ac:dyDescent="0.25">
      <c r="A3278" t="s">
        <v>8715</v>
      </c>
      <c r="B3278" s="1">
        <v>21</v>
      </c>
      <c r="C3278" t="s">
        <v>392</v>
      </c>
      <c r="D3278">
        <v>4519825</v>
      </c>
      <c r="E3278" t="s">
        <v>8716</v>
      </c>
      <c r="F3278" t="s">
        <v>1363</v>
      </c>
      <c r="G3278" t="s">
        <v>1391</v>
      </c>
      <c r="H3278" s="3" t="s">
        <v>2655</v>
      </c>
      <c r="I3278">
        <v>2016</v>
      </c>
      <c r="J3278" s="15" t="s">
        <v>2656</v>
      </c>
      <c r="K3278">
        <v>2016</v>
      </c>
      <c r="L3278" t="s">
        <v>1367</v>
      </c>
      <c r="M3278" t="s">
        <v>393</v>
      </c>
      <c r="N3278" t="s">
        <v>8717</v>
      </c>
      <c r="O3278" t="s">
        <v>1388</v>
      </c>
      <c r="P3278" t="s">
        <v>4226</v>
      </c>
      <c r="Q3278">
        <f t="shared" si="64"/>
        <v>2421</v>
      </c>
      <c r="R3278" t="s">
        <v>2198</v>
      </c>
      <c r="S3278" t="s">
        <v>2199</v>
      </c>
      <c r="T3278" t="s">
        <v>393</v>
      </c>
      <c r="U3278" s="75">
        <v>2421</v>
      </c>
      <c r="V3278">
        <v>0.47</v>
      </c>
      <c r="W3278">
        <v>1137.8699999999999</v>
      </c>
      <c r="AH3278" s="16"/>
      <c r="AI3278" t="s">
        <v>1375</v>
      </c>
    </row>
    <row r="3279" spans="1:35" x14ac:dyDescent="0.25">
      <c r="A3279" t="s">
        <v>8718</v>
      </c>
      <c r="B3279" s="1">
        <v>21</v>
      </c>
      <c r="C3279" t="s">
        <v>392</v>
      </c>
      <c r="D3279">
        <v>4685687</v>
      </c>
      <c r="E3279" t="s">
        <v>8674</v>
      </c>
      <c r="F3279" t="s">
        <v>1363</v>
      </c>
      <c r="G3279" t="s">
        <v>1391</v>
      </c>
      <c r="H3279" s="3" t="s">
        <v>8719</v>
      </c>
      <c r="I3279">
        <v>2016</v>
      </c>
      <c r="J3279" s="15" t="s">
        <v>8720</v>
      </c>
      <c r="K3279">
        <v>2016</v>
      </c>
      <c r="L3279" t="s">
        <v>1367</v>
      </c>
      <c r="M3279" t="s">
        <v>8674</v>
      </c>
      <c r="N3279" t="s">
        <v>8674</v>
      </c>
      <c r="O3279" t="s">
        <v>1388</v>
      </c>
      <c r="P3279" t="s">
        <v>4226</v>
      </c>
      <c r="Q3279">
        <f t="shared" si="64"/>
        <v>1500</v>
      </c>
      <c r="R3279" t="s">
        <v>2102</v>
      </c>
      <c r="S3279" t="s">
        <v>2103</v>
      </c>
      <c r="T3279" t="s">
        <v>8271</v>
      </c>
      <c r="U3279" s="75">
        <v>1500</v>
      </c>
      <c r="V3279">
        <v>0.49</v>
      </c>
      <c r="W3279">
        <v>735</v>
      </c>
      <c r="AH3279" s="16"/>
      <c r="AI3279" t="s">
        <v>1375</v>
      </c>
    </row>
    <row r="3280" spans="1:35" x14ac:dyDescent="0.25">
      <c r="A3280" t="s">
        <v>8721</v>
      </c>
      <c r="B3280" s="1">
        <v>21</v>
      </c>
      <c r="C3280" t="s">
        <v>392</v>
      </c>
      <c r="D3280">
        <v>4519825</v>
      </c>
      <c r="E3280" t="s">
        <v>8716</v>
      </c>
      <c r="F3280" t="s">
        <v>1363</v>
      </c>
      <c r="G3280" t="s">
        <v>1391</v>
      </c>
      <c r="H3280" s="3" t="s">
        <v>2655</v>
      </c>
      <c r="I3280">
        <v>2016</v>
      </c>
      <c r="J3280" s="15" t="s">
        <v>2656</v>
      </c>
      <c r="K3280">
        <v>2016</v>
      </c>
      <c r="L3280" t="s">
        <v>1367</v>
      </c>
      <c r="M3280" t="s">
        <v>393</v>
      </c>
      <c r="N3280" t="s">
        <v>8717</v>
      </c>
      <c r="O3280" t="s">
        <v>1388</v>
      </c>
      <c r="P3280" t="s">
        <v>4226</v>
      </c>
      <c r="Q3280">
        <f t="shared" si="64"/>
        <v>2421</v>
      </c>
      <c r="R3280" t="s">
        <v>3310</v>
      </c>
      <c r="S3280" t="s">
        <v>3311</v>
      </c>
      <c r="T3280" t="s">
        <v>8671</v>
      </c>
      <c r="U3280" s="75">
        <v>2421</v>
      </c>
      <c r="V3280">
        <v>0.49</v>
      </c>
      <c r="W3280">
        <v>1186.29</v>
      </c>
      <c r="AH3280" s="16"/>
      <c r="AI3280" t="s">
        <v>1375</v>
      </c>
    </row>
    <row r="3281" spans="1:35" x14ac:dyDescent="0.25">
      <c r="A3281" t="s">
        <v>8722</v>
      </c>
      <c r="B3281" s="1">
        <v>21</v>
      </c>
      <c r="C3281" t="s">
        <v>392</v>
      </c>
      <c r="D3281">
        <v>4519825</v>
      </c>
      <c r="E3281" t="s">
        <v>8716</v>
      </c>
      <c r="F3281" t="s">
        <v>1363</v>
      </c>
      <c r="G3281" t="s">
        <v>1391</v>
      </c>
      <c r="H3281" s="3" t="s">
        <v>2655</v>
      </c>
      <c r="I3281">
        <v>2016</v>
      </c>
      <c r="J3281" s="15" t="s">
        <v>2656</v>
      </c>
      <c r="K3281">
        <v>2016</v>
      </c>
      <c r="L3281" t="s">
        <v>1367</v>
      </c>
      <c r="M3281" t="s">
        <v>393</v>
      </c>
      <c r="N3281" t="s">
        <v>8717</v>
      </c>
      <c r="O3281" t="s">
        <v>1388</v>
      </c>
      <c r="P3281" t="s">
        <v>4226</v>
      </c>
      <c r="Q3281">
        <f t="shared" si="64"/>
        <v>2421</v>
      </c>
      <c r="R3281" t="s">
        <v>2102</v>
      </c>
      <c r="S3281" t="s">
        <v>2103</v>
      </c>
      <c r="T3281" t="s">
        <v>8271</v>
      </c>
      <c r="U3281" s="75">
        <v>2421</v>
      </c>
      <c r="V3281">
        <v>0.49</v>
      </c>
      <c r="W3281">
        <v>1186.29</v>
      </c>
      <c r="AH3281" s="16"/>
      <c r="AI3281" t="s">
        <v>1375</v>
      </c>
    </row>
    <row r="3282" spans="1:35" x14ac:dyDescent="0.25">
      <c r="A3282" t="s">
        <v>8723</v>
      </c>
      <c r="B3282" s="1">
        <v>21</v>
      </c>
      <c r="C3282" t="s">
        <v>392</v>
      </c>
      <c r="D3282">
        <v>4519825</v>
      </c>
      <c r="E3282" t="s">
        <v>8716</v>
      </c>
      <c r="F3282" t="s">
        <v>1363</v>
      </c>
      <c r="G3282" t="s">
        <v>1391</v>
      </c>
      <c r="H3282" s="3" t="s">
        <v>2655</v>
      </c>
      <c r="I3282">
        <v>2016</v>
      </c>
      <c r="J3282" s="15" t="s">
        <v>2656</v>
      </c>
      <c r="K3282">
        <v>2016</v>
      </c>
      <c r="L3282" t="s">
        <v>1367</v>
      </c>
      <c r="M3282" t="s">
        <v>393</v>
      </c>
      <c r="N3282" t="s">
        <v>8717</v>
      </c>
      <c r="O3282" t="s">
        <v>1388</v>
      </c>
      <c r="P3282" t="s">
        <v>4226</v>
      </c>
      <c r="Q3282">
        <f t="shared" si="64"/>
        <v>2421</v>
      </c>
      <c r="R3282" t="s">
        <v>2476</v>
      </c>
      <c r="S3282" t="s">
        <v>2477</v>
      </c>
      <c r="T3282" t="s">
        <v>587</v>
      </c>
      <c r="U3282" s="75">
        <v>2421</v>
      </c>
      <c r="V3282">
        <v>0.5</v>
      </c>
      <c r="W3282">
        <v>1210.5</v>
      </c>
      <c r="AH3282" s="16"/>
      <c r="AI3282" t="s">
        <v>1375</v>
      </c>
    </row>
    <row r="3283" spans="1:35" x14ac:dyDescent="0.25">
      <c r="A3283" t="s">
        <v>8724</v>
      </c>
      <c r="B3283" s="1">
        <v>21</v>
      </c>
      <c r="C3283" t="s">
        <v>392</v>
      </c>
      <c r="D3283">
        <v>4519825</v>
      </c>
      <c r="E3283" t="s">
        <v>8716</v>
      </c>
      <c r="F3283" t="s">
        <v>1363</v>
      </c>
      <c r="G3283" t="s">
        <v>1391</v>
      </c>
      <c r="H3283" s="3" t="s">
        <v>2655</v>
      </c>
      <c r="I3283">
        <v>2016</v>
      </c>
      <c r="J3283" s="15" t="s">
        <v>2656</v>
      </c>
      <c r="K3283">
        <v>2016</v>
      </c>
      <c r="L3283" t="s">
        <v>1367</v>
      </c>
      <c r="M3283" t="s">
        <v>393</v>
      </c>
      <c r="N3283" t="s">
        <v>8717</v>
      </c>
      <c r="O3283" t="s">
        <v>1388</v>
      </c>
      <c r="P3283" t="s">
        <v>4226</v>
      </c>
      <c r="Q3283">
        <f t="shared" si="64"/>
        <v>2421</v>
      </c>
      <c r="R3283" t="s">
        <v>3345</v>
      </c>
      <c r="S3283" t="s">
        <v>3346</v>
      </c>
      <c r="T3283" t="s">
        <v>393</v>
      </c>
      <c r="U3283" s="75">
        <v>2421</v>
      </c>
      <c r="V3283">
        <v>0.52</v>
      </c>
      <c r="W3283">
        <v>1258.92</v>
      </c>
      <c r="AH3283" s="16"/>
      <c r="AI3283" t="s">
        <v>1375</v>
      </c>
    </row>
    <row r="3284" spans="1:35" x14ac:dyDescent="0.25">
      <c r="A3284" t="s">
        <v>8725</v>
      </c>
      <c r="B3284" s="1">
        <v>21</v>
      </c>
      <c r="C3284" t="s">
        <v>392</v>
      </c>
      <c r="D3284">
        <v>4519825</v>
      </c>
      <c r="E3284" t="s">
        <v>8716</v>
      </c>
      <c r="F3284" t="s">
        <v>1363</v>
      </c>
      <c r="G3284" t="s">
        <v>1391</v>
      </c>
      <c r="H3284" s="3" t="s">
        <v>2655</v>
      </c>
      <c r="I3284">
        <v>2016</v>
      </c>
      <c r="J3284" s="15" t="s">
        <v>2656</v>
      </c>
      <c r="K3284">
        <v>2016</v>
      </c>
      <c r="L3284" t="s">
        <v>1367</v>
      </c>
      <c r="M3284" t="s">
        <v>393</v>
      </c>
      <c r="N3284" t="s">
        <v>8717</v>
      </c>
      <c r="O3284" t="s">
        <v>1388</v>
      </c>
      <c r="P3284" t="s">
        <v>4226</v>
      </c>
      <c r="Q3284">
        <f t="shared" si="64"/>
        <v>2421</v>
      </c>
      <c r="R3284" t="s">
        <v>8687</v>
      </c>
      <c r="S3284" t="s">
        <v>8688</v>
      </c>
      <c r="T3284" t="s">
        <v>8726</v>
      </c>
      <c r="U3284" s="75">
        <v>2421</v>
      </c>
      <c r="V3284">
        <v>0.41</v>
      </c>
      <c r="W3284">
        <v>992.61</v>
      </c>
      <c r="AH3284" s="16"/>
      <c r="AI3284" t="s">
        <v>1375</v>
      </c>
    </row>
    <row r="3285" spans="1:35" x14ac:dyDescent="0.25">
      <c r="A3285" t="s">
        <v>8727</v>
      </c>
      <c r="B3285" s="1">
        <v>21</v>
      </c>
      <c r="C3285" t="s">
        <v>392</v>
      </c>
      <c r="D3285">
        <v>4685687</v>
      </c>
      <c r="E3285" t="s">
        <v>8674</v>
      </c>
      <c r="F3285" t="s">
        <v>1363</v>
      </c>
      <c r="G3285" t="s">
        <v>1391</v>
      </c>
      <c r="H3285" s="3" t="s">
        <v>8719</v>
      </c>
      <c r="I3285">
        <v>2016</v>
      </c>
      <c r="J3285" s="15" t="s">
        <v>8720</v>
      </c>
      <c r="K3285">
        <v>2016</v>
      </c>
      <c r="L3285" t="s">
        <v>1367</v>
      </c>
      <c r="M3285" t="s">
        <v>8674</v>
      </c>
      <c r="N3285" t="s">
        <v>8674</v>
      </c>
      <c r="O3285" t="s">
        <v>1388</v>
      </c>
      <c r="P3285" t="s">
        <v>4226</v>
      </c>
      <c r="Q3285">
        <f t="shared" si="64"/>
        <v>1500</v>
      </c>
      <c r="R3285" t="s">
        <v>3363</v>
      </c>
      <c r="S3285" t="s">
        <v>3364</v>
      </c>
      <c r="T3285" t="s">
        <v>8697</v>
      </c>
      <c r="U3285" s="75">
        <v>1500</v>
      </c>
      <c r="V3285">
        <v>0.62</v>
      </c>
      <c r="W3285">
        <v>930</v>
      </c>
      <c r="AH3285" s="16"/>
      <c r="AI3285" t="s">
        <v>1375</v>
      </c>
    </row>
    <row r="3286" spans="1:35" x14ac:dyDescent="0.25">
      <c r="A3286" t="s">
        <v>8728</v>
      </c>
      <c r="B3286" s="1">
        <v>21</v>
      </c>
      <c r="C3286" t="s">
        <v>392</v>
      </c>
      <c r="D3286">
        <v>4685687</v>
      </c>
      <c r="E3286" t="s">
        <v>8674</v>
      </c>
      <c r="F3286" t="s">
        <v>1363</v>
      </c>
      <c r="G3286" t="s">
        <v>1391</v>
      </c>
      <c r="H3286" s="3" t="s">
        <v>8719</v>
      </c>
      <c r="I3286">
        <v>2016</v>
      </c>
      <c r="J3286" s="15" t="s">
        <v>8720</v>
      </c>
      <c r="K3286">
        <v>2016</v>
      </c>
      <c r="L3286" t="s">
        <v>1367</v>
      </c>
      <c r="M3286" t="s">
        <v>8674</v>
      </c>
      <c r="N3286" t="s">
        <v>8674</v>
      </c>
      <c r="O3286" t="s">
        <v>1388</v>
      </c>
      <c r="P3286" t="s">
        <v>4226</v>
      </c>
      <c r="Q3286">
        <f t="shared" si="64"/>
        <v>1500</v>
      </c>
      <c r="R3286" t="s">
        <v>3345</v>
      </c>
      <c r="S3286" t="s">
        <v>3346</v>
      </c>
      <c r="T3286" t="s">
        <v>393</v>
      </c>
      <c r="U3286" s="75">
        <v>1500</v>
      </c>
      <c r="V3286">
        <v>0.53</v>
      </c>
      <c r="W3286">
        <v>795</v>
      </c>
      <c r="AH3286" s="16"/>
      <c r="AI3286" t="s">
        <v>1375</v>
      </c>
    </row>
    <row r="3287" spans="1:35" x14ac:dyDescent="0.25">
      <c r="A3287" t="s">
        <v>8729</v>
      </c>
      <c r="B3287" s="1">
        <v>21</v>
      </c>
      <c r="C3287" t="s">
        <v>392</v>
      </c>
      <c r="D3287">
        <v>4685687</v>
      </c>
      <c r="E3287" t="s">
        <v>8674</v>
      </c>
      <c r="F3287" t="s">
        <v>1363</v>
      </c>
      <c r="G3287" t="s">
        <v>1391</v>
      </c>
      <c r="H3287" s="3" t="s">
        <v>8719</v>
      </c>
      <c r="I3287">
        <v>2016</v>
      </c>
      <c r="J3287" s="15" t="s">
        <v>8720</v>
      </c>
      <c r="K3287">
        <v>2016</v>
      </c>
      <c r="L3287" t="s">
        <v>1367</v>
      </c>
      <c r="M3287" t="s">
        <v>8674</v>
      </c>
      <c r="N3287" t="s">
        <v>8674</v>
      </c>
      <c r="O3287" t="s">
        <v>1388</v>
      </c>
      <c r="P3287" t="s">
        <v>4226</v>
      </c>
      <c r="Q3287">
        <f t="shared" si="64"/>
        <v>1500</v>
      </c>
      <c r="R3287" t="s">
        <v>1381</v>
      </c>
      <c r="S3287" t="s">
        <v>1382</v>
      </c>
      <c r="T3287" t="s">
        <v>394</v>
      </c>
      <c r="U3287" s="75">
        <v>1500</v>
      </c>
      <c r="V3287">
        <v>0.55000000000000004</v>
      </c>
      <c r="W3287">
        <v>825</v>
      </c>
      <c r="AH3287" s="16"/>
      <c r="AI3287" t="s">
        <v>1375</v>
      </c>
    </row>
    <row r="3288" spans="1:35" x14ac:dyDescent="0.25">
      <c r="A3288" t="s">
        <v>8730</v>
      </c>
      <c r="B3288" s="1">
        <v>21</v>
      </c>
      <c r="C3288" t="s">
        <v>392</v>
      </c>
      <c r="D3288">
        <v>4685687</v>
      </c>
      <c r="E3288" t="s">
        <v>8674</v>
      </c>
      <c r="F3288" t="s">
        <v>1363</v>
      </c>
      <c r="G3288" t="s">
        <v>1391</v>
      </c>
      <c r="H3288" s="3" t="s">
        <v>8719</v>
      </c>
      <c r="I3288">
        <v>2016</v>
      </c>
      <c r="J3288" s="15" t="s">
        <v>8720</v>
      </c>
      <c r="K3288">
        <v>2016</v>
      </c>
      <c r="L3288" t="s">
        <v>1367</v>
      </c>
      <c r="M3288" t="s">
        <v>8674</v>
      </c>
      <c r="N3288" t="s">
        <v>8674</v>
      </c>
      <c r="O3288" t="s">
        <v>1388</v>
      </c>
      <c r="P3288" t="s">
        <v>4226</v>
      </c>
      <c r="Q3288">
        <f t="shared" si="64"/>
        <v>1500</v>
      </c>
      <c r="R3288" t="s">
        <v>3310</v>
      </c>
      <c r="S3288" t="s">
        <v>3311</v>
      </c>
      <c r="T3288" t="s">
        <v>8682</v>
      </c>
      <c r="U3288" s="75">
        <v>1500</v>
      </c>
      <c r="V3288">
        <v>0.48</v>
      </c>
      <c r="W3288">
        <v>720</v>
      </c>
      <c r="AH3288" s="16"/>
      <c r="AI3288" t="s">
        <v>1375</v>
      </c>
    </row>
    <row r="3289" spans="1:35" x14ac:dyDescent="0.25">
      <c r="A3289" t="s">
        <v>8731</v>
      </c>
      <c r="B3289" s="1">
        <v>21</v>
      </c>
      <c r="C3289" t="s">
        <v>392</v>
      </c>
      <c r="D3289">
        <v>4685687</v>
      </c>
      <c r="E3289" t="s">
        <v>8674</v>
      </c>
      <c r="F3289" t="s">
        <v>1363</v>
      </c>
      <c r="G3289" t="s">
        <v>1391</v>
      </c>
      <c r="H3289" s="3" t="s">
        <v>8719</v>
      </c>
      <c r="I3289">
        <v>2016</v>
      </c>
      <c r="J3289" s="15" t="s">
        <v>8720</v>
      </c>
      <c r="K3289">
        <v>2016</v>
      </c>
      <c r="L3289" t="s">
        <v>1367</v>
      </c>
      <c r="M3289" t="s">
        <v>8674</v>
      </c>
      <c r="N3289" t="s">
        <v>8674</v>
      </c>
      <c r="O3289" t="s">
        <v>1388</v>
      </c>
      <c r="P3289" t="s">
        <v>4226</v>
      </c>
      <c r="Q3289">
        <f t="shared" si="64"/>
        <v>1500</v>
      </c>
      <c r="R3289" t="s">
        <v>2476</v>
      </c>
      <c r="S3289" t="s">
        <v>2477</v>
      </c>
      <c r="T3289" t="s">
        <v>587</v>
      </c>
      <c r="U3289" s="75">
        <v>1500</v>
      </c>
      <c r="V3289">
        <v>0.51</v>
      </c>
      <c r="W3289">
        <v>765</v>
      </c>
      <c r="AH3289" s="16"/>
      <c r="AI3289" t="s">
        <v>1375</v>
      </c>
    </row>
    <row r="3290" spans="1:35" x14ac:dyDescent="0.25">
      <c r="A3290" t="s">
        <v>8732</v>
      </c>
      <c r="B3290" s="1">
        <v>21</v>
      </c>
      <c r="C3290" t="s">
        <v>392</v>
      </c>
      <c r="D3290">
        <v>4639197</v>
      </c>
      <c r="E3290" t="s">
        <v>8733</v>
      </c>
      <c r="F3290" t="s">
        <v>1363</v>
      </c>
      <c r="G3290" t="s">
        <v>1364</v>
      </c>
      <c r="H3290" s="3" t="s">
        <v>8262</v>
      </c>
      <c r="I3290">
        <v>2016</v>
      </c>
      <c r="J3290" s="15" t="s">
        <v>8256</v>
      </c>
      <c r="K3290">
        <v>2016</v>
      </c>
      <c r="L3290" t="s">
        <v>1367</v>
      </c>
      <c r="M3290" t="s">
        <v>8734</v>
      </c>
      <c r="N3290" t="s">
        <v>8734</v>
      </c>
      <c r="O3290" t="s">
        <v>1388</v>
      </c>
      <c r="P3290" t="s">
        <v>4226</v>
      </c>
      <c r="Q3290">
        <f t="shared" si="64"/>
        <v>15500</v>
      </c>
      <c r="R3290" t="s">
        <v>2476</v>
      </c>
      <c r="S3290" t="s">
        <v>2477</v>
      </c>
      <c r="T3290" t="s">
        <v>587</v>
      </c>
      <c r="U3290" s="75">
        <v>15500</v>
      </c>
      <c r="V3290">
        <v>0.52</v>
      </c>
      <c r="W3290">
        <v>8060</v>
      </c>
      <c r="AH3290" s="16"/>
      <c r="AI3290" t="s">
        <v>1375</v>
      </c>
    </row>
    <row r="3291" spans="1:35" x14ac:dyDescent="0.25">
      <c r="A3291" t="s">
        <v>8735</v>
      </c>
      <c r="B3291" s="1">
        <v>21</v>
      </c>
      <c r="C3291" t="s">
        <v>392</v>
      </c>
      <c r="D3291">
        <v>4639197</v>
      </c>
      <c r="E3291" t="s">
        <v>8733</v>
      </c>
      <c r="F3291" t="s">
        <v>1363</v>
      </c>
      <c r="G3291" t="s">
        <v>1364</v>
      </c>
      <c r="H3291" s="3" t="s">
        <v>8262</v>
      </c>
      <c r="I3291">
        <v>2016</v>
      </c>
      <c r="J3291" s="15" t="s">
        <v>8256</v>
      </c>
      <c r="K3291">
        <v>2016</v>
      </c>
      <c r="L3291" t="s">
        <v>1367</v>
      </c>
      <c r="M3291" t="s">
        <v>8734</v>
      </c>
      <c r="N3291" t="s">
        <v>8734</v>
      </c>
      <c r="O3291" t="s">
        <v>1388</v>
      </c>
      <c r="P3291" t="s">
        <v>4226</v>
      </c>
      <c r="Q3291">
        <f t="shared" si="64"/>
        <v>15500</v>
      </c>
      <c r="R3291" t="s">
        <v>2102</v>
      </c>
      <c r="S3291" t="s">
        <v>2103</v>
      </c>
      <c r="T3291" t="s">
        <v>8271</v>
      </c>
      <c r="U3291" s="75">
        <v>15500</v>
      </c>
      <c r="V3291">
        <v>0.53</v>
      </c>
      <c r="W3291">
        <v>8215</v>
      </c>
      <c r="AH3291" s="16"/>
      <c r="AI3291" t="s">
        <v>1375</v>
      </c>
    </row>
    <row r="3292" spans="1:35" x14ac:dyDescent="0.25">
      <c r="A3292" t="s">
        <v>8736</v>
      </c>
      <c r="B3292" s="1">
        <v>21</v>
      </c>
      <c r="C3292" t="s">
        <v>392</v>
      </c>
      <c r="D3292">
        <v>4639197</v>
      </c>
      <c r="E3292" t="s">
        <v>8733</v>
      </c>
      <c r="F3292" t="s">
        <v>1363</v>
      </c>
      <c r="G3292" t="s">
        <v>1364</v>
      </c>
      <c r="H3292" s="3" t="s">
        <v>8262</v>
      </c>
      <c r="I3292">
        <v>2016</v>
      </c>
      <c r="J3292" s="15" t="s">
        <v>8256</v>
      </c>
      <c r="K3292">
        <v>2016</v>
      </c>
      <c r="L3292" t="s">
        <v>1367</v>
      </c>
      <c r="M3292" t="s">
        <v>8734</v>
      </c>
      <c r="N3292" t="s">
        <v>8734</v>
      </c>
      <c r="O3292" t="s">
        <v>1388</v>
      </c>
      <c r="P3292" t="s">
        <v>4226</v>
      </c>
      <c r="Q3292">
        <f t="shared" si="64"/>
        <v>15500</v>
      </c>
      <c r="R3292" t="s">
        <v>3310</v>
      </c>
      <c r="S3292" t="s">
        <v>3311</v>
      </c>
      <c r="T3292" t="s">
        <v>8734</v>
      </c>
      <c r="U3292" s="75">
        <v>15500</v>
      </c>
      <c r="V3292">
        <v>0.51</v>
      </c>
      <c r="W3292">
        <v>7905</v>
      </c>
      <c r="AH3292" s="16"/>
      <c r="AI3292" t="s">
        <v>1375</v>
      </c>
    </row>
    <row r="3293" spans="1:35" x14ac:dyDescent="0.25">
      <c r="A3293" t="s">
        <v>8737</v>
      </c>
      <c r="B3293" s="1">
        <v>21</v>
      </c>
      <c r="C3293" t="s">
        <v>392</v>
      </c>
      <c r="D3293">
        <v>4639197</v>
      </c>
      <c r="E3293" t="s">
        <v>8733</v>
      </c>
      <c r="F3293" t="s">
        <v>1363</v>
      </c>
      <c r="G3293" t="s">
        <v>1364</v>
      </c>
      <c r="H3293" s="3" t="s">
        <v>8262</v>
      </c>
      <c r="I3293">
        <v>2016</v>
      </c>
      <c r="J3293" s="15" t="s">
        <v>8256</v>
      </c>
      <c r="K3293">
        <v>2016</v>
      </c>
      <c r="L3293" t="s">
        <v>1367</v>
      </c>
      <c r="M3293" t="s">
        <v>8734</v>
      </c>
      <c r="N3293" t="s">
        <v>8734</v>
      </c>
      <c r="O3293" t="s">
        <v>1388</v>
      </c>
      <c r="P3293" t="s">
        <v>4226</v>
      </c>
      <c r="Q3293">
        <f t="shared" si="64"/>
        <v>15500</v>
      </c>
      <c r="R3293" t="s">
        <v>3345</v>
      </c>
      <c r="S3293" t="s">
        <v>3346</v>
      </c>
      <c r="T3293" t="s">
        <v>393</v>
      </c>
      <c r="U3293" s="75">
        <v>15500</v>
      </c>
      <c r="V3293">
        <v>0.53</v>
      </c>
      <c r="W3293">
        <v>8215</v>
      </c>
      <c r="AH3293" s="16"/>
      <c r="AI3293" t="s">
        <v>1375</v>
      </c>
    </row>
    <row r="3294" spans="1:35" x14ac:dyDescent="0.25">
      <c r="A3294" t="s">
        <v>8738</v>
      </c>
      <c r="B3294" s="1">
        <v>21</v>
      </c>
      <c r="C3294" t="s">
        <v>392</v>
      </c>
      <c r="D3294">
        <v>4653904</v>
      </c>
      <c r="E3294" t="s">
        <v>5654</v>
      </c>
      <c r="F3294" t="s">
        <v>1363</v>
      </c>
      <c r="G3294" t="s">
        <v>1364</v>
      </c>
      <c r="H3294" s="3" t="s">
        <v>2804</v>
      </c>
      <c r="I3294">
        <v>2016</v>
      </c>
      <c r="J3294" s="15" t="s">
        <v>2805</v>
      </c>
      <c r="K3294">
        <v>2016</v>
      </c>
      <c r="L3294" t="s">
        <v>1367</v>
      </c>
      <c r="M3294" t="s">
        <v>8713</v>
      </c>
      <c r="N3294" t="s">
        <v>8713</v>
      </c>
      <c r="O3294" t="s">
        <v>2414</v>
      </c>
      <c r="P3294" t="s">
        <v>4226</v>
      </c>
      <c r="Q3294">
        <f t="shared" si="64"/>
        <v>800</v>
      </c>
      <c r="R3294" t="s">
        <v>3310</v>
      </c>
      <c r="S3294" t="s">
        <v>3311</v>
      </c>
      <c r="T3294" t="s">
        <v>8682</v>
      </c>
      <c r="U3294" s="75">
        <v>800</v>
      </c>
      <c r="V3294">
        <v>0.6</v>
      </c>
      <c r="W3294">
        <v>480</v>
      </c>
      <c r="AH3294" s="16"/>
      <c r="AI3294" t="s">
        <v>1375</v>
      </c>
    </row>
    <row r="3295" spans="1:35" x14ac:dyDescent="0.25">
      <c r="A3295" t="s">
        <v>8739</v>
      </c>
      <c r="B3295" s="1">
        <v>21</v>
      </c>
      <c r="C3295" t="s">
        <v>392</v>
      </c>
      <c r="D3295">
        <v>4653904</v>
      </c>
      <c r="E3295" t="s">
        <v>5654</v>
      </c>
      <c r="F3295" t="s">
        <v>1363</v>
      </c>
      <c r="G3295" t="s">
        <v>1364</v>
      </c>
      <c r="H3295" s="3" t="s">
        <v>2804</v>
      </c>
      <c r="I3295">
        <v>2016</v>
      </c>
      <c r="J3295" s="15" t="s">
        <v>2805</v>
      </c>
      <c r="K3295">
        <v>2016</v>
      </c>
      <c r="L3295" t="s">
        <v>1367</v>
      </c>
      <c r="M3295" t="s">
        <v>8713</v>
      </c>
      <c r="N3295" t="s">
        <v>8713</v>
      </c>
      <c r="O3295" t="s">
        <v>2414</v>
      </c>
      <c r="P3295" t="s">
        <v>4226</v>
      </c>
      <c r="Q3295">
        <f t="shared" si="64"/>
        <v>800</v>
      </c>
      <c r="R3295" t="s">
        <v>1381</v>
      </c>
      <c r="S3295" t="s">
        <v>1382</v>
      </c>
      <c r="T3295" t="s">
        <v>587</v>
      </c>
      <c r="U3295" s="75">
        <v>800</v>
      </c>
      <c r="V3295">
        <v>0.48</v>
      </c>
      <c r="W3295">
        <v>384</v>
      </c>
      <c r="AH3295" s="16"/>
      <c r="AI3295" t="s">
        <v>1375</v>
      </c>
    </row>
    <row r="3296" spans="1:35" x14ac:dyDescent="0.25">
      <c r="A3296" t="s">
        <v>8740</v>
      </c>
      <c r="B3296" s="1">
        <v>21</v>
      </c>
      <c r="C3296" t="s">
        <v>392</v>
      </c>
      <c r="D3296">
        <v>4653904</v>
      </c>
      <c r="E3296" t="s">
        <v>5654</v>
      </c>
      <c r="F3296" t="s">
        <v>1363</v>
      </c>
      <c r="G3296" t="s">
        <v>1364</v>
      </c>
      <c r="H3296" s="3" t="s">
        <v>2804</v>
      </c>
      <c r="I3296">
        <v>2016</v>
      </c>
      <c r="J3296" s="15" t="s">
        <v>2805</v>
      </c>
      <c r="K3296">
        <v>2016</v>
      </c>
      <c r="L3296" t="s">
        <v>1367</v>
      </c>
      <c r="M3296" t="s">
        <v>8713</v>
      </c>
      <c r="N3296" t="s">
        <v>8713</v>
      </c>
      <c r="O3296" t="s">
        <v>2414</v>
      </c>
      <c r="P3296" t="s">
        <v>4226</v>
      </c>
      <c r="Q3296">
        <f t="shared" si="64"/>
        <v>800</v>
      </c>
      <c r="R3296" t="s">
        <v>2476</v>
      </c>
      <c r="S3296" t="s">
        <v>2477</v>
      </c>
      <c r="T3296" t="s">
        <v>587</v>
      </c>
      <c r="U3296" s="75">
        <v>800</v>
      </c>
      <c r="V3296">
        <v>0.52</v>
      </c>
      <c r="W3296">
        <v>416</v>
      </c>
      <c r="AH3296" s="16"/>
      <c r="AI3296" t="s">
        <v>1375</v>
      </c>
    </row>
    <row r="3297" spans="1:35" x14ac:dyDescent="0.25">
      <c r="A3297" t="s">
        <v>8741</v>
      </c>
      <c r="B3297" s="1">
        <v>21</v>
      </c>
      <c r="C3297" t="s">
        <v>392</v>
      </c>
      <c r="D3297">
        <v>4653904</v>
      </c>
      <c r="E3297" t="s">
        <v>5654</v>
      </c>
      <c r="F3297" t="s">
        <v>1363</v>
      </c>
      <c r="G3297" t="s">
        <v>1364</v>
      </c>
      <c r="H3297" s="3" t="s">
        <v>2804</v>
      </c>
      <c r="I3297">
        <v>2016</v>
      </c>
      <c r="J3297" s="15" t="s">
        <v>2805</v>
      </c>
      <c r="K3297">
        <v>2016</v>
      </c>
      <c r="L3297" t="s">
        <v>1367</v>
      </c>
      <c r="M3297" t="s">
        <v>8713</v>
      </c>
      <c r="N3297" t="s">
        <v>8713</v>
      </c>
      <c r="O3297" t="s">
        <v>2414</v>
      </c>
      <c r="P3297" t="s">
        <v>4226</v>
      </c>
      <c r="Q3297">
        <f t="shared" si="64"/>
        <v>800</v>
      </c>
      <c r="R3297" t="s">
        <v>3345</v>
      </c>
      <c r="S3297" t="s">
        <v>3346</v>
      </c>
      <c r="T3297" t="s">
        <v>393</v>
      </c>
      <c r="U3297" s="75">
        <v>800</v>
      </c>
      <c r="V3297">
        <v>0.53</v>
      </c>
      <c r="W3297">
        <v>424</v>
      </c>
      <c r="AH3297" s="16"/>
      <c r="AI3297" t="s">
        <v>1375</v>
      </c>
    </row>
    <row r="3298" spans="1:35" x14ac:dyDescent="0.25">
      <c r="A3298" t="s">
        <v>8742</v>
      </c>
      <c r="B3298" s="1">
        <v>21</v>
      </c>
      <c r="C3298" t="s">
        <v>392</v>
      </c>
      <c r="D3298">
        <v>4718062</v>
      </c>
      <c r="E3298" t="s">
        <v>8674</v>
      </c>
      <c r="F3298" t="s">
        <v>1363</v>
      </c>
      <c r="G3298" t="s">
        <v>1391</v>
      </c>
      <c r="H3298" s="3" t="s">
        <v>2328</v>
      </c>
      <c r="I3298">
        <v>2016</v>
      </c>
      <c r="J3298" s="15" t="s">
        <v>2329</v>
      </c>
      <c r="K3298">
        <v>2016</v>
      </c>
      <c r="L3298" t="s">
        <v>1367</v>
      </c>
      <c r="M3298" t="s">
        <v>8674</v>
      </c>
      <c r="O3298" t="s">
        <v>1388</v>
      </c>
      <c r="P3298" t="s">
        <v>4710</v>
      </c>
      <c r="Q3298">
        <f t="shared" si="64"/>
        <v>890</v>
      </c>
      <c r="R3298" t="s">
        <v>3310</v>
      </c>
      <c r="S3298" t="s">
        <v>3311</v>
      </c>
      <c r="T3298" t="s">
        <v>8671</v>
      </c>
      <c r="U3298" s="75">
        <v>890</v>
      </c>
      <c r="V3298">
        <v>0.48</v>
      </c>
      <c r="W3298">
        <v>427.2</v>
      </c>
      <c r="AH3298" s="16"/>
      <c r="AI3298" t="s">
        <v>1375</v>
      </c>
    </row>
    <row r="3299" spans="1:35" x14ac:dyDescent="0.25">
      <c r="A3299" t="s">
        <v>8743</v>
      </c>
      <c r="B3299" s="1">
        <v>21</v>
      </c>
      <c r="C3299" t="s">
        <v>392</v>
      </c>
      <c r="D3299">
        <v>4718062</v>
      </c>
      <c r="E3299" t="s">
        <v>8674</v>
      </c>
      <c r="F3299" t="s">
        <v>1363</v>
      </c>
      <c r="G3299" t="s">
        <v>1391</v>
      </c>
      <c r="H3299" s="3" t="s">
        <v>2328</v>
      </c>
      <c r="I3299">
        <v>2016</v>
      </c>
      <c r="J3299" s="15" t="s">
        <v>2329</v>
      </c>
      <c r="K3299">
        <v>2016</v>
      </c>
      <c r="L3299" t="s">
        <v>1367</v>
      </c>
      <c r="M3299" t="s">
        <v>8674</v>
      </c>
      <c r="O3299" t="s">
        <v>1388</v>
      </c>
      <c r="P3299" t="s">
        <v>4710</v>
      </c>
      <c r="Q3299">
        <f t="shared" si="64"/>
        <v>890</v>
      </c>
      <c r="R3299" t="s">
        <v>3345</v>
      </c>
      <c r="S3299" t="s">
        <v>3346</v>
      </c>
      <c r="T3299" t="s">
        <v>393</v>
      </c>
      <c r="U3299" s="75">
        <v>890</v>
      </c>
      <c r="V3299">
        <v>0.53</v>
      </c>
      <c r="W3299">
        <v>471.7</v>
      </c>
      <c r="AH3299" s="16"/>
      <c r="AI3299" t="s">
        <v>1375</v>
      </c>
    </row>
    <row r="3300" spans="1:35" x14ac:dyDescent="0.25">
      <c r="A3300" t="s">
        <v>8744</v>
      </c>
      <c r="B3300" s="1">
        <v>21</v>
      </c>
      <c r="C3300" t="s">
        <v>392</v>
      </c>
      <c r="D3300">
        <v>4718062</v>
      </c>
      <c r="E3300" t="s">
        <v>8674</v>
      </c>
      <c r="F3300" t="s">
        <v>1363</v>
      </c>
      <c r="G3300" t="s">
        <v>1391</v>
      </c>
      <c r="H3300" s="3" t="s">
        <v>2328</v>
      </c>
      <c r="I3300">
        <v>2016</v>
      </c>
      <c r="J3300" s="15" t="s">
        <v>2329</v>
      </c>
      <c r="K3300">
        <v>2016</v>
      </c>
      <c r="L3300" t="s">
        <v>1367</v>
      </c>
      <c r="M3300" t="s">
        <v>8674</v>
      </c>
      <c r="O3300" t="s">
        <v>1388</v>
      </c>
      <c r="P3300" t="s">
        <v>4710</v>
      </c>
      <c r="Q3300">
        <f t="shared" si="64"/>
        <v>890</v>
      </c>
      <c r="R3300" t="s">
        <v>3363</v>
      </c>
      <c r="S3300" t="s">
        <v>3364</v>
      </c>
      <c r="T3300" t="s">
        <v>8697</v>
      </c>
      <c r="U3300" s="75">
        <v>890</v>
      </c>
      <c r="V3300">
        <v>0.62</v>
      </c>
      <c r="W3300">
        <v>551.79999999999995</v>
      </c>
      <c r="AH3300" s="16"/>
      <c r="AI3300" t="s">
        <v>1375</v>
      </c>
    </row>
    <row r="3301" spans="1:35" x14ac:dyDescent="0.25">
      <c r="A3301" t="s">
        <v>8745</v>
      </c>
      <c r="B3301" s="1">
        <v>21</v>
      </c>
      <c r="C3301" t="s">
        <v>392</v>
      </c>
      <c r="D3301">
        <v>4718062</v>
      </c>
      <c r="E3301" t="s">
        <v>8674</v>
      </c>
      <c r="F3301" t="s">
        <v>1363</v>
      </c>
      <c r="G3301" t="s">
        <v>1391</v>
      </c>
      <c r="H3301" s="3" t="s">
        <v>2328</v>
      </c>
      <c r="I3301">
        <v>2016</v>
      </c>
      <c r="J3301" s="15" t="s">
        <v>2329</v>
      </c>
      <c r="K3301">
        <v>2016</v>
      </c>
      <c r="L3301" t="s">
        <v>1367</v>
      </c>
      <c r="M3301" t="s">
        <v>8674</v>
      </c>
      <c r="O3301" t="s">
        <v>1388</v>
      </c>
      <c r="P3301" t="s">
        <v>4710</v>
      </c>
      <c r="Q3301">
        <f t="shared" si="64"/>
        <v>890</v>
      </c>
      <c r="R3301" t="s">
        <v>2198</v>
      </c>
      <c r="S3301" t="s">
        <v>2199</v>
      </c>
      <c r="T3301" t="s">
        <v>393</v>
      </c>
      <c r="U3301" s="75">
        <v>890</v>
      </c>
      <c r="V3301">
        <v>0.47</v>
      </c>
      <c r="W3301">
        <v>418.3</v>
      </c>
      <c r="AH3301" s="16"/>
      <c r="AI3301" t="s">
        <v>1375</v>
      </c>
    </row>
    <row r="3302" spans="1:35" x14ac:dyDescent="0.25">
      <c r="A3302" t="s">
        <v>8746</v>
      </c>
      <c r="B3302" s="1">
        <v>21</v>
      </c>
      <c r="C3302" t="s">
        <v>392</v>
      </c>
      <c r="D3302">
        <v>4718062</v>
      </c>
      <c r="E3302" t="s">
        <v>8674</v>
      </c>
      <c r="F3302" t="s">
        <v>1363</v>
      </c>
      <c r="G3302" t="s">
        <v>1391</v>
      </c>
      <c r="H3302" s="3" t="s">
        <v>2328</v>
      </c>
      <c r="I3302">
        <v>2016</v>
      </c>
      <c r="J3302" s="15" t="s">
        <v>2329</v>
      </c>
      <c r="K3302">
        <v>2016</v>
      </c>
      <c r="L3302" t="s">
        <v>1367</v>
      </c>
      <c r="M3302" t="s">
        <v>8674</v>
      </c>
      <c r="O3302" t="s">
        <v>1388</v>
      </c>
      <c r="P3302" t="s">
        <v>4710</v>
      </c>
      <c r="Q3302">
        <f t="shared" si="64"/>
        <v>890</v>
      </c>
      <c r="R3302" t="s">
        <v>5463</v>
      </c>
      <c r="S3302" t="s">
        <v>5464</v>
      </c>
      <c r="T3302" t="s">
        <v>393</v>
      </c>
      <c r="U3302" s="75">
        <v>890</v>
      </c>
      <c r="V3302">
        <v>0.5</v>
      </c>
      <c r="W3302">
        <v>445</v>
      </c>
      <c r="AH3302" s="16"/>
      <c r="AI3302" t="s">
        <v>1375</v>
      </c>
    </row>
    <row r="3303" spans="1:35" x14ac:dyDescent="0.25">
      <c r="A3303" t="s">
        <v>8747</v>
      </c>
      <c r="B3303" s="1">
        <v>21</v>
      </c>
      <c r="C3303" t="s">
        <v>392</v>
      </c>
      <c r="D3303">
        <v>4718062</v>
      </c>
      <c r="E3303" t="s">
        <v>8674</v>
      </c>
      <c r="F3303" t="s">
        <v>1363</v>
      </c>
      <c r="G3303" t="s">
        <v>1391</v>
      </c>
      <c r="H3303" s="3" t="s">
        <v>2328</v>
      </c>
      <c r="I3303">
        <v>2016</v>
      </c>
      <c r="J3303" s="15" t="s">
        <v>2329</v>
      </c>
      <c r="K3303">
        <v>2016</v>
      </c>
      <c r="L3303" t="s">
        <v>1367</v>
      </c>
      <c r="M3303" t="s">
        <v>8674</v>
      </c>
      <c r="O3303" t="s">
        <v>1388</v>
      </c>
      <c r="P3303" t="s">
        <v>4710</v>
      </c>
      <c r="Q3303">
        <f t="shared" si="64"/>
        <v>890</v>
      </c>
      <c r="R3303" t="s">
        <v>2476</v>
      </c>
      <c r="S3303" t="s">
        <v>2477</v>
      </c>
      <c r="T3303" t="s">
        <v>587</v>
      </c>
      <c r="U3303" s="75">
        <v>890</v>
      </c>
      <c r="V3303">
        <v>0.52</v>
      </c>
      <c r="W3303">
        <v>462.8</v>
      </c>
      <c r="AH3303" s="16"/>
      <c r="AI3303" t="s">
        <v>1375</v>
      </c>
    </row>
    <row r="3304" spans="1:35" x14ac:dyDescent="0.25">
      <c r="A3304" t="s">
        <v>8748</v>
      </c>
      <c r="B3304" s="1">
        <v>21</v>
      </c>
      <c r="C3304" t="s">
        <v>392</v>
      </c>
      <c r="D3304">
        <v>4753054</v>
      </c>
      <c r="E3304" t="s">
        <v>8749</v>
      </c>
      <c r="F3304" t="s">
        <v>1363</v>
      </c>
      <c r="G3304" t="s">
        <v>1364</v>
      </c>
      <c r="H3304" s="3" t="s">
        <v>5537</v>
      </c>
      <c r="I3304">
        <v>2016</v>
      </c>
      <c r="J3304" s="15" t="s">
        <v>5538</v>
      </c>
      <c r="K3304">
        <v>2016</v>
      </c>
      <c r="L3304" t="s">
        <v>1367</v>
      </c>
      <c r="M3304" t="s">
        <v>8750</v>
      </c>
      <c r="N3304" t="s">
        <v>8750</v>
      </c>
      <c r="O3304" t="s">
        <v>2414</v>
      </c>
      <c r="P3304" t="s">
        <v>4226</v>
      </c>
      <c r="Q3304">
        <f t="shared" si="64"/>
        <v>75000</v>
      </c>
      <c r="R3304" t="s">
        <v>3310</v>
      </c>
      <c r="S3304" t="s">
        <v>3311</v>
      </c>
      <c r="T3304" t="s">
        <v>8682</v>
      </c>
      <c r="U3304" s="75">
        <v>75000</v>
      </c>
      <c r="V3304">
        <v>0.51</v>
      </c>
      <c r="W3304">
        <v>38250</v>
      </c>
      <c r="AH3304" s="16"/>
      <c r="AI3304" t="s">
        <v>1375</v>
      </c>
    </row>
    <row r="3305" spans="1:35" x14ac:dyDescent="0.25">
      <c r="A3305" t="s">
        <v>8751</v>
      </c>
      <c r="B3305" s="1">
        <v>21</v>
      </c>
      <c r="C3305" t="s">
        <v>392</v>
      </c>
      <c r="D3305">
        <v>4753054</v>
      </c>
      <c r="E3305" t="s">
        <v>8749</v>
      </c>
      <c r="F3305" t="s">
        <v>1363</v>
      </c>
      <c r="G3305" t="s">
        <v>1364</v>
      </c>
      <c r="H3305" s="3" t="s">
        <v>5537</v>
      </c>
      <c r="I3305">
        <v>2016</v>
      </c>
      <c r="J3305" s="15" t="s">
        <v>5538</v>
      </c>
      <c r="K3305">
        <v>2016</v>
      </c>
      <c r="L3305" t="s">
        <v>1367</v>
      </c>
      <c r="M3305" t="s">
        <v>8750</v>
      </c>
      <c r="N3305" t="s">
        <v>8750</v>
      </c>
      <c r="O3305" t="s">
        <v>2414</v>
      </c>
      <c r="P3305" t="s">
        <v>4226</v>
      </c>
      <c r="Q3305">
        <f t="shared" si="64"/>
        <v>75000</v>
      </c>
      <c r="R3305" t="s">
        <v>3345</v>
      </c>
      <c r="S3305" t="s">
        <v>3346</v>
      </c>
      <c r="T3305" t="s">
        <v>393</v>
      </c>
      <c r="U3305" s="75">
        <v>75000</v>
      </c>
      <c r="V3305">
        <v>0.53</v>
      </c>
      <c r="W3305">
        <v>39750</v>
      </c>
      <c r="AH3305" s="16"/>
      <c r="AI3305" t="s">
        <v>1375</v>
      </c>
    </row>
    <row r="3306" spans="1:35" x14ac:dyDescent="0.25">
      <c r="A3306" t="s">
        <v>8752</v>
      </c>
      <c r="B3306" s="1">
        <v>21</v>
      </c>
      <c r="C3306" t="s">
        <v>392</v>
      </c>
      <c r="D3306">
        <v>4744810</v>
      </c>
      <c r="E3306" t="s">
        <v>8753</v>
      </c>
      <c r="F3306" t="s">
        <v>1363</v>
      </c>
      <c r="G3306" t="s">
        <v>1391</v>
      </c>
      <c r="H3306" s="3" t="s">
        <v>5537</v>
      </c>
      <c r="I3306">
        <v>2016</v>
      </c>
      <c r="J3306" s="15" t="s">
        <v>5538</v>
      </c>
      <c r="K3306">
        <v>2016</v>
      </c>
      <c r="L3306" t="s">
        <v>1367</v>
      </c>
      <c r="M3306" t="s">
        <v>393</v>
      </c>
      <c r="N3306" t="s">
        <v>8717</v>
      </c>
      <c r="O3306" t="s">
        <v>1388</v>
      </c>
      <c r="P3306" t="s">
        <v>4226</v>
      </c>
      <c r="Q3306">
        <f t="shared" si="64"/>
        <v>1840</v>
      </c>
      <c r="R3306" t="s">
        <v>3345</v>
      </c>
      <c r="S3306" t="s">
        <v>3346</v>
      </c>
      <c r="T3306" t="s">
        <v>393</v>
      </c>
      <c r="U3306" s="75">
        <v>1840</v>
      </c>
      <c r="V3306">
        <v>0.53</v>
      </c>
      <c r="W3306">
        <v>975.2</v>
      </c>
      <c r="AH3306" s="16"/>
      <c r="AI3306" t="s">
        <v>1375</v>
      </c>
    </row>
    <row r="3307" spans="1:35" x14ac:dyDescent="0.25">
      <c r="A3307" t="s">
        <v>8754</v>
      </c>
      <c r="B3307" s="1">
        <v>21</v>
      </c>
      <c r="C3307" t="s">
        <v>392</v>
      </c>
      <c r="D3307">
        <v>4744810</v>
      </c>
      <c r="E3307" t="s">
        <v>8753</v>
      </c>
      <c r="F3307" t="s">
        <v>1363</v>
      </c>
      <c r="G3307" t="s">
        <v>1391</v>
      </c>
      <c r="H3307" s="3" t="s">
        <v>5537</v>
      </c>
      <c r="I3307">
        <v>2016</v>
      </c>
      <c r="J3307" s="15" t="s">
        <v>5538</v>
      </c>
      <c r="K3307">
        <v>2016</v>
      </c>
      <c r="L3307" t="s">
        <v>1367</v>
      </c>
      <c r="M3307" t="s">
        <v>393</v>
      </c>
      <c r="N3307" t="s">
        <v>8717</v>
      </c>
      <c r="O3307" t="s">
        <v>1388</v>
      </c>
      <c r="P3307" t="s">
        <v>4226</v>
      </c>
      <c r="Q3307">
        <f t="shared" si="64"/>
        <v>1840</v>
      </c>
      <c r="R3307" t="s">
        <v>3363</v>
      </c>
      <c r="S3307" t="s">
        <v>3364</v>
      </c>
      <c r="T3307" t="s">
        <v>8697</v>
      </c>
      <c r="U3307" s="75">
        <v>1840</v>
      </c>
      <c r="V3307">
        <v>0.62</v>
      </c>
      <c r="W3307">
        <v>1140.8</v>
      </c>
      <c r="AH3307" s="16"/>
      <c r="AI3307" t="s">
        <v>1375</v>
      </c>
    </row>
    <row r="3308" spans="1:35" x14ac:dyDescent="0.25">
      <c r="A3308" t="s">
        <v>8755</v>
      </c>
      <c r="B3308" s="1">
        <v>21</v>
      </c>
      <c r="C3308" t="s">
        <v>392</v>
      </c>
      <c r="D3308">
        <v>4744810</v>
      </c>
      <c r="E3308" t="s">
        <v>8753</v>
      </c>
      <c r="F3308" t="s">
        <v>1363</v>
      </c>
      <c r="G3308" t="s">
        <v>1391</v>
      </c>
      <c r="H3308" s="3" t="s">
        <v>5537</v>
      </c>
      <c r="I3308">
        <v>2016</v>
      </c>
      <c r="J3308" s="15" t="s">
        <v>5538</v>
      </c>
      <c r="K3308">
        <v>2016</v>
      </c>
      <c r="L3308" t="s">
        <v>1367</v>
      </c>
      <c r="M3308" t="s">
        <v>393</v>
      </c>
      <c r="N3308" t="s">
        <v>8717</v>
      </c>
      <c r="O3308" t="s">
        <v>1388</v>
      </c>
      <c r="P3308" t="s">
        <v>4226</v>
      </c>
      <c r="Q3308">
        <f t="shared" si="64"/>
        <v>1840</v>
      </c>
      <c r="R3308" t="s">
        <v>3310</v>
      </c>
      <c r="S3308" t="s">
        <v>3311</v>
      </c>
      <c r="T3308" t="s">
        <v>8682</v>
      </c>
      <c r="U3308" s="75">
        <v>1840</v>
      </c>
      <c r="V3308">
        <v>0.51</v>
      </c>
      <c r="W3308">
        <v>938.4</v>
      </c>
      <c r="AH3308" s="16"/>
      <c r="AI3308" t="s">
        <v>1375</v>
      </c>
    </row>
    <row r="3309" spans="1:35" x14ac:dyDescent="0.25">
      <c r="A3309" t="s">
        <v>8756</v>
      </c>
      <c r="B3309" s="1">
        <v>21</v>
      </c>
      <c r="C3309" t="s">
        <v>392</v>
      </c>
      <c r="D3309">
        <v>4983378</v>
      </c>
      <c r="E3309" t="s">
        <v>8674</v>
      </c>
      <c r="F3309" t="s">
        <v>1363</v>
      </c>
      <c r="G3309" t="s">
        <v>1391</v>
      </c>
      <c r="H3309" s="3" t="s">
        <v>5626</v>
      </c>
      <c r="I3309">
        <v>2016</v>
      </c>
      <c r="J3309" s="15" t="s">
        <v>3769</v>
      </c>
      <c r="K3309">
        <v>2016</v>
      </c>
      <c r="L3309" t="s">
        <v>1367</v>
      </c>
      <c r="M3309" t="s">
        <v>8674</v>
      </c>
      <c r="N3309" t="s">
        <v>8674</v>
      </c>
      <c r="O3309" t="s">
        <v>1388</v>
      </c>
      <c r="P3309" t="s">
        <v>4226</v>
      </c>
      <c r="Q3309">
        <f t="shared" si="64"/>
        <v>7400</v>
      </c>
      <c r="R3309" t="s">
        <v>3345</v>
      </c>
      <c r="S3309" t="s">
        <v>3346</v>
      </c>
      <c r="T3309" t="s">
        <v>393</v>
      </c>
      <c r="U3309" s="75">
        <v>7400</v>
      </c>
      <c r="V3309">
        <v>0.53</v>
      </c>
      <c r="W3309">
        <v>3922</v>
      </c>
      <c r="AH3309" s="16"/>
      <c r="AI3309" t="s">
        <v>1375</v>
      </c>
    </row>
    <row r="3310" spans="1:35" x14ac:dyDescent="0.25">
      <c r="A3310" t="s">
        <v>8757</v>
      </c>
      <c r="B3310" s="1">
        <v>21</v>
      </c>
      <c r="C3310" t="s">
        <v>392</v>
      </c>
      <c r="D3310">
        <v>4983378</v>
      </c>
      <c r="E3310" t="s">
        <v>8674</v>
      </c>
      <c r="F3310" t="s">
        <v>1363</v>
      </c>
      <c r="G3310" t="s">
        <v>1391</v>
      </c>
      <c r="H3310" s="3" t="s">
        <v>5626</v>
      </c>
      <c r="I3310">
        <v>2016</v>
      </c>
      <c r="J3310" s="15" t="s">
        <v>3769</v>
      </c>
      <c r="K3310">
        <v>2016</v>
      </c>
      <c r="L3310" t="s">
        <v>1367</v>
      </c>
      <c r="M3310" t="s">
        <v>8674</v>
      </c>
      <c r="N3310" t="s">
        <v>8674</v>
      </c>
      <c r="O3310" t="s">
        <v>1388</v>
      </c>
      <c r="P3310" t="s">
        <v>4226</v>
      </c>
      <c r="Q3310">
        <f t="shared" si="64"/>
        <v>7400</v>
      </c>
      <c r="R3310" t="s">
        <v>3310</v>
      </c>
      <c r="S3310" t="s">
        <v>3311</v>
      </c>
      <c r="T3310" t="s">
        <v>8682</v>
      </c>
      <c r="U3310" s="75">
        <v>7400</v>
      </c>
      <c r="V3310">
        <v>0.51</v>
      </c>
      <c r="W3310">
        <v>3774</v>
      </c>
      <c r="AH3310" s="16"/>
      <c r="AI3310" t="s">
        <v>1375</v>
      </c>
    </row>
    <row r="3311" spans="1:35" x14ac:dyDescent="0.25">
      <c r="A3311" t="s">
        <v>8758</v>
      </c>
      <c r="B3311" s="1">
        <v>21</v>
      </c>
      <c r="C3311" t="s">
        <v>392</v>
      </c>
      <c r="D3311">
        <v>4983378</v>
      </c>
      <c r="E3311" t="s">
        <v>8674</v>
      </c>
      <c r="F3311" t="s">
        <v>1363</v>
      </c>
      <c r="G3311" t="s">
        <v>1391</v>
      </c>
      <c r="H3311" s="3" t="s">
        <v>5626</v>
      </c>
      <c r="I3311">
        <v>2016</v>
      </c>
      <c r="J3311" s="15" t="s">
        <v>3769</v>
      </c>
      <c r="K3311">
        <v>2016</v>
      </c>
      <c r="L3311" t="s">
        <v>1367</v>
      </c>
      <c r="M3311" t="s">
        <v>8674</v>
      </c>
      <c r="N3311" t="s">
        <v>8674</v>
      </c>
      <c r="O3311" t="s">
        <v>1388</v>
      </c>
      <c r="P3311" t="s">
        <v>4226</v>
      </c>
      <c r="Q3311">
        <f t="shared" si="64"/>
        <v>7400</v>
      </c>
      <c r="R3311" t="s">
        <v>2476</v>
      </c>
      <c r="S3311" t="s">
        <v>2477</v>
      </c>
      <c r="T3311" t="s">
        <v>587</v>
      </c>
      <c r="U3311" s="75">
        <v>7400</v>
      </c>
      <c r="V3311">
        <v>0.5</v>
      </c>
      <c r="W3311">
        <v>3700</v>
      </c>
      <c r="AH3311" s="16"/>
      <c r="AI3311" t="s">
        <v>1375</v>
      </c>
    </row>
    <row r="3312" spans="1:35" x14ac:dyDescent="0.25">
      <c r="A3312" t="s">
        <v>8759</v>
      </c>
      <c r="B3312" s="1">
        <v>21</v>
      </c>
      <c r="C3312" t="s">
        <v>392</v>
      </c>
      <c r="D3312">
        <v>4983378</v>
      </c>
      <c r="E3312" t="s">
        <v>8674</v>
      </c>
      <c r="F3312" t="s">
        <v>1363</v>
      </c>
      <c r="G3312" t="s">
        <v>1391</v>
      </c>
      <c r="H3312" s="3" t="s">
        <v>5626</v>
      </c>
      <c r="I3312">
        <v>2016</v>
      </c>
      <c r="J3312" s="15" t="s">
        <v>3769</v>
      </c>
      <c r="K3312">
        <v>2016</v>
      </c>
      <c r="L3312" t="s">
        <v>1367</v>
      </c>
      <c r="M3312" t="s">
        <v>8674</v>
      </c>
      <c r="N3312" t="s">
        <v>8674</v>
      </c>
      <c r="O3312" t="s">
        <v>1388</v>
      </c>
      <c r="P3312" t="s">
        <v>4226</v>
      </c>
      <c r="Q3312">
        <f t="shared" si="64"/>
        <v>7400</v>
      </c>
      <c r="R3312" t="s">
        <v>2102</v>
      </c>
      <c r="S3312" t="s">
        <v>2103</v>
      </c>
      <c r="T3312" t="s">
        <v>8760</v>
      </c>
      <c r="U3312" s="75">
        <v>7400</v>
      </c>
      <c r="V3312">
        <v>0.47</v>
      </c>
      <c r="W3312">
        <v>3478</v>
      </c>
      <c r="AH3312" s="16"/>
      <c r="AI3312" t="s">
        <v>1375</v>
      </c>
    </row>
    <row r="3313" spans="1:35" x14ac:dyDescent="0.25">
      <c r="A3313" t="s">
        <v>8761</v>
      </c>
      <c r="B3313" s="1">
        <v>21</v>
      </c>
      <c r="C3313" t="s">
        <v>392</v>
      </c>
      <c r="D3313">
        <v>4983378</v>
      </c>
      <c r="E3313" t="s">
        <v>8674</v>
      </c>
      <c r="F3313" t="s">
        <v>1363</v>
      </c>
      <c r="G3313" t="s">
        <v>1391</v>
      </c>
      <c r="H3313" s="3" t="s">
        <v>5626</v>
      </c>
      <c r="I3313">
        <v>2016</v>
      </c>
      <c r="J3313" s="15" t="s">
        <v>3769</v>
      </c>
      <c r="K3313">
        <v>2016</v>
      </c>
      <c r="L3313" t="s">
        <v>1367</v>
      </c>
      <c r="M3313" t="s">
        <v>8674</v>
      </c>
      <c r="N3313" t="s">
        <v>8674</v>
      </c>
      <c r="O3313" t="s">
        <v>1388</v>
      </c>
      <c r="P3313" t="s">
        <v>4226</v>
      </c>
      <c r="Q3313">
        <f t="shared" si="64"/>
        <v>7400</v>
      </c>
      <c r="R3313" t="s">
        <v>1381</v>
      </c>
      <c r="S3313" t="s">
        <v>1382</v>
      </c>
      <c r="T3313" t="s">
        <v>394</v>
      </c>
      <c r="U3313" s="75">
        <v>7400</v>
      </c>
      <c r="V3313">
        <v>0.55000000000000004</v>
      </c>
      <c r="W3313">
        <v>4070</v>
      </c>
      <c r="AH3313" s="16"/>
      <c r="AI3313" t="s">
        <v>1375</v>
      </c>
    </row>
    <row r="3314" spans="1:35" x14ac:dyDescent="0.25">
      <c r="A3314" t="s">
        <v>8762</v>
      </c>
      <c r="B3314" s="1">
        <v>21</v>
      </c>
      <c r="C3314" t="s">
        <v>392</v>
      </c>
      <c r="D3314">
        <v>4985346</v>
      </c>
      <c r="E3314" t="s">
        <v>8763</v>
      </c>
      <c r="F3314" t="s">
        <v>1363</v>
      </c>
      <c r="G3314" t="s">
        <v>1364</v>
      </c>
      <c r="H3314" s="3" t="s">
        <v>3769</v>
      </c>
      <c r="I3314">
        <v>2016</v>
      </c>
      <c r="J3314" s="15" t="s">
        <v>3770</v>
      </c>
      <c r="K3314">
        <v>2016</v>
      </c>
      <c r="L3314" t="s">
        <v>1367</v>
      </c>
      <c r="M3314" t="s">
        <v>8764</v>
      </c>
      <c r="N3314" t="s">
        <v>8764</v>
      </c>
      <c r="O3314" t="s">
        <v>1388</v>
      </c>
      <c r="P3314" t="s">
        <v>4226</v>
      </c>
      <c r="Q3314">
        <f t="shared" si="64"/>
        <v>10400</v>
      </c>
      <c r="R3314" t="s">
        <v>2102</v>
      </c>
      <c r="S3314" t="s">
        <v>2103</v>
      </c>
      <c r="T3314" t="s">
        <v>8236</v>
      </c>
      <c r="U3314" s="75">
        <v>10400</v>
      </c>
      <c r="V3314">
        <v>0.53</v>
      </c>
      <c r="W3314">
        <v>5512</v>
      </c>
      <c r="AH3314" s="16"/>
      <c r="AI3314" t="s">
        <v>1375</v>
      </c>
    </row>
    <row r="3315" spans="1:35" x14ac:dyDescent="0.25">
      <c r="A3315" t="s">
        <v>8765</v>
      </c>
      <c r="B3315" s="1">
        <v>21</v>
      </c>
      <c r="C3315" t="s">
        <v>392</v>
      </c>
      <c r="D3315">
        <v>4985346</v>
      </c>
      <c r="E3315" t="s">
        <v>8763</v>
      </c>
      <c r="F3315" t="s">
        <v>1363</v>
      </c>
      <c r="G3315" t="s">
        <v>1364</v>
      </c>
      <c r="H3315" s="3" t="s">
        <v>3769</v>
      </c>
      <c r="I3315">
        <v>2016</v>
      </c>
      <c r="J3315" s="15" t="s">
        <v>3770</v>
      </c>
      <c r="K3315">
        <v>2016</v>
      </c>
      <c r="L3315" t="s">
        <v>1367</v>
      </c>
      <c r="M3315" t="s">
        <v>8764</v>
      </c>
      <c r="N3315" t="s">
        <v>8764</v>
      </c>
      <c r="O3315" t="s">
        <v>1388</v>
      </c>
      <c r="P3315" t="s">
        <v>4226</v>
      </c>
      <c r="Q3315">
        <f t="shared" si="64"/>
        <v>10400</v>
      </c>
      <c r="R3315" t="s">
        <v>3345</v>
      </c>
      <c r="S3315" t="s">
        <v>3346</v>
      </c>
      <c r="T3315" t="s">
        <v>393</v>
      </c>
      <c r="U3315" s="75">
        <v>10400</v>
      </c>
      <c r="V3315">
        <v>0.53</v>
      </c>
      <c r="W3315">
        <v>5512</v>
      </c>
      <c r="AH3315" s="16"/>
      <c r="AI3315" t="s">
        <v>1375</v>
      </c>
    </row>
    <row r="3316" spans="1:35" x14ac:dyDescent="0.25">
      <c r="A3316" t="s">
        <v>8766</v>
      </c>
      <c r="B3316" s="1">
        <v>21</v>
      </c>
      <c r="C3316" t="s">
        <v>392</v>
      </c>
      <c r="D3316">
        <v>4985346</v>
      </c>
      <c r="E3316" t="s">
        <v>8763</v>
      </c>
      <c r="F3316" t="s">
        <v>1363</v>
      </c>
      <c r="G3316" t="s">
        <v>1364</v>
      </c>
      <c r="H3316" s="3" t="s">
        <v>3769</v>
      </c>
      <c r="I3316">
        <v>2016</v>
      </c>
      <c r="J3316" s="15" t="s">
        <v>3770</v>
      </c>
      <c r="K3316">
        <v>2016</v>
      </c>
      <c r="L3316" t="s">
        <v>1367</v>
      </c>
      <c r="M3316" t="s">
        <v>8764</v>
      </c>
      <c r="N3316" t="s">
        <v>8764</v>
      </c>
      <c r="O3316" t="s">
        <v>1388</v>
      </c>
      <c r="P3316" t="s">
        <v>4226</v>
      </c>
      <c r="Q3316">
        <f t="shared" si="64"/>
        <v>10400</v>
      </c>
      <c r="R3316" t="s">
        <v>2198</v>
      </c>
      <c r="S3316" t="s">
        <v>2199</v>
      </c>
      <c r="T3316" t="s">
        <v>587</v>
      </c>
      <c r="U3316" s="75">
        <v>10400</v>
      </c>
      <c r="V3316">
        <v>0.45</v>
      </c>
      <c r="W3316">
        <v>4680</v>
      </c>
      <c r="AH3316" s="16"/>
      <c r="AI3316" t="s">
        <v>1375</v>
      </c>
    </row>
    <row r="3317" spans="1:35" x14ac:dyDescent="0.25">
      <c r="A3317" t="s">
        <v>8767</v>
      </c>
      <c r="B3317" s="1">
        <v>21</v>
      </c>
      <c r="C3317" t="s">
        <v>392</v>
      </c>
      <c r="D3317">
        <v>4985346</v>
      </c>
      <c r="E3317" t="s">
        <v>8763</v>
      </c>
      <c r="F3317" t="s">
        <v>1363</v>
      </c>
      <c r="G3317" t="s">
        <v>1364</v>
      </c>
      <c r="H3317" s="3" t="s">
        <v>3769</v>
      </c>
      <c r="I3317">
        <v>2016</v>
      </c>
      <c r="J3317" s="15" t="s">
        <v>3770</v>
      </c>
      <c r="K3317">
        <v>2016</v>
      </c>
      <c r="L3317" t="s">
        <v>1367</v>
      </c>
      <c r="M3317" t="s">
        <v>8764</v>
      </c>
      <c r="N3317" t="s">
        <v>8764</v>
      </c>
      <c r="O3317" t="s">
        <v>1388</v>
      </c>
      <c r="P3317" t="s">
        <v>4226</v>
      </c>
      <c r="Q3317">
        <f t="shared" si="64"/>
        <v>10400</v>
      </c>
      <c r="R3317" t="s">
        <v>3310</v>
      </c>
      <c r="S3317" t="s">
        <v>3311</v>
      </c>
      <c r="T3317" t="s">
        <v>8697</v>
      </c>
      <c r="U3317" s="75">
        <v>10400</v>
      </c>
      <c r="V3317">
        <v>0.51</v>
      </c>
      <c r="W3317">
        <v>5304</v>
      </c>
      <c r="AH3317" s="16"/>
      <c r="AI3317" t="s">
        <v>1375</v>
      </c>
    </row>
    <row r="3318" spans="1:35" x14ac:dyDescent="0.25">
      <c r="A3318" t="s">
        <v>8768</v>
      </c>
      <c r="B3318" s="1">
        <v>21</v>
      </c>
      <c r="C3318" t="s">
        <v>392</v>
      </c>
      <c r="D3318">
        <v>5100550</v>
      </c>
      <c r="E3318" t="s">
        <v>8769</v>
      </c>
      <c r="F3318" t="s">
        <v>1363</v>
      </c>
      <c r="G3318" t="s">
        <v>1391</v>
      </c>
      <c r="H3318" s="3" t="s">
        <v>2868</v>
      </c>
      <c r="I3318">
        <v>2016</v>
      </c>
      <c r="J3318" s="15" t="s">
        <v>5629</v>
      </c>
      <c r="K3318">
        <v>2016</v>
      </c>
      <c r="L3318" t="s">
        <v>1367</v>
      </c>
      <c r="M3318" t="s">
        <v>8686</v>
      </c>
      <c r="O3318" t="s">
        <v>1388</v>
      </c>
      <c r="P3318" t="s">
        <v>4226</v>
      </c>
      <c r="Q3318">
        <f t="shared" si="64"/>
        <v>4500</v>
      </c>
      <c r="R3318" t="s">
        <v>2102</v>
      </c>
      <c r="S3318" t="s">
        <v>2103</v>
      </c>
      <c r="T3318" t="s">
        <v>8770</v>
      </c>
      <c r="U3318" s="75">
        <v>4500</v>
      </c>
      <c r="V3318">
        <v>0.47</v>
      </c>
      <c r="W3318">
        <v>2115</v>
      </c>
      <c r="AH3318" s="16"/>
      <c r="AI3318" t="s">
        <v>1375</v>
      </c>
    </row>
    <row r="3319" spans="1:35" x14ac:dyDescent="0.25">
      <c r="A3319" t="s">
        <v>8771</v>
      </c>
      <c r="B3319" s="1">
        <v>21</v>
      </c>
      <c r="C3319" t="s">
        <v>392</v>
      </c>
      <c r="D3319">
        <v>5100550</v>
      </c>
      <c r="E3319" t="s">
        <v>8769</v>
      </c>
      <c r="F3319" t="s">
        <v>1363</v>
      </c>
      <c r="G3319" t="s">
        <v>1391</v>
      </c>
      <c r="H3319" s="3" t="s">
        <v>2868</v>
      </c>
      <c r="I3319">
        <v>2016</v>
      </c>
      <c r="J3319" s="15" t="s">
        <v>5629</v>
      </c>
      <c r="K3319">
        <v>2016</v>
      </c>
      <c r="L3319" t="s">
        <v>1367</v>
      </c>
      <c r="M3319" t="s">
        <v>8686</v>
      </c>
      <c r="O3319" t="s">
        <v>1388</v>
      </c>
      <c r="P3319" t="s">
        <v>4226</v>
      </c>
      <c r="Q3319">
        <f t="shared" si="64"/>
        <v>4500</v>
      </c>
      <c r="R3319" t="s">
        <v>3310</v>
      </c>
      <c r="S3319" t="s">
        <v>3311</v>
      </c>
      <c r="T3319" t="s">
        <v>8682</v>
      </c>
      <c r="U3319" s="75">
        <v>4500</v>
      </c>
      <c r="V3319">
        <v>0.51</v>
      </c>
      <c r="W3319">
        <v>2295</v>
      </c>
      <c r="AH3319" s="16"/>
      <c r="AI3319" t="s">
        <v>1375</v>
      </c>
    </row>
    <row r="3320" spans="1:35" x14ac:dyDescent="0.25">
      <c r="A3320" t="s">
        <v>8772</v>
      </c>
      <c r="B3320" s="1">
        <v>21</v>
      </c>
      <c r="C3320" t="s">
        <v>392</v>
      </c>
      <c r="D3320">
        <v>4869281</v>
      </c>
      <c r="E3320" t="s">
        <v>8674</v>
      </c>
      <c r="F3320" t="s">
        <v>1363</v>
      </c>
      <c r="G3320" t="s">
        <v>1391</v>
      </c>
      <c r="H3320" s="3" t="s">
        <v>8773</v>
      </c>
      <c r="I3320">
        <v>2016</v>
      </c>
      <c r="J3320" s="15" t="s">
        <v>8774</v>
      </c>
      <c r="K3320">
        <v>2016</v>
      </c>
      <c r="L3320" t="s">
        <v>1367</v>
      </c>
      <c r="M3320" t="s">
        <v>8674</v>
      </c>
      <c r="N3320" t="s">
        <v>8674</v>
      </c>
      <c r="O3320" t="s">
        <v>1388</v>
      </c>
      <c r="P3320" t="s">
        <v>4226</v>
      </c>
      <c r="Q3320">
        <f t="shared" si="64"/>
        <v>1300</v>
      </c>
      <c r="R3320" t="s">
        <v>3310</v>
      </c>
      <c r="S3320" t="s">
        <v>3311</v>
      </c>
      <c r="T3320" t="s">
        <v>8682</v>
      </c>
      <c r="U3320" s="75">
        <v>1300</v>
      </c>
      <c r="V3320">
        <v>0.51</v>
      </c>
      <c r="W3320">
        <v>663</v>
      </c>
      <c r="AH3320" s="16"/>
      <c r="AI3320" t="s">
        <v>1375</v>
      </c>
    </row>
    <row r="3321" spans="1:35" x14ac:dyDescent="0.25">
      <c r="A3321" t="s">
        <v>8775</v>
      </c>
      <c r="B3321" s="1">
        <v>21</v>
      </c>
      <c r="C3321" t="s">
        <v>392</v>
      </c>
      <c r="D3321">
        <v>4869281</v>
      </c>
      <c r="E3321" t="s">
        <v>8674</v>
      </c>
      <c r="F3321" t="s">
        <v>1363</v>
      </c>
      <c r="G3321" t="s">
        <v>1391</v>
      </c>
      <c r="H3321" s="3" t="s">
        <v>8773</v>
      </c>
      <c r="I3321">
        <v>2016</v>
      </c>
      <c r="J3321" s="15" t="s">
        <v>8774</v>
      </c>
      <c r="K3321">
        <v>2016</v>
      </c>
      <c r="L3321" t="s">
        <v>1367</v>
      </c>
      <c r="M3321" t="s">
        <v>8674</v>
      </c>
      <c r="N3321" t="s">
        <v>8674</v>
      </c>
      <c r="O3321" t="s">
        <v>1388</v>
      </c>
      <c r="P3321" t="s">
        <v>4226</v>
      </c>
      <c r="Q3321">
        <f t="shared" si="64"/>
        <v>1300</v>
      </c>
      <c r="R3321" t="s">
        <v>1381</v>
      </c>
      <c r="S3321" t="s">
        <v>1382</v>
      </c>
      <c r="T3321" t="s">
        <v>8269</v>
      </c>
      <c r="U3321" s="75">
        <v>1300</v>
      </c>
      <c r="V3321">
        <v>0.55000000000000004</v>
      </c>
      <c r="W3321">
        <v>715</v>
      </c>
      <c r="AH3321" s="16"/>
      <c r="AI3321" t="s">
        <v>1375</v>
      </c>
    </row>
    <row r="3322" spans="1:35" x14ac:dyDescent="0.25">
      <c r="A3322" t="s">
        <v>8776</v>
      </c>
      <c r="B3322" s="1">
        <v>21</v>
      </c>
      <c r="C3322" t="s">
        <v>392</v>
      </c>
      <c r="D3322">
        <v>4869281</v>
      </c>
      <c r="E3322" t="s">
        <v>8674</v>
      </c>
      <c r="F3322" t="s">
        <v>1363</v>
      </c>
      <c r="G3322" t="s">
        <v>1391</v>
      </c>
      <c r="H3322" s="3" t="s">
        <v>8773</v>
      </c>
      <c r="I3322">
        <v>2016</v>
      </c>
      <c r="J3322" s="15" t="s">
        <v>8774</v>
      </c>
      <c r="K3322">
        <v>2016</v>
      </c>
      <c r="L3322" t="s">
        <v>1367</v>
      </c>
      <c r="M3322" t="s">
        <v>8674</v>
      </c>
      <c r="N3322" t="s">
        <v>8674</v>
      </c>
      <c r="O3322" t="s">
        <v>1388</v>
      </c>
      <c r="P3322" t="s">
        <v>4226</v>
      </c>
      <c r="Q3322">
        <f t="shared" si="64"/>
        <v>1300</v>
      </c>
      <c r="R3322" t="s">
        <v>2198</v>
      </c>
      <c r="S3322" t="s">
        <v>2199</v>
      </c>
      <c r="T3322" t="s">
        <v>393</v>
      </c>
      <c r="U3322" s="75">
        <v>1300</v>
      </c>
      <c r="V3322">
        <v>0.5</v>
      </c>
      <c r="W3322">
        <v>650</v>
      </c>
      <c r="AH3322" s="16"/>
      <c r="AI3322" t="s">
        <v>1375</v>
      </c>
    </row>
    <row r="3323" spans="1:35" x14ac:dyDescent="0.25">
      <c r="A3323" t="s">
        <v>8777</v>
      </c>
      <c r="B3323" s="1">
        <v>21</v>
      </c>
      <c r="C3323" t="s">
        <v>392</v>
      </c>
      <c r="D3323">
        <v>4869281</v>
      </c>
      <c r="E3323" t="s">
        <v>8674</v>
      </c>
      <c r="F3323" t="s">
        <v>1363</v>
      </c>
      <c r="G3323" t="s">
        <v>1391</v>
      </c>
      <c r="H3323" s="3" t="s">
        <v>8773</v>
      </c>
      <c r="I3323">
        <v>2016</v>
      </c>
      <c r="J3323" s="15" t="s">
        <v>8774</v>
      </c>
      <c r="K3323">
        <v>2016</v>
      </c>
      <c r="L3323" t="s">
        <v>1367</v>
      </c>
      <c r="M3323" t="s">
        <v>8674</v>
      </c>
      <c r="N3323" t="s">
        <v>8674</v>
      </c>
      <c r="O3323" t="s">
        <v>1388</v>
      </c>
      <c r="P3323" t="s">
        <v>4226</v>
      </c>
      <c r="Q3323">
        <f t="shared" si="64"/>
        <v>1300</v>
      </c>
      <c r="R3323" t="s">
        <v>2102</v>
      </c>
      <c r="S3323" t="s">
        <v>2103</v>
      </c>
      <c r="T3323" t="s">
        <v>8264</v>
      </c>
      <c r="U3323" s="75">
        <v>1300</v>
      </c>
      <c r="V3323">
        <v>0.49</v>
      </c>
      <c r="W3323">
        <v>637</v>
      </c>
      <c r="AH3323" s="16"/>
      <c r="AI3323" t="s">
        <v>1375</v>
      </c>
    </row>
    <row r="3324" spans="1:35" x14ac:dyDescent="0.25">
      <c r="A3324" t="s">
        <v>8778</v>
      </c>
      <c r="B3324" s="1">
        <v>21</v>
      </c>
      <c r="C3324" t="s">
        <v>392</v>
      </c>
      <c r="D3324">
        <v>4869281</v>
      </c>
      <c r="E3324" t="s">
        <v>8674</v>
      </c>
      <c r="F3324" t="s">
        <v>1363</v>
      </c>
      <c r="G3324" t="s">
        <v>1391</v>
      </c>
      <c r="H3324" s="3" t="s">
        <v>8773</v>
      </c>
      <c r="I3324">
        <v>2016</v>
      </c>
      <c r="J3324" s="15" t="s">
        <v>8774</v>
      </c>
      <c r="K3324">
        <v>2016</v>
      </c>
      <c r="L3324" t="s">
        <v>1367</v>
      </c>
      <c r="M3324" t="s">
        <v>8674</v>
      </c>
      <c r="N3324" t="s">
        <v>8674</v>
      </c>
      <c r="O3324" t="s">
        <v>1388</v>
      </c>
      <c r="P3324" t="s">
        <v>4226</v>
      </c>
      <c r="Q3324">
        <f t="shared" si="64"/>
        <v>1300</v>
      </c>
      <c r="R3324" t="s">
        <v>2476</v>
      </c>
      <c r="S3324" t="s">
        <v>2477</v>
      </c>
      <c r="T3324" t="s">
        <v>587</v>
      </c>
      <c r="U3324" s="75">
        <v>1300</v>
      </c>
      <c r="V3324">
        <v>0.5</v>
      </c>
      <c r="W3324">
        <v>650</v>
      </c>
      <c r="AH3324" s="16"/>
      <c r="AI3324" t="s">
        <v>1375</v>
      </c>
    </row>
    <row r="3325" spans="1:35" x14ac:dyDescent="0.25">
      <c r="A3325" t="s">
        <v>8779</v>
      </c>
      <c r="B3325" s="1">
        <v>21</v>
      </c>
      <c r="C3325" t="s">
        <v>392</v>
      </c>
      <c r="D3325">
        <v>4869281</v>
      </c>
      <c r="E3325" t="s">
        <v>8674</v>
      </c>
      <c r="F3325" t="s">
        <v>1363</v>
      </c>
      <c r="G3325" t="s">
        <v>1391</v>
      </c>
      <c r="H3325" s="3" t="s">
        <v>8773</v>
      </c>
      <c r="I3325">
        <v>2016</v>
      </c>
      <c r="J3325" s="15" t="s">
        <v>8774</v>
      </c>
      <c r="K3325">
        <v>2016</v>
      </c>
      <c r="L3325" t="s">
        <v>1367</v>
      </c>
      <c r="M3325" t="s">
        <v>8674</v>
      </c>
      <c r="N3325" t="s">
        <v>8674</v>
      </c>
      <c r="O3325" t="s">
        <v>1388</v>
      </c>
      <c r="P3325" t="s">
        <v>4226</v>
      </c>
      <c r="Q3325">
        <f t="shared" si="64"/>
        <v>1300</v>
      </c>
      <c r="R3325" t="s">
        <v>3345</v>
      </c>
      <c r="S3325" t="s">
        <v>3346</v>
      </c>
      <c r="T3325" t="s">
        <v>393</v>
      </c>
      <c r="U3325" s="75">
        <v>1300</v>
      </c>
      <c r="V3325">
        <v>0.53</v>
      </c>
      <c r="W3325">
        <v>689</v>
      </c>
      <c r="AH3325" s="16"/>
      <c r="AI3325" t="s">
        <v>1375</v>
      </c>
    </row>
    <row r="3326" spans="1:35" x14ac:dyDescent="0.25">
      <c r="A3326" t="s">
        <v>8780</v>
      </c>
      <c r="B3326" s="1">
        <v>21</v>
      </c>
      <c r="C3326" t="s">
        <v>392</v>
      </c>
      <c r="D3326">
        <v>4941268</v>
      </c>
      <c r="E3326" t="s">
        <v>8781</v>
      </c>
      <c r="F3326" t="s">
        <v>1363</v>
      </c>
      <c r="G3326" t="s">
        <v>1364</v>
      </c>
      <c r="H3326" s="3" t="s">
        <v>2344</v>
      </c>
      <c r="I3326">
        <v>2016</v>
      </c>
      <c r="J3326" s="15" t="s">
        <v>2345</v>
      </c>
      <c r="K3326">
        <v>2016</v>
      </c>
      <c r="L3326" t="s">
        <v>1367</v>
      </c>
      <c r="M3326" t="s">
        <v>8782</v>
      </c>
      <c r="O3326" t="s">
        <v>2414</v>
      </c>
      <c r="P3326" t="s">
        <v>4226</v>
      </c>
      <c r="Q3326">
        <f t="shared" si="64"/>
        <v>1000</v>
      </c>
      <c r="R3326" t="s">
        <v>3345</v>
      </c>
      <c r="S3326" t="s">
        <v>3346</v>
      </c>
      <c r="T3326" t="s">
        <v>393</v>
      </c>
      <c r="U3326" s="75">
        <v>1000</v>
      </c>
      <c r="V3326">
        <v>0.53</v>
      </c>
      <c r="W3326">
        <v>530</v>
      </c>
      <c r="AH3326" s="16"/>
      <c r="AI3326" t="s">
        <v>1375</v>
      </c>
    </row>
    <row r="3327" spans="1:35" x14ac:dyDescent="0.25">
      <c r="A3327" t="s">
        <v>8783</v>
      </c>
      <c r="B3327" s="1">
        <v>21</v>
      </c>
      <c r="C3327" t="s">
        <v>392</v>
      </c>
      <c r="D3327">
        <v>4941268</v>
      </c>
      <c r="E3327" t="s">
        <v>8781</v>
      </c>
      <c r="F3327" t="s">
        <v>1363</v>
      </c>
      <c r="G3327" t="s">
        <v>1364</v>
      </c>
      <c r="H3327" s="3" t="s">
        <v>2344</v>
      </c>
      <c r="I3327">
        <v>2016</v>
      </c>
      <c r="J3327" s="15" t="s">
        <v>2345</v>
      </c>
      <c r="K3327">
        <v>2016</v>
      </c>
      <c r="L3327" t="s">
        <v>1367</v>
      </c>
      <c r="M3327" t="s">
        <v>8782</v>
      </c>
      <c r="O3327" t="s">
        <v>2414</v>
      </c>
      <c r="P3327" t="s">
        <v>4226</v>
      </c>
      <c r="Q3327">
        <f t="shared" si="64"/>
        <v>1000</v>
      </c>
      <c r="R3327" t="s">
        <v>1381</v>
      </c>
      <c r="S3327" t="s">
        <v>1382</v>
      </c>
      <c r="T3327" t="s">
        <v>8269</v>
      </c>
      <c r="U3327" s="75">
        <v>1000</v>
      </c>
      <c r="V3327">
        <v>0.62</v>
      </c>
      <c r="W3327">
        <v>620</v>
      </c>
      <c r="AH3327" s="16"/>
      <c r="AI3327" t="s">
        <v>1375</v>
      </c>
    </row>
    <row r="3328" spans="1:35" x14ac:dyDescent="0.25">
      <c r="A3328" t="s">
        <v>8784</v>
      </c>
      <c r="B3328" s="1">
        <v>21</v>
      </c>
      <c r="C3328" t="s">
        <v>392</v>
      </c>
      <c r="D3328">
        <v>4941268</v>
      </c>
      <c r="E3328" t="s">
        <v>8781</v>
      </c>
      <c r="F3328" t="s">
        <v>1363</v>
      </c>
      <c r="G3328" t="s">
        <v>1364</v>
      </c>
      <c r="H3328" s="3" t="s">
        <v>2344</v>
      </c>
      <c r="I3328">
        <v>2016</v>
      </c>
      <c r="J3328" s="15" t="s">
        <v>2345</v>
      </c>
      <c r="K3328">
        <v>2016</v>
      </c>
      <c r="L3328" t="s">
        <v>1367</v>
      </c>
      <c r="M3328" t="s">
        <v>8782</v>
      </c>
      <c r="O3328" t="s">
        <v>2414</v>
      </c>
      <c r="P3328" t="s">
        <v>4226</v>
      </c>
      <c r="Q3328">
        <f t="shared" si="64"/>
        <v>1000</v>
      </c>
      <c r="R3328" t="s">
        <v>2102</v>
      </c>
      <c r="S3328" t="s">
        <v>2103</v>
      </c>
      <c r="T3328" t="s">
        <v>8245</v>
      </c>
      <c r="U3328" s="75">
        <v>1000</v>
      </c>
      <c r="V3328">
        <v>0.53</v>
      </c>
      <c r="W3328">
        <v>530</v>
      </c>
      <c r="AH3328" s="16"/>
      <c r="AI3328" t="s">
        <v>1375</v>
      </c>
    </row>
    <row r="3329" spans="1:35" x14ac:dyDescent="0.25">
      <c r="A3329" t="s">
        <v>8785</v>
      </c>
      <c r="B3329" s="1">
        <v>21</v>
      </c>
      <c r="C3329" t="s">
        <v>392</v>
      </c>
      <c r="D3329">
        <v>4941268</v>
      </c>
      <c r="E3329" t="s">
        <v>8781</v>
      </c>
      <c r="F3329" t="s">
        <v>1363</v>
      </c>
      <c r="G3329" t="s">
        <v>1364</v>
      </c>
      <c r="H3329" s="3" t="s">
        <v>2344</v>
      </c>
      <c r="I3329">
        <v>2016</v>
      </c>
      <c r="J3329" s="15" t="s">
        <v>2345</v>
      </c>
      <c r="K3329">
        <v>2016</v>
      </c>
      <c r="L3329" t="s">
        <v>1367</v>
      </c>
      <c r="M3329" t="s">
        <v>8782</v>
      </c>
      <c r="O3329" t="s">
        <v>2414</v>
      </c>
      <c r="P3329" t="s">
        <v>4226</v>
      </c>
      <c r="Q3329">
        <f t="shared" si="64"/>
        <v>1000</v>
      </c>
      <c r="R3329" t="s">
        <v>3310</v>
      </c>
      <c r="S3329" t="s">
        <v>3311</v>
      </c>
      <c r="T3329" t="s">
        <v>8734</v>
      </c>
      <c r="U3329" s="75">
        <v>1000</v>
      </c>
      <c r="V3329">
        <v>0.51</v>
      </c>
      <c r="W3329">
        <v>510</v>
      </c>
      <c r="AH3329" s="16"/>
      <c r="AI3329" t="s">
        <v>1375</v>
      </c>
    </row>
    <row r="3330" spans="1:35" x14ac:dyDescent="0.25">
      <c r="A3330" t="s">
        <v>8786</v>
      </c>
      <c r="B3330" s="1">
        <v>21</v>
      </c>
      <c r="C3330" t="s">
        <v>392</v>
      </c>
      <c r="D3330">
        <v>4838696</v>
      </c>
      <c r="E3330" t="s">
        <v>8787</v>
      </c>
      <c r="F3330" t="s">
        <v>1363</v>
      </c>
      <c r="G3330" t="s">
        <v>1364</v>
      </c>
      <c r="H3330" s="3" t="s">
        <v>2829</v>
      </c>
      <c r="I3330">
        <v>2016</v>
      </c>
      <c r="J3330" s="15" t="s">
        <v>2821</v>
      </c>
      <c r="K3330">
        <v>2016</v>
      </c>
      <c r="L3330" t="s">
        <v>1367</v>
      </c>
      <c r="M3330" t="s">
        <v>8788</v>
      </c>
      <c r="N3330" t="s">
        <v>8671</v>
      </c>
      <c r="O3330" t="s">
        <v>1388</v>
      </c>
      <c r="P3330" t="s">
        <v>4226</v>
      </c>
      <c r="Q3330">
        <f t="shared" ref="Q3330:Q3393" si="65">U3330</f>
        <v>50000</v>
      </c>
      <c r="R3330" t="s">
        <v>2102</v>
      </c>
      <c r="S3330" t="s">
        <v>2103</v>
      </c>
      <c r="T3330" t="s">
        <v>8271</v>
      </c>
      <c r="U3330" s="75">
        <v>50000</v>
      </c>
      <c r="V3330">
        <v>0.53</v>
      </c>
      <c r="W3330">
        <v>26500</v>
      </c>
      <c r="AH3330" s="16"/>
      <c r="AI3330" t="s">
        <v>1375</v>
      </c>
    </row>
    <row r="3331" spans="1:35" x14ac:dyDescent="0.25">
      <c r="A3331" t="s">
        <v>8789</v>
      </c>
      <c r="B3331" s="1">
        <v>21</v>
      </c>
      <c r="C3331" t="s">
        <v>392</v>
      </c>
      <c r="D3331">
        <v>4838696</v>
      </c>
      <c r="E3331" t="s">
        <v>8787</v>
      </c>
      <c r="F3331" t="s">
        <v>1363</v>
      </c>
      <c r="G3331" t="s">
        <v>1364</v>
      </c>
      <c r="H3331" s="3" t="s">
        <v>2829</v>
      </c>
      <c r="I3331">
        <v>2016</v>
      </c>
      <c r="J3331" s="15" t="s">
        <v>2821</v>
      </c>
      <c r="K3331">
        <v>2016</v>
      </c>
      <c r="L3331" t="s">
        <v>1367</v>
      </c>
      <c r="M3331" t="s">
        <v>8788</v>
      </c>
      <c r="N3331" t="s">
        <v>8671</v>
      </c>
      <c r="O3331" t="s">
        <v>1388</v>
      </c>
      <c r="P3331" t="s">
        <v>4226</v>
      </c>
      <c r="Q3331">
        <f t="shared" si="65"/>
        <v>50000</v>
      </c>
      <c r="R3331" t="s">
        <v>3345</v>
      </c>
      <c r="S3331" t="s">
        <v>3346</v>
      </c>
      <c r="T3331" t="s">
        <v>393</v>
      </c>
      <c r="U3331" s="75">
        <v>50000</v>
      </c>
      <c r="V3331">
        <v>0.51</v>
      </c>
      <c r="W3331">
        <v>25500</v>
      </c>
      <c r="AH3331" s="16"/>
      <c r="AI3331" t="s">
        <v>1375</v>
      </c>
    </row>
    <row r="3332" spans="1:35" x14ac:dyDescent="0.25">
      <c r="A3332" t="s">
        <v>8790</v>
      </c>
      <c r="B3332" s="1">
        <v>21</v>
      </c>
      <c r="C3332" t="s">
        <v>392</v>
      </c>
      <c r="D3332">
        <v>4838696</v>
      </c>
      <c r="E3332" t="s">
        <v>8787</v>
      </c>
      <c r="F3332" t="s">
        <v>1363</v>
      </c>
      <c r="G3332" t="s">
        <v>1364</v>
      </c>
      <c r="H3332" s="3" t="s">
        <v>2829</v>
      </c>
      <c r="I3332">
        <v>2016</v>
      </c>
      <c r="J3332" s="15" t="s">
        <v>2821</v>
      </c>
      <c r="K3332">
        <v>2016</v>
      </c>
      <c r="L3332" t="s">
        <v>1367</v>
      </c>
      <c r="M3332" t="s">
        <v>8788</v>
      </c>
      <c r="N3332" t="s">
        <v>8671</v>
      </c>
      <c r="O3332" t="s">
        <v>1388</v>
      </c>
      <c r="P3332" t="s">
        <v>4226</v>
      </c>
      <c r="Q3332">
        <f t="shared" si="65"/>
        <v>50000</v>
      </c>
      <c r="R3332" t="s">
        <v>2476</v>
      </c>
      <c r="S3332" t="s">
        <v>2477</v>
      </c>
      <c r="T3332" t="s">
        <v>587</v>
      </c>
      <c r="U3332" s="75">
        <v>50000</v>
      </c>
      <c r="V3332">
        <v>0.54</v>
      </c>
      <c r="W3332">
        <v>27000</v>
      </c>
      <c r="AH3332" s="16"/>
      <c r="AI3332" t="s">
        <v>1375</v>
      </c>
    </row>
    <row r="3333" spans="1:35" x14ac:dyDescent="0.25">
      <c r="A3333" t="s">
        <v>8791</v>
      </c>
      <c r="B3333" s="1">
        <v>21</v>
      </c>
      <c r="C3333" t="s">
        <v>392</v>
      </c>
      <c r="D3333">
        <v>4838696</v>
      </c>
      <c r="E3333" t="s">
        <v>8787</v>
      </c>
      <c r="F3333" t="s">
        <v>1363</v>
      </c>
      <c r="G3333" t="s">
        <v>1364</v>
      </c>
      <c r="H3333" s="3" t="s">
        <v>2829</v>
      </c>
      <c r="I3333">
        <v>2016</v>
      </c>
      <c r="J3333" s="15" t="s">
        <v>2821</v>
      </c>
      <c r="K3333">
        <v>2016</v>
      </c>
      <c r="L3333" t="s">
        <v>1367</v>
      </c>
      <c r="M3333" t="s">
        <v>8788</v>
      </c>
      <c r="N3333" t="s">
        <v>8671</v>
      </c>
      <c r="O3333" t="s">
        <v>1388</v>
      </c>
      <c r="P3333" t="s">
        <v>4226</v>
      </c>
      <c r="Q3333">
        <f t="shared" si="65"/>
        <v>50000</v>
      </c>
      <c r="R3333" t="s">
        <v>2198</v>
      </c>
      <c r="S3333" t="s">
        <v>2199</v>
      </c>
      <c r="T3333" t="s">
        <v>587</v>
      </c>
      <c r="U3333" s="75">
        <v>50000</v>
      </c>
      <c r="V3333">
        <v>0.5</v>
      </c>
      <c r="W3333">
        <v>25000</v>
      </c>
      <c r="AH3333" s="16"/>
      <c r="AI3333" t="s">
        <v>1375</v>
      </c>
    </row>
    <row r="3334" spans="1:35" x14ac:dyDescent="0.25">
      <c r="A3334" t="s">
        <v>8792</v>
      </c>
      <c r="B3334" s="1">
        <v>21</v>
      </c>
      <c r="C3334" t="s">
        <v>392</v>
      </c>
      <c r="D3334">
        <v>4838696</v>
      </c>
      <c r="E3334" t="s">
        <v>8787</v>
      </c>
      <c r="F3334" t="s">
        <v>1363</v>
      </c>
      <c r="G3334" t="s">
        <v>1364</v>
      </c>
      <c r="H3334" s="3" t="s">
        <v>2829</v>
      </c>
      <c r="I3334">
        <v>2016</v>
      </c>
      <c r="J3334" s="15" t="s">
        <v>2821</v>
      </c>
      <c r="K3334">
        <v>2016</v>
      </c>
      <c r="L3334" t="s">
        <v>1367</v>
      </c>
      <c r="M3334" t="s">
        <v>8788</v>
      </c>
      <c r="N3334" t="s">
        <v>8671</v>
      </c>
      <c r="O3334" t="s">
        <v>1388</v>
      </c>
      <c r="P3334" t="s">
        <v>4226</v>
      </c>
      <c r="Q3334">
        <f t="shared" si="65"/>
        <v>50000</v>
      </c>
      <c r="R3334" t="s">
        <v>1381</v>
      </c>
      <c r="S3334" t="s">
        <v>1382</v>
      </c>
      <c r="T3334" t="s">
        <v>587</v>
      </c>
      <c r="U3334" s="75">
        <v>50000</v>
      </c>
      <c r="V3334">
        <v>0.46899999999999997</v>
      </c>
      <c r="W3334">
        <v>23450</v>
      </c>
      <c r="AH3334" s="16"/>
      <c r="AI3334" t="s">
        <v>1375</v>
      </c>
    </row>
    <row r="3335" spans="1:35" x14ac:dyDescent="0.25">
      <c r="A3335" t="s">
        <v>8793</v>
      </c>
      <c r="B3335" s="1">
        <v>21</v>
      </c>
      <c r="C3335" t="s">
        <v>392</v>
      </c>
      <c r="D3335">
        <v>4838696</v>
      </c>
      <c r="E3335" t="s">
        <v>8787</v>
      </c>
      <c r="F3335" t="s">
        <v>1363</v>
      </c>
      <c r="G3335" t="s">
        <v>1364</v>
      </c>
      <c r="H3335" s="3" t="s">
        <v>2829</v>
      </c>
      <c r="I3335">
        <v>2016</v>
      </c>
      <c r="J3335" s="15" t="s">
        <v>2821</v>
      </c>
      <c r="K3335">
        <v>2016</v>
      </c>
      <c r="L3335" t="s">
        <v>1367</v>
      </c>
      <c r="M3335" t="s">
        <v>8788</v>
      </c>
      <c r="N3335" t="s">
        <v>8671</v>
      </c>
      <c r="O3335" t="s">
        <v>1388</v>
      </c>
      <c r="P3335" t="s">
        <v>4226</v>
      </c>
      <c r="Q3335">
        <f t="shared" si="65"/>
        <v>50000</v>
      </c>
      <c r="R3335" t="s">
        <v>3310</v>
      </c>
      <c r="S3335" t="s">
        <v>3311</v>
      </c>
      <c r="T3335" t="s">
        <v>8682</v>
      </c>
      <c r="U3335" s="75">
        <v>50000</v>
      </c>
      <c r="V3335">
        <v>0.52</v>
      </c>
      <c r="W3335">
        <v>26000</v>
      </c>
      <c r="AH3335" s="16"/>
      <c r="AI3335" t="s">
        <v>1375</v>
      </c>
    </row>
    <row r="3336" spans="1:35" x14ac:dyDescent="0.25">
      <c r="A3336" t="s">
        <v>8794</v>
      </c>
      <c r="B3336" s="1">
        <v>21</v>
      </c>
      <c r="C3336" t="s">
        <v>392</v>
      </c>
      <c r="D3336">
        <v>5090458</v>
      </c>
      <c r="E3336" t="s">
        <v>8795</v>
      </c>
      <c r="F3336" t="s">
        <v>1363</v>
      </c>
      <c r="G3336" t="s">
        <v>1364</v>
      </c>
      <c r="H3336" s="3" t="s">
        <v>3788</v>
      </c>
      <c r="I3336">
        <v>2016</v>
      </c>
      <c r="J3336" s="15" t="s">
        <v>2853</v>
      </c>
      <c r="K3336">
        <v>2016</v>
      </c>
      <c r="L3336" t="s">
        <v>1367</v>
      </c>
      <c r="M3336" t="s">
        <v>8796</v>
      </c>
      <c r="O3336" t="s">
        <v>1388</v>
      </c>
      <c r="P3336" t="s">
        <v>4226</v>
      </c>
      <c r="Q3336">
        <f t="shared" si="65"/>
        <v>24075</v>
      </c>
      <c r="R3336" t="s">
        <v>2102</v>
      </c>
      <c r="S3336" t="s">
        <v>2103</v>
      </c>
      <c r="T3336" t="s">
        <v>8245</v>
      </c>
      <c r="U3336" s="75">
        <v>24075</v>
      </c>
      <c r="V3336">
        <v>0.47</v>
      </c>
      <c r="W3336">
        <v>11315.25</v>
      </c>
      <c r="AH3336" s="16"/>
      <c r="AI3336" t="s">
        <v>1375</v>
      </c>
    </row>
    <row r="3337" spans="1:35" x14ac:dyDescent="0.25">
      <c r="A3337" t="s">
        <v>8797</v>
      </c>
      <c r="B3337" s="1">
        <v>21</v>
      </c>
      <c r="C3337" t="s">
        <v>392</v>
      </c>
      <c r="D3337">
        <v>5090458</v>
      </c>
      <c r="E3337" t="s">
        <v>8795</v>
      </c>
      <c r="F3337" t="s">
        <v>1363</v>
      </c>
      <c r="G3337" t="s">
        <v>1364</v>
      </c>
      <c r="H3337" s="3" t="s">
        <v>3788</v>
      </c>
      <c r="I3337">
        <v>2016</v>
      </c>
      <c r="J3337" s="15" t="s">
        <v>2853</v>
      </c>
      <c r="K3337">
        <v>2016</v>
      </c>
      <c r="L3337" t="s">
        <v>1367</v>
      </c>
      <c r="M3337" t="s">
        <v>8796</v>
      </c>
      <c r="O3337" t="s">
        <v>1388</v>
      </c>
      <c r="P3337" t="s">
        <v>4226</v>
      </c>
      <c r="Q3337">
        <f t="shared" si="65"/>
        <v>24075</v>
      </c>
      <c r="R3337" t="s">
        <v>3310</v>
      </c>
      <c r="S3337" t="s">
        <v>3311</v>
      </c>
      <c r="T3337" t="s">
        <v>8682</v>
      </c>
      <c r="U3337" s="75">
        <v>24075</v>
      </c>
      <c r="V3337">
        <v>0.51</v>
      </c>
      <c r="W3337">
        <v>12278.25</v>
      </c>
      <c r="AH3337" s="16"/>
      <c r="AI3337" t="s">
        <v>1375</v>
      </c>
    </row>
    <row r="3338" spans="1:35" x14ac:dyDescent="0.25">
      <c r="A3338" t="s">
        <v>8798</v>
      </c>
      <c r="B3338" s="1">
        <v>21</v>
      </c>
      <c r="C3338" t="s">
        <v>392</v>
      </c>
      <c r="D3338">
        <v>5090458</v>
      </c>
      <c r="E3338" t="s">
        <v>8795</v>
      </c>
      <c r="F3338" t="s">
        <v>1363</v>
      </c>
      <c r="G3338" t="s">
        <v>1364</v>
      </c>
      <c r="H3338" s="3" t="s">
        <v>3788</v>
      </c>
      <c r="I3338">
        <v>2016</v>
      </c>
      <c r="J3338" s="15" t="s">
        <v>2853</v>
      </c>
      <c r="K3338">
        <v>2016</v>
      </c>
      <c r="L3338" t="s">
        <v>1367</v>
      </c>
      <c r="M3338" t="s">
        <v>8796</v>
      </c>
      <c r="O3338" t="s">
        <v>1388</v>
      </c>
      <c r="P3338" t="s">
        <v>4226</v>
      </c>
      <c r="Q3338">
        <f t="shared" si="65"/>
        <v>24075</v>
      </c>
      <c r="R3338" t="s">
        <v>1381</v>
      </c>
      <c r="S3338" t="s">
        <v>1382</v>
      </c>
      <c r="T3338" t="s">
        <v>394</v>
      </c>
      <c r="U3338" s="75">
        <v>24075</v>
      </c>
      <c r="V3338">
        <v>0.59</v>
      </c>
      <c r="W3338">
        <v>14204.25</v>
      </c>
      <c r="AH3338" s="16"/>
      <c r="AI3338" t="s">
        <v>1375</v>
      </c>
    </row>
    <row r="3339" spans="1:35" x14ac:dyDescent="0.25">
      <c r="A3339" t="s">
        <v>8799</v>
      </c>
      <c r="B3339" s="1">
        <v>21</v>
      </c>
      <c r="C3339" t="s">
        <v>392</v>
      </c>
      <c r="D3339">
        <v>5090458</v>
      </c>
      <c r="E3339" t="s">
        <v>8795</v>
      </c>
      <c r="F3339" t="s">
        <v>1363</v>
      </c>
      <c r="G3339" t="s">
        <v>1364</v>
      </c>
      <c r="H3339" s="3" t="s">
        <v>3788</v>
      </c>
      <c r="I3339">
        <v>2016</v>
      </c>
      <c r="J3339" s="15" t="s">
        <v>2853</v>
      </c>
      <c r="K3339">
        <v>2016</v>
      </c>
      <c r="L3339" t="s">
        <v>1367</v>
      </c>
      <c r="M3339" t="s">
        <v>8796</v>
      </c>
      <c r="O3339" t="s">
        <v>1388</v>
      </c>
      <c r="P3339" t="s">
        <v>4226</v>
      </c>
      <c r="Q3339">
        <f t="shared" si="65"/>
        <v>24075</v>
      </c>
      <c r="R3339" t="s">
        <v>2476</v>
      </c>
      <c r="S3339" t="s">
        <v>2477</v>
      </c>
      <c r="T3339" t="s">
        <v>587</v>
      </c>
      <c r="U3339" s="75">
        <v>24075</v>
      </c>
      <c r="V3339">
        <v>0.49</v>
      </c>
      <c r="W3339">
        <v>11796.75</v>
      </c>
      <c r="AH3339" s="16"/>
      <c r="AI3339" t="s">
        <v>1375</v>
      </c>
    </row>
    <row r="3340" spans="1:35" x14ac:dyDescent="0.25">
      <c r="A3340" t="s">
        <v>8800</v>
      </c>
      <c r="B3340" s="1">
        <v>21</v>
      </c>
      <c r="C3340" t="s">
        <v>392</v>
      </c>
      <c r="D3340">
        <v>5090458</v>
      </c>
      <c r="E3340" t="s">
        <v>8795</v>
      </c>
      <c r="F3340" t="s">
        <v>1363</v>
      </c>
      <c r="G3340" t="s">
        <v>1364</v>
      </c>
      <c r="H3340" s="3" t="s">
        <v>3788</v>
      </c>
      <c r="I3340">
        <v>2016</v>
      </c>
      <c r="J3340" s="15" t="s">
        <v>2853</v>
      </c>
      <c r="K3340">
        <v>2016</v>
      </c>
      <c r="L3340" t="s">
        <v>1367</v>
      </c>
      <c r="M3340" t="s">
        <v>8796</v>
      </c>
      <c r="O3340" t="s">
        <v>1388</v>
      </c>
      <c r="P3340" t="s">
        <v>4226</v>
      </c>
      <c r="Q3340">
        <f t="shared" si="65"/>
        <v>24075</v>
      </c>
      <c r="R3340" t="s">
        <v>3345</v>
      </c>
      <c r="S3340" t="s">
        <v>3346</v>
      </c>
      <c r="T3340" t="s">
        <v>393</v>
      </c>
      <c r="U3340" s="75">
        <v>24075</v>
      </c>
      <c r="V3340">
        <v>0.52</v>
      </c>
      <c r="W3340">
        <v>12519</v>
      </c>
      <c r="AH3340" s="16"/>
      <c r="AI3340" t="s">
        <v>1375</v>
      </c>
    </row>
    <row r="3341" spans="1:35" x14ac:dyDescent="0.25">
      <c r="A3341" t="s">
        <v>8801</v>
      </c>
      <c r="B3341" s="1">
        <v>21</v>
      </c>
      <c r="C3341" t="s">
        <v>392</v>
      </c>
      <c r="D3341">
        <v>5090458</v>
      </c>
      <c r="E3341" t="s">
        <v>8795</v>
      </c>
      <c r="F3341" t="s">
        <v>1363</v>
      </c>
      <c r="G3341" t="s">
        <v>1364</v>
      </c>
      <c r="H3341" s="3" t="s">
        <v>3788</v>
      </c>
      <c r="I3341">
        <v>2016</v>
      </c>
      <c r="J3341" s="15" t="s">
        <v>2853</v>
      </c>
      <c r="K3341">
        <v>2016</v>
      </c>
      <c r="L3341" t="s">
        <v>1367</v>
      </c>
      <c r="M3341" t="s">
        <v>8796</v>
      </c>
      <c r="O3341" t="s">
        <v>1388</v>
      </c>
      <c r="P3341" t="s">
        <v>4226</v>
      </c>
      <c r="Q3341">
        <f t="shared" si="65"/>
        <v>24075</v>
      </c>
      <c r="R3341" t="s">
        <v>2198</v>
      </c>
      <c r="S3341" t="s">
        <v>2199</v>
      </c>
      <c r="T3341" t="s">
        <v>587</v>
      </c>
      <c r="U3341" s="75">
        <v>24075</v>
      </c>
      <c r="V3341">
        <v>0.48</v>
      </c>
      <c r="W3341">
        <v>11556</v>
      </c>
      <c r="AH3341" s="16"/>
      <c r="AI3341" t="s">
        <v>1375</v>
      </c>
    </row>
    <row r="3342" spans="1:35" x14ac:dyDescent="0.25">
      <c r="A3342" t="s">
        <v>8802</v>
      </c>
      <c r="B3342" s="1">
        <v>21</v>
      </c>
      <c r="C3342" t="s">
        <v>392</v>
      </c>
      <c r="D3342">
        <v>5128668</v>
      </c>
      <c r="E3342" t="s">
        <v>8803</v>
      </c>
      <c r="F3342" t="s">
        <v>1363</v>
      </c>
      <c r="G3342" t="s">
        <v>1364</v>
      </c>
      <c r="H3342" s="3" t="s">
        <v>7411</v>
      </c>
      <c r="I3342">
        <v>2016</v>
      </c>
      <c r="J3342" s="15" t="s">
        <v>5629</v>
      </c>
      <c r="K3342">
        <v>2016</v>
      </c>
      <c r="L3342" t="s">
        <v>1367</v>
      </c>
      <c r="M3342" t="s">
        <v>393</v>
      </c>
      <c r="N3342" t="s">
        <v>8804</v>
      </c>
      <c r="O3342" t="s">
        <v>1388</v>
      </c>
      <c r="P3342" t="s">
        <v>4226</v>
      </c>
      <c r="Q3342">
        <f t="shared" si="65"/>
        <v>3000</v>
      </c>
      <c r="R3342" t="s">
        <v>2102</v>
      </c>
      <c r="S3342" t="s">
        <v>2103</v>
      </c>
      <c r="T3342" t="s">
        <v>8271</v>
      </c>
      <c r="U3342" s="75">
        <v>3000</v>
      </c>
      <c r="V3342">
        <v>0.53</v>
      </c>
      <c r="W3342">
        <v>1590</v>
      </c>
      <c r="AH3342" s="16"/>
      <c r="AI3342" t="s">
        <v>1375</v>
      </c>
    </row>
    <row r="3343" spans="1:35" x14ac:dyDescent="0.25">
      <c r="A3343" t="s">
        <v>8805</v>
      </c>
      <c r="B3343" s="1">
        <v>21</v>
      </c>
      <c r="C3343" t="s">
        <v>392</v>
      </c>
      <c r="D3343">
        <v>5128668</v>
      </c>
      <c r="E3343" t="s">
        <v>8803</v>
      </c>
      <c r="F3343" t="s">
        <v>1363</v>
      </c>
      <c r="G3343" t="s">
        <v>1364</v>
      </c>
      <c r="H3343" s="3" t="s">
        <v>7411</v>
      </c>
      <c r="I3343">
        <v>2016</v>
      </c>
      <c r="J3343" s="15" t="s">
        <v>5629</v>
      </c>
      <c r="K3343">
        <v>2016</v>
      </c>
      <c r="L3343" t="s">
        <v>1367</v>
      </c>
      <c r="M3343" t="s">
        <v>393</v>
      </c>
      <c r="N3343" t="s">
        <v>8804</v>
      </c>
      <c r="O3343" t="s">
        <v>1388</v>
      </c>
      <c r="P3343" t="s">
        <v>4226</v>
      </c>
      <c r="Q3343">
        <f t="shared" si="65"/>
        <v>3000</v>
      </c>
      <c r="R3343" t="s">
        <v>1381</v>
      </c>
      <c r="S3343" t="s">
        <v>1382</v>
      </c>
      <c r="T3343" t="s">
        <v>394</v>
      </c>
      <c r="U3343" s="75">
        <v>3000</v>
      </c>
      <c r="V3343">
        <v>0.55000000000000004</v>
      </c>
      <c r="W3343">
        <v>1650</v>
      </c>
      <c r="AH3343" s="16"/>
      <c r="AI3343" t="s">
        <v>1375</v>
      </c>
    </row>
    <row r="3344" spans="1:35" x14ac:dyDescent="0.25">
      <c r="A3344" t="s">
        <v>8806</v>
      </c>
      <c r="B3344" s="1">
        <v>21</v>
      </c>
      <c r="C3344" t="s">
        <v>392</v>
      </c>
      <c r="D3344">
        <v>5128668</v>
      </c>
      <c r="E3344" t="s">
        <v>8803</v>
      </c>
      <c r="F3344" t="s">
        <v>1363</v>
      </c>
      <c r="G3344" t="s">
        <v>1364</v>
      </c>
      <c r="H3344" s="3" t="s">
        <v>7411</v>
      </c>
      <c r="I3344">
        <v>2016</v>
      </c>
      <c r="J3344" s="15" t="s">
        <v>5629</v>
      </c>
      <c r="K3344">
        <v>2016</v>
      </c>
      <c r="L3344" t="s">
        <v>1367</v>
      </c>
      <c r="M3344" t="s">
        <v>393</v>
      </c>
      <c r="N3344" t="s">
        <v>8804</v>
      </c>
      <c r="O3344" t="s">
        <v>1388</v>
      </c>
      <c r="P3344" t="s">
        <v>4226</v>
      </c>
      <c r="Q3344">
        <f t="shared" si="65"/>
        <v>3000</v>
      </c>
      <c r="R3344" t="s">
        <v>2198</v>
      </c>
      <c r="S3344" t="s">
        <v>2199</v>
      </c>
      <c r="T3344" t="s">
        <v>587</v>
      </c>
      <c r="U3344" s="75">
        <v>3000</v>
      </c>
      <c r="V3344">
        <v>0.48</v>
      </c>
      <c r="W3344">
        <v>1440</v>
      </c>
      <c r="AH3344" s="16"/>
      <c r="AI3344" t="s">
        <v>1375</v>
      </c>
    </row>
    <row r="3345" spans="1:35" x14ac:dyDescent="0.25">
      <c r="A3345" t="s">
        <v>8807</v>
      </c>
      <c r="B3345" s="1">
        <v>21</v>
      </c>
      <c r="C3345" t="s">
        <v>392</v>
      </c>
      <c r="D3345">
        <v>5128668</v>
      </c>
      <c r="E3345" t="s">
        <v>8803</v>
      </c>
      <c r="F3345" t="s">
        <v>1363</v>
      </c>
      <c r="G3345" t="s">
        <v>1364</v>
      </c>
      <c r="H3345" s="3" t="s">
        <v>7411</v>
      </c>
      <c r="I3345">
        <v>2016</v>
      </c>
      <c r="J3345" s="15" t="s">
        <v>5629</v>
      </c>
      <c r="K3345">
        <v>2016</v>
      </c>
      <c r="L3345" t="s">
        <v>1367</v>
      </c>
      <c r="M3345" t="s">
        <v>393</v>
      </c>
      <c r="N3345" t="s">
        <v>8804</v>
      </c>
      <c r="O3345" t="s">
        <v>1388</v>
      </c>
      <c r="P3345" t="s">
        <v>4226</v>
      </c>
      <c r="Q3345">
        <f t="shared" si="65"/>
        <v>3000</v>
      </c>
      <c r="R3345" t="s">
        <v>3310</v>
      </c>
      <c r="S3345" t="s">
        <v>3311</v>
      </c>
      <c r="T3345" t="s">
        <v>8682</v>
      </c>
      <c r="U3345" s="75">
        <v>3000</v>
      </c>
      <c r="V3345">
        <v>0.51</v>
      </c>
      <c r="W3345">
        <v>1530</v>
      </c>
      <c r="AH3345" s="16"/>
      <c r="AI3345" t="s">
        <v>1375</v>
      </c>
    </row>
    <row r="3346" spans="1:35" x14ac:dyDescent="0.25">
      <c r="A3346" t="s">
        <v>8808</v>
      </c>
      <c r="B3346" s="1">
        <v>21</v>
      </c>
      <c r="C3346" t="s">
        <v>392</v>
      </c>
      <c r="D3346">
        <v>5128668</v>
      </c>
      <c r="E3346" t="s">
        <v>8803</v>
      </c>
      <c r="F3346" t="s">
        <v>1363</v>
      </c>
      <c r="G3346" t="s">
        <v>1364</v>
      </c>
      <c r="H3346" s="3" t="s">
        <v>7411</v>
      </c>
      <c r="I3346">
        <v>2016</v>
      </c>
      <c r="J3346" s="15" t="s">
        <v>5629</v>
      </c>
      <c r="K3346">
        <v>2016</v>
      </c>
      <c r="L3346" t="s">
        <v>1367</v>
      </c>
      <c r="M3346" t="s">
        <v>393</v>
      </c>
      <c r="N3346" t="s">
        <v>8804</v>
      </c>
      <c r="O3346" t="s">
        <v>1388</v>
      </c>
      <c r="P3346" t="s">
        <v>4226</v>
      </c>
      <c r="Q3346">
        <f t="shared" si="65"/>
        <v>3000</v>
      </c>
      <c r="R3346" t="s">
        <v>3345</v>
      </c>
      <c r="S3346" t="s">
        <v>3346</v>
      </c>
      <c r="T3346" t="s">
        <v>393</v>
      </c>
      <c r="U3346" s="75">
        <v>3000</v>
      </c>
      <c r="V3346">
        <v>0.7</v>
      </c>
      <c r="W3346">
        <v>2100</v>
      </c>
      <c r="AH3346" s="16"/>
      <c r="AI3346" t="s">
        <v>1375</v>
      </c>
    </row>
    <row r="3347" spans="1:35" x14ac:dyDescent="0.25">
      <c r="A3347" t="s">
        <v>8809</v>
      </c>
      <c r="B3347" s="1">
        <v>21</v>
      </c>
      <c r="C3347" t="s">
        <v>392</v>
      </c>
      <c r="D3347">
        <v>5128668</v>
      </c>
      <c r="E3347" t="s">
        <v>8803</v>
      </c>
      <c r="F3347" t="s">
        <v>1363</v>
      </c>
      <c r="G3347" t="s">
        <v>1364</v>
      </c>
      <c r="H3347" s="3" t="s">
        <v>7411</v>
      </c>
      <c r="I3347">
        <v>2016</v>
      </c>
      <c r="J3347" s="15" t="s">
        <v>5629</v>
      </c>
      <c r="K3347">
        <v>2016</v>
      </c>
      <c r="L3347" t="s">
        <v>1367</v>
      </c>
      <c r="M3347" t="s">
        <v>393</v>
      </c>
      <c r="N3347" t="s">
        <v>8804</v>
      </c>
      <c r="O3347" t="s">
        <v>1388</v>
      </c>
      <c r="P3347" t="s">
        <v>4226</v>
      </c>
      <c r="Q3347">
        <f t="shared" si="65"/>
        <v>3000</v>
      </c>
      <c r="R3347" t="s">
        <v>2476</v>
      </c>
      <c r="S3347" t="s">
        <v>2477</v>
      </c>
      <c r="T3347" t="s">
        <v>587</v>
      </c>
      <c r="U3347" s="75">
        <v>3000</v>
      </c>
      <c r="V3347">
        <v>0.51</v>
      </c>
      <c r="W3347">
        <v>1530</v>
      </c>
      <c r="AH3347" s="16"/>
      <c r="AI3347" t="s">
        <v>1375</v>
      </c>
    </row>
    <row r="3348" spans="1:35" x14ac:dyDescent="0.25">
      <c r="A3348" t="s">
        <v>8810</v>
      </c>
      <c r="B3348" s="1">
        <v>21</v>
      </c>
      <c r="C3348" t="s">
        <v>392</v>
      </c>
      <c r="D3348">
        <v>4881192</v>
      </c>
      <c r="E3348" t="s">
        <v>8677</v>
      </c>
      <c r="F3348" t="s">
        <v>1363</v>
      </c>
      <c r="G3348" t="s">
        <v>1391</v>
      </c>
      <c r="H3348" s="3" t="s">
        <v>2880</v>
      </c>
      <c r="I3348">
        <v>2016</v>
      </c>
      <c r="J3348" s="15" t="s">
        <v>2841</v>
      </c>
      <c r="K3348">
        <v>2016</v>
      </c>
      <c r="L3348" t="s">
        <v>1367</v>
      </c>
      <c r="M3348" t="s">
        <v>8677</v>
      </c>
      <c r="N3348" t="s">
        <v>4666</v>
      </c>
      <c r="O3348" t="s">
        <v>1388</v>
      </c>
      <c r="P3348" t="s">
        <v>4226</v>
      </c>
      <c r="Q3348">
        <f t="shared" si="65"/>
        <v>11040</v>
      </c>
      <c r="R3348" t="s">
        <v>2198</v>
      </c>
      <c r="S3348" t="s">
        <v>2199</v>
      </c>
      <c r="T3348" t="s">
        <v>393</v>
      </c>
      <c r="U3348" s="75">
        <v>11040</v>
      </c>
      <c r="V3348">
        <v>0.48</v>
      </c>
      <c r="W3348">
        <v>5299.2</v>
      </c>
      <c r="AH3348" s="16"/>
      <c r="AI3348" t="s">
        <v>1375</v>
      </c>
    </row>
    <row r="3349" spans="1:35" x14ac:dyDescent="0.25">
      <c r="A3349" t="s">
        <v>8811</v>
      </c>
      <c r="B3349" s="1">
        <v>21</v>
      </c>
      <c r="C3349" t="s">
        <v>392</v>
      </c>
      <c r="D3349">
        <v>4881192</v>
      </c>
      <c r="E3349" t="s">
        <v>8677</v>
      </c>
      <c r="F3349" t="s">
        <v>1363</v>
      </c>
      <c r="G3349" t="s">
        <v>1391</v>
      </c>
      <c r="H3349" s="3" t="s">
        <v>2880</v>
      </c>
      <c r="I3349">
        <v>2016</v>
      </c>
      <c r="J3349" s="15" t="s">
        <v>2841</v>
      </c>
      <c r="K3349">
        <v>2016</v>
      </c>
      <c r="L3349" t="s">
        <v>1367</v>
      </c>
      <c r="M3349" t="s">
        <v>8677</v>
      </c>
      <c r="N3349" t="s">
        <v>4666</v>
      </c>
      <c r="O3349" t="s">
        <v>1388</v>
      </c>
      <c r="P3349" t="s">
        <v>4226</v>
      </c>
      <c r="Q3349">
        <f t="shared" si="65"/>
        <v>11040</v>
      </c>
      <c r="R3349" t="s">
        <v>3310</v>
      </c>
      <c r="S3349" t="s">
        <v>3311</v>
      </c>
      <c r="T3349" t="s">
        <v>8812</v>
      </c>
      <c r="U3349" s="75">
        <v>11040</v>
      </c>
      <c r="V3349">
        <v>0.51</v>
      </c>
      <c r="W3349">
        <v>5630.4</v>
      </c>
      <c r="AH3349" s="16"/>
      <c r="AI3349" t="s">
        <v>1375</v>
      </c>
    </row>
    <row r="3350" spans="1:35" x14ac:dyDescent="0.25">
      <c r="A3350" t="s">
        <v>8813</v>
      </c>
      <c r="B3350" s="1">
        <v>21</v>
      </c>
      <c r="C3350" t="s">
        <v>392</v>
      </c>
      <c r="D3350">
        <v>4881192</v>
      </c>
      <c r="E3350" t="s">
        <v>8677</v>
      </c>
      <c r="F3350" t="s">
        <v>1363</v>
      </c>
      <c r="G3350" t="s">
        <v>1391</v>
      </c>
      <c r="H3350" s="3" t="s">
        <v>2880</v>
      </c>
      <c r="I3350">
        <v>2016</v>
      </c>
      <c r="J3350" s="15" t="s">
        <v>2841</v>
      </c>
      <c r="K3350">
        <v>2016</v>
      </c>
      <c r="L3350" t="s">
        <v>1367</v>
      </c>
      <c r="M3350" t="s">
        <v>8677</v>
      </c>
      <c r="N3350" t="s">
        <v>4666</v>
      </c>
      <c r="O3350" t="s">
        <v>1388</v>
      </c>
      <c r="P3350" t="s">
        <v>4226</v>
      </c>
      <c r="Q3350">
        <f t="shared" si="65"/>
        <v>11040</v>
      </c>
      <c r="R3350" t="s">
        <v>2102</v>
      </c>
      <c r="S3350" t="s">
        <v>2103</v>
      </c>
      <c r="T3350" t="s">
        <v>8271</v>
      </c>
      <c r="U3350" s="75">
        <v>11040</v>
      </c>
      <c r="V3350">
        <v>0.47</v>
      </c>
      <c r="W3350">
        <v>5188.8</v>
      </c>
      <c r="AH3350" s="16"/>
      <c r="AI3350" t="s">
        <v>1375</v>
      </c>
    </row>
    <row r="3351" spans="1:35" x14ac:dyDescent="0.25">
      <c r="A3351" t="s">
        <v>8814</v>
      </c>
      <c r="B3351" s="1">
        <v>21</v>
      </c>
      <c r="C3351" t="s">
        <v>392</v>
      </c>
      <c r="D3351">
        <v>4881192</v>
      </c>
      <c r="E3351" t="s">
        <v>8677</v>
      </c>
      <c r="F3351" t="s">
        <v>1363</v>
      </c>
      <c r="G3351" t="s">
        <v>1391</v>
      </c>
      <c r="H3351" s="3" t="s">
        <v>2880</v>
      </c>
      <c r="I3351">
        <v>2016</v>
      </c>
      <c r="J3351" s="15" t="s">
        <v>2841</v>
      </c>
      <c r="K3351">
        <v>2016</v>
      </c>
      <c r="L3351" t="s">
        <v>1367</v>
      </c>
      <c r="M3351" t="s">
        <v>8677</v>
      </c>
      <c r="N3351" t="s">
        <v>4666</v>
      </c>
      <c r="O3351" t="s">
        <v>1388</v>
      </c>
      <c r="P3351" t="s">
        <v>4226</v>
      </c>
      <c r="Q3351">
        <f t="shared" si="65"/>
        <v>11040</v>
      </c>
      <c r="R3351" t="s">
        <v>3345</v>
      </c>
      <c r="S3351" t="s">
        <v>3346</v>
      </c>
      <c r="T3351" t="s">
        <v>393</v>
      </c>
      <c r="U3351" s="75">
        <v>11040</v>
      </c>
      <c r="V3351">
        <v>0.52</v>
      </c>
      <c r="W3351">
        <v>5740.8</v>
      </c>
      <c r="AH3351" s="16"/>
      <c r="AI3351" t="s">
        <v>1375</v>
      </c>
    </row>
    <row r="3352" spans="1:35" x14ac:dyDescent="0.25">
      <c r="A3352" t="s">
        <v>8815</v>
      </c>
      <c r="B3352" s="1">
        <v>21</v>
      </c>
      <c r="C3352" t="s">
        <v>392</v>
      </c>
      <c r="D3352">
        <v>4881192</v>
      </c>
      <c r="E3352" t="s">
        <v>8677</v>
      </c>
      <c r="F3352" t="s">
        <v>1363</v>
      </c>
      <c r="G3352" t="s">
        <v>1391</v>
      </c>
      <c r="H3352" s="3" t="s">
        <v>2880</v>
      </c>
      <c r="I3352">
        <v>2016</v>
      </c>
      <c r="J3352" s="15" t="s">
        <v>2841</v>
      </c>
      <c r="K3352">
        <v>2016</v>
      </c>
      <c r="L3352" t="s">
        <v>1367</v>
      </c>
      <c r="M3352" t="s">
        <v>8677</v>
      </c>
      <c r="N3352" t="s">
        <v>4666</v>
      </c>
      <c r="O3352" t="s">
        <v>1388</v>
      </c>
      <c r="P3352" t="s">
        <v>4226</v>
      </c>
      <c r="Q3352">
        <f t="shared" si="65"/>
        <v>11040</v>
      </c>
      <c r="R3352" t="s">
        <v>3363</v>
      </c>
      <c r="S3352" t="s">
        <v>3364</v>
      </c>
      <c r="T3352" t="s">
        <v>8697</v>
      </c>
      <c r="U3352" s="75">
        <v>11040</v>
      </c>
      <c r="V3352">
        <v>0.62</v>
      </c>
      <c r="W3352">
        <v>6844.8</v>
      </c>
      <c r="AH3352" s="16"/>
      <c r="AI3352" t="s">
        <v>1375</v>
      </c>
    </row>
    <row r="3353" spans="1:35" x14ac:dyDescent="0.25">
      <c r="A3353" t="s">
        <v>8816</v>
      </c>
      <c r="B3353" s="1">
        <v>21</v>
      </c>
      <c r="C3353" t="s">
        <v>392</v>
      </c>
      <c r="D3353">
        <v>4881192</v>
      </c>
      <c r="E3353" t="s">
        <v>8677</v>
      </c>
      <c r="F3353" t="s">
        <v>1363</v>
      </c>
      <c r="G3353" t="s">
        <v>1391</v>
      </c>
      <c r="H3353" s="3" t="s">
        <v>2880</v>
      </c>
      <c r="I3353">
        <v>2016</v>
      </c>
      <c r="J3353" s="15" t="s">
        <v>2841</v>
      </c>
      <c r="K3353">
        <v>2016</v>
      </c>
      <c r="L3353" t="s">
        <v>1367</v>
      </c>
      <c r="M3353" t="s">
        <v>8677</v>
      </c>
      <c r="N3353" t="s">
        <v>4666</v>
      </c>
      <c r="O3353" t="s">
        <v>1388</v>
      </c>
      <c r="P3353" t="s">
        <v>4226</v>
      </c>
      <c r="Q3353">
        <f t="shared" si="65"/>
        <v>11040</v>
      </c>
      <c r="R3353" t="s">
        <v>2476</v>
      </c>
      <c r="S3353" t="s">
        <v>2477</v>
      </c>
      <c r="T3353" t="s">
        <v>587</v>
      </c>
      <c r="U3353" s="75">
        <v>11040</v>
      </c>
      <c r="V3353">
        <v>0.5</v>
      </c>
      <c r="W3353">
        <v>5520</v>
      </c>
      <c r="AH3353" s="16"/>
      <c r="AI3353" t="s">
        <v>1375</v>
      </c>
    </row>
    <row r="3354" spans="1:35" x14ac:dyDescent="0.25">
      <c r="A3354" t="s">
        <v>8817</v>
      </c>
      <c r="B3354" s="1">
        <v>21</v>
      </c>
      <c r="C3354" t="s">
        <v>392</v>
      </c>
      <c r="D3354">
        <v>5166667</v>
      </c>
      <c r="E3354" t="s">
        <v>8674</v>
      </c>
      <c r="F3354" t="s">
        <v>1363</v>
      </c>
      <c r="G3354" t="s">
        <v>1391</v>
      </c>
      <c r="H3354" s="3" t="s">
        <v>8818</v>
      </c>
      <c r="I3354">
        <v>2016</v>
      </c>
      <c r="J3354" s="15" t="s">
        <v>8307</v>
      </c>
      <c r="K3354">
        <v>2016</v>
      </c>
      <c r="L3354" t="s">
        <v>1367</v>
      </c>
      <c r="M3354" t="s">
        <v>8674</v>
      </c>
      <c r="O3354" t="s">
        <v>1388</v>
      </c>
      <c r="P3354" t="s">
        <v>4226</v>
      </c>
      <c r="Q3354">
        <f t="shared" si="65"/>
        <v>200</v>
      </c>
      <c r="R3354" t="s">
        <v>3310</v>
      </c>
      <c r="S3354" t="s">
        <v>3311</v>
      </c>
      <c r="T3354" t="s">
        <v>8819</v>
      </c>
      <c r="U3354" s="75">
        <v>200</v>
      </c>
      <c r="V3354">
        <v>0.51</v>
      </c>
      <c r="W3354">
        <v>102</v>
      </c>
      <c r="AH3354" s="16"/>
      <c r="AI3354" t="s">
        <v>1375</v>
      </c>
    </row>
    <row r="3355" spans="1:35" x14ac:dyDescent="0.25">
      <c r="A3355" t="s">
        <v>8820</v>
      </c>
      <c r="B3355" s="1">
        <v>21</v>
      </c>
      <c r="C3355" t="s">
        <v>392</v>
      </c>
      <c r="D3355">
        <v>5166667</v>
      </c>
      <c r="E3355" t="s">
        <v>8674</v>
      </c>
      <c r="F3355" t="s">
        <v>1363</v>
      </c>
      <c r="G3355" t="s">
        <v>1391</v>
      </c>
      <c r="H3355" s="3" t="s">
        <v>8818</v>
      </c>
      <c r="I3355">
        <v>2016</v>
      </c>
      <c r="J3355" s="15" t="s">
        <v>8307</v>
      </c>
      <c r="K3355">
        <v>2016</v>
      </c>
      <c r="L3355" t="s">
        <v>1367</v>
      </c>
      <c r="M3355" t="s">
        <v>8674</v>
      </c>
      <c r="O3355" t="s">
        <v>1388</v>
      </c>
      <c r="P3355" t="s">
        <v>4226</v>
      </c>
      <c r="Q3355">
        <f t="shared" si="65"/>
        <v>200</v>
      </c>
      <c r="R3355" t="s">
        <v>1381</v>
      </c>
      <c r="S3355" t="s">
        <v>1382</v>
      </c>
      <c r="T3355" t="s">
        <v>394</v>
      </c>
      <c r="U3355" s="75">
        <v>200</v>
      </c>
      <c r="V3355">
        <v>0.59</v>
      </c>
      <c r="W3355">
        <v>118</v>
      </c>
      <c r="AH3355" s="16"/>
      <c r="AI3355" t="s">
        <v>1375</v>
      </c>
    </row>
    <row r="3356" spans="1:35" x14ac:dyDescent="0.25">
      <c r="A3356" t="s">
        <v>8821</v>
      </c>
      <c r="B3356" s="1">
        <v>21</v>
      </c>
      <c r="C3356" t="s">
        <v>392</v>
      </c>
      <c r="D3356">
        <v>5166667</v>
      </c>
      <c r="E3356" t="s">
        <v>8674</v>
      </c>
      <c r="F3356" t="s">
        <v>1363</v>
      </c>
      <c r="G3356" t="s">
        <v>1391</v>
      </c>
      <c r="H3356" s="3" t="s">
        <v>8818</v>
      </c>
      <c r="I3356">
        <v>2016</v>
      </c>
      <c r="J3356" s="15" t="s">
        <v>8307</v>
      </c>
      <c r="K3356">
        <v>2016</v>
      </c>
      <c r="L3356" t="s">
        <v>1367</v>
      </c>
      <c r="M3356" t="s">
        <v>8674</v>
      </c>
      <c r="O3356" t="s">
        <v>1388</v>
      </c>
      <c r="P3356" t="s">
        <v>4226</v>
      </c>
      <c r="Q3356">
        <f t="shared" si="65"/>
        <v>200</v>
      </c>
      <c r="R3356" t="s">
        <v>2102</v>
      </c>
      <c r="S3356" t="s">
        <v>2103</v>
      </c>
      <c r="T3356" t="s">
        <v>8271</v>
      </c>
      <c r="U3356" s="75">
        <v>200</v>
      </c>
      <c r="V3356">
        <v>0.53</v>
      </c>
      <c r="W3356">
        <v>106</v>
      </c>
      <c r="AH3356" s="16"/>
      <c r="AI3356" t="s">
        <v>1375</v>
      </c>
    </row>
    <row r="3357" spans="1:35" x14ac:dyDescent="0.25">
      <c r="A3357" t="s">
        <v>8822</v>
      </c>
      <c r="B3357" s="1">
        <v>21</v>
      </c>
      <c r="C3357" t="s">
        <v>392</v>
      </c>
      <c r="D3357">
        <v>5251435</v>
      </c>
      <c r="E3357" t="s">
        <v>8823</v>
      </c>
      <c r="F3357" t="s">
        <v>1363</v>
      </c>
      <c r="G3357" t="s">
        <v>1391</v>
      </c>
      <c r="H3357" s="3" t="s">
        <v>2662</v>
      </c>
      <c r="I3357">
        <v>2016</v>
      </c>
      <c r="J3357" s="15" t="s">
        <v>2921</v>
      </c>
      <c r="K3357">
        <v>2016</v>
      </c>
      <c r="L3357" t="s">
        <v>1367</v>
      </c>
      <c r="M3357" t="s">
        <v>393</v>
      </c>
      <c r="N3357" t="s">
        <v>8717</v>
      </c>
      <c r="O3357" t="s">
        <v>1388</v>
      </c>
      <c r="P3357" t="s">
        <v>4226</v>
      </c>
      <c r="Q3357">
        <f t="shared" si="65"/>
        <v>1246</v>
      </c>
      <c r="R3357" t="s">
        <v>2102</v>
      </c>
      <c r="S3357" t="s">
        <v>2103</v>
      </c>
      <c r="T3357" t="s">
        <v>8271</v>
      </c>
      <c r="U3357" s="75">
        <v>1246</v>
      </c>
      <c r="V3357">
        <v>0.49</v>
      </c>
      <c r="W3357">
        <v>610.54</v>
      </c>
      <c r="AH3357" s="16"/>
      <c r="AI3357" t="s">
        <v>1375</v>
      </c>
    </row>
    <row r="3358" spans="1:35" x14ac:dyDescent="0.25">
      <c r="A3358" t="s">
        <v>8824</v>
      </c>
      <c r="B3358" s="1">
        <v>21</v>
      </c>
      <c r="C3358" t="s">
        <v>392</v>
      </c>
      <c r="D3358">
        <v>5251435</v>
      </c>
      <c r="E3358" t="s">
        <v>8823</v>
      </c>
      <c r="F3358" t="s">
        <v>1363</v>
      </c>
      <c r="G3358" t="s">
        <v>1391</v>
      </c>
      <c r="H3358" s="3" t="s">
        <v>2662</v>
      </c>
      <c r="I3358">
        <v>2016</v>
      </c>
      <c r="J3358" s="15" t="s">
        <v>2921</v>
      </c>
      <c r="K3358">
        <v>2016</v>
      </c>
      <c r="L3358" t="s">
        <v>1367</v>
      </c>
      <c r="M3358" t="s">
        <v>393</v>
      </c>
      <c r="N3358" t="s">
        <v>8717</v>
      </c>
      <c r="O3358" t="s">
        <v>1388</v>
      </c>
      <c r="P3358" t="s">
        <v>4226</v>
      </c>
      <c r="Q3358">
        <f t="shared" si="65"/>
        <v>1246</v>
      </c>
      <c r="R3358" t="s">
        <v>3310</v>
      </c>
      <c r="S3358" t="s">
        <v>3311</v>
      </c>
      <c r="T3358" t="s">
        <v>8682</v>
      </c>
      <c r="U3358" s="75">
        <v>1246</v>
      </c>
      <c r="V3358">
        <v>0.51</v>
      </c>
      <c r="W3358">
        <v>635.46</v>
      </c>
      <c r="AH3358" s="16"/>
      <c r="AI3358" t="s">
        <v>1375</v>
      </c>
    </row>
    <row r="3359" spans="1:35" x14ac:dyDescent="0.25">
      <c r="A3359" t="s">
        <v>8825</v>
      </c>
      <c r="B3359" s="1">
        <v>21</v>
      </c>
      <c r="C3359" t="s">
        <v>392</v>
      </c>
      <c r="D3359">
        <v>5251435</v>
      </c>
      <c r="E3359" t="s">
        <v>8823</v>
      </c>
      <c r="F3359" t="s">
        <v>1363</v>
      </c>
      <c r="G3359" t="s">
        <v>1391</v>
      </c>
      <c r="H3359" s="3" t="s">
        <v>2662</v>
      </c>
      <c r="I3359">
        <v>2016</v>
      </c>
      <c r="J3359" s="15" t="s">
        <v>2921</v>
      </c>
      <c r="K3359">
        <v>2016</v>
      </c>
      <c r="L3359" t="s">
        <v>1367</v>
      </c>
      <c r="M3359" t="s">
        <v>393</v>
      </c>
      <c r="N3359" t="s">
        <v>8717</v>
      </c>
      <c r="O3359" t="s">
        <v>1388</v>
      </c>
      <c r="P3359" t="s">
        <v>4226</v>
      </c>
      <c r="Q3359">
        <f t="shared" si="65"/>
        <v>1246</v>
      </c>
      <c r="R3359" t="s">
        <v>2476</v>
      </c>
      <c r="S3359" t="s">
        <v>2477</v>
      </c>
      <c r="T3359" t="s">
        <v>587</v>
      </c>
      <c r="U3359" s="75">
        <v>1246</v>
      </c>
      <c r="V3359">
        <v>0.5</v>
      </c>
      <c r="W3359">
        <v>623</v>
      </c>
      <c r="AH3359" s="16"/>
      <c r="AI3359" t="s">
        <v>1375</v>
      </c>
    </row>
    <row r="3360" spans="1:35" x14ac:dyDescent="0.25">
      <c r="A3360" t="s">
        <v>8826</v>
      </c>
      <c r="B3360" s="1">
        <v>21</v>
      </c>
      <c r="C3360" t="s">
        <v>392</v>
      </c>
      <c r="D3360">
        <v>5251435</v>
      </c>
      <c r="E3360" t="s">
        <v>8823</v>
      </c>
      <c r="F3360" t="s">
        <v>1363</v>
      </c>
      <c r="G3360" t="s">
        <v>1391</v>
      </c>
      <c r="H3360" s="3" t="s">
        <v>2662</v>
      </c>
      <c r="I3360">
        <v>2016</v>
      </c>
      <c r="J3360" s="15" t="s">
        <v>2921</v>
      </c>
      <c r="K3360">
        <v>2016</v>
      </c>
      <c r="L3360" t="s">
        <v>1367</v>
      </c>
      <c r="M3360" t="s">
        <v>393</v>
      </c>
      <c r="N3360" t="s">
        <v>8717</v>
      </c>
      <c r="O3360" t="s">
        <v>1388</v>
      </c>
      <c r="P3360" t="s">
        <v>4226</v>
      </c>
      <c r="Q3360">
        <f t="shared" si="65"/>
        <v>1246</v>
      </c>
      <c r="R3360" t="s">
        <v>3363</v>
      </c>
      <c r="S3360" t="s">
        <v>3364</v>
      </c>
      <c r="T3360" t="s">
        <v>8699</v>
      </c>
      <c r="U3360" s="75">
        <v>1246</v>
      </c>
      <c r="V3360">
        <v>0.62</v>
      </c>
      <c r="W3360">
        <v>772.52</v>
      </c>
      <c r="AH3360" s="16"/>
      <c r="AI3360" t="s">
        <v>1375</v>
      </c>
    </row>
    <row r="3361" spans="1:35" x14ac:dyDescent="0.25">
      <c r="A3361" t="s">
        <v>8827</v>
      </c>
      <c r="B3361" s="1">
        <v>21</v>
      </c>
      <c r="C3361" t="s">
        <v>392</v>
      </c>
      <c r="D3361">
        <v>5251435</v>
      </c>
      <c r="E3361" t="s">
        <v>8823</v>
      </c>
      <c r="F3361" t="s">
        <v>1363</v>
      </c>
      <c r="G3361" t="s">
        <v>1391</v>
      </c>
      <c r="H3361" s="3" t="s">
        <v>2662</v>
      </c>
      <c r="I3361">
        <v>2016</v>
      </c>
      <c r="J3361" s="15" t="s">
        <v>2921</v>
      </c>
      <c r="K3361">
        <v>2016</v>
      </c>
      <c r="L3361" t="s">
        <v>1367</v>
      </c>
      <c r="M3361" t="s">
        <v>393</v>
      </c>
      <c r="N3361" t="s">
        <v>8717</v>
      </c>
      <c r="O3361" t="s">
        <v>1388</v>
      </c>
      <c r="P3361" t="s">
        <v>4226</v>
      </c>
      <c r="Q3361">
        <f t="shared" si="65"/>
        <v>1246</v>
      </c>
      <c r="R3361" t="s">
        <v>1381</v>
      </c>
      <c r="S3361" t="s">
        <v>1382</v>
      </c>
      <c r="T3361" t="s">
        <v>394</v>
      </c>
      <c r="U3361" s="75">
        <v>1246</v>
      </c>
      <c r="V3361">
        <v>0.98</v>
      </c>
      <c r="W3361">
        <v>1221.08</v>
      </c>
      <c r="AH3361" s="16"/>
      <c r="AI3361" t="s">
        <v>1375</v>
      </c>
    </row>
    <row r="3362" spans="1:35" x14ac:dyDescent="0.25">
      <c r="A3362" t="s">
        <v>8828</v>
      </c>
      <c r="B3362" s="1">
        <v>21</v>
      </c>
      <c r="C3362" t="s">
        <v>392</v>
      </c>
      <c r="D3362">
        <v>5251435</v>
      </c>
      <c r="E3362" t="s">
        <v>8823</v>
      </c>
      <c r="F3362" t="s">
        <v>1363</v>
      </c>
      <c r="G3362" t="s">
        <v>1391</v>
      </c>
      <c r="H3362" s="3" t="s">
        <v>2662</v>
      </c>
      <c r="I3362">
        <v>2016</v>
      </c>
      <c r="J3362" s="15" t="s">
        <v>2921</v>
      </c>
      <c r="K3362">
        <v>2016</v>
      </c>
      <c r="L3362" t="s">
        <v>1367</v>
      </c>
      <c r="M3362" t="s">
        <v>393</v>
      </c>
      <c r="N3362" t="s">
        <v>8717</v>
      </c>
      <c r="O3362" t="s">
        <v>1388</v>
      </c>
      <c r="P3362" t="s">
        <v>4226</v>
      </c>
      <c r="Q3362">
        <f t="shared" si="65"/>
        <v>1246</v>
      </c>
      <c r="R3362" t="s">
        <v>3345</v>
      </c>
      <c r="S3362" t="s">
        <v>3346</v>
      </c>
      <c r="T3362" t="s">
        <v>393</v>
      </c>
      <c r="U3362" s="75">
        <v>1246</v>
      </c>
      <c r="V3362">
        <v>0.55000000000000004</v>
      </c>
      <c r="W3362">
        <v>685.3</v>
      </c>
      <c r="AH3362" s="16"/>
      <c r="AI3362" t="s">
        <v>1375</v>
      </c>
    </row>
    <row r="3363" spans="1:35" x14ac:dyDescent="0.25">
      <c r="A3363" t="s">
        <v>8829</v>
      </c>
      <c r="B3363" s="1">
        <v>21</v>
      </c>
      <c r="C3363" t="s">
        <v>392</v>
      </c>
      <c r="D3363">
        <v>5220823</v>
      </c>
      <c r="E3363" t="s">
        <v>8830</v>
      </c>
      <c r="F3363" t="s">
        <v>1363</v>
      </c>
      <c r="G3363" t="s">
        <v>1391</v>
      </c>
      <c r="H3363" s="3" t="s">
        <v>7417</v>
      </c>
      <c r="I3363">
        <v>2016</v>
      </c>
      <c r="J3363" s="15" t="s">
        <v>5665</v>
      </c>
      <c r="K3363">
        <v>2016</v>
      </c>
      <c r="L3363" t="s">
        <v>1367</v>
      </c>
      <c r="M3363" t="s">
        <v>393</v>
      </c>
      <c r="N3363" t="s">
        <v>8675</v>
      </c>
      <c r="O3363" t="s">
        <v>1388</v>
      </c>
      <c r="P3363" t="s">
        <v>4226</v>
      </c>
      <c r="Q3363">
        <f t="shared" si="65"/>
        <v>2000</v>
      </c>
      <c r="R3363" t="s">
        <v>3310</v>
      </c>
      <c r="S3363" t="s">
        <v>3311</v>
      </c>
      <c r="T3363" t="s">
        <v>8682</v>
      </c>
      <c r="U3363" s="75">
        <v>2000</v>
      </c>
      <c r="V3363">
        <v>0.51</v>
      </c>
      <c r="W3363">
        <v>1020</v>
      </c>
      <c r="AH3363" s="16"/>
      <c r="AI3363" t="s">
        <v>1375</v>
      </c>
    </row>
    <row r="3364" spans="1:35" x14ac:dyDescent="0.25">
      <c r="A3364" t="s">
        <v>8831</v>
      </c>
      <c r="B3364" s="1">
        <v>21</v>
      </c>
      <c r="C3364" t="s">
        <v>392</v>
      </c>
      <c r="D3364">
        <v>5220823</v>
      </c>
      <c r="E3364" t="s">
        <v>8830</v>
      </c>
      <c r="F3364" t="s">
        <v>1363</v>
      </c>
      <c r="G3364" t="s">
        <v>1391</v>
      </c>
      <c r="H3364" s="3" t="s">
        <v>7417</v>
      </c>
      <c r="I3364">
        <v>2016</v>
      </c>
      <c r="J3364" s="15" t="s">
        <v>5665</v>
      </c>
      <c r="K3364">
        <v>2016</v>
      </c>
      <c r="L3364" t="s">
        <v>1367</v>
      </c>
      <c r="M3364" t="s">
        <v>393</v>
      </c>
      <c r="N3364" t="s">
        <v>8675</v>
      </c>
      <c r="O3364" t="s">
        <v>1388</v>
      </c>
      <c r="P3364" t="s">
        <v>4226</v>
      </c>
      <c r="Q3364">
        <f t="shared" si="65"/>
        <v>2000</v>
      </c>
      <c r="R3364" t="s">
        <v>2476</v>
      </c>
      <c r="S3364" t="s">
        <v>2477</v>
      </c>
      <c r="T3364" t="s">
        <v>587</v>
      </c>
      <c r="U3364" s="75">
        <v>2000</v>
      </c>
      <c r="V3364">
        <v>0.5</v>
      </c>
      <c r="W3364">
        <v>1000</v>
      </c>
      <c r="AH3364" s="16"/>
      <c r="AI3364" t="s">
        <v>1375</v>
      </c>
    </row>
    <row r="3365" spans="1:35" x14ac:dyDescent="0.25">
      <c r="A3365" t="s">
        <v>8832</v>
      </c>
      <c r="B3365" s="1">
        <v>21</v>
      </c>
      <c r="C3365" t="s">
        <v>392</v>
      </c>
      <c r="D3365">
        <v>5220823</v>
      </c>
      <c r="E3365" t="s">
        <v>8830</v>
      </c>
      <c r="F3365" t="s">
        <v>1363</v>
      </c>
      <c r="G3365" t="s">
        <v>1391</v>
      </c>
      <c r="H3365" s="3" t="s">
        <v>7417</v>
      </c>
      <c r="I3365">
        <v>2016</v>
      </c>
      <c r="J3365" s="15" t="s">
        <v>5665</v>
      </c>
      <c r="K3365">
        <v>2016</v>
      </c>
      <c r="L3365" t="s">
        <v>1367</v>
      </c>
      <c r="M3365" t="s">
        <v>393</v>
      </c>
      <c r="N3365" t="s">
        <v>8675</v>
      </c>
      <c r="O3365" t="s">
        <v>1388</v>
      </c>
      <c r="P3365" t="s">
        <v>4226</v>
      </c>
      <c r="Q3365">
        <f t="shared" si="65"/>
        <v>2000</v>
      </c>
      <c r="R3365" t="s">
        <v>3345</v>
      </c>
      <c r="S3365" t="s">
        <v>3346</v>
      </c>
      <c r="T3365" t="s">
        <v>393</v>
      </c>
      <c r="U3365" s="75">
        <v>2000</v>
      </c>
      <c r="V3365">
        <v>0.52</v>
      </c>
      <c r="W3365">
        <v>1040</v>
      </c>
      <c r="AH3365" s="16"/>
      <c r="AI3365" t="s">
        <v>1375</v>
      </c>
    </row>
    <row r="3366" spans="1:35" x14ac:dyDescent="0.25">
      <c r="A3366" t="s">
        <v>8833</v>
      </c>
      <c r="B3366" s="1">
        <v>21</v>
      </c>
      <c r="C3366" t="s">
        <v>392</v>
      </c>
      <c r="D3366">
        <v>5220823</v>
      </c>
      <c r="E3366" t="s">
        <v>8830</v>
      </c>
      <c r="F3366" t="s">
        <v>1363</v>
      </c>
      <c r="G3366" t="s">
        <v>1391</v>
      </c>
      <c r="H3366" s="3" t="s">
        <v>7417</v>
      </c>
      <c r="I3366">
        <v>2016</v>
      </c>
      <c r="J3366" s="15" t="s">
        <v>5665</v>
      </c>
      <c r="K3366">
        <v>2016</v>
      </c>
      <c r="L3366" t="s">
        <v>1367</v>
      </c>
      <c r="M3366" t="s">
        <v>393</v>
      </c>
      <c r="N3366" t="s">
        <v>8675</v>
      </c>
      <c r="O3366" t="s">
        <v>1388</v>
      </c>
      <c r="P3366" t="s">
        <v>4226</v>
      </c>
      <c r="Q3366">
        <f t="shared" si="65"/>
        <v>2000</v>
      </c>
      <c r="R3366" t="s">
        <v>2102</v>
      </c>
      <c r="S3366" t="s">
        <v>2103</v>
      </c>
      <c r="T3366" t="s">
        <v>8271</v>
      </c>
      <c r="U3366" s="75">
        <v>2000</v>
      </c>
      <c r="V3366">
        <v>0.49</v>
      </c>
      <c r="W3366">
        <v>980</v>
      </c>
      <c r="AH3366" s="16"/>
      <c r="AI3366" t="s">
        <v>1375</v>
      </c>
    </row>
    <row r="3367" spans="1:35" x14ac:dyDescent="0.25">
      <c r="A3367" t="s">
        <v>8834</v>
      </c>
      <c r="B3367" s="1">
        <v>21</v>
      </c>
      <c r="C3367" t="s">
        <v>392</v>
      </c>
      <c r="D3367">
        <v>5318793</v>
      </c>
      <c r="E3367" t="s">
        <v>8674</v>
      </c>
      <c r="F3367" t="s">
        <v>1363</v>
      </c>
      <c r="G3367" t="s">
        <v>1391</v>
      </c>
      <c r="H3367" s="3" t="s">
        <v>2356</v>
      </c>
      <c r="I3367">
        <v>2016</v>
      </c>
      <c r="J3367" s="15" t="s">
        <v>2357</v>
      </c>
      <c r="K3367">
        <v>2016</v>
      </c>
      <c r="L3367" t="s">
        <v>1367</v>
      </c>
      <c r="M3367" t="s">
        <v>8674</v>
      </c>
      <c r="O3367" t="s">
        <v>1388</v>
      </c>
      <c r="P3367" t="s">
        <v>4226</v>
      </c>
      <c r="Q3367">
        <f t="shared" si="65"/>
        <v>1070</v>
      </c>
      <c r="R3367" t="s">
        <v>2102</v>
      </c>
      <c r="S3367" t="s">
        <v>2103</v>
      </c>
      <c r="T3367" t="s">
        <v>8271</v>
      </c>
      <c r="U3367" s="75">
        <v>1070</v>
      </c>
      <c r="V3367">
        <v>0.51</v>
      </c>
      <c r="W3367">
        <v>545.70000000000005</v>
      </c>
      <c r="AH3367" s="16"/>
      <c r="AI3367" t="s">
        <v>1375</v>
      </c>
    </row>
    <row r="3368" spans="1:35" x14ac:dyDescent="0.25">
      <c r="A3368" t="s">
        <v>8835</v>
      </c>
      <c r="B3368" s="1">
        <v>21</v>
      </c>
      <c r="C3368" t="s">
        <v>392</v>
      </c>
      <c r="D3368">
        <v>5318793</v>
      </c>
      <c r="E3368" t="s">
        <v>8674</v>
      </c>
      <c r="F3368" t="s">
        <v>1363</v>
      </c>
      <c r="G3368" t="s">
        <v>1391</v>
      </c>
      <c r="H3368" s="3" t="s">
        <v>2356</v>
      </c>
      <c r="I3368">
        <v>2016</v>
      </c>
      <c r="J3368" s="15" t="s">
        <v>2357</v>
      </c>
      <c r="K3368">
        <v>2016</v>
      </c>
      <c r="L3368" t="s">
        <v>1367</v>
      </c>
      <c r="M3368" t="s">
        <v>8674</v>
      </c>
      <c r="O3368" t="s">
        <v>1388</v>
      </c>
      <c r="P3368" t="s">
        <v>4226</v>
      </c>
      <c r="Q3368">
        <f t="shared" si="65"/>
        <v>1070</v>
      </c>
      <c r="R3368" t="s">
        <v>2198</v>
      </c>
      <c r="S3368" t="s">
        <v>2199</v>
      </c>
      <c r="T3368" t="s">
        <v>393</v>
      </c>
      <c r="U3368" s="75">
        <v>1070</v>
      </c>
      <c r="V3368">
        <v>0.5</v>
      </c>
      <c r="W3368">
        <v>535</v>
      </c>
      <c r="AH3368" s="16"/>
      <c r="AI3368" t="s">
        <v>1375</v>
      </c>
    </row>
    <row r="3369" spans="1:35" x14ac:dyDescent="0.25">
      <c r="A3369" t="s">
        <v>8836</v>
      </c>
      <c r="B3369" s="1">
        <v>21</v>
      </c>
      <c r="C3369" t="s">
        <v>392</v>
      </c>
      <c r="D3369">
        <v>5318793</v>
      </c>
      <c r="E3369" t="s">
        <v>8674</v>
      </c>
      <c r="F3369" t="s">
        <v>1363</v>
      </c>
      <c r="G3369" t="s">
        <v>1391</v>
      </c>
      <c r="H3369" s="3" t="s">
        <v>2356</v>
      </c>
      <c r="I3369">
        <v>2016</v>
      </c>
      <c r="J3369" s="15" t="s">
        <v>2357</v>
      </c>
      <c r="K3369">
        <v>2016</v>
      </c>
      <c r="L3369" t="s">
        <v>1367</v>
      </c>
      <c r="M3369" t="s">
        <v>8674</v>
      </c>
      <c r="O3369" t="s">
        <v>1388</v>
      </c>
      <c r="P3369" t="s">
        <v>4226</v>
      </c>
      <c r="Q3369">
        <f t="shared" si="65"/>
        <v>1070</v>
      </c>
      <c r="R3369" t="s">
        <v>3345</v>
      </c>
      <c r="S3369" t="s">
        <v>3346</v>
      </c>
      <c r="T3369" t="s">
        <v>393</v>
      </c>
      <c r="U3369" s="75">
        <v>1070</v>
      </c>
      <c r="V3369">
        <v>0.53</v>
      </c>
      <c r="W3369">
        <v>567.1</v>
      </c>
      <c r="AH3369" s="16"/>
      <c r="AI3369" t="s">
        <v>1375</v>
      </c>
    </row>
    <row r="3370" spans="1:35" x14ac:dyDescent="0.25">
      <c r="A3370" t="s">
        <v>8837</v>
      </c>
      <c r="B3370" s="1">
        <v>21</v>
      </c>
      <c r="C3370" t="s">
        <v>392</v>
      </c>
      <c r="D3370">
        <v>5318793</v>
      </c>
      <c r="E3370" t="s">
        <v>8674</v>
      </c>
      <c r="F3370" t="s">
        <v>1363</v>
      </c>
      <c r="G3370" t="s">
        <v>1391</v>
      </c>
      <c r="H3370" s="3" t="s">
        <v>2356</v>
      </c>
      <c r="I3370">
        <v>2016</v>
      </c>
      <c r="J3370" s="15" t="s">
        <v>2357</v>
      </c>
      <c r="K3370">
        <v>2016</v>
      </c>
      <c r="L3370" t="s">
        <v>1367</v>
      </c>
      <c r="M3370" t="s">
        <v>8674</v>
      </c>
      <c r="O3370" t="s">
        <v>1388</v>
      </c>
      <c r="P3370" t="s">
        <v>4226</v>
      </c>
      <c r="Q3370">
        <f t="shared" si="65"/>
        <v>1070</v>
      </c>
      <c r="R3370" t="s">
        <v>3310</v>
      </c>
      <c r="S3370" t="s">
        <v>3311</v>
      </c>
      <c r="T3370" t="s">
        <v>8682</v>
      </c>
      <c r="U3370" s="75">
        <v>1070</v>
      </c>
      <c r="V3370">
        <v>0.51</v>
      </c>
      <c r="W3370">
        <v>545.70000000000005</v>
      </c>
      <c r="AH3370" s="16"/>
      <c r="AI3370" t="s">
        <v>1375</v>
      </c>
    </row>
    <row r="3371" spans="1:35" x14ac:dyDescent="0.25">
      <c r="A3371" t="s">
        <v>8838</v>
      </c>
      <c r="B3371" s="1">
        <v>21</v>
      </c>
      <c r="C3371" t="s">
        <v>392</v>
      </c>
      <c r="D3371">
        <v>5318793</v>
      </c>
      <c r="E3371" t="s">
        <v>8674</v>
      </c>
      <c r="F3371" t="s">
        <v>1363</v>
      </c>
      <c r="G3371" t="s">
        <v>1391</v>
      </c>
      <c r="H3371" s="3" t="s">
        <v>2356</v>
      </c>
      <c r="I3371">
        <v>2016</v>
      </c>
      <c r="J3371" s="15" t="s">
        <v>2357</v>
      </c>
      <c r="K3371">
        <v>2016</v>
      </c>
      <c r="L3371" t="s">
        <v>1367</v>
      </c>
      <c r="M3371" t="s">
        <v>8674</v>
      </c>
      <c r="O3371" t="s">
        <v>1388</v>
      </c>
      <c r="P3371" t="s">
        <v>4226</v>
      </c>
      <c r="Q3371">
        <f t="shared" si="65"/>
        <v>1070</v>
      </c>
      <c r="R3371" t="s">
        <v>1381</v>
      </c>
      <c r="S3371" t="s">
        <v>1382</v>
      </c>
      <c r="T3371" t="s">
        <v>394</v>
      </c>
      <c r="U3371" s="75">
        <v>1070</v>
      </c>
      <c r="V3371">
        <v>0.59</v>
      </c>
      <c r="W3371">
        <v>631.29999999999995</v>
      </c>
      <c r="AH3371" s="16"/>
      <c r="AI3371" t="s">
        <v>1375</v>
      </c>
    </row>
    <row r="3372" spans="1:35" x14ac:dyDescent="0.25">
      <c r="A3372" t="s">
        <v>8839</v>
      </c>
      <c r="B3372" s="1">
        <v>21</v>
      </c>
      <c r="C3372" t="s">
        <v>392</v>
      </c>
      <c r="D3372">
        <v>5425034</v>
      </c>
      <c r="E3372" t="s">
        <v>8674</v>
      </c>
      <c r="F3372" t="s">
        <v>1363</v>
      </c>
      <c r="G3372" t="s">
        <v>1391</v>
      </c>
      <c r="H3372" s="3" t="s">
        <v>2911</v>
      </c>
      <c r="I3372">
        <v>2016</v>
      </c>
      <c r="J3372" s="15" t="s">
        <v>3667</v>
      </c>
      <c r="K3372">
        <v>2016</v>
      </c>
      <c r="L3372" t="s">
        <v>1367</v>
      </c>
      <c r="M3372" t="s">
        <v>8674</v>
      </c>
      <c r="N3372" t="s">
        <v>8674</v>
      </c>
      <c r="O3372" t="s">
        <v>1388</v>
      </c>
      <c r="P3372" t="s">
        <v>4226</v>
      </c>
      <c r="Q3372">
        <f t="shared" si="65"/>
        <v>22230</v>
      </c>
      <c r="R3372" t="s">
        <v>3345</v>
      </c>
      <c r="S3372" t="s">
        <v>3346</v>
      </c>
      <c r="T3372" t="s">
        <v>393</v>
      </c>
      <c r="U3372" s="75">
        <v>22230</v>
      </c>
      <c r="V3372">
        <v>0.5</v>
      </c>
      <c r="W3372">
        <v>11115</v>
      </c>
      <c r="AH3372" s="16"/>
      <c r="AI3372" t="s">
        <v>1375</v>
      </c>
    </row>
    <row r="3373" spans="1:35" x14ac:dyDescent="0.25">
      <c r="A3373" t="s">
        <v>8840</v>
      </c>
      <c r="B3373" s="1">
        <v>21</v>
      </c>
      <c r="C3373" t="s">
        <v>392</v>
      </c>
      <c r="D3373">
        <v>5425034</v>
      </c>
      <c r="E3373" t="s">
        <v>8674</v>
      </c>
      <c r="F3373" t="s">
        <v>1363</v>
      </c>
      <c r="G3373" t="s">
        <v>1391</v>
      </c>
      <c r="H3373" s="3" t="s">
        <v>2911</v>
      </c>
      <c r="I3373">
        <v>2016</v>
      </c>
      <c r="J3373" s="15" t="s">
        <v>3667</v>
      </c>
      <c r="K3373">
        <v>2016</v>
      </c>
      <c r="L3373" t="s">
        <v>1367</v>
      </c>
      <c r="M3373" t="s">
        <v>8674</v>
      </c>
      <c r="N3373" t="s">
        <v>8674</v>
      </c>
      <c r="O3373" t="s">
        <v>1388</v>
      </c>
      <c r="P3373" t="s">
        <v>4226</v>
      </c>
      <c r="Q3373">
        <f t="shared" si="65"/>
        <v>22230</v>
      </c>
      <c r="R3373" t="s">
        <v>1381</v>
      </c>
      <c r="S3373" t="s">
        <v>1382</v>
      </c>
      <c r="T3373" t="s">
        <v>394</v>
      </c>
      <c r="U3373" s="75">
        <v>22230</v>
      </c>
      <c r="V3373">
        <v>0.59</v>
      </c>
      <c r="W3373">
        <v>13115.7</v>
      </c>
      <c r="AH3373" s="16"/>
      <c r="AI3373" t="s">
        <v>1375</v>
      </c>
    </row>
    <row r="3374" spans="1:35" x14ac:dyDescent="0.25">
      <c r="A3374" t="s">
        <v>8841</v>
      </c>
      <c r="B3374" s="1">
        <v>21</v>
      </c>
      <c r="C3374" t="s">
        <v>392</v>
      </c>
      <c r="D3374">
        <v>5425034</v>
      </c>
      <c r="E3374" t="s">
        <v>8674</v>
      </c>
      <c r="F3374" t="s">
        <v>1363</v>
      </c>
      <c r="G3374" t="s">
        <v>1391</v>
      </c>
      <c r="H3374" s="3" t="s">
        <v>2911</v>
      </c>
      <c r="I3374">
        <v>2016</v>
      </c>
      <c r="J3374" s="15" t="s">
        <v>3667</v>
      </c>
      <c r="K3374">
        <v>2016</v>
      </c>
      <c r="L3374" t="s">
        <v>1367</v>
      </c>
      <c r="M3374" t="s">
        <v>8674</v>
      </c>
      <c r="N3374" t="s">
        <v>8674</v>
      </c>
      <c r="O3374" t="s">
        <v>1388</v>
      </c>
      <c r="P3374" t="s">
        <v>4226</v>
      </c>
      <c r="Q3374">
        <f t="shared" si="65"/>
        <v>22230</v>
      </c>
      <c r="R3374" t="s">
        <v>2476</v>
      </c>
      <c r="S3374" t="s">
        <v>2477</v>
      </c>
      <c r="T3374" t="s">
        <v>587</v>
      </c>
      <c r="U3374" s="75">
        <v>22230</v>
      </c>
      <c r="V3374">
        <v>0.5</v>
      </c>
      <c r="W3374">
        <v>11115</v>
      </c>
      <c r="AH3374" s="16"/>
      <c r="AI3374" t="s">
        <v>1375</v>
      </c>
    </row>
    <row r="3375" spans="1:35" x14ac:dyDescent="0.25">
      <c r="A3375" t="s">
        <v>8842</v>
      </c>
      <c r="B3375" s="1">
        <v>21</v>
      </c>
      <c r="C3375" t="s">
        <v>392</v>
      </c>
      <c r="D3375">
        <v>5425034</v>
      </c>
      <c r="E3375" t="s">
        <v>8674</v>
      </c>
      <c r="F3375" t="s">
        <v>1363</v>
      </c>
      <c r="G3375" t="s">
        <v>1391</v>
      </c>
      <c r="H3375" s="3" t="s">
        <v>2911</v>
      </c>
      <c r="I3375">
        <v>2016</v>
      </c>
      <c r="J3375" s="15" t="s">
        <v>3667</v>
      </c>
      <c r="K3375">
        <v>2016</v>
      </c>
      <c r="L3375" t="s">
        <v>1367</v>
      </c>
      <c r="M3375" t="s">
        <v>8674</v>
      </c>
      <c r="N3375" t="s">
        <v>8674</v>
      </c>
      <c r="O3375" t="s">
        <v>1388</v>
      </c>
      <c r="P3375" t="s">
        <v>4226</v>
      </c>
      <c r="Q3375">
        <f t="shared" si="65"/>
        <v>22230</v>
      </c>
      <c r="R3375" t="s">
        <v>3310</v>
      </c>
      <c r="S3375" t="s">
        <v>3311</v>
      </c>
      <c r="T3375" t="s">
        <v>8682</v>
      </c>
      <c r="U3375" s="75">
        <v>22230</v>
      </c>
      <c r="V3375">
        <v>0.51</v>
      </c>
      <c r="W3375">
        <v>11337.3</v>
      </c>
      <c r="AH3375" s="16"/>
      <c r="AI3375" t="s">
        <v>1375</v>
      </c>
    </row>
    <row r="3376" spans="1:35" x14ac:dyDescent="0.25">
      <c r="A3376" t="s">
        <v>8843</v>
      </c>
      <c r="B3376" s="1">
        <v>21</v>
      </c>
      <c r="C3376" t="s">
        <v>392</v>
      </c>
      <c r="D3376">
        <v>5425034</v>
      </c>
      <c r="E3376" t="s">
        <v>8674</v>
      </c>
      <c r="F3376" t="s">
        <v>1363</v>
      </c>
      <c r="G3376" t="s">
        <v>1391</v>
      </c>
      <c r="H3376" s="3" t="s">
        <v>2911</v>
      </c>
      <c r="I3376">
        <v>2016</v>
      </c>
      <c r="J3376" s="15" t="s">
        <v>3667</v>
      </c>
      <c r="K3376">
        <v>2016</v>
      </c>
      <c r="L3376" t="s">
        <v>1367</v>
      </c>
      <c r="M3376" t="s">
        <v>8674</v>
      </c>
      <c r="N3376" t="s">
        <v>8674</v>
      </c>
      <c r="O3376" t="s">
        <v>1388</v>
      </c>
      <c r="P3376" t="s">
        <v>4226</v>
      </c>
      <c r="Q3376">
        <f t="shared" si="65"/>
        <v>22230</v>
      </c>
      <c r="R3376" t="s">
        <v>2102</v>
      </c>
      <c r="S3376" t="s">
        <v>2103</v>
      </c>
      <c r="T3376" t="s">
        <v>8844</v>
      </c>
      <c r="U3376" s="75">
        <v>22230</v>
      </c>
      <c r="V3376">
        <v>0.48</v>
      </c>
      <c r="W3376">
        <v>10670.4</v>
      </c>
      <c r="AH3376" s="16"/>
      <c r="AI3376" t="s">
        <v>1375</v>
      </c>
    </row>
    <row r="3377" spans="1:35" x14ac:dyDescent="0.25">
      <c r="A3377" t="s">
        <v>8845</v>
      </c>
      <c r="B3377" s="1">
        <v>21</v>
      </c>
      <c r="C3377" t="s">
        <v>392</v>
      </c>
      <c r="D3377">
        <v>5309468</v>
      </c>
      <c r="E3377" t="s">
        <v>8846</v>
      </c>
      <c r="F3377" t="s">
        <v>1363</v>
      </c>
      <c r="G3377" t="s">
        <v>1364</v>
      </c>
      <c r="H3377" s="3" t="s">
        <v>5655</v>
      </c>
      <c r="I3377">
        <v>2016</v>
      </c>
      <c r="J3377" s="15" t="s">
        <v>4232</v>
      </c>
      <c r="K3377">
        <v>2016</v>
      </c>
      <c r="L3377" t="s">
        <v>1367</v>
      </c>
      <c r="M3377" t="s">
        <v>8671</v>
      </c>
      <c r="N3377" t="s">
        <v>8671</v>
      </c>
      <c r="O3377" t="s">
        <v>1388</v>
      </c>
      <c r="P3377" t="s">
        <v>4226</v>
      </c>
      <c r="Q3377">
        <f t="shared" si="65"/>
        <v>50000</v>
      </c>
      <c r="R3377" t="s">
        <v>1381</v>
      </c>
      <c r="S3377" t="s">
        <v>1382</v>
      </c>
      <c r="T3377" t="s">
        <v>394</v>
      </c>
      <c r="U3377" s="75">
        <v>50000</v>
      </c>
      <c r="V3377">
        <v>0.59</v>
      </c>
      <c r="W3377">
        <v>29500</v>
      </c>
      <c r="AH3377" s="16"/>
      <c r="AI3377" t="s">
        <v>1375</v>
      </c>
    </row>
    <row r="3378" spans="1:35" x14ac:dyDescent="0.25">
      <c r="A3378" t="s">
        <v>8847</v>
      </c>
      <c r="B3378" s="1">
        <v>21</v>
      </c>
      <c r="C3378" t="s">
        <v>392</v>
      </c>
      <c r="D3378">
        <v>5309468</v>
      </c>
      <c r="E3378" t="s">
        <v>8846</v>
      </c>
      <c r="F3378" t="s">
        <v>1363</v>
      </c>
      <c r="G3378" t="s">
        <v>1364</v>
      </c>
      <c r="H3378" s="3" t="s">
        <v>5655</v>
      </c>
      <c r="I3378">
        <v>2016</v>
      </c>
      <c r="J3378" s="15" t="s">
        <v>4232</v>
      </c>
      <c r="K3378">
        <v>2016</v>
      </c>
      <c r="L3378" t="s">
        <v>1367</v>
      </c>
      <c r="M3378" t="s">
        <v>8671</v>
      </c>
      <c r="N3378" t="s">
        <v>8671</v>
      </c>
      <c r="O3378" t="s">
        <v>1388</v>
      </c>
      <c r="P3378" t="s">
        <v>4226</v>
      </c>
      <c r="Q3378">
        <f t="shared" si="65"/>
        <v>50000</v>
      </c>
      <c r="R3378" t="s">
        <v>3310</v>
      </c>
      <c r="S3378" t="s">
        <v>3311</v>
      </c>
      <c r="T3378" t="s">
        <v>8812</v>
      </c>
      <c r="U3378" s="75">
        <v>50000</v>
      </c>
      <c r="V3378">
        <v>0.51</v>
      </c>
      <c r="W3378">
        <v>25500</v>
      </c>
      <c r="AH3378" s="16"/>
      <c r="AI3378" t="s">
        <v>1375</v>
      </c>
    </row>
    <row r="3379" spans="1:35" x14ac:dyDescent="0.25">
      <c r="A3379" t="s">
        <v>8848</v>
      </c>
      <c r="B3379" s="1">
        <v>21</v>
      </c>
      <c r="C3379" t="s">
        <v>392</v>
      </c>
      <c r="D3379">
        <v>5373255</v>
      </c>
      <c r="E3379" t="s">
        <v>8849</v>
      </c>
      <c r="F3379" t="s">
        <v>1363</v>
      </c>
      <c r="G3379" t="s">
        <v>1364</v>
      </c>
      <c r="H3379" s="3" t="s">
        <v>2374</v>
      </c>
      <c r="I3379">
        <v>2016</v>
      </c>
      <c r="J3379" s="15" t="s">
        <v>2927</v>
      </c>
      <c r="K3379">
        <v>2016</v>
      </c>
      <c r="L3379" t="s">
        <v>1367</v>
      </c>
      <c r="M3379" t="s">
        <v>8682</v>
      </c>
      <c r="N3379" t="s">
        <v>8682</v>
      </c>
      <c r="O3379" t="s">
        <v>1388</v>
      </c>
      <c r="P3379" t="s">
        <v>4226</v>
      </c>
      <c r="Q3379">
        <f t="shared" si="65"/>
        <v>4000</v>
      </c>
      <c r="R3379" t="s">
        <v>3345</v>
      </c>
      <c r="S3379" t="s">
        <v>3346</v>
      </c>
      <c r="T3379" t="s">
        <v>393</v>
      </c>
      <c r="U3379" s="75">
        <v>4000</v>
      </c>
      <c r="V3379">
        <v>0.53</v>
      </c>
      <c r="W3379">
        <v>2120</v>
      </c>
      <c r="AH3379" s="16"/>
      <c r="AI3379" t="s">
        <v>1375</v>
      </c>
    </row>
    <row r="3380" spans="1:35" x14ac:dyDescent="0.25">
      <c r="A3380" t="s">
        <v>8850</v>
      </c>
      <c r="B3380" s="1">
        <v>21</v>
      </c>
      <c r="C3380" t="s">
        <v>392</v>
      </c>
      <c r="D3380">
        <v>5309468</v>
      </c>
      <c r="E3380" t="s">
        <v>8846</v>
      </c>
      <c r="F3380" t="s">
        <v>1363</v>
      </c>
      <c r="G3380" t="s">
        <v>1364</v>
      </c>
      <c r="H3380" s="3" t="s">
        <v>5655</v>
      </c>
      <c r="I3380">
        <v>2016</v>
      </c>
      <c r="J3380" s="15" t="s">
        <v>4232</v>
      </c>
      <c r="K3380">
        <v>2016</v>
      </c>
      <c r="L3380" t="s">
        <v>1367</v>
      </c>
      <c r="M3380" t="s">
        <v>8671</v>
      </c>
      <c r="N3380" t="s">
        <v>8671</v>
      </c>
      <c r="O3380" t="s">
        <v>1388</v>
      </c>
      <c r="P3380" t="s">
        <v>4226</v>
      </c>
      <c r="Q3380">
        <f t="shared" si="65"/>
        <v>50000</v>
      </c>
      <c r="R3380" t="s">
        <v>2102</v>
      </c>
      <c r="S3380" t="s">
        <v>2103</v>
      </c>
      <c r="T3380" t="s">
        <v>8236</v>
      </c>
      <c r="U3380" s="75">
        <v>50000</v>
      </c>
      <c r="V3380">
        <v>0.46</v>
      </c>
      <c r="W3380">
        <v>23000</v>
      </c>
      <c r="AH3380" s="16"/>
      <c r="AI3380" t="s">
        <v>1375</v>
      </c>
    </row>
    <row r="3381" spans="1:35" x14ac:dyDescent="0.25">
      <c r="A3381" t="s">
        <v>8851</v>
      </c>
      <c r="B3381" s="1">
        <v>21</v>
      </c>
      <c r="C3381" t="s">
        <v>392</v>
      </c>
      <c r="D3381">
        <v>5209390</v>
      </c>
      <c r="E3381" t="s">
        <v>8331</v>
      </c>
      <c r="F3381" t="s">
        <v>1363</v>
      </c>
      <c r="G3381" t="s">
        <v>1364</v>
      </c>
      <c r="H3381" s="3" t="s">
        <v>2905</v>
      </c>
      <c r="I3381">
        <v>2016</v>
      </c>
      <c r="J3381" s="15" t="s">
        <v>7229</v>
      </c>
      <c r="K3381">
        <v>2016</v>
      </c>
      <c r="L3381" t="s">
        <v>1367</v>
      </c>
      <c r="M3381" t="s">
        <v>8671</v>
      </c>
      <c r="N3381" t="s">
        <v>8671</v>
      </c>
      <c r="O3381" t="s">
        <v>2414</v>
      </c>
      <c r="P3381" t="s">
        <v>4226</v>
      </c>
      <c r="Q3381">
        <f t="shared" si="65"/>
        <v>350</v>
      </c>
      <c r="R3381" t="s">
        <v>3310</v>
      </c>
      <c r="S3381" t="s">
        <v>3311</v>
      </c>
      <c r="T3381" t="s">
        <v>8812</v>
      </c>
      <c r="U3381" s="75">
        <v>350</v>
      </c>
      <c r="V3381">
        <v>0.51</v>
      </c>
      <c r="W3381">
        <v>178.5</v>
      </c>
      <c r="AH3381" s="16"/>
      <c r="AI3381" t="s">
        <v>1375</v>
      </c>
    </row>
    <row r="3382" spans="1:35" x14ac:dyDescent="0.25">
      <c r="A3382" t="s">
        <v>8852</v>
      </c>
      <c r="B3382" s="1">
        <v>21</v>
      </c>
      <c r="C3382" t="s">
        <v>392</v>
      </c>
      <c r="D3382">
        <v>5209390</v>
      </c>
      <c r="E3382" t="s">
        <v>8331</v>
      </c>
      <c r="F3382" t="s">
        <v>1363</v>
      </c>
      <c r="G3382" t="s">
        <v>1364</v>
      </c>
      <c r="H3382" s="3" t="s">
        <v>2905</v>
      </c>
      <c r="I3382">
        <v>2016</v>
      </c>
      <c r="J3382" s="15" t="s">
        <v>7229</v>
      </c>
      <c r="K3382">
        <v>2016</v>
      </c>
      <c r="L3382" t="s">
        <v>1367</v>
      </c>
      <c r="M3382" t="s">
        <v>8671</v>
      </c>
      <c r="N3382" t="s">
        <v>8671</v>
      </c>
      <c r="O3382" t="s">
        <v>2414</v>
      </c>
      <c r="P3382" t="s">
        <v>4226</v>
      </c>
      <c r="Q3382">
        <f t="shared" si="65"/>
        <v>350</v>
      </c>
      <c r="R3382" t="s">
        <v>2476</v>
      </c>
      <c r="S3382" t="s">
        <v>2477</v>
      </c>
      <c r="T3382" t="s">
        <v>587</v>
      </c>
      <c r="U3382" s="75">
        <v>350</v>
      </c>
      <c r="V3382">
        <v>0.5</v>
      </c>
      <c r="W3382">
        <v>175</v>
      </c>
      <c r="AH3382" s="16"/>
      <c r="AI3382" t="s">
        <v>1375</v>
      </c>
    </row>
    <row r="3383" spans="1:35" x14ac:dyDescent="0.25">
      <c r="A3383" t="s">
        <v>8853</v>
      </c>
      <c r="B3383" s="1">
        <v>21</v>
      </c>
      <c r="C3383" t="s">
        <v>392</v>
      </c>
      <c r="D3383">
        <v>5209390</v>
      </c>
      <c r="E3383" t="s">
        <v>8331</v>
      </c>
      <c r="F3383" t="s">
        <v>1363</v>
      </c>
      <c r="G3383" t="s">
        <v>1364</v>
      </c>
      <c r="H3383" s="3" t="s">
        <v>2905</v>
      </c>
      <c r="I3383">
        <v>2016</v>
      </c>
      <c r="J3383" s="15" t="s">
        <v>7229</v>
      </c>
      <c r="K3383">
        <v>2016</v>
      </c>
      <c r="L3383" t="s">
        <v>1367</v>
      </c>
      <c r="M3383" t="s">
        <v>8671</v>
      </c>
      <c r="N3383" t="s">
        <v>8671</v>
      </c>
      <c r="O3383" t="s">
        <v>2414</v>
      </c>
      <c r="P3383" t="s">
        <v>4226</v>
      </c>
      <c r="Q3383">
        <f t="shared" si="65"/>
        <v>350</v>
      </c>
      <c r="R3383" t="s">
        <v>1381</v>
      </c>
      <c r="S3383" t="s">
        <v>1382</v>
      </c>
      <c r="T3383" t="s">
        <v>394</v>
      </c>
      <c r="U3383" s="75">
        <v>350</v>
      </c>
      <c r="V3383">
        <v>0.52</v>
      </c>
      <c r="W3383">
        <v>182</v>
      </c>
      <c r="AH3383" s="16"/>
      <c r="AI3383" t="s">
        <v>1375</v>
      </c>
    </row>
    <row r="3384" spans="1:35" x14ac:dyDescent="0.25">
      <c r="A3384" t="s">
        <v>8854</v>
      </c>
      <c r="B3384" s="1">
        <v>21</v>
      </c>
      <c r="C3384" t="s">
        <v>392</v>
      </c>
      <c r="D3384">
        <v>5209390</v>
      </c>
      <c r="E3384" t="s">
        <v>8331</v>
      </c>
      <c r="F3384" t="s">
        <v>1363</v>
      </c>
      <c r="G3384" t="s">
        <v>1364</v>
      </c>
      <c r="H3384" s="3" t="s">
        <v>2905</v>
      </c>
      <c r="I3384">
        <v>2016</v>
      </c>
      <c r="J3384" s="15" t="s">
        <v>7229</v>
      </c>
      <c r="K3384">
        <v>2016</v>
      </c>
      <c r="L3384" t="s">
        <v>1367</v>
      </c>
      <c r="M3384" t="s">
        <v>8671</v>
      </c>
      <c r="N3384" t="s">
        <v>8671</v>
      </c>
      <c r="O3384" t="s">
        <v>2414</v>
      </c>
      <c r="P3384" t="s">
        <v>4226</v>
      </c>
      <c r="Q3384">
        <f t="shared" si="65"/>
        <v>350</v>
      </c>
      <c r="R3384" t="s">
        <v>2102</v>
      </c>
      <c r="S3384" t="s">
        <v>2103</v>
      </c>
      <c r="T3384" t="s">
        <v>8236</v>
      </c>
      <c r="U3384" s="75">
        <v>350</v>
      </c>
      <c r="V3384">
        <v>0.53</v>
      </c>
      <c r="W3384">
        <v>185.5</v>
      </c>
      <c r="AH3384" s="16"/>
      <c r="AI3384" t="s">
        <v>1375</v>
      </c>
    </row>
    <row r="3385" spans="1:35" x14ac:dyDescent="0.25">
      <c r="A3385" t="s">
        <v>8855</v>
      </c>
      <c r="B3385" s="1">
        <v>21</v>
      </c>
      <c r="C3385" t="s">
        <v>392</v>
      </c>
      <c r="D3385">
        <v>5373255</v>
      </c>
      <c r="E3385" t="s">
        <v>8849</v>
      </c>
      <c r="F3385" t="s">
        <v>1363</v>
      </c>
      <c r="G3385" t="s">
        <v>1364</v>
      </c>
      <c r="H3385" s="3" t="s">
        <v>2374</v>
      </c>
      <c r="I3385">
        <v>2016</v>
      </c>
      <c r="J3385" s="15" t="s">
        <v>2927</v>
      </c>
      <c r="K3385">
        <v>2016</v>
      </c>
      <c r="L3385" t="s">
        <v>1367</v>
      </c>
      <c r="M3385" t="s">
        <v>8682</v>
      </c>
      <c r="N3385" t="s">
        <v>8682</v>
      </c>
      <c r="O3385" t="s">
        <v>1388</v>
      </c>
      <c r="P3385" t="s">
        <v>4226</v>
      </c>
      <c r="Q3385">
        <f t="shared" si="65"/>
        <v>4000</v>
      </c>
      <c r="R3385" t="s">
        <v>2102</v>
      </c>
      <c r="S3385" t="s">
        <v>2103</v>
      </c>
      <c r="T3385" t="s">
        <v>8271</v>
      </c>
      <c r="U3385" s="75">
        <v>4000</v>
      </c>
      <c r="V3385">
        <v>0.49</v>
      </c>
      <c r="W3385">
        <v>1960</v>
      </c>
      <c r="AH3385" s="16"/>
      <c r="AI3385" t="s">
        <v>1375</v>
      </c>
    </row>
    <row r="3386" spans="1:35" x14ac:dyDescent="0.25">
      <c r="A3386" t="s">
        <v>8856</v>
      </c>
      <c r="B3386" s="1">
        <v>21</v>
      </c>
      <c r="C3386" t="s">
        <v>392</v>
      </c>
      <c r="D3386">
        <v>5373255</v>
      </c>
      <c r="E3386" t="s">
        <v>8849</v>
      </c>
      <c r="F3386" t="s">
        <v>1363</v>
      </c>
      <c r="G3386" t="s">
        <v>1364</v>
      </c>
      <c r="H3386" s="3" t="s">
        <v>2374</v>
      </c>
      <c r="I3386">
        <v>2016</v>
      </c>
      <c r="J3386" s="15" t="s">
        <v>2927</v>
      </c>
      <c r="K3386">
        <v>2016</v>
      </c>
      <c r="L3386" t="s">
        <v>1367</v>
      </c>
      <c r="M3386" t="s">
        <v>8682</v>
      </c>
      <c r="N3386" t="s">
        <v>8682</v>
      </c>
      <c r="O3386" t="s">
        <v>1388</v>
      </c>
      <c r="P3386" t="s">
        <v>4226</v>
      </c>
      <c r="Q3386">
        <f t="shared" si="65"/>
        <v>4000</v>
      </c>
      <c r="R3386" t="s">
        <v>3310</v>
      </c>
      <c r="S3386" t="s">
        <v>3311</v>
      </c>
      <c r="T3386" t="s">
        <v>8857</v>
      </c>
      <c r="U3386" s="75">
        <v>4000</v>
      </c>
      <c r="V3386">
        <v>0.51</v>
      </c>
      <c r="W3386">
        <v>2040</v>
      </c>
      <c r="AH3386" s="16"/>
      <c r="AI3386" t="s">
        <v>1375</v>
      </c>
    </row>
    <row r="3387" spans="1:35" x14ac:dyDescent="0.25">
      <c r="A3387" t="s">
        <v>8858</v>
      </c>
      <c r="B3387" s="1">
        <v>21</v>
      </c>
      <c r="C3387" t="s">
        <v>392</v>
      </c>
      <c r="D3387">
        <v>5209390</v>
      </c>
      <c r="E3387" t="s">
        <v>8331</v>
      </c>
      <c r="F3387" t="s">
        <v>1363</v>
      </c>
      <c r="G3387" t="s">
        <v>1364</v>
      </c>
      <c r="H3387" s="3" t="s">
        <v>2905</v>
      </c>
      <c r="I3387">
        <v>2016</v>
      </c>
      <c r="J3387" s="15" t="s">
        <v>7229</v>
      </c>
      <c r="K3387">
        <v>2016</v>
      </c>
      <c r="L3387" t="s">
        <v>1367</v>
      </c>
      <c r="M3387" t="s">
        <v>8671</v>
      </c>
      <c r="N3387" t="s">
        <v>8671</v>
      </c>
      <c r="O3387" t="s">
        <v>2414</v>
      </c>
      <c r="P3387" t="s">
        <v>4226</v>
      </c>
      <c r="Q3387">
        <f t="shared" si="65"/>
        <v>350</v>
      </c>
      <c r="R3387" t="s">
        <v>3345</v>
      </c>
      <c r="S3387" t="s">
        <v>3346</v>
      </c>
      <c r="T3387" t="s">
        <v>393</v>
      </c>
      <c r="U3387" s="75">
        <v>350</v>
      </c>
      <c r="V3387">
        <v>0.55000000000000004</v>
      </c>
      <c r="W3387">
        <v>192.5</v>
      </c>
      <c r="AH3387" s="16"/>
      <c r="AI3387" t="s">
        <v>1375</v>
      </c>
    </row>
    <row r="3388" spans="1:35" x14ac:dyDescent="0.25">
      <c r="A3388" t="s">
        <v>8859</v>
      </c>
      <c r="B3388" s="1">
        <v>21</v>
      </c>
      <c r="C3388" t="s">
        <v>392</v>
      </c>
      <c r="D3388">
        <v>5600936</v>
      </c>
      <c r="E3388" t="s">
        <v>8860</v>
      </c>
      <c r="F3388" t="s">
        <v>1363</v>
      </c>
      <c r="G3388" t="s">
        <v>1364</v>
      </c>
      <c r="H3388" s="3" t="s">
        <v>2941</v>
      </c>
      <c r="I3388">
        <v>2016</v>
      </c>
      <c r="J3388" s="15" t="s">
        <v>2942</v>
      </c>
      <c r="K3388">
        <v>2016</v>
      </c>
      <c r="L3388" t="s">
        <v>1367</v>
      </c>
      <c r="M3388" t="s">
        <v>8861</v>
      </c>
      <c r="N3388" t="s">
        <v>8861</v>
      </c>
      <c r="O3388" t="s">
        <v>1388</v>
      </c>
      <c r="P3388" t="s">
        <v>4226</v>
      </c>
      <c r="Q3388">
        <f t="shared" si="65"/>
        <v>35510</v>
      </c>
      <c r="R3388" t="s">
        <v>2198</v>
      </c>
      <c r="S3388" t="s">
        <v>2199</v>
      </c>
      <c r="T3388" t="s">
        <v>393</v>
      </c>
      <c r="U3388" s="75">
        <v>35510</v>
      </c>
      <c r="V3388">
        <v>0.46</v>
      </c>
      <c r="W3388">
        <v>16334.6</v>
      </c>
      <c r="AH3388" s="16"/>
      <c r="AI3388" t="s">
        <v>1375</v>
      </c>
    </row>
    <row r="3389" spans="1:35" x14ac:dyDescent="0.25">
      <c r="A3389" t="s">
        <v>8862</v>
      </c>
      <c r="B3389" s="1">
        <v>21</v>
      </c>
      <c r="C3389" t="s">
        <v>392</v>
      </c>
      <c r="D3389">
        <v>5600936</v>
      </c>
      <c r="E3389" t="s">
        <v>8860</v>
      </c>
      <c r="F3389" t="s">
        <v>1363</v>
      </c>
      <c r="G3389" t="s">
        <v>1364</v>
      </c>
      <c r="H3389" s="3" t="s">
        <v>2941</v>
      </c>
      <c r="I3389">
        <v>2016</v>
      </c>
      <c r="J3389" s="15" t="s">
        <v>2942</v>
      </c>
      <c r="K3389">
        <v>2016</v>
      </c>
      <c r="L3389" t="s">
        <v>1367</v>
      </c>
      <c r="M3389" t="s">
        <v>8861</v>
      </c>
      <c r="N3389" t="s">
        <v>8861</v>
      </c>
      <c r="O3389" t="s">
        <v>1388</v>
      </c>
      <c r="P3389" t="s">
        <v>4226</v>
      </c>
      <c r="Q3389">
        <f t="shared" si="65"/>
        <v>35510</v>
      </c>
      <c r="R3389" t="s">
        <v>3310</v>
      </c>
      <c r="S3389" t="s">
        <v>3311</v>
      </c>
      <c r="T3389" t="s">
        <v>8682</v>
      </c>
      <c r="U3389" s="75">
        <v>35510</v>
      </c>
      <c r="V3389">
        <v>0.49</v>
      </c>
      <c r="W3389">
        <v>17399.900000000001</v>
      </c>
      <c r="AH3389" s="16"/>
      <c r="AI3389" t="s">
        <v>1375</v>
      </c>
    </row>
    <row r="3390" spans="1:35" x14ac:dyDescent="0.25">
      <c r="A3390" t="s">
        <v>8863</v>
      </c>
      <c r="B3390" s="1">
        <v>21</v>
      </c>
      <c r="C3390" t="s">
        <v>392</v>
      </c>
      <c r="D3390">
        <v>5600936</v>
      </c>
      <c r="E3390" t="s">
        <v>8860</v>
      </c>
      <c r="F3390" t="s">
        <v>1363</v>
      </c>
      <c r="G3390" t="s">
        <v>1364</v>
      </c>
      <c r="H3390" s="3" t="s">
        <v>2941</v>
      </c>
      <c r="I3390">
        <v>2016</v>
      </c>
      <c r="J3390" s="15" t="s">
        <v>2942</v>
      </c>
      <c r="K3390">
        <v>2016</v>
      </c>
      <c r="L3390" t="s">
        <v>1367</v>
      </c>
      <c r="M3390" t="s">
        <v>8861</v>
      </c>
      <c r="N3390" t="s">
        <v>8861</v>
      </c>
      <c r="O3390" t="s">
        <v>1388</v>
      </c>
      <c r="P3390" t="s">
        <v>4226</v>
      </c>
      <c r="Q3390">
        <f t="shared" si="65"/>
        <v>35510</v>
      </c>
      <c r="R3390" t="s">
        <v>1381</v>
      </c>
      <c r="S3390" t="s">
        <v>1382</v>
      </c>
      <c r="T3390" t="s">
        <v>8864</v>
      </c>
      <c r="U3390" s="75">
        <v>35510</v>
      </c>
      <c r="V3390">
        <v>0.52</v>
      </c>
      <c r="W3390">
        <v>18465.2</v>
      </c>
      <c r="AH3390" s="16"/>
      <c r="AI3390" t="s">
        <v>1375</v>
      </c>
    </row>
    <row r="3391" spans="1:35" x14ac:dyDescent="0.25">
      <c r="A3391" t="s">
        <v>8865</v>
      </c>
      <c r="B3391" s="1">
        <v>21</v>
      </c>
      <c r="C3391" t="s">
        <v>392</v>
      </c>
      <c r="D3391">
        <v>5600936</v>
      </c>
      <c r="E3391" t="s">
        <v>8860</v>
      </c>
      <c r="F3391" t="s">
        <v>1363</v>
      </c>
      <c r="G3391" t="s">
        <v>1364</v>
      </c>
      <c r="H3391" s="3" t="s">
        <v>2941</v>
      </c>
      <c r="I3391">
        <v>2016</v>
      </c>
      <c r="J3391" s="15" t="s">
        <v>2942</v>
      </c>
      <c r="K3391">
        <v>2016</v>
      </c>
      <c r="L3391" t="s">
        <v>1367</v>
      </c>
      <c r="M3391" t="s">
        <v>8861</v>
      </c>
      <c r="N3391" t="s">
        <v>8861</v>
      </c>
      <c r="O3391" t="s">
        <v>1388</v>
      </c>
      <c r="P3391" t="s">
        <v>4226</v>
      </c>
      <c r="Q3391">
        <f t="shared" si="65"/>
        <v>35510</v>
      </c>
      <c r="R3391" t="s">
        <v>3345</v>
      </c>
      <c r="S3391" t="s">
        <v>3346</v>
      </c>
      <c r="T3391" t="s">
        <v>393</v>
      </c>
      <c r="U3391" s="75">
        <v>35510</v>
      </c>
      <c r="V3391">
        <v>0.53</v>
      </c>
      <c r="W3391">
        <v>18820.3</v>
      </c>
      <c r="AH3391" s="16"/>
      <c r="AI3391" t="s">
        <v>1375</v>
      </c>
    </row>
    <row r="3392" spans="1:35" x14ac:dyDescent="0.25">
      <c r="A3392" t="s">
        <v>8866</v>
      </c>
      <c r="B3392" s="1">
        <v>21</v>
      </c>
      <c r="C3392" t="s">
        <v>392</v>
      </c>
      <c r="D3392">
        <v>5600936</v>
      </c>
      <c r="E3392" t="s">
        <v>8860</v>
      </c>
      <c r="F3392" t="s">
        <v>1363</v>
      </c>
      <c r="G3392" t="s">
        <v>1364</v>
      </c>
      <c r="H3392" s="3" t="s">
        <v>2941</v>
      </c>
      <c r="I3392">
        <v>2016</v>
      </c>
      <c r="J3392" s="15" t="s">
        <v>2942</v>
      </c>
      <c r="K3392">
        <v>2016</v>
      </c>
      <c r="L3392" t="s">
        <v>1367</v>
      </c>
      <c r="M3392" t="s">
        <v>8861</v>
      </c>
      <c r="N3392" t="s">
        <v>8861</v>
      </c>
      <c r="O3392" t="s">
        <v>1388</v>
      </c>
      <c r="P3392" t="s">
        <v>4226</v>
      </c>
      <c r="Q3392">
        <f t="shared" si="65"/>
        <v>35510</v>
      </c>
      <c r="R3392" t="s">
        <v>2102</v>
      </c>
      <c r="S3392" t="s">
        <v>2103</v>
      </c>
      <c r="T3392" t="s">
        <v>8236</v>
      </c>
      <c r="U3392" s="75">
        <v>35510</v>
      </c>
      <c r="V3392">
        <v>1.35</v>
      </c>
      <c r="W3392">
        <v>47938.5</v>
      </c>
      <c r="AH3392" s="16"/>
      <c r="AI3392" t="s">
        <v>1375</v>
      </c>
    </row>
    <row r="3393" spans="1:35" x14ac:dyDescent="0.25">
      <c r="A3393" t="s">
        <v>8867</v>
      </c>
      <c r="B3393" s="1">
        <v>21</v>
      </c>
      <c r="C3393" t="s">
        <v>392</v>
      </c>
      <c r="D3393">
        <v>5459761</v>
      </c>
      <c r="E3393" t="s">
        <v>8868</v>
      </c>
      <c r="F3393" t="s">
        <v>1363</v>
      </c>
      <c r="G3393" t="s">
        <v>1364</v>
      </c>
      <c r="H3393" s="3" t="s">
        <v>3668</v>
      </c>
      <c r="I3393">
        <v>2016</v>
      </c>
      <c r="J3393" s="15" t="s">
        <v>5680</v>
      </c>
      <c r="K3393">
        <v>2016</v>
      </c>
      <c r="L3393" t="s">
        <v>1367</v>
      </c>
      <c r="M3393" t="s">
        <v>8713</v>
      </c>
      <c r="O3393" t="s">
        <v>2414</v>
      </c>
      <c r="P3393" t="s">
        <v>4226</v>
      </c>
      <c r="Q3393">
        <f t="shared" si="65"/>
        <v>100</v>
      </c>
      <c r="R3393" t="s">
        <v>3310</v>
      </c>
      <c r="S3393" t="s">
        <v>3311</v>
      </c>
      <c r="T3393" t="s">
        <v>8682</v>
      </c>
      <c r="U3393" s="75">
        <v>100</v>
      </c>
      <c r="V3393">
        <v>0.51</v>
      </c>
      <c r="W3393">
        <v>51</v>
      </c>
      <c r="AH3393" s="16"/>
      <c r="AI3393" t="s">
        <v>1375</v>
      </c>
    </row>
    <row r="3394" spans="1:35" x14ac:dyDescent="0.25">
      <c r="A3394" t="s">
        <v>8869</v>
      </c>
      <c r="B3394" s="1">
        <v>21</v>
      </c>
      <c r="C3394" t="s">
        <v>392</v>
      </c>
      <c r="D3394">
        <v>5459761</v>
      </c>
      <c r="E3394" t="s">
        <v>8868</v>
      </c>
      <c r="F3394" t="s">
        <v>1363</v>
      </c>
      <c r="G3394" t="s">
        <v>1364</v>
      </c>
      <c r="H3394" s="3" t="s">
        <v>3668</v>
      </c>
      <c r="I3394">
        <v>2016</v>
      </c>
      <c r="J3394" s="15" t="s">
        <v>5680</v>
      </c>
      <c r="K3394">
        <v>2016</v>
      </c>
      <c r="L3394" t="s">
        <v>1367</v>
      </c>
      <c r="M3394" t="s">
        <v>8713</v>
      </c>
      <c r="O3394" t="s">
        <v>2414</v>
      </c>
      <c r="P3394" t="s">
        <v>4226</v>
      </c>
      <c r="Q3394">
        <f t="shared" ref="Q3394:Q3457" si="66">U3394</f>
        <v>100</v>
      </c>
      <c r="R3394" t="s">
        <v>2102</v>
      </c>
      <c r="S3394" t="s">
        <v>2103</v>
      </c>
      <c r="T3394" t="s">
        <v>8245</v>
      </c>
      <c r="U3394" s="75">
        <v>100</v>
      </c>
      <c r="V3394">
        <v>0.49</v>
      </c>
      <c r="W3394">
        <v>49</v>
      </c>
      <c r="AH3394" s="16"/>
      <c r="AI3394" t="s">
        <v>1375</v>
      </c>
    </row>
    <row r="3395" spans="1:35" x14ac:dyDescent="0.25">
      <c r="A3395" t="s">
        <v>8870</v>
      </c>
      <c r="B3395" s="1">
        <v>21</v>
      </c>
      <c r="C3395" t="s">
        <v>392</v>
      </c>
      <c r="D3395">
        <v>5459761</v>
      </c>
      <c r="E3395" t="s">
        <v>8868</v>
      </c>
      <c r="F3395" t="s">
        <v>1363</v>
      </c>
      <c r="G3395" t="s">
        <v>1364</v>
      </c>
      <c r="H3395" s="3" t="s">
        <v>3668</v>
      </c>
      <c r="I3395">
        <v>2016</v>
      </c>
      <c r="J3395" s="15" t="s">
        <v>5680</v>
      </c>
      <c r="K3395">
        <v>2016</v>
      </c>
      <c r="L3395" t="s">
        <v>1367</v>
      </c>
      <c r="M3395" t="s">
        <v>8713</v>
      </c>
      <c r="O3395" t="s">
        <v>2414</v>
      </c>
      <c r="P3395" t="s">
        <v>4226</v>
      </c>
      <c r="Q3395">
        <f t="shared" si="66"/>
        <v>100</v>
      </c>
      <c r="R3395" t="s">
        <v>2476</v>
      </c>
      <c r="S3395" t="s">
        <v>2477</v>
      </c>
      <c r="T3395" t="s">
        <v>587</v>
      </c>
      <c r="U3395" s="75">
        <v>100</v>
      </c>
      <c r="V3395">
        <v>0.57999999999999996</v>
      </c>
      <c r="W3395">
        <v>58</v>
      </c>
      <c r="AH3395" s="16"/>
      <c r="AI3395" t="s">
        <v>1375</v>
      </c>
    </row>
    <row r="3396" spans="1:35" x14ac:dyDescent="0.25">
      <c r="A3396" t="s">
        <v>8871</v>
      </c>
      <c r="B3396" s="1">
        <v>21</v>
      </c>
      <c r="C3396" t="s">
        <v>392</v>
      </c>
      <c r="D3396">
        <v>5459761</v>
      </c>
      <c r="E3396" t="s">
        <v>8868</v>
      </c>
      <c r="F3396" t="s">
        <v>1363</v>
      </c>
      <c r="G3396" t="s">
        <v>1364</v>
      </c>
      <c r="H3396" s="3" t="s">
        <v>3668</v>
      </c>
      <c r="I3396">
        <v>2016</v>
      </c>
      <c r="J3396" s="15" t="s">
        <v>5680</v>
      </c>
      <c r="K3396">
        <v>2016</v>
      </c>
      <c r="L3396" t="s">
        <v>1367</v>
      </c>
      <c r="M3396" t="s">
        <v>8713</v>
      </c>
      <c r="O3396" t="s">
        <v>2414</v>
      </c>
      <c r="P3396" t="s">
        <v>4226</v>
      </c>
      <c r="Q3396">
        <f t="shared" si="66"/>
        <v>100</v>
      </c>
      <c r="R3396" t="s">
        <v>1381</v>
      </c>
      <c r="S3396" t="s">
        <v>1382</v>
      </c>
      <c r="T3396" t="s">
        <v>394</v>
      </c>
      <c r="U3396" s="75">
        <v>100</v>
      </c>
      <c r="V3396">
        <v>0.57999999999999996</v>
      </c>
      <c r="W3396">
        <v>58</v>
      </c>
      <c r="AH3396" s="16"/>
      <c r="AI3396" t="s">
        <v>1375</v>
      </c>
    </row>
    <row r="3397" spans="1:35" x14ac:dyDescent="0.25">
      <c r="A3397" t="s">
        <v>8872</v>
      </c>
      <c r="B3397" s="1">
        <v>21</v>
      </c>
      <c r="C3397" t="s">
        <v>392</v>
      </c>
      <c r="D3397">
        <v>5297699</v>
      </c>
      <c r="E3397" t="s">
        <v>8873</v>
      </c>
      <c r="F3397" t="s">
        <v>1363</v>
      </c>
      <c r="G3397" t="s">
        <v>1391</v>
      </c>
      <c r="H3397" s="3" t="s">
        <v>5655</v>
      </c>
      <c r="I3397">
        <v>2016</v>
      </c>
      <c r="J3397" s="15" t="s">
        <v>2888</v>
      </c>
      <c r="K3397">
        <v>2016</v>
      </c>
      <c r="L3397" t="s">
        <v>1367</v>
      </c>
      <c r="M3397" t="s">
        <v>393</v>
      </c>
      <c r="N3397" t="s">
        <v>8675</v>
      </c>
      <c r="O3397" t="s">
        <v>1388</v>
      </c>
      <c r="P3397" t="s">
        <v>4226</v>
      </c>
      <c r="Q3397">
        <f t="shared" si="66"/>
        <v>5330</v>
      </c>
      <c r="R3397" t="s">
        <v>1381</v>
      </c>
      <c r="S3397" t="s">
        <v>1382</v>
      </c>
      <c r="T3397" t="s">
        <v>8269</v>
      </c>
      <c r="U3397" s="75">
        <v>5330</v>
      </c>
      <c r="V3397">
        <v>0.52</v>
      </c>
      <c r="W3397">
        <v>2771.6</v>
      </c>
      <c r="AH3397" s="16"/>
      <c r="AI3397" t="s">
        <v>1375</v>
      </c>
    </row>
    <row r="3398" spans="1:35" x14ac:dyDescent="0.25">
      <c r="A3398" t="s">
        <v>8874</v>
      </c>
      <c r="B3398" s="1">
        <v>21</v>
      </c>
      <c r="C3398" t="s">
        <v>392</v>
      </c>
      <c r="D3398">
        <v>5297699</v>
      </c>
      <c r="E3398" t="s">
        <v>8873</v>
      </c>
      <c r="F3398" t="s">
        <v>1363</v>
      </c>
      <c r="G3398" t="s">
        <v>1391</v>
      </c>
      <c r="H3398" s="3" t="s">
        <v>5655</v>
      </c>
      <c r="I3398">
        <v>2016</v>
      </c>
      <c r="J3398" s="15" t="s">
        <v>2888</v>
      </c>
      <c r="K3398">
        <v>2016</v>
      </c>
      <c r="L3398" t="s">
        <v>1367</v>
      </c>
      <c r="M3398" t="s">
        <v>393</v>
      </c>
      <c r="N3398" t="s">
        <v>8675</v>
      </c>
      <c r="O3398" t="s">
        <v>1388</v>
      </c>
      <c r="P3398" t="s">
        <v>4226</v>
      </c>
      <c r="Q3398">
        <f t="shared" si="66"/>
        <v>5330</v>
      </c>
      <c r="R3398" t="s">
        <v>3345</v>
      </c>
      <c r="S3398" t="s">
        <v>3346</v>
      </c>
      <c r="T3398" t="s">
        <v>393</v>
      </c>
      <c r="U3398" s="75">
        <v>5330</v>
      </c>
      <c r="V3398">
        <v>0.5</v>
      </c>
      <c r="W3398">
        <v>2665</v>
      </c>
      <c r="AH3398" s="16"/>
      <c r="AI3398" t="s">
        <v>1375</v>
      </c>
    </row>
    <row r="3399" spans="1:35" x14ac:dyDescent="0.25">
      <c r="A3399" t="s">
        <v>8875</v>
      </c>
      <c r="B3399" s="1">
        <v>21</v>
      </c>
      <c r="C3399" t="s">
        <v>392</v>
      </c>
      <c r="D3399">
        <v>5297699</v>
      </c>
      <c r="E3399" t="s">
        <v>8873</v>
      </c>
      <c r="F3399" t="s">
        <v>1363</v>
      </c>
      <c r="G3399" t="s">
        <v>1391</v>
      </c>
      <c r="H3399" s="3" t="s">
        <v>5655</v>
      </c>
      <c r="I3399">
        <v>2016</v>
      </c>
      <c r="J3399" s="15" t="s">
        <v>2888</v>
      </c>
      <c r="K3399">
        <v>2016</v>
      </c>
      <c r="L3399" t="s">
        <v>1367</v>
      </c>
      <c r="M3399" t="s">
        <v>393</v>
      </c>
      <c r="N3399" t="s">
        <v>8675</v>
      </c>
      <c r="O3399" t="s">
        <v>1388</v>
      </c>
      <c r="P3399" t="s">
        <v>4226</v>
      </c>
      <c r="Q3399">
        <f t="shared" si="66"/>
        <v>5330</v>
      </c>
      <c r="R3399" t="s">
        <v>3310</v>
      </c>
      <c r="S3399" t="s">
        <v>3311</v>
      </c>
      <c r="T3399" t="s">
        <v>8682</v>
      </c>
      <c r="U3399" s="75">
        <v>5330</v>
      </c>
      <c r="V3399">
        <v>0.51</v>
      </c>
      <c r="W3399">
        <v>2718.3</v>
      </c>
      <c r="AH3399" s="16"/>
      <c r="AI3399" t="s">
        <v>1375</v>
      </c>
    </row>
    <row r="3400" spans="1:35" x14ac:dyDescent="0.25">
      <c r="A3400" t="s">
        <v>8876</v>
      </c>
      <c r="B3400" s="1">
        <v>21</v>
      </c>
      <c r="C3400" t="s">
        <v>392</v>
      </c>
      <c r="D3400">
        <v>5297699</v>
      </c>
      <c r="E3400" t="s">
        <v>8873</v>
      </c>
      <c r="F3400" t="s">
        <v>1363</v>
      </c>
      <c r="G3400" t="s">
        <v>1391</v>
      </c>
      <c r="H3400" s="3" t="s">
        <v>5655</v>
      </c>
      <c r="I3400">
        <v>2016</v>
      </c>
      <c r="J3400" s="15" t="s">
        <v>2888</v>
      </c>
      <c r="K3400">
        <v>2016</v>
      </c>
      <c r="L3400" t="s">
        <v>1367</v>
      </c>
      <c r="M3400" t="s">
        <v>393</v>
      </c>
      <c r="N3400" t="s">
        <v>8675</v>
      </c>
      <c r="O3400" t="s">
        <v>1388</v>
      </c>
      <c r="P3400" t="s">
        <v>4226</v>
      </c>
      <c r="Q3400">
        <f t="shared" si="66"/>
        <v>5330</v>
      </c>
      <c r="R3400" t="s">
        <v>3363</v>
      </c>
      <c r="S3400" t="s">
        <v>3364</v>
      </c>
      <c r="T3400" t="s">
        <v>8699</v>
      </c>
      <c r="U3400" s="75">
        <v>5330</v>
      </c>
      <c r="V3400">
        <v>0.62</v>
      </c>
      <c r="W3400">
        <v>3304.6</v>
      </c>
      <c r="AH3400" s="16"/>
      <c r="AI3400" t="s">
        <v>1375</v>
      </c>
    </row>
    <row r="3401" spans="1:35" x14ac:dyDescent="0.25">
      <c r="A3401" t="s">
        <v>8877</v>
      </c>
      <c r="B3401" s="1">
        <v>21</v>
      </c>
      <c r="C3401" t="s">
        <v>392</v>
      </c>
      <c r="D3401">
        <v>5297699</v>
      </c>
      <c r="E3401" t="s">
        <v>8873</v>
      </c>
      <c r="F3401" t="s">
        <v>1363</v>
      </c>
      <c r="G3401" t="s">
        <v>1391</v>
      </c>
      <c r="H3401" s="3" t="s">
        <v>5655</v>
      </c>
      <c r="I3401">
        <v>2016</v>
      </c>
      <c r="J3401" s="15" t="s">
        <v>2888</v>
      </c>
      <c r="K3401">
        <v>2016</v>
      </c>
      <c r="L3401" t="s">
        <v>1367</v>
      </c>
      <c r="M3401" t="s">
        <v>393</v>
      </c>
      <c r="N3401" t="s">
        <v>8675</v>
      </c>
      <c r="O3401" t="s">
        <v>1388</v>
      </c>
      <c r="P3401" t="s">
        <v>4226</v>
      </c>
      <c r="Q3401">
        <f t="shared" si="66"/>
        <v>5330</v>
      </c>
      <c r="R3401" t="s">
        <v>2102</v>
      </c>
      <c r="S3401" t="s">
        <v>2103</v>
      </c>
      <c r="T3401" t="s">
        <v>8271</v>
      </c>
      <c r="U3401" s="75">
        <v>5330</v>
      </c>
      <c r="V3401">
        <v>0.48</v>
      </c>
      <c r="W3401">
        <v>2558.4</v>
      </c>
      <c r="AH3401" s="16"/>
      <c r="AI3401" t="s">
        <v>1375</v>
      </c>
    </row>
    <row r="3402" spans="1:35" x14ac:dyDescent="0.25">
      <c r="A3402" t="s">
        <v>8878</v>
      </c>
      <c r="B3402" s="1">
        <v>21</v>
      </c>
      <c r="C3402" t="s">
        <v>392</v>
      </c>
      <c r="D3402">
        <v>5259673</v>
      </c>
      <c r="E3402" t="s">
        <v>8879</v>
      </c>
      <c r="F3402" t="s">
        <v>1363</v>
      </c>
      <c r="G3402" t="s">
        <v>1364</v>
      </c>
      <c r="H3402" s="3" t="s">
        <v>2662</v>
      </c>
      <c r="I3402">
        <v>2016</v>
      </c>
      <c r="J3402" s="15" t="s">
        <v>2921</v>
      </c>
      <c r="K3402">
        <v>2016</v>
      </c>
      <c r="L3402" t="s">
        <v>1367</v>
      </c>
      <c r="M3402" t="s">
        <v>8880</v>
      </c>
      <c r="N3402" t="s">
        <v>8880</v>
      </c>
      <c r="O3402" t="s">
        <v>2414</v>
      </c>
      <c r="P3402" t="s">
        <v>4226</v>
      </c>
      <c r="Q3402">
        <f t="shared" si="66"/>
        <v>38100</v>
      </c>
      <c r="R3402" t="s">
        <v>3310</v>
      </c>
      <c r="S3402" t="s">
        <v>3311</v>
      </c>
      <c r="T3402" t="s">
        <v>8812</v>
      </c>
      <c r="U3402" s="75">
        <v>38100</v>
      </c>
      <c r="V3402">
        <v>0.51</v>
      </c>
      <c r="W3402">
        <v>19431</v>
      </c>
      <c r="AH3402" s="16"/>
      <c r="AI3402" t="s">
        <v>1375</v>
      </c>
    </row>
    <row r="3403" spans="1:35" x14ac:dyDescent="0.25">
      <c r="A3403" t="s">
        <v>8881</v>
      </c>
      <c r="B3403" s="1">
        <v>21</v>
      </c>
      <c r="C3403" t="s">
        <v>392</v>
      </c>
      <c r="D3403">
        <v>5259673</v>
      </c>
      <c r="E3403" t="s">
        <v>8879</v>
      </c>
      <c r="F3403" t="s">
        <v>1363</v>
      </c>
      <c r="G3403" t="s">
        <v>1364</v>
      </c>
      <c r="H3403" s="3" t="s">
        <v>2662</v>
      </c>
      <c r="I3403">
        <v>2016</v>
      </c>
      <c r="J3403" s="15" t="s">
        <v>2921</v>
      </c>
      <c r="K3403">
        <v>2016</v>
      </c>
      <c r="L3403" t="s">
        <v>1367</v>
      </c>
      <c r="M3403" t="s">
        <v>8880</v>
      </c>
      <c r="N3403" t="s">
        <v>8880</v>
      </c>
      <c r="O3403" t="s">
        <v>2414</v>
      </c>
      <c r="P3403" t="s">
        <v>4226</v>
      </c>
      <c r="Q3403">
        <f t="shared" si="66"/>
        <v>38100</v>
      </c>
      <c r="R3403" t="s">
        <v>2102</v>
      </c>
      <c r="S3403" t="s">
        <v>2103</v>
      </c>
      <c r="T3403" t="s">
        <v>8271</v>
      </c>
      <c r="U3403" s="75">
        <v>38100</v>
      </c>
      <c r="V3403">
        <v>0.45</v>
      </c>
      <c r="W3403">
        <v>17145</v>
      </c>
      <c r="AH3403" s="16"/>
      <c r="AI3403" t="s">
        <v>1375</v>
      </c>
    </row>
    <row r="3404" spans="1:35" x14ac:dyDescent="0.25">
      <c r="A3404" t="s">
        <v>8882</v>
      </c>
      <c r="B3404" s="1">
        <v>21</v>
      </c>
      <c r="C3404" t="s">
        <v>392</v>
      </c>
      <c r="D3404">
        <v>5600316</v>
      </c>
      <c r="E3404" t="s">
        <v>8883</v>
      </c>
      <c r="F3404" t="s">
        <v>1363</v>
      </c>
      <c r="G3404" t="s">
        <v>1364</v>
      </c>
      <c r="H3404" s="3" t="s">
        <v>2941</v>
      </c>
      <c r="I3404">
        <v>2016</v>
      </c>
      <c r="J3404" s="15" t="s">
        <v>2942</v>
      </c>
      <c r="K3404">
        <v>2016</v>
      </c>
      <c r="L3404" t="s">
        <v>1367</v>
      </c>
      <c r="M3404" t="s">
        <v>8884</v>
      </c>
      <c r="N3404" t="s">
        <v>8885</v>
      </c>
      <c r="O3404" t="s">
        <v>1388</v>
      </c>
      <c r="P3404" t="s">
        <v>4226</v>
      </c>
      <c r="Q3404">
        <f t="shared" si="66"/>
        <v>5000</v>
      </c>
      <c r="R3404" t="s">
        <v>2476</v>
      </c>
      <c r="S3404" t="s">
        <v>2477</v>
      </c>
      <c r="T3404" t="s">
        <v>587</v>
      </c>
      <c r="U3404" s="75">
        <v>5000</v>
      </c>
      <c r="V3404">
        <v>0.19</v>
      </c>
      <c r="W3404">
        <v>950</v>
      </c>
      <c r="AH3404" s="16"/>
      <c r="AI3404" t="s">
        <v>1375</v>
      </c>
    </row>
    <row r="3405" spans="1:35" x14ac:dyDescent="0.25">
      <c r="A3405" t="s">
        <v>8886</v>
      </c>
      <c r="B3405" s="1">
        <v>21</v>
      </c>
      <c r="C3405" t="s">
        <v>392</v>
      </c>
      <c r="D3405">
        <v>5585791</v>
      </c>
      <c r="E3405" t="s">
        <v>8887</v>
      </c>
      <c r="F3405" t="s">
        <v>1363</v>
      </c>
      <c r="G3405" t="s">
        <v>1364</v>
      </c>
      <c r="H3405" s="3" t="s">
        <v>5704</v>
      </c>
      <c r="I3405">
        <v>2016</v>
      </c>
      <c r="J3405" s="15" t="s">
        <v>2941</v>
      </c>
      <c r="K3405">
        <v>2016</v>
      </c>
      <c r="L3405" t="s">
        <v>1367</v>
      </c>
      <c r="M3405" t="s">
        <v>8888</v>
      </c>
      <c r="N3405" t="s">
        <v>8888</v>
      </c>
      <c r="O3405" t="s">
        <v>1388</v>
      </c>
      <c r="P3405" t="s">
        <v>4226</v>
      </c>
      <c r="Q3405">
        <f t="shared" si="66"/>
        <v>65000</v>
      </c>
      <c r="R3405" t="s">
        <v>2102</v>
      </c>
      <c r="S3405" t="s">
        <v>2103</v>
      </c>
      <c r="T3405" t="s">
        <v>8245</v>
      </c>
      <c r="U3405" s="75">
        <v>65000</v>
      </c>
      <c r="V3405">
        <v>0.47</v>
      </c>
      <c r="W3405">
        <v>30550</v>
      </c>
      <c r="AH3405" s="16"/>
      <c r="AI3405" t="s">
        <v>1375</v>
      </c>
    </row>
    <row r="3406" spans="1:35" x14ac:dyDescent="0.25">
      <c r="A3406" t="s">
        <v>8889</v>
      </c>
      <c r="B3406" s="1">
        <v>21</v>
      </c>
      <c r="C3406" t="s">
        <v>392</v>
      </c>
      <c r="D3406">
        <v>5585791</v>
      </c>
      <c r="E3406" t="s">
        <v>8887</v>
      </c>
      <c r="F3406" t="s">
        <v>1363</v>
      </c>
      <c r="G3406" t="s">
        <v>1364</v>
      </c>
      <c r="H3406" s="3" t="s">
        <v>5704</v>
      </c>
      <c r="I3406">
        <v>2016</v>
      </c>
      <c r="J3406" s="15" t="s">
        <v>2941</v>
      </c>
      <c r="K3406">
        <v>2016</v>
      </c>
      <c r="L3406" t="s">
        <v>1367</v>
      </c>
      <c r="M3406" t="s">
        <v>8888</v>
      </c>
      <c r="N3406" t="s">
        <v>8888</v>
      </c>
      <c r="O3406" t="s">
        <v>1388</v>
      </c>
      <c r="P3406" t="s">
        <v>4226</v>
      </c>
      <c r="Q3406">
        <f t="shared" si="66"/>
        <v>65000</v>
      </c>
      <c r="R3406" t="s">
        <v>3345</v>
      </c>
      <c r="S3406" t="s">
        <v>3346</v>
      </c>
      <c r="T3406" t="s">
        <v>393</v>
      </c>
      <c r="U3406" s="75">
        <v>65000</v>
      </c>
      <c r="V3406">
        <v>0.53</v>
      </c>
      <c r="W3406">
        <v>34450</v>
      </c>
      <c r="AH3406" s="16"/>
      <c r="AI3406" t="s">
        <v>1375</v>
      </c>
    </row>
    <row r="3407" spans="1:35" x14ac:dyDescent="0.25">
      <c r="A3407" t="s">
        <v>8890</v>
      </c>
      <c r="B3407" s="1">
        <v>21</v>
      </c>
      <c r="C3407" t="s">
        <v>392</v>
      </c>
      <c r="D3407">
        <v>5585791</v>
      </c>
      <c r="E3407" t="s">
        <v>8887</v>
      </c>
      <c r="F3407" t="s">
        <v>1363</v>
      </c>
      <c r="G3407" t="s">
        <v>1364</v>
      </c>
      <c r="H3407" s="3" t="s">
        <v>5704</v>
      </c>
      <c r="I3407">
        <v>2016</v>
      </c>
      <c r="J3407" s="15" t="s">
        <v>2941</v>
      </c>
      <c r="K3407">
        <v>2016</v>
      </c>
      <c r="L3407" t="s">
        <v>1367</v>
      </c>
      <c r="M3407" t="s">
        <v>8888</v>
      </c>
      <c r="N3407" t="s">
        <v>8888</v>
      </c>
      <c r="O3407" t="s">
        <v>1388</v>
      </c>
      <c r="P3407" t="s">
        <v>4226</v>
      </c>
      <c r="Q3407">
        <f t="shared" si="66"/>
        <v>65000</v>
      </c>
      <c r="R3407" t="s">
        <v>2198</v>
      </c>
      <c r="S3407" t="s">
        <v>2199</v>
      </c>
      <c r="T3407" t="s">
        <v>587</v>
      </c>
      <c r="U3407" s="75">
        <v>65000</v>
      </c>
      <c r="V3407">
        <v>0.46</v>
      </c>
      <c r="W3407">
        <v>29900</v>
      </c>
      <c r="AH3407" s="16"/>
      <c r="AI3407" t="s">
        <v>1375</v>
      </c>
    </row>
    <row r="3408" spans="1:35" x14ac:dyDescent="0.25">
      <c r="A3408" t="s">
        <v>8891</v>
      </c>
      <c r="B3408" s="1">
        <v>21</v>
      </c>
      <c r="C3408" t="s">
        <v>392</v>
      </c>
      <c r="D3408">
        <v>5585791</v>
      </c>
      <c r="E3408" t="s">
        <v>8887</v>
      </c>
      <c r="F3408" t="s">
        <v>1363</v>
      </c>
      <c r="G3408" t="s">
        <v>1364</v>
      </c>
      <c r="H3408" s="3" t="s">
        <v>5704</v>
      </c>
      <c r="I3408">
        <v>2016</v>
      </c>
      <c r="J3408" s="15" t="s">
        <v>2941</v>
      </c>
      <c r="K3408">
        <v>2016</v>
      </c>
      <c r="L3408" t="s">
        <v>1367</v>
      </c>
      <c r="M3408" t="s">
        <v>8888</v>
      </c>
      <c r="N3408" t="s">
        <v>8888</v>
      </c>
      <c r="O3408" t="s">
        <v>1388</v>
      </c>
      <c r="P3408" t="s">
        <v>4226</v>
      </c>
      <c r="Q3408">
        <f t="shared" si="66"/>
        <v>65000</v>
      </c>
      <c r="R3408" t="s">
        <v>1381</v>
      </c>
      <c r="S3408" t="s">
        <v>1382</v>
      </c>
      <c r="T3408" t="s">
        <v>8892</v>
      </c>
      <c r="U3408" s="75">
        <v>65000</v>
      </c>
      <c r="V3408">
        <v>0.55000000000000004</v>
      </c>
      <c r="W3408">
        <v>35750</v>
      </c>
      <c r="AH3408" s="16"/>
      <c r="AI3408" t="s">
        <v>1375</v>
      </c>
    </row>
    <row r="3409" spans="1:35" x14ac:dyDescent="0.25">
      <c r="A3409" t="s">
        <v>8893</v>
      </c>
      <c r="B3409" s="1">
        <v>21</v>
      </c>
      <c r="C3409" t="s">
        <v>392</v>
      </c>
      <c r="D3409">
        <v>5585791</v>
      </c>
      <c r="E3409" t="s">
        <v>8887</v>
      </c>
      <c r="F3409" t="s">
        <v>1363</v>
      </c>
      <c r="G3409" t="s">
        <v>1364</v>
      </c>
      <c r="H3409" s="3" t="s">
        <v>5704</v>
      </c>
      <c r="I3409">
        <v>2016</v>
      </c>
      <c r="J3409" s="15" t="s">
        <v>2941</v>
      </c>
      <c r="K3409">
        <v>2016</v>
      </c>
      <c r="L3409" t="s">
        <v>1367</v>
      </c>
      <c r="M3409" t="s">
        <v>8888</v>
      </c>
      <c r="N3409" t="s">
        <v>8888</v>
      </c>
      <c r="O3409" t="s">
        <v>1388</v>
      </c>
      <c r="P3409" t="s">
        <v>4226</v>
      </c>
      <c r="Q3409">
        <f t="shared" si="66"/>
        <v>65000</v>
      </c>
      <c r="R3409" t="s">
        <v>3310</v>
      </c>
      <c r="S3409" t="s">
        <v>3311</v>
      </c>
      <c r="T3409" t="s">
        <v>8682</v>
      </c>
      <c r="U3409" s="75">
        <v>65000</v>
      </c>
      <c r="V3409">
        <v>0.49</v>
      </c>
      <c r="W3409">
        <v>31850</v>
      </c>
      <c r="AH3409" s="16"/>
      <c r="AI3409" t="s">
        <v>1375</v>
      </c>
    </row>
    <row r="3410" spans="1:35" x14ac:dyDescent="0.25">
      <c r="A3410" t="s">
        <v>8894</v>
      </c>
      <c r="B3410" s="1">
        <v>21</v>
      </c>
      <c r="C3410" t="s">
        <v>392</v>
      </c>
      <c r="D3410">
        <v>5259673</v>
      </c>
      <c r="E3410" t="s">
        <v>8879</v>
      </c>
      <c r="F3410" t="s">
        <v>1363</v>
      </c>
      <c r="G3410" t="s">
        <v>1364</v>
      </c>
      <c r="H3410" s="3" t="s">
        <v>2662</v>
      </c>
      <c r="I3410">
        <v>2016</v>
      </c>
      <c r="J3410" s="15" t="s">
        <v>2921</v>
      </c>
      <c r="K3410">
        <v>2016</v>
      </c>
      <c r="L3410" t="s">
        <v>1367</v>
      </c>
      <c r="M3410" t="s">
        <v>8880</v>
      </c>
      <c r="N3410" t="s">
        <v>8880</v>
      </c>
      <c r="O3410" t="s">
        <v>2414</v>
      </c>
      <c r="P3410" t="s">
        <v>4226</v>
      </c>
      <c r="Q3410">
        <f t="shared" si="66"/>
        <v>38100</v>
      </c>
      <c r="R3410" t="s">
        <v>3345</v>
      </c>
      <c r="S3410" t="s">
        <v>3346</v>
      </c>
      <c r="T3410" t="s">
        <v>393</v>
      </c>
      <c r="U3410" s="75">
        <v>38100</v>
      </c>
      <c r="V3410">
        <v>0.55000000000000004</v>
      </c>
      <c r="W3410">
        <v>20955</v>
      </c>
      <c r="AH3410" s="16"/>
      <c r="AI3410" t="s">
        <v>1375</v>
      </c>
    </row>
    <row r="3411" spans="1:35" x14ac:dyDescent="0.25">
      <c r="A3411" t="s">
        <v>8895</v>
      </c>
      <c r="B3411" s="1">
        <v>21</v>
      </c>
      <c r="C3411" t="s">
        <v>392</v>
      </c>
      <c r="D3411">
        <v>5259673</v>
      </c>
      <c r="E3411" t="s">
        <v>8879</v>
      </c>
      <c r="F3411" t="s">
        <v>1363</v>
      </c>
      <c r="G3411" t="s">
        <v>1364</v>
      </c>
      <c r="H3411" s="3" t="s">
        <v>2662</v>
      </c>
      <c r="I3411">
        <v>2016</v>
      </c>
      <c r="J3411" s="15" t="s">
        <v>2921</v>
      </c>
      <c r="K3411">
        <v>2016</v>
      </c>
      <c r="L3411" t="s">
        <v>1367</v>
      </c>
      <c r="M3411" t="s">
        <v>8880</v>
      </c>
      <c r="N3411" t="s">
        <v>8880</v>
      </c>
      <c r="O3411" t="s">
        <v>2414</v>
      </c>
      <c r="P3411" t="s">
        <v>4226</v>
      </c>
      <c r="Q3411">
        <f t="shared" si="66"/>
        <v>38100</v>
      </c>
      <c r="R3411" t="s">
        <v>1381</v>
      </c>
      <c r="S3411" t="s">
        <v>1382</v>
      </c>
      <c r="T3411" t="s">
        <v>8269</v>
      </c>
      <c r="U3411" s="75">
        <v>38100</v>
      </c>
      <c r="V3411">
        <v>0.53</v>
      </c>
      <c r="W3411">
        <v>20193</v>
      </c>
      <c r="AH3411" s="16"/>
      <c r="AI3411" t="s">
        <v>1375</v>
      </c>
    </row>
    <row r="3412" spans="1:35" x14ac:dyDescent="0.25">
      <c r="A3412" t="s">
        <v>8896</v>
      </c>
      <c r="B3412" s="1">
        <v>21</v>
      </c>
      <c r="C3412" t="s">
        <v>392</v>
      </c>
      <c r="D3412">
        <v>5540895</v>
      </c>
      <c r="E3412" t="s">
        <v>8897</v>
      </c>
      <c r="F3412" t="s">
        <v>1363</v>
      </c>
      <c r="G3412" t="s">
        <v>1364</v>
      </c>
      <c r="H3412" s="3" t="s">
        <v>8370</v>
      </c>
      <c r="I3412">
        <v>2016</v>
      </c>
      <c r="J3412" s="15" t="s">
        <v>2388</v>
      </c>
      <c r="K3412">
        <v>2016</v>
      </c>
      <c r="L3412" t="s">
        <v>1367</v>
      </c>
      <c r="M3412" t="s">
        <v>8713</v>
      </c>
      <c r="N3412" t="s">
        <v>8713</v>
      </c>
      <c r="O3412" t="s">
        <v>1388</v>
      </c>
      <c r="P3412" t="s">
        <v>4226</v>
      </c>
      <c r="Q3412">
        <f t="shared" si="66"/>
        <v>50000</v>
      </c>
      <c r="R3412" t="s">
        <v>3345</v>
      </c>
      <c r="S3412" t="s">
        <v>3346</v>
      </c>
      <c r="T3412" t="s">
        <v>393</v>
      </c>
      <c r="U3412" s="75">
        <v>50000</v>
      </c>
      <c r="V3412">
        <v>0.5</v>
      </c>
      <c r="W3412">
        <v>25000</v>
      </c>
      <c r="AH3412" s="16"/>
      <c r="AI3412" t="s">
        <v>1375</v>
      </c>
    </row>
    <row r="3413" spans="1:35" x14ac:dyDescent="0.25">
      <c r="A3413" t="s">
        <v>8898</v>
      </c>
      <c r="B3413" s="1">
        <v>21</v>
      </c>
      <c r="C3413" t="s">
        <v>392</v>
      </c>
      <c r="D3413">
        <v>5540895</v>
      </c>
      <c r="E3413" t="s">
        <v>8897</v>
      </c>
      <c r="F3413" t="s">
        <v>1363</v>
      </c>
      <c r="G3413" t="s">
        <v>1364</v>
      </c>
      <c r="H3413" s="3" t="s">
        <v>8370</v>
      </c>
      <c r="I3413">
        <v>2016</v>
      </c>
      <c r="J3413" s="15" t="s">
        <v>2388</v>
      </c>
      <c r="K3413">
        <v>2016</v>
      </c>
      <c r="L3413" t="s">
        <v>1367</v>
      </c>
      <c r="M3413" t="s">
        <v>8713</v>
      </c>
      <c r="N3413" t="s">
        <v>8713</v>
      </c>
      <c r="O3413" t="s">
        <v>1388</v>
      </c>
      <c r="P3413" t="s">
        <v>4226</v>
      </c>
      <c r="Q3413">
        <f t="shared" si="66"/>
        <v>50000</v>
      </c>
      <c r="R3413" t="s">
        <v>2102</v>
      </c>
      <c r="S3413" t="s">
        <v>2103</v>
      </c>
      <c r="T3413" t="s">
        <v>8245</v>
      </c>
      <c r="U3413" s="75">
        <v>50000</v>
      </c>
      <c r="V3413">
        <v>0.47</v>
      </c>
      <c r="W3413">
        <v>23500</v>
      </c>
      <c r="AH3413" s="16"/>
      <c r="AI3413" t="s">
        <v>1375</v>
      </c>
    </row>
    <row r="3414" spans="1:35" x14ac:dyDescent="0.25">
      <c r="A3414" t="s">
        <v>8899</v>
      </c>
      <c r="B3414" s="1">
        <v>21</v>
      </c>
      <c r="C3414" t="s">
        <v>392</v>
      </c>
      <c r="D3414">
        <v>5540895</v>
      </c>
      <c r="E3414" t="s">
        <v>8897</v>
      </c>
      <c r="F3414" t="s">
        <v>1363</v>
      </c>
      <c r="G3414" t="s">
        <v>1364</v>
      </c>
      <c r="H3414" s="3" t="s">
        <v>8370</v>
      </c>
      <c r="I3414">
        <v>2016</v>
      </c>
      <c r="J3414" s="15" t="s">
        <v>2388</v>
      </c>
      <c r="K3414">
        <v>2016</v>
      </c>
      <c r="L3414" t="s">
        <v>1367</v>
      </c>
      <c r="M3414" t="s">
        <v>8713</v>
      </c>
      <c r="N3414" t="s">
        <v>8713</v>
      </c>
      <c r="O3414" t="s">
        <v>1388</v>
      </c>
      <c r="P3414" t="s">
        <v>4226</v>
      </c>
      <c r="Q3414">
        <f t="shared" si="66"/>
        <v>50000</v>
      </c>
      <c r="R3414" t="s">
        <v>1381</v>
      </c>
      <c r="S3414" t="s">
        <v>1382</v>
      </c>
      <c r="T3414" t="s">
        <v>8900</v>
      </c>
      <c r="U3414" s="75">
        <v>50000</v>
      </c>
      <c r="V3414">
        <v>0.52</v>
      </c>
      <c r="W3414">
        <v>26000</v>
      </c>
      <c r="AH3414" s="16"/>
      <c r="AI3414" t="s">
        <v>1375</v>
      </c>
    </row>
    <row r="3415" spans="1:35" x14ac:dyDescent="0.25">
      <c r="A3415" t="s">
        <v>8901</v>
      </c>
      <c r="B3415" s="1">
        <v>21</v>
      </c>
      <c r="C3415" t="s">
        <v>392</v>
      </c>
      <c r="D3415">
        <v>5540895</v>
      </c>
      <c r="E3415" t="s">
        <v>8897</v>
      </c>
      <c r="F3415" t="s">
        <v>1363</v>
      </c>
      <c r="G3415" t="s">
        <v>1364</v>
      </c>
      <c r="H3415" s="3" t="s">
        <v>8370</v>
      </c>
      <c r="I3415">
        <v>2016</v>
      </c>
      <c r="J3415" s="15" t="s">
        <v>2388</v>
      </c>
      <c r="K3415">
        <v>2016</v>
      </c>
      <c r="L3415" t="s">
        <v>1367</v>
      </c>
      <c r="M3415" t="s">
        <v>8713</v>
      </c>
      <c r="N3415" t="s">
        <v>8713</v>
      </c>
      <c r="O3415" t="s">
        <v>1388</v>
      </c>
      <c r="P3415" t="s">
        <v>4226</v>
      </c>
      <c r="Q3415">
        <f t="shared" si="66"/>
        <v>50000</v>
      </c>
      <c r="R3415" t="s">
        <v>3310</v>
      </c>
      <c r="S3415" t="s">
        <v>3311</v>
      </c>
      <c r="T3415" t="s">
        <v>8682</v>
      </c>
      <c r="U3415" s="75">
        <v>50000</v>
      </c>
      <c r="V3415">
        <v>0.51</v>
      </c>
      <c r="W3415">
        <v>25500</v>
      </c>
      <c r="AH3415" s="16"/>
      <c r="AI3415" t="s">
        <v>1375</v>
      </c>
    </row>
    <row r="3416" spans="1:35" x14ac:dyDescent="0.25">
      <c r="A3416" t="s">
        <v>8902</v>
      </c>
      <c r="B3416" s="1">
        <v>21</v>
      </c>
      <c r="C3416" t="s">
        <v>392</v>
      </c>
      <c r="D3416">
        <v>5530466</v>
      </c>
      <c r="E3416" t="s">
        <v>8677</v>
      </c>
      <c r="F3416" t="s">
        <v>1363</v>
      </c>
      <c r="G3416" t="s">
        <v>1391</v>
      </c>
      <c r="H3416" s="3" t="s">
        <v>8903</v>
      </c>
      <c r="I3416">
        <v>2016</v>
      </c>
      <c r="J3416" s="15" t="s">
        <v>8904</v>
      </c>
      <c r="K3416">
        <v>2016</v>
      </c>
      <c r="L3416" t="s">
        <v>1367</v>
      </c>
      <c r="M3416" t="s">
        <v>8677</v>
      </c>
      <c r="N3416" t="s">
        <v>4666</v>
      </c>
      <c r="O3416" t="s">
        <v>1388</v>
      </c>
      <c r="P3416" t="s">
        <v>4226</v>
      </c>
      <c r="Q3416">
        <f t="shared" si="66"/>
        <v>6150</v>
      </c>
      <c r="R3416" t="s">
        <v>3310</v>
      </c>
      <c r="S3416" t="s">
        <v>3311</v>
      </c>
      <c r="T3416" t="s">
        <v>8682</v>
      </c>
      <c r="U3416" s="75">
        <v>6150</v>
      </c>
      <c r="V3416">
        <v>0.51</v>
      </c>
      <c r="W3416">
        <v>3136.5</v>
      </c>
      <c r="AH3416" s="16"/>
      <c r="AI3416" t="s">
        <v>1375</v>
      </c>
    </row>
    <row r="3417" spans="1:35" x14ac:dyDescent="0.25">
      <c r="A3417" t="s">
        <v>8905</v>
      </c>
      <c r="B3417" s="1">
        <v>21</v>
      </c>
      <c r="C3417" t="s">
        <v>392</v>
      </c>
      <c r="D3417">
        <v>5530466</v>
      </c>
      <c r="E3417" t="s">
        <v>8677</v>
      </c>
      <c r="F3417" t="s">
        <v>1363</v>
      </c>
      <c r="G3417" t="s">
        <v>1391</v>
      </c>
      <c r="H3417" s="3" t="s">
        <v>8903</v>
      </c>
      <c r="I3417">
        <v>2016</v>
      </c>
      <c r="J3417" s="15" t="s">
        <v>8904</v>
      </c>
      <c r="K3417">
        <v>2016</v>
      </c>
      <c r="L3417" t="s">
        <v>1367</v>
      </c>
      <c r="M3417" t="s">
        <v>8677</v>
      </c>
      <c r="N3417" t="s">
        <v>4666</v>
      </c>
      <c r="O3417" t="s">
        <v>1388</v>
      </c>
      <c r="P3417" t="s">
        <v>4226</v>
      </c>
      <c r="Q3417">
        <f t="shared" si="66"/>
        <v>6150</v>
      </c>
      <c r="R3417" t="s">
        <v>2476</v>
      </c>
      <c r="S3417" t="s">
        <v>2477</v>
      </c>
      <c r="T3417" t="s">
        <v>587</v>
      </c>
      <c r="U3417" s="75">
        <v>6150</v>
      </c>
      <c r="V3417">
        <v>0.5</v>
      </c>
      <c r="W3417">
        <v>3075</v>
      </c>
      <c r="AH3417" s="16"/>
      <c r="AI3417" t="s">
        <v>1375</v>
      </c>
    </row>
    <row r="3418" spans="1:35" x14ac:dyDescent="0.25">
      <c r="A3418" t="s">
        <v>8906</v>
      </c>
      <c r="B3418" s="1">
        <v>21</v>
      </c>
      <c r="C3418" t="s">
        <v>392</v>
      </c>
      <c r="D3418">
        <v>5530466</v>
      </c>
      <c r="E3418" t="s">
        <v>8677</v>
      </c>
      <c r="F3418" t="s">
        <v>1363</v>
      </c>
      <c r="G3418" t="s">
        <v>1391</v>
      </c>
      <c r="H3418" s="3" t="s">
        <v>8903</v>
      </c>
      <c r="I3418">
        <v>2016</v>
      </c>
      <c r="J3418" s="15" t="s">
        <v>8904</v>
      </c>
      <c r="K3418">
        <v>2016</v>
      </c>
      <c r="L3418" t="s">
        <v>1367</v>
      </c>
      <c r="M3418" t="s">
        <v>8677</v>
      </c>
      <c r="N3418" t="s">
        <v>4666</v>
      </c>
      <c r="O3418" t="s">
        <v>1388</v>
      </c>
      <c r="P3418" t="s">
        <v>4226</v>
      </c>
      <c r="Q3418">
        <f t="shared" si="66"/>
        <v>6150</v>
      </c>
      <c r="R3418" t="s">
        <v>2198</v>
      </c>
      <c r="S3418" t="s">
        <v>2199</v>
      </c>
      <c r="T3418" t="s">
        <v>393</v>
      </c>
      <c r="U3418" s="75">
        <v>6150</v>
      </c>
      <c r="V3418">
        <v>0.5</v>
      </c>
      <c r="W3418">
        <v>3075</v>
      </c>
      <c r="AH3418" s="16"/>
      <c r="AI3418" t="s">
        <v>1375</v>
      </c>
    </row>
    <row r="3419" spans="1:35" x14ac:dyDescent="0.25">
      <c r="A3419" t="s">
        <v>8907</v>
      </c>
      <c r="B3419" s="1">
        <v>21</v>
      </c>
      <c r="C3419" t="s">
        <v>392</v>
      </c>
      <c r="D3419">
        <v>5530466</v>
      </c>
      <c r="E3419" t="s">
        <v>8677</v>
      </c>
      <c r="F3419" t="s">
        <v>1363</v>
      </c>
      <c r="G3419" t="s">
        <v>1391</v>
      </c>
      <c r="H3419" s="3" t="s">
        <v>8903</v>
      </c>
      <c r="I3419">
        <v>2016</v>
      </c>
      <c r="J3419" s="15" t="s">
        <v>8904</v>
      </c>
      <c r="K3419">
        <v>2016</v>
      </c>
      <c r="L3419" t="s">
        <v>1367</v>
      </c>
      <c r="M3419" t="s">
        <v>8677</v>
      </c>
      <c r="N3419" t="s">
        <v>4666</v>
      </c>
      <c r="O3419" t="s">
        <v>1388</v>
      </c>
      <c r="P3419" t="s">
        <v>4226</v>
      </c>
      <c r="Q3419">
        <f t="shared" si="66"/>
        <v>6150</v>
      </c>
      <c r="R3419" t="s">
        <v>1381</v>
      </c>
      <c r="S3419" t="s">
        <v>1382</v>
      </c>
      <c r="T3419" t="s">
        <v>393</v>
      </c>
      <c r="U3419" s="75">
        <v>6150</v>
      </c>
      <c r="V3419">
        <v>0.48</v>
      </c>
      <c r="W3419">
        <v>2952</v>
      </c>
      <c r="AH3419" s="16"/>
      <c r="AI3419" t="s">
        <v>1375</v>
      </c>
    </row>
    <row r="3420" spans="1:35" x14ac:dyDescent="0.25">
      <c r="A3420" t="s">
        <v>8908</v>
      </c>
      <c r="B3420" s="1">
        <v>21</v>
      </c>
      <c r="C3420" t="s">
        <v>392</v>
      </c>
      <c r="D3420">
        <v>5530466</v>
      </c>
      <c r="E3420" t="s">
        <v>8677</v>
      </c>
      <c r="F3420" t="s">
        <v>1363</v>
      </c>
      <c r="G3420" t="s">
        <v>1391</v>
      </c>
      <c r="H3420" s="3" t="s">
        <v>8903</v>
      </c>
      <c r="I3420">
        <v>2016</v>
      </c>
      <c r="J3420" s="15" t="s">
        <v>8904</v>
      </c>
      <c r="K3420">
        <v>2016</v>
      </c>
      <c r="L3420" t="s">
        <v>1367</v>
      </c>
      <c r="M3420" t="s">
        <v>8677</v>
      </c>
      <c r="N3420" t="s">
        <v>4666</v>
      </c>
      <c r="O3420" t="s">
        <v>1388</v>
      </c>
      <c r="P3420" t="s">
        <v>4226</v>
      </c>
      <c r="Q3420">
        <f t="shared" si="66"/>
        <v>6150</v>
      </c>
      <c r="R3420" t="s">
        <v>3345</v>
      </c>
      <c r="S3420" t="s">
        <v>3346</v>
      </c>
      <c r="T3420" t="s">
        <v>393</v>
      </c>
      <c r="U3420" s="75">
        <v>6150</v>
      </c>
      <c r="V3420">
        <v>0.5</v>
      </c>
      <c r="W3420">
        <v>3075</v>
      </c>
      <c r="AH3420" s="16"/>
      <c r="AI3420" t="s">
        <v>1375</v>
      </c>
    </row>
    <row r="3421" spans="1:35" x14ac:dyDescent="0.25">
      <c r="A3421" t="s">
        <v>8909</v>
      </c>
      <c r="B3421" s="1">
        <v>21</v>
      </c>
      <c r="C3421" t="s">
        <v>392</v>
      </c>
      <c r="D3421">
        <v>5542693</v>
      </c>
      <c r="E3421" t="s">
        <v>8910</v>
      </c>
      <c r="F3421" t="s">
        <v>1363</v>
      </c>
      <c r="G3421" t="s">
        <v>1364</v>
      </c>
      <c r="H3421" s="3" t="s">
        <v>8370</v>
      </c>
      <c r="I3421">
        <v>2016</v>
      </c>
      <c r="J3421" s="15" t="s">
        <v>5720</v>
      </c>
      <c r="K3421">
        <v>2016</v>
      </c>
      <c r="L3421" t="s">
        <v>1367</v>
      </c>
      <c r="M3421" t="s">
        <v>8819</v>
      </c>
      <c r="N3421" t="s">
        <v>8819</v>
      </c>
      <c r="O3421" t="s">
        <v>2414</v>
      </c>
      <c r="P3421" t="s">
        <v>4226</v>
      </c>
      <c r="Q3421">
        <f t="shared" si="66"/>
        <v>65020</v>
      </c>
      <c r="R3421" t="s">
        <v>2102</v>
      </c>
      <c r="S3421" t="s">
        <v>2103</v>
      </c>
      <c r="T3421" t="s">
        <v>8245</v>
      </c>
      <c r="U3421" s="75">
        <v>65020</v>
      </c>
      <c r="V3421">
        <v>0.47</v>
      </c>
      <c r="W3421">
        <v>30559.4</v>
      </c>
      <c r="AH3421" s="16"/>
      <c r="AI3421" t="s">
        <v>1375</v>
      </c>
    </row>
    <row r="3422" spans="1:35" x14ac:dyDescent="0.25">
      <c r="A3422" t="s">
        <v>8911</v>
      </c>
      <c r="B3422" s="1">
        <v>21</v>
      </c>
      <c r="C3422" t="s">
        <v>392</v>
      </c>
      <c r="D3422">
        <v>5542693</v>
      </c>
      <c r="E3422" t="s">
        <v>8910</v>
      </c>
      <c r="F3422" t="s">
        <v>1363</v>
      </c>
      <c r="G3422" t="s">
        <v>1364</v>
      </c>
      <c r="H3422" s="3" t="s">
        <v>8370</v>
      </c>
      <c r="I3422">
        <v>2016</v>
      </c>
      <c r="J3422" s="15" t="s">
        <v>5720</v>
      </c>
      <c r="K3422">
        <v>2016</v>
      </c>
      <c r="L3422" t="s">
        <v>1367</v>
      </c>
      <c r="M3422" t="s">
        <v>8819</v>
      </c>
      <c r="N3422" t="s">
        <v>8819</v>
      </c>
      <c r="O3422" t="s">
        <v>2414</v>
      </c>
      <c r="P3422" t="s">
        <v>4226</v>
      </c>
      <c r="Q3422">
        <f t="shared" si="66"/>
        <v>65020</v>
      </c>
      <c r="R3422" t="s">
        <v>1381</v>
      </c>
      <c r="S3422" t="s">
        <v>1382</v>
      </c>
      <c r="T3422" t="s">
        <v>8864</v>
      </c>
      <c r="U3422" s="75">
        <v>65020</v>
      </c>
      <c r="V3422">
        <v>0.52</v>
      </c>
      <c r="W3422">
        <v>33810.400000000001</v>
      </c>
      <c r="AH3422" s="16"/>
      <c r="AI3422" t="s">
        <v>1375</v>
      </c>
    </row>
    <row r="3423" spans="1:35" x14ac:dyDescent="0.25">
      <c r="A3423" t="s">
        <v>8912</v>
      </c>
      <c r="B3423" s="1">
        <v>21</v>
      </c>
      <c r="C3423" t="s">
        <v>392</v>
      </c>
      <c r="D3423">
        <v>5542693</v>
      </c>
      <c r="E3423" t="s">
        <v>8910</v>
      </c>
      <c r="F3423" t="s">
        <v>1363</v>
      </c>
      <c r="G3423" t="s">
        <v>1364</v>
      </c>
      <c r="H3423" s="3" t="s">
        <v>8370</v>
      </c>
      <c r="I3423">
        <v>2016</v>
      </c>
      <c r="J3423" s="15" t="s">
        <v>5720</v>
      </c>
      <c r="K3423">
        <v>2016</v>
      </c>
      <c r="L3423" t="s">
        <v>1367</v>
      </c>
      <c r="M3423" t="s">
        <v>8819</v>
      </c>
      <c r="N3423" t="s">
        <v>8819</v>
      </c>
      <c r="O3423" t="s">
        <v>2414</v>
      </c>
      <c r="P3423" t="s">
        <v>4226</v>
      </c>
      <c r="Q3423">
        <f t="shared" si="66"/>
        <v>65020</v>
      </c>
      <c r="R3423" t="s">
        <v>3345</v>
      </c>
      <c r="S3423" t="s">
        <v>3346</v>
      </c>
      <c r="T3423" t="s">
        <v>393</v>
      </c>
      <c r="U3423" s="75">
        <v>65020</v>
      </c>
      <c r="V3423">
        <v>0.5</v>
      </c>
      <c r="W3423">
        <v>32510</v>
      </c>
      <c r="AH3423" s="16"/>
      <c r="AI3423" t="s">
        <v>1375</v>
      </c>
    </row>
    <row r="3424" spans="1:35" x14ac:dyDescent="0.25">
      <c r="A3424" t="s">
        <v>8913</v>
      </c>
      <c r="B3424" s="1">
        <v>21</v>
      </c>
      <c r="C3424" t="s">
        <v>392</v>
      </c>
      <c r="D3424">
        <v>5542693</v>
      </c>
      <c r="E3424" t="s">
        <v>8910</v>
      </c>
      <c r="F3424" t="s">
        <v>1363</v>
      </c>
      <c r="G3424" t="s">
        <v>1364</v>
      </c>
      <c r="H3424" s="3" t="s">
        <v>8370</v>
      </c>
      <c r="I3424">
        <v>2016</v>
      </c>
      <c r="J3424" s="15" t="s">
        <v>5720</v>
      </c>
      <c r="K3424">
        <v>2016</v>
      </c>
      <c r="L3424" t="s">
        <v>1367</v>
      </c>
      <c r="M3424" t="s">
        <v>8819</v>
      </c>
      <c r="N3424" t="s">
        <v>8819</v>
      </c>
      <c r="O3424" t="s">
        <v>2414</v>
      </c>
      <c r="P3424" t="s">
        <v>4226</v>
      </c>
      <c r="Q3424">
        <f t="shared" si="66"/>
        <v>65020</v>
      </c>
      <c r="R3424" t="s">
        <v>3310</v>
      </c>
      <c r="S3424" t="s">
        <v>3311</v>
      </c>
      <c r="T3424" t="s">
        <v>8682</v>
      </c>
      <c r="U3424" s="75">
        <v>65020</v>
      </c>
      <c r="V3424">
        <v>0.51</v>
      </c>
      <c r="W3424">
        <v>33160.199999999997</v>
      </c>
      <c r="AH3424" s="16"/>
      <c r="AI3424" t="s">
        <v>1375</v>
      </c>
    </row>
    <row r="3425" spans="1:35" x14ac:dyDescent="0.25">
      <c r="A3425" t="s">
        <v>8914</v>
      </c>
      <c r="B3425" s="1">
        <v>21</v>
      </c>
      <c r="C3425" t="s">
        <v>392</v>
      </c>
      <c r="D3425">
        <v>5530466</v>
      </c>
      <c r="E3425" t="s">
        <v>8677</v>
      </c>
      <c r="F3425" t="s">
        <v>1363</v>
      </c>
      <c r="G3425" t="s">
        <v>1391</v>
      </c>
      <c r="H3425" s="3" t="s">
        <v>8903</v>
      </c>
      <c r="I3425">
        <v>2016</v>
      </c>
      <c r="J3425" s="15" t="s">
        <v>8904</v>
      </c>
      <c r="K3425">
        <v>2016</v>
      </c>
      <c r="L3425" t="s">
        <v>1367</v>
      </c>
      <c r="M3425" t="s">
        <v>8677</v>
      </c>
      <c r="N3425" t="s">
        <v>4666</v>
      </c>
      <c r="O3425" t="s">
        <v>1388</v>
      </c>
      <c r="P3425" t="s">
        <v>4226</v>
      </c>
      <c r="Q3425">
        <f t="shared" si="66"/>
        <v>6150</v>
      </c>
      <c r="R3425" t="s">
        <v>2102</v>
      </c>
      <c r="S3425" t="s">
        <v>2103</v>
      </c>
      <c r="T3425" t="s">
        <v>8271</v>
      </c>
      <c r="U3425" s="75">
        <v>6150</v>
      </c>
      <c r="V3425">
        <v>0.49</v>
      </c>
      <c r="W3425">
        <v>3013.5</v>
      </c>
      <c r="AH3425" s="16"/>
      <c r="AI3425" t="s">
        <v>1375</v>
      </c>
    </row>
    <row r="3426" spans="1:35" x14ac:dyDescent="0.25">
      <c r="A3426" t="s">
        <v>8915</v>
      </c>
      <c r="B3426" s="1">
        <v>21</v>
      </c>
      <c r="C3426" t="s">
        <v>392</v>
      </c>
      <c r="D3426">
        <v>5340489</v>
      </c>
      <c r="E3426" t="s">
        <v>8916</v>
      </c>
      <c r="F3426" t="s">
        <v>1363</v>
      </c>
      <c r="G3426" t="s">
        <v>1364</v>
      </c>
      <c r="H3426" s="3" t="s">
        <v>2888</v>
      </c>
      <c r="I3426">
        <v>2016</v>
      </c>
      <c r="J3426" s="15" t="s">
        <v>2373</v>
      </c>
      <c r="K3426">
        <v>2016</v>
      </c>
      <c r="L3426" t="s">
        <v>1367</v>
      </c>
      <c r="M3426" t="s">
        <v>8917</v>
      </c>
      <c r="N3426" t="s">
        <v>2760</v>
      </c>
      <c r="O3426" t="s">
        <v>1388</v>
      </c>
      <c r="P3426" t="s">
        <v>4710</v>
      </c>
      <c r="Q3426">
        <f t="shared" si="66"/>
        <v>1000</v>
      </c>
      <c r="R3426" t="s">
        <v>2476</v>
      </c>
      <c r="S3426" t="s">
        <v>2477</v>
      </c>
      <c r="T3426" t="s">
        <v>8918</v>
      </c>
      <c r="U3426" s="75">
        <v>1000</v>
      </c>
      <c r="V3426">
        <v>0.52</v>
      </c>
      <c r="W3426">
        <v>520</v>
      </c>
      <c r="AH3426" s="16"/>
      <c r="AI3426" t="s">
        <v>1375</v>
      </c>
    </row>
    <row r="3427" spans="1:35" x14ac:dyDescent="0.25">
      <c r="A3427" t="s">
        <v>8919</v>
      </c>
      <c r="B3427" s="1">
        <v>21</v>
      </c>
      <c r="C3427" t="s">
        <v>392</v>
      </c>
      <c r="D3427">
        <v>5340489</v>
      </c>
      <c r="E3427" t="s">
        <v>8916</v>
      </c>
      <c r="F3427" t="s">
        <v>1363</v>
      </c>
      <c r="G3427" t="s">
        <v>1364</v>
      </c>
      <c r="H3427" s="3" t="s">
        <v>2888</v>
      </c>
      <c r="I3427">
        <v>2016</v>
      </c>
      <c r="J3427" s="15" t="s">
        <v>2373</v>
      </c>
      <c r="K3427">
        <v>2016</v>
      </c>
      <c r="L3427" t="s">
        <v>1367</v>
      </c>
      <c r="M3427" t="s">
        <v>8917</v>
      </c>
      <c r="N3427" t="s">
        <v>2760</v>
      </c>
      <c r="O3427" t="s">
        <v>1388</v>
      </c>
      <c r="P3427" t="s">
        <v>4710</v>
      </c>
      <c r="Q3427">
        <f t="shared" si="66"/>
        <v>1000</v>
      </c>
      <c r="R3427" t="s">
        <v>1381</v>
      </c>
      <c r="S3427" t="s">
        <v>1382</v>
      </c>
      <c r="T3427" t="s">
        <v>394</v>
      </c>
      <c r="U3427" s="75">
        <v>1000</v>
      </c>
      <c r="V3427">
        <v>0.56999999999999995</v>
      </c>
      <c r="W3427">
        <v>570</v>
      </c>
      <c r="AH3427" s="16"/>
      <c r="AI3427" t="s">
        <v>1375</v>
      </c>
    </row>
    <row r="3428" spans="1:35" x14ac:dyDescent="0.25">
      <c r="A3428" t="s">
        <v>8920</v>
      </c>
      <c r="B3428" s="1">
        <v>21</v>
      </c>
      <c r="C3428" t="s">
        <v>392</v>
      </c>
      <c r="D3428">
        <v>5340489</v>
      </c>
      <c r="E3428" t="s">
        <v>8916</v>
      </c>
      <c r="F3428" t="s">
        <v>1363</v>
      </c>
      <c r="G3428" t="s">
        <v>1364</v>
      </c>
      <c r="H3428" s="3" t="s">
        <v>2888</v>
      </c>
      <c r="I3428">
        <v>2016</v>
      </c>
      <c r="J3428" s="15" t="s">
        <v>2373</v>
      </c>
      <c r="K3428">
        <v>2016</v>
      </c>
      <c r="L3428" t="s">
        <v>1367</v>
      </c>
      <c r="M3428" t="s">
        <v>8917</v>
      </c>
      <c r="N3428" t="s">
        <v>2760</v>
      </c>
      <c r="O3428" t="s">
        <v>1388</v>
      </c>
      <c r="P3428" t="s">
        <v>4710</v>
      </c>
      <c r="Q3428">
        <f t="shared" si="66"/>
        <v>1000</v>
      </c>
      <c r="R3428" t="s">
        <v>2102</v>
      </c>
      <c r="S3428" t="s">
        <v>2103</v>
      </c>
      <c r="T3428" t="s">
        <v>8236</v>
      </c>
      <c r="U3428" s="75">
        <v>1000</v>
      </c>
      <c r="V3428">
        <v>0.53</v>
      </c>
      <c r="W3428">
        <v>530</v>
      </c>
      <c r="AH3428" s="16"/>
      <c r="AI3428" t="s">
        <v>1375</v>
      </c>
    </row>
    <row r="3429" spans="1:35" x14ac:dyDescent="0.25">
      <c r="A3429" t="s">
        <v>8921</v>
      </c>
      <c r="B3429" s="1">
        <v>21</v>
      </c>
      <c r="C3429" t="s">
        <v>392</v>
      </c>
      <c r="D3429">
        <v>5340489</v>
      </c>
      <c r="E3429" t="s">
        <v>8916</v>
      </c>
      <c r="F3429" t="s">
        <v>1363</v>
      </c>
      <c r="G3429" t="s">
        <v>1364</v>
      </c>
      <c r="H3429" s="3" t="s">
        <v>2888</v>
      </c>
      <c r="I3429">
        <v>2016</v>
      </c>
      <c r="J3429" s="15" t="s">
        <v>2373</v>
      </c>
      <c r="K3429">
        <v>2016</v>
      </c>
      <c r="L3429" t="s">
        <v>1367</v>
      </c>
      <c r="M3429" t="s">
        <v>8917</v>
      </c>
      <c r="N3429" t="s">
        <v>2760</v>
      </c>
      <c r="O3429" t="s">
        <v>1388</v>
      </c>
      <c r="P3429" t="s">
        <v>4710</v>
      </c>
      <c r="Q3429">
        <f t="shared" si="66"/>
        <v>1000</v>
      </c>
      <c r="R3429" t="s">
        <v>3345</v>
      </c>
      <c r="S3429" t="s">
        <v>3346</v>
      </c>
      <c r="T3429" t="s">
        <v>393</v>
      </c>
      <c r="U3429" s="75">
        <v>1000</v>
      </c>
      <c r="V3429">
        <v>0.53</v>
      </c>
      <c r="W3429">
        <v>530</v>
      </c>
      <c r="AH3429" s="16"/>
      <c r="AI3429" t="s">
        <v>1375</v>
      </c>
    </row>
    <row r="3430" spans="1:35" x14ac:dyDescent="0.25">
      <c r="A3430" t="s">
        <v>8922</v>
      </c>
      <c r="B3430" s="1">
        <v>21</v>
      </c>
      <c r="C3430" t="s">
        <v>392</v>
      </c>
      <c r="D3430">
        <v>5729122</v>
      </c>
      <c r="E3430" t="s">
        <v>8923</v>
      </c>
      <c r="F3430" t="s">
        <v>1363</v>
      </c>
      <c r="G3430" t="s">
        <v>1364</v>
      </c>
      <c r="H3430" s="3" t="s">
        <v>5729</v>
      </c>
      <c r="I3430">
        <v>2016</v>
      </c>
      <c r="J3430" s="15" t="s">
        <v>4247</v>
      </c>
      <c r="K3430">
        <v>2016</v>
      </c>
      <c r="L3430" t="s">
        <v>1367</v>
      </c>
      <c r="M3430" t="s">
        <v>8734</v>
      </c>
      <c r="O3430" t="s">
        <v>2414</v>
      </c>
      <c r="P3430" t="s">
        <v>4226</v>
      </c>
      <c r="Q3430">
        <f t="shared" si="66"/>
        <v>60</v>
      </c>
      <c r="R3430" t="s">
        <v>2102</v>
      </c>
      <c r="S3430" t="s">
        <v>2103</v>
      </c>
      <c r="T3430" t="s">
        <v>8236</v>
      </c>
      <c r="U3430" s="75">
        <v>60</v>
      </c>
      <c r="V3430">
        <v>0.53</v>
      </c>
      <c r="W3430">
        <v>31.8</v>
      </c>
      <c r="AH3430" s="16"/>
      <c r="AI3430" t="s">
        <v>1375</v>
      </c>
    </row>
    <row r="3431" spans="1:35" x14ac:dyDescent="0.25">
      <c r="A3431" t="s">
        <v>8924</v>
      </c>
      <c r="B3431" s="1">
        <v>21</v>
      </c>
      <c r="C3431" t="s">
        <v>392</v>
      </c>
      <c r="D3431">
        <v>5729122</v>
      </c>
      <c r="E3431" t="s">
        <v>8923</v>
      </c>
      <c r="F3431" t="s">
        <v>1363</v>
      </c>
      <c r="G3431" t="s">
        <v>1364</v>
      </c>
      <c r="H3431" s="3" t="s">
        <v>5729</v>
      </c>
      <c r="I3431">
        <v>2016</v>
      </c>
      <c r="J3431" s="15" t="s">
        <v>4247</v>
      </c>
      <c r="K3431">
        <v>2016</v>
      </c>
      <c r="L3431" t="s">
        <v>1367</v>
      </c>
      <c r="M3431" t="s">
        <v>8734</v>
      </c>
      <c r="O3431" t="s">
        <v>2414</v>
      </c>
      <c r="P3431" t="s">
        <v>4226</v>
      </c>
      <c r="Q3431">
        <f t="shared" si="66"/>
        <v>60</v>
      </c>
      <c r="R3431" t="s">
        <v>3310</v>
      </c>
      <c r="S3431" t="s">
        <v>3311</v>
      </c>
      <c r="T3431" t="s">
        <v>8734</v>
      </c>
      <c r="U3431" s="75">
        <v>60</v>
      </c>
      <c r="V3431">
        <v>0.49</v>
      </c>
      <c r="W3431">
        <v>29.4</v>
      </c>
      <c r="AH3431" s="16"/>
      <c r="AI3431" t="s">
        <v>1375</v>
      </c>
    </row>
    <row r="3432" spans="1:35" x14ac:dyDescent="0.25">
      <c r="A3432" t="s">
        <v>8925</v>
      </c>
      <c r="B3432" s="1">
        <v>21</v>
      </c>
      <c r="C3432" t="s">
        <v>392</v>
      </c>
      <c r="D3432">
        <v>5729122</v>
      </c>
      <c r="E3432" t="s">
        <v>8923</v>
      </c>
      <c r="F3432" t="s">
        <v>1363</v>
      </c>
      <c r="G3432" t="s">
        <v>1364</v>
      </c>
      <c r="H3432" s="3" t="s">
        <v>5729</v>
      </c>
      <c r="I3432">
        <v>2016</v>
      </c>
      <c r="J3432" s="15" t="s">
        <v>4247</v>
      </c>
      <c r="K3432">
        <v>2016</v>
      </c>
      <c r="L3432" t="s">
        <v>1367</v>
      </c>
      <c r="M3432" t="s">
        <v>8734</v>
      </c>
      <c r="O3432" t="s">
        <v>2414</v>
      </c>
      <c r="P3432" t="s">
        <v>4226</v>
      </c>
      <c r="Q3432">
        <f t="shared" si="66"/>
        <v>60</v>
      </c>
      <c r="R3432" t="s">
        <v>2476</v>
      </c>
      <c r="S3432" t="s">
        <v>2477</v>
      </c>
      <c r="T3432" t="s">
        <v>587</v>
      </c>
      <c r="U3432" s="75">
        <v>60</v>
      </c>
      <c r="V3432">
        <v>0.56000000000000005</v>
      </c>
      <c r="W3432">
        <v>33.6</v>
      </c>
      <c r="AH3432" s="16"/>
      <c r="AI3432" t="s">
        <v>1375</v>
      </c>
    </row>
    <row r="3433" spans="1:35" x14ac:dyDescent="0.25">
      <c r="A3433" t="s">
        <v>8926</v>
      </c>
      <c r="B3433" s="1">
        <v>21</v>
      </c>
      <c r="C3433" t="s">
        <v>392</v>
      </c>
      <c r="D3433">
        <v>5729122</v>
      </c>
      <c r="E3433" t="s">
        <v>8923</v>
      </c>
      <c r="F3433" t="s">
        <v>1363</v>
      </c>
      <c r="G3433" t="s">
        <v>1364</v>
      </c>
      <c r="H3433" s="3" t="s">
        <v>5729</v>
      </c>
      <c r="I3433">
        <v>2016</v>
      </c>
      <c r="J3433" s="15" t="s">
        <v>4247</v>
      </c>
      <c r="K3433">
        <v>2016</v>
      </c>
      <c r="L3433" t="s">
        <v>1367</v>
      </c>
      <c r="M3433" t="s">
        <v>8734</v>
      </c>
      <c r="O3433" t="s">
        <v>2414</v>
      </c>
      <c r="P3433" t="s">
        <v>4226</v>
      </c>
      <c r="Q3433">
        <f t="shared" si="66"/>
        <v>60</v>
      </c>
      <c r="R3433" t="s">
        <v>2198</v>
      </c>
      <c r="S3433" t="s">
        <v>2199</v>
      </c>
      <c r="T3433" t="s">
        <v>393</v>
      </c>
      <c r="U3433" s="75">
        <v>60</v>
      </c>
      <c r="V3433">
        <v>0.5</v>
      </c>
      <c r="W3433">
        <v>30</v>
      </c>
      <c r="AH3433" s="16"/>
      <c r="AI3433" t="s">
        <v>1375</v>
      </c>
    </row>
    <row r="3434" spans="1:35" x14ac:dyDescent="0.25">
      <c r="A3434" t="s">
        <v>8927</v>
      </c>
      <c r="B3434" s="1">
        <v>21</v>
      </c>
      <c r="C3434" t="s">
        <v>392</v>
      </c>
      <c r="D3434">
        <v>5700167</v>
      </c>
      <c r="E3434" t="s">
        <v>8674</v>
      </c>
      <c r="F3434" t="s">
        <v>1363</v>
      </c>
      <c r="G3434" t="s">
        <v>1391</v>
      </c>
      <c r="H3434" s="3" t="s">
        <v>5717</v>
      </c>
      <c r="I3434">
        <v>2016</v>
      </c>
      <c r="J3434" s="15" t="s">
        <v>5718</v>
      </c>
      <c r="K3434">
        <v>2016</v>
      </c>
      <c r="L3434" t="s">
        <v>1367</v>
      </c>
      <c r="M3434" t="s">
        <v>8674</v>
      </c>
      <c r="O3434" t="s">
        <v>1388</v>
      </c>
      <c r="P3434" t="s">
        <v>4226</v>
      </c>
      <c r="Q3434">
        <f t="shared" si="66"/>
        <v>130</v>
      </c>
      <c r="R3434" t="s">
        <v>2102</v>
      </c>
      <c r="S3434" t="s">
        <v>2103</v>
      </c>
      <c r="T3434" t="s">
        <v>8245</v>
      </c>
      <c r="U3434" s="75">
        <v>130</v>
      </c>
      <c r="V3434">
        <v>0.52</v>
      </c>
      <c r="W3434">
        <v>67.599999999999994</v>
      </c>
      <c r="AH3434" s="16"/>
      <c r="AI3434" t="s">
        <v>1375</v>
      </c>
    </row>
    <row r="3435" spans="1:35" x14ac:dyDescent="0.25">
      <c r="A3435" t="s">
        <v>8928</v>
      </c>
      <c r="B3435" s="1">
        <v>21</v>
      </c>
      <c r="C3435" t="s">
        <v>392</v>
      </c>
      <c r="D3435">
        <v>5700167</v>
      </c>
      <c r="E3435" t="s">
        <v>8674</v>
      </c>
      <c r="F3435" t="s">
        <v>1363</v>
      </c>
      <c r="G3435" t="s">
        <v>1391</v>
      </c>
      <c r="H3435" s="3" t="s">
        <v>5717</v>
      </c>
      <c r="I3435">
        <v>2016</v>
      </c>
      <c r="J3435" s="15" t="s">
        <v>5718</v>
      </c>
      <c r="K3435">
        <v>2016</v>
      </c>
      <c r="L3435" t="s">
        <v>1367</v>
      </c>
      <c r="M3435" t="s">
        <v>8674</v>
      </c>
      <c r="O3435" t="s">
        <v>1388</v>
      </c>
      <c r="P3435" t="s">
        <v>4226</v>
      </c>
      <c r="Q3435">
        <f t="shared" si="66"/>
        <v>130</v>
      </c>
      <c r="R3435" t="s">
        <v>3310</v>
      </c>
      <c r="S3435" t="s">
        <v>3311</v>
      </c>
      <c r="T3435" t="s">
        <v>8674</v>
      </c>
      <c r="U3435" s="75">
        <v>130</v>
      </c>
      <c r="V3435">
        <v>0.49</v>
      </c>
      <c r="W3435">
        <v>63.7</v>
      </c>
      <c r="AH3435" s="16"/>
      <c r="AI3435" t="s">
        <v>1375</v>
      </c>
    </row>
    <row r="3436" spans="1:35" x14ac:dyDescent="0.25">
      <c r="A3436" t="s">
        <v>8929</v>
      </c>
      <c r="B3436" s="1">
        <v>21</v>
      </c>
      <c r="C3436" t="s">
        <v>392</v>
      </c>
      <c r="D3436">
        <v>5700167</v>
      </c>
      <c r="E3436" t="s">
        <v>8674</v>
      </c>
      <c r="F3436" t="s">
        <v>1363</v>
      </c>
      <c r="G3436" t="s">
        <v>1391</v>
      </c>
      <c r="H3436" s="3" t="s">
        <v>5717</v>
      </c>
      <c r="I3436">
        <v>2016</v>
      </c>
      <c r="J3436" s="15" t="s">
        <v>5718</v>
      </c>
      <c r="K3436">
        <v>2016</v>
      </c>
      <c r="L3436" t="s">
        <v>1367</v>
      </c>
      <c r="M3436" t="s">
        <v>8674</v>
      </c>
      <c r="O3436" t="s">
        <v>1388</v>
      </c>
      <c r="P3436" t="s">
        <v>4226</v>
      </c>
      <c r="Q3436">
        <f t="shared" si="66"/>
        <v>130</v>
      </c>
      <c r="R3436" t="s">
        <v>1381</v>
      </c>
      <c r="S3436" t="s">
        <v>1382</v>
      </c>
      <c r="T3436" t="s">
        <v>394</v>
      </c>
      <c r="U3436" s="75">
        <v>130</v>
      </c>
      <c r="V3436">
        <v>0.8</v>
      </c>
      <c r="W3436">
        <v>104</v>
      </c>
      <c r="AH3436" s="16"/>
      <c r="AI3436" t="s">
        <v>1375</v>
      </c>
    </row>
    <row r="3437" spans="1:35" x14ac:dyDescent="0.25">
      <c r="A3437" t="s">
        <v>8930</v>
      </c>
      <c r="B3437" s="1">
        <v>21</v>
      </c>
      <c r="C3437" t="s">
        <v>392</v>
      </c>
      <c r="D3437">
        <v>5714192</v>
      </c>
      <c r="E3437" t="s">
        <v>5728</v>
      </c>
      <c r="F3437" t="s">
        <v>1363</v>
      </c>
      <c r="G3437" t="s">
        <v>1364</v>
      </c>
      <c r="H3437" s="3" t="s">
        <v>5718</v>
      </c>
      <c r="I3437">
        <v>2016</v>
      </c>
      <c r="J3437" s="15" t="s">
        <v>5729</v>
      </c>
      <c r="K3437">
        <v>2016</v>
      </c>
      <c r="L3437" t="s">
        <v>1367</v>
      </c>
      <c r="M3437" t="s">
        <v>8682</v>
      </c>
      <c r="N3437" t="s">
        <v>8682</v>
      </c>
      <c r="O3437" t="s">
        <v>1388</v>
      </c>
      <c r="P3437" t="s">
        <v>4226</v>
      </c>
      <c r="Q3437">
        <f t="shared" si="66"/>
        <v>11000</v>
      </c>
      <c r="R3437" t="s">
        <v>2476</v>
      </c>
      <c r="S3437" t="s">
        <v>2477</v>
      </c>
      <c r="T3437" t="s">
        <v>587</v>
      </c>
      <c r="U3437" s="75">
        <v>11000</v>
      </c>
      <c r="V3437">
        <v>0.52</v>
      </c>
      <c r="W3437">
        <v>5720</v>
      </c>
      <c r="AH3437" s="16"/>
      <c r="AI3437" t="s">
        <v>1375</v>
      </c>
    </row>
    <row r="3438" spans="1:35" x14ac:dyDescent="0.25">
      <c r="A3438" t="s">
        <v>8931</v>
      </c>
      <c r="B3438" s="1">
        <v>21</v>
      </c>
      <c r="C3438" t="s">
        <v>392</v>
      </c>
      <c r="D3438">
        <v>5714192</v>
      </c>
      <c r="E3438" t="s">
        <v>5728</v>
      </c>
      <c r="F3438" t="s">
        <v>1363</v>
      </c>
      <c r="G3438" t="s">
        <v>1364</v>
      </c>
      <c r="H3438" s="3" t="s">
        <v>5718</v>
      </c>
      <c r="I3438">
        <v>2016</v>
      </c>
      <c r="J3438" s="15" t="s">
        <v>5729</v>
      </c>
      <c r="K3438">
        <v>2016</v>
      </c>
      <c r="L3438" t="s">
        <v>1367</v>
      </c>
      <c r="M3438" t="s">
        <v>8682</v>
      </c>
      <c r="N3438" t="s">
        <v>8682</v>
      </c>
      <c r="O3438" t="s">
        <v>1388</v>
      </c>
      <c r="P3438" t="s">
        <v>4226</v>
      </c>
      <c r="Q3438">
        <f t="shared" si="66"/>
        <v>11000</v>
      </c>
      <c r="R3438" t="s">
        <v>1381</v>
      </c>
      <c r="S3438" t="s">
        <v>1382</v>
      </c>
      <c r="T3438" t="s">
        <v>393</v>
      </c>
      <c r="U3438" s="75">
        <v>11000</v>
      </c>
      <c r="V3438">
        <v>0.48</v>
      </c>
      <c r="W3438">
        <v>5280</v>
      </c>
      <c r="AH3438" s="16"/>
      <c r="AI3438" t="s">
        <v>1375</v>
      </c>
    </row>
    <row r="3439" spans="1:35" x14ac:dyDescent="0.25">
      <c r="A3439" t="s">
        <v>8932</v>
      </c>
      <c r="B3439" s="1">
        <v>21</v>
      </c>
      <c r="C3439" t="s">
        <v>392</v>
      </c>
      <c r="D3439">
        <v>5714192</v>
      </c>
      <c r="E3439" t="s">
        <v>5728</v>
      </c>
      <c r="F3439" t="s">
        <v>1363</v>
      </c>
      <c r="G3439" t="s">
        <v>1364</v>
      </c>
      <c r="H3439" s="3" t="s">
        <v>5718</v>
      </c>
      <c r="I3439">
        <v>2016</v>
      </c>
      <c r="J3439" s="15" t="s">
        <v>5729</v>
      </c>
      <c r="K3439">
        <v>2016</v>
      </c>
      <c r="L3439" t="s">
        <v>1367</v>
      </c>
      <c r="M3439" t="s">
        <v>8682</v>
      </c>
      <c r="N3439" t="s">
        <v>8682</v>
      </c>
      <c r="O3439" t="s">
        <v>1388</v>
      </c>
      <c r="P3439" t="s">
        <v>4226</v>
      </c>
      <c r="Q3439">
        <f t="shared" si="66"/>
        <v>11000</v>
      </c>
      <c r="R3439" t="s">
        <v>3310</v>
      </c>
      <c r="S3439" t="s">
        <v>3311</v>
      </c>
      <c r="T3439" t="s">
        <v>8682</v>
      </c>
      <c r="U3439" s="75">
        <v>11000</v>
      </c>
      <c r="V3439">
        <v>0.49</v>
      </c>
      <c r="W3439">
        <v>5390</v>
      </c>
      <c r="AH3439" s="16"/>
      <c r="AI3439" t="s">
        <v>1375</v>
      </c>
    </row>
    <row r="3440" spans="1:35" x14ac:dyDescent="0.25">
      <c r="A3440" t="s">
        <v>8933</v>
      </c>
      <c r="B3440" s="1">
        <v>21</v>
      </c>
      <c r="C3440" t="s">
        <v>392</v>
      </c>
      <c r="D3440">
        <v>5714192</v>
      </c>
      <c r="E3440" t="s">
        <v>5728</v>
      </c>
      <c r="F3440" t="s">
        <v>1363</v>
      </c>
      <c r="G3440" t="s">
        <v>1364</v>
      </c>
      <c r="H3440" s="3" t="s">
        <v>5718</v>
      </c>
      <c r="I3440">
        <v>2016</v>
      </c>
      <c r="J3440" s="15" t="s">
        <v>5729</v>
      </c>
      <c r="K3440">
        <v>2016</v>
      </c>
      <c r="L3440" t="s">
        <v>1367</v>
      </c>
      <c r="M3440" t="s">
        <v>8682</v>
      </c>
      <c r="N3440" t="s">
        <v>8682</v>
      </c>
      <c r="O3440" t="s">
        <v>1388</v>
      </c>
      <c r="P3440" t="s">
        <v>4226</v>
      </c>
      <c r="Q3440">
        <f t="shared" si="66"/>
        <v>11000</v>
      </c>
      <c r="R3440" t="s">
        <v>3345</v>
      </c>
      <c r="S3440" t="s">
        <v>3346</v>
      </c>
      <c r="T3440" t="s">
        <v>393</v>
      </c>
      <c r="U3440" s="75">
        <v>11000</v>
      </c>
      <c r="V3440">
        <v>0.5</v>
      </c>
      <c r="W3440">
        <v>5500</v>
      </c>
      <c r="AH3440" s="16"/>
      <c r="AI3440" t="s">
        <v>1375</v>
      </c>
    </row>
    <row r="3441" spans="1:35" x14ac:dyDescent="0.25">
      <c r="A3441" t="s">
        <v>8934</v>
      </c>
      <c r="B3441" s="1">
        <v>21</v>
      </c>
      <c r="C3441" t="s">
        <v>392</v>
      </c>
      <c r="D3441">
        <v>5714192</v>
      </c>
      <c r="E3441" t="s">
        <v>5728</v>
      </c>
      <c r="F3441" t="s">
        <v>1363</v>
      </c>
      <c r="G3441" t="s">
        <v>1364</v>
      </c>
      <c r="H3441" s="3" t="s">
        <v>5718</v>
      </c>
      <c r="I3441">
        <v>2016</v>
      </c>
      <c r="J3441" s="15" t="s">
        <v>5729</v>
      </c>
      <c r="K3441">
        <v>2016</v>
      </c>
      <c r="L3441" t="s">
        <v>1367</v>
      </c>
      <c r="M3441" t="s">
        <v>8682</v>
      </c>
      <c r="N3441" t="s">
        <v>8682</v>
      </c>
      <c r="O3441" t="s">
        <v>1388</v>
      </c>
      <c r="P3441" t="s">
        <v>4226</v>
      </c>
      <c r="Q3441">
        <f t="shared" si="66"/>
        <v>11000</v>
      </c>
      <c r="R3441" t="s">
        <v>2102</v>
      </c>
      <c r="S3441" t="s">
        <v>2103</v>
      </c>
      <c r="T3441" t="s">
        <v>8236</v>
      </c>
      <c r="U3441" s="75">
        <v>11000</v>
      </c>
      <c r="V3441">
        <v>0.46</v>
      </c>
      <c r="W3441">
        <v>5060</v>
      </c>
      <c r="AH3441" s="16"/>
      <c r="AI3441" t="s">
        <v>1375</v>
      </c>
    </row>
    <row r="3442" spans="1:35" x14ac:dyDescent="0.25">
      <c r="A3442" t="s">
        <v>8935</v>
      </c>
      <c r="B3442" s="1">
        <v>21</v>
      </c>
      <c r="C3442" t="s">
        <v>392</v>
      </c>
      <c r="D3442">
        <v>5810582</v>
      </c>
      <c r="E3442" t="s">
        <v>8674</v>
      </c>
      <c r="F3442" t="s">
        <v>1363</v>
      </c>
      <c r="G3442" t="s">
        <v>1391</v>
      </c>
      <c r="H3442" s="3" t="s">
        <v>5774</v>
      </c>
      <c r="I3442">
        <v>2017</v>
      </c>
      <c r="J3442" s="15" t="s">
        <v>2408</v>
      </c>
      <c r="K3442">
        <v>2017</v>
      </c>
      <c r="L3442" t="s">
        <v>1367</v>
      </c>
      <c r="M3442" t="s">
        <v>8674</v>
      </c>
      <c r="O3442" t="s">
        <v>1388</v>
      </c>
      <c r="P3442" t="s">
        <v>4226</v>
      </c>
      <c r="Q3442">
        <f t="shared" si="66"/>
        <v>1150</v>
      </c>
      <c r="R3442" t="s">
        <v>1381</v>
      </c>
      <c r="S3442" t="s">
        <v>1382</v>
      </c>
      <c r="T3442" t="s">
        <v>394</v>
      </c>
      <c r="U3442" s="75">
        <v>1150</v>
      </c>
      <c r="V3442">
        <v>0.59</v>
      </c>
      <c r="W3442">
        <v>678.5</v>
      </c>
      <c r="AH3442" s="16"/>
      <c r="AI3442" t="s">
        <v>1375</v>
      </c>
    </row>
    <row r="3443" spans="1:35" x14ac:dyDescent="0.25">
      <c r="A3443" t="s">
        <v>8936</v>
      </c>
      <c r="B3443" s="1">
        <v>21</v>
      </c>
      <c r="C3443" t="s">
        <v>392</v>
      </c>
      <c r="D3443">
        <v>5810582</v>
      </c>
      <c r="E3443" t="s">
        <v>8674</v>
      </c>
      <c r="F3443" t="s">
        <v>1363</v>
      </c>
      <c r="G3443" t="s">
        <v>1391</v>
      </c>
      <c r="H3443" s="3" t="s">
        <v>5774</v>
      </c>
      <c r="I3443">
        <v>2017</v>
      </c>
      <c r="J3443" s="15" t="s">
        <v>2408</v>
      </c>
      <c r="K3443">
        <v>2017</v>
      </c>
      <c r="L3443" t="s">
        <v>1367</v>
      </c>
      <c r="M3443" t="s">
        <v>8674</v>
      </c>
      <c r="O3443" t="s">
        <v>1388</v>
      </c>
      <c r="P3443" t="s">
        <v>4226</v>
      </c>
      <c r="Q3443">
        <f t="shared" si="66"/>
        <v>1150</v>
      </c>
      <c r="R3443" t="s">
        <v>3345</v>
      </c>
      <c r="S3443" t="s">
        <v>3346</v>
      </c>
      <c r="T3443" t="s">
        <v>393</v>
      </c>
      <c r="U3443" s="75">
        <v>1150</v>
      </c>
      <c r="V3443">
        <v>0.53</v>
      </c>
      <c r="W3443">
        <v>609.5</v>
      </c>
      <c r="AH3443" s="16"/>
      <c r="AI3443" t="s">
        <v>1375</v>
      </c>
    </row>
    <row r="3444" spans="1:35" x14ac:dyDescent="0.25">
      <c r="A3444" t="s">
        <v>8937</v>
      </c>
      <c r="B3444" s="1">
        <v>21</v>
      </c>
      <c r="C3444" t="s">
        <v>392</v>
      </c>
      <c r="D3444">
        <v>5810582</v>
      </c>
      <c r="E3444" t="s">
        <v>8674</v>
      </c>
      <c r="F3444" t="s">
        <v>1363</v>
      </c>
      <c r="G3444" t="s">
        <v>1391</v>
      </c>
      <c r="H3444" s="3" t="s">
        <v>5774</v>
      </c>
      <c r="I3444">
        <v>2017</v>
      </c>
      <c r="J3444" s="15" t="s">
        <v>2408</v>
      </c>
      <c r="K3444">
        <v>2017</v>
      </c>
      <c r="L3444" t="s">
        <v>1367</v>
      </c>
      <c r="M3444" t="s">
        <v>8674</v>
      </c>
      <c r="O3444" t="s">
        <v>1388</v>
      </c>
      <c r="P3444" t="s">
        <v>4226</v>
      </c>
      <c r="Q3444">
        <f t="shared" si="66"/>
        <v>1150</v>
      </c>
      <c r="R3444" t="s">
        <v>2102</v>
      </c>
      <c r="S3444" t="s">
        <v>2103</v>
      </c>
      <c r="T3444" t="s">
        <v>8236</v>
      </c>
      <c r="U3444" s="75">
        <v>1150</v>
      </c>
      <c r="V3444">
        <v>0.47</v>
      </c>
      <c r="W3444">
        <v>540.5</v>
      </c>
      <c r="AH3444" s="16"/>
      <c r="AI3444" t="s">
        <v>1375</v>
      </c>
    </row>
    <row r="3445" spans="1:35" x14ac:dyDescent="0.25">
      <c r="A3445" t="s">
        <v>8938</v>
      </c>
      <c r="B3445" s="1">
        <v>21</v>
      </c>
      <c r="C3445" t="s">
        <v>392</v>
      </c>
      <c r="D3445">
        <v>5749131</v>
      </c>
      <c r="E3445" t="s">
        <v>4292</v>
      </c>
      <c r="F3445" t="s">
        <v>1363</v>
      </c>
      <c r="G3445" t="s">
        <v>1364</v>
      </c>
      <c r="H3445" s="3" t="s">
        <v>4248</v>
      </c>
      <c r="I3445">
        <v>2016</v>
      </c>
      <c r="J3445" s="15" t="s">
        <v>5857</v>
      </c>
      <c r="K3445">
        <v>2016</v>
      </c>
      <c r="L3445" t="s">
        <v>1367</v>
      </c>
      <c r="M3445" t="s">
        <v>8939</v>
      </c>
      <c r="O3445" t="s">
        <v>2414</v>
      </c>
      <c r="P3445" t="s">
        <v>4226</v>
      </c>
      <c r="Q3445">
        <f t="shared" si="66"/>
        <v>27</v>
      </c>
      <c r="R3445" t="s">
        <v>2102</v>
      </c>
      <c r="S3445" t="s">
        <v>2103</v>
      </c>
      <c r="T3445" t="s">
        <v>8245</v>
      </c>
      <c r="U3445" s="75">
        <v>27</v>
      </c>
      <c r="V3445">
        <v>0.51</v>
      </c>
      <c r="W3445">
        <v>13.77</v>
      </c>
      <c r="AH3445" s="16"/>
      <c r="AI3445" t="s">
        <v>1375</v>
      </c>
    </row>
    <row r="3446" spans="1:35" x14ac:dyDescent="0.25">
      <c r="A3446" t="s">
        <v>8940</v>
      </c>
      <c r="B3446" s="1">
        <v>21</v>
      </c>
      <c r="C3446" t="s">
        <v>392</v>
      </c>
      <c r="D3446">
        <v>5749131</v>
      </c>
      <c r="E3446" t="s">
        <v>4292</v>
      </c>
      <c r="F3446" t="s">
        <v>1363</v>
      </c>
      <c r="G3446" t="s">
        <v>1364</v>
      </c>
      <c r="H3446" s="3" t="s">
        <v>4248</v>
      </c>
      <c r="I3446">
        <v>2016</v>
      </c>
      <c r="J3446" s="15" t="s">
        <v>5857</v>
      </c>
      <c r="K3446">
        <v>2016</v>
      </c>
      <c r="L3446" t="s">
        <v>1367</v>
      </c>
      <c r="M3446" t="s">
        <v>8939</v>
      </c>
      <c r="O3446" t="s">
        <v>2414</v>
      </c>
      <c r="P3446" t="s">
        <v>4226</v>
      </c>
      <c r="Q3446">
        <f t="shared" si="66"/>
        <v>27</v>
      </c>
      <c r="R3446" t="s">
        <v>3310</v>
      </c>
      <c r="S3446" t="s">
        <v>3311</v>
      </c>
      <c r="T3446" t="s">
        <v>8682</v>
      </c>
      <c r="U3446" s="75">
        <v>27</v>
      </c>
      <c r="V3446">
        <v>0.49</v>
      </c>
      <c r="W3446">
        <v>13.23</v>
      </c>
      <c r="AH3446" s="16"/>
      <c r="AI3446" t="s">
        <v>1375</v>
      </c>
    </row>
    <row r="3447" spans="1:35" x14ac:dyDescent="0.25">
      <c r="A3447" t="s">
        <v>8941</v>
      </c>
      <c r="B3447" s="1">
        <v>21</v>
      </c>
      <c r="C3447" t="s">
        <v>392</v>
      </c>
      <c r="D3447">
        <v>5426324</v>
      </c>
      <c r="E3447" t="s">
        <v>8686</v>
      </c>
      <c r="F3447" t="s">
        <v>1363</v>
      </c>
      <c r="G3447" t="s">
        <v>1391</v>
      </c>
      <c r="H3447" s="3" t="s">
        <v>2378</v>
      </c>
      <c r="I3447">
        <v>2016</v>
      </c>
      <c r="J3447" s="15" t="s">
        <v>2379</v>
      </c>
      <c r="K3447">
        <v>2016</v>
      </c>
      <c r="L3447" t="s">
        <v>1367</v>
      </c>
      <c r="M3447" t="s">
        <v>8674</v>
      </c>
      <c r="N3447" t="s">
        <v>8674</v>
      </c>
      <c r="O3447" t="s">
        <v>1388</v>
      </c>
      <c r="P3447" t="s">
        <v>4226</v>
      </c>
      <c r="Q3447">
        <f t="shared" si="66"/>
        <v>3500</v>
      </c>
      <c r="R3447" t="s">
        <v>2198</v>
      </c>
      <c r="S3447" t="s">
        <v>2199</v>
      </c>
      <c r="T3447" t="s">
        <v>393</v>
      </c>
      <c r="U3447" s="75">
        <v>3500</v>
      </c>
      <c r="V3447">
        <v>0.5</v>
      </c>
      <c r="W3447">
        <v>1750</v>
      </c>
      <c r="AH3447" s="16"/>
      <c r="AI3447" t="s">
        <v>1375</v>
      </c>
    </row>
    <row r="3448" spans="1:35" x14ac:dyDescent="0.25">
      <c r="A3448" t="s">
        <v>8942</v>
      </c>
      <c r="B3448" s="1">
        <v>21</v>
      </c>
      <c r="C3448" t="s">
        <v>392</v>
      </c>
      <c r="D3448">
        <v>5426324</v>
      </c>
      <c r="E3448" t="s">
        <v>8686</v>
      </c>
      <c r="F3448" t="s">
        <v>1363</v>
      </c>
      <c r="G3448" t="s">
        <v>1391</v>
      </c>
      <c r="H3448" s="3" t="s">
        <v>2378</v>
      </c>
      <c r="I3448">
        <v>2016</v>
      </c>
      <c r="J3448" s="15" t="s">
        <v>2379</v>
      </c>
      <c r="K3448">
        <v>2016</v>
      </c>
      <c r="L3448" t="s">
        <v>1367</v>
      </c>
      <c r="M3448" t="s">
        <v>8674</v>
      </c>
      <c r="N3448" t="s">
        <v>8674</v>
      </c>
      <c r="O3448" t="s">
        <v>1388</v>
      </c>
      <c r="P3448" t="s">
        <v>4226</v>
      </c>
      <c r="Q3448">
        <f t="shared" si="66"/>
        <v>3500</v>
      </c>
      <c r="R3448" t="s">
        <v>3310</v>
      </c>
      <c r="S3448" t="s">
        <v>3311</v>
      </c>
      <c r="T3448" t="s">
        <v>8682</v>
      </c>
      <c r="U3448" s="75">
        <v>3500</v>
      </c>
      <c r="V3448">
        <v>0.51</v>
      </c>
      <c r="W3448">
        <v>1785</v>
      </c>
      <c r="AH3448" s="16"/>
      <c r="AI3448" t="s">
        <v>1375</v>
      </c>
    </row>
    <row r="3449" spans="1:35" x14ac:dyDescent="0.25">
      <c r="A3449" t="s">
        <v>8943</v>
      </c>
      <c r="B3449" s="1">
        <v>21</v>
      </c>
      <c r="C3449" t="s">
        <v>392</v>
      </c>
      <c r="D3449">
        <v>5426324</v>
      </c>
      <c r="E3449" t="s">
        <v>8686</v>
      </c>
      <c r="F3449" t="s">
        <v>1363</v>
      </c>
      <c r="G3449" t="s">
        <v>1391</v>
      </c>
      <c r="H3449" s="3" t="s">
        <v>2378</v>
      </c>
      <c r="I3449">
        <v>2016</v>
      </c>
      <c r="J3449" s="15" t="s">
        <v>2379</v>
      </c>
      <c r="K3449">
        <v>2016</v>
      </c>
      <c r="L3449" t="s">
        <v>1367</v>
      </c>
      <c r="M3449" t="s">
        <v>8674</v>
      </c>
      <c r="N3449" t="s">
        <v>8674</v>
      </c>
      <c r="O3449" t="s">
        <v>1388</v>
      </c>
      <c r="P3449" t="s">
        <v>4226</v>
      </c>
      <c r="Q3449">
        <f t="shared" si="66"/>
        <v>3500</v>
      </c>
      <c r="R3449" t="s">
        <v>3345</v>
      </c>
      <c r="S3449" t="s">
        <v>3346</v>
      </c>
      <c r="T3449" t="s">
        <v>393</v>
      </c>
      <c r="U3449" s="75">
        <v>3500</v>
      </c>
      <c r="V3449">
        <v>0.5</v>
      </c>
      <c r="W3449">
        <v>1750</v>
      </c>
      <c r="AH3449" s="16"/>
      <c r="AI3449" t="s">
        <v>1375</v>
      </c>
    </row>
    <row r="3450" spans="1:35" x14ac:dyDescent="0.25">
      <c r="A3450" t="s">
        <v>8944</v>
      </c>
      <c r="B3450" s="1">
        <v>21</v>
      </c>
      <c r="C3450" t="s">
        <v>392</v>
      </c>
      <c r="D3450">
        <v>5426324</v>
      </c>
      <c r="E3450" t="s">
        <v>8686</v>
      </c>
      <c r="F3450" t="s">
        <v>1363</v>
      </c>
      <c r="G3450" t="s">
        <v>1391</v>
      </c>
      <c r="H3450" s="3" t="s">
        <v>2378</v>
      </c>
      <c r="I3450">
        <v>2016</v>
      </c>
      <c r="J3450" s="15" t="s">
        <v>2379</v>
      </c>
      <c r="K3450">
        <v>2016</v>
      </c>
      <c r="L3450" t="s">
        <v>1367</v>
      </c>
      <c r="M3450" t="s">
        <v>8674</v>
      </c>
      <c r="N3450" t="s">
        <v>8674</v>
      </c>
      <c r="O3450" t="s">
        <v>1388</v>
      </c>
      <c r="P3450" t="s">
        <v>4226</v>
      </c>
      <c r="Q3450">
        <f t="shared" si="66"/>
        <v>3500</v>
      </c>
      <c r="R3450" t="s">
        <v>2102</v>
      </c>
      <c r="S3450" t="s">
        <v>2103</v>
      </c>
      <c r="T3450" t="s">
        <v>8271</v>
      </c>
      <c r="U3450" s="75">
        <v>3500</v>
      </c>
      <c r="V3450">
        <v>0.49</v>
      </c>
      <c r="W3450">
        <v>1715</v>
      </c>
      <c r="AH3450" s="16"/>
      <c r="AI3450" t="s">
        <v>1375</v>
      </c>
    </row>
    <row r="3451" spans="1:35" x14ac:dyDescent="0.25">
      <c r="A3451" t="s">
        <v>8945</v>
      </c>
      <c r="B3451" s="1">
        <v>21</v>
      </c>
      <c r="C3451" t="s">
        <v>392</v>
      </c>
      <c r="D3451">
        <v>5810582</v>
      </c>
      <c r="E3451" t="s">
        <v>8674</v>
      </c>
      <c r="F3451" t="s">
        <v>1363</v>
      </c>
      <c r="G3451" t="s">
        <v>1391</v>
      </c>
      <c r="H3451" s="3" t="s">
        <v>5774</v>
      </c>
      <c r="I3451">
        <v>2017</v>
      </c>
      <c r="J3451" s="15" t="s">
        <v>2408</v>
      </c>
      <c r="K3451">
        <v>2017</v>
      </c>
      <c r="L3451" t="s">
        <v>1367</v>
      </c>
      <c r="M3451" t="s">
        <v>8674</v>
      </c>
      <c r="O3451" t="s">
        <v>1388</v>
      </c>
      <c r="P3451" t="s">
        <v>4226</v>
      </c>
      <c r="Q3451">
        <f t="shared" si="66"/>
        <v>1150</v>
      </c>
      <c r="R3451" t="s">
        <v>3363</v>
      </c>
      <c r="S3451" t="s">
        <v>3364</v>
      </c>
      <c r="T3451" t="s">
        <v>393</v>
      </c>
      <c r="U3451" s="75">
        <v>1150</v>
      </c>
      <c r="V3451">
        <v>0.62</v>
      </c>
      <c r="W3451">
        <v>713</v>
      </c>
      <c r="AH3451" s="16"/>
      <c r="AI3451" t="s">
        <v>1375</v>
      </c>
    </row>
    <row r="3452" spans="1:35" x14ac:dyDescent="0.25">
      <c r="A3452" t="s">
        <v>8946</v>
      </c>
      <c r="B3452" s="1">
        <v>21</v>
      </c>
      <c r="C3452" t="s">
        <v>392</v>
      </c>
      <c r="D3452">
        <v>5810582</v>
      </c>
      <c r="E3452" t="s">
        <v>8674</v>
      </c>
      <c r="F3452" t="s">
        <v>1363</v>
      </c>
      <c r="G3452" t="s">
        <v>1391</v>
      </c>
      <c r="H3452" s="3" t="s">
        <v>5774</v>
      </c>
      <c r="I3452">
        <v>2017</v>
      </c>
      <c r="J3452" s="15" t="s">
        <v>2408</v>
      </c>
      <c r="K3452">
        <v>2017</v>
      </c>
      <c r="L3452" t="s">
        <v>1367</v>
      </c>
      <c r="M3452" t="s">
        <v>8674</v>
      </c>
      <c r="O3452" t="s">
        <v>1388</v>
      </c>
      <c r="P3452" t="s">
        <v>4226</v>
      </c>
      <c r="Q3452">
        <f t="shared" si="66"/>
        <v>1150</v>
      </c>
      <c r="R3452" t="s">
        <v>3310</v>
      </c>
      <c r="S3452" t="s">
        <v>3311</v>
      </c>
      <c r="T3452" t="s">
        <v>8819</v>
      </c>
      <c r="U3452" s="75">
        <v>1150</v>
      </c>
      <c r="V3452">
        <v>0.49</v>
      </c>
      <c r="W3452">
        <v>563.5</v>
      </c>
      <c r="AH3452" s="16"/>
      <c r="AI3452" t="s">
        <v>1375</v>
      </c>
    </row>
    <row r="3453" spans="1:35" x14ac:dyDescent="0.25">
      <c r="A3453" t="s">
        <v>8947</v>
      </c>
      <c r="B3453" s="1">
        <v>21</v>
      </c>
      <c r="C3453" t="s">
        <v>392</v>
      </c>
      <c r="D3453">
        <v>5893054</v>
      </c>
      <c r="E3453" t="s">
        <v>8677</v>
      </c>
      <c r="F3453" t="s">
        <v>1363</v>
      </c>
      <c r="G3453" t="s">
        <v>1391</v>
      </c>
      <c r="H3453" s="3" t="s">
        <v>5844</v>
      </c>
      <c r="I3453">
        <v>2017</v>
      </c>
      <c r="J3453" s="15" t="s">
        <v>2427</v>
      </c>
      <c r="K3453">
        <v>2017</v>
      </c>
      <c r="L3453" t="s">
        <v>1367</v>
      </c>
      <c r="M3453" t="s">
        <v>8677</v>
      </c>
      <c r="N3453" t="s">
        <v>4666</v>
      </c>
      <c r="O3453" t="s">
        <v>1388</v>
      </c>
      <c r="P3453" t="s">
        <v>4226</v>
      </c>
      <c r="Q3453">
        <f t="shared" si="66"/>
        <v>2340</v>
      </c>
      <c r="R3453" t="s">
        <v>3310</v>
      </c>
      <c r="S3453" t="s">
        <v>3311</v>
      </c>
      <c r="T3453" t="s">
        <v>8671</v>
      </c>
      <c r="U3453" s="75">
        <v>2340</v>
      </c>
      <c r="V3453">
        <v>0.49</v>
      </c>
      <c r="W3453">
        <v>1146.5999999999999</v>
      </c>
      <c r="AH3453" s="16"/>
      <c r="AI3453" t="s">
        <v>1375</v>
      </c>
    </row>
    <row r="3454" spans="1:35" x14ac:dyDescent="0.25">
      <c r="A3454" t="s">
        <v>8948</v>
      </c>
      <c r="B3454" s="1">
        <v>21</v>
      </c>
      <c r="C3454" t="s">
        <v>392</v>
      </c>
      <c r="D3454">
        <v>5893054</v>
      </c>
      <c r="E3454" t="s">
        <v>8677</v>
      </c>
      <c r="F3454" t="s">
        <v>1363</v>
      </c>
      <c r="G3454" t="s">
        <v>1391</v>
      </c>
      <c r="H3454" s="3" t="s">
        <v>5844</v>
      </c>
      <c r="I3454">
        <v>2017</v>
      </c>
      <c r="J3454" s="15" t="s">
        <v>2427</v>
      </c>
      <c r="K3454">
        <v>2017</v>
      </c>
      <c r="L3454" t="s">
        <v>1367</v>
      </c>
      <c r="M3454" t="s">
        <v>8677</v>
      </c>
      <c r="N3454" t="s">
        <v>4666</v>
      </c>
      <c r="O3454" t="s">
        <v>1388</v>
      </c>
      <c r="P3454" t="s">
        <v>4226</v>
      </c>
      <c r="Q3454">
        <f t="shared" si="66"/>
        <v>2340</v>
      </c>
      <c r="R3454" t="s">
        <v>2198</v>
      </c>
      <c r="S3454" t="s">
        <v>2199</v>
      </c>
      <c r="T3454" t="s">
        <v>393</v>
      </c>
      <c r="U3454" s="75">
        <v>2340</v>
      </c>
      <c r="V3454">
        <v>0.5</v>
      </c>
      <c r="W3454">
        <v>1170</v>
      </c>
      <c r="AH3454" s="16"/>
      <c r="AI3454" t="s">
        <v>1375</v>
      </c>
    </row>
    <row r="3455" spans="1:35" x14ac:dyDescent="0.25">
      <c r="A3455" t="s">
        <v>8949</v>
      </c>
      <c r="B3455" s="1">
        <v>21</v>
      </c>
      <c r="C3455" t="s">
        <v>392</v>
      </c>
      <c r="D3455">
        <v>5893054</v>
      </c>
      <c r="E3455" t="s">
        <v>8677</v>
      </c>
      <c r="F3455" t="s">
        <v>1363</v>
      </c>
      <c r="G3455" t="s">
        <v>1391</v>
      </c>
      <c r="H3455" s="3" t="s">
        <v>5844</v>
      </c>
      <c r="I3455">
        <v>2017</v>
      </c>
      <c r="J3455" s="15" t="s">
        <v>2427</v>
      </c>
      <c r="K3455">
        <v>2017</v>
      </c>
      <c r="L3455" t="s">
        <v>1367</v>
      </c>
      <c r="M3455" t="s">
        <v>8677</v>
      </c>
      <c r="N3455" t="s">
        <v>4666</v>
      </c>
      <c r="O3455" t="s">
        <v>1388</v>
      </c>
      <c r="P3455" t="s">
        <v>4226</v>
      </c>
      <c r="Q3455">
        <f t="shared" si="66"/>
        <v>2340</v>
      </c>
      <c r="R3455" t="s">
        <v>2476</v>
      </c>
      <c r="S3455" t="s">
        <v>2477</v>
      </c>
      <c r="T3455" t="s">
        <v>587</v>
      </c>
      <c r="U3455" s="75">
        <v>2340</v>
      </c>
      <c r="V3455">
        <v>0.51</v>
      </c>
      <c r="W3455">
        <v>1193.4000000000001</v>
      </c>
      <c r="AH3455" s="16"/>
      <c r="AI3455" t="s">
        <v>1375</v>
      </c>
    </row>
    <row r="3456" spans="1:35" x14ac:dyDescent="0.25">
      <c r="A3456" t="s">
        <v>8950</v>
      </c>
      <c r="B3456" s="1">
        <v>21</v>
      </c>
      <c r="C3456" t="s">
        <v>392</v>
      </c>
      <c r="D3456">
        <v>5893054</v>
      </c>
      <c r="E3456" t="s">
        <v>8677</v>
      </c>
      <c r="F3456" t="s">
        <v>1363</v>
      </c>
      <c r="G3456" t="s">
        <v>1391</v>
      </c>
      <c r="H3456" s="3" t="s">
        <v>5844</v>
      </c>
      <c r="I3456">
        <v>2017</v>
      </c>
      <c r="J3456" s="15" t="s">
        <v>2427</v>
      </c>
      <c r="K3456">
        <v>2017</v>
      </c>
      <c r="L3456" t="s">
        <v>1367</v>
      </c>
      <c r="M3456" t="s">
        <v>8677</v>
      </c>
      <c r="N3456" t="s">
        <v>4666</v>
      </c>
      <c r="O3456" t="s">
        <v>1388</v>
      </c>
      <c r="P3456" t="s">
        <v>4226</v>
      </c>
      <c r="Q3456">
        <f t="shared" si="66"/>
        <v>2340</v>
      </c>
      <c r="R3456" t="s">
        <v>1381</v>
      </c>
      <c r="S3456" t="s">
        <v>1382</v>
      </c>
      <c r="T3456" t="s">
        <v>393</v>
      </c>
      <c r="U3456" s="75">
        <v>2340</v>
      </c>
      <c r="V3456">
        <v>0.52</v>
      </c>
      <c r="W3456">
        <v>1216.8</v>
      </c>
      <c r="AH3456" s="16"/>
      <c r="AI3456" t="s">
        <v>1375</v>
      </c>
    </row>
    <row r="3457" spans="1:35" x14ac:dyDescent="0.25">
      <c r="A3457" t="s">
        <v>8951</v>
      </c>
      <c r="B3457" s="1">
        <v>21</v>
      </c>
      <c r="C3457" t="s">
        <v>392</v>
      </c>
      <c r="D3457">
        <v>5893054</v>
      </c>
      <c r="E3457" t="s">
        <v>8677</v>
      </c>
      <c r="F3457" t="s">
        <v>1363</v>
      </c>
      <c r="G3457" t="s">
        <v>1391</v>
      </c>
      <c r="H3457" s="3" t="s">
        <v>5844</v>
      </c>
      <c r="I3457">
        <v>2017</v>
      </c>
      <c r="J3457" s="15" t="s">
        <v>2427</v>
      </c>
      <c r="K3457">
        <v>2017</v>
      </c>
      <c r="L3457" t="s">
        <v>1367</v>
      </c>
      <c r="M3457" t="s">
        <v>8677</v>
      </c>
      <c r="N3457" t="s">
        <v>4666</v>
      </c>
      <c r="O3457" t="s">
        <v>1388</v>
      </c>
      <c r="P3457" t="s">
        <v>4226</v>
      </c>
      <c r="Q3457">
        <f t="shared" si="66"/>
        <v>2340</v>
      </c>
      <c r="R3457" t="s">
        <v>3345</v>
      </c>
      <c r="S3457" t="s">
        <v>3346</v>
      </c>
      <c r="T3457" t="s">
        <v>393</v>
      </c>
      <c r="U3457" s="75">
        <v>2340</v>
      </c>
      <c r="V3457">
        <v>0.5</v>
      </c>
      <c r="W3457">
        <v>1170</v>
      </c>
      <c r="AH3457" s="16"/>
      <c r="AI3457" t="s">
        <v>1375</v>
      </c>
    </row>
    <row r="3458" spans="1:35" x14ac:dyDescent="0.25">
      <c r="A3458" t="s">
        <v>8952</v>
      </c>
      <c r="B3458" s="1">
        <v>21</v>
      </c>
      <c r="C3458" t="s">
        <v>392</v>
      </c>
      <c r="D3458">
        <v>5893054</v>
      </c>
      <c r="E3458" t="s">
        <v>8677</v>
      </c>
      <c r="F3458" t="s">
        <v>1363</v>
      </c>
      <c r="G3458" t="s">
        <v>1391</v>
      </c>
      <c r="H3458" s="3" t="s">
        <v>5844</v>
      </c>
      <c r="I3458">
        <v>2017</v>
      </c>
      <c r="J3458" s="15" t="s">
        <v>2427</v>
      </c>
      <c r="K3458">
        <v>2017</v>
      </c>
      <c r="L3458" t="s">
        <v>1367</v>
      </c>
      <c r="M3458" t="s">
        <v>8677</v>
      </c>
      <c r="N3458" t="s">
        <v>4666</v>
      </c>
      <c r="O3458" t="s">
        <v>1388</v>
      </c>
      <c r="P3458" t="s">
        <v>4226</v>
      </c>
      <c r="Q3458">
        <f t="shared" ref="Q3458:Q3521" si="67">U3458</f>
        <v>2340</v>
      </c>
      <c r="R3458" t="s">
        <v>2102</v>
      </c>
      <c r="S3458" t="s">
        <v>2103</v>
      </c>
      <c r="T3458" t="s">
        <v>8236</v>
      </c>
      <c r="U3458" s="75">
        <v>2340</v>
      </c>
      <c r="V3458">
        <v>0.47</v>
      </c>
      <c r="W3458">
        <v>1099.8</v>
      </c>
      <c r="AH3458" s="16"/>
      <c r="AI3458" t="s">
        <v>1375</v>
      </c>
    </row>
    <row r="3459" spans="1:35" x14ac:dyDescent="0.25">
      <c r="A3459" t="s">
        <v>8953</v>
      </c>
      <c r="B3459" s="1">
        <v>21</v>
      </c>
      <c r="C3459" t="s">
        <v>392</v>
      </c>
      <c r="D3459">
        <v>6057861</v>
      </c>
      <c r="E3459" t="s">
        <v>8954</v>
      </c>
      <c r="F3459" t="s">
        <v>1363</v>
      </c>
      <c r="G3459" t="s">
        <v>1364</v>
      </c>
      <c r="H3459" s="3" t="s">
        <v>5905</v>
      </c>
      <c r="I3459">
        <v>2017</v>
      </c>
      <c r="J3459" s="15" t="s">
        <v>8955</v>
      </c>
      <c r="K3459">
        <v>2017</v>
      </c>
      <c r="L3459" t="s">
        <v>1367</v>
      </c>
      <c r="M3459" t="s">
        <v>8671</v>
      </c>
      <c r="N3459" t="s">
        <v>8671</v>
      </c>
      <c r="O3459" t="s">
        <v>1388</v>
      </c>
      <c r="P3459" t="s">
        <v>4226</v>
      </c>
      <c r="Q3459">
        <f t="shared" si="67"/>
        <v>66550</v>
      </c>
      <c r="R3459" t="s">
        <v>3345</v>
      </c>
      <c r="S3459" t="s">
        <v>3346</v>
      </c>
      <c r="T3459" t="s">
        <v>393</v>
      </c>
      <c r="U3459" s="75">
        <v>66550</v>
      </c>
      <c r="V3459">
        <v>0.48</v>
      </c>
      <c r="W3459">
        <v>31944</v>
      </c>
      <c r="AH3459" s="16"/>
      <c r="AI3459" t="s">
        <v>1375</v>
      </c>
    </row>
    <row r="3460" spans="1:35" x14ac:dyDescent="0.25">
      <c r="A3460" t="s">
        <v>8956</v>
      </c>
      <c r="B3460" s="1">
        <v>21</v>
      </c>
      <c r="C3460" t="s">
        <v>392</v>
      </c>
      <c r="D3460">
        <v>6057861</v>
      </c>
      <c r="E3460" t="s">
        <v>8954</v>
      </c>
      <c r="F3460" t="s">
        <v>1363</v>
      </c>
      <c r="G3460" t="s">
        <v>1364</v>
      </c>
      <c r="H3460" s="3" t="s">
        <v>5905</v>
      </c>
      <c r="I3460">
        <v>2017</v>
      </c>
      <c r="J3460" s="15" t="s">
        <v>8955</v>
      </c>
      <c r="K3460">
        <v>2017</v>
      </c>
      <c r="L3460" t="s">
        <v>1367</v>
      </c>
      <c r="M3460" t="s">
        <v>8671</v>
      </c>
      <c r="N3460" t="s">
        <v>8671</v>
      </c>
      <c r="O3460" t="s">
        <v>1388</v>
      </c>
      <c r="P3460" t="s">
        <v>4226</v>
      </c>
      <c r="Q3460">
        <f t="shared" si="67"/>
        <v>66550</v>
      </c>
      <c r="R3460" t="s">
        <v>3310</v>
      </c>
      <c r="S3460" t="s">
        <v>3311</v>
      </c>
      <c r="T3460" t="s">
        <v>8957</v>
      </c>
      <c r="U3460" s="75">
        <v>66550</v>
      </c>
      <c r="V3460">
        <v>0.43</v>
      </c>
      <c r="W3460">
        <v>28616.5</v>
      </c>
      <c r="AH3460" s="16"/>
      <c r="AI3460" t="s">
        <v>1375</v>
      </c>
    </row>
    <row r="3461" spans="1:35" x14ac:dyDescent="0.25">
      <c r="A3461" t="s">
        <v>8958</v>
      </c>
      <c r="B3461" s="1">
        <v>21</v>
      </c>
      <c r="C3461" t="s">
        <v>392</v>
      </c>
      <c r="D3461">
        <v>6057861</v>
      </c>
      <c r="E3461" t="s">
        <v>8954</v>
      </c>
      <c r="F3461" t="s">
        <v>1363</v>
      </c>
      <c r="G3461" t="s">
        <v>1364</v>
      </c>
      <c r="H3461" s="3" t="s">
        <v>5905</v>
      </c>
      <c r="I3461">
        <v>2017</v>
      </c>
      <c r="J3461" s="15" t="s">
        <v>8955</v>
      </c>
      <c r="K3461">
        <v>2017</v>
      </c>
      <c r="L3461" t="s">
        <v>1367</v>
      </c>
      <c r="M3461" t="s">
        <v>8671</v>
      </c>
      <c r="N3461" t="s">
        <v>8671</v>
      </c>
      <c r="O3461" t="s">
        <v>1388</v>
      </c>
      <c r="P3461" t="s">
        <v>4226</v>
      </c>
      <c r="Q3461">
        <f t="shared" si="67"/>
        <v>66550</v>
      </c>
      <c r="R3461" t="s">
        <v>2102</v>
      </c>
      <c r="S3461" t="s">
        <v>2103</v>
      </c>
      <c r="T3461" t="s">
        <v>8236</v>
      </c>
      <c r="U3461" s="75">
        <v>66550</v>
      </c>
      <c r="V3461">
        <v>0.45</v>
      </c>
      <c r="W3461">
        <v>29947.5</v>
      </c>
      <c r="AH3461" s="16"/>
      <c r="AI3461" t="s">
        <v>1375</v>
      </c>
    </row>
    <row r="3462" spans="1:35" x14ac:dyDescent="0.25">
      <c r="A3462" t="s">
        <v>8959</v>
      </c>
      <c r="B3462" s="1">
        <v>21</v>
      </c>
      <c r="C3462" t="s">
        <v>392</v>
      </c>
      <c r="D3462">
        <v>6057861</v>
      </c>
      <c r="E3462" t="s">
        <v>8954</v>
      </c>
      <c r="F3462" t="s">
        <v>1363</v>
      </c>
      <c r="G3462" t="s">
        <v>1364</v>
      </c>
      <c r="H3462" s="3" t="s">
        <v>5905</v>
      </c>
      <c r="I3462">
        <v>2017</v>
      </c>
      <c r="J3462" s="15" t="s">
        <v>8955</v>
      </c>
      <c r="K3462">
        <v>2017</v>
      </c>
      <c r="L3462" t="s">
        <v>1367</v>
      </c>
      <c r="M3462" t="s">
        <v>8671</v>
      </c>
      <c r="N3462" t="s">
        <v>8671</v>
      </c>
      <c r="O3462" t="s">
        <v>1388</v>
      </c>
      <c r="P3462" t="s">
        <v>4226</v>
      </c>
      <c r="Q3462">
        <f t="shared" si="67"/>
        <v>66550</v>
      </c>
      <c r="R3462" t="s">
        <v>2198</v>
      </c>
      <c r="S3462" t="s">
        <v>2199</v>
      </c>
      <c r="T3462" t="s">
        <v>394</v>
      </c>
      <c r="U3462" s="75">
        <v>66550</v>
      </c>
      <c r="V3462">
        <v>0.45</v>
      </c>
      <c r="W3462">
        <v>29947.5</v>
      </c>
      <c r="AH3462" s="16"/>
      <c r="AI3462" t="s">
        <v>1375</v>
      </c>
    </row>
    <row r="3463" spans="1:35" x14ac:dyDescent="0.25">
      <c r="A3463" t="s">
        <v>8960</v>
      </c>
      <c r="B3463" s="1">
        <v>21</v>
      </c>
      <c r="C3463" t="s">
        <v>392</v>
      </c>
      <c r="D3463">
        <v>6057861</v>
      </c>
      <c r="E3463" t="s">
        <v>8954</v>
      </c>
      <c r="F3463" t="s">
        <v>1363</v>
      </c>
      <c r="G3463" t="s">
        <v>1364</v>
      </c>
      <c r="H3463" s="3" t="s">
        <v>5905</v>
      </c>
      <c r="I3463">
        <v>2017</v>
      </c>
      <c r="J3463" s="15" t="s">
        <v>8955</v>
      </c>
      <c r="K3463">
        <v>2017</v>
      </c>
      <c r="L3463" t="s">
        <v>1367</v>
      </c>
      <c r="M3463" t="s">
        <v>8671</v>
      </c>
      <c r="N3463" t="s">
        <v>8671</v>
      </c>
      <c r="O3463" t="s">
        <v>1388</v>
      </c>
      <c r="P3463" t="s">
        <v>4226</v>
      </c>
      <c r="Q3463">
        <f t="shared" si="67"/>
        <v>66550</v>
      </c>
      <c r="R3463" t="s">
        <v>2476</v>
      </c>
      <c r="S3463" t="s">
        <v>2477</v>
      </c>
      <c r="T3463" t="s">
        <v>587</v>
      </c>
      <c r="U3463" s="75">
        <v>66550</v>
      </c>
      <c r="V3463">
        <v>0.52</v>
      </c>
      <c r="W3463">
        <v>34606</v>
      </c>
      <c r="AH3463" s="16"/>
      <c r="AI3463" t="s">
        <v>1375</v>
      </c>
    </row>
    <row r="3464" spans="1:35" x14ac:dyDescent="0.25">
      <c r="A3464" t="s">
        <v>8961</v>
      </c>
      <c r="B3464" s="1">
        <v>21</v>
      </c>
      <c r="C3464" t="s">
        <v>392</v>
      </c>
      <c r="D3464">
        <v>6057969</v>
      </c>
      <c r="E3464" t="s">
        <v>8962</v>
      </c>
      <c r="F3464" t="s">
        <v>1363</v>
      </c>
      <c r="G3464" t="s">
        <v>1364</v>
      </c>
      <c r="H3464" s="3" t="s">
        <v>5905</v>
      </c>
      <c r="I3464">
        <v>2017</v>
      </c>
      <c r="J3464" s="15" t="s">
        <v>8963</v>
      </c>
      <c r="K3464">
        <v>2017</v>
      </c>
      <c r="L3464" t="s">
        <v>1367</v>
      </c>
      <c r="M3464" t="s">
        <v>8734</v>
      </c>
      <c r="O3464" t="s">
        <v>2414</v>
      </c>
      <c r="P3464" t="s">
        <v>4226</v>
      </c>
      <c r="Q3464">
        <f t="shared" si="67"/>
        <v>200</v>
      </c>
      <c r="R3464" t="s">
        <v>2476</v>
      </c>
      <c r="S3464" t="s">
        <v>2477</v>
      </c>
      <c r="T3464" t="s">
        <v>587</v>
      </c>
      <c r="U3464" s="75">
        <v>200</v>
      </c>
      <c r="V3464">
        <v>0.52</v>
      </c>
      <c r="W3464">
        <v>104</v>
      </c>
      <c r="AH3464" s="16"/>
      <c r="AI3464" t="s">
        <v>1375</v>
      </c>
    </row>
    <row r="3465" spans="1:35" x14ac:dyDescent="0.25">
      <c r="A3465" t="s">
        <v>8964</v>
      </c>
      <c r="B3465" s="1">
        <v>21</v>
      </c>
      <c r="C3465" t="s">
        <v>392</v>
      </c>
      <c r="D3465">
        <v>6057969</v>
      </c>
      <c r="E3465" t="s">
        <v>8962</v>
      </c>
      <c r="F3465" t="s">
        <v>1363</v>
      </c>
      <c r="G3465" t="s">
        <v>1364</v>
      </c>
      <c r="H3465" s="3" t="s">
        <v>5905</v>
      </c>
      <c r="I3465">
        <v>2017</v>
      </c>
      <c r="J3465" s="15" t="s">
        <v>8963</v>
      </c>
      <c r="K3465">
        <v>2017</v>
      </c>
      <c r="L3465" t="s">
        <v>1367</v>
      </c>
      <c r="M3465" t="s">
        <v>8734</v>
      </c>
      <c r="O3465" t="s">
        <v>2414</v>
      </c>
      <c r="P3465" t="s">
        <v>4226</v>
      </c>
      <c r="Q3465">
        <f t="shared" si="67"/>
        <v>200</v>
      </c>
      <c r="R3465" t="s">
        <v>2198</v>
      </c>
      <c r="S3465" t="s">
        <v>2199</v>
      </c>
      <c r="T3465" t="s">
        <v>587</v>
      </c>
      <c r="U3465" s="75">
        <v>200</v>
      </c>
      <c r="V3465">
        <v>0.5</v>
      </c>
      <c r="W3465">
        <v>100</v>
      </c>
      <c r="AH3465" s="16"/>
      <c r="AI3465" t="s">
        <v>1375</v>
      </c>
    </row>
    <row r="3466" spans="1:35" x14ac:dyDescent="0.25">
      <c r="A3466" t="s">
        <v>8965</v>
      </c>
      <c r="B3466" s="1">
        <v>21</v>
      </c>
      <c r="C3466" t="s">
        <v>392</v>
      </c>
      <c r="D3466">
        <v>6057969</v>
      </c>
      <c r="E3466" t="s">
        <v>8962</v>
      </c>
      <c r="F3466" t="s">
        <v>1363</v>
      </c>
      <c r="G3466" t="s">
        <v>1364</v>
      </c>
      <c r="H3466" s="3" t="s">
        <v>5905</v>
      </c>
      <c r="I3466">
        <v>2017</v>
      </c>
      <c r="J3466" s="15" t="s">
        <v>8963</v>
      </c>
      <c r="K3466">
        <v>2017</v>
      </c>
      <c r="L3466" t="s">
        <v>1367</v>
      </c>
      <c r="M3466" t="s">
        <v>8734</v>
      </c>
      <c r="O3466" t="s">
        <v>2414</v>
      </c>
      <c r="P3466" t="s">
        <v>4226</v>
      </c>
      <c r="Q3466">
        <f t="shared" si="67"/>
        <v>200</v>
      </c>
      <c r="R3466" t="s">
        <v>3310</v>
      </c>
      <c r="S3466" t="s">
        <v>3311</v>
      </c>
      <c r="T3466" t="s">
        <v>8682</v>
      </c>
      <c r="U3466" s="75">
        <v>200</v>
      </c>
      <c r="V3466">
        <v>0.51</v>
      </c>
      <c r="W3466">
        <v>102</v>
      </c>
      <c r="AH3466" s="16"/>
      <c r="AI3466" t="s">
        <v>1375</v>
      </c>
    </row>
    <row r="3467" spans="1:35" x14ac:dyDescent="0.25">
      <c r="A3467" t="s">
        <v>8966</v>
      </c>
      <c r="B3467" s="1">
        <v>21</v>
      </c>
      <c r="C3467" t="s">
        <v>392</v>
      </c>
      <c r="D3467">
        <v>6072607</v>
      </c>
      <c r="E3467" t="s">
        <v>8849</v>
      </c>
      <c r="F3467" t="s">
        <v>1363</v>
      </c>
      <c r="G3467" t="s">
        <v>1364</v>
      </c>
      <c r="H3467" s="3" t="s">
        <v>8955</v>
      </c>
      <c r="I3467">
        <v>2017</v>
      </c>
      <c r="J3467" s="15" t="s">
        <v>4253</v>
      </c>
      <c r="K3467">
        <v>2017</v>
      </c>
      <c r="L3467" t="s">
        <v>1367</v>
      </c>
      <c r="M3467" t="s">
        <v>8682</v>
      </c>
      <c r="N3467" t="s">
        <v>8682</v>
      </c>
      <c r="O3467" t="s">
        <v>1388</v>
      </c>
      <c r="P3467" t="s">
        <v>4226</v>
      </c>
      <c r="Q3467">
        <f t="shared" si="67"/>
        <v>10000</v>
      </c>
      <c r="R3467" t="s">
        <v>3345</v>
      </c>
      <c r="S3467" t="s">
        <v>3346</v>
      </c>
      <c r="T3467" t="s">
        <v>393</v>
      </c>
      <c r="U3467" s="75">
        <v>10000</v>
      </c>
      <c r="V3467">
        <v>0.5</v>
      </c>
      <c r="W3467">
        <v>5000</v>
      </c>
      <c r="AH3467" s="16"/>
      <c r="AI3467" t="s">
        <v>1375</v>
      </c>
    </row>
    <row r="3468" spans="1:35" x14ac:dyDescent="0.25">
      <c r="A3468" t="s">
        <v>8967</v>
      </c>
      <c r="B3468" s="1">
        <v>21</v>
      </c>
      <c r="C3468" t="s">
        <v>392</v>
      </c>
      <c r="D3468">
        <v>6072607</v>
      </c>
      <c r="E3468" t="s">
        <v>8849</v>
      </c>
      <c r="F3468" t="s">
        <v>1363</v>
      </c>
      <c r="G3468" t="s">
        <v>1364</v>
      </c>
      <c r="H3468" s="3" t="s">
        <v>8955</v>
      </c>
      <c r="I3468">
        <v>2017</v>
      </c>
      <c r="J3468" s="15" t="s">
        <v>4253</v>
      </c>
      <c r="K3468">
        <v>2017</v>
      </c>
      <c r="L3468" t="s">
        <v>1367</v>
      </c>
      <c r="M3468" t="s">
        <v>8682</v>
      </c>
      <c r="N3468" t="s">
        <v>8682</v>
      </c>
      <c r="O3468" t="s">
        <v>1388</v>
      </c>
      <c r="P3468" t="s">
        <v>4226</v>
      </c>
      <c r="Q3468">
        <f t="shared" si="67"/>
        <v>10000</v>
      </c>
      <c r="R3468" t="s">
        <v>3310</v>
      </c>
      <c r="S3468" t="s">
        <v>3311</v>
      </c>
      <c r="T3468" t="s">
        <v>8671</v>
      </c>
      <c r="U3468" s="75">
        <v>10000</v>
      </c>
      <c r="V3468">
        <v>0.44</v>
      </c>
      <c r="W3468">
        <v>4400</v>
      </c>
      <c r="AH3468" s="16"/>
      <c r="AI3468" t="s">
        <v>1375</v>
      </c>
    </row>
    <row r="3469" spans="1:35" x14ac:dyDescent="0.25">
      <c r="A3469" t="s">
        <v>8968</v>
      </c>
      <c r="B3469" s="1">
        <v>21</v>
      </c>
      <c r="C3469" t="s">
        <v>392</v>
      </c>
      <c r="D3469">
        <v>6072607</v>
      </c>
      <c r="E3469" t="s">
        <v>8849</v>
      </c>
      <c r="F3469" t="s">
        <v>1363</v>
      </c>
      <c r="G3469" t="s">
        <v>1364</v>
      </c>
      <c r="H3469" s="3" t="s">
        <v>8955</v>
      </c>
      <c r="I3469">
        <v>2017</v>
      </c>
      <c r="J3469" s="15" t="s">
        <v>4253</v>
      </c>
      <c r="K3469">
        <v>2017</v>
      </c>
      <c r="L3469" t="s">
        <v>1367</v>
      </c>
      <c r="M3469" t="s">
        <v>8682</v>
      </c>
      <c r="N3469" t="s">
        <v>8682</v>
      </c>
      <c r="O3469" t="s">
        <v>1388</v>
      </c>
      <c r="P3469" t="s">
        <v>4226</v>
      </c>
      <c r="Q3469">
        <f t="shared" si="67"/>
        <v>10000</v>
      </c>
      <c r="R3469" t="s">
        <v>2198</v>
      </c>
      <c r="S3469" t="s">
        <v>2199</v>
      </c>
      <c r="T3469" t="s">
        <v>587</v>
      </c>
      <c r="U3469" s="75">
        <v>10000</v>
      </c>
      <c r="V3469">
        <v>0.4</v>
      </c>
      <c r="W3469">
        <v>4000</v>
      </c>
      <c r="AH3469" s="16"/>
      <c r="AI3469" t="s">
        <v>1375</v>
      </c>
    </row>
    <row r="3470" spans="1:35" x14ac:dyDescent="0.25">
      <c r="A3470" t="s">
        <v>8969</v>
      </c>
      <c r="B3470" s="1">
        <v>21</v>
      </c>
      <c r="C3470" t="s">
        <v>392</v>
      </c>
      <c r="D3470">
        <v>6072607</v>
      </c>
      <c r="E3470" t="s">
        <v>8849</v>
      </c>
      <c r="F3470" t="s">
        <v>1363</v>
      </c>
      <c r="G3470" t="s">
        <v>1364</v>
      </c>
      <c r="H3470" s="3" t="s">
        <v>8955</v>
      </c>
      <c r="I3470">
        <v>2017</v>
      </c>
      <c r="J3470" s="15" t="s">
        <v>4253</v>
      </c>
      <c r="K3470">
        <v>2017</v>
      </c>
      <c r="L3470" t="s">
        <v>1367</v>
      </c>
      <c r="M3470" t="s">
        <v>8682</v>
      </c>
      <c r="N3470" t="s">
        <v>8682</v>
      </c>
      <c r="O3470" t="s">
        <v>1388</v>
      </c>
      <c r="P3470" t="s">
        <v>4226</v>
      </c>
      <c r="Q3470">
        <f t="shared" si="67"/>
        <v>10000</v>
      </c>
      <c r="R3470" t="s">
        <v>2476</v>
      </c>
      <c r="S3470" t="s">
        <v>2477</v>
      </c>
      <c r="T3470" t="s">
        <v>587</v>
      </c>
      <c r="U3470" s="75">
        <v>10000</v>
      </c>
      <c r="V3470">
        <v>0.52</v>
      </c>
      <c r="W3470">
        <v>5200</v>
      </c>
      <c r="AH3470" s="16"/>
      <c r="AI3470" t="s">
        <v>1375</v>
      </c>
    </row>
    <row r="3471" spans="1:35" x14ac:dyDescent="0.25">
      <c r="A3471" t="s">
        <v>8970</v>
      </c>
      <c r="B3471" s="1">
        <v>21</v>
      </c>
      <c r="C3471" t="s">
        <v>392</v>
      </c>
      <c r="D3471">
        <v>6072607</v>
      </c>
      <c r="E3471" t="s">
        <v>8849</v>
      </c>
      <c r="F3471" t="s">
        <v>1363</v>
      </c>
      <c r="G3471" t="s">
        <v>1364</v>
      </c>
      <c r="H3471" s="3" t="s">
        <v>8955</v>
      </c>
      <c r="I3471">
        <v>2017</v>
      </c>
      <c r="J3471" s="15" t="s">
        <v>4253</v>
      </c>
      <c r="K3471">
        <v>2017</v>
      </c>
      <c r="L3471" t="s">
        <v>1367</v>
      </c>
      <c r="M3471" t="s">
        <v>8682</v>
      </c>
      <c r="N3471" t="s">
        <v>8682</v>
      </c>
      <c r="O3471" t="s">
        <v>1388</v>
      </c>
      <c r="P3471" t="s">
        <v>4226</v>
      </c>
      <c r="Q3471">
        <f t="shared" si="67"/>
        <v>10000</v>
      </c>
      <c r="R3471" t="s">
        <v>2102</v>
      </c>
      <c r="S3471" t="s">
        <v>2103</v>
      </c>
      <c r="T3471" t="s">
        <v>8971</v>
      </c>
      <c r="U3471" s="75">
        <v>10000</v>
      </c>
      <c r="V3471">
        <v>0.47</v>
      </c>
      <c r="W3471">
        <v>4700</v>
      </c>
      <c r="AH3471" s="16"/>
      <c r="AI3471" t="s">
        <v>1375</v>
      </c>
    </row>
    <row r="3472" spans="1:35" x14ac:dyDescent="0.25">
      <c r="A3472" t="s">
        <v>8972</v>
      </c>
      <c r="B3472" s="1">
        <v>21</v>
      </c>
      <c r="C3472" t="s">
        <v>392</v>
      </c>
      <c r="D3472">
        <v>5848385</v>
      </c>
      <c r="E3472" t="s">
        <v>8973</v>
      </c>
      <c r="F3472" t="s">
        <v>1363</v>
      </c>
      <c r="G3472" t="s">
        <v>1364</v>
      </c>
      <c r="H3472" s="3" t="s">
        <v>2965</v>
      </c>
      <c r="I3472">
        <v>2017</v>
      </c>
      <c r="J3472" s="15" t="s">
        <v>2983</v>
      </c>
      <c r="K3472">
        <v>2017</v>
      </c>
      <c r="L3472" t="s">
        <v>1367</v>
      </c>
      <c r="M3472" t="s">
        <v>8917</v>
      </c>
      <c r="N3472" t="s">
        <v>2760</v>
      </c>
      <c r="O3472" t="s">
        <v>1388</v>
      </c>
      <c r="P3472" t="s">
        <v>4710</v>
      </c>
      <c r="Q3472">
        <f t="shared" si="67"/>
        <v>1000</v>
      </c>
      <c r="R3472" t="s">
        <v>2476</v>
      </c>
      <c r="S3472" t="s">
        <v>2477</v>
      </c>
      <c r="T3472" t="s">
        <v>587</v>
      </c>
      <c r="U3472" s="75">
        <v>1000</v>
      </c>
      <c r="V3472">
        <v>0.52</v>
      </c>
      <c r="W3472">
        <v>520</v>
      </c>
      <c r="AH3472" s="16"/>
      <c r="AI3472" t="s">
        <v>1375</v>
      </c>
    </row>
    <row r="3473" spans="1:35" x14ac:dyDescent="0.25">
      <c r="A3473" t="s">
        <v>8974</v>
      </c>
      <c r="B3473" s="1">
        <v>21</v>
      </c>
      <c r="C3473" t="s">
        <v>392</v>
      </c>
      <c r="D3473">
        <v>5848385</v>
      </c>
      <c r="E3473" t="s">
        <v>8973</v>
      </c>
      <c r="F3473" t="s">
        <v>1363</v>
      </c>
      <c r="G3473" t="s">
        <v>1364</v>
      </c>
      <c r="H3473" s="3" t="s">
        <v>2965</v>
      </c>
      <c r="I3473">
        <v>2017</v>
      </c>
      <c r="J3473" s="15" t="s">
        <v>2983</v>
      </c>
      <c r="K3473">
        <v>2017</v>
      </c>
      <c r="L3473" t="s">
        <v>1367</v>
      </c>
      <c r="M3473" t="s">
        <v>8917</v>
      </c>
      <c r="N3473" t="s">
        <v>2760</v>
      </c>
      <c r="O3473" t="s">
        <v>1388</v>
      </c>
      <c r="P3473" t="s">
        <v>4710</v>
      </c>
      <c r="Q3473">
        <f t="shared" si="67"/>
        <v>1000</v>
      </c>
      <c r="R3473" t="s">
        <v>1381</v>
      </c>
      <c r="S3473" t="s">
        <v>1382</v>
      </c>
      <c r="T3473" t="s">
        <v>394</v>
      </c>
      <c r="U3473" s="75">
        <v>1000</v>
      </c>
      <c r="V3473">
        <v>0.65</v>
      </c>
      <c r="W3473">
        <v>650</v>
      </c>
      <c r="AH3473" s="16"/>
      <c r="AI3473" t="s">
        <v>1375</v>
      </c>
    </row>
    <row r="3474" spans="1:35" x14ac:dyDescent="0.25">
      <c r="A3474" t="s">
        <v>8975</v>
      </c>
      <c r="B3474" s="1">
        <v>21</v>
      </c>
      <c r="C3474" t="s">
        <v>392</v>
      </c>
      <c r="D3474">
        <v>5848385</v>
      </c>
      <c r="E3474" t="s">
        <v>8973</v>
      </c>
      <c r="F3474" t="s">
        <v>1363</v>
      </c>
      <c r="G3474" t="s">
        <v>1364</v>
      </c>
      <c r="H3474" s="3" t="s">
        <v>2965</v>
      </c>
      <c r="I3474">
        <v>2017</v>
      </c>
      <c r="J3474" s="15" t="s">
        <v>2983</v>
      </c>
      <c r="K3474">
        <v>2017</v>
      </c>
      <c r="L3474" t="s">
        <v>1367</v>
      </c>
      <c r="M3474" t="s">
        <v>8917</v>
      </c>
      <c r="N3474" t="s">
        <v>2760</v>
      </c>
      <c r="O3474" t="s">
        <v>1388</v>
      </c>
      <c r="P3474" t="s">
        <v>4710</v>
      </c>
      <c r="Q3474">
        <f t="shared" si="67"/>
        <v>1000</v>
      </c>
      <c r="R3474" t="s">
        <v>3345</v>
      </c>
      <c r="S3474" t="s">
        <v>3346</v>
      </c>
      <c r="T3474" t="s">
        <v>393</v>
      </c>
      <c r="U3474" s="75">
        <v>1000</v>
      </c>
      <c r="V3474">
        <v>0.53</v>
      </c>
      <c r="W3474">
        <v>530</v>
      </c>
      <c r="AH3474" s="16"/>
      <c r="AI3474" t="s">
        <v>1375</v>
      </c>
    </row>
    <row r="3475" spans="1:35" x14ac:dyDescent="0.25">
      <c r="A3475" t="s">
        <v>8976</v>
      </c>
      <c r="B3475" s="1">
        <v>21</v>
      </c>
      <c r="C3475" t="s">
        <v>392</v>
      </c>
      <c r="D3475">
        <v>5848385</v>
      </c>
      <c r="E3475" t="s">
        <v>8973</v>
      </c>
      <c r="F3475" t="s">
        <v>1363</v>
      </c>
      <c r="G3475" t="s">
        <v>1364</v>
      </c>
      <c r="H3475" s="3" t="s">
        <v>2965</v>
      </c>
      <c r="I3475">
        <v>2017</v>
      </c>
      <c r="J3475" s="15" t="s">
        <v>2983</v>
      </c>
      <c r="K3475">
        <v>2017</v>
      </c>
      <c r="L3475" t="s">
        <v>1367</v>
      </c>
      <c r="M3475" t="s">
        <v>8917</v>
      </c>
      <c r="N3475" t="s">
        <v>2760</v>
      </c>
      <c r="O3475" t="s">
        <v>1388</v>
      </c>
      <c r="P3475" t="s">
        <v>4710</v>
      </c>
      <c r="Q3475">
        <f t="shared" si="67"/>
        <v>1000</v>
      </c>
      <c r="R3475" t="s">
        <v>2102</v>
      </c>
      <c r="S3475" t="s">
        <v>2103</v>
      </c>
      <c r="T3475" t="s">
        <v>8977</v>
      </c>
      <c r="U3475" s="75">
        <v>1000</v>
      </c>
      <c r="V3475">
        <v>0.48</v>
      </c>
      <c r="W3475">
        <v>480</v>
      </c>
      <c r="AH3475" s="16"/>
      <c r="AI3475" t="s">
        <v>1375</v>
      </c>
    </row>
    <row r="3476" spans="1:35" x14ac:dyDescent="0.25">
      <c r="A3476" t="s">
        <v>8978</v>
      </c>
      <c r="B3476" s="1">
        <v>21</v>
      </c>
      <c r="C3476" t="s">
        <v>392</v>
      </c>
      <c r="D3476">
        <v>5924197</v>
      </c>
      <c r="E3476" t="s">
        <v>8979</v>
      </c>
      <c r="F3476" t="s">
        <v>1363</v>
      </c>
      <c r="G3476" t="s">
        <v>1391</v>
      </c>
      <c r="H3476" s="3" t="s">
        <v>2427</v>
      </c>
      <c r="I3476">
        <v>2017</v>
      </c>
      <c r="J3476" s="15" t="s">
        <v>7696</v>
      </c>
      <c r="K3476">
        <v>2017</v>
      </c>
      <c r="L3476" t="s">
        <v>1367</v>
      </c>
      <c r="M3476" t="s">
        <v>393</v>
      </c>
      <c r="N3476" t="s">
        <v>8675</v>
      </c>
      <c r="O3476" t="s">
        <v>1388</v>
      </c>
      <c r="P3476" t="s">
        <v>4226</v>
      </c>
      <c r="Q3476">
        <f t="shared" si="67"/>
        <v>540</v>
      </c>
      <c r="R3476" t="s">
        <v>2102</v>
      </c>
      <c r="S3476" t="s">
        <v>2103</v>
      </c>
      <c r="T3476" t="s">
        <v>8236</v>
      </c>
      <c r="U3476" s="75">
        <v>540</v>
      </c>
      <c r="V3476">
        <v>0.48</v>
      </c>
      <c r="W3476">
        <v>259.2</v>
      </c>
      <c r="AH3476" s="16"/>
      <c r="AI3476" t="s">
        <v>1375</v>
      </c>
    </row>
    <row r="3477" spans="1:35" x14ac:dyDescent="0.25">
      <c r="A3477" t="s">
        <v>8980</v>
      </c>
      <c r="B3477" s="1">
        <v>21</v>
      </c>
      <c r="C3477" t="s">
        <v>392</v>
      </c>
      <c r="D3477">
        <v>5924197</v>
      </c>
      <c r="E3477" t="s">
        <v>8979</v>
      </c>
      <c r="F3477" t="s">
        <v>1363</v>
      </c>
      <c r="G3477" t="s">
        <v>1391</v>
      </c>
      <c r="H3477" s="3" t="s">
        <v>2427</v>
      </c>
      <c r="I3477">
        <v>2017</v>
      </c>
      <c r="J3477" s="15" t="s">
        <v>7696</v>
      </c>
      <c r="K3477">
        <v>2017</v>
      </c>
      <c r="L3477" t="s">
        <v>1367</v>
      </c>
      <c r="M3477" t="s">
        <v>393</v>
      </c>
      <c r="N3477" t="s">
        <v>8675</v>
      </c>
      <c r="O3477" t="s">
        <v>1388</v>
      </c>
      <c r="P3477" t="s">
        <v>4226</v>
      </c>
      <c r="Q3477">
        <f t="shared" si="67"/>
        <v>540</v>
      </c>
      <c r="R3477" t="s">
        <v>3363</v>
      </c>
      <c r="S3477" t="s">
        <v>3364</v>
      </c>
      <c r="T3477" t="s">
        <v>393</v>
      </c>
      <c r="U3477" s="75">
        <v>540</v>
      </c>
      <c r="V3477">
        <v>0.62</v>
      </c>
      <c r="W3477">
        <v>334.8</v>
      </c>
      <c r="AH3477" s="16"/>
      <c r="AI3477" t="s">
        <v>1375</v>
      </c>
    </row>
    <row r="3478" spans="1:35" x14ac:dyDescent="0.25">
      <c r="A3478" t="s">
        <v>8981</v>
      </c>
      <c r="B3478" s="1">
        <v>21</v>
      </c>
      <c r="C3478" t="s">
        <v>392</v>
      </c>
      <c r="D3478">
        <v>5924197</v>
      </c>
      <c r="E3478" t="s">
        <v>8979</v>
      </c>
      <c r="F3478" t="s">
        <v>1363</v>
      </c>
      <c r="G3478" t="s">
        <v>1391</v>
      </c>
      <c r="H3478" s="3" t="s">
        <v>2427</v>
      </c>
      <c r="I3478">
        <v>2017</v>
      </c>
      <c r="J3478" s="15" t="s">
        <v>7696</v>
      </c>
      <c r="K3478">
        <v>2017</v>
      </c>
      <c r="L3478" t="s">
        <v>1367</v>
      </c>
      <c r="M3478" t="s">
        <v>393</v>
      </c>
      <c r="N3478" t="s">
        <v>8675</v>
      </c>
      <c r="O3478" t="s">
        <v>1388</v>
      </c>
      <c r="P3478" t="s">
        <v>4226</v>
      </c>
      <c r="Q3478">
        <f t="shared" si="67"/>
        <v>540</v>
      </c>
      <c r="R3478" t="s">
        <v>2476</v>
      </c>
      <c r="S3478" t="s">
        <v>2477</v>
      </c>
      <c r="T3478" t="s">
        <v>587</v>
      </c>
      <c r="U3478" s="75">
        <v>540</v>
      </c>
      <c r="V3478">
        <v>0.52</v>
      </c>
      <c r="W3478">
        <v>280.8</v>
      </c>
      <c r="AH3478" s="16"/>
      <c r="AI3478" t="s">
        <v>1375</v>
      </c>
    </row>
    <row r="3479" spans="1:35" x14ac:dyDescent="0.25">
      <c r="A3479" t="s">
        <v>8982</v>
      </c>
      <c r="B3479" s="1">
        <v>21</v>
      </c>
      <c r="C3479" t="s">
        <v>392</v>
      </c>
      <c r="D3479">
        <v>5924197</v>
      </c>
      <c r="E3479" t="s">
        <v>8979</v>
      </c>
      <c r="F3479" t="s">
        <v>1363</v>
      </c>
      <c r="G3479" t="s">
        <v>1391</v>
      </c>
      <c r="H3479" s="3" t="s">
        <v>2427</v>
      </c>
      <c r="I3479">
        <v>2017</v>
      </c>
      <c r="J3479" s="15" t="s">
        <v>7696</v>
      </c>
      <c r="K3479">
        <v>2017</v>
      </c>
      <c r="L3479" t="s">
        <v>1367</v>
      </c>
      <c r="M3479" t="s">
        <v>393</v>
      </c>
      <c r="N3479" t="s">
        <v>8675</v>
      </c>
      <c r="O3479" t="s">
        <v>1388</v>
      </c>
      <c r="P3479" t="s">
        <v>4226</v>
      </c>
      <c r="Q3479">
        <f t="shared" si="67"/>
        <v>540</v>
      </c>
      <c r="R3479" t="s">
        <v>2198</v>
      </c>
      <c r="S3479" t="s">
        <v>2199</v>
      </c>
      <c r="T3479" t="s">
        <v>393</v>
      </c>
      <c r="U3479" s="75">
        <v>540</v>
      </c>
      <c r="V3479">
        <v>0.5</v>
      </c>
      <c r="W3479">
        <v>270</v>
      </c>
      <c r="AH3479" s="16"/>
      <c r="AI3479" t="s">
        <v>1375</v>
      </c>
    </row>
    <row r="3480" spans="1:35" x14ac:dyDescent="0.25">
      <c r="A3480" t="s">
        <v>8983</v>
      </c>
      <c r="B3480" s="1">
        <v>21</v>
      </c>
      <c r="C3480" t="s">
        <v>392</v>
      </c>
      <c r="D3480">
        <v>5924197</v>
      </c>
      <c r="E3480" t="s">
        <v>8979</v>
      </c>
      <c r="F3480" t="s">
        <v>1363</v>
      </c>
      <c r="G3480" t="s">
        <v>1391</v>
      </c>
      <c r="H3480" s="3" t="s">
        <v>2427</v>
      </c>
      <c r="I3480">
        <v>2017</v>
      </c>
      <c r="J3480" s="15" t="s">
        <v>7696</v>
      </c>
      <c r="K3480">
        <v>2017</v>
      </c>
      <c r="L3480" t="s">
        <v>1367</v>
      </c>
      <c r="M3480" t="s">
        <v>393</v>
      </c>
      <c r="N3480" t="s">
        <v>8675</v>
      </c>
      <c r="O3480" t="s">
        <v>1388</v>
      </c>
      <c r="P3480" t="s">
        <v>4226</v>
      </c>
      <c r="Q3480">
        <f t="shared" si="67"/>
        <v>540</v>
      </c>
      <c r="R3480" t="s">
        <v>3310</v>
      </c>
      <c r="S3480" t="s">
        <v>3311</v>
      </c>
      <c r="T3480" t="s">
        <v>8671</v>
      </c>
      <c r="U3480" s="75">
        <v>540</v>
      </c>
      <c r="V3480">
        <v>0.49</v>
      </c>
      <c r="W3480">
        <v>264.60000000000002</v>
      </c>
      <c r="AH3480" s="16"/>
      <c r="AI3480" t="s">
        <v>1375</v>
      </c>
    </row>
    <row r="3481" spans="1:35" x14ac:dyDescent="0.25">
      <c r="A3481" t="s">
        <v>8984</v>
      </c>
      <c r="B3481" s="1">
        <v>21</v>
      </c>
      <c r="C3481" t="s">
        <v>392</v>
      </c>
      <c r="D3481">
        <v>5924197</v>
      </c>
      <c r="E3481" t="s">
        <v>8979</v>
      </c>
      <c r="F3481" t="s">
        <v>1363</v>
      </c>
      <c r="G3481" t="s">
        <v>1391</v>
      </c>
      <c r="H3481" s="3" t="s">
        <v>2427</v>
      </c>
      <c r="I3481">
        <v>2017</v>
      </c>
      <c r="J3481" s="15" t="s">
        <v>7696</v>
      </c>
      <c r="K3481">
        <v>2017</v>
      </c>
      <c r="L3481" t="s">
        <v>1367</v>
      </c>
      <c r="M3481" t="s">
        <v>393</v>
      </c>
      <c r="N3481" t="s">
        <v>8675</v>
      </c>
      <c r="O3481" t="s">
        <v>1388</v>
      </c>
      <c r="P3481" t="s">
        <v>4226</v>
      </c>
      <c r="Q3481">
        <f t="shared" si="67"/>
        <v>540</v>
      </c>
      <c r="R3481" t="s">
        <v>3345</v>
      </c>
      <c r="S3481" t="s">
        <v>3346</v>
      </c>
      <c r="T3481" t="s">
        <v>393</v>
      </c>
      <c r="U3481" s="75">
        <v>540</v>
      </c>
      <c r="V3481">
        <v>0.53</v>
      </c>
      <c r="W3481">
        <v>286.2</v>
      </c>
      <c r="AH3481" s="16"/>
      <c r="AI3481" t="s">
        <v>1375</v>
      </c>
    </row>
    <row r="3482" spans="1:35" x14ac:dyDescent="0.25">
      <c r="A3482" t="s">
        <v>8985</v>
      </c>
      <c r="B3482" s="1">
        <v>21</v>
      </c>
      <c r="C3482" t="s">
        <v>392</v>
      </c>
      <c r="D3482">
        <v>5925827</v>
      </c>
      <c r="E3482" t="s">
        <v>8986</v>
      </c>
      <c r="F3482" t="s">
        <v>1363</v>
      </c>
      <c r="G3482" t="s">
        <v>1391</v>
      </c>
      <c r="H3482" s="3" t="s">
        <v>8987</v>
      </c>
      <c r="I3482">
        <v>2017</v>
      </c>
      <c r="J3482" s="15" t="s">
        <v>2428</v>
      </c>
      <c r="K3482">
        <v>2017</v>
      </c>
      <c r="L3482" t="s">
        <v>1367</v>
      </c>
      <c r="M3482" t="s">
        <v>8682</v>
      </c>
      <c r="O3482" t="s">
        <v>1388</v>
      </c>
      <c r="P3482" t="s">
        <v>4226</v>
      </c>
      <c r="Q3482">
        <f t="shared" si="67"/>
        <v>2450</v>
      </c>
      <c r="R3482" t="s">
        <v>3345</v>
      </c>
      <c r="S3482" t="s">
        <v>3346</v>
      </c>
      <c r="T3482" t="s">
        <v>393</v>
      </c>
      <c r="U3482" s="75">
        <v>2450</v>
      </c>
      <c r="V3482">
        <v>0.48</v>
      </c>
      <c r="W3482">
        <v>1176</v>
      </c>
      <c r="AH3482" s="16"/>
      <c r="AI3482" t="s">
        <v>1375</v>
      </c>
    </row>
    <row r="3483" spans="1:35" x14ac:dyDescent="0.25">
      <c r="A3483" t="s">
        <v>8988</v>
      </c>
      <c r="B3483" s="1">
        <v>21</v>
      </c>
      <c r="C3483" t="s">
        <v>392</v>
      </c>
      <c r="D3483">
        <v>5925827</v>
      </c>
      <c r="E3483" t="s">
        <v>8986</v>
      </c>
      <c r="F3483" t="s">
        <v>1363</v>
      </c>
      <c r="G3483" t="s">
        <v>1391</v>
      </c>
      <c r="H3483" s="3" t="s">
        <v>8987</v>
      </c>
      <c r="I3483">
        <v>2017</v>
      </c>
      <c r="J3483" s="15" t="s">
        <v>2428</v>
      </c>
      <c r="K3483">
        <v>2017</v>
      </c>
      <c r="L3483" t="s">
        <v>1367</v>
      </c>
      <c r="M3483" t="s">
        <v>8682</v>
      </c>
      <c r="O3483" t="s">
        <v>1388</v>
      </c>
      <c r="P3483" t="s">
        <v>4226</v>
      </c>
      <c r="Q3483">
        <f t="shared" si="67"/>
        <v>2450</v>
      </c>
      <c r="R3483" t="s">
        <v>1381</v>
      </c>
      <c r="S3483" t="s">
        <v>1382</v>
      </c>
      <c r="T3483" t="s">
        <v>394</v>
      </c>
      <c r="U3483" s="75">
        <v>2450</v>
      </c>
      <c r="V3483">
        <v>0.59</v>
      </c>
      <c r="W3483">
        <v>1445.5</v>
      </c>
      <c r="AH3483" s="16"/>
      <c r="AI3483" t="s">
        <v>1375</v>
      </c>
    </row>
    <row r="3484" spans="1:35" x14ac:dyDescent="0.25">
      <c r="A3484" t="s">
        <v>8989</v>
      </c>
      <c r="B3484" s="1">
        <v>21</v>
      </c>
      <c r="C3484" t="s">
        <v>392</v>
      </c>
      <c r="D3484">
        <v>5925827</v>
      </c>
      <c r="E3484" t="s">
        <v>8986</v>
      </c>
      <c r="F3484" t="s">
        <v>1363</v>
      </c>
      <c r="G3484" t="s">
        <v>1391</v>
      </c>
      <c r="H3484" s="3" t="s">
        <v>8987</v>
      </c>
      <c r="I3484">
        <v>2017</v>
      </c>
      <c r="J3484" s="15" t="s">
        <v>2428</v>
      </c>
      <c r="K3484">
        <v>2017</v>
      </c>
      <c r="L3484" t="s">
        <v>1367</v>
      </c>
      <c r="M3484" t="s">
        <v>8682</v>
      </c>
      <c r="O3484" t="s">
        <v>1388</v>
      </c>
      <c r="P3484" t="s">
        <v>4226</v>
      </c>
      <c r="Q3484">
        <f t="shared" si="67"/>
        <v>2450</v>
      </c>
      <c r="R3484" t="s">
        <v>2198</v>
      </c>
      <c r="S3484" t="s">
        <v>2199</v>
      </c>
      <c r="T3484" t="s">
        <v>393</v>
      </c>
      <c r="U3484" s="75">
        <v>2450</v>
      </c>
      <c r="V3484">
        <v>0.5</v>
      </c>
      <c r="W3484">
        <v>1225</v>
      </c>
      <c r="AH3484" s="16"/>
      <c r="AI3484" t="s">
        <v>1375</v>
      </c>
    </row>
    <row r="3485" spans="1:35" x14ac:dyDescent="0.25">
      <c r="A3485" t="s">
        <v>8990</v>
      </c>
      <c r="B3485" s="1">
        <v>21</v>
      </c>
      <c r="C3485" t="s">
        <v>392</v>
      </c>
      <c r="D3485">
        <v>6133177</v>
      </c>
      <c r="E3485" t="s">
        <v>8991</v>
      </c>
      <c r="F3485" t="s">
        <v>1363</v>
      </c>
      <c r="G3485" t="s">
        <v>1391</v>
      </c>
      <c r="H3485" s="3" t="s">
        <v>3002</v>
      </c>
      <c r="I3485">
        <v>2017</v>
      </c>
      <c r="J3485" s="15" t="s">
        <v>3003</v>
      </c>
      <c r="K3485">
        <v>2017</v>
      </c>
      <c r="L3485" t="s">
        <v>1367</v>
      </c>
      <c r="M3485" t="s">
        <v>8682</v>
      </c>
      <c r="O3485" t="s">
        <v>1388</v>
      </c>
      <c r="P3485" t="s">
        <v>4226</v>
      </c>
      <c r="Q3485">
        <f t="shared" si="67"/>
        <v>1540</v>
      </c>
      <c r="R3485" t="s">
        <v>2102</v>
      </c>
      <c r="S3485" t="s">
        <v>2103</v>
      </c>
      <c r="T3485" t="s">
        <v>8236</v>
      </c>
      <c r="U3485" s="75">
        <v>1540</v>
      </c>
      <c r="V3485">
        <v>0.47</v>
      </c>
      <c r="W3485">
        <v>723.8</v>
      </c>
      <c r="AH3485" s="16"/>
      <c r="AI3485" t="s">
        <v>1375</v>
      </c>
    </row>
    <row r="3486" spans="1:35" x14ac:dyDescent="0.25">
      <c r="A3486" t="s">
        <v>8992</v>
      </c>
      <c r="B3486" s="1">
        <v>21</v>
      </c>
      <c r="C3486" t="s">
        <v>392</v>
      </c>
      <c r="D3486">
        <v>6133177</v>
      </c>
      <c r="E3486" t="s">
        <v>8991</v>
      </c>
      <c r="F3486" t="s">
        <v>1363</v>
      </c>
      <c r="G3486" t="s">
        <v>1391</v>
      </c>
      <c r="H3486" s="3" t="s">
        <v>3002</v>
      </c>
      <c r="I3486">
        <v>2017</v>
      </c>
      <c r="J3486" s="15" t="s">
        <v>3003</v>
      </c>
      <c r="K3486">
        <v>2017</v>
      </c>
      <c r="L3486" t="s">
        <v>1367</v>
      </c>
      <c r="M3486" t="s">
        <v>8682</v>
      </c>
      <c r="O3486" t="s">
        <v>1388</v>
      </c>
      <c r="P3486" t="s">
        <v>4226</v>
      </c>
      <c r="Q3486">
        <f t="shared" si="67"/>
        <v>1540</v>
      </c>
      <c r="R3486" t="s">
        <v>1381</v>
      </c>
      <c r="S3486" t="s">
        <v>1382</v>
      </c>
      <c r="T3486" t="s">
        <v>394</v>
      </c>
      <c r="U3486" s="75">
        <v>1540</v>
      </c>
      <c r="V3486">
        <v>0.59</v>
      </c>
      <c r="W3486">
        <v>908.6</v>
      </c>
      <c r="AH3486" s="16"/>
      <c r="AI3486" t="s">
        <v>1375</v>
      </c>
    </row>
    <row r="3487" spans="1:35" x14ac:dyDescent="0.25">
      <c r="A3487" t="s">
        <v>8993</v>
      </c>
      <c r="B3487" s="1">
        <v>21</v>
      </c>
      <c r="C3487" t="s">
        <v>392</v>
      </c>
      <c r="D3487">
        <v>6133177</v>
      </c>
      <c r="E3487" t="s">
        <v>8991</v>
      </c>
      <c r="F3487" t="s">
        <v>1363</v>
      </c>
      <c r="G3487" t="s">
        <v>1391</v>
      </c>
      <c r="H3487" s="3" t="s">
        <v>3002</v>
      </c>
      <c r="I3487">
        <v>2017</v>
      </c>
      <c r="J3487" s="15" t="s">
        <v>3003</v>
      </c>
      <c r="K3487">
        <v>2017</v>
      </c>
      <c r="L3487" t="s">
        <v>1367</v>
      </c>
      <c r="M3487" t="s">
        <v>8682</v>
      </c>
      <c r="O3487" t="s">
        <v>1388</v>
      </c>
      <c r="P3487" t="s">
        <v>4226</v>
      </c>
      <c r="Q3487">
        <f t="shared" si="67"/>
        <v>1540</v>
      </c>
      <c r="R3487" t="s">
        <v>2476</v>
      </c>
      <c r="S3487" t="s">
        <v>2477</v>
      </c>
      <c r="T3487" t="s">
        <v>587</v>
      </c>
      <c r="U3487" s="75">
        <v>1540</v>
      </c>
      <c r="V3487">
        <v>0.51</v>
      </c>
      <c r="W3487">
        <v>785.4</v>
      </c>
      <c r="AH3487" s="16"/>
      <c r="AI3487" t="s">
        <v>1375</v>
      </c>
    </row>
    <row r="3488" spans="1:35" x14ac:dyDescent="0.25">
      <c r="A3488" t="s">
        <v>8994</v>
      </c>
      <c r="B3488" s="1">
        <v>21</v>
      </c>
      <c r="C3488" t="s">
        <v>392</v>
      </c>
      <c r="D3488">
        <v>6072607</v>
      </c>
      <c r="E3488" t="s">
        <v>8849</v>
      </c>
      <c r="F3488" t="s">
        <v>1363</v>
      </c>
      <c r="G3488" t="s">
        <v>1364</v>
      </c>
      <c r="H3488" s="3" t="s">
        <v>8955</v>
      </c>
      <c r="I3488">
        <v>2017</v>
      </c>
      <c r="J3488" s="15" t="s">
        <v>4253</v>
      </c>
      <c r="K3488">
        <v>2017</v>
      </c>
      <c r="L3488" t="s">
        <v>1367</v>
      </c>
      <c r="M3488" t="s">
        <v>8682</v>
      </c>
      <c r="N3488" t="s">
        <v>8682</v>
      </c>
      <c r="O3488" t="s">
        <v>1388</v>
      </c>
      <c r="P3488" t="s">
        <v>4226</v>
      </c>
      <c r="Q3488">
        <f t="shared" si="67"/>
        <v>10000</v>
      </c>
      <c r="R3488" t="s">
        <v>1381</v>
      </c>
      <c r="S3488" t="s">
        <v>1382</v>
      </c>
      <c r="T3488" t="s">
        <v>394</v>
      </c>
      <c r="U3488" s="75">
        <v>10000</v>
      </c>
      <c r="V3488">
        <v>0.55000000000000004</v>
      </c>
      <c r="W3488">
        <v>5500</v>
      </c>
      <c r="AH3488" s="16"/>
      <c r="AI3488" t="s">
        <v>1375</v>
      </c>
    </row>
    <row r="3489" spans="1:35" x14ac:dyDescent="0.25">
      <c r="A3489" t="s">
        <v>8995</v>
      </c>
      <c r="B3489" s="1">
        <v>21</v>
      </c>
      <c r="C3489" t="s">
        <v>392</v>
      </c>
      <c r="D3489">
        <v>6057969</v>
      </c>
      <c r="E3489" t="s">
        <v>8962</v>
      </c>
      <c r="F3489" t="s">
        <v>1363</v>
      </c>
      <c r="G3489" t="s">
        <v>1364</v>
      </c>
      <c r="H3489" s="3" t="s">
        <v>5905</v>
      </c>
      <c r="I3489">
        <v>2017</v>
      </c>
      <c r="J3489" s="15" t="s">
        <v>8963</v>
      </c>
      <c r="K3489">
        <v>2017</v>
      </c>
      <c r="L3489" t="s">
        <v>1367</v>
      </c>
      <c r="M3489" t="s">
        <v>8734</v>
      </c>
      <c r="O3489" t="s">
        <v>2414</v>
      </c>
      <c r="P3489" t="s">
        <v>4226</v>
      </c>
      <c r="Q3489">
        <f t="shared" si="67"/>
        <v>200</v>
      </c>
      <c r="R3489" t="s">
        <v>2102</v>
      </c>
      <c r="S3489" t="s">
        <v>2103</v>
      </c>
      <c r="T3489" t="s">
        <v>8236</v>
      </c>
      <c r="U3489" s="75">
        <v>200</v>
      </c>
      <c r="V3489">
        <v>0.5</v>
      </c>
      <c r="W3489">
        <v>100</v>
      </c>
      <c r="AH3489" s="16"/>
      <c r="AI3489" t="s">
        <v>1375</v>
      </c>
    </row>
    <row r="3490" spans="1:35" x14ac:dyDescent="0.25">
      <c r="A3490" t="s">
        <v>8996</v>
      </c>
      <c r="B3490" s="1">
        <v>21</v>
      </c>
      <c r="C3490" t="s">
        <v>392</v>
      </c>
      <c r="D3490">
        <v>5925827</v>
      </c>
      <c r="E3490" t="s">
        <v>8986</v>
      </c>
      <c r="F3490" t="s">
        <v>1363</v>
      </c>
      <c r="G3490" t="s">
        <v>1391</v>
      </c>
      <c r="H3490" s="3" t="s">
        <v>8987</v>
      </c>
      <c r="I3490">
        <v>2017</v>
      </c>
      <c r="J3490" s="15" t="s">
        <v>2428</v>
      </c>
      <c r="K3490">
        <v>2017</v>
      </c>
      <c r="L3490" t="s">
        <v>1367</v>
      </c>
      <c r="M3490" t="s">
        <v>8682</v>
      </c>
      <c r="O3490" t="s">
        <v>1388</v>
      </c>
      <c r="P3490" t="s">
        <v>4226</v>
      </c>
      <c r="Q3490">
        <f t="shared" si="67"/>
        <v>2450</v>
      </c>
      <c r="R3490" t="s">
        <v>3310</v>
      </c>
      <c r="S3490" t="s">
        <v>3311</v>
      </c>
      <c r="T3490" t="s">
        <v>8671</v>
      </c>
      <c r="U3490" s="75">
        <v>2450</v>
      </c>
      <c r="V3490">
        <v>0.49</v>
      </c>
      <c r="W3490">
        <v>1200.5</v>
      </c>
      <c r="AH3490" s="16"/>
      <c r="AI3490" t="s">
        <v>1375</v>
      </c>
    </row>
    <row r="3491" spans="1:35" x14ac:dyDescent="0.25">
      <c r="A3491" t="s">
        <v>8997</v>
      </c>
      <c r="B3491" s="1">
        <v>21</v>
      </c>
      <c r="C3491" t="s">
        <v>392</v>
      </c>
      <c r="D3491">
        <v>5925827</v>
      </c>
      <c r="E3491" t="s">
        <v>8986</v>
      </c>
      <c r="F3491" t="s">
        <v>1363</v>
      </c>
      <c r="G3491" t="s">
        <v>1391</v>
      </c>
      <c r="H3491" s="3" t="s">
        <v>8987</v>
      </c>
      <c r="I3491">
        <v>2017</v>
      </c>
      <c r="J3491" s="15" t="s">
        <v>2428</v>
      </c>
      <c r="K3491">
        <v>2017</v>
      </c>
      <c r="L3491" t="s">
        <v>1367</v>
      </c>
      <c r="M3491" t="s">
        <v>8682</v>
      </c>
      <c r="O3491" t="s">
        <v>1388</v>
      </c>
      <c r="P3491" t="s">
        <v>4226</v>
      </c>
      <c r="Q3491">
        <f t="shared" si="67"/>
        <v>2450</v>
      </c>
      <c r="R3491" t="s">
        <v>2476</v>
      </c>
      <c r="S3491" t="s">
        <v>2477</v>
      </c>
      <c r="T3491" t="s">
        <v>587</v>
      </c>
      <c r="U3491" s="75">
        <v>2450</v>
      </c>
      <c r="V3491">
        <v>0.51</v>
      </c>
      <c r="W3491">
        <v>1249.5</v>
      </c>
      <c r="AH3491" s="16"/>
      <c r="AI3491" t="s">
        <v>1375</v>
      </c>
    </row>
    <row r="3492" spans="1:35" x14ac:dyDescent="0.25">
      <c r="A3492" t="s">
        <v>8998</v>
      </c>
      <c r="B3492" s="1">
        <v>21</v>
      </c>
      <c r="C3492" t="s">
        <v>392</v>
      </c>
      <c r="D3492">
        <v>5925827</v>
      </c>
      <c r="E3492" t="s">
        <v>8986</v>
      </c>
      <c r="F3492" t="s">
        <v>1363</v>
      </c>
      <c r="G3492" t="s">
        <v>1391</v>
      </c>
      <c r="H3492" s="3" t="s">
        <v>8987</v>
      </c>
      <c r="I3492">
        <v>2017</v>
      </c>
      <c r="J3492" s="15" t="s">
        <v>2428</v>
      </c>
      <c r="K3492">
        <v>2017</v>
      </c>
      <c r="L3492" t="s">
        <v>1367</v>
      </c>
      <c r="M3492" t="s">
        <v>8682</v>
      </c>
      <c r="O3492" t="s">
        <v>1388</v>
      </c>
      <c r="P3492" t="s">
        <v>4226</v>
      </c>
      <c r="Q3492">
        <f t="shared" si="67"/>
        <v>2450</v>
      </c>
      <c r="R3492" t="s">
        <v>3363</v>
      </c>
      <c r="S3492" t="s">
        <v>3364</v>
      </c>
      <c r="T3492" t="s">
        <v>393</v>
      </c>
      <c r="U3492" s="75">
        <v>2450</v>
      </c>
      <c r="V3492">
        <v>0.62</v>
      </c>
      <c r="W3492">
        <v>1519</v>
      </c>
      <c r="AH3492" s="16"/>
      <c r="AI3492" t="s">
        <v>1375</v>
      </c>
    </row>
    <row r="3493" spans="1:35" x14ac:dyDescent="0.25">
      <c r="A3493" t="s">
        <v>8999</v>
      </c>
      <c r="B3493" s="1">
        <v>21</v>
      </c>
      <c r="C3493" t="s">
        <v>392</v>
      </c>
      <c r="D3493">
        <v>5925827</v>
      </c>
      <c r="E3493" t="s">
        <v>8986</v>
      </c>
      <c r="F3493" t="s">
        <v>1363</v>
      </c>
      <c r="G3493" t="s">
        <v>1391</v>
      </c>
      <c r="H3493" s="3" t="s">
        <v>8987</v>
      </c>
      <c r="I3493">
        <v>2017</v>
      </c>
      <c r="J3493" s="15" t="s">
        <v>2428</v>
      </c>
      <c r="K3493">
        <v>2017</v>
      </c>
      <c r="L3493" t="s">
        <v>1367</v>
      </c>
      <c r="M3493" t="s">
        <v>8682</v>
      </c>
      <c r="O3493" t="s">
        <v>1388</v>
      </c>
      <c r="P3493" t="s">
        <v>4226</v>
      </c>
      <c r="Q3493">
        <f t="shared" si="67"/>
        <v>2450</v>
      </c>
      <c r="R3493" t="s">
        <v>2102</v>
      </c>
      <c r="S3493" t="s">
        <v>2103</v>
      </c>
      <c r="T3493" t="s">
        <v>8236</v>
      </c>
      <c r="U3493" s="75">
        <v>2450</v>
      </c>
      <c r="V3493">
        <v>0.47</v>
      </c>
      <c r="W3493">
        <v>1151.5</v>
      </c>
      <c r="AH3493" s="16"/>
      <c r="AI3493" t="s">
        <v>1375</v>
      </c>
    </row>
    <row r="3494" spans="1:35" x14ac:dyDescent="0.25">
      <c r="A3494" t="s">
        <v>9000</v>
      </c>
      <c r="B3494" s="1">
        <v>21</v>
      </c>
      <c r="C3494" t="s">
        <v>392</v>
      </c>
      <c r="D3494">
        <v>6133177</v>
      </c>
      <c r="E3494" t="s">
        <v>8991</v>
      </c>
      <c r="F3494" t="s">
        <v>1363</v>
      </c>
      <c r="G3494" t="s">
        <v>1391</v>
      </c>
      <c r="H3494" s="3" t="s">
        <v>3002</v>
      </c>
      <c r="I3494">
        <v>2017</v>
      </c>
      <c r="J3494" s="15" t="s">
        <v>3003</v>
      </c>
      <c r="K3494">
        <v>2017</v>
      </c>
      <c r="L3494" t="s">
        <v>1367</v>
      </c>
      <c r="M3494" t="s">
        <v>8682</v>
      </c>
      <c r="O3494" t="s">
        <v>1388</v>
      </c>
      <c r="P3494" t="s">
        <v>4226</v>
      </c>
      <c r="Q3494">
        <f t="shared" si="67"/>
        <v>1540</v>
      </c>
      <c r="R3494" t="s">
        <v>3310</v>
      </c>
      <c r="S3494" t="s">
        <v>3311</v>
      </c>
      <c r="T3494" t="s">
        <v>8671</v>
      </c>
      <c r="U3494" s="75">
        <v>1540</v>
      </c>
      <c r="V3494">
        <v>0.44</v>
      </c>
      <c r="W3494">
        <v>677.6</v>
      </c>
      <c r="AH3494" s="16"/>
      <c r="AI3494" t="s">
        <v>1375</v>
      </c>
    </row>
    <row r="3495" spans="1:35" x14ac:dyDescent="0.25">
      <c r="A3495" t="s">
        <v>9001</v>
      </c>
      <c r="B3495" s="1">
        <v>21</v>
      </c>
      <c r="C3495" t="s">
        <v>392</v>
      </c>
      <c r="D3495">
        <v>6133177</v>
      </c>
      <c r="E3495" t="s">
        <v>8991</v>
      </c>
      <c r="F3495" t="s">
        <v>1363</v>
      </c>
      <c r="G3495" t="s">
        <v>1391</v>
      </c>
      <c r="H3495" s="3" t="s">
        <v>3002</v>
      </c>
      <c r="I3495">
        <v>2017</v>
      </c>
      <c r="J3495" s="15" t="s">
        <v>3003</v>
      </c>
      <c r="K3495">
        <v>2017</v>
      </c>
      <c r="L3495" t="s">
        <v>1367</v>
      </c>
      <c r="M3495" t="s">
        <v>8682</v>
      </c>
      <c r="O3495" t="s">
        <v>1388</v>
      </c>
      <c r="P3495" t="s">
        <v>4226</v>
      </c>
      <c r="Q3495">
        <f t="shared" si="67"/>
        <v>1540</v>
      </c>
      <c r="R3495" t="s">
        <v>3345</v>
      </c>
      <c r="S3495" t="s">
        <v>3346</v>
      </c>
      <c r="T3495" t="s">
        <v>393</v>
      </c>
      <c r="U3495" s="75">
        <v>1540</v>
      </c>
      <c r="V3495">
        <v>0.5</v>
      </c>
      <c r="W3495">
        <v>770</v>
      </c>
      <c r="AH3495" s="16"/>
      <c r="AI3495" t="s">
        <v>1375</v>
      </c>
    </row>
    <row r="3496" spans="1:35" x14ac:dyDescent="0.25">
      <c r="A3496" t="s">
        <v>9002</v>
      </c>
      <c r="B3496" s="1">
        <v>21</v>
      </c>
      <c r="C3496" t="s">
        <v>392</v>
      </c>
      <c r="D3496">
        <v>5848385</v>
      </c>
      <c r="E3496" t="s">
        <v>8973</v>
      </c>
      <c r="F3496" t="s">
        <v>1363</v>
      </c>
      <c r="G3496" t="s">
        <v>1364</v>
      </c>
      <c r="H3496" s="3" t="s">
        <v>2965</v>
      </c>
      <c r="I3496">
        <v>2017</v>
      </c>
      <c r="J3496" s="15" t="s">
        <v>2983</v>
      </c>
      <c r="K3496">
        <v>2017</v>
      </c>
      <c r="L3496" t="s">
        <v>1367</v>
      </c>
      <c r="M3496" t="s">
        <v>8917</v>
      </c>
      <c r="N3496" t="s">
        <v>2760</v>
      </c>
      <c r="O3496" t="s">
        <v>1388</v>
      </c>
      <c r="P3496" t="s">
        <v>4710</v>
      </c>
      <c r="Q3496">
        <f t="shared" si="67"/>
        <v>1000</v>
      </c>
      <c r="R3496" t="s">
        <v>3310</v>
      </c>
      <c r="S3496" t="s">
        <v>3311</v>
      </c>
      <c r="T3496" t="s">
        <v>8671</v>
      </c>
      <c r="U3496" s="75">
        <v>1000</v>
      </c>
      <c r="V3496">
        <v>0.49</v>
      </c>
      <c r="W3496">
        <v>490</v>
      </c>
      <c r="AH3496" s="16"/>
      <c r="AI3496" t="s">
        <v>1375</v>
      </c>
    </row>
    <row r="3497" spans="1:35" x14ac:dyDescent="0.25">
      <c r="A3497" t="s">
        <v>9003</v>
      </c>
      <c r="B3497" s="1">
        <v>21</v>
      </c>
      <c r="C3497" t="s">
        <v>392</v>
      </c>
      <c r="D3497">
        <v>5977037</v>
      </c>
      <c r="E3497" t="s">
        <v>9004</v>
      </c>
      <c r="F3497" t="s">
        <v>1363</v>
      </c>
      <c r="G3497" t="s">
        <v>1364</v>
      </c>
      <c r="H3497" s="3" t="s">
        <v>5867</v>
      </c>
      <c r="I3497">
        <v>2017</v>
      </c>
      <c r="J3497" s="15" t="s">
        <v>8378</v>
      </c>
      <c r="K3497">
        <v>2017</v>
      </c>
      <c r="L3497" t="s">
        <v>1367</v>
      </c>
      <c r="M3497" t="s">
        <v>9005</v>
      </c>
      <c r="O3497" t="s">
        <v>2414</v>
      </c>
      <c r="P3497" t="s">
        <v>4226</v>
      </c>
      <c r="Q3497">
        <f t="shared" si="67"/>
        <v>8000</v>
      </c>
      <c r="R3497" t="s">
        <v>2102</v>
      </c>
      <c r="S3497" t="s">
        <v>2103</v>
      </c>
      <c r="T3497" t="s">
        <v>8271</v>
      </c>
      <c r="U3497" s="75">
        <v>8000</v>
      </c>
      <c r="V3497">
        <v>0.5</v>
      </c>
      <c r="W3497">
        <v>4000</v>
      </c>
      <c r="AH3497" s="16"/>
      <c r="AI3497" t="s">
        <v>1375</v>
      </c>
    </row>
    <row r="3498" spans="1:35" x14ac:dyDescent="0.25">
      <c r="A3498" t="s">
        <v>9006</v>
      </c>
      <c r="B3498" s="1">
        <v>21</v>
      </c>
      <c r="C3498" t="s">
        <v>392</v>
      </c>
      <c r="D3498">
        <v>5977037</v>
      </c>
      <c r="E3498" t="s">
        <v>9004</v>
      </c>
      <c r="F3498" t="s">
        <v>1363</v>
      </c>
      <c r="G3498" t="s">
        <v>1364</v>
      </c>
      <c r="H3498" s="3" t="s">
        <v>5867</v>
      </c>
      <c r="I3498">
        <v>2017</v>
      </c>
      <c r="J3498" s="15" t="s">
        <v>8378</v>
      </c>
      <c r="K3498">
        <v>2017</v>
      </c>
      <c r="L3498" t="s">
        <v>1367</v>
      </c>
      <c r="M3498" t="s">
        <v>9005</v>
      </c>
      <c r="O3498" t="s">
        <v>2414</v>
      </c>
      <c r="P3498" t="s">
        <v>4226</v>
      </c>
      <c r="Q3498">
        <f t="shared" si="67"/>
        <v>8000</v>
      </c>
      <c r="R3498" t="s">
        <v>3310</v>
      </c>
      <c r="S3498" t="s">
        <v>3311</v>
      </c>
      <c r="T3498" t="s">
        <v>8671</v>
      </c>
      <c r="U3498" s="75">
        <v>8000</v>
      </c>
      <c r="V3498">
        <v>0.5</v>
      </c>
      <c r="W3498">
        <v>4000</v>
      </c>
      <c r="AH3498" s="16"/>
      <c r="AI3498" t="s">
        <v>1375</v>
      </c>
    </row>
    <row r="3499" spans="1:35" x14ac:dyDescent="0.25">
      <c r="A3499" t="s">
        <v>9007</v>
      </c>
      <c r="B3499" s="1">
        <v>21</v>
      </c>
      <c r="C3499" t="s">
        <v>392</v>
      </c>
      <c r="D3499">
        <v>5977037</v>
      </c>
      <c r="E3499" t="s">
        <v>9004</v>
      </c>
      <c r="F3499" t="s">
        <v>1363</v>
      </c>
      <c r="G3499" t="s">
        <v>1364</v>
      </c>
      <c r="H3499" s="3" t="s">
        <v>5867</v>
      </c>
      <c r="I3499">
        <v>2017</v>
      </c>
      <c r="J3499" s="15" t="s">
        <v>8378</v>
      </c>
      <c r="K3499">
        <v>2017</v>
      </c>
      <c r="L3499" t="s">
        <v>1367</v>
      </c>
      <c r="M3499" t="s">
        <v>9005</v>
      </c>
      <c r="O3499" t="s">
        <v>2414</v>
      </c>
      <c r="P3499" t="s">
        <v>4226</v>
      </c>
      <c r="Q3499">
        <f t="shared" si="67"/>
        <v>8000</v>
      </c>
      <c r="R3499" t="s">
        <v>3345</v>
      </c>
      <c r="S3499" t="s">
        <v>3346</v>
      </c>
      <c r="T3499" t="s">
        <v>393</v>
      </c>
      <c r="U3499" s="75">
        <v>8000</v>
      </c>
      <c r="V3499">
        <v>0.53</v>
      </c>
      <c r="W3499">
        <v>4240</v>
      </c>
      <c r="AH3499" s="16"/>
      <c r="AI3499" t="s">
        <v>1375</v>
      </c>
    </row>
    <row r="3500" spans="1:35" x14ac:dyDescent="0.25">
      <c r="A3500" t="s">
        <v>9008</v>
      </c>
      <c r="B3500" s="1">
        <v>21</v>
      </c>
      <c r="C3500" t="s">
        <v>392</v>
      </c>
      <c r="D3500">
        <v>5977037</v>
      </c>
      <c r="E3500" t="s">
        <v>9004</v>
      </c>
      <c r="F3500" t="s">
        <v>1363</v>
      </c>
      <c r="G3500" t="s">
        <v>1364</v>
      </c>
      <c r="H3500" s="3" t="s">
        <v>5867</v>
      </c>
      <c r="I3500">
        <v>2017</v>
      </c>
      <c r="J3500" s="15" t="s">
        <v>8378</v>
      </c>
      <c r="K3500">
        <v>2017</v>
      </c>
      <c r="L3500" t="s">
        <v>1367</v>
      </c>
      <c r="M3500" t="s">
        <v>9005</v>
      </c>
      <c r="O3500" t="s">
        <v>2414</v>
      </c>
      <c r="P3500" t="s">
        <v>4226</v>
      </c>
      <c r="Q3500">
        <f t="shared" si="67"/>
        <v>8000</v>
      </c>
      <c r="R3500" t="s">
        <v>2476</v>
      </c>
      <c r="S3500" t="s">
        <v>2477</v>
      </c>
      <c r="T3500" t="s">
        <v>587</v>
      </c>
      <c r="U3500" s="75">
        <v>8000</v>
      </c>
      <c r="V3500">
        <v>0.52</v>
      </c>
      <c r="W3500">
        <v>4160</v>
      </c>
      <c r="AH3500" s="16"/>
      <c r="AI3500" t="s">
        <v>1375</v>
      </c>
    </row>
    <row r="3501" spans="1:35" x14ac:dyDescent="0.25">
      <c r="A3501" t="s">
        <v>9009</v>
      </c>
      <c r="B3501" s="1">
        <v>21</v>
      </c>
      <c r="C3501" t="s">
        <v>392</v>
      </c>
      <c r="D3501">
        <v>5855039</v>
      </c>
      <c r="E3501" t="s">
        <v>8386</v>
      </c>
      <c r="F3501" t="s">
        <v>1363</v>
      </c>
      <c r="G3501" t="s">
        <v>1364</v>
      </c>
      <c r="H3501" s="3" t="s">
        <v>5766</v>
      </c>
      <c r="I3501">
        <v>2017</v>
      </c>
      <c r="J3501" s="15" t="s">
        <v>5816</v>
      </c>
      <c r="K3501">
        <v>2017</v>
      </c>
      <c r="L3501" t="s">
        <v>1367</v>
      </c>
      <c r="M3501" t="s">
        <v>9010</v>
      </c>
      <c r="O3501" t="s">
        <v>2414</v>
      </c>
      <c r="P3501" t="s">
        <v>4226</v>
      </c>
      <c r="Q3501">
        <f t="shared" si="67"/>
        <v>300</v>
      </c>
      <c r="R3501" t="s">
        <v>2102</v>
      </c>
      <c r="S3501" t="s">
        <v>2103</v>
      </c>
      <c r="T3501" t="s">
        <v>8245</v>
      </c>
      <c r="U3501" s="75">
        <v>300</v>
      </c>
      <c r="V3501">
        <v>0.5</v>
      </c>
      <c r="W3501">
        <v>150</v>
      </c>
      <c r="AH3501" s="16"/>
      <c r="AI3501" t="s">
        <v>1375</v>
      </c>
    </row>
    <row r="3502" spans="1:35" x14ac:dyDescent="0.25">
      <c r="A3502" t="s">
        <v>9011</v>
      </c>
      <c r="B3502" s="1">
        <v>21</v>
      </c>
      <c r="C3502" t="s">
        <v>392</v>
      </c>
      <c r="D3502">
        <v>5855039</v>
      </c>
      <c r="E3502" t="s">
        <v>8386</v>
      </c>
      <c r="F3502" t="s">
        <v>1363</v>
      </c>
      <c r="G3502" t="s">
        <v>1364</v>
      </c>
      <c r="H3502" s="3" t="s">
        <v>5766</v>
      </c>
      <c r="I3502">
        <v>2017</v>
      </c>
      <c r="J3502" s="15" t="s">
        <v>5816</v>
      </c>
      <c r="K3502">
        <v>2017</v>
      </c>
      <c r="L3502" t="s">
        <v>1367</v>
      </c>
      <c r="M3502" t="s">
        <v>9010</v>
      </c>
      <c r="O3502" t="s">
        <v>2414</v>
      </c>
      <c r="P3502" t="s">
        <v>4226</v>
      </c>
      <c r="Q3502">
        <f t="shared" si="67"/>
        <v>300</v>
      </c>
      <c r="R3502" t="s">
        <v>2476</v>
      </c>
      <c r="S3502" t="s">
        <v>2477</v>
      </c>
      <c r="T3502" t="s">
        <v>587</v>
      </c>
      <c r="U3502" s="75">
        <v>300</v>
      </c>
      <c r="V3502">
        <v>0.52</v>
      </c>
      <c r="W3502">
        <v>156</v>
      </c>
      <c r="AH3502" s="16"/>
      <c r="AI3502" t="s">
        <v>1375</v>
      </c>
    </row>
    <row r="3503" spans="1:35" x14ac:dyDescent="0.25">
      <c r="A3503" t="s">
        <v>9012</v>
      </c>
      <c r="B3503" s="1">
        <v>21</v>
      </c>
      <c r="C3503" t="s">
        <v>392</v>
      </c>
      <c r="D3503">
        <v>5855039</v>
      </c>
      <c r="E3503" t="s">
        <v>8386</v>
      </c>
      <c r="F3503" t="s">
        <v>1363</v>
      </c>
      <c r="G3503" t="s">
        <v>1364</v>
      </c>
      <c r="H3503" s="3" t="s">
        <v>5766</v>
      </c>
      <c r="I3503">
        <v>2017</v>
      </c>
      <c r="J3503" s="15" t="s">
        <v>5816</v>
      </c>
      <c r="K3503">
        <v>2017</v>
      </c>
      <c r="L3503" t="s">
        <v>1367</v>
      </c>
      <c r="M3503" t="s">
        <v>9010</v>
      </c>
      <c r="O3503" t="s">
        <v>2414</v>
      </c>
      <c r="P3503" t="s">
        <v>4226</v>
      </c>
      <c r="Q3503">
        <f t="shared" si="67"/>
        <v>300</v>
      </c>
      <c r="R3503" t="s">
        <v>1381</v>
      </c>
      <c r="S3503" t="s">
        <v>1382</v>
      </c>
      <c r="T3503" t="s">
        <v>394</v>
      </c>
      <c r="U3503" s="75">
        <v>300</v>
      </c>
      <c r="V3503">
        <v>0.57999999999999996</v>
      </c>
      <c r="W3503">
        <v>174</v>
      </c>
      <c r="AH3503" s="16"/>
      <c r="AI3503" t="s">
        <v>1375</v>
      </c>
    </row>
    <row r="3504" spans="1:35" x14ac:dyDescent="0.25">
      <c r="A3504" t="s">
        <v>9013</v>
      </c>
      <c r="B3504" s="1">
        <v>21</v>
      </c>
      <c r="C3504" t="s">
        <v>392</v>
      </c>
      <c r="D3504">
        <v>5855039</v>
      </c>
      <c r="E3504" t="s">
        <v>8386</v>
      </c>
      <c r="F3504" t="s">
        <v>1363</v>
      </c>
      <c r="G3504" t="s">
        <v>1364</v>
      </c>
      <c r="H3504" s="3" t="s">
        <v>5766</v>
      </c>
      <c r="I3504">
        <v>2017</v>
      </c>
      <c r="J3504" s="15" t="s">
        <v>5816</v>
      </c>
      <c r="K3504">
        <v>2017</v>
      </c>
      <c r="L3504" t="s">
        <v>1367</v>
      </c>
      <c r="M3504" t="s">
        <v>9010</v>
      </c>
      <c r="O3504" t="s">
        <v>2414</v>
      </c>
      <c r="P3504" t="s">
        <v>4226</v>
      </c>
      <c r="Q3504">
        <f t="shared" si="67"/>
        <v>300</v>
      </c>
      <c r="R3504" t="s">
        <v>3345</v>
      </c>
      <c r="S3504" t="s">
        <v>3346</v>
      </c>
      <c r="T3504" t="s">
        <v>393</v>
      </c>
      <c r="U3504" s="75">
        <v>300</v>
      </c>
      <c r="V3504">
        <v>0.55000000000000004</v>
      </c>
      <c r="W3504">
        <v>165</v>
      </c>
      <c r="AH3504" s="16"/>
      <c r="AI3504" t="s">
        <v>1375</v>
      </c>
    </row>
    <row r="3505" spans="1:35" x14ac:dyDescent="0.25">
      <c r="A3505" t="s">
        <v>9014</v>
      </c>
      <c r="B3505" s="1">
        <v>21</v>
      </c>
      <c r="C3505" t="s">
        <v>392</v>
      </c>
      <c r="D3505">
        <v>5855039</v>
      </c>
      <c r="E3505" t="s">
        <v>8386</v>
      </c>
      <c r="F3505" t="s">
        <v>1363</v>
      </c>
      <c r="G3505" t="s">
        <v>1364</v>
      </c>
      <c r="H3505" s="3" t="s">
        <v>5766</v>
      </c>
      <c r="I3505">
        <v>2017</v>
      </c>
      <c r="J3505" s="15" t="s">
        <v>5816</v>
      </c>
      <c r="K3505">
        <v>2017</v>
      </c>
      <c r="L3505" t="s">
        <v>1367</v>
      </c>
      <c r="M3505" t="s">
        <v>9010</v>
      </c>
      <c r="O3505" t="s">
        <v>2414</v>
      </c>
      <c r="P3505" t="s">
        <v>4226</v>
      </c>
      <c r="Q3505">
        <f t="shared" si="67"/>
        <v>300</v>
      </c>
      <c r="R3505" t="s">
        <v>3310</v>
      </c>
      <c r="S3505" t="s">
        <v>3311</v>
      </c>
      <c r="T3505" t="s">
        <v>8812</v>
      </c>
      <c r="U3505" s="75">
        <v>300</v>
      </c>
      <c r="V3505">
        <v>0.49</v>
      </c>
      <c r="W3505">
        <v>147</v>
      </c>
      <c r="AH3505" s="16"/>
      <c r="AI3505" t="s">
        <v>1375</v>
      </c>
    </row>
    <row r="3506" spans="1:35" x14ac:dyDescent="0.25">
      <c r="A3506" t="s">
        <v>9015</v>
      </c>
      <c r="B3506" s="1">
        <v>21</v>
      </c>
      <c r="C3506" t="s">
        <v>392</v>
      </c>
      <c r="D3506">
        <v>5871794</v>
      </c>
      <c r="E3506" t="s">
        <v>9016</v>
      </c>
      <c r="F3506" t="s">
        <v>1363</v>
      </c>
      <c r="G3506" t="s">
        <v>1364</v>
      </c>
      <c r="H3506" s="3" t="s">
        <v>5816</v>
      </c>
      <c r="I3506">
        <v>2017</v>
      </c>
      <c r="J3506" s="15" t="s">
        <v>5769</v>
      </c>
      <c r="K3506">
        <v>2017</v>
      </c>
      <c r="L3506" t="s">
        <v>1367</v>
      </c>
      <c r="M3506" t="s">
        <v>393</v>
      </c>
      <c r="N3506" t="s">
        <v>9017</v>
      </c>
      <c r="O3506" t="s">
        <v>1388</v>
      </c>
      <c r="P3506" t="s">
        <v>9018</v>
      </c>
      <c r="Q3506">
        <f t="shared" si="67"/>
        <v>200</v>
      </c>
      <c r="R3506" t="s">
        <v>3310</v>
      </c>
      <c r="S3506" t="s">
        <v>3311</v>
      </c>
      <c r="T3506" t="s">
        <v>8671</v>
      </c>
      <c r="U3506" s="75">
        <v>200</v>
      </c>
      <c r="V3506">
        <v>0.49</v>
      </c>
      <c r="W3506">
        <v>98</v>
      </c>
      <c r="AH3506" s="16"/>
      <c r="AI3506" t="s">
        <v>1375</v>
      </c>
    </row>
    <row r="3507" spans="1:35" x14ac:dyDescent="0.25">
      <c r="A3507" t="s">
        <v>9019</v>
      </c>
      <c r="B3507" s="1">
        <v>21</v>
      </c>
      <c r="C3507" t="s">
        <v>392</v>
      </c>
      <c r="D3507">
        <v>5871794</v>
      </c>
      <c r="E3507" t="s">
        <v>9016</v>
      </c>
      <c r="F3507" t="s">
        <v>1363</v>
      </c>
      <c r="G3507" t="s">
        <v>1364</v>
      </c>
      <c r="H3507" s="3" t="s">
        <v>5816</v>
      </c>
      <c r="I3507">
        <v>2017</v>
      </c>
      <c r="J3507" s="15" t="s">
        <v>5769</v>
      </c>
      <c r="K3507">
        <v>2017</v>
      </c>
      <c r="L3507" t="s">
        <v>1367</v>
      </c>
      <c r="M3507" t="s">
        <v>393</v>
      </c>
      <c r="N3507" t="s">
        <v>9017</v>
      </c>
      <c r="O3507" t="s">
        <v>1388</v>
      </c>
      <c r="P3507" t="s">
        <v>9018</v>
      </c>
      <c r="Q3507">
        <f t="shared" si="67"/>
        <v>200</v>
      </c>
      <c r="R3507" t="s">
        <v>3345</v>
      </c>
      <c r="S3507" t="s">
        <v>3346</v>
      </c>
      <c r="T3507" t="s">
        <v>393</v>
      </c>
      <c r="U3507" s="75">
        <v>200</v>
      </c>
      <c r="V3507">
        <v>0.55000000000000004</v>
      </c>
      <c r="W3507">
        <v>110</v>
      </c>
      <c r="AH3507" s="16"/>
      <c r="AI3507" t="s">
        <v>1375</v>
      </c>
    </row>
    <row r="3508" spans="1:35" x14ac:dyDescent="0.25">
      <c r="A3508" t="s">
        <v>9020</v>
      </c>
      <c r="B3508" s="1">
        <v>21</v>
      </c>
      <c r="C3508" t="s">
        <v>392</v>
      </c>
      <c r="D3508">
        <v>5871794</v>
      </c>
      <c r="E3508" t="s">
        <v>9016</v>
      </c>
      <c r="F3508" t="s">
        <v>1363</v>
      </c>
      <c r="G3508" t="s">
        <v>1364</v>
      </c>
      <c r="H3508" s="3" t="s">
        <v>5816</v>
      </c>
      <c r="I3508">
        <v>2017</v>
      </c>
      <c r="J3508" s="15" t="s">
        <v>5769</v>
      </c>
      <c r="K3508">
        <v>2017</v>
      </c>
      <c r="L3508" t="s">
        <v>1367</v>
      </c>
      <c r="M3508" t="s">
        <v>393</v>
      </c>
      <c r="N3508" t="s">
        <v>9017</v>
      </c>
      <c r="O3508" t="s">
        <v>1388</v>
      </c>
      <c r="P3508" t="s">
        <v>9018</v>
      </c>
      <c r="Q3508">
        <f t="shared" si="67"/>
        <v>200</v>
      </c>
      <c r="R3508" t="s">
        <v>1381</v>
      </c>
      <c r="S3508" t="s">
        <v>1382</v>
      </c>
      <c r="T3508" t="s">
        <v>394</v>
      </c>
      <c r="U3508" s="75">
        <v>200</v>
      </c>
      <c r="V3508">
        <v>0.59</v>
      </c>
      <c r="W3508">
        <v>118</v>
      </c>
      <c r="AH3508" s="16"/>
      <c r="AI3508" t="s">
        <v>1375</v>
      </c>
    </row>
    <row r="3509" spans="1:35" x14ac:dyDescent="0.25">
      <c r="A3509" t="s">
        <v>9021</v>
      </c>
      <c r="B3509" s="1">
        <v>21</v>
      </c>
      <c r="C3509" t="s">
        <v>392</v>
      </c>
      <c r="D3509">
        <v>5871794</v>
      </c>
      <c r="E3509" t="s">
        <v>9016</v>
      </c>
      <c r="F3509" t="s">
        <v>1363</v>
      </c>
      <c r="G3509" t="s">
        <v>1364</v>
      </c>
      <c r="H3509" s="3" t="s">
        <v>5816</v>
      </c>
      <c r="I3509">
        <v>2017</v>
      </c>
      <c r="J3509" s="15" t="s">
        <v>5769</v>
      </c>
      <c r="K3509">
        <v>2017</v>
      </c>
      <c r="L3509" t="s">
        <v>1367</v>
      </c>
      <c r="M3509" t="s">
        <v>393</v>
      </c>
      <c r="N3509" t="s">
        <v>9017</v>
      </c>
      <c r="O3509" t="s">
        <v>1388</v>
      </c>
      <c r="P3509" t="s">
        <v>9018</v>
      </c>
      <c r="Q3509">
        <f t="shared" si="67"/>
        <v>200</v>
      </c>
      <c r="R3509" t="s">
        <v>2102</v>
      </c>
      <c r="S3509" t="s">
        <v>2103</v>
      </c>
      <c r="T3509" t="s">
        <v>9022</v>
      </c>
      <c r="U3509" s="75">
        <v>200</v>
      </c>
      <c r="V3509">
        <v>0.53</v>
      </c>
      <c r="W3509">
        <v>106</v>
      </c>
      <c r="AH3509" s="16"/>
      <c r="AI3509" t="s">
        <v>1375</v>
      </c>
    </row>
    <row r="3510" spans="1:35" x14ac:dyDescent="0.25">
      <c r="A3510" t="s">
        <v>9023</v>
      </c>
      <c r="B3510" s="1">
        <v>21</v>
      </c>
      <c r="C3510" t="s">
        <v>392</v>
      </c>
      <c r="D3510">
        <v>5871794</v>
      </c>
      <c r="E3510" t="s">
        <v>9016</v>
      </c>
      <c r="F3510" t="s">
        <v>1363</v>
      </c>
      <c r="G3510" t="s">
        <v>1364</v>
      </c>
      <c r="H3510" s="3" t="s">
        <v>5816</v>
      </c>
      <c r="I3510">
        <v>2017</v>
      </c>
      <c r="J3510" s="15" t="s">
        <v>5769</v>
      </c>
      <c r="K3510">
        <v>2017</v>
      </c>
      <c r="L3510" t="s">
        <v>1367</v>
      </c>
      <c r="M3510" t="s">
        <v>393</v>
      </c>
      <c r="N3510" t="s">
        <v>9017</v>
      </c>
      <c r="O3510" t="s">
        <v>1388</v>
      </c>
      <c r="P3510" t="s">
        <v>9018</v>
      </c>
      <c r="Q3510">
        <f t="shared" si="67"/>
        <v>200</v>
      </c>
      <c r="R3510" t="s">
        <v>2476</v>
      </c>
      <c r="S3510" t="s">
        <v>2477</v>
      </c>
      <c r="T3510" t="s">
        <v>587</v>
      </c>
      <c r="U3510" s="75">
        <v>200</v>
      </c>
      <c r="V3510">
        <v>0.52</v>
      </c>
      <c r="W3510">
        <v>104</v>
      </c>
      <c r="AH3510" s="16"/>
      <c r="AI3510" t="s">
        <v>1375</v>
      </c>
    </row>
    <row r="3511" spans="1:35" x14ac:dyDescent="0.25">
      <c r="A3511" t="s">
        <v>9024</v>
      </c>
      <c r="B3511" s="1">
        <v>21</v>
      </c>
      <c r="C3511" t="s">
        <v>392</v>
      </c>
      <c r="D3511">
        <v>6216803</v>
      </c>
      <c r="E3511" t="s">
        <v>9025</v>
      </c>
      <c r="F3511" t="s">
        <v>1363</v>
      </c>
      <c r="G3511" t="s">
        <v>1364</v>
      </c>
      <c r="H3511" s="3" t="s">
        <v>3013</v>
      </c>
      <c r="I3511">
        <v>2017</v>
      </c>
      <c r="J3511" s="15" t="s">
        <v>3695</v>
      </c>
      <c r="K3511">
        <v>2017</v>
      </c>
      <c r="L3511" t="s">
        <v>1367</v>
      </c>
      <c r="M3511" t="s">
        <v>8671</v>
      </c>
      <c r="N3511" t="s">
        <v>8671</v>
      </c>
      <c r="O3511" t="s">
        <v>1388</v>
      </c>
      <c r="P3511" t="s">
        <v>4226</v>
      </c>
      <c r="Q3511">
        <f t="shared" si="67"/>
        <v>10000</v>
      </c>
      <c r="R3511" t="s">
        <v>2476</v>
      </c>
      <c r="S3511" t="s">
        <v>2477</v>
      </c>
      <c r="T3511" t="s">
        <v>587</v>
      </c>
      <c r="U3511" s="75">
        <v>10000</v>
      </c>
      <c r="V3511">
        <v>0.51</v>
      </c>
      <c r="W3511">
        <v>5100</v>
      </c>
      <c r="AH3511" s="16"/>
      <c r="AI3511" t="s">
        <v>1375</v>
      </c>
    </row>
    <row r="3512" spans="1:35" x14ac:dyDescent="0.25">
      <c r="A3512" t="s">
        <v>9026</v>
      </c>
      <c r="B3512" s="1">
        <v>21</v>
      </c>
      <c r="C3512" t="s">
        <v>392</v>
      </c>
      <c r="D3512">
        <v>6216803</v>
      </c>
      <c r="E3512" t="s">
        <v>9025</v>
      </c>
      <c r="F3512" t="s">
        <v>1363</v>
      </c>
      <c r="G3512" t="s">
        <v>1364</v>
      </c>
      <c r="H3512" s="3" t="s">
        <v>3013</v>
      </c>
      <c r="I3512">
        <v>2017</v>
      </c>
      <c r="J3512" s="15" t="s">
        <v>3695</v>
      </c>
      <c r="K3512">
        <v>2017</v>
      </c>
      <c r="L3512" t="s">
        <v>1367</v>
      </c>
      <c r="M3512" t="s">
        <v>8671</v>
      </c>
      <c r="N3512" t="s">
        <v>8671</v>
      </c>
      <c r="O3512" t="s">
        <v>1388</v>
      </c>
      <c r="P3512" t="s">
        <v>4226</v>
      </c>
      <c r="Q3512">
        <f t="shared" si="67"/>
        <v>10000</v>
      </c>
      <c r="R3512" t="s">
        <v>3345</v>
      </c>
      <c r="S3512" t="s">
        <v>3346</v>
      </c>
      <c r="T3512" t="s">
        <v>393</v>
      </c>
      <c r="U3512" s="75">
        <v>10000</v>
      </c>
      <c r="V3512">
        <v>0.5</v>
      </c>
      <c r="W3512">
        <v>5000</v>
      </c>
      <c r="AH3512" s="16"/>
      <c r="AI3512" t="s">
        <v>1375</v>
      </c>
    </row>
    <row r="3513" spans="1:35" x14ac:dyDescent="0.25">
      <c r="A3513" t="s">
        <v>9027</v>
      </c>
      <c r="B3513" s="1">
        <v>21</v>
      </c>
      <c r="C3513" t="s">
        <v>392</v>
      </c>
      <c r="D3513">
        <v>6025374</v>
      </c>
      <c r="E3513" t="s">
        <v>8392</v>
      </c>
      <c r="F3513" t="s">
        <v>1363</v>
      </c>
      <c r="G3513" t="s">
        <v>1364</v>
      </c>
      <c r="H3513" s="3" t="s">
        <v>3007</v>
      </c>
      <c r="I3513">
        <v>2017</v>
      </c>
      <c r="J3513" s="15" t="s">
        <v>3008</v>
      </c>
      <c r="K3513">
        <v>2017</v>
      </c>
      <c r="L3513" t="s">
        <v>1367</v>
      </c>
      <c r="M3513" t="s">
        <v>8734</v>
      </c>
      <c r="N3513" t="s">
        <v>8734</v>
      </c>
      <c r="O3513" t="s">
        <v>2414</v>
      </c>
      <c r="P3513" t="s">
        <v>4226</v>
      </c>
      <c r="Q3513">
        <f t="shared" si="67"/>
        <v>16271</v>
      </c>
      <c r="R3513" t="s">
        <v>2102</v>
      </c>
      <c r="S3513" t="s">
        <v>2103</v>
      </c>
      <c r="T3513" t="s">
        <v>8236</v>
      </c>
      <c r="U3513" s="75">
        <v>16271</v>
      </c>
      <c r="V3513">
        <v>0.46</v>
      </c>
      <c r="W3513">
        <v>7484.66</v>
      </c>
      <c r="AH3513" s="16"/>
      <c r="AI3513" t="s">
        <v>1375</v>
      </c>
    </row>
    <row r="3514" spans="1:35" x14ac:dyDescent="0.25">
      <c r="A3514" t="s">
        <v>9028</v>
      </c>
      <c r="B3514" s="1">
        <v>21</v>
      </c>
      <c r="C3514" t="s">
        <v>392</v>
      </c>
      <c r="D3514">
        <v>6025374</v>
      </c>
      <c r="E3514" t="s">
        <v>8392</v>
      </c>
      <c r="F3514" t="s">
        <v>1363</v>
      </c>
      <c r="G3514" t="s">
        <v>1364</v>
      </c>
      <c r="H3514" s="3" t="s">
        <v>3007</v>
      </c>
      <c r="I3514">
        <v>2017</v>
      </c>
      <c r="J3514" s="15" t="s">
        <v>3008</v>
      </c>
      <c r="K3514">
        <v>2017</v>
      </c>
      <c r="L3514" t="s">
        <v>1367</v>
      </c>
      <c r="M3514" t="s">
        <v>8734</v>
      </c>
      <c r="N3514" t="s">
        <v>8734</v>
      </c>
      <c r="O3514" t="s">
        <v>2414</v>
      </c>
      <c r="P3514" t="s">
        <v>4226</v>
      </c>
      <c r="Q3514">
        <f t="shared" si="67"/>
        <v>16271</v>
      </c>
      <c r="R3514" t="s">
        <v>3345</v>
      </c>
      <c r="S3514" t="s">
        <v>3346</v>
      </c>
      <c r="T3514" t="s">
        <v>393</v>
      </c>
      <c r="U3514" s="75">
        <v>16271</v>
      </c>
      <c r="V3514">
        <v>0.5</v>
      </c>
      <c r="W3514">
        <v>8135.5</v>
      </c>
      <c r="AH3514" s="16"/>
      <c r="AI3514" t="s">
        <v>1375</v>
      </c>
    </row>
    <row r="3515" spans="1:35" x14ac:dyDescent="0.25">
      <c r="A3515" t="s">
        <v>9029</v>
      </c>
      <c r="B3515" s="1">
        <v>21</v>
      </c>
      <c r="C3515" t="s">
        <v>392</v>
      </c>
      <c r="D3515">
        <v>6025374</v>
      </c>
      <c r="E3515" t="s">
        <v>8392</v>
      </c>
      <c r="F3515" t="s">
        <v>1363</v>
      </c>
      <c r="G3515" t="s">
        <v>1364</v>
      </c>
      <c r="H3515" s="3" t="s">
        <v>3007</v>
      </c>
      <c r="I3515">
        <v>2017</v>
      </c>
      <c r="J3515" s="15" t="s">
        <v>3008</v>
      </c>
      <c r="K3515">
        <v>2017</v>
      </c>
      <c r="L3515" t="s">
        <v>1367</v>
      </c>
      <c r="M3515" t="s">
        <v>8734</v>
      </c>
      <c r="N3515" t="s">
        <v>8734</v>
      </c>
      <c r="O3515" t="s">
        <v>2414</v>
      </c>
      <c r="P3515" t="s">
        <v>4226</v>
      </c>
      <c r="Q3515">
        <f t="shared" si="67"/>
        <v>16271</v>
      </c>
      <c r="R3515" t="s">
        <v>3310</v>
      </c>
      <c r="S3515" t="s">
        <v>3311</v>
      </c>
      <c r="T3515" t="s">
        <v>8671</v>
      </c>
      <c r="U3515" s="75">
        <v>16271</v>
      </c>
      <c r="V3515">
        <v>0.5</v>
      </c>
      <c r="W3515">
        <v>8135.5</v>
      </c>
      <c r="AH3515" s="16"/>
      <c r="AI3515" t="s">
        <v>1375</v>
      </c>
    </row>
    <row r="3516" spans="1:35" x14ac:dyDescent="0.25">
      <c r="A3516" t="s">
        <v>9030</v>
      </c>
      <c r="B3516" s="1">
        <v>21</v>
      </c>
      <c r="C3516" t="s">
        <v>392</v>
      </c>
      <c r="D3516">
        <v>6025374</v>
      </c>
      <c r="E3516" t="s">
        <v>8392</v>
      </c>
      <c r="F3516" t="s">
        <v>1363</v>
      </c>
      <c r="G3516" t="s">
        <v>1364</v>
      </c>
      <c r="H3516" s="3" t="s">
        <v>3007</v>
      </c>
      <c r="I3516">
        <v>2017</v>
      </c>
      <c r="J3516" s="15" t="s">
        <v>3008</v>
      </c>
      <c r="K3516">
        <v>2017</v>
      </c>
      <c r="L3516" t="s">
        <v>1367</v>
      </c>
      <c r="M3516" t="s">
        <v>8734</v>
      </c>
      <c r="N3516" t="s">
        <v>8734</v>
      </c>
      <c r="O3516" t="s">
        <v>2414</v>
      </c>
      <c r="P3516" t="s">
        <v>4226</v>
      </c>
      <c r="Q3516">
        <f t="shared" si="67"/>
        <v>16271</v>
      </c>
      <c r="R3516" t="s">
        <v>1381</v>
      </c>
      <c r="S3516" t="s">
        <v>1382</v>
      </c>
      <c r="T3516" t="s">
        <v>394</v>
      </c>
      <c r="U3516" s="75">
        <v>16271</v>
      </c>
      <c r="V3516">
        <v>0.59</v>
      </c>
      <c r="W3516">
        <v>9599.89</v>
      </c>
      <c r="AH3516" s="16"/>
      <c r="AI3516" t="s">
        <v>1375</v>
      </c>
    </row>
    <row r="3517" spans="1:35" x14ac:dyDescent="0.25">
      <c r="A3517" t="s">
        <v>9031</v>
      </c>
      <c r="B3517" s="1">
        <v>21</v>
      </c>
      <c r="C3517" t="s">
        <v>392</v>
      </c>
      <c r="D3517">
        <v>6025374</v>
      </c>
      <c r="E3517" t="s">
        <v>8392</v>
      </c>
      <c r="F3517" t="s">
        <v>1363</v>
      </c>
      <c r="G3517" t="s">
        <v>1364</v>
      </c>
      <c r="H3517" s="3" t="s">
        <v>3007</v>
      </c>
      <c r="I3517">
        <v>2017</v>
      </c>
      <c r="J3517" s="15" t="s">
        <v>3008</v>
      </c>
      <c r="K3517">
        <v>2017</v>
      </c>
      <c r="L3517" t="s">
        <v>1367</v>
      </c>
      <c r="M3517" t="s">
        <v>8734</v>
      </c>
      <c r="N3517" t="s">
        <v>8734</v>
      </c>
      <c r="O3517" t="s">
        <v>2414</v>
      </c>
      <c r="P3517" t="s">
        <v>4226</v>
      </c>
      <c r="Q3517">
        <f t="shared" si="67"/>
        <v>16271</v>
      </c>
      <c r="R3517" t="s">
        <v>2476</v>
      </c>
      <c r="S3517" t="s">
        <v>2477</v>
      </c>
      <c r="T3517" t="s">
        <v>587</v>
      </c>
      <c r="U3517" s="75">
        <v>16271</v>
      </c>
      <c r="V3517">
        <v>0.51</v>
      </c>
      <c r="W3517">
        <v>8298.2099999999991</v>
      </c>
      <c r="AH3517" s="16"/>
      <c r="AI3517" t="s">
        <v>1375</v>
      </c>
    </row>
    <row r="3518" spans="1:35" x14ac:dyDescent="0.25">
      <c r="A3518" t="s">
        <v>9032</v>
      </c>
      <c r="B3518" s="1">
        <v>21</v>
      </c>
      <c r="C3518" t="s">
        <v>392</v>
      </c>
      <c r="D3518">
        <v>6216803</v>
      </c>
      <c r="E3518" t="s">
        <v>9025</v>
      </c>
      <c r="F3518" t="s">
        <v>1363</v>
      </c>
      <c r="G3518" t="s">
        <v>1364</v>
      </c>
      <c r="H3518" s="3" t="s">
        <v>3013</v>
      </c>
      <c r="I3518">
        <v>2017</v>
      </c>
      <c r="J3518" s="15" t="s">
        <v>3695</v>
      </c>
      <c r="K3518">
        <v>2017</v>
      </c>
      <c r="L3518" t="s">
        <v>1367</v>
      </c>
      <c r="M3518" t="s">
        <v>8671</v>
      </c>
      <c r="N3518" t="s">
        <v>8671</v>
      </c>
      <c r="O3518" t="s">
        <v>1388</v>
      </c>
      <c r="P3518" t="s">
        <v>4226</v>
      </c>
      <c r="Q3518">
        <f t="shared" si="67"/>
        <v>10000</v>
      </c>
      <c r="R3518" t="s">
        <v>2102</v>
      </c>
      <c r="S3518" t="s">
        <v>2103</v>
      </c>
      <c r="T3518" t="s">
        <v>8245</v>
      </c>
      <c r="U3518" s="75">
        <v>10000</v>
      </c>
      <c r="V3518">
        <v>0.47</v>
      </c>
      <c r="W3518">
        <v>4700</v>
      </c>
      <c r="AH3518" s="16"/>
      <c r="AI3518" t="s">
        <v>1375</v>
      </c>
    </row>
    <row r="3519" spans="1:35" x14ac:dyDescent="0.25">
      <c r="A3519" t="s">
        <v>9033</v>
      </c>
      <c r="B3519" s="1">
        <v>21</v>
      </c>
      <c r="C3519" t="s">
        <v>392</v>
      </c>
      <c r="D3519">
        <v>6216803</v>
      </c>
      <c r="E3519" t="s">
        <v>9025</v>
      </c>
      <c r="F3519" t="s">
        <v>1363</v>
      </c>
      <c r="G3519" t="s">
        <v>1364</v>
      </c>
      <c r="H3519" s="3" t="s">
        <v>3013</v>
      </c>
      <c r="I3519">
        <v>2017</v>
      </c>
      <c r="J3519" s="15" t="s">
        <v>3695</v>
      </c>
      <c r="K3519">
        <v>2017</v>
      </c>
      <c r="L3519" t="s">
        <v>1367</v>
      </c>
      <c r="M3519" t="s">
        <v>8671</v>
      </c>
      <c r="N3519" t="s">
        <v>8671</v>
      </c>
      <c r="O3519" t="s">
        <v>1388</v>
      </c>
      <c r="P3519" t="s">
        <v>4226</v>
      </c>
      <c r="Q3519">
        <f t="shared" si="67"/>
        <v>10000</v>
      </c>
      <c r="R3519" t="s">
        <v>3310</v>
      </c>
      <c r="S3519" t="s">
        <v>3311</v>
      </c>
      <c r="T3519" t="s">
        <v>8671</v>
      </c>
      <c r="U3519" s="75">
        <v>10000</v>
      </c>
      <c r="V3519">
        <v>0.46</v>
      </c>
      <c r="W3519">
        <v>4600</v>
      </c>
      <c r="AH3519" s="16"/>
      <c r="AI3519" t="s">
        <v>1375</v>
      </c>
    </row>
    <row r="3520" spans="1:35" x14ac:dyDescent="0.25">
      <c r="A3520" t="s">
        <v>9034</v>
      </c>
      <c r="B3520" s="1">
        <v>21</v>
      </c>
      <c r="C3520" t="s">
        <v>392</v>
      </c>
      <c r="D3520">
        <v>6196357</v>
      </c>
      <c r="E3520" t="s">
        <v>8674</v>
      </c>
      <c r="F3520" t="s">
        <v>1363</v>
      </c>
      <c r="G3520" t="s">
        <v>1391</v>
      </c>
      <c r="H3520" s="3" t="s">
        <v>5913</v>
      </c>
      <c r="I3520">
        <v>2017</v>
      </c>
      <c r="J3520" s="15" t="s">
        <v>5914</v>
      </c>
      <c r="K3520">
        <v>2017</v>
      </c>
      <c r="L3520" t="s">
        <v>1367</v>
      </c>
      <c r="M3520" t="s">
        <v>8674</v>
      </c>
      <c r="N3520" t="s">
        <v>8674</v>
      </c>
      <c r="O3520" t="s">
        <v>1388</v>
      </c>
      <c r="P3520" t="s">
        <v>4226</v>
      </c>
      <c r="Q3520">
        <f t="shared" si="67"/>
        <v>500</v>
      </c>
      <c r="R3520" t="s">
        <v>2476</v>
      </c>
      <c r="S3520" t="s">
        <v>2477</v>
      </c>
      <c r="T3520" t="s">
        <v>587</v>
      </c>
      <c r="U3520" s="75">
        <v>500</v>
      </c>
      <c r="V3520">
        <v>0.51</v>
      </c>
      <c r="W3520">
        <v>255</v>
      </c>
      <c r="AH3520" s="16"/>
      <c r="AI3520" t="s">
        <v>1375</v>
      </c>
    </row>
    <row r="3521" spans="1:35" x14ac:dyDescent="0.25">
      <c r="A3521" t="s">
        <v>9035</v>
      </c>
      <c r="B3521" s="1">
        <v>21</v>
      </c>
      <c r="C3521" t="s">
        <v>392</v>
      </c>
      <c r="D3521">
        <v>6196357</v>
      </c>
      <c r="E3521" t="s">
        <v>8674</v>
      </c>
      <c r="F3521" t="s">
        <v>1363</v>
      </c>
      <c r="G3521" t="s">
        <v>1391</v>
      </c>
      <c r="H3521" s="3" t="s">
        <v>5913</v>
      </c>
      <c r="I3521">
        <v>2017</v>
      </c>
      <c r="J3521" s="15" t="s">
        <v>5914</v>
      </c>
      <c r="K3521">
        <v>2017</v>
      </c>
      <c r="L3521" t="s">
        <v>1367</v>
      </c>
      <c r="M3521" t="s">
        <v>8674</v>
      </c>
      <c r="N3521" t="s">
        <v>8674</v>
      </c>
      <c r="O3521" t="s">
        <v>1388</v>
      </c>
      <c r="P3521" t="s">
        <v>4226</v>
      </c>
      <c r="Q3521">
        <f t="shared" si="67"/>
        <v>500</v>
      </c>
      <c r="R3521" t="s">
        <v>3345</v>
      </c>
      <c r="S3521" t="s">
        <v>3346</v>
      </c>
      <c r="T3521" t="s">
        <v>393</v>
      </c>
      <c r="U3521" s="75">
        <v>500</v>
      </c>
      <c r="V3521">
        <v>0.5</v>
      </c>
      <c r="W3521">
        <v>250</v>
      </c>
      <c r="AH3521" s="16"/>
      <c r="AI3521" t="s">
        <v>1375</v>
      </c>
    </row>
    <row r="3522" spans="1:35" x14ac:dyDescent="0.25">
      <c r="A3522" t="s">
        <v>9036</v>
      </c>
      <c r="B3522" s="1">
        <v>21</v>
      </c>
      <c r="C3522" t="s">
        <v>392</v>
      </c>
      <c r="D3522">
        <v>6196357</v>
      </c>
      <c r="E3522" t="s">
        <v>8674</v>
      </c>
      <c r="F3522" t="s">
        <v>1363</v>
      </c>
      <c r="G3522" t="s">
        <v>1391</v>
      </c>
      <c r="H3522" s="3" t="s">
        <v>5913</v>
      </c>
      <c r="I3522">
        <v>2017</v>
      </c>
      <c r="J3522" s="15" t="s">
        <v>5914</v>
      </c>
      <c r="K3522">
        <v>2017</v>
      </c>
      <c r="L3522" t="s">
        <v>1367</v>
      </c>
      <c r="M3522" t="s">
        <v>8674</v>
      </c>
      <c r="N3522" t="s">
        <v>8674</v>
      </c>
      <c r="O3522" t="s">
        <v>1388</v>
      </c>
      <c r="P3522" t="s">
        <v>4226</v>
      </c>
      <c r="Q3522">
        <f t="shared" ref="Q3522:Q3585" si="68">U3522</f>
        <v>500</v>
      </c>
      <c r="R3522" t="s">
        <v>2102</v>
      </c>
      <c r="S3522" t="s">
        <v>2103</v>
      </c>
      <c r="T3522" t="s">
        <v>8236</v>
      </c>
      <c r="U3522" s="75">
        <v>500</v>
      </c>
      <c r="V3522">
        <v>0.5</v>
      </c>
      <c r="W3522">
        <v>250</v>
      </c>
      <c r="AH3522" s="16"/>
      <c r="AI3522" t="s">
        <v>1375</v>
      </c>
    </row>
    <row r="3523" spans="1:35" x14ac:dyDescent="0.25">
      <c r="A3523" t="s">
        <v>9037</v>
      </c>
      <c r="B3523" s="1">
        <v>21</v>
      </c>
      <c r="C3523" t="s">
        <v>392</v>
      </c>
      <c r="D3523">
        <v>6196357</v>
      </c>
      <c r="E3523" t="s">
        <v>8674</v>
      </c>
      <c r="F3523" t="s">
        <v>1363</v>
      </c>
      <c r="G3523" t="s">
        <v>1391</v>
      </c>
      <c r="H3523" s="3" t="s">
        <v>5913</v>
      </c>
      <c r="I3523">
        <v>2017</v>
      </c>
      <c r="J3523" s="15" t="s">
        <v>5914</v>
      </c>
      <c r="K3523">
        <v>2017</v>
      </c>
      <c r="L3523" t="s">
        <v>1367</v>
      </c>
      <c r="M3523" t="s">
        <v>8674</v>
      </c>
      <c r="N3523" t="s">
        <v>8674</v>
      </c>
      <c r="O3523" t="s">
        <v>1388</v>
      </c>
      <c r="P3523" t="s">
        <v>4226</v>
      </c>
      <c r="Q3523">
        <f t="shared" si="68"/>
        <v>500</v>
      </c>
      <c r="R3523" t="s">
        <v>3310</v>
      </c>
      <c r="S3523" t="s">
        <v>3311</v>
      </c>
      <c r="T3523" t="s">
        <v>8671</v>
      </c>
      <c r="U3523" s="75">
        <v>500</v>
      </c>
      <c r="V3523">
        <v>0.49</v>
      </c>
      <c r="W3523">
        <v>245</v>
      </c>
      <c r="AH3523" s="16"/>
      <c r="AI3523" t="s">
        <v>1375</v>
      </c>
    </row>
    <row r="3524" spans="1:35" x14ac:dyDescent="0.25">
      <c r="A3524" t="s">
        <v>9038</v>
      </c>
      <c r="B3524" s="1">
        <v>21</v>
      </c>
      <c r="C3524" t="s">
        <v>392</v>
      </c>
      <c r="D3524">
        <v>6196357</v>
      </c>
      <c r="E3524" t="s">
        <v>8674</v>
      </c>
      <c r="F3524" t="s">
        <v>1363</v>
      </c>
      <c r="G3524" t="s">
        <v>1391</v>
      </c>
      <c r="H3524" s="3" t="s">
        <v>5913</v>
      </c>
      <c r="I3524">
        <v>2017</v>
      </c>
      <c r="J3524" s="15" t="s">
        <v>5914</v>
      </c>
      <c r="K3524">
        <v>2017</v>
      </c>
      <c r="L3524" t="s">
        <v>1367</v>
      </c>
      <c r="M3524" t="s">
        <v>8674</v>
      </c>
      <c r="N3524" t="s">
        <v>8674</v>
      </c>
      <c r="O3524" t="s">
        <v>1388</v>
      </c>
      <c r="P3524" t="s">
        <v>4226</v>
      </c>
      <c r="Q3524">
        <f t="shared" si="68"/>
        <v>500</v>
      </c>
      <c r="R3524" t="s">
        <v>2198</v>
      </c>
      <c r="S3524" t="s">
        <v>2199</v>
      </c>
      <c r="T3524" t="s">
        <v>393</v>
      </c>
      <c r="U3524" s="75">
        <v>500</v>
      </c>
      <c r="V3524">
        <v>0.5</v>
      </c>
      <c r="W3524">
        <v>250</v>
      </c>
      <c r="AH3524" s="16"/>
      <c r="AI3524" t="s">
        <v>1375</v>
      </c>
    </row>
    <row r="3525" spans="1:35" x14ac:dyDescent="0.25">
      <c r="A3525" t="s">
        <v>9039</v>
      </c>
      <c r="B3525" s="1">
        <v>21</v>
      </c>
      <c r="C3525" t="s">
        <v>392</v>
      </c>
      <c r="D3525">
        <v>6196357</v>
      </c>
      <c r="E3525" t="s">
        <v>8674</v>
      </c>
      <c r="F3525" t="s">
        <v>1363</v>
      </c>
      <c r="G3525" t="s">
        <v>1391</v>
      </c>
      <c r="H3525" s="3" t="s">
        <v>5913</v>
      </c>
      <c r="I3525">
        <v>2017</v>
      </c>
      <c r="J3525" s="15" t="s">
        <v>5914</v>
      </c>
      <c r="K3525">
        <v>2017</v>
      </c>
      <c r="L3525" t="s">
        <v>1367</v>
      </c>
      <c r="M3525" t="s">
        <v>8674</v>
      </c>
      <c r="N3525" t="s">
        <v>8674</v>
      </c>
      <c r="O3525" t="s">
        <v>1388</v>
      </c>
      <c r="P3525" t="s">
        <v>4226</v>
      </c>
      <c r="Q3525">
        <f t="shared" si="68"/>
        <v>500</v>
      </c>
      <c r="R3525" t="s">
        <v>3363</v>
      </c>
      <c r="S3525" t="s">
        <v>3364</v>
      </c>
      <c r="T3525" t="s">
        <v>8697</v>
      </c>
      <c r="U3525" s="75">
        <v>500</v>
      </c>
      <c r="V3525">
        <v>0.62</v>
      </c>
      <c r="W3525">
        <v>310</v>
      </c>
      <c r="AH3525" s="16"/>
      <c r="AI3525" t="s">
        <v>1375</v>
      </c>
    </row>
    <row r="3526" spans="1:35" x14ac:dyDescent="0.25">
      <c r="A3526" t="s">
        <v>9040</v>
      </c>
      <c r="B3526" s="1">
        <v>21</v>
      </c>
      <c r="C3526" t="s">
        <v>392</v>
      </c>
      <c r="D3526">
        <v>6046037</v>
      </c>
      <c r="E3526" t="s">
        <v>9041</v>
      </c>
      <c r="F3526" t="s">
        <v>1363</v>
      </c>
      <c r="G3526" t="s">
        <v>1364</v>
      </c>
      <c r="H3526" s="3" t="s">
        <v>3008</v>
      </c>
      <c r="I3526">
        <v>2017</v>
      </c>
      <c r="J3526" s="15" t="s">
        <v>9042</v>
      </c>
      <c r="K3526">
        <v>2017</v>
      </c>
      <c r="L3526" t="s">
        <v>1367</v>
      </c>
      <c r="M3526" t="s">
        <v>9043</v>
      </c>
      <c r="N3526" t="s">
        <v>9043</v>
      </c>
      <c r="O3526" t="s">
        <v>2414</v>
      </c>
      <c r="P3526" t="s">
        <v>4226</v>
      </c>
      <c r="Q3526">
        <f t="shared" si="68"/>
        <v>70000</v>
      </c>
      <c r="R3526" t="s">
        <v>3310</v>
      </c>
      <c r="S3526" t="s">
        <v>3311</v>
      </c>
      <c r="T3526" t="s">
        <v>8671</v>
      </c>
      <c r="U3526" s="75">
        <v>70000</v>
      </c>
      <c r="V3526">
        <v>0.45</v>
      </c>
      <c r="W3526">
        <v>31500</v>
      </c>
      <c r="AH3526" s="16"/>
      <c r="AI3526" t="s">
        <v>1375</v>
      </c>
    </row>
    <row r="3527" spans="1:35" x14ac:dyDescent="0.25">
      <c r="A3527" t="s">
        <v>9044</v>
      </c>
      <c r="B3527" s="1">
        <v>21</v>
      </c>
      <c r="C3527" t="s">
        <v>392</v>
      </c>
      <c r="D3527">
        <v>6046037</v>
      </c>
      <c r="E3527" t="s">
        <v>9041</v>
      </c>
      <c r="F3527" t="s">
        <v>1363</v>
      </c>
      <c r="G3527" t="s">
        <v>1364</v>
      </c>
      <c r="H3527" s="3" t="s">
        <v>3008</v>
      </c>
      <c r="I3527">
        <v>2017</v>
      </c>
      <c r="J3527" s="15" t="s">
        <v>9042</v>
      </c>
      <c r="K3527">
        <v>2017</v>
      </c>
      <c r="L3527" t="s">
        <v>1367</v>
      </c>
      <c r="M3527" t="s">
        <v>9043</v>
      </c>
      <c r="N3527" t="s">
        <v>9043</v>
      </c>
      <c r="O3527" t="s">
        <v>2414</v>
      </c>
      <c r="P3527" t="s">
        <v>4226</v>
      </c>
      <c r="Q3527">
        <f t="shared" si="68"/>
        <v>70000</v>
      </c>
      <c r="R3527" t="s">
        <v>3345</v>
      </c>
      <c r="S3527" t="s">
        <v>3346</v>
      </c>
      <c r="T3527" t="s">
        <v>393</v>
      </c>
      <c r="U3527" s="75">
        <v>70000</v>
      </c>
      <c r="V3527">
        <v>0.5</v>
      </c>
      <c r="W3527">
        <v>35000</v>
      </c>
      <c r="AH3527" s="16"/>
      <c r="AI3527" t="s">
        <v>1375</v>
      </c>
    </row>
    <row r="3528" spans="1:35" x14ac:dyDescent="0.25">
      <c r="A3528" t="s">
        <v>9045</v>
      </c>
      <c r="B3528" s="1">
        <v>21</v>
      </c>
      <c r="C3528" t="s">
        <v>392</v>
      </c>
      <c r="D3528">
        <v>6046037</v>
      </c>
      <c r="E3528" t="s">
        <v>9041</v>
      </c>
      <c r="F3528" t="s">
        <v>1363</v>
      </c>
      <c r="G3528" t="s">
        <v>1364</v>
      </c>
      <c r="H3528" s="3" t="s">
        <v>3008</v>
      </c>
      <c r="I3528">
        <v>2017</v>
      </c>
      <c r="J3528" s="15" t="s">
        <v>9042</v>
      </c>
      <c r="K3528">
        <v>2017</v>
      </c>
      <c r="L3528" t="s">
        <v>1367</v>
      </c>
      <c r="M3528" t="s">
        <v>9043</v>
      </c>
      <c r="N3528" t="s">
        <v>9043</v>
      </c>
      <c r="O3528" t="s">
        <v>2414</v>
      </c>
      <c r="P3528" t="s">
        <v>4226</v>
      </c>
      <c r="Q3528">
        <f t="shared" si="68"/>
        <v>70000</v>
      </c>
      <c r="R3528" t="s">
        <v>2198</v>
      </c>
      <c r="S3528" t="s">
        <v>2199</v>
      </c>
      <c r="T3528" t="s">
        <v>587</v>
      </c>
      <c r="U3528" s="75">
        <v>70000</v>
      </c>
      <c r="V3528">
        <v>0.45</v>
      </c>
      <c r="W3528">
        <v>31500</v>
      </c>
      <c r="AH3528" s="16"/>
      <c r="AI3528" t="s">
        <v>1375</v>
      </c>
    </row>
    <row r="3529" spans="1:35" x14ac:dyDescent="0.25">
      <c r="A3529" t="s">
        <v>9046</v>
      </c>
      <c r="B3529" s="1">
        <v>21</v>
      </c>
      <c r="C3529" t="s">
        <v>392</v>
      </c>
      <c r="D3529">
        <v>6046037</v>
      </c>
      <c r="E3529" t="s">
        <v>9041</v>
      </c>
      <c r="F3529" t="s">
        <v>1363</v>
      </c>
      <c r="G3529" t="s">
        <v>1364</v>
      </c>
      <c r="H3529" s="3" t="s">
        <v>3008</v>
      </c>
      <c r="I3529">
        <v>2017</v>
      </c>
      <c r="J3529" s="15" t="s">
        <v>9042</v>
      </c>
      <c r="K3529">
        <v>2017</v>
      </c>
      <c r="L3529" t="s">
        <v>1367</v>
      </c>
      <c r="M3529" t="s">
        <v>9043</v>
      </c>
      <c r="N3529" t="s">
        <v>9043</v>
      </c>
      <c r="O3529" t="s">
        <v>2414</v>
      </c>
      <c r="P3529" t="s">
        <v>4226</v>
      </c>
      <c r="Q3529">
        <f t="shared" si="68"/>
        <v>70000</v>
      </c>
      <c r="R3529" t="s">
        <v>3363</v>
      </c>
      <c r="S3529" t="s">
        <v>3364</v>
      </c>
      <c r="T3529" t="s">
        <v>9047</v>
      </c>
      <c r="U3529" s="75">
        <v>70000</v>
      </c>
      <c r="V3529">
        <v>0.62</v>
      </c>
      <c r="W3529">
        <v>43400</v>
      </c>
      <c r="AH3529" s="16"/>
      <c r="AI3529" t="s">
        <v>1375</v>
      </c>
    </row>
    <row r="3530" spans="1:35" x14ac:dyDescent="0.25">
      <c r="A3530" t="s">
        <v>9048</v>
      </c>
      <c r="B3530" s="1">
        <v>21</v>
      </c>
      <c r="C3530" t="s">
        <v>392</v>
      </c>
      <c r="D3530">
        <v>6046037</v>
      </c>
      <c r="E3530" t="s">
        <v>9041</v>
      </c>
      <c r="F3530" t="s">
        <v>1363</v>
      </c>
      <c r="G3530" t="s">
        <v>1364</v>
      </c>
      <c r="H3530" s="3" t="s">
        <v>3008</v>
      </c>
      <c r="I3530">
        <v>2017</v>
      </c>
      <c r="J3530" s="15" t="s">
        <v>9042</v>
      </c>
      <c r="K3530">
        <v>2017</v>
      </c>
      <c r="L3530" t="s">
        <v>1367</v>
      </c>
      <c r="M3530" t="s">
        <v>9043</v>
      </c>
      <c r="N3530" t="s">
        <v>9043</v>
      </c>
      <c r="O3530" t="s">
        <v>2414</v>
      </c>
      <c r="P3530" t="s">
        <v>4226</v>
      </c>
      <c r="Q3530">
        <f t="shared" si="68"/>
        <v>70000</v>
      </c>
      <c r="R3530" t="s">
        <v>2102</v>
      </c>
      <c r="S3530" t="s">
        <v>2103</v>
      </c>
      <c r="T3530" t="s">
        <v>8236</v>
      </c>
      <c r="U3530" s="75">
        <v>70000</v>
      </c>
      <c r="V3530">
        <v>0.45</v>
      </c>
      <c r="W3530">
        <v>31500</v>
      </c>
      <c r="AH3530" s="16"/>
      <c r="AI3530" t="s">
        <v>1375</v>
      </c>
    </row>
    <row r="3531" spans="1:35" x14ac:dyDescent="0.25">
      <c r="A3531" t="s">
        <v>9049</v>
      </c>
      <c r="B3531" s="1">
        <v>21</v>
      </c>
      <c r="C3531" t="s">
        <v>392</v>
      </c>
      <c r="D3531">
        <v>6046037</v>
      </c>
      <c r="E3531" t="s">
        <v>9041</v>
      </c>
      <c r="F3531" t="s">
        <v>1363</v>
      </c>
      <c r="G3531" t="s">
        <v>1364</v>
      </c>
      <c r="H3531" s="3" t="s">
        <v>3008</v>
      </c>
      <c r="I3531">
        <v>2017</v>
      </c>
      <c r="J3531" s="15" t="s">
        <v>9042</v>
      </c>
      <c r="K3531">
        <v>2017</v>
      </c>
      <c r="L3531" t="s">
        <v>1367</v>
      </c>
      <c r="M3531" t="s">
        <v>9043</v>
      </c>
      <c r="N3531" t="s">
        <v>9043</v>
      </c>
      <c r="O3531" t="s">
        <v>2414</v>
      </c>
      <c r="P3531" t="s">
        <v>4226</v>
      </c>
      <c r="Q3531">
        <f t="shared" si="68"/>
        <v>70000</v>
      </c>
      <c r="R3531" t="s">
        <v>1381</v>
      </c>
      <c r="S3531" t="s">
        <v>1382</v>
      </c>
      <c r="T3531" t="s">
        <v>394</v>
      </c>
      <c r="U3531" s="75">
        <v>70000</v>
      </c>
      <c r="V3531">
        <v>0.59</v>
      </c>
      <c r="W3531">
        <v>41300</v>
      </c>
      <c r="AH3531" s="16"/>
      <c r="AI3531" t="s">
        <v>1375</v>
      </c>
    </row>
    <row r="3532" spans="1:35" x14ac:dyDescent="0.25">
      <c r="A3532" t="s">
        <v>9050</v>
      </c>
      <c r="B3532" s="1">
        <v>21</v>
      </c>
      <c r="C3532" t="s">
        <v>392</v>
      </c>
      <c r="D3532">
        <v>6046037</v>
      </c>
      <c r="E3532" t="s">
        <v>9041</v>
      </c>
      <c r="F3532" t="s">
        <v>1363</v>
      </c>
      <c r="G3532" t="s">
        <v>1364</v>
      </c>
      <c r="H3532" s="3" t="s">
        <v>3008</v>
      </c>
      <c r="I3532">
        <v>2017</v>
      </c>
      <c r="J3532" s="15" t="s">
        <v>9042</v>
      </c>
      <c r="K3532">
        <v>2017</v>
      </c>
      <c r="L3532" t="s">
        <v>1367</v>
      </c>
      <c r="M3532" t="s">
        <v>9043</v>
      </c>
      <c r="N3532" t="s">
        <v>9043</v>
      </c>
      <c r="O3532" t="s">
        <v>2414</v>
      </c>
      <c r="P3532" t="s">
        <v>4226</v>
      </c>
      <c r="Q3532">
        <f t="shared" si="68"/>
        <v>70000</v>
      </c>
      <c r="R3532" t="s">
        <v>2476</v>
      </c>
      <c r="S3532" t="s">
        <v>2477</v>
      </c>
      <c r="T3532" t="s">
        <v>587</v>
      </c>
      <c r="U3532" s="75">
        <v>70000</v>
      </c>
      <c r="V3532">
        <v>0.51</v>
      </c>
      <c r="W3532">
        <v>35700</v>
      </c>
      <c r="AH3532" s="16"/>
      <c r="AI3532" t="s">
        <v>1375</v>
      </c>
    </row>
    <row r="3533" spans="1:35" x14ac:dyDescent="0.25">
      <c r="A3533" t="s">
        <v>9051</v>
      </c>
      <c r="B3533" s="1">
        <v>21</v>
      </c>
      <c r="C3533" t="s">
        <v>392</v>
      </c>
      <c r="D3533">
        <v>6008917</v>
      </c>
      <c r="E3533" t="s">
        <v>9052</v>
      </c>
      <c r="F3533" t="s">
        <v>1363</v>
      </c>
      <c r="G3533" t="s">
        <v>1364</v>
      </c>
      <c r="H3533" s="3" t="s">
        <v>9053</v>
      </c>
      <c r="I3533">
        <v>2017</v>
      </c>
      <c r="J3533" s="15" t="s">
        <v>9054</v>
      </c>
      <c r="K3533">
        <v>2017</v>
      </c>
      <c r="L3533" t="s">
        <v>1367</v>
      </c>
      <c r="M3533" t="s">
        <v>8671</v>
      </c>
      <c r="N3533" t="s">
        <v>8671</v>
      </c>
      <c r="O3533" t="s">
        <v>1388</v>
      </c>
      <c r="P3533" t="s">
        <v>4226</v>
      </c>
      <c r="Q3533">
        <f t="shared" si="68"/>
        <v>100000</v>
      </c>
      <c r="R3533" t="s">
        <v>2476</v>
      </c>
      <c r="S3533" t="s">
        <v>2477</v>
      </c>
      <c r="T3533" t="s">
        <v>587</v>
      </c>
      <c r="U3533" s="75">
        <v>100000</v>
      </c>
      <c r="V3533">
        <v>0.51</v>
      </c>
      <c r="W3533">
        <v>51000</v>
      </c>
      <c r="AH3533" s="16"/>
      <c r="AI3533" t="s">
        <v>1375</v>
      </c>
    </row>
    <row r="3534" spans="1:35" x14ac:dyDescent="0.25">
      <c r="A3534" t="s">
        <v>9055</v>
      </c>
      <c r="B3534" s="1">
        <v>21</v>
      </c>
      <c r="C3534" t="s">
        <v>392</v>
      </c>
      <c r="D3534">
        <v>6008917</v>
      </c>
      <c r="E3534" t="s">
        <v>9052</v>
      </c>
      <c r="F3534" t="s">
        <v>1363</v>
      </c>
      <c r="G3534" t="s">
        <v>1364</v>
      </c>
      <c r="H3534" s="3" t="s">
        <v>9053</v>
      </c>
      <c r="I3534">
        <v>2017</v>
      </c>
      <c r="J3534" s="15" t="s">
        <v>9054</v>
      </c>
      <c r="K3534">
        <v>2017</v>
      </c>
      <c r="L3534" t="s">
        <v>1367</v>
      </c>
      <c r="M3534" t="s">
        <v>8671</v>
      </c>
      <c r="N3534" t="s">
        <v>8671</v>
      </c>
      <c r="O3534" t="s">
        <v>1388</v>
      </c>
      <c r="P3534" t="s">
        <v>4226</v>
      </c>
      <c r="Q3534">
        <f t="shared" si="68"/>
        <v>100000</v>
      </c>
      <c r="R3534" t="s">
        <v>3345</v>
      </c>
      <c r="S3534" t="s">
        <v>3346</v>
      </c>
      <c r="T3534" t="s">
        <v>393</v>
      </c>
      <c r="U3534" s="75">
        <v>100000</v>
      </c>
      <c r="V3534">
        <v>0.53</v>
      </c>
      <c r="W3534">
        <v>53000</v>
      </c>
      <c r="AH3534" s="16"/>
      <c r="AI3534" t="s">
        <v>1375</v>
      </c>
    </row>
    <row r="3535" spans="1:35" x14ac:dyDescent="0.25">
      <c r="A3535" t="s">
        <v>9056</v>
      </c>
      <c r="B3535" s="1">
        <v>21</v>
      </c>
      <c r="C3535" t="s">
        <v>392</v>
      </c>
      <c r="D3535">
        <v>6008917</v>
      </c>
      <c r="E3535" t="s">
        <v>9052</v>
      </c>
      <c r="F3535" t="s">
        <v>1363</v>
      </c>
      <c r="G3535" t="s">
        <v>1364</v>
      </c>
      <c r="H3535" s="3" t="s">
        <v>9053</v>
      </c>
      <c r="I3535">
        <v>2017</v>
      </c>
      <c r="J3535" s="15" t="s">
        <v>9054</v>
      </c>
      <c r="K3535">
        <v>2017</v>
      </c>
      <c r="L3535" t="s">
        <v>1367</v>
      </c>
      <c r="M3535" t="s">
        <v>8671</v>
      </c>
      <c r="N3535" t="s">
        <v>8671</v>
      </c>
      <c r="O3535" t="s">
        <v>1388</v>
      </c>
      <c r="P3535" t="s">
        <v>4226</v>
      </c>
      <c r="Q3535">
        <f t="shared" si="68"/>
        <v>100000</v>
      </c>
      <c r="R3535" t="s">
        <v>2198</v>
      </c>
      <c r="S3535" t="s">
        <v>2199</v>
      </c>
      <c r="T3535" t="s">
        <v>587</v>
      </c>
      <c r="U3535" s="75">
        <v>100000</v>
      </c>
      <c r="V3535">
        <v>0.45</v>
      </c>
      <c r="W3535">
        <v>45000</v>
      </c>
      <c r="AH3535" s="16"/>
      <c r="AI3535" t="s">
        <v>1375</v>
      </c>
    </row>
    <row r="3536" spans="1:35" x14ac:dyDescent="0.25">
      <c r="A3536" t="s">
        <v>9057</v>
      </c>
      <c r="B3536" s="1">
        <v>21</v>
      </c>
      <c r="C3536" t="s">
        <v>392</v>
      </c>
      <c r="D3536">
        <v>6008917</v>
      </c>
      <c r="E3536" t="s">
        <v>9052</v>
      </c>
      <c r="F3536" t="s">
        <v>1363</v>
      </c>
      <c r="G3536" t="s">
        <v>1364</v>
      </c>
      <c r="H3536" s="3" t="s">
        <v>9053</v>
      </c>
      <c r="I3536">
        <v>2017</v>
      </c>
      <c r="J3536" s="15" t="s">
        <v>9054</v>
      </c>
      <c r="K3536">
        <v>2017</v>
      </c>
      <c r="L3536" t="s">
        <v>1367</v>
      </c>
      <c r="M3536" t="s">
        <v>8671</v>
      </c>
      <c r="N3536" t="s">
        <v>8671</v>
      </c>
      <c r="O3536" t="s">
        <v>1388</v>
      </c>
      <c r="P3536" t="s">
        <v>4226</v>
      </c>
      <c r="Q3536">
        <f t="shared" si="68"/>
        <v>100000</v>
      </c>
      <c r="R3536" t="s">
        <v>2102</v>
      </c>
      <c r="S3536" t="s">
        <v>2103</v>
      </c>
      <c r="T3536" t="s">
        <v>8236</v>
      </c>
      <c r="U3536" s="75">
        <v>100000</v>
      </c>
      <c r="V3536">
        <v>0.46</v>
      </c>
      <c r="W3536">
        <v>46000</v>
      </c>
      <c r="AH3536" s="16"/>
      <c r="AI3536" t="s">
        <v>1375</v>
      </c>
    </row>
    <row r="3537" spans="1:35" x14ac:dyDescent="0.25">
      <c r="A3537" t="s">
        <v>9058</v>
      </c>
      <c r="B3537" s="1">
        <v>21</v>
      </c>
      <c r="C3537" t="s">
        <v>392</v>
      </c>
      <c r="D3537">
        <v>6008917</v>
      </c>
      <c r="E3537" t="s">
        <v>9052</v>
      </c>
      <c r="F3537" t="s">
        <v>1363</v>
      </c>
      <c r="G3537" t="s">
        <v>1364</v>
      </c>
      <c r="H3537" s="3" t="s">
        <v>9053</v>
      </c>
      <c r="I3537">
        <v>2017</v>
      </c>
      <c r="J3537" s="15" t="s">
        <v>9054</v>
      </c>
      <c r="K3537">
        <v>2017</v>
      </c>
      <c r="L3537" t="s">
        <v>1367</v>
      </c>
      <c r="M3537" t="s">
        <v>8671</v>
      </c>
      <c r="N3537" t="s">
        <v>8671</v>
      </c>
      <c r="O3537" t="s">
        <v>1388</v>
      </c>
      <c r="P3537" t="s">
        <v>4226</v>
      </c>
      <c r="Q3537">
        <f t="shared" si="68"/>
        <v>100000</v>
      </c>
      <c r="R3537" t="s">
        <v>3310</v>
      </c>
      <c r="S3537" t="s">
        <v>3311</v>
      </c>
      <c r="T3537" t="s">
        <v>8671</v>
      </c>
      <c r="U3537" s="75">
        <v>100000</v>
      </c>
      <c r="V3537">
        <v>0.5</v>
      </c>
      <c r="W3537">
        <v>50000</v>
      </c>
      <c r="AH3537" s="16"/>
      <c r="AI3537" t="s">
        <v>1375</v>
      </c>
    </row>
    <row r="3538" spans="1:35" x14ac:dyDescent="0.25">
      <c r="A3538" t="s">
        <v>9059</v>
      </c>
      <c r="B3538" s="1">
        <v>21</v>
      </c>
      <c r="C3538" t="s">
        <v>392</v>
      </c>
      <c r="D3538">
        <v>6008917</v>
      </c>
      <c r="E3538" t="s">
        <v>9052</v>
      </c>
      <c r="F3538" t="s">
        <v>1363</v>
      </c>
      <c r="G3538" t="s">
        <v>1364</v>
      </c>
      <c r="H3538" s="3" t="s">
        <v>9053</v>
      </c>
      <c r="I3538">
        <v>2017</v>
      </c>
      <c r="J3538" s="15" t="s">
        <v>9054</v>
      </c>
      <c r="K3538">
        <v>2017</v>
      </c>
      <c r="L3538" t="s">
        <v>1367</v>
      </c>
      <c r="M3538" t="s">
        <v>8671</v>
      </c>
      <c r="N3538" t="s">
        <v>8671</v>
      </c>
      <c r="O3538" t="s">
        <v>1388</v>
      </c>
      <c r="P3538" t="s">
        <v>4226</v>
      </c>
      <c r="Q3538">
        <f t="shared" si="68"/>
        <v>100000</v>
      </c>
      <c r="R3538" t="s">
        <v>1381</v>
      </c>
      <c r="S3538" t="s">
        <v>1382</v>
      </c>
      <c r="T3538" t="s">
        <v>394</v>
      </c>
      <c r="U3538" s="75">
        <v>100000</v>
      </c>
      <c r="V3538">
        <v>0.59</v>
      </c>
      <c r="W3538">
        <v>59000</v>
      </c>
      <c r="AH3538" s="16"/>
      <c r="AI3538" t="s">
        <v>1375</v>
      </c>
    </row>
    <row r="3539" spans="1:35" x14ac:dyDescent="0.25">
      <c r="A3539" t="s">
        <v>9060</v>
      </c>
      <c r="B3539" s="1">
        <v>21</v>
      </c>
      <c r="C3539" t="s">
        <v>392</v>
      </c>
      <c r="D3539">
        <v>6046517</v>
      </c>
      <c r="E3539" t="s">
        <v>9061</v>
      </c>
      <c r="F3539" t="s">
        <v>1363</v>
      </c>
      <c r="G3539" t="s">
        <v>1364</v>
      </c>
      <c r="H3539" s="3" t="s">
        <v>3008</v>
      </c>
      <c r="I3539">
        <v>2017</v>
      </c>
      <c r="J3539" s="15" t="s">
        <v>9042</v>
      </c>
      <c r="K3539">
        <v>2017</v>
      </c>
      <c r="L3539" t="s">
        <v>1367</v>
      </c>
      <c r="M3539" t="s">
        <v>8734</v>
      </c>
      <c r="N3539" t="s">
        <v>8734</v>
      </c>
      <c r="O3539" t="s">
        <v>2414</v>
      </c>
      <c r="P3539" t="s">
        <v>4226</v>
      </c>
      <c r="Q3539">
        <f t="shared" si="68"/>
        <v>14000</v>
      </c>
      <c r="R3539" t="s">
        <v>3363</v>
      </c>
      <c r="S3539" t="s">
        <v>3364</v>
      </c>
      <c r="T3539" t="s">
        <v>9062</v>
      </c>
      <c r="U3539" s="75">
        <v>14000</v>
      </c>
      <c r="V3539">
        <v>0.62</v>
      </c>
      <c r="W3539">
        <v>8680</v>
      </c>
      <c r="AH3539" s="16"/>
      <c r="AI3539" t="s">
        <v>1375</v>
      </c>
    </row>
    <row r="3540" spans="1:35" x14ac:dyDescent="0.25">
      <c r="A3540" t="s">
        <v>9063</v>
      </c>
      <c r="B3540" s="1">
        <v>21</v>
      </c>
      <c r="C3540" t="s">
        <v>392</v>
      </c>
      <c r="D3540">
        <v>6046517</v>
      </c>
      <c r="E3540" t="s">
        <v>9061</v>
      </c>
      <c r="F3540" t="s">
        <v>1363</v>
      </c>
      <c r="G3540" t="s">
        <v>1364</v>
      </c>
      <c r="H3540" s="3" t="s">
        <v>3008</v>
      </c>
      <c r="I3540">
        <v>2017</v>
      </c>
      <c r="J3540" s="15" t="s">
        <v>9042</v>
      </c>
      <c r="K3540">
        <v>2017</v>
      </c>
      <c r="L3540" t="s">
        <v>1367</v>
      </c>
      <c r="M3540" t="s">
        <v>8734</v>
      </c>
      <c r="N3540" t="s">
        <v>8734</v>
      </c>
      <c r="O3540" t="s">
        <v>2414</v>
      </c>
      <c r="P3540" t="s">
        <v>4226</v>
      </c>
      <c r="Q3540">
        <f t="shared" si="68"/>
        <v>14000</v>
      </c>
      <c r="R3540" t="s">
        <v>1381</v>
      </c>
      <c r="S3540" t="s">
        <v>1382</v>
      </c>
      <c r="T3540" t="s">
        <v>394</v>
      </c>
      <c r="U3540" s="75">
        <v>14000</v>
      </c>
      <c r="V3540">
        <v>0.55000000000000004</v>
      </c>
      <c r="W3540">
        <v>7700</v>
      </c>
      <c r="AH3540" s="16"/>
      <c r="AI3540" t="s">
        <v>1375</v>
      </c>
    </row>
    <row r="3541" spans="1:35" x14ac:dyDescent="0.25">
      <c r="A3541" t="s">
        <v>9064</v>
      </c>
      <c r="B3541" s="1">
        <v>21</v>
      </c>
      <c r="C3541" t="s">
        <v>392</v>
      </c>
      <c r="D3541">
        <v>6046517</v>
      </c>
      <c r="E3541" t="s">
        <v>9061</v>
      </c>
      <c r="F3541" t="s">
        <v>1363</v>
      </c>
      <c r="G3541" t="s">
        <v>1364</v>
      </c>
      <c r="H3541" s="3" t="s">
        <v>3008</v>
      </c>
      <c r="I3541">
        <v>2017</v>
      </c>
      <c r="J3541" s="15" t="s">
        <v>9042</v>
      </c>
      <c r="K3541">
        <v>2017</v>
      </c>
      <c r="L3541" t="s">
        <v>1367</v>
      </c>
      <c r="M3541" t="s">
        <v>8734</v>
      </c>
      <c r="N3541" t="s">
        <v>8734</v>
      </c>
      <c r="O3541" t="s">
        <v>2414</v>
      </c>
      <c r="P3541" t="s">
        <v>4226</v>
      </c>
      <c r="Q3541">
        <f t="shared" si="68"/>
        <v>14000</v>
      </c>
      <c r="R3541" t="s">
        <v>3310</v>
      </c>
      <c r="S3541" t="s">
        <v>3311</v>
      </c>
      <c r="T3541" t="s">
        <v>8671</v>
      </c>
      <c r="U3541" s="75">
        <v>14000</v>
      </c>
      <c r="V3541">
        <v>0.45</v>
      </c>
      <c r="W3541">
        <v>6300</v>
      </c>
      <c r="AH3541" s="16"/>
      <c r="AI3541" t="s">
        <v>1375</v>
      </c>
    </row>
    <row r="3542" spans="1:35" x14ac:dyDescent="0.25">
      <c r="A3542" t="s">
        <v>9065</v>
      </c>
      <c r="B3542" s="1">
        <v>21</v>
      </c>
      <c r="C3542" t="s">
        <v>392</v>
      </c>
      <c r="D3542">
        <v>6046517</v>
      </c>
      <c r="E3542" t="s">
        <v>9061</v>
      </c>
      <c r="F3542" t="s">
        <v>1363</v>
      </c>
      <c r="G3542" t="s">
        <v>1364</v>
      </c>
      <c r="H3542" s="3" t="s">
        <v>3008</v>
      </c>
      <c r="I3542">
        <v>2017</v>
      </c>
      <c r="J3542" s="15" t="s">
        <v>9042</v>
      </c>
      <c r="K3542">
        <v>2017</v>
      </c>
      <c r="L3542" t="s">
        <v>1367</v>
      </c>
      <c r="M3542" t="s">
        <v>8734</v>
      </c>
      <c r="N3542" t="s">
        <v>8734</v>
      </c>
      <c r="O3542" t="s">
        <v>2414</v>
      </c>
      <c r="P3542" t="s">
        <v>4226</v>
      </c>
      <c r="Q3542">
        <f t="shared" si="68"/>
        <v>14000</v>
      </c>
      <c r="R3542" t="s">
        <v>2476</v>
      </c>
      <c r="S3542" t="s">
        <v>2477</v>
      </c>
      <c r="T3542" t="s">
        <v>587</v>
      </c>
      <c r="U3542" s="75">
        <v>14000</v>
      </c>
      <c r="V3542">
        <v>0.52</v>
      </c>
      <c r="W3542">
        <v>7280</v>
      </c>
      <c r="AH3542" s="16"/>
      <c r="AI3542" t="s">
        <v>1375</v>
      </c>
    </row>
    <row r="3543" spans="1:35" x14ac:dyDescent="0.25">
      <c r="A3543" t="s">
        <v>9066</v>
      </c>
      <c r="B3543" s="1">
        <v>21</v>
      </c>
      <c r="C3543" t="s">
        <v>392</v>
      </c>
      <c r="D3543">
        <v>6046517</v>
      </c>
      <c r="E3543" t="s">
        <v>9061</v>
      </c>
      <c r="F3543" t="s">
        <v>1363</v>
      </c>
      <c r="G3543" t="s">
        <v>1364</v>
      </c>
      <c r="H3543" s="3" t="s">
        <v>3008</v>
      </c>
      <c r="I3543">
        <v>2017</v>
      </c>
      <c r="J3543" s="15" t="s">
        <v>9042</v>
      </c>
      <c r="K3543">
        <v>2017</v>
      </c>
      <c r="L3543" t="s">
        <v>1367</v>
      </c>
      <c r="M3543" t="s">
        <v>8734</v>
      </c>
      <c r="N3543" t="s">
        <v>8734</v>
      </c>
      <c r="O3543" t="s">
        <v>2414</v>
      </c>
      <c r="P3543" t="s">
        <v>4226</v>
      </c>
      <c r="Q3543">
        <f t="shared" si="68"/>
        <v>14000</v>
      </c>
      <c r="R3543" t="s">
        <v>3345</v>
      </c>
      <c r="S3543" t="s">
        <v>3346</v>
      </c>
      <c r="T3543" t="s">
        <v>393</v>
      </c>
      <c r="U3543" s="75">
        <v>14000</v>
      </c>
      <c r="V3543">
        <v>0.5</v>
      </c>
      <c r="W3543">
        <v>7000</v>
      </c>
      <c r="AH3543" s="16"/>
      <c r="AI3543" t="s">
        <v>1375</v>
      </c>
    </row>
    <row r="3544" spans="1:35" x14ac:dyDescent="0.25">
      <c r="A3544" t="s">
        <v>9067</v>
      </c>
      <c r="B3544" s="1">
        <v>21</v>
      </c>
      <c r="C3544" t="s">
        <v>392</v>
      </c>
      <c r="D3544">
        <v>6143776</v>
      </c>
      <c r="E3544" t="s">
        <v>9068</v>
      </c>
      <c r="F3544" t="s">
        <v>1363</v>
      </c>
      <c r="G3544" t="s">
        <v>1364</v>
      </c>
      <c r="H3544" s="3" t="s">
        <v>3003</v>
      </c>
      <c r="I3544">
        <v>2017</v>
      </c>
      <c r="J3544" s="15" t="s">
        <v>5961</v>
      </c>
      <c r="K3544">
        <v>2017</v>
      </c>
      <c r="L3544" t="s">
        <v>1367</v>
      </c>
      <c r="M3544" t="s">
        <v>8671</v>
      </c>
      <c r="N3544" t="s">
        <v>8671</v>
      </c>
      <c r="O3544" t="s">
        <v>1388</v>
      </c>
      <c r="P3544" t="s">
        <v>4226</v>
      </c>
      <c r="Q3544">
        <f t="shared" si="68"/>
        <v>6814</v>
      </c>
      <c r="R3544" t="s">
        <v>3310</v>
      </c>
      <c r="S3544" t="s">
        <v>3311</v>
      </c>
      <c r="T3544" t="s">
        <v>8671</v>
      </c>
      <c r="U3544" s="75">
        <v>6814</v>
      </c>
      <c r="V3544">
        <v>0.46</v>
      </c>
      <c r="W3544">
        <v>3134.44</v>
      </c>
      <c r="AH3544" s="16"/>
      <c r="AI3544" t="s">
        <v>1375</v>
      </c>
    </row>
    <row r="3545" spans="1:35" x14ac:dyDescent="0.25">
      <c r="A3545" t="s">
        <v>9069</v>
      </c>
      <c r="B3545" s="1">
        <v>21</v>
      </c>
      <c r="C3545" t="s">
        <v>392</v>
      </c>
      <c r="D3545">
        <v>6143776</v>
      </c>
      <c r="E3545" t="s">
        <v>9068</v>
      </c>
      <c r="F3545" t="s">
        <v>1363</v>
      </c>
      <c r="G3545" t="s">
        <v>1364</v>
      </c>
      <c r="H3545" s="3" t="s">
        <v>3003</v>
      </c>
      <c r="I3545">
        <v>2017</v>
      </c>
      <c r="J3545" s="15" t="s">
        <v>5961</v>
      </c>
      <c r="K3545">
        <v>2017</v>
      </c>
      <c r="L3545" t="s">
        <v>1367</v>
      </c>
      <c r="M3545" t="s">
        <v>8671</v>
      </c>
      <c r="N3545" t="s">
        <v>8671</v>
      </c>
      <c r="O3545" t="s">
        <v>1388</v>
      </c>
      <c r="P3545" t="s">
        <v>4226</v>
      </c>
      <c r="Q3545">
        <f t="shared" si="68"/>
        <v>6814</v>
      </c>
      <c r="R3545" t="s">
        <v>3345</v>
      </c>
      <c r="S3545" t="s">
        <v>3346</v>
      </c>
      <c r="T3545" t="s">
        <v>393</v>
      </c>
      <c r="U3545" s="75">
        <v>6814</v>
      </c>
      <c r="V3545">
        <v>0.5</v>
      </c>
      <c r="W3545">
        <v>3407</v>
      </c>
      <c r="AH3545" s="16"/>
      <c r="AI3545" t="s">
        <v>1375</v>
      </c>
    </row>
    <row r="3546" spans="1:35" x14ac:dyDescent="0.25">
      <c r="A3546" t="s">
        <v>9070</v>
      </c>
      <c r="B3546" s="1">
        <v>21</v>
      </c>
      <c r="C3546" t="s">
        <v>392</v>
      </c>
      <c r="D3546">
        <v>6084966</v>
      </c>
      <c r="E3546" t="s">
        <v>8677</v>
      </c>
      <c r="F3546" t="s">
        <v>1363</v>
      </c>
      <c r="G3546" t="s">
        <v>1391</v>
      </c>
      <c r="H3546" s="3" t="s">
        <v>2676</v>
      </c>
      <c r="I3546">
        <v>2017</v>
      </c>
      <c r="J3546" s="15" t="s">
        <v>2677</v>
      </c>
      <c r="K3546">
        <v>2017</v>
      </c>
      <c r="L3546" t="s">
        <v>1367</v>
      </c>
      <c r="M3546" t="s">
        <v>8677</v>
      </c>
      <c r="N3546" t="s">
        <v>4666</v>
      </c>
      <c r="O3546" t="s">
        <v>1388</v>
      </c>
      <c r="P3546" t="s">
        <v>4226</v>
      </c>
      <c r="Q3546">
        <f t="shared" si="68"/>
        <v>4690</v>
      </c>
      <c r="R3546" t="s">
        <v>2476</v>
      </c>
      <c r="S3546" t="s">
        <v>2477</v>
      </c>
      <c r="T3546" t="s">
        <v>587</v>
      </c>
      <c r="U3546" s="75">
        <v>4690</v>
      </c>
      <c r="V3546">
        <v>0.51</v>
      </c>
      <c r="W3546">
        <v>2391.9</v>
      </c>
      <c r="AH3546" s="16"/>
      <c r="AI3546" t="s">
        <v>1375</v>
      </c>
    </row>
    <row r="3547" spans="1:35" x14ac:dyDescent="0.25">
      <c r="A3547" t="s">
        <v>9071</v>
      </c>
      <c r="B3547" s="1">
        <v>21</v>
      </c>
      <c r="C3547" t="s">
        <v>392</v>
      </c>
      <c r="D3547">
        <v>6084966</v>
      </c>
      <c r="E3547" t="s">
        <v>8677</v>
      </c>
      <c r="F3547" t="s">
        <v>1363</v>
      </c>
      <c r="G3547" t="s">
        <v>1391</v>
      </c>
      <c r="H3547" s="3" t="s">
        <v>2676</v>
      </c>
      <c r="I3547">
        <v>2017</v>
      </c>
      <c r="J3547" s="15" t="s">
        <v>2677</v>
      </c>
      <c r="K3547">
        <v>2017</v>
      </c>
      <c r="L3547" t="s">
        <v>1367</v>
      </c>
      <c r="M3547" t="s">
        <v>8677</v>
      </c>
      <c r="N3547" t="s">
        <v>4666</v>
      </c>
      <c r="O3547" t="s">
        <v>1388</v>
      </c>
      <c r="P3547" t="s">
        <v>4226</v>
      </c>
      <c r="Q3547">
        <f t="shared" si="68"/>
        <v>4690</v>
      </c>
      <c r="R3547" t="s">
        <v>3310</v>
      </c>
      <c r="S3547" t="s">
        <v>3311</v>
      </c>
      <c r="T3547" t="s">
        <v>8671</v>
      </c>
      <c r="U3547" s="75">
        <v>4690</v>
      </c>
      <c r="V3547">
        <v>0.44</v>
      </c>
      <c r="W3547">
        <v>2063.6</v>
      </c>
      <c r="AH3547" s="16"/>
      <c r="AI3547" t="s">
        <v>1375</v>
      </c>
    </row>
    <row r="3548" spans="1:35" x14ac:dyDescent="0.25">
      <c r="A3548" t="s">
        <v>9072</v>
      </c>
      <c r="B3548" s="1">
        <v>21</v>
      </c>
      <c r="C3548" t="s">
        <v>392</v>
      </c>
      <c r="D3548">
        <v>6084966</v>
      </c>
      <c r="E3548" t="s">
        <v>8677</v>
      </c>
      <c r="F3548" t="s">
        <v>1363</v>
      </c>
      <c r="G3548" t="s">
        <v>1391</v>
      </c>
      <c r="H3548" s="3" t="s">
        <v>2676</v>
      </c>
      <c r="I3548">
        <v>2017</v>
      </c>
      <c r="J3548" s="15" t="s">
        <v>2677</v>
      </c>
      <c r="K3548">
        <v>2017</v>
      </c>
      <c r="L3548" t="s">
        <v>1367</v>
      </c>
      <c r="M3548" t="s">
        <v>8677</v>
      </c>
      <c r="N3548" t="s">
        <v>4666</v>
      </c>
      <c r="O3548" t="s">
        <v>1388</v>
      </c>
      <c r="P3548" t="s">
        <v>4226</v>
      </c>
      <c r="Q3548">
        <f t="shared" si="68"/>
        <v>4690</v>
      </c>
      <c r="R3548" t="s">
        <v>2102</v>
      </c>
      <c r="S3548" t="s">
        <v>2103</v>
      </c>
      <c r="T3548" t="s">
        <v>8236</v>
      </c>
      <c r="U3548" s="75">
        <v>4690</v>
      </c>
      <c r="V3548">
        <v>0.46</v>
      </c>
      <c r="W3548">
        <v>2157.4</v>
      </c>
      <c r="AH3548" s="16"/>
      <c r="AI3548" t="s">
        <v>1375</v>
      </c>
    </row>
    <row r="3549" spans="1:35" x14ac:dyDescent="0.25">
      <c r="A3549" t="s">
        <v>9073</v>
      </c>
      <c r="B3549" s="1">
        <v>21</v>
      </c>
      <c r="C3549" t="s">
        <v>392</v>
      </c>
      <c r="D3549">
        <v>6084966</v>
      </c>
      <c r="E3549" t="s">
        <v>8677</v>
      </c>
      <c r="F3549" t="s">
        <v>1363</v>
      </c>
      <c r="G3549" t="s">
        <v>1391</v>
      </c>
      <c r="H3549" s="3" t="s">
        <v>2676</v>
      </c>
      <c r="I3549">
        <v>2017</v>
      </c>
      <c r="J3549" s="15" t="s">
        <v>2677</v>
      </c>
      <c r="K3549">
        <v>2017</v>
      </c>
      <c r="L3549" t="s">
        <v>1367</v>
      </c>
      <c r="M3549" t="s">
        <v>8677</v>
      </c>
      <c r="N3549" t="s">
        <v>4666</v>
      </c>
      <c r="O3549" t="s">
        <v>1388</v>
      </c>
      <c r="P3549" t="s">
        <v>4226</v>
      </c>
      <c r="Q3549">
        <f t="shared" si="68"/>
        <v>4690</v>
      </c>
      <c r="R3549" t="s">
        <v>3345</v>
      </c>
      <c r="S3549" t="s">
        <v>3346</v>
      </c>
      <c r="T3549" t="s">
        <v>393</v>
      </c>
      <c r="U3549" s="75">
        <v>4690</v>
      </c>
      <c r="V3549">
        <v>0.55000000000000004</v>
      </c>
      <c r="W3549">
        <v>2579.5</v>
      </c>
      <c r="AH3549" s="16"/>
      <c r="AI3549" t="s">
        <v>1375</v>
      </c>
    </row>
    <row r="3550" spans="1:35" x14ac:dyDescent="0.25">
      <c r="A3550" t="s">
        <v>9074</v>
      </c>
      <c r="B3550" s="1">
        <v>21</v>
      </c>
      <c r="C3550" t="s">
        <v>392</v>
      </c>
      <c r="D3550">
        <v>6084966</v>
      </c>
      <c r="E3550" t="s">
        <v>8677</v>
      </c>
      <c r="F3550" t="s">
        <v>1363</v>
      </c>
      <c r="G3550" t="s">
        <v>1391</v>
      </c>
      <c r="H3550" s="3" t="s">
        <v>2676</v>
      </c>
      <c r="I3550">
        <v>2017</v>
      </c>
      <c r="J3550" s="15" t="s">
        <v>2677</v>
      </c>
      <c r="K3550">
        <v>2017</v>
      </c>
      <c r="L3550" t="s">
        <v>1367</v>
      </c>
      <c r="M3550" t="s">
        <v>8677</v>
      </c>
      <c r="N3550" t="s">
        <v>4666</v>
      </c>
      <c r="O3550" t="s">
        <v>1388</v>
      </c>
      <c r="P3550" t="s">
        <v>4226</v>
      </c>
      <c r="Q3550">
        <f t="shared" si="68"/>
        <v>4690</v>
      </c>
      <c r="R3550" t="s">
        <v>1381</v>
      </c>
      <c r="S3550" t="s">
        <v>1382</v>
      </c>
      <c r="T3550" t="s">
        <v>393</v>
      </c>
      <c r="U3550" s="75">
        <v>4690</v>
      </c>
      <c r="V3550">
        <v>0.49</v>
      </c>
      <c r="W3550">
        <v>2298.1</v>
      </c>
      <c r="AH3550" s="16"/>
      <c r="AI3550" t="s">
        <v>1375</v>
      </c>
    </row>
    <row r="3551" spans="1:35" x14ac:dyDescent="0.25">
      <c r="A3551" t="s">
        <v>9075</v>
      </c>
      <c r="B3551" s="1">
        <v>21</v>
      </c>
      <c r="C3551" t="s">
        <v>392</v>
      </c>
      <c r="D3551">
        <v>6330010</v>
      </c>
      <c r="E3551" t="s">
        <v>8677</v>
      </c>
      <c r="F3551" t="s">
        <v>1363</v>
      </c>
      <c r="G3551" t="s">
        <v>1391</v>
      </c>
      <c r="H3551" s="3" t="s">
        <v>2685</v>
      </c>
      <c r="I3551">
        <v>2017</v>
      </c>
      <c r="J3551" s="15" t="s">
        <v>3029</v>
      </c>
      <c r="K3551">
        <v>2017</v>
      </c>
      <c r="L3551" t="s">
        <v>1367</v>
      </c>
      <c r="M3551" t="s">
        <v>8677</v>
      </c>
      <c r="N3551" t="s">
        <v>4666</v>
      </c>
      <c r="O3551" t="s">
        <v>1388</v>
      </c>
      <c r="P3551" t="s">
        <v>4226</v>
      </c>
      <c r="Q3551">
        <f t="shared" si="68"/>
        <v>4500</v>
      </c>
      <c r="R3551" t="s">
        <v>3310</v>
      </c>
      <c r="S3551" t="s">
        <v>3311</v>
      </c>
      <c r="T3551" t="s">
        <v>8671</v>
      </c>
      <c r="U3551" s="75">
        <v>4500</v>
      </c>
      <c r="V3551">
        <v>0.47</v>
      </c>
      <c r="W3551">
        <v>2115</v>
      </c>
      <c r="AH3551" s="16"/>
      <c r="AI3551" t="s">
        <v>1375</v>
      </c>
    </row>
    <row r="3552" spans="1:35" x14ac:dyDescent="0.25">
      <c r="A3552" t="s">
        <v>9076</v>
      </c>
      <c r="B3552" s="1">
        <v>21</v>
      </c>
      <c r="C3552" t="s">
        <v>392</v>
      </c>
      <c r="D3552">
        <v>6330010</v>
      </c>
      <c r="E3552" t="s">
        <v>8677</v>
      </c>
      <c r="F3552" t="s">
        <v>1363</v>
      </c>
      <c r="G3552" t="s">
        <v>1391</v>
      </c>
      <c r="H3552" s="3" t="s">
        <v>2685</v>
      </c>
      <c r="I3552">
        <v>2017</v>
      </c>
      <c r="J3552" s="15" t="s">
        <v>3029</v>
      </c>
      <c r="K3552">
        <v>2017</v>
      </c>
      <c r="L3552" t="s">
        <v>1367</v>
      </c>
      <c r="M3552" t="s">
        <v>8677</v>
      </c>
      <c r="N3552" t="s">
        <v>4666</v>
      </c>
      <c r="O3552" t="s">
        <v>1388</v>
      </c>
      <c r="P3552" t="s">
        <v>4226</v>
      </c>
      <c r="Q3552">
        <f t="shared" si="68"/>
        <v>4500</v>
      </c>
      <c r="R3552" t="s">
        <v>2102</v>
      </c>
      <c r="S3552" t="s">
        <v>2103</v>
      </c>
      <c r="T3552" t="s">
        <v>8236</v>
      </c>
      <c r="U3552" s="75">
        <v>4500</v>
      </c>
      <c r="V3552">
        <v>0.46</v>
      </c>
      <c r="W3552">
        <v>2070</v>
      </c>
      <c r="AH3552" s="16"/>
      <c r="AI3552" t="s">
        <v>1375</v>
      </c>
    </row>
    <row r="3553" spans="1:35" x14ac:dyDescent="0.25">
      <c r="A3553" t="s">
        <v>9077</v>
      </c>
      <c r="B3553" s="1">
        <v>21</v>
      </c>
      <c r="C3553" t="s">
        <v>392</v>
      </c>
      <c r="D3553">
        <v>6330010</v>
      </c>
      <c r="E3553" t="s">
        <v>8677</v>
      </c>
      <c r="F3553" t="s">
        <v>1363</v>
      </c>
      <c r="G3553" t="s">
        <v>1391</v>
      </c>
      <c r="H3553" s="3" t="s">
        <v>2685</v>
      </c>
      <c r="I3553">
        <v>2017</v>
      </c>
      <c r="J3553" s="15" t="s">
        <v>3029</v>
      </c>
      <c r="K3553">
        <v>2017</v>
      </c>
      <c r="L3553" t="s">
        <v>1367</v>
      </c>
      <c r="M3553" t="s">
        <v>8677</v>
      </c>
      <c r="N3553" t="s">
        <v>4666</v>
      </c>
      <c r="O3553" t="s">
        <v>1388</v>
      </c>
      <c r="P3553" t="s">
        <v>4226</v>
      </c>
      <c r="Q3553">
        <f t="shared" si="68"/>
        <v>4500</v>
      </c>
      <c r="R3553" t="s">
        <v>3363</v>
      </c>
      <c r="S3553" t="s">
        <v>3364</v>
      </c>
      <c r="T3553" t="s">
        <v>9078</v>
      </c>
      <c r="U3553" s="75">
        <v>4500</v>
      </c>
      <c r="V3553">
        <v>0.62</v>
      </c>
      <c r="W3553">
        <v>2790</v>
      </c>
      <c r="AH3553" s="16"/>
      <c r="AI3553" t="s">
        <v>1375</v>
      </c>
    </row>
    <row r="3554" spans="1:35" x14ac:dyDescent="0.25">
      <c r="A3554" t="s">
        <v>9079</v>
      </c>
      <c r="B3554" s="1">
        <v>21</v>
      </c>
      <c r="C3554" t="s">
        <v>392</v>
      </c>
      <c r="D3554">
        <v>6330010</v>
      </c>
      <c r="E3554" t="s">
        <v>8677</v>
      </c>
      <c r="F3554" t="s">
        <v>1363</v>
      </c>
      <c r="G3554" t="s">
        <v>1391</v>
      </c>
      <c r="H3554" s="3" t="s">
        <v>2685</v>
      </c>
      <c r="I3554">
        <v>2017</v>
      </c>
      <c r="J3554" s="15" t="s">
        <v>3029</v>
      </c>
      <c r="K3554">
        <v>2017</v>
      </c>
      <c r="L3554" t="s">
        <v>1367</v>
      </c>
      <c r="M3554" t="s">
        <v>8677</v>
      </c>
      <c r="N3554" t="s">
        <v>4666</v>
      </c>
      <c r="O3554" t="s">
        <v>1388</v>
      </c>
      <c r="P3554" t="s">
        <v>4226</v>
      </c>
      <c r="Q3554">
        <f t="shared" si="68"/>
        <v>4500</v>
      </c>
      <c r="R3554" t="s">
        <v>3345</v>
      </c>
      <c r="S3554" t="s">
        <v>3346</v>
      </c>
      <c r="T3554" t="s">
        <v>393</v>
      </c>
      <c r="U3554" s="75">
        <v>4500</v>
      </c>
      <c r="V3554">
        <v>0.5</v>
      </c>
      <c r="W3554">
        <v>2250</v>
      </c>
      <c r="AH3554" s="16"/>
      <c r="AI3554" t="s">
        <v>1375</v>
      </c>
    </row>
    <row r="3555" spans="1:35" x14ac:dyDescent="0.25">
      <c r="A3555" t="s">
        <v>9080</v>
      </c>
      <c r="B3555" s="1">
        <v>21</v>
      </c>
      <c r="C3555" t="s">
        <v>392</v>
      </c>
      <c r="D3555">
        <v>6253369</v>
      </c>
      <c r="E3555" t="s">
        <v>9081</v>
      </c>
      <c r="F3555" t="s">
        <v>1363</v>
      </c>
      <c r="G3555" t="s">
        <v>1364</v>
      </c>
      <c r="H3555" s="3" t="s">
        <v>9082</v>
      </c>
      <c r="I3555">
        <v>2017</v>
      </c>
      <c r="J3555" s="15" t="s">
        <v>3018</v>
      </c>
      <c r="K3555">
        <v>2017</v>
      </c>
      <c r="L3555" t="s">
        <v>1367</v>
      </c>
      <c r="M3555" t="s">
        <v>8713</v>
      </c>
      <c r="N3555" t="s">
        <v>8713</v>
      </c>
      <c r="O3555" t="s">
        <v>1388</v>
      </c>
      <c r="P3555" t="s">
        <v>4226</v>
      </c>
      <c r="Q3555">
        <f t="shared" si="68"/>
        <v>30000</v>
      </c>
      <c r="R3555" t="s">
        <v>3345</v>
      </c>
      <c r="S3555" t="s">
        <v>3346</v>
      </c>
      <c r="T3555" t="s">
        <v>393</v>
      </c>
      <c r="U3555" s="75">
        <v>30000</v>
      </c>
      <c r="V3555">
        <v>0.5</v>
      </c>
      <c r="W3555">
        <v>15000</v>
      </c>
      <c r="AH3555" s="16"/>
      <c r="AI3555" t="s">
        <v>1375</v>
      </c>
    </row>
    <row r="3556" spans="1:35" x14ac:dyDescent="0.25">
      <c r="A3556" t="s">
        <v>9083</v>
      </c>
      <c r="B3556" s="1">
        <v>21</v>
      </c>
      <c r="C3556" t="s">
        <v>392</v>
      </c>
      <c r="D3556">
        <v>6253369</v>
      </c>
      <c r="E3556" t="s">
        <v>9081</v>
      </c>
      <c r="F3556" t="s">
        <v>1363</v>
      </c>
      <c r="G3556" t="s">
        <v>1364</v>
      </c>
      <c r="H3556" s="3" t="s">
        <v>9082</v>
      </c>
      <c r="I3556">
        <v>2017</v>
      </c>
      <c r="J3556" s="15" t="s">
        <v>3018</v>
      </c>
      <c r="K3556">
        <v>2017</v>
      </c>
      <c r="L3556" t="s">
        <v>1367</v>
      </c>
      <c r="M3556" t="s">
        <v>8713</v>
      </c>
      <c r="N3556" t="s">
        <v>8713</v>
      </c>
      <c r="O3556" t="s">
        <v>1388</v>
      </c>
      <c r="P3556" t="s">
        <v>4226</v>
      </c>
      <c r="Q3556">
        <f t="shared" si="68"/>
        <v>30000</v>
      </c>
      <c r="R3556" t="s">
        <v>2102</v>
      </c>
      <c r="S3556" t="s">
        <v>2103</v>
      </c>
      <c r="T3556" t="s">
        <v>8236</v>
      </c>
      <c r="U3556" s="75">
        <v>30000</v>
      </c>
      <c r="V3556">
        <v>0.45</v>
      </c>
      <c r="W3556">
        <v>13500</v>
      </c>
      <c r="AH3556" s="16"/>
      <c r="AI3556" t="s">
        <v>1375</v>
      </c>
    </row>
    <row r="3557" spans="1:35" x14ac:dyDescent="0.25">
      <c r="A3557" t="s">
        <v>9084</v>
      </c>
      <c r="B3557" s="1">
        <v>21</v>
      </c>
      <c r="C3557" t="s">
        <v>392</v>
      </c>
      <c r="D3557">
        <v>6253369</v>
      </c>
      <c r="E3557" t="s">
        <v>9081</v>
      </c>
      <c r="F3557" t="s">
        <v>1363</v>
      </c>
      <c r="G3557" t="s">
        <v>1364</v>
      </c>
      <c r="H3557" s="3" t="s">
        <v>9082</v>
      </c>
      <c r="I3557">
        <v>2017</v>
      </c>
      <c r="J3557" s="15" t="s">
        <v>3018</v>
      </c>
      <c r="K3557">
        <v>2017</v>
      </c>
      <c r="L3557" t="s">
        <v>1367</v>
      </c>
      <c r="M3557" t="s">
        <v>8713</v>
      </c>
      <c r="N3557" t="s">
        <v>8713</v>
      </c>
      <c r="O3557" t="s">
        <v>1388</v>
      </c>
      <c r="P3557" t="s">
        <v>4226</v>
      </c>
      <c r="Q3557">
        <f t="shared" si="68"/>
        <v>30000</v>
      </c>
      <c r="R3557" t="s">
        <v>1381</v>
      </c>
      <c r="S3557" t="s">
        <v>1382</v>
      </c>
      <c r="T3557" t="s">
        <v>394</v>
      </c>
      <c r="U3557" s="75">
        <v>30000</v>
      </c>
      <c r="V3557">
        <v>0.56999999999999995</v>
      </c>
      <c r="W3557">
        <v>17100</v>
      </c>
      <c r="AH3557" s="16"/>
      <c r="AI3557" t="s">
        <v>1375</v>
      </c>
    </row>
    <row r="3558" spans="1:35" x14ac:dyDescent="0.25">
      <c r="A3558" t="s">
        <v>9085</v>
      </c>
      <c r="B3558" s="1">
        <v>21</v>
      </c>
      <c r="C3558" t="s">
        <v>392</v>
      </c>
      <c r="D3558">
        <v>6253369</v>
      </c>
      <c r="E3558" t="s">
        <v>9081</v>
      </c>
      <c r="F3558" t="s">
        <v>1363</v>
      </c>
      <c r="G3558" t="s">
        <v>1364</v>
      </c>
      <c r="H3558" s="3" t="s">
        <v>9082</v>
      </c>
      <c r="I3558">
        <v>2017</v>
      </c>
      <c r="J3558" s="15" t="s">
        <v>3018</v>
      </c>
      <c r="K3558">
        <v>2017</v>
      </c>
      <c r="L3558" t="s">
        <v>1367</v>
      </c>
      <c r="M3558" t="s">
        <v>8713</v>
      </c>
      <c r="N3558" t="s">
        <v>8713</v>
      </c>
      <c r="O3558" t="s">
        <v>1388</v>
      </c>
      <c r="P3558" t="s">
        <v>4226</v>
      </c>
      <c r="Q3558">
        <f t="shared" si="68"/>
        <v>30000</v>
      </c>
      <c r="R3558" t="s">
        <v>2476</v>
      </c>
      <c r="S3558" t="s">
        <v>2477</v>
      </c>
      <c r="T3558" t="s">
        <v>587</v>
      </c>
      <c r="U3558" s="75">
        <v>30000</v>
      </c>
      <c r="V3558">
        <v>0.52</v>
      </c>
      <c r="W3558">
        <v>15600</v>
      </c>
      <c r="AH3558" s="16"/>
      <c r="AI3558" t="s">
        <v>1375</v>
      </c>
    </row>
    <row r="3559" spans="1:35" x14ac:dyDescent="0.25">
      <c r="A3559" t="s">
        <v>9086</v>
      </c>
      <c r="B3559" s="1">
        <v>21</v>
      </c>
      <c r="C3559" t="s">
        <v>392</v>
      </c>
      <c r="D3559">
        <v>6253369</v>
      </c>
      <c r="E3559" t="s">
        <v>9081</v>
      </c>
      <c r="F3559" t="s">
        <v>1363</v>
      </c>
      <c r="G3559" t="s">
        <v>1364</v>
      </c>
      <c r="H3559" s="3" t="s">
        <v>9082</v>
      </c>
      <c r="I3559">
        <v>2017</v>
      </c>
      <c r="J3559" s="15" t="s">
        <v>3018</v>
      </c>
      <c r="K3559">
        <v>2017</v>
      </c>
      <c r="L3559" t="s">
        <v>1367</v>
      </c>
      <c r="M3559" t="s">
        <v>8713</v>
      </c>
      <c r="N3559" t="s">
        <v>8713</v>
      </c>
      <c r="O3559" t="s">
        <v>1388</v>
      </c>
      <c r="P3559" t="s">
        <v>4226</v>
      </c>
      <c r="Q3559">
        <f t="shared" si="68"/>
        <v>30000</v>
      </c>
      <c r="R3559" t="s">
        <v>3310</v>
      </c>
      <c r="S3559" t="s">
        <v>3311</v>
      </c>
      <c r="T3559" t="s">
        <v>8671</v>
      </c>
      <c r="U3559" s="75">
        <v>30000</v>
      </c>
      <c r="V3559">
        <v>0.47</v>
      </c>
      <c r="W3559">
        <v>14100</v>
      </c>
      <c r="AH3559" s="16"/>
      <c r="AI3559" t="s">
        <v>1375</v>
      </c>
    </row>
    <row r="3560" spans="1:35" x14ac:dyDescent="0.25">
      <c r="A3560" t="s">
        <v>9087</v>
      </c>
      <c r="B3560" s="1">
        <v>21</v>
      </c>
      <c r="C3560" t="s">
        <v>392</v>
      </c>
      <c r="D3560">
        <v>6395236</v>
      </c>
      <c r="E3560" t="s">
        <v>9088</v>
      </c>
      <c r="F3560" t="s">
        <v>1363</v>
      </c>
      <c r="G3560" t="s">
        <v>1364</v>
      </c>
      <c r="H3560" s="3" t="s">
        <v>9089</v>
      </c>
      <c r="I3560">
        <v>2017</v>
      </c>
      <c r="J3560" s="15" t="s">
        <v>2690</v>
      </c>
      <c r="K3560">
        <v>2017</v>
      </c>
      <c r="L3560" t="s">
        <v>1367</v>
      </c>
      <c r="M3560" t="s">
        <v>8819</v>
      </c>
      <c r="N3560" t="s">
        <v>8819</v>
      </c>
      <c r="O3560" t="s">
        <v>1388</v>
      </c>
      <c r="P3560" t="s">
        <v>4226</v>
      </c>
      <c r="Q3560">
        <f t="shared" si="68"/>
        <v>8120</v>
      </c>
      <c r="R3560" t="s">
        <v>3310</v>
      </c>
      <c r="S3560" t="s">
        <v>3311</v>
      </c>
      <c r="T3560" t="s">
        <v>8671</v>
      </c>
      <c r="U3560" s="75">
        <v>8120</v>
      </c>
      <c r="V3560">
        <v>0.44</v>
      </c>
      <c r="W3560">
        <v>3572.8</v>
      </c>
      <c r="AH3560" s="16"/>
      <c r="AI3560" t="s">
        <v>1375</v>
      </c>
    </row>
    <row r="3561" spans="1:35" x14ac:dyDescent="0.25">
      <c r="A3561" t="s">
        <v>9090</v>
      </c>
      <c r="B3561" s="1">
        <v>21</v>
      </c>
      <c r="C3561" t="s">
        <v>392</v>
      </c>
      <c r="D3561">
        <v>6395236</v>
      </c>
      <c r="E3561" t="s">
        <v>9088</v>
      </c>
      <c r="F3561" t="s">
        <v>1363</v>
      </c>
      <c r="G3561" t="s">
        <v>1364</v>
      </c>
      <c r="H3561" s="3" t="s">
        <v>9089</v>
      </c>
      <c r="I3561">
        <v>2017</v>
      </c>
      <c r="J3561" s="15" t="s">
        <v>2690</v>
      </c>
      <c r="K3561">
        <v>2017</v>
      </c>
      <c r="L3561" t="s">
        <v>1367</v>
      </c>
      <c r="M3561" t="s">
        <v>8819</v>
      </c>
      <c r="N3561" t="s">
        <v>8819</v>
      </c>
      <c r="O3561" t="s">
        <v>1388</v>
      </c>
      <c r="P3561" t="s">
        <v>4226</v>
      </c>
      <c r="Q3561">
        <f t="shared" si="68"/>
        <v>8120</v>
      </c>
      <c r="R3561" t="s">
        <v>3345</v>
      </c>
      <c r="S3561" t="s">
        <v>3346</v>
      </c>
      <c r="T3561" t="s">
        <v>393</v>
      </c>
      <c r="U3561" s="75">
        <v>8120</v>
      </c>
      <c r="V3561">
        <v>0.5</v>
      </c>
      <c r="W3561">
        <v>4060</v>
      </c>
      <c r="AH3561" s="16"/>
      <c r="AI3561" t="s">
        <v>1375</v>
      </c>
    </row>
    <row r="3562" spans="1:35" x14ac:dyDescent="0.25">
      <c r="A3562" t="s">
        <v>9091</v>
      </c>
      <c r="B3562" s="1">
        <v>21</v>
      </c>
      <c r="C3562" t="s">
        <v>392</v>
      </c>
      <c r="D3562">
        <v>6395236</v>
      </c>
      <c r="E3562" t="s">
        <v>9088</v>
      </c>
      <c r="F3562" t="s">
        <v>1363</v>
      </c>
      <c r="G3562" t="s">
        <v>1364</v>
      </c>
      <c r="H3562" s="3" t="s">
        <v>9089</v>
      </c>
      <c r="I3562">
        <v>2017</v>
      </c>
      <c r="J3562" s="15" t="s">
        <v>2690</v>
      </c>
      <c r="K3562">
        <v>2017</v>
      </c>
      <c r="L3562" t="s">
        <v>1367</v>
      </c>
      <c r="M3562" t="s">
        <v>8819</v>
      </c>
      <c r="N3562" t="s">
        <v>8819</v>
      </c>
      <c r="O3562" t="s">
        <v>1388</v>
      </c>
      <c r="P3562" t="s">
        <v>4226</v>
      </c>
      <c r="Q3562">
        <f t="shared" si="68"/>
        <v>8120</v>
      </c>
      <c r="R3562" t="s">
        <v>1381</v>
      </c>
      <c r="S3562" t="s">
        <v>1382</v>
      </c>
      <c r="T3562" t="s">
        <v>393</v>
      </c>
      <c r="U3562" s="75">
        <v>8120</v>
      </c>
      <c r="V3562">
        <v>0.45</v>
      </c>
      <c r="W3562">
        <v>3654</v>
      </c>
      <c r="AH3562" s="16"/>
      <c r="AI3562" t="s">
        <v>1375</v>
      </c>
    </row>
    <row r="3563" spans="1:35" x14ac:dyDescent="0.25">
      <c r="A3563" t="s">
        <v>9092</v>
      </c>
      <c r="B3563" s="1">
        <v>21</v>
      </c>
      <c r="C3563" t="s">
        <v>392</v>
      </c>
      <c r="D3563">
        <v>6395236</v>
      </c>
      <c r="E3563" t="s">
        <v>9088</v>
      </c>
      <c r="F3563" t="s">
        <v>1363</v>
      </c>
      <c r="G3563" t="s">
        <v>1364</v>
      </c>
      <c r="H3563" s="3" t="s">
        <v>9089</v>
      </c>
      <c r="I3563">
        <v>2017</v>
      </c>
      <c r="J3563" s="15" t="s">
        <v>2690</v>
      </c>
      <c r="K3563">
        <v>2017</v>
      </c>
      <c r="L3563" t="s">
        <v>1367</v>
      </c>
      <c r="M3563" t="s">
        <v>8819</v>
      </c>
      <c r="N3563" t="s">
        <v>8819</v>
      </c>
      <c r="O3563" t="s">
        <v>1388</v>
      </c>
      <c r="P3563" t="s">
        <v>4226</v>
      </c>
      <c r="Q3563">
        <f t="shared" si="68"/>
        <v>8120</v>
      </c>
      <c r="R3563" t="s">
        <v>2102</v>
      </c>
      <c r="S3563" t="s">
        <v>2103</v>
      </c>
      <c r="T3563" t="s">
        <v>8236</v>
      </c>
      <c r="U3563" s="75">
        <v>8120</v>
      </c>
      <c r="V3563">
        <v>0.46</v>
      </c>
      <c r="W3563">
        <v>3735.2</v>
      </c>
      <c r="AH3563" s="16"/>
      <c r="AI3563" t="s">
        <v>1375</v>
      </c>
    </row>
    <row r="3564" spans="1:35" x14ac:dyDescent="0.25">
      <c r="A3564" t="s">
        <v>9093</v>
      </c>
      <c r="B3564" s="1">
        <v>21</v>
      </c>
      <c r="C3564" t="s">
        <v>392</v>
      </c>
      <c r="D3564">
        <v>6318851</v>
      </c>
      <c r="E3564" t="s">
        <v>9094</v>
      </c>
      <c r="F3564" t="s">
        <v>1363</v>
      </c>
      <c r="G3564" t="s">
        <v>1364</v>
      </c>
      <c r="H3564" s="3" t="s">
        <v>3867</v>
      </c>
      <c r="I3564">
        <v>2017</v>
      </c>
      <c r="J3564" s="15" t="s">
        <v>3067</v>
      </c>
      <c r="K3564">
        <v>2017</v>
      </c>
      <c r="L3564" t="s">
        <v>1367</v>
      </c>
      <c r="M3564" t="s">
        <v>393</v>
      </c>
      <c r="N3564" t="s">
        <v>9017</v>
      </c>
      <c r="O3564" t="s">
        <v>1388</v>
      </c>
      <c r="P3564" t="s">
        <v>9018</v>
      </c>
      <c r="Q3564">
        <f t="shared" si="68"/>
        <v>300</v>
      </c>
      <c r="R3564" t="s">
        <v>2102</v>
      </c>
      <c r="S3564" t="s">
        <v>2103</v>
      </c>
      <c r="T3564" t="s">
        <v>8236</v>
      </c>
      <c r="U3564" s="75">
        <v>300</v>
      </c>
      <c r="V3564">
        <v>1</v>
      </c>
      <c r="W3564">
        <v>300</v>
      </c>
      <c r="AH3564" s="16"/>
      <c r="AI3564" t="s">
        <v>1375</v>
      </c>
    </row>
    <row r="3565" spans="1:35" x14ac:dyDescent="0.25">
      <c r="A3565" t="s">
        <v>9095</v>
      </c>
      <c r="B3565" s="1">
        <v>21</v>
      </c>
      <c r="C3565" t="s">
        <v>392</v>
      </c>
      <c r="D3565">
        <v>6318851</v>
      </c>
      <c r="E3565" t="s">
        <v>9094</v>
      </c>
      <c r="F3565" t="s">
        <v>1363</v>
      </c>
      <c r="G3565" t="s">
        <v>1364</v>
      </c>
      <c r="H3565" s="3" t="s">
        <v>3867</v>
      </c>
      <c r="I3565">
        <v>2017</v>
      </c>
      <c r="J3565" s="15" t="s">
        <v>3067</v>
      </c>
      <c r="K3565">
        <v>2017</v>
      </c>
      <c r="L3565" t="s">
        <v>1367</v>
      </c>
      <c r="M3565" t="s">
        <v>393</v>
      </c>
      <c r="N3565" t="s">
        <v>9017</v>
      </c>
      <c r="O3565" t="s">
        <v>1388</v>
      </c>
      <c r="P3565" t="s">
        <v>9018</v>
      </c>
      <c r="Q3565">
        <f t="shared" si="68"/>
        <v>300</v>
      </c>
      <c r="R3565" t="s">
        <v>1381</v>
      </c>
      <c r="S3565" t="s">
        <v>1382</v>
      </c>
      <c r="T3565" t="s">
        <v>394</v>
      </c>
      <c r="U3565" s="75">
        <v>300</v>
      </c>
      <c r="V3565">
        <v>0.59</v>
      </c>
      <c r="W3565">
        <v>177</v>
      </c>
      <c r="AH3565" s="16"/>
      <c r="AI3565" t="s">
        <v>1375</v>
      </c>
    </row>
    <row r="3566" spans="1:35" x14ac:dyDescent="0.25">
      <c r="A3566" t="s">
        <v>9096</v>
      </c>
      <c r="B3566" s="1">
        <v>21</v>
      </c>
      <c r="C3566" t="s">
        <v>392</v>
      </c>
      <c r="D3566">
        <v>6318851</v>
      </c>
      <c r="E3566" t="s">
        <v>9094</v>
      </c>
      <c r="F3566" t="s">
        <v>1363</v>
      </c>
      <c r="G3566" t="s">
        <v>1364</v>
      </c>
      <c r="H3566" s="3" t="s">
        <v>3867</v>
      </c>
      <c r="I3566">
        <v>2017</v>
      </c>
      <c r="J3566" s="15" t="s">
        <v>3067</v>
      </c>
      <c r="K3566">
        <v>2017</v>
      </c>
      <c r="L3566" t="s">
        <v>1367</v>
      </c>
      <c r="M3566" t="s">
        <v>393</v>
      </c>
      <c r="N3566" t="s">
        <v>9017</v>
      </c>
      <c r="O3566" t="s">
        <v>1388</v>
      </c>
      <c r="P3566" t="s">
        <v>9018</v>
      </c>
      <c r="Q3566">
        <f t="shared" si="68"/>
        <v>300</v>
      </c>
      <c r="R3566" t="s">
        <v>3345</v>
      </c>
      <c r="S3566" t="s">
        <v>3346</v>
      </c>
      <c r="T3566" t="s">
        <v>393</v>
      </c>
      <c r="U3566" s="75">
        <v>300</v>
      </c>
      <c r="V3566">
        <v>0.55000000000000004</v>
      </c>
      <c r="W3566">
        <v>165</v>
      </c>
      <c r="AH3566" s="16"/>
      <c r="AI3566" t="s">
        <v>1375</v>
      </c>
    </row>
    <row r="3567" spans="1:35" x14ac:dyDescent="0.25">
      <c r="A3567" t="s">
        <v>9097</v>
      </c>
      <c r="B3567" s="1">
        <v>21</v>
      </c>
      <c r="C3567" t="s">
        <v>392</v>
      </c>
      <c r="D3567">
        <v>6318851</v>
      </c>
      <c r="E3567" t="s">
        <v>9094</v>
      </c>
      <c r="F3567" t="s">
        <v>1363</v>
      </c>
      <c r="G3567" t="s">
        <v>1364</v>
      </c>
      <c r="H3567" s="3" t="s">
        <v>3867</v>
      </c>
      <c r="I3567">
        <v>2017</v>
      </c>
      <c r="J3567" s="15" t="s">
        <v>3067</v>
      </c>
      <c r="K3567">
        <v>2017</v>
      </c>
      <c r="L3567" t="s">
        <v>1367</v>
      </c>
      <c r="M3567" t="s">
        <v>393</v>
      </c>
      <c r="N3567" t="s">
        <v>9017</v>
      </c>
      <c r="O3567" t="s">
        <v>1388</v>
      </c>
      <c r="P3567" t="s">
        <v>9018</v>
      </c>
      <c r="Q3567">
        <f t="shared" si="68"/>
        <v>300</v>
      </c>
      <c r="R3567" t="s">
        <v>3310</v>
      </c>
      <c r="S3567" t="s">
        <v>3311</v>
      </c>
      <c r="T3567" t="s">
        <v>8671</v>
      </c>
      <c r="U3567" s="75">
        <v>300</v>
      </c>
      <c r="V3567">
        <v>0.49</v>
      </c>
      <c r="W3567">
        <v>147</v>
      </c>
      <c r="AH3567" s="16"/>
      <c r="AI3567" t="s">
        <v>1375</v>
      </c>
    </row>
    <row r="3568" spans="1:35" x14ac:dyDescent="0.25">
      <c r="A3568" t="s">
        <v>9098</v>
      </c>
      <c r="B3568" s="1">
        <v>21</v>
      </c>
      <c r="C3568" t="s">
        <v>392</v>
      </c>
      <c r="D3568">
        <v>6319939</v>
      </c>
      <c r="E3568" t="s">
        <v>9099</v>
      </c>
      <c r="F3568" t="s">
        <v>1363</v>
      </c>
      <c r="G3568" t="s">
        <v>1364</v>
      </c>
      <c r="H3568" s="3" t="s">
        <v>6037</v>
      </c>
      <c r="I3568">
        <v>2017</v>
      </c>
      <c r="J3568" s="15" t="s">
        <v>9100</v>
      </c>
      <c r="K3568">
        <v>2017</v>
      </c>
      <c r="L3568" t="s">
        <v>1367</v>
      </c>
      <c r="M3568" t="s">
        <v>9101</v>
      </c>
      <c r="N3568" t="s">
        <v>9102</v>
      </c>
      <c r="O3568" t="s">
        <v>1388</v>
      </c>
      <c r="P3568" t="s">
        <v>4226</v>
      </c>
      <c r="Q3568">
        <f t="shared" si="68"/>
        <v>100</v>
      </c>
      <c r="R3568" t="s">
        <v>1381</v>
      </c>
      <c r="S3568" t="s">
        <v>1382</v>
      </c>
      <c r="T3568" t="s">
        <v>394</v>
      </c>
      <c r="U3568" s="75">
        <v>100</v>
      </c>
      <c r="V3568">
        <v>0.7</v>
      </c>
      <c r="W3568">
        <v>70</v>
      </c>
      <c r="AH3568" s="16"/>
      <c r="AI3568" t="s">
        <v>1375</v>
      </c>
    </row>
    <row r="3569" spans="1:35" x14ac:dyDescent="0.25">
      <c r="A3569" t="s">
        <v>9103</v>
      </c>
      <c r="B3569" s="1">
        <v>21</v>
      </c>
      <c r="C3569" t="s">
        <v>392</v>
      </c>
      <c r="D3569">
        <v>6319939</v>
      </c>
      <c r="E3569" t="s">
        <v>9099</v>
      </c>
      <c r="F3569" t="s">
        <v>1363</v>
      </c>
      <c r="G3569" t="s">
        <v>1364</v>
      </c>
      <c r="H3569" s="3" t="s">
        <v>6037</v>
      </c>
      <c r="I3569">
        <v>2017</v>
      </c>
      <c r="J3569" s="15" t="s">
        <v>9100</v>
      </c>
      <c r="K3569">
        <v>2017</v>
      </c>
      <c r="L3569" t="s">
        <v>1367</v>
      </c>
      <c r="M3569" t="s">
        <v>9101</v>
      </c>
      <c r="N3569" t="s">
        <v>9102</v>
      </c>
      <c r="O3569" t="s">
        <v>1388</v>
      </c>
      <c r="P3569" t="s">
        <v>4226</v>
      </c>
      <c r="Q3569">
        <f t="shared" si="68"/>
        <v>100</v>
      </c>
      <c r="R3569" t="s">
        <v>2102</v>
      </c>
      <c r="S3569" t="s">
        <v>2103</v>
      </c>
      <c r="T3569" t="s">
        <v>8236</v>
      </c>
      <c r="U3569" s="75">
        <v>100</v>
      </c>
      <c r="V3569">
        <v>0.5</v>
      </c>
      <c r="W3569">
        <v>50</v>
      </c>
      <c r="AH3569" s="16"/>
      <c r="AI3569" t="s">
        <v>1375</v>
      </c>
    </row>
    <row r="3570" spans="1:35" x14ac:dyDescent="0.25">
      <c r="A3570" t="s">
        <v>9104</v>
      </c>
      <c r="B3570" s="1">
        <v>21</v>
      </c>
      <c r="C3570" t="s">
        <v>392</v>
      </c>
      <c r="D3570">
        <v>6319939</v>
      </c>
      <c r="E3570" t="s">
        <v>9099</v>
      </c>
      <c r="F3570" t="s">
        <v>1363</v>
      </c>
      <c r="G3570" t="s">
        <v>1364</v>
      </c>
      <c r="H3570" s="3" t="s">
        <v>6037</v>
      </c>
      <c r="I3570">
        <v>2017</v>
      </c>
      <c r="J3570" s="15" t="s">
        <v>9100</v>
      </c>
      <c r="K3570">
        <v>2017</v>
      </c>
      <c r="L3570" t="s">
        <v>1367</v>
      </c>
      <c r="M3570" t="s">
        <v>9101</v>
      </c>
      <c r="N3570" t="s">
        <v>9102</v>
      </c>
      <c r="O3570" t="s">
        <v>1388</v>
      </c>
      <c r="P3570" t="s">
        <v>4226</v>
      </c>
      <c r="Q3570">
        <f t="shared" si="68"/>
        <v>100</v>
      </c>
      <c r="R3570" t="s">
        <v>3310</v>
      </c>
      <c r="S3570" t="s">
        <v>3311</v>
      </c>
      <c r="T3570" t="s">
        <v>8671</v>
      </c>
      <c r="U3570" s="75">
        <v>100</v>
      </c>
      <c r="V3570">
        <v>0.45</v>
      </c>
      <c r="W3570">
        <v>45</v>
      </c>
      <c r="AH3570" s="16"/>
      <c r="AI3570" t="s">
        <v>1375</v>
      </c>
    </row>
    <row r="3571" spans="1:35" x14ac:dyDescent="0.25">
      <c r="A3571" t="s">
        <v>9105</v>
      </c>
      <c r="B3571" s="1">
        <v>21</v>
      </c>
      <c r="C3571" t="s">
        <v>392</v>
      </c>
      <c r="D3571">
        <v>6534325</v>
      </c>
      <c r="E3571" t="s">
        <v>9106</v>
      </c>
      <c r="F3571" t="s">
        <v>1363</v>
      </c>
      <c r="G3571" t="s">
        <v>1364</v>
      </c>
      <c r="H3571" s="3" t="s">
        <v>9107</v>
      </c>
      <c r="I3571">
        <v>2017</v>
      </c>
      <c r="J3571" s="15" t="s">
        <v>5987</v>
      </c>
      <c r="K3571">
        <v>2017</v>
      </c>
      <c r="L3571" t="s">
        <v>1367</v>
      </c>
      <c r="M3571" t="s">
        <v>8734</v>
      </c>
      <c r="N3571" t="s">
        <v>8734</v>
      </c>
      <c r="O3571" t="s">
        <v>2414</v>
      </c>
      <c r="P3571" t="s">
        <v>4226</v>
      </c>
      <c r="Q3571">
        <f t="shared" si="68"/>
        <v>21000</v>
      </c>
      <c r="R3571" t="s">
        <v>3310</v>
      </c>
      <c r="S3571" t="s">
        <v>3311</v>
      </c>
      <c r="T3571" t="s">
        <v>8713</v>
      </c>
      <c r="U3571" s="75">
        <v>21000</v>
      </c>
      <c r="V3571">
        <v>0.45</v>
      </c>
      <c r="W3571">
        <v>9450</v>
      </c>
      <c r="AH3571" s="16"/>
      <c r="AI3571" t="s">
        <v>1375</v>
      </c>
    </row>
    <row r="3572" spans="1:35" x14ac:dyDescent="0.25">
      <c r="A3572" t="s">
        <v>9108</v>
      </c>
      <c r="B3572" s="1">
        <v>21</v>
      </c>
      <c r="C3572" t="s">
        <v>392</v>
      </c>
      <c r="D3572">
        <v>6534325</v>
      </c>
      <c r="E3572" t="s">
        <v>9106</v>
      </c>
      <c r="F3572" t="s">
        <v>1363</v>
      </c>
      <c r="G3572" t="s">
        <v>1364</v>
      </c>
      <c r="H3572" s="3" t="s">
        <v>9107</v>
      </c>
      <c r="I3572">
        <v>2017</v>
      </c>
      <c r="J3572" s="15" t="s">
        <v>5987</v>
      </c>
      <c r="K3572">
        <v>2017</v>
      </c>
      <c r="L3572" t="s">
        <v>1367</v>
      </c>
      <c r="M3572" t="s">
        <v>8734</v>
      </c>
      <c r="N3572" t="s">
        <v>8734</v>
      </c>
      <c r="O3572" t="s">
        <v>2414</v>
      </c>
      <c r="P3572" t="s">
        <v>4226</v>
      </c>
      <c r="Q3572">
        <f t="shared" si="68"/>
        <v>21000</v>
      </c>
      <c r="R3572" t="s">
        <v>3345</v>
      </c>
      <c r="S3572" t="s">
        <v>3346</v>
      </c>
      <c r="T3572" t="s">
        <v>393</v>
      </c>
      <c r="U3572" s="75">
        <v>21000</v>
      </c>
      <c r="V3572">
        <v>0.5</v>
      </c>
      <c r="W3572">
        <v>10500</v>
      </c>
      <c r="AH3572" s="16"/>
      <c r="AI3572" t="s">
        <v>1375</v>
      </c>
    </row>
    <row r="3573" spans="1:35" x14ac:dyDescent="0.25">
      <c r="A3573" t="s">
        <v>9109</v>
      </c>
      <c r="B3573" s="1">
        <v>21</v>
      </c>
      <c r="C3573" t="s">
        <v>392</v>
      </c>
      <c r="D3573">
        <v>6375464</v>
      </c>
      <c r="E3573" t="s">
        <v>9110</v>
      </c>
      <c r="F3573" t="s">
        <v>1363</v>
      </c>
      <c r="G3573" t="s">
        <v>1364</v>
      </c>
      <c r="H3573" s="3" t="s">
        <v>3046</v>
      </c>
      <c r="I3573">
        <v>2017</v>
      </c>
      <c r="J3573" s="15" t="s">
        <v>3047</v>
      </c>
      <c r="K3573">
        <v>2017</v>
      </c>
      <c r="L3573" t="s">
        <v>1367</v>
      </c>
      <c r="M3573" t="s">
        <v>8734</v>
      </c>
      <c r="N3573" t="s">
        <v>8734</v>
      </c>
      <c r="O3573" t="s">
        <v>2414</v>
      </c>
      <c r="P3573" t="s">
        <v>4226</v>
      </c>
      <c r="Q3573">
        <f t="shared" si="68"/>
        <v>16000</v>
      </c>
      <c r="R3573" t="s">
        <v>3310</v>
      </c>
      <c r="S3573" t="s">
        <v>3311</v>
      </c>
      <c r="T3573" t="s">
        <v>8671</v>
      </c>
      <c r="U3573" s="75">
        <v>16000</v>
      </c>
      <c r="V3573">
        <v>0.44</v>
      </c>
      <c r="W3573">
        <v>7040</v>
      </c>
      <c r="AH3573" s="16"/>
      <c r="AI3573" t="s">
        <v>1375</v>
      </c>
    </row>
    <row r="3574" spans="1:35" x14ac:dyDescent="0.25">
      <c r="A3574" t="s">
        <v>9111</v>
      </c>
      <c r="B3574" s="1">
        <v>21</v>
      </c>
      <c r="C3574" t="s">
        <v>392</v>
      </c>
      <c r="D3574">
        <v>6375464</v>
      </c>
      <c r="E3574" t="s">
        <v>9110</v>
      </c>
      <c r="F3574" t="s">
        <v>1363</v>
      </c>
      <c r="G3574" t="s">
        <v>1364</v>
      </c>
      <c r="H3574" s="3" t="s">
        <v>3046</v>
      </c>
      <c r="I3574">
        <v>2017</v>
      </c>
      <c r="J3574" s="15" t="s">
        <v>3047</v>
      </c>
      <c r="K3574">
        <v>2017</v>
      </c>
      <c r="L3574" t="s">
        <v>1367</v>
      </c>
      <c r="M3574" t="s">
        <v>8734</v>
      </c>
      <c r="N3574" t="s">
        <v>8734</v>
      </c>
      <c r="O3574" t="s">
        <v>2414</v>
      </c>
      <c r="P3574" t="s">
        <v>4226</v>
      </c>
      <c r="Q3574">
        <f t="shared" si="68"/>
        <v>16000</v>
      </c>
      <c r="R3574" t="s">
        <v>1381</v>
      </c>
      <c r="S3574" t="s">
        <v>1382</v>
      </c>
      <c r="T3574" t="s">
        <v>394</v>
      </c>
      <c r="U3574" s="75">
        <v>16000</v>
      </c>
      <c r="V3574">
        <v>0.59</v>
      </c>
      <c r="W3574">
        <v>9440</v>
      </c>
      <c r="AH3574" s="16"/>
      <c r="AI3574" t="s">
        <v>1375</v>
      </c>
    </row>
    <row r="3575" spans="1:35" x14ac:dyDescent="0.25">
      <c r="A3575" t="s">
        <v>9112</v>
      </c>
      <c r="B3575" s="1">
        <v>21</v>
      </c>
      <c r="C3575" t="s">
        <v>392</v>
      </c>
      <c r="D3575">
        <v>6375464</v>
      </c>
      <c r="E3575" t="s">
        <v>9110</v>
      </c>
      <c r="F3575" t="s">
        <v>1363</v>
      </c>
      <c r="G3575" t="s">
        <v>1364</v>
      </c>
      <c r="H3575" s="3" t="s">
        <v>3046</v>
      </c>
      <c r="I3575">
        <v>2017</v>
      </c>
      <c r="J3575" s="15" t="s">
        <v>3047</v>
      </c>
      <c r="K3575">
        <v>2017</v>
      </c>
      <c r="L3575" t="s">
        <v>1367</v>
      </c>
      <c r="M3575" t="s">
        <v>8734</v>
      </c>
      <c r="N3575" t="s">
        <v>8734</v>
      </c>
      <c r="O3575" t="s">
        <v>2414</v>
      </c>
      <c r="P3575" t="s">
        <v>4226</v>
      </c>
      <c r="Q3575">
        <f t="shared" si="68"/>
        <v>16000</v>
      </c>
      <c r="R3575" t="s">
        <v>2102</v>
      </c>
      <c r="S3575" t="s">
        <v>2103</v>
      </c>
      <c r="T3575" t="s">
        <v>9113</v>
      </c>
      <c r="U3575" s="75">
        <v>16000</v>
      </c>
      <c r="V3575">
        <v>0.46</v>
      </c>
      <c r="W3575">
        <v>7360</v>
      </c>
      <c r="AH3575" s="16"/>
      <c r="AI3575" t="s">
        <v>1375</v>
      </c>
    </row>
    <row r="3576" spans="1:35" x14ac:dyDescent="0.25">
      <c r="A3576" t="s">
        <v>9114</v>
      </c>
      <c r="B3576" s="1">
        <v>21</v>
      </c>
      <c r="C3576" t="s">
        <v>392</v>
      </c>
      <c r="D3576">
        <v>6375464</v>
      </c>
      <c r="E3576" t="s">
        <v>9110</v>
      </c>
      <c r="F3576" t="s">
        <v>1363</v>
      </c>
      <c r="G3576" t="s">
        <v>1364</v>
      </c>
      <c r="H3576" s="3" t="s">
        <v>3046</v>
      </c>
      <c r="I3576">
        <v>2017</v>
      </c>
      <c r="J3576" s="15" t="s">
        <v>3047</v>
      </c>
      <c r="K3576">
        <v>2017</v>
      </c>
      <c r="L3576" t="s">
        <v>1367</v>
      </c>
      <c r="M3576" t="s">
        <v>8734</v>
      </c>
      <c r="N3576" t="s">
        <v>8734</v>
      </c>
      <c r="O3576" t="s">
        <v>2414</v>
      </c>
      <c r="P3576" t="s">
        <v>4226</v>
      </c>
      <c r="Q3576">
        <f t="shared" si="68"/>
        <v>16000</v>
      </c>
      <c r="R3576" t="s">
        <v>3345</v>
      </c>
      <c r="S3576" t="s">
        <v>3346</v>
      </c>
      <c r="T3576" t="s">
        <v>393</v>
      </c>
      <c r="U3576" s="75">
        <v>16000</v>
      </c>
      <c r="V3576">
        <v>0.5</v>
      </c>
      <c r="W3576">
        <v>8000</v>
      </c>
      <c r="AH3576" s="16"/>
      <c r="AI3576" t="s">
        <v>1375</v>
      </c>
    </row>
    <row r="3577" spans="1:35" x14ac:dyDescent="0.25">
      <c r="A3577" t="s">
        <v>9115</v>
      </c>
      <c r="B3577" s="1">
        <v>21</v>
      </c>
      <c r="C3577" t="s">
        <v>392</v>
      </c>
      <c r="D3577">
        <v>6434746</v>
      </c>
      <c r="E3577" t="s">
        <v>9116</v>
      </c>
      <c r="F3577" t="s">
        <v>1363</v>
      </c>
      <c r="G3577" t="s">
        <v>1364</v>
      </c>
      <c r="H3577" s="3" t="s">
        <v>2451</v>
      </c>
      <c r="I3577">
        <v>2017</v>
      </c>
      <c r="J3577" s="15" t="s">
        <v>2687</v>
      </c>
      <c r="K3577">
        <v>2017</v>
      </c>
      <c r="L3577" t="s">
        <v>1367</v>
      </c>
      <c r="M3577" t="s">
        <v>9117</v>
      </c>
      <c r="O3577" t="s">
        <v>2414</v>
      </c>
      <c r="P3577" t="s">
        <v>4226</v>
      </c>
      <c r="Q3577">
        <f t="shared" si="68"/>
        <v>30</v>
      </c>
      <c r="R3577" t="s">
        <v>3310</v>
      </c>
      <c r="S3577" t="s">
        <v>3311</v>
      </c>
      <c r="T3577" t="s">
        <v>8671</v>
      </c>
      <c r="U3577" s="75">
        <v>30</v>
      </c>
      <c r="V3577">
        <v>0.49</v>
      </c>
      <c r="W3577">
        <v>14.7</v>
      </c>
      <c r="AH3577" s="16"/>
      <c r="AI3577" t="s">
        <v>1375</v>
      </c>
    </row>
    <row r="3578" spans="1:35" x14ac:dyDescent="0.25">
      <c r="A3578" t="s">
        <v>9118</v>
      </c>
      <c r="B3578" s="1">
        <v>21</v>
      </c>
      <c r="C3578" t="s">
        <v>392</v>
      </c>
      <c r="D3578">
        <v>6434746</v>
      </c>
      <c r="E3578" t="s">
        <v>9116</v>
      </c>
      <c r="F3578" t="s">
        <v>1363</v>
      </c>
      <c r="G3578" t="s">
        <v>1364</v>
      </c>
      <c r="H3578" s="3" t="s">
        <v>2451</v>
      </c>
      <c r="I3578">
        <v>2017</v>
      </c>
      <c r="J3578" s="15" t="s">
        <v>2687</v>
      </c>
      <c r="K3578">
        <v>2017</v>
      </c>
      <c r="L3578" t="s">
        <v>1367</v>
      </c>
      <c r="M3578" t="s">
        <v>9117</v>
      </c>
      <c r="O3578" t="s">
        <v>2414</v>
      </c>
      <c r="P3578" t="s">
        <v>4226</v>
      </c>
      <c r="Q3578">
        <f t="shared" si="68"/>
        <v>30</v>
      </c>
      <c r="R3578" t="s">
        <v>2102</v>
      </c>
      <c r="S3578" t="s">
        <v>2103</v>
      </c>
      <c r="T3578" t="s">
        <v>8245</v>
      </c>
      <c r="U3578" s="75">
        <v>30</v>
      </c>
      <c r="V3578">
        <v>0.5</v>
      </c>
      <c r="W3578">
        <v>15</v>
      </c>
      <c r="AH3578" s="16"/>
      <c r="AI3578" t="s">
        <v>1375</v>
      </c>
    </row>
    <row r="3579" spans="1:35" x14ac:dyDescent="0.25">
      <c r="A3579" t="s">
        <v>9119</v>
      </c>
      <c r="B3579" s="1">
        <v>21</v>
      </c>
      <c r="C3579" t="s">
        <v>392</v>
      </c>
      <c r="D3579">
        <v>6534325</v>
      </c>
      <c r="E3579" t="s">
        <v>9106</v>
      </c>
      <c r="F3579" t="s">
        <v>1363</v>
      </c>
      <c r="G3579" t="s">
        <v>1364</v>
      </c>
      <c r="H3579" s="3" t="s">
        <v>9107</v>
      </c>
      <c r="I3579">
        <v>2017</v>
      </c>
      <c r="J3579" s="15" t="s">
        <v>5987</v>
      </c>
      <c r="K3579">
        <v>2017</v>
      </c>
      <c r="L3579" t="s">
        <v>1367</v>
      </c>
      <c r="M3579" t="s">
        <v>8734</v>
      </c>
      <c r="N3579" t="s">
        <v>8734</v>
      </c>
      <c r="O3579" t="s">
        <v>2414</v>
      </c>
      <c r="P3579" t="s">
        <v>4226</v>
      </c>
      <c r="Q3579">
        <f t="shared" si="68"/>
        <v>21000</v>
      </c>
      <c r="R3579" t="s">
        <v>2198</v>
      </c>
      <c r="S3579" t="s">
        <v>2199</v>
      </c>
      <c r="T3579" t="s">
        <v>587</v>
      </c>
      <c r="U3579" s="75">
        <v>21000</v>
      </c>
      <c r="V3579">
        <v>0.45</v>
      </c>
      <c r="W3579">
        <v>9450</v>
      </c>
      <c r="AH3579" s="16"/>
      <c r="AI3579" t="s">
        <v>1375</v>
      </c>
    </row>
    <row r="3580" spans="1:35" x14ac:dyDescent="0.25">
      <c r="A3580" t="s">
        <v>9120</v>
      </c>
      <c r="B3580" s="1">
        <v>21</v>
      </c>
      <c r="C3580" t="s">
        <v>392</v>
      </c>
      <c r="D3580">
        <v>6534325</v>
      </c>
      <c r="E3580" t="s">
        <v>9106</v>
      </c>
      <c r="F3580" t="s">
        <v>1363</v>
      </c>
      <c r="G3580" t="s">
        <v>1364</v>
      </c>
      <c r="H3580" s="3" t="s">
        <v>9107</v>
      </c>
      <c r="I3580">
        <v>2017</v>
      </c>
      <c r="J3580" s="15" t="s">
        <v>5987</v>
      </c>
      <c r="K3580">
        <v>2017</v>
      </c>
      <c r="L3580" t="s">
        <v>1367</v>
      </c>
      <c r="M3580" t="s">
        <v>8734</v>
      </c>
      <c r="N3580" t="s">
        <v>8734</v>
      </c>
      <c r="O3580" t="s">
        <v>2414</v>
      </c>
      <c r="P3580" t="s">
        <v>4226</v>
      </c>
      <c r="Q3580">
        <f t="shared" si="68"/>
        <v>21000</v>
      </c>
      <c r="R3580" t="s">
        <v>1381</v>
      </c>
      <c r="S3580" t="s">
        <v>1382</v>
      </c>
      <c r="T3580" t="s">
        <v>8892</v>
      </c>
      <c r="U3580" s="75">
        <v>21000</v>
      </c>
      <c r="V3580">
        <v>0.56999999999999995</v>
      </c>
      <c r="W3580">
        <v>11970</v>
      </c>
      <c r="AH3580" s="16"/>
      <c r="AI3580" t="s">
        <v>1375</v>
      </c>
    </row>
    <row r="3581" spans="1:35" x14ac:dyDescent="0.25">
      <c r="A3581" t="s">
        <v>9121</v>
      </c>
      <c r="B3581" s="1">
        <v>21</v>
      </c>
      <c r="C3581" t="s">
        <v>392</v>
      </c>
      <c r="D3581">
        <v>6534325</v>
      </c>
      <c r="E3581" t="s">
        <v>9106</v>
      </c>
      <c r="F3581" t="s">
        <v>1363</v>
      </c>
      <c r="G3581" t="s">
        <v>1364</v>
      </c>
      <c r="H3581" s="3" t="s">
        <v>9107</v>
      </c>
      <c r="I3581">
        <v>2017</v>
      </c>
      <c r="J3581" s="15" t="s">
        <v>5987</v>
      </c>
      <c r="K3581">
        <v>2017</v>
      </c>
      <c r="L3581" t="s">
        <v>1367</v>
      </c>
      <c r="M3581" t="s">
        <v>8734</v>
      </c>
      <c r="N3581" t="s">
        <v>8734</v>
      </c>
      <c r="O3581" t="s">
        <v>2414</v>
      </c>
      <c r="P3581" t="s">
        <v>4226</v>
      </c>
      <c r="Q3581">
        <f t="shared" si="68"/>
        <v>21000</v>
      </c>
      <c r="R3581" t="s">
        <v>2102</v>
      </c>
      <c r="S3581" t="s">
        <v>2103</v>
      </c>
      <c r="T3581" t="s">
        <v>8236</v>
      </c>
      <c r="U3581" s="75">
        <v>21000</v>
      </c>
      <c r="V3581">
        <v>0.45</v>
      </c>
      <c r="W3581">
        <v>9450</v>
      </c>
      <c r="AH3581" s="16"/>
      <c r="AI3581" t="s">
        <v>1375</v>
      </c>
    </row>
    <row r="3582" spans="1:35" x14ac:dyDescent="0.25">
      <c r="A3582" t="s">
        <v>9122</v>
      </c>
      <c r="B3582" s="1">
        <v>21</v>
      </c>
      <c r="C3582" t="s">
        <v>392</v>
      </c>
      <c r="D3582">
        <v>6533159</v>
      </c>
      <c r="E3582" t="s">
        <v>9123</v>
      </c>
      <c r="F3582" t="s">
        <v>1363</v>
      </c>
      <c r="G3582" t="s">
        <v>1391</v>
      </c>
      <c r="H3582" s="3" t="s">
        <v>9107</v>
      </c>
      <c r="I3582">
        <v>2017</v>
      </c>
      <c r="J3582" s="15" t="s">
        <v>5987</v>
      </c>
      <c r="K3582">
        <v>2017</v>
      </c>
      <c r="L3582" t="s">
        <v>1367</v>
      </c>
      <c r="M3582" t="s">
        <v>8682</v>
      </c>
      <c r="O3582" t="s">
        <v>1388</v>
      </c>
      <c r="P3582" t="s">
        <v>4226</v>
      </c>
      <c r="Q3582">
        <f t="shared" si="68"/>
        <v>2460</v>
      </c>
      <c r="R3582" t="s">
        <v>2102</v>
      </c>
      <c r="S3582" t="s">
        <v>2103</v>
      </c>
      <c r="T3582" t="s">
        <v>8236</v>
      </c>
      <c r="U3582" s="75">
        <v>2460</v>
      </c>
      <c r="V3582">
        <v>0.47</v>
      </c>
      <c r="W3582">
        <v>1156.2</v>
      </c>
      <c r="AH3582" s="16"/>
      <c r="AI3582" t="s">
        <v>1375</v>
      </c>
    </row>
    <row r="3583" spans="1:35" x14ac:dyDescent="0.25">
      <c r="A3583" t="s">
        <v>9124</v>
      </c>
      <c r="B3583" s="1">
        <v>21</v>
      </c>
      <c r="C3583" t="s">
        <v>392</v>
      </c>
      <c r="D3583">
        <v>6533159</v>
      </c>
      <c r="E3583" t="s">
        <v>9123</v>
      </c>
      <c r="F3583" t="s">
        <v>1363</v>
      </c>
      <c r="G3583" t="s">
        <v>1391</v>
      </c>
      <c r="H3583" s="3" t="s">
        <v>9107</v>
      </c>
      <c r="I3583">
        <v>2017</v>
      </c>
      <c r="J3583" s="15" t="s">
        <v>5987</v>
      </c>
      <c r="K3583">
        <v>2017</v>
      </c>
      <c r="L3583" t="s">
        <v>1367</v>
      </c>
      <c r="M3583" t="s">
        <v>8682</v>
      </c>
      <c r="O3583" t="s">
        <v>1388</v>
      </c>
      <c r="P3583" t="s">
        <v>4226</v>
      </c>
      <c r="Q3583">
        <f t="shared" si="68"/>
        <v>2460</v>
      </c>
      <c r="R3583" t="s">
        <v>1381</v>
      </c>
      <c r="S3583" t="s">
        <v>1382</v>
      </c>
      <c r="T3583" t="s">
        <v>394</v>
      </c>
      <c r="U3583" s="75">
        <v>2460</v>
      </c>
      <c r="V3583">
        <v>0.59</v>
      </c>
      <c r="W3583">
        <v>1451.4</v>
      </c>
      <c r="AH3583" s="16"/>
      <c r="AI3583" t="s">
        <v>1375</v>
      </c>
    </row>
    <row r="3584" spans="1:35" x14ac:dyDescent="0.25">
      <c r="A3584" t="s">
        <v>9125</v>
      </c>
      <c r="B3584" s="1">
        <v>21</v>
      </c>
      <c r="C3584" t="s">
        <v>392</v>
      </c>
      <c r="D3584">
        <v>6533159</v>
      </c>
      <c r="E3584" t="s">
        <v>9123</v>
      </c>
      <c r="F3584" t="s">
        <v>1363</v>
      </c>
      <c r="G3584" t="s">
        <v>1391</v>
      </c>
      <c r="H3584" s="3" t="s">
        <v>9107</v>
      </c>
      <c r="I3584">
        <v>2017</v>
      </c>
      <c r="J3584" s="15" t="s">
        <v>5987</v>
      </c>
      <c r="K3584">
        <v>2017</v>
      </c>
      <c r="L3584" t="s">
        <v>1367</v>
      </c>
      <c r="M3584" t="s">
        <v>8682</v>
      </c>
      <c r="O3584" t="s">
        <v>1388</v>
      </c>
      <c r="P3584" t="s">
        <v>4226</v>
      </c>
      <c r="Q3584">
        <f t="shared" si="68"/>
        <v>2460</v>
      </c>
      <c r="R3584" t="s">
        <v>3363</v>
      </c>
      <c r="S3584" t="s">
        <v>3364</v>
      </c>
      <c r="T3584" t="s">
        <v>9078</v>
      </c>
      <c r="U3584" s="75">
        <v>2460</v>
      </c>
      <c r="V3584">
        <v>0.49</v>
      </c>
      <c r="W3584">
        <v>1205.4000000000001</v>
      </c>
      <c r="AH3584" s="16"/>
      <c r="AI3584" t="s">
        <v>1375</v>
      </c>
    </row>
    <row r="3585" spans="1:35" x14ac:dyDescent="0.25">
      <c r="A3585" t="s">
        <v>9126</v>
      </c>
      <c r="B3585" s="1">
        <v>21</v>
      </c>
      <c r="C3585" t="s">
        <v>392</v>
      </c>
      <c r="D3585">
        <v>6533159</v>
      </c>
      <c r="E3585" t="s">
        <v>9123</v>
      </c>
      <c r="F3585" t="s">
        <v>1363</v>
      </c>
      <c r="G3585" t="s">
        <v>1391</v>
      </c>
      <c r="H3585" s="3" t="s">
        <v>9107</v>
      </c>
      <c r="I3585">
        <v>2017</v>
      </c>
      <c r="J3585" s="15" t="s">
        <v>5987</v>
      </c>
      <c r="K3585">
        <v>2017</v>
      </c>
      <c r="L3585" t="s">
        <v>1367</v>
      </c>
      <c r="M3585" t="s">
        <v>8682</v>
      </c>
      <c r="O3585" t="s">
        <v>1388</v>
      </c>
      <c r="P3585" t="s">
        <v>4226</v>
      </c>
      <c r="Q3585">
        <f t="shared" si="68"/>
        <v>2460</v>
      </c>
      <c r="R3585" t="s">
        <v>3310</v>
      </c>
      <c r="S3585" t="s">
        <v>3311</v>
      </c>
      <c r="T3585" t="s">
        <v>8671</v>
      </c>
      <c r="U3585" s="75">
        <v>2460</v>
      </c>
      <c r="V3585">
        <v>0.45</v>
      </c>
      <c r="W3585">
        <v>1107</v>
      </c>
      <c r="AH3585" s="16"/>
      <c r="AI3585" t="s">
        <v>1375</v>
      </c>
    </row>
    <row r="3586" spans="1:35" x14ac:dyDescent="0.25">
      <c r="A3586" t="s">
        <v>9127</v>
      </c>
      <c r="B3586" s="1">
        <v>21</v>
      </c>
      <c r="C3586" t="s">
        <v>392</v>
      </c>
      <c r="D3586">
        <v>6533159</v>
      </c>
      <c r="E3586" t="s">
        <v>9123</v>
      </c>
      <c r="F3586" t="s">
        <v>1363</v>
      </c>
      <c r="G3586" t="s">
        <v>1391</v>
      </c>
      <c r="H3586" s="3" t="s">
        <v>9107</v>
      </c>
      <c r="I3586">
        <v>2017</v>
      </c>
      <c r="J3586" s="15" t="s">
        <v>5987</v>
      </c>
      <c r="K3586">
        <v>2017</v>
      </c>
      <c r="L3586" t="s">
        <v>1367</v>
      </c>
      <c r="M3586" t="s">
        <v>8682</v>
      </c>
      <c r="O3586" t="s">
        <v>1388</v>
      </c>
      <c r="P3586" t="s">
        <v>4226</v>
      </c>
      <c r="Q3586">
        <f t="shared" ref="Q3586:Q3649" si="69">U3586</f>
        <v>2460</v>
      </c>
      <c r="R3586" t="s">
        <v>3345</v>
      </c>
      <c r="S3586" t="s">
        <v>3346</v>
      </c>
      <c r="T3586" t="s">
        <v>393</v>
      </c>
      <c r="U3586" s="75">
        <v>2460</v>
      </c>
      <c r="V3586">
        <v>0.5</v>
      </c>
      <c r="W3586">
        <v>1230</v>
      </c>
      <c r="AH3586" s="16"/>
      <c r="AI3586" t="s">
        <v>1375</v>
      </c>
    </row>
    <row r="3587" spans="1:35" x14ac:dyDescent="0.25">
      <c r="A3587" t="s">
        <v>9128</v>
      </c>
      <c r="B3587" s="1">
        <v>21</v>
      </c>
      <c r="C3587" t="s">
        <v>392</v>
      </c>
      <c r="D3587">
        <v>6607888</v>
      </c>
      <c r="E3587" t="s">
        <v>9129</v>
      </c>
      <c r="F3587" t="s">
        <v>1363</v>
      </c>
      <c r="G3587" t="s">
        <v>1364</v>
      </c>
      <c r="H3587" s="3" t="s">
        <v>3859</v>
      </c>
      <c r="I3587">
        <v>2017</v>
      </c>
      <c r="J3587" s="15" t="s">
        <v>5064</v>
      </c>
      <c r="K3587">
        <v>2017</v>
      </c>
      <c r="L3587" t="s">
        <v>1367</v>
      </c>
      <c r="M3587" t="s">
        <v>9130</v>
      </c>
      <c r="O3587" t="s">
        <v>2414</v>
      </c>
      <c r="P3587" t="s">
        <v>4226</v>
      </c>
      <c r="Q3587">
        <f t="shared" si="69"/>
        <v>11280</v>
      </c>
      <c r="R3587" t="s">
        <v>2198</v>
      </c>
      <c r="S3587" t="s">
        <v>2199</v>
      </c>
      <c r="T3587" t="s">
        <v>587</v>
      </c>
      <c r="U3587" s="75">
        <v>11280</v>
      </c>
      <c r="V3587">
        <v>0.5</v>
      </c>
      <c r="W3587">
        <v>5640</v>
      </c>
      <c r="AH3587" s="16"/>
      <c r="AI3587" t="s">
        <v>1375</v>
      </c>
    </row>
    <row r="3588" spans="1:35" x14ac:dyDescent="0.25">
      <c r="A3588" t="s">
        <v>9131</v>
      </c>
      <c r="B3588" s="1">
        <v>21</v>
      </c>
      <c r="C3588" t="s">
        <v>392</v>
      </c>
      <c r="D3588">
        <v>6607888</v>
      </c>
      <c r="E3588" t="s">
        <v>9129</v>
      </c>
      <c r="F3588" t="s">
        <v>1363</v>
      </c>
      <c r="G3588" t="s">
        <v>1364</v>
      </c>
      <c r="H3588" s="3" t="s">
        <v>3859</v>
      </c>
      <c r="I3588">
        <v>2017</v>
      </c>
      <c r="J3588" s="15" t="s">
        <v>5064</v>
      </c>
      <c r="K3588">
        <v>2017</v>
      </c>
      <c r="L3588" t="s">
        <v>1367</v>
      </c>
      <c r="M3588" t="s">
        <v>9130</v>
      </c>
      <c r="O3588" t="s">
        <v>2414</v>
      </c>
      <c r="P3588" t="s">
        <v>4226</v>
      </c>
      <c r="Q3588">
        <f t="shared" si="69"/>
        <v>11280</v>
      </c>
      <c r="R3588" t="s">
        <v>2102</v>
      </c>
      <c r="S3588" t="s">
        <v>2103</v>
      </c>
      <c r="T3588" t="s">
        <v>8236</v>
      </c>
      <c r="U3588" s="75">
        <v>11280</v>
      </c>
      <c r="V3588">
        <v>0.45</v>
      </c>
      <c r="W3588">
        <v>5076</v>
      </c>
      <c r="AH3588" s="16"/>
      <c r="AI3588" t="s">
        <v>1375</v>
      </c>
    </row>
    <row r="3589" spans="1:35" x14ac:dyDescent="0.25">
      <c r="A3589" t="s">
        <v>9132</v>
      </c>
      <c r="B3589" s="1">
        <v>21</v>
      </c>
      <c r="C3589" t="s">
        <v>392</v>
      </c>
      <c r="D3589">
        <v>6607888</v>
      </c>
      <c r="E3589" t="s">
        <v>9129</v>
      </c>
      <c r="F3589" t="s">
        <v>1363</v>
      </c>
      <c r="G3589" t="s">
        <v>1364</v>
      </c>
      <c r="H3589" s="3" t="s">
        <v>3859</v>
      </c>
      <c r="I3589">
        <v>2017</v>
      </c>
      <c r="J3589" s="15" t="s">
        <v>5064</v>
      </c>
      <c r="K3589">
        <v>2017</v>
      </c>
      <c r="L3589" t="s">
        <v>1367</v>
      </c>
      <c r="M3589" t="s">
        <v>9130</v>
      </c>
      <c r="O3589" t="s">
        <v>2414</v>
      </c>
      <c r="P3589" t="s">
        <v>4226</v>
      </c>
      <c r="Q3589">
        <f t="shared" si="69"/>
        <v>11280</v>
      </c>
      <c r="R3589" t="s">
        <v>3345</v>
      </c>
      <c r="S3589" t="s">
        <v>3346</v>
      </c>
      <c r="T3589" t="s">
        <v>393</v>
      </c>
      <c r="U3589" s="75">
        <v>11280</v>
      </c>
      <c r="V3589">
        <v>0.5</v>
      </c>
      <c r="W3589">
        <v>5640</v>
      </c>
      <c r="AH3589" s="16"/>
      <c r="AI3589" t="s">
        <v>1375</v>
      </c>
    </row>
    <row r="3590" spans="1:35" x14ac:dyDescent="0.25">
      <c r="A3590" t="s">
        <v>9133</v>
      </c>
      <c r="B3590" s="1">
        <v>21</v>
      </c>
      <c r="C3590" t="s">
        <v>392</v>
      </c>
      <c r="D3590">
        <v>6281680</v>
      </c>
      <c r="E3590" t="s">
        <v>9134</v>
      </c>
      <c r="F3590" t="s">
        <v>1363</v>
      </c>
      <c r="G3590" t="s">
        <v>1364</v>
      </c>
      <c r="H3590" s="3" t="s">
        <v>3380</v>
      </c>
      <c r="I3590">
        <v>2017</v>
      </c>
      <c r="J3590" s="15" t="s">
        <v>3866</v>
      </c>
      <c r="K3590">
        <v>2017</v>
      </c>
      <c r="L3590" t="s">
        <v>1367</v>
      </c>
      <c r="M3590" t="s">
        <v>9135</v>
      </c>
      <c r="N3590" t="s">
        <v>9135</v>
      </c>
      <c r="O3590" t="s">
        <v>2414</v>
      </c>
      <c r="P3590" t="s">
        <v>4226</v>
      </c>
      <c r="Q3590">
        <f t="shared" si="69"/>
        <v>52192</v>
      </c>
      <c r="R3590" t="s">
        <v>3310</v>
      </c>
      <c r="S3590" t="s">
        <v>3311</v>
      </c>
      <c r="T3590" t="s">
        <v>8671</v>
      </c>
      <c r="U3590" s="75">
        <v>52192</v>
      </c>
      <c r="V3590">
        <v>0.44</v>
      </c>
      <c r="W3590">
        <v>22964.48</v>
      </c>
      <c r="AH3590" s="16"/>
      <c r="AI3590" t="s">
        <v>1375</v>
      </c>
    </row>
    <row r="3591" spans="1:35" x14ac:dyDescent="0.25">
      <c r="A3591" t="s">
        <v>9136</v>
      </c>
      <c r="B3591" s="1">
        <v>21</v>
      </c>
      <c r="C3591" t="s">
        <v>392</v>
      </c>
      <c r="D3591">
        <v>6283101</v>
      </c>
      <c r="E3591" t="s">
        <v>9137</v>
      </c>
      <c r="F3591" t="s">
        <v>1363</v>
      </c>
      <c r="G3591" t="s">
        <v>1391</v>
      </c>
      <c r="H3591" s="3" t="s">
        <v>3380</v>
      </c>
      <c r="I3591">
        <v>2017</v>
      </c>
      <c r="J3591" s="15" t="s">
        <v>2685</v>
      </c>
      <c r="K3591">
        <v>2017</v>
      </c>
      <c r="L3591" t="s">
        <v>1367</v>
      </c>
      <c r="M3591" t="s">
        <v>393</v>
      </c>
      <c r="N3591" t="s">
        <v>8675</v>
      </c>
      <c r="O3591" t="s">
        <v>1388</v>
      </c>
      <c r="P3591" t="s">
        <v>8675</v>
      </c>
      <c r="Q3591">
        <f t="shared" si="69"/>
        <v>4200</v>
      </c>
      <c r="R3591" t="s">
        <v>3345</v>
      </c>
      <c r="S3591" t="s">
        <v>3346</v>
      </c>
      <c r="T3591" t="s">
        <v>393</v>
      </c>
      <c r="U3591" s="75">
        <v>4200</v>
      </c>
      <c r="V3591">
        <v>0.5</v>
      </c>
      <c r="W3591">
        <v>2100</v>
      </c>
      <c r="AH3591" s="16"/>
      <c r="AI3591" t="s">
        <v>1375</v>
      </c>
    </row>
    <row r="3592" spans="1:35" x14ac:dyDescent="0.25">
      <c r="A3592" t="s">
        <v>9138</v>
      </c>
      <c r="B3592" s="1">
        <v>21</v>
      </c>
      <c r="C3592" t="s">
        <v>392</v>
      </c>
      <c r="D3592">
        <v>6283101</v>
      </c>
      <c r="E3592" t="s">
        <v>9137</v>
      </c>
      <c r="F3592" t="s">
        <v>1363</v>
      </c>
      <c r="G3592" t="s">
        <v>1391</v>
      </c>
      <c r="H3592" s="3" t="s">
        <v>3380</v>
      </c>
      <c r="I3592">
        <v>2017</v>
      </c>
      <c r="J3592" s="15" t="s">
        <v>2685</v>
      </c>
      <c r="K3592">
        <v>2017</v>
      </c>
      <c r="L3592" t="s">
        <v>1367</v>
      </c>
      <c r="M3592" t="s">
        <v>393</v>
      </c>
      <c r="N3592" t="s">
        <v>8675</v>
      </c>
      <c r="O3592" t="s">
        <v>1388</v>
      </c>
      <c r="P3592" t="s">
        <v>8675</v>
      </c>
      <c r="Q3592">
        <f t="shared" si="69"/>
        <v>4200</v>
      </c>
      <c r="R3592" t="s">
        <v>2102</v>
      </c>
      <c r="S3592" t="s">
        <v>2103</v>
      </c>
      <c r="T3592" t="s">
        <v>8236</v>
      </c>
      <c r="U3592" s="75">
        <v>4200</v>
      </c>
      <c r="V3592">
        <v>0.46</v>
      </c>
      <c r="W3592">
        <v>1932</v>
      </c>
      <c r="AH3592" s="16"/>
      <c r="AI3592" t="s">
        <v>1375</v>
      </c>
    </row>
    <row r="3593" spans="1:35" x14ac:dyDescent="0.25">
      <c r="A3593" t="s">
        <v>9139</v>
      </c>
      <c r="B3593" s="1">
        <v>21</v>
      </c>
      <c r="C3593" t="s">
        <v>392</v>
      </c>
      <c r="D3593">
        <v>6283101</v>
      </c>
      <c r="E3593" t="s">
        <v>9137</v>
      </c>
      <c r="F3593" t="s">
        <v>1363</v>
      </c>
      <c r="G3593" t="s">
        <v>1391</v>
      </c>
      <c r="H3593" s="3" t="s">
        <v>3380</v>
      </c>
      <c r="I3593">
        <v>2017</v>
      </c>
      <c r="J3593" s="15" t="s">
        <v>2685</v>
      </c>
      <c r="K3593">
        <v>2017</v>
      </c>
      <c r="L3593" t="s">
        <v>1367</v>
      </c>
      <c r="M3593" t="s">
        <v>393</v>
      </c>
      <c r="N3593" t="s">
        <v>8675</v>
      </c>
      <c r="O3593" t="s">
        <v>1388</v>
      </c>
      <c r="P3593" t="s">
        <v>8675</v>
      </c>
      <c r="Q3593">
        <f t="shared" si="69"/>
        <v>4200</v>
      </c>
      <c r="R3593" t="s">
        <v>3310</v>
      </c>
      <c r="S3593" t="s">
        <v>3311</v>
      </c>
      <c r="T3593" t="s">
        <v>8682</v>
      </c>
      <c r="U3593" s="75">
        <v>4200</v>
      </c>
      <c r="V3593">
        <v>0.47</v>
      </c>
      <c r="W3593">
        <v>1974</v>
      </c>
      <c r="AH3593" s="16"/>
      <c r="AI3593" t="s">
        <v>1375</v>
      </c>
    </row>
    <row r="3594" spans="1:35" x14ac:dyDescent="0.25">
      <c r="A3594" t="s">
        <v>9140</v>
      </c>
      <c r="B3594" s="1">
        <v>21</v>
      </c>
      <c r="C3594" t="s">
        <v>392</v>
      </c>
      <c r="D3594">
        <v>6283101</v>
      </c>
      <c r="E3594" t="s">
        <v>9137</v>
      </c>
      <c r="F3594" t="s">
        <v>1363</v>
      </c>
      <c r="G3594" t="s">
        <v>1391</v>
      </c>
      <c r="H3594" s="3" t="s">
        <v>3380</v>
      </c>
      <c r="I3594">
        <v>2017</v>
      </c>
      <c r="J3594" s="15" t="s">
        <v>2685</v>
      </c>
      <c r="K3594">
        <v>2017</v>
      </c>
      <c r="L3594" t="s">
        <v>1367</v>
      </c>
      <c r="M3594" t="s">
        <v>393</v>
      </c>
      <c r="N3594" t="s">
        <v>8675</v>
      </c>
      <c r="O3594" t="s">
        <v>1388</v>
      </c>
      <c r="P3594" t="s">
        <v>8675</v>
      </c>
      <c r="Q3594">
        <f t="shared" si="69"/>
        <v>4200</v>
      </c>
      <c r="R3594" t="s">
        <v>3363</v>
      </c>
      <c r="S3594" t="s">
        <v>3364</v>
      </c>
      <c r="T3594" t="s">
        <v>9141</v>
      </c>
      <c r="U3594" s="75">
        <v>4200</v>
      </c>
      <c r="V3594">
        <v>0.62</v>
      </c>
      <c r="W3594">
        <v>2604</v>
      </c>
      <c r="AH3594" s="16"/>
      <c r="AI3594" t="s">
        <v>1375</v>
      </c>
    </row>
    <row r="3595" spans="1:35" x14ac:dyDescent="0.25">
      <c r="A3595" t="s">
        <v>9142</v>
      </c>
      <c r="B3595" s="1">
        <v>21</v>
      </c>
      <c r="C3595" t="s">
        <v>392</v>
      </c>
      <c r="D3595">
        <v>6295657</v>
      </c>
      <c r="E3595" t="s">
        <v>9143</v>
      </c>
      <c r="F3595" t="s">
        <v>1363</v>
      </c>
      <c r="G3595" t="s">
        <v>1364</v>
      </c>
      <c r="H3595" s="3" t="s">
        <v>3381</v>
      </c>
      <c r="I3595">
        <v>2017</v>
      </c>
      <c r="J3595" s="15" t="s">
        <v>6024</v>
      </c>
      <c r="K3595">
        <v>2017</v>
      </c>
      <c r="L3595" t="s">
        <v>1367</v>
      </c>
      <c r="M3595" t="s">
        <v>9144</v>
      </c>
      <c r="O3595" t="s">
        <v>2414</v>
      </c>
      <c r="P3595" t="s">
        <v>4226</v>
      </c>
      <c r="Q3595">
        <f t="shared" si="69"/>
        <v>4500</v>
      </c>
      <c r="R3595" t="s">
        <v>3345</v>
      </c>
      <c r="S3595" t="s">
        <v>3346</v>
      </c>
      <c r="T3595" t="s">
        <v>393</v>
      </c>
      <c r="U3595" s="75">
        <v>4500</v>
      </c>
      <c r="V3595">
        <v>0.5</v>
      </c>
      <c r="W3595">
        <v>2250</v>
      </c>
      <c r="AH3595" s="16"/>
      <c r="AI3595" t="s">
        <v>1375</v>
      </c>
    </row>
    <row r="3596" spans="1:35" x14ac:dyDescent="0.25">
      <c r="A3596" t="s">
        <v>9145</v>
      </c>
      <c r="B3596" s="1">
        <v>21</v>
      </c>
      <c r="C3596" t="s">
        <v>392</v>
      </c>
      <c r="D3596">
        <v>6295657</v>
      </c>
      <c r="E3596" t="s">
        <v>9143</v>
      </c>
      <c r="F3596" t="s">
        <v>1363</v>
      </c>
      <c r="G3596" t="s">
        <v>1364</v>
      </c>
      <c r="H3596" s="3" t="s">
        <v>3381</v>
      </c>
      <c r="I3596">
        <v>2017</v>
      </c>
      <c r="J3596" s="15" t="s">
        <v>6024</v>
      </c>
      <c r="K3596">
        <v>2017</v>
      </c>
      <c r="L3596" t="s">
        <v>1367</v>
      </c>
      <c r="M3596" t="s">
        <v>9144</v>
      </c>
      <c r="O3596" t="s">
        <v>2414</v>
      </c>
      <c r="P3596" t="s">
        <v>4226</v>
      </c>
      <c r="Q3596">
        <f t="shared" si="69"/>
        <v>4500</v>
      </c>
      <c r="R3596" t="s">
        <v>3310</v>
      </c>
      <c r="S3596" t="s">
        <v>3311</v>
      </c>
      <c r="T3596" t="s">
        <v>8671</v>
      </c>
      <c r="U3596" s="75">
        <v>4500</v>
      </c>
      <c r="V3596">
        <v>0.46</v>
      </c>
      <c r="W3596">
        <v>2070</v>
      </c>
      <c r="AH3596" s="16"/>
      <c r="AI3596" t="s">
        <v>1375</v>
      </c>
    </row>
    <row r="3597" spans="1:35" x14ac:dyDescent="0.25">
      <c r="A3597" t="s">
        <v>9146</v>
      </c>
      <c r="B3597" s="1">
        <v>21</v>
      </c>
      <c r="C3597" t="s">
        <v>392</v>
      </c>
      <c r="D3597">
        <v>6295657</v>
      </c>
      <c r="E3597" t="s">
        <v>9143</v>
      </c>
      <c r="F3597" t="s">
        <v>1363</v>
      </c>
      <c r="G3597" t="s">
        <v>1364</v>
      </c>
      <c r="H3597" s="3" t="s">
        <v>3381</v>
      </c>
      <c r="I3597">
        <v>2017</v>
      </c>
      <c r="J3597" s="15" t="s">
        <v>6024</v>
      </c>
      <c r="K3597">
        <v>2017</v>
      </c>
      <c r="L3597" t="s">
        <v>1367</v>
      </c>
      <c r="M3597" t="s">
        <v>9144</v>
      </c>
      <c r="O3597" t="s">
        <v>2414</v>
      </c>
      <c r="P3597" t="s">
        <v>4226</v>
      </c>
      <c r="Q3597">
        <f t="shared" si="69"/>
        <v>4500</v>
      </c>
      <c r="R3597" t="s">
        <v>2102</v>
      </c>
      <c r="S3597" t="s">
        <v>2103</v>
      </c>
      <c r="T3597" t="s">
        <v>8236</v>
      </c>
      <c r="U3597" s="75">
        <v>4500</v>
      </c>
      <c r="V3597">
        <v>0.46</v>
      </c>
      <c r="W3597">
        <v>2070</v>
      </c>
      <c r="AH3597" s="16"/>
      <c r="AI3597" t="s">
        <v>1375</v>
      </c>
    </row>
    <row r="3598" spans="1:35" x14ac:dyDescent="0.25">
      <c r="A3598" t="s">
        <v>9147</v>
      </c>
      <c r="B3598" s="1">
        <v>21</v>
      </c>
      <c r="C3598" t="s">
        <v>392</v>
      </c>
      <c r="D3598">
        <v>6629741</v>
      </c>
      <c r="E3598" t="s">
        <v>9148</v>
      </c>
      <c r="F3598" t="s">
        <v>1363</v>
      </c>
      <c r="G3598" t="s">
        <v>1364</v>
      </c>
      <c r="H3598" s="3" t="s">
        <v>6020</v>
      </c>
      <c r="I3598">
        <v>2017</v>
      </c>
      <c r="J3598" s="15" t="s">
        <v>8418</v>
      </c>
      <c r="K3598">
        <v>2017</v>
      </c>
      <c r="L3598" t="s">
        <v>1367</v>
      </c>
      <c r="M3598" t="s">
        <v>9149</v>
      </c>
      <c r="N3598" t="s">
        <v>9149</v>
      </c>
      <c r="O3598" t="s">
        <v>1388</v>
      </c>
      <c r="P3598" t="s">
        <v>4226</v>
      </c>
      <c r="Q3598">
        <f t="shared" si="69"/>
        <v>50000</v>
      </c>
      <c r="R3598" t="s">
        <v>1381</v>
      </c>
      <c r="S3598" t="s">
        <v>1382</v>
      </c>
      <c r="T3598" t="s">
        <v>394</v>
      </c>
      <c r="U3598" s="75">
        <v>50000</v>
      </c>
      <c r="V3598">
        <v>0.59</v>
      </c>
      <c r="W3598">
        <v>29500</v>
      </c>
      <c r="AH3598" s="16"/>
      <c r="AI3598" t="s">
        <v>1375</v>
      </c>
    </row>
    <row r="3599" spans="1:35" x14ac:dyDescent="0.25">
      <c r="A3599" t="s">
        <v>9150</v>
      </c>
      <c r="B3599" s="1">
        <v>21</v>
      </c>
      <c r="C3599" t="s">
        <v>392</v>
      </c>
      <c r="D3599">
        <v>6629741</v>
      </c>
      <c r="E3599" t="s">
        <v>9148</v>
      </c>
      <c r="F3599" t="s">
        <v>1363</v>
      </c>
      <c r="G3599" t="s">
        <v>1364</v>
      </c>
      <c r="H3599" s="3" t="s">
        <v>6020</v>
      </c>
      <c r="I3599">
        <v>2017</v>
      </c>
      <c r="J3599" s="15" t="s">
        <v>8418</v>
      </c>
      <c r="K3599">
        <v>2017</v>
      </c>
      <c r="L3599" t="s">
        <v>1367</v>
      </c>
      <c r="M3599" t="s">
        <v>9149</v>
      </c>
      <c r="N3599" t="s">
        <v>9149</v>
      </c>
      <c r="O3599" t="s">
        <v>1388</v>
      </c>
      <c r="P3599" t="s">
        <v>4226</v>
      </c>
      <c r="Q3599">
        <f t="shared" si="69"/>
        <v>50000</v>
      </c>
      <c r="R3599" t="s">
        <v>2102</v>
      </c>
      <c r="S3599" t="s">
        <v>2103</v>
      </c>
      <c r="T3599" t="s">
        <v>8236</v>
      </c>
      <c r="U3599" s="75">
        <v>50000</v>
      </c>
      <c r="V3599">
        <v>0.46</v>
      </c>
      <c r="W3599">
        <v>23000</v>
      </c>
      <c r="AH3599" s="16"/>
      <c r="AI3599" t="s">
        <v>1375</v>
      </c>
    </row>
    <row r="3600" spans="1:35" x14ac:dyDescent="0.25">
      <c r="A3600" t="s">
        <v>9151</v>
      </c>
      <c r="B3600" s="1">
        <v>21</v>
      </c>
      <c r="C3600" t="s">
        <v>392</v>
      </c>
      <c r="D3600">
        <v>6629741</v>
      </c>
      <c r="E3600" t="s">
        <v>9148</v>
      </c>
      <c r="F3600" t="s">
        <v>1363</v>
      </c>
      <c r="G3600" t="s">
        <v>1364</v>
      </c>
      <c r="H3600" s="3" t="s">
        <v>6020</v>
      </c>
      <c r="I3600">
        <v>2017</v>
      </c>
      <c r="J3600" s="15" t="s">
        <v>8418</v>
      </c>
      <c r="K3600">
        <v>2017</v>
      </c>
      <c r="L3600" t="s">
        <v>1367</v>
      </c>
      <c r="M3600" t="s">
        <v>9149</v>
      </c>
      <c r="N3600" t="s">
        <v>9149</v>
      </c>
      <c r="O3600" t="s">
        <v>1388</v>
      </c>
      <c r="P3600" t="s">
        <v>4226</v>
      </c>
      <c r="Q3600">
        <f t="shared" si="69"/>
        <v>50000</v>
      </c>
      <c r="R3600" t="s">
        <v>2198</v>
      </c>
      <c r="S3600" t="s">
        <v>2199</v>
      </c>
      <c r="T3600" t="s">
        <v>587</v>
      </c>
      <c r="U3600" s="75">
        <v>50000</v>
      </c>
      <c r="V3600">
        <v>0.44</v>
      </c>
      <c r="W3600">
        <v>22000</v>
      </c>
      <c r="AH3600" s="16"/>
      <c r="AI3600" t="s">
        <v>1375</v>
      </c>
    </row>
    <row r="3601" spans="1:35" x14ac:dyDescent="0.25">
      <c r="A3601" t="s">
        <v>9152</v>
      </c>
      <c r="B3601" s="1">
        <v>21</v>
      </c>
      <c r="C3601" t="s">
        <v>392</v>
      </c>
      <c r="D3601">
        <v>6629741</v>
      </c>
      <c r="E3601" t="s">
        <v>9148</v>
      </c>
      <c r="F3601" t="s">
        <v>1363</v>
      </c>
      <c r="G3601" t="s">
        <v>1364</v>
      </c>
      <c r="H3601" s="3" t="s">
        <v>6020</v>
      </c>
      <c r="I3601">
        <v>2017</v>
      </c>
      <c r="J3601" s="15" t="s">
        <v>8418</v>
      </c>
      <c r="K3601">
        <v>2017</v>
      </c>
      <c r="L3601" t="s">
        <v>1367</v>
      </c>
      <c r="M3601" t="s">
        <v>9149</v>
      </c>
      <c r="N3601" t="s">
        <v>9149</v>
      </c>
      <c r="O3601" t="s">
        <v>1388</v>
      </c>
      <c r="P3601" t="s">
        <v>4226</v>
      </c>
      <c r="Q3601">
        <f t="shared" si="69"/>
        <v>50000</v>
      </c>
      <c r="R3601" t="s">
        <v>3345</v>
      </c>
      <c r="S3601" t="s">
        <v>3346</v>
      </c>
      <c r="T3601" t="s">
        <v>393</v>
      </c>
      <c r="U3601" s="75">
        <v>50000</v>
      </c>
      <c r="V3601">
        <v>0.5</v>
      </c>
      <c r="W3601">
        <v>25000</v>
      </c>
      <c r="AH3601" s="16"/>
      <c r="AI3601" t="s">
        <v>1375</v>
      </c>
    </row>
    <row r="3602" spans="1:35" x14ac:dyDescent="0.25">
      <c r="A3602" t="s">
        <v>9153</v>
      </c>
      <c r="B3602" s="1">
        <v>21</v>
      </c>
      <c r="C3602" t="s">
        <v>392</v>
      </c>
      <c r="D3602">
        <v>6629741</v>
      </c>
      <c r="E3602" t="s">
        <v>9148</v>
      </c>
      <c r="F3602" t="s">
        <v>1363</v>
      </c>
      <c r="G3602" t="s">
        <v>1364</v>
      </c>
      <c r="H3602" s="3" t="s">
        <v>6020</v>
      </c>
      <c r="I3602">
        <v>2017</v>
      </c>
      <c r="J3602" s="15" t="s">
        <v>8418</v>
      </c>
      <c r="K3602">
        <v>2017</v>
      </c>
      <c r="L3602" t="s">
        <v>1367</v>
      </c>
      <c r="M3602" t="s">
        <v>9149</v>
      </c>
      <c r="N3602" t="s">
        <v>9149</v>
      </c>
      <c r="O3602" t="s">
        <v>1388</v>
      </c>
      <c r="P3602" t="s">
        <v>4226</v>
      </c>
      <c r="Q3602">
        <f t="shared" si="69"/>
        <v>50000</v>
      </c>
      <c r="R3602" t="s">
        <v>3310</v>
      </c>
      <c r="S3602" t="s">
        <v>3311</v>
      </c>
      <c r="T3602" t="s">
        <v>8671</v>
      </c>
      <c r="U3602" s="75">
        <v>50000</v>
      </c>
      <c r="V3602">
        <v>0.44</v>
      </c>
      <c r="W3602">
        <v>22000</v>
      </c>
      <c r="AH3602" s="16"/>
      <c r="AI3602" t="s">
        <v>1375</v>
      </c>
    </row>
    <row r="3603" spans="1:35" x14ac:dyDescent="0.25">
      <c r="A3603" t="s">
        <v>9154</v>
      </c>
      <c r="B3603" s="1">
        <v>21</v>
      </c>
      <c r="C3603" t="s">
        <v>392</v>
      </c>
      <c r="D3603">
        <v>6635946</v>
      </c>
      <c r="E3603" t="s">
        <v>8677</v>
      </c>
      <c r="F3603" t="s">
        <v>1363</v>
      </c>
      <c r="G3603" t="s">
        <v>1391</v>
      </c>
      <c r="H3603" s="3" t="s">
        <v>9155</v>
      </c>
      <c r="I3603">
        <v>2017</v>
      </c>
      <c r="J3603" s="15" t="s">
        <v>8411</v>
      </c>
      <c r="K3603">
        <v>2017</v>
      </c>
      <c r="L3603" t="s">
        <v>1367</v>
      </c>
      <c r="M3603" t="s">
        <v>8677</v>
      </c>
      <c r="N3603" t="s">
        <v>4666</v>
      </c>
      <c r="O3603" t="s">
        <v>1388</v>
      </c>
      <c r="P3603" t="s">
        <v>4226</v>
      </c>
      <c r="Q3603">
        <f t="shared" si="69"/>
        <v>5240</v>
      </c>
      <c r="R3603" t="s">
        <v>2102</v>
      </c>
      <c r="S3603" t="s">
        <v>2103</v>
      </c>
      <c r="T3603" t="s">
        <v>8236</v>
      </c>
      <c r="U3603" s="75">
        <v>5240</v>
      </c>
      <c r="V3603">
        <v>0.47</v>
      </c>
      <c r="W3603">
        <v>2462.8000000000002</v>
      </c>
      <c r="AH3603" s="16"/>
      <c r="AI3603" t="s">
        <v>1375</v>
      </c>
    </row>
    <row r="3604" spans="1:35" x14ac:dyDescent="0.25">
      <c r="A3604" t="s">
        <v>9156</v>
      </c>
      <c r="B3604" s="1">
        <v>21</v>
      </c>
      <c r="C3604" t="s">
        <v>392</v>
      </c>
      <c r="D3604">
        <v>6635946</v>
      </c>
      <c r="E3604" t="s">
        <v>8677</v>
      </c>
      <c r="F3604" t="s">
        <v>1363</v>
      </c>
      <c r="G3604" t="s">
        <v>1391</v>
      </c>
      <c r="H3604" s="3" t="s">
        <v>9155</v>
      </c>
      <c r="I3604">
        <v>2017</v>
      </c>
      <c r="J3604" s="15" t="s">
        <v>8411</v>
      </c>
      <c r="K3604">
        <v>2017</v>
      </c>
      <c r="L3604" t="s">
        <v>1367</v>
      </c>
      <c r="M3604" t="s">
        <v>8677</v>
      </c>
      <c r="N3604" t="s">
        <v>4666</v>
      </c>
      <c r="O3604" t="s">
        <v>1388</v>
      </c>
      <c r="P3604" t="s">
        <v>4226</v>
      </c>
      <c r="Q3604">
        <f t="shared" si="69"/>
        <v>5240</v>
      </c>
      <c r="R3604" t="s">
        <v>3345</v>
      </c>
      <c r="S3604" t="s">
        <v>3346</v>
      </c>
      <c r="T3604" t="s">
        <v>393</v>
      </c>
      <c r="U3604" s="75">
        <v>5240</v>
      </c>
      <c r="V3604">
        <v>0.5</v>
      </c>
      <c r="W3604">
        <v>2620</v>
      </c>
      <c r="AH3604" s="16"/>
      <c r="AI3604" t="s">
        <v>1375</v>
      </c>
    </row>
    <row r="3605" spans="1:35" x14ac:dyDescent="0.25">
      <c r="A3605" t="s">
        <v>9157</v>
      </c>
      <c r="B3605" s="1">
        <v>21</v>
      </c>
      <c r="C3605" t="s">
        <v>392</v>
      </c>
      <c r="D3605">
        <v>6635946</v>
      </c>
      <c r="E3605" t="s">
        <v>8677</v>
      </c>
      <c r="F3605" t="s">
        <v>1363</v>
      </c>
      <c r="G3605" t="s">
        <v>1391</v>
      </c>
      <c r="H3605" s="3" t="s">
        <v>9155</v>
      </c>
      <c r="I3605">
        <v>2017</v>
      </c>
      <c r="J3605" s="15" t="s">
        <v>8411</v>
      </c>
      <c r="K3605">
        <v>2017</v>
      </c>
      <c r="L3605" t="s">
        <v>1367</v>
      </c>
      <c r="M3605" t="s">
        <v>8677</v>
      </c>
      <c r="N3605" t="s">
        <v>4666</v>
      </c>
      <c r="O3605" t="s">
        <v>1388</v>
      </c>
      <c r="P3605" t="s">
        <v>4226</v>
      </c>
      <c r="Q3605">
        <f t="shared" si="69"/>
        <v>5240</v>
      </c>
      <c r="R3605" t="s">
        <v>1381</v>
      </c>
      <c r="S3605" t="s">
        <v>1382</v>
      </c>
      <c r="T3605" t="s">
        <v>393</v>
      </c>
      <c r="U3605" s="75">
        <v>5240</v>
      </c>
      <c r="V3605">
        <v>0.56999999999999995</v>
      </c>
      <c r="W3605">
        <v>2986.8</v>
      </c>
      <c r="AH3605" s="16"/>
      <c r="AI3605" t="s">
        <v>1375</v>
      </c>
    </row>
    <row r="3606" spans="1:35" x14ac:dyDescent="0.25">
      <c r="A3606" t="s">
        <v>9158</v>
      </c>
      <c r="B3606" s="1">
        <v>21</v>
      </c>
      <c r="C3606" t="s">
        <v>392</v>
      </c>
      <c r="D3606">
        <v>6635946</v>
      </c>
      <c r="E3606" t="s">
        <v>8677</v>
      </c>
      <c r="F3606" t="s">
        <v>1363</v>
      </c>
      <c r="G3606" t="s">
        <v>1391</v>
      </c>
      <c r="H3606" s="3" t="s">
        <v>9155</v>
      </c>
      <c r="I3606">
        <v>2017</v>
      </c>
      <c r="J3606" s="15" t="s">
        <v>8411</v>
      </c>
      <c r="K3606">
        <v>2017</v>
      </c>
      <c r="L3606" t="s">
        <v>1367</v>
      </c>
      <c r="M3606" t="s">
        <v>8677</v>
      </c>
      <c r="N3606" t="s">
        <v>4666</v>
      </c>
      <c r="O3606" t="s">
        <v>1388</v>
      </c>
      <c r="P3606" t="s">
        <v>4226</v>
      </c>
      <c r="Q3606">
        <f t="shared" si="69"/>
        <v>5240</v>
      </c>
      <c r="R3606" t="s">
        <v>2198</v>
      </c>
      <c r="S3606" t="s">
        <v>2199</v>
      </c>
      <c r="T3606" t="s">
        <v>393</v>
      </c>
      <c r="U3606" s="75">
        <v>5240</v>
      </c>
      <c r="V3606">
        <v>0.5</v>
      </c>
      <c r="W3606">
        <v>2620</v>
      </c>
      <c r="AH3606" s="16"/>
      <c r="AI3606" t="s">
        <v>1375</v>
      </c>
    </row>
    <row r="3607" spans="1:35" x14ac:dyDescent="0.25">
      <c r="A3607" t="s">
        <v>9159</v>
      </c>
      <c r="B3607" s="1">
        <v>21</v>
      </c>
      <c r="C3607" t="s">
        <v>392</v>
      </c>
      <c r="D3607">
        <v>6635946</v>
      </c>
      <c r="E3607" t="s">
        <v>8677</v>
      </c>
      <c r="F3607" t="s">
        <v>1363</v>
      </c>
      <c r="G3607" t="s">
        <v>1391</v>
      </c>
      <c r="H3607" s="3" t="s">
        <v>9155</v>
      </c>
      <c r="I3607">
        <v>2017</v>
      </c>
      <c r="J3607" s="15" t="s">
        <v>8411</v>
      </c>
      <c r="K3607">
        <v>2017</v>
      </c>
      <c r="L3607" t="s">
        <v>1367</v>
      </c>
      <c r="M3607" t="s">
        <v>8677</v>
      </c>
      <c r="N3607" t="s">
        <v>4666</v>
      </c>
      <c r="O3607" t="s">
        <v>1388</v>
      </c>
      <c r="P3607" t="s">
        <v>4226</v>
      </c>
      <c r="Q3607">
        <f t="shared" si="69"/>
        <v>5240</v>
      </c>
      <c r="R3607" t="s">
        <v>3310</v>
      </c>
      <c r="S3607" t="s">
        <v>3311</v>
      </c>
      <c r="T3607" t="s">
        <v>8671</v>
      </c>
      <c r="U3607" s="75">
        <v>5240</v>
      </c>
      <c r="V3607">
        <v>0.44</v>
      </c>
      <c r="W3607">
        <v>2305.6</v>
      </c>
      <c r="AH3607" s="16"/>
      <c r="AI3607" t="s">
        <v>1375</v>
      </c>
    </row>
    <row r="3608" spans="1:35" x14ac:dyDescent="0.25">
      <c r="A3608" t="s">
        <v>9160</v>
      </c>
      <c r="B3608" s="1">
        <v>21</v>
      </c>
      <c r="C3608" t="s">
        <v>392</v>
      </c>
      <c r="D3608">
        <v>6636233</v>
      </c>
      <c r="E3608" t="s">
        <v>8417</v>
      </c>
      <c r="F3608" t="s">
        <v>1363</v>
      </c>
      <c r="G3608" t="s">
        <v>1364</v>
      </c>
      <c r="H3608" s="3" t="s">
        <v>5065</v>
      </c>
      <c r="I3608">
        <v>2017</v>
      </c>
      <c r="J3608" s="15" t="s">
        <v>8418</v>
      </c>
      <c r="K3608">
        <v>2017</v>
      </c>
      <c r="L3608" t="s">
        <v>1367</v>
      </c>
      <c r="M3608" t="s">
        <v>9161</v>
      </c>
      <c r="O3608" t="s">
        <v>2414</v>
      </c>
      <c r="P3608" t="s">
        <v>4226</v>
      </c>
      <c r="Q3608">
        <f t="shared" si="69"/>
        <v>500</v>
      </c>
      <c r="R3608" t="s">
        <v>1381</v>
      </c>
      <c r="S3608" t="s">
        <v>1382</v>
      </c>
      <c r="T3608" t="s">
        <v>394</v>
      </c>
      <c r="U3608" s="75">
        <v>500</v>
      </c>
      <c r="V3608">
        <v>0.49</v>
      </c>
      <c r="W3608">
        <v>245</v>
      </c>
      <c r="AH3608" s="16"/>
      <c r="AI3608" t="s">
        <v>1375</v>
      </c>
    </row>
    <row r="3609" spans="1:35" x14ac:dyDescent="0.25">
      <c r="A3609" t="s">
        <v>9162</v>
      </c>
      <c r="B3609" s="1">
        <v>21</v>
      </c>
      <c r="C3609" t="s">
        <v>392</v>
      </c>
      <c r="D3609">
        <v>6636233</v>
      </c>
      <c r="E3609" t="s">
        <v>8417</v>
      </c>
      <c r="F3609" t="s">
        <v>1363</v>
      </c>
      <c r="G3609" t="s">
        <v>1364</v>
      </c>
      <c r="H3609" s="3" t="s">
        <v>5065</v>
      </c>
      <c r="I3609">
        <v>2017</v>
      </c>
      <c r="J3609" s="15" t="s">
        <v>8418</v>
      </c>
      <c r="K3609">
        <v>2017</v>
      </c>
      <c r="L3609" t="s">
        <v>1367</v>
      </c>
      <c r="M3609" t="s">
        <v>9161</v>
      </c>
      <c r="O3609" t="s">
        <v>2414</v>
      </c>
      <c r="P3609" t="s">
        <v>4226</v>
      </c>
      <c r="Q3609">
        <f t="shared" si="69"/>
        <v>500</v>
      </c>
      <c r="R3609" t="s">
        <v>3345</v>
      </c>
      <c r="S3609" t="s">
        <v>3346</v>
      </c>
      <c r="T3609" t="s">
        <v>393</v>
      </c>
      <c r="U3609" s="75">
        <v>500</v>
      </c>
      <c r="V3609">
        <v>0.5</v>
      </c>
      <c r="W3609">
        <v>250</v>
      </c>
      <c r="AH3609" s="16"/>
      <c r="AI3609" t="s">
        <v>1375</v>
      </c>
    </row>
    <row r="3610" spans="1:35" x14ac:dyDescent="0.25">
      <c r="A3610" t="s">
        <v>9163</v>
      </c>
      <c r="B3610" s="1">
        <v>21</v>
      </c>
      <c r="C3610" t="s">
        <v>392</v>
      </c>
      <c r="D3610">
        <v>6636233</v>
      </c>
      <c r="E3610" t="s">
        <v>8417</v>
      </c>
      <c r="F3610" t="s">
        <v>1363</v>
      </c>
      <c r="G3610" t="s">
        <v>1364</v>
      </c>
      <c r="H3610" s="3" t="s">
        <v>5065</v>
      </c>
      <c r="I3610">
        <v>2017</v>
      </c>
      <c r="J3610" s="15" t="s">
        <v>8418</v>
      </c>
      <c r="K3610">
        <v>2017</v>
      </c>
      <c r="L3610" t="s">
        <v>1367</v>
      </c>
      <c r="M3610" t="s">
        <v>9161</v>
      </c>
      <c r="O3610" t="s">
        <v>2414</v>
      </c>
      <c r="P3610" t="s">
        <v>4226</v>
      </c>
      <c r="Q3610">
        <f t="shared" si="69"/>
        <v>500</v>
      </c>
      <c r="R3610" t="s">
        <v>3310</v>
      </c>
      <c r="S3610" t="s">
        <v>3311</v>
      </c>
      <c r="T3610" t="s">
        <v>8671</v>
      </c>
      <c r="U3610" s="75">
        <v>500</v>
      </c>
      <c r="V3610">
        <v>0.49</v>
      </c>
      <c r="W3610">
        <v>245</v>
      </c>
      <c r="AH3610" s="16"/>
      <c r="AI3610" t="s">
        <v>1375</v>
      </c>
    </row>
    <row r="3611" spans="1:35" x14ac:dyDescent="0.25">
      <c r="A3611" t="s">
        <v>9164</v>
      </c>
      <c r="B3611" s="1">
        <v>21</v>
      </c>
      <c r="C3611" t="s">
        <v>392</v>
      </c>
      <c r="D3611">
        <v>6636233</v>
      </c>
      <c r="E3611" t="s">
        <v>8417</v>
      </c>
      <c r="F3611" t="s">
        <v>1363</v>
      </c>
      <c r="G3611" t="s">
        <v>1364</v>
      </c>
      <c r="H3611" s="3" t="s">
        <v>5065</v>
      </c>
      <c r="I3611">
        <v>2017</v>
      </c>
      <c r="J3611" s="15" t="s">
        <v>8418</v>
      </c>
      <c r="K3611">
        <v>2017</v>
      </c>
      <c r="L3611" t="s">
        <v>1367</v>
      </c>
      <c r="M3611" t="s">
        <v>9161</v>
      </c>
      <c r="O3611" t="s">
        <v>2414</v>
      </c>
      <c r="P3611" t="s">
        <v>4226</v>
      </c>
      <c r="Q3611">
        <f t="shared" si="69"/>
        <v>500</v>
      </c>
      <c r="R3611" t="s">
        <v>2102</v>
      </c>
      <c r="S3611" t="s">
        <v>2103</v>
      </c>
      <c r="T3611" t="s">
        <v>8245</v>
      </c>
      <c r="U3611" s="75">
        <v>500</v>
      </c>
      <c r="V3611">
        <v>0.47</v>
      </c>
      <c r="W3611">
        <v>235</v>
      </c>
      <c r="AH3611" s="16"/>
      <c r="AI3611" t="s">
        <v>1375</v>
      </c>
    </row>
    <row r="3612" spans="1:35" x14ac:dyDescent="0.25">
      <c r="A3612" t="s">
        <v>9165</v>
      </c>
      <c r="B3612" s="1">
        <v>21</v>
      </c>
      <c r="C3612" t="s">
        <v>392</v>
      </c>
      <c r="D3612">
        <v>6854192</v>
      </c>
      <c r="E3612" t="s">
        <v>9166</v>
      </c>
      <c r="F3612" t="s">
        <v>1363</v>
      </c>
      <c r="G3612" t="s">
        <v>1364</v>
      </c>
      <c r="H3612" s="3" t="s">
        <v>2472</v>
      </c>
      <c r="I3612">
        <v>2017</v>
      </c>
      <c r="J3612" s="15" t="s">
        <v>2473</v>
      </c>
      <c r="K3612">
        <v>2017</v>
      </c>
      <c r="L3612" t="s">
        <v>1367</v>
      </c>
      <c r="M3612" t="s">
        <v>8917</v>
      </c>
      <c r="N3612" t="s">
        <v>9167</v>
      </c>
      <c r="O3612" t="s">
        <v>1388</v>
      </c>
      <c r="P3612" t="s">
        <v>4710</v>
      </c>
      <c r="Q3612">
        <f t="shared" si="69"/>
        <v>1000</v>
      </c>
      <c r="R3612" t="s">
        <v>2102</v>
      </c>
      <c r="S3612" t="s">
        <v>2103</v>
      </c>
      <c r="T3612" t="s">
        <v>8236</v>
      </c>
      <c r="U3612" s="75">
        <v>1000</v>
      </c>
      <c r="V3612">
        <v>0.47</v>
      </c>
      <c r="W3612">
        <v>470</v>
      </c>
      <c r="AH3612" s="16"/>
      <c r="AI3612" t="s">
        <v>1375</v>
      </c>
    </row>
    <row r="3613" spans="1:35" x14ac:dyDescent="0.25">
      <c r="A3613" t="s">
        <v>9168</v>
      </c>
      <c r="B3613" s="1">
        <v>21</v>
      </c>
      <c r="C3613" t="s">
        <v>392</v>
      </c>
      <c r="D3613">
        <v>6854192</v>
      </c>
      <c r="E3613" t="s">
        <v>9166</v>
      </c>
      <c r="F3613" t="s">
        <v>1363</v>
      </c>
      <c r="G3613" t="s">
        <v>1364</v>
      </c>
      <c r="H3613" s="3" t="s">
        <v>2472</v>
      </c>
      <c r="I3613">
        <v>2017</v>
      </c>
      <c r="J3613" s="15" t="s">
        <v>2473</v>
      </c>
      <c r="K3613">
        <v>2017</v>
      </c>
      <c r="L3613" t="s">
        <v>1367</v>
      </c>
      <c r="M3613" t="s">
        <v>8917</v>
      </c>
      <c r="N3613" t="s">
        <v>9167</v>
      </c>
      <c r="O3613" t="s">
        <v>1388</v>
      </c>
      <c r="P3613" t="s">
        <v>4710</v>
      </c>
      <c r="Q3613">
        <f t="shared" si="69"/>
        <v>1000</v>
      </c>
      <c r="R3613" t="s">
        <v>3345</v>
      </c>
      <c r="S3613" t="s">
        <v>3346</v>
      </c>
      <c r="T3613" t="s">
        <v>393</v>
      </c>
      <c r="U3613" s="75">
        <v>1000</v>
      </c>
      <c r="V3613">
        <v>0.5</v>
      </c>
      <c r="W3613">
        <v>500</v>
      </c>
      <c r="AH3613" s="16"/>
      <c r="AI3613" t="s">
        <v>1375</v>
      </c>
    </row>
    <row r="3614" spans="1:35" x14ac:dyDescent="0.25">
      <c r="A3614" t="s">
        <v>9169</v>
      </c>
      <c r="B3614" s="1">
        <v>21</v>
      </c>
      <c r="C3614" t="s">
        <v>392</v>
      </c>
      <c r="D3614">
        <v>6854192</v>
      </c>
      <c r="E3614" t="s">
        <v>9166</v>
      </c>
      <c r="F3614" t="s">
        <v>1363</v>
      </c>
      <c r="G3614" t="s">
        <v>1364</v>
      </c>
      <c r="H3614" s="3" t="s">
        <v>2472</v>
      </c>
      <c r="I3614">
        <v>2017</v>
      </c>
      <c r="J3614" s="15" t="s">
        <v>2473</v>
      </c>
      <c r="K3614">
        <v>2017</v>
      </c>
      <c r="L3614" t="s">
        <v>1367</v>
      </c>
      <c r="M3614" t="s">
        <v>8917</v>
      </c>
      <c r="N3614" t="s">
        <v>9167</v>
      </c>
      <c r="O3614" t="s">
        <v>1388</v>
      </c>
      <c r="P3614" t="s">
        <v>4710</v>
      </c>
      <c r="Q3614">
        <f t="shared" si="69"/>
        <v>1000</v>
      </c>
      <c r="R3614" t="s">
        <v>3310</v>
      </c>
      <c r="S3614" t="s">
        <v>3311</v>
      </c>
      <c r="T3614" t="s">
        <v>9170</v>
      </c>
      <c r="U3614" s="75">
        <v>1000</v>
      </c>
      <c r="V3614">
        <v>0.46</v>
      </c>
      <c r="W3614">
        <v>460</v>
      </c>
      <c r="AH3614" s="16"/>
      <c r="AI3614" t="s">
        <v>1375</v>
      </c>
    </row>
    <row r="3615" spans="1:35" x14ac:dyDescent="0.25">
      <c r="A3615" t="s">
        <v>9171</v>
      </c>
      <c r="B3615" s="1">
        <v>21</v>
      </c>
      <c r="C3615" t="s">
        <v>392</v>
      </c>
      <c r="D3615">
        <v>6854192</v>
      </c>
      <c r="E3615" t="s">
        <v>9166</v>
      </c>
      <c r="F3615" t="s">
        <v>1363</v>
      </c>
      <c r="G3615" t="s">
        <v>1364</v>
      </c>
      <c r="H3615" s="3" t="s">
        <v>2472</v>
      </c>
      <c r="I3615">
        <v>2017</v>
      </c>
      <c r="J3615" s="15" t="s">
        <v>2473</v>
      </c>
      <c r="K3615">
        <v>2017</v>
      </c>
      <c r="L3615" t="s">
        <v>1367</v>
      </c>
      <c r="M3615" t="s">
        <v>8917</v>
      </c>
      <c r="N3615" t="s">
        <v>9167</v>
      </c>
      <c r="O3615" t="s">
        <v>1388</v>
      </c>
      <c r="P3615" t="s">
        <v>4710</v>
      </c>
      <c r="Q3615">
        <f t="shared" si="69"/>
        <v>1000</v>
      </c>
      <c r="R3615" t="s">
        <v>1381</v>
      </c>
      <c r="S3615" t="s">
        <v>1382</v>
      </c>
      <c r="T3615" t="s">
        <v>394</v>
      </c>
      <c r="U3615" s="75">
        <v>1000</v>
      </c>
      <c r="V3615">
        <v>0.6</v>
      </c>
      <c r="W3615">
        <v>600</v>
      </c>
      <c r="AH3615" s="16"/>
      <c r="AI3615" t="s">
        <v>1375</v>
      </c>
    </row>
    <row r="3616" spans="1:35" x14ac:dyDescent="0.25">
      <c r="A3616" t="s">
        <v>9172</v>
      </c>
      <c r="B3616" s="1">
        <v>21</v>
      </c>
      <c r="C3616" t="s">
        <v>392</v>
      </c>
      <c r="D3616">
        <v>6774741</v>
      </c>
      <c r="E3616" t="s">
        <v>9173</v>
      </c>
      <c r="F3616" t="s">
        <v>1363</v>
      </c>
      <c r="G3616" t="s">
        <v>1391</v>
      </c>
      <c r="H3616" s="3" t="s">
        <v>2483</v>
      </c>
      <c r="I3616">
        <v>2017</v>
      </c>
      <c r="J3616" s="15" t="s">
        <v>2484</v>
      </c>
      <c r="K3616">
        <v>2017</v>
      </c>
      <c r="L3616" t="s">
        <v>1367</v>
      </c>
      <c r="M3616" t="s">
        <v>393</v>
      </c>
      <c r="N3616" t="s">
        <v>8675</v>
      </c>
      <c r="O3616" t="s">
        <v>2414</v>
      </c>
      <c r="P3616" t="s">
        <v>4226</v>
      </c>
      <c r="Q3616">
        <f t="shared" si="69"/>
        <v>2310</v>
      </c>
      <c r="R3616" t="s">
        <v>2102</v>
      </c>
      <c r="S3616" t="s">
        <v>2103</v>
      </c>
      <c r="T3616" t="s">
        <v>8236</v>
      </c>
      <c r="U3616" s="75">
        <v>2310</v>
      </c>
      <c r="V3616">
        <v>0.46</v>
      </c>
      <c r="W3616">
        <v>1062.5999999999999</v>
      </c>
      <c r="AH3616" s="16"/>
      <c r="AI3616" t="s">
        <v>1375</v>
      </c>
    </row>
    <row r="3617" spans="1:35" x14ac:dyDescent="0.25">
      <c r="A3617" t="s">
        <v>9174</v>
      </c>
      <c r="B3617" s="1">
        <v>21</v>
      </c>
      <c r="C3617" t="s">
        <v>392</v>
      </c>
      <c r="D3617">
        <v>6774741</v>
      </c>
      <c r="E3617" t="s">
        <v>9173</v>
      </c>
      <c r="F3617" t="s">
        <v>1363</v>
      </c>
      <c r="G3617" t="s">
        <v>1391</v>
      </c>
      <c r="H3617" s="3" t="s">
        <v>2483</v>
      </c>
      <c r="I3617">
        <v>2017</v>
      </c>
      <c r="J3617" s="15" t="s">
        <v>2484</v>
      </c>
      <c r="K3617">
        <v>2017</v>
      </c>
      <c r="L3617" t="s">
        <v>1367</v>
      </c>
      <c r="M3617" t="s">
        <v>393</v>
      </c>
      <c r="N3617" t="s">
        <v>8675</v>
      </c>
      <c r="O3617" t="s">
        <v>2414</v>
      </c>
      <c r="P3617" t="s">
        <v>4226</v>
      </c>
      <c r="Q3617">
        <f t="shared" si="69"/>
        <v>2310</v>
      </c>
      <c r="R3617" t="s">
        <v>3363</v>
      </c>
      <c r="S3617" t="s">
        <v>3364</v>
      </c>
      <c r="T3617" t="s">
        <v>8697</v>
      </c>
      <c r="U3617" s="75">
        <v>2310</v>
      </c>
      <c r="V3617">
        <v>0.42</v>
      </c>
      <c r="W3617">
        <v>970.2</v>
      </c>
      <c r="AH3617" s="16"/>
      <c r="AI3617" t="s">
        <v>1375</v>
      </c>
    </row>
    <row r="3618" spans="1:35" x14ac:dyDescent="0.25">
      <c r="A3618" t="s">
        <v>9175</v>
      </c>
      <c r="B3618" s="1">
        <v>21</v>
      </c>
      <c r="C3618" t="s">
        <v>392</v>
      </c>
      <c r="D3618">
        <v>6774741</v>
      </c>
      <c r="E3618" t="s">
        <v>9173</v>
      </c>
      <c r="F3618" t="s">
        <v>1363</v>
      </c>
      <c r="G3618" t="s">
        <v>1391</v>
      </c>
      <c r="H3618" s="3" t="s">
        <v>2483</v>
      </c>
      <c r="I3618">
        <v>2017</v>
      </c>
      <c r="J3618" s="15" t="s">
        <v>2484</v>
      </c>
      <c r="K3618">
        <v>2017</v>
      </c>
      <c r="L3618" t="s">
        <v>1367</v>
      </c>
      <c r="M3618" t="s">
        <v>393</v>
      </c>
      <c r="N3618" t="s">
        <v>8675</v>
      </c>
      <c r="O3618" t="s">
        <v>2414</v>
      </c>
      <c r="P3618" t="s">
        <v>4226</v>
      </c>
      <c r="Q3618">
        <f t="shared" si="69"/>
        <v>2310</v>
      </c>
      <c r="R3618" t="s">
        <v>2198</v>
      </c>
      <c r="S3618" t="s">
        <v>2199</v>
      </c>
      <c r="T3618" t="s">
        <v>393</v>
      </c>
      <c r="U3618" s="75">
        <v>2310</v>
      </c>
      <c r="V3618">
        <v>0.5</v>
      </c>
      <c r="W3618">
        <v>1155</v>
      </c>
      <c r="AH3618" s="16"/>
      <c r="AI3618" t="s">
        <v>1375</v>
      </c>
    </row>
    <row r="3619" spans="1:35" x14ac:dyDescent="0.25">
      <c r="A3619" t="s">
        <v>9176</v>
      </c>
      <c r="B3619" s="1">
        <v>21</v>
      </c>
      <c r="C3619" t="s">
        <v>392</v>
      </c>
      <c r="D3619">
        <v>6965911</v>
      </c>
      <c r="E3619" t="s">
        <v>8423</v>
      </c>
      <c r="F3619" t="s">
        <v>1363</v>
      </c>
      <c r="G3619" t="s">
        <v>1364</v>
      </c>
      <c r="H3619" s="3" t="s">
        <v>6048</v>
      </c>
      <c r="I3619">
        <v>2017</v>
      </c>
      <c r="J3619" s="15" t="s">
        <v>2491</v>
      </c>
      <c r="K3619">
        <v>2017</v>
      </c>
      <c r="L3619" t="s">
        <v>1367</v>
      </c>
      <c r="M3619" t="s">
        <v>8734</v>
      </c>
      <c r="N3619" t="s">
        <v>8734</v>
      </c>
      <c r="O3619" t="s">
        <v>2414</v>
      </c>
      <c r="P3619" t="s">
        <v>4226</v>
      </c>
      <c r="Q3619">
        <f t="shared" si="69"/>
        <v>32000</v>
      </c>
      <c r="R3619" t="s">
        <v>3310</v>
      </c>
      <c r="S3619" t="s">
        <v>3311</v>
      </c>
      <c r="T3619" t="s">
        <v>8812</v>
      </c>
      <c r="U3619" s="75">
        <v>32000</v>
      </c>
      <c r="V3619">
        <v>0.44</v>
      </c>
      <c r="W3619">
        <v>14080</v>
      </c>
      <c r="AH3619" s="16"/>
      <c r="AI3619" t="s">
        <v>1375</v>
      </c>
    </row>
    <row r="3620" spans="1:35" x14ac:dyDescent="0.25">
      <c r="A3620" t="s">
        <v>9177</v>
      </c>
      <c r="B3620" s="1">
        <v>21</v>
      </c>
      <c r="C3620" t="s">
        <v>392</v>
      </c>
      <c r="D3620">
        <v>6965911</v>
      </c>
      <c r="E3620" t="s">
        <v>8423</v>
      </c>
      <c r="F3620" t="s">
        <v>1363</v>
      </c>
      <c r="G3620" t="s">
        <v>1364</v>
      </c>
      <c r="H3620" s="3" t="s">
        <v>6048</v>
      </c>
      <c r="I3620">
        <v>2017</v>
      </c>
      <c r="J3620" s="15" t="s">
        <v>2491</v>
      </c>
      <c r="K3620">
        <v>2017</v>
      </c>
      <c r="L3620" t="s">
        <v>1367</v>
      </c>
      <c r="M3620" t="s">
        <v>8734</v>
      </c>
      <c r="N3620" t="s">
        <v>8734</v>
      </c>
      <c r="O3620" t="s">
        <v>2414</v>
      </c>
      <c r="P3620" t="s">
        <v>4226</v>
      </c>
      <c r="Q3620">
        <f t="shared" si="69"/>
        <v>32000</v>
      </c>
      <c r="R3620" t="s">
        <v>1381</v>
      </c>
      <c r="S3620" t="s">
        <v>1382</v>
      </c>
      <c r="T3620" t="s">
        <v>394</v>
      </c>
      <c r="U3620" s="75">
        <v>32000</v>
      </c>
      <c r="V3620">
        <v>0.59</v>
      </c>
      <c r="W3620">
        <v>18880</v>
      </c>
      <c r="AH3620" s="16"/>
      <c r="AI3620" t="s">
        <v>1375</v>
      </c>
    </row>
    <row r="3621" spans="1:35" x14ac:dyDescent="0.25">
      <c r="A3621" t="s">
        <v>9178</v>
      </c>
      <c r="B3621" s="1">
        <v>21</v>
      </c>
      <c r="C3621" t="s">
        <v>392</v>
      </c>
      <c r="D3621">
        <v>6965911</v>
      </c>
      <c r="E3621" t="s">
        <v>8423</v>
      </c>
      <c r="F3621" t="s">
        <v>1363</v>
      </c>
      <c r="G3621" t="s">
        <v>1364</v>
      </c>
      <c r="H3621" s="3" t="s">
        <v>6048</v>
      </c>
      <c r="I3621">
        <v>2017</v>
      </c>
      <c r="J3621" s="15" t="s">
        <v>2491</v>
      </c>
      <c r="K3621">
        <v>2017</v>
      </c>
      <c r="L3621" t="s">
        <v>1367</v>
      </c>
      <c r="M3621" t="s">
        <v>8734</v>
      </c>
      <c r="N3621" t="s">
        <v>8734</v>
      </c>
      <c r="O3621" t="s">
        <v>2414</v>
      </c>
      <c r="P3621" t="s">
        <v>4226</v>
      </c>
      <c r="Q3621">
        <f t="shared" si="69"/>
        <v>32000</v>
      </c>
      <c r="R3621" t="s">
        <v>2102</v>
      </c>
      <c r="S3621" t="s">
        <v>2103</v>
      </c>
      <c r="T3621" t="s">
        <v>8236</v>
      </c>
      <c r="U3621" s="75">
        <v>32000</v>
      </c>
      <c r="V3621">
        <v>0.45</v>
      </c>
      <c r="W3621">
        <v>14400</v>
      </c>
      <c r="AH3621" s="16"/>
      <c r="AI3621" t="s">
        <v>1375</v>
      </c>
    </row>
    <row r="3622" spans="1:35" x14ac:dyDescent="0.25">
      <c r="A3622" t="s">
        <v>9179</v>
      </c>
      <c r="B3622" s="1">
        <v>21</v>
      </c>
      <c r="C3622" t="s">
        <v>392</v>
      </c>
      <c r="D3622">
        <v>6965911</v>
      </c>
      <c r="E3622" t="s">
        <v>8423</v>
      </c>
      <c r="F3622" t="s">
        <v>1363</v>
      </c>
      <c r="G3622" t="s">
        <v>1364</v>
      </c>
      <c r="H3622" s="3" t="s">
        <v>6048</v>
      </c>
      <c r="I3622">
        <v>2017</v>
      </c>
      <c r="J3622" s="15" t="s">
        <v>2491</v>
      </c>
      <c r="K3622">
        <v>2017</v>
      </c>
      <c r="L3622" t="s">
        <v>1367</v>
      </c>
      <c r="M3622" t="s">
        <v>8734</v>
      </c>
      <c r="N3622" t="s">
        <v>8734</v>
      </c>
      <c r="O3622" t="s">
        <v>2414</v>
      </c>
      <c r="P3622" t="s">
        <v>4226</v>
      </c>
      <c r="Q3622">
        <f t="shared" si="69"/>
        <v>32000</v>
      </c>
      <c r="R3622" t="s">
        <v>3345</v>
      </c>
      <c r="S3622" t="s">
        <v>3346</v>
      </c>
      <c r="T3622" t="s">
        <v>394</v>
      </c>
      <c r="U3622" s="75">
        <v>32000</v>
      </c>
      <c r="V3622">
        <v>0.5</v>
      </c>
      <c r="W3622">
        <v>16000</v>
      </c>
      <c r="AH3622" s="16"/>
      <c r="AI3622" t="s">
        <v>1375</v>
      </c>
    </row>
    <row r="3623" spans="1:35" x14ac:dyDescent="0.25">
      <c r="A3623" t="s">
        <v>9180</v>
      </c>
      <c r="B3623" s="1">
        <v>21</v>
      </c>
      <c r="C3623" t="s">
        <v>392</v>
      </c>
      <c r="D3623">
        <v>6774741</v>
      </c>
      <c r="E3623" t="s">
        <v>9173</v>
      </c>
      <c r="F3623" t="s">
        <v>1363</v>
      </c>
      <c r="G3623" t="s">
        <v>1391</v>
      </c>
      <c r="H3623" s="3" t="s">
        <v>2483</v>
      </c>
      <c r="I3623">
        <v>2017</v>
      </c>
      <c r="J3623" s="15" t="s">
        <v>2484</v>
      </c>
      <c r="K3623">
        <v>2017</v>
      </c>
      <c r="L3623" t="s">
        <v>1367</v>
      </c>
      <c r="M3623" t="s">
        <v>393</v>
      </c>
      <c r="N3623" t="s">
        <v>8675</v>
      </c>
      <c r="O3623" t="s">
        <v>2414</v>
      </c>
      <c r="P3623" t="s">
        <v>4226</v>
      </c>
      <c r="Q3623">
        <f t="shared" si="69"/>
        <v>2310</v>
      </c>
      <c r="R3623" t="s">
        <v>3345</v>
      </c>
      <c r="S3623" t="s">
        <v>3346</v>
      </c>
      <c r="T3623" t="s">
        <v>393</v>
      </c>
      <c r="U3623" s="75">
        <v>2310</v>
      </c>
      <c r="V3623">
        <v>0.5</v>
      </c>
      <c r="W3623">
        <v>1155</v>
      </c>
      <c r="AH3623" s="16"/>
      <c r="AI3623" t="s">
        <v>1375</v>
      </c>
    </row>
    <row r="3624" spans="1:35" x14ac:dyDescent="0.25">
      <c r="A3624" t="s">
        <v>9181</v>
      </c>
      <c r="B3624" s="1">
        <v>21</v>
      </c>
      <c r="C3624" t="s">
        <v>392</v>
      </c>
      <c r="D3624">
        <v>6774741</v>
      </c>
      <c r="E3624" t="s">
        <v>9173</v>
      </c>
      <c r="F3624" t="s">
        <v>1363</v>
      </c>
      <c r="G3624" t="s">
        <v>1391</v>
      </c>
      <c r="H3624" s="3" t="s">
        <v>2483</v>
      </c>
      <c r="I3624">
        <v>2017</v>
      </c>
      <c r="J3624" s="15" t="s">
        <v>2484</v>
      </c>
      <c r="K3624">
        <v>2017</v>
      </c>
      <c r="L3624" t="s">
        <v>1367</v>
      </c>
      <c r="M3624" t="s">
        <v>393</v>
      </c>
      <c r="N3624" t="s">
        <v>8675</v>
      </c>
      <c r="O3624" t="s">
        <v>2414</v>
      </c>
      <c r="P3624" t="s">
        <v>4226</v>
      </c>
      <c r="Q3624">
        <f t="shared" si="69"/>
        <v>2310</v>
      </c>
      <c r="R3624" t="s">
        <v>3310</v>
      </c>
      <c r="S3624" t="s">
        <v>3311</v>
      </c>
      <c r="T3624" t="s">
        <v>8671</v>
      </c>
      <c r="U3624" s="75">
        <v>2310</v>
      </c>
      <c r="V3624">
        <v>0.44</v>
      </c>
      <c r="W3624">
        <v>1016.4</v>
      </c>
      <c r="AH3624" s="16"/>
      <c r="AI3624" t="s">
        <v>1375</v>
      </c>
    </row>
    <row r="3625" spans="1:35" x14ac:dyDescent="0.25">
      <c r="A3625" t="s">
        <v>9182</v>
      </c>
      <c r="B3625" s="1">
        <v>21</v>
      </c>
      <c r="C3625" t="s">
        <v>392</v>
      </c>
      <c r="D3625">
        <v>6984274</v>
      </c>
      <c r="E3625" t="s">
        <v>2490</v>
      </c>
      <c r="F3625" t="s">
        <v>1363</v>
      </c>
      <c r="G3625" t="s">
        <v>1364</v>
      </c>
      <c r="H3625" s="3" t="s">
        <v>2491</v>
      </c>
      <c r="I3625">
        <v>2017</v>
      </c>
      <c r="J3625" s="15" t="s">
        <v>2492</v>
      </c>
      <c r="K3625">
        <v>2017</v>
      </c>
      <c r="L3625" t="s">
        <v>1367</v>
      </c>
      <c r="M3625" t="s">
        <v>9183</v>
      </c>
      <c r="O3625" t="s">
        <v>1388</v>
      </c>
      <c r="P3625" t="s">
        <v>4226</v>
      </c>
      <c r="Q3625">
        <f t="shared" si="69"/>
        <v>350</v>
      </c>
      <c r="R3625" t="s">
        <v>2102</v>
      </c>
      <c r="S3625" t="s">
        <v>2103</v>
      </c>
      <c r="T3625" t="s">
        <v>9184</v>
      </c>
      <c r="U3625" s="75">
        <v>350</v>
      </c>
      <c r="V3625">
        <v>0.48</v>
      </c>
      <c r="W3625">
        <v>168</v>
      </c>
      <c r="AH3625" s="16"/>
      <c r="AI3625" t="s">
        <v>1375</v>
      </c>
    </row>
    <row r="3626" spans="1:35" x14ac:dyDescent="0.25">
      <c r="A3626" t="s">
        <v>9185</v>
      </c>
      <c r="B3626" s="1">
        <v>21</v>
      </c>
      <c r="C3626" t="s">
        <v>392</v>
      </c>
      <c r="D3626">
        <v>6984274</v>
      </c>
      <c r="E3626" t="s">
        <v>2490</v>
      </c>
      <c r="F3626" t="s">
        <v>1363</v>
      </c>
      <c r="G3626" t="s">
        <v>1364</v>
      </c>
      <c r="H3626" s="3" t="s">
        <v>2491</v>
      </c>
      <c r="I3626">
        <v>2017</v>
      </c>
      <c r="J3626" s="15" t="s">
        <v>2492</v>
      </c>
      <c r="K3626">
        <v>2017</v>
      </c>
      <c r="L3626" t="s">
        <v>1367</v>
      </c>
      <c r="M3626" t="s">
        <v>9183</v>
      </c>
      <c r="O3626" t="s">
        <v>1388</v>
      </c>
      <c r="P3626" t="s">
        <v>4226</v>
      </c>
      <c r="Q3626">
        <f t="shared" si="69"/>
        <v>350</v>
      </c>
      <c r="R3626" t="s">
        <v>7480</v>
      </c>
      <c r="S3626" t="s">
        <v>7481</v>
      </c>
      <c r="T3626" t="s">
        <v>393</v>
      </c>
      <c r="U3626" s="75">
        <v>350</v>
      </c>
      <c r="V3626">
        <v>0.4</v>
      </c>
      <c r="W3626">
        <v>140</v>
      </c>
      <c r="AH3626" s="16"/>
      <c r="AI3626" t="s">
        <v>1375</v>
      </c>
    </row>
    <row r="3627" spans="1:35" x14ac:dyDescent="0.25">
      <c r="A3627" t="s">
        <v>9186</v>
      </c>
      <c r="B3627" s="1">
        <v>21</v>
      </c>
      <c r="C3627" t="s">
        <v>392</v>
      </c>
      <c r="D3627">
        <v>6984274</v>
      </c>
      <c r="E3627" t="s">
        <v>2490</v>
      </c>
      <c r="F3627" t="s">
        <v>1363</v>
      </c>
      <c r="G3627" t="s">
        <v>1364</v>
      </c>
      <c r="H3627" s="3" t="s">
        <v>2491</v>
      </c>
      <c r="I3627">
        <v>2017</v>
      </c>
      <c r="J3627" s="15" t="s">
        <v>2492</v>
      </c>
      <c r="K3627">
        <v>2017</v>
      </c>
      <c r="L3627" t="s">
        <v>1367</v>
      </c>
      <c r="M3627" t="s">
        <v>9183</v>
      </c>
      <c r="O3627" t="s">
        <v>1388</v>
      </c>
      <c r="P3627" t="s">
        <v>4226</v>
      </c>
      <c r="Q3627">
        <f t="shared" si="69"/>
        <v>350</v>
      </c>
      <c r="R3627" t="s">
        <v>3345</v>
      </c>
      <c r="S3627" t="s">
        <v>3346</v>
      </c>
      <c r="T3627" t="s">
        <v>393</v>
      </c>
      <c r="U3627" s="75">
        <v>350</v>
      </c>
      <c r="V3627">
        <v>0.5</v>
      </c>
      <c r="W3627">
        <v>175</v>
      </c>
      <c r="AH3627" s="16"/>
      <c r="AI3627" t="s">
        <v>1375</v>
      </c>
    </row>
    <row r="3628" spans="1:35" x14ac:dyDescent="0.25">
      <c r="A3628" t="s">
        <v>9187</v>
      </c>
      <c r="B3628" s="1">
        <v>21</v>
      </c>
      <c r="C3628" t="s">
        <v>392</v>
      </c>
      <c r="D3628">
        <v>6984274</v>
      </c>
      <c r="E3628" t="s">
        <v>2490</v>
      </c>
      <c r="F3628" t="s">
        <v>1363</v>
      </c>
      <c r="G3628" t="s">
        <v>1364</v>
      </c>
      <c r="H3628" s="3" t="s">
        <v>2491</v>
      </c>
      <c r="I3628">
        <v>2017</v>
      </c>
      <c r="J3628" s="15" t="s">
        <v>2492</v>
      </c>
      <c r="K3628">
        <v>2017</v>
      </c>
      <c r="L3628" t="s">
        <v>1367</v>
      </c>
      <c r="M3628" t="s">
        <v>9183</v>
      </c>
      <c r="O3628" t="s">
        <v>1388</v>
      </c>
      <c r="P3628" t="s">
        <v>4226</v>
      </c>
      <c r="Q3628">
        <f t="shared" si="69"/>
        <v>350</v>
      </c>
      <c r="R3628" t="s">
        <v>1381</v>
      </c>
      <c r="S3628" t="s">
        <v>1382</v>
      </c>
      <c r="T3628" t="s">
        <v>394</v>
      </c>
      <c r="U3628" s="75">
        <v>350</v>
      </c>
      <c r="V3628">
        <v>0.57999999999999996</v>
      </c>
      <c r="W3628">
        <v>203</v>
      </c>
      <c r="AH3628" s="16"/>
      <c r="AI3628" t="s">
        <v>1375</v>
      </c>
    </row>
    <row r="3629" spans="1:35" x14ac:dyDescent="0.25">
      <c r="A3629" t="s">
        <v>9188</v>
      </c>
      <c r="B3629" s="1">
        <v>21</v>
      </c>
      <c r="C3629" t="s">
        <v>392</v>
      </c>
      <c r="D3629">
        <v>6607888</v>
      </c>
      <c r="E3629" t="s">
        <v>9129</v>
      </c>
      <c r="F3629" t="s">
        <v>1363</v>
      </c>
      <c r="G3629" t="s">
        <v>1364</v>
      </c>
      <c r="H3629" s="3" t="s">
        <v>3859</v>
      </c>
      <c r="I3629">
        <v>2017</v>
      </c>
      <c r="J3629" s="15" t="s">
        <v>5064</v>
      </c>
      <c r="K3629">
        <v>2017</v>
      </c>
      <c r="L3629" t="s">
        <v>1367</v>
      </c>
      <c r="M3629" t="s">
        <v>9130</v>
      </c>
      <c r="O3629" t="s">
        <v>2414</v>
      </c>
      <c r="P3629" t="s">
        <v>4226</v>
      </c>
      <c r="Q3629">
        <f t="shared" si="69"/>
        <v>11280</v>
      </c>
      <c r="R3629" t="s">
        <v>3310</v>
      </c>
      <c r="S3629" t="s">
        <v>3311</v>
      </c>
      <c r="T3629" t="s">
        <v>8671</v>
      </c>
      <c r="U3629" s="75">
        <v>11280</v>
      </c>
      <c r="V3629">
        <v>0.49</v>
      </c>
      <c r="W3629">
        <v>5527.2</v>
      </c>
      <c r="AH3629" s="16"/>
      <c r="AI3629" t="s">
        <v>1375</v>
      </c>
    </row>
    <row r="3630" spans="1:35" x14ac:dyDescent="0.25">
      <c r="A3630" t="s">
        <v>9189</v>
      </c>
      <c r="B3630" s="1">
        <v>21</v>
      </c>
      <c r="C3630" t="s">
        <v>392</v>
      </c>
      <c r="D3630">
        <v>6608477</v>
      </c>
      <c r="E3630" t="s">
        <v>9190</v>
      </c>
      <c r="F3630" t="s">
        <v>1363</v>
      </c>
      <c r="G3630" t="s">
        <v>1364</v>
      </c>
      <c r="H3630" s="3" t="s">
        <v>6092</v>
      </c>
      <c r="I3630">
        <v>2017</v>
      </c>
      <c r="J3630" s="15" t="s">
        <v>2469</v>
      </c>
      <c r="K3630">
        <v>2017</v>
      </c>
      <c r="L3630" t="s">
        <v>1367</v>
      </c>
      <c r="M3630" t="s">
        <v>9191</v>
      </c>
      <c r="O3630" t="s">
        <v>1388</v>
      </c>
      <c r="P3630" t="s">
        <v>4226</v>
      </c>
      <c r="Q3630">
        <f t="shared" si="69"/>
        <v>60</v>
      </c>
      <c r="R3630" t="s">
        <v>2102</v>
      </c>
      <c r="S3630" t="s">
        <v>2103</v>
      </c>
      <c r="T3630" t="s">
        <v>8245</v>
      </c>
      <c r="U3630" s="75">
        <v>60</v>
      </c>
      <c r="V3630">
        <v>0.5</v>
      </c>
      <c r="W3630">
        <v>30</v>
      </c>
      <c r="AH3630" s="16"/>
      <c r="AI3630" t="s">
        <v>1375</v>
      </c>
    </row>
    <row r="3631" spans="1:35" x14ac:dyDescent="0.25">
      <c r="A3631" t="s">
        <v>9192</v>
      </c>
      <c r="B3631" s="1">
        <v>21</v>
      </c>
      <c r="C3631" t="s">
        <v>392</v>
      </c>
      <c r="D3631">
        <v>6608477</v>
      </c>
      <c r="E3631" t="s">
        <v>9190</v>
      </c>
      <c r="F3631" t="s">
        <v>1363</v>
      </c>
      <c r="G3631" t="s">
        <v>1364</v>
      </c>
      <c r="H3631" s="3" t="s">
        <v>6092</v>
      </c>
      <c r="I3631">
        <v>2017</v>
      </c>
      <c r="J3631" s="15" t="s">
        <v>2469</v>
      </c>
      <c r="K3631">
        <v>2017</v>
      </c>
      <c r="L3631" t="s">
        <v>1367</v>
      </c>
      <c r="M3631" t="s">
        <v>9191</v>
      </c>
      <c r="O3631" t="s">
        <v>1388</v>
      </c>
      <c r="P3631" t="s">
        <v>4226</v>
      </c>
      <c r="Q3631">
        <f t="shared" si="69"/>
        <v>60</v>
      </c>
      <c r="R3631" t="s">
        <v>3310</v>
      </c>
      <c r="S3631" t="s">
        <v>3311</v>
      </c>
      <c r="T3631" t="s">
        <v>8671</v>
      </c>
      <c r="U3631" s="75">
        <v>60</v>
      </c>
      <c r="V3631">
        <v>0.49</v>
      </c>
      <c r="W3631">
        <v>29.4</v>
      </c>
      <c r="AH3631" s="16"/>
      <c r="AI3631" t="s">
        <v>1375</v>
      </c>
    </row>
    <row r="3632" spans="1:35" x14ac:dyDescent="0.25">
      <c r="A3632" t="s">
        <v>9193</v>
      </c>
      <c r="B3632" s="1">
        <v>21</v>
      </c>
      <c r="C3632" t="s">
        <v>392</v>
      </c>
      <c r="D3632">
        <v>6796745</v>
      </c>
      <c r="E3632" t="s">
        <v>3126</v>
      </c>
      <c r="F3632" t="s">
        <v>1363</v>
      </c>
      <c r="G3632" t="s">
        <v>1364</v>
      </c>
      <c r="H3632" s="3" t="s">
        <v>3127</v>
      </c>
      <c r="I3632">
        <v>2017</v>
      </c>
      <c r="J3632" s="15" t="s">
        <v>3128</v>
      </c>
      <c r="K3632">
        <v>2017</v>
      </c>
      <c r="L3632" t="s">
        <v>1367</v>
      </c>
      <c r="M3632" t="s">
        <v>9144</v>
      </c>
      <c r="O3632" t="s">
        <v>2414</v>
      </c>
      <c r="P3632" t="s">
        <v>4226</v>
      </c>
      <c r="Q3632">
        <f t="shared" si="69"/>
        <v>10000</v>
      </c>
      <c r="R3632" t="s">
        <v>3310</v>
      </c>
      <c r="S3632" t="s">
        <v>3311</v>
      </c>
      <c r="T3632" t="s">
        <v>8671</v>
      </c>
      <c r="U3632" s="75">
        <v>10000</v>
      </c>
      <c r="V3632">
        <v>0.44</v>
      </c>
      <c r="W3632">
        <v>4400</v>
      </c>
      <c r="AH3632" s="16"/>
      <c r="AI3632" t="s">
        <v>1375</v>
      </c>
    </row>
    <row r="3633" spans="1:35" x14ac:dyDescent="0.25">
      <c r="A3633" t="s">
        <v>9194</v>
      </c>
      <c r="B3633" s="1">
        <v>21</v>
      </c>
      <c r="C3633" t="s">
        <v>392</v>
      </c>
      <c r="D3633">
        <v>6796745</v>
      </c>
      <c r="E3633" t="s">
        <v>3126</v>
      </c>
      <c r="F3633" t="s">
        <v>1363</v>
      </c>
      <c r="G3633" t="s">
        <v>1364</v>
      </c>
      <c r="H3633" s="3" t="s">
        <v>3127</v>
      </c>
      <c r="I3633">
        <v>2017</v>
      </c>
      <c r="J3633" s="15" t="s">
        <v>3128</v>
      </c>
      <c r="K3633">
        <v>2017</v>
      </c>
      <c r="L3633" t="s">
        <v>1367</v>
      </c>
      <c r="M3633" t="s">
        <v>9144</v>
      </c>
      <c r="O3633" t="s">
        <v>2414</v>
      </c>
      <c r="P3633" t="s">
        <v>4226</v>
      </c>
      <c r="Q3633">
        <f t="shared" si="69"/>
        <v>10000</v>
      </c>
      <c r="R3633" t="s">
        <v>2102</v>
      </c>
      <c r="S3633" t="s">
        <v>2103</v>
      </c>
      <c r="T3633" t="s">
        <v>8236</v>
      </c>
      <c r="U3633" s="75">
        <v>10000</v>
      </c>
      <c r="V3633">
        <v>0.46</v>
      </c>
      <c r="W3633">
        <v>4600</v>
      </c>
      <c r="AH3633" s="16"/>
      <c r="AI3633" t="s">
        <v>1375</v>
      </c>
    </row>
    <row r="3634" spans="1:35" x14ac:dyDescent="0.25">
      <c r="A3634" t="s">
        <v>9195</v>
      </c>
      <c r="B3634" s="1">
        <v>21</v>
      </c>
      <c r="C3634" t="s">
        <v>392</v>
      </c>
      <c r="D3634">
        <v>6796745</v>
      </c>
      <c r="E3634" t="s">
        <v>3126</v>
      </c>
      <c r="F3634" t="s">
        <v>1363</v>
      </c>
      <c r="G3634" t="s">
        <v>1364</v>
      </c>
      <c r="H3634" s="3" t="s">
        <v>3127</v>
      </c>
      <c r="I3634">
        <v>2017</v>
      </c>
      <c r="J3634" s="15" t="s">
        <v>3128</v>
      </c>
      <c r="K3634">
        <v>2017</v>
      </c>
      <c r="L3634" t="s">
        <v>1367</v>
      </c>
      <c r="M3634" t="s">
        <v>9144</v>
      </c>
      <c r="O3634" t="s">
        <v>2414</v>
      </c>
      <c r="P3634" t="s">
        <v>4226</v>
      </c>
      <c r="Q3634">
        <f t="shared" si="69"/>
        <v>10000</v>
      </c>
      <c r="R3634" t="s">
        <v>3345</v>
      </c>
      <c r="S3634" t="s">
        <v>3346</v>
      </c>
      <c r="T3634" t="s">
        <v>393</v>
      </c>
      <c r="U3634" s="75">
        <v>10000</v>
      </c>
      <c r="V3634">
        <v>0.5</v>
      </c>
      <c r="W3634">
        <v>5000</v>
      </c>
      <c r="AH3634" s="16"/>
      <c r="AI3634" t="s">
        <v>1375</v>
      </c>
    </row>
    <row r="3635" spans="1:35" x14ac:dyDescent="0.25">
      <c r="A3635" t="s">
        <v>9196</v>
      </c>
      <c r="B3635" s="1">
        <v>21</v>
      </c>
      <c r="C3635" t="s">
        <v>392</v>
      </c>
      <c r="D3635">
        <v>6820751</v>
      </c>
      <c r="E3635" t="s">
        <v>8443</v>
      </c>
      <c r="F3635" t="s">
        <v>1363</v>
      </c>
      <c r="G3635" t="s">
        <v>1364</v>
      </c>
      <c r="H3635" s="3" t="s">
        <v>2612</v>
      </c>
      <c r="I3635">
        <v>2017</v>
      </c>
      <c r="J3635" s="15" t="s">
        <v>3135</v>
      </c>
      <c r="K3635">
        <v>2017</v>
      </c>
      <c r="L3635" t="s">
        <v>1367</v>
      </c>
      <c r="M3635" t="s">
        <v>8782</v>
      </c>
      <c r="O3635" t="s">
        <v>2414</v>
      </c>
      <c r="P3635" t="s">
        <v>4226</v>
      </c>
      <c r="Q3635">
        <f t="shared" si="69"/>
        <v>700</v>
      </c>
      <c r="R3635" t="s">
        <v>1381</v>
      </c>
      <c r="S3635" t="s">
        <v>1382</v>
      </c>
      <c r="T3635" t="s">
        <v>394</v>
      </c>
      <c r="U3635" s="75">
        <v>700</v>
      </c>
      <c r="V3635">
        <v>0.57999999999999996</v>
      </c>
      <c r="W3635">
        <v>406</v>
      </c>
      <c r="AH3635" s="16"/>
      <c r="AI3635" t="s">
        <v>1375</v>
      </c>
    </row>
    <row r="3636" spans="1:35" x14ac:dyDescent="0.25">
      <c r="A3636" t="s">
        <v>9197</v>
      </c>
      <c r="B3636" s="1">
        <v>21</v>
      </c>
      <c r="C3636" t="s">
        <v>392</v>
      </c>
      <c r="D3636">
        <v>6820751</v>
      </c>
      <c r="E3636" t="s">
        <v>8443</v>
      </c>
      <c r="F3636" t="s">
        <v>1363</v>
      </c>
      <c r="G3636" t="s">
        <v>1364</v>
      </c>
      <c r="H3636" s="3" t="s">
        <v>2612</v>
      </c>
      <c r="I3636">
        <v>2017</v>
      </c>
      <c r="J3636" s="15" t="s">
        <v>3135</v>
      </c>
      <c r="K3636">
        <v>2017</v>
      </c>
      <c r="L3636" t="s">
        <v>1367</v>
      </c>
      <c r="M3636" t="s">
        <v>8782</v>
      </c>
      <c r="O3636" t="s">
        <v>2414</v>
      </c>
      <c r="P3636" t="s">
        <v>4226</v>
      </c>
      <c r="Q3636">
        <f t="shared" si="69"/>
        <v>700</v>
      </c>
      <c r="R3636" t="s">
        <v>3310</v>
      </c>
      <c r="S3636" t="s">
        <v>3311</v>
      </c>
      <c r="T3636" t="s">
        <v>8671</v>
      </c>
      <c r="U3636" s="75">
        <v>700</v>
      </c>
      <c r="V3636">
        <v>0.46</v>
      </c>
      <c r="W3636">
        <v>322</v>
      </c>
      <c r="AH3636" s="16"/>
      <c r="AI3636" t="s">
        <v>1375</v>
      </c>
    </row>
    <row r="3637" spans="1:35" x14ac:dyDescent="0.25">
      <c r="A3637" t="s">
        <v>9198</v>
      </c>
      <c r="B3637" s="1">
        <v>21</v>
      </c>
      <c r="C3637" t="s">
        <v>392</v>
      </c>
      <c r="D3637">
        <v>6820751</v>
      </c>
      <c r="E3637" t="s">
        <v>8443</v>
      </c>
      <c r="F3637" t="s">
        <v>1363</v>
      </c>
      <c r="G3637" t="s">
        <v>1364</v>
      </c>
      <c r="H3637" s="3" t="s">
        <v>2612</v>
      </c>
      <c r="I3637">
        <v>2017</v>
      </c>
      <c r="J3637" s="15" t="s">
        <v>3135</v>
      </c>
      <c r="K3637">
        <v>2017</v>
      </c>
      <c r="L3637" t="s">
        <v>1367</v>
      </c>
      <c r="M3637" t="s">
        <v>8782</v>
      </c>
      <c r="O3637" t="s">
        <v>2414</v>
      </c>
      <c r="P3637" t="s">
        <v>4226</v>
      </c>
      <c r="Q3637">
        <f t="shared" si="69"/>
        <v>700</v>
      </c>
      <c r="R3637" t="s">
        <v>3345</v>
      </c>
      <c r="S3637" t="s">
        <v>3346</v>
      </c>
      <c r="T3637" t="s">
        <v>393</v>
      </c>
      <c r="U3637" s="75">
        <v>700</v>
      </c>
      <c r="V3637">
        <v>0.5</v>
      </c>
      <c r="W3637">
        <v>350</v>
      </c>
      <c r="AH3637" s="16"/>
      <c r="AI3637" t="s">
        <v>1375</v>
      </c>
    </row>
    <row r="3638" spans="1:35" x14ac:dyDescent="0.25">
      <c r="A3638" t="s">
        <v>9199</v>
      </c>
      <c r="B3638" s="1">
        <v>21</v>
      </c>
      <c r="C3638" t="s">
        <v>392</v>
      </c>
      <c r="D3638">
        <v>6820751</v>
      </c>
      <c r="E3638" t="s">
        <v>8443</v>
      </c>
      <c r="F3638" t="s">
        <v>1363</v>
      </c>
      <c r="G3638" t="s">
        <v>1364</v>
      </c>
      <c r="H3638" s="3" t="s">
        <v>2612</v>
      </c>
      <c r="I3638">
        <v>2017</v>
      </c>
      <c r="J3638" s="15" t="s">
        <v>3135</v>
      </c>
      <c r="K3638">
        <v>2017</v>
      </c>
      <c r="L3638" t="s">
        <v>1367</v>
      </c>
      <c r="M3638" t="s">
        <v>8782</v>
      </c>
      <c r="O3638" t="s">
        <v>2414</v>
      </c>
      <c r="P3638" t="s">
        <v>4226</v>
      </c>
      <c r="Q3638">
        <f t="shared" si="69"/>
        <v>700</v>
      </c>
      <c r="R3638" t="s">
        <v>2198</v>
      </c>
      <c r="S3638" t="s">
        <v>2199</v>
      </c>
      <c r="T3638" t="s">
        <v>393</v>
      </c>
      <c r="U3638" s="75">
        <v>700</v>
      </c>
      <c r="V3638">
        <v>0.5</v>
      </c>
      <c r="W3638">
        <v>350</v>
      </c>
      <c r="AH3638" s="16"/>
      <c r="AI3638" t="s">
        <v>1375</v>
      </c>
    </row>
    <row r="3639" spans="1:35" x14ac:dyDescent="0.25">
      <c r="A3639" t="s">
        <v>9200</v>
      </c>
      <c r="B3639" s="1">
        <v>21</v>
      </c>
      <c r="C3639" t="s">
        <v>392</v>
      </c>
      <c r="D3639">
        <v>6820751</v>
      </c>
      <c r="E3639" t="s">
        <v>8443</v>
      </c>
      <c r="F3639" t="s">
        <v>1363</v>
      </c>
      <c r="G3639" t="s">
        <v>1364</v>
      </c>
      <c r="H3639" s="3" t="s">
        <v>2612</v>
      </c>
      <c r="I3639">
        <v>2017</v>
      </c>
      <c r="J3639" s="15" t="s">
        <v>3135</v>
      </c>
      <c r="K3639">
        <v>2017</v>
      </c>
      <c r="L3639" t="s">
        <v>1367</v>
      </c>
      <c r="M3639" t="s">
        <v>8782</v>
      </c>
      <c r="O3639" t="s">
        <v>2414</v>
      </c>
      <c r="P3639" t="s">
        <v>4226</v>
      </c>
      <c r="Q3639">
        <f t="shared" si="69"/>
        <v>700</v>
      </c>
      <c r="R3639" t="s">
        <v>2102</v>
      </c>
      <c r="S3639" t="s">
        <v>2103</v>
      </c>
      <c r="T3639" t="s">
        <v>8236</v>
      </c>
      <c r="U3639" s="75">
        <v>700</v>
      </c>
      <c r="V3639">
        <v>0.48</v>
      </c>
      <c r="W3639">
        <v>336</v>
      </c>
      <c r="AH3639" s="16"/>
      <c r="AI3639" t="s">
        <v>1375</v>
      </c>
    </row>
    <row r="3640" spans="1:35" x14ac:dyDescent="0.25">
      <c r="A3640" t="s">
        <v>9201</v>
      </c>
      <c r="B3640" s="1">
        <v>21</v>
      </c>
      <c r="C3640" t="s">
        <v>392</v>
      </c>
      <c r="D3640">
        <v>7015038</v>
      </c>
      <c r="E3640" t="s">
        <v>8674</v>
      </c>
      <c r="F3640" t="s">
        <v>1363</v>
      </c>
      <c r="G3640" t="s">
        <v>1391</v>
      </c>
      <c r="H3640" s="3" t="s">
        <v>6096</v>
      </c>
      <c r="I3640">
        <v>2017</v>
      </c>
      <c r="J3640" s="15" t="s">
        <v>3396</v>
      </c>
      <c r="K3640">
        <v>2017</v>
      </c>
      <c r="L3640" t="s">
        <v>1367</v>
      </c>
      <c r="M3640" t="s">
        <v>8674</v>
      </c>
      <c r="N3640" t="s">
        <v>8674</v>
      </c>
      <c r="O3640" t="s">
        <v>2414</v>
      </c>
      <c r="P3640" t="s">
        <v>4226</v>
      </c>
      <c r="Q3640">
        <f t="shared" si="69"/>
        <v>3000</v>
      </c>
      <c r="R3640" t="s">
        <v>2102</v>
      </c>
      <c r="S3640" t="s">
        <v>2103</v>
      </c>
      <c r="T3640" t="s">
        <v>8236</v>
      </c>
      <c r="U3640" s="75">
        <v>3000</v>
      </c>
      <c r="V3640">
        <v>0.47</v>
      </c>
      <c r="W3640">
        <v>1410</v>
      </c>
      <c r="AH3640" s="16"/>
      <c r="AI3640" t="s">
        <v>1375</v>
      </c>
    </row>
    <row r="3641" spans="1:35" x14ac:dyDescent="0.25">
      <c r="A3641" t="s">
        <v>9202</v>
      </c>
      <c r="B3641" s="1">
        <v>21</v>
      </c>
      <c r="C3641" t="s">
        <v>392</v>
      </c>
      <c r="D3641">
        <v>7015038</v>
      </c>
      <c r="E3641" t="s">
        <v>8674</v>
      </c>
      <c r="F3641" t="s">
        <v>1363</v>
      </c>
      <c r="G3641" t="s">
        <v>1391</v>
      </c>
      <c r="H3641" s="3" t="s">
        <v>6096</v>
      </c>
      <c r="I3641">
        <v>2017</v>
      </c>
      <c r="J3641" s="15" t="s">
        <v>3396</v>
      </c>
      <c r="K3641">
        <v>2017</v>
      </c>
      <c r="L3641" t="s">
        <v>1367</v>
      </c>
      <c r="M3641" t="s">
        <v>8674</v>
      </c>
      <c r="N3641" t="s">
        <v>8674</v>
      </c>
      <c r="O3641" t="s">
        <v>2414</v>
      </c>
      <c r="P3641" t="s">
        <v>4226</v>
      </c>
      <c r="Q3641">
        <f t="shared" si="69"/>
        <v>3000</v>
      </c>
      <c r="R3641" t="s">
        <v>3345</v>
      </c>
      <c r="S3641" t="s">
        <v>3346</v>
      </c>
      <c r="T3641" t="s">
        <v>393</v>
      </c>
      <c r="U3641" s="75">
        <v>3000</v>
      </c>
      <c r="V3641">
        <v>0.5</v>
      </c>
      <c r="W3641">
        <v>1500</v>
      </c>
      <c r="AH3641" s="16"/>
      <c r="AI3641" t="s">
        <v>1375</v>
      </c>
    </row>
    <row r="3642" spans="1:35" x14ac:dyDescent="0.25">
      <c r="A3642" t="s">
        <v>9203</v>
      </c>
      <c r="B3642" s="1">
        <v>21</v>
      </c>
      <c r="C3642" t="s">
        <v>392</v>
      </c>
      <c r="D3642">
        <v>7015038</v>
      </c>
      <c r="E3642" t="s">
        <v>8674</v>
      </c>
      <c r="F3642" t="s">
        <v>1363</v>
      </c>
      <c r="G3642" t="s">
        <v>1391</v>
      </c>
      <c r="H3642" s="3" t="s">
        <v>6096</v>
      </c>
      <c r="I3642">
        <v>2017</v>
      </c>
      <c r="J3642" s="15" t="s">
        <v>3396</v>
      </c>
      <c r="K3642">
        <v>2017</v>
      </c>
      <c r="L3642" t="s">
        <v>1367</v>
      </c>
      <c r="M3642" t="s">
        <v>8674</v>
      </c>
      <c r="N3642" t="s">
        <v>8674</v>
      </c>
      <c r="O3642" t="s">
        <v>2414</v>
      </c>
      <c r="P3642" t="s">
        <v>4226</v>
      </c>
      <c r="Q3642">
        <f t="shared" si="69"/>
        <v>3000</v>
      </c>
      <c r="R3642" t="s">
        <v>7480</v>
      </c>
      <c r="S3642" t="s">
        <v>7481</v>
      </c>
      <c r="T3642" t="s">
        <v>393</v>
      </c>
      <c r="U3642" s="75">
        <v>3000</v>
      </c>
      <c r="V3642">
        <v>0.4</v>
      </c>
      <c r="W3642">
        <v>1200</v>
      </c>
      <c r="AH3642" s="16"/>
      <c r="AI3642" t="s">
        <v>1375</v>
      </c>
    </row>
    <row r="3643" spans="1:35" x14ac:dyDescent="0.25">
      <c r="A3643" t="s">
        <v>9204</v>
      </c>
      <c r="B3643" s="1">
        <v>21</v>
      </c>
      <c r="C3643" t="s">
        <v>392</v>
      </c>
      <c r="D3643">
        <v>7015038</v>
      </c>
      <c r="E3643" t="s">
        <v>8674</v>
      </c>
      <c r="F3643" t="s">
        <v>1363</v>
      </c>
      <c r="G3643" t="s">
        <v>1391</v>
      </c>
      <c r="H3643" s="3" t="s">
        <v>6096</v>
      </c>
      <c r="I3643">
        <v>2017</v>
      </c>
      <c r="J3643" s="15" t="s">
        <v>3396</v>
      </c>
      <c r="K3643">
        <v>2017</v>
      </c>
      <c r="L3643" t="s">
        <v>1367</v>
      </c>
      <c r="M3643" t="s">
        <v>8674</v>
      </c>
      <c r="N3643" t="s">
        <v>8674</v>
      </c>
      <c r="O3643" t="s">
        <v>2414</v>
      </c>
      <c r="P3643" t="s">
        <v>4226</v>
      </c>
      <c r="Q3643">
        <f t="shared" si="69"/>
        <v>3000</v>
      </c>
      <c r="R3643" t="s">
        <v>1381</v>
      </c>
      <c r="S3643" t="s">
        <v>1382</v>
      </c>
      <c r="T3643" t="s">
        <v>8269</v>
      </c>
      <c r="U3643" s="75">
        <v>3000</v>
      </c>
      <c r="V3643">
        <v>0.53</v>
      </c>
      <c r="W3643">
        <v>1590</v>
      </c>
      <c r="AH3643" s="16"/>
      <c r="AI3643" t="s">
        <v>1375</v>
      </c>
    </row>
    <row r="3644" spans="1:35" x14ac:dyDescent="0.25">
      <c r="A3644" t="s">
        <v>9205</v>
      </c>
      <c r="B3644" s="1">
        <v>21</v>
      </c>
      <c r="C3644" t="s">
        <v>392</v>
      </c>
      <c r="D3644">
        <v>7015038</v>
      </c>
      <c r="E3644" t="s">
        <v>8674</v>
      </c>
      <c r="F3644" t="s">
        <v>1363</v>
      </c>
      <c r="G3644" t="s">
        <v>1391</v>
      </c>
      <c r="H3644" s="3" t="s">
        <v>6096</v>
      </c>
      <c r="I3644">
        <v>2017</v>
      </c>
      <c r="J3644" s="15" t="s">
        <v>3396</v>
      </c>
      <c r="K3644">
        <v>2017</v>
      </c>
      <c r="L3644" t="s">
        <v>1367</v>
      </c>
      <c r="M3644" t="s">
        <v>8674</v>
      </c>
      <c r="N3644" t="s">
        <v>8674</v>
      </c>
      <c r="O3644" t="s">
        <v>2414</v>
      </c>
      <c r="P3644" t="s">
        <v>4226</v>
      </c>
      <c r="Q3644">
        <f t="shared" si="69"/>
        <v>3000</v>
      </c>
      <c r="R3644" t="s">
        <v>3310</v>
      </c>
      <c r="S3644" t="s">
        <v>3311</v>
      </c>
      <c r="T3644" t="s">
        <v>8671</v>
      </c>
      <c r="U3644" s="75">
        <v>3000</v>
      </c>
      <c r="V3644">
        <v>0.44</v>
      </c>
      <c r="W3644">
        <v>1320</v>
      </c>
      <c r="AH3644" s="16"/>
      <c r="AI3644" t="s">
        <v>1375</v>
      </c>
    </row>
    <row r="3645" spans="1:35" x14ac:dyDescent="0.25">
      <c r="A3645" t="s">
        <v>9206</v>
      </c>
      <c r="B3645" s="1">
        <v>21</v>
      </c>
      <c r="C3645" t="s">
        <v>392</v>
      </c>
      <c r="D3645">
        <v>7015038</v>
      </c>
      <c r="E3645" t="s">
        <v>8674</v>
      </c>
      <c r="F3645" t="s">
        <v>1363</v>
      </c>
      <c r="G3645" t="s">
        <v>1391</v>
      </c>
      <c r="H3645" s="3" t="s">
        <v>6096</v>
      </c>
      <c r="I3645">
        <v>2017</v>
      </c>
      <c r="J3645" s="15" t="s">
        <v>3396</v>
      </c>
      <c r="K3645">
        <v>2017</v>
      </c>
      <c r="L3645" t="s">
        <v>1367</v>
      </c>
      <c r="M3645" t="s">
        <v>8674</v>
      </c>
      <c r="N3645" t="s">
        <v>8674</v>
      </c>
      <c r="O3645" t="s">
        <v>2414</v>
      </c>
      <c r="P3645" t="s">
        <v>4226</v>
      </c>
      <c r="Q3645">
        <f t="shared" si="69"/>
        <v>3000</v>
      </c>
      <c r="R3645" t="s">
        <v>2198</v>
      </c>
      <c r="S3645" t="s">
        <v>2199</v>
      </c>
      <c r="T3645" t="s">
        <v>393</v>
      </c>
      <c r="U3645" s="75">
        <v>3000</v>
      </c>
      <c r="V3645">
        <v>0.5</v>
      </c>
      <c r="W3645">
        <v>1500</v>
      </c>
      <c r="AH3645" s="16"/>
      <c r="AI3645" t="s">
        <v>1375</v>
      </c>
    </row>
    <row r="3646" spans="1:35" x14ac:dyDescent="0.25">
      <c r="A3646" t="s">
        <v>9207</v>
      </c>
      <c r="B3646" s="1">
        <v>21</v>
      </c>
      <c r="C3646" t="s">
        <v>392</v>
      </c>
      <c r="D3646">
        <v>7036558</v>
      </c>
      <c r="E3646" t="s">
        <v>8674</v>
      </c>
      <c r="F3646" t="s">
        <v>1363</v>
      </c>
      <c r="G3646" t="s">
        <v>1391</v>
      </c>
      <c r="H3646" s="3" t="s">
        <v>3396</v>
      </c>
      <c r="I3646">
        <v>2017</v>
      </c>
      <c r="J3646" s="15" t="s">
        <v>3397</v>
      </c>
      <c r="K3646">
        <v>2017</v>
      </c>
      <c r="L3646" t="s">
        <v>1367</v>
      </c>
      <c r="M3646" t="s">
        <v>8674</v>
      </c>
      <c r="N3646" t="s">
        <v>8674</v>
      </c>
      <c r="O3646" t="s">
        <v>2414</v>
      </c>
      <c r="P3646" t="s">
        <v>4226</v>
      </c>
      <c r="Q3646">
        <f t="shared" si="69"/>
        <v>280</v>
      </c>
      <c r="R3646" t="s">
        <v>2198</v>
      </c>
      <c r="S3646" t="s">
        <v>2199</v>
      </c>
      <c r="T3646" t="s">
        <v>393</v>
      </c>
      <c r="U3646" s="75">
        <v>280</v>
      </c>
      <c r="V3646">
        <v>0.5</v>
      </c>
      <c r="W3646">
        <v>140</v>
      </c>
      <c r="AH3646" s="16"/>
      <c r="AI3646" t="s">
        <v>1375</v>
      </c>
    </row>
    <row r="3647" spans="1:35" x14ac:dyDescent="0.25">
      <c r="A3647" t="s">
        <v>9208</v>
      </c>
      <c r="B3647" s="1">
        <v>21</v>
      </c>
      <c r="C3647" t="s">
        <v>392</v>
      </c>
      <c r="D3647">
        <v>7036558</v>
      </c>
      <c r="E3647" t="s">
        <v>8674</v>
      </c>
      <c r="F3647" t="s">
        <v>1363</v>
      </c>
      <c r="G3647" t="s">
        <v>1391</v>
      </c>
      <c r="H3647" s="3" t="s">
        <v>3396</v>
      </c>
      <c r="I3647">
        <v>2017</v>
      </c>
      <c r="J3647" s="15" t="s">
        <v>3397</v>
      </c>
      <c r="K3647">
        <v>2017</v>
      </c>
      <c r="L3647" t="s">
        <v>1367</v>
      </c>
      <c r="M3647" t="s">
        <v>8674</v>
      </c>
      <c r="N3647" t="s">
        <v>8674</v>
      </c>
      <c r="O3647" t="s">
        <v>2414</v>
      </c>
      <c r="P3647" t="s">
        <v>4226</v>
      </c>
      <c r="Q3647">
        <f t="shared" si="69"/>
        <v>280</v>
      </c>
      <c r="R3647" t="s">
        <v>3345</v>
      </c>
      <c r="S3647" t="s">
        <v>3346</v>
      </c>
      <c r="T3647" t="s">
        <v>393</v>
      </c>
      <c r="U3647" s="75">
        <v>280</v>
      </c>
      <c r="V3647">
        <v>0.5</v>
      </c>
      <c r="W3647">
        <v>140</v>
      </c>
      <c r="AH3647" s="16"/>
      <c r="AI3647" t="s">
        <v>1375</v>
      </c>
    </row>
    <row r="3648" spans="1:35" x14ac:dyDescent="0.25">
      <c r="A3648" t="s">
        <v>9209</v>
      </c>
      <c r="B3648" s="1">
        <v>21</v>
      </c>
      <c r="C3648" t="s">
        <v>392</v>
      </c>
      <c r="D3648">
        <v>7036558</v>
      </c>
      <c r="E3648" t="s">
        <v>8674</v>
      </c>
      <c r="F3648" t="s">
        <v>1363</v>
      </c>
      <c r="G3648" t="s">
        <v>1391</v>
      </c>
      <c r="H3648" s="3" t="s">
        <v>3396</v>
      </c>
      <c r="I3648">
        <v>2017</v>
      </c>
      <c r="J3648" s="15" t="s">
        <v>3397</v>
      </c>
      <c r="K3648">
        <v>2017</v>
      </c>
      <c r="L3648" t="s">
        <v>1367</v>
      </c>
      <c r="M3648" t="s">
        <v>8674</v>
      </c>
      <c r="N3648" t="s">
        <v>8674</v>
      </c>
      <c r="O3648" t="s">
        <v>2414</v>
      </c>
      <c r="P3648" t="s">
        <v>4226</v>
      </c>
      <c r="Q3648">
        <f t="shared" si="69"/>
        <v>280</v>
      </c>
      <c r="R3648" t="s">
        <v>3310</v>
      </c>
      <c r="S3648" t="s">
        <v>3311</v>
      </c>
      <c r="T3648" t="s">
        <v>8671</v>
      </c>
      <c r="U3648" s="75">
        <v>280</v>
      </c>
      <c r="V3648">
        <v>0.46</v>
      </c>
      <c r="W3648">
        <v>128.80000000000001</v>
      </c>
      <c r="AH3648" s="16"/>
      <c r="AI3648" t="s">
        <v>1375</v>
      </c>
    </row>
    <row r="3649" spans="1:35" x14ac:dyDescent="0.25">
      <c r="A3649" t="s">
        <v>9210</v>
      </c>
      <c r="B3649" s="1">
        <v>21</v>
      </c>
      <c r="C3649" t="s">
        <v>392</v>
      </c>
      <c r="D3649">
        <v>7036558</v>
      </c>
      <c r="E3649" t="s">
        <v>8674</v>
      </c>
      <c r="F3649" t="s">
        <v>1363</v>
      </c>
      <c r="G3649" t="s">
        <v>1391</v>
      </c>
      <c r="H3649" s="3" t="s">
        <v>3396</v>
      </c>
      <c r="I3649">
        <v>2017</v>
      </c>
      <c r="J3649" s="15" t="s">
        <v>3397</v>
      </c>
      <c r="K3649">
        <v>2017</v>
      </c>
      <c r="L3649" t="s">
        <v>1367</v>
      </c>
      <c r="M3649" t="s">
        <v>8674</v>
      </c>
      <c r="N3649" t="s">
        <v>8674</v>
      </c>
      <c r="O3649" t="s">
        <v>2414</v>
      </c>
      <c r="P3649" t="s">
        <v>4226</v>
      </c>
      <c r="Q3649">
        <f t="shared" si="69"/>
        <v>280</v>
      </c>
      <c r="R3649" t="s">
        <v>2102</v>
      </c>
      <c r="S3649" t="s">
        <v>2103</v>
      </c>
      <c r="T3649" t="s">
        <v>8236</v>
      </c>
      <c r="U3649" s="75">
        <v>280</v>
      </c>
      <c r="V3649">
        <v>0.5</v>
      </c>
      <c r="W3649">
        <v>140</v>
      </c>
      <c r="AH3649" s="16"/>
      <c r="AI3649" t="s">
        <v>1375</v>
      </c>
    </row>
    <row r="3650" spans="1:35" x14ac:dyDescent="0.25">
      <c r="A3650" t="s">
        <v>9211</v>
      </c>
      <c r="B3650" s="1">
        <v>21</v>
      </c>
      <c r="C3650" t="s">
        <v>392</v>
      </c>
      <c r="D3650">
        <v>7160607</v>
      </c>
      <c r="E3650" t="s">
        <v>9212</v>
      </c>
      <c r="F3650" t="s">
        <v>1363</v>
      </c>
      <c r="G3650" t="s">
        <v>1364</v>
      </c>
      <c r="H3650" s="3" t="s">
        <v>6186</v>
      </c>
      <c r="I3650">
        <v>2017</v>
      </c>
      <c r="J3650" s="15" t="s">
        <v>6187</v>
      </c>
      <c r="K3650">
        <v>2017</v>
      </c>
      <c r="L3650" t="s">
        <v>1367</v>
      </c>
      <c r="M3650" t="s">
        <v>8764</v>
      </c>
      <c r="O3650" t="s">
        <v>1388</v>
      </c>
      <c r="P3650" t="s">
        <v>4226</v>
      </c>
      <c r="Q3650">
        <f t="shared" ref="Q3650:Q3713" si="70">U3650</f>
        <v>12390</v>
      </c>
      <c r="R3650" t="s">
        <v>2102</v>
      </c>
      <c r="S3650" t="s">
        <v>2103</v>
      </c>
      <c r="T3650" t="s">
        <v>8236</v>
      </c>
      <c r="U3650" s="75">
        <v>12390</v>
      </c>
      <c r="V3650">
        <v>0.47</v>
      </c>
      <c r="W3650">
        <v>5823.3</v>
      </c>
      <c r="AH3650" s="16"/>
      <c r="AI3650" t="s">
        <v>1375</v>
      </c>
    </row>
    <row r="3651" spans="1:35" x14ac:dyDescent="0.25">
      <c r="A3651" t="s">
        <v>9213</v>
      </c>
      <c r="B3651" s="1">
        <v>21</v>
      </c>
      <c r="C3651" t="s">
        <v>392</v>
      </c>
      <c r="D3651">
        <v>7160607</v>
      </c>
      <c r="E3651" t="s">
        <v>9212</v>
      </c>
      <c r="F3651" t="s">
        <v>1363</v>
      </c>
      <c r="G3651" t="s">
        <v>1364</v>
      </c>
      <c r="H3651" s="3" t="s">
        <v>6186</v>
      </c>
      <c r="I3651">
        <v>2017</v>
      </c>
      <c r="J3651" s="15" t="s">
        <v>6187</v>
      </c>
      <c r="K3651">
        <v>2017</v>
      </c>
      <c r="L3651" t="s">
        <v>1367</v>
      </c>
      <c r="M3651" t="s">
        <v>8764</v>
      </c>
      <c r="O3651" t="s">
        <v>1388</v>
      </c>
      <c r="P3651" t="s">
        <v>4226</v>
      </c>
      <c r="Q3651">
        <f t="shared" si="70"/>
        <v>12390</v>
      </c>
      <c r="R3651" t="s">
        <v>2198</v>
      </c>
      <c r="S3651" t="s">
        <v>2199</v>
      </c>
      <c r="T3651" t="s">
        <v>393</v>
      </c>
      <c r="U3651" s="75">
        <v>12390</v>
      </c>
      <c r="V3651">
        <v>0.5</v>
      </c>
      <c r="W3651">
        <v>6195</v>
      </c>
      <c r="AH3651" s="16"/>
      <c r="AI3651" t="s">
        <v>1375</v>
      </c>
    </row>
    <row r="3652" spans="1:35" x14ac:dyDescent="0.25">
      <c r="A3652" t="s">
        <v>9214</v>
      </c>
      <c r="B3652" s="1">
        <v>21</v>
      </c>
      <c r="C3652" t="s">
        <v>392</v>
      </c>
      <c r="D3652">
        <v>7160607</v>
      </c>
      <c r="E3652" t="s">
        <v>9212</v>
      </c>
      <c r="F3652" t="s">
        <v>1363</v>
      </c>
      <c r="G3652" t="s">
        <v>1364</v>
      </c>
      <c r="H3652" s="3" t="s">
        <v>6186</v>
      </c>
      <c r="I3652">
        <v>2017</v>
      </c>
      <c r="J3652" s="15" t="s">
        <v>6187</v>
      </c>
      <c r="K3652">
        <v>2017</v>
      </c>
      <c r="L3652" t="s">
        <v>1367</v>
      </c>
      <c r="M3652" t="s">
        <v>8764</v>
      </c>
      <c r="O3652" t="s">
        <v>1388</v>
      </c>
      <c r="P3652" t="s">
        <v>4226</v>
      </c>
      <c r="Q3652">
        <f t="shared" si="70"/>
        <v>12390</v>
      </c>
      <c r="R3652" t="s">
        <v>7480</v>
      </c>
      <c r="S3652" t="s">
        <v>7481</v>
      </c>
      <c r="T3652" t="s">
        <v>393</v>
      </c>
      <c r="U3652" s="75">
        <v>12390</v>
      </c>
      <c r="V3652">
        <v>0.4</v>
      </c>
      <c r="W3652">
        <v>4956</v>
      </c>
      <c r="AH3652" s="16"/>
      <c r="AI3652" t="s">
        <v>1375</v>
      </c>
    </row>
    <row r="3653" spans="1:35" x14ac:dyDescent="0.25">
      <c r="A3653" t="s">
        <v>9215</v>
      </c>
      <c r="B3653" s="1">
        <v>21</v>
      </c>
      <c r="C3653" t="s">
        <v>392</v>
      </c>
      <c r="D3653">
        <v>7160607</v>
      </c>
      <c r="E3653" t="s">
        <v>9212</v>
      </c>
      <c r="F3653" t="s">
        <v>1363</v>
      </c>
      <c r="G3653" t="s">
        <v>1364</v>
      </c>
      <c r="H3653" s="3" t="s">
        <v>6186</v>
      </c>
      <c r="I3653">
        <v>2017</v>
      </c>
      <c r="J3653" s="15" t="s">
        <v>6187</v>
      </c>
      <c r="K3653">
        <v>2017</v>
      </c>
      <c r="L3653" t="s">
        <v>1367</v>
      </c>
      <c r="M3653" t="s">
        <v>8764</v>
      </c>
      <c r="O3653" t="s">
        <v>1388</v>
      </c>
      <c r="P3653" t="s">
        <v>4226</v>
      </c>
      <c r="Q3653">
        <f t="shared" si="70"/>
        <v>12390</v>
      </c>
      <c r="R3653" t="s">
        <v>3345</v>
      </c>
      <c r="S3653" t="s">
        <v>3346</v>
      </c>
      <c r="T3653" t="s">
        <v>393</v>
      </c>
      <c r="U3653" s="75">
        <v>12390</v>
      </c>
      <c r="V3653">
        <v>0.5</v>
      </c>
      <c r="W3653">
        <v>6195</v>
      </c>
      <c r="AH3653" s="16"/>
      <c r="AI3653" t="s">
        <v>1375</v>
      </c>
    </row>
    <row r="3654" spans="1:35" x14ac:dyDescent="0.25">
      <c r="A3654" t="s">
        <v>9216</v>
      </c>
      <c r="B3654" s="1">
        <v>21</v>
      </c>
      <c r="C3654" t="s">
        <v>392</v>
      </c>
      <c r="D3654">
        <v>7160607</v>
      </c>
      <c r="E3654" t="s">
        <v>9212</v>
      </c>
      <c r="F3654" t="s">
        <v>1363</v>
      </c>
      <c r="G3654" t="s">
        <v>1364</v>
      </c>
      <c r="H3654" s="3" t="s">
        <v>6186</v>
      </c>
      <c r="I3654">
        <v>2017</v>
      </c>
      <c r="J3654" s="15" t="s">
        <v>6187</v>
      </c>
      <c r="K3654">
        <v>2017</v>
      </c>
      <c r="L3654" t="s">
        <v>1367</v>
      </c>
      <c r="M3654" t="s">
        <v>8764</v>
      </c>
      <c r="O3654" t="s">
        <v>1388</v>
      </c>
      <c r="P3654" t="s">
        <v>4226</v>
      </c>
      <c r="Q3654">
        <f t="shared" si="70"/>
        <v>12390</v>
      </c>
      <c r="R3654" t="s">
        <v>1381</v>
      </c>
      <c r="S3654" t="s">
        <v>1382</v>
      </c>
      <c r="T3654" t="s">
        <v>394</v>
      </c>
      <c r="U3654" s="75">
        <v>12390</v>
      </c>
      <c r="V3654">
        <v>0.52</v>
      </c>
      <c r="W3654">
        <v>6442.8</v>
      </c>
      <c r="AH3654" s="16"/>
      <c r="AI3654" t="s">
        <v>1375</v>
      </c>
    </row>
    <row r="3655" spans="1:35" x14ac:dyDescent="0.25">
      <c r="A3655" t="s">
        <v>9217</v>
      </c>
      <c r="B3655" s="1">
        <v>21</v>
      </c>
      <c r="C3655" t="s">
        <v>392</v>
      </c>
      <c r="D3655">
        <v>7160607</v>
      </c>
      <c r="E3655" t="s">
        <v>9212</v>
      </c>
      <c r="F3655" t="s">
        <v>1363</v>
      </c>
      <c r="G3655" t="s">
        <v>1364</v>
      </c>
      <c r="H3655" s="3" t="s">
        <v>6186</v>
      </c>
      <c r="I3655">
        <v>2017</v>
      </c>
      <c r="J3655" s="15" t="s">
        <v>6187</v>
      </c>
      <c r="K3655">
        <v>2017</v>
      </c>
      <c r="L3655" t="s">
        <v>1367</v>
      </c>
      <c r="M3655" t="s">
        <v>8764</v>
      </c>
      <c r="O3655" t="s">
        <v>1388</v>
      </c>
      <c r="P3655" t="s">
        <v>4226</v>
      </c>
      <c r="Q3655">
        <f t="shared" si="70"/>
        <v>12390</v>
      </c>
      <c r="R3655" t="s">
        <v>3310</v>
      </c>
      <c r="S3655" t="s">
        <v>3311</v>
      </c>
      <c r="T3655" t="s">
        <v>8671</v>
      </c>
      <c r="U3655" s="75">
        <v>12390</v>
      </c>
      <c r="V3655">
        <v>0.49</v>
      </c>
      <c r="W3655">
        <v>6071.1</v>
      </c>
      <c r="AH3655" s="16"/>
      <c r="AI3655" t="s">
        <v>1375</v>
      </c>
    </row>
    <row r="3656" spans="1:35" x14ac:dyDescent="0.25">
      <c r="A3656" t="s">
        <v>9218</v>
      </c>
      <c r="B3656" s="1">
        <v>21</v>
      </c>
      <c r="C3656" t="s">
        <v>392</v>
      </c>
      <c r="D3656">
        <v>7118791</v>
      </c>
      <c r="E3656" t="s">
        <v>8674</v>
      </c>
      <c r="F3656" t="s">
        <v>1363</v>
      </c>
      <c r="G3656" t="s">
        <v>1391</v>
      </c>
      <c r="H3656" s="3" t="s">
        <v>3162</v>
      </c>
      <c r="I3656">
        <v>2017</v>
      </c>
      <c r="J3656" s="15" t="s">
        <v>3896</v>
      </c>
      <c r="K3656">
        <v>2017</v>
      </c>
      <c r="L3656" t="s">
        <v>1367</v>
      </c>
      <c r="M3656" t="s">
        <v>8674</v>
      </c>
      <c r="N3656" t="s">
        <v>8674</v>
      </c>
      <c r="O3656" t="s">
        <v>1388</v>
      </c>
      <c r="P3656" t="s">
        <v>4226</v>
      </c>
      <c r="Q3656">
        <f t="shared" si="70"/>
        <v>9500</v>
      </c>
      <c r="R3656" t="s">
        <v>3345</v>
      </c>
      <c r="S3656" t="s">
        <v>3346</v>
      </c>
      <c r="T3656" t="s">
        <v>393</v>
      </c>
      <c r="U3656" s="75">
        <v>9500</v>
      </c>
      <c r="V3656">
        <v>0.5</v>
      </c>
      <c r="W3656">
        <v>4750</v>
      </c>
      <c r="AH3656" s="16"/>
      <c r="AI3656" t="s">
        <v>1375</v>
      </c>
    </row>
    <row r="3657" spans="1:35" x14ac:dyDescent="0.25">
      <c r="A3657" t="s">
        <v>9219</v>
      </c>
      <c r="B3657" s="1">
        <v>21</v>
      </c>
      <c r="C3657" t="s">
        <v>392</v>
      </c>
      <c r="D3657">
        <v>7118791</v>
      </c>
      <c r="E3657" t="s">
        <v>8674</v>
      </c>
      <c r="F3657" t="s">
        <v>1363</v>
      </c>
      <c r="G3657" t="s">
        <v>1391</v>
      </c>
      <c r="H3657" s="3" t="s">
        <v>3162</v>
      </c>
      <c r="I3657">
        <v>2017</v>
      </c>
      <c r="J3657" s="15" t="s">
        <v>3896</v>
      </c>
      <c r="K3657">
        <v>2017</v>
      </c>
      <c r="L3657" t="s">
        <v>1367</v>
      </c>
      <c r="M3657" t="s">
        <v>8674</v>
      </c>
      <c r="N3657" t="s">
        <v>8674</v>
      </c>
      <c r="O3657" t="s">
        <v>1388</v>
      </c>
      <c r="P3657" t="s">
        <v>4226</v>
      </c>
      <c r="Q3657">
        <f t="shared" si="70"/>
        <v>9500</v>
      </c>
      <c r="R3657" t="s">
        <v>2102</v>
      </c>
      <c r="S3657" t="s">
        <v>2103</v>
      </c>
      <c r="T3657" t="s">
        <v>8236</v>
      </c>
      <c r="U3657" s="75">
        <v>9500</v>
      </c>
      <c r="V3657">
        <v>0.47</v>
      </c>
      <c r="W3657">
        <v>4465</v>
      </c>
      <c r="AH3657" s="16"/>
      <c r="AI3657" t="s">
        <v>1375</v>
      </c>
    </row>
    <row r="3658" spans="1:35" x14ac:dyDescent="0.25">
      <c r="A3658" t="s">
        <v>9220</v>
      </c>
      <c r="B3658" s="1">
        <v>21</v>
      </c>
      <c r="C3658" t="s">
        <v>392</v>
      </c>
      <c r="D3658">
        <v>7118791</v>
      </c>
      <c r="E3658" t="s">
        <v>8674</v>
      </c>
      <c r="F3658" t="s">
        <v>1363</v>
      </c>
      <c r="G3658" t="s">
        <v>1391</v>
      </c>
      <c r="H3658" s="3" t="s">
        <v>3162</v>
      </c>
      <c r="I3658">
        <v>2017</v>
      </c>
      <c r="J3658" s="15" t="s">
        <v>3896</v>
      </c>
      <c r="K3658">
        <v>2017</v>
      </c>
      <c r="L3658" t="s">
        <v>1367</v>
      </c>
      <c r="M3658" t="s">
        <v>8674</v>
      </c>
      <c r="N3658" t="s">
        <v>8674</v>
      </c>
      <c r="O3658" t="s">
        <v>1388</v>
      </c>
      <c r="P3658" t="s">
        <v>4226</v>
      </c>
      <c r="Q3658">
        <f t="shared" si="70"/>
        <v>9500</v>
      </c>
      <c r="R3658" t="s">
        <v>7480</v>
      </c>
      <c r="S3658" t="s">
        <v>7481</v>
      </c>
      <c r="T3658" t="s">
        <v>393</v>
      </c>
      <c r="U3658" s="75">
        <v>9500</v>
      </c>
      <c r="V3658">
        <v>0.4</v>
      </c>
      <c r="W3658">
        <v>3800</v>
      </c>
      <c r="AH3658" s="16"/>
      <c r="AI3658" t="s">
        <v>1375</v>
      </c>
    </row>
    <row r="3659" spans="1:35" x14ac:dyDescent="0.25">
      <c r="A3659" t="s">
        <v>9221</v>
      </c>
      <c r="B3659" s="1">
        <v>21</v>
      </c>
      <c r="C3659" t="s">
        <v>392</v>
      </c>
      <c r="D3659">
        <v>7118791</v>
      </c>
      <c r="E3659" t="s">
        <v>8674</v>
      </c>
      <c r="F3659" t="s">
        <v>1363</v>
      </c>
      <c r="G3659" t="s">
        <v>1391</v>
      </c>
      <c r="H3659" s="3" t="s">
        <v>3162</v>
      </c>
      <c r="I3659">
        <v>2017</v>
      </c>
      <c r="J3659" s="15" t="s">
        <v>3896</v>
      </c>
      <c r="K3659">
        <v>2017</v>
      </c>
      <c r="L3659" t="s">
        <v>1367</v>
      </c>
      <c r="M3659" t="s">
        <v>8674</v>
      </c>
      <c r="N3659" t="s">
        <v>8674</v>
      </c>
      <c r="O3659" t="s">
        <v>1388</v>
      </c>
      <c r="P3659" t="s">
        <v>4226</v>
      </c>
      <c r="Q3659">
        <f t="shared" si="70"/>
        <v>9500</v>
      </c>
      <c r="R3659" t="s">
        <v>3310</v>
      </c>
      <c r="S3659" t="s">
        <v>3311</v>
      </c>
      <c r="T3659" t="s">
        <v>8671</v>
      </c>
      <c r="U3659" s="75">
        <v>9500</v>
      </c>
      <c r="V3659">
        <v>0.46</v>
      </c>
      <c r="W3659">
        <v>4370</v>
      </c>
      <c r="AH3659" s="16"/>
      <c r="AI3659" t="s">
        <v>1375</v>
      </c>
    </row>
    <row r="3660" spans="1:35" x14ac:dyDescent="0.25">
      <c r="A3660" t="s">
        <v>9222</v>
      </c>
      <c r="B3660" s="1">
        <v>21</v>
      </c>
      <c r="C3660" t="s">
        <v>392</v>
      </c>
      <c r="D3660">
        <v>7182902</v>
      </c>
      <c r="E3660" t="s">
        <v>9223</v>
      </c>
      <c r="F3660" t="s">
        <v>1363</v>
      </c>
      <c r="G3660" t="s">
        <v>1364</v>
      </c>
      <c r="H3660" s="3" t="s">
        <v>6187</v>
      </c>
      <c r="I3660">
        <v>2017</v>
      </c>
      <c r="J3660" s="15" t="s">
        <v>9224</v>
      </c>
      <c r="K3660">
        <v>2017</v>
      </c>
      <c r="L3660" t="s">
        <v>1367</v>
      </c>
      <c r="M3660" t="s">
        <v>9225</v>
      </c>
      <c r="O3660" t="s">
        <v>2414</v>
      </c>
      <c r="P3660" t="s">
        <v>4226</v>
      </c>
      <c r="Q3660">
        <f t="shared" si="70"/>
        <v>19580</v>
      </c>
      <c r="R3660" t="s">
        <v>2102</v>
      </c>
      <c r="S3660" t="s">
        <v>2103</v>
      </c>
      <c r="T3660" t="s">
        <v>8236</v>
      </c>
      <c r="U3660" s="75">
        <v>19580</v>
      </c>
      <c r="V3660">
        <v>0.47</v>
      </c>
      <c r="W3660">
        <v>9202.6</v>
      </c>
      <c r="AH3660" s="16"/>
      <c r="AI3660" t="s">
        <v>1375</v>
      </c>
    </row>
    <row r="3661" spans="1:35" x14ac:dyDescent="0.25">
      <c r="A3661" t="s">
        <v>9226</v>
      </c>
      <c r="B3661" s="1">
        <v>21</v>
      </c>
      <c r="C3661" t="s">
        <v>392</v>
      </c>
      <c r="D3661">
        <v>7182902</v>
      </c>
      <c r="E3661" t="s">
        <v>9223</v>
      </c>
      <c r="F3661" t="s">
        <v>1363</v>
      </c>
      <c r="G3661" t="s">
        <v>1364</v>
      </c>
      <c r="H3661" s="3" t="s">
        <v>6187</v>
      </c>
      <c r="I3661">
        <v>2017</v>
      </c>
      <c r="J3661" s="15" t="s">
        <v>9224</v>
      </c>
      <c r="K3661">
        <v>2017</v>
      </c>
      <c r="L3661" t="s">
        <v>1367</v>
      </c>
      <c r="M3661" t="s">
        <v>9225</v>
      </c>
      <c r="O3661" t="s">
        <v>2414</v>
      </c>
      <c r="P3661" t="s">
        <v>4226</v>
      </c>
      <c r="Q3661">
        <f t="shared" si="70"/>
        <v>19580</v>
      </c>
      <c r="R3661" t="s">
        <v>3310</v>
      </c>
      <c r="S3661" t="s">
        <v>3311</v>
      </c>
      <c r="T3661" t="s">
        <v>8671</v>
      </c>
      <c r="U3661" s="75">
        <v>19580</v>
      </c>
      <c r="V3661">
        <v>0.49</v>
      </c>
      <c r="W3661">
        <v>9594.2000000000007</v>
      </c>
      <c r="AH3661" s="16"/>
      <c r="AI3661" t="s">
        <v>1375</v>
      </c>
    </row>
    <row r="3662" spans="1:35" x14ac:dyDescent="0.25">
      <c r="A3662" t="s">
        <v>9227</v>
      </c>
      <c r="B3662" s="1">
        <v>21</v>
      </c>
      <c r="C3662" t="s">
        <v>392</v>
      </c>
      <c r="D3662">
        <v>7182902</v>
      </c>
      <c r="E3662" t="s">
        <v>9223</v>
      </c>
      <c r="F3662" t="s">
        <v>1363</v>
      </c>
      <c r="G3662" t="s">
        <v>1364</v>
      </c>
      <c r="H3662" s="3" t="s">
        <v>6187</v>
      </c>
      <c r="I3662">
        <v>2017</v>
      </c>
      <c r="J3662" s="15" t="s">
        <v>9224</v>
      </c>
      <c r="K3662">
        <v>2017</v>
      </c>
      <c r="L3662" t="s">
        <v>1367</v>
      </c>
      <c r="M3662" t="s">
        <v>9225</v>
      </c>
      <c r="O3662" t="s">
        <v>2414</v>
      </c>
      <c r="P3662" t="s">
        <v>4226</v>
      </c>
      <c r="Q3662">
        <f t="shared" si="70"/>
        <v>19580</v>
      </c>
      <c r="R3662" t="s">
        <v>3345</v>
      </c>
      <c r="S3662" t="s">
        <v>3346</v>
      </c>
      <c r="T3662" t="s">
        <v>393</v>
      </c>
      <c r="U3662" s="75">
        <v>19580</v>
      </c>
      <c r="V3662">
        <v>0.5</v>
      </c>
      <c r="W3662">
        <v>9790</v>
      </c>
      <c r="AH3662" s="16"/>
      <c r="AI3662" t="s">
        <v>1375</v>
      </c>
    </row>
    <row r="3663" spans="1:35" x14ac:dyDescent="0.25">
      <c r="A3663" t="s">
        <v>9228</v>
      </c>
      <c r="B3663" s="1">
        <v>21</v>
      </c>
      <c r="C3663" t="s">
        <v>392</v>
      </c>
      <c r="D3663">
        <v>7434839</v>
      </c>
      <c r="E3663" t="s">
        <v>8674</v>
      </c>
      <c r="F3663" t="s">
        <v>1363</v>
      </c>
      <c r="G3663" t="s">
        <v>1391</v>
      </c>
      <c r="H3663" s="3" t="s">
        <v>1714</v>
      </c>
      <c r="I3663">
        <v>2018</v>
      </c>
      <c r="J3663" s="15" t="s">
        <v>1715</v>
      </c>
      <c r="K3663">
        <v>2018</v>
      </c>
      <c r="L3663" t="s">
        <v>1367</v>
      </c>
      <c r="M3663" t="s">
        <v>8674</v>
      </c>
      <c r="N3663" t="s">
        <v>8674</v>
      </c>
      <c r="O3663" t="s">
        <v>1388</v>
      </c>
      <c r="P3663" t="s">
        <v>4226</v>
      </c>
      <c r="Q3663">
        <f t="shared" si="70"/>
        <v>7900</v>
      </c>
      <c r="R3663" t="s">
        <v>3345</v>
      </c>
      <c r="S3663" t="s">
        <v>3346</v>
      </c>
      <c r="T3663" t="s">
        <v>394</v>
      </c>
      <c r="U3663" s="75">
        <v>7900</v>
      </c>
      <c r="V3663">
        <v>0.5</v>
      </c>
      <c r="W3663">
        <v>3950</v>
      </c>
      <c r="AH3663" s="16"/>
      <c r="AI3663" t="s">
        <v>1375</v>
      </c>
    </row>
    <row r="3664" spans="1:35" x14ac:dyDescent="0.25">
      <c r="A3664" t="s">
        <v>9229</v>
      </c>
      <c r="B3664" s="1">
        <v>21</v>
      </c>
      <c r="C3664" t="s">
        <v>392</v>
      </c>
      <c r="D3664">
        <v>7434839</v>
      </c>
      <c r="E3664" t="s">
        <v>8674</v>
      </c>
      <c r="F3664" t="s">
        <v>1363</v>
      </c>
      <c r="G3664" t="s">
        <v>1391</v>
      </c>
      <c r="H3664" s="3" t="s">
        <v>1714</v>
      </c>
      <c r="I3664">
        <v>2018</v>
      </c>
      <c r="J3664" s="15" t="s">
        <v>1715</v>
      </c>
      <c r="K3664">
        <v>2018</v>
      </c>
      <c r="L3664" t="s">
        <v>1367</v>
      </c>
      <c r="M3664" t="s">
        <v>8674</v>
      </c>
      <c r="N3664" t="s">
        <v>8674</v>
      </c>
      <c r="O3664" t="s">
        <v>1388</v>
      </c>
      <c r="P3664" t="s">
        <v>4226</v>
      </c>
      <c r="Q3664">
        <f t="shared" si="70"/>
        <v>7900</v>
      </c>
      <c r="R3664" t="s">
        <v>3310</v>
      </c>
      <c r="S3664" t="s">
        <v>3311</v>
      </c>
      <c r="T3664" t="s">
        <v>8671</v>
      </c>
      <c r="U3664" s="75">
        <v>7900</v>
      </c>
      <c r="V3664">
        <v>0.47</v>
      </c>
      <c r="W3664">
        <v>3713</v>
      </c>
      <c r="AH3664" s="16"/>
      <c r="AI3664" t="s">
        <v>1375</v>
      </c>
    </row>
    <row r="3665" spans="1:35" x14ac:dyDescent="0.25">
      <c r="A3665" t="s">
        <v>9230</v>
      </c>
      <c r="B3665" s="1">
        <v>21</v>
      </c>
      <c r="C3665" t="s">
        <v>392</v>
      </c>
      <c r="D3665">
        <v>7434839</v>
      </c>
      <c r="E3665" t="s">
        <v>8674</v>
      </c>
      <c r="F3665" t="s">
        <v>1363</v>
      </c>
      <c r="G3665" t="s">
        <v>1391</v>
      </c>
      <c r="H3665" s="3" t="s">
        <v>1714</v>
      </c>
      <c r="I3665">
        <v>2018</v>
      </c>
      <c r="J3665" s="15" t="s">
        <v>1715</v>
      </c>
      <c r="K3665">
        <v>2018</v>
      </c>
      <c r="L3665" t="s">
        <v>1367</v>
      </c>
      <c r="M3665" t="s">
        <v>8674</v>
      </c>
      <c r="N3665" t="s">
        <v>8674</v>
      </c>
      <c r="O3665" t="s">
        <v>1388</v>
      </c>
      <c r="P3665" t="s">
        <v>4226</v>
      </c>
      <c r="Q3665">
        <f t="shared" si="70"/>
        <v>7900</v>
      </c>
      <c r="R3665" t="s">
        <v>2102</v>
      </c>
      <c r="S3665" t="s">
        <v>2103</v>
      </c>
      <c r="T3665" t="s">
        <v>8236</v>
      </c>
      <c r="U3665" s="75">
        <v>7900</v>
      </c>
      <c r="V3665">
        <v>0.47</v>
      </c>
      <c r="W3665">
        <v>3713</v>
      </c>
      <c r="AH3665" s="16"/>
      <c r="AI3665" t="s">
        <v>1375</v>
      </c>
    </row>
    <row r="3666" spans="1:35" x14ac:dyDescent="0.25">
      <c r="A3666" t="s">
        <v>9231</v>
      </c>
      <c r="B3666" s="1">
        <v>21</v>
      </c>
      <c r="C3666" t="s">
        <v>392</v>
      </c>
      <c r="D3666">
        <v>7434839</v>
      </c>
      <c r="E3666" t="s">
        <v>8674</v>
      </c>
      <c r="F3666" t="s">
        <v>1363</v>
      </c>
      <c r="G3666" t="s">
        <v>1391</v>
      </c>
      <c r="H3666" s="3" t="s">
        <v>1714</v>
      </c>
      <c r="I3666">
        <v>2018</v>
      </c>
      <c r="J3666" s="15" t="s">
        <v>1715</v>
      </c>
      <c r="K3666">
        <v>2018</v>
      </c>
      <c r="L3666" t="s">
        <v>1367</v>
      </c>
      <c r="M3666" t="s">
        <v>8674</v>
      </c>
      <c r="N3666" t="s">
        <v>8674</v>
      </c>
      <c r="O3666" t="s">
        <v>1388</v>
      </c>
      <c r="P3666" t="s">
        <v>4226</v>
      </c>
      <c r="Q3666">
        <f t="shared" si="70"/>
        <v>7900</v>
      </c>
      <c r="R3666" t="s">
        <v>1381</v>
      </c>
      <c r="S3666" t="s">
        <v>1382</v>
      </c>
      <c r="T3666" t="s">
        <v>9232</v>
      </c>
      <c r="U3666" s="75">
        <v>7900</v>
      </c>
      <c r="V3666">
        <v>0.6</v>
      </c>
      <c r="W3666">
        <v>4740</v>
      </c>
      <c r="AH3666" s="16"/>
      <c r="AI3666" t="s">
        <v>1375</v>
      </c>
    </row>
    <row r="3667" spans="1:35" x14ac:dyDescent="0.25">
      <c r="A3667" t="s">
        <v>9233</v>
      </c>
      <c r="B3667" s="1">
        <v>21</v>
      </c>
      <c r="C3667" t="s">
        <v>392</v>
      </c>
      <c r="D3667">
        <v>7269994</v>
      </c>
      <c r="E3667" t="s">
        <v>7326</v>
      </c>
      <c r="F3667" t="s">
        <v>1363</v>
      </c>
      <c r="G3667" t="s">
        <v>1364</v>
      </c>
      <c r="H3667" s="3" t="s">
        <v>7083</v>
      </c>
      <c r="I3667">
        <v>2017</v>
      </c>
      <c r="J3667" s="15" t="s">
        <v>9234</v>
      </c>
      <c r="K3667">
        <v>2017</v>
      </c>
      <c r="L3667" t="s">
        <v>1367</v>
      </c>
      <c r="M3667" t="s">
        <v>9043</v>
      </c>
      <c r="N3667" t="s">
        <v>9043</v>
      </c>
      <c r="O3667" t="s">
        <v>2414</v>
      </c>
      <c r="P3667" t="s">
        <v>4226</v>
      </c>
      <c r="Q3667">
        <f t="shared" si="70"/>
        <v>23000</v>
      </c>
      <c r="R3667" t="s">
        <v>1381</v>
      </c>
      <c r="S3667" t="s">
        <v>1382</v>
      </c>
      <c r="T3667" t="s">
        <v>394</v>
      </c>
      <c r="U3667" s="75">
        <v>23000</v>
      </c>
      <c r="V3667">
        <v>0.59</v>
      </c>
      <c r="W3667">
        <v>13570</v>
      </c>
      <c r="AH3667" s="16"/>
      <c r="AI3667" t="s">
        <v>1375</v>
      </c>
    </row>
    <row r="3668" spans="1:35" x14ac:dyDescent="0.25">
      <c r="A3668" t="s">
        <v>9235</v>
      </c>
      <c r="B3668" s="1">
        <v>21</v>
      </c>
      <c r="C3668" t="s">
        <v>392</v>
      </c>
      <c r="D3668">
        <v>7269994</v>
      </c>
      <c r="E3668" t="s">
        <v>7326</v>
      </c>
      <c r="F3668" t="s">
        <v>1363</v>
      </c>
      <c r="G3668" t="s">
        <v>1364</v>
      </c>
      <c r="H3668" s="3" t="s">
        <v>7083</v>
      </c>
      <c r="I3668">
        <v>2017</v>
      </c>
      <c r="J3668" s="15" t="s">
        <v>9234</v>
      </c>
      <c r="K3668">
        <v>2017</v>
      </c>
      <c r="L3668" t="s">
        <v>1367</v>
      </c>
      <c r="M3668" t="s">
        <v>9043</v>
      </c>
      <c r="N3668" t="s">
        <v>9043</v>
      </c>
      <c r="O3668" t="s">
        <v>2414</v>
      </c>
      <c r="P3668" t="s">
        <v>4226</v>
      </c>
      <c r="Q3668">
        <f t="shared" si="70"/>
        <v>23000</v>
      </c>
      <c r="R3668" t="s">
        <v>2102</v>
      </c>
      <c r="S3668" t="s">
        <v>2103</v>
      </c>
      <c r="T3668" t="s">
        <v>8236</v>
      </c>
      <c r="U3668" s="75">
        <v>23000</v>
      </c>
      <c r="V3668">
        <v>0.47</v>
      </c>
      <c r="W3668">
        <v>10810</v>
      </c>
      <c r="AH3668" s="16"/>
      <c r="AI3668" t="s">
        <v>1375</v>
      </c>
    </row>
    <row r="3669" spans="1:35" x14ac:dyDescent="0.25">
      <c r="A3669" t="s">
        <v>9236</v>
      </c>
      <c r="B3669" s="1">
        <v>21</v>
      </c>
      <c r="C3669" t="s">
        <v>392</v>
      </c>
      <c r="D3669">
        <v>7269994</v>
      </c>
      <c r="E3669" t="s">
        <v>7326</v>
      </c>
      <c r="F3669" t="s">
        <v>1363</v>
      </c>
      <c r="G3669" t="s">
        <v>1364</v>
      </c>
      <c r="H3669" s="3" t="s">
        <v>7083</v>
      </c>
      <c r="I3669">
        <v>2017</v>
      </c>
      <c r="J3669" s="15" t="s">
        <v>9234</v>
      </c>
      <c r="K3669">
        <v>2017</v>
      </c>
      <c r="L3669" t="s">
        <v>1367</v>
      </c>
      <c r="M3669" t="s">
        <v>9043</v>
      </c>
      <c r="N3669" t="s">
        <v>9043</v>
      </c>
      <c r="O3669" t="s">
        <v>2414</v>
      </c>
      <c r="P3669" t="s">
        <v>4226</v>
      </c>
      <c r="Q3669">
        <f t="shared" si="70"/>
        <v>23000</v>
      </c>
      <c r="R3669" t="s">
        <v>3345</v>
      </c>
      <c r="S3669" t="s">
        <v>3346</v>
      </c>
      <c r="T3669" t="s">
        <v>394</v>
      </c>
      <c r="U3669" s="75">
        <v>23000</v>
      </c>
      <c r="V3669">
        <v>0.5</v>
      </c>
      <c r="W3669">
        <v>11500</v>
      </c>
      <c r="AH3669" s="16"/>
      <c r="AI3669" t="s">
        <v>1375</v>
      </c>
    </row>
    <row r="3670" spans="1:35" x14ac:dyDescent="0.25">
      <c r="A3670" t="s">
        <v>9237</v>
      </c>
      <c r="B3670" s="1">
        <v>21</v>
      </c>
      <c r="C3670" t="s">
        <v>392</v>
      </c>
      <c r="D3670">
        <v>7269994</v>
      </c>
      <c r="E3670" t="s">
        <v>7326</v>
      </c>
      <c r="F3670" t="s">
        <v>1363</v>
      </c>
      <c r="G3670" t="s">
        <v>1364</v>
      </c>
      <c r="H3670" s="3" t="s">
        <v>7083</v>
      </c>
      <c r="I3670">
        <v>2017</v>
      </c>
      <c r="J3670" s="15" t="s">
        <v>9234</v>
      </c>
      <c r="K3670">
        <v>2017</v>
      </c>
      <c r="L3670" t="s">
        <v>1367</v>
      </c>
      <c r="M3670" t="s">
        <v>9043</v>
      </c>
      <c r="N3670" t="s">
        <v>9043</v>
      </c>
      <c r="O3670" t="s">
        <v>2414</v>
      </c>
      <c r="P3670" t="s">
        <v>4226</v>
      </c>
      <c r="Q3670">
        <f t="shared" si="70"/>
        <v>23000</v>
      </c>
      <c r="R3670" t="s">
        <v>3310</v>
      </c>
      <c r="S3670" t="s">
        <v>3311</v>
      </c>
      <c r="T3670" t="s">
        <v>8671</v>
      </c>
      <c r="U3670" s="75">
        <v>23000</v>
      </c>
      <c r="V3670">
        <v>0.49</v>
      </c>
      <c r="W3670">
        <v>11270</v>
      </c>
      <c r="AH3670" s="16"/>
      <c r="AI3670" t="s">
        <v>1375</v>
      </c>
    </row>
    <row r="3671" spans="1:35" x14ac:dyDescent="0.25">
      <c r="A3671" t="s">
        <v>9238</v>
      </c>
      <c r="B3671" s="1">
        <v>21</v>
      </c>
      <c r="C3671" t="s">
        <v>392</v>
      </c>
      <c r="D3671">
        <v>7253303</v>
      </c>
      <c r="E3671" t="s">
        <v>9239</v>
      </c>
      <c r="F3671" t="s">
        <v>1363</v>
      </c>
      <c r="G3671" t="s">
        <v>1391</v>
      </c>
      <c r="H3671" s="3" t="s">
        <v>3191</v>
      </c>
      <c r="I3671">
        <v>2017</v>
      </c>
      <c r="J3671" s="15" t="s">
        <v>3192</v>
      </c>
      <c r="K3671">
        <v>2017</v>
      </c>
      <c r="L3671" t="s">
        <v>1367</v>
      </c>
      <c r="M3671" t="s">
        <v>8674</v>
      </c>
      <c r="N3671" t="s">
        <v>8675</v>
      </c>
      <c r="O3671" t="s">
        <v>1388</v>
      </c>
      <c r="P3671" t="s">
        <v>4226</v>
      </c>
      <c r="Q3671">
        <f t="shared" si="70"/>
        <v>2160</v>
      </c>
      <c r="R3671" t="s">
        <v>3345</v>
      </c>
      <c r="S3671" t="s">
        <v>3346</v>
      </c>
      <c r="T3671" t="s">
        <v>394</v>
      </c>
      <c r="U3671" s="75">
        <v>2160</v>
      </c>
      <c r="V3671">
        <v>0.5</v>
      </c>
      <c r="W3671">
        <v>1080</v>
      </c>
      <c r="AH3671" s="16"/>
      <c r="AI3671" t="s">
        <v>1375</v>
      </c>
    </row>
    <row r="3672" spans="1:35" x14ac:dyDescent="0.25">
      <c r="A3672" t="s">
        <v>9240</v>
      </c>
      <c r="B3672" s="1">
        <v>21</v>
      </c>
      <c r="C3672" t="s">
        <v>392</v>
      </c>
      <c r="D3672">
        <v>7253303</v>
      </c>
      <c r="E3672" t="s">
        <v>9239</v>
      </c>
      <c r="F3672" t="s">
        <v>1363</v>
      </c>
      <c r="G3672" t="s">
        <v>1391</v>
      </c>
      <c r="H3672" s="3" t="s">
        <v>3191</v>
      </c>
      <c r="I3672">
        <v>2017</v>
      </c>
      <c r="J3672" s="15" t="s">
        <v>3192</v>
      </c>
      <c r="K3672">
        <v>2017</v>
      </c>
      <c r="L3672" t="s">
        <v>1367</v>
      </c>
      <c r="M3672" t="s">
        <v>8674</v>
      </c>
      <c r="N3672" t="s">
        <v>8675</v>
      </c>
      <c r="O3672" t="s">
        <v>1388</v>
      </c>
      <c r="P3672" t="s">
        <v>4226</v>
      </c>
      <c r="Q3672">
        <f t="shared" si="70"/>
        <v>2160</v>
      </c>
      <c r="R3672" t="s">
        <v>2102</v>
      </c>
      <c r="S3672" t="s">
        <v>2103</v>
      </c>
      <c r="T3672" t="s">
        <v>8236</v>
      </c>
      <c r="U3672" s="75">
        <v>2160</v>
      </c>
      <c r="V3672">
        <v>0.47</v>
      </c>
      <c r="W3672">
        <v>1015.2</v>
      </c>
      <c r="AH3672" s="16"/>
      <c r="AI3672" t="s">
        <v>1375</v>
      </c>
    </row>
    <row r="3673" spans="1:35" x14ac:dyDescent="0.25">
      <c r="A3673" t="s">
        <v>9241</v>
      </c>
      <c r="B3673" s="1">
        <v>21</v>
      </c>
      <c r="C3673" t="s">
        <v>392</v>
      </c>
      <c r="D3673">
        <v>7253303</v>
      </c>
      <c r="E3673" t="s">
        <v>9239</v>
      </c>
      <c r="F3673" t="s">
        <v>1363</v>
      </c>
      <c r="G3673" t="s">
        <v>1391</v>
      </c>
      <c r="H3673" s="3" t="s">
        <v>3191</v>
      </c>
      <c r="I3673">
        <v>2017</v>
      </c>
      <c r="J3673" s="15" t="s">
        <v>3192</v>
      </c>
      <c r="K3673">
        <v>2017</v>
      </c>
      <c r="L3673" t="s">
        <v>1367</v>
      </c>
      <c r="M3673" t="s">
        <v>8674</v>
      </c>
      <c r="N3673" t="s">
        <v>8675</v>
      </c>
      <c r="O3673" t="s">
        <v>1388</v>
      </c>
      <c r="P3673" t="s">
        <v>4226</v>
      </c>
      <c r="Q3673">
        <f t="shared" si="70"/>
        <v>2160</v>
      </c>
      <c r="R3673" t="s">
        <v>3310</v>
      </c>
      <c r="S3673" t="s">
        <v>3311</v>
      </c>
      <c r="T3673" t="s">
        <v>8671</v>
      </c>
      <c r="U3673" s="75">
        <v>2160</v>
      </c>
      <c r="V3673">
        <v>0.49</v>
      </c>
      <c r="W3673">
        <v>1058.4000000000001</v>
      </c>
      <c r="AH3673" s="16"/>
      <c r="AI3673" t="s">
        <v>1375</v>
      </c>
    </row>
    <row r="3674" spans="1:35" x14ac:dyDescent="0.25">
      <c r="A3674" t="s">
        <v>9242</v>
      </c>
      <c r="B3674" s="1">
        <v>21</v>
      </c>
      <c r="C3674" t="s">
        <v>392</v>
      </c>
      <c r="D3674">
        <v>7274130</v>
      </c>
      <c r="E3674" t="s">
        <v>9243</v>
      </c>
      <c r="F3674" t="s">
        <v>1363</v>
      </c>
      <c r="G3674" t="s">
        <v>1364</v>
      </c>
      <c r="H3674" s="3" t="s">
        <v>3192</v>
      </c>
      <c r="I3674">
        <v>2017</v>
      </c>
      <c r="J3674" s="15" t="s">
        <v>9244</v>
      </c>
      <c r="K3674">
        <v>2017</v>
      </c>
      <c r="L3674" t="s">
        <v>1367</v>
      </c>
      <c r="M3674" t="s">
        <v>8671</v>
      </c>
      <c r="N3674" t="s">
        <v>8671</v>
      </c>
      <c r="O3674" t="s">
        <v>1388</v>
      </c>
      <c r="P3674" t="s">
        <v>4226</v>
      </c>
      <c r="Q3674">
        <f t="shared" si="70"/>
        <v>100000</v>
      </c>
      <c r="R3674" t="s">
        <v>2198</v>
      </c>
      <c r="S3674" t="s">
        <v>2199</v>
      </c>
      <c r="T3674" t="s">
        <v>3186</v>
      </c>
      <c r="U3674" s="75">
        <v>100000</v>
      </c>
      <c r="V3674">
        <v>0.44</v>
      </c>
      <c r="W3674">
        <v>44000</v>
      </c>
      <c r="AH3674" s="16"/>
      <c r="AI3674" t="s">
        <v>1375</v>
      </c>
    </row>
    <row r="3675" spans="1:35" x14ac:dyDescent="0.25">
      <c r="A3675" t="s">
        <v>9245</v>
      </c>
      <c r="B3675" s="1">
        <v>21</v>
      </c>
      <c r="C3675" t="s">
        <v>392</v>
      </c>
      <c r="D3675">
        <v>7274130</v>
      </c>
      <c r="E3675" t="s">
        <v>9243</v>
      </c>
      <c r="F3675" t="s">
        <v>1363</v>
      </c>
      <c r="G3675" t="s">
        <v>1364</v>
      </c>
      <c r="H3675" s="3" t="s">
        <v>3192</v>
      </c>
      <c r="I3675">
        <v>2017</v>
      </c>
      <c r="J3675" s="15" t="s">
        <v>9244</v>
      </c>
      <c r="K3675">
        <v>2017</v>
      </c>
      <c r="L3675" t="s">
        <v>1367</v>
      </c>
      <c r="M3675" t="s">
        <v>8671</v>
      </c>
      <c r="N3675" t="s">
        <v>8671</v>
      </c>
      <c r="O3675" t="s">
        <v>1388</v>
      </c>
      <c r="P3675" t="s">
        <v>4226</v>
      </c>
      <c r="Q3675">
        <f t="shared" si="70"/>
        <v>100000</v>
      </c>
      <c r="R3675" t="s">
        <v>3363</v>
      </c>
      <c r="S3675" t="s">
        <v>3364</v>
      </c>
      <c r="T3675" t="s">
        <v>8697</v>
      </c>
      <c r="U3675" s="75">
        <v>100000</v>
      </c>
      <c r="V3675">
        <v>0.42</v>
      </c>
      <c r="W3675">
        <v>42000</v>
      </c>
      <c r="AH3675" s="16"/>
      <c r="AI3675" t="s">
        <v>1375</v>
      </c>
    </row>
    <row r="3676" spans="1:35" x14ac:dyDescent="0.25">
      <c r="A3676" t="s">
        <v>9246</v>
      </c>
      <c r="B3676" s="1">
        <v>21</v>
      </c>
      <c r="C3676" t="s">
        <v>392</v>
      </c>
      <c r="D3676">
        <v>7274130</v>
      </c>
      <c r="E3676" t="s">
        <v>9243</v>
      </c>
      <c r="F3676" t="s">
        <v>1363</v>
      </c>
      <c r="G3676" t="s">
        <v>1364</v>
      </c>
      <c r="H3676" s="3" t="s">
        <v>3192</v>
      </c>
      <c r="I3676">
        <v>2017</v>
      </c>
      <c r="J3676" s="15" t="s">
        <v>9244</v>
      </c>
      <c r="K3676">
        <v>2017</v>
      </c>
      <c r="L3676" t="s">
        <v>1367</v>
      </c>
      <c r="M3676" t="s">
        <v>8671</v>
      </c>
      <c r="N3676" t="s">
        <v>8671</v>
      </c>
      <c r="O3676" t="s">
        <v>1388</v>
      </c>
      <c r="P3676" t="s">
        <v>4226</v>
      </c>
      <c r="Q3676">
        <f t="shared" si="70"/>
        <v>100000</v>
      </c>
      <c r="R3676" t="s">
        <v>2102</v>
      </c>
      <c r="S3676" t="s">
        <v>2103</v>
      </c>
      <c r="T3676" t="s">
        <v>8236</v>
      </c>
      <c r="U3676" s="75">
        <v>100000</v>
      </c>
      <c r="V3676">
        <v>0.47</v>
      </c>
      <c r="W3676">
        <v>47000</v>
      </c>
      <c r="AH3676" s="16"/>
      <c r="AI3676" t="s">
        <v>1375</v>
      </c>
    </row>
    <row r="3677" spans="1:35" x14ac:dyDescent="0.25">
      <c r="A3677" t="s">
        <v>9247</v>
      </c>
      <c r="B3677" s="1">
        <v>21</v>
      </c>
      <c r="C3677" t="s">
        <v>392</v>
      </c>
      <c r="D3677">
        <v>7274130</v>
      </c>
      <c r="E3677" t="s">
        <v>9243</v>
      </c>
      <c r="F3677" t="s">
        <v>1363</v>
      </c>
      <c r="G3677" t="s">
        <v>1364</v>
      </c>
      <c r="H3677" s="3" t="s">
        <v>3192</v>
      </c>
      <c r="I3677">
        <v>2017</v>
      </c>
      <c r="J3677" s="15" t="s">
        <v>9244</v>
      </c>
      <c r="K3677">
        <v>2017</v>
      </c>
      <c r="L3677" t="s">
        <v>1367</v>
      </c>
      <c r="M3677" t="s">
        <v>8671</v>
      </c>
      <c r="N3677" t="s">
        <v>8671</v>
      </c>
      <c r="O3677" t="s">
        <v>1388</v>
      </c>
      <c r="P3677" t="s">
        <v>4226</v>
      </c>
      <c r="Q3677">
        <f t="shared" si="70"/>
        <v>100000</v>
      </c>
      <c r="R3677" t="s">
        <v>1381</v>
      </c>
      <c r="S3677" t="s">
        <v>1382</v>
      </c>
      <c r="T3677" t="s">
        <v>394</v>
      </c>
      <c r="U3677" s="75">
        <v>100000</v>
      </c>
      <c r="V3677">
        <v>0.59</v>
      </c>
      <c r="W3677">
        <v>59000</v>
      </c>
      <c r="AH3677" s="16"/>
      <c r="AI3677" t="s">
        <v>1375</v>
      </c>
    </row>
    <row r="3678" spans="1:35" x14ac:dyDescent="0.25">
      <c r="A3678" t="s">
        <v>9248</v>
      </c>
      <c r="B3678" s="1">
        <v>21</v>
      </c>
      <c r="C3678" t="s">
        <v>392</v>
      </c>
      <c r="D3678">
        <v>7274130</v>
      </c>
      <c r="E3678" t="s">
        <v>9243</v>
      </c>
      <c r="F3678" t="s">
        <v>1363</v>
      </c>
      <c r="G3678" t="s">
        <v>1364</v>
      </c>
      <c r="H3678" s="3" t="s">
        <v>3192</v>
      </c>
      <c r="I3678">
        <v>2017</v>
      </c>
      <c r="J3678" s="15" t="s">
        <v>9244</v>
      </c>
      <c r="K3678">
        <v>2017</v>
      </c>
      <c r="L3678" t="s">
        <v>1367</v>
      </c>
      <c r="M3678" t="s">
        <v>8671</v>
      </c>
      <c r="N3678" t="s">
        <v>8671</v>
      </c>
      <c r="O3678" t="s">
        <v>1388</v>
      </c>
      <c r="P3678" t="s">
        <v>4226</v>
      </c>
      <c r="Q3678">
        <f t="shared" si="70"/>
        <v>100000</v>
      </c>
      <c r="R3678" t="s">
        <v>3310</v>
      </c>
      <c r="S3678" t="s">
        <v>3311</v>
      </c>
      <c r="T3678" t="s">
        <v>8671</v>
      </c>
      <c r="U3678" s="75">
        <v>100000</v>
      </c>
      <c r="V3678">
        <v>0.49</v>
      </c>
      <c r="W3678">
        <v>49000</v>
      </c>
      <c r="AH3678" s="16"/>
      <c r="AI3678" t="s">
        <v>1375</v>
      </c>
    </row>
    <row r="3679" spans="1:35" x14ac:dyDescent="0.25">
      <c r="A3679" t="s">
        <v>9249</v>
      </c>
      <c r="B3679" s="1">
        <v>21</v>
      </c>
      <c r="C3679" t="s">
        <v>392</v>
      </c>
      <c r="D3679">
        <v>7274130</v>
      </c>
      <c r="E3679" t="s">
        <v>9243</v>
      </c>
      <c r="F3679" t="s">
        <v>1363</v>
      </c>
      <c r="G3679" t="s">
        <v>1364</v>
      </c>
      <c r="H3679" s="3" t="s">
        <v>3192</v>
      </c>
      <c r="I3679">
        <v>2017</v>
      </c>
      <c r="J3679" s="15" t="s">
        <v>9244</v>
      </c>
      <c r="K3679">
        <v>2017</v>
      </c>
      <c r="L3679" t="s">
        <v>1367</v>
      </c>
      <c r="M3679" t="s">
        <v>8671</v>
      </c>
      <c r="N3679" t="s">
        <v>8671</v>
      </c>
      <c r="O3679" t="s">
        <v>1388</v>
      </c>
      <c r="P3679" t="s">
        <v>4226</v>
      </c>
      <c r="Q3679">
        <f t="shared" si="70"/>
        <v>100000</v>
      </c>
      <c r="R3679" t="s">
        <v>3345</v>
      </c>
      <c r="S3679" t="s">
        <v>3346</v>
      </c>
      <c r="T3679" t="s">
        <v>394</v>
      </c>
      <c r="U3679" s="75">
        <v>100000</v>
      </c>
      <c r="V3679">
        <v>0.5</v>
      </c>
      <c r="W3679">
        <v>50000</v>
      </c>
      <c r="AH3679" s="16"/>
      <c r="AI3679" t="s">
        <v>1375</v>
      </c>
    </row>
    <row r="3680" spans="1:35" x14ac:dyDescent="0.25">
      <c r="A3680" t="s">
        <v>9250</v>
      </c>
      <c r="B3680" s="1">
        <v>21</v>
      </c>
      <c r="C3680" t="s">
        <v>392</v>
      </c>
      <c r="D3680">
        <v>7262760</v>
      </c>
      <c r="E3680" t="s">
        <v>4292</v>
      </c>
      <c r="F3680" t="s">
        <v>1363</v>
      </c>
      <c r="G3680" t="s">
        <v>1364</v>
      </c>
      <c r="H3680" s="3" t="s">
        <v>3191</v>
      </c>
      <c r="I3680">
        <v>2017</v>
      </c>
      <c r="J3680" s="15" t="s">
        <v>3192</v>
      </c>
      <c r="K3680">
        <v>2017</v>
      </c>
      <c r="L3680" t="s">
        <v>1367</v>
      </c>
      <c r="M3680" t="s">
        <v>8861</v>
      </c>
      <c r="N3680" t="s">
        <v>8861</v>
      </c>
      <c r="O3680" t="s">
        <v>2414</v>
      </c>
      <c r="P3680" t="s">
        <v>4226</v>
      </c>
      <c r="Q3680">
        <f t="shared" si="70"/>
        <v>35000</v>
      </c>
      <c r="R3680" t="s">
        <v>2102</v>
      </c>
      <c r="S3680" t="s">
        <v>2103</v>
      </c>
      <c r="T3680" t="s">
        <v>8236</v>
      </c>
      <c r="U3680" s="75">
        <v>35000</v>
      </c>
      <c r="V3680">
        <v>0.47</v>
      </c>
      <c r="W3680">
        <v>16450</v>
      </c>
      <c r="AH3680" s="16"/>
      <c r="AI3680" t="s">
        <v>1375</v>
      </c>
    </row>
    <row r="3681" spans="1:35" x14ac:dyDescent="0.25">
      <c r="A3681" t="s">
        <v>9251</v>
      </c>
      <c r="B3681" s="1">
        <v>21</v>
      </c>
      <c r="C3681" t="s">
        <v>392</v>
      </c>
      <c r="D3681">
        <v>7262760</v>
      </c>
      <c r="E3681" t="s">
        <v>4292</v>
      </c>
      <c r="F3681" t="s">
        <v>1363</v>
      </c>
      <c r="G3681" t="s">
        <v>1364</v>
      </c>
      <c r="H3681" s="3" t="s">
        <v>3191</v>
      </c>
      <c r="I3681">
        <v>2017</v>
      </c>
      <c r="J3681" s="15" t="s">
        <v>3192</v>
      </c>
      <c r="K3681">
        <v>2017</v>
      </c>
      <c r="L3681" t="s">
        <v>1367</v>
      </c>
      <c r="M3681" t="s">
        <v>8861</v>
      </c>
      <c r="N3681" t="s">
        <v>8861</v>
      </c>
      <c r="O3681" t="s">
        <v>2414</v>
      </c>
      <c r="P3681" t="s">
        <v>4226</v>
      </c>
      <c r="Q3681">
        <f t="shared" si="70"/>
        <v>35000</v>
      </c>
      <c r="R3681" t="s">
        <v>3345</v>
      </c>
      <c r="S3681" t="s">
        <v>3346</v>
      </c>
      <c r="T3681" t="s">
        <v>394</v>
      </c>
      <c r="U3681" s="75">
        <v>35000</v>
      </c>
      <c r="V3681">
        <v>0.5</v>
      </c>
      <c r="W3681">
        <v>17500</v>
      </c>
      <c r="AH3681" s="16"/>
      <c r="AI3681" t="s">
        <v>1375</v>
      </c>
    </row>
    <row r="3682" spans="1:35" x14ac:dyDescent="0.25">
      <c r="A3682" t="s">
        <v>9252</v>
      </c>
      <c r="B3682" s="1">
        <v>21</v>
      </c>
      <c r="C3682" t="s">
        <v>392</v>
      </c>
      <c r="D3682">
        <v>7262760</v>
      </c>
      <c r="E3682" t="s">
        <v>4292</v>
      </c>
      <c r="F3682" t="s">
        <v>1363</v>
      </c>
      <c r="G3682" t="s">
        <v>1364</v>
      </c>
      <c r="H3682" s="3" t="s">
        <v>3191</v>
      </c>
      <c r="I3682">
        <v>2017</v>
      </c>
      <c r="J3682" s="15" t="s">
        <v>3192</v>
      </c>
      <c r="K3682">
        <v>2017</v>
      </c>
      <c r="L3682" t="s">
        <v>1367</v>
      </c>
      <c r="M3682" t="s">
        <v>8861</v>
      </c>
      <c r="N3682" t="s">
        <v>8861</v>
      </c>
      <c r="O3682" t="s">
        <v>2414</v>
      </c>
      <c r="P3682" t="s">
        <v>4226</v>
      </c>
      <c r="Q3682">
        <f t="shared" si="70"/>
        <v>35000</v>
      </c>
      <c r="R3682" t="s">
        <v>3310</v>
      </c>
      <c r="S3682" t="s">
        <v>3311</v>
      </c>
      <c r="T3682" t="s">
        <v>8671</v>
      </c>
      <c r="U3682" s="75">
        <v>35000</v>
      </c>
      <c r="V3682">
        <v>0.49</v>
      </c>
      <c r="W3682">
        <v>17150</v>
      </c>
      <c r="AH3682" s="16"/>
      <c r="AI3682" t="s">
        <v>1375</v>
      </c>
    </row>
    <row r="3683" spans="1:35" x14ac:dyDescent="0.25">
      <c r="A3683" t="s">
        <v>9253</v>
      </c>
      <c r="B3683" s="1">
        <v>21</v>
      </c>
      <c r="C3683" t="s">
        <v>392</v>
      </c>
      <c r="D3683">
        <v>7262760</v>
      </c>
      <c r="E3683" t="s">
        <v>4292</v>
      </c>
      <c r="F3683" t="s">
        <v>1363</v>
      </c>
      <c r="G3683" t="s">
        <v>1364</v>
      </c>
      <c r="H3683" s="3" t="s">
        <v>3191</v>
      </c>
      <c r="I3683">
        <v>2017</v>
      </c>
      <c r="J3683" s="15" t="s">
        <v>3192</v>
      </c>
      <c r="K3683">
        <v>2017</v>
      </c>
      <c r="L3683" t="s">
        <v>1367</v>
      </c>
      <c r="M3683" t="s">
        <v>8861</v>
      </c>
      <c r="N3683" t="s">
        <v>8861</v>
      </c>
      <c r="O3683" t="s">
        <v>2414</v>
      </c>
      <c r="P3683" t="s">
        <v>4226</v>
      </c>
      <c r="Q3683">
        <f t="shared" si="70"/>
        <v>35000</v>
      </c>
      <c r="R3683" t="s">
        <v>1381</v>
      </c>
      <c r="S3683" t="s">
        <v>1382</v>
      </c>
      <c r="T3683" t="s">
        <v>394</v>
      </c>
      <c r="U3683" s="75">
        <v>35000</v>
      </c>
      <c r="V3683">
        <v>0.55000000000000004</v>
      </c>
      <c r="W3683">
        <v>19250</v>
      </c>
      <c r="AH3683" s="16"/>
      <c r="AI3683" t="s">
        <v>1375</v>
      </c>
    </row>
    <row r="3684" spans="1:35" x14ac:dyDescent="0.25">
      <c r="A3684" t="s">
        <v>9254</v>
      </c>
      <c r="B3684" s="1">
        <v>21</v>
      </c>
      <c r="C3684" t="s">
        <v>392</v>
      </c>
      <c r="D3684">
        <v>8123098</v>
      </c>
      <c r="E3684" t="s">
        <v>9255</v>
      </c>
      <c r="F3684" t="s">
        <v>1363</v>
      </c>
      <c r="G3684" t="s">
        <v>1391</v>
      </c>
      <c r="H3684" s="3" t="s">
        <v>6261</v>
      </c>
      <c r="I3684">
        <v>2018</v>
      </c>
      <c r="J3684" s="15" t="s">
        <v>6262</v>
      </c>
      <c r="K3684">
        <v>2018</v>
      </c>
      <c r="L3684" t="s">
        <v>1367</v>
      </c>
      <c r="M3684" t="s">
        <v>9255</v>
      </c>
      <c r="N3684" t="s">
        <v>9255</v>
      </c>
      <c r="O3684" t="s">
        <v>1388</v>
      </c>
      <c r="P3684" t="s">
        <v>4226</v>
      </c>
      <c r="Q3684">
        <f t="shared" si="70"/>
        <v>1800</v>
      </c>
      <c r="R3684" t="s">
        <v>2102</v>
      </c>
      <c r="S3684" t="s">
        <v>2103</v>
      </c>
      <c r="T3684" t="s">
        <v>9184</v>
      </c>
      <c r="U3684" s="75">
        <v>1800</v>
      </c>
      <c r="V3684">
        <v>0.47</v>
      </c>
      <c r="W3684">
        <v>846</v>
      </c>
      <c r="AH3684" s="16"/>
      <c r="AI3684" t="s">
        <v>1375</v>
      </c>
    </row>
    <row r="3685" spans="1:35" x14ac:dyDescent="0.25">
      <c r="A3685" t="s">
        <v>9256</v>
      </c>
      <c r="B3685" s="1">
        <v>21</v>
      </c>
      <c r="C3685" t="s">
        <v>392</v>
      </c>
      <c r="D3685">
        <v>8123098</v>
      </c>
      <c r="E3685" t="s">
        <v>9255</v>
      </c>
      <c r="F3685" t="s">
        <v>1363</v>
      </c>
      <c r="G3685" t="s">
        <v>1391</v>
      </c>
      <c r="H3685" s="3" t="s">
        <v>6261</v>
      </c>
      <c r="I3685">
        <v>2018</v>
      </c>
      <c r="J3685" s="15" t="s">
        <v>6262</v>
      </c>
      <c r="K3685">
        <v>2018</v>
      </c>
      <c r="L3685" t="s">
        <v>1367</v>
      </c>
      <c r="M3685" t="s">
        <v>9255</v>
      </c>
      <c r="N3685" t="s">
        <v>9255</v>
      </c>
      <c r="O3685" t="s">
        <v>1388</v>
      </c>
      <c r="P3685" t="s">
        <v>4226</v>
      </c>
      <c r="Q3685">
        <f t="shared" si="70"/>
        <v>1800</v>
      </c>
      <c r="R3685" t="s">
        <v>3310</v>
      </c>
      <c r="S3685" t="s">
        <v>3311</v>
      </c>
      <c r="T3685" t="s">
        <v>8671</v>
      </c>
      <c r="U3685" s="75">
        <v>1800</v>
      </c>
      <c r="V3685">
        <v>0.49</v>
      </c>
      <c r="W3685">
        <v>882</v>
      </c>
      <c r="AH3685" s="16"/>
      <c r="AI3685" t="s">
        <v>1375</v>
      </c>
    </row>
    <row r="3686" spans="1:35" x14ac:dyDescent="0.25">
      <c r="A3686" t="s">
        <v>9257</v>
      </c>
      <c r="B3686" s="1">
        <v>21</v>
      </c>
      <c r="C3686" t="s">
        <v>392</v>
      </c>
      <c r="D3686">
        <v>8123098</v>
      </c>
      <c r="E3686" t="s">
        <v>9255</v>
      </c>
      <c r="F3686" t="s">
        <v>1363</v>
      </c>
      <c r="G3686" t="s">
        <v>1391</v>
      </c>
      <c r="H3686" s="3" t="s">
        <v>6261</v>
      </c>
      <c r="I3686">
        <v>2018</v>
      </c>
      <c r="J3686" s="15" t="s">
        <v>6262</v>
      </c>
      <c r="K3686">
        <v>2018</v>
      </c>
      <c r="L3686" t="s">
        <v>1367</v>
      </c>
      <c r="M3686" t="s">
        <v>9255</v>
      </c>
      <c r="N3686" t="s">
        <v>9255</v>
      </c>
      <c r="O3686" t="s">
        <v>1388</v>
      </c>
      <c r="P3686" t="s">
        <v>4226</v>
      </c>
      <c r="Q3686">
        <f t="shared" si="70"/>
        <v>1800</v>
      </c>
      <c r="R3686" t="s">
        <v>3345</v>
      </c>
      <c r="S3686" t="s">
        <v>3346</v>
      </c>
      <c r="T3686" t="s">
        <v>394</v>
      </c>
      <c r="U3686" s="75">
        <v>1800</v>
      </c>
      <c r="V3686">
        <v>0.5</v>
      </c>
      <c r="W3686">
        <v>900</v>
      </c>
      <c r="AH3686" s="16"/>
      <c r="AI3686" t="s">
        <v>1375</v>
      </c>
    </row>
    <row r="3687" spans="1:35" x14ac:dyDescent="0.25">
      <c r="A3687" t="s">
        <v>9258</v>
      </c>
      <c r="B3687" s="1">
        <v>21</v>
      </c>
      <c r="C3687" t="s">
        <v>392</v>
      </c>
      <c r="D3687">
        <v>8123098</v>
      </c>
      <c r="E3687" t="s">
        <v>9255</v>
      </c>
      <c r="F3687" t="s">
        <v>1363</v>
      </c>
      <c r="G3687" t="s">
        <v>1391</v>
      </c>
      <c r="H3687" s="3" t="s">
        <v>6261</v>
      </c>
      <c r="I3687">
        <v>2018</v>
      </c>
      <c r="J3687" s="15" t="s">
        <v>6262</v>
      </c>
      <c r="K3687">
        <v>2018</v>
      </c>
      <c r="L3687" t="s">
        <v>1367</v>
      </c>
      <c r="M3687" t="s">
        <v>9255</v>
      </c>
      <c r="N3687" t="s">
        <v>9255</v>
      </c>
      <c r="O3687" t="s">
        <v>1388</v>
      </c>
      <c r="P3687" t="s">
        <v>4226</v>
      </c>
      <c r="Q3687">
        <f t="shared" si="70"/>
        <v>1800</v>
      </c>
      <c r="R3687" t="s">
        <v>9259</v>
      </c>
      <c r="S3687" t="s">
        <v>9260</v>
      </c>
      <c r="T3687" t="s">
        <v>9261</v>
      </c>
      <c r="U3687" s="75">
        <v>1800</v>
      </c>
      <c r="V3687">
        <v>0.45</v>
      </c>
      <c r="W3687">
        <v>810</v>
      </c>
      <c r="AH3687" s="16"/>
      <c r="AI3687" t="s">
        <v>1375</v>
      </c>
    </row>
    <row r="3688" spans="1:35" x14ac:dyDescent="0.25">
      <c r="A3688" t="s">
        <v>9262</v>
      </c>
      <c r="B3688" s="1">
        <v>21</v>
      </c>
      <c r="C3688" t="s">
        <v>392</v>
      </c>
      <c r="D3688">
        <v>7652194</v>
      </c>
      <c r="E3688" t="s">
        <v>8674</v>
      </c>
      <c r="F3688" t="s">
        <v>1363</v>
      </c>
      <c r="G3688" t="s">
        <v>1391</v>
      </c>
      <c r="H3688" s="3" t="s">
        <v>2334</v>
      </c>
      <c r="I3688">
        <v>2018</v>
      </c>
      <c r="J3688" s="15" t="s">
        <v>3197</v>
      </c>
      <c r="K3688">
        <v>2018</v>
      </c>
      <c r="L3688" t="s">
        <v>1367</v>
      </c>
      <c r="M3688" t="s">
        <v>8674</v>
      </c>
      <c r="N3688" t="s">
        <v>8674</v>
      </c>
      <c r="O3688" t="s">
        <v>1388</v>
      </c>
      <c r="P3688" t="s">
        <v>4226</v>
      </c>
      <c r="Q3688">
        <f t="shared" si="70"/>
        <v>700</v>
      </c>
      <c r="R3688" t="s">
        <v>2102</v>
      </c>
      <c r="S3688" t="s">
        <v>2103</v>
      </c>
      <c r="T3688" t="s">
        <v>8236</v>
      </c>
      <c r="U3688" s="75">
        <v>700</v>
      </c>
      <c r="V3688">
        <v>0.47</v>
      </c>
      <c r="W3688">
        <v>329</v>
      </c>
      <c r="AH3688" s="16"/>
      <c r="AI3688" t="s">
        <v>1375</v>
      </c>
    </row>
    <row r="3689" spans="1:35" x14ac:dyDescent="0.25">
      <c r="A3689" t="s">
        <v>9263</v>
      </c>
      <c r="B3689" s="1">
        <v>21</v>
      </c>
      <c r="C3689" t="s">
        <v>392</v>
      </c>
      <c r="D3689">
        <v>7652194</v>
      </c>
      <c r="E3689" t="s">
        <v>8674</v>
      </c>
      <c r="F3689" t="s">
        <v>1363</v>
      </c>
      <c r="G3689" t="s">
        <v>1391</v>
      </c>
      <c r="H3689" s="3" t="s">
        <v>2334</v>
      </c>
      <c r="I3689">
        <v>2018</v>
      </c>
      <c r="J3689" s="15" t="s">
        <v>3197</v>
      </c>
      <c r="K3689">
        <v>2018</v>
      </c>
      <c r="L3689" t="s">
        <v>1367</v>
      </c>
      <c r="M3689" t="s">
        <v>8674</v>
      </c>
      <c r="N3689" t="s">
        <v>8674</v>
      </c>
      <c r="O3689" t="s">
        <v>1388</v>
      </c>
      <c r="P3689" t="s">
        <v>4226</v>
      </c>
      <c r="Q3689">
        <f t="shared" si="70"/>
        <v>700</v>
      </c>
      <c r="R3689" t="s">
        <v>2198</v>
      </c>
      <c r="S3689" t="s">
        <v>2199</v>
      </c>
      <c r="T3689" t="s">
        <v>393</v>
      </c>
      <c r="U3689" s="75">
        <v>700</v>
      </c>
      <c r="V3689">
        <v>0.5</v>
      </c>
      <c r="W3689">
        <v>350</v>
      </c>
      <c r="AH3689" s="16"/>
      <c r="AI3689" t="s">
        <v>1375</v>
      </c>
    </row>
    <row r="3690" spans="1:35" x14ac:dyDescent="0.25">
      <c r="A3690" t="s">
        <v>9264</v>
      </c>
      <c r="B3690" s="1">
        <v>21</v>
      </c>
      <c r="C3690" t="s">
        <v>392</v>
      </c>
      <c r="D3690">
        <v>7652194</v>
      </c>
      <c r="E3690" t="s">
        <v>8674</v>
      </c>
      <c r="F3690" t="s">
        <v>1363</v>
      </c>
      <c r="G3690" t="s">
        <v>1391</v>
      </c>
      <c r="H3690" s="3" t="s">
        <v>2334</v>
      </c>
      <c r="I3690">
        <v>2018</v>
      </c>
      <c r="J3690" s="15" t="s">
        <v>3197</v>
      </c>
      <c r="K3690">
        <v>2018</v>
      </c>
      <c r="L3690" t="s">
        <v>1367</v>
      </c>
      <c r="M3690" t="s">
        <v>8674</v>
      </c>
      <c r="N3690" t="s">
        <v>8674</v>
      </c>
      <c r="O3690" t="s">
        <v>1388</v>
      </c>
      <c r="P3690" t="s">
        <v>4226</v>
      </c>
      <c r="Q3690">
        <f t="shared" si="70"/>
        <v>700</v>
      </c>
      <c r="R3690" t="s">
        <v>3310</v>
      </c>
      <c r="S3690" t="s">
        <v>3311</v>
      </c>
      <c r="T3690" t="s">
        <v>9265</v>
      </c>
      <c r="U3690" s="75">
        <v>700</v>
      </c>
      <c r="V3690">
        <v>0.47</v>
      </c>
      <c r="W3690">
        <v>329</v>
      </c>
      <c r="AH3690" s="16"/>
      <c r="AI3690" t="s">
        <v>1375</v>
      </c>
    </row>
    <row r="3691" spans="1:35" x14ac:dyDescent="0.25">
      <c r="A3691" t="s">
        <v>9266</v>
      </c>
      <c r="B3691" s="1">
        <v>21</v>
      </c>
      <c r="C3691" t="s">
        <v>392</v>
      </c>
      <c r="D3691">
        <v>7564627</v>
      </c>
      <c r="E3691" t="s">
        <v>8674</v>
      </c>
      <c r="F3691" t="s">
        <v>1363</v>
      </c>
      <c r="G3691" t="s">
        <v>1391</v>
      </c>
      <c r="H3691" s="3" t="s">
        <v>6268</v>
      </c>
      <c r="I3691">
        <v>2018</v>
      </c>
      <c r="J3691" s="15" t="s">
        <v>6343</v>
      </c>
      <c r="K3691">
        <v>2018</v>
      </c>
      <c r="L3691" t="s">
        <v>1367</v>
      </c>
      <c r="M3691" t="s">
        <v>8674</v>
      </c>
      <c r="N3691" t="s">
        <v>8674</v>
      </c>
      <c r="O3691" t="s">
        <v>1388</v>
      </c>
      <c r="P3691" t="s">
        <v>4226</v>
      </c>
      <c r="Q3691">
        <f t="shared" si="70"/>
        <v>310</v>
      </c>
      <c r="R3691" t="s">
        <v>2198</v>
      </c>
      <c r="S3691" t="s">
        <v>2199</v>
      </c>
      <c r="T3691" t="s">
        <v>393</v>
      </c>
      <c r="U3691" s="75">
        <v>310</v>
      </c>
      <c r="V3691">
        <v>0.5</v>
      </c>
      <c r="W3691">
        <v>155</v>
      </c>
      <c r="AH3691" s="16"/>
      <c r="AI3691" t="s">
        <v>1375</v>
      </c>
    </row>
    <row r="3692" spans="1:35" x14ac:dyDescent="0.25">
      <c r="A3692" t="s">
        <v>9267</v>
      </c>
      <c r="B3692" s="1">
        <v>21</v>
      </c>
      <c r="C3692" t="s">
        <v>392</v>
      </c>
      <c r="D3692">
        <v>7564627</v>
      </c>
      <c r="E3692" t="s">
        <v>8674</v>
      </c>
      <c r="F3692" t="s">
        <v>1363</v>
      </c>
      <c r="G3692" t="s">
        <v>1391</v>
      </c>
      <c r="H3692" s="3" t="s">
        <v>6268</v>
      </c>
      <c r="I3692">
        <v>2018</v>
      </c>
      <c r="J3692" s="15" t="s">
        <v>6343</v>
      </c>
      <c r="K3692">
        <v>2018</v>
      </c>
      <c r="L3692" t="s">
        <v>1367</v>
      </c>
      <c r="M3692" t="s">
        <v>8674</v>
      </c>
      <c r="N3692" t="s">
        <v>8674</v>
      </c>
      <c r="O3692" t="s">
        <v>1388</v>
      </c>
      <c r="P3692" t="s">
        <v>4226</v>
      </c>
      <c r="Q3692">
        <f t="shared" si="70"/>
        <v>310</v>
      </c>
      <c r="R3692" t="s">
        <v>3310</v>
      </c>
      <c r="S3692" t="s">
        <v>3311</v>
      </c>
      <c r="T3692" t="s">
        <v>8671</v>
      </c>
      <c r="U3692" s="75">
        <v>310</v>
      </c>
      <c r="V3692">
        <v>0.49</v>
      </c>
      <c r="W3692">
        <v>151.9</v>
      </c>
      <c r="AH3692" s="16"/>
      <c r="AI3692" t="s">
        <v>1375</v>
      </c>
    </row>
    <row r="3693" spans="1:35" x14ac:dyDescent="0.25">
      <c r="A3693" t="s">
        <v>9268</v>
      </c>
      <c r="B3693" s="1">
        <v>21</v>
      </c>
      <c r="C3693" t="s">
        <v>392</v>
      </c>
      <c r="D3693">
        <v>7564627</v>
      </c>
      <c r="E3693" t="s">
        <v>8674</v>
      </c>
      <c r="F3693" t="s">
        <v>1363</v>
      </c>
      <c r="G3693" t="s">
        <v>1391</v>
      </c>
      <c r="H3693" s="3" t="s">
        <v>6268</v>
      </c>
      <c r="I3693">
        <v>2018</v>
      </c>
      <c r="J3693" s="15" t="s">
        <v>6343</v>
      </c>
      <c r="K3693">
        <v>2018</v>
      </c>
      <c r="L3693" t="s">
        <v>1367</v>
      </c>
      <c r="M3693" t="s">
        <v>8674</v>
      </c>
      <c r="N3693" t="s">
        <v>8674</v>
      </c>
      <c r="O3693" t="s">
        <v>1388</v>
      </c>
      <c r="P3693" t="s">
        <v>4226</v>
      </c>
      <c r="Q3693">
        <f t="shared" si="70"/>
        <v>310</v>
      </c>
      <c r="R3693" t="s">
        <v>1381</v>
      </c>
      <c r="S3693" t="s">
        <v>1382</v>
      </c>
      <c r="T3693" t="s">
        <v>394</v>
      </c>
      <c r="U3693" s="75">
        <v>310</v>
      </c>
      <c r="V3693">
        <v>0.5</v>
      </c>
      <c r="W3693">
        <v>155</v>
      </c>
      <c r="AH3693" s="16"/>
      <c r="AI3693" t="s">
        <v>1375</v>
      </c>
    </row>
    <row r="3694" spans="1:35" x14ac:dyDescent="0.25">
      <c r="A3694" t="s">
        <v>9269</v>
      </c>
      <c r="B3694" s="1">
        <v>21</v>
      </c>
      <c r="C3694" t="s">
        <v>392</v>
      </c>
      <c r="D3694">
        <v>7564627</v>
      </c>
      <c r="E3694" t="s">
        <v>8674</v>
      </c>
      <c r="F3694" t="s">
        <v>1363</v>
      </c>
      <c r="G3694" t="s">
        <v>1391</v>
      </c>
      <c r="H3694" s="3" t="s">
        <v>6268</v>
      </c>
      <c r="I3694">
        <v>2018</v>
      </c>
      <c r="J3694" s="15" t="s">
        <v>6343</v>
      </c>
      <c r="K3694">
        <v>2018</v>
      </c>
      <c r="L3694" t="s">
        <v>1367</v>
      </c>
      <c r="M3694" t="s">
        <v>8674</v>
      </c>
      <c r="N3694" t="s">
        <v>8674</v>
      </c>
      <c r="O3694" t="s">
        <v>1388</v>
      </c>
      <c r="P3694" t="s">
        <v>4226</v>
      </c>
      <c r="Q3694">
        <f t="shared" si="70"/>
        <v>310</v>
      </c>
      <c r="R3694" t="s">
        <v>2102</v>
      </c>
      <c r="S3694" t="s">
        <v>2103</v>
      </c>
      <c r="T3694" t="s">
        <v>8236</v>
      </c>
      <c r="U3694" s="75">
        <v>310</v>
      </c>
      <c r="V3694">
        <v>0.47</v>
      </c>
      <c r="W3694">
        <v>145.69999999999999</v>
      </c>
      <c r="AH3694" s="16"/>
      <c r="AI3694" t="s">
        <v>1375</v>
      </c>
    </row>
    <row r="3695" spans="1:35" x14ac:dyDescent="0.25">
      <c r="A3695" t="s">
        <v>9270</v>
      </c>
      <c r="B3695" s="1">
        <v>21</v>
      </c>
      <c r="C3695" t="s">
        <v>392</v>
      </c>
      <c r="D3695">
        <v>7929609</v>
      </c>
      <c r="E3695" t="s">
        <v>8674</v>
      </c>
      <c r="F3695" t="s">
        <v>1363</v>
      </c>
      <c r="G3695" t="s">
        <v>1391</v>
      </c>
      <c r="H3695" s="3" t="s">
        <v>6467</v>
      </c>
      <c r="I3695">
        <v>2018</v>
      </c>
      <c r="J3695" s="15" t="s">
        <v>6437</v>
      </c>
      <c r="K3695">
        <v>2018</v>
      </c>
      <c r="L3695" t="s">
        <v>1367</v>
      </c>
      <c r="M3695" t="s">
        <v>8674</v>
      </c>
      <c r="N3695" t="s">
        <v>8674</v>
      </c>
      <c r="O3695" t="s">
        <v>1388</v>
      </c>
      <c r="P3695" t="s">
        <v>4226</v>
      </c>
      <c r="Q3695">
        <f t="shared" si="70"/>
        <v>4700</v>
      </c>
      <c r="R3695" t="s">
        <v>3310</v>
      </c>
      <c r="S3695" t="s">
        <v>3311</v>
      </c>
      <c r="T3695" t="s">
        <v>8671</v>
      </c>
      <c r="U3695" s="75">
        <v>4700</v>
      </c>
      <c r="V3695">
        <v>0.49</v>
      </c>
      <c r="W3695">
        <v>2303</v>
      </c>
      <c r="AH3695" s="16"/>
      <c r="AI3695" t="s">
        <v>1375</v>
      </c>
    </row>
    <row r="3696" spans="1:35" x14ac:dyDescent="0.25">
      <c r="A3696" t="s">
        <v>9271</v>
      </c>
      <c r="B3696" s="1">
        <v>21</v>
      </c>
      <c r="C3696" t="s">
        <v>392</v>
      </c>
      <c r="D3696">
        <v>7929609</v>
      </c>
      <c r="E3696" t="s">
        <v>8674</v>
      </c>
      <c r="F3696" t="s">
        <v>1363</v>
      </c>
      <c r="G3696" t="s">
        <v>1391</v>
      </c>
      <c r="H3696" s="3" t="s">
        <v>6467</v>
      </c>
      <c r="I3696">
        <v>2018</v>
      </c>
      <c r="J3696" s="15" t="s">
        <v>6437</v>
      </c>
      <c r="K3696">
        <v>2018</v>
      </c>
      <c r="L3696" t="s">
        <v>1367</v>
      </c>
      <c r="M3696" t="s">
        <v>8674</v>
      </c>
      <c r="N3696" t="s">
        <v>8674</v>
      </c>
      <c r="O3696" t="s">
        <v>1388</v>
      </c>
      <c r="P3696" t="s">
        <v>4226</v>
      </c>
      <c r="Q3696">
        <f t="shared" si="70"/>
        <v>4700</v>
      </c>
      <c r="R3696" t="s">
        <v>2102</v>
      </c>
      <c r="S3696" t="s">
        <v>2103</v>
      </c>
      <c r="T3696" t="s">
        <v>9272</v>
      </c>
      <c r="U3696" s="75">
        <v>4700</v>
      </c>
      <c r="V3696">
        <v>0.47</v>
      </c>
      <c r="W3696">
        <v>2209</v>
      </c>
      <c r="AH3696" s="16"/>
      <c r="AI3696" t="s">
        <v>1375</v>
      </c>
    </row>
    <row r="3697" spans="1:35" x14ac:dyDescent="0.25">
      <c r="A3697" t="s">
        <v>9273</v>
      </c>
      <c r="B3697" s="1">
        <v>21</v>
      </c>
      <c r="C3697" t="s">
        <v>392</v>
      </c>
      <c r="D3697">
        <v>7929609</v>
      </c>
      <c r="E3697" t="s">
        <v>8674</v>
      </c>
      <c r="F3697" t="s">
        <v>1363</v>
      </c>
      <c r="G3697" t="s">
        <v>1391</v>
      </c>
      <c r="H3697" s="3" t="s">
        <v>6467</v>
      </c>
      <c r="I3697">
        <v>2018</v>
      </c>
      <c r="J3697" s="15" t="s">
        <v>6437</v>
      </c>
      <c r="K3697">
        <v>2018</v>
      </c>
      <c r="L3697" t="s">
        <v>1367</v>
      </c>
      <c r="M3697" t="s">
        <v>8674</v>
      </c>
      <c r="N3697" t="s">
        <v>8674</v>
      </c>
      <c r="O3697" t="s">
        <v>1388</v>
      </c>
      <c r="P3697" t="s">
        <v>4226</v>
      </c>
      <c r="Q3697">
        <f t="shared" si="70"/>
        <v>4700</v>
      </c>
      <c r="R3697" t="s">
        <v>3363</v>
      </c>
      <c r="S3697" t="s">
        <v>3364</v>
      </c>
      <c r="T3697" t="s">
        <v>9274</v>
      </c>
      <c r="U3697" s="75">
        <v>4700</v>
      </c>
      <c r="V3697">
        <v>0.45</v>
      </c>
      <c r="W3697">
        <v>2115</v>
      </c>
      <c r="AH3697" s="16"/>
      <c r="AI3697" t="s">
        <v>1375</v>
      </c>
    </row>
    <row r="3698" spans="1:35" x14ac:dyDescent="0.25">
      <c r="A3698" t="s">
        <v>9275</v>
      </c>
      <c r="B3698" s="1">
        <v>21</v>
      </c>
      <c r="C3698" t="s">
        <v>392</v>
      </c>
      <c r="D3698">
        <v>8312478</v>
      </c>
      <c r="E3698" t="s">
        <v>9276</v>
      </c>
      <c r="F3698" t="s">
        <v>1363</v>
      </c>
      <c r="G3698" t="s">
        <v>1391</v>
      </c>
      <c r="H3698" s="3" t="s">
        <v>1704</v>
      </c>
      <c r="I3698">
        <v>2018</v>
      </c>
      <c r="J3698" s="15" t="s">
        <v>2521</v>
      </c>
      <c r="K3698">
        <v>2018</v>
      </c>
      <c r="L3698" t="s">
        <v>1367</v>
      </c>
      <c r="M3698" t="s">
        <v>8674</v>
      </c>
      <c r="N3698" t="s">
        <v>8674</v>
      </c>
      <c r="O3698" t="s">
        <v>1388</v>
      </c>
      <c r="P3698" t="s">
        <v>4226</v>
      </c>
      <c r="Q3698">
        <f t="shared" si="70"/>
        <v>9140</v>
      </c>
      <c r="R3698" t="s">
        <v>2198</v>
      </c>
      <c r="S3698" t="s">
        <v>2199</v>
      </c>
      <c r="T3698" t="s">
        <v>393</v>
      </c>
      <c r="U3698" s="75">
        <v>9140</v>
      </c>
      <c r="V3698">
        <v>0.48</v>
      </c>
      <c r="W3698">
        <v>4387.2</v>
      </c>
      <c r="AH3698" s="16"/>
      <c r="AI3698" t="s">
        <v>1375</v>
      </c>
    </row>
    <row r="3699" spans="1:35" x14ac:dyDescent="0.25">
      <c r="A3699" t="s">
        <v>9277</v>
      </c>
      <c r="B3699" s="1">
        <v>21</v>
      </c>
      <c r="C3699" t="s">
        <v>392</v>
      </c>
      <c r="D3699">
        <v>8312478</v>
      </c>
      <c r="E3699" t="s">
        <v>9276</v>
      </c>
      <c r="F3699" t="s">
        <v>1363</v>
      </c>
      <c r="G3699" t="s">
        <v>1391</v>
      </c>
      <c r="H3699" s="3" t="s">
        <v>1704</v>
      </c>
      <c r="I3699">
        <v>2018</v>
      </c>
      <c r="J3699" s="15" t="s">
        <v>2521</v>
      </c>
      <c r="K3699">
        <v>2018</v>
      </c>
      <c r="L3699" t="s">
        <v>1367</v>
      </c>
      <c r="M3699" t="s">
        <v>8674</v>
      </c>
      <c r="N3699" t="s">
        <v>8674</v>
      </c>
      <c r="O3699" t="s">
        <v>1388</v>
      </c>
      <c r="P3699" t="s">
        <v>4226</v>
      </c>
      <c r="Q3699">
        <f t="shared" si="70"/>
        <v>9140</v>
      </c>
      <c r="R3699" t="s">
        <v>9259</v>
      </c>
      <c r="S3699" t="s">
        <v>9260</v>
      </c>
      <c r="T3699" t="s">
        <v>393</v>
      </c>
      <c r="U3699" s="75">
        <v>9140</v>
      </c>
      <c r="V3699">
        <v>0.45</v>
      </c>
      <c r="W3699">
        <v>4113</v>
      </c>
      <c r="AH3699" s="16"/>
      <c r="AI3699" t="s">
        <v>1375</v>
      </c>
    </row>
    <row r="3700" spans="1:35" x14ac:dyDescent="0.25">
      <c r="A3700" t="s">
        <v>9278</v>
      </c>
      <c r="B3700" s="1">
        <v>21</v>
      </c>
      <c r="C3700" t="s">
        <v>392</v>
      </c>
      <c r="D3700">
        <v>8312478</v>
      </c>
      <c r="E3700" t="s">
        <v>9276</v>
      </c>
      <c r="F3700" t="s">
        <v>1363</v>
      </c>
      <c r="G3700" t="s">
        <v>1391</v>
      </c>
      <c r="H3700" s="3" t="s">
        <v>1704</v>
      </c>
      <c r="I3700">
        <v>2018</v>
      </c>
      <c r="J3700" s="15" t="s">
        <v>2521</v>
      </c>
      <c r="K3700">
        <v>2018</v>
      </c>
      <c r="L3700" t="s">
        <v>1367</v>
      </c>
      <c r="M3700" t="s">
        <v>8674</v>
      </c>
      <c r="N3700" t="s">
        <v>8674</v>
      </c>
      <c r="O3700" t="s">
        <v>1388</v>
      </c>
      <c r="P3700" t="s">
        <v>4226</v>
      </c>
      <c r="Q3700">
        <f t="shared" si="70"/>
        <v>9140</v>
      </c>
      <c r="R3700" t="s">
        <v>3310</v>
      </c>
      <c r="S3700" t="s">
        <v>3311</v>
      </c>
      <c r="T3700" t="s">
        <v>8671</v>
      </c>
      <c r="U3700" s="75">
        <v>9140</v>
      </c>
      <c r="V3700">
        <v>0.49</v>
      </c>
      <c r="W3700">
        <v>4478.6000000000004</v>
      </c>
      <c r="AH3700" s="16"/>
      <c r="AI3700" t="s">
        <v>1375</v>
      </c>
    </row>
    <row r="3701" spans="1:35" x14ac:dyDescent="0.25">
      <c r="A3701" t="s">
        <v>9279</v>
      </c>
      <c r="B3701" s="1">
        <v>21</v>
      </c>
      <c r="C3701" t="s">
        <v>392</v>
      </c>
      <c r="D3701">
        <v>8312478</v>
      </c>
      <c r="E3701" t="s">
        <v>9276</v>
      </c>
      <c r="F3701" t="s">
        <v>1363</v>
      </c>
      <c r="G3701" t="s">
        <v>1391</v>
      </c>
      <c r="H3701" s="3" t="s">
        <v>1704</v>
      </c>
      <c r="I3701">
        <v>2018</v>
      </c>
      <c r="J3701" s="15" t="s">
        <v>2521</v>
      </c>
      <c r="K3701">
        <v>2018</v>
      </c>
      <c r="L3701" t="s">
        <v>1367</v>
      </c>
      <c r="M3701" t="s">
        <v>8674</v>
      </c>
      <c r="N3701" t="s">
        <v>8674</v>
      </c>
      <c r="O3701" t="s">
        <v>1388</v>
      </c>
      <c r="P3701" t="s">
        <v>4226</v>
      </c>
      <c r="Q3701">
        <f t="shared" si="70"/>
        <v>9140</v>
      </c>
      <c r="R3701" t="s">
        <v>3345</v>
      </c>
      <c r="S3701" t="s">
        <v>3346</v>
      </c>
      <c r="T3701" t="s">
        <v>394</v>
      </c>
      <c r="U3701" s="75">
        <v>9140</v>
      </c>
      <c r="V3701">
        <v>0.47</v>
      </c>
      <c r="W3701">
        <v>4295.8</v>
      </c>
      <c r="AH3701" s="16"/>
      <c r="AI3701" t="s">
        <v>1375</v>
      </c>
    </row>
    <row r="3702" spans="1:35" x14ac:dyDescent="0.25">
      <c r="A3702" t="s">
        <v>9280</v>
      </c>
      <c r="B3702" s="1">
        <v>21</v>
      </c>
      <c r="C3702" t="s">
        <v>392</v>
      </c>
      <c r="D3702">
        <v>8312478</v>
      </c>
      <c r="E3702" t="s">
        <v>9276</v>
      </c>
      <c r="F3702" t="s">
        <v>1363</v>
      </c>
      <c r="G3702" t="s">
        <v>1391</v>
      </c>
      <c r="H3702" s="3" t="s">
        <v>1704</v>
      </c>
      <c r="I3702">
        <v>2018</v>
      </c>
      <c r="J3702" s="15" t="s">
        <v>2521</v>
      </c>
      <c r="K3702">
        <v>2018</v>
      </c>
      <c r="L3702" t="s">
        <v>1367</v>
      </c>
      <c r="M3702" t="s">
        <v>8674</v>
      </c>
      <c r="N3702" t="s">
        <v>8674</v>
      </c>
      <c r="O3702" t="s">
        <v>1388</v>
      </c>
      <c r="P3702" t="s">
        <v>4226</v>
      </c>
      <c r="Q3702">
        <f t="shared" si="70"/>
        <v>9140</v>
      </c>
      <c r="R3702" t="s">
        <v>2102</v>
      </c>
      <c r="S3702" t="s">
        <v>2103</v>
      </c>
      <c r="T3702" t="s">
        <v>9281</v>
      </c>
      <c r="U3702" s="75">
        <v>9140</v>
      </c>
      <c r="V3702">
        <v>0.47</v>
      </c>
      <c r="W3702">
        <v>4295.8</v>
      </c>
      <c r="AH3702" s="16"/>
      <c r="AI3702" t="s">
        <v>1375</v>
      </c>
    </row>
    <row r="3703" spans="1:35" x14ac:dyDescent="0.25">
      <c r="A3703" t="s">
        <v>9282</v>
      </c>
      <c r="B3703" s="1">
        <v>21</v>
      </c>
      <c r="C3703" t="s">
        <v>392</v>
      </c>
      <c r="D3703">
        <v>8664757</v>
      </c>
      <c r="E3703" t="s">
        <v>9283</v>
      </c>
      <c r="F3703" t="s">
        <v>1363</v>
      </c>
      <c r="G3703" t="s">
        <v>1391</v>
      </c>
      <c r="H3703" s="3" t="s">
        <v>9284</v>
      </c>
      <c r="I3703">
        <v>2018</v>
      </c>
      <c r="J3703" s="15" t="s">
        <v>7471</v>
      </c>
      <c r="K3703">
        <v>2018</v>
      </c>
      <c r="L3703" t="s">
        <v>1367</v>
      </c>
      <c r="M3703" t="s">
        <v>9283</v>
      </c>
      <c r="N3703" t="s">
        <v>4662</v>
      </c>
      <c r="O3703" t="s">
        <v>1388</v>
      </c>
      <c r="P3703" t="s">
        <v>4226</v>
      </c>
      <c r="Q3703">
        <f t="shared" si="70"/>
        <v>6398</v>
      </c>
      <c r="R3703" t="s">
        <v>2198</v>
      </c>
      <c r="S3703" t="s">
        <v>2199</v>
      </c>
      <c r="T3703" t="s">
        <v>393</v>
      </c>
      <c r="U3703" s="75">
        <v>6398</v>
      </c>
      <c r="V3703">
        <v>0.5</v>
      </c>
      <c r="W3703">
        <v>3199</v>
      </c>
      <c r="AH3703" s="16"/>
      <c r="AI3703" t="s">
        <v>1375</v>
      </c>
    </row>
    <row r="3704" spans="1:35" x14ac:dyDescent="0.25">
      <c r="A3704" t="s">
        <v>9285</v>
      </c>
      <c r="B3704" s="1">
        <v>21</v>
      </c>
      <c r="C3704" t="s">
        <v>392</v>
      </c>
      <c r="D3704">
        <v>8664757</v>
      </c>
      <c r="E3704" t="s">
        <v>9283</v>
      </c>
      <c r="F3704" t="s">
        <v>1363</v>
      </c>
      <c r="G3704" t="s">
        <v>1391</v>
      </c>
      <c r="H3704" s="3" t="s">
        <v>9284</v>
      </c>
      <c r="I3704">
        <v>2018</v>
      </c>
      <c r="J3704" s="15" t="s">
        <v>7471</v>
      </c>
      <c r="K3704">
        <v>2018</v>
      </c>
      <c r="L3704" t="s">
        <v>1367</v>
      </c>
      <c r="M3704" t="s">
        <v>9283</v>
      </c>
      <c r="N3704" t="s">
        <v>4662</v>
      </c>
      <c r="O3704" t="s">
        <v>1388</v>
      </c>
      <c r="P3704" t="s">
        <v>4226</v>
      </c>
      <c r="Q3704">
        <f t="shared" si="70"/>
        <v>6398</v>
      </c>
      <c r="R3704" t="s">
        <v>3345</v>
      </c>
      <c r="S3704" t="s">
        <v>3346</v>
      </c>
      <c r="T3704" t="s">
        <v>394</v>
      </c>
      <c r="U3704" s="75">
        <v>6398</v>
      </c>
      <c r="V3704">
        <v>0.5</v>
      </c>
      <c r="W3704">
        <v>3199</v>
      </c>
      <c r="AH3704" s="16"/>
      <c r="AI3704" t="s">
        <v>1375</v>
      </c>
    </row>
    <row r="3705" spans="1:35" x14ac:dyDescent="0.25">
      <c r="A3705" t="s">
        <v>9286</v>
      </c>
      <c r="B3705" s="1">
        <v>21</v>
      </c>
      <c r="C3705" t="s">
        <v>392</v>
      </c>
      <c r="D3705">
        <v>8664757</v>
      </c>
      <c r="E3705" t="s">
        <v>9283</v>
      </c>
      <c r="F3705" t="s">
        <v>1363</v>
      </c>
      <c r="G3705" t="s">
        <v>1391</v>
      </c>
      <c r="H3705" s="3" t="s">
        <v>9284</v>
      </c>
      <c r="I3705">
        <v>2018</v>
      </c>
      <c r="J3705" s="15" t="s">
        <v>7471</v>
      </c>
      <c r="K3705">
        <v>2018</v>
      </c>
      <c r="L3705" t="s">
        <v>1367</v>
      </c>
      <c r="M3705" t="s">
        <v>9283</v>
      </c>
      <c r="N3705" t="s">
        <v>4662</v>
      </c>
      <c r="O3705" t="s">
        <v>1388</v>
      </c>
      <c r="P3705" t="s">
        <v>4226</v>
      </c>
      <c r="Q3705">
        <f t="shared" si="70"/>
        <v>6398</v>
      </c>
      <c r="R3705" t="s">
        <v>2102</v>
      </c>
      <c r="S3705" t="s">
        <v>2103</v>
      </c>
      <c r="T3705" t="s">
        <v>9287</v>
      </c>
      <c r="U3705" s="75">
        <v>6398</v>
      </c>
      <c r="V3705">
        <v>0.47</v>
      </c>
      <c r="W3705">
        <v>3007.06</v>
      </c>
      <c r="AH3705" s="16"/>
      <c r="AI3705" t="s">
        <v>1375</v>
      </c>
    </row>
    <row r="3706" spans="1:35" x14ac:dyDescent="0.25">
      <c r="A3706" t="s">
        <v>9288</v>
      </c>
      <c r="B3706" s="1">
        <v>21</v>
      </c>
      <c r="C3706" t="s">
        <v>392</v>
      </c>
      <c r="D3706">
        <v>9661107</v>
      </c>
      <c r="E3706" t="s">
        <v>9289</v>
      </c>
      <c r="F3706" t="s">
        <v>1363</v>
      </c>
      <c r="G3706" t="s">
        <v>1364</v>
      </c>
      <c r="H3706" s="3" t="s">
        <v>3508</v>
      </c>
      <c r="I3706">
        <v>2019</v>
      </c>
      <c r="J3706" s="15" t="s">
        <v>6883</v>
      </c>
      <c r="K3706">
        <v>2019</v>
      </c>
      <c r="L3706" t="s">
        <v>1367</v>
      </c>
      <c r="M3706" t="s">
        <v>9290</v>
      </c>
      <c r="N3706" t="s">
        <v>9291</v>
      </c>
      <c r="O3706" t="s">
        <v>1388</v>
      </c>
      <c r="P3706" t="s">
        <v>4226</v>
      </c>
      <c r="Q3706">
        <f t="shared" si="70"/>
        <v>100</v>
      </c>
      <c r="R3706" t="s">
        <v>1490</v>
      </c>
      <c r="S3706" t="s">
        <v>1491</v>
      </c>
      <c r="T3706" t="s">
        <v>394</v>
      </c>
      <c r="U3706" s="75">
        <v>100</v>
      </c>
      <c r="V3706">
        <v>0.75</v>
      </c>
      <c r="W3706">
        <v>75</v>
      </c>
      <c r="AH3706" s="16"/>
      <c r="AI3706" t="s">
        <v>1375</v>
      </c>
    </row>
    <row r="3707" spans="1:35" x14ac:dyDescent="0.25">
      <c r="A3707" t="s">
        <v>9292</v>
      </c>
      <c r="B3707" s="1">
        <v>21</v>
      </c>
      <c r="C3707" t="s">
        <v>392</v>
      </c>
      <c r="D3707">
        <v>9661107</v>
      </c>
      <c r="E3707" t="s">
        <v>9289</v>
      </c>
      <c r="F3707" t="s">
        <v>1363</v>
      </c>
      <c r="G3707" t="s">
        <v>1364</v>
      </c>
      <c r="H3707" s="3" t="s">
        <v>3508</v>
      </c>
      <c r="I3707">
        <v>2019</v>
      </c>
      <c r="J3707" s="15" t="s">
        <v>6883</v>
      </c>
      <c r="K3707">
        <v>2019</v>
      </c>
      <c r="L3707" t="s">
        <v>1367</v>
      </c>
      <c r="M3707" t="s">
        <v>9290</v>
      </c>
      <c r="N3707" t="s">
        <v>9291</v>
      </c>
      <c r="O3707" t="s">
        <v>1388</v>
      </c>
      <c r="P3707" t="s">
        <v>4226</v>
      </c>
      <c r="Q3707">
        <f t="shared" si="70"/>
        <v>100</v>
      </c>
      <c r="R3707" t="s">
        <v>2102</v>
      </c>
      <c r="S3707" t="s">
        <v>2103</v>
      </c>
      <c r="T3707" t="s">
        <v>9293</v>
      </c>
      <c r="U3707" s="75">
        <v>100</v>
      </c>
      <c r="V3707">
        <v>0.5</v>
      </c>
      <c r="W3707">
        <v>50</v>
      </c>
      <c r="AH3707" s="16"/>
      <c r="AI3707" t="s">
        <v>1375</v>
      </c>
    </row>
    <row r="3708" spans="1:35" x14ac:dyDescent="0.25">
      <c r="A3708" t="s">
        <v>9294</v>
      </c>
      <c r="B3708" s="1">
        <v>21</v>
      </c>
      <c r="C3708" t="s">
        <v>392</v>
      </c>
      <c r="D3708">
        <v>11159847</v>
      </c>
      <c r="E3708" t="s">
        <v>9295</v>
      </c>
      <c r="F3708" t="s">
        <v>1363</v>
      </c>
      <c r="G3708" t="s">
        <v>1391</v>
      </c>
      <c r="H3708" s="3" t="s">
        <v>2586</v>
      </c>
      <c r="I3708">
        <v>2019</v>
      </c>
      <c r="J3708" s="15" t="s">
        <v>1641</v>
      </c>
      <c r="K3708">
        <v>2019</v>
      </c>
      <c r="L3708" t="s">
        <v>1367</v>
      </c>
      <c r="M3708" t="s">
        <v>393</v>
      </c>
      <c r="N3708" t="s">
        <v>8675</v>
      </c>
      <c r="O3708" t="s">
        <v>1388</v>
      </c>
      <c r="P3708" t="s">
        <v>4226</v>
      </c>
      <c r="Q3708">
        <f t="shared" si="70"/>
        <v>2400</v>
      </c>
      <c r="R3708" t="s">
        <v>2102</v>
      </c>
      <c r="S3708" t="s">
        <v>2103</v>
      </c>
      <c r="T3708" t="s">
        <v>8236</v>
      </c>
      <c r="U3708" s="75">
        <v>2400</v>
      </c>
      <c r="V3708">
        <v>0.5</v>
      </c>
      <c r="W3708">
        <v>1200</v>
      </c>
      <c r="AH3708" s="16"/>
      <c r="AI3708" t="s">
        <v>1375</v>
      </c>
    </row>
    <row r="3709" spans="1:35" x14ac:dyDescent="0.25">
      <c r="A3709" t="s">
        <v>9296</v>
      </c>
      <c r="B3709" s="1">
        <v>21</v>
      </c>
      <c r="C3709" t="s">
        <v>392</v>
      </c>
      <c r="D3709">
        <v>11168781</v>
      </c>
      <c r="E3709" t="s">
        <v>9297</v>
      </c>
      <c r="F3709" t="s">
        <v>1363</v>
      </c>
      <c r="G3709" t="s">
        <v>1391</v>
      </c>
      <c r="H3709" s="3" t="s">
        <v>2586</v>
      </c>
      <c r="I3709">
        <v>2019</v>
      </c>
      <c r="J3709" s="15" t="s">
        <v>2587</v>
      </c>
      <c r="K3709">
        <v>2019</v>
      </c>
      <c r="L3709" t="s">
        <v>1367</v>
      </c>
      <c r="M3709" t="s">
        <v>393</v>
      </c>
      <c r="N3709" t="s">
        <v>8675</v>
      </c>
      <c r="O3709" t="s">
        <v>1388</v>
      </c>
      <c r="P3709" t="s">
        <v>8675</v>
      </c>
      <c r="Q3709">
        <f t="shared" si="70"/>
        <v>1400</v>
      </c>
      <c r="R3709" t="s">
        <v>2102</v>
      </c>
      <c r="S3709" t="s">
        <v>2103</v>
      </c>
      <c r="T3709" t="s">
        <v>8236</v>
      </c>
      <c r="U3709" s="75">
        <v>1400</v>
      </c>
      <c r="V3709">
        <v>0.5</v>
      </c>
      <c r="W3709">
        <v>700</v>
      </c>
      <c r="AH3709" s="16"/>
      <c r="AI3709" t="s">
        <v>1375</v>
      </c>
    </row>
    <row r="3710" spans="1:35" x14ac:dyDescent="0.25">
      <c r="A3710" t="s">
        <v>9298</v>
      </c>
      <c r="B3710" s="1">
        <v>21</v>
      </c>
      <c r="C3710" t="s">
        <v>392</v>
      </c>
      <c r="D3710">
        <v>9712887</v>
      </c>
      <c r="E3710" t="s">
        <v>8674</v>
      </c>
      <c r="F3710" t="s">
        <v>1363</v>
      </c>
      <c r="G3710" t="s">
        <v>1391</v>
      </c>
      <c r="H3710" s="3" t="s">
        <v>1659</v>
      </c>
      <c r="I3710">
        <v>2019</v>
      </c>
      <c r="J3710" s="15" t="s">
        <v>1660</v>
      </c>
      <c r="K3710">
        <v>2019</v>
      </c>
      <c r="L3710" t="s">
        <v>1367</v>
      </c>
      <c r="M3710" t="s">
        <v>8674</v>
      </c>
      <c r="N3710" t="s">
        <v>8674</v>
      </c>
      <c r="O3710" t="s">
        <v>1388</v>
      </c>
      <c r="P3710" t="s">
        <v>4226</v>
      </c>
      <c r="Q3710">
        <f t="shared" si="70"/>
        <v>1060</v>
      </c>
      <c r="R3710" t="s">
        <v>9259</v>
      </c>
      <c r="S3710" t="s">
        <v>9260</v>
      </c>
      <c r="T3710" t="s">
        <v>9261</v>
      </c>
      <c r="U3710" s="75">
        <v>1060</v>
      </c>
      <c r="V3710">
        <v>0.45</v>
      </c>
      <c r="W3710">
        <v>477</v>
      </c>
      <c r="AH3710" s="16"/>
      <c r="AI3710" t="s">
        <v>1375</v>
      </c>
    </row>
    <row r="3711" spans="1:35" x14ac:dyDescent="0.25">
      <c r="A3711" t="s">
        <v>9299</v>
      </c>
      <c r="B3711" s="1">
        <v>21</v>
      </c>
      <c r="C3711" t="s">
        <v>392</v>
      </c>
      <c r="D3711">
        <v>9712887</v>
      </c>
      <c r="E3711" t="s">
        <v>8674</v>
      </c>
      <c r="F3711" t="s">
        <v>1363</v>
      </c>
      <c r="G3711" t="s">
        <v>1391</v>
      </c>
      <c r="H3711" s="3" t="s">
        <v>1659</v>
      </c>
      <c r="I3711">
        <v>2019</v>
      </c>
      <c r="J3711" s="15" t="s">
        <v>1660</v>
      </c>
      <c r="K3711">
        <v>2019</v>
      </c>
      <c r="L3711" t="s">
        <v>1367</v>
      </c>
      <c r="M3711" t="s">
        <v>8674</v>
      </c>
      <c r="N3711" t="s">
        <v>8674</v>
      </c>
      <c r="O3711" t="s">
        <v>1388</v>
      </c>
      <c r="P3711" t="s">
        <v>4226</v>
      </c>
      <c r="Q3711">
        <f t="shared" si="70"/>
        <v>1060</v>
      </c>
      <c r="R3711" t="s">
        <v>2102</v>
      </c>
      <c r="S3711" t="s">
        <v>2103</v>
      </c>
      <c r="T3711" t="s">
        <v>9300</v>
      </c>
      <c r="U3711" s="75">
        <v>1060</v>
      </c>
      <c r="V3711">
        <v>0.47</v>
      </c>
      <c r="W3711">
        <v>498.2</v>
      </c>
      <c r="AH3711" s="16"/>
      <c r="AI3711" t="s">
        <v>1375</v>
      </c>
    </row>
    <row r="3712" spans="1:35" x14ac:dyDescent="0.25">
      <c r="A3712" t="s">
        <v>9301</v>
      </c>
      <c r="B3712" s="1">
        <v>21</v>
      </c>
      <c r="C3712" t="s">
        <v>392</v>
      </c>
      <c r="D3712">
        <v>9712887</v>
      </c>
      <c r="E3712" t="s">
        <v>8674</v>
      </c>
      <c r="F3712" t="s">
        <v>1363</v>
      </c>
      <c r="G3712" t="s">
        <v>1391</v>
      </c>
      <c r="H3712" s="3" t="s">
        <v>1659</v>
      </c>
      <c r="I3712">
        <v>2019</v>
      </c>
      <c r="J3712" s="15" t="s">
        <v>1660</v>
      </c>
      <c r="K3712">
        <v>2019</v>
      </c>
      <c r="L3712" t="s">
        <v>1367</v>
      </c>
      <c r="M3712" t="s">
        <v>8674</v>
      </c>
      <c r="N3712" t="s">
        <v>8674</v>
      </c>
      <c r="O3712" t="s">
        <v>1388</v>
      </c>
      <c r="P3712" t="s">
        <v>4226</v>
      </c>
      <c r="Q3712">
        <f t="shared" si="70"/>
        <v>1060</v>
      </c>
      <c r="R3712" t="s">
        <v>1381</v>
      </c>
      <c r="S3712" t="s">
        <v>1382</v>
      </c>
      <c r="T3712" t="s">
        <v>394</v>
      </c>
      <c r="U3712" s="75">
        <v>1060</v>
      </c>
      <c r="V3712">
        <v>0.98</v>
      </c>
      <c r="W3712">
        <v>1038.8</v>
      </c>
      <c r="AH3712" s="16"/>
      <c r="AI3712" t="s">
        <v>1375</v>
      </c>
    </row>
    <row r="3713" spans="1:35" x14ac:dyDescent="0.25">
      <c r="A3713" t="s">
        <v>9302</v>
      </c>
      <c r="B3713" s="1">
        <v>21</v>
      </c>
      <c r="C3713" t="s">
        <v>392</v>
      </c>
      <c r="D3713">
        <v>11201797</v>
      </c>
      <c r="E3713" t="s">
        <v>9303</v>
      </c>
      <c r="F3713" t="s">
        <v>1363</v>
      </c>
      <c r="G3713" t="s">
        <v>1391</v>
      </c>
      <c r="H3713" s="3" t="s">
        <v>1641</v>
      </c>
      <c r="I3713">
        <v>2019</v>
      </c>
      <c r="J3713" s="15" t="s">
        <v>2591</v>
      </c>
      <c r="K3713">
        <v>2019</v>
      </c>
      <c r="L3713" t="s">
        <v>1367</v>
      </c>
      <c r="M3713" t="s">
        <v>9304</v>
      </c>
      <c r="N3713" t="s">
        <v>9304</v>
      </c>
      <c r="O3713" t="s">
        <v>1388</v>
      </c>
      <c r="P3713" t="s">
        <v>4226</v>
      </c>
      <c r="Q3713">
        <f t="shared" si="70"/>
        <v>1020</v>
      </c>
      <c r="R3713" t="s">
        <v>2102</v>
      </c>
      <c r="S3713" t="s">
        <v>2103</v>
      </c>
      <c r="T3713" t="s">
        <v>8236</v>
      </c>
      <c r="U3713" s="75">
        <v>1020</v>
      </c>
      <c r="V3713">
        <v>0.5</v>
      </c>
      <c r="W3713">
        <v>510</v>
      </c>
      <c r="AH3713" s="16"/>
      <c r="AI3713" t="s">
        <v>1375</v>
      </c>
    </row>
    <row r="3714" spans="1:35" x14ac:dyDescent="0.25">
      <c r="A3714" t="s">
        <v>9305</v>
      </c>
      <c r="B3714" s="1">
        <v>21</v>
      </c>
      <c r="C3714" t="s">
        <v>392</v>
      </c>
      <c r="D3714">
        <v>11201797</v>
      </c>
      <c r="E3714" t="s">
        <v>9303</v>
      </c>
      <c r="F3714" t="s">
        <v>1363</v>
      </c>
      <c r="G3714" t="s">
        <v>1391</v>
      </c>
      <c r="H3714" s="3" t="s">
        <v>1641</v>
      </c>
      <c r="I3714">
        <v>2019</v>
      </c>
      <c r="J3714" s="15" t="s">
        <v>2591</v>
      </c>
      <c r="K3714">
        <v>2019</v>
      </c>
      <c r="L3714" t="s">
        <v>1367</v>
      </c>
      <c r="M3714" t="s">
        <v>9304</v>
      </c>
      <c r="N3714" t="s">
        <v>9304</v>
      </c>
      <c r="O3714" t="s">
        <v>1388</v>
      </c>
      <c r="P3714" t="s">
        <v>4226</v>
      </c>
      <c r="Q3714">
        <f t="shared" ref="Q3714:Q3777" si="71">U3714</f>
        <v>1020</v>
      </c>
      <c r="R3714" t="s">
        <v>2198</v>
      </c>
      <c r="S3714" t="s">
        <v>2199</v>
      </c>
      <c r="T3714" t="s">
        <v>393</v>
      </c>
      <c r="U3714" s="75">
        <v>1020</v>
      </c>
      <c r="V3714">
        <v>0.5</v>
      </c>
      <c r="W3714">
        <v>510</v>
      </c>
      <c r="AH3714" s="16"/>
      <c r="AI3714" t="s">
        <v>1375</v>
      </c>
    </row>
    <row r="3715" spans="1:35" x14ac:dyDescent="0.25">
      <c r="A3715" t="s">
        <v>9306</v>
      </c>
      <c r="B3715" s="1">
        <v>21</v>
      </c>
      <c r="C3715" t="s">
        <v>392</v>
      </c>
      <c r="D3715">
        <v>11290587</v>
      </c>
      <c r="E3715" t="s">
        <v>8682</v>
      </c>
      <c r="F3715" t="s">
        <v>1363</v>
      </c>
      <c r="G3715" t="s">
        <v>1391</v>
      </c>
      <c r="H3715" s="3" t="s">
        <v>9307</v>
      </c>
      <c r="I3715">
        <v>2019</v>
      </c>
      <c r="J3715" s="15" t="s">
        <v>2526</v>
      </c>
      <c r="K3715">
        <v>2019</v>
      </c>
      <c r="L3715" t="s">
        <v>1367</v>
      </c>
      <c r="M3715" t="s">
        <v>8682</v>
      </c>
      <c r="N3715" t="s">
        <v>8682</v>
      </c>
      <c r="O3715" t="s">
        <v>1388</v>
      </c>
      <c r="P3715" t="s">
        <v>4226</v>
      </c>
      <c r="Q3715">
        <f t="shared" si="71"/>
        <v>3125</v>
      </c>
      <c r="R3715" t="s">
        <v>2102</v>
      </c>
      <c r="S3715" t="s">
        <v>2103</v>
      </c>
      <c r="T3715" t="s">
        <v>8236</v>
      </c>
      <c r="U3715" s="75">
        <v>3125</v>
      </c>
      <c r="V3715">
        <v>0.5</v>
      </c>
      <c r="W3715">
        <v>1562.5</v>
      </c>
      <c r="AH3715" s="16"/>
      <c r="AI3715" t="s">
        <v>1375</v>
      </c>
    </row>
    <row r="3716" spans="1:35" x14ac:dyDescent="0.25">
      <c r="A3716" t="s">
        <v>9308</v>
      </c>
      <c r="B3716" s="1">
        <v>21</v>
      </c>
      <c r="C3716" t="s">
        <v>392</v>
      </c>
      <c r="D3716">
        <v>10753443</v>
      </c>
      <c r="E3716" t="s">
        <v>8674</v>
      </c>
      <c r="F3716" t="s">
        <v>1363</v>
      </c>
      <c r="G3716" t="s">
        <v>1391</v>
      </c>
      <c r="H3716" s="3" t="s">
        <v>7548</v>
      </c>
      <c r="I3716">
        <v>2019</v>
      </c>
      <c r="J3716" s="15" t="s">
        <v>6581</v>
      </c>
      <c r="K3716">
        <v>2019</v>
      </c>
      <c r="L3716" t="s">
        <v>1367</v>
      </c>
      <c r="M3716" t="s">
        <v>8674</v>
      </c>
      <c r="N3716" t="s">
        <v>8674</v>
      </c>
      <c r="O3716" t="s">
        <v>1388</v>
      </c>
      <c r="P3716" t="s">
        <v>4226</v>
      </c>
      <c r="Q3716">
        <f t="shared" si="71"/>
        <v>700</v>
      </c>
      <c r="R3716" t="s">
        <v>2102</v>
      </c>
      <c r="S3716" t="s">
        <v>2103</v>
      </c>
      <c r="T3716" t="s">
        <v>9309</v>
      </c>
      <c r="U3716" s="75">
        <v>700</v>
      </c>
      <c r="V3716">
        <v>0.5</v>
      </c>
      <c r="W3716">
        <v>350</v>
      </c>
      <c r="AH3716" s="16"/>
      <c r="AI3716" t="s">
        <v>1375</v>
      </c>
    </row>
    <row r="3717" spans="1:35" x14ac:dyDescent="0.25">
      <c r="A3717" t="s">
        <v>9310</v>
      </c>
      <c r="B3717" s="1">
        <v>21</v>
      </c>
      <c r="C3717" t="s">
        <v>392</v>
      </c>
      <c r="D3717">
        <v>8557152</v>
      </c>
      <c r="E3717" t="s">
        <v>9311</v>
      </c>
      <c r="F3717" t="s">
        <v>1363</v>
      </c>
      <c r="G3717" t="s">
        <v>1391</v>
      </c>
      <c r="H3717" s="3" t="s">
        <v>9312</v>
      </c>
      <c r="I3717">
        <v>2018</v>
      </c>
      <c r="J3717" s="15" t="s">
        <v>9313</v>
      </c>
      <c r="K3717">
        <v>2018</v>
      </c>
      <c r="L3717" t="s">
        <v>1394</v>
      </c>
      <c r="M3717" t="s">
        <v>9314</v>
      </c>
      <c r="N3717" t="s">
        <v>9311</v>
      </c>
      <c r="O3717" t="s">
        <v>1388</v>
      </c>
      <c r="P3717" t="s">
        <v>4226</v>
      </c>
      <c r="Q3717">
        <f t="shared" si="71"/>
        <v>100</v>
      </c>
      <c r="R3717" t="s">
        <v>2102</v>
      </c>
      <c r="S3717" t="s">
        <v>2103</v>
      </c>
      <c r="T3717" t="s">
        <v>9281</v>
      </c>
      <c r="U3717" s="75">
        <v>100</v>
      </c>
      <c r="V3717">
        <v>4.99</v>
      </c>
      <c r="W3717">
        <v>499</v>
      </c>
      <c r="AH3717" s="16"/>
      <c r="AI3717" t="s">
        <v>1375</v>
      </c>
    </row>
    <row r="3718" spans="1:35" x14ac:dyDescent="0.25">
      <c r="A3718" t="s">
        <v>9315</v>
      </c>
      <c r="B3718" s="1">
        <v>21</v>
      </c>
      <c r="C3718" t="s">
        <v>392</v>
      </c>
      <c r="D3718">
        <v>8557152</v>
      </c>
      <c r="E3718" t="s">
        <v>9311</v>
      </c>
      <c r="F3718" t="s">
        <v>1363</v>
      </c>
      <c r="G3718" t="s">
        <v>1391</v>
      </c>
      <c r="H3718" s="3" t="s">
        <v>9312</v>
      </c>
      <c r="I3718">
        <v>2018</v>
      </c>
      <c r="J3718" s="15" t="s">
        <v>9313</v>
      </c>
      <c r="K3718">
        <v>2018</v>
      </c>
      <c r="L3718" t="s">
        <v>1394</v>
      </c>
      <c r="M3718" t="s">
        <v>9314</v>
      </c>
      <c r="N3718" t="s">
        <v>9311</v>
      </c>
      <c r="O3718" t="s">
        <v>1388</v>
      </c>
      <c r="P3718" t="s">
        <v>4226</v>
      </c>
      <c r="Q3718">
        <f t="shared" si="71"/>
        <v>100</v>
      </c>
      <c r="R3718" t="s">
        <v>3310</v>
      </c>
      <c r="S3718" t="s">
        <v>3311</v>
      </c>
      <c r="T3718" t="s">
        <v>8682</v>
      </c>
      <c r="U3718" s="75">
        <v>100</v>
      </c>
      <c r="V3718">
        <v>0.49</v>
      </c>
      <c r="W3718">
        <v>49</v>
      </c>
      <c r="AH3718" s="16"/>
      <c r="AI3718" t="s">
        <v>1375</v>
      </c>
    </row>
    <row r="3719" spans="1:35" x14ac:dyDescent="0.25">
      <c r="A3719" t="s">
        <v>9316</v>
      </c>
      <c r="B3719" s="1">
        <v>21</v>
      </c>
      <c r="C3719" t="s">
        <v>392</v>
      </c>
      <c r="D3719">
        <v>6898971</v>
      </c>
      <c r="E3719" t="s">
        <v>8674</v>
      </c>
      <c r="F3719" t="s">
        <v>1363</v>
      </c>
      <c r="G3719" t="s">
        <v>1391</v>
      </c>
      <c r="H3719" s="3" t="s">
        <v>6139</v>
      </c>
      <c r="I3719">
        <v>2017</v>
      </c>
      <c r="J3719" s="15" t="s">
        <v>2618</v>
      </c>
      <c r="K3719">
        <v>2017</v>
      </c>
      <c r="L3719" t="s">
        <v>1394</v>
      </c>
      <c r="M3719" t="s">
        <v>8674</v>
      </c>
      <c r="N3719" t="s">
        <v>8674</v>
      </c>
      <c r="O3719" t="s">
        <v>2414</v>
      </c>
      <c r="P3719" t="s">
        <v>4226</v>
      </c>
      <c r="Q3719">
        <f t="shared" si="71"/>
        <v>280</v>
      </c>
      <c r="R3719" t="s">
        <v>2198</v>
      </c>
      <c r="S3719" t="s">
        <v>2199</v>
      </c>
      <c r="T3719" t="s">
        <v>393</v>
      </c>
      <c r="U3719" s="75">
        <v>280</v>
      </c>
      <c r="V3719">
        <v>0.5</v>
      </c>
      <c r="W3719">
        <v>140</v>
      </c>
      <c r="AH3719" s="16"/>
      <c r="AI3719" t="s">
        <v>1375</v>
      </c>
    </row>
    <row r="3720" spans="1:35" x14ac:dyDescent="0.25">
      <c r="A3720" t="s">
        <v>9317</v>
      </c>
      <c r="B3720" s="1">
        <v>21</v>
      </c>
      <c r="C3720" t="s">
        <v>392</v>
      </c>
      <c r="D3720">
        <v>6898971</v>
      </c>
      <c r="E3720" t="s">
        <v>8674</v>
      </c>
      <c r="F3720" t="s">
        <v>1363</v>
      </c>
      <c r="G3720" t="s">
        <v>1391</v>
      </c>
      <c r="H3720" s="3" t="s">
        <v>6139</v>
      </c>
      <c r="I3720">
        <v>2017</v>
      </c>
      <c r="J3720" s="15" t="s">
        <v>2618</v>
      </c>
      <c r="K3720">
        <v>2017</v>
      </c>
      <c r="L3720" t="s">
        <v>1394</v>
      </c>
      <c r="M3720" t="s">
        <v>8674</v>
      </c>
      <c r="N3720" t="s">
        <v>8674</v>
      </c>
      <c r="O3720" t="s">
        <v>2414</v>
      </c>
      <c r="P3720" t="s">
        <v>4226</v>
      </c>
      <c r="Q3720">
        <f t="shared" si="71"/>
        <v>280</v>
      </c>
      <c r="R3720" t="s">
        <v>3310</v>
      </c>
      <c r="S3720" t="s">
        <v>3311</v>
      </c>
      <c r="T3720" t="s">
        <v>8671</v>
      </c>
      <c r="U3720" s="75">
        <v>280</v>
      </c>
      <c r="V3720">
        <v>0.46</v>
      </c>
      <c r="W3720">
        <v>128.80000000000001</v>
      </c>
      <c r="AH3720" s="16"/>
      <c r="AI3720" t="s">
        <v>1375</v>
      </c>
    </row>
    <row r="3721" spans="1:35" x14ac:dyDescent="0.25">
      <c r="A3721" t="s">
        <v>9318</v>
      </c>
      <c r="B3721" s="1">
        <v>21</v>
      </c>
      <c r="C3721" t="s">
        <v>392</v>
      </c>
      <c r="D3721">
        <v>6898971</v>
      </c>
      <c r="E3721" t="s">
        <v>8674</v>
      </c>
      <c r="F3721" t="s">
        <v>1363</v>
      </c>
      <c r="G3721" t="s">
        <v>1391</v>
      </c>
      <c r="H3721" s="3" t="s">
        <v>6139</v>
      </c>
      <c r="I3721">
        <v>2017</v>
      </c>
      <c r="J3721" s="15" t="s">
        <v>2618</v>
      </c>
      <c r="K3721">
        <v>2017</v>
      </c>
      <c r="L3721" t="s">
        <v>1394</v>
      </c>
      <c r="M3721" t="s">
        <v>8674</v>
      </c>
      <c r="N3721" t="s">
        <v>8674</v>
      </c>
      <c r="O3721" t="s">
        <v>2414</v>
      </c>
      <c r="P3721" t="s">
        <v>4226</v>
      </c>
      <c r="Q3721">
        <f t="shared" si="71"/>
        <v>280</v>
      </c>
      <c r="R3721" t="s">
        <v>3345</v>
      </c>
      <c r="S3721" t="s">
        <v>3346</v>
      </c>
      <c r="T3721" t="s">
        <v>393</v>
      </c>
      <c r="U3721" s="75">
        <v>280</v>
      </c>
      <c r="V3721">
        <v>0.5</v>
      </c>
      <c r="W3721">
        <v>140</v>
      </c>
      <c r="AH3721" s="16"/>
      <c r="AI3721" t="s">
        <v>1375</v>
      </c>
    </row>
    <row r="3722" spans="1:35" x14ac:dyDescent="0.25">
      <c r="A3722" t="s">
        <v>9319</v>
      </c>
      <c r="B3722" s="1">
        <v>21</v>
      </c>
      <c r="C3722" t="s">
        <v>392</v>
      </c>
      <c r="D3722">
        <v>6898971</v>
      </c>
      <c r="E3722" t="s">
        <v>8674</v>
      </c>
      <c r="F3722" t="s">
        <v>1363</v>
      </c>
      <c r="G3722" t="s">
        <v>1391</v>
      </c>
      <c r="H3722" s="3" t="s">
        <v>6139</v>
      </c>
      <c r="I3722">
        <v>2017</v>
      </c>
      <c r="J3722" s="15" t="s">
        <v>2618</v>
      </c>
      <c r="K3722">
        <v>2017</v>
      </c>
      <c r="L3722" t="s">
        <v>1394</v>
      </c>
      <c r="M3722" t="s">
        <v>8674</v>
      </c>
      <c r="N3722" t="s">
        <v>8674</v>
      </c>
      <c r="O3722" t="s">
        <v>2414</v>
      </c>
      <c r="P3722" t="s">
        <v>4226</v>
      </c>
      <c r="Q3722">
        <f t="shared" si="71"/>
        <v>280</v>
      </c>
      <c r="R3722" t="s">
        <v>2102</v>
      </c>
      <c r="S3722" t="s">
        <v>2103</v>
      </c>
      <c r="T3722" t="s">
        <v>8245</v>
      </c>
      <c r="U3722" s="75">
        <v>280</v>
      </c>
      <c r="V3722">
        <v>0.49</v>
      </c>
      <c r="W3722">
        <v>137.19999999999999</v>
      </c>
      <c r="AH3722" s="16"/>
      <c r="AI3722" t="s">
        <v>1375</v>
      </c>
    </row>
    <row r="3723" spans="1:35" x14ac:dyDescent="0.25">
      <c r="A3723" t="s">
        <v>9320</v>
      </c>
      <c r="B3723" s="1">
        <v>21</v>
      </c>
      <c r="C3723" t="s">
        <v>392</v>
      </c>
      <c r="D3723">
        <v>6843360</v>
      </c>
      <c r="E3723" t="s">
        <v>8674</v>
      </c>
      <c r="F3723" t="s">
        <v>1363</v>
      </c>
      <c r="G3723" t="s">
        <v>1391</v>
      </c>
      <c r="H3723" s="3" t="s">
        <v>9321</v>
      </c>
      <c r="I3723">
        <v>2017</v>
      </c>
      <c r="J3723" s="15" t="s">
        <v>2472</v>
      </c>
      <c r="K3723">
        <v>2017</v>
      </c>
      <c r="L3723" t="s">
        <v>1394</v>
      </c>
      <c r="M3723" t="s">
        <v>8674</v>
      </c>
      <c r="N3723" t="s">
        <v>8674</v>
      </c>
      <c r="O3723" t="s">
        <v>1388</v>
      </c>
      <c r="P3723" t="s">
        <v>4226</v>
      </c>
      <c r="Q3723">
        <f t="shared" si="71"/>
        <v>9500</v>
      </c>
      <c r="R3723" t="s">
        <v>3345</v>
      </c>
      <c r="S3723" t="s">
        <v>3346</v>
      </c>
      <c r="T3723" t="s">
        <v>393</v>
      </c>
      <c r="U3723" s="75">
        <v>9500</v>
      </c>
      <c r="V3723">
        <v>0.5</v>
      </c>
      <c r="W3723">
        <v>4750</v>
      </c>
      <c r="AH3723" s="16"/>
      <c r="AI3723" t="s">
        <v>1375</v>
      </c>
    </row>
    <row r="3724" spans="1:35" x14ac:dyDescent="0.25">
      <c r="A3724" t="s">
        <v>9322</v>
      </c>
      <c r="B3724" s="1">
        <v>21</v>
      </c>
      <c r="C3724" t="s">
        <v>392</v>
      </c>
      <c r="D3724">
        <v>6843360</v>
      </c>
      <c r="E3724" t="s">
        <v>8674</v>
      </c>
      <c r="F3724" t="s">
        <v>1363</v>
      </c>
      <c r="G3724" t="s">
        <v>1391</v>
      </c>
      <c r="H3724" s="3" t="s">
        <v>9321</v>
      </c>
      <c r="I3724">
        <v>2017</v>
      </c>
      <c r="J3724" s="15" t="s">
        <v>2472</v>
      </c>
      <c r="K3724">
        <v>2017</v>
      </c>
      <c r="L3724" t="s">
        <v>1394</v>
      </c>
      <c r="M3724" t="s">
        <v>8674</v>
      </c>
      <c r="N3724" t="s">
        <v>8674</v>
      </c>
      <c r="O3724" t="s">
        <v>1388</v>
      </c>
      <c r="P3724" t="s">
        <v>4226</v>
      </c>
      <c r="Q3724">
        <f t="shared" si="71"/>
        <v>9500</v>
      </c>
      <c r="R3724" t="s">
        <v>1381</v>
      </c>
      <c r="S3724" t="s">
        <v>1382</v>
      </c>
      <c r="T3724" t="s">
        <v>394</v>
      </c>
      <c r="U3724" s="75">
        <v>9500</v>
      </c>
      <c r="V3724">
        <v>0.6</v>
      </c>
      <c r="W3724">
        <v>5700</v>
      </c>
      <c r="AH3724" s="16"/>
      <c r="AI3724" t="s">
        <v>1375</v>
      </c>
    </row>
    <row r="3725" spans="1:35" x14ac:dyDescent="0.25">
      <c r="A3725" t="s">
        <v>9323</v>
      </c>
      <c r="B3725" s="1">
        <v>21</v>
      </c>
      <c r="C3725" t="s">
        <v>392</v>
      </c>
      <c r="D3725">
        <v>6843360</v>
      </c>
      <c r="E3725" t="s">
        <v>8674</v>
      </c>
      <c r="F3725" t="s">
        <v>1363</v>
      </c>
      <c r="G3725" t="s">
        <v>1391</v>
      </c>
      <c r="H3725" s="3" t="s">
        <v>9321</v>
      </c>
      <c r="I3725">
        <v>2017</v>
      </c>
      <c r="J3725" s="15" t="s">
        <v>2472</v>
      </c>
      <c r="K3725">
        <v>2017</v>
      </c>
      <c r="L3725" t="s">
        <v>1394</v>
      </c>
      <c r="M3725" t="s">
        <v>8674</v>
      </c>
      <c r="N3725" t="s">
        <v>8674</v>
      </c>
      <c r="O3725" t="s">
        <v>1388</v>
      </c>
      <c r="P3725" t="s">
        <v>4226</v>
      </c>
      <c r="Q3725">
        <f t="shared" si="71"/>
        <v>9500</v>
      </c>
      <c r="R3725" t="s">
        <v>3310</v>
      </c>
      <c r="S3725" t="s">
        <v>3311</v>
      </c>
      <c r="T3725" t="s">
        <v>8671</v>
      </c>
      <c r="U3725" s="75">
        <v>9500</v>
      </c>
      <c r="V3725">
        <v>0.44</v>
      </c>
      <c r="W3725">
        <v>4180</v>
      </c>
      <c r="AH3725" s="16"/>
      <c r="AI3725" t="s">
        <v>1375</v>
      </c>
    </row>
    <row r="3726" spans="1:35" x14ac:dyDescent="0.25">
      <c r="A3726" t="s">
        <v>9324</v>
      </c>
      <c r="B3726" s="1">
        <v>21</v>
      </c>
      <c r="C3726" t="s">
        <v>392</v>
      </c>
      <c r="D3726">
        <v>6843360</v>
      </c>
      <c r="E3726" t="s">
        <v>8674</v>
      </c>
      <c r="F3726" t="s">
        <v>1363</v>
      </c>
      <c r="G3726" t="s">
        <v>1391</v>
      </c>
      <c r="H3726" s="3" t="s">
        <v>9321</v>
      </c>
      <c r="I3726">
        <v>2017</v>
      </c>
      <c r="J3726" s="15" t="s">
        <v>2472</v>
      </c>
      <c r="K3726">
        <v>2017</v>
      </c>
      <c r="L3726" t="s">
        <v>1394</v>
      </c>
      <c r="M3726" t="s">
        <v>8674</v>
      </c>
      <c r="N3726" t="s">
        <v>8674</v>
      </c>
      <c r="O3726" t="s">
        <v>1388</v>
      </c>
      <c r="P3726" t="s">
        <v>4226</v>
      </c>
      <c r="Q3726">
        <f t="shared" si="71"/>
        <v>9500</v>
      </c>
      <c r="R3726" t="s">
        <v>2102</v>
      </c>
      <c r="S3726" t="s">
        <v>2103</v>
      </c>
      <c r="T3726" t="s">
        <v>8236</v>
      </c>
      <c r="U3726" s="75">
        <v>9500</v>
      </c>
      <c r="V3726">
        <v>0.47</v>
      </c>
      <c r="W3726">
        <v>4465</v>
      </c>
      <c r="AH3726" s="16"/>
      <c r="AI3726" t="s">
        <v>1375</v>
      </c>
    </row>
    <row r="3727" spans="1:35" x14ac:dyDescent="0.25">
      <c r="A3727" t="s">
        <v>9325</v>
      </c>
      <c r="B3727" s="1">
        <v>21</v>
      </c>
      <c r="C3727" t="s">
        <v>392</v>
      </c>
      <c r="D3727">
        <v>6843360</v>
      </c>
      <c r="E3727" t="s">
        <v>8674</v>
      </c>
      <c r="F3727" t="s">
        <v>1363</v>
      </c>
      <c r="G3727" t="s">
        <v>1391</v>
      </c>
      <c r="H3727" s="3" t="s">
        <v>9321</v>
      </c>
      <c r="I3727">
        <v>2017</v>
      </c>
      <c r="J3727" s="15" t="s">
        <v>2472</v>
      </c>
      <c r="K3727">
        <v>2017</v>
      </c>
      <c r="L3727" t="s">
        <v>1394</v>
      </c>
      <c r="M3727" t="s">
        <v>8674</v>
      </c>
      <c r="N3727" t="s">
        <v>8674</v>
      </c>
      <c r="O3727" t="s">
        <v>1388</v>
      </c>
      <c r="P3727" t="s">
        <v>4226</v>
      </c>
      <c r="Q3727">
        <f t="shared" si="71"/>
        <v>9500</v>
      </c>
      <c r="R3727" t="s">
        <v>7480</v>
      </c>
      <c r="S3727" t="s">
        <v>7481</v>
      </c>
      <c r="T3727" t="s">
        <v>393</v>
      </c>
      <c r="U3727" s="75">
        <v>9500</v>
      </c>
      <c r="V3727">
        <v>0.32</v>
      </c>
      <c r="W3727">
        <v>3040</v>
      </c>
      <c r="AH3727" s="16"/>
      <c r="AI3727" t="s">
        <v>1375</v>
      </c>
    </row>
    <row r="3728" spans="1:35" x14ac:dyDescent="0.25">
      <c r="A3728" t="s">
        <v>9326</v>
      </c>
      <c r="B3728" s="1">
        <v>21</v>
      </c>
      <c r="C3728" t="s">
        <v>392</v>
      </c>
      <c r="D3728">
        <v>6953166</v>
      </c>
      <c r="E3728" t="s">
        <v>9327</v>
      </c>
      <c r="F3728" t="s">
        <v>1363</v>
      </c>
      <c r="G3728" t="s">
        <v>1391</v>
      </c>
      <c r="H3728" s="3" t="s">
        <v>3168</v>
      </c>
      <c r="I3728">
        <v>2017</v>
      </c>
      <c r="J3728" s="15" t="s">
        <v>2614</v>
      </c>
      <c r="K3728">
        <v>2017</v>
      </c>
      <c r="L3728" t="s">
        <v>1394</v>
      </c>
      <c r="M3728" t="s">
        <v>393</v>
      </c>
      <c r="N3728" t="s">
        <v>8675</v>
      </c>
      <c r="O3728" t="s">
        <v>1388</v>
      </c>
      <c r="P3728" t="s">
        <v>4226</v>
      </c>
      <c r="Q3728">
        <f t="shared" si="71"/>
        <v>2000</v>
      </c>
      <c r="R3728" t="s">
        <v>2102</v>
      </c>
      <c r="S3728" t="s">
        <v>2103</v>
      </c>
      <c r="T3728" t="s">
        <v>8236</v>
      </c>
      <c r="U3728" s="75">
        <v>2000</v>
      </c>
      <c r="V3728">
        <v>0.47</v>
      </c>
      <c r="W3728">
        <v>940</v>
      </c>
      <c r="AH3728" s="16"/>
      <c r="AI3728" t="s">
        <v>1375</v>
      </c>
    </row>
    <row r="3729" spans="1:35" x14ac:dyDescent="0.25">
      <c r="A3729" t="s">
        <v>9328</v>
      </c>
      <c r="B3729" s="1">
        <v>21</v>
      </c>
      <c r="C3729" t="s">
        <v>392</v>
      </c>
      <c r="D3729">
        <v>6953166</v>
      </c>
      <c r="E3729" t="s">
        <v>9327</v>
      </c>
      <c r="F3729" t="s">
        <v>1363</v>
      </c>
      <c r="G3729" t="s">
        <v>1391</v>
      </c>
      <c r="H3729" s="3" t="s">
        <v>3168</v>
      </c>
      <c r="I3729">
        <v>2017</v>
      </c>
      <c r="J3729" s="15" t="s">
        <v>2614</v>
      </c>
      <c r="K3729">
        <v>2017</v>
      </c>
      <c r="L3729" t="s">
        <v>1394</v>
      </c>
      <c r="M3729" t="s">
        <v>393</v>
      </c>
      <c r="N3729" t="s">
        <v>8675</v>
      </c>
      <c r="O3729" t="s">
        <v>1388</v>
      </c>
      <c r="P3729" t="s">
        <v>4226</v>
      </c>
      <c r="Q3729">
        <f t="shared" si="71"/>
        <v>2000</v>
      </c>
      <c r="R3729" t="s">
        <v>8461</v>
      </c>
      <c r="S3729" t="s">
        <v>8462</v>
      </c>
      <c r="T3729" t="s">
        <v>9329</v>
      </c>
      <c r="U3729" s="75">
        <v>2000</v>
      </c>
      <c r="V3729">
        <v>0.66</v>
      </c>
      <c r="W3729">
        <v>1320</v>
      </c>
      <c r="AH3729" s="16"/>
      <c r="AI3729" t="s">
        <v>1375</v>
      </c>
    </row>
    <row r="3730" spans="1:35" x14ac:dyDescent="0.25">
      <c r="A3730" t="s">
        <v>9330</v>
      </c>
      <c r="B3730" s="1">
        <v>21</v>
      </c>
      <c r="C3730" t="s">
        <v>392</v>
      </c>
      <c r="D3730">
        <v>6953166</v>
      </c>
      <c r="E3730" t="s">
        <v>9327</v>
      </c>
      <c r="F3730" t="s">
        <v>1363</v>
      </c>
      <c r="G3730" t="s">
        <v>1391</v>
      </c>
      <c r="H3730" s="3" t="s">
        <v>3168</v>
      </c>
      <c r="I3730">
        <v>2017</v>
      </c>
      <c r="J3730" s="15" t="s">
        <v>2614</v>
      </c>
      <c r="K3730">
        <v>2017</v>
      </c>
      <c r="L3730" t="s">
        <v>1394</v>
      </c>
      <c r="M3730" t="s">
        <v>393</v>
      </c>
      <c r="N3730" t="s">
        <v>8675</v>
      </c>
      <c r="O3730" t="s">
        <v>1388</v>
      </c>
      <c r="P3730" t="s">
        <v>4226</v>
      </c>
      <c r="Q3730">
        <f t="shared" si="71"/>
        <v>2000</v>
      </c>
      <c r="R3730" t="s">
        <v>3310</v>
      </c>
      <c r="S3730" t="s">
        <v>3311</v>
      </c>
      <c r="T3730" t="s">
        <v>8671</v>
      </c>
      <c r="U3730" s="75">
        <v>2000</v>
      </c>
      <c r="V3730">
        <v>0.44</v>
      </c>
      <c r="W3730">
        <v>880</v>
      </c>
      <c r="AH3730" s="16"/>
      <c r="AI3730" t="s">
        <v>1375</v>
      </c>
    </row>
    <row r="3731" spans="1:35" x14ac:dyDescent="0.25">
      <c r="A3731" t="s">
        <v>9331</v>
      </c>
      <c r="B3731" s="1">
        <v>21</v>
      </c>
      <c r="C3731" t="s">
        <v>392</v>
      </c>
      <c r="D3731">
        <v>6953166</v>
      </c>
      <c r="E3731" t="s">
        <v>9327</v>
      </c>
      <c r="F3731" t="s">
        <v>1363</v>
      </c>
      <c r="G3731" t="s">
        <v>1391</v>
      </c>
      <c r="H3731" s="3" t="s">
        <v>3168</v>
      </c>
      <c r="I3731">
        <v>2017</v>
      </c>
      <c r="J3731" s="15" t="s">
        <v>2614</v>
      </c>
      <c r="K3731">
        <v>2017</v>
      </c>
      <c r="L3731" t="s">
        <v>1394</v>
      </c>
      <c r="M3731" t="s">
        <v>393</v>
      </c>
      <c r="N3731" t="s">
        <v>8675</v>
      </c>
      <c r="O3731" t="s">
        <v>1388</v>
      </c>
      <c r="P3731" t="s">
        <v>4226</v>
      </c>
      <c r="Q3731">
        <f t="shared" si="71"/>
        <v>2000</v>
      </c>
      <c r="R3731" t="s">
        <v>2198</v>
      </c>
      <c r="S3731" t="s">
        <v>2199</v>
      </c>
      <c r="T3731" t="s">
        <v>393</v>
      </c>
      <c r="U3731" s="75">
        <v>2000</v>
      </c>
      <c r="V3731">
        <v>0.5</v>
      </c>
      <c r="W3731">
        <v>1000</v>
      </c>
      <c r="AH3731" s="16"/>
      <c r="AI3731" t="s">
        <v>1375</v>
      </c>
    </row>
    <row r="3732" spans="1:35" x14ac:dyDescent="0.25">
      <c r="A3732" t="s">
        <v>9332</v>
      </c>
      <c r="B3732" s="1">
        <v>21</v>
      </c>
      <c r="C3732" t="s">
        <v>392</v>
      </c>
      <c r="D3732">
        <v>6953166</v>
      </c>
      <c r="E3732" t="s">
        <v>9327</v>
      </c>
      <c r="F3732" t="s">
        <v>1363</v>
      </c>
      <c r="G3732" t="s">
        <v>1391</v>
      </c>
      <c r="H3732" s="3" t="s">
        <v>3168</v>
      </c>
      <c r="I3732">
        <v>2017</v>
      </c>
      <c r="J3732" s="15" t="s">
        <v>2614</v>
      </c>
      <c r="K3732">
        <v>2017</v>
      </c>
      <c r="L3732" t="s">
        <v>1394</v>
      </c>
      <c r="M3732" t="s">
        <v>393</v>
      </c>
      <c r="N3732" t="s">
        <v>8675</v>
      </c>
      <c r="O3732" t="s">
        <v>1388</v>
      </c>
      <c r="P3732" t="s">
        <v>4226</v>
      </c>
      <c r="Q3732">
        <f t="shared" si="71"/>
        <v>2000</v>
      </c>
      <c r="R3732" t="s">
        <v>3345</v>
      </c>
      <c r="S3732" t="s">
        <v>3346</v>
      </c>
      <c r="T3732" t="s">
        <v>393</v>
      </c>
      <c r="U3732" s="75">
        <v>2000</v>
      </c>
      <c r="V3732">
        <v>0.5</v>
      </c>
      <c r="W3732">
        <v>1000</v>
      </c>
      <c r="AH3732" s="16"/>
      <c r="AI3732" t="s">
        <v>1375</v>
      </c>
    </row>
    <row r="3733" spans="1:35" x14ac:dyDescent="0.25">
      <c r="A3733" t="s">
        <v>9333</v>
      </c>
      <c r="B3733" s="1">
        <v>21</v>
      </c>
      <c r="C3733" t="s">
        <v>392</v>
      </c>
      <c r="D3733">
        <v>6953166</v>
      </c>
      <c r="E3733" t="s">
        <v>9327</v>
      </c>
      <c r="F3733" t="s">
        <v>1363</v>
      </c>
      <c r="G3733" t="s">
        <v>1391</v>
      </c>
      <c r="H3733" s="3" t="s">
        <v>3168</v>
      </c>
      <c r="I3733">
        <v>2017</v>
      </c>
      <c r="J3733" s="15" t="s">
        <v>2614</v>
      </c>
      <c r="K3733">
        <v>2017</v>
      </c>
      <c r="L3733" t="s">
        <v>1394</v>
      </c>
      <c r="M3733" t="s">
        <v>393</v>
      </c>
      <c r="N3733" t="s">
        <v>8675</v>
      </c>
      <c r="O3733" t="s">
        <v>1388</v>
      </c>
      <c r="P3733" t="s">
        <v>4226</v>
      </c>
      <c r="Q3733">
        <f t="shared" si="71"/>
        <v>2000</v>
      </c>
      <c r="R3733" t="s">
        <v>1381</v>
      </c>
      <c r="S3733" t="s">
        <v>1382</v>
      </c>
      <c r="T3733" t="s">
        <v>394</v>
      </c>
      <c r="U3733" s="75">
        <v>2000</v>
      </c>
      <c r="V3733">
        <v>0.55000000000000004</v>
      </c>
      <c r="W3733">
        <v>1100</v>
      </c>
      <c r="AH3733" s="16"/>
      <c r="AI3733" t="s">
        <v>1375</v>
      </c>
    </row>
    <row r="3734" spans="1:35" x14ac:dyDescent="0.25">
      <c r="A3734" t="s">
        <v>9334</v>
      </c>
      <c r="B3734" s="1">
        <v>21</v>
      </c>
      <c r="C3734" t="s">
        <v>392</v>
      </c>
      <c r="D3734">
        <v>8588929</v>
      </c>
      <c r="E3734" t="s">
        <v>9335</v>
      </c>
      <c r="F3734" t="s">
        <v>1363</v>
      </c>
      <c r="G3734" t="s">
        <v>1391</v>
      </c>
      <c r="H3734" s="3" t="s">
        <v>6444</v>
      </c>
      <c r="I3734">
        <v>2018</v>
      </c>
      <c r="J3734" s="15" t="s">
        <v>6445</v>
      </c>
      <c r="K3734">
        <v>2018</v>
      </c>
      <c r="L3734" t="s">
        <v>1394</v>
      </c>
      <c r="M3734" t="s">
        <v>9335</v>
      </c>
      <c r="N3734" t="s">
        <v>9335</v>
      </c>
      <c r="O3734" t="s">
        <v>1388</v>
      </c>
      <c r="P3734" t="s">
        <v>4226</v>
      </c>
      <c r="Q3734">
        <f t="shared" si="71"/>
        <v>1800</v>
      </c>
      <c r="R3734" t="s">
        <v>3345</v>
      </c>
      <c r="S3734" t="s">
        <v>3346</v>
      </c>
      <c r="T3734" t="s">
        <v>394</v>
      </c>
      <c r="U3734" s="75">
        <v>1800</v>
      </c>
      <c r="V3734">
        <v>0.5</v>
      </c>
      <c r="W3734">
        <v>900</v>
      </c>
      <c r="AH3734" s="16"/>
      <c r="AI3734" t="s">
        <v>1375</v>
      </c>
    </row>
    <row r="3735" spans="1:35" x14ac:dyDescent="0.25">
      <c r="A3735" t="s">
        <v>9336</v>
      </c>
      <c r="B3735" s="1">
        <v>21</v>
      </c>
      <c r="C3735" t="s">
        <v>392</v>
      </c>
      <c r="D3735">
        <v>8588929</v>
      </c>
      <c r="E3735" t="s">
        <v>9335</v>
      </c>
      <c r="F3735" t="s">
        <v>1363</v>
      </c>
      <c r="G3735" t="s">
        <v>1391</v>
      </c>
      <c r="H3735" s="3" t="s">
        <v>6444</v>
      </c>
      <c r="I3735">
        <v>2018</v>
      </c>
      <c r="J3735" s="15" t="s">
        <v>6445</v>
      </c>
      <c r="K3735">
        <v>2018</v>
      </c>
      <c r="L3735" t="s">
        <v>1394</v>
      </c>
      <c r="M3735" t="s">
        <v>9335</v>
      </c>
      <c r="N3735" t="s">
        <v>9335</v>
      </c>
      <c r="O3735" t="s">
        <v>1388</v>
      </c>
      <c r="P3735" t="s">
        <v>4226</v>
      </c>
      <c r="Q3735">
        <f t="shared" si="71"/>
        <v>1800</v>
      </c>
      <c r="R3735" t="s">
        <v>2102</v>
      </c>
      <c r="S3735" t="s">
        <v>2103</v>
      </c>
      <c r="T3735" t="s">
        <v>9184</v>
      </c>
      <c r="U3735" s="75">
        <v>1800</v>
      </c>
      <c r="V3735">
        <v>0.47</v>
      </c>
      <c r="W3735">
        <v>846</v>
      </c>
      <c r="AH3735" s="16"/>
      <c r="AI3735" t="s">
        <v>1375</v>
      </c>
    </row>
    <row r="3736" spans="1:35" x14ac:dyDescent="0.25">
      <c r="A3736" t="s">
        <v>9337</v>
      </c>
      <c r="B3736" s="1">
        <v>21</v>
      </c>
      <c r="C3736" t="s">
        <v>392</v>
      </c>
      <c r="D3736">
        <v>8588929</v>
      </c>
      <c r="E3736" t="s">
        <v>9335</v>
      </c>
      <c r="F3736" t="s">
        <v>1363</v>
      </c>
      <c r="G3736" t="s">
        <v>1391</v>
      </c>
      <c r="H3736" s="3" t="s">
        <v>6444</v>
      </c>
      <c r="I3736">
        <v>2018</v>
      </c>
      <c r="J3736" s="15" t="s">
        <v>6445</v>
      </c>
      <c r="K3736">
        <v>2018</v>
      </c>
      <c r="L3736" t="s">
        <v>1394</v>
      </c>
      <c r="M3736" t="s">
        <v>9335</v>
      </c>
      <c r="N3736" t="s">
        <v>9335</v>
      </c>
      <c r="O3736" t="s">
        <v>1388</v>
      </c>
      <c r="P3736" t="s">
        <v>4226</v>
      </c>
      <c r="Q3736">
        <f t="shared" si="71"/>
        <v>1800</v>
      </c>
      <c r="R3736" t="s">
        <v>9259</v>
      </c>
      <c r="S3736" t="s">
        <v>9260</v>
      </c>
      <c r="T3736" t="s">
        <v>9261</v>
      </c>
      <c r="U3736" s="75">
        <v>1800</v>
      </c>
      <c r="V3736">
        <v>0.41</v>
      </c>
      <c r="W3736">
        <v>738</v>
      </c>
      <c r="AH3736" s="16"/>
      <c r="AI3736" t="s">
        <v>1375</v>
      </c>
    </row>
    <row r="3737" spans="1:35" x14ac:dyDescent="0.25">
      <c r="A3737" t="s">
        <v>9338</v>
      </c>
      <c r="B3737" s="1">
        <v>21</v>
      </c>
      <c r="C3737" t="s">
        <v>392</v>
      </c>
      <c r="D3737">
        <v>8779961</v>
      </c>
      <c r="E3737" t="s">
        <v>8674</v>
      </c>
      <c r="F3737" t="s">
        <v>1363</v>
      </c>
      <c r="G3737" t="s">
        <v>1391</v>
      </c>
      <c r="H3737" s="3" t="s">
        <v>6691</v>
      </c>
      <c r="I3737">
        <v>2018</v>
      </c>
      <c r="J3737" s="15" t="s">
        <v>9339</v>
      </c>
      <c r="K3737">
        <v>2018</v>
      </c>
      <c r="L3737" t="s">
        <v>1394</v>
      </c>
      <c r="M3737" t="s">
        <v>8674</v>
      </c>
      <c r="N3737" t="s">
        <v>8674</v>
      </c>
      <c r="O3737" t="s">
        <v>1388</v>
      </c>
      <c r="P3737" t="s">
        <v>4226</v>
      </c>
      <c r="Q3737">
        <f t="shared" si="71"/>
        <v>840</v>
      </c>
      <c r="R3737" t="s">
        <v>9259</v>
      </c>
      <c r="S3737" t="s">
        <v>9260</v>
      </c>
      <c r="T3737" t="s">
        <v>393</v>
      </c>
      <c r="U3737" s="75">
        <v>840</v>
      </c>
      <c r="V3737">
        <v>0.41</v>
      </c>
      <c r="W3737">
        <v>344.4</v>
      </c>
      <c r="AH3737" s="16"/>
      <c r="AI3737" t="s">
        <v>1375</v>
      </c>
    </row>
    <row r="3738" spans="1:35" x14ac:dyDescent="0.25">
      <c r="A3738" t="s">
        <v>9340</v>
      </c>
      <c r="B3738" s="1">
        <v>21</v>
      </c>
      <c r="C3738" t="s">
        <v>392</v>
      </c>
      <c r="D3738">
        <v>8779961</v>
      </c>
      <c r="E3738" t="s">
        <v>8674</v>
      </c>
      <c r="F3738" t="s">
        <v>1363</v>
      </c>
      <c r="G3738" t="s">
        <v>1391</v>
      </c>
      <c r="H3738" s="3" t="s">
        <v>6691</v>
      </c>
      <c r="I3738">
        <v>2018</v>
      </c>
      <c r="J3738" s="15" t="s">
        <v>9339</v>
      </c>
      <c r="K3738">
        <v>2018</v>
      </c>
      <c r="L3738" t="s">
        <v>1394</v>
      </c>
      <c r="M3738" t="s">
        <v>8674</v>
      </c>
      <c r="N3738" t="s">
        <v>8674</v>
      </c>
      <c r="O3738" t="s">
        <v>1388</v>
      </c>
      <c r="P3738" t="s">
        <v>4226</v>
      </c>
      <c r="Q3738">
        <f t="shared" si="71"/>
        <v>840</v>
      </c>
      <c r="R3738" t="s">
        <v>2102</v>
      </c>
      <c r="S3738" t="s">
        <v>2103</v>
      </c>
      <c r="T3738" t="s">
        <v>9341</v>
      </c>
      <c r="U3738" s="75">
        <v>840</v>
      </c>
      <c r="V3738">
        <v>0.47</v>
      </c>
      <c r="W3738">
        <v>394.8</v>
      </c>
      <c r="AH3738" s="16"/>
      <c r="AI3738" t="s">
        <v>1375</v>
      </c>
    </row>
    <row r="3739" spans="1:35" x14ac:dyDescent="0.25">
      <c r="A3739" t="s">
        <v>9342</v>
      </c>
      <c r="B3739" s="1">
        <v>21</v>
      </c>
      <c r="C3739" t="s">
        <v>392</v>
      </c>
      <c r="D3739">
        <v>8879400</v>
      </c>
      <c r="E3739" t="s">
        <v>9255</v>
      </c>
      <c r="F3739" t="s">
        <v>1363</v>
      </c>
      <c r="G3739" t="s">
        <v>1391</v>
      </c>
      <c r="H3739" s="3" t="s">
        <v>2545</v>
      </c>
      <c r="I3739">
        <v>2018</v>
      </c>
      <c r="J3739" s="15" t="s">
        <v>7075</v>
      </c>
      <c r="K3739">
        <v>2018</v>
      </c>
      <c r="L3739" t="s">
        <v>1394</v>
      </c>
      <c r="M3739" t="s">
        <v>9255</v>
      </c>
      <c r="N3739" t="s">
        <v>9255</v>
      </c>
      <c r="O3739" t="s">
        <v>1408</v>
      </c>
      <c r="P3739" t="s">
        <v>4226</v>
      </c>
      <c r="Q3739">
        <f t="shared" si="71"/>
        <v>1800</v>
      </c>
      <c r="R3739" t="s">
        <v>2102</v>
      </c>
      <c r="S3739" t="s">
        <v>2103</v>
      </c>
      <c r="T3739" t="s">
        <v>9287</v>
      </c>
      <c r="U3739" s="75">
        <v>1800</v>
      </c>
      <c r="V3739">
        <v>0.53</v>
      </c>
      <c r="W3739">
        <v>954</v>
      </c>
      <c r="AH3739" s="16"/>
      <c r="AI3739" t="s">
        <v>1375</v>
      </c>
    </row>
    <row r="3740" spans="1:35" x14ac:dyDescent="0.25">
      <c r="A3740" t="s">
        <v>9343</v>
      </c>
      <c r="B3740" s="1">
        <v>21</v>
      </c>
      <c r="C3740" t="s">
        <v>392</v>
      </c>
      <c r="D3740">
        <v>8879400</v>
      </c>
      <c r="E3740" t="s">
        <v>9255</v>
      </c>
      <c r="F3740" t="s">
        <v>1363</v>
      </c>
      <c r="G3740" t="s">
        <v>1391</v>
      </c>
      <c r="H3740" s="3" t="s">
        <v>2545</v>
      </c>
      <c r="I3740">
        <v>2018</v>
      </c>
      <c r="J3740" s="15" t="s">
        <v>7075</v>
      </c>
      <c r="K3740">
        <v>2018</v>
      </c>
      <c r="L3740" t="s">
        <v>1394</v>
      </c>
      <c r="M3740" t="s">
        <v>9255</v>
      </c>
      <c r="N3740" t="s">
        <v>9255</v>
      </c>
      <c r="O3740" t="s">
        <v>1408</v>
      </c>
      <c r="P3740" t="s">
        <v>4226</v>
      </c>
      <c r="Q3740">
        <f t="shared" si="71"/>
        <v>1800</v>
      </c>
      <c r="R3740" t="s">
        <v>9259</v>
      </c>
      <c r="S3740" t="s">
        <v>9260</v>
      </c>
      <c r="T3740" t="s">
        <v>9261</v>
      </c>
      <c r="U3740" s="75">
        <v>1800</v>
      </c>
      <c r="V3740">
        <v>0.41</v>
      </c>
      <c r="W3740">
        <v>738</v>
      </c>
      <c r="AH3740" s="16"/>
      <c r="AI3740" t="s">
        <v>1375</v>
      </c>
    </row>
    <row r="3741" spans="1:35" x14ac:dyDescent="0.25">
      <c r="A3741" t="s">
        <v>9344</v>
      </c>
      <c r="B3741" s="1">
        <v>21</v>
      </c>
      <c r="C3741" t="s">
        <v>392</v>
      </c>
      <c r="D3741">
        <v>8879400</v>
      </c>
      <c r="E3741" t="s">
        <v>9255</v>
      </c>
      <c r="F3741" t="s">
        <v>1363</v>
      </c>
      <c r="G3741" t="s">
        <v>1391</v>
      </c>
      <c r="H3741" s="3" t="s">
        <v>2545</v>
      </c>
      <c r="I3741">
        <v>2018</v>
      </c>
      <c r="J3741" s="15" t="s">
        <v>7075</v>
      </c>
      <c r="K3741">
        <v>2018</v>
      </c>
      <c r="L3741" t="s">
        <v>1394</v>
      </c>
      <c r="M3741" t="s">
        <v>9255</v>
      </c>
      <c r="N3741" t="s">
        <v>9255</v>
      </c>
      <c r="O3741" t="s">
        <v>1408</v>
      </c>
      <c r="P3741" t="s">
        <v>4226</v>
      </c>
      <c r="Q3741">
        <f t="shared" si="71"/>
        <v>1800</v>
      </c>
      <c r="R3741" t="s">
        <v>3345</v>
      </c>
      <c r="S3741" t="s">
        <v>3346</v>
      </c>
      <c r="T3741" t="s">
        <v>394</v>
      </c>
      <c r="U3741" s="75">
        <v>1800</v>
      </c>
      <c r="V3741">
        <v>0.5</v>
      </c>
      <c r="W3741">
        <v>900</v>
      </c>
      <c r="AH3741" s="16"/>
      <c r="AI3741" t="s">
        <v>1375</v>
      </c>
    </row>
    <row r="3742" spans="1:35" x14ac:dyDescent="0.25">
      <c r="A3742" t="s">
        <v>9345</v>
      </c>
      <c r="B3742" s="1">
        <v>21</v>
      </c>
      <c r="C3742" t="s">
        <v>392</v>
      </c>
      <c r="D3742">
        <v>7369611</v>
      </c>
      <c r="E3742" t="s">
        <v>8674</v>
      </c>
      <c r="F3742" t="s">
        <v>1363</v>
      </c>
      <c r="G3742" t="s">
        <v>1391</v>
      </c>
      <c r="H3742" s="3" t="s">
        <v>6276</v>
      </c>
      <c r="I3742">
        <v>2017</v>
      </c>
      <c r="J3742" s="15" t="s">
        <v>6225</v>
      </c>
      <c r="K3742">
        <v>2018</v>
      </c>
      <c r="L3742" t="s">
        <v>1394</v>
      </c>
      <c r="M3742" t="s">
        <v>8674</v>
      </c>
      <c r="O3742" t="s">
        <v>1388</v>
      </c>
      <c r="P3742" t="s">
        <v>4226</v>
      </c>
      <c r="Q3742">
        <f t="shared" si="71"/>
        <v>350</v>
      </c>
      <c r="R3742" t="s">
        <v>1381</v>
      </c>
      <c r="S3742" t="s">
        <v>1382</v>
      </c>
      <c r="T3742" t="s">
        <v>394</v>
      </c>
      <c r="U3742" s="75">
        <v>350</v>
      </c>
      <c r="V3742">
        <v>0.59</v>
      </c>
      <c r="W3742">
        <v>206.5</v>
      </c>
      <c r="AH3742" s="16"/>
      <c r="AI3742" t="s">
        <v>1375</v>
      </c>
    </row>
    <row r="3743" spans="1:35" x14ac:dyDescent="0.25">
      <c r="A3743" t="s">
        <v>9346</v>
      </c>
      <c r="B3743" s="1">
        <v>21</v>
      </c>
      <c r="C3743" t="s">
        <v>392</v>
      </c>
      <c r="D3743">
        <v>7369611</v>
      </c>
      <c r="E3743" t="s">
        <v>8674</v>
      </c>
      <c r="F3743" t="s">
        <v>1363</v>
      </c>
      <c r="G3743" t="s">
        <v>1391</v>
      </c>
      <c r="H3743" s="3" t="s">
        <v>6276</v>
      </c>
      <c r="I3743">
        <v>2017</v>
      </c>
      <c r="J3743" s="15" t="s">
        <v>6225</v>
      </c>
      <c r="K3743">
        <v>2018</v>
      </c>
      <c r="L3743" t="s">
        <v>1394</v>
      </c>
      <c r="M3743" t="s">
        <v>8674</v>
      </c>
      <c r="O3743" t="s">
        <v>1388</v>
      </c>
      <c r="P3743" t="s">
        <v>4226</v>
      </c>
      <c r="Q3743">
        <f t="shared" si="71"/>
        <v>350</v>
      </c>
      <c r="R3743" t="s">
        <v>3310</v>
      </c>
      <c r="S3743" t="s">
        <v>3311</v>
      </c>
      <c r="T3743" t="s">
        <v>8671</v>
      </c>
      <c r="U3743" s="75">
        <v>350</v>
      </c>
      <c r="V3743">
        <v>0.47</v>
      </c>
      <c r="W3743">
        <v>164.5</v>
      </c>
      <c r="AH3743" s="16"/>
      <c r="AI3743" t="s">
        <v>1375</v>
      </c>
    </row>
    <row r="3744" spans="1:35" x14ac:dyDescent="0.25">
      <c r="A3744" t="s">
        <v>9347</v>
      </c>
      <c r="B3744" s="1">
        <v>21</v>
      </c>
      <c r="C3744" t="s">
        <v>392</v>
      </c>
      <c r="D3744">
        <v>7369611</v>
      </c>
      <c r="E3744" t="s">
        <v>8674</v>
      </c>
      <c r="F3744" t="s">
        <v>1363</v>
      </c>
      <c r="G3744" t="s">
        <v>1391</v>
      </c>
      <c r="H3744" s="3" t="s">
        <v>6276</v>
      </c>
      <c r="I3744">
        <v>2017</v>
      </c>
      <c r="J3744" s="15" t="s">
        <v>6225</v>
      </c>
      <c r="K3744">
        <v>2018</v>
      </c>
      <c r="L3744" t="s">
        <v>1394</v>
      </c>
      <c r="M3744" t="s">
        <v>8674</v>
      </c>
      <c r="O3744" t="s">
        <v>1388</v>
      </c>
      <c r="P3744" t="s">
        <v>4226</v>
      </c>
      <c r="Q3744">
        <f t="shared" si="71"/>
        <v>350</v>
      </c>
      <c r="R3744" t="s">
        <v>2198</v>
      </c>
      <c r="S3744" t="s">
        <v>2199</v>
      </c>
      <c r="T3744" t="s">
        <v>393</v>
      </c>
      <c r="U3744" s="75">
        <v>350</v>
      </c>
      <c r="V3744">
        <v>0.5</v>
      </c>
      <c r="W3744">
        <v>175</v>
      </c>
      <c r="AH3744" s="16"/>
      <c r="AI3744" t="s">
        <v>1375</v>
      </c>
    </row>
    <row r="3745" spans="1:35" x14ac:dyDescent="0.25">
      <c r="A3745" t="s">
        <v>9348</v>
      </c>
      <c r="B3745" s="1">
        <v>21</v>
      </c>
      <c r="C3745" t="s">
        <v>392</v>
      </c>
      <c r="D3745">
        <v>7369611</v>
      </c>
      <c r="E3745" t="s">
        <v>8674</v>
      </c>
      <c r="F3745" t="s">
        <v>1363</v>
      </c>
      <c r="G3745" t="s">
        <v>1391</v>
      </c>
      <c r="H3745" s="3" t="s">
        <v>6276</v>
      </c>
      <c r="I3745">
        <v>2017</v>
      </c>
      <c r="J3745" s="15" t="s">
        <v>6225</v>
      </c>
      <c r="K3745">
        <v>2018</v>
      </c>
      <c r="L3745" t="s">
        <v>1394</v>
      </c>
      <c r="M3745" t="s">
        <v>8674</v>
      </c>
      <c r="O3745" t="s">
        <v>1388</v>
      </c>
      <c r="P3745" t="s">
        <v>4226</v>
      </c>
      <c r="Q3745">
        <f t="shared" si="71"/>
        <v>350</v>
      </c>
      <c r="R3745" t="s">
        <v>2102</v>
      </c>
      <c r="S3745" t="s">
        <v>2103</v>
      </c>
      <c r="T3745" t="s">
        <v>8236</v>
      </c>
      <c r="U3745" s="75">
        <v>350</v>
      </c>
      <c r="V3745">
        <v>0.47</v>
      </c>
      <c r="W3745">
        <v>164.5</v>
      </c>
      <c r="AH3745" s="16"/>
      <c r="AI3745" t="s">
        <v>1375</v>
      </c>
    </row>
    <row r="3746" spans="1:35" x14ac:dyDescent="0.25">
      <c r="A3746" t="s">
        <v>9349</v>
      </c>
      <c r="B3746" s="1">
        <v>21</v>
      </c>
      <c r="C3746" t="s">
        <v>392</v>
      </c>
      <c r="D3746">
        <v>7144849</v>
      </c>
      <c r="E3746" t="s">
        <v>9350</v>
      </c>
      <c r="F3746" t="s">
        <v>1363</v>
      </c>
      <c r="G3746" t="s">
        <v>1391</v>
      </c>
      <c r="H3746" s="3" t="s">
        <v>9351</v>
      </c>
      <c r="I3746">
        <v>2017</v>
      </c>
      <c r="J3746" s="15" t="s">
        <v>6173</v>
      </c>
      <c r="K3746">
        <v>2017</v>
      </c>
      <c r="L3746" t="s">
        <v>1394</v>
      </c>
      <c r="M3746" t="s">
        <v>9311</v>
      </c>
      <c r="O3746" t="s">
        <v>2414</v>
      </c>
      <c r="P3746" t="s">
        <v>4226</v>
      </c>
      <c r="Q3746">
        <f t="shared" si="71"/>
        <v>2380</v>
      </c>
      <c r="R3746" t="s">
        <v>2102</v>
      </c>
      <c r="S3746" t="s">
        <v>2103</v>
      </c>
      <c r="T3746" t="s">
        <v>8236</v>
      </c>
      <c r="U3746" s="75">
        <v>2380</v>
      </c>
      <c r="V3746">
        <v>0.47</v>
      </c>
      <c r="W3746">
        <v>1118.5999999999999</v>
      </c>
      <c r="AH3746" s="16"/>
      <c r="AI3746" t="s">
        <v>1375</v>
      </c>
    </row>
    <row r="3747" spans="1:35" x14ac:dyDescent="0.25">
      <c r="A3747" t="s">
        <v>9352</v>
      </c>
      <c r="B3747" s="1">
        <v>21</v>
      </c>
      <c r="C3747" t="s">
        <v>392</v>
      </c>
      <c r="D3747">
        <v>7144849</v>
      </c>
      <c r="E3747" t="s">
        <v>9350</v>
      </c>
      <c r="F3747" t="s">
        <v>1363</v>
      </c>
      <c r="G3747" t="s">
        <v>1391</v>
      </c>
      <c r="H3747" s="3" t="s">
        <v>9351</v>
      </c>
      <c r="I3747">
        <v>2017</v>
      </c>
      <c r="J3747" s="15" t="s">
        <v>6173</v>
      </c>
      <c r="K3747">
        <v>2017</v>
      </c>
      <c r="L3747" t="s">
        <v>1394</v>
      </c>
      <c r="M3747" t="s">
        <v>9311</v>
      </c>
      <c r="O3747" t="s">
        <v>2414</v>
      </c>
      <c r="P3747" t="s">
        <v>4226</v>
      </c>
      <c r="Q3747">
        <f t="shared" si="71"/>
        <v>2380</v>
      </c>
      <c r="R3747" t="s">
        <v>2198</v>
      </c>
      <c r="S3747" t="s">
        <v>2199</v>
      </c>
      <c r="T3747" t="s">
        <v>393</v>
      </c>
      <c r="U3747" s="75">
        <v>2380</v>
      </c>
      <c r="V3747">
        <v>0.5</v>
      </c>
      <c r="W3747">
        <v>1190</v>
      </c>
      <c r="AH3747" s="16"/>
      <c r="AI3747" t="s">
        <v>1375</v>
      </c>
    </row>
    <row r="3748" spans="1:35" x14ac:dyDescent="0.25">
      <c r="A3748" t="s">
        <v>9353</v>
      </c>
      <c r="B3748" s="1">
        <v>21</v>
      </c>
      <c r="C3748" t="s">
        <v>392</v>
      </c>
      <c r="D3748">
        <v>7144849</v>
      </c>
      <c r="E3748" t="s">
        <v>9350</v>
      </c>
      <c r="F3748" t="s">
        <v>1363</v>
      </c>
      <c r="G3748" t="s">
        <v>1391</v>
      </c>
      <c r="H3748" s="3" t="s">
        <v>9351</v>
      </c>
      <c r="I3748">
        <v>2017</v>
      </c>
      <c r="J3748" s="15" t="s">
        <v>6173</v>
      </c>
      <c r="K3748">
        <v>2017</v>
      </c>
      <c r="L3748" t="s">
        <v>1394</v>
      </c>
      <c r="M3748" t="s">
        <v>9311</v>
      </c>
      <c r="O3748" t="s">
        <v>2414</v>
      </c>
      <c r="P3748" t="s">
        <v>4226</v>
      </c>
      <c r="Q3748">
        <f t="shared" si="71"/>
        <v>2380</v>
      </c>
      <c r="R3748" t="s">
        <v>3310</v>
      </c>
      <c r="S3748" t="s">
        <v>3311</v>
      </c>
      <c r="T3748" t="s">
        <v>8671</v>
      </c>
      <c r="U3748" s="75">
        <v>2380</v>
      </c>
      <c r="V3748">
        <v>0.49</v>
      </c>
      <c r="W3748">
        <v>1166.2</v>
      </c>
      <c r="AH3748" s="16"/>
      <c r="AI3748" t="s">
        <v>1375</v>
      </c>
    </row>
    <row r="3749" spans="1:35" x14ac:dyDescent="0.25">
      <c r="A3749" t="s">
        <v>9354</v>
      </c>
      <c r="B3749" s="1">
        <v>21</v>
      </c>
      <c r="C3749" t="s">
        <v>392</v>
      </c>
      <c r="D3749">
        <v>7172427</v>
      </c>
      <c r="E3749" t="s">
        <v>9276</v>
      </c>
      <c r="F3749" t="s">
        <v>1363</v>
      </c>
      <c r="G3749" t="s">
        <v>1391</v>
      </c>
      <c r="H3749" s="3" t="s">
        <v>6186</v>
      </c>
      <c r="I3749">
        <v>2017</v>
      </c>
      <c r="J3749" s="15" t="s">
        <v>6187</v>
      </c>
      <c r="K3749">
        <v>2017</v>
      </c>
      <c r="L3749" t="s">
        <v>1394</v>
      </c>
      <c r="M3749" t="s">
        <v>8674</v>
      </c>
      <c r="N3749" t="s">
        <v>8674</v>
      </c>
      <c r="O3749" t="s">
        <v>1388</v>
      </c>
      <c r="P3749" t="s">
        <v>4226</v>
      </c>
      <c r="Q3749">
        <f t="shared" si="71"/>
        <v>5700</v>
      </c>
      <c r="R3749" t="s">
        <v>7480</v>
      </c>
      <c r="S3749" t="s">
        <v>7481</v>
      </c>
      <c r="T3749" t="s">
        <v>393</v>
      </c>
      <c r="U3749" s="75">
        <v>5700</v>
      </c>
      <c r="V3749">
        <v>0.4</v>
      </c>
      <c r="W3749">
        <v>2280</v>
      </c>
      <c r="AH3749" s="16"/>
      <c r="AI3749" t="s">
        <v>1375</v>
      </c>
    </row>
    <row r="3750" spans="1:35" x14ac:dyDescent="0.25">
      <c r="A3750" t="s">
        <v>9355</v>
      </c>
      <c r="B3750" s="1">
        <v>21</v>
      </c>
      <c r="C3750" t="s">
        <v>392</v>
      </c>
      <c r="D3750">
        <v>7172427</v>
      </c>
      <c r="E3750" t="s">
        <v>9276</v>
      </c>
      <c r="F3750" t="s">
        <v>1363</v>
      </c>
      <c r="G3750" t="s">
        <v>1391</v>
      </c>
      <c r="H3750" s="3" t="s">
        <v>6186</v>
      </c>
      <c r="I3750">
        <v>2017</v>
      </c>
      <c r="J3750" s="15" t="s">
        <v>6187</v>
      </c>
      <c r="K3750">
        <v>2017</v>
      </c>
      <c r="L3750" t="s">
        <v>1394</v>
      </c>
      <c r="M3750" t="s">
        <v>8674</v>
      </c>
      <c r="N3750" t="s">
        <v>8674</v>
      </c>
      <c r="O3750" t="s">
        <v>1388</v>
      </c>
      <c r="P3750" t="s">
        <v>4226</v>
      </c>
      <c r="Q3750">
        <f t="shared" si="71"/>
        <v>5700</v>
      </c>
      <c r="R3750" t="s">
        <v>2198</v>
      </c>
      <c r="S3750" t="s">
        <v>2199</v>
      </c>
      <c r="T3750" t="s">
        <v>393</v>
      </c>
      <c r="U3750" s="75">
        <v>5700</v>
      </c>
      <c r="V3750">
        <v>0.5</v>
      </c>
      <c r="W3750">
        <v>2850</v>
      </c>
      <c r="AH3750" s="16"/>
      <c r="AI3750" t="s">
        <v>1375</v>
      </c>
    </row>
    <row r="3751" spans="1:35" x14ac:dyDescent="0.25">
      <c r="A3751" t="s">
        <v>9356</v>
      </c>
      <c r="B3751" s="1">
        <v>21</v>
      </c>
      <c r="C3751" t="s">
        <v>392</v>
      </c>
      <c r="D3751">
        <v>7172427</v>
      </c>
      <c r="E3751" t="s">
        <v>9276</v>
      </c>
      <c r="F3751" t="s">
        <v>1363</v>
      </c>
      <c r="G3751" t="s">
        <v>1391</v>
      </c>
      <c r="H3751" s="3" t="s">
        <v>6186</v>
      </c>
      <c r="I3751">
        <v>2017</v>
      </c>
      <c r="J3751" s="15" t="s">
        <v>6187</v>
      </c>
      <c r="K3751">
        <v>2017</v>
      </c>
      <c r="L3751" t="s">
        <v>1394</v>
      </c>
      <c r="M3751" t="s">
        <v>8674</v>
      </c>
      <c r="N3751" t="s">
        <v>8674</v>
      </c>
      <c r="O3751" t="s">
        <v>1388</v>
      </c>
      <c r="P3751" t="s">
        <v>4226</v>
      </c>
      <c r="Q3751">
        <f t="shared" si="71"/>
        <v>5700</v>
      </c>
      <c r="R3751" t="s">
        <v>2102</v>
      </c>
      <c r="S3751" t="s">
        <v>2103</v>
      </c>
      <c r="T3751" t="s">
        <v>8236</v>
      </c>
      <c r="U3751" s="75">
        <v>5700</v>
      </c>
      <c r="V3751">
        <v>0.47</v>
      </c>
      <c r="W3751">
        <v>2679</v>
      </c>
      <c r="AH3751" s="16"/>
      <c r="AI3751" t="s">
        <v>1375</v>
      </c>
    </row>
    <row r="3752" spans="1:35" x14ac:dyDescent="0.25">
      <c r="A3752" t="s">
        <v>9357</v>
      </c>
      <c r="B3752" s="1">
        <v>21</v>
      </c>
      <c r="C3752" t="s">
        <v>392</v>
      </c>
      <c r="D3752">
        <v>7172427</v>
      </c>
      <c r="E3752" t="s">
        <v>9276</v>
      </c>
      <c r="F3752" t="s">
        <v>1363</v>
      </c>
      <c r="G3752" t="s">
        <v>1391</v>
      </c>
      <c r="H3752" s="3" t="s">
        <v>6186</v>
      </c>
      <c r="I3752">
        <v>2017</v>
      </c>
      <c r="J3752" s="15" t="s">
        <v>6187</v>
      </c>
      <c r="K3752">
        <v>2017</v>
      </c>
      <c r="L3752" t="s">
        <v>1394</v>
      </c>
      <c r="M3752" t="s">
        <v>8674</v>
      </c>
      <c r="N3752" t="s">
        <v>8674</v>
      </c>
      <c r="O3752" t="s">
        <v>1388</v>
      </c>
      <c r="P3752" t="s">
        <v>4226</v>
      </c>
      <c r="Q3752">
        <f t="shared" si="71"/>
        <v>5700</v>
      </c>
      <c r="R3752" t="s">
        <v>3310</v>
      </c>
      <c r="S3752" t="s">
        <v>3311</v>
      </c>
      <c r="T3752" t="s">
        <v>8671</v>
      </c>
      <c r="U3752" s="75">
        <v>5700</v>
      </c>
      <c r="V3752">
        <v>0.49</v>
      </c>
      <c r="W3752">
        <v>2793</v>
      </c>
      <c r="AH3752" s="16"/>
      <c r="AI3752" t="s">
        <v>1375</v>
      </c>
    </row>
    <row r="3753" spans="1:35" x14ac:dyDescent="0.25">
      <c r="A3753" t="s">
        <v>9358</v>
      </c>
      <c r="B3753" s="1">
        <v>21</v>
      </c>
      <c r="C3753" t="s">
        <v>392</v>
      </c>
      <c r="D3753">
        <v>7172427</v>
      </c>
      <c r="E3753" t="s">
        <v>9276</v>
      </c>
      <c r="F3753" t="s">
        <v>1363</v>
      </c>
      <c r="G3753" t="s">
        <v>1391</v>
      </c>
      <c r="H3753" s="3" t="s">
        <v>6186</v>
      </c>
      <c r="I3753">
        <v>2017</v>
      </c>
      <c r="J3753" s="15" t="s">
        <v>6187</v>
      </c>
      <c r="K3753">
        <v>2017</v>
      </c>
      <c r="L3753" t="s">
        <v>1394</v>
      </c>
      <c r="M3753" t="s">
        <v>8674</v>
      </c>
      <c r="N3753" t="s">
        <v>8674</v>
      </c>
      <c r="O3753" t="s">
        <v>1388</v>
      </c>
      <c r="P3753" t="s">
        <v>4226</v>
      </c>
      <c r="Q3753">
        <f t="shared" si="71"/>
        <v>5700</v>
      </c>
      <c r="R3753" t="s">
        <v>1381</v>
      </c>
      <c r="S3753" t="s">
        <v>1382</v>
      </c>
      <c r="T3753" t="s">
        <v>393</v>
      </c>
      <c r="U3753" s="75">
        <v>5700</v>
      </c>
      <c r="V3753">
        <v>0.7</v>
      </c>
      <c r="W3753">
        <v>3990</v>
      </c>
      <c r="AH3753" s="16"/>
      <c r="AI3753" t="s">
        <v>1375</v>
      </c>
    </row>
    <row r="3754" spans="1:35" x14ac:dyDescent="0.25">
      <c r="A3754" t="s">
        <v>9359</v>
      </c>
      <c r="B3754" s="1">
        <v>21</v>
      </c>
      <c r="C3754" t="s">
        <v>392</v>
      </c>
      <c r="D3754">
        <v>7172427</v>
      </c>
      <c r="E3754" t="s">
        <v>9276</v>
      </c>
      <c r="F3754" t="s">
        <v>1363</v>
      </c>
      <c r="G3754" t="s">
        <v>1391</v>
      </c>
      <c r="H3754" s="3" t="s">
        <v>6186</v>
      </c>
      <c r="I3754">
        <v>2017</v>
      </c>
      <c r="J3754" s="15" t="s">
        <v>6187</v>
      </c>
      <c r="K3754">
        <v>2017</v>
      </c>
      <c r="L3754" t="s">
        <v>1394</v>
      </c>
      <c r="M3754" t="s">
        <v>8674</v>
      </c>
      <c r="N3754" t="s">
        <v>8674</v>
      </c>
      <c r="O3754" t="s">
        <v>1388</v>
      </c>
      <c r="P3754" t="s">
        <v>4226</v>
      </c>
      <c r="Q3754">
        <f t="shared" si="71"/>
        <v>5700</v>
      </c>
      <c r="R3754" t="s">
        <v>3345</v>
      </c>
      <c r="S3754" t="s">
        <v>3346</v>
      </c>
      <c r="T3754" t="s">
        <v>393</v>
      </c>
      <c r="U3754" s="75">
        <v>5700</v>
      </c>
      <c r="V3754">
        <v>0.5</v>
      </c>
      <c r="W3754">
        <v>2850</v>
      </c>
      <c r="AH3754" s="16"/>
      <c r="AI3754" t="s">
        <v>1375</v>
      </c>
    </row>
    <row r="3755" spans="1:35" x14ac:dyDescent="0.25">
      <c r="A3755" t="s">
        <v>9360</v>
      </c>
      <c r="B3755" s="1">
        <v>21</v>
      </c>
      <c r="C3755" t="s">
        <v>392</v>
      </c>
      <c r="D3755">
        <v>8953252</v>
      </c>
      <c r="E3755" t="s">
        <v>9255</v>
      </c>
      <c r="F3755" t="s">
        <v>1363</v>
      </c>
      <c r="G3755" t="s">
        <v>1391</v>
      </c>
      <c r="H3755" s="3" t="s">
        <v>6794</v>
      </c>
      <c r="I3755">
        <v>2018</v>
      </c>
      <c r="J3755" s="15" t="s">
        <v>1568</v>
      </c>
      <c r="K3755">
        <v>2018</v>
      </c>
      <c r="L3755" t="s">
        <v>1394</v>
      </c>
      <c r="M3755" t="s">
        <v>9255</v>
      </c>
      <c r="N3755" t="s">
        <v>9255</v>
      </c>
      <c r="O3755" t="s">
        <v>1408</v>
      </c>
      <c r="P3755" t="s">
        <v>4226</v>
      </c>
      <c r="Q3755">
        <f t="shared" si="71"/>
        <v>1800</v>
      </c>
      <c r="R3755" t="s">
        <v>3345</v>
      </c>
      <c r="S3755" t="s">
        <v>3346</v>
      </c>
      <c r="T3755" t="s">
        <v>394</v>
      </c>
      <c r="U3755" s="75">
        <v>1800</v>
      </c>
      <c r="V3755">
        <v>0.5</v>
      </c>
      <c r="W3755">
        <v>900</v>
      </c>
      <c r="AH3755" s="16"/>
      <c r="AI3755" t="s">
        <v>1375</v>
      </c>
    </row>
    <row r="3756" spans="1:35" x14ac:dyDescent="0.25">
      <c r="A3756" t="s">
        <v>9361</v>
      </c>
      <c r="B3756" s="1">
        <v>21</v>
      </c>
      <c r="C3756" t="s">
        <v>392</v>
      </c>
      <c r="D3756">
        <v>8953252</v>
      </c>
      <c r="E3756" t="s">
        <v>9255</v>
      </c>
      <c r="F3756" t="s">
        <v>1363</v>
      </c>
      <c r="G3756" t="s">
        <v>1391</v>
      </c>
      <c r="H3756" s="3" t="s">
        <v>6794</v>
      </c>
      <c r="I3756">
        <v>2018</v>
      </c>
      <c r="J3756" s="15" t="s">
        <v>1568</v>
      </c>
      <c r="K3756">
        <v>2018</v>
      </c>
      <c r="L3756" t="s">
        <v>1394</v>
      </c>
      <c r="M3756" t="s">
        <v>9255</v>
      </c>
      <c r="N3756" t="s">
        <v>9255</v>
      </c>
      <c r="O3756" t="s">
        <v>1408</v>
      </c>
      <c r="P3756" t="s">
        <v>4226</v>
      </c>
      <c r="Q3756">
        <f t="shared" si="71"/>
        <v>1800</v>
      </c>
      <c r="R3756" t="s">
        <v>2102</v>
      </c>
      <c r="S3756" t="s">
        <v>2103</v>
      </c>
      <c r="T3756" t="s">
        <v>9287</v>
      </c>
      <c r="U3756" s="75">
        <v>1800</v>
      </c>
      <c r="V3756">
        <v>0.49</v>
      </c>
      <c r="W3756">
        <v>882</v>
      </c>
      <c r="AH3756" s="16"/>
      <c r="AI3756" t="s">
        <v>1375</v>
      </c>
    </row>
    <row r="3757" spans="1:35" x14ac:dyDescent="0.25">
      <c r="A3757" t="s">
        <v>9362</v>
      </c>
      <c r="B3757" s="1">
        <v>21</v>
      </c>
      <c r="C3757" t="s">
        <v>392</v>
      </c>
      <c r="D3757">
        <v>8953252</v>
      </c>
      <c r="E3757" t="s">
        <v>9255</v>
      </c>
      <c r="F3757" t="s">
        <v>1363</v>
      </c>
      <c r="G3757" t="s">
        <v>1391</v>
      </c>
      <c r="H3757" s="3" t="s">
        <v>6794</v>
      </c>
      <c r="I3757">
        <v>2018</v>
      </c>
      <c r="J3757" s="15" t="s">
        <v>1568</v>
      </c>
      <c r="K3757">
        <v>2018</v>
      </c>
      <c r="L3757" t="s">
        <v>1394</v>
      </c>
      <c r="M3757" t="s">
        <v>9255</v>
      </c>
      <c r="N3757" t="s">
        <v>9255</v>
      </c>
      <c r="O3757" t="s">
        <v>1408</v>
      </c>
      <c r="P3757" t="s">
        <v>4226</v>
      </c>
      <c r="Q3757">
        <f t="shared" si="71"/>
        <v>1800</v>
      </c>
      <c r="R3757" t="s">
        <v>9259</v>
      </c>
      <c r="S3757" t="s">
        <v>9260</v>
      </c>
      <c r="T3757" t="s">
        <v>393</v>
      </c>
      <c r="U3757" s="75">
        <v>1800</v>
      </c>
      <c r="V3757">
        <v>0.41</v>
      </c>
      <c r="W3757">
        <v>738</v>
      </c>
      <c r="AH3757" s="16"/>
      <c r="AI3757" t="s">
        <v>1375</v>
      </c>
    </row>
    <row r="3758" spans="1:35" x14ac:dyDescent="0.25">
      <c r="A3758" t="s">
        <v>9363</v>
      </c>
      <c r="B3758" s="1">
        <v>21</v>
      </c>
      <c r="C3758" t="s">
        <v>392</v>
      </c>
      <c r="D3758">
        <v>4462947</v>
      </c>
      <c r="E3758" t="s">
        <v>9364</v>
      </c>
      <c r="F3758" t="s">
        <v>1363</v>
      </c>
      <c r="G3758" t="s">
        <v>1391</v>
      </c>
      <c r="H3758" s="3" t="s">
        <v>5440</v>
      </c>
      <c r="I3758">
        <v>2016</v>
      </c>
      <c r="J3758" s="15" t="s">
        <v>2757</v>
      </c>
      <c r="K3758">
        <v>2016</v>
      </c>
      <c r="L3758" t="s">
        <v>1394</v>
      </c>
      <c r="M3758" t="s">
        <v>393</v>
      </c>
      <c r="N3758" t="s">
        <v>8675</v>
      </c>
      <c r="O3758" t="s">
        <v>1388</v>
      </c>
      <c r="P3758" t="s">
        <v>4226</v>
      </c>
      <c r="Q3758">
        <f t="shared" si="71"/>
        <v>1900</v>
      </c>
      <c r="R3758" t="s">
        <v>1381</v>
      </c>
      <c r="S3758" t="s">
        <v>1382</v>
      </c>
      <c r="T3758" t="s">
        <v>8269</v>
      </c>
      <c r="U3758" s="75">
        <v>1900</v>
      </c>
      <c r="V3758">
        <v>0.53</v>
      </c>
      <c r="W3758">
        <v>1007</v>
      </c>
      <c r="AH3758" s="16"/>
      <c r="AI3758" t="s">
        <v>1375</v>
      </c>
    </row>
    <row r="3759" spans="1:35" x14ac:dyDescent="0.25">
      <c r="A3759" t="s">
        <v>9365</v>
      </c>
      <c r="B3759" s="1">
        <v>21</v>
      </c>
      <c r="C3759" t="s">
        <v>392</v>
      </c>
      <c r="D3759">
        <v>4462947</v>
      </c>
      <c r="E3759" t="s">
        <v>9364</v>
      </c>
      <c r="F3759" t="s">
        <v>1363</v>
      </c>
      <c r="G3759" t="s">
        <v>1391</v>
      </c>
      <c r="H3759" s="3" t="s">
        <v>5440</v>
      </c>
      <c r="I3759">
        <v>2016</v>
      </c>
      <c r="J3759" s="15" t="s">
        <v>2757</v>
      </c>
      <c r="K3759">
        <v>2016</v>
      </c>
      <c r="L3759" t="s">
        <v>1394</v>
      </c>
      <c r="M3759" t="s">
        <v>393</v>
      </c>
      <c r="N3759" t="s">
        <v>8675</v>
      </c>
      <c r="O3759" t="s">
        <v>1388</v>
      </c>
      <c r="P3759" t="s">
        <v>4226</v>
      </c>
      <c r="Q3759">
        <f t="shared" si="71"/>
        <v>1900</v>
      </c>
      <c r="R3759" t="s">
        <v>8687</v>
      </c>
      <c r="S3759" t="s">
        <v>8688</v>
      </c>
      <c r="T3759" t="s">
        <v>9366</v>
      </c>
      <c r="U3759" s="75">
        <v>1900</v>
      </c>
      <c r="V3759">
        <v>0.434</v>
      </c>
      <c r="W3759">
        <v>824.6</v>
      </c>
      <c r="AH3759" s="16"/>
      <c r="AI3759" t="s">
        <v>1375</v>
      </c>
    </row>
    <row r="3760" spans="1:35" x14ac:dyDescent="0.25">
      <c r="A3760" t="s">
        <v>9367</v>
      </c>
      <c r="B3760" s="1">
        <v>21</v>
      </c>
      <c r="C3760" t="s">
        <v>392</v>
      </c>
      <c r="D3760">
        <v>4462947</v>
      </c>
      <c r="E3760" t="s">
        <v>9364</v>
      </c>
      <c r="F3760" t="s">
        <v>1363</v>
      </c>
      <c r="G3760" t="s">
        <v>1391</v>
      </c>
      <c r="H3760" s="3" t="s">
        <v>5440</v>
      </c>
      <c r="I3760">
        <v>2016</v>
      </c>
      <c r="J3760" s="15" t="s">
        <v>2757</v>
      </c>
      <c r="K3760">
        <v>2016</v>
      </c>
      <c r="L3760" t="s">
        <v>1394</v>
      </c>
      <c r="M3760" t="s">
        <v>393</v>
      </c>
      <c r="N3760" t="s">
        <v>8675</v>
      </c>
      <c r="O3760" t="s">
        <v>1388</v>
      </c>
      <c r="P3760" t="s">
        <v>4226</v>
      </c>
      <c r="Q3760">
        <f t="shared" si="71"/>
        <v>1900</v>
      </c>
      <c r="R3760" t="s">
        <v>2198</v>
      </c>
      <c r="S3760" t="s">
        <v>2199</v>
      </c>
      <c r="T3760" t="s">
        <v>393</v>
      </c>
      <c r="U3760" s="75">
        <v>1900</v>
      </c>
      <c r="V3760">
        <v>0.47</v>
      </c>
      <c r="W3760">
        <v>893</v>
      </c>
      <c r="AH3760" s="16"/>
      <c r="AI3760" t="s">
        <v>1375</v>
      </c>
    </row>
    <row r="3761" spans="1:35" x14ac:dyDescent="0.25">
      <c r="A3761" t="s">
        <v>9368</v>
      </c>
      <c r="B3761" s="1">
        <v>21</v>
      </c>
      <c r="C3761" t="s">
        <v>392</v>
      </c>
      <c r="D3761">
        <v>4462947</v>
      </c>
      <c r="E3761" t="s">
        <v>9364</v>
      </c>
      <c r="F3761" t="s">
        <v>1363</v>
      </c>
      <c r="G3761" t="s">
        <v>1391</v>
      </c>
      <c r="H3761" s="3" t="s">
        <v>5440</v>
      </c>
      <c r="I3761">
        <v>2016</v>
      </c>
      <c r="J3761" s="15" t="s">
        <v>2757</v>
      </c>
      <c r="K3761">
        <v>2016</v>
      </c>
      <c r="L3761" t="s">
        <v>1394</v>
      </c>
      <c r="M3761" t="s">
        <v>393</v>
      </c>
      <c r="N3761" t="s">
        <v>8675</v>
      </c>
      <c r="O3761" t="s">
        <v>1388</v>
      </c>
      <c r="P3761" t="s">
        <v>4226</v>
      </c>
      <c r="Q3761">
        <f t="shared" si="71"/>
        <v>1900</v>
      </c>
      <c r="R3761" t="s">
        <v>2102</v>
      </c>
      <c r="S3761" t="s">
        <v>2103</v>
      </c>
      <c r="T3761" t="s">
        <v>8760</v>
      </c>
      <c r="U3761" s="75">
        <v>1900</v>
      </c>
      <c r="V3761">
        <v>0.49</v>
      </c>
      <c r="W3761">
        <v>931</v>
      </c>
      <c r="AH3761" s="16"/>
      <c r="AI3761" t="s">
        <v>1375</v>
      </c>
    </row>
    <row r="3762" spans="1:35" x14ac:dyDescent="0.25">
      <c r="A3762" t="s">
        <v>9369</v>
      </c>
      <c r="B3762" s="1">
        <v>21</v>
      </c>
      <c r="C3762" t="s">
        <v>392</v>
      </c>
      <c r="D3762">
        <v>4462947</v>
      </c>
      <c r="E3762" t="s">
        <v>9364</v>
      </c>
      <c r="F3762" t="s">
        <v>1363</v>
      </c>
      <c r="G3762" t="s">
        <v>1391</v>
      </c>
      <c r="H3762" s="3" t="s">
        <v>5440</v>
      </c>
      <c r="I3762">
        <v>2016</v>
      </c>
      <c r="J3762" s="15" t="s">
        <v>2757</v>
      </c>
      <c r="K3762">
        <v>2016</v>
      </c>
      <c r="L3762" t="s">
        <v>1394</v>
      </c>
      <c r="M3762" t="s">
        <v>393</v>
      </c>
      <c r="N3762" t="s">
        <v>8675</v>
      </c>
      <c r="O3762" t="s">
        <v>1388</v>
      </c>
      <c r="P3762" t="s">
        <v>4226</v>
      </c>
      <c r="Q3762">
        <f t="shared" si="71"/>
        <v>1900</v>
      </c>
      <c r="R3762" t="s">
        <v>3345</v>
      </c>
      <c r="S3762" t="s">
        <v>3346</v>
      </c>
      <c r="T3762" t="s">
        <v>393</v>
      </c>
      <c r="U3762" s="75">
        <v>1900</v>
      </c>
      <c r="V3762">
        <v>0.53</v>
      </c>
      <c r="W3762">
        <v>1007</v>
      </c>
      <c r="AH3762" s="16"/>
      <c r="AI3762" t="s">
        <v>1375</v>
      </c>
    </row>
    <row r="3763" spans="1:35" x14ac:dyDescent="0.25">
      <c r="A3763" t="s">
        <v>9370</v>
      </c>
      <c r="B3763" s="1">
        <v>21</v>
      </c>
      <c r="C3763" t="s">
        <v>392</v>
      </c>
      <c r="D3763">
        <v>4462947</v>
      </c>
      <c r="E3763" t="s">
        <v>9364</v>
      </c>
      <c r="F3763" t="s">
        <v>1363</v>
      </c>
      <c r="G3763" t="s">
        <v>1391</v>
      </c>
      <c r="H3763" s="3" t="s">
        <v>5440</v>
      </c>
      <c r="I3763">
        <v>2016</v>
      </c>
      <c r="J3763" s="15" t="s">
        <v>2757</v>
      </c>
      <c r="K3763">
        <v>2016</v>
      </c>
      <c r="L3763" t="s">
        <v>1394</v>
      </c>
      <c r="M3763" t="s">
        <v>393</v>
      </c>
      <c r="N3763" t="s">
        <v>8675</v>
      </c>
      <c r="O3763" t="s">
        <v>1388</v>
      </c>
      <c r="P3763" t="s">
        <v>4226</v>
      </c>
      <c r="Q3763">
        <f t="shared" si="71"/>
        <v>1900</v>
      </c>
      <c r="R3763" t="s">
        <v>2476</v>
      </c>
      <c r="S3763" t="s">
        <v>2477</v>
      </c>
      <c r="T3763" t="s">
        <v>587</v>
      </c>
      <c r="U3763" s="75">
        <v>1900</v>
      </c>
      <c r="V3763">
        <v>0.5</v>
      </c>
      <c r="W3763">
        <v>950</v>
      </c>
      <c r="AH3763" s="16"/>
      <c r="AI3763" t="s">
        <v>1375</v>
      </c>
    </row>
    <row r="3764" spans="1:35" x14ac:dyDescent="0.25">
      <c r="A3764" t="s">
        <v>9371</v>
      </c>
      <c r="B3764" s="1">
        <v>21</v>
      </c>
      <c r="C3764" t="s">
        <v>392</v>
      </c>
      <c r="D3764">
        <v>4523512</v>
      </c>
      <c r="E3764" t="s">
        <v>9372</v>
      </c>
      <c r="F3764" t="s">
        <v>1363</v>
      </c>
      <c r="G3764" t="s">
        <v>1391</v>
      </c>
      <c r="H3764" s="3" t="s">
        <v>5498</v>
      </c>
      <c r="I3764">
        <v>2016</v>
      </c>
      <c r="J3764" s="15" t="s">
        <v>2771</v>
      </c>
      <c r="K3764">
        <v>2016</v>
      </c>
      <c r="L3764" t="s">
        <v>1394</v>
      </c>
      <c r="M3764" t="s">
        <v>9372</v>
      </c>
      <c r="N3764" t="s">
        <v>9373</v>
      </c>
      <c r="O3764" t="s">
        <v>1388</v>
      </c>
      <c r="P3764" t="s">
        <v>4226</v>
      </c>
      <c r="Q3764">
        <f t="shared" si="71"/>
        <v>10612</v>
      </c>
      <c r="R3764" t="s">
        <v>3310</v>
      </c>
      <c r="S3764" t="s">
        <v>3311</v>
      </c>
      <c r="T3764" t="s">
        <v>9374</v>
      </c>
      <c r="U3764" s="75">
        <v>10612</v>
      </c>
      <c r="V3764">
        <v>6.44</v>
      </c>
      <c r="W3764">
        <v>68341.279999999999</v>
      </c>
      <c r="AH3764" s="16"/>
      <c r="AI3764" t="s">
        <v>1375</v>
      </c>
    </row>
    <row r="3765" spans="1:35" x14ac:dyDescent="0.25">
      <c r="A3765" t="s">
        <v>9375</v>
      </c>
      <c r="B3765" s="1">
        <v>21</v>
      </c>
      <c r="C3765" t="s">
        <v>392</v>
      </c>
      <c r="D3765">
        <v>4974573</v>
      </c>
      <c r="E3765" t="s">
        <v>9376</v>
      </c>
      <c r="F3765" t="s">
        <v>1363</v>
      </c>
      <c r="G3765" t="s">
        <v>1391</v>
      </c>
      <c r="H3765" s="3" t="s">
        <v>9377</v>
      </c>
      <c r="I3765">
        <v>2016</v>
      </c>
      <c r="J3765" s="15" t="s">
        <v>3769</v>
      </c>
      <c r="K3765">
        <v>2016</v>
      </c>
      <c r="L3765" t="s">
        <v>1394</v>
      </c>
      <c r="M3765" t="s">
        <v>393</v>
      </c>
      <c r="N3765" t="s">
        <v>8717</v>
      </c>
      <c r="O3765" t="s">
        <v>1388</v>
      </c>
      <c r="P3765" t="s">
        <v>4226</v>
      </c>
      <c r="Q3765">
        <f t="shared" si="71"/>
        <v>3226</v>
      </c>
      <c r="R3765" t="s">
        <v>2198</v>
      </c>
      <c r="S3765" t="s">
        <v>2199</v>
      </c>
      <c r="T3765" t="s">
        <v>393</v>
      </c>
      <c r="U3765" s="75">
        <v>3226</v>
      </c>
      <c r="V3765">
        <v>0.5</v>
      </c>
      <c r="W3765">
        <v>1613</v>
      </c>
      <c r="AH3765" s="16"/>
      <c r="AI3765" t="s">
        <v>1375</v>
      </c>
    </row>
    <row r="3766" spans="1:35" x14ac:dyDescent="0.25">
      <c r="A3766" t="s">
        <v>9378</v>
      </c>
      <c r="B3766" s="1">
        <v>21</v>
      </c>
      <c r="C3766" t="s">
        <v>392</v>
      </c>
      <c r="D3766">
        <v>4974573</v>
      </c>
      <c r="E3766" t="s">
        <v>9376</v>
      </c>
      <c r="F3766" t="s">
        <v>1363</v>
      </c>
      <c r="G3766" t="s">
        <v>1391</v>
      </c>
      <c r="H3766" s="3" t="s">
        <v>9377</v>
      </c>
      <c r="I3766">
        <v>2016</v>
      </c>
      <c r="J3766" s="15" t="s">
        <v>3769</v>
      </c>
      <c r="K3766">
        <v>2016</v>
      </c>
      <c r="L3766" t="s">
        <v>1394</v>
      </c>
      <c r="M3766" t="s">
        <v>393</v>
      </c>
      <c r="N3766" t="s">
        <v>8717</v>
      </c>
      <c r="O3766" t="s">
        <v>1388</v>
      </c>
      <c r="P3766" t="s">
        <v>4226</v>
      </c>
      <c r="Q3766">
        <f t="shared" si="71"/>
        <v>3226</v>
      </c>
      <c r="R3766" t="s">
        <v>3310</v>
      </c>
      <c r="S3766" t="s">
        <v>3311</v>
      </c>
      <c r="T3766" t="s">
        <v>8682</v>
      </c>
      <c r="U3766" s="75">
        <v>3226</v>
      </c>
      <c r="V3766">
        <v>0.51</v>
      </c>
      <c r="W3766">
        <v>1645.26</v>
      </c>
      <c r="AH3766" s="16"/>
      <c r="AI3766" t="s">
        <v>1375</v>
      </c>
    </row>
    <row r="3767" spans="1:35" x14ac:dyDescent="0.25">
      <c r="A3767" t="s">
        <v>9379</v>
      </c>
      <c r="B3767" s="1">
        <v>21</v>
      </c>
      <c r="C3767" t="s">
        <v>392</v>
      </c>
      <c r="D3767">
        <v>4974573</v>
      </c>
      <c r="E3767" t="s">
        <v>9376</v>
      </c>
      <c r="F3767" t="s">
        <v>1363</v>
      </c>
      <c r="G3767" t="s">
        <v>1391</v>
      </c>
      <c r="H3767" s="3" t="s">
        <v>9377</v>
      </c>
      <c r="I3767">
        <v>2016</v>
      </c>
      <c r="J3767" s="15" t="s">
        <v>3769</v>
      </c>
      <c r="K3767">
        <v>2016</v>
      </c>
      <c r="L3767" t="s">
        <v>1394</v>
      </c>
      <c r="M3767" t="s">
        <v>393</v>
      </c>
      <c r="N3767" t="s">
        <v>8717</v>
      </c>
      <c r="O3767" t="s">
        <v>1388</v>
      </c>
      <c r="P3767" t="s">
        <v>4226</v>
      </c>
      <c r="Q3767">
        <f t="shared" si="71"/>
        <v>3226</v>
      </c>
      <c r="R3767" t="s">
        <v>2476</v>
      </c>
      <c r="S3767" t="s">
        <v>2477</v>
      </c>
      <c r="T3767" t="s">
        <v>587</v>
      </c>
      <c r="U3767" s="75">
        <v>3226</v>
      </c>
      <c r="V3767">
        <v>0.5</v>
      </c>
      <c r="W3767">
        <v>1613</v>
      </c>
      <c r="AH3767" s="16"/>
      <c r="AI3767" t="s">
        <v>1375</v>
      </c>
    </row>
    <row r="3768" spans="1:35" x14ac:dyDescent="0.25">
      <c r="A3768" t="s">
        <v>9380</v>
      </c>
      <c r="B3768" s="1">
        <v>21</v>
      </c>
      <c r="C3768" t="s">
        <v>392</v>
      </c>
      <c r="D3768">
        <v>4974573</v>
      </c>
      <c r="E3768" t="s">
        <v>9376</v>
      </c>
      <c r="F3768" t="s">
        <v>1363</v>
      </c>
      <c r="G3768" t="s">
        <v>1391</v>
      </c>
      <c r="H3768" s="3" t="s">
        <v>9377</v>
      </c>
      <c r="I3768">
        <v>2016</v>
      </c>
      <c r="J3768" s="15" t="s">
        <v>3769</v>
      </c>
      <c r="K3768">
        <v>2016</v>
      </c>
      <c r="L3768" t="s">
        <v>1394</v>
      </c>
      <c r="M3768" t="s">
        <v>393</v>
      </c>
      <c r="N3768" t="s">
        <v>8717</v>
      </c>
      <c r="O3768" t="s">
        <v>1388</v>
      </c>
      <c r="P3768" t="s">
        <v>4226</v>
      </c>
      <c r="Q3768">
        <f t="shared" si="71"/>
        <v>3226</v>
      </c>
      <c r="R3768" t="s">
        <v>2102</v>
      </c>
      <c r="S3768" t="s">
        <v>2103</v>
      </c>
      <c r="T3768" t="s">
        <v>8271</v>
      </c>
      <c r="U3768" s="75">
        <v>3226</v>
      </c>
      <c r="V3768">
        <v>0.47</v>
      </c>
      <c r="W3768">
        <v>1516.22</v>
      </c>
      <c r="AH3768" s="16"/>
      <c r="AI3768" t="s">
        <v>1375</v>
      </c>
    </row>
    <row r="3769" spans="1:35" x14ac:dyDescent="0.25">
      <c r="A3769" t="s">
        <v>9381</v>
      </c>
      <c r="B3769" s="1">
        <v>21</v>
      </c>
      <c r="C3769" t="s">
        <v>392</v>
      </c>
      <c r="D3769">
        <v>4974573</v>
      </c>
      <c r="E3769" t="s">
        <v>9376</v>
      </c>
      <c r="F3769" t="s">
        <v>1363</v>
      </c>
      <c r="G3769" t="s">
        <v>1391</v>
      </c>
      <c r="H3769" s="3" t="s">
        <v>9377</v>
      </c>
      <c r="I3769">
        <v>2016</v>
      </c>
      <c r="J3769" s="15" t="s">
        <v>3769</v>
      </c>
      <c r="K3769">
        <v>2016</v>
      </c>
      <c r="L3769" t="s">
        <v>1394</v>
      </c>
      <c r="M3769" t="s">
        <v>393</v>
      </c>
      <c r="N3769" t="s">
        <v>8717</v>
      </c>
      <c r="O3769" t="s">
        <v>1388</v>
      </c>
      <c r="P3769" t="s">
        <v>4226</v>
      </c>
      <c r="Q3769">
        <f t="shared" si="71"/>
        <v>3226</v>
      </c>
      <c r="R3769" t="s">
        <v>1381</v>
      </c>
      <c r="S3769" t="s">
        <v>1382</v>
      </c>
      <c r="T3769" t="s">
        <v>587</v>
      </c>
      <c r="U3769" s="75">
        <v>3226</v>
      </c>
      <c r="V3769">
        <v>0.46899999999999997</v>
      </c>
      <c r="W3769">
        <v>1512.9939999999999</v>
      </c>
      <c r="AH3769" s="16"/>
      <c r="AI3769" t="s">
        <v>1375</v>
      </c>
    </row>
    <row r="3770" spans="1:35" x14ac:dyDescent="0.25">
      <c r="A3770" t="s">
        <v>9382</v>
      </c>
      <c r="B3770" s="1">
        <v>21</v>
      </c>
      <c r="C3770" t="s">
        <v>392</v>
      </c>
      <c r="D3770">
        <v>4974573</v>
      </c>
      <c r="E3770" t="s">
        <v>9376</v>
      </c>
      <c r="F3770" t="s">
        <v>1363</v>
      </c>
      <c r="G3770" t="s">
        <v>1391</v>
      </c>
      <c r="H3770" s="3" t="s">
        <v>9377</v>
      </c>
      <c r="I3770">
        <v>2016</v>
      </c>
      <c r="J3770" s="15" t="s">
        <v>3769</v>
      </c>
      <c r="K3770">
        <v>2016</v>
      </c>
      <c r="L3770" t="s">
        <v>1394</v>
      </c>
      <c r="M3770" t="s">
        <v>393</v>
      </c>
      <c r="N3770" t="s">
        <v>8717</v>
      </c>
      <c r="O3770" t="s">
        <v>1388</v>
      </c>
      <c r="P3770" t="s">
        <v>4226</v>
      </c>
      <c r="Q3770">
        <f t="shared" si="71"/>
        <v>3226</v>
      </c>
      <c r="R3770" t="s">
        <v>3345</v>
      </c>
      <c r="S3770" t="s">
        <v>3346</v>
      </c>
      <c r="T3770" t="s">
        <v>393</v>
      </c>
      <c r="U3770" s="75">
        <v>3226</v>
      </c>
      <c r="V3770">
        <v>0.53</v>
      </c>
      <c r="W3770">
        <v>1709.78</v>
      </c>
      <c r="AH3770" s="16"/>
      <c r="AI3770" t="s">
        <v>1375</v>
      </c>
    </row>
    <row r="3771" spans="1:35" x14ac:dyDescent="0.25">
      <c r="A3771" t="s">
        <v>9383</v>
      </c>
      <c r="B3771" s="1">
        <v>21</v>
      </c>
      <c r="C3771" t="s">
        <v>392</v>
      </c>
      <c r="D3771">
        <v>5181038</v>
      </c>
      <c r="E3771" t="s">
        <v>9376</v>
      </c>
      <c r="F3771" t="s">
        <v>1363</v>
      </c>
      <c r="G3771" t="s">
        <v>1391</v>
      </c>
      <c r="H3771" s="3" t="s">
        <v>8307</v>
      </c>
      <c r="I3771">
        <v>2016</v>
      </c>
      <c r="J3771" s="15" t="s">
        <v>8308</v>
      </c>
      <c r="K3771">
        <v>2016</v>
      </c>
      <c r="L3771" t="s">
        <v>1394</v>
      </c>
      <c r="M3771" t="s">
        <v>393</v>
      </c>
      <c r="N3771" t="s">
        <v>8717</v>
      </c>
      <c r="O3771" t="s">
        <v>1388</v>
      </c>
      <c r="P3771" t="s">
        <v>4226</v>
      </c>
      <c r="Q3771">
        <f t="shared" si="71"/>
        <v>3226</v>
      </c>
      <c r="R3771" t="s">
        <v>3310</v>
      </c>
      <c r="S3771" t="s">
        <v>3311</v>
      </c>
      <c r="T3771" t="s">
        <v>8682</v>
      </c>
      <c r="U3771" s="75">
        <v>3226</v>
      </c>
      <c r="V3771">
        <v>0.51</v>
      </c>
      <c r="W3771">
        <v>1645.26</v>
      </c>
      <c r="AH3771" s="16"/>
      <c r="AI3771" t="s">
        <v>1375</v>
      </c>
    </row>
    <row r="3772" spans="1:35" x14ac:dyDescent="0.25">
      <c r="A3772" t="s">
        <v>9384</v>
      </c>
      <c r="B3772" s="1">
        <v>21</v>
      </c>
      <c r="C3772" t="s">
        <v>392</v>
      </c>
      <c r="D3772">
        <v>5181038</v>
      </c>
      <c r="E3772" t="s">
        <v>9376</v>
      </c>
      <c r="F3772" t="s">
        <v>1363</v>
      </c>
      <c r="G3772" t="s">
        <v>1391</v>
      </c>
      <c r="H3772" s="3" t="s">
        <v>8307</v>
      </c>
      <c r="I3772">
        <v>2016</v>
      </c>
      <c r="J3772" s="15" t="s">
        <v>8308</v>
      </c>
      <c r="K3772">
        <v>2016</v>
      </c>
      <c r="L3772" t="s">
        <v>1394</v>
      </c>
      <c r="M3772" t="s">
        <v>393</v>
      </c>
      <c r="N3772" t="s">
        <v>8717</v>
      </c>
      <c r="O3772" t="s">
        <v>1388</v>
      </c>
      <c r="P3772" t="s">
        <v>4226</v>
      </c>
      <c r="Q3772">
        <f t="shared" si="71"/>
        <v>3226</v>
      </c>
      <c r="R3772" t="s">
        <v>2198</v>
      </c>
      <c r="S3772" t="s">
        <v>2199</v>
      </c>
      <c r="T3772" t="s">
        <v>393</v>
      </c>
      <c r="U3772" s="75">
        <v>3226</v>
      </c>
      <c r="V3772">
        <v>0.5</v>
      </c>
      <c r="W3772">
        <v>1613</v>
      </c>
      <c r="AH3772" s="16"/>
      <c r="AI3772" t="s">
        <v>1375</v>
      </c>
    </row>
    <row r="3773" spans="1:35" x14ac:dyDescent="0.25">
      <c r="A3773" t="s">
        <v>9385</v>
      </c>
      <c r="B3773" s="1">
        <v>21</v>
      </c>
      <c r="C3773" t="s">
        <v>392</v>
      </c>
      <c r="D3773">
        <v>5057299</v>
      </c>
      <c r="E3773" t="s">
        <v>8685</v>
      </c>
      <c r="F3773" t="s">
        <v>1363</v>
      </c>
      <c r="G3773" t="s">
        <v>1391</v>
      </c>
      <c r="H3773" s="3" t="s">
        <v>3646</v>
      </c>
      <c r="I3773">
        <v>2016</v>
      </c>
      <c r="J3773" s="15" t="s">
        <v>3647</v>
      </c>
      <c r="K3773">
        <v>2016</v>
      </c>
      <c r="L3773" t="s">
        <v>1394</v>
      </c>
      <c r="M3773" t="s">
        <v>8686</v>
      </c>
      <c r="O3773" t="s">
        <v>1388</v>
      </c>
      <c r="P3773" t="s">
        <v>4226</v>
      </c>
      <c r="Q3773">
        <f t="shared" si="71"/>
        <v>4500</v>
      </c>
      <c r="R3773" t="s">
        <v>3310</v>
      </c>
      <c r="S3773" t="s">
        <v>3311</v>
      </c>
      <c r="T3773" t="s">
        <v>8682</v>
      </c>
      <c r="U3773" s="75">
        <v>4500</v>
      </c>
      <c r="V3773">
        <v>0.51</v>
      </c>
      <c r="W3773">
        <v>2295</v>
      </c>
      <c r="AH3773" s="16"/>
      <c r="AI3773" t="s">
        <v>1375</v>
      </c>
    </row>
    <row r="3774" spans="1:35" x14ac:dyDescent="0.25">
      <c r="A3774" t="s">
        <v>9386</v>
      </c>
      <c r="B3774" s="1">
        <v>21</v>
      </c>
      <c r="C3774" t="s">
        <v>392</v>
      </c>
      <c r="D3774">
        <v>5057299</v>
      </c>
      <c r="E3774" t="s">
        <v>8685</v>
      </c>
      <c r="F3774" t="s">
        <v>1363</v>
      </c>
      <c r="G3774" t="s">
        <v>1391</v>
      </c>
      <c r="H3774" s="3" t="s">
        <v>3646</v>
      </c>
      <c r="I3774">
        <v>2016</v>
      </c>
      <c r="J3774" s="15" t="s">
        <v>3647</v>
      </c>
      <c r="K3774">
        <v>2016</v>
      </c>
      <c r="L3774" t="s">
        <v>1394</v>
      </c>
      <c r="M3774" t="s">
        <v>8686</v>
      </c>
      <c r="O3774" t="s">
        <v>1388</v>
      </c>
      <c r="P3774" t="s">
        <v>4226</v>
      </c>
      <c r="Q3774">
        <f t="shared" si="71"/>
        <v>4500</v>
      </c>
      <c r="R3774" t="s">
        <v>2102</v>
      </c>
      <c r="S3774" t="s">
        <v>2103</v>
      </c>
      <c r="T3774" t="s">
        <v>8271</v>
      </c>
      <c r="U3774" s="75">
        <v>4500</v>
      </c>
      <c r="V3774">
        <v>0.47</v>
      </c>
      <c r="W3774">
        <v>2115</v>
      </c>
      <c r="AH3774" s="16"/>
      <c r="AI3774" t="s">
        <v>1375</v>
      </c>
    </row>
    <row r="3775" spans="1:35" x14ac:dyDescent="0.25">
      <c r="A3775" t="s">
        <v>9387</v>
      </c>
      <c r="B3775" s="1">
        <v>21</v>
      </c>
      <c r="C3775" t="s">
        <v>392</v>
      </c>
      <c r="D3775">
        <v>5057299</v>
      </c>
      <c r="E3775" t="s">
        <v>8685</v>
      </c>
      <c r="F3775" t="s">
        <v>1363</v>
      </c>
      <c r="G3775" t="s">
        <v>1391</v>
      </c>
      <c r="H3775" s="3" t="s">
        <v>3646</v>
      </c>
      <c r="I3775">
        <v>2016</v>
      </c>
      <c r="J3775" s="15" t="s">
        <v>3647</v>
      </c>
      <c r="K3775">
        <v>2016</v>
      </c>
      <c r="L3775" t="s">
        <v>1394</v>
      </c>
      <c r="M3775" t="s">
        <v>8686</v>
      </c>
      <c r="O3775" t="s">
        <v>1388</v>
      </c>
      <c r="P3775" t="s">
        <v>4226</v>
      </c>
      <c r="Q3775">
        <f t="shared" si="71"/>
        <v>4500</v>
      </c>
      <c r="R3775" t="s">
        <v>1381</v>
      </c>
      <c r="S3775" t="s">
        <v>1382</v>
      </c>
      <c r="T3775" t="s">
        <v>394</v>
      </c>
      <c r="U3775" s="75">
        <v>4500</v>
      </c>
      <c r="V3775">
        <v>0.54</v>
      </c>
      <c r="W3775">
        <v>2430</v>
      </c>
      <c r="AH3775" s="16"/>
      <c r="AI3775" t="s">
        <v>1375</v>
      </c>
    </row>
    <row r="3776" spans="1:35" x14ac:dyDescent="0.25">
      <c r="A3776" t="s">
        <v>9388</v>
      </c>
      <c r="B3776" s="1">
        <v>21</v>
      </c>
      <c r="C3776" t="s">
        <v>392</v>
      </c>
      <c r="D3776">
        <v>5057299</v>
      </c>
      <c r="E3776" t="s">
        <v>8685</v>
      </c>
      <c r="F3776" t="s">
        <v>1363</v>
      </c>
      <c r="G3776" t="s">
        <v>1391</v>
      </c>
      <c r="H3776" s="3" t="s">
        <v>3646</v>
      </c>
      <c r="I3776">
        <v>2016</v>
      </c>
      <c r="J3776" s="15" t="s">
        <v>3647</v>
      </c>
      <c r="K3776">
        <v>2016</v>
      </c>
      <c r="L3776" t="s">
        <v>1394</v>
      </c>
      <c r="M3776" t="s">
        <v>8686</v>
      </c>
      <c r="O3776" t="s">
        <v>1388</v>
      </c>
      <c r="P3776" t="s">
        <v>4226</v>
      </c>
      <c r="Q3776">
        <f t="shared" si="71"/>
        <v>4500</v>
      </c>
      <c r="R3776" t="s">
        <v>2476</v>
      </c>
      <c r="S3776" t="s">
        <v>2477</v>
      </c>
      <c r="T3776" t="s">
        <v>394</v>
      </c>
      <c r="U3776" s="75">
        <v>4500</v>
      </c>
      <c r="V3776">
        <v>0.49</v>
      </c>
      <c r="W3776">
        <v>2205</v>
      </c>
      <c r="AH3776" s="16"/>
      <c r="AI3776" t="s">
        <v>1375</v>
      </c>
    </row>
    <row r="3777" spans="1:35" x14ac:dyDescent="0.25">
      <c r="A3777" t="s">
        <v>9389</v>
      </c>
      <c r="B3777" s="1">
        <v>21</v>
      </c>
      <c r="C3777" t="s">
        <v>392</v>
      </c>
      <c r="D3777">
        <v>5057299</v>
      </c>
      <c r="E3777" t="s">
        <v>8685</v>
      </c>
      <c r="F3777" t="s">
        <v>1363</v>
      </c>
      <c r="G3777" t="s">
        <v>1391</v>
      </c>
      <c r="H3777" s="3" t="s">
        <v>3646</v>
      </c>
      <c r="I3777">
        <v>2016</v>
      </c>
      <c r="J3777" s="15" t="s">
        <v>3647</v>
      </c>
      <c r="K3777">
        <v>2016</v>
      </c>
      <c r="L3777" t="s">
        <v>1394</v>
      </c>
      <c r="M3777" t="s">
        <v>8686</v>
      </c>
      <c r="O3777" t="s">
        <v>1388</v>
      </c>
      <c r="P3777" t="s">
        <v>4226</v>
      </c>
      <c r="Q3777">
        <f t="shared" si="71"/>
        <v>4500</v>
      </c>
      <c r="R3777" t="s">
        <v>3345</v>
      </c>
      <c r="S3777" t="s">
        <v>3346</v>
      </c>
      <c r="T3777" t="s">
        <v>9390</v>
      </c>
      <c r="U3777" s="75">
        <v>4500</v>
      </c>
      <c r="V3777">
        <v>0.52</v>
      </c>
      <c r="W3777">
        <v>2340</v>
      </c>
      <c r="AH3777" s="16"/>
      <c r="AI3777" t="s">
        <v>1375</v>
      </c>
    </row>
    <row r="3778" spans="1:35" x14ac:dyDescent="0.25">
      <c r="A3778" t="s">
        <v>9391</v>
      </c>
      <c r="B3778" s="1">
        <v>21</v>
      </c>
      <c r="C3778" t="s">
        <v>392</v>
      </c>
      <c r="D3778">
        <v>5181038</v>
      </c>
      <c r="E3778" t="s">
        <v>9376</v>
      </c>
      <c r="F3778" t="s">
        <v>1363</v>
      </c>
      <c r="G3778" t="s">
        <v>1391</v>
      </c>
      <c r="H3778" s="3" t="s">
        <v>8307</v>
      </c>
      <c r="I3778">
        <v>2016</v>
      </c>
      <c r="J3778" s="15" t="s">
        <v>8308</v>
      </c>
      <c r="K3778">
        <v>2016</v>
      </c>
      <c r="L3778" t="s">
        <v>1394</v>
      </c>
      <c r="M3778" t="s">
        <v>393</v>
      </c>
      <c r="N3778" t="s">
        <v>8717</v>
      </c>
      <c r="O3778" t="s">
        <v>1388</v>
      </c>
      <c r="P3778" t="s">
        <v>4226</v>
      </c>
      <c r="Q3778">
        <f t="shared" ref="Q3778:Q3841" si="72">U3778</f>
        <v>3226</v>
      </c>
      <c r="R3778" t="s">
        <v>2102</v>
      </c>
      <c r="S3778" t="s">
        <v>2103</v>
      </c>
      <c r="T3778" t="s">
        <v>8271</v>
      </c>
      <c r="U3778" s="75">
        <v>3226</v>
      </c>
      <c r="V3778">
        <v>0.5</v>
      </c>
      <c r="W3778">
        <v>1613</v>
      </c>
      <c r="AH3778" s="16"/>
      <c r="AI3778" t="s">
        <v>1375</v>
      </c>
    </row>
    <row r="3779" spans="1:35" x14ac:dyDescent="0.25">
      <c r="A3779" t="s">
        <v>9392</v>
      </c>
      <c r="B3779" s="1">
        <v>21</v>
      </c>
      <c r="C3779" t="s">
        <v>392</v>
      </c>
      <c r="D3779">
        <v>10743898</v>
      </c>
      <c r="E3779" t="s">
        <v>9393</v>
      </c>
      <c r="F3779" t="s">
        <v>1363</v>
      </c>
      <c r="G3779" t="s">
        <v>1391</v>
      </c>
      <c r="H3779" s="3" t="s">
        <v>7245</v>
      </c>
      <c r="I3779">
        <v>2019</v>
      </c>
      <c r="J3779" s="15" t="s">
        <v>9394</v>
      </c>
      <c r="K3779">
        <v>2019</v>
      </c>
      <c r="L3779" t="s">
        <v>1394</v>
      </c>
      <c r="M3779" t="s">
        <v>8686</v>
      </c>
      <c r="N3779" t="s">
        <v>4662</v>
      </c>
      <c r="O3779" t="s">
        <v>1388</v>
      </c>
      <c r="P3779" t="s">
        <v>4226</v>
      </c>
      <c r="Q3779">
        <f t="shared" si="72"/>
        <v>7260</v>
      </c>
      <c r="R3779" t="s">
        <v>2102</v>
      </c>
      <c r="S3779" t="s">
        <v>2103</v>
      </c>
      <c r="T3779" t="s">
        <v>8236</v>
      </c>
      <c r="U3779" s="75">
        <v>7260</v>
      </c>
      <c r="V3779">
        <v>0.5</v>
      </c>
      <c r="W3779">
        <v>3630</v>
      </c>
      <c r="AH3779" s="16"/>
      <c r="AI3779" t="s">
        <v>1375</v>
      </c>
    </row>
    <row r="3780" spans="1:35" x14ac:dyDescent="0.25">
      <c r="A3780" t="s">
        <v>9395</v>
      </c>
      <c r="B3780" s="1">
        <v>21</v>
      </c>
      <c r="C3780" t="s">
        <v>392</v>
      </c>
      <c r="D3780">
        <v>11547073</v>
      </c>
      <c r="E3780" t="s">
        <v>9396</v>
      </c>
      <c r="F3780" t="s">
        <v>1363</v>
      </c>
      <c r="G3780" t="s">
        <v>1391</v>
      </c>
      <c r="H3780" s="3" t="s">
        <v>4761</v>
      </c>
      <c r="I3780">
        <v>2019</v>
      </c>
      <c r="J3780" s="15" t="s">
        <v>7249</v>
      </c>
      <c r="K3780">
        <v>2019</v>
      </c>
      <c r="L3780" t="s">
        <v>1394</v>
      </c>
      <c r="M3780" t="s">
        <v>9304</v>
      </c>
      <c r="N3780" t="s">
        <v>9304</v>
      </c>
      <c r="O3780" t="s">
        <v>1388</v>
      </c>
      <c r="P3780" t="s">
        <v>4226</v>
      </c>
      <c r="Q3780">
        <f t="shared" si="72"/>
        <v>4150</v>
      </c>
      <c r="R3780" t="s">
        <v>2198</v>
      </c>
      <c r="S3780" t="s">
        <v>2199</v>
      </c>
      <c r="T3780" t="s">
        <v>393</v>
      </c>
      <c r="U3780" s="75">
        <v>4150</v>
      </c>
      <c r="V3780">
        <v>0.5</v>
      </c>
      <c r="W3780">
        <v>2075</v>
      </c>
      <c r="AH3780" s="16"/>
      <c r="AI3780" t="s">
        <v>1375</v>
      </c>
    </row>
    <row r="3781" spans="1:35" x14ac:dyDescent="0.25">
      <c r="A3781" t="s">
        <v>9397</v>
      </c>
      <c r="B3781" s="1">
        <v>21</v>
      </c>
      <c r="C3781" t="s">
        <v>392</v>
      </c>
      <c r="D3781">
        <v>11547073</v>
      </c>
      <c r="E3781" t="s">
        <v>9396</v>
      </c>
      <c r="F3781" t="s">
        <v>1363</v>
      </c>
      <c r="G3781" t="s">
        <v>1391</v>
      </c>
      <c r="H3781" s="3" t="s">
        <v>4761</v>
      </c>
      <c r="I3781">
        <v>2019</v>
      </c>
      <c r="J3781" s="15" t="s">
        <v>7249</v>
      </c>
      <c r="K3781">
        <v>2019</v>
      </c>
      <c r="L3781" t="s">
        <v>1394</v>
      </c>
      <c r="M3781" t="s">
        <v>9304</v>
      </c>
      <c r="N3781" t="s">
        <v>9304</v>
      </c>
      <c r="O3781" t="s">
        <v>1388</v>
      </c>
      <c r="P3781" t="s">
        <v>4226</v>
      </c>
      <c r="Q3781">
        <f t="shared" si="72"/>
        <v>4150</v>
      </c>
      <c r="R3781" t="s">
        <v>2102</v>
      </c>
      <c r="S3781" t="s">
        <v>2103</v>
      </c>
      <c r="T3781" t="s">
        <v>8236</v>
      </c>
      <c r="U3781" s="75">
        <v>4150</v>
      </c>
      <c r="V3781">
        <v>0.5</v>
      </c>
      <c r="W3781">
        <v>2075</v>
      </c>
      <c r="AH3781" s="16"/>
      <c r="AI3781" t="s">
        <v>1375</v>
      </c>
    </row>
    <row r="3782" spans="1:35" x14ac:dyDescent="0.25">
      <c r="A3782" t="s">
        <v>9398</v>
      </c>
      <c r="B3782" s="1">
        <v>21</v>
      </c>
      <c r="C3782" t="s">
        <v>392</v>
      </c>
      <c r="D3782">
        <v>11501197</v>
      </c>
      <c r="E3782" t="s">
        <v>9399</v>
      </c>
      <c r="F3782" t="s">
        <v>1363</v>
      </c>
      <c r="G3782" t="s">
        <v>1391</v>
      </c>
      <c r="H3782" s="3" t="s">
        <v>6679</v>
      </c>
      <c r="I3782">
        <v>2019</v>
      </c>
      <c r="J3782" s="15" t="s">
        <v>1529</v>
      </c>
      <c r="K3782">
        <v>2019</v>
      </c>
      <c r="L3782" t="s">
        <v>1394</v>
      </c>
      <c r="M3782" t="s">
        <v>9400</v>
      </c>
      <c r="N3782" t="s">
        <v>9401</v>
      </c>
      <c r="O3782" t="s">
        <v>1388</v>
      </c>
      <c r="P3782" t="s">
        <v>4226</v>
      </c>
      <c r="Q3782">
        <f t="shared" si="72"/>
        <v>2202</v>
      </c>
      <c r="R3782" t="s">
        <v>2198</v>
      </c>
      <c r="S3782" t="s">
        <v>2199</v>
      </c>
      <c r="T3782" t="s">
        <v>393</v>
      </c>
      <c r="U3782" s="75">
        <v>2202</v>
      </c>
      <c r="V3782">
        <v>0.5</v>
      </c>
      <c r="W3782">
        <v>1101</v>
      </c>
      <c r="AH3782" s="16"/>
      <c r="AI3782" t="s">
        <v>1375</v>
      </c>
    </row>
    <row r="3783" spans="1:35" x14ac:dyDescent="0.25">
      <c r="A3783" t="s">
        <v>9402</v>
      </c>
      <c r="B3783" s="1">
        <v>21</v>
      </c>
      <c r="C3783" t="s">
        <v>392</v>
      </c>
      <c r="D3783">
        <v>11501197</v>
      </c>
      <c r="E3783" t="s">
        <v>9399</v>
      </c>
      <c r="F3783" t="s">
        <v>1363</v>
      </c>
      <c r="G3783" t="s">
        <v>1391</v>
      </c>
      <c r="H3783" s="3" t="s">
        <v>6679</v>
      </c>
      <c r="I3783">
        <v>2019</v>
      </c>
      <c r="J3783" s="15" t="s">
        <v>1529</v>
      </c>
      <c r="K3783">
        <v>2019</v>
      </c>
      <c r="L3783" t="s">
        <v>1394</v>
      </c>
      <c r="M3783" t="s">
        <v>9400</v>
      </c>
      <c r="N3783" t="s">
        <v>9401</v>
      </c>
      <c r="O3783" t="s">
        <v>1388</v>
      </c>
      <c r="P3783" t="s">
        <v>4226</v>
      </c>
      <c r="Q3783">
        <f t="shared" si="72"/>
        <v>2202</v>
      </c>
      <c r="R3783" t="s">
        <v>9259</v>
      </c>
      <c r="S3783" t="s">
        <v>9260</v>
      </c>
      <c r="T3783" t="s">
        <v>9261</v>
      </c>
      <c r="U3783" s="75">
        <v>2202</v>
      </c>
      <c r="V3783">
        <v>0.44</v>
      </c>
      <c r="W3783">
        <v>968.88</v>
      </c>
      <c r="AH3783" s="16"/>
      <c r="AI3783" t="s">
        <v>1375</v>
      </c>
    </row>
    <row r="3784" spans="1:35" x14ac:dyDescent="0.25">
      <c r="A3784" t="s">
        <v>9403</v>
      </c>
      <c r="B3784" s="1">
        <v>21</v>
      </c>
      <c r="C3784" t="s">
        <v>392</v>
      </c>
      <c r="D3784">
        <v>11375280</v>
      </c>
      <c r="E3784" t="s">
        <v>8682</v>
      </c>
      <c r="F3784" t="s">
        <v>1363</v>
      </c>
      <c r="G3784" t="s">
        <v>1391</v>
      </c>
      <c r="H3784" s="3" t="s">
        <v>7014</v>
      </c>
      <c r="I3784">
        <v>2019</v>
      </c>
      <c r="J3784" s="15" t="s">
        <v>7017</v>
      </c>
      <c r="K3784">
        <v>2019</v>
      </c>
      <c r="L3784" t="s">
        <v>1394</v>
      </c>
      <c r="M3784" t="s">
        <v>8682</v>
      </c>
      <c r="N3784" t="s">
        <v>8682</v>
      </c>
      <c r="O3784" t="s">
        <v>1388</v>
      </c>
      <c r="P3784" t="s">
        <v>4226</v>
      </c>
      <c r="Q3784">
        <f t="shared" si="72"/>
        <v>2000</v>
      </c>
      <c r="R3784" t="s">
        <v>2102</v>
      </c>
      <c r="S3784" t="s">
        <v>2103</v>
      </c>
      <c r="T3784" t="s">
        <v>9293</v>
      </c>
      <c r="U3784" s="75">
        <v>2000</v>
      </c>
      <c r="V3784">
        <v>0.5</v>
      </c>
      <c r="W3784">
        <v>1000</v>
      </c>
      <c r="AH3784" s="16"/>
      <c r="AI3784" t="s">
        <v>1375</v>
      </c>
    </row>
    <row r="3785" spans="1:35" x14ac:dyDescent="0.25">
      <c r="A3785" t="s">
        <v>9404</v>
      </c>
      <c r="B3785" s="1">
        <v>22</v>
      </c>
      <c r="C3785" t="s">
        <v>432</v>
      </c>
      <c r="D3785">
        <v>5150213</v>
      </c>
      <c r="E3785" t="s">
        <v>9405</v>
      </c>
      <c r="F3785" t="s">
        <v>1363</v>
      </c>
      <c r="G3785" t="s">
        <v>1364</v>
      </c>
      <c r="H3785" s="3" t="s">
        <v>7647</v>
      </c>
      <c r="I3785">
        <v>2016</v>
      </c>
      <c r="J3785" s="15" t="s">
        <v>7648</v>
      </c>
      <c r="K3785">
        <v>2016</v>
      </c>
      <c r="L3785" t="s">
        <v>1367</v>
      </c>
      <c r="M3785" t="s">
        <v>9406</v>
      </c>
      <c r="N3785" t="s">
        <v>9406</v>
      </c>
      <c r="O3785" t="s">
        <v>1388</v>
      </c>
      <c r="P3785" t="s">
        <v>133</v>
      </c>
      <c r="Q3785">
        <f t="shared" si="72"/>
        <v>10000</v>
      </c>
      <c r="R3785" t="s">
        <v>9407</v>
      </c>
      <c r="S3785" t="s">
        <v>9408</v>
      </c>
      <c r="T3785" t="s">
        <v>9409</v>
      </c>
      <c r="U3785" s="75">
        <v>10000</v>
      </c>
      <c r="V3785">
        <v>1.4</v>
      </c>
      <c r="W3785">
        <v>14000</v>
      </c>
      <c r="AH3785" s="16"/>
      <c r="AI3785" t="s">
        <v>1375</v>
      </c>
    </row>
    <row r="3786" spans="1:35" x14ac:dyDescent="0.25">
      <c r="A3786" t="s">
        <v>9410</v>
      </c>
      <c r="B3786" s="1">
        <v>22</v>
      </c>
      <c r="C3786" t="s">
        <v>432</v>
      </c>
      <c r="D3786">
        <v>5614414</v>
      </c>
      <c r="E3786" t="s">
        <v>9411</v>
      </c>
      <c r="F3786" t="s">
        <v>1363</v>
      </c>
      <c r="G3786" t="s">
        <v>1364</v>
      </c>
      <c r="H3786" s="3" t="s">
        <v>2942</v>
      </c>
      <c r="I3786">
        <v>2016</v>
      </c>
      <c r="J3786" s="15" t="s">
        <v>9412</v>
      </c>
      <c r="K3786">
        <v>2016</v>
      </c>
      <c r="L3786" t="s">
        <v>1367</v>
      </c>
      <c r="M3786" t="s">
        <v>405</v>
      </c>
      <c r="N3786" t="s">
        <v>9413</v>
      </c>
      <c r="O3786" t="s">
        <v>1388</v>
      </c>
      <c r="P3786" t="s">
        <v>4226</v>
      </c>
      <c r="Q3786">
        <f t="shared" si="72"/>
        <v>500</v>
      </c>
      <c r="R3786" t="s">
        <v>9407</v>
      </c>
      <c r="S3786" t="s">
        <v>9408</v>
      </c>
      <c r="T3786" t="s">
        <v>9413</v>
      </c>
      <c r="U3786" s="75">
        <v>500</v>
      </c>
      <c r="V3786">
        <v>1.4</v>
      </c>
      <c r="W3786">
        <v>700</v>
      </c>
      <c r="AH3786" s="16"/>
      <c r="AI3786" t="s">
        <v>1375</v>
      </c>
    </row>
    <row r="3787" spans="1:35" x14ac:dyDescent="0.25">
      <c r="A3787" t="s">
        <v>9414</v>
      </c>
      <c r="B3787" s="1">
        <v>22</v>
      </c>
      <c r="C3787" t="s">
        <v>432</v>
      </c>
      <c r="D3787">
        <v>5614414</v>
      </c>
      <c r="E3787" t="s">
        <v>9411</v>
      </c>
      <c r="F3787" t="s">
        <v>1363</v>
      </c>
      <c r="G3787" t="s">
        <v>1364</v>
      </c>
      <c r="H3787" s="3" t="s">
        <v>2942</v>
      </c>
      <c r="I3787">
        <v>2016</v>
      </c>
      <c r="J3787" s="15" t="s">
        <v>9412</v>
      </c>
      <c r="K3787">
        <v>2016</v>
      </c>
      <c r="L3787" t="s">
        <v>1367</v>
      </c>
      <c r="M3787" t="s">
        <v>405</v>
      </c>
      <c r="N3787" t="s">
        <v>9413</v>
      </c>
      <c r="O3787" t="s">
        <v>1388</v>
      </c>
      <c r="P3787" t="s">
        <v>4226</v>
      </c>
      <c r="Q3787">
        <f t="shared" si="72"/>
        <v>500</v>
      </c>
      <c r="R3787" t="s">
        <v>4086</v>
      </c>
      <c r="S3787" t="s">
        <v>4087</v>
      </c>
      <c r="T3787" t="s">
        <v>9415</v>
      </c>
      <c r="U3787" s="75">
        <v>500</v>
      </c>
      <c r="V3787">
        <v>0.92</v>
      </c>
      <c r="W3787">
        <v>460</v>
      </c>
      <c r="AH3787" s="16"/>
      <c r="AI3787" t="s">
        <v>1375</v>
      </c>
    </row>
    <row r="3788" spans="1:35" x14ac:dyDescent="0.25">
      <c r="A3788" t="s">
        <v>9416</v>
      </c>
      <c r="B3788" s="1">
        <v>22</v>
      </c>
      <c r="C3788" t="s">
        <v>432</v>
      </c>
      <c r="D3788">
        <v>5633427</v>
      </c>
      <c r="E3788" t="s">
        <v>9417</v>
      </c>
      <c r="F3788" t="s">
        <v>1363</v>
      </c>
      <c r="G3788" t="s">
        <v>1364</v>
      </c>
      <c r="H3788" s="3" t="s">
        <v>9418</v>
      </c>
      <c r="I3788">
        <v>2016</v>
      </c>
      <c r="J3788" s="15" t="s">
        <v>7430</v>
      </c>
      <c r="K3788">
        <v>2016</v>
      </c>
      <c r="L3788" t="s">
        <v>1367</v>
      </c>
      <c r="M3788" t="s">
        <v>9409</v>
      </c>
      <c r="O3788" t="s">
        <v>2414</v>
      </c>
      <c r="P3788" t="s">
        <v>4226</v>
      </c>
      <c r="Q3788">
        <f t="shared" si="72"/>
        <v>3000</v>
      </c>
      <c r="R3788" t="s">
        <v>9419</v>
      </c>
      <c r="S3788" t="s">
        <v>9420</v>
      </c>
      <c r="T3788" t="s">
        <v>9421</v>
      </c>
      <c r="U3788" s="75">
        <v>3000</v>
      </c>
      <c r="V3788">
        <v>2</v>
      </c>
      <c r="W3788">
        <v>6000</v>
      </c>
      <c r="AH3788" s="16"/>
      <c r="AI3788" t="s">
        <v>1375</v>
      </c>
    </row>
    <row r="3789" spans="1:35" x14ac:dyDescent="0.25">
      <c r="A3789" t="s">
        <v>9422</v>
      </c>
      <c r="B3789" s="1">
        <v>22</v>
      </c>
      <c r="C3789" t="s">
        <v>432</v>
      </c>
      <c r="D3789">
        <v>5633427</v>
      </c>
      <c r="E3789" t="s">
        <v>9417</v>
      </c>
      <c r="F3789" t="s">
        <v>1363</v>
      </c>
      <c r="G3789" t="s">
        <v>1364</v>
      </c>
      <c r="H3789" s="3" t="s">
        <v>9418</v>
      </c>
      <c r="I3789">
        <v>2016</v>
      </c>
      <c r="J3789" s="15" t="s">
        <v>7430</v>
      </c>
      <c r="K3789">
        <v>2016</v>
      </c>
      <c r="L3789" t="s">
        <v>1367</v>
      </c>
      <c r="M3789" t="s">
        <v>9409</v>
      </c>
      <c r="O3789" t="s">
        <v>2414</v>
      </c>
      <c r="P3789" t="s">
        <v>4226</v>
      </c>
      <c r="Q3789">
        <f t="shared" si="72"/>
        <v>3000</v>
      </c>
      <c r="R3789" t="s">
        <v>2198</v>
      </c>
      <c r="S3789" t="s">
        <v>2199</v>
      </c>
      <c r="T3789" t="s">
        <v>587</v>
      </c>
      <c r="U3789" s="75">
        <v>3000</v>
      </c>
      <c r="V3789">
        <v>1.85</v>
      </c>
      <c r="W3789">
        <v>5550</v>
      </c>
      <c r="AH3789" s="16"/>
      <c r="AI3789" t="s">
        <v>1375</v>
      </c>
    </row>
    <row r="3790" spans="1:35" x14ac:dyDescent="0.25">
      <c r="A3790" t="s">
        <v>9423</v>
      </c>
      <c r="B3790" s="1">
        <v>22</v>
      </c>
      <c r="C3790" t="s">
        <v>432</v>
      </c>
      <c r="D3790">
        <v>5633427</v>
      </c>
      <c r="E3790" t="s">
        <v>9417</v>
      </c>
      <c r="F3790" t="s">
        <v>1363</v>
      </c>
      <c r="G3790" t="s">
        <v>1364</v>
      </c>
      <c r="H3790" s="3" t="s">
        <v>9418</v>
      </c>
      <c r="I3790">
        <v>2016</v>
      </c>
      <c r="J3790" s="15" t="s">
        <v>7430</v>
      </c>
      <c r="K3790">
        <v>2016</v>
      </c>
      <c r="L3790" t="s">
        <v>1367</v>
      </c>
      <c r="M3790" t="s">
        <v>9409</v>
      </c>
      <c r="O3790" t="s">
        <v>2414</v>
      </c>
      <c r="P3790" t="s">
        <v>4226</v>
      </c>
      <c r="Q3790">
        <f t="shared" si="72"/>
        <v>3000</v>
      </c>
      <c r="R3790" t="s">
        <v>9407</v>
      </c>
      <c r="S3790" t="s">
        <v>9408</v>
      </c>
      <c r="T3790" t="s">
        <v>9409</v>
      </c>
      <c r="U3790" s="75">
        <v>3000</v>
      </c>
      <c r="V3790">
        <v>0.86</v>
      </c>
      <c r="W3790">
        <v>2580</v>
      </c>
      <c r="AH3790" s="16"/>
      <c r="AI3790" t="s">
        <v>1375</v>
      </c>
    </row>
    <row r="3791" spans="1:35" x14ac:dyDescent="0.25">
      <c r="A3791" t="s">
        <v>9424</v>
      </c>
      <c r="B3791" s="1">
        <v>22</v>
      </c>
      <c r="C3791" t="s">
        <v>432</v>
      </c>
      <c r="D3791">
        <v>5633427</v>
      </c>
      <c r="E3791" t="s">
        <v>9417</v>
      </c>
      <c r="F3791" t="s">
        <v>1363</v>
      </c>
      <c r="G3791" t="s">
        <v>1364</v>
      </c>
      <c r="H3791" s="3" t="s">
        <v>9418</v>
      </c>
      <c r="I3791">
        <v>2016</v>
      </c>
      <c r="J3791" s="15" t="s">
        <v>7430</v>
      </c>
      <c r="K3791">
        <v>2016</v>
      </c>
      <c r="L3791" t="s">
        <v>1367</v>
      </c>
      <c r="M3791" t="s">
        <v>9409</v>
      </c>
      <c r="O3791" t="s">
        <v>2414</v>
      </c>
      <c r="P3791" t="s">
        <v>4226</v>
      </c>
      <c r="Q3791">
        <f t="shared" si="72"/>
        <v>3000</v>
      </c>
      <c r="R3791" t="s">
        <v>1879</v>
      </c>
      <c r="S3791" t="s">
        <v>1880</v>
      </c>
      <c r="T3791" t="s">
        <v>3650</v>
      </c>
      <c r="U3791" s="75">
        <v>3000</v>
      </c>
      <c r="V3791">
        <v>0.8</v>
      </c>
      <c r="W3791">
        <v>2400</v>
      </c>
      <c r="AH3791" s="16"/>
      <c r="AI3791" t="s">
        <v>1375</v>
      </c>
    </row>
    <row r="3792" spans="1:35" x14ac:dyDescent="0.25">
      <c r="A3792" t="s">
        <v>9425</v>
      </c>
      <c r="B3792" s="1">
        <v>22</v>
      </c>
      <c r="C3792" t="s">
        <v>432</v>
      </c>
      <c r="D3792">
        <v>5633427</v>
      </c>
      <c r="E3792" t="s">
        <v>9417</v>
      </c>
      <c r="F3792" t="s">
        <v>1363</v>
      </c>
      <c r="G3792" t="s">
        <v>1364</v>
      </c>
      <c r="H3792" s="3" t="s">
        <v>9418</v>
      </c>
      <c r="I3792">
        <v>2016</v>
      </c>
      <c r="J3792" s="15" t="s">
        <v>7430</v>
      </c>
      <c r="K3792">
        <v>2016</v>
      </c>
      <c r="L3792" t="s">
        <v>1367</v>
      </c>
      <c r="M3792" t="s">
        <v>9409</v>
      </c>
      <c r="O3792" t="s">
        <v>2414</v>
      </c>
      <c r="P3792" t="s">
        <v>4226</v>
      </c>
      <c r="Q3792">
        <f t="shared" si="72"/>
        <v>3000</v>
      </c>
      <c r="R3792" t="s">
        <v>4086</v>
      </c>
      <c r="S3792" t="s">
        <v>4087</v>
      </c>
      <c r="T3792" t="s">
        <v>9426</v>
      </c>
      <c r="U3792" s="75">
        <v>3000</v>
      </c>
      <c r="V3792">
        <v>0.92</v>
      </c>
      <c r="W3792">
        <v>2760</v>
      </c>
      <c r="AH3792" s="16"/>
      <c r="AI3792" t="s">
        <v>1375</v>
      </c>
    </row>
    <row r="3793" spans="1:35" x14ac:dyDescent="0.25">
      <c r="A3793" t="s">
        <v>9427</v>
      </c>
      <c r="B3793" s="1">
        <v>22</v>
      </c>
      <c r="C3793" t="s">
        <v>432</v>
      </c>
      <c r="D3793">
        <v>5529042</v>
      </c>
      <c r="E3793" t="s">
        <v>9428</v>
      </c>
      <c r="F3793" t="s">
        <v>1363</v>
      </c>
      <c r="G3793" t="s">
        <v>9429</v>
      </c>
      <c r="H3793" s="3" t="s">
        <v>8369</v>
      </c>
      <c r="I3793">
        <v>2016</v>
      </c>
      <c r="J3793" s="15" t="s">
        <v>8370</v>
      </c>
      <c r="K3793">
        <v>2016</v>
      </c>
      <c r="L3793" t="s">
        <v>1367</v>
      </c>
      <c r="M3793" t="s">
        <v>9430</v>
      </c>
      <c r="N3793" t="s">
        <v>9401</v>
      </c>
      <c r="O3793" t="s">
        <v>2414</v>
      </c>
      <c r="P3793" t="s">
        <v>4226</v>
      </c>
      <c r="Q3793">
        <f t="shared" si="72"/>
        <v>2000</v>
      </c>
      <c r="R3793" t="s">
        <v>4086</v>
      </c>
      <c r="S3793" t="s">
        <v>4087</v>
      </c>
      <c r="T3793" t="s">
        <v>429</v>
      </c>
      <c r="U3793" s="75">
        <v>2000</v>
      </c>
      <c r="V3793">
        <v>0.92</v>
      </c>
      <c r="W3793">
        <v>1840</v>
      </c>
      <c r="AH3793" s="16"/>
      <c r="AI3793" t="s">
        <v>1375</v>
      </c>
    </row>
    <row r="3794" spans="1:35" x14ac:dyDescent="0.25">
      <c r="A3794" t="s">
        <v>9431</v>
      </c>
      <c r="B3794" s="1">
        <v>22</v>
      </c>
      <c r="C3794" t="s">
        <v>403</v>
      </c>
      <c r="D3794">
        <v>5730163</v>
      </c>
      <c r="E3794" t="s">
        <v>9432</v>
      </c>
      <c r="F3794" t="s">
        <v>1363</v>
      </c>
      <c r="G3794" t="s">
        <v>1364</v>
      </c>
      <c r="H3794" s="3" t="s">
        <v>5729</v>
      </c>
      <c r="I3794">
        <v>2016</v>
      </c>
      <c r="J3794" s="15" t="s">
        <v>4247</v>
      </c>
      <c r="K3794">
        <v>2016</v>
      </c>
      <c r="L3794" t="s">
        <v>1367</v>
      </c>
      <c r="M3794" t="s">
        <v>9433</v>
      </c>
      <c r="N3794" t="s">
        <v>9434</v>
      </c>
      <c r="O3794" t="s">
        <v>9435</v>
      </c>
      <c r="P3794" t="s">
        <v>5501</v>
      </c>
      <c r="Q3794">
        <f t="shared" si="72"/>
        <v>1600</v>
      </c>
      <c r="R3794" t="s">
        <v>4086</v>
      </c>
      <c r="S3794" t="s">
        <v>4087</v>
      </c>
      <c r="T3794" t="s">
        <v>429</v>
      </c>
      <c r="U3794" s="75">
        <v>1600</v>
      </c>
      <c r="V3794">
        <v>0.92</v>
      </c>
      <c r="W3794">
        <v>1472</v>
      </c>
      <c r="AH3794" s="16"/>
      <c r="AI3794" t="s">
        <v>1375</v>
      </c>
    </row>
    <row r="3795" spans="1:35" x14ac:dyDescent="0.25">
      <c r="A3795" t="s">
        <v>9436</v>
      </c>
      <c r="B3795" s="1">
        <v>22</v>
      </c>
      <c r="C3795" t="s">
        <v>403</v>
      </c>
      <c r="D3795">
        <v>5730163</v>
      </c>
      <c r="E3795" t="s">
        <v>9432</v>
      </c>
      <c r="F3795" t="s">
        <v>1363</v>
      </c>
      <c r="G3795" t="s">
        <v>1364</v>
      </c>
      <c r="H3795" s="3" t="s">
        <v>5729</v>
      </c>
      <c r="I3795">
        <v>2016</v>
      </c>
      <c r="J3795" s="15" t="s">
        <v>4247</v>
      </c>
      <c r="K3795">
        <v>2016</v>
      </c>
      <c r="L3795" t="s">
        <v>1367</v>
      </c>
      <c r="M3795" t="s">
        <v>9433</v>
      </c>
      <c r="N3795" t="s">
        <v>9434</v>
      </c>
      <c r="O3795" t="s">
        <v>9435</v>
      </c>
      <c r="P3795" t="s">
        <v>5501</v>
      </c>
      <c r="Q3795">
        <f t="shared" si="72"/>
        <v>1600</v>
      </c>
      <c r="R3795" t="s">
        <v>9419</v>
      </c>
      <c r="S3795" t="s">
        <v>9420</v>
      </c>
      <c r="T3795" t="s">
        <v>9437</v>
      </c>
      <c r="U3795" s="75">
        <v>1600</v>
      </c>
      <c r="V3795">
        <v>1.5</v>
      </c>
      <c r="W3795">
        <v>2400</v>
      </c>
      <c r="AH3795" s="16"/>
      <c r="AI3795" t="s">
        <v>1375</v>
      </c>
    </row>
    <row r="3796" spans="1:35" x14ac:dyDescent="0.25">
      <c r="A3796" t="s">
        <v>9438</v>
      </c>
      <c r="B3796" s="1">
        <v>22</v>
      </c>
      <c r="C3796" t="s">
        <v>403</v>
      </c>
      <c r="D3796">
        <v>5730163</v>
      </c>
      <c r="E3796" t="s">
        <v>9432</v>
      </c>
      <c r="F3796" t="s">
        <v>1363</v>
      </c>
      <c r="G3796" t="s">
        <v>1364</v>
      </c>
      <c r="H3796" s="3" t="s">
        <v>5729</v>
      </c>
      <c r="I3796">
        <v>2016</v>
      </c>
      <c r="J3796" s="15" t="s">
        <v>4247</v>
      </c>
      <c r="K3796">
        <v>2016</v>
      </c>
      <c r="L3796" t="s">
        <v>1367</v>
      </c>
      <c r="M3796" t="s">
        <v>9433</v>
      </c>
      <c r="N3796" t="s">
        <v>9434</v>
      </c>
      <c r="O3796" t="s">
        <v>9435</v>
      </c>
      <c r="P3796" t="s">
        <v>5501</v>
      </c>
      <c r="Q3796">
        <f t="shared" si="72"/>
        <v>1600</v>
      </c>
      <c r="R3796" t="s">
        <v>2476</v>
      </c>
      <c r="S3796" t="s">
        <v>2477</v>
      </c>
      <c r="T3796" t="s">
        <v>587</v>
      </c>
      <c r="U3796" s="75">
        <v>1600</v>
      </c>
      <c r="V3796">
        <v>6.98</v>
      </c>
      <c r="W3796">
        <v>11168</v>
      </c>
      <c r="AH3796" s="16"/>
      <c r="AI3796" t="s">
        <v>1375</v>
      </c>
    </row>
    <row r="3797" spans="1:35" x14ac:dyDescent="0.25">
      <c r="A3797" t="s">
        <v>9439</v>
      </c>
      <c r="B3797" s="1">
        <v>22</v>
      </c>
      <c r="C3797" t="s">
        <v>432</v>
      </c>
      <c r="D3797">
        <v>5947200</v>
      </c>
      <c r="E3797" t="s">
        <v>9440</v>
      </c>
      <c r="F3797" t="s">
        <v>1363</v>
      </c>
      <c r="G3797" t="s">
        <v>1364</v>
      </c>
      <c r="H3797" s="3" t="s">
        <v>3854</v>
      </c>
      <c r="I3797">
        <v>2017</v>
      </c>
      <c r="J3797" s="15" t="s">
        <v>2411</v>
      </c>
      <c r="K3797">
        <v>2017</v>
      </c>
      <c r="L3797" t="s">
        <v>1367</v>
      </c>
      <c r="M3797" t="s">
        <v>405</v>
      </c>
      <c r="N3797" t="s">
        <v>9413</v>
      </c>
      <c r="O3797" t="s">
        <v>1388</v>
      </c>
      <c r="P3797" t="s">
        <v>4226</v>
      </c>
      <c r="Q3797">
        <f t="shared" si="72"/>
        <v>300</v>
      </c>
      <c r="R3797" t="s">
        <v>9441</v>
      </c>
      <c r="S3797" t="s">
        <v>9442</v>
      </c>
      <c r="T3797" t="s">
        <v>9443</v>
      </c>
      <c r="U3797" s="75">
        <v>300</v>
      </c>
      <c r="V3797">
        <v>0.75</v>
      </c>
      <c r="W3797">
        <v>225</v>
      </c>
      <c r="AH3797" s="16"/>
      <c r="AI3797" t="s">
        <v>1375</v>
      </c>
    </row>
    <row r="3798" spans="1:35" x14ac:dyDescent="0.25">
      <c r="A3798" t="s">
        <v>9444</v>
      </c>
      <c r="B3798" s="1">
        <v>22</v>
      </c>
      <c r="C3798" t="s">
        <v>432</v>
      </c>
      <c r="D3798">
        <v>5947200</v>
      </c>
      <c r="E3798" t="s">
        <v>9440</v>
      </c>
      <c r="F3798" t="s">
        <v>1363</v>
      </c>
      <c r="G3798" t="s">
        <v>1364</v>
      </c>
      <c r="H3798" s="3" t="s">
        <v>3854</v>
      </c>
      <c r="I3798">
        <v>2017</v>
      </c>
      <c r="J3798" s="15" t="s">
        <v>2411</v>
      </c>
      <c r="K3798">
        <v>2017</v>
      </c>
      <c r="L3798" t="s">
        <v>1367</v>
      </c>
      <c r="M3798" t="s">
        <v>405</v>
      </c>
      <c r="N3798" t="s">
        <v>9413</v>
      </c>
      <c r="O3798" t="s">
        <v>1388</v>
      </c>
      <c r="P3798" t="s">
        <v>4226</v>
      </c>
      <c r="Q3798">
        <f t="shared" si="72"/>
        <v>300</v>
      </c>
      <c r="R3798" t="s">
        <v>1879</v>
      </c>
      <c r="S3798" t="s">
        <v>1880</v>
      </c>
      <c r="T3798" t="s">
        <v>3650</v>
      </c>
      <c r="U3798" s="75">
        <v>300</v>
      </c>
      <c r="V3798">
        <v>0.9</v>
      </c>
      <c r="W3798">
        <v>270</v>
      </c>
      <c r="AH3798" s="16"/>
      <c r="AI3798" t="s">
        <v>1375</v>
      </c>
    </row>
    <row r="3799" spans="1:35" x14ac:dyDescent="0.25">
      <c r="A3799" t="s">
        <v>9445</v>
      </c>
      <c r="B3799" s="1">
        <v>22</v>
      </c>
      <c r="C3799" t="s">
        <v>432</v>
      </c>
      <c r="D3799">
        <v>5947200</v>
      </c>
      <c r="E3799" t="s">
        <v>9440</v>
      </c>
      <c r="F3799" t="s">
        <v>1363</v>
      </c>
      <c r="G3799" t="s">
        <v>1364</v>
      </c>
      <c r="H3799" s="3" t="s">
        <v>3854</v>
      </c>
      <c r="I3799">
        <v>2017</v>
      </c>
      <c r="J3799" s="15" t="s">
        <v>2411</v>
      </c>
      <c r="K3799">
        <v>2017</v>
      </c>
      <c r="L3799" t="s">
        <v>1367</v>
      </c>
      <c r="M3799" t="s">
        <v>405</v>
      </c>
      <c r="N3799" t="s">
        <v>9413</v>
      </c>
      <c r="O3799" t="s">
        <v>1388</v>
      </c>
      <c r="P3799" t="s">
        <v>4226</v>
      </c>
      <c r="Q3799">
        <f t="shared" si="72"/>
        <v>300</v>
      </c>
      <c r="R3799" t="s">
        <v>4086</v>
      </c>
      <c r="S3799" t="s">
        <v>4087</v>
      </c>
      <c r="T3799" t="s">
        <v>429</v>
      </c>
      <c r="U3799" s="75">
        <v>300</v>
      </c>
      <c r="V3799">
        <v>0.92</v>
      </c>
      <c r="W3799">
        <v>276</v>
      </c>
      <c r="AH3799" s="16"/>
      <c r="AI3799" t="s">
        <v>1375</v>
      </c>
    </row>
    <row r="3800" spans="1:35" x14ac:dyDescent="0.25">
      <c r="A3800" t="s">
        <v>9446</v>
      </c>
      <c r="B3800" s="1">
        <v>22</v>
      </c>
      <c r="C3800" t="s">
        <v>432</v>
      </c>
      <c r="D3800">
        <v>6307523</v>
      </c>
      <c r="E3800" t="s">
        <v>9447</v>
      </c>
      <c r="F3800" t="s">
        <v>1363</v>
      </c>
      <c r="G3800" t="s">
        <v>9448</v>
      </c>
      <c r="H3800" s="3" t="s">
        <v>6024</v>
      </c>
      <c r="I3800">
        <v>2017</v>
      </c>
      <c r="J3800" s="15" t="s">
        <v>3067</v>
      </c>
      <c r="K3800">
        <v>2017</v>
      </c>
      <c r="L3800" t="s">
        <v>1367</v>
      </c>
      <c r="M3800" t="s">
        <v>9421</v>
      </c>
      <c r="O3800" t="s">
        <v>1388</v>
      </c>
      <c r="P3800" t="s">
        <v>4226</v>
      </c>
      <c r="Q3800">
        <f t="shared" si="72"/>
        <v>30000</v>
      </c>
      <c r="R3800" t="s">
        <v>4086</v>
      </c>
      <c r="S3800" t="s">
        <v>4087</v>
      </c>
      <c r="T3800" t="s">
        <v>9449</v>
      </c>
      <c r="U3800" s="75">
        <v>30000</v>
      </c>
      <c r="V3800">
        <v>0.83</v>
      </c>
      <c r="W3800">
        <v>24900</v>
      </c>
      <c r="AH3800" s="16"/>
      <c r="AI3800" t="s">
        <v>1375</v>
      </c>
    </row>
    <row r="3801" spans="1:35" x14ac:dyDescent="0.25">
      <c r="A3801" t="s">
        <v>9450</v>
      </c>
      <c r="B3801" s="1">
        <v>22</v>
      </c>
      <c r="C3801" t="s">
        <v>432</v>
      </c>
      <c r="D3801">
        <v>6307523</v>
      </c>
      <c r="E3801" t="s">
        <v>9447</v>
      </c>
      <c r="F3801" t="s">
        <v>1363</v>
      </c>
      <c r="G3801" t="s">
        <v>9448</v>
      </c>
      <c r="H3801" s="3" t="s">
        <v>6024</v>
      </c>
      <c r="I3801">
        <v>2017</v>
      </c>
      <c r="J3801" s="15" t="s">
        <v>3067</v>
      </c>
      <c r="K3801">
        <v>2017</v>
      </c>
      <c r="L3801" t="s">
        <v>1367</v>
      </c>
      <c r="M3801" t="s">
        <v>9421</v>
      </c>
      <c r="O3801" t="s">
        <v>1388</v>
      </c>
      <c r="P3801" t="s">
        <v>4226</v>
      </c>
      <c r="Q3801">
        <f t="shared" si="72"/>
        <v>30000</v>
      </c>
      <c r="R3801" t="s">
        <v>9407</v>
      </c>
      <c r="S3801" t="s">
        <v>9408</v>
      </c>
      <c r="T3801" t="s">
        <v>9451</v>
      </c>
      <c r="U3801" s="75">
        <v>30000</v>
      </c>
      <c r="V3801">
        <v>0.72</v>
      </c>
      <c r="W3801">
        <v>21600</v>
      </c>
      <c r="AH3801" s="16"/>
      <c r="AI3801" t="s">
        <v>1375</v>
      </c>
    </row>
    <row r="3802" spans="1:35" x14ac:dyDescent="0.25">
      <c r="A3802" t="s">
        <v>9452</v>
      </c>
      <c r="B3802" s="1">
        <v>22</v>
      </c>
      <c r="C3802" t="s">
        <v>432</v>
      </c>
      <c r="D3802">
        <v>6307523</v>
      </c>
      <c r="E3802" t="s">
        <v>9447</v>
      </c>
      <c r="F3802" t="s">
        <v>1363</v>
      </c>
      <c r="G3802" t="s">
        <v>9448</v>
      </c>
      <c r="H3802" s="3" t="s">
        <v>6024</v>
      </c>
      <c r="I3802">
        <v>2017</v>
      </c>
      <c r="J3802" s="15" t="s">
        <v>3067</v>
      </c>
      <c r="K3802">
        <v>2017</v>
      </c>
      <c r="L3802" t="s">
        <v>1367</v>
      </c>
      <c r="M3802" t="s">
        <v>9421</v>
      </c>
      <c r="O3802" t="s">
        <v>1388</v>
      </c>
      <c r="P3802" t="s">
        <v>4226</v>
      </c>
      <c r="Q3802">
        <f t="shared" si="72"/>
        <v>30000</v>
      </c>
      <c r="R3802" t="s">
        <v>1879</v>
      </c>
      <c r="S3802" t="s">
        <v>1880</v>
      </c>
      <c r="T3802" t="s">
        <v>3650</v>
      </c>
      <c r="U3802" s="75">
        <v>30000</v>
      </c>
      <c r="V3802">
        <v>0.85</v>
      </c>
      <c r="W3802">
        <v>25500</v>
      </c>
      <c r="AH3802" s="16"/>
      <c r="AI3802" t="s">
        <v>1375</v>
      </c>
    </row>
    <row r="3803" spans="1:35" x14ac:dyDescent="0.25">
      <c r="A3803" t="s">
        <v>9453</v>
      </c>
      <c r="B3803" s="1">
        <v>22</v>
      </c>
      <c r="C3803" t="s">
        <v>432</v>
      </c>
      <c r="D3803">
        <v>6307523</v>
      </c>
      <c r="E3803" t="s">
        <v>9447</v>
      </c>
      <c r="F3803" t="s">
        <v>1363</v>
      </c>
      <c r="G3803" t="s">
        <v>9448</v>
      </c>
      <c r="H3803" s="3" t="s">
        <v>6024</v>
      </c>
      <c r="I3803">
        <v>2017</v>
      </c>
      <c r="J3803" s="15" t="s">
        <v>3067</v>
      </c>
      <c r="K3803">
        <v>2017</v>
      </c>
      <c r="L3803" t="s">
        <v>1367</v>
      </c>
      <c r="M3803" t="s">
        <v>9421</v>
      </c>
      <c r="O3803" t="s">
        <v>1388</v>
      </c>
      <c r="P3803" t="s">
        <v>4226</v>
      </c>
      <c r="Q3803">
        <f t="shared" si="72"/>
        <v>30000</v>
      </c>
      <c r="R3803" t="s">
        <v>9454</v>
      </c>
      <c r="S3803" t="s">
        <v>9455</v>
      </c>
      <c r="T3803" t="s">
        <v>9456</v>
      </c>
      <c r="U3803" s="75">
        <v>30000</v>
      </c>
      <c r="V3803">
        <v>1.23</v>
      </c>
      <c r="W3803">
        <v>36900</v>
      </c>
      <c r="AH3803" s="16"/>
      <c r="AI3803" t="s">
        <v>1375</v>
      </c>
    </row>
    <row r="3804" spans="1:35" x14ac:dyDescent="0.25">
      <c r="A3804" t="s">
        <v>9457</v>
      </c>
      <c r="B3804" s="1">
        <v>22</v>
      </c>
      <c r="C3804" t="s">
        <v>432</v>
      </c>
      <c r="D3804">
        <v>6307523</v>
      </c>
      <c r="E3804" t="s">
        <v>9447</v>
      </c>
      <c r="F3804" t="s">
        <v>1363</v>
      </c>
      <c r="G3804" t="s">
        <v>9448</v>
      </c>
      <c r="H3804" s="3" t="s">
        <v>6024</v>
      </c>
      <c r="I3804">
        <v>2017</v>
      </c>
      <c r="J3804" s="15" t="s">
        <v>3067</v>
      </c>
      <c r="K3804">
        <v>2017</v>
      </c>
      <c r="L3804" t="s">
        <v>1367</v>
      </c>
      <c r="M3804" t="s">
        <v>9421</v>
      </c>
      <c r="O3804" t="s">
        <v>1388</v>
      </c>
      <c r="P3804" t="s">
        <v>4226</v>
      </c>
      <c r="Q3804">
        <f t="shared" si="72"/>
        <v>30000</v>
      </c>
      <c r="R3804" t="s">
        <v>1927</v>
      </c>
      <c r="S3804" t="s">
        <v>1928</v>
      </c>
      <c r="T3804" t="s">
        <v>9458</v>
      </c>
      <c r="U3804" s="75">
        <v>30000</v>
      </c>
      <c r="V3804">
        <v>1.55</v>
      </c>
      <c r="W3804">
        <v>46500</v>
      </c>
      <c r="AH3804" s="16"/>
      <c r="AI3804" t="s">
        <v>1375</v>
      </c>
    </row>
    <row r="3805" spans="1:35" x14ac:dyDescent="0.25">
      <c r="A3805" t="s">
        <v>9459</v>
      </c>
      <c r="B3805" s="1">
        <v>22</v>
      </c>
      <c r="C3805" t="s">
        <v>403</v>
      </c>
      <c r="D3805">
        <v>6424643</v>
      </c>
      <c r="E3805" t="s">
        <v>9460</v>
      </c>
      <c r="F3805" t="s">
        <v>1363</v>
      </c>
      <c r="G3805" t="s">
        <v>9448</v>
      </c>
      <c r="H3805" s="3" t="s">
        <v>2450</v>
      </c>
      <c r="I3805">
        <v>2017</v>
      </c>
      <c r="J3805" s="15" t="s">
        <v>2451</v>
      </c>
      <c r="K3805">
        <v>2017</v>
      </c>
      <c r="L3805" t="s">
        <v>1622</v>
      </c>
      <c r="M3805" t="s">
        <v>9461</v>
      </c>
      <c r="N3805" t="s">
        <v>9462</v>
      </c>
      <c r="O3805" t="s">
        <v>2305</v>
      </c>
      <c r="P3805" t="s">
        <v>5620</v>
      </c>
      <c r="Q3805">
        <f t="shared" si="72"/>
        <v>3000</v>
      </c>
      <c r="R3805" t="s">
        <v>4086</v>
      </c>
      <c r="S3805" t="s">
        <v>4087</v>
      </c>
      <c r="T3805" t="s">
        <v>9463</v>
      </c>
      <c r="U3805" s="75">
        <v>3000</v>
      </c>
      <c r="V3805">
        <v>0.83</v>
      </c>
      <c r="W3805">
        <v>2490</v>
      </c>
      <c r="AH3805" s="16"/>
      <c r="AI3805" t="s">
        <v>1375</v>
      </c>
    </row>
    <row r="3806" spans="1:35" x14ac:dyDescent="0.25">
      <c r="A3806" t="s">
        <v>9464</v>
      </c>
      <c r="B3806" s="1">
        <v>22</v>
      </c>
      <c r="C3806" t="s">
        <v>403</v>
      </c>
      <c r="D3806">
        <v>6424643</v>
      </c>
      <c r="E3806" t="s">
        <v>9460</v>
      </c>
      <c r="F3806" t="s">
        <v>1363</v>
      </c>
      <c r="G3806" t="s">
        <v>9448</v>
      </c>
      <c r="H3806" s="3" t="s">
        <v>2450</v>
      </c>
      <c r="I3806">
        <v>2017</v>
      </c>
      <c r="J3806" s="15" t="s">
        <v>2451</v>
      </c>
      <c r="K3806">
        <v>2017</v>
      </c>
      <c r="L3806" t="s">
        <v>1622</v>
      </c>
      <c r="M3806" t="s">
        <v>9461</v>
      </c>
      <c r="N3806" t="s">
        <v>9462</v>
      </c>
      <c r="O3806" t="s">
        <v>2305</v>
      </c>
      <c r="P3806" t="s">
        <v>5620</v>
      </c>
      <c r="Q3806">
        <f t="shared" si="72"/>
        <v>3000</v>
      </c>
      <c r="R3806" t="s">
        <v>1879</v>
      </c>
      <c r="S3806" t="s">
        <v>1880</v>
      </c>
      <c r="T3806" t="s">
        <v>3650</v>
      </c>
      <c r="U3806" s="75">
        <v>3000</v>
      </c>
      <c r="V3806">
        <v>0.75</v>
      </c>
      <c r="W3806">
        <v>2250</v>
      </c>
      <c r="AH3806" s="16"/>
      <c r="AI3806" t="s">
        <v>1375</v>
      </c>
    </row>
    <row r="3807" spans="1:35" x14ac:dyDescent="0.25">
      <c r="A3807" t="s">
        <v>9465</v>
      </c>
      <c r="B3807" s="1">
        <v>22</v>
      </c>
      <c r="C3807" t="s">
        <v>432</v>
      </c>
      <c r="D3807">
        <v>6380859</v>
      </c>
      <c r="E3807" t="s">
        <v>9466</v>
      </c>
      <c r="F3807" t="s">
        <v>1363</v>
      </c>
      <c r="G3807" t="s">
        <v>1364</v>
      </c>
      <c r="H3807" s="3" t="s">
        <v>5983</v>
      </c>
      <c r="I3807">
        <v>2017</v>
      </c>
      <c r="J3807" s="15" t="s">
        <v>9089</v>
      </c>
      <c r="K3807">
        <v>2017</v>
      </c>
      <c r="L3807" t="s">
        <v>1367</v>
      </c>
      <c r="M3807" t="s">
        <v>405</v>
      </c>
      <c r="N3807" t="s">
        <v>9413</v>
      </c>
      <c r="O3807" t="s">
        <v>1388</v>
      </c>
      <c r="P3807" t="s">
        <v>4226</v>
      </c>
      <c r="Q3807">
        <f t="shared" si="72"/>
        <v>300</v>
      </c>
      <c r="R3807" t="s">
        <v>9407</v>
      </c>
      <c r="S3807" t="s">
        <v>9408</v>
      </c>
      <c r="T3807" t="s">
        <v>9467</v>
      </c>
      <c r="U3807" s="75">
        <v>300</v>
      </c>
      <c r="V3807">
        <v>1</v>
      </c>
      <c r="W3807">
        <v>300</v>
      </c>
      <c r="AH3807" s="16"/>
      <c r="AI3807" t="s">
        <v>1375</v>
      </c>
    </row>
    <row r="3808" spans="1:35" x14ac:dyDescent="0.25">
      <c r="A3808" t="s">
        <v>9468</v>
      </c>
      <c r="B3808" s="1">
        <v>22</v>
      </c>
      <c r="C3808" t="s">
        <v>432</v>
      </c>
      <c r="D3808">
        <v>6380859</v>
      </c>
      <c r="E3808" t="s">
        <v>9466</v>
      </c>
      <c r="F3808" t="s">
        <v>1363</v>
      </c>
      <c r="G3808" t="s">
        <v>1364</v>
      </c>
      <c r="H3808" s="3" t="s">
        <v>5983</v>
      </c>
      <c r="I3808">
        <v>2017</v>
      </c>
      <c r="J3808" s="15" t="s">
        <v>9089</v>
      </c>
      <c r="K3808">
        <v>2017</v>
      </c>
      <c r="L3808" t="s">
        <v>1367</v>
      </c>
      <c r="M3808" t="s">
        <v>405</v>
      </c>
      <c r="N3808" t="s">
        <v>9413</v>
      </c>
      <c r="O3808" t="s">
        <v>1388</v>
      </c>
      <c r="P3808" t="s">
        <v>4226</v>
      </c>
      <c r="Q3808">
        <f t="shared" si="72"/>
        <v>300</v>
      </c>
      <c r="R3808" t="s">
        <v>4086</v>
      </c>
      <c r="S3808" t="s">
        <v>4087</v>
      </c>
      <c r="T3808" t="s">
        <v>429</v>
      </c>
      <c r="U3808" s="75">
        <v>300</v>
      </c>
      <c r="V3808">
        <v>0.92</v>
      </c>
      <c r="W3808">
        <v>276</v>
      </c>
      <c r="AH3808" s="16"/>
      <c r="AI3808" t="s">
        <v>1375</v>
      </c>
    </row>
    <row r="3809" spans="1:35" x14ac:dyDescent="0.25">
      <c r="A3809" t="s">
        <v>9469</v>
      </c>
      <c r="B3809" s="1">
        <v>22</v>
      </c>
      <c r="C3809" t="s">
        <v>432</v>
      </c>
      <c r="D3809">
        <v>6380859</v>
      </c>
      <c r="E3809" t="s">
        <v>9466</v>
      </c>
      <c r="F3809" t="s">
        <v>1363</v>
      </c>
      <c r="G3809" t="s">
        <v>1364</v>
      </c>
      <c r="H3809" s="3" t="s">
        <v>5983</v>
      </c>
      <c r="I3809">
        <v>2017</v>
      </c>
      <c r="J3809" s="15" t="s">
        <v>9089</v>
      </c>
      <c r="K3809">
        <v>2017</v>
      </c>
      <c r="L3809" t="s">
        <v>1367</v>
      </c>
      <c r="M3809" t="s">
        <v>405</v>
      </c>
      <c r="N3809" t="s">
        <v>9413</v>
      </c>
      <c r="O3809" t="s">
        <v>1388</v>
      </c>
      <c r="P3809" t="s">
        <v>4226</v>
      </c>
      <c r="Q3809">
        <f t="shared" si="72"/>
        <v>300</v>
      </c>
      <c r="R3809" t="s">
        <v>1879</v>
      </c>
      <c r="S3809" t="s">
        <v>1880</v>
      </c>
      <c r="T3809" t="s">
        <v>3650</v>
      </c>
      <c r="U3809" s="75">
        <v>300</v>
      </c>
      <c r="V3809">
        <v>0.75</v>
      </c>
      <c r="W3809">
        <v>225</v>
      </c>
      <c r="AH3809" s="16"/>
      <c r="AI3809" t="s">
        <v>1375</v>
      </c>
    </row>
    <row r="3810" spans="1:35" x14ac:dyDescent="0.25">
      <c r="A3810" t="s">
        <v>9470</v>
      </c>
      <c r="B3810" s="1">
        <v>22</v>
      </c>
      <c r="C3810" t="s">
        <v>432</v>
      </c>
      <c r="D3810">
        <v>6527094</v>
      </c>
      <c r="E3810" t="s">
        <v>7455</v>
      </c>
      <c r="F3810" t="s">
        <v>1363</v>
      </c>
      <c r="G3810" t="s">
        <v>1364</v>
      </c>
      <c r="H3810" s="3" t="s">
        <v>9107</v>
      </c>
      <c r="I3810">
        <v>2017</v>
      </c>
      <c r="J3810" s="15" t="s">
        <v>5987</v>
      </c>
      <c r="K3810">
        <v>2017</v>
      </c>
      <c r="L3810" t="s">
        <v>1367</v>
      </c>
      <c r="M3810" t="s">
        <v>9430</v>
      </c>
      <c r="O3810" t="s">
        <v>2414</v>
      </c>
      <c r="P3810" t="s">
        <v>4226</v>
      </c>
      <c r="Q3810">
        <f t="shared" si="72"/>
        <v>1000</v>
      </c>
      <c r="R3810" t="s">
        <v>1927</v>
      </c>
      <c r="S3810" t="s">
        <v>1928</v>
      </c>
      <c r="T3810" t="s">
        <v>9458</v>
      </c>
      <c r="U3810" s="75">
        <v>1000</v>
      </c>
      <c r="V3810">
        <v>8</v>
      </c>
      <c r="W3810">
        <v>8000</v>
      </c>
      <c r="AH3810" s="16"/>
      <c r="AI3810" t="s">
        <v>1375</v>
      </c>
    </row>
    <row r="3811" spans="1:35" x14ac:dyDescent="0.25">
      <c r="A3811" t="s">
        <v>9471</v>
      </c>
      <c r="B3811" s="1">
        <v>22</v>
      </c>
      <c r="C3811" t="s">
        <v>432</v>
      </c>
      <c r="D3811">
        <v>6527094</v>
      </c>
      <c r="E3811" t="s">
        <v>7455</v>
      </c>
      <c r="F3811" t="s">
        <v>1363</v>
      </c>
      <c r="G3811" t="s">
        <v>1364</v>
      </c>
      <c r="H3811" s="3" t="s">
        <v>9107</v>
      </c>
      <c r="I3811">
        <v>2017</v>
      </c>
      <c r="J3811" s="15" t="s">
        <v>5987</v>
      </c>
      <c r="K3811">
        <v>2017</v>
      </c>
      <c r="L3811" t="s">
        <v>1367</v>
      </c>
      <c r="M3811" t="s">
        <v>9430</v>
      </c>
      <c r="O3811" t="s">
        <v>2414</v>
      </c>
      <c r="P3811" t="s">
        <v>4226</v>
      </c>
      <c r="Q3811">
        <f t="shared" si="72"/>
        <v>1000</v>
      </c>
      <c r="R3811" t="s">
        <v>4086</v>
      </c>
      <c r="S3811" t="s">
        <v>4087</v>
      </c>
      <c r="T3811" t="s">
        <v>9472</v>
      </c>
      <c r="U3811" s="75">
        <v>1000</v>
      </c>
      <c r="V3811">
        <v>0.79</v>
      </c>
      <c r="W3811">
        <v>790</v>
      </c>
      <c r="AH3811" s="16"/>
      <c r="AI3811" t="s">
        <v>1375</v>
      </c>
    </row>
    <row r="3812" spans="1:35" x14ac:dyDescent="0.25">
      <c r="A3812" t="s">
        <v>9473</v>
      </c>
      <c r="B3812" s="1">
        <v>22</v>
      </c>
      <c r="C3812" t="s">
        <v>432</v>
      </c>
      <c r="D3812">
        <v>6527094</v>
      </c>
      <c r="E3812" t="s">
        <v>7455</v>
      </c>
      <c r="F3812" t="s">
        <v>1363</v>
      </c>
      <c r="G3812" t="s">
        <v>1364</v>
      </c>
      <c r="H3812" s="3" t="s">
        <v>9107</v>
      </c>
      <c r="I3812">
        <v>2017</v>
      </c>
      <c r="J3812" s="15" t="s">
        <v>5987</v>
      </c>
      <c r="K3812">
        <v>2017</v>
      </c>
      <c r="L3812" t="s">
        <v>1367</v>
      </c>
      <c r="M3812" t="s">
        <v>9430</v>
      </c>
      <c r="O3812" t="s">
        <v>2414</v>
      </c>
      <c r="P3812" t="s">
        <v>4226</v>
      </c>
      <c r="Q3812">
        <f t="shared" si="72"/>
        <v>1000</v>
      </c>
      <c r="R3812" t="s">
        <v>9407</v>
      </c>
      <c r="S3812" t="s">
        <v>9408</v>
      </c>
      <c r="T3812" t="s">
        <v>9474</v>
      </c>
      <c r="U3812" s="75">
        <v>1000</v>
      </c>
      <c r="V3812">
        <v>0.7</v>
      </c>
      <c r="W3812">
        <v>700</v>
      </c>
      <c r="AH3812" s="16"/>
      <c r="AI3812" t="s">
        <v>1375</v>
      </c>
    </row>
    <row r="3813" spans="1:35" x14ac:dyDescent="0.25">
      <c r="A3813" t="s">
        <v>9475</v>
      </c>
      <c r="B3813" s="1">
        <v>22</v>
      </c>
      <c r="C3813" t="s">
        <v>432</v>
      </c>
      <c r="D3813">
        <v>6527094</v>
      </c>
      <c r="E3813" t="s">
        <v>7455</v>
      </c>
      <c r="F3813" t="s">
        <v>1363</v>
      </c>
      <c r="G3813" t="s">
        <v>1364</v>
      </c>
      <c r="H3813" s="3" t="s">
        <v>9107</v>
      </c>
      <c r="I3813">
        <v>2017</v>
      </c>
      <c r="J3813" s="15" t="s">
        <v>5987</v>
      </c>
      <c r="K3813">
        <v>2017</v>
      </c>
      <c r="L3813" t="s">
        <v>1367</v>
      </c>
      <c r="M3813" t="s">
        <v>9430</v>
      </c>
      <c r="O3813" t="s">
        <v>2414</v>
      </c>
      <c r="P3813" t="s">
        <v>4226</v>
      </c>
      <c r="Q3813">
        <f t="shared" si="72"/>
        <v>1000</v>
      </c>
      <c r="R3813" t="s">
        <v>1879</v>
      </c>
      <c r="S3813" t="s">
        <v>1880</v>
      </c>
      <c r="T3813" t="s">
        <v>3650</v>
      </c>
      <c r="U3813" s="75">
        <v>1000</v>
      </c>
      <c r="V3813">
        <v>0.75</v>
      </c>
      <c r="W3813">
        <v>750</v>
      </c>
      <c r="AH3813" s="16"/>
      <c r="AI3813" t="s">
        <v>1375</v>
      </c>
    </row>
    <row r="3814" spans="1:35" x14ac:dyDescent="0.25">
      <c r="A3814" t="s">
        <v>9476</v>
      </c>
      <c r="B3814" s="1">
        <v>22</v>
      </c>
      <c r="C3814" t="s">
        <v>403</v>
      </c>
      <c r="D3814">
        <v>6854672</v>
      </c>
      <c r="E3814" t="s">
        <v>9477</v>
      </c>
      <c r="F3814" t="s">
        <v>1363</v>
      </c>
      <c r="G3814" t="s">
        <v>1364</v>
      </c>
      <c r="H3814" s="3" t="s">
        <v>2472</v>
      </c>
      <c r="I3814">
        <v>2017</v>
      </c>
      <c r="J3814" s="15" t="s">
        <v>2473</v>
      </c>
      <c r="K3814">
        <v>2017</v>
      </c>
      <c r="L3814" t="s">
        <v>1367</v>
      </c>
      <c r="M3814" t="s">
        <v>405</v>
      </c>
      <c r="N3814" t="s">
        <v>9478</v>
      </c>
      <c r="O3814" t="s">
        <v>1388</v>
      </c>
      <c r="P3814" t="s">
        <v>9018</v>
      </c>
      <c r="Q3814">
        <f t="shared" si="72"/>
        <v>600</v>
      </c>
      <c r="R3814" t="s">
        <v>9407</v>
      </c>
      <c r="S3814" t="s">
        <v>9408</v>
      </c>
      <c r="T3814" t="s">
        <v>9479</v>
      </c>
      <c r="U3814" s="75">
        <v>600</v>
      </c>
      <c r="V3814">
        <v>0.86</v>
      </c>
      <c r="W3814">
        <v>516</v>
      </c>
      <c r="AH3814" s="16"/>
      <c r="AI3814" t="s">
        <v>1375</v>
      </c>
    </row>
    <row r="3815" spans="1:35" x14ac:dyDescent="0.25">
      <c r="A3815" t="s">
        <v>9480</v>
      </c>
      <c r="B3815" s="1">
        <v>22</v>
      </c>
      <c r="C3815" t="s">
        <v>403</v>
      </c>
      <c r="D3815">
        <v>6854672</v>
      </c>
      <c r="E3815" t="s">
        <v>9477</v>
      </c>
      <c r="F3815" t="s">
        <v>1363</v>
      </c>
      <c r="G3815" t="s">
        <v>1364</v>
      </c>
      <c r="H3815" s="3" t="s">
        <v>2472</v>
      </c>
      <c r="I3815">
        <v>2017</v>
      </c>
      <c r="J3815" s="15" t="s">
        <v>2473</v>
      </c>
      <c r="K3815">
        <v>2017</v>
      </c>
      <c r="L3815" t="s">
        <v>1367</v>
      </c>
      <c r="M3815" t="s">
        <v>405</v>
      </c>
      <c r="N3815" t="s">
        <v>9478</v>
      </c>
      <c r="O3815" t="s">
        <v>1388</v>
      </c>
      <c r="P3815" t="s">
        <v>9018</v>
      </c>
      <c r="Q3815">
        <f t="shared" si="72"/>
        <v>600</v>
      </c>
      <c r="R3815" t="s">
        <v>1879</v>
      </c>
      <c r="S3815" t="s">
        <v>1880</v>
      </c>
      <c r="T3815" t="s">
        <v>587</v>
      </c>
      <c r="U3815" s="75">
        <v>600</v>
      </c>
      <c r="V3815">
        <v>0.75</v>
      </c>
      <c r="W3815">
        <v>450</v>
      </c>
      <c r="AH3815" s="16"/>
      <c r="AI3815" t="s">
        <v>1375</v>
      </c>
    </row>
    <row r="3816" spans="1:35" x14ac:dyDescent="0.25">
      <c r="A3816" t="s">
        <v>9481</v>
      </c>
      <c r="B3816" s="1">
        <v>22</v>
      </c>
      <c r="C3816" t="s">
        <v>403</v>
      </c>
      <c r="D3816">
        <v>6854672</v>
      </c>
      <c r="E3816" t="s">
        <v>9477</v>
      </c>
      <c r="F3816" t="s">
        <v>1363</v>
      </c>
      <c r="G3816" t="s">
        <v>1364</v>
      </c>
      <c r="H3816" s="3" t="s">
        <v>2472</v>
      </c>
      <c r="I3816">
        <v>2017</v>
      </c>
      <c r="J3816" s="15" t="s">
        <v>2473</v>
      </c>
      <c r="K3816">
        <v>2017</v>
      </c>
      <c r="L3816" t="s">
        <v>1367</v>
      </c>
      <c r="M3816" t="s">
        <v>405</v>
      </c>
      <c r="N3816" t="s">
        <v>9478</v>
      </c>
      <c r="O3816" t="s">
        <v>1388</v>
      </c>
      <c r="P3816" t="s">
        <v>9018</v>
      </c>
      <c r="Q3816">
        <f t="shared" si="72"/>
        <v>600</v>
      </c>
      <c r="R3816" t="s">
        <v>4086</v>
      </c>
      <c r="S3816" t="s">
        <v>4087</v>
      </c>
      <c r="T3816" t="s">
        <v>9482</v>
      </c>
      <c r="U3816" s="75">
        <v>600</v>
      </c>
      <c r="V3816">
        <v>0.78</v>
      </c>
      <c r="W3816">
        <v>468</v>
      </c>
      <c r="AH3816" s="16"/>
      <c r="AI3816" t="s">
        <v>1375</v>
      </c>
    </row>
    <row r="3817" spans="1:35" x14ac:dyDescent="0.25">
      <c r="A3817" t="s">
        <v>9483</v>
      </c>
      <c r="B3817" s="1">
        <v>22</v>
      </c>
      <c r="C3817" t="s">
        <v>403</v>
      </c>
      <c r="D3817">
        <v>6915973</v>
      </c>
      <c r="E3817" t="s">
        <v>9484</v>
      </c>
      <c r="F3817" t="s">
        <v>1363</v>
      </c>
      <c r="G3817" t="s">
        <v>1364</v>
      </c>
      <c r="H3817" s="3" t="s">
        <v>2618</v>
      </c>
      <c r="I3817">
        <v>2017</v>
      </c>
      <c r="J3817" s="15" t="s">
        <v>2496</v>
      </c>
      <c r="K3817">
        <v>2017</v>
      </c>
      <c r="L3817" t="s">
        <v>1367</v>
      </c>
      <c r="M3817" t="s">
        <v>9485</v>
      </c>
      <c r="N3817" t="s">
        <v>9486</v>
      </c>
      <c r="O3817" t="s">
        <v>2414</v>
      </c>
      <c r="P3817" t="s">
        <v>133</v>
      </c>
      <c r="Q3817">
        <f t="shared" si="72"/>
        <v>10200</v>
      </c>
      <c r="R3817" t="s">
        <v>1879</v>
      </c>
      <c r="S3817" t="s">
        <v>1880</v>
      </c>
      <c r="T3817" t="s">
        <v>587</v>
      </c>
      <c r="U3817" s="75">
        <v>10200</v>
      </c>
      <c r="V3817">
        <v>0.75</v>
      </c>
      <c r="W3817">
        <v>7650</v>
      </c>
      <c r="AH3817" s="16"/>
      <c r="AI3817" t="s">
        <v>1375</v>
      </c>
    </row>
    <row r="3818" spans="1:35" x14ac:dyDescent="0.25">
      <c r="A3818" t="s">
        <v>9487</v>
      </c>
      <c r="B3818" s="1">
        <v>22</v>
      </c>
      <c r="C3818" t="s">
        <v>403</v>
      </c>
      <c r="D3818">
        <v>6915973</v>
      </c>
      <c r="E3818" t="s">
        <v>9484</v>
      </c>
      <c r="F3818" t="s">
        <v>1363</v>
      </c>
      <c r="G3818" t="s">
        <v>1364</v>
      </c>
      <c r="H3818" s="3" t="s">
        <v>2618</v>
      </c>
      <c r="I3818">
        <v>2017</v>
      </c>
      <c r="J3818" s="15" t="s">
        <v>2496</v>
      </c>
      <c r="K3818">
        <v>2017</v>
      </c>
      <c r="L3818" t="s">
        <v>1367</v>
      </c>
      <c r="M3818" t="s">
        <v>9485</v>
      </c>
      <c r="N3818" t="s">
        <v>9486</v>
      </c>
      <c r="O3818" t="s">
        <v>2414</v>
      </c>
      <c r="P3818" t="s">
        <v>133</v>
      </c>
      <c r="Q3818">
        <f t="shared" si="72"/>
        <v>10200</v>
      </c>
      <c r="R3818" t="s">
        <v>4086</v>
      </c>
      <c r="S3818" t="s">
        <v>4087</v>
      </c>
      <c r="T3818" t="s">
        <v>9482</v>
      </c>
      <c r="U3818" s="75">
        <v>10200</v>
      </c>
      <c r="V3818">
        <v>0.78</v>
      </c>
      <c r="W3818">
        <v>7956</v>
      </c>
      <c r="AH3818" s="16"/>
      <c r="AI3818" t="s">
        <v>1375</v>
      </c>
    </row>
    <row r="3819" spans="1:35" x14ac:dyDescent="0.25">
      <c r="A3819" t="s">
        <v>9488</v>
      </c>
      <c r="B3819" s="1">
        <v>22</v>
      </c>
      <c r="C3819" t="s">
        <v>403</v>
      </c>
      <c r="D3819">
        <v>6915973</v>
      </c>
      <c r="E3819" t="s">
        <v>9484</v>
      </c>
      <c r="F3819" t="s">
        <v>1363</v>
      </c>
      <c r="G3819" t="s">
        <v>1364</v>
      </c>
      <c r="H3819" s="3" t="s">
        <v>2618</v>
      </c>
      <c r="I3819">
        <v>2017</v>
      </c>
      <c r="J3819" s="15" t="s">
        <v>2496</v>
      </c>
      <c r="K3819">
        <v>2017</v>
      </c>
      <c r="L3819" t="s">
        <v>1367</v>
      </c>
      <c r="M3819" t="s">
        <v>9485</v>
      </c>
      <c r="N3819" t="s">
        <v>9486</v>
      </c>
      <c r="O3819" t="s">
        <v>2414</v>
      </c>
      <c r="P3819" t="s">
        <v>133</v>
      </c>
      <c r="Q3819">
        <f t="shared" si="72"/>
        <v>10200</v>
      </c>
      <c r="R3819" t="s">
        <v>1927</v>
      </c>
      <c r="S3819" t="s">
        <v>1928</v>
      </c>
      <c r="T3819" t="s">
        <v>9489</v>
      </c>
      <c r="U3819" s="75">
        <v>10200</v>
      </c>
      <c r="V3819">
        <v>3</v>
      </c>
      <c r="W3819">
        <v>30600</v>
      </c>
      <c r="AH3819" s="16"/>
      <c r="AI3819" t="s">
        <v>1375</v>
      </c>
    </row>
    <row r="3820" spans="1:35" x14ac:dyDescent="0.25">
      <c r="A3820" t="s">
        <v>9490</v>
      </c>
      <c r="B3820" s="1">
        <v>22</v>
      </c>
      <c r="C3820" t="s">
        <v>432</v>
      </c>
      <c r="D3820">
        <v>6940188</v>
      </c>
      <c r="E3820" t="s">
        <v>3105</v>
      </c>
      <c r="F3820" t="s">
        <v>1363</v>
      </c>
      <c r="G3820" t="s">
        <v>1364</v>
      </c>
      <c r="H3820" s="3" t="s">
        <v>2496</v>
      </c>
      <c r="I3820">
        <v>2017</v>
      </c>
      <c r="J3820" s="15" t="s">
        <v>3106</v>
      </c>
      <c r="K3820">
        <v>2017</v>
      </c>
      <c r="L3820" t="s">
        <v>1367</v>
      </c>
      <c r="M3820" t="s">
        <v>9430</v>
      </c>
      <c r="O3820" t="s">
        <v>2414</v>
      </c>
      <c r="P3820" t="s">
        <v>4226</v>
      </c>
      <c r="Q3820">
        <f t="shared" si="72"/>
        <v>800</v>
      </c>
      <c r="R3820" t="s">
        <v>4086</v>
      </c>
      <c r="S3820" t="s">
        <v>4087</v>
      </c>
      <c r="T3820" t="s">
        <v>9482</v>
      </c>
      <c r="U3820" s="75">
        <v>800</v>
      </c>
      <c r="V3820">
        <v>0.78</v>
      </c>
      <c r="W3820">
        <v>624</v>
      </c>
      <c r="AH3820" s="16"/>
      <c r="AI3820" t="s">
        <v>1375</v>
      </c>
    </row>
    <row r="3821" spans="1:35" x14ac:dyDescent="0.25">
      <c r="A3821" t="s">
        <v>9491</v>
      </c>
      <c r="B3821" s="1">
        <v>22</v>
      </c>
      <c r="C3821" t="s">
        <v>432</v>
      </c>
      <c r="D3821">
        <v>6940188</v>
      </c>
      <c r="E3821" t="s">
        <v>3105</v>
      </c>
      <c r="F3821" t="s">
        <v>1363</v>
      </c>
      <c r="G3821" t="s">
        <v>1364</v>
      </c>
      <c r="H3821" s="3" t="s">
        <v>2496</v>
      </c>
      <c r="I3821">
        <v>2017</v>
      </c>
      <c r="J3821" s="15" t="s">
        <v>3106</v>
      </c>
      <c r="K3821">
        <v>2017</v>
      </c>
      <c r="L3821" t="s">
        <v>1367</v>
      </c>
      <c r="M3821" t="s">
        <v>9430</v>
      </c>
      <c r="O3821" t="s">
        <v>2414</v>
      </c>
      <c r="P3821" t="s">
        <v>4226</v>
      </c>
      <c r="Q3821">
        <f t="shared" si="72"/>
        <v>800</v>
      </c>
      <c r="R3821" t="s">
        <v>2476</v>
      </c>
      <c r="S3821" t="s">
        <v>2477</v>
      </c>
      <c r="T3821" t="s">
        <v>587</v>
      </c>
      <c r="U3821" s="75">
        <v>800</v>
      </c>
      <c r="V3821">
        <v>1.42</v>
      </c>
      <c r="W3821">
        <v>1136</v>
      </c>
      <c r="AH3821" s="16"/>
      <c r="AI3821" t="s">
        <v>1375</v>
      </c>
    </row>
    <row r="3822" spans="1:35" x14ac:dyDescent="0.25">
      <c r="A3822" t="s">
        <v>9492</v>
      </c>
      <c r="B3822" s="1">
        <v>22</v>
      </c>
      <c r="C3822" t="s">
        <v>432</v>
      </c>
      <c r="D3822">
        <v>6940188</v>
      </c>
      <c r="E3822" t="s">
        <v>3105</v>
      </c>
      <c r="F3822" t="s">
        <v>1363</v>
      </c>
      <c r="G3822" t="s">
        <v>1364</v>
      </c>
      <c r="H3822" s="3" t="s">
        <v>2496</v>
      </c>
      <c r="I3822">
        <v>2017</v>
      </c>
      <c r="J3822" s="15" t="s">
        <v>3106</v>
      </c>
      <c r="K3822">
        <v>2017</v>
      </c>
      <c r="L3822" t="s">
        <v>1367</v>
      </c>
      <c r="M3822" t="s">
        <v>9430</v>
      </c>
      <c r="O3822" t="s">
        <v>2414</v>
      </c>
      <c r="P3822" t="s">
        <v>4226</v>
      </c>
      <c r="Q3822">
        <f t="shared" si="72"/>
        <v>800</v>
      </c>
      <c r="R3822" t="s">
        <v>9407</v>
      </c>
      <c r="S3822" t="s">
        <v>9408</v>
      </c>
      <c r="T3822" t="s">
        <v>9430</v>
      </c>
      <c r="U3822" s="75">
        <v>800</v>
      </c>
      <c r="V3822">
        <v>0.86</v>
      </c>
      <c r="W3822">
        <v>688</v>
      </c>
      <c r="AH3822" s="16"/>
      <c r="AI3822" t="s">
        <v>1375</v>
      </c>
    </row>
    <row r="3823" spans="1:35" x14ac:dyDescent="0.25">
      <c r="A3823" t="s">
        <v>9493</v>
      </c>
      <c r="B3823" s="1">
        <v>22</v>
      </c>
      <c r="C3823" t="s">
        <v>432</v>
      </c>
      <c r="D3823">
        <v>6940188</v>
      </c>
      <c r="E3823" t="s">
        <v>3105</v>
      </c>
      <c r="F3823" t="s">
        <v>1363</v>
      </c>
      <c r="G3823" t="s">
        <v>1364</v>
      </c>
      <c r="H3823" s="3" t="s">
        <v>2496</v>
      </c>
      <c r="I3823">
        <v>2017</v>
      </c>
      <c r="J3823" s="15" t="s">
        <v>3106</v>
      </c>
      <c r="K3823">
        <v>2017</v>
      </c>
      <c r="L3823" t="s">
        <v>1367</v>
      </c>
      <c r="M3823" t="s">
        <v>9430</v>
      </c>
      <c r="O3823" t="s">
        <v>2414</v>
      </c>
      <c r="P3823" t="s">
        <v>4226</v>
      </c>
      <c r="Q3823">
        <f t="shared" si="72"/>
        <v>800</v>
      </c>
      <c r="R3823" t="s">
        <v>1879</v>
      </c>
      <c r="S3823" t="s">
        <v>1880</v>
      </c>
      <c r="T3823" t="s">
        <v>587</v>
      </c>
      <c r="U3823" s="75">
        <v>800</v>
      </c>
      <c r="V3823">
        <v>0.65</v>
      </c>
      <c r="W3823">
        <v>520</v>
      </c>
      <c r="AH3823" s="16"/>
      <c r="AI3823" t="s">
        <v>1375</v>
      </c>
    </row>
    <row r="3824" spans="1:35" x14ac:dyDescent="0.25">
      <c r="A3824" t="s">
        <v>9494</v>
      </c>
      <c r="B3824" s="1">
        <v>22</v>
      </c>
      <c r="C3824" t="s">
        <v>403</v>
      </c>
      <c r="D3824">
        <v>8495408</v>
      </c>
      <c r="E3824" t="s">
        <v>9495</v>
      </c>
      <c r="F3824" t="s">
        <v>1363</v>
      </c>
      <c r="G3824" t="s">
        <v>9448</v>
      </c>
      <c r="H3824" s="3" t="s">
        <v>9496</v>
      </c>
      <c r="I3824">
        <v>2018</v>
      </c>
      <c r="J3824" s="15" t="s">
        <v>9497</v>
      </c>
      <c r="K3824">
        <v>2018</v>
      </c>
      <c r="L3824" t="s">
        <v>1367</v>
      </c>
      <c r="M3824" t="s">
        <v>405</v>
      </c>
      <c r="N3824" t="s">
        <v>9498</v>
      </c>
      <c r="O3824" t="s">
        <v>1388</v>
      </c>
      <c r="P3824" t="s">
        <v>4266</v>
      </c>
      <c r="Q3824">
        <f t="shared" si="72"/>
        <v>30000</v>
      </c>
      <c r="R3824" t="s">
        <v>1927</v>
      </c>
      <c r="S3824" t="s">
        <v>1928</v>
      </c>
      <c r="T3824" t="s">
        <v>9499</v>
      </c>
      <c r="U3824" s="75">
        <v>30000</v>
      </c>
      <c r="V3824">
        <v>0.68</v>
      </c>
      <c r="W3824">
        <v>20400</v>
      </c>
      <c r="AH3824" s="16"/>
      <c r="AI3824" t="s">
        <v>1375</v>
      </c>
    </row>
    <row r="3825" spans="1:35" x14ac:dyDescent="0.25">
      <c r="A3825" t="s">
        <v>9500</v>
      </c>
      <c r="B3825" s="1">
        <v>22</v>
      </c>
      <c r="C3825" t="s">
        <v>403</v>
      </c>
      <c r="D3825">
        <v>7711824</v>
      </c>
      <c r="E3825" t="s">
        <v>9501</v>
      </c>
      <c r="F3825" t="s">
        <v>1363</v>
      </c>
      <c r="G3825" t="s">
        <v>1364</v>
      </c>
      <c r="H3825" s="3" t="s">
        <v>3201</v>
      </c>
      <c r="I3825">
        <v>2018</v>
      </c>
      <c r="J3825" s="15" t="s">
        <v>3202</v>
      </c>
      <c r="K3825">
        <v>2018</v>
      </c>
      <c r="L3825" t="s">
        <v>1367</v>
      </c>
      <c r="M3825" t="s">
        <v>405</v>
      </c>
      <c r="N3825" t="s">
        <v>9498</v>
      </c>
      <c r="O3825" t="s">
        <v>1388</v>
      </c>
      <c r="P3825" t="s">
        <v>4266</v>
      </c>
      <c r="Q3825">
        <f t="shared" si="72"/>
        <v>300</v>
      </c>
      <c r="R3825" t="s">
        <v>1927</v>
      </c>
      <c r="S3825" t="s">
        <v>1928</v>
      </c>
      <c r="T3825" t="s">
        <v>9458</v>
      </c>
      <c r="U3825" s="75">
        <v>300</v>
      </c>
      <c r="V3825">
        <v>3</v>
      </c>
      <c r="W3825">
        <v>900</v>
      </c>
      <c r="AH3825" s="16"/>
      <c r="AI3825" t="s">
        <v>1375</v>
      </c>
    </row>
    <row r="3826" spans="1:35" x14ac:dyDescent="0.25">
      <c r="A3826" t="s">
        <v>9502</v>
      </c>
      <c r="B3826" s="1">
        <v>22</v>
      </c>
      <c r="C3826" t="s">
        <v>403</v>
      </c>
      <c r="D3826">
        <v>7711824</v>
      </c>
      <c r="E3826" t="s">
        <v>9501</v>
      </c>
      <c r="F3826" t="s">
        <v>1363</v>
      </c>
      <c r="G3826" t="s">
        <v>1364</v>
      </c>
      <c r="H3826" s="3" t="s">
        <v>3201</v>
      </c>
      <c r="I3826">
        <v>2018</v>
      </c>
      <c r="J3826" s="15" t="s">
        <v>3202</v>
      </c>
      <c r="K3826">
        <v>2018</v>
      </c>
      <c r="L3826" t="s">
        <v>1367</v>
      </c>
      <c r="M3826" t="s">
        <v>405</v>
      </c>
      <c r="N3826" t="s">
        <v>9498</v>
      </c>
      <c r="O3826" t="s">
        <v>1388</v>
      </c>
      <c r="P3826" t="s">
        <v>4266</v>
      </c>
      <c r="Q3826">
        <f t="shared" si="72"/>
        <v>300</v>
      </c>
      <c r="R3826" t="s">
        <v>4086</v>
      </c>
      <c r="S3826" t="s">
        <v>4087</v>
      </c>
      <c r="T3826" t="s">
        <v>9503</v>
      </c>
      <c r="U3826" s="75">
        <v>300</v>
      </c>
      <c r="V3826">
        <v>0.78</v>
      </c>
      <c r="W3826">
        <v>234</v>
      </c>
      <c r="AH3826" s="16"/>
      <c r="AI3826" t="s">
        <v>1375</v>
      </c>
    </row>
    <row r="3827" spans="1:35" x14ac:dyDescent="0.25">
      <c r="A3827" t="s">
        <v>9504</v>
      </c>
      <c r="B3827" s="1">
        <v>22</v>
      </c>
      <c r="C3827" t="s">
        <v>403</v>
      </c>
      <c r="D3827">
        <v>8495408</v>
      </c>
      <c r="E3827" t="s">
        <v>9495</v>
      </c>
      <c r="F3827" t="s">
        <v>1363</v>
      </c>
      <c r="G3827" t="s">
        <v>9448</v>
      </c>
      <c r="H3827" s="3" t="s">
        <v>9496</v>
      </c>
      <c r="I3827">
        <v>2018</v>
      </c>
      <c r="J3827" s="15" t="s">
        <v>9497</v>
      </c>
      <c r="K3827">
        <v>2018</v>
      </c>
      <c r="L3827" t="s">
        <v>1367</v>
      </c>
      <c r="M3827" t="s">
        <v>405</v>
      </c>
      <c r="N3827" t="s">
        <v>9498</v>
      </c>
      <c r="O3827" t="s">
        <v>1388</v>
      </c>
      <c r="P3827" t="s">
        <v>4266</v>
      </c>
      <c r="Q3827">
        <f t="shared" si="72"/>
        <v>30000</v>
      </c>
      <c r="R3827" t="s">
        <v>9259</v>
      </c>
      <c r="S3827" t="s">
        <v>9260</v>
      </c>
      <c r="T3827" t="s">
        <v>426</v>
      </c>
      <c r="U3827" s="75">
        <v>30000</v>
      </c>
      <c r="V3827">
        <v>1.19</v>
      </c>
      <c r="W3827">
        <v>35700</v>
      </c>
      <c r="AH3827" s="16"/>
      <c r="AI3827" t="s">
        <v>1375</v>
      </c>
    </row>
    <row r="3828" spans="1:35" x14ac:dyDescent="0.25">
      <c r="A3828" t="s">
        <v>9505</v>
      </c>
      <c r="B3828" s="1">
        <v>22</v>
      </c>
      <c r="C3828" t="s">
        <v>403</v>
      </c>
      <c r="D3828">
        <v>8495408</v>
      </c>
      <c r="E3828" t="s">
        <v>9495</v>
      </c>
      <c r="F3828" t="s">
        <v>1363</v>
      </c>
      <c r="G3828" t="s">
        <v>9448</v>
      </c>
      <c r="H3828" s="3" t="s">
        <v>9496</v>
      </c>
      <c r="I3828">
        <v>2018</v>
      </c>
      <c r="J3828" s="15" t="s">
        <v>9497</v>
      </c>
      <c r="K3828">
        <v>2018</v>
      </c>
      <c r="L3828" t="s">
        <v>1367</v>
      </c>
      <c r="M3828" t="s">
        <v>405</v>
      </c>
      <c r="N3828" t="s">
        <v>9498</v>
      </c>
      <c r="O3828" t="s">
        <v>1388</v>
      </c>
      <c r="P3828" t="s">
        <v>4266</v>
      </c>
      <c r="Q3828">
        <f t="shared" si="72"/>
        <v>30000</v>
      </c>
      <c r="R3828" t="s">
        <v>4086</v>
      </c>
      <c r="S3828" t="s">
        <v>4087</v>
      </c>
      <c r="T3828" t="s">
        <v>9482</v>
      </c>
      <c r="U3828" s="75">
        <v>30000</v>
      </c>
      <c r="V3828">
        <v>0.78</v>
      </c>
      <c r="W3828">
        <v>23400</v>
      </c>
      <c r="AH3828" s="16"/>
      <c r="AI3828" t="s">
        <v>1375</v>
      </c>
    </row>
    <row r="3829" spans="1:35" x14ac:dyDescent="0.25">
      <c r="A3829" t="s">
        <v>9506</v>
      </c>
      <c r="B3829" s="1">
        <v>22</v>
      </c>
      <c r="C3829" t="s">
        <v>403</v>
      </c>
      <c r="D3829">
        <v>8495408</v>
      </c>
      <c r="E3829" t="s">
        <v>9495</v>
      </c>
      <c r="F3829" t="s">
        <v>1363</v>
      </c>
      <c r="G3829" t="s">
        <v>9448</v>
      </c>
      <c r="H3829" s="3" t="s">
        <v>9496</v>
      </c>
      <c r="I3829">
        <v>2018</v>
      </c>
      <c r="J3829" s="15" t="s">
        <v>9497</v>
      </c>
      <c r="K3829">
        <v>2018</v>
      </c>
      <c r="L3829" t="s">
        <v>1367</v>
      </c>
      <c r="M3829" t="s">
        <v>405</v>
      </c>
      <c r="N3829" t="s">
        <v>9498</v>
      </c>
      <c r="O3829" t="s">
        <v>1388</v>
      </c>
      <c r="P3829" t="s">
        <v>4266</v>
      </c>
      <c r="Q3829">
        <f t="shared" si="72"/>
        <v>30000</v>
      </c>
      <c r="R3829" t="s">
        <v>5449</v>
      </c>
      <c r="S3829" t="s">
        <v>5450</v>
      </c>
      <c r="T3829" t="s">
        <v>9507</v>
      </c>
      <c r="U3829" s="75">
        <v>30000</v>
      </c>
      <c r="V3829">
        <v>2.8</v>
      </c>
      <c r="W3829">
        <v>84000</v>
      </c>
      <c r="AH3829" s="16"/>
      <c r="AI3829" t="s">
        <v>1375</v>
      </c>
    </row>
    <row r="3830" spans="1:35" x14ac:dyDescent="0.25">
      <c r="A3830" t="s">
        <v>9508</v>
      </c>
      <c r="B3830" s="1">
        <v>22</v>
      </c>
      <c r="C3830" t="s">
        <v>403</v>
      </c>
      <c r="D3830">
        <v>8407606</v>
      </c>
      <c r="E3830" t="s">
        <v>9509</v>
      </c>
      <c r="F3830" t="s">
        <v>1363</v>
      </c>
      <c r="G3830" t="s">
        <v>1364</v>
      </c>
      <c r="H3830" s="3" t="s">
        <v>9510</v>
      </c>
      <c r="I3830">
        <v>2018</v>
      </c>
      <c r="J3830" s="15" t="s">
        <v>9511</v>
      </c>
      <c r="K3830">
        <v>2018</v>
      </c>
      <c r="L3830" t="s">
        <v>1367</v>
      </c>
      <c r="M3830" t="s">
        <v>405</v>
      </c>
      <c r="N3830" t="s">
        <v>9498</v>
      </c>
      <c r="O3830" t="s">
        <v>1388</v>
      </c>
      <c r="P3830" t="s">
        <v>4266</v>
      </c>
      <c r="Q3830">
        <f t="shared" si="72"/>
        <v>25000</v>
      </c>
      <c r="R3830" t="s">
        <v>9407</v>
      </c>
      <c r="S3830" t="s">
        <v>9408</v>
      </c>
      <c r="T3830" t="s">
        <v>9512</v>
      </c>
      <c r="U3830" s="75">
        <v>25000</v>
      </c>
      <c r="V3830">
        <v>0.8</v>
      </c>
      <c r="W3830">
        <v>20000</v>
      </c>
      <c r="AH3830" s="16"/>
      <c r="AI3830" t="s">
        <v>1375</v>
      </c>
    </row>
    <row r="3831" spans="1:35" x14ac:dyDescent="0.25">
      <c r="A3831" t="s">
        <v>9513</v>
      </c>
      <c r="B3831" s="1">
        <v>22</v>
      </c>
      <c r="C3831" t="s">
        <v>403</v>
      </c>
      <c r="D3831">
        <v>14958368</v>
      </c>
      <c r="E3831" t="s">
        <v>9514</v>
      </c>
      <c r="F3831" t="s">
        <v>1363</v>
      </c>
      <c r="G3831" t="s">
        <v>9515</v>
      </c>
      <c r="H3831" s="3" t="s">
        <v>1890</v>
      </c>
      <c r="I3831">
        <v>2021</v>
      </c>
      <c r="J3831" s="15" t="s">
        <v>1891</v>
      </c>
      <c r="K3831">
        <v>2021</v>
      </c>
      <c r="L3831" t="s">
        <v>1367</v>
      </c>
      <c r="M3831" t="s">
        <v>405</v>
      </c>
      <c r="N3831" t="s">
        <v>9516</v>
      </c>
      <c r="O3831" t="s">
        <v>1370</v>
      </c>
      <c r="P3831" t="s">
        <v>133</v>
      </c>
      <c r="Q3831">
        <f t="shared" si="72"/>
        <v>100</v>
      </c>
      <c r="R3831" t="s">
        <v>1927</v>
      </c>
      <c r="S3831" t="s">
        <v>1928</v>
      </c>
      <c r="T3831" t="s">
        <v>9458</v>
      </c>
      <c r="U3831" s="75">
        <v>100</v>
      </c>
      <c r="V3831">
        <v>3</v>
      </c>
      <c r="W3831">
        <v>300</v>
      </c>
      <c r="AH3831" s="16"/>
      <c r="AI3831" t="s">
        <v>1375</v>
      </c>
    </row>
    <row r="3832" spans="1:35" x14ac:dyDescent="0.25">
      <c r="A3832" t="s">
        <v>9517</v>
      </c>
      <c r="B3832" s="1">
        <v>22</v>
      </c>
      <c r="C3832" t="s">
        <v>403</v>
      </c>
      <c r="D3832">
        <v>14958368</v>
      </c>
      <c r="E3832" t="s">
        <v>9514</v>
      </c>
      <c r="F3832" t="s">
        <v>1363</v>
      </c>
      <c r="G3832" t="s">
        <v>9515</v>
      </c>
      <c r="H3832" s="3" t="s">
        <v>1890</v>
      </c>
      <c r="I3832">
        <v>2021</v>
      </c>
      <c r="J3832" s="15" t="s">
        <v>1891</v>
      </c>
      <c r="K3832">
        <v>2021</v>
      </c>
      <c r="L3832" t="s">
        <v>1367</v>
      </c>
      <c r="M3832" t="s">
        <v>405</v>
      </c>
      <c r="N3832" t="s">
        <v>9516</v>
      </c>
      <c r="O3832" t="s">
        <v>1370</v>
      </c>
      <c r="P3832" t="s">
        <v>133</v>
      </c>
      <c r="Q3832">
        <f t="shared" si="72"/>
        <v>100</v>
      </c>
      <c r="R3832" t="s">
        <v>3262</v>
      </c>
      <c r="S3832" t="s">
        <v>3263</v>
      </c>
      <c r="T3832" t="s">
        <v>1379</v>
      </c>
      <c r="U3832" s="75">
        <v>100</v>
      </c>
      <c r="V3832">
        <v>2.76</v>
      </c>
      <c r="W3832">
        <v>276</v>
      </c>
      <c r="AH3832" s="16"/>
      <c r="AI3832" t="s">
        <v>1375</v>
      </c>
    </row>
    <row r="3833" spans="1:35" x14ac:dyDescent="0.25">
      <c r="A3833" t="s">
        <v>9518</v>
      </c>
      <c r="B3833" s="1">
        <v>22</v>
      </c>
      <c r="C3833" t="s">
        <v>403</v>
      </c>
      <c r="D3833">
        <v>11961406</v>
      </c>
      <c r="E3833" t="s">
        <v>9519</v>
      </c>
      <c r="F3833" t="s">
        <v>1363</v>
      </c>
      <c r="G3833" t="s">
        <v>1364</v>
      </c>
      <c r="H3833" s="3" t="s">
        <v>1405</v>
      </c>
      <c r="I3833">
        <v>2020</v>
      </c>
      <c r="J3833" s="15" t="s">
        <v>1406</v>
      </c>
      <c r="K3833">
        <v>2020</v>
      </c>
      <c r="L3833" t="s">
        <v>1367</v>
      </c>
      <c r="M3833" t="s">
        <v>405</v>
      </c>
      <c r="N3833" t="s">
        <v>9520</v>
      </c>
      <c r="O3833" t="s">
        <v>1388</v>
      </c>
      <c r="P3833" t="s">
        <v>4409</v>
      </c>
      <c r="Q3833">
        <f t="shared" si="72"/>
        <v>4000</v>
      </c>
      <c r="R3833" t="s">
        <v>9407</v>
      </c>
      <c r="S3833" t="s">
        <v>9408</v>
      </c>
      <c r="T3833" t="s">
        <v>9521</v>
      </c>
      <c r="U3833" s="75">
        <v>4000</v>
      </c>
      <c r="V3833">
        <v>1.3</v>
      </c>
      <c r="W3833">
        <v>5200</v>
      </c>
      <c r="AH3833" s="16"/>
      <c r="AI3833" t="s">
        <v>1375</v>
      </c>
    </row>
    <row r="3834" spans="1:35" x14ac:dyDescent="0.25">
      <c r="A3834" t="s">
        <v>9522</v>
      </c>
      <c r="B3834" s="1">
        <v>22</v>
      </c>
      <c r="C3834" t="s">
        <v>403</v>
      </c>
      <c r="D3834">
        <v>12003859</v>
      </c>
      <c r="E3834" t="s">
        <v>9523</v>
      </c>
      <c r="F3834" t="s">
        <v>1363</v>
      </c>
      <c r="G3834" t="s">
        <v>1364</v>
      </c>
      <c r="H3834" s="3" t="s">
        <v>1523</v>
      </c>
      <c r="I3834">
        <v>2020</v>
      </c>
      <c r="J3834" s="15" t="s">
        <v>8490</v>
      </c>
      <c r="K3834">
        <v>2020</v>
      </c>
      <c r="L3834" t="s">
        <v>1367</v>
      </c>
      <c r="M3834" t="s">
        <v>405</v>
      </c>
      <c r="N3834" t="s">
        <v>9520</v>
      </c>
      <c r="O3834" t="s">
        <v>1388</v>
      </c>
      <c r="P3834" t="s">
        <v>4409</v>
      </c>
      <c r="Q3834">
        <f t="shared" si="72"/>
        <v>3000</v>
      </c>
      <c r="R3834" t="s">
        <v>9407</v>
      </c>
      <c r="S3834" t="s">
        <v>9408</v>
      </c>
      <c r="T3834" t="s">
        <v>9521</v>
      </c>
      <c r="U3834" s="75">
        <v>3000</v>
      </c>
      <c r="V3834">
        <v>0.82</v>
      </c>
      <c r="W3834">
        <v>2460</v>
      </c>
      <c r="AH3834" s="16"/>
      <c r="AI3834" t="s">
        <v>1375</v>
      </c>
    </row>
    <row r="3835" spans="1:35" x14ac:dyDescent="0.25">
      <c r="A3835" t="s">
        <v>9524</v>
      </c>
      <c r="B3835" s="1">
        <v>22</v>
      </c>
      <c r="C3835" t="s">
        <v>432</v>
      </c>
      <c r="D3835">
        <v>9874321</v>
      </c>
      <c r="E3835" t="s">
        <v>9525</v>
      </c>
      <c r="F3835" t="s">
        <v>1363</v>
      </c>
      <c r="G3835" t="s">
        <v>1364</v>
      </c>
      <c r="H3835" s="3" t="s">
        <v>2652</v>
      </c>
      <c r="I3835">
        <v>2019</v>
      </c>
      <c r="J3835" s="15" t="s">
        <v>9526</v>
      </c>
      <c r="K3835">
        <v>2019</v>
      </c>
      <c r="L3835" t="s">
        <v>1367</v>
      </c>
      <c r="M3835" t="s">
        <v>405</v>
      </c>
      <c r="N3835" t="s">
        <v>9527</v>
      </c>
      <c r="O3835" t="s">
        <v>1388</v>
      </c>
      <c r="P3835" t="s">
        <v>4409</v>
      </c>
      <c r="Q3835">
        <f t="shared" si="72"/>
        <v>10000</v>
      </c>
      <c r="R3835" t="s">
        <v>9407</v>
      </c>
      <c r="S3835" t="s">
        <v>9408</v>
      </c>
      <c r="T3835" t="s">
        <v>9521</v>
      </c>
      <c r="U3835" s="75">
        <v>10000</v>
      </c>
      <c r="V3835">
        <v>0.66</v>
      </c>
      <c r="W3835">
        <v>6600</v>
      </c>
      <c r="AH3835" s="16"/>
      <c r="AI3835" t="s">
        <v>1375</v>
      </c>
    </row>
    <row r="3836" spans="1:35" x14ac:dyDescent="0.25">
      <c r="A3836" t="s">
        <v>9528</v>
      </c>
      <c r="B3836" s="1">
        <v>22</v>
      </c>
      <c r="C3836" t="s">
        <v>432</v>
      </c>
      <c r="D3836">
        <v>9905928</v>
      </c>
      <c r="E3836" t="s">
        <v>9529</v>
      </c>
      <c r="F3836" t="s">
        <v>1363</v>
      </c>
      <c r="G3836" t="s">
        <v>1364</v>
      </c>
      <c r="H3836" s="3" t="s">
        <v>2658</v>
      </c>
      <c r="I3836">
        <v>2019</v>
      </c>
      <c r="J3836" s="15" t="s">
        <v>2659</v>
      </c>
      <c r="K3836">
        <v>2019</v>
      </c>
      <c r="L3836" t="s">
        <v>1367</v>
      </c>
      <c r="M3836" t="s">
        <v>405</v>
      </c>
      <c r="N3836" t="s">
        <v>9530</v>
      </c>
      <c r="O3836" t="s">
        <v>1388</v>
      </c>
      <c r="P3836" t="s">
        <v>4409</v>
      </c>
      <c r="Q3836">
        <f t="shared" si="72"/>
        <v>28000</v>
      </c>
      <c r="R3836" t="s">
        <v>9407</v>
      </c>
      <c r="S3836" t="s">
        <v>9408</v>
      </c>
      <c r="T3836" t="s">
        <v>9521</v>
      </c>
      <c r="U3836" s="75">
        <v>28000</v>
      </c>
      <c r="V3836">
        <v>0.66</v>
      </c>
      <c r="W3836">
        <v>18480</v>
      </c>
      <c r="AH3836" s="16"/>
      <c r="AI3836" t="s">
        <v>1375</v>
      </c>
    </row>
    <row r="3837" spans="1:35" x14ac:dyDescent="0.25">
      <c r="A3837" t="s">
        <v>9531</v>
      </c>
      <c r="B3837" s="1">
        <v>22</v>
      </c>
      <c r="C3837" t="s">
        <v>432</v>
      </c>
      <c r="D3837">
        <v>10963367</v>
      </c>
      <c r="E3837" t="s">
        <v>9532</v>
      </c>
      <c r="F3837" t="s">
        <v>1363</v>
      </c>
      <c r="G3837" t="s">
        <v>1364</v>
      </c>
      <c r="H3837" s="3" t="s">
        <v>9533</v>
      </c>
      <c r="I3837">
        <v>2019</v>
      </c>
      <c r="J3837" s="15" t="s">
        <v>6711</v>
      </c>
      <c r="K3837">
        <v>2019</v>
      </c>
      <c r="L3837" t="s">
        <v>1367</v>
      </c>
      <c r="M3837" t="s">
        <v>405</v>
      </c>
      <c r="N3837" t="s">
        <v>9527</v>
      </c>
      <c r="O3837" t="s">
        <v>1388</v>
      </c>
      <c r="P3837" t="s">
        <v>4409</v>
      </c>
      <c r="Q3837">
        <f t="shared" si="72"/>
        <v>30000</v>
      </c>
      <c r="R3837" t="s">
        <v>9407</v>
      </c>
      <c r="S3837" t="s">
        <v>9408</v>
      </c>
      <c r="T3837" t="s">
        <v>9534</v>
      </c>
      <c r="U3837" s="75">
        <v>30000</v>
      </c>
      <c r="V3837">
        <v>0.5</v>
      </c>
      <c r="W3837">
        <v>15000</v>
      </c>
      <c r="AH3837" s="16"/>
      <c r="AI3837" t="s">
        <v>1375</v>
      </c>
    </row>
    <row r="3838" spans="1:35" x14ac:dyDescent="0.25">
      <c r="A3838" t="s">
        <v>9535</v>
      </c>
      <c r="B3838" s="1">
        <v>22</v>
      </c>
      <c r="C3838" t="s">
        <v>403</v>
      </c>
      <c r="D3838">
        <v>12138193</v>
      </c>
      <c r="E3838" t="s">
        <v>9536</v>
      </c>
      <c r="F3838" t="s">
        <v>1363</v>
      </c>
      <c r="G3838" t="s">
        <v>9448</v>
      </c>
      <c r="H3838" s="3" t="s">
        <v>1550</v>
      </c>
      <c r="I3838">
        <v>2020</v>
      </c>
      <c r="J3838" s="15" t="s">
        <v>9537</v>
      </c>
      <c r="K3838">
        <v>2020</v>
      </c>
      <c r="L3838" t="s">
        <v>1367</v>
      </c>
      <c r="M3838" t="s">
        <v>405</v>
      </c>
      <c r="N3838" t="s">
        <v>9498</v>
      </c>
      <c r="O3838" t="s">
        <v>1388</v>
      </c>
      <c r="P3838" t="s">
        <v>4266</v>
      </c>
      <c r="Q3838">
        <f t="shared" si="72"/>
        <v>30000</v>
      </c>
      <c r="R3838" t="s">
        <v>9419</v>
      </c>
      <c r="S3838" t="s">
        <v>9420</v>
      </c>
      <c r="T3838" t="s">
        <v>9538</v>
      </c>
      <c r="U3838" s="75">
        <v>30000</v>
      </c>
      <c r="V3838">
        <v>0.84</v>
      </c>
      <c r="W3838">
        <v>25200</v>
      </c>
      <c r="AH3838" s="16"/>
      <c r="AI3838" t="s">
        <v>1375</v>
      </c>
    </row>
    <row r="3839" spans="1:35" x14ac:dyDescent="0.25">
      <c r="A3839" t="s">
        <v>9539</v>
      </c>
      <c r="B3839" s="1">
        <v>22</v>
      </c>
      <c r="C3839" t="s">
        <v>403</v>
      </c>
      <c r="D3839">
        <v>12138193</v>
      </c>
      <c r="E3839" t="s">
        <v>9536</v>
      </c>
      <c r="F3839" t="s">
        <v>1363</v>
      </c>
      <c r="G3839" t="s">
        <v>9448</v>
      </c>
      <c r="H3839" s="3" t="s">
        <v>1550</v>
      </c>
      <c r="I3839">
        <v>2020</v>
      </c>
      <c r="J3839" s="15" t="s">
        <v>9537</v>
      </c>
      <c r="K3839">
        <v>2020</v>
      </c>
      <c r="L3839" t="s">
        <v>1367</v>
      </c>
      <c r="M3839" t="s">
        <v>405</v>
      </c>
      <c r="N3839" t="s">
        <v>9498</v>
      </c>
      <c r="O3839" t="s">
        <v>1388</v>
      </c>
      <c r="P3839" t="s">
        <v>4266</v>
      </c>
      <c r="Q3839">
        <f t="shared" si="72"/>
        <v>30000</v>
      </c>
      <c r="R3839" t="s">
        <v>9454</v>
      </c>
      <c r="S3839" t="s">
        <v>9455</v>
      </c>
      <c r="T3839" t="s">
        <v>433</v>
      </c>
      <c r="U3839" s="75">
        <v>30000</v>
      </c>
      <c r="V3839">
        <v>1.08</v>
      </c>
      <c r="W3839">
        <v>32400</v>
      </c>
      <c r="AH3839" s="16"/>
      <c r="AI3839" t="s">
        <v>1375</v>
      </c>
    </row>
    <row r="3840" spans="1:35" x14ac:dyDescent="0.25">
      <c r="A3840" t="s">
        <v>9540</v>
      </c>
      <c r="B3840" s="1">
        <v>22</v>
      </c>
      <c r="C3840" t="s">
        <v>403</v>
      </c>
      <c r="D3840">
        <v>12138193</v>
      </c>
      <c r="E3840" t="s">
        <v>9536</v>
      </c>
      <c r="F3840" t="s">
        <v>1363</v>
      </c>
      <c r="G3840" t="s">
        <v>9448</v>
      </c>
      <c r="H3840" s="3" t="s">
        <v>1550</v>
      </c>
      <c r="I3840">
        <v>2020</v>
      </c>
      <c r="J3840" s="15" t="s">
        <v>9537</v>
      </c>
      <c r="K3840">
        <v>2020</v>
      </c>
      <c r="L3840" t="s">
        <v>1367</v>
      </c>
      <c r="M3840" t="s">
        <v>405</v>
      </c>
      <c r="N3840" t="s">
        <v>9498</v>
      </c>
      <c r="O3840" t="s">
        <v>1388</v>
      </c>
      <c r="P3840" t="s">
        <v>4266</v>
      </c>
      <c r="Q3840">
        <f t="shared" si="72"/>
        <v>30000</v>
      </c>
      <c r="R3840" t="s">
        <v>5449</v>
      </c>
      <c r="S3840" t="s">
        <v>5450</v>
      </c>
      <c r="T3840" t="s">
        <v>1379</v>
      </c>
      <c r="U3840" s="75">
        <v>30000</v>
      </c>
      <c r="V3840">
        <v>2.8</v>
      </c>
      <c r="W3840">
        <v>84000</v>
      </c>
      <c r="AH3840" s="16"/>
      <c r="AI3840" t="s">
        <v>1375</v>
      </c>
    </row>
    <row r="3841" spans="1:35" x14ac:dyDescent="0.25">
      <c r="A3841" t="s">
        <v>9541</v>
      </c>
      <c r="B3841" s="1">
        <v>22</v>
      </c>
      <c r="C3841" t="s">
        <v>432</v>
      </c>
      <c r="D3841">
        <v>11683325</v>
      </c>
      <c r="E3841" t="s">
        <v>9542</v>
      </c>
      <c r="F3841" t="s">
        <v>1363</v>
      </c>
      <c r="G3841" t="s">
        <v>6070</v>
      </c>
      <c r="H3841" s="3" t="s">
        <v>9543</v>
      </c>
      <c r="I3841">
        <v>2019</v>
      </c>
      <c r="J3841" s="15" t="s">
        <v>9544</v>
      </c>
      <c r="K3841">
        <v>2019</v>
      </c>
      <c r="L3841" t="s">
        <v>1622</v>
      </c>
      <c r="M3841" t="s">
        <v>9545</v>
      </c>
      <c r="N3841" t="s">
        <v>9546</v>
      </c>
      <c r="O3841" t="s">
        <v>1388</v>
      </c>
      <c r="P3841" t="s">
        <v>133</v>
      </c>
      <c r="Q3841">
        <f t="shared" si="72"/>
        <v>5400</v>
      </c>
      <c r="R3841" t="s">
        <v>9407</v>
      </c>
      <c r="S3841" t="s">
        <v>9408</v>
      </c>
      <c r="T3841" t="s">
        <v>9521</v>
      </c>
      <c r="U3841" s="75">
        <v>5400</v>
      </c>
      <c r="V3841">
        <v>0.65</v>
      </c>
      <c r="W3841">
        <v>3510</v>
      </c>
      <c r="AH3841" s="16"/>
      <c r="AI3841" t="s">
        <v>1375</v>
      </c>
    </row>
    <row r="3842" spans="1:35" x14ac:dyDescent="0.25">
      <c r="A3842" t="s">
        <v>9547</v>
      </c>
      <c r="B3842" s="1">
        <v>22</v>
      </c>
      <c r="C3842" t="s">
        <v>403</v>
      </c>
      <c r="D3842">
        <v>9023488</v>
      </c>
      <c r="E3842" t="s">
        <v>9548</v>
      </c>
      <c r="F3842" t="s">
        <v>1363</v>
      </c>
      <c r="G3842" t="s">
        <v>1364</v>
      </c>
      <c r="H3842" s="3" t="s">
        <v>2573</v>
      </c>
      <c r="I3842">
        <v>2018</v>
      </c>
      <c r="J3842" s="15" t="s">
        <v>2574</v>
      </c>
      <c r="K3842">
        <v>2018</v>
      </c>
      <c r="L3842" t="s">
        <v>1367</v>
      </c>
      <c r="M3842" t="s">
        <v>405</v>
      </c>
      <c r="N3842" t="s">
        <v>9498</v>
      </c>
      <c r="O3842" t="s">
        <v>1388</v>
      </c>
      <c r="P3842" t="s">
        <v>4266</v>
      </c>
      <c r="Q3842">
        <f t="shared" ref="Q3842:Q3905" si="73">U3842</f>
        <v>600</v>
      </c>
      <c r="R3842" t="s">
        <v>3363</v>
      </c>
      <c r="S3842" t="s">
        <v>3364</v>
      </c>
      <c r="T3842" t="s">
        <v>9549</v>
      </c>
      <c r="U3842" s="75">
        <v>600</v>
      </c>
      <c r="V3842">
        <v>1.37</v>
      </c>
      <c r="W3842">
        <v>822</v>
      </c>
      <c r="AH3842" s="16"/>
      <c r="AI3842" t="s">
        <v>1375</v>
      </c>
    </row>
    <row r="3843" spans="1:35" x14ac:dyDescent="0.25">
      <c r="A3843" t="s">
        <v>9550</v>
      </c>
      <c r="B3843" s="1">
        <v>22</v>
      </c>
      <c r="C3843" t="s">
        <v>403</v>
      </c>
      <c r="D3843">
        <v>9023488</v>
      </c>
      <c r="E3843" t="s">
        <v>9548</v>
      </c>
      <c r="F3843" t="s">
        <v>1363</v>
      </c>
      <c r="G3843" t="s">
        <v>1364</v>
      </c>
      <c r="H3843" s="3" t="s">
        <v>2573</v>
      </c>
      <c r="I3843">
        <v>2018</v>
      </c>
      <c r="J3843" s="15" t="s">
        <v>2574</v>
      </c>
      <c r="K3843">
        <v>2018</v>
      </c>
      <c r="L3843" t="s">
        <v>1367</v>
      </c>
      <c r="M3843" t="s">
        <v>405</v>
      </c>
      <c r="N3843" t="s">
        <v>9498</v>
      </c>
      <c r="O3843" t="s">
        <v>1388</v>
      </c>
      <c r="P3843" t="s">
        <v>4266</v>
      </c>
      <c r="Q3843">
        <f t="shared" si="73"/>
        <v>600</v>
      </c>
      <c r="R3843" t="s">
        <v>4086</v>
      </c>
      <c r="S3843" t="s">
        <v>4087</v>
      </c>
      <c r="T3843" t="s">
        <v>9551</v>
      </c>
      <c r="U3843" s="75">
        <v>600</v>
      </c>
      <c r="V3843">
        <v>0.78</v>
      </c>
      <c r="W3843">
        <v>468</v>
      </c>
      <c r="AH3843" s="16"/>
      <c r="AI3843" t="s">
        <v>1375</v>
      </c>
    </row>
    <row r="3844" spans="1:35" x14ac:dyDescent="0.25">
      <c r="A3844" t="s">
        <v>9552</v>
      </c>
      <c r="B3844" s="1">
        <v>22</v>
      </c>
      <c r="C3844" t="s">
        <v>403</v>
      </c>
      <c r="D3844">
        <v>11790792</v>
      </c>
      <c r="E3844" t="s">
        <v>9553</v>
      </c>
      <c r="F3844" t="s">
        <v>1363</v>
      </c>
      <c r="G3844" t="s">
        <v>1364</v>
      </c>
      <c r="H3844" s="3" t="s">
        <v>1618</v>
      </c>
      <c r="I3844">
        <v>2020</v>
      </c>
      <c r="J3844" s="15" t="s">
        <v>1614</v>
      </c>
      <c r="K3844">
        <v>2020</v>
      </c>
      <c r="L3844" t="s">
        <v>1367</v>
      </c>
      <c r="M3844" t="s">
        <v>405</v>
      </c>
      <c r="N3844" t="s">
        <v>9498</v>
      </c>
      <c r="O3844" t="s">
        <v>1388</v>
      </c>
      <c r="P3844" t="s">
        <v>4266</v>
      </c>
      <c r="Q3844">
        <f t="shared" si="73"/>
        <v>800</v>
      </c>
      <c r="R3844" t="s">
        <v>9454</v>
      </c>
      <c r="S3844" t="s">
        <v>9455</v>
      </c>
      <c r="T3844" t="s">
        <v>433</v>
      </c>
      <c r="U3844" s="75">
        <v>800</v>
      </c>
      <c r="V3844">
        <v>2</v>
      </c>
      <c r="W3844">
        <v>1600</v>
      </c>
      <c r="AH3844" s="16"/>
      <c r="AI3844" t="s">
        <v>1375</v>
      </c>
    </row>
    <row r="3845" spans="1:35" x14ac:dyDescent="0.25">
      <c r="A3845" t="s">
        <v>9554</v>
      </c>
      <c r="B3845" s="1">
        <v>22</v>
      </c>
      <c r="C3845" t="s">
        <v>403</v>
      </c>
      <c r="D3845">
        <v>11790792</v>
      </c>
      <c r="E3845" t="s">
        <v>9553</v>
      </c>
      <c r="F3845" t="s">
        <v>1363</v>
      </c>
      <c r="G3845" t="s">
        <v>1364</v>
      </c>
      <c r="H3845" s="3" t="s">
        <v>1618</v>
      </c>
      <c r="I3845">
        <v>2020</v>
      </c>
      <c r="J3845" s="15" t="s">
        <v>1614</v>
      </c>
      <c r="K3845">
        <v>2020</v>
      </c>
      <c r="L3845" t="s">
        <v>1367</v>
      </c>
      <c r="M3845" t="s">
        <v>405</v>
      </c>
      <c r="N3845" t="s">
        <v>9498</v>
      </c>
      <c r="O3845" t="s">
        <v>1388</v>
      </c>
      <c r="P3845" t="s">
        <v>4266</v>
      </c>
      <c r="Q3845">
        <f t="shared" si="73"/>
        <v>800</v>
      </c>
      <c r="R3845" t="s">
        <v>3363</v>
      </c>
      <c r="S3845" t="s">
        <v>3364</v>
      </c>
      <c r="T3845" t="s">
        <v>9549</v>
      </c>
      <c r="U3845" s="75">
        <v>800</v>
      </c>
      <c r="V3845">
        <v>1.54</v>
      </c>
      <c r="W3845">
        <v>1232</v>
      </c>
      <c r="AH3845" s="16"/>
      <c r="AI3845" t="s">
        <v>1375</v>
      </c>
    </row>
    <row r="3846" spans="1:35" x14ac:dyDescent="0.25">
      <c r="A3846" t="s">
        <v>9555</v>
      </c>
      <c r="B3846" s="1">
        <v>22</v>
      </c>
      <c r="C3846" t="s">
        <v>403</v>
      </c>
      <c r="D3846">
        <v>11790792</v>
      </c>
      <c r="E3846" t="s">
        <v>9553</v>
      </c>
      <c r="F3846" t="s">
        <v>1363</v>
      </c>
      <c r="G3846" t="s">
        <v>1364</v>
      </c>
      <c r="H3846" s="3" t="s">
        <v>1618</v>
      </c>
      <c r="I3846">
        <v>2020</v>
      </c>
      <c r="J3846" s="15" t="s">
        <v>1614</v>
      </c>
      <c r="K3846">
        <v>2020</v>
      </c>
      <c r="L3846" t="s">
        <v>1367</v>
      </c>
      <c r="M3846" t="s">
        <v>405</v>
      </c>
      <c r="N3846" t="s">
        <v>9498</v>
      </c>
      <c r="O3846" t="s">
        <v>1388</v>
      </c>
      <c r="P3846" t="s">
        <v>4266</v>
      </c>
      <c r="Q3846">
        <f t="shared" si="73"/>
        <v>800</v>
      </c>
      <c r="R3846" t="s">
        <v>4086</v>
      </c>
      <c r="S3846" t="s">
        <v>4087</v>
      </c>
      <c r="T3846" t="s">
        <v>9556</v>
      </c>
      <c r="U3846" s="75">
        <v>800</v>
      </c>
      <c r="V3846">
        <v>0.78</v>
      </c>
      <c r="W3846">
        <v>624</v>
      </c>
      <c r="AH3846" s="16"/>
      <c r="AI3846" t="s">
        <v>1375</v>
      </c>
    </row>
    <row r="3847" spans="1:35" x14ac:dyDescent="0.25">
      <c r="A3847" t="s">
        <v>9557</v>
      </c>
      <c r="B3847" s="1">
        <v>22</v>
      </c>
      <c r="C3847" t="s">
        <v>403</v>
      </c>
      <c r="D3847">
        <v>10103090</v>
      </c>
      <c r="E3847" t="s">
        <v>9558</v>
      </c>
      <c r="F3847" t="s">
        <v>1363</v>
      </c>
      <c r="G3847" t="s">
        <v>9448</v>
      </c>
      <c r="H3847" s="3" t="s">
        <v>3433</v>
      </c>
      <c r="I3847">
        <v>2019</v>
      </c>
      <c r="J3847" s="15" t="s">
        <v>3434</v>
      </c>
      <c r="K3847">
        <v>2019</v>
      </c>
      <c r="L3847" t="s">
        <v>1367</v>
      </c>
      <c r="M3847" t="s">
        <v>405</v>
      </c>
      <c r="N3847" t="s">
        <v>9498</v>
      </c>
      <c r="O3847" t="s">
        <v>1388</v>
      </c>
      <c r="P3847" t="s">
        <v>4266</v>
      </c>
      <c r="Q3847">
        <f t="shared" si="73"/>
        <v>25000</v>
      </c>
      <c r="R3847" t="s">
        <v>9454</v>
      </c>
      <c r="S3847" t="s">
        <v>9455</v>
      </c>
      <c r="T3847" t="s">
        <v>433</v>
      </c>
      <c r="U3847" s="75">
        <v>25000</v>
      </c>
      <c r="V3847">
        <v>0.99</v>
      </c>
      <c r="W3847">
        <v>24750</v>
      </c>
      <c r="AH3847" s="16"/>
      <c r="AI3847" t="s">
        <v>1375</v>
      </c>
    </row>
    <row r="3848" spans="1:35" x14ac:dyDescent="0.25">
      <c r="A3848" t="s">
        <v>9559</v>
      </c>
      <c r="B3848" s="1">
        <v>22</v>
      </c>
      <c r="C3848" t="s">
        <v>403</v>
      </c>
      <c r="D3848">
        <v>10103090</v>
      </c>
      <c r="E3848" t="s">
        <v>9558</v>
      </c>
      <c r="F3848" t="s">
        <v>1363</v>
      </c>
      <c r="G3848" t="s">
        <v>9448</v>
      </c>
      <c r="H3848" s="3" t="s">
        <v>3433</v>
      </c>
      <c r="I3848">
        <v>2019</v>
      </c>
      <c r="J3848" s="15" t="s">
        <v>3434</v>
      </c>
      <c r="K3848">
        <v>2019</v>
      </c>
      <c r="L3848" t="s">
        <v>1367</v>
      </c>
      <c r="M3848" t="s">
        <v>405</v>
      </c>
      <c r="N3848" t="s">
        <v>9498</v>
      </c>
      <c r="O3848" t="s">
        <v>1388</v>
      </c>
      <c r="P3848" t="s">
        <v>4266</v>
      </c>
      <c r="Q3848">
        <f t="shared" si="73"/>
        <v>25000</v>
      </c>
      <c r="R3848" t="s">
        <v>9407</v>
      </c>
      <c r="S3848" t="s">
        <v>9408</v>
      </c>
      <c r="T3848" t="s">
        <v>9560</v>
      </c>
      <c r="U3848" s="75">
        <v>25000</v>
      </c>
      <c r="V3848">
        <v>0.6</v>
      </c>
      <c r="W3848">
        <v>15000</v>
      </c>
      <c r="AH3848" s="16"/>
      <c r="AI3848" t="s">
        <v>1375</v>
      </c>
    </row>
    <row r="3849" spans="1:35" x14ac:dyDescent="0.25">
      <c r="A3849" t="s">
        <v>9561</v>
      </c>
      <c r="B3849" s="1">
        <v>22</v>
      </c>
      <c r="C3849" t="s">
        <v>403</v>
      </c>
      <c r="D3849">
        <v>11919329</v>
      </c>
      <c r="E3849" t="s">
        <v>9562</v>
      </c>
      <c r="F3849" t="s">
        <v>1363</v>
      </c>
      <c r="G3849" t="s">
        <v>1364</v>
      </c>
      <c r="H3849" s="3" t="s">
        <v>9563</v>
      </c>
      <c r="I3849">
        <v>2020</v>
      </c>
      <c r="J3849" s="15" t="s">
        <v>6969</v>
      </c>
      <c r="K3849">
        <v>2020</v>
      </c>
      <c r="L3849" t="s">
        <v>1367</v>
      </c>
      <c r="M3849" t="s">
        <v>405</v>
      </c>
      <c r="N3849" t="s">
        <v>9498</v>
      </c>
      <c r="O3849" t="s">
        <v>1388</v>
      </c>
      <c r="P3849" t="s">
        <v>4266</v>
      </c>
      <c r="Q3849">
        <f t="shared" si="73"/>
        <v>500</v>
      </c>
      <c r="R3849" t="s">
        <v>3985</v>
      </c>
      <c r="S3849" t="s">
        <v>3986</v>
      </c>
      <c r="T3849" t="s">
        <v>9564</v>
      </c>
      <c r="U3849" s="75">
        <v>500</v>
      </c>
      <c r="V3849">
        <v>4</v>
      </c>
      <c r="W3849">
        <v>2000</v>
      </c>
      <c r="AH3849" s="16"/>
      <c r="AI3849" t="s">
        <v>1375</v>
      </c>
    </row>
    <row r="3850" spans="1:35" x14ac:dyDescent="0.25">
      <c r="A3850" t="s">
        <v>9565</v>
      </c>
      <c r="B3850" s="1">
        <v>22</v>
      </c>
      <c r="C3850" t="s">
        <v>403</v>
      </c>
      <c r="D3850">
        <v>11919329</v>
      </c>
      <c r="E3850" t="s">
        <v>9562</v>
      </c>
      <c r="F3850" t="s">
        <v>1363</v>
      </c>
      <c r="G3850" t="s">
        <v>1364</v>
      </c>
      <c r="H3850" s="3" t="s">
        <v>9563</v>
      </c>
      <c r="I3850">
        <v>2020</v>
      </c>
      <c r="J3850" s="15" t="s">
        <v>6969</v>
      </c>
      <c r="K3850">
        <v>2020</v>
      </c>
      <c r="L3850" t="s">
        <v>1367</v>
      </c>
      <c r="M3850" t="s">
        <v>405</v>
      </c>
      <c r="N3850" t="s">
        <v>9498</v>
      </c>
      <c r="O3850" t="s">
        <v>1388</v>
      </c>
      <c r="P3850" t="s">
        <v>4266</v>
      </c>
      <c r="Q3850">
        <f t="shared" si="73"/>
        <v>500</v>
      </c>
      <c r="R3850" t="s">
        <v>9454</v>
      </c>
      <c r="S3850" t="s">
        <v>9455</v>
      </c>
      <c r="T3850" t="s">
        <v>433</v>
      </c>
      <c r="U3850" s="75">
        <v>500</v>
      </c>
      <c r="V3850">
        <v>2</v>
      </c>
      <c r="W3850">
        <v>1000</v>
      </c>
      <c r="AH3850" s="16"/>
      <c r="AI3850" t="s">
        <v>1375</v>
      </c>
    </row>
    <row r="3851" spans="1:35" x14ac:dyDescent="0.25">
      <c r="A3851" t="s">
        <v>9566</v>
      </c>
      <c r="B3851" s="1">
        <v>22</v>
      </c>
      <c r="C3851" t="s">
        <v>403</v>
      </c>
      <c r="D3851">
        <v>11919329</v>
      </c>
      <c r="E3851" t="s">
        <v>9562</v>
      </c>
      <c r="F3851" t="s">
        <v>1363</v>
      </c>
      <c r="G3851" t="s">
        <v>1364</v>
      </c>
      <c r="H3851" s="3" t="s">
        <v>9563</v>
      </c>
      <c r="I3851">
        <v>2020</v>
      </c>
      <c r="J3851" s="15" t="s">
        <v>6969</v>
      </c>
      <c r="K3851">
        <v>2020</v>
      </c>
      <c r="L3851" t="s">
        <v>1367</v>
      </c>
      <c r="M3851" t="s">
        <v>405</v>
      </c>
      <c r="N3851" t="s">
        <v>9498</v>
      </c>
      <c r="O3851" t="s">
        <v>1388</v>
      </c>
      <c r="P3851" t="s">
        <v>4266</v>
      </c>
      <c r="Q3851">
        <f t="shared" si="73"/>
        <v>500</v>
      </c>
      <c r="R3851" t="s">
        <v>9407</v>
      </c>
      <c r="S3851" t="s">
        <v>9408</v>
      </c>
      <c r="T3851" t="s">
        <v>9521</v>
      </c>
      <c r="U3851" s="75">
        <v>500</v>
      </c>
      <c r="V3851">
        <v>0.85</v>
      </c>
      <c r="W3851">
        <v>425</v>
      </c>
      <c r="AH3851" s="16"/>
      <c r="AI3851" t="s">
        <v>1375</v>
      </c>
    </row>
    <row r="3852" spans="1:35" x14ac:dyDescent="0.25">
      <c r="A3852" t="s">
        <v>9567</v>
      </c>
      <c r="B3852" s="1">
        <v>22</v>
      </c>
      <c r="C3852" t="s">
        <v>403</v>
      </c>
      <c r="D3852">
        <v>15249956</v>
      </c>
      <c r="E3852" t="s">
        <v>9568</v>
      </c>
      <c r="F3852" t="s">
        <v>1363</v>
      </c>
      <c r="G3852" t="s">
        <v>1364</v>
      </c>
      <c r="H3852" s="3" t="s">
        <v>4484</v>
      </c>
      <c r="I3852">
        <v>2021</v>
      </c>
      <c r="J3852" s="15" t="s">
        <v>4485</v>
      </c>
      <c r="K3852">
        <v>2021</v>
      </c>
      <c r="L3852" t="s">
        <v>1367</v>
      </c>
      <c r="M3852" t="s">
        <v>405</v>
      </c>
      <c r="N3852" t="s">
        <v>9498</v>
      </c>
      <c r="O3852" t="s">
        <v>1370</v>
      </c>
      <c r="P3852" t="s">
        <v>4266</v>
      </c>
      <c r="Q3852">
        <f t="shared" si="73"/>
        <v>800</v>
      </c>
      <c r="R3852" t="s">
        <v>1927</v>
      </c>
      <c r="S3852" t="s">
        <v>1928</v>
      </c>
      <c r="T3852" t="s">
        <v>9458</v>
      </c>
      <c r="U3852" s="75">
        <v>800</v>
      </c>
      <c r="V3852">
        <v>3.25</v>
      </c>
      <c r="W3852">
        <v>2600</v>
      </c>
      <c r="AH3852" s="16"/>
      <c r="AI3852" t="s">
        <v>1375</v>
      </c>
    </row>
    <row r="3853" spans="1:35" x14ac:dyDescent="0.25">
      <c r="A3853" t="s">
        <v>9569</v>
      </c>
      <c r="B3853" s="1">
        <v>22</v>
      </c>
      <c r="C3853" t="s">
        <v>403</v>
      </c>
      <c r="D3853">
        <v>15249956</v>
      </c>
      <c r="E3853" t="s">
        <v>9568</v>
      </c>
      <c r="F3853" t="s">
        <v>1363</v>
      </c>
      <c r="G3853" t="s">
        <v>1364</v>
      </c>
      <c r="H3853" s="3" t="s">
        <v>4484</v>
      </c>
      <c r="I3853">
        <v>2021</v>
      </c>
      <c r="J3853" s="15" t="s">
        <v>4485</v>
      </c>
      <c r="K3853">
        <v>2021</v>
      </c>
      <c r="L3853" t="s">
        <v>1367</v>
      </c>
      <c r="M3853" t="s">
        <v>405</v>
      </c>
      <c r="N3853" t="s">
        <v>9498</v>
      </c>
      <c r="O3853" t="s">
        <v>1370</v>
      </c>
      <c r="P3853" t="s">
        <v>4266</v>
      </c>
      <c r="Q3853">
        <f t="shared" si="73"/>
        <v>800</v>
      </c>
      <c r="R3853" t="s">
        <v>1879</v>
      </c>
      <c r="S3853" t="s">
        <v>1880</v>
      </c>
      <c r="T3853" t="s">
        <v>9570</v>
      </c>
      <c r="U3853" s="75">
        <v>800</v>
      </c>
      <c r="V3853">
        <v>1.25</v>
      </c>
      <c r="W3853">
        <v>1000</v>
      </c>
      <c r="AH3853" s="16"/>
      <c r="AI3853" t="s">
        <v>1375</v>
      </c>
    </row>
    <row r="3854" spans="1:35" x14ac:dyDescent="0.25">
      <c r="A3854" t="s">
        <v>9571</v>
      </c>
      <c r="B3854" s="1">
        <v>22</v>
      </c>
      <c r="C3854" t="s">
        <v>403</v>
      </c>
      <c r="D3854">
        <v>13898213</v>
      </c>
      <c r="E3854" t="s">
        <v>9572</v>
      </c>
      <c r="F3854" t="s">
        <v>1363</v>
      </c>
      <c r="G3854" t="s">
        <v>1364</v>
      </c>
      <c r="H3854" s="3" t="s">
        <v>1751</v>
      </c>
      <c r="I3854">
        <v>2021</v>
      </c>
      <c r="J3854" s="15" t="s">
        <v>1752</v>
      </c>
      <c r="K3854">
        <v>2021</v>
      </c>
      <c r="L3854" t="s">
        <v>1367</v>
      </c>
      <c r="M3854" t="s">
        <v>405</v>
      </c>
      <c r="N3854" t="s">
        <v>9498</v>
      </c>
      <c r="O3854" t="s">
        <v>1388</v>
      </c>
      <c r="P3854" t="s">
        <v>4266</v>
      </c>
      <c r="Q3854">
        <f t="shared" si="73"/>
        <v>800</v>
      </c>
      <c r="R3854" t="s">
        <v>9454</v>
      </c>
      <c r="S3854" t="s">
        <v>9455</v>
      </c>
      <c r="T3854" t="s">
        <v>9573</v>
      </c>
      <c r="U3854" s="75">
        <v>800</v>
      </c>
      <c r="V3854">
        <v>5</v>
      </c>
      <c r="W3854">
        <v>4000</v>
      </c>
      <c r="AH3854" s="16"/>
      <c r="AI3854" t="s">
        <v>1375</v>
      </c>
    </row>
    <row r="3855" spans="1:35" x14ac:dyDescent="0.25">
      <c r="A3855" t="s">
        <v>9574</v>
      </c>
      <c r="B3855" s="1">
        <v>22</v>
      </c>
      <c r="C3855" t="s">
        <v>403</v>
      </c>
      <c r="D3855">
        <v>12632031</v>
      </c>
      <c r="E3855" t="s">
        <v>4292</v>
      </c>
      <c r="F3855" t="s">
        <v>1363</v>
      </c>
      <c r="G3855" t="s">
        <v>1364</v>
      </c>
      <c r="H3855" s="3" t="s">
        <v>8004</v>
      </c>
      <c r="I3855">
        <v>2020</v>
      </c>
      <c r="J3855" s="15" t="s">
        <v>4820</v>
      </c>
      <c r="K3855">
        <v>2020</v>
      </c>
      <c r="L3855" t="s">
        <v>1367</v>
      </c>
      <c r="M3855" t="s">
        <v>405</v>
      </c>
      <c r="N3855" t="s">
        <v>9498</v>
      </c>
      <c r="O3855" t="s">
        <v>1388</v>
      </c>
      <c r="P3855" t="s">
        <v>4266</v>
      </c>
      <c r="Q3855">
        <f t="shared" si="73"/>
        <v>5000</v>
      </c>
      <c r="R3855" t="s">
        <v>9419</v>
      </c>
      <c r="S3855" t="s">
        <v>9420</v>
      </c>
      <c r="T3855" t="s">
        <v>9575</v>
      </c>
      <c r="U3855" s="75">
        <v>5000</v>
      </c>
      <c r="V3855">
        <v>0.85</v>
      </c>
      <c r="W3855">
        <v>4250</v>
      </c>
      <c r="AH3855" s="16"/>
      <c r="AI3855" t="s">
        <v>1375</v>
      </c>
    </row>
    <row r="3856" spans="1:35" x14ac:dyDescent="0.25">
      <c r="A3856" t="s">
        <v>9576</v>
      </c>
      <c r="B3856" s="1">
        <v>22</v>
      </c>
      <c r="C3856" t="s">
        <v>403</v>
      </c>
      <c r="D3856">
        <v>12632031</v>
      </c>
      <c r="E3856" t="s">
        <v>4292</v>
      </c>
      <c r="F3856" t="s">
        <v>1363</v>
      </c>
      <c r="G3856" t="s">
        <v>1364</v>
      </c>
      <c r="H3856" s="3" t="s">
        <v>8004</v>
      </c>
      <c r="I3856">
        <v>2020</v>
      </c>
      <c r="J3856" s="15" t="s">
        <v>4820</v>
      </c>
      <c r="K3856">
        <v>2020</v>
      </c>
      <c r="L3856" t="s">
        <v>1367</v>
      </c>
      <c r="M3856" t="s">
        <v>405</v>
      </c>
      <c r="N3856" t="s">
        <v>9498</v>
      </c>
      <c r="O3856" t="s">
        <v>1388</v>
      </c>
      <c r="P3856" t="s">
        <v>4266</v>
      </c>
      <c r="Q3856">
        <f t="shared" si="73"/>
        <v>5000</v>
      </c>
      <c r="R3856" t="s">
        <v>9454</v>
      </c>
      <c r="S3856" t="s">
        <v>9455</v>
      </c>
      <c r="T3856" t="s">
        <v>433</v>
      </c>
      <c r="U3856" s="75">
        <v>5000</v>
      </c>
      <c r="V3856">
        <v>1.1100000000000001</v>
      </c>
      <c r="W3856">
        <v>5550</v>
      </c>
      <c r="AH3856" s="16"/>
      <c r="AI3856" t="s">
        <v>1375</v>
      </c>
    </row>
    <row r="3857" spans="1:35" x14ac:dyDescent="0.25">
      <c r="A3857" t="s">
        <v>9577</v>
      </c>
      <c r="B3857" s="1">
        <v>22</v>
      </c>
      <c r="C3857" t="s">
        <v>403</v>
      </c>
      <c r="D3857">
        <v>12632031</v>
      </c>
      <c r="E3857" t="s">
        <v>4292</v>
      </c>
      <c r="F3857" t="s">
        <v>1363</v>
      </c>
      <c r="G3857" t="s">
        <v>1364</v>
      </c>
      <c r="H3857" s="3" t="s">
        <v>8004</v>
      </c>
      <c r="I3857">
        <v>2020</v>
      </c>
      <c r="J3857" s="15" t="s">
        <v>4820</v>
      </c>
      <c r="K3857">
        <v>2020</v>
      </c>
      <c r="L3857" t="s">
        <v>1367</v>
      </c>
      <c r="M3857" t="s">
        <v>405</v>
      </c>
      <c r="N3857" t="s">
        <v>9498</v>
      </c>
      <c r="O3857" t="s">
        <v>1388</v>
      </c>
      <c r="P3857" t="s">
        <v>4266</v>
      </c>
      <c r="Q3857">
        <f t="shared" si="73"/>
        <v>5000</v>
      </c>
      <c r="R3857" t="s">
        <v>9407</v>
      </c>
      <c r="S3857" t="s">
        <v>9408</v>
      </c>
      <c r="T3857" t="s">
        <v>9521</v>
      </c>
      <c r="U3857" s="75">
        <v>5000</v>
      </c>
      <c r="V3857">
        <v>0.85</v>
      </c>
      <c r="W3857">
        <v>4250</v>
      </c>
      <c r="AH3857" s="16"/>
      <c r="AI3857" t="s">
        <v>1375</v>
      </c>
    </row>
    <row r="3858" spans="1:35" x14ac:dyDescent="0.25">
      <c r="A3858" t="s">
        <v>9578</v>
      </c>
      <c r="B3858" s="1">
        <v>22</v>
      </c>
      <c r="C3858" t="s">
        <v>432</v>
      </c>
      <c r="D3858">
        <v>13974998</v>
      </c>
      <c r="E3858" t="s">
        <v>9579</v>
      </c>
      <c r="F3858" t="s">
        <v>1363</v>
      </c>
      <c r="G3858" t="s">
        <v>1364</v>
      </c>
      <c r="H3858" s="3" t="s">
        <v>3562</v>
      </c>
      <c r="I3858">
        <v>2021</v>
      </c>
      <c r="J3858" s="15" t="s">
        <v>9580</v>
      </c>
      <c r="K3858">
        <v>2021</v>
      </c>
      <c r="L3858" t="s">
        <v>1367</v>
      </c>
      <c r="M3858" t="s">
        <v>405</v>
      </c>
      <c r="N3858" t="s">
        <v>4343</v>
      </c>
      <c r="O3858" t="s">
        <v>1388</v>
      </c>
      <c r="P3858" t="s">
        <v>4409</v>
      </c>
      <c r="Q3858">
        <f t="shared" si="73"/>
        <v>500</v>
      </c>
      <c r="R3858" t="s">
        <v>1879</v>
      </c>
      <c r="S3858" t="s">
        <v>1880</v>
      </c>
      <c r="T3858" t="s">
        <v>9581</v>
      </c>
      <c r="U3858" s="75">
        <v>500</v>
      </c>
      <c r="V3858">
        <v>1.25</v>
      </c>
      <c r="W3858">
        <v>625</v>
      </c>
      <c r="AH3858" s="16"/>
      <c r="AI3858" t="s">
        <v>1375</v>
      </c>
    </row>
    <row r="3859" spans="1:35" x14ac:dyDescent="0.25">
      <c r="A3859" t="s">
        <v>9582</v>
      </c>
      <c r="B3859" s="1">
        <v>22</v>
      </c>
      <c r="C3859" t="s">
        <v>432</v>
      </c>
      <c r="D3859">
        <v>13974998</v>
      </c>
      <c r="E3859" t="s">
        <v>9579</v>
      </c>
      <c r="F3859" t="s">
        <v>1363</v>
      </c>
      <c r="G3859" t="s">
        <v>1364</v>
      </c>
      <c r="H3859" s="3" t="s">
        <v>3562</v>
      </c>
      <c r="I3859">
        <v>2021</v>
      </c>
      <c r="J3859" s="15" t="s">
        <v>9580</v>
      </c>
      <c r="K3859">
        <v>2021</v>
      </c>
      <c r="L3859" t="s">
        <v>1367</v>
      </c>
      <c r="M3859" t="s">
        <v>405</v>
      </c>
      <c r="N3859" t="s">
        <v>4343</v>
      </c>
      <c r="O3859" t="s">
        <v>1388</v>
      </c>
      <c r="P3859" t="s">
        <v>4409</v>
      </c>
      <c r="Q3859">
        <f t="shared" si="73"/>
        <v>500</v>
      </c>
      <c r="R3859" t="s">
        <v>4086</v>
      </c>
      <c r="S3859" t="s">
        <v>4087</v>
      </c>
      <c r="T3859" t="s">
        <v>9583</v>
      </c>
      <c r="U3859" s="75">
        <v>500</v>
      </c>
      <c r="V3859">
        <v>0.78</v>
      </c>
      <c r="W3859">
        <v>390</v>
      </c>
      <c r="AH3859" s="16"/>
      <c r="AI3859" t="s">
        <v>1375</v>
      </c>
    </row>
    <row r="3860" spans="1:35" x14ac:dyDescent="0.25">
      <c r="A3860" t="s">
        <v>9584</v>
      </c>
      <c r="B3860" s="1">
        <v>22</v>
      </c>
      <c r="C3860" t="s">
        <v>432</v>
      </c>
      <c r="D3860">
        <v>13974998</v>
      </c>
      <c r="E3860" t="s">
        <v>9579</v>
      </c>
      <c r="F3860" t="s">
        <v>1363</v>
      </c>
      <c r="G3860" t="s">
        <v>1364</v>
      </c>
      <c r="H3860" s="3" t="s">
        <v>3562</v>
      </c>
      <c r="I3860">
        <v>2021</v>
      </c>
      <c r="J3860" s="15" t="s">
        <v>9580</v>
      </c>
      <c r="K3860">
        <v>2021</v>
      </c>
      <c r="L3860" t="s">
        <v>1367</v>
      </c>
      <c r="M3860" t="s">
        <v>405</v>
      </c>
      <c r="N3860" t="s">
        <v>4343</v>
      </c>
      <c r="O3860" t="s">
        <v>1388</v>
      </c>
      <c r="P3860" t="s">
        <v>4409</v>
      </c>
      <c r="Q3860">
        <f t="shared" si="73"/>
        <v>500</v>
      </c>
      <c r="R3860" t="s">
        <v>9454</v>
      </c>
      <c r="S3860" t="s">
        <v>9455</v>
      </c>
      <c r="T3860" t="s">
        <v>9573</v>
      </c>
      <c r="U3860" s="75">
        <v>500</v>
      </c>
      <c r="V3860">
        <v>6</v>
      </c>
      <c r="W3860">
        <v>3000</v>
      </c>
      <c r="AH3860" s="16"/>
      <c r="AI3860" t="s">
        <v>1375</v>
      </c>
    </row>
    <row r="3861" spans="1:35" x14ac:dyDescent="0.25">
      <c r="A3861" t="s">
        <v>9585</v>
      </c>
      <c r="B3861" s="1">
        <v>22</v>
      </c>
      <c r="C3861" t="s">
        <v>432</v>
      </c>
      <c r="D3861">
        <v>13974998</v>
      </c>
      <c r="E3861" t="s">
        <v>9579</v>
      </c>
      <c r="F3861" t="s">
        <v>1363</v>
      </c>
      <c r="G3861" t="s">
        <v>1364</v>
      </c>
      <c r="H3861" s="3" t="s">
        <v>3562</v>
      </c>
      <c r="I3861">
        <v>2021</v>
      </c>
      <c r="J3861" s="15" t="s">
        <v>9580</v>
      </c>
      <c r="K3861">
        <v>2021</v>
      </c>
      <c r="L3861" t="s">
        <v>1367</v>
      </c>
      <c r="M3861" t="s">
        <v>405</v>
      </c>
      <c r="N3861" t="s">
        <v>4343</v>
      </c>
      <c r="O3861" t="s">
        <v>1388</v>
      </c>
      <c r="P3861" t="s">
        <v>4409</v>
      </c>
      <c r="Q3861">
        <f t="shared" si="73"/>
        <v>500</v>
      </c>
      <c r="R3861" t="s">
        <v>1927</v>
      </c>
      <c r="S3861" t="s">
        <v>1928</v>
      </c>
      <c r="T3861" t="s">
        <v>9458</v>
      </c>
      <c r="U3861" s="75">
        <v>500</v>
      </c>
      <c r="V3861">
        <v>2.99</v>
      </c>
      <c r="W3861">
        <v>1495</v>
      </c>
      <c r="AH3861" s="16"/>
      <c r="AI3861" t="s">
        <v>1375</v>
      </c>
    </row>
    <row r="3862" spans="1:35" x14ac:dyDescent="0.25">
      <c r="A3862" t="s">
        <v>9586</v>
      </c>
      <c r="B3862" s="1">
        <v>22</v>
      </c>
      <c r="C3862" t="s">
        <v>432</v>
      </c>
      <c r="D3862">
        <v>13974998</v>
      </c>
      <c r="E3862" t="s">
        <v>9579</v>
      </c>
      <c r="F3862" t="s">
        <v>1363</v>
      </c>
      <c r="G3862" t="s">
        <v>1364</v>
      </c>
      <c r="H3862" s="3" t="s">
        <v>3562</v>
      </c>
      <c r="I3862">
        <v>2021</v>
      </c>
      <c r="J3862" s="15" t="s">
        <v>9580</v>
      </c>
      <c r="K3862">
        <v>2021</v>
      </c>
      <c r="L3862" t="s">
        <v>1367</v>
      </c>
      <c r="M3862" t="s">
        <v>405</v>
      </c>
      <c r="N3862" t="s">
        <v>4343</v>
      </c>
      <c r="O3862" t="s">
        <v>1388</v>
      </c>
      <c r="P3862" t="s">
        <v>4409</v>
      </c>
      <c r="Q3862">
        <f t="shared" si="73"/>
        <v>500</v>
      </c>
      <c r="R3862" t="s">
        <v>2198</v>
      </c>
      <c r="S3862" t="s">
        <v>2199</v>
      </c>
      <c r="T3862" t="s">
        <v>1379</v>
      </c>
      <c r="U3862" s="75">
        <v>500</v>
      </c>
      <c r="V3862">
        <v>1.7</v>
      </c>
      <c r="W3862">
        <v>850</v>
      </c>
      <c r="AH3862" s="16"/>
      <c r="AI3862" t="s">
        <v>1375</v>
      </c>
    </row>
    <row r="3863" spans="1:35" x14ac:dyDescent="0.25">
      <c r="A3863" t="s">
        <v>9587</v>
      </c>
      <c r="B3863" s="1">
        <v>22</v>
      </c>
      <c r="C3863" t="s">
        <v>403</v>
      </c>
      <c r="D3863">
        <v>14046881</v>
      </c>
      <c r="E3863" t="s">
        <v>4292</v>
      </c>
      <c r="F3863" t="s">
        <v>1363</v>
      </c>
      <c r="G3863" t="s">
        <v>1364</v>
      </c>
      <c r="H3863" s="3" t="s">
        <v>1827</v>
      </c>
      <c r="I3863">
        <v>2021</v>
      </c>
      <c r="J3863" s="15" t="s">
        <v>1828</v>
      </c>
      <c r="K3863">
        <v>2021</v>
      </c>
      <c r="L3863" t="s">
        <v>1367</v>
      </c>
      <c r="M3863" t="s">
        <v>405</v>
      </c>
      <c r="N3863" t="s">
        <v>9498</v>
      </c>
      <c r="O3863" t="s">
        <v>1388</v>
      </c>
      <c r="P3863" t="s">
        <v>4266</v>
      </c>
      <c r="Q3863">
        <f t="shared" si="73"/>
        <v>800</v>
      </c>
      <c r="R3863" t="s">
        <v>1927</v>
      </c>
      <c r="S3863" t="s">
        <v>1928</v>
      </c>
      <c r="T3863" t="s">
        <v>9499</v>
      </c>
      <c r="U3863" s="75">
        <v>800</v>
      </c>
      <c r="V3863">
        <v>3</v>
      </c>
      <c r="W3863">
        <v>2400</v>
      </c>
      <c r="AH3863" s="16"/>
      <c r="AI3863" t="s">
        <v>1375</v>
      </c>
    </row>
    <row r="3864" spans="1:35" x14ac:dyDescent="0.25">
      <c r="A3864" t="s">
        <v>9588</v>
      </c>
      <c r="B3864" s="1">
        <v>22</v>
      </c>
      <c r="C3864" t="s">
        <v>403</v>
      </c>
      <c r="D3864">
        <v>14046881</v>
      </c>
      <c r="E3864" t="s">
        <v>4292</v>
      </c>
      <c r="F3864" t="s">
        <v>1363</v>
      </c>
      <c r="G3864" t="s">
        <v>1364</v>
      </c>
      <c r="H3864" s="3" t="s">
        <v>1827</v>
      </c>
      <c r="I3864">
        <v>2021</v>
      </c>
      <c r="J3864" s="15" t="s">
        <v>1828</v>
      </c>
      <c r="K3864">
        <v>2021</v>
      </c>
      <c r="L3864" t="s">
        <v>1367</v>
      </c>
      <c r="M3864" t="s">
        <v>405</v>
      </c>
      <c r="N3864" t="s">
        <v>9498</v>
      </c>
      <c r="O3864" t="s">
        <v>1388</v>
      </c>
      <c r="P3864" t="s">
        <v>4266</v>
      </c>
      <c r="Q3864">
        <f t="shared" si="73"/>
        <v>800</v>
      </c>
      <c r="R3864" t="s">
        <v>9454</v>
      </c>
      <c r="S3864" t="s">
        <v>9455</v>
      </c>
      <c r="T3864" t="s">
        <v>433</v>
      </c>
      <c r="U3864" s="75">
        <v>800</v>
      </c>
      <c r="V3864">
        <v>6</v>
      </c>
      <c r="W3864">
        <v>4800</v>
      </c>
      <c r="AH3864" s="16"/>
      <c r="AI3864" t="s">
        <v>1375</v>
      </c>
    </row>
    <row r="3865" spans="1:35" x14ac:dyDescent="0.25">
      <c r="A3865" t="s">
        <v>9589</v>
      </c>
      <c r="B3865" s="1">
        <v>22</v>
      </c>
      <c r="C3865" t="s">
        <v>403</v>
      </c>
      <c r="D3865">
        <v>12836060</v>
      </c>
      <c r="E3865" t="s">
        <v>9590</v>
      </c>
      <c r="F3865" t="s">
        <v>1363</v>
      </c>
      <c r="G3865" t="s">
        <v>1364</v>
      </c>
      <c r="H3865" s="3" t="s">
        <v>2626</v>
      </c>
      <c r="I3865">
        <v>2020</v>
      </c>
      <c r="J3865" s="15" t="s">
        <v>7070</v>
      </c>
      <c r="K3865">
        <v>2020</v>
      </c>
      <c r="L3865" t="s">
        <v>1367</v>
      </c>
      <c r="M3865" t="s">
        <v>405</v>
      </c>
      <c r="N3865" t="s">
        <v>9498</v>
      </c>
      <c r="O3865" t="s">
        <v>1388</v>
      </c>
      <c r="P3865" t="s">
        <v>4266</v>
      </c>
      <c r="Q3865">
        <f t="shared" si="73"/>
        <v>200</v>
      </c>
      <c r="R3865" t="s">
        <v>9454</v>
      </c>
      <c r="S3865" t="s">
        <v>9455</v>
      </c>
      <c r="T3865" t="s">
        <v>405</v>
      </c>
      <c r="U3865" s="75">
        <v>200</v>
      </c>
      <c r="V3865">
        <v>6</v>
      </c>
      <c r="W3865">
        <v>1200</v>
      </c>
      <c r="AH3865" s="16"/>
      <c r="AI3865" t="s">
        <v>1375</v>
      </c>
    </row>
    <row r="3866" spans="1:35" x14ac:dyDescent="0.25">
      <c r="A3866" t="s">
        <v>9591</v>
      </c>
      <c r="B3866" s="1">
        <v>22</v>
      </c>
      <c r="C3866" t="s">
        <v>403</v>
      </c>
      <c r="D3866">
        <v>12836060</v>
      </c>
      <c r="E3866" t="s">
        <v>9590</v>
      </c>
      <c r="F3866" t="s">
        <v>1363</v>
      </c>
      <c r="G3866" t="s">
        <v>1364</v>
      </c>
      <c r="H3866" s="3" t="s">
        <v>2626</v>
      </c>
      <c r="I3866">
        <v>2020</v>
      </c>
      <c r="J3866" s="15" t="s">
        <v>7070</v>
      </c>
      <c r="K3866">
        <v>2020</v>
      </c>
      <c r="L3866" t="s">
        <v>1367</v>
      </c>
      <c r="M3866" t="s">
        <v>405</v>
      </c>
      <c r="N3866" t="s">
        <v>9498</v>
      </c>
      <c r="O3866" t="s">
        <v>1388</v>
      </c>
      <c r="P3866" t="s">
        <v>4266</v>
      </c>
      <c r="Q3866">
        <f t="shared" si="73"/>
        <v>200</v>
      </c>
      <c r="R3866" t="s">
        <v>7480</v>
      </c>
      <c r="S3866" t="s">
        <v>7481</v>
      </c>
      <c r="T3866" t="s">
        <v>426</v>
      </c>
      <c r="U3866" s="75">
        <v>200</v>
      </c>
      <c r="V3866">
        <v>1.66</v>
      </c>
      <c r="W3866">
        <v>332</v>
      </c>
      <c r="AH3866" s="16"/>
      <c r="AI3866" t="s">
        <v>1375</v>
      </c>
    </row>
    <row r="3867" spans="1:35" x14ac:dyDescent="0.25">
      <c r="A3867" t="s">
        <v>9592</v>
      </c>
      <c r="B3867" s="1">
        <v>22</v>
      </c>
      <c r="C3867" t="s">
        <v>403</v>
      </c>
      <c r="D3867">
        <v>14139073</v>
      </c>
      <c r="E3867" t="s">
        <v>9593</v>
      </c>
      <c r="F3867" t="s">
        <v>1363</v>
      </c>
      <c r="G3867" t="s">
        <v>9448</v>
      </c>
      <c r="H3867" s="3" t="s">
        <v>9594</v>
      </c>
      <c r="I3867">
        <v>2021</v>
      </c>
      <c r="J3867" s="15" t="s">
        <v>9595</v>
      </c>
      <c r="K3867">
        <v>2021</v>
      </c>
      <c r="L3867" t="s">
        <v>1367</v>
      </c>
      <c r="M3867" t="s">
        <v>405</v>
      </c>
      <c r="N3867" t="s">
        <v>9498</v>
      </c>
      <c r="O3867" t="s">
        <v>1388</v>
      </c>
      <c r="P3867" t="s">
        <v>4266</v>
      </c>
      <c r="Q3867">
        <f t="shared" si="73"/>
        <v>20000</v>
      </c>
      <c r="R3867" t="s">
        <v>1927</v>
      </c>
      <c r="S3867" t="s">
        <v>1928</v>
      </c>
      <c r="T3867" t="s">
        <v>9458</v>
      </c>
      <c r="U3867" s="75">
        <v>20000</v>
      </c>
      <c r="V3867">
        <v>3.1</v>
      </c>
      <c r="W3867">
        <v>62000</v>
      </c>
      <c r="AH3867" s="16"/>
      <c r="AI3867" t="s">
        <v>1375</v>
      </c>
    </row>
    <row r="3868" spans="1:35" x14ac:dyDescent="0.25">
      <c r="A3868" t="s">
        <v>9596</v>
      </c>
      <c r="B3868" s="1">
        <v>22</v>
      </c>
      <c r="C3868" t="s">
        <v>403</v>
      </c>
      <c r="D3868">
        <v>14139073</v>
      </c>
      <c r="E3868" t="s">
        <v>9593</v>
      </c>
      <c r="F3868" t="s">
        <v>1363</v>
      </c>
      <c r="G3868" t="s">
        <v>9448</v>
      </c>
      <c r="H3868" s="3" t="s">
        <v>9594</v>
      </c>
      <c r="I3868">
        <v>2021</v>
      </c>
      <c r="J3868" s="15" t="s">
        <v>9595</v>
      </c>
      <c r="K3868">
        <v>2021</v>
      </c>
      <c r="L3868" t="s">
        <v>1367</v>
      </c>
      <c r="M3868" t="s">
        <v>405</v>
      </c>
      <c r="N3868" t="s">
        <v>9498</v>
      </c>
      <c r="O3868" t="s">
        <v>1388</v>
      </c>
      <c r="P3868" t="s">
        <v>4266</v>
      </c>
      <c r="Q3868">
        <f t="shared" si="73"/>
        <v>20000</v>
      </c>
      <c r="R3868" t="s">
        <v>9454</v>
      </c>
      <c r="S3868" t="s">
        <v>9455</v>
      </c>
      <c r="T3868" t="s">
        <v>9573</v>
      </c>
      <c r="U3868" s="75">
        <v>20000</v>
      </c>
      <c r="V3868">
        <v>2</v>
      </c>
      <c r="W3868">
        <v>40000</v>
      </c>
      <c r="AH3868" s="16"/>
      <c r="AI3868" t="s">
        <v>1375</v>
      </c>
    </row>
    <row r="3869" spans="1:35" x14ac:dyDescent="0.25">
      <c r="A3869" t="s">
        <v>9597</v>
      </c>
      <c r="B3869" s="1">
        <v>22</v>
      </c>
      <c r="C3869" t="s">
        <v>403</v>
      </c>
      <c r="D3869">
        <v>15689212</v>
      </c>
      <c r="E3869" t="s">
        <v>9572</v>
      </c>
      <c r="F3869" t="s">
        <v>1363</v>
      </c>
      <c r="G3869" t="s">
        <v>1364</v>
      </c>
      <c r="H3869" s="3" t="s">
        <v>4609</v>
      </c>
      <c r="I3869">
        <v>2021</v>
      </c>
      <c r="J3869" s="15" t="s">
        <v>4631</v>
      </c>
      <c r="K3869">
        <v>2021</v>
      </c>
      <c r="L3869" t="s">
        <v>1367</v>
      </c>
      <c r="M3869" t="s">
        <v>405</v>
      </c>
      <c r="N3869" t="s">
        <v>9498</v>
      </c>
      <c r="O3869" t="s">
        <v>1388</v>
      </c>
      <c r="P3869" t="s">
        <v>4266</v>
      </c>
      <c r="Q3869">
        <f t="shared" si="73"/>
        <v>900</v>
      </c>
      <c r="R3869" t="s">
        <v>9419</v>
      </c>
      <c r="S3869" t="s">
        <v>9420</v>
      </c>
      <c r="T3869" t="s">
        <v>9598</v>
      </c>
      <c r="U3869" s="75">
        <v>900</v>
      </c>
      <c r="V3869">
        <v>2</v>
      </c>
      <c r="W3869">
        <v>1800</v>
      </c>
      <c r="AH3869" s="16"/>
      <c r="AI3869" t="s">
        <v>1375</v>
      </c>
    </row>
    <row r="3870" spans="1:35" x14ac:dyDescent="0.25">
      <c r="A3870" t="s">
        <v>9599</v>
      </c>
      <c r="B3870" s="1">
        <v>22</v>
      </c>
      <c r="C3870" t="s">
        <v>403</v>
      </c>
      <c r="D3870">
        <v>14826259</v>
      </c>
      <c r="E3870" t="s">
        <v>9600</v>
      </c>
      <c r="F3870" t="s">
        <v>1363</v>
      </c>
      <c r="G3870" t="s">
        <v>1364</v>
      </c>
      <c r="H3870" s="3" t="s">
        <v>4569</v>
      </c>
      <c r="I3870">
        <v>2021</v>
      </c>
      <c r="J3870" s="15" t="s">
        <v>4675</v>
      </c>
      <c r="K3870">
        <v>2021</v>
      </c>
      <c r="L3870" t="s">
        <v>1367</v>
      </c>
      <c r="M3870" t="s">
        <v>405</v>
      </c>
      <c r="N3870" t="s">
        <v>9498</v>
      </c>
      <c r="O3870" t="s">
        <v>1370</v>
      </c>
      <c r="P3870" t="s">
        <v>4266</v>
      </c>
      <c r="Q3870">
        <f t="shared" si="73"/>
        <v>200</v>
      </c>
      <c r="R3870" t="s">
        <v>9419</v>
      </c>
      <c r="S3870" t="s">
        <v>9420</v>
      </c>
      <c r="T3870" t="s">
        <v>9598</v>
      </c>
      <c r="U3870" s="75">
        <v>200</v>
      </c>
      <c r="V3870">
        <v>2</v>
      </c>
      <c r="W3870">
        <v>400</v>
      </c>
      <c r="AH3870" s="16"/>
      <c r="AI3870" t="s">
        <v>1375</v>
      </c>
    </row>
    <row r="3871" spans="1:35" x14ac:dyDescent="0.25">
      <c r="A3871" t="s">
        <v>9601</v>
      </c>
      <c r="B3871" s="1">
        <v>22</v>
      </c>
      <c r="C3871" t="s">
        <v>403</v>
      </c>
      <c r="D3871">
        <v>14826259</v>
      </c>
      <c r="E3871" t="s">
        <v>9600</v>
      </c>
      <c r="F3871" t="s">
        <v>1363</v>
      </c>
      <c r="G3871" t="s">
        <v>1364</v>
      </c>
      <c r="H3871" s="3" t="s">
        <v>4569</v>
      </c>
      <c r="I3871">
        <v>2021</v>
      </c>
      <c r="J3871" s="15" t="s">
        <v>4675</v>
      </c>
      <c r="K3871">
        <v>2021</v>
      </c>
      <c r="L3871" t="s">
        <v>1367</v>
      </c>
      <c r="M3871" t="s">
        <v>405</v>
      </c>
      <c r="N3871" t="s">
        <v>9498</v>
      </c>
      <c r="O3871" t="s">
        <v>1370</v>
      </c>
      <c r="P3871" t="s">
        <v>4266</v>
      </c>
      <c r="Q3871">
        <f t="shared" si="73"/>
        <v>200</v>
      </c>
      <c r="R3871" t="s">
        <v>9454</v>
      </c>
      <c r="S3871" t="s">
        <v>9455</v>
      </c>
      <c r="T3871" t="s">
        <v>9573</v>
      </c>
      <c r="U3871" s="75">
        <v>200</v>
      </c>
      <c r="V3871">
        <v>10</v>
      </c>
      <c r="W3871">
        <v>2000</v>
      </c>
      <c r="AH3871" s="16"/>
      <c r="AI3871" t="s">
        <v>1375</v>
      </c>
    </row>
    <row r="3872" spans="1:35" x14ac:dyDescent="0.25">
      <c r="A3872" t="s">
        <v>9602</v>
      </c>
      <c r="B3872" s="1">
        <v>22</v>
      </c>
      <c r="C3872" t="s">
        <v>403</v>
      </c>
      <c r="D3872">
        <v>14827409</v>
      </c>
      <c r="E3872" t="s">
        <v>9603</v>
      </c>
      <c r="F3872" t="s">
        <v>1363</v>
      </c>
      <c r="G3872" t="s">
        <v>1364</v>
      </c>
      <c r="H3872" s="3" t="s">
        <v>4569</v>
      </c>
      <c r="I3872">
        <v>2021</v>
      </c>
      <c r="J3872" s="15" t="s">
        <v>4675</v>
      </c>
      <c r="K3872">
        <v>2021</v>
      </c>
      <c r="L3872" t="s">
        <v>1367</v>
      </c>
      <c r="M3872" t="s">
        <v>405</v>
      </c>
      <c r="N3872" t="s">
        <v>9498</v>
      </c>
      <c r="O3872" t="s">
        <v>1370</v>
      </c>
      <c r="P3872" t="s">
        <v>4266</v>
      </c>
      <c r="Q3872">
        <f t="shared" si="73"/>
        <v>45000</v>
      </c>
      <c r="R3872" t="s">
        <v>9454</v>
      </c>
      <c r="S3872" t="s">
        <v>9455</v>
      </c>
      <c r="T3872" t="s">
        <v>9573</v>
      </c>
      <c r="U3872" s="75">
        <v>45000</v>
      </c>
      <c r="V3872">
        <v>2</v>
      </c>
      <c r="W3872">
        <v>90000</v>
      </c>
      <c r="AH3872" s="16"/>
      <c r="AI3872" t="s">
        <v>1375</v>
      </c>
    </row>
    <row r="3873" spans="1:35" x14ac:dyDescent="0.25">
      <c r="A3873" t="s">
        <v>9604</v>
      </c>
      <c r="B3873" s="1">
        <v>22</v>
      </c>
      <c r="C3873" t="s">
        <v>403</v>
      </c>
      <c r="D3873">
        <v>14827409</v>
      </c>
      <c r="E3873" t="s">
        <v>9603</v>
      </c>
      <c r="F3873" t="s">
        <v>1363</v>
      </c>
      <c r="G3873" t="s">
        <v>1364</v>
      </c>
      <c r="H3873" s="3" t="s">
        <v>4569</v>
      </c>
      <c r="I3873">
        <v>2021</v>
      </c>
      <c r="J3873" s="15" t="s">
        <v>4675</v>
      </c>
      <c r="K3873">
        <v>2021</v>
      </c>
      <c r="L3873" t="s">
        <v>1367</v>
      </c>
      <c r="M3873" t="s">
        <v>405</v>
      </c>
      <c r="N3873" t="s">
        <v>9498</v>
      </c>
      <c r="O3873" t="s">
        <v>1370</v>
      </c>
      <c r="P3873" t="s">
        <v>4266</v>
      </c>
      <c r="Q3873">
        <f t="shared" si="73"/>
        <v>45000</v>
      </c>
      <c r="R3873" t="s">
        <v>9419</v>
      </c>
      <c r="S3873" t="s">
        <v>9420</v>
      </c>
      <c r="T3873" t="s">
        <v>9598</v>
      </c>
      <c r="U3873" s="75">
        <v>45000</v>
      </c>
      <c r="V3873">
        <v>1.99</v>
      </c>
      <c r="W3873">
        <v>89550</v>
      </c>
      <c r="AH3873" s="16"/>
      <c r="AI3873" t="s">
        <v>1375</v>
      </c>
    </row>
    <row r="3874" spans="1:35" x14ac:dyDescent="0.25">
      <c r="A3874" t="s">
        <v>9605</v>
      </c>
      <c r="B3874" s="1">
        <v>22</v>
      </c>
      <c r="C3874" t="s">
        <v>403</v>
      </c>
      <c r="D3874">
        <v>4960084</v>
      </c>
      <c r="E3874" t="s">
        <v>9606</v>
      </c>
      <c r="F3874" t="s">
        <v>1363</v>
      </c>
      <c r="G3874" t="s">
        <v>9607</v>
      </c>
      <c r="H3874" s="3" t="s">
        <v>2875</v>
      </c>
      <c r="I3874">
        <v>2016</v>
      </c>
      <c r="J3874" s="15" t="s">
        <v>2900</v>
      </c>
      <c r="K3874">
        <v>2016</v>
      </c>
      <c r="L3874" t="s">
        <v>1394</v>
      </c>
      <c r="M3874" t="s">
        <v>9608</v>
      </c>
      <c r="N3874" t="s">
        <v>9609</v>
      </c>
      <c r="O3874" t="s">
        <v>1388</v>
      </c>
      <c r="P3874" t="s">
        <v>5516</v>
      </c>
      <c r="Q3874">
        <f t="shared" si="73"/>
        <v>18448</v>
      </c>
      <c r="R3874" t="s">
        <v>1879</v>
      </c>
      <c r="S3874" t="s">
        <v>1880</v>
      </c>
      <c r="T3874" t="s">
        <v>3650</v>
      </c>
      <c r="U3874" s="75">
        <v>18448</v>
      </c>
      <c r="V3874">
        <v>1.2</v>
      </c>
      <c r="W3874">
        <v>22137.599999999999</v>
      </c>
      <c r="AH3874" s="16"/>
      <c r="AI3874" t="s">
        <v>1375</v>
      </c>
    </row>
    <row r="3875" spans="1:35" x14ac:dyDescent="0.25">
      <c r="A3875" t="s">
        <v>9610</v>
      </c>
      <c r="B3875" s="1">
        <v>22</v>
      </c>
      <c r="C3875" t="s">
        <v>403</v>
      </c>
      <c r="D3875">
        <v>4960084</v>
      </c>
      <c r="E3875" t="s">
        <v>9606</v>
      </c>
      <c r="F3875" t="s">
        <v>1363</v>
      </c>
      <c r="G3875" t="s">
        <v>9607</v>
      </c>
      <c r="H3875" s="3" t="s">
        <v>2875</v>
      </c>
      <c r="I3875">
        <v>2016</v>
      </c>
      <c r="J3875" s="15" t="s">
        <v>2900</v>
      </c>
      <c r="K3875">
        <v>2016</v>
      </c>
      <c r="L3875" t="s">
        <v>1394</v>
      </c>
      <c r="M3875" t="s">
        <v>9608</v>
      </c>
      <c r="N3875" t="s">
        <v>9609</v>
      </c>
      <c r="O3875" t="s">
        <v>1388</v>
      </c>
      <c r="P3875" t="s">
        <v>5516</v>
      </c>
      <c r="Q3875">
        <f t="shared" si="73"/>
        <v>18448</v>
      </c>
      <c r="R3875" t="s">
        <v>9611</v>
      </c>
      <c r="S3875" t="s">
        <v>9612</v>
      </c>
      <c r="T3875" t="s">
        <v>426</v>
      </c>
      <c r="U3875" s="75">
        <v>18448</v>
      </c>
      <c r="V3875">
        <v>3.95</v>
      </c>
      <c r="W3875">
        <v>72869.600000000006</v>
      </c>
      <c r="AH3875" s="16"/>
      <c r="AI3875" t="s">
        <v>1375</v>
      </c>
    </row>
    <row r="3876" spans="1:35" x14ac:dyDescent="0.25">
      <c r="A3876" t="s">
        <v>9613</v>
      </c>
      <c r="B3876" s="1">
        <v>22</v>
      </c>
      <c r="C3876" t="s">
        <v>403</v>
      </c>
      <c r="D3876">
        <v>13639501</v>
      </c>
      <c r="E3876" t="s">
        <v>9614</v>
      </c>
      <c r="F3876" t="s">
        <v>1363</v>
      </c>
      <c r="G3876" t="s">
        <v>1364</v>
      </c>
      <c r="H3876" s="3" t="s">
        <v>9615</v>
      </c>
      <c r="I3876">
        <v>2020</v>
      </c>
      <c r="J3876" s="15" t="s">
        <v>9616</v>
      </c>
      <c r="K3876">
        <v>2020</v>
      </c>
      <c r="L3876" t="s">
        <v>1367</v>
      </c>
      <c r="M3876" t="s">
        <v>405</v>
      </c>
      <c r="N3876" t="s">
        <v>9498</v>
      </c>
      <c r="O3876" t="s">
        <v>1388</v>
      </c>
      <c r="P3876" t="s">
        <v>4266</v>
      </c>
      <c r="Q3876">
        <f t="shared" si="73"/>
        <v>100</v>
      </c>
      <c r="R3876" t="s">
        <v>2198</v>
      </c>
      <c r="S3876" t="s">
        <v>2199</v>
      </c>
      <c r="T3876" t="s">
        <v>1379</v>
      </c>
      <c r="U3876" s="75">
        <v>100</v>
      </c>
      <c r="V3876">
        <v>1.75</v>
      </c>
      <c r="W3876">
        <v>175</v>
      </c>
      <c r="AH3876" s="16"/>
      <c r="AI3876" t="s">
        <v>1375</v>
      </c>
    </row>
    <row r="3877" spans="1:35" x14ac:dyDescent="0.25">
      <c r="A3877" t="s">
        <v>9617</v>
      </c>
      <c r="B3877" s="1">
        <v>22</v>
      </c>
      <c r="C3877" t="s">
        <v>403</v>
      </c>
      <c r="D3877">
        <v>13639501</v>
      </c>
      <c r="E3877" t="s">
        <v>9614</v>
      </c>
      <c r="F3877" t="s">
        <v>1363</v>
      </c>
      <c r="G3877" t="s">
        <v>1364</v>
      </c>
      <c r="H3877" s="3" t="s">
        <v>9615</v>
      </c>
      <c r="I3877">
        <v>2020</v>
      </c>
      <c r="J3877" s="15" t="s">
        <v>9616</v>
      </c>
      <c r="K3877">
        <v>2020</v>
      </c>
      <c r="L3877" t="s">
        <v>1367</v>
      </c>
      <c r="M3877" t="s">
        <v>405</v>
      </c>
      <c r="N3877" t="s">
        <v>9498</v>
      </c>
      <c r="O3877" t="s">
        <v>1388</v>
      </c>
      <c r="P3877" t="s">
        <v>4266</v>
      </c>
      <c r="Q3877">
        <f t="shared" si="73"/>
        <v>100</v>
      </c>
      <c r="R3877" t="s">
        <v>9454</v>
      </c>
      <c r="S3877" t="s">
        <v>9455</v>
      </c>
      <c r="T3877" t="s">
        <v>405</v>
      </c>
      <c r="U3877" s="75">
        <v>100</v>
      </c>
      <c r="V3877">
        <v>6</v>
      </c>
      <c r="W3877">
        <v>600</v>
      </c>
      <c r="AH3877" s="16"/>
      <c r="AI3877" t="s">
        <v>1375</v>
      </c>
    </row>
    <row r="3878" spans="1:35" x14ac:dyDescent="0.25">
      <c r="A3878" t="s">
        <v>9618</v>
      </c>
      <c r="B3878" s="1">
        <v>22</v>
      </c>
      <c r="C3878" t="s">
        <v>432</v>
      </c>
      <c r="D3878">
        <v>16377656</v>
      </c>
      <c r="E3878" t="s">
        <v>9619</v>
      </c>
      <c r="F3878" t="s">
        <v>1363</v>
      </c>
      <c r="G3878" t="s">
        <v>1364</v>
      </c>
      <c r="H3878" s="3" t="s">
        <v>4966</v>
      </c>
      <c r="I3878">
        <v>2022</v>
      </c>
      <c r="J3878" s="15" t="s">
        <v>4929</v>
      </c>
      <c r="K3878">
        <v>2022</v>
      </c>
      <c r="L3878" t="s">
        <v>1367</v>
      </c>
      <c r="M3878" t="s">
        <v>405</v>
      </c>
      <c r="N3878" t="s">
        <v>9620</v>
      </c>
      <c r="O3878" t="s">
        <v>1370</v>
      </c>
      <c r="P3878" t="s">
        <v>4409</v>
      </c>
      <c r="Q3878">
        <f t="shared" si="73"/>
        <v>64000</v>
      </c>
      <c r="R3878" t="s">
        <v>9621</v>
      </c>
      <c r="S3878" t="s">
        <v>9622</v>
      </c>
      <c r="T3878" t="s">
        <v>9623</v>
      </c>
      <c r="U3878" s="75">
        <v>64000</v>
      </c>
      <c r="V3878">
        <v>1.4</v>
      </c>
      <c r="W3878">
        <v>89600</v>
      </c>
      <c r="AH3878" s="16"/>
      <c r="AI3878" t="s">
        <v>1375</v>
      </c>
    </row>
    <row r="3879" spans="1:35" x14ac:dyDescent="0.25">
      <c r="A3879" t="s">
        <v>9624</v>
      </c>
      <c r="B3879" s="1">
        <v>22</v>
      </c>
      <c r="C3879" t="s">
        <v>432</v>
      </c>
      <c r="D3879">
        <v>16647181</v>
      </c>
      <c r="E3879" t="s">
        <v>9625</v>
      </c>
      <c r="F3879" t="s">
        <v>1363</v>
      </c>
      <c r="G3879" t="s">
        <v>1364</v>
      </c>
      <c r="H3879" s="3" t="s">
        <v>9626</v>
      </c>
      <c r="I3879">
        <v>2022</v>
      </c>
      <c r="J3879" s="15" t="s">
        <v>2143</v>
      </c>
      <c r="K3879">
        <v>2022</v>
      </c>
      <c r="L3879" t="s">
        <v>1367</v>
      </c>
      <c r="M3879" t="s">
        <v>405</v>
      </c>
      <c r="N3879" t="s">
        <v>9620</v>
      </c>
      <c r="O3879" t="s">
        <v>1370</v>
      </c>
      <c r="P3879" t="s">
        <v>4409</v>
      </c>
      <c r="Q3879">
        <f t="shared" si="73"/>
        <v>32800</v>
      </c>
      <c r="R3879" t="s">
        <v>9627</v>
      </c>
      <c r="S3879" t="s">
        <v>9628</v>
      </c>
      <c r="T3879" t="s">
        <v>9629</v>
      </c>
      <c r="U3879" s="75">
        <v>32800</v>
      </c>
      <c r="V3879">
        <v>1</v>
      </c>
      <c r="W3879">
        <v>32800</v>
      </c>
      <c r="AH3879" s="16"/>
      <c r="AI3879" t="s">
        <v>1375</v>
      </c>
    </row>
    <row r="3880" spans="1:35" x14ac:dyDescent="0.25">
      <c r="A3880" t="s">
        <v>9630</v>
      </c>
      <c r="B3880" s="1">
        <v>22</v>
      </c>
      <c r="C3880" t="s">
        <v>403</v>
      </c>
      <c r="D3880">
        <v>17108047</v>
      </c>
      <c r="E3880" t="s">
        <v>9631</v>
      </c>
      <c r="F3880" t="s">
        <v>1363</v>
      </c>
      <c r="G3880" t="s">
        <v>9448</v>
      </c>
      <c r="H3880" s="3" t="s">
        <v>1776</v>
      </c>
      <c r="I3880">
        <v>2022</v>
      </c>
      <c r="J3880" s="15" t="s">
        <v>4127</v>
      </c>
      <c r="K3880">
        <v>2022</v>
      </c>
      <c r="L3880" t="s">
        <v>1367</v>
      </c>
      <c r="M3880" t="s">
        <v>405</v>
      </c>
      <c r="N3880" t="s">
        <v>9498</v>
      </c>
      <c r="O3880" t="s">
        <v>1370</v>
      </c>
      <c r="P3880" t="s">
        <v>4266</v>
      </c>
      <c r="Q3880">
        <f t="shared" si="73"/>
        <v>20000</v>
      </c>
      <c r="R3880" t="s">
        <v>9627</v>
      </c>
      <c r="S3880" t="s">
        <v>9628</v>
      </c>
      <c r="T3880" t="s">
        <v>9632</v>
      </c>
      <c r="U3880" s="75">
        <v>20000</v>
      </c>
      <c r="V3880">
        <v>1.2</v>
      </c>
      <c r="W3880">
        <v>24000</v>
      </c>
      <c r="AH3880" s="16"/>
      <c r="AI3880" t="s">
        <v>1375</v>
      </c>
    </row>
    <row r="3881" spans="1:35" x14ac:dyDescent="0.25">
      <c r="A3881" t="s">
        <v>9633</v>
      </c>
      <c r="B3881" s="1">
        <v>22</v>
      </c>
      <c r="C3881" t="s">
        <v>403</v>
      </c>
      <c r="D3881">
        <v>17108047</v>
      </c>
      <c r="E3881" t="s">
        <v>9631</v>
      </c>
      <c r="F3881" t="s">
        <v>1363</v>
      </c>
      <c r="G3881" t="s">
        <v>9448</v>
      </c>
      <c r="H3881" s="3" t="s">
        <v>1776</v>
      </c>
      <c r="I3881">
        <v>2022</v>
      </c>
      <c r="J3881" s="15" t="s">
        <v>4127</v>
      </c>
      <c r="K3881">
        <v>2022</v>
      </c>
      <c r="L3881" t="s">
        <v>1367</v>
      </c>
      <c r="M3881" t="s">
        <v>405</v>
      </c>
      <c r="N3881" t="s">
        <v>9498</v>
      </c>
      <c r="O3881" t="s">
        <v>1370</v>
      </c>
      <c r="P3881" t="s">
        <v>4266</v>
      </c>
      <c r="Q3881">
        <f t="shared" si="73"/>
        <v>20000</v>
      </c>
      <c r="R3881" t="s">
        <v>9259</v>
      </c>
      <c r="S3881" t="s">
        <v>9260</v>
      </c>
      <c r="T3881" t="s">
        <v>426</v>
      </c>
      <c r="U3881" s="75">
        <v>20000</v>
      </c>
      <c r="V3881">
        <v>2.87</v>
      </c>
      <c r="W3881">
        <v>57400</v>
      </c>
      <c r="AH3881" s="16"/>
      <c r="AI3881" t="s">
        <v>1375</v>
      </c>
    </row>
    <row r="3882" spans="1:35" x14ac:dyDescent="0.25">
      <c r="A3882" t="s">
        <v>9634</v>
      </c>
      <c r="B3882" s="1">
        <v>22</v>
      </c>
      <c r="C3882" t="s">
        <v>403</v>
      </c>
      <c r="D3882">
        <v>17108047</v>
      </c>
      <c r="E3882" t="s">
        <v>9631</v>
      </c>
      <c r="F3882" t="s">
        <v>1363</v>
      </c>
      <c r="G3882" t="s">
        <v>9448</v>
      </c>
      <c r="H3882" s="3" t="s">
        <v>1776</v>
      </c>
      <c r="I3882">
        <v>2022</v>
      </c>
      <c r="J3882" s="15" t="s">
        <v>4127</v>
      </c>
      <c r="K3882">
        <v>2022</v>
      </c>
      <c r="L3882" t="s">
        <v>1367</v>
      </c>
      <c r="M3882" t="s">
        <v>405</v>
      </c>
      <c r="N3882" t="s">
        <v>9498</v>
      </c>
      <c r="O3882" t="s">
        <v>1370</v>
      </c>
      <c r="P3882" t="s">
        <v>4266</v>
      </c>
      <c r="Q3882">
        <f t="shared" si="73"/>
        <v>20000</v>
      </c>
      <c r="R3882" t="s">
        <v>9635</v>
      </c>
      <c r="S3882" t="s">
        <v>9636</v>
      </c>
      <c r="T3882" t="s">
        <v>405</v>
      </c>
      <c r="U3882" s="75">
        <v>20000</v>
      </c>
      <c r="V3882">
        <v>4.16</v>
      </c>
      <c r="W3882">
        <v>83200</v>
      </c>
      <c r="AH3882" s="16"/>
      <c r="AI3882" t="s">
        <v>1375</v>
      </c>
    </row>
    <row r="3883" spans="1:35" x14ac:dyDescent="0.25">
      <c r="A3883" t="s">
        <v>9637</v>
      </c>
      <c r="B3883" s="1">
        <v>22</v>
      </c>
      <c r="C3883" t="s">
        <v>403</v>
      </c>
      <c r="D3883">
        <v>17108047</v>
      </c>
      <c r="E3883" t="s">
        <v>9631</v>
      </c>
      <c r="F3883" t="s">
        <v>1363</v>
      </c>
      <c r="G3883" t="s">
        <v>9448</v>
      </c>
      <c r="H3883" s="3" t="s">
        <v>1776</v>
      </c>
      <c r="I3883">
        <v>2022</v>
      </c>
      <c r="J3883" s="15" t="s">
        <v>4127</v>
      </c>
      <c r="K3883">
        <v>2022</v>
      </c>
      <c r="L3883" t="s">
        <v>1367</v>
      </c>
      <c r="M3883" t="s">
        <v>405</v>
      </c>
      <c r="N3883" t="s">
        <v>9498</v>
      </c>
      <c r="O3883" t="s">
        <v>1370</v>
      </c>
      <c r="P3883" t="s">
        <v>4266</v>
      </c>
      <c r="Q3883">
        <f t="shared" si="73"/>
        <v>20000</v>
      </c>
      <c r="R3883" t="s">
        <v>9638</v>
      </c>
      <c r="S3883" t="s">
        <v>9639</v>
      </c>
      <c r="T3883" t="s">
        <v>9640</v>
      </c>
      <c r="U3883" s="75">
        <v>20000</v>
      </c>
      <c r="V3883">
        <v>4.4800000000000004</v>
      </c>
      <c r="W3883">
        <v>89600</v>
      </c>
      <c r="AH3883" s="16"/>
      <c r="AI3883" t="s">
        <v>1375</v>
      </c>
    </row>
    <row r="3884" spans="1:35" x14ac:dyDescent="0.25">
      <c r="A3884" t="s">
        <v>9641</v>
      </c>
      <c r="B3884" s="1">
        <v>22</v>
      </c>
      <c r="C3884" t="s">
        <v>403</v>
      </c>
      <c r="D3884">
        <v>17194717</v>
      </c>
      <c r="E3884" t="s">
        <v>4289</v>
      </c>
      <c r="F3884" t="s">
        <v>1363</v>
      </c>
      <c r="G3884" t="s">
        <v>1364</v>
      </c>
      <c r="H3884" s="3" t="s">
        <v>1477</v>
      </c>
      <c r="I3884">
        <v>2022</v>
      </c>
      <c r="J3884" s="15" t="s">
        <v>1478</v>
      </c>
      <c r="K3884">
        <v>2022</v>
      </c>
      <c r="L3884" t="s">
        <v>1367</v>
      </c>
      <c r="M3884" t="s">
        <v>405</v>
      </c>
      <c r="N3884" t="s">
        <v>9498</v>
      </c>
      <c r="O3884" t="s">
        <v>1370</v>
      </c>
      <c r="P3884" t="s">
        <v>4266</v>
      </c>
      <c r="Q3884">
        <f t="shared" si="73"/>
        <v>1500</v>
      </c>
      <c r="R3884" t="s">
        <v>9627</v>
      </c>
      <c r="S3884" t="s">
        <v>9628</v>
      </c>
      <c r="T3884" t="s">
        <v>9632</v>
      </c>
      <c r="U3884" s="75">
        <v>1500</v>
      </c>
      <c r="V3884">
        <v>2</v>
      </c>
      <c r="W3884">
        <v>3000</v>
      </c>
      <c r="AH3884" s="16"/>
      <c r="AI3884" t="s">
        <v>1375</v>
      </c>
    </row>
    <row r="3885" spans="1:35" x14ac:dyDescent="0.25">
      <c r="A3885" t="s">
        <v>9642</v>
      </c>
      <c r="B3885" s="1">
        <v>22</v>
      </c>
      <c r="C3885" t="s">
        <v>403</v>
      </c>
      <c r="D3885">
        <v>17194717</v>
      </c>
      <c r="E3885" t="s">
        <v>4289</v>
      </c>
      <c r="F3885" t="s">
        <v>1363</v>
      </c>
      <c r="G3885" t="s">
        <v>1364</v>
      </c>
      <c r="H3885" s="3" t="s">
        <v>1477</v>
      </c>
      <c r="I3885">
        <v>2022</v>
      </c>
      <c r="J3885" s="15" t="s">
        <v>1478</v>
      </c>
      <c r="K3885">
        <v>2022</v>
      </c>
      <c r="L3885" t="s">
        <v>1367</v>
      </c>
      <c r="M3885" t="s">
        <v>405</v>
      </c>
      <c r="N3885" t="s">
        <v>9498</v>
      </c>
      <c r="O3885" t="s">
        <v>1370</v>
      </c>
      <c r="P3885" t="s">
        <v>4266</v>
      </c>
      <c r="Q3885">
        <f t="shared" si="73"/>
        <v>1500</v>
      </c>
      <c r="R3885" t="s">
        <v>9259</v>
      </c>
      <c r="S3885" t="s">
        <v>9260</v>
      </c>
      <c r="T3885" t="s">
        <v>426</v>
      </c>
      <c r="U3885" s="75">
        <v>1500</v>
      </c>
      <c r="V3885">
        <v>2.87</v>
      </c>
      <c r="W3885">
        <v>4305</v>
      </c>
      <c r="AH3885" s="16"/>
      <c r="AI3885" t="s">
        <v>1375</v>
      </c>
    </row>
    <row r="3886" spans="1:35" x14ac:dyDescent="0.25">
      <c r="A3886" t="s">
        <v>9643</v>
      </c>
      <c r="B3886" s="1">
        <v>22</v>
      </c>
      <c r="C3886" t="s">
        <v>403</v>
      </c>
      <c r="D3886">
        <v>17260108</v>
      </c>
      <c r="E3886" t="s">
        <v>9644</v>
      </c>
      <c r="F3886" t="s">
        <v>1363</v>
      </c>
      <c r="G3886" t="s">
        <v>1364</v>
      </c>
      <c r="H3886" s="3" t="s">
        <v>1483</v>
      </c>
      <c r="I3886">
        <v>2022</v>
      </c>
      <c r="J3886" s="15" t="s">
        <v>1487</v>
      </c>
      <c r="K3886">
        <v>2022</v>
      </c>
      <c r="L3886" t="s">
        <v>1367</v>
      </c>
      <c r="M3886" t="s">
        <v>405</v>
      </c>
      <c r="N3886" t="s">
        <v>9498</v>
      </c>
      <c r="O3886" t="s">
        <v>1370</v>
      </c>
      <c r="P3886" t="s">
        <v>4266</v>
      </c>
      <c r="Q3886">
        <f t="shared" si="73"/>
        <v>700</v>
      </c>
      <c r="R3886" t="s">
        <v>9419</v>
      </c>
      <c r="S3886" t="s">
        <v>9420</v>
      </c>
      <c r="T3886" t="s">
        <v>9598</v>
      </c>
      <c r="U3886" s="75">
        <v>700</v>
      </c>
      <c r="V3886">
        <v>2.5</v>
      </c>
      <c r="W3886">
        <v>1750</v>
      </c>
      <c r="AH3886" s="16"/>
      <c r="AI3886" t="s">
        <v>1375</v>
      </c>
    </row>
    <row r="3887" spans="1:35" x14ac:dyDescent="0.25">
      <c r="A3887" t="s">
        <v>9645</v>
      </c>
      <c r="B3887" s="1">
        <v>22</v>
      </c>
      <c r="C3887" t="s">
        <v>403</v>
      </c>
      <c r="D3887">
        <v>16580311</v>
      </c>
      <c r="E3887" t="s">
        <v>9646</v>
      </c>
      <c r="F3887" t="s">
        <v>1363</v>
      </c>
      <c r="G3887" t="s">
        <v>1364</v>
      </c>
      <c r="H3887" s="3" t="s">
        <v>5032</v>
      </c>
      <c r="I3887">
        <v>2022</v>
      </c>
      <c r="J3887" s="15" t="s">
        <v>4000</v>
      </c>
      <c r="K3887">
        <v>2022</v>
      </c>
      <c r="L3887" t="s">
        <v>1367</v>
      </c>
      <c r="M3887" t="s">
        <v>405</v>
      </c>
      <c r="N3887" t="s">
        <v>9498</v>
      </c>
      <c r="O3887" t="s">
        <v>1370</v>
      </c>
      <c r="P3887" t="s">
        <v>4266</v>
      </c>
      <c r="Q3887">
        <f t="shared" si="73"/>
        <v>500</v>
      </c>
      <c r="R3887" t="s">
        <v>2198</v>
      </c>
      <c r="S3887" t="s">
        <v>2199</v>
      </c>
      <c r="T3887" t="s">
        <v>1379</v>
      </c>
      <c r="U3887" s="75">
        <v>500</v>
      </c>
      <c r="V3887">
        <v>2.2999999999999998</v>
      </c>
      <c r="W3887">
        <v>1150</v>
      </c>
      <c r="AH3887" s="16"/>
      <c r="AI3887" t="s">
        <v>1375</v>
      </c>
    </row>
    <row r="3888" spans="1:35" x14ac:dyDescent="0.25">
      <c r="A3888" t="s">
        <v>9647</v>
      </c>
      <c r="B3888" s="1">
        <v>22</v>
      </c>
      <c r="C3888" t="s">
        <v>403</v>
      </c>
      <c r="D3888">
        <v>18467164</v>
      </c>
      <c r="E3888" t="s">
        <v>9648</v>
      </c>
      <c r="F3888" t="s">
        <v>1363</v>
      </c>
      <c r="G3888" t="s">
        <v>1364</v>
      </c>
      <c r="H3888" s="3" t="s">
        <v>1726</v>
      </c>
      <c r="I3888">
        <v>2022</v>
      </c>
      <c r="J3888" s="15" t="s">
        <v>8136</v>
      </c>
      <c r="K3888">
        <v>2022</v>
      </c>
      <c r="L3888" t="s">
        <v>1367</v>
      </c>
      <c r="M3888" t="s">
        <v>405</v>
      </c>
      <c r="N3888" t="s">
        <v>9498</v>
      </c>
      <c r="O3888" t="s">
        <v>1388</v>
      </c>
      <c r="P3888" t="s">
        <v>4266</v>
      </c>
      <c r="Q3888">
        <f t="shared" si="73"/>
        <v>2000</v>
      </c>
      <c r="R3888" t="s">
        <v>1856</v>
      </c>
      <c r="S3888" t="s">
        <v>1857</v>
      </c>
      <c r="T3888" t="s">
        <v>9649</v>
      </c>
      <c r="U3888" s="75">
        <v>2000</v>
      </c>
      <c r="V3888">
        <v>4.75</v>
      </c>
      <c r="W3888">
        <v>9500</v>
      </c>
      <c r="AH3888" s="16"/>
      <c r="AI3888" t="s">
        <v>1375</v>
      </c>
    </row>
    <row r="3889" spans="1:35" x14ac:dyDescent="0.25">
      <c r="A3889" t="s">
        <v>9650</v>
      </c>
      <c r="B3889" s="1">
        <v>22</v>
      </c>
      <c r="C3889" t="s">
        <v>403</v>
      </c>
      <c r="D3889">
        <v>16580311</v>
      </c>
      <c r="E3889" t="s">
        <v>9646</v>
      </c>
      <c r="F3889" t="s">
        <v>1363</v>
      </c>
      <c r="G3889" t="s">
        <v>1364</v>
      </c>
      <c r="H3889" s="3" t="s">
        <v>5032</v>
      </c>
      <c r="I3889">
        <v>2022</v>
      </c>
      <c r="J3889" s="15" t="s">
        <v>4000</v>
      </c>
      <c r="K3889">
        <v>2022</v>
      </c>
      <c r="L3889" t="s">
        <v>1367</v>
      </c>
      <c r="M3889" t="s">
        <v>405</v>
      </c>
      <c r="N3889" t="s">
        <v>9498</v>
      </c>
      <c r="O3889" t="s">
        <v>1370</v>
      </c>
      <c r="P3889" t="s">
        <v>4266</v>
      </c>
      <c r="Q3889">
        <f t="shared" si="73"/>
        <v>500</v>
      </c>
      <c r="R3889" t="s">
        <v>9419</v>
      </c>
      <c r="S3889" t="s">
        <v>9420</v>
      </c>
      <c r="T3889" t="s">
        <v>9598</v>
      </c>
      <c r="U3889" s="75">
        <v>500</v>
      </c>
      <c r="V3889">
        <v>2.4</v>
      </c>
      <c r="W3889">
        <v>1200</v>
      </c>
      <c r="AH3889" s="16"/>
      <c r="AI3889" t="s">
        <v>1375</v>
      </c>
    </row>
    <row r="3890" spans="1:35" x14ac:dyDescent="0.25">
      <c r="A3890" t="s">
        <v>9651</v>
      </c>
      <c r="B3890" s="1">
        <v>22</v>
      </c>
      <c r="C3890" t="s">
        <v>403</v>
      </c>
      <c r="D3890">
        <v>16876156</v>
      </c>
      <c r="E3890" t="s">
        <v>9652</v>
      </c>
      <c r="F3890" t="s">
        <v>1363</v>
      </c>
      <c r="G3890" t="s">
        <v>1364</v>
      </c>
      <c r="H3890" s="3" t="s">
        <v>4163</v>
      </c>
      <c r="I3890">
        <v>2022</v>
      </c>
      <c r="J3890" s="15" t="s">
        <v>5248</v>
      </c>
      <c r="K3890">
        <v>2022</v>
      </c>
      <c r="L3890" t="s">
        <v>1367</v>
      </c>
      <c r="M3890" t="s">
        <v>405</v>
      </c>
      <c r="N3890" t="s">
        <v>9498</v>
      </c>
      <c r="O3890" t="s">
        <v>1370</v>
      </c>
      <c r="P3890" t="s">
        <v>4266</v>
      </c>
      <c r="Q3890">
        <f t="shared" si="73"/>
        <v>1620</v>
      </c>
      <c r="R3890" t="s">
        <v>9627</v>
      </c>
      <c r="S3890" t="s">
        <v>9628</v>
      </c>
      <c r="T3890" t="s">
        <v>9632</v>
      </c>
      <c r="U3890" s="75">
        <v>1620</v>
      </c>
      <c r="V3890">
        <v>1.5</v>
      </c>
      <c r="W3890">
        <v>2430</v>
      </c>
      <c r="AH3890" s="16"/>
      <c r="AI3890" t="s">
        <v>1375</v>
      </c>
    </row>
    <row r="3891" spans="1:35" x14ac:dyDescent="0.25">
      <c r="A3891" t="s">
        <v>9653</v>
      </c>
      <c r="B3891" s="1">
        <v>22</v>
      </c>
      <c r="C3891" t="s">
        <v>403</v>
      </c>
      <c r="D3891">
        <v>16876156</v>
      </c>
      <c r="E3891" t="s">
        <v>9652</v>
      </c>
      <c r="F3891" t="s">
        <v>1363</v>
      </c>
      <c r="G3891" t="s">
        <v>1364</v>
      </c>
      <c r="H3891" s="3" t="s">
        <v>4163</v>
      </c>
      <c r="I3891">
        <v>2022</v>
      </c>
      <c r="J3891" s="15" t="s">
        <v>5248</v>
      </c>
      <c r="K3891">
        <v>2022</v>
      </c>
      <c r="L3891" t="s">
        <v>1367</v>
      </c>
      <c r="M3891" t="s">
        <v>405</v>
      </c>
      <c r="N3891" t="s">
        <v>9498</v>
      </c>
      <c r="O3891" t="s">
        <v>1370</v>
      </c>
      <c r="P3891" t="s">
        <v>4266</v>
      </c>
      <c r="Q3891">
        <f t="shared" si="73"/>
        <v>1620</v>
      </c>
      <c r="R3891" t="s">
        <v>5449</v>
      </c>
      <c r="S3891" t="s">
        <v>5450</v>
      </c>
      <c r="T3891" t="s">
        <v>6601</v>
      </c>
      <c r="U3891" s="75">
        <v>1620</v>
      </c>
      <c r="V3891">
        <v>2.8</v>
      </c>
      <c r="W3891">
        <v>4536</v>
      </c>
      <c r="AH3891" s="16"/>
      <c r="AI3891" t="s">
        <v>1375</v>
      </c>
    </row>
    <row r="3892" spans="1:35" x14ac:dyDescent="0.25">
      <c r="A3892" t="s">
        <v>9654</v>
      </c>
      <c r="B3892" s="1">
        <v>22</v>
      </c>
      <c r="C3892" t="s">
        <v>403</v>
      </c>
      <c r="D3892">
        <v>18161413</v>
      </c>
      <c r="E3892" t="s">
        <v>9655</v>
      </c>
      <c r="F3892" t="s">
        <v>1363</v>
      </c>
      <c r="G3892" t="s">
        <v>1364</v>
      </c>
      <c r="H3892" s="3" t="s">
        <v>4019</v>
      </c>
      <c r="I3892">
        <v>2022</v>
      </c>
      <c r="J3892" s="15" t="s">
        <v>4020</v>
      </c>
      <c r="K3892">
        <v>2022</v>
      </c>
      <c r="L3892" t="s">
        <v>1367</v>
      </c>
      <c r="M3892" t="s">
        <v>405</v>
      </c>
      <c r="N3892" t="s">
        <v>9498</v>
      </c>
      <c r="O3892" t="s">
        <v>1370</v>
      </c>
      <c r="P3892" t="s">
        <v>4266</v>
      </c>
      <c r="Q3892">
        <f t="shared" si="73"/>
        <v>40000</v>
      </c>
      <c r="R3892" t="s">
        <v>9627</v>
      </c>
      <c r="S3892" t="s">
        <v>9628</v>
      </c>
      <c r="T3892" t="s">
        <v>9632</v>
      </c>
      <c r="U3892" s="75">
        <v>40000</v>
      </c>
      <c r="V3892">
        <v>0.95</v>
      </c>
      <c r="W3892">
        <v>38000</v>
      </c>
      <c r="AH3892" s="16"/>
      <c r="AI3892" t="s">
        <v>1375</v>
      </c>
    </row>
    <row r="3893" spans="1:35" x14ac:dyDescent="0.25">
      <c r="A3893" t="s">
        <v>9656</v>
      </c>
      <c r="B3893" s="1">
        <v>22</v>
      </c>
      <c r="C3893" t="s">
        <v>403</v>
      </c>
      <c r="D3893">
        <v>18161413</v>
      </c>
      <c r="E3893" t="s">
        <v>9655</v>
      </c>
      <c r="F3893" t="s">
        <v>1363</v>
      </c>
      <c r="G3893" t="s">
        <v>1364</v>
      </c>
      <c r="H3893" s="3" t="s">
        <v>4019</v>
      </c>
      <c r="I3893">
        <v>2022</v>
      </c>
      <c r="J3893" s="15" t="s">
        <v>4020</v>
      </c>
      <c r="K3893">
        <v>2022</v>
      </c>
      <c r="L3893" t="s">
        <v>1367</v>
      </c>
      <c r="M3893" t="s">
        <v>405</v>
      </c>
      <c r="N3893" t="s">
        <v>9498</v>
      </c>
      <c r="O3893" t="s">
        <v>1370</v>
      </c>
      <c r="P3893" t="s">
        <v>4266</v>
      </c>
      <c r="Q3893">
        <f t="shared" si="73"/>
        <v>40000</v>
      </c>
      <c r="R3893" t="s">
        <v>9419</v>
      </c>
      <c r="S3893" t="s">
        <v>9420</v>
      </c>
      <c r="T3893" t="s">
        <v>9598</v>
      </c>
      <c r="U3893" s="75">
        <v>40000</v>
      </c>
      <c r="V3893">
        <v>1.18</v>
      </c>
      <c r="W3893">
        <v>47200</v>
      </c>
      <c r="AH3893" s="16"/>
      <c r="AI3893" t="s">
        <v>1375</v>
      </c>
    </row>
    <row r="3894" spans="1:35" x14ac:dyDescent="0.25">
      <c r="A3894" t="s">
        <v>9657</v>
      </c>
      <c r="B3894" s="1">
        <v>22</v>
      </c>
      <c r="C3894" t="s">
        <v>403</v>
      </c>
      <c r="D3894">
        <v>18382525</v>
      </c>
      <c r="E3894" t="s">
        <v>9658</v>
      </c>
      <c r="F3894" t="s">
        <v>1363</v>
      </c>
      <c r="G3894" t="s">
        <v>1364</v>
      </c>
      <c r="H3894" s="3" t="s">
        <v>2724</v>
      </c>
      <c r="I3894">
        <v>2022</v>
      </c>
      <c r="J3894" s="15" t="s">
        <v>3294</v>
      </c>
      <c r="K3894">
        <v>2022</v>
      </c>
      <c r="L3894" t="s">
        <v>1367</v>
      </c>
      <c r="M3894" t="s">
        <v>405</v>
      </c>
      <c r="N3894" t="s">
        <v>9498</v>
      </c>
      <c r="O3894" t="s">
        <v>1370</v>
      </c>
      <c r="P3894" t="s">
        <v>4266</v>
      </c>
      <c r="Q3894">
        <f t="shared" si="73"/>
        <v>500</v>
      </c>
      <c r="R3894" t="s">
        <v>9627</v>
      </c>
      <c r="S3894" t="s">
        <v>9628</v>
      </c>
      <c r="T3894" t="s">
        <v>9632</v>
      </c>
      <c r="U3894" s="75">
        <v>500</v>
      </c>
      <c r="V3894">
        <v>2</v>
      </c>
      <c r="W3894">
        <v>1000</v>
      </c>
      <c r="AH3894" s="16"/>
      <c r="AI3894" t="s">
        <v>1375</v>
      </c>
    </row>
    <row r="3895" spans="1:35" x14ac:dyDescent="0.25">
      <c r="A3895" t="s">
        <v>9659</v>
      </c>
      <c r="B3895" s="1">
        <v>22</v>
      </c>
      <c r="C3895" t="s">
        <v>403</v>
      </c>
      <c r="D3895">
        <v>18382525</v>
      </c>
      <c r="E3895" t="s">
        <v>9658</v>
      </c>
      <c r="F3895" t="s">
        <v>1363</v>
      </c>
      <c r="G3895" t="s">
        <v>1364</v>
      </c>
      <c r="H3895" s="3" t="s">
        <v>2724</v>
      </c>
      <c r="I3895">
        <v>2022</v>
      </c>
      <c r="J3895" s="15" t="s">
        <v>3294</v>
      </c>
      <c r="K3895">
        <v>2022</v>
      </c>
      <c r="L3895" t="s">
        <v>1367</v>
      </c>
      <c r="M3895" t="s">
        <v>405</v>
      </c>
      <c r="N3895" t="s">
        <v>9498</v>
      </c>
      <c r="O3895" t="s">
        <v>1370</v>
      </c>
      <c r="P3895" t="s">
        <v>4266</v>
      </c>
      <c r="Q3895">
        <f t="shared" si="73"/>
        <v>500</v>
      </c>
      <c r="R3895" t="s">
        <v>9419</v>
      </c>
      <c r="S3895" t="s">
        <v>9420</v>
      </c>
      <c r="T3895" t="s">
        <v>9598</v>
      </c>
      <c r="U3895" s="75">
        <v>500</v>
      </c>
      <c r="V3895">
        <v>3</v>
      </c>
      <c r="W3895">
        <v>1500</v>
      </c>
      <c r="AH3895" s="16"/>
      <c r="AI3895" t="s">
        <v>1375</v>
      </c>
    </row>
    <row r="3896" spans="1:35" x14ac:dyDescent="0.25">
      <c r="A3896" t="s">
        <v>9660</v>
      </c>
      <c r="B3896" s="1">
        <v>22</v>
      </c>
      <c r="C3896" t="s">
        <v>403</v>
      </c>
      <c r="D3896">
        <v>18777686</v>
      </c>
      <c r="E3896" t="s">
        <v>9661</v>
      </c>
      <c r="F3896" t="s">
        <v>1363</v>
      </c>
      <c r="G3896" t="s">
        <v>1364</v>
      </c>
      <c r="H3896" s="3" t="s">
        <v>1518</v>
      </c>
      <c r="I3896">
        <v>2022</v>
      </c>
      <c r="J3896" s="15" t="s">
        <v>1519</v>
      </c>
      <c r="K3896">
        <v>2022</v>
      </c>
      <c r="L3896" t="s">
        <v>1367</v>
      </c>
      <c r="M3896" t="s">
        <v>9662</v>
      </c>
      <c r="N3896" t="s">
        <v>9663</v>
      </c>
      <c r="O3896" t="s">
        <v>1370</v>
      </c>
      <c r="P3896" t="s">
        <v>4322</v>
      </c>
      <c r="Q3896">
        <f t="shared" si="73"/>
        <v>500</v>
      </c>
      <c r="R3896" t="s">
        <v>4086</v>
      </c>
      <c r="S3896" t="s">
        <v>4087</v>
      </c>
      <c r="T3896" t="s">
        <v>9664</v>
      </c>
      <c r="U3896" s="75">
        <v>500</v>
      </c>
      <c r="V3896">
        <v>0.78</v>
      </c>
      <c r="W3896">
        <v>390</v>
      </c>
      <c r="AH3896" s="16"/>
      <c r="AI3896" t="s">
        <v>1375</v>
      </c>
    </row>
    <row r="3897" spans="1:35" x14ac:dyDescent="0.25">
      <c r="A3897" t="s">
        <v>9665</v>
      </c>
      <c r="B3897" s="1">
        <v>22</v>
      </c>
      <c r="C3897" t="s">
        <v>403</v>
      </c>
      <c r="D3897">
        <v>18777686</v>
      </c>
      <c r="E3897" t="s">
        <v>9661</v>
      </c>
      <c r="F3897" t="s">
        <v>1363</v>
      </c>
      <c r="G3897" t="s">
        <v>1364</v>
      </c>
      <c r="H3897" s="3" t="s">
        <v>1518</v>
      </c>
      <c r="I3897">
        <v>2022</v>
      </c>
      <c r="J3897" s="15" t="s">
        <v>1519</v>
      </c>
      <c r="K3897">
        <v>2022</v>
      </c>
      <c r="L3897" t="s">
        <v>1367</v>
      </c>
      <c r="M3897" t="s">
        <v>9662</v>
      </c>
      <c r="N3897" t="s">
        <v>9663</v>
      </c>
      <c r="O3897" t="s">
        <v>1370</v>
      </c>
      <c r="P3897" t="s">
        <v>4322</v>
      </c>
      <c r="Q3897">
        <f t="shared" si="73"/>
        <v>500</v>
      </c>
      <c r="R3897" t="s">
        <v>1879</v>
      </c>
      <c r="S3897" t="s">
        <v>1880</v>
      </c>
      <c r="T3897" t="s">
        <v>9666</v>
      </c>
      <c r="U3897" s="75">
        <v>500</v>
      </c>
      <c r="V3897">
        <v>0.83</v>
      </c>
      <c r="W3897">
        <v>415</v>
      </c>
      <c r="AH3897" s="16"/>
      <c r="AI3897" t="s">
        <v>1375</v>
      </c>
    </row>
    <row r="3898" spans="1:35" x14ac:dyDescent="0.25">
      <c r="A3898" t="s">
        <v>9667</v>
      </c>
      <c r="B3898" s="1">
        <v>22</v>
      </c>
      <c r="C3898" t="s">
        <v>403</v>
      </c>
      <c r="D3898">
        <v>18777686</v>
      </c>
      <c r="E3898" t="s">
        <v>9661</v>
      </c>
      <c r="F3898" t="s">
        <v>1363</v>
      </c>
      <c r="G3898" t="s">
        <v>1364</v>
      </c>
      <c r="H3898" s="3" t="s">
        <v>1518</v>
      </c>
      <c r="I3898">
        <v>2022</v>
      </c>
      <c r="J3898" s="15" t="s">
        <v>1519</v>
      </c>
      <c r="K3898">
        <v>2022</v>
      </c>
      <c r="L3898" t="s">
        <v>1367</v>
      </c>
      <c r="M3898" t="s">
        <v>9662</v>
      </c>
      <c r="N3898" t="s">
        <v>9663</v>
      </c>
      <c r="O3898" t="s">
        <v>1370</v>
      </c>
      <c r="P3898" t="s">
        <v>4322</v>
      </c>
      <c r="Q3898">
        <f t="shared" si="73"/>
        <v>500</v>
      </c>
      <c r="R3898" t="s">
        <v>9627</v>
      </c>
      <c r="S3898" t="s">
        <v>9628</v>
      </c>
      <c r="T3898" t="s">
        <v>9668</v>
      </c>
      <c r="U3898" s="75">
        <v>500</v>
      </c>
      <c r="V3898">
        <v>2</v>
      </c>
      <c r="W3898">
        <v>1000</v>
      </c>
      <c r="AH3898" s="16"/>
      <c r="AI3898" t="s">
        <v>1375</v>
      </c>
    </row>
    <row r="3899" spans="1:35" x14ac:dyDescent="0.25">
      <c r="A3899" t="s">
        <v>9669</v>
      </c>
      <c r="B3899" s="1">
        <v>22</v>
      </c>
      <c r="C3899" t="s">
        <v>432</v>
      </c>
      <c r="D3899">
        <v>18710557</v>
      </c>
      <c r="E3899" t="s">
        <v>9670</v>
      </c>
      <c r="F3899" t="s">
        <v>1363</v>
      </c>
      <c r="G3899" t="s">
        <v>1364</v>
      </c>
      <c r="H3899" s="3" t="s">
        <v>1510</v>
      </c>
      <c r="I3899">
        <v>2022</v>
      </c>
      <c r="J3899" s="15" t="s">
        <v>4216</v>
      </c>
      <c r="K3899">
        <v>2022</v>
      </c>
      <c r="L3899" t="s">
        <v>1367</v>
      </c>
      <c r="M3899" t="s">
        <v>9662</v>
      </c>
      <c r="N3899" t="s">
        <v>9671</v>
      </c>
      <c r="O3899" t="s">
        <v>1370</v>
      </c>
      <c r="P3899" t="s">
        <v>9672</v>
      </c>
      <c r="Q3899">
        <f t="shared" si="73"/>
        <v>19000</v>
      </c>
      <c r="R3899" t="s">
        <v>1879</v>
      </c>
      <c r="S3899" t="s">
        <v>1880</v>
      </c>
      <c r="T3899" t="s">
        <v>9581</v>
      </c>
      <c r="U3899" s="75">
        <v>19000</v>
      </c>
      <c r="V3899">
        <v>0.83</v>
      </c>
      <c r="W3899">
        <v>15770</v>
      </c>
      <c r="AH3899" s="16"/>
      <c r="AI3899" t="s">
        <v>1375</v>
      </c>
    </row>
    <row r="3900" spans="1:35" x14ac:dyDescent="0.25">
      <c r="A3900" t="s">
        <v>9673</v>
      </c>
      <c r="B3900" s="1">
        <v>22</v>
      </c>
      <c r="C3900" t="s">
        <v>432</v>
      </c>
      <c r="D3900">
        <v>18710557</v>
      </c>
      <c r="E3900" t="s">
        <v>9670</v>
      </c>
      <c r="F3900" t="s">
        <v>1363</v>
      </c>
      <c r="G3900" t="s">
        <v>1364</v>
      </c>
      <c r="H3900" s="3" t="s">
        <v>1510</v>
      </c>
      <c r="I3900">
        <v>2022</v>
      </c>
      <c r="J3900" s="15" t="s">
        <v>4216</v>
      </c>
      <c r="K3900">
        <v>2022</v>
      </c>
      <c r="L3900" t="s">
        <v>1367</v>
      </c>
      <c r="M3900" t="s">
        <v>9662</v>
      </c>
      <c r="N3900" t="s">
        <v>9671</v>
      </c>
      <c r="O3900" t="s">
        <v>1370</v>
      </c>
      <c r="P3900" t="s">
        <v>9672</v>
      </c>
      <c r="Q3900">
        <f t="shared" si="73"/>
        <v>19000</v>
      </c>
      <c r="R3900" t="s">
        <v>9627</v>
      </c>
      <c r="S3900" t="s">
        <v>9628</v>
      </c>
      <c r="T3900" t="s">
        <v>9668</v>
      </c>
      <c r="U3900" s="75">
        <v>19000</v>
      </c>
      <c r="V3900">
        <v>2</v>
      </c>
      <c r="W3900">
        <v>38000</v>
      </c>
      <c r="AH3900" s="16"/>
      <c r="AI3900" t="s">
        <v>1375</v>
      </c>
    </row>
    <row r="3901" spans="1:35" x14ac:dyDescent="0.25">
      <c r="A3901" t="s">
        <v>9674</v>
      </c>
      <c r="B3901" s="1">
        <v>22</v>
      </c>
      <c r="C3901" t="s">
        <v>432</v>
      </c>
      <c r="D3901">
        <v>18710557</v>
      </c>
      <c r="E3901" t="s">
        <v>9670</v>
      </c>
      <c r="F3901" t="s">
        <v>1363</v>
      </c>
      <c r="G3901" t="s">
        <v>1364</v>
      </c>
      <c r="H3901" s="3" t="s">
        <v>1510</v>
      </c>
      <c r="I3901">
        <v>2022</v>
      </c>
      <c r="J3901" s="15" t="s">
        <v>4216</v>
      </c>
      <c r="K3901">
        <v>2022</v>
      </c>
      <c r="L3901" t="s">
        <v>1367</v>
      </c>
      <c r="M3901" t="s">
        <v>9662</v>
      </c>
      <c r="N3901" t="s">
        <v>9671</v>
      </c>
      <c r="O3901" t="s">
        <v>1370</v>
      </c>
      <c r="P3901" t="s">
        <v>9672</v>
      </c>
      <c r="Q3901">
        <f t="shared" si="73"/>
        <v>19000</v>
      </c>
      <c r="R3901" t="s">
        <v>9419</v>
      </c>
      <c r="S3901" t="s">
        <v>9420</v>
      </c>
      <c r="T3901" t="s">
        <v>9598</v>
      </c>
      <c r="U3901" s="75">
        <v>19000</v>
      </c>
      <c r="V3901">
        <v>2.7</v>
      </c>
      <c r="W3901">
        <v>51300</v>
      </c>
      <c r="AH3901" s="16"/>
      <c r="AI3901" t="s">
        <v>1375</v>
      </c>
    </row>
    <row r="3902" spans="1:35" x14ac:dyDescent="0.25">
      <c r="A3902" t="s">
        <v>9675</v>
      </c>
      <c r="B3902" s="1">
        <v>23</v>
      </c>
      <c r="C3902" t="s">
        <v>480</v>
      </c>
      <c r="D3902">
        <v>4475488</v>
      </c>
      <c r="E3902" t="s">
        <v>9676</v>
      </c>
      <c r="F3902" t="s">
        <v>1363</v>
      </c>
      <c r="G3902" t="s">
        <v>1391</v>
      </c>
      <c r="H3902" s="3" t="s">
        <v>5505</v>
      </c>
      <c r="I3902">
        <v>2016</v>
      </c>
      <c r="J3902" s="15" t="s">
        <v>3228</v>
      </c>
      <c r="K3902">
        <v>2016</v>
      </c>
      <c r="L3902" t="s">
        <v>1367</v>
      </c>
      <c r="M3902" t="s">
        <v>9676</v>
      </c>
      <c r="N3902" t="s">
        <v>9676</v>
      </c>
      <c r="O3902" t="s">
        <v>1388</v>
      </c>
      <c r="P3902" t="s">
        <v>4226</v>
      </c>
      <c r="Q3902">
        <f t="shared" si="73"/>
        <v>1200</v>
      </c>
      <c r="R3902" t="s">
        <v>1871</v>
      </c>
      <c r="S3902" t="s">
        <v>1872</v>
      </c>
      <c r="T3902" t="s">
        <v>9677</v>
      </c>
      <c r="U3902" s="75">
        <v>1200</v>
      </c>
      <c r="V3902">
        <v>2.73</v>
      </c>
      <c r="W3902">
        <v>3276</v>
      </c>
      <c r="AH3902" s="16"/>
      <c r="AI3902" t="s">
        <v>1375</v>
      </c>
    </row>
    <row r="3903" spans="1:35" x14ac:dyDescent="0.25">
      <c r="A3903" t="s">
        <v>9678</v>
      </c>
      <c r="B3903" s="1">
        <v>23</v>
      </c>
      <c r="C3903" t="s">
        <v>480</v>
      </c>
      <c r="D3903">
        <v>4475488</v>
      </c>
      <c r="E3903" t="s">
        <v>9676</v>
      </c>
      <c r="F3903" t="s">
        <v>1363</v>
      </c>
      <c r="G3903" t="s">
        <v>1391</v>
      </c>
      <c r="H3903" s="3" t="s">
        <v>5505</v>
      </c>
      <c r="I3903">
        <v>2016</v>
      </c>
      <c r="J3903" s="15" t="s">
        <v>3228</v>
      </c>
      <c r="K3903">
        <v>2016</v>
      </c>
      <c r="L3903" t="s">
        <v>1367</v>
      </c>
      <c r="M3903" t="s">
        <v>9676</v>
      </c>
      <c r="N3903" t="s">
        <v>9676</v>
      </c>
      <c r="O3903" t="s">
        <v>1388</v>
      </c>
      <c r="P3903" t="s">
        <v>4226</v>
      </c>
      <c r="Q3903">
        <f t="shared" si="73"/>
        <v>1200</v>
      </c>
      <c r="R3903" t="s">
        <v>4227</v>
      </c>
      <c r="S3903" t="s">
        <v>4228</v>
      </c>
      <c r="T3903" t="s">
        <v>9679</v>
      </c>
      <c r="U3903" s="75">
        <v>1200</v>
      </c>
      <c r="V3903">
        <v>0.85</v>
      </c>
      <c r="W3903">
        <v>1020</v>
      </c>
      <c r="AH3903" s="16"/>
      <c r="AI3903" t="s">
        <v>1375</v>
      </c>
    </row>
    <row r="3904" spans="1:35" x14ac:dyDescent="0.25">
      <c r="A3904" t="s">
        <v>9680</v>
      </c>
      <c r="B3904" s="1">
        <v>23</v>
      </c>
      <c r="C3904" t="s">
        <v>480</v>
      </c>
      <c r="D3904">
        <v>4475488</v>
      </c>
      <c r="E3904" t="s">
        <v>9676</v>
      </c>
      <c r="F3904" t="s">
        <v>1363</v>
      </c>
      <c r="G3904" t="s">
        <v>1391</v>
      </c>
      <c r="H3904" s="3" t="s">
        <v>5505</v>
      </c>
      <c r="I3904">
        <v>2016</v>
      </c>
      <c r="J3904" s="15" t="s">
        <v>3228</v>
      </c>
      <c r="K3904">
        <v>2016</v>
      </c>
      <c r="L3904" t="s">
        <v>1367</v>
      </c>
      <c r="M3904" t="s">
        <v>9676</v>
      </c>
      <c r="N3904" t="s">
        <v>9676</v>
      </c>
      <c r="O3904" t="s">
        <v>1388</v>
      </c>
      <c r="P3904" t="s">
        <v>4226</v>
      </c>
      <c r="Q3904">
        <f t="shared" si="73"/>
        <v>1200</v>
      </c>
      <c r="R3904" t="s">
        <v>9407</v>
      </c>
      <c r="S3904" t="s">
        <v>9408</v>
      </c>
      <c r="T3904" t="s">
        <v>9676</v>
      </c>
      <c r="U3904" s="75">
        <v>1200</v>
      </c>
      <c r="V3904">
        <v>1.05</v>
      </c>
      <c r="W3904">
        <v>1260</v>
      </c>
      <c r="AH3904" s="16"/>
      <c r="AI3904" t="s">
        <v>1375</v>
      </c>
    </row>
    <row r="3905" spans="1:35" x14ac:dyDescent="0.25">
      <c r="A3905" t="s">
        <v>9681</v>
      </c>
      <c r="B3905" s="1">
        <v>23</v>
      </c>
      <c r="C3905" t="s">
        <v>480</v>
      </c>
      <c r="D3905">
        <v>4475488</v>
      </c>
      <c r="E3905" t="s">
        <v>9676</v>
      </c>
      <c r="F3905" t="s">
        <v>1363</v>
      </c>
      <c r="G3905" t="s">
        <v>1391</v>
      </c>
      <c r="H3905" s="3" t="s">
        <v>5505</v>
      </c>
      <c r="I3905">
        <v>2016</v>
      </c>
      <c r="J3905" s="15" t="s">
        <v>3228</v>
      </c>
      <c r="K3905">
        <v>2016</v>
      </c>
      <c r="L3905" t="s">
        <v>1367</v>
      </c>
      <c r="M3905" t="s">
        <v>9676</v>
      </c>
      <c r="N3905" t="s">
        <v>9676</v>
      </c>
      <c r="O3905" t="s">
        <v>1388</v>
      </c>
      <c r="P3905" t="s">
        <v>4226</v>
      </c>
      <c r="Q3905">
        <f t="shared" si="73"/>
        <v>1200</v>
      </c>
      <c r="R3905" t="s">
        <v>1396</v>
      </c>
      <c r="S3905" t="s">
        <v>1397</v>
      </c>
      <c r="T3905" t="s">
        <v>9682</v>
      </c>
      <c r="U3905" s="75">
        <v>1200</v>
      </c>
      <c r="V3905">
        <v>1.3</v>
      </c>
      <c r="W3905">
        <v>1560</v>
      </c>
      <c r="AH3905" s="16"/>
      <c r="AI3905" t="s">
        <v>1375</v>
      </c>
    </row>
    <row r="3906" spans="1:35" x14ac:dyDescent="0.25">
      <c r="A3906" t="s">
        <v>9683</v>
      </c>
      <c r="B3906" s="1">
        <v>23</v>
      </c>
      <c r="C3906" t="s">
        <v>480</v>
      </c>
      <c r="D3906">
        <v>4442113</v>
      </c>
      <c r="E3906" t="s">
        <v>9684</v>
      </c>
      <c r="F3906" t="s">
        <v>1363</v>
      </c>
      <c r="G3906" t="s">
        <v>1391</v>
      </c>
      <c r="H3906" s="3" t="s">
        <v>2786</v>
      </c>
      <c r="I3906">
        <v>2016</v>
      </c>
      <c r="J3906" s="15" t="s">
        <v>2787</v>
      </c>
      <c r="K3906">
        <v>2016</v>
      </c>
      <c r="L3906" t="s">
        <v>1367</v>
      </c>
      <c r="M3906" t="s">
        <v>9684</v>
      </c>
      <c r="N3906" t="s">
        <v>9684</v>
      </c>
      <c r="O3906" t="s">
        <v>1388</v>
      </c>
      <c r="P3906" t="s">
        <v>133</v>
      </c>
      <c r="Q3906">
        <f t="shared" ref="Q3906:Q3969" si="74">U3906</f>
        <v>4710</v>
      </c>
      <c r="R3906" t="s">
        <v>9407</v>
      </c>
      <c r="S3906" t="s">
        <v>9408</v>
      </c>
      <c r="T3906" t="s">
        <v>9676</v>
      </c>
      <c r="U3906" s="75">
        <v>4710</v>
      </c>
      <c r="V3906">
        <v>1</v>
      </c>
      <c r="W3906">
        <v>4710</v>
      </c>
      <c r="AH3906" s="16"/>
      <c r="AI3906" t="s">
        <v>1375</v>
      </c>
    </row>
    <row r="3907" spans="1:35" x14ac:dyDescent="0.25">
      <c r="A3907" t="s">
        <v>9685</v>
      </c>
      <c r="B3907" s="1">
        <v>23</v>
      </c>
      <c r="C3907" t="s">
        <v>480</v>
      </c>
      <c r="D3907">
        <v>4442113</v>
      </c>
      <c r="E3907" t="s">
        <v>9684</v>
      </c>
      <c r="F3907" t="s">
        <v>1363</v>
      </c>
      <c r="G3907" t="s">
        <v>1391</v>
      </c>
      <c r="H3907" s="3" t="s">
        <v>2786</v>
      </c>
      <c r="I3907">
        <v>2016</v>
      </c>
      <c r="J3907" s="15" t="s">
        <v>2787</v>
      </c>
      <c r="K3907">
        <v>2016</v>
      </c>
      <c r="L3907" t="s">
        <v>1367</v>
      </c>
      <c r="M3907" t="s">
        <v>9684</v>
      </c>
      <c r="N3907" t="s">
        <v>9684</v>
      </c>
      <c r="O3907" t="s">
        <v>1388</v>
      </c>
      <c r="P3907" t="s">
        <v>133</v>
      </c>
      <c r="Q3907">
        <f t="shared" si="74"/>
        <v>4710</v>
      </c>
      <c r="R3907" t="s">
        <v>1871</v>
      </c>
      <c r="S3907" t="s">
        <v>1872</v>
      </c>
      <c r="T3907" t="s">
        <v>9677</v>
      </c>
      <c r="U3907" s="75">
        <v>4710</v>
      </c>
      <c r="V3907">
        <v>2.73</v>
      </c>
      <c r="W3907">
        <v>12858.3</v>
      </c>
      <c r="AH3907" s="16"/>
      <c r="AI3907" t="s">
        <v>1375</v>
      </c>
    </row>
    <row r="3908" spans="1:35" x14ac:dyDescent="0.25">
      <c r="A3908" t="s">
        <v>9686</v>
      </c>
      <c r="B3908" s="1">
        <v>23</v>
      </c>
      <c r="C3908" t="s">
        <v>480</v>
      </c>
      <c r="D3908">
        <v>4462904</v>
      </c>
      <c r="E3908" t="s">
        <v>9687</v>
      </c>
      <c r="F3908" t="s">
        <v>1363</v>
      </c>
      <c r="G3908" t="s">
        <v>1391</v>
      </c>
      <c r="H3908" s="3" t="s">
        <v>5440</v>
      </c>
      <c r="I3908">
        <v>2016</v>
      </c>
      <c r="J3908" s="15" t="s">
        <v>2757</v>
      </c>
      <c r="K3908">
        <v>2016</v>
      </c>
      <c r="L3908" t="s">
        <v>1367</v>
      </c>
      <c r="M3908" t="s">
        <v>496</v>
      </c>
      <c r="N3908" t="s">
        <v>8675</v>
      </c>
      <c r="O3908" t="s">
        <v>1388</v>
      </c>
      <c r="P3908" t="s">
        <v>8675</v>
      </c>
      <c r="Q3908">
        <f t="shared" si="74"/>
        <v>1380</v>
      </c>
      <c r="R3908" t="s">
        <v>4227</v>
      </c>
      <c r="S3908" t="s">
        <v>4228</v>
      </c>
      <c r="T3908" t="s">
        <v>9688</v>
      </c>
      <c r="U3908" s="75">
        <v>1380</v>
      </c>
      <c r="V3908">
        <v>0.85</v>
      </c>
      <c r="W3908">
        <v>1173</v>
      </c>
      <c r="AH3908" s="16"/>
      <c r="AI3908" t="s">
        <v>1375</v>
      </c>
    </row>
    <row r="3909" spans="1:35" x14ac:dyDescent="0.25">
      <c r="A3909" t="s">
        <v>9689</v>
      </c>
      <c r="B3909" s="1">
        <v>23</v>
      </c>
      <c r="C3909" t="s">
        <v>480</v>
      </c>
      <c r="D3909">
        <v>4462904</v>
      </c>
      <c r="E3909" t="s">
        <v>9687</v>
      </c>
      <c r="F3909" t="s">
        <v>1363</v>
      </c>
      <c r="G3909" t="s">
        <v>1391</v>
      </c>
      <c r="H3909" s="3" t="s">
        <v>5440</v>
      </c>
      <c r="I3909">
        <v>2016</v>
      </c>
      <c r="J3909" s="15" t="s">
        <v>2757</v>
      </c>
      <c r="K3909">
        <v>2016</v>
      </c>
      <c r="L3909" t="s">
        <v>1367</v>
      </c>
      <c r="M3909" t="s">
        <v>496</v>
      </c>
      <c r="N3909" t="s">
        <v>8675</v>
      </c>
      <c r="O3909" t="s">
        <v>1388</v>
      </c>
      <c r="P3909" t="s">
        <v>8675</v>
      </c>
      <c r="Q3909">
        <f t="shared" si="74"/>
        <v>1380</v>
      </c>
      <c r="R3909" t="s">
        <v>1871</v>
      </c>
      <c r="S3909" t="s">
        <v>1872</v>
      </c>
      <c r="T3909" t="s">
        <v>9677</v>
      </c>
      <c r="U3909" s="75">
        <v>1380</v>
      </c>
      <c r="V3909">
        <v>2.73</v>
      </c>
      <c r="W3909">
        <v>3767.4</v>
      </c>
      <c r="AH3909" s="16"/>
      <c r="AI3909" t="s">
        <v>1375</v>
      </c>
    </row>
    <row r="3910" spans="1:35" x14ac:dyDescent="0.25">
      <c r="A3910" t="s">
        <v>9690</v>
      </c>
      <c r="B3910" s="1">
        <v>23</v>
      </c>
      <c r="C3910" t="s">
        <v>480</v>
      </c>
      <c r="D3910">
        <v>4462904</v>
      </c>
      <c r="E3910" t="s">
        <v>9687</v>
      </c>
      <c r="F3910" t="s">
        <v>1363</v>
      </c>
      <c r="G3910" t="s">
        <v>1391</v>
      </c>
      <c r="H3910" s="3" t="s">
        <v>5440</v>
      </c>
      <c r="I3910">
        <v>2016</v>
      </c>
      <c r="J3910" s="15" t="s">
        <v>2757</v>
      </c>
      <c r="K3910">
        <v>2016</v>
      </c>
      <c r="L3910" t="s">
        <v>1367</v>
      </c>
      <c r="M3910" t="s">
        <v>496</v>
      </c>
      <c r="N3910" t="s">
        <v>8675</v>
      </c>
      <c r="O3910" t="s">
        <v>1388</v>
      </c>
      <c r="P3910" t="s">
        <v>8675</v>
      </c>
      <c r="Q3910">
        <f t="shared" si="74"/>
        <v>1380</v>
      </c>
      <c r="R3910" t="s">
        <v>9407</v>
      </c>
      <c r="S3910" t="s">
        <v>9408</v>
      </c>
      <c r="T3910" t="s">
        <v>9691</v>
      </c>
      <c r="U3910" s="75">
        <v>1380</v>
      </c>
      <c r="V3910">
        <v>1.05</v>
      </c>
      <c r="W3910">
        <v>1449</v>
      </c>
      <c r="AH3910" s="16"/>
      <c r="AI3910" t="s">
        <v>1375</v>
      </c>
    </row>
    <row r="3911" spans="1:35" x14ac:dyDescent="0.25">
      <c r="A3911" t="s">
        <v>9692</v>
      </c>
      <c r="B3911" s="1">
        <v>23</v>
      </c>
      <c r="C3911" t="s">
        <v>480</v>
      </c>
      <c r="D3911">
        <v>4413601</v>
      </c>
      <c r="E3911" t="s">
        <v>9693</v>
      </c>
      <c r="F3911" t="s">
        <v>1363</v>
      </c>
      <c r="G3911" t="s">
        <v>1391</v>
      </c>
      <c r="H3911" s="3" t="s">
        <v>9694</v>
      </c>
      <c r="I3911">
        <v>2016</v>
      </c>
      <c r="J3911" s="15" t="s">
        <v>9695</v>
      </c>
      <c r="K3911">
        <v>2016</v>
      </c>
      <c r="L3911" t="s">
        <v>1367</v>
      </c>
      <c r="M3911" t="s">
        <v>9696</v>
      </c>
      <c r="N3911" t="s">
        <v>4226</v>
      </c>
      <c r="O3911" t="s">
        <v>1388</v>
      </c>
      <c r="P3911" t="s">
        <v>4226</v>
      </c>
      <c r="Q3911">
        <f t="shared" si="74"/>
        <v>15920</v>
      </c>
      <c r="R3911" t="s">
        <v>9407</v>
      </c>
      <c r="S3911" t="s">
        <v>9408</v>
      </c>
      <c r="T3911" t="s">
        <v>9696</v>
      </c>
      <c r="U3911" s="75">
        <v>15920</v>
      </c>
      <c r="V3911">
        <v>1</v>
      </c>
      <c r="W3911">
        <v>15920</v>
      </c>
      <c r="AH3911" s="16"/>
      <c r="AI3911" t="s">
        <v>1375</v>
      </c>
    </row>
    <row r="3912" spans="1:35" x14ac:dyDescent="0.25">
      <c r="A3912" t="s">
        <v>9697</v>
      </c>
      <c r="B3912" s="1">
        <v>23</v>
      </c>
      <c r="C3912" t="s">
        <v>480</v>
      </c>
      <c r="D3912">
        <v>4433289</v>
      </c>
      <c r="E3912" t="s">
        <v>9698</v>
      </c>
      <c r="F3912" t="s">
        <v>1363</v>
      </c>
      <c r="G3912" t="s">
        <v>1391</v>
      </c>
      <c r="H3912" s="3" t="s">
        <v>9699</v>
      </c>
      <c r="I3912">
        <v>2016</v>
      </c>
      <c r="J3912" s="15" t="s">
        <v>5439</v>
      </c>
      <c r="K3912">
        <v>2016</v>
      </c>
      <c r="L3912" t="s">
        <v>1367</v>
      </c>
      <c r="M3912" t="s">
        <v>9698</v>
      </c>
      <c r="N3912" t="s">
        <v>4666</v>
      </c>
      <c r="O3912" t="s">
        <v>1388</v>
      </c>
      <c r="P3912" t="s">
        <v>4226</v>
      </c>
      <c r="Q3912">
        <f t="shared" si="74"/>
        <v>15930</v>
      </c>
      <c r="R3912" t="s">
        <v>1871</v>
      </c>
      <c r="S3912" t="s">
        <v>1872</v>
      </c>
      <c r="T3912" t="s">
        <v>9677</v>
      </c>
      <c r="U3912" s="75">
        <v>15930</v>
      </c>
      <c r="V3912">
        <v>2.73</v>
      </c>
      <c r="W3912">
        <v>43488.9</v>
      </c>
      <c r="AH3912" s="16"/>
      <c r="AI3912" t="s">
        <v>1375</v>
      </c>
    </row>
    <row r="3913" spans="1:35" x14ac:dyDescent="0.25">
      <c r="A3913" t="s">
        <v>9700</v>
      </c>
      <c r="B3913" s="1">
        <v>23</v>
      </c>
      <c r="C3913" t="s">
        <v>480</v>
      </c>
      <c r="D3913">
        <v>4433289</v>
      </c>
      <c r="E3913" t="s">
        <v>9698</v>
      </c>
      <c r="F3913" t="s">
        <v>1363</v>
      </c>
      <c r="G3913" t="s">
        <v>1391</v>
      </c>
      <c r="H3913" s="3" t="s">
        <v>9699</v>
      </c>
      <c r="I3913">
        <v>2016</v>
      </c>
      <c r="J3913" s="15" t="s">
        <v>5439</v>
      </c>
      <c r="K3913">
        <v>2016</v>
      </c>
      <c r="L3913" t="s">
        <v>1367</v>
      </c>
      <c r="M3913" t="s">
        <v>9698</v>
      </c>
      <c r="N3913" t="s">
        <v>4666</v>
      </c>
      <c r="O3913" t="s">
        <v>1388</v>
      </c>
      <c r="P3913" t="s">
        <v>4226</v>
      </c>
      <c r="Q3913">
        <f t="shared" si="74"/>
        <v>15930</v>
      </c>
      <c r="R3913" t="s">
        <v>9407</v>
      </c>
      <c r="S3913" t="s">
        <v>9408</v>
      </c>
      <c r="T3913" t="s">
        <v>9676</v>
      </c>
      <c r="U3913" s="75">
        <v>15930</v>
      </c>
      <c r="V3913">
        <v>1</v>
      </c>
      <c r="W3913">
        <v>15930</v>
      </c>
      <c r="AH3913" s="16"/>
      <c r="AI3913" t="s">
        <v>1375</v>
      </c>
    </row>
    <row r="3914" spans="1:35" x14ac:dyDescent="0.25">
      <c r="A3914" t="s">
        <v>9701</v>
      </c>
      <c r="B3914" s="1">
        <v>23</v>
      </c>
      <c r="C3914" t="s">
        <v>480</v>
      </c>
      <c r="D3914">
        <v>4484290</v>
      </c>
      <c r="E3914" t="s">
        <v>9702</v>
      </c>
      <c r="F3914" t="s">
        <v>1363</v>
      </c>
      <c r="G3914" t="s">
        <v>1391</v>
      </c>
      <c r="H3914" s="3" t="s">
        <v>2787</v>
      </c>
      <c r="I3914">
        <v>2016</v>
      </c>
      <c r="J3914" s="15" t="s">
        <v>3229</v>
      </c>
      <c r="K3914">
        <v>2016</v>
      </c>
      <c r="L3914" t="s">
        <v>1367</v>
      </c>
      <c r="M3914" t="s">
        <v>9703</v>
      </c>
      <c r="O3914" t="s">
        <v>1388</v>
      </c>
      <c r="P3914" t="s">
        <v>4226</v>
      </c>
      <c r="Q3914">
        <f t="shared" si="74"/>
        <v>3500</v>
      </c>
      <c r="R3914" t="s">
        <v>9407</v>
      </c>
      <c r="S3914" t="s">
        <v>9408</v>
      </c>
      <c r="T3914" t="s">
        <v>9691</v>
      </c>
      <c r="U3914" s="75">
        <v>3500</v>
      </c>
      <c r="V3914">
        <v>1.05</v>
      </c>
      <c r="W3914">
        <v>3675</v>
      </c>
      <c r="AH3914" s="16"/>
      <c r="AI3914" t="s">
        <v>1375</v>
      </c>
    </row>
    <row r="3915" spans="1:35" x14ac:dyDescent="0.25">
      <c r="A3915" t="s">
        <v>9704</v>
      </c>
      <c r="B3915" s="1">
        <v>23</v>
      </c>
      <c r="C3915" t="s">
        <v>480</v>
      </c>
      <c r="D3915">
        <v>4484290</v>
      </c>
      <c r="E3915" t="s">
        <v>9702</v>
      </c>
      <c r="F3915" t="s">
        <v>1363</v>
      </c>
      <c r="G3915" t="s">
        <v>1391</v>
      </c>
      <c r="H3915" s="3" t="s">
        <v>2787</v>
      </c>
      <c r="I3915">
        <v>2016</v>
      </c>
      <c r="J3915" s="15" t="s">
        <v>3229</v>
      </c>
      <c r="K3915">
        <v>2016</v>
      </c>
      <c r="L3915" t="s">
        <v>1367</v>
      </c>
      <c r="M3915" t="s">
        <v>9703</v>
      </c>
      <c r="O3915" t="s">
        <v>1388</v>
      </c>
      <c r="P3915" t="s">
        <v>4226</v>
      </c>
      <c r="Q3915">
        <f t="shared" si="74"/>
        <v>3500</v>
      </c>
      <c r="R3915" t="s">
        <v>1871</v>
      </c>
      <c r="S3915" t="s">
        <v>1872</v>
      </c>
      <c r="T3915" t="s">
        <v>9677</v>
      </c>
      <c r="U3915" s="75">
        <v>3500</v>
      </c>
      <c r="V3915">
        <v>2.73</v>
      </c>
      <c r="W3915">
        <v>9555</v>
      </c>
      <c r="AH3915" s="16"/>
      <c r="AI3915" t="s">
        <v>1375</v>
      </c>
    </row>
    <row r="3916" spans="1:35" x14ac:dyDescent="0.25">
      <c r="A3916" t="s">
        <v>9705</v>
      </c>
      <c r="B3916" s="1">
        <v>23</v>
      </c>
      <c r="C3916" t="s">
        <v>480</v>
      </c>
      <c r="D3916">
        <v>4413601</v>
      </c>
      <c r="E3916" t="s">
        <v>9693</v>
      </c>
      <c r="F3916" t="s">
        <v>1363</v>
      </c>
      <c r="G3916" t="s">
        <v>1391</v>
      </c>
      <c r="H3916" s="3" t="s">
        <v>9694</v>
      </c>
      <c r="I3916">
        <v>2016</v>
      </c>
      <c r="J3916" s="15" t="s">
        <v>9695</v>
      </c>
      <c r="K3916">
        <v>2016</v>
      </c>
      <c r="L3916" t="s">
        <v>1367</v>
      </c>
      <c r="M3916" t="s">
        <v>9696</v>
      </c>
      <c r="N3916" t="s">
        <v>4226</v>
      </c>
      <c r="O3916" t="s">
        <v>1388</v>
      </c>
      <c r="P3916" t="s">
        <v>4226</v>
      </c>
      <c r="Q3916">
        <f t="shared" si="74"/>
        <v>15920</v>
      </c>
      <c r="R3916" t="s">
        <v>1871</v>
      </c>
      <c r="S3916" t="s">
        <v>1872</v>
      </c>
      <c r="T3916" t="s">
        <v>9677</v>
      </c>
      <c r="U3916" s="75">
        <v>15920</v>
      </c>
      <c r="V3916">
        <v>2.73</v>
      </c>
      <c r="W3916">
        <v>43461.599999999999</v>
      </c>
      <c r="AH3916" s="16"/>
      <c r="AI3916" t="s">
        <v>1375</v>
      </c>
    </row>
    <row r="3917" spans="1:35" x14ac:dyDescent="0.25">
      <c r="A3917" t="s">
        <v>9706</v>
      </c>
      <c r="B3917" s="1">
        <v>23</v>
      </c>
      <c r="C3917" t="s">
        <v>480</v>
      </c>
      <c r="D3917">
        <v>4478894</v>
      </c>
      <c r="E3917" t="s">
        <v>9707</v>
      </c>
      <c r="F3917" t="s">
        <v>1363</v>
      </c>
      <c r="G3917" t="s">
        <v>1391</v>
      </c>
      <c r="H3917" s="3" t="s">
        <v>2786</v>
      </c>
      <c r="I3917">
        <v>2016</v>
      </c>
      <c r="J3917" s="15" t="s">
        <v>2757</v>
      </c>
      <c r="K3917">
        <v>2016</v>
      </c>
      <c r="L3917" t="s">
        <v>1367</v>
      </c>
      <c r="M3917" t="s">
        <v>9676</v>
      </c>
      <c r="N3917" t="s">
        <v>9676</v>
      </c>
      <c r="O3917" t="s">
        <v>1388</v>
      </c>
      <c r="P3917" t="s">
        <v>133</v>
      </c>
      <c r="Q3917">
        <f t="shared" si="74"/>
        <v>600</v>
      </c>
      <c r="R3917" t="s">
        <v>1871</v>
      </c>
      <c r="S3917" t="s">
        <v>1872</v>
      </c>
      <c r="T3917" t="s">
        <v>9677</v>
      </c>
      <c r="U3917" s="75">
        <v>600</v>
      </c>
      <c r="V3917">
        <v>2.73</v>
      </c>
      <c r="W3917">
        <v>1638</v>
      </c>
      <c r="AH3917" s="16"/>
      <c r="AI3917" t="s">
        <v>1375</v>
      </c>
    </row>
    <row r="3918" spans="1:35" x14ac:dyDescent="0.25">
      <c r="A3918" t="s">
        <v>9708</v>
      </c>
      <c r="B3918" s="1">
        <v>23</v>
      </c>
      <c r="C3918" t="s">
        <v>480</v>
      </c>
      <c r="D3918">
        <v>4478894</v>
      </c>
      <c r="E3918" t="s">
        <v>9707</v>
      </c>
      <c r="F3918" t="s">
        <v>1363</v>
      </c>
      <c r="G3918" t="s">
        <v>1391</v>
      </c>
      <c r="H3918" s="3" t="s">
        <v>2786</v>
      </c>
      <c r="I3918">
        <v>2016</v>
      </c>
      <c r="J3918" s="15" t="s">
        <v>2757</v>
      </c>
      <c r="K3918">
        <v>2016</v>
      </c>
      <c r="L3918" t="s">
        <v>1367</v>
      </c>
      <c r="M3918" t="s">
        <v>9676</v>
      </c>
      <c r="N3918" t="s">
        <v>9676</v>
      </c>
      <c r="O3918" t="s">
        <v>1388</v>
      </c>
      <c r="P3918" t="s">
        <v>133</v>
      </c>
      <c r="Q3918">
        <f t="shared" si="74"/>
        <v>600</v>
      </c>
      <c r="R3918" t="s">
        <v>9407</v>
      </c>
      <c r="S3918" t="s">
        <v>9408</v>
      </c>
      <c r="T3918" t="s">
        <v>9676</v>
      </c>
      <c r="U3918" s="75">
        <v>600</v>
      </c>
      <c r="V3918">
        <v>1.05</v>
      </c>
      <c r="W3918">
        <v>630</v>
      </c>
      <c r="AH3918" s="16"/>
      <c r="AI3918" t="s">
        <v>1375</v>
      </c>
    </row>
    <row r="3919" spans="1:35" x14ac:dyDescent="0.25">
      <c r="A3919" t="s">
        <v>9709</v>
      </c>
      <c r="B3919" s="1">
        <v>23</v>
      </c>
      <c r="C3919" t="s">
        <v>480</v>
      </c>
      <c r="D3919">
        <v>4478894</v>
      </c>
      <c r="E3919" t="s">
        <v>9707</v>
      </c>
      <c r="F3919" t="s">
        <v>1363</v>
      </c>
      <c r="G3919" t="s">
        <v>1391</v>
      </c>
      <c r="H3919" s="3" t="s">
        <v>2786</v>
      </c>
      <c r="I3919">
        <v>2016</v>
      </c>
      <c r="J3919" s="15" t="s">
        <v>2757</v>
      </c>
      <c r="K3919">
        <v>2016</v>
      </c>
      <c r="L3919" t="s">
        <v>1367</v>
      </c>
      <c r="M3919" t="s">
        <v>9676</v>
      </c>
      <c r="N3919" t="s">
        <v>9676</v>
      </c>
      <c r="O3919" t="s">
        <v>1388</v>
      </c>
      <c r="P3919" t="s">
        <v>133</v>
      </c>
      <c r="Q3919">
        <f t="shared" si="74"/>
        <v>600</v>
      </c>
      <c r="R3919" t="s">
        <v>4227</v>
      </c>
      <c r="S3919" t="s">
        <v>4228</v>
      </c>
      <c r="T3919" t="s">
        <v>9710</v>
      </c>
      <c r="U3919" s="75">
        <v>600</v>
      </c>
      <c r="V3919">
        <v>0.85</v>
      </c>
      <c r="W3919">
        <v>510</v>
      </c>
      <c r="AH3919" s="16"/>
      <c r="AI3919" t="s">
        <v>1375</v>
      </c>
    </row>
    <row r="3920" spans="1:35" x14ac:dyDescent="0.25">
      <c r="A3920" t="s">
        <v>9711</v>
      </c>
      <c r="B3920" s="1">
        <v>23</v>
      </c>
      <c r="C3920" t="s">
        <v>480</v>
      </c>
      <c r="D3920">
        <v>4542738</v>
      </c>
      <c r="E3920" t="s">
        <v>9712</v>
      </c>
      <c r="F3920" t="s">
        <v>1363</v>
      </c>
      <c r="G3920" t="s">
        <v>1391</v>
      </c>
      <c r="H3920" s="3" t="s">
        <v>5473</v>
      </c>
      <c r="I3920">
        <v>2016</v>
      </c>
      <c r="J3920" s="15" t="s">
        <v>2765</v>
      </c>
      <c r="K3920">
        <v>2016</v>
      </c>
      <c r="L3920" t="s">
        <v>1367</v>
      </c>
      <c r="M3920" t="s">
        <v>9712</v>
      </c>
      <c r="N3920" t="s">
        <v>9676</v>
      </c>
      <c r="O3920" t="s">
        <v>1388</v>
      </c>
      <c r="P3920" t="s">
        <v>133</v>
      </c>
      <c r="Q3920">
        <f t="shared" si="74"/>
        <v>11800</v>
      </c>
      <c r="R3920" t="s">
        <v>1871</v>
      </c>
      <c r="S3920" t="s">
        <v>1872</v>
      </c>
      <c r="T3920" t="s">
        <v>9677</v>
      </c>
      <c r="U3920" s="75">
        <v>11800</v>
      </c>
      <c r="V3920">
        <v>2.73</v>
      </c>
      <c r="W3920">
        <v>32214</v>
      </c>
      <c r="AH3920" s="16"/>
      <c r="AI3920" t="s">
        <v>1375</v>
      </c>
    </row>
    <row r="3921" spans="1:35" x14ac:dyDescent="0.25">
      <c r="A3921" t="s">
        <v>9713</v>
      </c>
      <c r="B3921" s="1">
        <v>23</v>
      </c>
      <c r="C3921" t="s">
        <v>480</v>
      </c>
      <c r="D3921">
        <v>4542738</v>
      </c>
      <c r="E3921" t="s">
        <v>9712</v>
      </c>
      <c r="F3921" t="s">
        <v>1363</v>
      </c>
      <c r="G3921" t="s">
        <v>1391</v>
      </c>
      <c r="H3921" s="3" t="s">
        <v>5473</v>
      </c>
      <c r="I3921">
        <v>2016</v>
      </c>
      <c r="J3921" s="15" t="s">
        <v>2765</v>
      </c>
      <c r="K3921">
        <v>2016</v>
      </c>
      <c r="L3921" t="s">
        <v>1367</v>
      </c>
      <c r="M3921" t="s">
        <v>9712</v>
      </c>
      <c r="N3921" t="s">
        <v>9676</v>
      </c>
      <c r="O3921" t="s">
        <v>1388</v>
      </c>
      <c r="P3921" t="s">
        <v>133</v>
      </c>
      <c r="Q3921">
        <f t="shared" si="74"/>
        <v>11800</v>
      </c>
      <c r="R3921" t="s">
        <v>2102</v>
      </c>
      <c r="S3921" t="s">
        <v>2103</v>
      </c>
      <c r="T3921" t="s">
        <v>9714</v>
      </c>
      <c r="U3921" s="75">
        <v>11800</v>
      </c>
      <c r="V3921">
        <v>1.4</v>
      </c>
      <c r="W3921">
        <v>16520</v>
      </c>
      <c r="AH3921" s="16"/>
      <c r="AI3921" t="s">
        <v>1375</v>
      </c>
    </row>
    <row r="3922" spans="1:35" x14ac:dyDescent="0.25">
      <c r="A3922" t="s">
        <v>9715</v>
      </c>
      <c r="B3922" s="1">
        <v>23</v>
      </c>
      <c r="C3922" t="s">
        <v>480</v>
      </c>
      <c r="D3922">
        <v>4542738</v>
      </c>
      <c r="E3922" t="s">
        <v>9712</v>
      </c>
      <c r="F3922" t="s">
        <v>1363</v>
      </c>
      <c r="G3922" t="s">
        <v>1391</v>
      </c>
      <c r="H3922" s="3" t="s">
        <v>5473</v>
      </c>
      <c r="I3922">
        <v>2016</v>
      </c>
      <c r="J3922" s="15" t="s">
        <v>2765</v>
      </c>
      <c r="K3922">
        <v>2016</v>
      </c>
      <c r="L3922" t="s">
        <v>1367</v>
      </c>
      <c r="M3922" t="s">
        <v>9712</v>
      </c>
      <c r="N3922" t="s">
        <v>9676</v>
      </c>
      <c r="O3922" t="s">
        <v>1388</v>
      </c>
      <c r="P3922" t="s">
        <v>133</v>
      </c>
      <c r="Q3922">
        <f t="shared" si="74"/>
        <v>11800</v>
      </c>
      <c r="R3922" t="s">
        <v>9407</v>
      </c>
      <c r="S3922" t="s">
        <v>9408</v>
      </c>
      <c r="T3922" t="s">
        <v>9676</v>
      </c>
      <c r="U3922" s="75">
        <v>11800</v>
      </c>
      <c r="V3922">
        <v>2</v>
      </c>
      <c r="W3922">
        <v>23600</v>
      </c>
      <c r="AH3922" s="16"/>
      <c r="AI3922" t="s">
        <v>1375</v>
      </c>
    </row>
    <row r="3923" spans="1:35" x14ac:dyDescent="0.25">
      <c r="A3923" t="s">
        <v>9716</v>
      </c>
      <c r="B3923" s="1">
        <v>23</v>
      </c>
      <c r="C3923" t="s">
        <v>480</v>
      </c>
      <c r="D3923">
        <v>4449185</v>
      </c>
      <c r="E3923" t="s">
        <v>9676</v>
      </c>
      <c r="F3923" t="s">
        <v>1363</v>
      </c>
      <c r="G3923" t="s">
        <v>1391</v>
      </c>
      <c r="H3923" s="3" t="s">
        <v>1393</v>
      </c>
      <c r="I3923">
        <v>2016</v>
      </c>
      <c r="J3923" s="15" t="s">
        <v>2296</v>
      </c>
      <c r="K3923">
        <v>2016</v>
      </c>
      <c r="L3923" t="s">
        <v>1367</v>
      </c>
      <c r="M3923" t="s">
        <v>9676</v>
      </c>
      <c r="N3923" t="s">
        <v>9676</v>
      </c>
      <c r="O3923" t="s">
        <v>1388</v>
      </c>
      <c r="P3923" t="s">
        <v>4226</v>
      </c>
      <c r="Q3923">
        <f t="shared" si="74"/>
        <v>22120</v>
      </c>
      <c r="R3923" t="s">
        <v>1871</v>
      </c>
      <c r="S3923" t="s">
        <v>1872</v>
      </c>
      <c r="T3923" t="s">
        <v>9677</v>
      </c>
      <c r="U3923" s="75">
        <v>22120</v>
      </c>
      <c r="V3923">
        <v>2.73</v>
      </c>
      <c r="W3923">
        <v>60387.6</v>
      </c>
      <c r="AH3923" s="16"/>
      <c r="AI3923" t="s">
        <v>1375</v>
      </c>
    </row>
    <row r="3924" spans="1:35" x14ac:dyDescent="0.25">
      <c r="A3924" t="s">
        <v>9717</v>
      </c>
      <c r="B3924" s="1">
        <v>23</v>
      </c>
      <c r="C3924" t="s">
        <v>480</v>
      </c>
      <c r="D3924">
        <v>4449185</v>
      </c>
      <c r="E3924" t="s">
        <v>9676</v>
      </c>
      <c r="F3924" t="s">
        <v>1363</v>
      </c>
      <c r="G3924" t="s">
        <v>1391</v>
      </c>
      <c r="H3924" s="3" t="s">
        <v>1393</v>
      </c>
      <c r="I3924">
        <v>2016</v>
      </c>
      <c r="J3924" s="15" t="s">
        <v>2296</v>
      </c>
      <c r="K3924">
        <v>2016</v>
      </c>
      <c r="L3924" t="s">
        <v>1367</v>
      </c>
      <c r="M3924" t="s">
        <v>9676</v>
      </c>
      <c r="N3924" t="s">
        <v>9676</v>
      </c>
      <c r="O3924" t="s">
        <v>1388</v>
      </c>
      <c r="P3924" t="s">
        <v>4226</v>
      </c>
      <c r="Q3924">
        <f t="shared" si="74"/>
        <v>22120</v>
      </c>
      <c r="R3924" t="s">
        <v>9407</v>
      </c>
      <c r="S3924" t="s">
        <v>9408</v>
      </c>
      <c r="T3924" t="s">
        <v>9676</v>
      </c>
      <c r="U3924" s="75">
        <v>22120</v>
      </c>
      <c r="V3924">
        <v>1</v>
      </c>
      <c r="W3924">
        <v>22120</v>
      </c>
      <c r="AH3924" s="16"/>
      <c r="AI3924" t="s">
        <v>1375</v>
      </c>
    </row>
    <row r="3925" spans="1:35" x14ac:dyDescent="0.25">
      <c r="A3925" t="s">
        <v>9718</v>
      </c>
      <c r="B3925" s="1">
        <v>23</v>
      </c>
      <c r="C3925" t="s">
        <v>480</v>
      </c>
      <c r="D3925">
        <v>4492323</v>
      </c>
      <c r="E3925" t="s">
        <v>9712</v>
      </c>
      <c r="F3925" t="s">
        <v>1363</v>
      </c>
      <c r="G3925" t="s">
        <v>1391</v>
      </c>
      <c r="H3925" s="3" t="s">
        <v>3229</v>
      </c>
      <c r="I3925">
        <v>2016</v>
      </c>
      <c r="J3925" s="15" t="s">
        <v>3993</v>
      </c>
      <c r="K3925">
        <v>2016</v>
      </c>
      <c r="L3925" t="s">
        <v>1367</v>
      </c>
      <c r="M3925" t="s">
        <v>9712</v>
      </c>
      <c r="N3925" t="s">
        <v>9676</v>
      </c>
      <c r="O3925" t="s">
        <v>1388</v>
      </c>
      <c r="P3925" t="s">
        <v>133</v>
      </c>
      <c r="Q3925">
        <f t="shared" si="74"/>
        <v>1176</v>
      </c>
      <c r="R3925" t="s">
        <v>9407</v>
      </c>
      <c r="S3925" t="s">
        <v>9408</v>
      </c>
      <c r="T3925" t="s">
        <v>9676</v>
      </c>
      <c r="U3925" s="75">
        <v>1176</v>
      </c>
      <c r="V3925">
        <v>1</v>
      </c>
      <c r="W3925">
        <v>1176</v>
      </c>
      <c r="AH3925" s="16"/>
      <c r="AI3925" t="s">
        <v>1375</v>
      </c>
    </row>
    <row r="3926" spans="1:35" x14ac:dyDescent="0.25">
      <c r="A3926" t="s">
        <v>9719</v>
      </c>
      <c r="B3926" s="1">
        <v>23</v>
      </c>
      <c r="C3926" t="s">
        <v>480</v>
      </c>
      <c r="D3926">
        <v>4492323</v>
      </c>
      <c r="E3926" t="s">
        <v>9712</v>
      </c>
      <c r="F3926" t="s">
        <v>1363</v>
      </c>
      <c r="G3926" t="s">
        <v>1391</v>
      </c>
      <c r="H3926" s="3" t="s">
        <v>3229</v>
      </c>
      <c r="I3926">
        <v>2016</v>
      </c>
      <c r="J3926" s="15" t="s">
        <v>3993</v>
      </c>
      <c r="K3926">
        <v>2016</v>
      </c>
      <c r="L3926" t="s">
        <v>1367</v>
      </c>
      <c r="M3926" t="s">
        <v>9712</v>
      </c>
      <c r="N3926" t="s">
        <v>9676</v>
      </c>
      <c r="O3926" t="s">
        <v>1388</v>
      </c>
      <c r="P3926" t="s">
        <v>133</v>
      </c>
      <c r="Q3926">
        <f t="shared" si="74"/>
        <v>1176</v>
      </c>
      <c r="R3926" t="s">
        <v>1871</v>
      </c>
      <c r="S3926" t="s">
        <v>1872</v>
      </c>
      <c r="T3926" t="s">
        <v>9677</v>
      </c>
      <c r="U3926" s="75">
        <v>1176</v>
      </c>
      <c r="V3926">
        <v>2.73</v>
      </c>
      <c r="W3926">
        <v>3210.48</v>
      </c>
      <c r="AH3926" s="16"/>
      <c r="AI3926" t="s">
        <v>1375</v>
      </c>
    </row>
    <row r="3927" spans="1:35" x14ac:dyDescent="0.25">
      <c r="A3927" t="s">
        <v>9720</v>
      </c>
      <c r="B3927" s="1">
        <v>23</v>
      </c>
      <c r="C3927" t="s">
        <v>480</v>
      </c>
      <c r="D3927">
        <v>4420659</v>
      </c>
      <c r="E3927" t="s">
        <v>9721</v>
      </c>
      <c r="F3927" t="s">
        <v>1363</v>
      </c>
      <c r="G3927" t="s">
        <v>1391</v>
      </c>
      <c r="H3927" s="3" t="s">
        <v>9695</v>
      </c>
      <c r="I3927">
        <v>2016</v>
      </c>
      <c r="J3927" s="15" t="s">
        <v>1392</v>
      </c>
      <c r="K3927">
        <v>2016</v>
      </c>
      <c r="L3927" t="s">
        <v>1367</v>
      </c>
      <c r="M3927" t="s">
        <v>9722</v>
      </c>
      <c r="N3927" t="s">
        <v>9723</v>
      </c>
      <c r="O3927" t="s">
        <v>1388</v>
      </c>
      <c r="P3927" t="s">
        <v>133</v>
      </c>
      <c r="Q3927">
        <f t="shared" si="74"/>
        <v>200</v>
      </c>
      <c r="R3927" t="s">
        <v>1871</v>
      </c>
      <c r="S3927" t="s">
        <v>1872</v>
      </c>
      <c r="T3927" t="s">
        <v>9677</v>
      </c>
      <c r="U3927" s="75">
        <v>200</v>
      </c>
      <c r="V3927">
        <v>2.73</v>
      </c>
      <c r="W3927">
        <v>546</v>
      </c>
      <c r="AH3927" s="16"/>
      <c r="AI3927" t="s">
        <v>1375</v>
      </c>
    </row>
    <row r="3928" spans="1:35" x14ac:dyDescent="0.25">
      <c r="A3928" t="s">
        <v>9724</v>
      </c>
      <c r="B3928" s="1">
        <v>23</v>
      </c>
      <c r="C3928" t="s">
        <v>480</v>
      </c>
      <c r="D3928">
        <v>4420659</v>
      </c>
      <c r="E3928" t="s">
        <v>9721</v>
      </c>
      <c r="F3928" t="s">
        <v>1363</v>
      </c>
      <c r="G3928" t="s">
        <v>1391</v>
      </c>
      <c r="H3928" s="3" t="s">
        <v>9695</v>
      </c>
      <c r="I3928">
        <v>2016</v>
      </c>
      <c r="J3928" s="15" t="s">
        <v>1392</v>
      </c>
      <c r="K3928">
        <v>2016</v>
      </c>
      <c r="L3928" t="s">
        <v>1367</v>
      </c>
      <c r="M3928" t="s">
        <v>9722</v>
      </c>
      <c r="N3928" t="s">
        <v>9723</v>
      </c>
      <c r="O3928" t="s">
        <v>1388</v>
      </c>
      <c r="P3928" t="s">
        <v>133</v>
      </c>
      <c r="Q3928">
        <f t="shared" si="74"/>
        <v>200</v>
      </c>
      <c r="R3928" t="s">
        <v>9407</v>
      </c>
      <c r="S3928" t="s">
        <v>9408</v>
      </c>
      <c r="T3928" t="s">
        <v>9691</v>
      </c>
      <c r="U3928" s="75">
        <v>200</v>
      </c>
      <c r="V3928">
        <v>1</v>
      </c>
      <c r="W3928">
        <v>200</v>
      </c>
      <c r="AH3928" s="16"/>
      <c r="AI3928" t="s">
        <v>1375</v>
      </c>
    </row>
    <row r="3929" spans="1:35" x14ac:dyDescent="0.25">
      <c r="A3929" t="s">
        <v>9725</v>
      </c>
      <c r="B3929" s="1">
        <v>23</v>
      </c>
      <c r="C3929" t="s">
        <v>480</v>
      </c>
      <c r="D3929">
        <v>4420659</v>
      </c>
      <c r="E3929" t="s">
        <v>9721</v>
      </c>
      <c r="F3929" t="s">
        <v>1363</v>
      </c>
      <c r="G3929" t="s">
        <v>1391</v>
      </c>
      <c r="H3929" s="3" t="s">
        <v>9695</v>
      </c>
      <c r="I3929">
        <v>2016</v>
      </c>
      <c r="J3929" s="15" t="s">
        <v>1392</v>
      </c>
      <c r="K3929">
        <v>2016</v>
      </c>
      <c r="L3929" t="s">
        <v>1367</v>
      </c>
      <c r="M3929" t="s">
        <v>9722</v>
      </c>
      <c r="N3929" t="s">
        <v>9723</v>
      </c>
      <c r="O3929" t="s">
        <v>1388</v>
      </c>
      <c r="P3929" t="s">
        <v>133</v>
      </c>
      <c r="Q3929">
        <f t="shared" si="74"/>
        <v>200</v>
      </c>
      <c r="R3929" t="s">
        <v>4227</v>
      </c>
      <c r="S3929" t="s">
        <v>4228</v>
      </c>
      <c r="T3929" t="s">
        <v>9726</v>
      </c>
      <c r="U3929" s="75">
        <v>200</v>
      </c>
      <c r="V3929">
        <v>1.25</v>
      </c>
      <c r="W3929">
        <v>250</v>
      </c>
      <c r="AH3929" s="16"/>
      <c r="AI3929" t="s">
        <v>1375</v>
      </c>
    </row>
    <row r="3930" spans="1:35" x14ac:dyDescent="0.25">
      <c r="A3930" t="s">
        <v>9727</v>
      </c>
      <c r="B3930" s="1">
        <v>23</v>
      </c>
      <c r="C3930" t="s">
        <v>480</v>
      </c>
      <c r="D3930">
        <v>4705610</v>
      </c>
      <c r="E3930" t="s">
        <v>9728</v>
      </c>
      <c r="F3930" t="s">
        <v>1363</v>
      </c>
      <c r="G3930" t="s">
        <v>1391</v>
      </c>
      <c r="H3930" s="3" t="s">
        <v>9729</v>
      </c>
      <c r="I3930">
        <v>2016</v>
      </c>
      <c r="J3930" s="15" t="s">
        <v>9730</v>
      </c>
      <c r="K3930">
        <v>2016</v>
      </c>
      <c r="L3930" t="s">
        <v>1367</v>
      </c>
      <c r="M3930" t="s">
        <v>9728</v>
      </c>
      <c r="N3930" t="s">
        <v>9731</v>
      </c>
      <c r="O3930" t="s">
        <v>1388</v>
      </c>
      <c r="P3930" t="s">
        <v>133</v>
      </c>
      <c r="Q3930">
        <f t="shared" si="74"/>
        <v>120</v>
      </c>
      <c r="R3930" t="s">
        <v>9407</v>
      </c>
      <c r="S3930" t="s">
        <v>9408</v>
      </c>
      <c r="T3930" t="s">
        <v>9732</v>
      </c>
      <c r="U3930" s="75">
        <v>120</v>
      </c>
      <c r="V3930">
        <v>1.07</v>
      </c>
      <c r="W3930">
        <v>128.4</v>
      </c>
      <c r="AH3930" s="16"/>
      <c r="AI3930" t="s">
        <v>1375</v>
      </c>
    </row>
    <row r="3931" spans="1:35" x14ac:dyDescent="0.25">
      <c r="A3931" t="s">
        <v>9733</v>
      </c>
      <c r="B3931" s="1">
        <v>23</v>
      </c>
      <c r="C3931" t="s">
        <v>480</v>
      </c>
      <c r="D3931">
        <v>4705610</v>
      </c>
      <c r="E3931" t="s">
        <v>9728</v>
      </c>
      <c r="F3931" t="s">
        <v>1363</v>
      </c>
      <c r="G3931" t="s">
        <v>1391</v>
      </c>
      <c r="H3931" s="3" t="s">
        <v>9729</v>
      </c>
      <c r="I3931">
        <v>2016</v>
      </c>
      <c r="J3931" s="15" t="s">
        <v>9730</v>
      </c>
      <c r="K3931">
        <v>2016</v>
      </c>
      <c r="L3931" t="s">
        <v>1367</v>
      </c>
      <c r="M3931" t="s">
        <v>9728</v>
      </c>
      <c r="N3931" t="s">
        <v>9731</v>
      </c>
      <c r="O3931" t="s">
        <v>1388</v>
      </c>
      <c r="P3931" t="s">
        <v>133</v>
      </c>
      <c r="Q3931">
        <f t="shared" si="74"/>
        <v>120</v>
      </c>
      <c r="R3931" t="s">
        <v>1871</v>
      </c>
      <c r="S3931" t="s">
        <v>1872</v>
      </c>
      <c r="T3931" t="s">
        <v>9734</v>
      </c>
      <c r="U3931" s="75">
        <v>120</v>
      </c>
      <c r="V3931">
        <v>2.73</v>
      </c>
      <c r="W3931">
        <v>327.60000000000002</v>
      </c>
      <c r="AH3931" s="16"/>
      <c r="AI3931" t="s">
        <v>1375</v>
      </c>
    </row>
    <row r="3932" spans="1:35" x14ac:dyDescent="0.25">
      <c r="A3932" t="s">
        <v>9735</v>
      </c>
      <c r="B3932" s="1">
        <v>23</v>
      </c>
      <c r="C3932" t="s">
        <v>480</v>
      </c>
      <c r="D3932">
        <v>4705610</v>
      </c>
      <c r="E3932" t="s">
        <v>9728</v>
      </c>
      <c r="F3932" t="s">
        <v>1363</v>
      </c>
      <c r="G3932" t="s">
        <v>1391</v>
      </c>
      <c r="H3932" s="3" t="s">
        <v>9729</v>
      </c>
      <c r="I3932">
        <v>2016</v>
      </c>
      <c r="J3932" s="15" t="s">
        <v>9730</v>
      </c>
      <c r="K3932">
        <v>2016</v>
      </c>
      <c r="L3932" t="s">
        <v>1367</v>
      </c>
      <c r="M3932" t="s">
        <v>9728</v>
      </c>
      <c r="N3932" t="s">
        <v>9731</v>
      </c>
      <c r="O3932" t="s">
        <v>1388</v>
      </c>
      <c r="P3932" t="s">
        <v>133</v>
      </c>
      <c r="Q3932">
        <f t="shared" si="74"/>
        <v>120</v>
      </c>
      <c r="R3932" t="s">
        <v>1396</v>
      </c>
      <c r="S3932" t="s">
        <v>1397</v>
      </c>
      <c r="T3932" t="s">
        <v>9736</v>
      </c>
      <c r="U3932" s="75">
        <v>120</v>
      </c>
      <c r="V3932">
        <v>1.1200000000000001</v>
      </c>
      <c r="W3932">
        <v>134.4</v>
      </c>
      <c r="AH3932" s="16"/>
      <c r="AI3932" t="s">
        <v>1375</v>
      </c>
    </row>
    <row r="3933" spans="1:35" x14ac:dyDescent="0.25">
      <c r="A3933" t="s">
        <v>9737</v>
      </c>
      <c r="B3933" s="1">
        <v>23</v>
      </c>
      <c r="C3933" t="s">
        <v>480</v>
      </c>
      <c r="D3933">
        <v>4705610</v>
      </c>
      <c r="E3933" t="s">
        <v>9728</v>
      </c>
      <c r="F3933" t="s">
        <v>1363</v>
      </c>
      <c r="G3933" t="s">
        <v>1391</v>
      </c>
      <c r="H3933" s="3" t="s">
        <v>9729</v>
      </c>
      <c r="I3933">
        <v>2016</v>
      </c>
      <c r="J3933" s="15" t="s">
        <v>9730</v>
      </c>
      <c r="K3933">
        <v>2016</v>
      </c>
      <c r="L3933" t="s">
        <v>1367</v>
      </c>
      <c r="M3933" t="s">
        <v>9728</v>
      </c>
      <c r="N3933" t="s">
        <v>9731</v>
      </c>
      <c r="O3933" t="s">
        <v>1388</v>
      </c>
      <c r="P3933" t="s">
        <v>133</v>
      </c>
      <c r="Q3933">
        <f t="shared" si="74"/>
        <v>120</v>
      </c>
      <c r="R3933" t="s">
        <v>2102</v>
      </c>
      <c r="S3933" t="s">
        <v>2103</v>
      </c>
      <c r="T3933" t="s">
        <v>9738</v>
      </c>
      <c r="U3933" s="75">
        <v>120</v>
      </c>
      <c r="V3933">
        <v>1.25</v>
      </c>
      <c r="W3933">
        <v>150</v>
      </c>
      <c r="AH3933" s="16"/>
      <c r="AI3933" t="s">
        <v>1375</v>
      </c>
    </row>
    <row r="3934" spans="1:35" x14ac:dyDescent="0.25">
      <c r="A3934" t="s">
        <v>9739</v>
      </c>
      <c r="B3934" s="1">
        <v>23</v>
      </c>
      <c r="C3934" t="s">
        <v>480</v>
      </c>
      <c r="D3934">
        <v>7626541</v>
      </c>
      <c r="E3934" t="s">
        <v>9676</v>
      </c>
      <c r="F3934" t="s">
        <v>1363</v>
      </c>
      <c r="G3934" t="s">
        <v>1391</v>
      </c>
      <c r="H3934" s="3" t="s">
        <v>7786</v>
      </c>
      <c r="I3934">
        <v>2018</v>
      </c>
      <c r="J3934" s="15" t="s">
        <v>5559</v>
      </c>
      <c r="K3934">
        <v>2018</v>
      </c>
      <c r="L3934" t="s">
        <v>1367</v>
      </c>
      <c r="M3934" t="s">
        <v>9676</v>
      </c>
      <c r="N3934" t="s">
        <v>9676</v>
      </c>
      <c r="O3934" t="s">
        <v>1388</v>
      </c>
      <c r="P3934" t="s">
        <v>4226</v>
      </c>
      <c r="Q3934">
        <f t="shared" si="74"/>
        <v>10500</v>
      </c>
      <c r="R3934" t="s">
        <v>2102</v>
      </c>
      <c r="S3934" t="s">
        <v>2103</v>
      </c>
      <c r="T3934" t="s">
        <v>9740</v>
      </c>
      <c r="U3934" s="75">
        <v>10500</v>
      </c>
      <c r="V3934">
        <v>1</v>
      </c>
      <c r="W3934">
        <v>10500</v>
      </c>
      <c r="AH3934" s="16"/>
      <c r="AI3934" t="s">
        <v>1375</v>
      </c>
    </row>
    <row r="3935" spans="1:35" x14ac:dyDescent="0.25">
      <c r="A3935" t="s">
        <v>9741</v>
      </c>
      <c r="B3935" s="1">
        <v>23</v>
      </c>
      <c r="C3935" t="s">
        <v>480</v>
      </c>
      <c r="D3935">
        <v>7626541</v>
      </c>
      <c r="E3935" t="s">
        <v>9676</v>
      </c>
      <c r="F3935" t="s">
        <v>1363</v>
      </c>
      <c r="G3935" t="s">
        <v>1391</v>
      </c>
      <c r="H3935" s="3" t="s">
        <v>7786</v>
      </c>
      <c r="I3935">
        <v>2018</v>
      </c>
      <c r="J3935" s="15" t="s">
        <v>5559</v>
      </c>
      <c r="K3935">
        <v>2018</v>
      </c>
      <c r="L3935" t="s">
        <v>1367</v>
      </c>
      <c r="M3935" t="s">
        <v>9676</v>
      </c>
      <c r="N3935" t="s">
        <v>9676</v>
      </c>
      <c r="O3935" t="s">
        <v>1388</v>
      </c>
      <c r="P3935" t="s">
        <v>4226</v>
      </c>
      <c r="Q3935">
        <f t="shared" si="74"/>
        <v>10500</v>
      </c>
      <c r="R3935" t="s">
        <v>1879</v>
      </c>
      <c r="S3935" t="s">
        <v>1880</v>
      </c>
      <c r="T3935" t="s">
        <v>9742</v>
      </c>
      <c r="U3935" s="75">
        <v>10500</v>
      </c>
      <c r="V3935">
        <v>0.45</v>
      </c>
      <c r="W3935">
        <v>4725</v>
      </c>
      <c r="AH3935" s="16"/>
      <c r="AI3935" t="s">
        <v>1375</v>
      </c>
    </row>
    <row r="3936" spans="1:35" x14ac:dyDescent="0.25">
      <c r="A3936" t="s">
        <v>9743</v>
      </c>
      <c r="B3936" s="1">
        <v>23</v>
      </c>
      <c r="C3936" t="s">
        <v>480</v>
      </c>
      <c r="D3936">
        <v>7626541</v>
      </c>
      <c r="E3936" t="s">
        <v>9676</v>
      </c>
      <c r="F3936" t="s">
        <v>1363</v>
      </c>
      <c r="G3936" t="s">
        <v>1391</v>
      </c>
      <c r="H3936" s="3" t="s">
        <v>7786</v>
      </c>
      <c r="I3936">
        <v>2018</v>
      </c>
      <c r="J3936" s="15" t="s">
        <v>5559</v>
      </c>
      <c r="K3936">
        <v>2018</v>
      </c>
      <c r="L3936" t="s">
        <v>1367</v>
      </c>
      <c r="M3936" t="s">
        <v>9676</v>
      </c>
      <c r="N3936" t="s">
        <v>9676</v>
      </c>
      <c r="O3936" t="s">
        <v>1388</v>
      </c>
      <c r="P3936" t="s">
        <v>4226</v>
      </c>
      <c r="Q3936">
        <f t="shared" si="74"/>
        <v>10500</v>
      </c>
      <c r="R3936" t="s">
        <v>9407</v>
      </c>
      <c r="S3936" t="s">
        <v>9408</v>
      </c>
      <c r="T3936" t="s">
        <v>9744</v>
      </c>
      <c r="U3936" s="75">
        <v>10500</v>
      </c>
      <c r="V3936">
        <v>0.44</v>
      </c>
      <c r="W3936">
        <v>4620</v>
      </c>
      <c r="AH3936" s="16"/>
      <c r="AI3936" t="s">
        <v>1375</v>
      </c>
    </row>
    <row r="3937" spans="1:35" x14ac:dyDescent="0.25">
      <c r="A3937" t="s">
        <v>9745</v>
      </c>
      <c r="B3937" s="1">
        <v>23</v>
      </c>
      <c r="C3937" t="s">
        <v>480</v>
      </c>
      <c r="D3937">
        <v>7626541</v>
      </c>
      <c r="E3937" t="s">
        <v>9676</v>
      </c>
      <c r="F3937" t="s">
        <v>1363</v>
      </c>
      <c r="G3937" t="s">
        <v>1391</v>
      </c>
      <c r="H3937" s="3" t="s">
        <v>7786</v>
      </c>
      <c r="I3937">
        <v>2018</v>
      </c>
      <c r="J3937" s="15" t="s">
        <v>5559</v>
      </c>
      <c r="K3937">
        <v>2018</v>
      </c>
      <c r="L3937" t="s">
        <v>1367</v>
      </c>
      <c r="M3937" t="s">
        <v>9676</v>
      </c>
      <c r="N3937" t="s">
        <v>9676</v>
      </c>
      <c r="O3937" t="s">
        <v>1388</v>
      </c>
      <c r="P3937" t="s">
        <v>4226</v>
      </c>
      <c r="Q3937">
        <f t="shared" si="74"/>
        <v>10500</v>
      </c>
      <c r="R3937" t="s">
        <v>7480</v>
      </c>
      <c r="S3937" t="s">
        <v>7481</v>
      </c>
      <c r="T3937" t="s">
        <v>9746</v>
      </c>
      <c r="U3937" s="75">
        <v>10500</v>
      </c>
      <c r="V3937">
        <v>0.55000000000000004</v>
      </c>
      <c r="W3937">
        <v>5775</v>
      </c>
      <c r="AH3937" s="16"/>
      <c r="AI3937" t="s">
        <v>1375</v>
      </c>
    </row>
    <row r="3938" spans="1:35" x14ac:dyDescent="0.25">
      <c r="A3938" t="s">
        <v>9747</v>
      </c>
      <c r="B3938" s="1">
        <v>23</v>
      </c>
      <c r="C3938" t="s">
        <v>480</v>
      </c>
      <c r="D3938">
        <v>4763165</v>
      </c>
      <c r="E3938" t="s">
        <v>9684</v>
      </c>
      <c r="F3938" t="s">
        <v>1363</v>
      </c>
      <c r="G3938" t="s">
        <v>1391</v>
      </c>
      <c r="H3938" s="3" t="s">
        <v>5538</v>
      </c>
      <c r="I3938">
        <v>2016</v>
      </c>
      <c r="J3938" s="15" t="s">
        <v>9748</v>
      </c>
      <c r="K3938">
        <v>2016</v>
      </c>
      <c r="L3938" t="s">
        <v>1367</v>
      </c>
      <c r="M3938" t="s">
        <v>9684</v>
      </c>
      <c r="N3938" t="s">
        <v>9684</v>
      </c>
      <c r="O3938" t="s">
        <v>1388</v>
      </c>
      <c r="P3938" t="s">
        <v>133</v>
      </c>
      <c r="Q3938">
        <f t="shared" si="74"/>
        <v>7230</v>
      </c>
      <c r="R3938" t="s">
        <v>1871</v>
      </c>
      <c r="S3938" t="s">
        <v>1872</v>
      </c>
      <c r="T3938" t="s">
        <v>9677</v>
      </c>
      <c r="U3938" s="75">
        <v>7230</v>
      </c>
      <c r="V3938">
        <v>2.73</v>
      </c>
      <c r="W3938">
        <v>19737.900000000001</v>
      </c>
      <c r="AH3938" s="16"/>
      <c r="AI3938" t="s">
        <v>1375</v>
      </c>
    </row>
    <row r="3939" spans="1:35" x14ac:dyDescent="0.25">
      <c r="A3939" t="s">
        <v>9749</v>
      </c>
      <c r="B3939" s="1">
        <v>23</v>
      </c>
      <c r="C3939" t="s">
        <v>480</v>
      </c>
      <c r="D3939">
        <v>4763165</v>
      </c>
      <c r="E3939" t="s">
        <v>9684</v>
      </c>
      <c r="F3939" t="s">
        <v>1363</v>
      </c>
      <c r="G3939" t="s">
        <v>1391</v>
      </c>
      <c r="H3939" s="3" t="s">
        <v>5538</v>
      </c>
      <c r="I3939">
        <v>2016</v>
      </c>
      <c r="J3939" s="15" t="s">
        <v>9748</v>
      </c>
      <c r="K3939">
        <v>2016</v>
      </c>
      <c r="L3939" t="s">
        <v>1367</v>
      </c>
      <c r="M3939" t="s">
        <v>9684</v>
      </c>
      <c r="N3939" t="s">
        <v>9684</v>
      </c>
      <c r="O3939" t="s">
        <v>1388</v>
      </c>
      <c r="P3939" t="s">
        <v>133</v>
      </c>
      <c r="Q3939">
        <f t="shared" si="74"/>
        <v>7230</v>
      </c>
      <c r="R3939" t="s">
        <v>3363</v>
      </c>
      <c r="S3939" t="s">
        <v>3364</v>
      </c>
      <c r="T3939" t="s">
        <v>9750</v>
      </c>
      <c r="U3939" s="75">
        <v>7230</v>
      </c>
      <c r="V3939">
        <v>1.34</v>
      </c>
      <c r="W3939">
        <v>9688.2000000000007</v>
      </c>
      <c r="AH3939" s="16"/>
      <c r="AI3939" t="s">
        <v>1375</v>
      </c>
    </row>
    <row r="3940" spans="1:35" x14ac:dyDescent="0.25">
      <c r="A3940" t="s">
        <v>9751</v>
      </c>
      <c r="B3940" s="1">
        <v>23</v>
      </c>
      <c r="C3940" t="s">
        <v>480</v>
      </c>
      <c r="D3940">
        <v>4763165</v>
      </c>
      <c r="E3940" t="s">
        <v>9684</v>
      </c>
      <c r="F3940" t="s">
        <v>1363</v>
      </c>
      <c r="G3940" t="s">
        <v>1391</v>
      </c>
      <c r="H3940" s="3" t="s">
        <v>5538</v>
      </c>
      <c r="I3940">
        <v>2016</v>
      </c>
      <c r="J3940" s="15" t="s">
        <v>9748</v>
      </c>
      <c r="K3940">
        <v>2016</v>
      </c>
      <c r="L3940" t="s">
        <v>1367</v>
      </c>
      <c r="M3940" t="s">
        <v>9684</v>
      </c>
      <c r="N3940" t="s">
        <v>9684</v>
      </c>
      <c r="O3940" t="s">
        <v>1388</v>
      </c>
      <c r="P3940" t="s">
        <v>133</v>
      </c>
      <c r="Q3940">
        <f t="shared" si="74"/>
        <v>7230</v>
      </c>
      <c r="R3940" t="s">
        <v>9407</v>
      </c>
      <c r="S3940" t="s">
        <v>9408</v>
      </c>
      <c r="T3940" t="s">
        <v>9676</v>
      </c>
      <c r="U3940" s="75">
        <v>7230</v>
      </c>
      <c r="V3940">
        <v>1.1000000000000001</v>
      </c>
      <c r="W3940">
        <v>7953</v>
      </c>
      <c r="AH3940" s="16"/>
      <c r="AI3940" t="s">
        <v>1375</v>
      </c>
    </row>
    <row r="3941" spans="1:35" x14ac:dyDescent="0.25">
      <c r="A3941" t="s">
        <v>9752</v>
      </c>
      <c r="B3941" s="1">
        <v>23</v>
      </c>
      <c r="C3941" t="s">
        <v>480</v>
      </c>
      <c r="D3941">
        <v>4793870</v>
      </c>
      <c r="E3941" t="s">
        <v>9753</v>
      </c>
      <c r="F3941" t="s">
        <v>1363</v>
      </c>
      <c r="G3941" t="s">
        <v>1391</v>
      </c>
      <c r="H3941" s="3" t="s">
        <v>9754</v>
      </c>
      <c r="I3941">
        <v>2016</v>
      </c>
      <c r="J3941" s="15" t="s">
        <v>9755</v>
      </c>
      <c r="K3941">
        <v>2016</v>
      </c>
      <c r="L3941" t="s">
        <v>1367</v>
      </c>
      <c r="M3941" t="s">
        <v>9676</v>
      </c>
      <c r="N3941" t="s">
        <v>9676</v>
      </c>
      <c r="O3941" t="s">
        <v>1388</v>
      </c>
      <c r="P3941" t="s">
        <v>133</v>
      </c>
      <c r="Q3941">
        <f t="shared" si="74"/>
        <v>300</v>
      </c>
      <c r="R3941" t="s">
        <v>3363</v>
      </c>
      <c r="S3941" t="s">
        <v>3364</v>
      </c>
      <c r="T3941" t="s">
        <v>9750</v>
      </c>
      <c r="U3941" s="75">
        <v>300</v>
      </c>
      <c r="V3941">
        <v>1.4</v>
      </c>
      <c r="W3941">
        <v>420</v>
      </c>
      <c r="AH3941" s="16"/>
      <c r="AI3941" t="s">
        <v>1375</v>
      </c>
    </row>
    <row r="3942" spans="1:35" x14ac:dyDescent="0.25">
      <c r="A3942" t="s">
        <v>9756</v>
      </c>
      <c r="B3942" s="1">
        <v>23</v>
      </c>
      <c r="C3942" t="s">
        <v>480</v>
      </c>
      <c r="D3942">
        <v>4793870</v>
      </c>
      <c r="E3942" t="s">
        <v>9753</v>
      </c>
      <c r="F3942" t="s">
        <v>1363</v>
      </c>
      <c r="G3942" t="s">
        <v>1391</v>
      </c>
      <c r="H3942" s="3" t="s">
        <v>9754</v>
      </c>
      <c r="I3942">
        <v>2016</v>
      </c>
      <c r="J3942" s="15" t="s">
        <v>9755</v>
      </c>
      <c r="K3942">
        <v>2016</v>
      </c>
      <c r="L3942" t="s">
        <v>1367</v>
      </c>
      <c r="M3942" t="s">
        <v>9676</v>
      </c>
      <c r="N3942" t="s">
        <v>9676</v>
      </c>
      <c r="O3942" t="s">
        <v>1388</v>
      </c>
      <c r="P3942" t="s">
        <v>133</v>
      </c>
      <c r="Q3942">
        <f t="shared" si="74"/>
        <v>300</v>
      </c>
      <c r="R3942" t="s">
        <v>1396</v>
      </c>
      <c r="S3942" t="s">
        <v>1397</v>
      </c>
      <c r="T3942" t="s">
        <v>9757</v>
      </c>
      <c r="U3942" s="75">
        <v>300</v>
      </c>
      <c r="V3942">
        <v>1.2</v>
      </c>
      <c r="W3942">
        <v>360</v>
      </c>
      <c r="AH3942" s="16"/>
      <c r="AI3942" t="s">
        <v>1375</v>
      </c>
    </row>
    <row r="3943" spans="1:35" x14ac:dyDescent="0.25">
      <c r="A3943" t="s">
        <v>9758</v>
      </c>
      <c r="B3943" s="1">
        <v>23</v>
      </c>
      <c r="C3943" t="s">
        <v>480</v>
      </c>
      <c r="D3943">
        <v>4793870</v>
      </c>
      <c r="E3943" t="s">
        <v>9753</v>
      </c>
      <c r="F3943" t="s">
        <v>1363</v>
      </c>
      <c r="G3943" t="s">
        <v>1391</v>
      </c>
      <c r="H3943" s="3" t="s">
        <v>9754</v>
      </c>
      <c r="I3943">
        <v>2016</v>
      </c>
      <c r="J3943" s="15" t="s">
        <v>9755</v>
      </c>
      <c r="K3943">
        <v>2016</v>
      </c>
      <c r="L3943" t="s">
        <v>1367</v>
      </c>
      <c r="M3943" t="s">
        <v>9676</v>
      </c>
      <c r="N3943" t="s">
        <v>9676</v>
      </c>
      <c r="O3943" t="s">
        <v>1388</v>
      </c>
      <c r="P3943" t="s">
        <v>133</v>
      </c>
      <c r="Q3943">
        <f t="shared" si="74"/>
        <v>300</v>
      </c>
      <c r="R3943" t="s">
        <v>4227</v>
      </c>
      <c r="S3943" t="s">
        <v>4228</v>
      </c>
      <c r="T3943" t="s">
        <v>9759</v>
      </c>
      <c r="U3943" s="75">
        <v>300</v>
      </c>
      <c r="V3943">
        <v>0.85</v>
      </c>
      <c r="W3943">
        <v>255</v>
      </c>
      <c r="AH3943" s="16"/>
      <c r="AI3943" t="s">
        <v>1375</v>
      </c>
    </row>
    <row r="3944" spans="1:35" x14ac:dyDescent="0.25">
      <c r="A3944" t="s">
        <v>9760</v>
      </c>
      <c r="B3944" s="1">
        <v>23</v>
      </c>
      <c r="C3944" t="s">
        <v>480</v>
      </c>
      <c r="D3944">
        <v>4793870</v>
      </c>
      <c r="E3944" t="s">
        <v>9753</v>
      </c>
      <c r="F3944" t="s">
        <v>1363</v>
      </c>
      <c r="G3944" t="s">
        <v>1391</v>
      </c>
      <c r="H3944" s="3" t="s">
        <v>9754</v>
      </c>
      <c r="I3944">
        <v>2016</v>
      </c>
      <c r="J3944" s="15" t="s">
        <v>9755</v>
      </c>
      <c r="K3944">
        <v>2016</v>
      </c>
      <c r="L3944" t="s">
        <v>1367</v>
      </c>
      <c r="M3944" t="s">
        <v>9676</v>
      </c>
      <c r="N3944" t="s">
        <v>9676</v>
      </c>
      <c r="O3944" t="s">
        <v>1388</v>
      </c>
      <c r="P3944" t="s">
        <v>133</v>
      </c>
      <c r="Q3944">
        <f t="shared" si="74"/>
        <v>300</v>
      </c>
      <c r="R3944" t="s">
        <v>2102</v>
      </c>
      <c r="S3944" t="s">
        <v>2103</v>
      </c>
      <c r="T3944" t="s">
        <v>9738</v>
      </c>
      <c r="U3944" s="75">
        <v>300</v>
      </c>
      <c r="V3944">
        <v>1.25</v>
      </c>
      <c r="W3944">
        <v>375</v>
      </c>
      <c r="AH3944" s="16"/>
      <c r="AI3944" t="s">
        <v>1375</v>
      </c>
    </row>
    <row r="3945" spans="1:35" x14ac:dyDescent="0.25">
      <c r="A3945" t="s">
        <v>9761</v>
      </c>
      <c r="B3945" s="1">
        <v>23</v>
      </c>
      <c r="C3945" t="s">
        <v>480</v>
      </c>
      <c r="D3945">
        <v>4793870</v>
      </c>
      <c r="E3945" t="s">
        <v>9753</v>
      </c>
      <c r="F3945" t="s">
        <v>1363</v>
      </c>
      <c r="G3945" t="s">
        <v>1391</v>
      </c>
      <c r="H3945" s="3" t="s">
        <v>9754</v>
      </c>
      <c r="I3945">
        <v>2016</v>
      </c>
      <c r="J3945" s="15" t="s">
        <v>9755</v>
      </c>
      <c r="K3945">
        <v>2016</v>
      </c>
      <c r="L3945" t="s">
        <v>1367</v>
      </c>
      <c r="M3945" t="s">
        <v>9676</v>
      </c>
      <c r="N3945" t="s">
        <v>9676</v>
      </c>
      <c r="O3945" t="s">
        <v>1388</v>
      </c>
      <c r="P3945" t="s">
        <v>133</v>
      </c>
      <c r="Q3945">
        <f t="shared" si="74"/>
        <v>300</v>
      </c>
      <c r="R3945" t="s">
        <v>1871</v>
      </c>
      <c r="S3945" t="s">
        <v>1872</v>
      </c>
      <c r="T3945" t="s">
        <v>9677</v>
      </c>
      <c r="U3945" s="75">
        <v>300</v>
      </c>
      <c r="V3945">
        <v>2.73</v>
      </c>
      <c r="W3945">
        <v>819</v>
      </c>
      <c r="AH3945" s="16"/>
      <c r="AI3945" t="s">
        <v>1375</v>
      </c>
    </row>
    <row r="3946" spans="1:35" x14ac:dyDescent="0.25">
      <c r="A3946" t="s">
        <v>9762</v>
      </c>
      <c r="B3946" s="1">
        <v>23</v>
      </c>
      <c r="C3946" t="s">
        <v>480</v>
      </c>
      <c r="D3946">
        <v>4793870</v>
      </c>
      <c r="E3946" t="s">
        <v>9753</v>
      </c>
      <c r="F3946" t="s">
        <v>1363</v>
      </c>
      <c r="G3946" t="s">
        <v>1391</v>
      </c>
      <c r="H3946" s="3" t="s">
        <v>9754</v>
      </c>
      <c r="I3946">
        <v>2016</v>
      </c>
      <c r="J3946" s="15" t="s">
        <v>9755</v>
      </c>
      <c r="K3946">
        <v>2016</v>
      </c>
      <c r="L3946" t="s">
        <v>1367</v>
      </c>
      <c r="M3946" t="s">
        <v>9676</v>
      </c>
      <c r="N3946" t="s">
        <v>9676</v>
      </c>
      <c r="O3946" t="s">
        <v>1388</v>
      </c>
      <c r="P3946" t="s">
        <v>133</v>
      </c>
      <c r="Q3946">
        <f t="shared" si="74"/>
        <v>300</v>
      </c>
      <c r="R3946" t="s">
        <v>9407</v>
      </c>
      <c r="S3946" t="s">
        <v>9408</v>
      </c>
      <c r="T3946" t="s">
        <v>9676</v>
      </c>
      <c r="U3946" s="75">
        <v>300</v>
      </c>
      <c r="V3946">
        <v>1.1000000000000001</v>
      </c>
      <c r="W3946">
        <v>330</v>
      </c>
      <c r="AH3946" s="16"/>
      <c r="AI3946" t="s">
        <v>1375</v>
      </c>
    </row>
    <row r="3947" spans="1:35" x14ac:dyDescent="0.25">
      <c r="A3947" t="s">
        <v>9763</v>
      </c>
      <c r="B3947" s="1">
        <v>23</v>
      </c>
      <c r="C3947" t="s">
        <v>480</v>
      </c>
      <c r="D3947">
        <v>4843975</v>
      </c>
      <c r="E3947" t="s">
        <v>9764</v>
      </c>
      <c r="F3947" t="s">
        <v>1363</v>
      </c>
      <c r="G3947" t="s">
        <v>1391</v>
      </c>
      <c r="H3947" s="3" t="s">
        <v>2821</v>
      </c>
      <c r="I3947">
        <v>2016</v>
      </c>
      <c r="J3947" s="15" t="s">
        <v>2822</v>
      </c>
      <c r="K3947">
        <v>2016</v>
      </c>
      <c r="L3947" t="s">
        <v>1367</v>
      </c>
      <c r="M3947" t="s">
        <v>9764</v>
      </c>
      <c r="N3947" t="s">
        <v>9764</v>
      </c>
      <c r="O3947" t="s">
        <v>1388</v>
      </c>
      <c r="P3947" t="s">
        <v>133</v>
      </c>
      <c r="Q3947">
        <f t="shared" si="74"/>
        <v>1004</v>
      </c>
      <c r="R3947" t="s">
        <v>1871</v>
      </c>
      <c r="S3947" t="s">
        <v>1872</v>
      </c>
      <c r="T3947" t="s">
        <v>9734</v>
      </c>
      <c r="U3947" s="75">
        <v>1004</v>
      </c>
      <c r="V3947">
        <v>2.73</v>
      </c>
      <c r="W3947">
        <v>2740.92</v>
      </c>
      <c r="AH3947" s="16"/>
      <c r="AI3947" t="s">
        <v>1375</v>
      </c>
    </row>
    <row r="3948" spans="1:35" x14ac:dyDescent="0.25">
      <c r="A3948" t="s">
        <v>9765</v>
      </c>
      <c r="B3948" s="1">
        <v>23</v>
      </c>
      <c r="C3948" t="s">
        <v>480</v>
      </c>
      <c r="D3948">
        <v>4843975</v>
      </c>
      <c r="E3948" t="s">
        <v>9764</v>
      </c>
      <c r="F3948" t="s">
        <v>1363</v>
      </c>
      <c r="G3948" t="s">
        <v>1391</v>
      </c>
      <c r="H3948" s="3" t="s">
        <v>2821</v>
      </c>
      <c r="I3948">
        <v>2016</v>
      </c>
      <c r="J3948" s="15" t="s">
        <v>2822</v>
      </c>
      <c r="K3948">
        <v>2016</v>
      </c>
      <c r="L3948" t="s">
        <v>1367</v>
      </c>
      <c r="M3948" t="s">
        <v>9764</v>
      </c>
      <c r="N3948" t="s">
        <v>9764</v>
      </c>
      <c r="O3948" t="s">
        <v>1388</v>
      </c>
      <c r="P3948" t="s">
        <v>133</v>
      </c>
      <c r="Q3948">
        <f t="shared" si="74"/>
        <v>1004</v>
      </c>
      <c r="R3948" t="s">
        <v>1396</v>
      </c>
      <c r="S3948" t="s">
        <v>1397</v>
      </c>
      <c r="T3948" t="s">
        <v>9766</v>
      </c>
      <c r="U3948" s="75">
        <v>1004</v>
      </c>
      <c r="V3948">
        <v>0.85</v>
      </c>
      <c r="W3948">
        <v>853.4</v>
      </c>
      <c r="AH3948" s="16"/>
      <c r="AI3948" t="s">
        <v>1375</v>
      </c>
    </row>
    <row r="3949" spans="1:35" x14ac:dyDescent="0.25">
      <c r="A3949" t="s">
        <v>9767</v>
      </c>
      <c r="B3949" s="1">
        <v>23</v>
      </c>
      <c r="C3949" t="s">
        <v>480</v>
      </c>
      <c r="D3949">
        <v>4843975</v>
      </c>
      <c r="E3949" t="s">
        <v>9764</v>
      </c>
      <c r="F3949" t="s">
        <v>1363</v>
      </c>
      <c r="G3949" t="s">
        <v>1391</v>
      </c>
      <c r="H3949" s="3" t="s">
        <v>2821</v>
      </c>
      <c r="I3949">
        <v>2016</v>
      </c>
      <c r="J3949" s="15" t="s">
        <v>2822</v>
      </c>
      <c r="K3949">
        <v>2016</v>
      </c>
      <c r="L3949" t="s">
        <v>1367</v>
      </c>
      <c r="M3949" t="s">
        <v>9764</v>
      </c>
      <c r="N3949" t="s">
        <v>9764</v>
      </c>
      <c r="O3949" t="s">
        <v>1388</v>
      </c>
      <c r="P3949" t="s">
        <v>133</v>
      </c>
      <c r="Q3949">
        <f t="shared" si="74"/>
        <v>1004</v>
      </c>
      <c r="R3949" t="s">
        <v>9407</v>
      </c>
      <c r="S3949" t="s">
        <v>9408</v>
      </c>
      <c r="T3949" t="s">
        <v>9676</v>
      </c>
      <c r="U3949" s="75">
        <v>1004</v>
      </c>
      <c r="V3949">
        <v>1.1000000000000001</v>
      </c>
      <c r="W3949">
        <v>1104.4000000000001</v>
      </c>
      <c r="AH3949" s="16"/>
      <c r="AI3949" t="s">
        <v>1375</v>
      </c>
    </row>
    <row r="3950" spans="1:35" x14ac:dyDescent="0.25">
      <c r="A3950" t="s">
        <v>9768</v>
      </c>
      <c r="B3950" s="1">
        <v>23</v>
      </c>
      <c r="C3950" t="s">
        <v>480</v>
      </c>
      <c r="D3950">
        <v>4843975</v>
      </c>
      <c r="E3950" t="s">
        <v>9764</v>
      </c>
      <c r="F3950" t="s">
        <v>1363</v>
      </c>
      <c r="G3950" t="s">
        <v>1391</v>
      </c>
      <c r="H3950" s="3" t="s">
        <v>2821</v>
      </c>
      <c r="I3950">
        <v>2016</v>
      </c>
      <c r="J3950" s="15" t="s">
        <v>2822</v>
      </c>
      <c r="K3950">
        <v>2016</v>
      </c>
      <c r="L3950" t="s">
        <v>1367</v>
      </c>
      <c r="M3950" t="s">
        <v>9764</v>
      </c>
      <c r="N3950" t="s">
        <v>9764</v>
      </c>
      <c r="O3950" t="s">
        <v>1388</v>
      </c>
      <c r="P3950" t="s">
        <v>133</v>
      </c>
      <c r="Q3950">
        <f t="shared" si="74"/>
        <v>1004</v>
      </c>
      <c r="R3950" t="s">
        <v>2102</v>
      </c>
      <c r="S3950" t="s">
        <v>2103</v>
      </c>
      <c r="T3950" t="s">
        <v>9738</v>
      </c>
      <c r="U3950" s="75">
        <v>1004</v>
      </c>
      <c r="V3950">
        <v>1.25</v>
      </c>
      <c r="W3950">
        <v>1255</v>
      </c>
      <c r="AH3950" s="16"/>
      <c r="AI3950" t="s">
        <v>1375</v>
      </c>
    </row>
    <row r="3951" spans="1:35" x14ac:dyDescent="0.25">
      <c r="A3951" t="s">
        <v>9769</v>
      </c>
      <c r="B3951" s="1">
        <v>23</v>
      </c>
      <c r="C3951" t="s">
        <v>480</v>
      </c>
      <c r="D3951">
        <v>4922190</v>
      </c>
      <c r="E3951" t="s">
        <v>9770</v>
      </c>
      <c r="F3951" t="s">
        <v>1363</v>
      </c>
      <c r="G3951" t="s">
        <v>1391</v>
      </c>
      <c r="H3951" s="3" t="s">
        <v>3640</v>
      </c>
      <c r="I3951">
        <v>2016</v>
      </c>
      <c r="J3951" s="15" t="s">
        <v>3641</v>
      </c>
      <c r="K3951">
        <v>2016</v>
      </c>
      <c r="L3951" t="s">
        <v>1367</v>
      </c>
      <c r="M3951" t="s">
        <v>9770</v>
      </c>
      <c r="N3951" t="s">
        <v>4666</v>
      </c>
      <c r="O3951" t="s">
        <v>1388</v>
      </c>
      <c r="P3951" t="s">
        <v>4226</v>
      </c>
      <c r="Q3951">
        <f t="shared" si="74"/>
        <v>13170</v>
      </c>
      <c r="R3951" t="s">
        <v>1871</v>
      </c>
      <c r="S3951" t="s">
        <v>1872</v>
      </c>
      <c r="T3951" t="s">
        <v>9677</v>
      </c>
      <c r="U3951" s="75">
        <v>13170</v>
      </c>
      <c r="V3951">
        <v>2.73</v>
      </c>
      <c r="W3951">
        <v>35954.1</v>
      </c>
      <c r="AH3951" s="16"/>
      <c r="AI3951" t="s">
        <v>1375</v>
      </c>
    </row>
    <row r="3952" spans="1:35" x14ac:dyDescent="0.25">
      <c r="A3952" t="s">
        <v>9771</v>
      </c>
      <c r="B3952" s="1">
        <v>23</v>
      </c>
      <c r="C3952" t="s">
        <v>480</v>
      </c>
      <c r="D3952">
        <v>4922190</v>
      </c>
      <c r="E3952" t="s">
        <v>9770</v>
      </c>
      <c r="F3952" t="s">
        <v>1363</v>
      </c>
      <c r="G3952" t="s">
        <v>1391</v>
      </c>
      <c r="H3952" s="3" t="s">
        <v>3640</v>
      </c>
      <c r="I3952">
        <v>2016</v>
      </c>
      <c r="J3952" s="15" t="s">
        <v>3641</v>
      </c>
      <c r="K3952">
        <v>2016</v>
      </c>
      <c r="L3952" t="s">
        <v>1367</v>
      </c>
      <c r="M3952" t="s">
        <v>9770</v>
      </c>
      <c r="N3952" t="s">
        <v>4666</v>
      </c>
      <c r="O3952" t="s">
        <v>1388</v>
      </c>
      <c r="P3952" t="s">
        <v>4226</v>
      </c>
      <c r="Q3952">
        <f t="shared" si="74"/>
        <v>13170</v>
      </c>
      <c r="R3952" t="s">
        <v>3363</v>
      </c>
      <c r="S3952" t="s">
        <v>3364</v>
      </c>
      <c r="T3952" t="s">
        <v>9750</v>
      </c>
      <c r="U3952" s="75">
        <v>13170</v>
      </c>
      <c r="V3952">
        <v>1.35</v>
      </c>
      <c r="W3952">
        <v>17779.5</v>
      </c>
      <c r="AH3952" s="16"/>
      <c r="AI3952" t="s">
        <v>1375</v>
      </c>
    </row>
    <row r="3953" spans="1:35" x14ac:dyDescent="0.25">
      <c r="A3953" t="s">
        <v>9772</v>
      </c>
      <c r="B3953" s="1">
        <v>23</v>
      </c>
      <c r="C3953" t="s">
        <v>480</v>
      </c>
      <c r="D3953">
        <v>4922190</v>
      </c>
      <c r="E3953" t="s">
        <v>9770</v>
      </c>
      <c r="F3953" t="s">
        <v>1363</v>
      </c>
      <c r="G3953" t="s">
        <v>1391</v>
      </c>
      <c r="H3953" s="3" t="s">
        <v>3640</v>
      </c>
      <c r="I3953">
        <v>2016</v>
      </c>
      <c r="J3953" s="15" t="s">
        <v>3641</v>
      </c>
      <c r="K3953">
        <v>2016</v>
      </c>
      <c r="L3953" t="s">
        <v>1367</v>
      </c>
      <c r="M3953" t="s">
        <v>9770</v>
      </c>
      <c r="N3953" t="s">
        <v>4666</v>
      </c>
      <c r="O3953" t="s">
        <v>1388</v>
      </c>
      <c r="P3953" t="s">
        <v>4226</v>
      </c>
      <c r="Q3953">
        <f t="shared" si="74"/>
        <v>13170</v>
      </c>
      <c r="R3953" t="s">
        <v>2102</v>
      </c>
      <c r="S3953" t="s">
        <v>2103</v>
      </c>
      <c r="T3953" t="s">
        <v>9738</v>
      </c>
      <c r="U3953" s="75">
        <v>13170</v>
      </c>
      <c r="V3953">
        <v>1.25</v>
      </c>
      <c r="W3953">
        <v>16462.5</v>
      </c>
      <c r="AH3953" s="16"/>
      <c r="AI3953" t="s">
        <v>1375</v>
      </c>
    </row>
    <row r="3954" spans="1:35" x14ac:dyDescent="0.25">
      <c r="A3954" t="s">
        <v>9773</v>
      </c>
      <c r="B3954" s="1">
        <v>23</v>
      </c>
      <c r="C3954" t="s">
        <v>480</v>
      </c>
      <c r="D3954">
        <v>5031206</v>
      </c>
      <c r="E3954" t="s">
        <v>9676</v>
      </c>
      <c r="F3954" t="s">
        <v>1363</v>
      </c>
      <c r="G3954" t="s">
        <v>1391</v>
      </c>
      <c r="H3954" s="3" t="s">
        <v>3317</v>
      </c>
      <c r="I3954">
        <v>2016</v>
      </c>
      <c r="J3954" s="15" t="s">
        <v>3659</v>
      </c>
      <c r="K3954">
        <v>2016</v>
      </c>
      <c r="L3954" t="s">
        <v>1367</v>
      </c>
      <c r="M3954" t="s">
        <v>9676</v>
      </c>
      <c r="N3954" t="s">
        <v>9676</v>
      </c>
      <c r="O3954" t="s">
        <v>1388</v>
      </c>
      <c r="P3954" t="s">
        <v>4226</v>
      </c>
      <c r="Q3954">
        <f t="shared" si="74"/>
        <v>200</v>
      </c>
      <c r="R3954" t="s">
        <v>1396</v>
      </c>
      <c r="S3954" t="s">
        <v>1397</v>
      </c>
      <c r="T3954" t="s">
        <v>9766</v>
      </c>
      <c r="U3954" s="75">
        <v>200</v>
      </c>
      <c r="V3954">
        <v>0.95</v>
      </c>
      <c r="W3954">
        <v>190</v>
      </c>
      <c r="AH3954" s="16"/>
      <c r="AI3954" t="s">
        <v>1375</v>
      </c>
    </row>
    <row r="3955" spans="1:35" x14ac:dyDescent="0.25">
      <c r="A3955" t="s">
        <v>9774</v>
      </c>
      <c r="B3955" s="1">
        <v>23</v>
      </c>
      <c r="C3955" t="s">
        <v>480</v>
      </c>
      <c r="D3955">
        <v>5031206</v>
      </c>
      <c r="E3955" t="s">
        <v>9676</v>
      </c>
      <c r="F3955" t="s">
        <v>1363</v>
      </c>
      <c r="G3955" t="s">
        <v>1391</v>
      </c>
      <c r="H3955" s="3" t="s">
        <v>3317</v>
      </c>
      <c r="I3955">
        <v>2016</v>
      </c>
      <c r="J3955" s="15" t="s">
        <v>3659</v>
      </c>
      <c r="K3955">
        <v>2016</v>
      </c>
      <c r="L3955" t="s">
        <v>1367</v>
      </c>
      <c r="M3955" t="s">
        <v>9676</v>
      </c>
      <c r="N3955" t="s">
        <v>9676</v>
      </c>
      <c r="O3955" t="s">
        <v>1388</v>
      </c>
      <c r="P3955" t="s">
        <v>4226</v>
      </c>
      <c r="Q3955">
        <f t="shared" si="74"/>
        <v>200</v>
      </c>
      <c r="R3955" t="s">
        <v>9441</v>
      </c>
      <c r="S3955" t="s">
        <v>9442</v>
      </c>
      <c r="T3955" t="s">
        <v>9676</v>
      </c>
      <c r="U3955" s="75">
        <v>200</v>
      </c>
      <c r="V3955">
        <v>1.05</v>
      </c>
      <c r="W3955">
        <v>210</v>
      </c>
      <c r="AH3955" s="16"/>
      <c r="AI3955" t="s">
        <v>1375</v>
      </c>
    </row>
    <row r="3956" spans="1:35" x14ac:dyDescent="0.25">
      <c r="A3956" t="s">
        <v>9775</v>
      </c>
      <c r="B3956" s="1">
        <v>23</v>
      </c>
      <c r="C3956" t="s">
        <v>480</v>
      </c>
      <c r="D3956">
        <v>5031206</v>
      </c>
      <c r="E3956" t="s">
        <v>9676</v>
      </c>
      <c r="F3956" t="s">
        <v>1363</v>
      </c>
      <c r="G3956" t="s">
        <v>1391</v>
      </c>
      <c r="H3956" s="3" t="s">
        <v>3317</v>
      </c>
      <c r="I3956">
        <v>2016</v>
      </c>
      <c r="J3956" s="15" t="s">
        <v>3659</v>
      </c>
      <c r="K3956">
        <v>2016</v>
      </c>
      <c r="L3956" t="s">
        <v>1367</v>
      </c>
      <c r="M3956" t="s">
        <v>9676</v>
      </c>
      <c r="N3956" t="s">
        <v>9676</v>
      </c>
      <c r="O3956" t="s">
        <v>1388</v>
      </c>
      <c r="P3956" t="s">
        <v>4226</v>
      </c>
      <c r="Q3956">
        <f t="shared" si="74"/>
        <v>200</v>
      </c>
      <c r="R3956" t="s">
        <v>1871</v>
      </c>
      <c r="S3956" t="s">
        <v>1872</v>
      </c>
      <c r="T3956" t="s">
        <v>9677</v>
      </c>
      <c r="U3956" s="75">
        <v>200</v>
      </c>
      <c r="V3956">
        <v>2.73</v>
      </c>
      <c r="W3956">
        <v>546</v>
      </c>
      <c r="AH3956" s="16"/>
      <c r="AI3956" t="s">
        <v>1375</v>
      </c>
    </row>
    <row r="3957" spans="1:35" x14ac:dyDescent="0.25">
      <c r="A3957" t="s">
        <v>9776</v>
      </c>
      <c r="B3957" s="1">
        <v>23</v>
      </c>
      <c r="C3957" t="s">
        <v>480</v>
      </c>
      <c r="D3957">
        <v>5031206</v>
      </c>
      <c r="E3957" t="s">
        <v>9676</v>
      </c>
      <c r="F3957" t="s">
        <v>1363</v>
      </c>
      <c r="G3957" t="s">
        <v>1391</v>
      </c>
      <c r="H3957" s="3" t="s">
        <v>3317</v>
      </c>
      <c r="I3957">
        <v>2016</v>
      </c>
      <c r="J3957" s="15" t="s">
        <v>3659</v>
      </c>
      <c r="K3957">
        <v>2016</v>
      </c>
      <c r="L3957" t="s">
        <v>1367</v>
      </c>
      <c r="M3957" t="s">
        <v>9676</v>
      </c>
      <c r="N3957" t="s">
        <v>9676</v>
      </c>
      <c r="O3957" t="s">
        <v>1388</v>
      </c>
      <c r="P3957" t="s">
        <v>4226</v>
      </c>
      <c r="Q3957">
        <f t="shared" si="74"/>
        <v>200</v>
      </c>
      <c r="R3957" t="s">
        <v>2102</v>
      </c>
      <c r="S3957" t="s">
        <v>2103</v>
      </c>
      <c r="T3957" t="s">
        <v>9738</v>
      </c>
      <c r="U3957" s="75">
        <v>200</v>
      </c>
      <c r="V3957">
        <v>1.25</v>
      </c>
      <c r="W3957">
        <v>250</v>
      </c>
      <c r="AH3957" s="16"/>
      <c r="AI3957" t="s">
        <v>1375</v>
      </c>
    </row>
    <row r="3958" spans="1:35" x14ac:dyDescent="0.25">
      <c r="A3958" t="s">
        <v>9777</v>
      </c>
      <c r="B3958" s="1">
        <v>23</v>
      </c>
      <c r="C3958" t="s">
        <v>480</v>
      </c>
      <c r="D3958">
        <v>5072514</v>
      </c>
      <c r="E3958" t="s">
        <v>9778</v>
      </c>
      <c r="F3958" t="s">
        <v>1363</v>
      </c>
      <c r="G3958" t="s">
        <v>1391</v>
      </c>
      <c r="H3958" s="3" t="s">
        <v>2861</v>
      </c>
      <c r="I3958">
        <v>2016</v>
      </c>
      <c r="J3958" s="15" t="s">
        <v>2847</v>
      </c>
      <c r="K3958">
        <v>2016</v>
      </c>
      <c r="L3958" t="s">
        <v>1367</v>
      </c>
      <c r="M3958" t="s">
        <v>9703</v>
      </c>
      <c r="N3958" t="s">
        <v>9691</v>
      </c>
      <c r="O3958" t="s">
        <v>1388</v>
      </c>
      <c r="P3958" t="s">
        <v>133</v>
      </c>
      <c r="Q3958">
        <f t="shared" si="74"/>
        <v>300</v>
      </c>
      <c r="R3958" t="s">
        <v>2102</v>
      </c>
      <c r="S3958" t="s">
        <v>2103</v>
      </c>
      <c r="T3958" t="s">
        <v>9779</v>
      </c>
      <c r="U3958" s="75">
        <v>300</v>
      </c>
      <c r="V3958">
        <v>1.25</v>
      </c>
      <c r="W3958">
        <v>375</v>
      </c>
      <c r="AH3958" s="16"/>
      <c r="AI3958" t="s">
        <v>1375</v>
      </c>
    </row>
    <row r="3959" spans="1:35" x14ac:dyDescent="0.25">
      <c r="A3959" t="s">
        <v>9780</v>
      </c>
      <c r="B3959" s="1">
        <v>23</v>
      </c>
      <c r="C3959" t="s">
        <v>480</v>
      </c>
      <c r="D3959">
        <v>5072514</v>
      </c>
      <c r="E3959" t="s">
        <v>9778</v>
      </c>
      <c r="F3959" t="s">
        <v>1363</v>
      </c>
      <c r="G3959" t="s">
        <v>1391</v>
      </c>
      <c r="H3959" s="3" t="s">
        <v>2861</v>
      </c>
      <c r="I3959">
        <v>2016</v>
      </c>
      <c r="J3959" s="15" t="s">
        <v>2847</v>
      </c>
      <c r="K3959">
        <v>2016</v>
      </c>
      <c r="L3959" t="s">
        <v>1367</v>
      </c>
      <c r="M3959" t="s">
        <v>9703</v>
      </c>
      <c r="N3959" t="s">
        <v>9691</v>
      </c>
      <c r="O3959" t="s">
        <v>1388</v>
      </c>
      <c r="P3959" t="s">
        <v>133</v>
      </c>
      <c r="Q3959">
        <f t="shared" si="74"/>
        <v>300</v>
      </c>
      <c r="R3959" t="s">
        <v>9441</v>
      </c>
      <c r="S3959" t="s">
        <v>9442</v>
      </c>
      <c r="T3959" t="s">
        <v>9691</v>
      </c>
      <c r="U3959" s="75">
        <v>300</v>
      </c>
      <c r="V3959">
        <v>1.05</v>
      </c>
      <c r="W3959">
        <v>315</v>
      </c>
      <c r="AH3959" s="16"/>
      <c r="AI3959" t="s">
        <v>1375</v>
      </c>
    </row>
    <row r="3960" spans="1:35" x14ac:dyDescent="0.25">
      <c r="A3960" t="s">
        <v>9781</v>
      </c>
      <c r="B3960" s="1">
        <v>23</v>
      </c>
      <c r="C3960" t="s">
        <v>480</v>
      </c>
      <c r="D3960">
        <v>5072514</v>
      </c>
      <c r="E3960" t="s">
        <v>9778</v>
      </c>
      <c r="F3960" t="s">
        <v>1363</v>
      </c>
      <c r="G3960" t="s">
        <v>1391</v>
      </c>
      <c r="H3960" s="3" t="s">
        <v>2861</v>
      </c>
      <c r="I3960">
        <v>2016</v>
      </c>
      <c r="J3960" s="15" t="s">
        <v>2847</v>
      </c>
      <c r="K3960">
        <v>2016</v>
      </c>
      <c r="L3960" t="s">
        <v>1367</v>
      </c>
      <c r="M3960" t="s">
        <v>9703</v>
      </c>
      <c r="N3960" t="s">
        <v>9691</v>
      </c>
      <c r="O3960" t="s">
        <v>1388</v>
      </c>
      <c r="P3960" t="s">
        <v>133</v>
      </c>
      <c r="Q3960">
        <f t="shared" si="74"/>
        <v>300</v>
      </c>
      <c r="R3960" t="s">
        <v>1871</v>
      </c>
      <c r="S3960" t="s">
        <v>1872</v>
      </c>
      <c r="T3960" t="s">
        <v>9734</v>
      </c>
      <c r="U3960" s="75">
        <v>300</v>
      </c>
      <c r="V3960">
        <v>2.73</v>
      </c>
      <c r="W3960">
        <v>819</v>
      </c>
      <c r="AH3960" s="16"/>
      <c r="AI3960" t="s">
        <v>1375</v>
      </c>
    </row>
    <row r="3961" spans="1:35" x14ac:dyDescent="0.25">
      <c r="A3961" t="s">
        <v>9782</v>
      </c>
      <c r="B3961" s="1">
        <v>23</v>
      </c>
      <c r="C3961" t="s">
        <v>480</v>
      </c>
      <c r="D3961">
        <v>4911245</v>
      </c>
      <c r="E3961" t="s">
        <v>9676</v>
      </c>
      <c r="F3961" t="s">
        <v>1363</v>
      </c>
      <c r="G3961" t="s">
        <v>1391</v>
      </c>
      <c r="H3961" s="3" t="s">
        <v>2338</v>
      </c>
      <c r="I3961">
        <v>2016</v>
      </c>
      <c r="J3961" s="15" t="s">
        <v>2339</v>
      </c>
      <c r="K3961">
        <v>2016</v>
      </c>
      <c r="L3961" t="s">
        <v>1367</v>
      </c>
      <c r="M3961" t="s">
        <v>9676</v>
      </c>
      <c r="N3961" t="s">
        <v>9676</v>
      </c>
      <c r="O3961" t="s">
        <v>1388</v>
      </c>
      <c r="P3961" t="s">
        <v>4226</v>
      </c>
      <c r="Q3961">
        <f t="shared" si="74"/>
        <v>26400</v>
      </c>
      <c r="R3961" t="s">
        <v>2102</v>
      </c>
      <c r="S3961" t="s">
        <v>2103</v>
      </c>
      <c r="T3961" t="s">
        <v>9738</v>
      </c>
      <c r="U3961" s="75">
        <v>26400</v>
      </c>
      <c r="V3961">
        <v>1.25</v>
      </c>
      <c r="W3961">
        <v>33000</v>
      </c>
      <c r="AH3961" s="16"/>
      <c r="AI3961" t="s">
        <v>1375</v>
      </c>
    </row>
    <row r="3962" spans="1:35" x14ac:dyDescent="0.25">
      <c r="A3962" t="s">
        <v>9783</v>
      </c>
      <c r="B3962" s="1">
        <v>23</v>
      </c>
      <c r="C3962" t="s">
        <v>480</v>
      </c>
      <c r="D3962">
        <v>4911245</v>
      </c>
      <c r="E3962" t="s">
        <v>9676</v>
      </c>
      <c r="F3962" t="s">
        <v>1363</v>
      </c>
      <c r="G3962" t="s">
        <v>1391</v>
      </c>
      <c r="H3962" s="3" t="s">
        <v>2338</v>
      </c>
      <c r="I3962">
        <v>2016</v>
      </c>
      <c r="J3962" s="15" t="s">
        <v>2339</v>
      </c>
      <c r="K3962">
        <v>2016</v>
      </c>
      <c r="L3962" t="s">
        <v>1367</v>
      </c>
      <c r="M3962" t="s">
        <v>9676</v>
      </c>
      <c r="N3962" t="s">
        <v>9676</v>
      </c>
      <c r="O3962" t="s">
        <v>1388</v>
      </c>
      <c r="P3962" t="s">
        <v>4226</v>
      </c>
      <c r="Q3962">
        <f t="shared" si="74"/>
        <v>26400</v>
      </c>
      <c r="R3962" t="s">
        <v>1871</v>
      </c>
      <c r="S3962" t="s">
        <v>1872</v>
      </c>
      <c r="T3962" t="s">
        <v>9677</v>
      </c>
      <c r="U3962" s="75">
        <v>26400</v>
      </c>
      <c r="V3962">
        <v>2.73</v>
      </c>
      <c r="W3962">
        <v>72072</v>
      </c>
      <c r="AH3962" s="16"/>
      <c r="AI3962" t="s">
        <v>1375</v>
      </c>
    </row>
    <row r="3963" spans="1:35" x14ac:dyDescent="0.25">
      <c r="A3963" t="s">
        <v>9784</v>
      </c>
      <c r="B3963" s="1">
        <v>23</v>
      </c>
      <c r="C3963" t="s">
        <v>480</v>
      </c>
      <c r="D3963">
        <v>4911245</v>
      </c>
      <c r="E3963" t="s">
        <v>9676</v>
      </c>
      <c r="F3963" t="s">
        <v>1363</v>
      </c>
      <c r="G3963" t="s">
        <v>1391</v>
      </c>
      <c r="H3963" s="3" t="s">
        <v>2338</v>
      </c>
      <c r="I3963">
        <v>2016</v>
      </c>
      <c r="J3963" s="15" t="s">
        <v>2339</v>
      </c>
      <c r="K3963">
        <v>2016</v>
      </c>
      <c r="L3963" t="s">
        <v>1367</v>
      </c>
      <c r="M3963" t="s">
        <v>9676</v>
      </c>
      <c r="N3963" t="s">
        <v>9676</v>
      </c>
      <c r="O3963" t="s">
        <v>1388</v>
      </c>
      <c r="P3963" t="s">
        <v>4226</v>
      </c>
      <c r="Q3963">
        <f t="shared" si="74"/>
        <v>26400</v>
      </c>
      <c r="R3963" t="s">
        <v>3363</v>
      </c>
      <c r="S3963" t="s">
        <v>3364</v>
      </c>
      <c r="T3963" t="s">
        <v>9750</v>
      </c>
      <c r="U3963" s="75">
        <v>26400</v>
      </c>
      <c r="V3963">
        <v>1.35</v>
      </c>
      <c r="W3963">
        <v>35640</v>
      </c>
      <c r="AH3963" s="16"/>
      <c r="AI3963" t="s">
        <v>1375</v>
      </c>
    </row>
    <row r="3964" spans="1:35" x14ac:dyDescent="0.25">
      <c r="A3964" t="s">
        <v>9785</v>
      </c>
      <c r="B3964" s="1">
        <v>23</v>
      </c>
      <c r="C3964" t="s">
        <v>480</v>
      </c>
      <c r="D3964">
        <v>5017025</v>
      </c>
      <c r="E3964" t="s">
        <v>9702</v>
      </c>
      <c r="F3964" t="s">
        <v>1363</v>
      </c>
      <c r="G3964" t="s">
        <v>1391</v>
      </c>
      <c r="H3964" s="3" t="s">
        <v>3316</v>
      </c>
      <c r="I3964">
        <v>2016</v>
      </c>
      <c r="J3964" s="15" t="s">
        <v>3317</v>
      </c>
      <c r="K3964">
        <v>2016</v>
      </c>
      <c r="L3964" t="s">
        <v>1367</v>
      </c>
      <c r="M3964" t="s">
        <v>9703</v>
      </c>
      <c r="O3964" t="s">
        <v>1388</v>
      </c>
      <c r="P3964" t="s">
        <v>4226</v>
      </c>
      <c r="Q3964">
        <f t="shared" si="74"/>
        <v>3000</v>
      </c>
      <c r="R3964" t="s">
        <v>1871</v>
      </c>
      <c r="S3964" t="s">
        <v>1872</v>
      </c>
      <c r="T3964" t="s">
        <v>9734</v>
      </c>
      <c r="U3964" s="75">
        <v>3000</v>
      </c>
      <c r="V3964">
        <v>2.73</v>
      </c>
      <c r="W3964">
        <v>8190</v>
      </c>
      <c r="AH3964" s="16"/>
      <c r="AI3964" t="s">
        <v>1375</v>
      </c>
    </row>
    <row r="3965" spans="1:35" x14ac:dyDescent="0.25">
      <c r="A3965" t="s">
        <v>9786</v>
      </c>
      <c r="B3965" s="1">
        <v>23</v>
      </c>
      <c r="C3965" t="s">
        <v>480</v>
      </c>
      <c r="D3965">
        <v>5017025</v>
      </c>
      <c r="E3965" t="s">
        <v>9702</v>
      </c>
      <c r="F3965" t="s">
        <v>1363</v>
      </c>
      <c r="G3965" t="s">
        <v>1391</v>
      </c>
      <c r="H3965" s="3" t="s">
        <v>3316</v>
      </c>
      <c r="I3965">
        <v>2016</v>
      </c>
      <c r="J3965" s="15" t="s">
        <v>3317</v>
      </c>
      <c r="K3965">
        <v>2016</v>
      </c>
      <c r="L3965" t="s">
        <v>1367</v>
      </c>
      <c r="M3965" t="s">
        <v>9703</v>
      </c>
      <c r="O3965" t="s">
        <v>1388</v>
      </c>
      <c r="P3965" t="s">
        <v>4226</v>
      </c>
      <c r="Q3965">
        <f t="shared" si="74"/>
        <v>3000</v>
      </c>
      <c r="R3965" t="s">
        <v>2102</v>
      </c>
      <c r="S3965" t="s">
        <v>2103</v>
      </c>
      <c r="T3965" t="s">
        <v>9787</v>
      </c>
      <c r="U3965" s="75">
        <v>3000</v>
      </c>
      <c r="V3965">
        <v>1.25</v>
      </c>
      <c r="W3965">
        <v>3750</v>
      </c>
      <c r="AH3965" s="16"/>
      <c r="AI3965" t="s">
        <v>1375</v>
      </c>
    </row>
    <row r="3966" spans="1:35" x14ac:dyDescent="0.25">
      <c r="A3966" t="s">
        <v>9788</v>
      </c>
      <c r="B3966" s="1">
        <v>23</v>
      </c>
      <c r="C3966" t="s">
        <v>480</v>
      </c>
      <c r="D3966">
        <v>5090962</v>
      </c>
      <c r="E3966" t="s">
        <v>9789</v>
      </c>
      <c r="F3966" t="s">
        <v>1363</v>
      </c>
      <c r="G3966" t="s">
        <v>1391</v>
      </c>
      <c r="H3966" s="3" t="s">
        <v>3788</v>
      </c>
      <c r="I3966">
        <v>2016</v>
      </c>
      <c r="J3966" s="15" t="s">
        <v>2853</v>
      </c>
      <c r="K3966">
        <v>2016</v>
      </c>
      <c r="L3966" t="s">
        <v>1367</v>
      </c>
      <c r="M3966" t="s">
        <v>496</v>
      </c>
      <c r="N3966" t="s">
        <v>8675</v>
      </c>
      <c r="O3966" t="s">
        <v>1388</v>
      </c>
      <c r="P3966" t="s">
        <v>4226</v>
      </c>
      <c r="Q3966">
        <f t="shared" si="74"/>
        <v>150</v>
      </c>
      <c r="R3966" t="s">
        <v>1396</v>
      </c>
      <c r="S3966" t="s">
        <v>1397</v>
      </c>
      <c r="T3966" t="s">
        <v>9757</v>
      </c>
      <c r="U3966" s="75">
        <v>150</v>
      </c>
      <c r="V3966">
        <v>1.25</v>
      </c>
      <c r="W3966">
        <v>187.5</v>
      </c>
      <c r="AH3966" s="16"/>
      <c r="AI3966" t="s">
        <v>1375</v>
      </c>
    </row>
    <row r="3967" spans="1:35" x14ac:dyDescent="0.25">
      <c r="A3967" t="s">
        <v>9790</v>
      </c>
      <c r="B3967" s="1">
        <v>23</v>
      </c>
      <c r="C3967" t="s">
        <v>480</v>
      </c>
      <c r="D3967">
        <v>5090962</v>
      </c>
      <c r="E3967" t="s">
        <v>9789</v>
      </c>
      <c r="F3967" t="s">
        <v>1363</v>
      </c>
      <c r="G3967" t="s">
        <v>1391</v>
      </c>
      <c r="H3967" s="3" t="s">
        <v>3788</v>
      </c>
      <c r="I3967">
        <v>2016</v>
      </c>
      <c r="J3967" s="15" t="s">
        <v>2853</v>
      </c>
      <c r="K3967">
        <v>2016</v>
      </c>
      <c r="L3967" t="s">
        <v>1367</v>
      </c>
      <c r="M3967" t="s">
        <v>496</v>
      </c>
      <c r="N3967" t="s">
        <v>8675</v>
      </c>
      <c r="O3967" t="s">
        <v>1388</v>
      </c>
      <c r="P3967" t="s">
        <v>4226</v>
      </c>
      <c r="Q3967">
        <f t="shared" si="74"/>
        <v>150</v>
      </c>
      <c r="R3967" t="s">
        <v>2102</v>
      </c>
      <c r="S3967" t="s">
        <v>2103</v>
      </c>
      <c r="T3967" t="s">
        <v>9738</v>
      </c>
      <c r="U3967" s="75">
        <v>150</v>
      </c>
      <c r="V3967">
        <v>1.25</v>
      </c>
      <c r="W3967">
        <v>187.5</v>
      </c>
      <c r="AH3967" s="16"/>
      <c r="AI3967" t="s">
        <v>1375</v>
      </c>
    </row>
    <row r="3968" spans="1:35" x14ac:dyDescent="0.25">
      <c r="A3968" t="s">
        <v>9791</v>
      </c>
      <c r="B3968" s="1">
        <v>23</v>
      </c>
      <c r="C3968" t="s">
        <v>480</v>
      </c>
      <c r="D3968">
        <v>5090962</v>
      </c>
      <c r="E3968" t="s">
        <v>9789</v>
      </c>
      <c r="F3968" t="s">
        <v>1363</v>
      </c>
      <c r="G3968" t="s">
        <v>1391</v>
      </c>
      <c r="H3968" s="3" t="s">
        <v>3788</v>
      </c>
      <c r="I3968">
        <v>2016</v>
      </c>
      <c r="J3968" s="15" t="s">
        <v>2853</v>
      </c>
      <c r="K3968">
        <v>2016</v>
      </c>
      <c r="L3968" t="s">
        <v>1367</v>
      </c>
      <c r="M3968" t="s">
        <v>496</v>
      </c>
      <c r="N3968" t="s">
        <v>8675</v>
      </c>
      <c r="O3968" t="s">
        <v>1388</v>
      </c>
      <c r="P3968" t="s">
        <v>4226</v>
      </c>
      <c r="Q3968">
        <f t="shared" si="74"/>
        <v>150</v>
      </c>
      <c r="R3968" t="s">
        <v>1871</v>
      </c>
      <c r="S3968" t="s">
        <v>1872</v>
      </c>
      <c r="T3968" t="s">
        <v>9677</v>
      </c>
      <c r="U3968" s="75">
        <v>150</v>
      </c>
      <c r="V3968">
        <v>2.73</v>
      </c>
      <c r="W3968">
        <v>409.5</v>
      </c>
      <c r="AH3968" s="16"/>
      <c r="AI3968" t="s">
        <v>1375</v>
      </c>
    </row>
    <row r="3969" spans="1:35" x14ac:dyDescent="0.25">
      <c r="A3969" t="s">
        <v>9792</v>
      </c>
      <c r="B3969" s="1">
        <v>23</v>
      </c>
      <c r="C3969" t="s">
        <v>480</v>
      </c>
      <c r="D3969">
        <v>5090962</v>
      </c>
      <c r="E3969" t="s">
        <v>9789</v>
      </c>
      <c r="F3969" t="s">
        <v>1363</v>
      </c>
      <c r="G3969" t="s">
        <v>1391</v>
      </c>
      <c r="H3969" s="3" t="s">
        <v>3788</v>
      </c>
      <c r="I3969">
        <v>2016</v>
      </c>
      <c r="J3969" s="15" t="s">
        <v>2853</v>
      </c>
      <c r="K3969">
        <v>2016</v>
      </c>
      <c r="L3969" t="s">
        <v>1367</v>
      </c>
      <c r="M3969" t="s">
        <v>496</v>
      </c>
      <c r="N3969" t="s">
        <v>8675</v>
      </c>
      <c r="O3969" t="s">
        <v>1388</v>
      </c>
      <c r="P3969" t="s">
        <v>4226</v>
      </c>
      <c r="Q3969">
        <f t="shared" si="74"/>
        <v>150</v>
      </c>
      <c r="R3969" t="s">
        <v>9441</v>
      </c>
      <c r="S3969" t="s">
        <v>9442</v>
      </c>
      <c r="T3969" t="s">
        <v>9691</v>
      </c>
      <c r="U3969" s="75">
        <v>150</v>
      </c>
      <c r="V3969">
        <v>1.05</v>
      </c>
      <c r="W3969">
        <v>157.5</v>
      </c>
      <c r="AH3969" s="16"/>
      <c r="AI3969" t="s">
        <v>1375</v>
      </c>
    </row>
    <row r="3970" spans="1:35" x14ac:dyDescent="0.25">
      <c r="A3970" t="s">
        <v>9793</v>
      </c>
      <c r="B3970" s="1">
        <v>23</v>
      </c>
      <c r="C3970" t="s">
        <v>480</v>
      </c>
      <c r="D3970">
        <v>5131642</v>
      </c>
      <c r="E3970" t="s">
        <v>9712</v>
      </c>
      <c r="F3970" t="s">
        <v>1363</v>
      </c>
      <c r="G3970" t="s">
        <v>1391</v>
      </c>
      <c r="H3970" s="3" t="s">
        <v>2868</v>
      </c>
      <c r="I3970">
        <v>2016</v>
      </c>
      <c r="J3970" s="15" t="s">
        <v>7647</v>
      </c>
      <c r="K3970">
        <v>2016</v>
      </c>
      <c r="L3970" t="s">
        <v>1367</v>
      </c>
      <c r="M3970" t="s">
        <v>9712</v>
      </c>
      <c r="N3970" t="s">
        <v>9676</v>
      </c>
      <c r="O3970" t="s">
        <v>1388</v>
      </c>
      <c r="P3970" t="s">
        <v>133</v>
      </c>
      <c r="Q3970">
        <f t="shared" ref="Q3970:Q4033" si="75">U3970</f>
        <v>12300</v>
      </c>
      <c r="R3970" t="s">
        <v>9441</v>
      </c>
      <c r="S3970" t="s">
        <v>9442</v>
      </c>
      <c r="T3970" t="s">
        <v>9676</v>
      </c>
      <c r="U3970" s="75">
        <v>12300</v>
      </c>
      <c r="V3970">
        <v>1.05</v>
      </c>
      <c r="W3970">
        <v>12915</v>
      </c>
      <c r="AH3970" s="16"/>
      <c r="AI3970" t="s">
        <v>1375</v>
      </c>
    </row>
    <row r="3971" spans="1:35" x14ac:dyDescent="0.25">
      <c r="A3971" t="s">
        <v>9794</v>
      </c>
      <c r="B3971" s="1">
        <v>23</v>
      </c>
      <c r="C3971" t="s">
        <v>9795</v>
      </c>
      <c r="D3971">
        <v>4916026</v>
      </c>
      <c r="E3971" t="s">
        <v>9796</v>
      </c>
      <c r="F3971" t="s">
        <v>1363</v>
      </c>
      <c r="G3971" t="s">
        <v>9797</v>
      </c>
      <c r="H3971" s="3" t="s">
        <v>2338</v>
      </c>
      <c r="I3971">
        <v>2016</v>
      </c>
      <c r="J3971" s="15" t="s">
        <v>2339</v>
      </c>
      <c r="K3971">
        <v>2016</v>
      </c>
      <c r="L3971" t="s">
        <v>1367</v>
      </c>
      <c r="M3971" t="s">
        <v>9798</v>
      </c>
      <c r="N3971" t="s">
        <v>9798</v>
      </c>
      <c r="O3971" t="s">
        <v>1388</v>
      </c>
      <c r="P3971" t="s">
        <v>9799</v>
      </c>
      <c r="Q3971">
        <f t="shared" si="75"/>
        <v>102</v>
      </c>
      <c r="R3971" t="s">
        <v>2102</v>
      </c>
      <c r="S3971" t="s">
        <v>2103</v>
      </c>
      <c r="T3971" t="s">
        <v>9800</v>
      </c>
      <c r="U3971" s="75">
        <v>102</v>
      </c>
      <c r="V3971">
        <v>1.25</v>
      </c>
      <c r="W3971">
        <v>127.5</v>
      </c>
      <c r="AH3971" s="16"/>
      <c r="AI3971" t="s">
        <v>1375</v>
      </c>
    </row>
    <row r="3972" spans="1:35" x14ac:dyDescent="0.25">
      <c r="A3972" t="s">
        <v>9801</v>
      </c>
      <c r="B3972" s="1">
        <v>23</v>
      </c>
      <c r="C3972" t="s">
        <v>9795</v>
      </c>
      <c r="D3972">
        <v>4916026</v>
      </c>
      <c r="E3972" t="s">
        <v>9796</v>
      </c>
      <c r="F3972" t="s">
        <v>1363</v>
      </c>
      <c r="G3972" t="s">
        <v>9797</v>
      </c>
      <c r="H3972" s="3" t="s">
        <v>2338</v>
      </c>
      <c r="I3972">
        <v>2016</v>
      </c>
      <c r="J3972" s="15" t="s">
        <v>2339</v>
      </c>
      <c r="K3972">
        <v>2016</v>
      </c>
      <c r="L3972" t="s">
        <v>1367</v>
      </c>
      <c r="M3972" t="s">
        <v>9798</v>
      </c>
      <c r="N3972" t="s">
        <v>9798</v>
      </c>
      <c r="O3972" t="s">
        <v>1388</v>
      </c>
      <c r="P3972" t="s">
        <v>9799</v>
      </c>
      <c r="Q3972">
        <f t="shared" si="75"/>
        <v>102</v>
      </c>
      <c r="R3972" t="s">
        <v>8182</v>
      </c>
      <c r="S3972" t="s">
        <v>8183</v>
      </c>
      <c r="T3972" t="s">
        <v>325</v>
      </c>
      <c r="U3972" s="75">
        <v>102</v>
      </c>
      <c r="V3972">
        <f>161/30</f>
        <v>5.3666666666666663</v>
      </c>
      <c r="W3972">
        <v>16422</v>
      </c>
      <c r="AA3972" t="s">
        <v>4037</v>
      </c>
      <c r="AH3972" s="16"/>
      <c r="AI3972" t="s">
        <v>1375</v>
      </c>
    </row>
    <row r="3973" spans="1:35" x14ac:dyDescent="0.25">
      <c r="A3973" t="s">
        <v>9802</v>
      </c>
      <c r="B3973" s="1">
        <v>23</v>
      </c>
      <c r="C3973" t="s">
        <v>480</v>
      </c>
      <c r="D3973">
        <v>5131642</v>
      </c>
      <c r="E3973" t="s">
        <v>9712</v>
      </c>
      <c r="F3973" t="s">
        <v>1363</v>
      </c>
      <c r="G3973" t="s">
        <v>1391</v>
      </c>
      <c r="H3973" s="3" t="s">
        <v>2868</v>
      </c>
      <c r="I3973">
        <v>2016</v>
      </c>
      <c r="J3973" s="15" t="s">
        <v>7647</v>
      </c>
      <c r="K3973">
        <v>2016</v>
      </c>
      <c r="L3973" t="s">
        <v>1367</v>
      </c>
      <c r="M3973" t="s">
        <v>9712</v>
      </c>
      <c r="N3973" t="s">
        <v>9676</v>
      </c>
      <c r="O3973" t="s">
        <v>1388</v>
      </c>
      <c r="P3973" t="s">
        <v>133</v>
      </c>
      <c r="Q3973">
        <f t="shared" si="75"/>
        <v>12300</v>
      </c>
      <c r="R3973" t="s">
        <v>1871</v>
      </c>
      <c r="S3973" t="s">
        <v>1872</v>
      </c>
      <c r="T3973" t="s">
        <v>9734</v>
      </c>
      <c r="U3973" s="75">
        <v>12300</v>
      </c>
      <c r="V3973">
        <v>2.73</v>
      </c>
      <c r="W3973">
        <v>33579</v>
      </c>
      <c r="AH3973" s="16"/>
      <c r="AI3973" t="s">
        <v>1375</v>
      </c>
    </row>
    <row r="3974" spans="1:35" x14ac:dyDescent="0.25">
      <c r="A3974" t="s">
        <v>9803</v>
      </c>
      <c r="B3974" s="1">
        <v>23</v>
      </c>
      <c r="C3974" t="s">
        <v>480</v>
      </c>
      <c r="D3974">
        <v>5131642</v>
      </c>
      <c r="E3974" t="s">
        <v>9712</v>
      </c>
      <c r="F3974" t="s">
        <v>1363</v>
      </c>
      <c r="G3974" t="s">
        <v>1391</v>
      </c>
      <c r="H3974" s="3" t="s">
        <v>2868</v>
      </c>
      <c r="I3974">
        <v>2016</v>
      </c>
      <c r="J3974" s="15" t="s">
        <v>7647</v>
      </c>
      <c r="K3974">
        <v>2016</v>
      </c>
      <c r="L3974" t="s">
        <v>1367</v>
      </c>
      <c r="M3974" t="s">
        <v>9712</v>
      </c>
      <c r="N3974" t="s">
        <v>9676</v>
      </c>
      <c r="O3974" t="s">
        <v>1388</v>
      </c>
      <c r="P3974" t="s">
        <v>133</v>
      </c>
      <c r="Q3974">
        <f t="shared" si="75"/>
        <v>12300</v>
      </c>
      <c r="R3974" t="s">
        <v>2102</v>
      </c>
      <c r="S3974" t="s">
        <v>2103</v>
      </c>
      <c r="T3974" t="s">
        <v>9738</v>
      </c>
      <c r="U3974" s="75">
        <v>12300</v>
      </c>
      <c r="V3974">
        <v>1.25</v>
      </c>
      <c r="W3974">
        <v>15375</v>
      </c>
      <c r="AH3974" s="16"/>
      <c r="AI3974" t="s">
        <v>1375</v>
      </c>
    </row>
    <row r="3975" spans="1:35" x14ac:dyDescent="0.25">
      <c r="A3975" t="s">
        <v>9804</v>
      </c>
      <c r="B3975" s="1">
        <v>23</v>
      </c>
      <c r="C3975" t="s">
        <v>9795</v>
      </c>
      <c r="D3975">
        <v>5405653</v>
      </c>
      <c r="E3975" t="s">
        <v>9798</v>
      </c>
      <c r="F3975" t="s">
        <v>1363</v>
      </c>
      <c r="G3975" t="s">
        <v>9797</v>
      </c>
      <c r="H3975" s="3" t="s">
        <v>2383</v>
      </c>
      <c r="I3975">
        <v>2016</v>
      </c>
      <c r="J3975" s="15" t="s">
        <v>3324</v>
      </c>
      <c r="K3975">
        <v>2016</v>
      </c>
      <c r="L3975" t="s">
        <v>1367</v>
      </c>
      <c r="M3975" t="s">
        <v>9798</v>
      </c>
      <c r="N3975" t="s">
        <v>9798</v>
      </c>
      <c r="O3975" t="s">
        <v>1388</v>
      </c>
      <c r="P3975" t="s">
        <v>9799</v>
      </c>
      <c r="Q3975">
        <f t="shared" si="75"/>
        <v>110</v>
      </c>
      <c r="R3975" t="s">
        <v>2102</v>
      </c>
      <c r="S3975" t="s">
        <v>2103</v>
      </c>
      <c r="T3975" t="s">
        <v>9738</v>
      </c>
      <c r="U3975" s="75">
        <v>110</v>
      </c>
      <c r="V3975">
        <v>1.25</v>
      </c>
      <c r="W3975">
        <v>137.5</v>
      </c>
      <c r="AH3975" s="16"/>
      <c r="AI3975" t="s">
        <v>1375</v>
      </c>
    </row>
    <row r="3976" spans="1:35" x14ac:dyDescent="0.25">
      <c r="A3976" t="s">
        <v>9805</v>
      </c>
      <c r="B3976" s="1">
        <v>23</v>
      </c>
      <c r="C3976" t="s">
        <v>9795</v>
      </c>
      <c r="D3976">
        <v>5405653</v>
      </c>
      <c r="E3976" t="s">
        <v>9798</v>
      </c>
      <c r="F3976" t="s">
        <v>1363</v>
      </c>
      <c r="G3976" t="s">
        <v>9797</v>
      </c>
      <c r="H3976" s="3" t="s">
        <v>2383</v>
      </c>
      <c r="I3976">
        <v>2016</v>
      </c>
      <c r="J3976" s="15" t="s">
        <v>3324</v>
      </c>
      <c r="K3976">
        <v>2016</v>
      </c>
      <c r="L3976" t="s">
        <v>1367</v>
      </c>
      <c r="M3976" t="s">
        <v>9798</v>
      </c>
      <c r="N3976" t="s">
        <v>9798</v>
      </c>
      <c r="O3976" t="s">
        <v>1388</v>
      </c>
      <c r="P3976" t="s">
        <v>9799</v>
      </c>
      <c r="Q3976">
        <f t="shared" si="75"/>
        <v>110</v>
      </c>
      <c r="R3976" t="s">
        <v>8182</v>
      </c>
      <c r="S3976" t="s">
        <v>8183</v>
      </c>
      <c r="T3976" t="s">
        <v>325</v>
      </c>
      <c r="U3976" s="75">
        <v>110</v>
      </c>
      <c r="V3976">
        <f>161/30</f>
        <v>5.3666666666666663</v>
      </c>
      <c r="W3976">
        <v>17710</v>
      </c>
      <c r="AA3976" t="s">
        <v>4037</v>
      </c>
      <c r="AH3976" s="16"/>
      <c r="AI3976" t="s">
        <v>1375</v>
      </c>
    </row>
    <row r="3977" spans="1:35" x14ac:dyDescent="0.25">
      <c r="A3977" t="s">
        <v>9806</v>
      </c>
      <c r="B3977" s="1">
        <v>23</v>
      </c>
      <c r="C3977" t="s">
        <v>9795</v>
      </c>
      <c r="D3977">
        <v>5405653</v>
      </c>
      <c r="E3977" t="s">
        <v>9798</v>
      </c>
      <c r="F3977" t="s">
        <v>1363</v>
      </c>
      <c r="G3977" t="s">
        <v>9797</v>
      </c>
      <c r="H3977" s="3" t="s">
        <v>2383</v>
      </c>
      <c r="I3977">
        <v>2016</v>
      </c>
      <c r="J3977" s="15" t="s">
        <v>3324</v>
      </c>
      <c r="K3977">
        <v>2016</v>
      </c>
      <c r="L3977" t="s">
        <v>1367</v>
      </c>
      <c r="M3977" t="s">
        <v>9798</v>
      </c>
      <c r="N3977" t="s">
        <v>9798</v>
      </c>
      <c r="O3977" t="s">
        <v>1388</v>
      </c>
      <c r="P3977" t="s">
        <v>9799</v>
      </c>
      <c r="Q3977">
        <f t="shared" si="75"/>
        <v>110</v>
      </c>
      <c r="R3977" t="s">
        <v>9441</v>
      </c>
      <c r="S3977" t="s">
        <v>9442</v>
      </c>
      <c r="T3977" t="s">
        <v>9807</v>
      </c>
      <c r="U3977" s="75">
        <v>110</v>
      </c>
      <c r="V3977">
        <v>1.05</v>
      </c>
      <c r="W3977">
        <v>115.5</v>
      </c>
      <c r="AH3977" s="16"/>
      <c r="AI3977" t="s">
        <v>1375</v>
      </c>
    </row>
    <row r="3978" spans="1:35" x14ac:dyDescent="0.25">
      <c r="A3978" t="s">
        <v>9808</v>
      </c>
      <c r="B3978" s="1">
        <v>23</v>
      </c>
      <c r="C3978" t="s">
        <v>480</v>
      </c>
      <c r="D3978">
        <v>5331633</v>
      </c>
      <c r="E3978" t="s">
        <v>9809</v>
      </c>
      <c r="F3978" t="s">
        <v>1363</v>
      </c>
      <c r="G3978" t="s">
        <v>1391</v>
      </c>
      <c r="H3978" s="3" t="s">
        <v>5642</v>
      </c>
      <c r="I3978">
        <v>2016</v>
      </c>
      <c r="J3978" s="15" t="s">
        <v>5638</v>
      </c>
      <c r="K3978">
        <v>2016</v>
      </c>
      <c r="L3978" t="s">
        <v>1367</v>
      </c>
      <c r="M3978" t="s">
        <v>496</v>
      </c>
      <c r="N3978" t="s">
        <v>8675</v>
      </c>
      <c r="O3978" t="s">
        <v>1388</v>
      </c>
      <c r="P3978" t="s">
        <v>4226</v>
      </c>
      <c r="Q3978">
        <f t="shared" si="75"/>
        <v>1400</v>
      </c>
      <c r="R3978" t="s">
        <v>2102</v>
      </c>
      <c r="S3978" t="s">
        <v>2103</v>
      </c>
      <c r="T3978" t="s">
        <v>9810</v>
      </c>
      <c r="U3978" s="75">
        <v>1400</v>
      </c>
      <c r="V3978">
        <v>0.81</v>
      </c>
      <c r="W3978">
        <v>1134</v>
      </c>
      <c r="AH3978" s="16"/>
      <c r="AI3978" t="s">
        <v>1375</v>
      </c>
    </row>
    <row r="3979" spans="1:35" x14ac:dyDescent="0.25">
      <c r="A3979" t="s">
        <v>9811</v>
      </c>
      <c r="B3979" s="1">
        <v>23</v>
      </c>
      <c r="C3979" t="s">
        <v>480</v>
      </c>
      <c r="D3979">
        <v>5331633</v>
      </c>
      <c r="E3979" t="s">
        <v>9809</v>
      </c>
      <c r="F3979" t="s">
        <v>1363</v>
      </c>
      <c r="G3979" t="s">
        <v>1391</v>
      </c>
      <c r="H3979" s="3" t="s">
        <v>5642</v>
      </c>
      <c r="I3979">
        <v>2016</v>
      </c>
      <c r="J3979" s="15" t="s">
        <v>5638</v>
      </c>
      <c r="K3979">
        <v>2016</v>
      </c>
      <c r="L3979" t="s">
        <v>1367</v>
      </c>
      <c r="M3979" t="s">
        <v>496</v>
      </c>
      <c r="N3979" t="s">
        <v>8675</v>
      </c>
      <c r="O3979" t="s">
        <v>1388</v>
      </c>
      <c r="P3979" t="s">
        <v>4226</v>
      </c>
      <c r="Q3979">
        <f t="shared" si="75"/>
        <v>1400</v>
      </c>
      <c r="R3979" t="s">
        <v>1871</v>
      </c>
      <c r="S3979" t="s">
        <v>1872</v>
      </c>
      <c r="T3979" t="s">
        <v>9677</v>
      </c>
      <c r="U3979" s="75">
        <v>1400</v>
      </c>
      <c r="V3979">
        <v>2.73</v>
      </c>
      <c r="W3979">
        <v>3822</v>
      </c>
      <c r="AH3979" s="16"/>
      <c r="AI3979" t="s">
        <v>1375</v>
      </c>
    </row>
    <row r="3980" spans="1:35" x14ac:dyDescent="0.25">
      <c r="A3980" t="s">
        <v>9812</v>
      </c>
      <c r="B3980" s="1">
        <v>23</v>
      </c>
      <c r="C3980" t="s">
        <v>480</v>
      </c>
      <c r="D3980">
        <v>5331633</v>
      </c>
      <c r="E3980" t="s">
        <v>9809</v>
      </c>
      <c r="F3980" t="s">
        <v>1363</v>
      </c>
      <c r="G3980" t="s">
        <v>1391</v>
      </c>
      <c r="H3980" s="3" t="s">
        <v>5642</v>
      </c>
      <c r="I3980">
        <v>2016</v>
      </c>
      <c r="J3980" s="15" t="s">
        <v>5638</v>
      </c>
      <c r="K3980">
        <v>2016</v>
      </c>
      <c r="L3980" t="s">
        <v>1367</v>
      </c>
      <c r="M3980" t="s">
        <v>496</v>
      </c>
      <c r="N3980" t="s">
        <v>8675</v>
      </c>
      <c r="O3980" t="s">
        <v>1388</v>
      </c>
      <c r="P3980" t="s">
        <v>4226</v>
      </c>
      <c r="Q3980">
        <f t="shared" si="75"/>
        <v>1400</v>
      </c>
      <c r="R3980" t="s">
        <v>9441</v>
      </c>
      <c r="S3980" t="s">
        <v>9442</v>
      </c>
      <c r="T3980" t="s">
        <v>9691</v>
      </c>
      <c r="U3980" s="75">
        <v>1400</v>
      </c>
      <c r="V3980">
        <v>1.05</v>
      </c>
      <c r="W3980">
        <v>1470</v>
      </c>
      <c r="AH3980" s="16"/>
      <c r="AI3980" t="s">
        <v>1375</v>
      </c>
    </row>
    <row r="3981" spans="1:35" x14ac:dyDescent="0.25">
      <c r="A3981" t="s">
        <v>9813</v>
      </c>
      <c r="B3981" s="1">
        <v>23</v>
      </c>
      <c r="C3981" t="s">
        <v>480</v>
      </c>
      <c r="D3981">
        <v>5257395</v>
      </c>
      <c r="E3981" t="s">
        <v>9770</v>
      </c>
      <c r="F3981" t="s">
        <v>1363</v>
      </c>
      <c r="G3981" t="s">
        <v>1391</v>
      </c>
      <c r="H3981" s="3" t="s">
        <v>2662</v>
      </c>
      <c r="I3981">
        <v>2016</v>
      </c>
      <c r="J3981" s="15" t="s">
        <v>2921</v>
      </c>
      <c r="K3981">
        <v>2016</v>
      </c>
      <c r="L3981" t="s">
        <v>1367</v>
      </c>
      <c r="M3981" t="s">
        <v>9770</v>
      </c>
      <c r="N3981" t="s">
        <v>4666</v>
      </c>
      <c r="O3981" t="s">
        <v>1388</v>
      </c>
      <c r="P3981" t="s">
        <v>4226</v>
      </c>
      <c r="Q3981">
        <f t="shared" si="75"/>
        <v>4560</v>
      </c>
      <c r="R3981" t="s">
        <v>1871</v>
      </c>
      <c r="S3981" t="s">
        <v>1872</v>
      </c>
      <c r="T3981" t="s">
        <v>9677</v>
      </c>
      <c r="U3981" s="75">
        <v>4560</v>
      </c>
      <c r="V3981">
        <v>2.73</v>
      </c>
      <c r="W3981">
        <v>12448.8</v>
      </c>
      <c r="AH3981" s="16"/>
      <c r="AI3981" t="s">
        <v>1375</v>
      </c>
    </row>
    <row r="3982" spans="1:35" x14ac:dyDescent="0.25">
      <c r="A3982" t="s">
        <v>9814</v>
      </c>
      <c r="B3982" s="1">
        <v>23</v>
      </c>
      <c r="C3982" t="s">
        <v>480</v>
      </c>
      <c r="D3982">
        <v>5257395</v>
      </c>
      <c r="E3982" t="s">
        <v>9770</v>
      </c>
      <c r="F3982" t="s">
        <v>1363</v>
      </c>
      <c r="G3982" t="s">
        <v>1391</v>
      </c>
      <c r="H3982" s="3" t="s">
        <v>2662</v>
      </c>
      <c r="I3982">
        <v>2016</v>
      </c>
      <c r="J3982" s="15" t="s">
        <v>2921</v>
      </c>
      <c r="K3982">
        <v>2016</v>
      </c>
      <c r="L3982" t="s">
        <v>1367</v>
      </c>
      <c r="M3982" t="s">
        <v>9770</v>
      </c>
      <c r="N3982" t="s">
        <v>4666</v>
      </c>
      <c r="O3982" t="s">
        <v>1388</v>
      </c>
      <c r="P3982" t="s">
        <v>4226</v>
      </c>
      <c r="Q3982">
        <f t="shared" si="75"/>
        <v>4560</v>
      </c>
      <c r="R3982" t="s">
        <v>2102</v>
      </c>
      <c r="S3982" t="s">
        <v>2103</v>
      </c>
      <c r="T3982" t="s">
        <v>9738</v>
      </c>
      <c r="U3982" s="75">
        <v>4560</v>
      </c>
      <c r="V3982">
        <v>1.25</v>
      </c>
      <c r="W3982">
        <v>5700</v>
      </c>
      <c r="AH3982" s="16"/>
      <c r="AI3982" t="s">
        <v>1375</v>
      </c>
    </row>
    <row r="3983" spans="1:35" x14ac:dyDescent="0.25">
      <c r="A3983" t="s">
        <v>9815</v>
      </c>
      <c r="B3983" s="1">
        <v>23</v>
      </c>
      <c r="C3983" t="s">
        <v>480</v>
      </c>
      <c r="D3983">
        <v>5257395</v>
      </c>
      <c r="E3983" t="s">
        <v>9770</v>
      </c>
      <c r="F3983" t="s">
        <v>1363</v>
      </c>
      <c r="G3983" t="s">
        <v>1391</v>
      </c>
      <c r="H3983" s="3" t="s">
        <v>2662</v>
      </c>
      <c r="I3983">
        <v>2016</v>
      </c>
      <c r="J3983" s="15" t="s">
        <v>2921</v>
      </c>
      <c r="K3983">
        <v>2016</v>
      </c>
      <c r="L3983" t="s">
        <v>1367</v>
      </c>
      <c r="M3983" t="s">
        <v>9770</v>
      </c>
      <c r="N3983" t="s">
        <v>4666</v>
      </c>
      <c r="O3983" t="s">
        <v>1388</v>
      </c>
      <c r="P3983" t="s">
        <v>4226</v>
      </c>
      <c r="Q3983">
        <f t="shared" si="75"/>
        <v>4560</v>
      </c>
      <c r="R3983" t="s">
        <v>9441</v>
      </c>
      <c r="S3983" t="s">
        <v>9442</v>
      </c>
      <c r="T3983" t="s">
        <v>9676</v>
      </c>
      <c r="U3983" s="75">
        <v>4560</v>
      </c>
      <c r="V3983">
        <v>1.05</v>
      </c>
      <c r="W3983">
        <v>4788</v>
      </c>
      <c r="AH3983" s="16"/>
      <c r="AI3983" t="s">
        <v>1375</v>
      </c>
    </row>
    <row r="3984" spans="1:35" x14ac:dyDescent="0.25">
      <c r="A3984" t="s">
        <v>9816</v>
      </c>
      <c r="B3984" s="1">
        <v>23</v>
      </c>
      <c r="C3984" t="s">
        <v>480</v>
      </c>
      <c r="D3984">
        <v>5278457</v>
      </c>
      <c r="E3984" t="s">
        <v>9817</v>
      </c>
      <c r="F3984" t="s">
        <v>1363</v>
      </c>
      <c r="G3984" t="s">
        <v>1391</v>
      </c>
      <c r="H3984" s="3" t="s">
        <v>9818</v>
      </c>
      <c r="I3984">
        <v>2016</v>
      </c>
      <c r="J3984" s="15" t="s">
        <v>5655</v>
      </c>
      <c r="K3984">
        <v>2016</v>
      </c>
      <c r="L3984" t="s">
        <v>1367</v>
      </c>
      <c r="M3984" t="s">
        <v>9676</v>
      </c>
      <c r="N3984" t="s">
        <v>9676</v>
      </c>
      <c r="O3984" t="s">
        <v>1388</v>
      </c>
      <c r="P3984" t="s">
        <v>133</v>
      </c>
      <c r="Q3984">
        <f t="shared" si="75"/>
        <v>2190</v>
      </c>
      <c r="R3984" t="s">
        <v>9441</v>
      </c>
      <c r="S3984" t="s">
        <v>9442</v>
      </c>
      <c r="T3984" t="s">
        <v>9676</v>
      </c>
      <c r="U3984" s="75">
        <v>2190</v>
      </c>
      <c r="V3984">
        <v>1.05</v>
      </c>
      <c r="W3984">
        <v>2299.5</v>
      </c>
      <c r="AH3984" s="16"/>
      <c r="AI3984" t="s">
        <v>1375</v>
      </c>
    </row>
    <row r="3985" spans="1:35" x14ac:dyDescent="0.25">
      <c r="A3985" t="s">
        <v>9819</v>
      </c>
      <c r="B3985" s="1">
        <v>23</v>
      </c>
      <c r="C3985" t="s">
        <v>480</v>
      </c>
      <c r="D3985">
        <v>5278457</v>
      </c>
      <c r="E3985" t="s">
        <v>9817</v>
      </c>
      <c r="F3985" t="s">
        <v>1363</v>
      </c>
      <c r="G3985" t="s">
        <v>1391</v>
      </c>
      <c r="H3985" s="3" t="s">
        <v>9818</v>
      </c>
      <c r="I3985">
        <v>2016</v>
      </c>
      <c r="J3985" s="15" t="s">
        <v>5655</v>
      </c>
      <c r="K3985">
        <v>2016</v>
      </c>
      <c r="L3985" t="s">
        <v>1367</v>
      </c>
      <c r="M3985" t="s">
        <v>9676</v>
      </c>
      <c r="N3985" t="s">
        <v>9676</v>
      </c>
      <c r="O3985" t="s">
        <v>1388</v>
      </c>
      <c r="P3985" t="s">
        <v>133</v>
      </c>
      <c r="Q3985">
        <f t="shared" si="75"/>
        <v>2190</v>
      </c>
      <c r="R3985" t="s">
        <v>1871</v>
      </c>
      <c r="S3985" t="s">
        <v>1872</v>
      </c>
      <c r="T3985" t="s">
        <v>9677</v>
      </c>
      <c r="U3985" s="75">
        <v>2190</v>
      </c>
      <c r="V3985">
        <v>2.73</v>
      </c>
      <c r="W3985">
        <v>5978.7</v>
      </c>
      <c r="AH3985" s="16"/>
      <c r="AI3985" t="s">
        <v>1375</v>
      </c>
    </row>
    <row r="3986" spans="1:35" x14ac:dyDescent="0.25">
      <c r="A3986" t="s">
        <v>9820</v>
      </c>
      <c r="B3986" s="1">
        <v>23</v>
      </c>
      <c r="C3986" t="s">
        <v>480</v>
      </c>
      <c r="D3986">
        <v>5278457</v>
      </c>
      <c r="E3986" t="s">
        <v>9817</v>
      </c>
      <c r="F3986" t="s">
        <v>1363</v>
      </c>
      <c r="G3986" t="s">
        <v>1391</v>
      </c>
      <c r="H3986" s="3" t="s">
        <v>9818</v>
      </c>
      <c r="I3986">
        <v>2016</v>
      </c>
      <c r="J3986" s="15" t="s">
        <v>5655</v>
      </c>
      <c r="K3986">
        <v>2016</v>
      </c>
      <c r="L3986" t="s">
        <v>1367</v>
      </c>
      <c r="M3986" t="s">
        <v>9676</v>
      </c>
      <c r="N3986" t="s">
        <v>9676</v>
      </c>
      <c r="O3986" t="s">
        <v>1388</v>
      </c>
      <c r="P3986" t="s">
        <v>133</v>
      </c>
      <c r="Q3986">
        <f t="shared" si="75"/>
        <v>2190</v>
      </c>
      <c r="R3986" t="s">
        <v>2102</v>
      </c>
      <c r="S3986" t="s">
        <v>2103</v>
      </c>
      <c r="T3986" t="s">
        <v>9738</v>
      </c>
      <c r="U3986" s="75">
        <v>2190</v>
      </c>
      <c r="V3986">
        <v>0.81</v>
      </c>
      <c r="W3986">
        <v>1773.9</v>
      </c>
      <c r="AH3986" s="16"/>
      <c r="AI3986" t="s">
        <v>1375</v>
      </c>
    </row>
    <row r="3987" spans="1:35" x14ac:dyDescent="0.25">
      <c r="A3987" t="s">
        <v>9821</v>
      </c>
      <c r="B3987" s="1">
        <v>23</v>
      </c>
      <c r="C3987" t="s">
        <v>480</v>
      </c>
      <c r="D3987">
        <v>5112753</v>
      </c>
      <c r="E3987" t="s">
        <v>9822</v>
      </c>
      <c r="F3987" t="s">
        <v>1363</v>
      </c>
      <c r="G3987" t="s">
        <v>1391</v>
      </c>
      <c r="H3987" s="3" t="s">
        <v>2854</v>
      </c>
      <c r="I3987">
        <v>2016</v>
      </c>
      <c r="J3987" s="15" t="s">
        <v>7411</v>
      </c>
      <c r="K3987">
        <v>2016</v>
      </c>
      <c r="L3987" t="s">
        <v>1367</v>
      </c>
      <c r="M3987" t="s">
        <v>9822</v>
      </c>
      <c r="N3987" t="s">
        <v>9823</v>
      </c>
      <c r="O3987" t="s">
        <v>1388</v>
      </c>
      <c r="P3987" t="s">
        <v>9824</v>
      </c>
      <c r="Q3987">
        <f t="shared" si="75"/>
        <v>660</v>
      </c>
      <c r="R3987" t="s">
        <v>1871</v>
      </c>
      <c r="S3987" t="s">
        <v>1872</v>
      </c>
      <c r="T3987" t="s">
        <v>9734</v>
      </c>
      <c r="U3987" s="75">
        <v>660</v>
      </c>
      <c r="V3987">
        <v>2.73</v>
      </c>
      <c r="W3987">
        <v>1801.8</v>
      </c>
      <c r="AH3987" s="16"/>
      <c r="AI3987" t="s">
        <v>1375</v>
      </c>
    </row>
    <row r="3988" spans="1:35" x14ac:dyDescent="0.25">
      <c r="A3988" t="s">
        <v>9825</v>
      </c>
      <c r="B3988" s="1">
        <v>23</v>
      </c>
      <c r="C3988" t="s">
        <v>480</v>
      </c>
      <c r="D3988">
        <v>5112753</v>
      </c>
      <c r="E3988" t="s">
        <v>9822</v>
      </c>
      <c r="F3988" t="s">
        <v>1363</v>
      </c>
      <c r="G3988" t="s">
        <v>1391</v>
      </c>
      <c r="H3988" s="3" t="s">
        <v>2854</v>
      </c>
      <c r="I3988">
        <v>2016</v>
      </c>
      <c r="J3988" s="15" t="s">
        <v>7411</v>
      </c>
      <c r="K3988">
        <v>2016</v>
      </c>
      <c r="L3988" t="s">
        <v>1367</v>
      </c>
      <c r="M3988" t="s">
        <v>9822</v>
      </c>
      <c r="N3988" t="s">
        <v>9823</v>
      </c>
      <c r="O3988" t="s">
        <v>1388</v>
      </c>
      <c r="P3988" t="s">
        <v>9824</v>
      </c>
      <c r="Q3988">
        <f t="shared" si="75"/>
        <v>660</v>
      </c>
      <c r="R3988" t="s">
        <v>9441</v>
      </c>
      <c r="S3988" t="s">
        <v>9442</v>
      </c>
      <c r="T3988" t="s">
        <v>9676</v>
      </c>
      <c r="U3988" s="75">
        <v>660</v>
      </c>
      <c r="V3988">
        <v>1.05</v>
      </c>
      <c r="W3988">
        <v>693</v>
      </c>
      <c r="AH3988" s="16"/>
      <c r="AI3988" t="s">
        <v>1375</v>
      </c>
    </row>
    <row r="3989" spans="1:35" x14ac:dyDescent="0.25">
      <c r="A3989" t="s">
        <v>9826</v>
      </c>
      <c r="B3989" s="1">
        <v>23</v>
      </c>
      <c r="C3989" t="s">
        <v>480</v>
      </c>
      <c r="D3989">
        <v>5112753</v>
      </c>
      <c r="E3989" t="s">
        <v>9822</v>
      </c>
      <c r="F3989" t="s">
        <v>1363</v>
      </c>
      <c r="G3989" t="s">
        <v>1391</v>
      </c>
      <c r="H3989" s="3" t="s">
        <v>2854</v>
      </c>
      <c r="I3989">
        <v>2016</v>
      </c>
      <c r="J3989" s="15" t="s">
        <v>7411</v>
      </c>
      <c r="K3989">
        <v>2016</v>
      </c>
      <c r="L3989" t="s">
        <v>1367</v>
      </c>
      <c r="M3989" t="s">
        <v>9822</v>
      </c>
      <c r="N3989" t="s">
        <v>9823</v>
      </c>
      <c r="O3989" t="s">
        <v>1388</v>
      </c>
      <c r="P3989" t="s">
        <v>9824</v>
      </c>
      <c r="Q3989">
        <f t="shared" si="75"/>
        <v>660</v>
      </c>
      <c r="R3989" t="s">
        <v>2102</v>
      </c>
      <c r="S3989" t="s">
        <v>2103</v>
      </c>
      <c r="T3989" t="s">
        <v>9827</v>
      </c>
      <c r="U3989" s="75">
        <v>660</v>
      </c>
      <c r="V3989">
        <v>1.25</v>
      </c>
      <c r="W3989">
        <v>825</v>
      </c>
      <c r="AH3989" s="16"/>
      <c r="AI3989" t="s">
        <v>1375</v>
      </c>
    </row>
    <row r="3990" spans="1:35" x14ac:dyDescent="0.25">
      <c r="A3990" t="s">
        <v>9828</v>
      </c>
      <c r="B3990" s="1">
        <v>23</v>
      </c>
      <c r="C3990" t="s">
        <v>480</v>
      </c>
      <c r="D3990">
        <v>5435587</v>
      </c>
      <c r="E3990" t="s">
        <v>9770</v>
      </c>
      <c r="F3990" t="s">
        <v>1363</v>
      </c>
      <c r="G3990" t="s">
        <v>1391</v>
      </c>
      <c r="H3990" s="3" t="s">
        <v>3667</v>
      </c>
      <c r="I3990">
        <v>2016</v>
      </c>
      <c r="J3990" s="15" t="s">
        <v>3668</v>
      </c>
      <c r="K3990">
        <v>2016</v>
      </c>
      <c r="L3990" t="s">
        <v>1367</v>
      </c>
      <c r="M3990" t="s">
        <v>9770</v>
      </c>
      <c r="N3990" t="s">
        <v>4666</v>
      </c>
      <c r="O3990" t="s">
        <v>1388</v>
      </c>
      <c r="P3990" t="s">
        <v>4226</v>
      </c>
      <c r="Q3990">
        <f t="shared" si="75"/>
        <v>15900</v>
      </c>
      <c r="R3990" t="s">
        <v>1871</v>
      </c>
      <c r="S3990" t="s">
        <v>1872</v>
      </c>
      <c r="T3990" t="s">
        <v>9677</v>
      </c>
      <c r="U3990" s="75">
        <v>15900</v>
      </c>
      <c r="V3990">
        <v>2.73</v>
      </c>
      <c r="W3990">
        <v>43407</v>
      </c>
      <c r="AH3990" s="16"/>
      <c r="AI3990" t="s">
        <v>1375</v>
      </c>
    </row>
    <row r="3991" spans="1:35" x14ac:dyDescent="0.25">
      <c r="A3991" t="s">
        <v>9829</v>
      </c>
      <c r="B3991" s="1">
        <v>23</v>
      </c>
      <c r="C3991" t="s">
        <v>480</v>
      </c>
      <c r="D3991">
        <v>5435587</v>
      </c>
      <c r="E3991" t="s">
        <v>9770</v>
      </c>
      <c r="F3991" t="s">
        <v>1363</v>
      </c>
      <c r="G3991" t="s">
        <v>1391</v>
      </c>
      <c r="H3991" s="3" t="s">
        <v>3667</v>
      </c>
      <c r="I3991">
        <v>2016</v>
      </c>
      <c r="J3991" s="15" t="s">
        <v>3668</v>
      </c>
      <c r="K3991">
        <v>2016</v>
      </c>
      <c r="L3991" t="s">
        <v>1367</v>
      </c>
      <c r="M3991" t="s">
        <v>9770</v>
      </c>
      <c r="N3991" t="s">
        <v>4666</v>
      </c>
      <c r="O3991" t="s">
        <v>1388</v>
      </c>
      <c r="P3991" t="s">
        <v>4226</v>
      </c>
      <c r="Q3991">
        <f t="shared" si="75"/>
        <v>15900</v>
      </c>
      <c r="R3991" t="s">
        <v>9441</v>
      </c>
      <c r="S3991" t="s">
        <v>9442</v>
      </c>
      <c r="T3991" t="s">
        <v>9676</v>
      </c>
      <c r="U3991" s="75">
        <v>15900</v>
      </c>
      <c r="V3991">
        <v>1.05</v>
      </c>
      <c r="W3991">
        <v>16695</v>
      </c>
      <c r="AH3991" s="16"/>
      <c r="AI3991" t="s">
        <v>1375</v>
      </c>
    </row>
    <row r="3992" spans="1:35" x14ac:dyDescent="0.25">
      <c r="A3992" t="s">
        <v>9830</v>
      </c>
      <c r="B3992" s="1">
        <v>23</v>
      </c>
      <c r="C3992" t="s">
        <v>480</v>
      </c>
      <c r="D3992">
        <v>5435587</v>
      </c>
      <c r="E3992" t="s">
        <v>9770</v>
      </c>
      <c r="F3992" t="s">
        <v>1363</v>
      </c>
      <c r="G3992" t="s">
        <v>1391</v>
      </c>
      <c r="H3992" s="3" t="s">
        <v>3667</v>
      </c>
      <c r="I3992">
        <v>2016</v>
      </c>
      <c r="J3992" s="15" t="s">
        <v>3668</v>
      </c>
      <c r="K3992">
        <v>2016</v>
      </c>
      <c r="L3992" t="s">
        <v>1367</v>
      </c>
      <c r="M3992" t="s">
        <v>9770</v>
      </c>
      <c r="N3992" t="s">
        <v>4666</v>
      </c>
      <c r="O3992" t="s">
        <v>1388</v>
      </c>
      <c r="P3992" t="s">
        <v>4226</v>
      </c>
      <c r="Q3992">
        <f t="shared" si="75"/>
        <v>15900</v>
      </c>
      <c r="R3992" t="s">
        <v>2102</v>
      </c>
      <c r="S3992" t="s">
        <v>2103</v>
      </c>
      <c r="T3992" t="s">
        <v>9738</v>
      </c>
      <c r="U3992" s="75">
        <v>15900</v>
      </c>
      <c r="V3992">
        <v>0.81</v>
      </c>
      <c r="W3992">
        <v>12879</v>
      </c>
      <c r="AH3992" s="16"/>
      <c r="AI3992" t="s">
        <v>1375</v>
      </c>
    </row>
    <row r="3993" spans="1:35" x14ac:dyDescent="0.25">
      <c r="A3993" t="s">
        <v>9831</v>
      </c>
      <c r="B3993" s="1">
        <v>23</v>
      </c>
      <c r="C3993" t="s">
        <v>480</v>
      </c>
      <c r="D3993">
        <v>5380375</v>
      </c>
      <c r="E3993" t="s">
        <v>9832</v>
      </c>
      <c r="F3993" t="s">
        <v>1363</v>
      </c>
      <c r="G3993" t="s">
        <v>1391</v>
      </c>
      <c r="H3993" s="3" t="s">
        <v>5638</v>
      </c>
      <c r="I3993">
        <v>2016</v>
      </c>
      <c r="J3993" s="15" t="s">
        <v>2383</v>
      </c>
      <c r="K3993">
        <v>2016</v>
      </c>
      <c r="L3993" t="s">
        <v>1367</v>
      </c>
      <c r="M3993" t="s">
        <v>9832</v>
      </c>
      <c r="N3993" t="s">
        <v>9833</v>
      </c>
      <c r="O3993" t="s">
        <v>1388</v>
      </c>
      <c r="P3993" t="s">
        <v>133</v>
      </c>
      <c r="Q3993">
        <f t="shared" si="75"/>
        <v>470</v>
      </c>
      <c r="R3993" t="s">
        <v>9441</v>
      </c>
      <c r="S3993" t="s">
        <v>9442</v>
      </c>
      <c r="T3993" t="s">
        <v>9691</v>
      </c>
      <c r="U3993" s="75">
        <v>470</v>
      </c>
      <c r="V3993">
        <v>1.05</v>
      </c>
      <c r="W3993">
        <v>493.5</v>
      </c>
      <c r="AH3993" s="16"/>
      <c r="AI3993" t="s">
        <v>1375</v>
      </c>
    </row>
    <row r="3994" spans="1:35" x14ac:dyDescent="0.25">
      <c r="A3994" t="s">
        <v>9834</v>
      </c>
      <c r="B3994" s="1">
        <v>23</v>
      </c>
      <c r="C3994" t="s">
        <v>480</v>
      </c>
      <c r="D3994">
        <v>5380375</v>
      </c>
      <c r="E3994" t="s">
        <v>9832</v>
      </c>
      <c r="F3994" t="s">
        <v>1363</v>
      </c>
      <c r="G3994" t="s">
        <v>1391</v>
      </c>
      <c r="H3994" s="3" t="s">
        <v>5638</v>
      </c>
      <c r="I3994">
        <v>2016</v>
      </c>
      <c r="J3994" s="15" t="s">
        <v>2383</v>
      </c>
      <c r="K3994">
        <v>2016</v>
      </c>
      <c r="L3994" t="s">
        <v>1367</v>
      </c>
      <c r="M3994" t="s">
        <v>9832</v>
      </c>
      <c r="N3994" t="s">
        <v>9833</v>
      </c>
      <c r="O3994" t="s">
        <v>1388</v>
      </c>
      <c r="P3994" t="s">
        <v>133</v>
      </c>
      <c r="Q3994">
        <f t="shared" si="75"/>
        <v>470</v>
      </c>
      <c r="R3994" t="s">
        <v>2102</v>
      </c>
      <c r="S3994" t="s">
        <v>2103</v>
      </c>
      <c r="T3994" t="s">
        <v>9835</v>
      </c>
      <c r="U3994" s="75">
        <v>470</v>
      </c>
      <c r="V3994">
        <v>0.81</v>
      </c>
      <c r="W3994">
        <v>380.7</v>
      </c>
      <c r="AH3994" s="16"/>
      <c r="AI3994" t="s">
        <v>1375</v>
      </c>
    </row>
    <row r="3995" spans="1:35" x14ac:dyDescent="0.25">
      <c r="A3995" t="s">
        <v>9836</v>
      </c>
      <c r="B3995" s="1">
        <v>23</v>
      </c>
      <c r="C3995" t="s">
        <v>480</v>
      </c>
      <c r="D3995">
        <v>5486130</v>
      </c>
      <c r="E3995" t="s">
        <v>9837</v>
      </c>
      <c r="F3995" t="s">
        <v>1363</v>
      </c>
      <c r="G3995" t="s">
        <v>1391</v>
      </c>
      <c r="H3995" s="3" t="s">
        <v>5681</v>
      </c>
      <c r="I3995">
        <v>2016</v>
      </c>
      <c r="J3995" s="15" t="s">
        <v>7656</v>
      </c>
      <c r="K3995">
        <v>2016</v>
      </c>
      <c r="L3995" t="s">
        <v>1367</v>
      </c>
      <c r="M3995" t="s">
        <v>496</v>
      </c>
      <c r="N3995" t="s">
        <v>8675</v>
      </c>
      <c r="O3995" t="s">
        <v>1388</v>
      </c>
      <c r="P3995" t="s">
        <v>4226</v>
      </c>
      <c r="Q3995">
        <f t="shared" si="75"/>
        <v>1000</v>
      </c>
      <c r="R3995" t="s">
        <v>9441</v>
      </c>
      <c r="S3995" t="s">
        <v>9442</v>
      </c>
      <c r="T3995" t="s">
        <v>9691</v>
      </c>
      <c r="U3995" s="75">
        <v>1000</v>
      </c>
      <c r="V3995">
        <v>1.05</v>
      </c>
      <c r="W3995">
        <v>1050</v>
      </c>
      <c r="AH3995" s="16"/>
      <c r="AI3995" t="s">
        <v>1375</v>
      </c>
    </row>
    <row r="3996" spans="1:35" x14ac:dyDescent="0.25">
      <c r="A3996" t="s">
        <v>9838</v>
      </c>
      <c r="B3996" s="1">
        <v>23</v>
      </c>
      <c r="C3996" t="s">
        <v>480</v>
      </c>
      <c r="D3996">
        <v>5486130</v>
      </c>
      <c r="E3996" t="s">
        <v>9837</v>
      </c>
      <c r="F3996" t="s">
        <v>1363</v>
      </c>
      <c r="G3996" t="s">
        <v>1391</v>
      </c>
      <c r="H3996" s="3" t="s">
        <v>5681</v>
      </c>
      <c r="I3996">
        <v>2016</v>
      </c>
      <c r="J3996" s="15" t="s">
        <v>7656</v>
      </c>
      <c r="K3996">
        <v>2016</v>
      </c>
      <c r="L3996" t="s">
        <v>1367</v>
      </c>
      <c r="M3996" t="s">
        <v>496</v>
      </c>
      <c r="N3996" t="s">
        <v>8675</v>
      </c>
      <c r="O3996" t="s">
        <v>1388</v>
      </c>
      <c r="P3996" t="s">
        <v>4226</v>
      </c>
      <c r="Q3996">
        <f t="shared" si="75"/>
        <v>1000</v>
      </c>
      <c r="R3996" t="s">
        <v>2102</v>
      </c>
      <c r="S3996" t="s">
        <v>2103</v>
      </c>
      <c r="T3996" t="s">
        <v>9839</v>
      </c>
      <c r="U3996" s="75">
        <v>1000</v>
      </c>
      <c r="V3996">
        <v>1</v>
      </c>
      <c r="W3996">
        <v>1000</v>
      </c>
      <c r="AH3996" s="16"/>
      <c r="AI3996" t="s">
        <v>1375</v>
      </c>
    </row>
    <row r="3997" spans="1:35" x14ac:dyDescent="0.25">
      <c r="A3997" t="s">
        <v>9840</v>
      </c>
      <c r="B3997" s="1">
        <v>23</v>
      </c>
      <c r="C3997" t="s">
        <v>480</v>
      </c>
      <c r="D3997">
        <v>5489857</v>
      </c>
      <c r="E3997" t="s">
        <v>9676</v>
      </c>
      <c r="F3997" t="s">
        <v>1363</v>
      </c>
      <c r="G3997" t="s">
        <v>1391</v>
      </c>
      <c r="H3997" s="3" t="s">
        <v>5681</v>
      </c>
      <c r="I3997">
        <v>2016</v>
      </c>
      <c r="J3997" s="15" t="s">
        <v>7656</v>
      </c>
      <c r="K3997">
        <v>2016</v>
      </c>
      <c r="L3997" t="s">
        <v>1367</v>
      </c>
      <c r="M3997" t="s">
        <v>496</v>
      </c>
      <c r="N3997" t="s">
        <v>8675</v>
      </c>
      <c r="O3997" t="s">
        <v>1388</v>
      </c>
      <c r="P3997" t="s">
        <v>133</v>
      </c>
      <c r="Q3997">
        <f t="shared" si="75"/>
        <v>4200</v>
      </c>
      <c r="R3997" t="s">
        <v>9441</v>
      </c>
      <c r="S3997" t="s">
        <v>9442</v>
      </c>
      <c r="T3997" t="s">
        <v>9691</v>
      </c>
      <c r="U3997" s="75">
        <v>4200</v>
      </c>
      <c r="V3997">
        <v>1.05</v>
      </c>
      <c r="W3997">
        <v>4410</v>
      </c>
      <c r="AH3997" s="16"/>
      <c r="AI3997" t="s">
        <v>1375</v>
      </c>
    </row>
    <row r="3998" spans="1:35" x14ac:dyDescent="0.25">
      <c r="A3998" t="s">
        <v>9841</v>
      </c>
      <c r="B3998" s="1">
        <v>23</v>
      </c>
      <c r="C3998" t="s">
        <v>480</v>
      </c>
      <c r="D3998">
        <v>5489857</v>
      </c>
      <c r="E3998" t="s">
        <v>9676</v>
      </c>
      <c r="F3998" t="s">
        <v>1363</v>
      </c>
      <c r="G3998" t="s">
        <v>1391</v>
      </c>
      <c r="H3998" s="3" t="s">
        <v>5681</v>
      </c>
      <c r="I3998">
        <v>2016</v>
      </c>
      <c r="J3998" s="15" t="s">
        <v>7656</v>
      </c>
      <c r="K3998">
        <v>2016</v>
      </c>
      <c r="L3998" t="s">
        <v>1367</v>
      </c>
      <c r="M3998" t="s">
        <v>496</v>
      </c>
      <c r="N3998" t="s">
        <v>8675</v>
      </c>
      <c r="O3998" t="s">
        <v>1388</v>
      </c>
      <c r="P3998" t="s">
        <v>133</v>
      </c>
      <c r="Q3998">
        <f t="shared" si="75"/>
        <v>4200</v>
      </c>
      <c r="R3998" t="s">
        <v>2102</v>
      </c>
      <c r="S3998" t="s">
        <v>2103</v>
      </c>
      <c r="T3998" t="s">
        <v>9740</v>
      </c>
      <c r="U3998" s="75">
        <v>4200</v>
      </c>
      <c r="V3998">
        <v>1</v>
      </c>
      <c r="W3998">
        <v>4200</v>
      </c>
      <c r="AH3998" s="16"/>
      <c r="AI3998" t="s">
        <v>1375</v>
      </c>
    </row>
    <row r="3999" spans="1:35" x14ac:dyDescent="0.25">
      <c r="A3999" t="s">
        <v>9842</v>
      </c>
      <c r="B3999" s="1">
        <v>23</v>
      </c>
      <c r="C3999" t="s">
        <v>480</v>
      </c>
      <c r="D3999">
        <v>5298911</v>
      </c>
      <c r="E3999" t="s">
        <v>9843</v>
      </c>
      <c r="F3999" t="s">
        <v>1363</v>
      </c>
      <c r="G3999" t="s">
        <v>1364</v>
      </c>
      <c r="H3999" s="3" t="s">
        <v>2666</v>
      </c>
      <c r="I3999">
        <v>2016</v>
      </c>
      <c r="J3999" s="15" t="s">
        <v>5655</v>
      </c>
      <c r="K3999">
        <v>2016</v>
      </c>
      <c r="L3999" t="s">
        <v>1367</v>
      </c>
      <c r="M3999" t="s">
        <v>9844</v>
      </c>
      <c r="N3999" t="s">
        <v>9844</v>
      </c>
      <c r="O3999" t="s">
        <v>1388</v>
      </c>
      <c r="P3999" t="s">
        <v>133</v>
      </c>
      <c r="Q3999">
        <f t="shared" si="75"/>
        <v>26650</v>
      </c>
      <c r="R3999" t="s">
        <v>2102</v>
      </c>
      <c r="S3999" t="s">
        <v>2103</v>
      </c>
      <c r="T3999" t="s">
        <v>9738</v>
      </c>
      <c r="U3999" s="75">
        <v>26650</v>
      </c>
      <c r="V3999">
        <v>0.81</v>
      </c>
      <c r="W3999">
        <v>21586.5</v>
      </c>
      <c r="AH3999" s="16"/>
      <c r="AI3999" t="s">
        <v>1375</v>
      </c>
    </row>
    <row r="4000" spans="1:35" x14ac:dyDescent="0.25">
      <c r="A4000" t="s">
        <v>9845</v>
      </c>
      <c r="B4000" s="1">
        <v>23</v>
      </c>
      <c r="C4000" t="s">
        <v>480</v>
      </c>
      <c r="D4000">
        <v>5299136</v>
      </c>
      <c r="E4000" t="s">
        <v>9684</v>
      </c>
      <c r="F4000" t="s">
        <v>1363</v>
      </c>
      <c r="G4000" t="s">
        <v>1391</v>
      </c>
      <c r="H4000" s="3" t="s">
        <v>5671</v>
      </c>
      <c r="I4000">
        <v>2016</v>
      </c>
      <c r="J4000" s="15" t="s">
        <v>2356</v>
      </c>
      <c r="K4000">
        <v>2016</v>
      </c>
      <c r="L4000" t="s">
        <v>1367</v>
      </c>
      <c r="M4000" t="s">
        <v>9684</v>
      </c>
      <c r="N4000" t="s">
        <v>9684</v>
      </c>
      <c r="O4000" t="s">
        <v>1388</v>
      </c>
      <c r="P4000" t="s">
        <v>133</v>
      </c>
      <c r="Q4000">
        <f t="shared" si="75"/>
        <v>10080</v>
      </c>
      <c r="R4000" t="s">
        <v>9441</v>
      </c>
      <c r="S4000" t="s">
        <v>9442</v>
      </c>
      <c r="T4000" t="s">
        <v>9676</v>
      </c>
      <c r="U4000" s="75">
        <v>10080</v>
      </c>
      <c r="V4000">
        <v>1.05</v>
      </c>
      <c r="W4000">
        <v>10584</v>
      </c>
      <c r="AH4000" s="16"/>
      <c r="AI4000" t="s">
        <v>1375</v>
      </c>
    </row>
    <row r="4001" spans="1:35" x14ac:dyDescent="0.25">
      <c r="A4001" t="s">
        <v>9846</v>
      </c>
      <c r="B4001" s="1">
        <v>23</v>
      </c>
      <c r="C4001" t="s">
        <v>480</v>
      </c>
      <c r="D4001">
        <v>5299136</v>
      </c>
      <c r="E4001" t="s">
        <v>9684</v>
      </c>
      <c r="F4001" t="s">
        <v>1363</v>
      </c>
      <c r="G4001" t="s">
        <v>1391</v>
      </c>
      <c r="H4001" s="3" t="s">
        <v>5671</v>
      </c>
      <c r="I4001">
        <v>2016</v>
      </c>
      <c r="J4001" s="15" t="s">
        <v>2356</v>
      </c>
      <c r="K4001">
        <v>2016</v>
      </c>
      <c r="L4001" t="s">
        <v>1367</v>
      </c>
      <c r="M4001" t="s">
        <v>9684</v>
      </c>
      <c r="N4001" t="s">
        <v>9684</v>
      </c>
      <c r="O4001" t="s">
        <v>1388</v>
      </c>
      <c r="P4001" t="s">
        <v>133</v>
      </c>
      <c r="Q4001">
        <f t="shared" si="75"/>
        <v>10080</v>
      </c>
      <c r="R4001" t="s">
        <v>2102</v>
      </c>
      <c r="S4001" t="s">
        <v>2103</v>
      </c>
      <c r="T4001" t="s">
        <v>9738</v>
      </c>
      <c r="U4001" s="75">
        <v>10080</v>
      </c>
      <c r="V4001">
        <v>0.81</v>
      </c>
      <c r="W4001">
        <v>8164.8</v>
      </c>
      <c r="AH4001" s="16"/>
      <c r="AI4001" t="s">
        <v>1375</v>
      </c>
    </row>
    <row r="4002" spans="1:35" x14ac:dyDescent="0.25">
      <c r="A4002" t="s">
        <v>9847</v>
      </c>
      <c r="B4002" s="1">
        <v>23</v>
      </c>
      <c r="C4002" t="s">
        <v>480</v>
      </c>
      <c r="D4002">
        <v>5299136</v>
      </c>
      <c r="E4002" t="s">
        <v>9684</v>
      </c>
      <c r="F4002" t="s">
        <v>1363</v>
      </c>
      <c r="G4002" t="s">
        <v>1391</v>
      </c>
      <c r="H4002" s="3" t="s">
        <v>5671</v>
      </c>
      <c r="I4002">
        <v>2016</v>
      </c>
      <c r="J4002" s="15" t="s">
        <v>2356</v>
      </c>
      <c r="K4002">
        <v>2016</v>
      </c>
      <c r="L4002" t="s">
        <v>1367</v>
      </c>
      <c r="M4002" t="s">
        <v>9684</v>
      </c>
      <c r="N4002" t="s">
        <v>9684</v>
      </c>
      <c r="O4002" t="s">
        <v>1388</v>
      </c>
      <c r="P4002" t="s">
        <v>133</v>
      </c>
      <c r="Q4002">
        <f t="shared" si="75"/>
        <v>10080</v>
      </c>
      <c r="R4002" t="s">
        <v>1871</v>
      </c>
      <c r="S4002" t="s">
        <v>1872</v>
      </c>
      <c r="T4002" t="s">
        <v>9677</v>
      </c>
      <c r="U4002" s="75">
        <v>10080</v>
      </c>
      <c r="V4002">
        <v>2.73</v>
      </c>
      <c r="W4002">
        <v>27518.400000000001</v>
      </c>
      <c r="AH4002" s="16"/>
      <c r="AI4002" t="s">
        <v>1375</v>
      </c>
    </row>
    <row r="4003" spans="1:35" x14ac:dyDescent="0.25">
      <c r="A4003" t="s">
        <v>9848</v>
      </c>
      <c r="B4003" s="1">
        <v>23</v>
      </c>
      <c r="C4003" t="s">
        <v>480</v>
      </c>
      <c r="D4003">
        <v>5507006</v>
      </c>
      <c r="E4003" t="s">
        <v>9849</v>
      </c>
      <c r="F4003" t="s">
        <v>1363</v>
      </c>
      <c r="G4003" t="s">
        <v>1391</v>
      </c>
      <c r="H4003" s="3" t="s">
        <v>7656</v>
      </c>
      <c r="I4003">
        <v>2016</v>
      </c>
      <c r="J4003" s="15" t="s">
        <v>9850</v>
      </c>
      <c r="K4003">
        <v>2016</v>
      </c>
      <c r="L4003" t="s">
        <v>1367</v>
      </c>
      <c r="M4003" t="s">
        <v>9691</v>
      </c>
      <c r="N4003" t="s">
        <v>9691</v>
      </c>
      <c r="O4003" t="s">
        <v>1388</v>
      </c>
      <c r="P4003" t="s">
        <v>133</v>
      </c>
      <c r="Q4003">
        <f t="shared" si="75"/>
        <v>690</v>
      </c>
      <c r="R4003" t="s">
        <v>2102</v>
      </c>
      <c r="S4003" t="s">
        <v>2103</v>
      </c>
      <c r="T4003" t="s">
        <v>9738</v>
      </c>
      <c r="U4003" s="75">
        <v>690</v>
      </c>
      <c r="V4003">
        <v>1</v>
      </c>
      <c r="W4003">
        <v>690</v>
      </c>
      <c r="AH4003" s="16"/>
      <c r="AI4003" t="s">
        <v>1375</v>
      </c>
    </row>
    <row r="4004" spans="1:35" x14ac:dyDescent="0.25">
      <c r="A4004" t="s">
        <v>9851</v>
      </c>
      <c r="B4004" s="1">
        <v>23</v>
      </c>
      <c r="C4004" t="s">
        <v>480</v>
      </c>
      <c r="D4004">
        <v>5395593</v>
      </c>
      <c r="E4004" t="s">
        <v>9712</v>
      </c>
      <c r="F4004" t="s">
        <v>1363</v>
      </c>
      <c r="G4004" t="s">
        <v>1391</v>
      </c>
      <c r="H4004" s="3" t="s">
        <v>2927</v>
      </c>
      <c r="I4004">
        <v>2016</v>
      </c>
      <c r="J4004" s="15" t="s">
        <v>3323</v>
      </c>
      <c r="K4004">
        <v>2016</v>
      </c>
      <c r="L4004" t="s">
        <v>1367</v>
      </c>
      <c r="M4004" t="s">
        <v>9712</v>
      </c>
      <c r="N4004" t="s">
        <v>9676</v>
      </c>
      <c r="O4004" t="s">
        <v>1388</v>
      </c>
      <c r="P4004" t="s">
        <v>133</v>
      </c>
      <c r="Q4004">
        <f t="shared" si="75"/>
        <v>24200</v>
      </c>
      <c r="R4004" t="s">
        <v>2102</v>
      </c>
      <c r="S4004" t="s">
        <v>2103</v>
      </c>
      <c r="T4004" t="s">
        <v>9738</v>
      </c>
      <c r="U4004" s="75">
        <v>24200</v>
      </c>
      <c r="V4004">
        <v>0.81</v>
      </c>
      <c r="W4004">
        <v>19602</v>
      </c>
      <c r="AH4004" s="16"/>
      <c r="AI4004" t="s">
        <v>1375</v>
      </c>
    </row>
    <row r="4005" spans="1:35" x14ac:dyDescent="0.25">
      <c r="A4005" t="s">
        <v>9852</v>
      </c>
      <c r="B4005" s="1">
        <v>23</v>
      </c>
      <c r="C4005" t="s">
        <v>480</v>
      </c>
      <c r="D4005">
        <v>5395593</v>
      </c>
      <c r="E4005" t="s">
        <v>9712</v>
      </c>
      <c r="F4005" t="s">
        <v>1363</v>
      </c>
      <c r="G4005" t="s">
        <v>1391</v>
      </c>
      <c r="H4005" s="3" t="s">
        <v>2927</v>
      </c>
      <c r="I4005">
        <v>2016</v>
      </c>
      <c r="J4005" s="15" t="s">
        <v>3323</v>
      </c>
      <c r="K4005">
        <v>2016</v>
      </c>
      <c r="L4005" t="s">
        <v>1367</v>
      </c>
      <c r="M4005" t="s">
        <v>9712</v>
      </c>
      <c r="N4005" t="s">
        <v>9676</v>
      </c>
      <c r="O4005" t="s">
        <v>1388</v>
      </c>
      <c r="P4005" t="s">
        <v>133</v>
      </c>
      <c r="Q4005">
        <f t="shared" si="75"/>
        <v>24200</v>
      </c>
      <c r="R4005" t="s">
        <v>9441</v>
      </c>
      <c r="S4005" t="s">
        <v>9442</v>
      </c>
      <c r="T4005" t="s">
        <v>9676</v>
      </c>
      <c r="U4005" s="75">
        <v>24200</v>
      </c>
      <c r="V4005">
        <v>1.05</v>
      </c>
      <c r="W4005">
        <v>25410</v>
      </c>
      <c r="AH4005" s="16"/>
      <c r="AI4005" t="s">
        <v>1375</v>
      </c>
    </row>
    <row r="4006" spans="1:35" x14ac:dyDescent="0.25">
      <c r="A4006" t="s">
        <v>9853</v>
      </c>
      <c r="B4006" s="1">
        <v>23</v>
      </c>
      <c r="C4006" t="s">
        <v>480</v>
      </c>
      <c r="D4006">
        <v>5636043</v>
      </c>
      <c r="E4006" t="s">
        <v>9854</v>
      </c>
      <c r="F4006" t="s">
        <v>1363</v>
      </c>
      <c r="G4006" t="s">
        <v>1391</v>
      </c>
      <c r="H4006" s="3" t="s">
        <v>9418</v>
      </c>
      <c r="I4006">
        <v>2016</v>
      </c>
      <c r="J4006" s="15" t="s">
        <v>7430</v>
      </c>
      <c r="K4006">
        <v>2016</v>
      </c>
      <c r="L4006" t="s">
        <v>1367</v>
      </c>
      <c r="M4006" t="s">
        <v>9696</v>
      </c>
      <c r="N4006" t="s">
        <v>4226</v>
      </c>
      <c r="O4006" t="s">
        <v>1388</v>
      </c>
      <c r="P4006" t="s">
        <v>133</v>
      </c>
      <c r="Q4006">
        <f t="shared" si="75"/>
        <v>17000</v>
      </c>
      <c r="R4006" t="s">
        <v>9441</v>
      </c>
      <c r="S4006" t="s">
        <v>9442</v>
      </c>
      <c r="T4006" t="s">
        <v>9696</v>
      </c>
      <c r="U4006" s="75">
        <v>17000</v>
      </c>
      <c r="V4006">
        <v>2.0499999999999998</v>
      </c>
      <c r="W4006">
        <v>34850</v>
      </c>
      <c r="AH4006" s="16"/>
      <c r="AI4006" t="s">
        <v>1375</v>
      </c>
    </row>
    <row r="4007" spans="1:35" x14ac:dyDescent="0.25">
      <c r="A4007" t="s">
        <v>9855</v>
      </c>
      <c r="B4007" s="1">
        <v>23</v>
      </c>
      <c r="C4007" t="s">
        <v>480</v>
      </c>
      <c r="D4007">
        <v>5636043</v>
      </c>
      <c r="E4007" t="s">
        <v>9854</v>
      </c>
      <c r="F4007" t="s">
        <v>1363</v>
      </c>
      <c r="G4007" t="s">
        <v>1391</v>
      </c>
      <c r="H4007" s="3" t="s">
        <v>9418</v>
      </c>
      <c r="I4007">
        <v>2016</v>
      </c>
      <c r="J4007" s="15" t="s">
        <v>7430</v>
      </c>
      <c r="K4007">
        <v>2016</v>
      </c>
      <c r="L4007" t="s">
        <v>1367</v>
      </c>
      <c r="M4007" t="s">
        <v>9696</v>
      </c>
      <c r="N4007" t="s">
        <v>4226</v>
      </c>
      <c r="O4007" t="s">
        <v>1388</v>
      </c>
      <c r="P4007" t="s">
        <v>133</v>
      </c>
      <c r="Q4007">
        <f t="shared" si="75"/>
        <v>17000</v>
      </c>
      <c r="R4007" t="s">
        <v>2102</v>
      </c>
      <c r="S4007" t="s">
        <v>2103</v>
      </c>
      <c r="T4007" t="s">
        <v>9740</v>
      </c>
      <c r="U4007" s="75">
        <v>17000</v>
      </c>
      <c r="V4007">
        <v>0.81</v>
      </c>
      <c r="W4007">
        <v>13770</v>
      </c>
      <c r="AH4007" s="16"/>
      <c r="AI4007" t="s">
        <v>1375</v>
      </c>
    </row>
    <row r="4008" spans="1:35" x14ac:dyDescent="0.25">
      <c r="A4008" t="s">
        <v>9856</v>
      </c>
      <c r="B4008" s="1">
        <v>23</v>
      </c>
      <c r="C4008" t="s">
        <v>480</v>
      </c>
      <c r="D4008">
        <v>5512387</v>
      </c>
      <c r="E4008" t="s">
        <v>9857</v>
      </c>
      <c r="F4008" t="s">
        <v>1363</v>
      </c>
      <c r="G4008" t="s">
        <v>4306</v>
      </c>
      <c r="H4008" s="3" t="s">
        <v>7672</v>
      </c>
      <c r="I4008">
        <v>2016</v>
      </c>
      <c r="J4008" s="15" t="s">
        <v>8369</v>
      </c>
      <c r="K4008">
        <v>2016</v>
      </c>
      <c r="L4008" t="s">
        <v>1367</v>
      </c>
      <c r="M4008" t="s">
        <v>9858</v>
      </c>
      <c r="N4008" t="s">
        <v>9858</v>
      </c>
      <c r="O4008" t="s">
        <v>1388</v>
      </c>
      <c r="P4008" t="s">
        <v>133</v>
      </c>
      <c r="Q4008">
        <f t="shared" si="75"/>
        <v>300</v>
      </c>
      <c r="R4008" t="s">
        <v>2102</v>
      </c>
      <c r="S4008" t="s">
        <v>2103</v>
      </c>
      <c r="T4008" t="s">
        <v>9740</v>
      </c>
      <c r="U4008" s="75">
        <v>300</v>
      </c>
      <c r="V4008">
        <v>2</v>
      </c>
      <c r="W4008">
        <v>600</v>
      </c>
      <c r="AH4008" s="16"/>
      <c r="AI4008" t="s">
        <v>1375</v>
      </c>
    </row>
    <row r="4009" spans="1:35" x14ac:dyDescent="0.25">
      <c r="A4009" t="s">
        <v>9859</v>
      </c>
      <c r="B4009" s="1">
        <v>23</v>
      </c>
      <c r="C4009" t="s">
        <v>480</v>
      </c>
      <c r="D4009">
        <v>5713056</v>
      </c>
      <c r="E4009" t="s">
        <v>9860</v>
      </c>
      <c r="F4009" t="s">
        <v>1363</v>
      </c>
      <c r="G4009" t="s">
        <v>1391</v>
      </c>
      <c r="H4009" s="3" t="s">
        <v>5718</v>
      </c>
      <c r="I4009">
        <v>2016</v>
      </c>
      <c r="J4009" s="15" t="s">
        <v>5829</v>
      </c>
      <c r="K4009">
        <v>2016</v>
      </c>
      <c r="L4009" t="s">
        <v>1367</v>
      </c>
      <c r="M4009" t="s">
        <v>496</v>
      </c>
      <c r="N4009" t="s">
        <v>8717</v>
      </c>
      <c r="O4009" t="s">
        <v>1388</v>
      </c>
      <c r="P4009" t="s">
        <v>4226</v>
      </c>
      <c r="Q4009">
        <f t="shared" si="75"/>
        <v>60</v>
      </c>
      <c r="R4009" t="s">
        <v>2102</v>
      </c>
      <c r="S4009" t="s">
        <v>2103</v>
      </c>
      <c r="T4009" t="s">
        <v>9740</v>
      </c>
      <c r="U4009" s="75">
        <v>60</v>
      </c>
      <c r="V4009">
        <v>1.2</v>
      </c>
      <c r="W4009">
        <v>72</v>
      </c>
      <c r="AH4009" s="16"/>
      <c r="AI4009" t="s">
        <v>1375</v>
      </c>
    </row>
    <row r="4010" spans="1:35" x14ac:dyDescent="0.25">
      <c r="A4010" t="s">
        <v>9861</v>
      </c>
      <c r="B4010" s="1">
        <v>23</v>
      </c>
      <c r="C4010" t="s">
        <v>480</v>
      </c>
      <c r="D4010">
        <v>5713056</v>
      </c>
      <c r="E4010" t="s">
        <v>9860</v>
      </c>
      <c r="F4010" t="s">
        <v>1363</v>
      </c>
      <c r="G4010" t="s">
        <v>1391</v>
      </c>
      <c r="H4010" s="3" t="s">
        <v>5718</v>
      </c>
      <c r="I4010">
        <v>2016</v>
      </c>
      <c r="J4010" s="15" t="s">
        <v>5829</v>
      </c>
      <c r="K4010">
        <v>2016</v>
      </c>
      <c r="L4010" t="s">
        <v>1367</v>
      </c>
      <c r="M4010" t="s">
        <v>496</v>
      </c>
      <c r="N4010" t="s">
        <v>8717</v>
      </c>
      <c r="O4010" t="s">
        <v>1388</v>
      </c>
      <c r="P4010" t="s">
        <v>4226</v>
      </c>
      <c r="Q4010">
        <f t="shared" si="75"/>
        <v>60</v>
      </c>
      <c r="R4010" t="s">
        <v>1871</v>
      </c>
      <c r="S4010" t="s">
        <v>1872</v>
      </c>
      <c r="T4010" t="s">
        <v>9677</v>
      </c>
      <c r="U4010" s="75">
        <v>60</v>
      </c>
      <c r="V4010">
        <v>2.73</v>
      </c>
      <c r="W4010">
        <v>163.80000000000001</v>
      </c>
      <c r="AH4010" s="16"/>
      <c r="AI4010" t="s">
        <v>1375</v>
      </c>
    </row>
    <row r="4011" spans="1:35" x14ac:dyDescent="0.25">
      <c r="A4011" t="s">
        <v>9862</v>
      </c>
      <c r="B4011" s="1">
        <v>23</v>
      </c>
      <c r="C4011" t="s">
        <v>480</v>
      </c>
      <c r="D4011">
        <v>5703972</v>
      </c>
      <c r="E4011" t="s">
        <v>9863</v>
      </c>
      <c r="F4011" t="s">
        <v>1363</v>
      </c>
      <c r="G4011" t="s">
        <v>1391</v>
      </c>
      <c r="H4011" s="3" t="s">
        <v>5717</v>
      </c>
      <c r="I4011">
        <v>2016</v>
      </c>
      <c r="J4011" s="15" t="s">
        <v>5718</v>
      </c>
      <c r="K4011">
        <v>2016</v>
      </c>
      <c r="L4011" t="s">
        <v>1367</v>
      </c>
      <c r="M4011" t="s">
        <v>496</v>
      </c>
      <c r="N4011" t="s">
        <v>8675</v>
      </c>
      <c r="O4011" t="s">
        <v>1388</v>
      </c>
      <c r="P4011" t="s">
        <v>4226</v>
      </c>
      <c r="Q4011">
        <f t="shared" si="75"/>
        <v>1320</v>
      </c>
      <c r="R4011" t="s">
        <v>9441</v>
      </c>
      <c r="S4011" t="s">
        <v>9442</v>
      </c>
      <c r="T4011" t="s">
        <v>9691</v>
      </c>
      <c r="U4011" s="75">
        <v>1320</v>
      </c>
      <c r="V4011">
        <v>1.05</v>
      </c>
      <c r="W4011">
        <v>1386</v>
      </c>
      <c r="AH4011" s="16"/>
      <c r="AI4011" t="s">
        <v>1375</v>
      </c>
    </row>
    <row r="4012" spans="1:35" x14ac:dyDescent="0.25">
      <c r="A4012" t="s">
        <v>9864</v>
      </c>
      <c r="B4012" s="1">
        <v>23</v>
      </c>
      <c r="C4012" t="s">
        <v>480</v>
      </c>
      <c r="D4012">
        <v>5426227</v>
      </c>
      <c r="E4012" t="s">
        <v>9676</v>
      </c>
      <c r="F4012" t="s">
        <v>1363</v>
      </c>
      <c r="G4012" t="s">
        <v>1391</v>
      </c>
      <c r="H4012" s="3" t="s">
        <v>2911</v>
      </c>
      <c r="I4012">
        <v>2016</v>
      </c>
      <c r="J4012" s="15" t="s">
        <v>3667</v>
      </c>
      <c r="K4012">
        <v>2016</v>
      </c>
      <c r="L4012" t="s">
        <v>1367</v>
      </c>
      <c r="M4012" t="s">
        <v>9676</v>
      </c>
      <c r="N4012" t="s">
        <v>9676</v>
      </c>
      <c r="O4012" t="s">
        <v>1388</v>
      </c>
      <c r="P4012" t="s">
        <v>4226</v>
      </c>
      <c r="Q4012">
        <f t="shared" si="75"/>
        <v>21740</v>
      </c>
      <c r="R4012" t="s">
        <v>9441</v>
      </c>
      <c r="S4012" t="s">
        <v>9442</v>
      </c>
      <c r="T4012" t="s">
        <v>9676</v>
      </c>
      <c r="U4012" s="75">
        <v>21740</v>
      </c>
      <c r="V4012">
        <v>1.05</v>
      </c>
      <c r="W4012">
        <v>22827</v>
      </c>
      <c r="AH4012" s="16"/>
      <c r="AI4012" t="s">
        <v>1375</v>
      </c>
    </row>
    <row r="4013" spans="1:35" x14ac:dyDescent="0.25">
      <c r="A4013" t="s">
        <v>9865</v>
      </c>
      <c r="B4013" s="1">
        <v>23</v>
      </c>
      <c r="C4013" t="s">
        <v>480</v>
      </c>
      <c r="D4013">
        <v>5426227</v>
      </c>
      <c r="E4013" t="s">
        <v>9676</v>
      </c>
      <c r="F4013" t="s">
        <v>1363</v>
      </c>
      <c r="G4013" t="s">
        <v>1391</v>
      </c>
      <c r="H4013" s="3" t="s">
        <v>2911</v>
      </c>
      <c r="I4013">
        <v>2016</v>
      </c>
      <c r="J4013" s="15" t="s">
        <v>3667</v>
      </c>
      <c r="K4013">
        <v>2016</v>
      </c>
      <c r="L4013" t="s">
        <v>1367</v>
      </c>
      <c r="M4013" t="s">
        <v>9676</v>
      </c>
      <c r="N4013" t="s">
        <v>9676</v>
      </c>
      <c r="O4013" t="s">
        <v>1388</v>
      </c>
      <c r="P4013" t="s">
        <v>4226</v>
      </c>
      <c r="Q4013">
        <f t="shared" si="75"/>
        <v>21740</v>
      </c>
      <c r="R4013" t="s">
        <v>2102</v>
      </c>
      <c r="S4013" t="s">
        <v>2103</v>
      </c>
      <c r="T4013" t="s">
        <v>9738</v>
      </c>
      <c r="U4013" s="75">
        <v>21740</v>
      </c>
      <c r="V4013">
        <v>0.81</v>
      </c>
      <c r="W4013">
        <v>17609.400000000001</v>
      </c>
      <c r="AH4013" s="16"/>
      <c r="AI4013" t="s">
        <v>1375</v>
      </c>
    </row>
    <row r="4014" spans="1:35" x14ac:dyDescent="0.25">
      <c r="A4014" t="s">
        <v>9866</v>
      </c>
      <c r="B4014" s="1">
        <v>23</v>
      </c>
      <c r="C4014" t="s">
        <v>480</v>
      </c>
      <c r="D4014">
        <v>5659353</v>
      </c>
      <c r="E4014" t="s">
        <v>9867</v>
      </c>
      <c r="F4014" t="s">
        <v>1363</v>
      </c>
      <c r="G4014" t="s">
        <v>1391</v>
      </c>
      <c r="H4014" s="3" t="s">
        <v>5737</v>
      </c>
      <c r="I4014">
        <v>2016</v>
      </c>
      <c r="J4014" s="15" t="s">
        <v>5738</v>
      </c>
      <c r="K4014">
        <v>2016</v>
      </c>
      <c r="L4014" t="s">
        <v>1367</v>
      </c>
      <c r="M4014" t="s">
        <v>9867</v>
      </c>
      <c r="N4014" t="s">
        <v>9867</v>
      </c>
      <c r="O4014" t="s">
        <v>1388</v>
      </c>
      <c r="P4014" t="s">
        <v>133</v>
      </c>
      <c r="Q4014">
        <f t="shared" si="75"/>
        <v>1590</v>
      </c>
      <c r="R4014" t="s">
        <v>2102</v>
      </c>
      <c r="S4014" t="s">
        <v>2103</v>
      </c>
      <c r="T4014" t="s">
        <v>9740</v>
      </c>
      <c r="U4014" s="75">
        <v>1590</v>
      </c>
      <c r="V4014">
        <v>1</v>
      </c>
      <c r="W4014">
        <v>1590</v>
      </c>
      <c r="AH4014" s="16"/>
      <c r="AI4014" t="s">
        <v>1375</v>
      </c>
    </row>
    <row r="4015" spans="1:35" x14ac:dyDescent="0.25">
      <c r="A4015" t="s">
        <v>9868</v>
      </c>
      <c r="B4015" s="1">
        <v>23</v>
      </c>
      <c r="C4015" t="s">
        <v>480</v>
      </c>
      <c r="D4015">
        <v>5659353</v>
      </c>
      <c r="E4015" t="s">
        <v>9867</v>
      </c>
      <c r="F4015" t="s">
        <v>1363</v>
      </c>
      <c r="G4015" t="s">
        <v>1391</v>
      </c>
      <c r="H4015" s="3" t="s">
        <v>5737</v>
      </c>
      <c r="I4015">
        <v>2016</v>
      </c>
      <c r="J4015" s="15" t="s">
        <v>5738</v>
      </c>
      <c r="K4015">
        <v>2016</v>
      </c>
      <c r="L4015" t="s">
        <v>1367</v>
      </c>
      <c r="M4015" t="s">
        <v>9867</v>
      </c>
      <c r="N4015" t="s">
        <v>9867</v>
      </c>
      <c r="O4015" t="s">
        <v>1388</v>
      </c>
      <c r="P4015" t="s">
        <v>133</v>
      </c>
      <c r="Q4015">
        <f t="shared" si="75"/>
        <v>1590</v>
      </c>
      <c r="R4015" t="s">
        <v>1871</v>
      </c>
      <c r="S4015" t="s">
        <v>1872</v>
      </c>
      <c r="T4015" t="s">
        <v>9677</v>
      </c>
      <c r="U4015" s="75">
        <v>1590</v>
      </c>
      <c r="V4015">
        <v>2.73</v>
      </c>
      <c r="W4015">
        <v>4340.7</v>
      </c>
      <c r="AH4015" s="16"/>
      <c r="AI4015" t="s">
        <v>1375</v>
      </c>
    </row>
    <row r="4016" spans="1:35" x14ac:dyDescent="0.25">
      <c r="A4016" t="s">
        <v>9869</v>
      </c>
      <c r="B4016" s="1">
        <v>23</v>
      </c>
      <c r="C4016" t="s">
        <v>480</v>
      </c>
      <c r="D4016">
        <v>5703972</v>
      </c>
      <c r="E4016" t="s">
        <v>9863</v>
      </c>
      <c r="F4016" t="s">
        <v>1363</v>
      </c>
      <c r="G4016" t="s">
        <v>1391</v>
      </c>
      <c r="H4016" s="3" t="s">
        <v>5717</v>
      </c>
      <c r="I4016">
        <v>2016</v>
      </c>
      <c r="J4016" s="15" t="s">
        <v>5718</v>
      </c>
      <c r="K4016">
        <v>2016</v>
      </c>
      <c r="L4016" t="s">
        <v>1367</v>
      </c>
      <c r="M4016" t="s">
        <v>496</v>
      </c>
      <c r="N4016" t="s">
        <v>8675</v>
      </c>
      <c r="O4016" t="s">
        <v>1388</v>
      </c>
      <c r="P4016" t="s">
        <v>4226</v>
      </c>
      <c r="Q4016">
        <f t="shared" si="75"/>
        <v>1320</v>
      </c>
      <c r="R4016" t="s">
        <v>2102</v>
      </c>
      <c r="S4016" t="s">
        <v>2103</v>
      </c>
      <c r="T4016" t="s">
        <v>9740</v>
      </c>
      <c r="U4016" s="75">
        <v>1320</v>
      </c>
      <c r="V4016">
        <v>1.2</v>
      </c>
      <c r="W4016">
        <v>1584</v>
      </c>
      <c r="AH4016" s="16"/>
      <c r="AI4016" t="s">
        <v>1375</v>
      </c>
    </row>
    <row r="4017" spans="1:35" x14ac:dyDescent="0.25">
      <c r="A4017" t="s">
        <v>9870</v>
      </c>
      <c r="B4017" s="1">
        <v>23</v>
      </c>
      <c r="C4017" t="s">
        <v>480</v>
      </c>
      <c r="D4017">
        <v>5703972</v>
      </c>
      <c r="E4017" t="s">
        <v>9863</v>
      </c>
      <c r="F4017" t="s">
        <v>1363</v>
      </c>
      <c r="G4017" t="s">
        <v>1391</v>
      </c>
      <c r="H4017" s="3" t="s">
        <v>5717</v>
      </c>
      <c r="I4017">
        <v>2016</v>
      </c>
      <c r="J4017" s="15" t="s">
        <v>5718</v>
      </c>
      <c r="K4017">
        <v>2016</v>
      </c>
      <c r="L4017" t="s">
        <v>1367</v>
      </c>
      <c r="M4017" t="s">
        <v>496</v>
      </c>
      <c r="N4017" t="s">
        <v>8675</v>
      </c>
      <c r="O4017" t="s">
        <v>1388</v>
      </c>
      <c r="P4017" t="s">
        <v>4226</v>
      </c>
      <c r="Q4017">
        <f t="shared" si="75"/>
        <v>1320</v>
      </c>
      <c r="R4017" t="s">
        <v>1871</v>
      </c>
      <c r="S4017" t="s">
        <v>1872</v>
      </c>
      <c r="T4017" t="s">
        <v>9677</v>
      </c>
      <c r="U4017" s="75">
        <v>1320</v>
      </c>
      <c r="V4017">
        <v>2.73</v>
      </c>
      <c r="W4017">
        <v>3603.6</v>
      </c>
      <c r="AH4017" s="16"/>
      <c r="AI4017" t="s">
        <v>1375</v>
      </c>
    </row>
    <row r="4018" spans="1:35" x14ac:dyDescent="0.25">
      <c r="A4018" t="s">
        <v>9871</v>
      </c>
      <c r="B4018" s="1">
        <v>23</v>
      </c>
      <c r="C4018" t="s">
        <v>480</v>
      </c>
      <c r="D4018">
        <v>5674972</v>
      </c>
      <c r="E4018" t="s">
        <v>9872</v>
      </c>
      <c r="F4018" t="s">
        <v>1363</v>
      </c>
      <c r="G4018" t="s">
        <v>1364</v>
      </c>
      <c r="H4018" s="3" t="s">
        <v>9873</v>
      </c>
      <c r="I4018">
        <v>2016</v>
      </c>
      <c r="J4018" s="15" t="s">
        <v>9874</v>
      </c>
      <c r="K4018">
        <v>2016</v>
      </c>
      <c r="L4018" t="s">
        <v>1367</v>
      </c>
      <c r="M4018" t="s">
        <v>9875</v>
      </c>
      <c r="N4018" t="s">
        <v>9876</v>
      </c>
      <c r="O4018" t="s">
        <v>1388</v>
      </c>
      <c r="P4018" t="s">
        <v>133</v>
      </c>
      <c r="Q4018">
        <f t="shared" si="75"/>
        <v>26650</v>
      </c>
      <c r="R4018" t="s">
        <v>8182</v>
      </c>
      <c r="S4018" t="s">
        <v>8183</v>
      </c>
      <c r="T4018" t="s">
        <v>325</v>
      </c>
      <c r="U4018" s="75">
        <v>26650</v>
      </c>
      <c r="V4018">
        <v>3.56</v>
      </c>
      <c r="W4018">
        <v>94874</v>
      </c>
      <c r="AH4018" s="16"/>
      <c r="AI4018" t="s">
        <v>1375</v>
      </c>
    </row>
    <row r="4019" spans="1:35" x14ac:dyDescent="0.25">
      <c r="A4019" t="s">
        <v>9877</v>
      </c>
      <c r="B4019" s="1">
        <v>23</v>
      </c>
      <c r="C4019" t="s">
        <v>480</v>
      </c>
      <c r="D4019">
        <v>5674972</v>
      </c>
      <c r="E4019" t="s">
        <v>9872</v>
      </c>
      <c r="F4019" t="s">
        <v>1363</v>
      </c>
      <c r="G4019" t="s">
        <v>1364</v>
      </c>
      <c r="H4019" s="3" t="s">
        <v>9873</v>
      </c>
      <c r="I4019">
        <v>2016</v>
      </c>
      <c r="J4019" s="15" t="s">
        <v>9874</v>
      </c>
      <c r="K4019">
        <v>2016</v>
      </c>
      <c r="L4019" t="s">
        <v>1367</v>
      </c>
      <c r="M4019" t="s">
        <v>9875</v>
      </c>
      <c r="N4019" t="s">
        <v>9876</v>
      </c>
      <c r="O4019" t="s">
        <v>1388</v>
      </c>
      <c r="P4019" t="s">
        <v>133</v>
      </c>
      <c r="Q4019">
        <f t="shared" si="75"/>
        <v>26650</v>
      </c>
      <c r="R4019" t="s">
        <v>1871</v>
      </c>
      <c r="S4019" t="s">
        <v>1872</v>
      </c>
      <c r="T4019" t="s">
        <v>9677</v>
      </c>
      <c r="U4019" s="75">
        <v>26650</v>
      </c>
      <c r="V4019">
        <v>2.73</v>
      </c>
      <c r="W4019">
        <v>72754.5</v>
      </c>
      <c r="AH4019" s="16"/>
      <c r="AI4019" t="s">
        <v>1375</v>
      </c>
    </row>
    <row r="4020" spans="1:35" x14ac:dyDescent="0.25">
      <c r="A4020" t="s">
        <v>9878</v>
      </c>
      <c r="B4020" s="1">
        <v>23</v>
      </c>
      <c r="C4020" t="s">
        <v>480</v>
      </c>
      <c r="D4020">
        <v>5674972</v>
      </c>
      <c r="E4020" t="s">
        <v>9872</v>
      </c>
      <c r="F4020" t="s">
        <v>1363</v>
      </c>
      <c r="G4020" t="s">
        <v>1364</v>
      </c>
      <c r="H4020" s="3" t="s">
        <v>9873</v>
      </c>
      <c r="I4020">
        <v>2016</v>
      </c>
      <c r="J4020" s="15" t="s">
        <v>9874</v>
      </c>
      <c r="K4020">
        <v>2016</v>
      </c>
      <c r="L4020" t="s">
        <v>1367</v>
      </c>
      <c r="M4020" t="s">
        <v>9875</v>
      </c>
      <c r="N4020" t="s">
        <v>9876</v>
      </c>
      <c r="O4020" t="s">
        <v>1388</v>
      </c>
      <c r="P4020" t="s">
        <v>133</v>
      </c>
      <c r="Q4020">
        <f t="shared" si="75"/>
        <v>26650</v>
      </c>
      <c r="R4020" t="s">
        <v>2102</v>
      </c>
      <c r="S4020" t="s">
        <v>2103</v>
      </c>
      <c r="T4020" t="s">
        <v>9879</v>
      </c>
      <c r="U4020" s="75">
        <v>26650</v>
      </c>
      <c r="V4020">
        <v>0.81</v>
      </c>
      <c r="W4020">
        <v>21586.5</v>
      </c>
      <c r="AH4020" s="16"/>
      <c r="AI4020" t="s">
        <v>1375</v>
      </c>
    </row>
    <row r="4021" spans="1:35" x14ac:dyDescent="0.25">
      <c r="A4021" t="s">
        <v>9880</v>
      </c>
      <c r="B4021" s="1">
        <v>23</v>
      </c>
      <c r="C4021" t="s">
        <v>480</v>
      </c>
      <c r="D4021">
        <v>5880998</v>
      </c>
      <c r="E4021" t="s">
        <v>9881</v>
      </c>
      <c r="F4021" t="s">
        <v>1363</v>
      </c>
      <c r="G4021" t="s">
        <v>1391</v>
      </c>
      <c r="H4021" s="3" t="s">
        <v>5769</v>
      </c>
      <c r="I4021">
        <v>2017</v>
      </c>
      <c r="J4021" s="15" t="s">
        <v>5770</v>
      </c>
      <c r="K4021">
        <v>2017</v>
      </c>
      <c r="L4021" t="s">
        <v>1367</v>
      </c>
      <c r="M4021" t="s">
        <v>9676</v>
      </c>
      <c r="N4021" t="s">
        <v>9676</v>
      </c>
      <c r="O4021" t="s">
        <v>1388</v>
      </c>
      <c r="P4021" t="s">
        <v>133</v>
      </c>
      <c r="Q4021">
        <f t="shared" si="75"/>
        <v>500</v>
      </c>
      <c r="R4021" t="s">
        <v>9441</v>
      </c>
      <c r="S4021" t="s">
        <v>9442</v>
      </c>
      <c r="T4021" t="s">
        <v>9882</v>
      </c>
      <c r="U4021" s="75">
        <v>500</v>
      </c>
      <c r="V4021">
        <v>1.05</v>
      </c>
      <c r="W4021">
        <v>525</v>
      </c>
      <c r="AH4021" s="16"/>
      <c r="AI4021" t="s">
        <v>1375</v>
      </c>
    </row>
    <row r="4022" spans="1:35" x14ac:dyDescent="0.25">
      <c r="A4022" t="s">
        <v>9883</v>
      </c>
      <c r="B4022" s="1">
        <v>23</v>
      </c>
      <c r="C4022" t="s">
        <v>480</v>
      </c>
      <c r="D4022">
        <v>5880998</v>
      </c>
      <c r="E4022" t="s">
        <v>9881</v>
      </c>
      <c r="F4022" t="s">
        <v>1363</v>
      </c>
      <c r="G4022" t="s">
        <v>1391</v>
      </c>
      <c r="H4022" s="3" t="s">
        <v>5769</v>
      </c>
      <c r="I4022">
        <v>2017</v>
      </c>
      <c r="J4022" s="15" t="s">
        <v>5770</v>
      </c>
      <c r="K4022">
        <v>2017</v>
      </c>
      <c r="L4022" t="s">
        <v>1367</v>
      </c>
      <c r="M4022" t="s">
        <v>9676</v>
      </c>
      <c r="N4022" t="s">
        <v>9676</v>
      </c>
      <c r="O4022" t="s">
        <v>1388</v>
      </c>
      <c r="P4022" t="s">
        <v>133</v>
      </c>
      <c r="Q4022">
        <f t="shared" si="75"/>
        <v>500</v>
      </c>
      <c r="R4022" t="s">
        <v>1871</v>
      </c>
      <c r="S4022" t="s">
        <v>1872</v>
      </c>
      <c r="T4022" t="s">
        <v>9734</v>
      </c>
      <c r="U4022" s="75">
        <v>500</v>
      </c>
      <c r="V4022">
        <v>2.73</v>
      </c>
      <c r="W4022">
        <v>1365</v>
      </c>
      <c r="AH4022" s="16"/>
      <c r="AI4022" t="s">
        <v>1375</v>
      </c>
    </row>
    <row r="4023" spans="1:35" x14ac:dyDescent="0.25">
      <c r="A4023" t="s">
        <v>9884</v>
      </c>
      <c r="B4023" s="1">
        <v>23</v>
      </c>
      <c r="C4023" t="s">
        <v>480</v>
      </c>
      <c r="D4023">
        <v>5880998</v>
      </c>
      <c r="E4023" t="s">
        <v>9881</v>
      </c>
      <c r="F4023" t="s">
        <v>1363</v>
      </c>
      <c r="G4023" t="s">
        <v>1391</v>
      </c>
      <c r="H4023" s="3" t="s">
        <v>5769</v>
      </c>
      <c r="I4023">
        <v>2017</v>
      </c>
      <c r="J4023" s="15" t="s">
        <v>5770</v>
      </c>
      <c r="K4023">
        <v>2017</v>
      </c>
      <c r="L4023" t="s">
        <v>1367</v>
      </c>
      <c r="M4023" t="s">
        <v>9676</v>
      </c>
      <c r="N4023" t="s">
        <v>9676</v>
      </c>
      <c r="O4023" t="s">
        <v>1388</v>
      </c>
      <c r="P4023" t="s">
        <v>133</v>
      </c>
      <c r="Q4023">
        <f t="shared" si="75"/>
        <v>500</v>
      </c>
      <c r="R4023" t="s">
        <v>2102</v>
      </c>
      <c r="S4023" t="s">
        <v>2103</v>
      </c>
      <c r="T4023" t="s">
        <v>9885</v>
      </c>
      <c r="U4023" s="75">
        <v>500</v>
      </c>
      <c r="V4023">
        <v>0.81</v>
      </c>
      <c r="W4023">
        <v>405</v>
      </c>
      <c r="AH4023" s="16"/>
      <c r="AI4023" t="s">
        <v>1375</v>
      </c>
    </row>
    <row r="4024" spans="1:35" x14ac:dyDescent="0.25">
      <c r="A4024" t="s">
        <v>9886</v>
      </c>
      <c r="B4024" s="1">
        <v>23</v>
      </c>
      <c r="C4024" t="s">
        <v>480</v>
      </c>
      <c r="D4024">
        <v>5892473</v>
      </c>
      <c r="E4024" t="s">
        <v>9887</v>
      </c>
      <c r="F4024" t="s">
        <v>1363</v>
      </c>
      <c r="G4024" t="s">
        <v>1391</v>
      </c>
      <c r="H4024" s="3" t="s">
        <v>5770</v>
      </c>
      <c r="I4024">
        <v>2017</v>
      </c>
      <c r="J4024" s="15" t="s">
        <v>9888</v>
      </c>
      <c r="K4024">
        <v>2017</v>
      </c>
      <c r="L4024" t="s">
        <v>1367</v>
      </c>
      <c r="M4024" t="s">
        <v>9887</v>
      </c>
      <c r="N4024" t="s">
        <v>4666</v>
      </c>
      <c r="O4024" t="s">
        <v>1388</v>
      </c>
      <c r="P4024" t="s">
        <v>4226</v>
      </c>
      <c r="Q4024">
        <f t="shared" si="75"/>
        <v>2700</v>
      </c>
      <c r="R4024" t="s">
        <v>9441</v>
      </c>
      <c r="S4024" t="s">
        <v>9442</v>
      </c>
      <c r="T4024" t="s">
        <v>9882</v>
      </c>
      <c r="U4024" s="75">
        <v>2700</v>
      </c>
      <c r="V4024">
        <v>1.05</v>
      </c>
      <c r="W4024">
        <v>2835</v>
      </c>
      <c r="AH4024" s="16"/>
      <c r="AI4024" t="s">
        <v>1375</v>
      </c>
    </row>
    <row r="4025" spans="1:35" x14ac:dyDescent="0.25">
      <c r="A4025" t="s">
        <v>9889</v>
      </c>
      <c r="B4025" s="1">
        <v>23</v>
      </c>
      <c r="C4025" t="s">
        <v>480</v>
      </c>
      <c r="D4025">
        <v>5892473</v>
      </c>
      <c r="E4025" t="s">
        <v>9887</v>
      </c>
      <c r="F4025" t="s">
        <v>1363</v>
      </c>
      <c r="G4025" t="s">
        <v>1391</v>
      </c>
      <c r="H4025" s="3" t="s">
        <v>5770</v>
      </c>
      <c r="I4025">
        <v>2017</v>
      </c>
      <c r="J4025" s="15" t="s">
        <v>9888</v>
      </c>
      <c r="K4025">
        <v>2017</v>
      </c>
      <c r="L4025" t="s">
        <v>1367</v>
      </c>
      <c r="M4025" t="s">
        <v>9887</v>
      </c>
      <c r="N4025" t="s">
        <v>4666</v>
      </c>
      <c r="O4025" t="s">
        <v>1388</v>
      </c>
      <c r="P4025" t="s">
        <v>4226</v>
      </c>
      <c r="Q4025">
        <f t="shared" si="75"/>
        <v>2700</v>
      </c>
      <c r="R4025" t="s">
        <v>1871</v>
      </c>
      <c r="S4025" t="s">
        <v>1872</v>
      </c>
      <c r="T4025" t="s">
        <v>9677</v>
      </c>
      <c r="U4025" s="75">
        <v>2700</v>
      </c>
      <c r="V4025">
        <v>2.73</v>
      </c>
      <c r="W4025">
        <v>7371</v>
      </c>
      <c r="AH4025" s="16"/>
      <c r="AI4025" t="s">
        <v>1375</v>
      </c>
    </row>
    <row r="4026" spans="1:35" x14ac:dyDescent="0.25">
      <c r="A4026" t="s">
        <v>9890</v>
      </c>
      <c r="B4026" s="1">
        <v>23</v>
      </c>
      <c r="C4026" t="s">
        <v>480</v>
      </c>
      <c r="D4026">
        <v>5892473</v>
      </c>
      <c r="E4026" t="s">
        <v>9887</v>
      </c>
      <c r="F4026" t="s">
        <v>1363</v>
      </c>
      <c r="G4026" t="s">
        <v>1391</v>
      </c>
      <c r="H4026" s="3" t="s">
        <v>5770</v>
      </c>
      <c r="I4026">
        <v>2017</v>
      </c>
      <c r="J4026" s="15" t="s">
        <v>9888</v>
      </c>
      <c r="K4026">
        <v>2017</v>
      </c>
      <c r="L4026" t="s">
        <v>1367</v>
      </c>
      <c r="M4026" t="s">
        <v>9887</v>
      </c>
      <c r="N4026" t="s">
        <v>4666</v>
      </c>
      <c r="O4026" t="s">
        <v>1388</v>
      </c>
      <c r="P4026" t="s">
        <v>4226</v>
      </c>
      <c r="Q4026">
        <f t="shared" si="75"/>
        <v>2700</v>
      </c>
      <c r="R4026" t="s">
        <v>2102</v>
      </c>
      <c r="S4026" t="s">
        <v>2103</v>
      </c>
      <c r="T4026" t="s">
        <v>9740</v>
      </c>
      <c r="U4026" s="75">
        <v>2700</v>
      </c>
      <c r="V4026">
        <v>0.81</v>
      </c>
      <c r="W4026">
        <v>2187</v>
      </c>
      <c r="AH4026" s="16"/>
      <c r="AI4026" t="s">
        <v>1375</v>
      </c>
    </row>
    <row r="4027" spans="1:35" x14ac:dyDescent="0.25">
      <c r="A4027" t="s">
        <v>9891</v>
      </c>
      <c r="B4027" s="1">
        <v>23</v>
      </c>
      <c r="C4027" t="s">
        <v>480</v>
      </c>
      <c r="D4027">
        <v>5991064</v>
      </c>
      <c r="E4027" t="s">
        <v>9892</v>
      </c>
      <c r="F4027" t="s">
        <v>1363</v>
      </c>
      <c r="G4027" t="s">
        <v>1391</v>
      </c>
      <c r="H4027" s="3" t="s">
        <v>9893</v>
      </c>
      <c r="I4027">
        <v>2017</v>
      </c>
      <c r="J4027" s="15" t="s">
        <v>5792</v>
      </c>
      <c r="K4027">
        <v>2017</v>
      </c>
      <c r="L4027" t="s">
        <v>1367</v>
      </c>
      <c r="M4027" t="s">
        <v>496</v>
      </c>
      <c r="N4027" t="s">
        <v>8675</v>
      </c>
      <c r="O4027" t="s">
        <v>1388</v>
      </c>
      <c r="P4027" t="s">
        <v>4710</v>
      </c>
      <c r="Q4027">
        <f t="shared" si="75"/>
        <v>450</v>
      </c>
      <c r="R4027" t="s">
        <v>9441</v>
      </c>
      <c r="S4027" t="s">
        <v>9442</v>
      </c>
      <c r="T4027" t="s">
        <v>9894</v>
      </c>
      <c r="U4027" s="75">
        <v>450</v>
      </c>
      <c r="V4027">
        <v>1.1000000000000001</v>
      </c>
      <c r="W4027">
        <v>495</v>
      </c>
      <c r="AH4027" s="16"/>
      <c r="AI4027" t="s">
        <v>1375</v>
      </c>
    </row>
    <row r="4028" spans="1:35" x14ac:dyDescent="0.25">
      <c r="A4028" t="s">
        <v>9895</v>
      </c>
      <c r="B4028" s="1">
        <v>23</v>
      </c>
      <c r="C4028" t="s">
        <v>480</v>
      </c>
      <c r="D4028">
        <v>5991064</v>
      </c>
      <c r="E4028" t="s">
        <v>9892</v>
      </c>
      <c r="F4028" t="s">
        <v>1363</v>
      </c>
      <c r="G4028" t="s">
        <v>1391</v>
      </c>
      <c r="H4028" s="3" t="s">
        <v>9893</v>
      </c>
      <c r="I4028">
        <v>2017</v>
      </c>
      <c r="J4028" s="15" t="s">
        <v>5792</v>
      </c>
      <c r="K4028">
        <v>2017</v>
      </c>
      <c r="L4028" t="s">
        <v>1367</v>
      </c>
      <c r="M4028" t="s">
        <v>496</v>
      </c>
      <c r="N4028" t="s">
        <v>8675</v>
      </c>
      <c r="O4028" t="s">
        <v>1388</v>
      </c>
      <c r="P4028" t="s">
        <v>4710</v>
      </c>
      <c r="Q4028">
        <f t="shared" si="75"/>
        <v>450</v>
      </c>
      <c r="R4028" t="s">
        <v>2198</v>
      </c>
      <c r="S4028" t="s">
        <v>2199</v>
      </c>
      <c r="T4028" t="s">
        <v>9896</v>
      </c>
      <c r="U4028" s="75">
        <v>450</v>
      </c>
      <c r="V4028">
        <v>3.7</v>
      </c>
      <c r="W4028">
        <v>1665</v>
      </c>
      <c r="AH4028" s="16"/>
      <c r="AI4028" t="s">
        <v>1375</v>
      </c>
    </row>
    <row r="4029" spans="1:35" x14ac:dyDescent="0.25">
      <c r="A4029" t="s">
        <v>9897</v>
      </c>
      <c r="B4029" s="1">
        <v>23</v>
      </c>
      <c r="C4029" t="s">
        <v>480</v>
      </c>
      <c r="D4029">
        <v>5991064</v>
      </c>
      <c r="E4029" t="s">
        <v>9892</v>
      </c>
      <c r="F4029" t="s">
        <v>1363</v>
      </c>
      <c r="G4029" t="s">
        <v>1391</v>
      </c>
      <c r="H4029" s="3" t="s">
        <v>9893</v>
      </c>
      <c r="I4029">
        <v>2017</v>
      </c>
      <c r="J4029" s="15" t="s">
        <v>5792</v>
      </c>
      <c r="K4029">
        <v>2017</v>
      </c>
      <c r="L4029" t="s">
        <v>1367</v>
      </c>
      <c r="M4029" t="s">
        <v>496</v>
      </c>
      <c r="N4029" t="s">
        <v>8675</v>
      </c>
      <c r="O4029" t="s">
        <v>1388</v>
      </c>
      <c r="P4029" t="s">
        <v>4710</v>
      </c>
      <c r="Q4029">
        <f t="shared" si="75"/>
        <v>450</v>
      </c>
      <c r="R4029" t="s">
        <v>2102</v>
      </c>
      <c r="S4029" t="s">
        <v>2103</v>
      </c>
      <c r="T4029" t="s">
        <v>9740</v>
      </c>
      <c r="U4029" s="75">
        <v>450</v>
      </c>
      <c r="V4029">
        <v>0.81</v>
      </c>
      <c r="W4029">
        <v>364.5</v>
      </c>
      <c r="AH4029" s="16"/>
      <c r="AI4029" t="s">
        <v>1375</v>
      </c>
    </row>
    <row r="4030" spans="1:35" x14ac:dyDescent="0.25">
      <c r="A4030" t="s">
        <v>9898</v>
      </c>
      <c r="B4030" s="1">
        <v>23</v>
      </c>
      <c r="C4030" t="s">
        <v>480</v>
      </c>
      <c r="D4030">
        <v>5960444</v>
      </c>
      <c r="E4030" t="s">
        <v>9867</v>
      </c>
      <c r="F4030" t="s">
        <v>1363</v>
      </c>
      <c r="G4030" t="s">
        <v>1391</v>
      </c>
      <c r="H4030" s="3" t="s">
        <v>2446</v>
      </c>
      <c r="I4030">
        <v>2017</v>
      </c>
      <c r="J4030" s="15" t="s">
        <v>2447</v>
      </c>
      <c r="K4030">
        <v>2017</v>
      </c>
      <c r="L4030" t="s">
        <v>1367</v>
      </c>
      <c r="M4030" t="s">
        <v>9867</v>
      </c>
      <c r="N4030" t="s">
        <v>9867</v>
      </c>
      <c r="O4030" t="s">
        <v>1388</v>
      </c>
      <c r="P4030" t="s">
        <v>133</v>
      </c>
      <c r="Q4030">
        <f t="shared" si="75"/>
        <v>3360</v>
      </c>
      <c r="R4030" t="s">
        <v>9441</v>
      </c>
      <c r="S4030" t="s">
        <v>9442</v>
      </c>
      <c r="T4030" t="s">
        <v>9899</v>
      </c>
      <c r="U4030" s="75">
        <v>3360</v>
      </c>
      <c r="V4030">
        <v>1.05</v>
      </c>
      <c r="W4030">
        <v>3528</v>
      </c>
      <c r="AH4030" s="16"/>
      <c r="AI4030" t="s">
        <v>1375</v>
      </c>
    </row>
    <row r="4031" spans="1:35" x14ac:dyDescent="0.25">
      <c r="A4031" t="s">
        <v>9900</v>
      </c>
      <c r="B4031" s="1">
        <v>23</v>
      </c>
      <c r="C4031" t="s">
        <v>480</v>
      </c>
      <c r="D4031">
        <v>5960444</v>
      </c>
      <c r="E4031" t="s">
        <v>9867</v>
      </c>
      <c r="F4031" t="s">
        <v>1363</v>
      </c>
      <c r="G4031" t="s">
        <v>1391</v>
      </c>
      <c r="H4031" s="3" t="s">
        <v>2446</v>
      </c>
      <c r="I4031">
        <v>2017</v>
      </c>
      <c r="J4031" s="15" t="s">
        <v>2447</v>
      </c>
      <c r="K4031">
        <v>2017</v>
      </c>
      <c r="L4031" t="s">
        <v>1367</v>
      </c>
      <c r="M4031" t="s">
        <v>9867</v>
      </c>
      <c r="N4031" t="s">
        <v>9867</v>
      </c>
      <c r="O4031" t="s">
        <v>1388</v>
      </c>
      <c r="P4031" t="s">
        <v>133</v>
      </c>
      <c r="Q4031">
        <f t="shared" si="75"/>
        <v>3360</v>
      </c>
      <c r="R4031" t="s">
        <v>2102</v>
      </c>
      <c r="S4031" t="s">
        <v>2103</v>
      </c>
      <c r="T4031" t="s">
        <v>9740</v>
      </c>
      <c r="U4031" s="75">
        <v>3360</v>
      </c>
      <c r="V4031">
        <v>0.81</v>
      </c>
      <c r="W4031">
        <v>2721.6</v>
      </c>
      <c r="AH4031" s="16"/>
      <c r="AI4031" t="s">
        <v>1375</v>
      </c>
    </row>
    <row r="4032" spans="1:35" x14ac:dyDescent="0.25">
      <c r="A4032" t="s">
        <v>9901</v>
      </c>
      <c r="B4032" s="1">
        <v>23</v>
      </c>
      <c r="C4032" t="s">
        <v>480</v>
      </c>
      <c r="D4032">
        <v>5859743</v>
      </c>
      <c r="E4032" t="s">
        <v>9676</v>
      </c>
      <c r="F4032" t="s">
        <v>1363</v>
      </c>
      <c r="G4032" t="s">
        <v>1391</v>
      </c>
      <c r="H4032" s="3" t="s">
        <v>2983</v>
      </c>
      <c r="I4032">
        <v>2017</v>
      </c>
      <c r="J4032" s="15" t="s">
        <v>2432</v>
      </c>
      <c r="K4032">
        <v>2017</v>
      </c>
      <c r="L4032" t="s">
        <v>1367</v>
      </c>
      <c r="M4032" t="s">
        <v>9676</v>
      </c>
      <c r="N4032" t="s">
        <v>9676</v>
      </c>
      <c r="O4032" t="s">
        <v>1388</v>
      </c>
      <c r="P4032" t="s">
        <v>4226</v>
      </c>
      <c r="Q4032">
        <f t="shared" si="75"/>
        <v>24000</v>
      </c>
      <c r="R4032" t="s">
        <v>9441</v>
      </c>
      <c r="S4032" t="s">
        <v>9442</v>
      </c>
      <c r="T4032" t="s">
        <v>9882</v>
      </c>
      <c r="U4032" s="75">
        <v>24000</v>
      </c>
      <c r="V4032">
        <v>1.05</v>
      </c>
      <c r="W4032">
        <v>25200</v>
      </c>
      <c r="AH4032" s="16"/>
      <c r="AI4032" t="s">
        <v>1375</v>
      </c>
    </row>
    <row r="4033" spans="1:35" x14ac:dyDescent="0.25">
      <c r="A4033" t="s">
        <v>9902</v>
      </c>
      <c r="B4033" s="1">
        <v>23</v>
      </c>
      <c r="C4033" t="s">
        <v>480</v>
      </c>
      <c r="D4033">
        <v>5859743</v>
      </c>
      <c r="E4033" t="s">
        <v>9676</v>
      </c>
      <c r="F4033" t="s">
        <v>1363</v>
      </c>
      <c r="G4033" t="s">
        <v>1391</v>
      </c>
      <c r="H4033" s="3" t="s">
        <v>2983</v>
      </c>
      <c r="I4033">
        <v>2017</v>
      </c>
      <c r="J4033" s="15" t="s">
        <v>2432</v>
      </c>
      <c r="K4033">
        <v>2017</v>
      </c>
      <c r="L4033" t="s">
        <v>1367</v>
      </c>
      <c r="M4033" t="s">
        <v>9676</v>
      </c>
      <c r="N4033" t="s">
        <v>9676</v>
      </c>
      <c r="O4033" t="s">
        <v>1388</v>
      </c>
      <c r="P4033" t="s">
        <v>4226</v>
      </c>
      <c r="Q4033">
        <f t="shared" si="75"/>
        <v>24000</v>
      </c>
      <c r="R4033" t="s">
        <v>2102</v>
      </c>
      <c r="S4033" t="s">
        <v>2103</v>
      </c>
      <c r="T4033" t="s">
        <v>9903</v>
      </c>
      <c r="U4033" s="75">
        <v>24000</v>
      </c>
      <c r="V4033">
        <v>0.81</v>
      </c>
      <c r="W4033">
        <v>19440</v>
      </c>
      <c r="AH4033" s="16"/>
      <c r="AI4033" t="s">
        <v>1375</v>
      </c>
    </row>
    <row r="4034" spans="1:35" x14ac:dyDescent="0.25">
      <c r="A4034" t="s">
        <v>9904</v>
      </c>
      <c r="B4034" s="1">
        <v>23</v>
      </c>
      <c r="C4034" t="s">
        <v>480</v>
      </c>
      <c r="D4034">
        <v>5859743</v>
      </c>
      <c r="E4034" t="s">
        <v>9676</v>
      </c>
      <c r="F4034" t="s">
        <v>1363</v>
      </c>
      <c r="G4034" t="s">
        <v>1391</v>
      </c>
      <c r="H4034" s="3" t="s">
        <v>2983</v>
      </c>
      <c r="I4034">
        <v>2017</v>
      </c>
      <c r="J4034" s="15" t="s">
        <v>2432</v>
      </c>
      <c r="K4034">
        <v>2017</v>
      </c>
      <c r="L4034" t="s">
        <v>1367</v>
      </c>
      <c r="M4034" t="s">
        <v>9676</v>
      </c>
      <c r="N4034" t="s">
        <v>9676</v>
      </c>
      <c r="O4034" t="s">
        <v>1388</v>
      </c>
      <c r="P4034" t="s">
        <v>4226</v>
      </c>
      <c r="Q4034">
        <f t="shared" ref="Q4034:Q4097" si="76">U4034</f>
        <v>24000</v>
      </c>
      <c r="R4034" t="s">
        <v>1871</v>
      </c>
      <c r="S4034" t="s">
        <v>1872</v>
      </c>
      <c r="T4034" t="s">
        <v>9734</v>
      </c>
      <c r="U4034" s="75">
        <v>24000</v>
      </c>
      <c r="V4034">
        <v>2.73</v>
      </c>
      <c r="W4034">
        <v>65520</v>
      </c>
      <c r="AH4034" s="16"/>
      <c r="AI4034" t="s">
        <v>1375</v>
      </c>
    </row>
    <row r="4035" spans="1:35" x14ac:dyDescent="0.25">
      <c r="A4035" t="s">
        <v>9905</v>
      </c>
      <c r="B4035" s="1">
        <v>23</v>
      </c>
      <c r="C4035" t="s">
        <v>480</v>
      </c>
      <c r="D4035">
        <v>5803934</v>
      </c>
      <c r="E4035" t="s">
        <v>9906</v>
      </c>
      <c r="F4035" t="s">
        <v>1363</v>
      </c>
      <c r="G4035" t="s">
        <v>1391</v>
      </c>
      <c r="H4035" s="3" t="s">
        <v>5774</v>
      </c>
      <c r="I4035">
        <v>2017</v>
      </c>
      <c r="J4035" s="15" t="s">
        <v>2973</v>
      </c>
      <c r="K4035">
        <v>2017</v>
      </c>
      <c r="L4035" t="s">
        <v>1367</v>
      </c>
      <c r="M4035" t="s">
        <v>9906</v>
      </c>
      <c r="N4035" t="s">
        <v>9907</v>
      </c>
      <c r="O4035" t="s">
        <v>1388</v>
      </c>
      <c r="P4035" t="s">
        <v>133</v>
      </c>
      <c r="Q4035">
        <f t="shared" si="76"/>
        <v>615</v>
      </c>
      <c r="R4035" t="s">
        <v>2198</v>
      </c>
      <c r="S4035" t="s">
        <v>2199</v>
      </c>
      <c r="T4035" t="s">
        <v>587</v>
      </c>
      <c r="U4035" s="75">
        <v>615</v>
      </c>
      <c r="V4035">
        <v>4.1500000000000004</v>
      </c>
      <c r="W4035">
        <v>2552.25</v>
      </c>
      <c r="AH4035" s="16"/>
      <c r="AI4035" t="s">
        <v>1375</v>
      </c>
    </row>
    <row r="4036" spans="1:35" x14ac:dyDescent="0.25">
      <c r="A4036" t="s">
        <v>9908</v>
      </c>
      <c r="B4036" s="1">
        <v>23</v>
      </c>
      <c r="C4036" t="s">
        <v>480</v>
      </c>
      <c r="D4036">
        <v>5803934</v>
      </c>
      <c r="E4036" t="s">
        <v>9906</v>
      </c>
      <c r="F4036" t="s">
        <v>1363</v>
      </c>
      <c r="G4036" t="s">
        <v>1391</v>
      </c>
      <c r="H4036" s="3" t="s">
        <v>5774</v>
      </c>
      <c r="I4036">
        <v>2017</v>
      </c>
      <c r="J4036" s="15" t="s">
        <v>2973</v>
      </c>
      <c r="K4036">
        <v>2017</v>
      </c>
      <c r="L4036" t="s">
        <v>1367</v>
      </c>
      <c r="M4036" t="s">
        <v>9906</v>
      </c>
      <c r="N4036" t="s">
        <v>9907</v>
      </c>
      <c r="O4036" t="s">
        <v>1388</v>
      </c>
      <c r="P4036" t="s">
        <v>133</v>
      </c>
      <c r="Q4036">
        <f t="shared" si="76"/>
        <v>615</v>
      </c>
      <c r="R4036" t="s">
        <v>2102</v>
      </c>
      <c r="S4036" t="s">
        <v>2103</v>
      </c>
      <c r="T4036" t="s">
        <v>9909</v>
      </c>
      <c r="U4036" s="75">
        <v>615</v>
      </c>
      <c r="V4036">
        <v>0.81</v>
      </c>
      <c r="W4036">
        <v>498.15</v>
      </c>
      <c r="AH4036" s="16"/>
      <c r="AI4036" t="s">
        <v>1375</v>
      </c>
    </row>
    <row r="4037" spans="1:35" x14ac:dyDescent="0.25">
      <c r="A4037" t="s">
        <v>9910</v>
      </c>
      <c r="B4037" s="1">
        <v>23</v>
      </c>
      <c r="C4037" t="s">
        <v>480</v>
      </c>
      <c r="D4037">
        <v>5803934</v>
      </c>
      <c r="E4037" t="s">
        <v>9906</v>
      </c>
      <c r="F4037" t="s">
        <v>1363</v>
      </c>
      <c r="G4037" t="s">
        <v>1391</v>
      </c>
      <c r="H4037" s="3" t="s">
        <v>5774</v>
      </c>
      <c r="I4037">
        <v>2017</v>
      </c>
      <c r="J4037" s="15" t="s">
        <v>2973</v>
      </c>
      <c r="K4037">
        <v>2017</v>
      </c>
      <c r="L4037" t="s">
        <v>1367</v>
      </c>
      <c r="M4037" t="s">
        <v>9906</v>
      </c>
      <c r="N4037" t="s">
        <v>9907</v>
      </c>
      <c r="O4037" t="s">
        <v>1388</v>
      </c>
      <c r="P4037" t="s">
        <v>133</v>
      </c>
      <c r="Q4037">
        <f t="shared" si="76"/>
        <v>615</v>
      </c>
      <c r="R4037" t="s">
        <v>9441</v>
      </c>
      <c r="S4037" t="s">
        <v>9442</v>
      </c>
      <c r="T4037" t="s">
        <v>9882</v>
      </c>
      <c r="U4037" s="75">
        <v>615</v>
      </c>
      <c r="V4037">
        <v>1.05</v>
      </c>
      <c r="W4037">
        <v>645.75</v>
      </c>
      <c r="AH4037" s="16"/>
      <c r="AI4037" t="s">
        <v>1375</v>
      </c>
    </row>
    <row r="4038" spans="1:35" x14ac:dyDescent="0.25">
      <c r="A4038" t="s">
        <v>9911</v>
      </c>
      <c r="B4038" s="1">
        <v>23</v>
      </c>
      <c r="C4038" t="s">
        <v>480</v>
      </c>
      <c r="D4038">
        <v>5923077</v>
      </c>
      <c r="E4038" t="s">
        <v>9912</v>
      </c>
      <c r="F4038" t="s">
        <v>1363</v>
      </c>
      <c r="G4038" t="s">
        <v>1391</v>
      </c>
      <c r="H4038" s="3" t="s">
        <v>2427</v>
      </c>
      <c r="I4038">
        <v>2017</v>
      </c>
      <c r="J4038" s="15" t="s">
        <v>7696</v>
      </c>
      <c r="K4038">
        <v>2017</v>
      </c>
      <c r="L4038" t="s">
        <v>1367</v>
      </c>
      <c r="M4038" t="s">
        <v>496</v>
      </c>
      <c r="N4038" t="s">
        <v>8675</v>
      </c>
      <c r="O4038" t="s">
        <v>1388</v>
      </c>
      <c r="P4038" t="s">
        <v>4226</v>
      </c>
      <c r="Q4038">
        <f t="shared" si="76"/>
        <v>360</v>
      </c>
      <c r="R4038" t="s">
        <v>2102</v>
      </c>
      <c r="S4038" t="s">
        <v>2103</v>
      </c>
      <c r="T4038" t="s">
        <v>9740</v>
      </c>
      <c r="U4038" s="75">
        <v>360</v>
      </c>
      <c r="V4038">
        <v>0.81</v>
      </c>
      <c r="W4038">
        <v>291.60000000000002</v>
      </c>
      <c r="AH4038" s="16"/>
      <c r="AI4038" t="s">
        <v>1375</v>
      </c>
    </row>
    <row r="4039" spans="1:35" x14ac:dyDescent="0.25">
      <c r="A4039" t="s">
        <v>9913</v>
      </c>
      <c r="B4039" s="1">
        <v>23</v>
      </c>
      <c r="C4039" t="s">
        <v>480</v>
      </c>
      <c r="D4039">
        <v>5923077</v>
      </c>
      <c r="E4039" t="s">
        <v>9912</v>
      </c>
      <c r="F4039" t="s">
        <v>1363</v>
      </c>
      <c r="G4039" t="s">
        <v>1391</v>
      </c>
      <c r="H4039" s="3" t="s">
        <v>2427</v>
      </c>
      <c r="I4039">
        <v>2017</v>
      </c>
      <c r="J4039" s="15" t="s">
        <v>7696</v>
      </c>
      <c r="K4039">
        <v>2017</v>
      </c>
      <c r="L4039" t="s">
        <v>1367</v>
      </c>
      <c r="M4039" t="s">
        <v>496</v>
      </c>
      <c r="N4039" t="s">
        <v>8675</v>
      </c>
      <c r="O4039" t="s">
        <v>1388</v>
      </c>
      <c r="P4039" t="s">
        <v>4226</v>
      </c>
      <c r="Q4039">
        <f t="shared" si="76"/>
        <v>360</v>
      </c>
      <c r="R4039" t="s">
        <v>9441</v>
      </c>
      <c r="S4039" t="s">
        <v>9442</v>
      </c>
      <c r="T4039" t="s">
        <v>9914</v>
      </c>
      <c r="U4039" s="75">
        <v>360</v>
      </c>
      <c r="V4039">
        <v>1.05</v>
      </c>
      <c r="W4039">
        <v>378</v>
      </c>
      <c r="AH4039" s="16"/>
      <c r="AI4039" t="s">
        <v>1375</v>
      </c>
    </row>
    <row r="4040" spans="1:35" x14ac:dyDescent="0.25">
      <c r="A4040" t="s">
        <v>9915</v>
      </c>
      <c r="B4040" s="1">
        <v>23</v>
      </c>
      <c r="C4040" t="s">
        <v>480</v>
      </c>
      <c r="D4040">
        <v>5923077</v>
      </c>
      <c r="E4040" t="s">
        <v>9912</v>
      </c>
      <c r="F4040" t="s">
        <v>1363</v>
      </c>
      <c r="G4040" t="s">
        <v>1391</v>
      </c>
      <c r="H4040" s="3" t="s">
        <v>2427</v>
      </c>
      <c r="I4040">
        <v>2017</v>
      </c>
      <c r="J4040" s="15" t="s">
        <v>7696</v>
      </c>
      <c r="K4040">
        <v>2017</v>
      </c>
      <c r="L4040" t="s">
        <v>1367</v>
      </c>
      <c r="M4040" t="s">
        <v>496</v>
      </c>
      <c r="N4040" t="s">
        <v>8675</v>
      </c>
      <c r="O4040" t="s">
        <v>1388</v>
      </c>
      <c r="P4040" t="s">
        <v>4226</v>
      </c>
      <c r="Q4040">
        <f t="shared" si="76"/>
        <v>360</v>
      </c>
      <c r="R4040" t="s">
        <v>2198</v>
      </c>
      <c r="S4040" t="s">
        <v>2199</v>
      </c>
      <c r="T4040" t="s">
        <v>587</v>
      </c>
      <c r="U4040" s="75">
        <v>360</v>
      </c>
      <c r="V4040">
        <v>2.85</v>
      </c>
      <c r="W4040">
        <v>1026</v>
      </c>
      <c r="AH4040" s="16"/>
      <c r="AI4040" t="s">
        <v>1375</v>
      </c>
    </row>
    <row r="4041" spans="1:35" x14ac:dyDescent="0.25">
      <c r="A4041" t="s">
        <v>9916</v>
      </c>
      <c r="B4041" s="1">
        <v>23</v>
      </c>
      <c r="C4041" t="s">
        <v>480</v>
      </c>
      <c r="D4041">
        <v>5923077</v>
      </c>
      <c r="E4041" t="s">
        <v>9912</v>
      </c>
      <c r="F4041" t="s">
        <v>1363</v>
      </c>
      <c r="G4041" t="s">
        <v>1391</v>
      </c>
      <c r="H4041" s="3" t="s">
        <v>2427</v>
      </c>
      <c r="I4041">
        <v>2017</v>
      </c>
      <c r="J4041" s="15" t="s">
        <v>7696</v>
      </c>
      <c r="K4041">
        <v>2017</v>
      </c>
      <c r="L4041" t="s">
        <v>1367</v>
      </c>
      <c r="M4041" t="s">
        <v>496</v>
      </c>
      <c r="N4041" t="s">
        <v>8675</v>
      </c>
      <c r="O4041" t="s">
        <v>1388</v>
      </c>
      <c r="P4041" t="s">
        <v>4226</v>
      </c>
      <c r="Q4041">
        <f t="shared" si="76"/>
        <v>360</v>
      </c>
      <c r="R4041" t="s">
        <v>1871</v>
      </c>
      <c r="S4041" t="s">
        <v>1872</v>
      </c>
      <c r="T4041" t="s">
        <v>9917</v>
      </c>
      <c r="U4041" s="75">
        <v>360</v>
      </c>
      <c r="V4041">
        <v>2.73</v>
      </c>
      <c r="W4041">
        <v>982.8</v>
      </c>
      <c r="AH4041" s="16"/>
      <c r="AI4041" t="s">
        <v>1375</v>
      </c>
    </row>
    <row r="4042" spans="1:35" x14ac:dyDescent="0.25">
      <c r="A4042" t="s">
        <v>9918</v>
      </c>
      <c r="B4042" s="1">
        <v>23</v>
      </c>
      <c r="C4042" t="s">
        <v>480</v>
      </c>
      <c r="D4042">
        <v>6132111</v>
      </c>
      <c r="E4042" t="s">
        <v>9919</v>
      </c>
      <c r="F4042" t="s">
        <v>1363</v>
      </c>
      <c r="G4042" t="s">
        <v>1391</v>
      </c>
      <c r="H4042" s="3" t="s">
        <v>3002</v>
      </c>
      <c r="I4042">
        <v>2017</v>
      </c>
      <c r="J4042" s="15" t="s">
        <v>3003</v>
      </c>
      <c r="K4042">
        <v>2017</v>
      </c>
      <c r="L4042" t="s">
        <v>1367</v>
      </c>
      <c r="M4042" t="s">
        <v>9691</v>
      </c>
      <c r="O4042" t="s">
        <v>1388</v>
      </c>
      <c r="P4042" t="s">
        <v>4226</v>
      </c>
      <c r="Q4042">
        <f t="shared" si="76"/>
        <v>10880</v>
      </c>
      <c r="R4042" t="s">
        <v>9441</v>
      </c>
      <c r="S4042" t="s">
        <v>9442</v>
      </c>
      <c r="T4042" t="s">
        <v>9920</v>
      </c>
      <c r="U4042" s="75">
        <v>10880</v>
      </c>
      <c r="V4042">
        <v>1.05</v>
      </c>
      <c r="W4042">
        <v>11424</v>
      </c>
      <c r="AH4042" s="16"/>
      <c r="AI4042" t="s">
        <v>1375</v>
      </c>
    </row>
    <row r="4043" spans="1:35" x14ac:dyDescent="0.25">
      <c r="A4043" t="s">
        <v>9921</v>
      </c>
      <c r="B4043" s="1">
        <v>23</v>
      </c>
      <c r="C4043" t="s">
        <v>480</v>
      </c>
      <c r="D4043">
        <v>6132111</v>
      </c>
      <c r="E4043" t="s">
        <v>9919</v>
      </c>
      <c r="F4043" t="s">
        <v>1363</v>
      </c>
      <c r="G4043" t="s">
        <v>1391</v>
      </c>
      <c r="H4043" s="3" t="s">
        <v>3002</v>
      </c>
      <c r="I4043">
        <v>2017</v>
      </c>
      <c r="J4043" s="15" t="s">
        <v>3003</v>
      </c>
      <c r="K4043">
        <v>2017</v>
      </c>
      <c r="L4043" t="s">
        <v>1367</v>
      </c>
      <c r="M4043" t="s">
        <v>9691</v>
      </c>
      <c r="O4043" t="s">
        <v>1388</v>
      </c>
      <c r="P4043" t="s">
        <v>4226</v>
      </c>
      <c r="Q4043">
        <f t="shared" si="76"/>
        <v>10880</v>
      </c>
      <c r="R4043" t="s">
        <v>2102</v>
      </c>
      <c r="S4043" t="s">
        <v>2103</v>
      </c>
      <c r="T4043" t="s">
        <v>9740</v>
      </c>
      <c r="U4043" s="75">
        <v>10880</v>
      </c>
      <c r="V4043">
        <v>1</v>
      </c>
      <c r="W4043">
        <v>10880</v>
      </c>
      <c r="AH4043" s="16"/>
      <c r="AI4043" t="s">
        <v>1375</v>
      </c>
    </row>
    <row r="4044" spans="1:35" x14ac:dyDescent="0.25">
      <c r="A4044" t="s">
        <v>9922</v>
      </c>
      <c r="B4044" s="1">
        <v>23</v>
      </c>
      <c r="C4044" t="s">
        <v>480</v>
      </c>
      <c r="D4044">
        <v>6064493</v>
      </c>
      <c r="E4044" t="s">
        <v>9770</v>
      </c>
      <c r="F4044" t="s">
        <v>1363</v>
      </c>
      <c r="G4044" t="s">
        <v>1391</v>
      </c>
      <c r="H4044" s="3" t="s">
        <v>8955</v>
      </c>
      <c r="I4044">
        <v>2017</v>
      </c>
      <c r="J4044" s="15" t="s">
        <v>4253</v>
      </c>
      <c r="K4044">
        <v>2017</v>
      </c>
      <c r="L4044" t="s">
        <v>1367</v>
      </c>
      <c r="M4044" t="s">
        <v>9712</v>
      </c>
      <c r="N4044" t="s">
        <v>4666</v>
      </c>
      <c r="O4044" t="s">
        <v>1388</v>
      </c>
      <c r="P4044" t="s">
        <v>4226</v>
      </c>
      <c r="Q4044">
        <f t="shared" si="76"/>
        <v>12030</v>
      </c>
      <c r="R4044" t="s">
        <v>9441</v>
      </c>
      <c r="S4044" t="s">
        <v>9442</v>
      </c>
      <c r="T4044" t="s">
        <v>9882</v>
      </c>
      <c r="U4044" s="75">
        <v>12030</v>
      </c>
      <c r="V4044">
        <v>1.4</v>
      </c>
      <c r="W4044">
        <v>16842</v>
      </c>
      <c r="AH4044" s="16"/>
      <c r="AI4044" t="s">
        <v>1375</v>
      </c>
    </row>
    <row r="4045" spans="1:35" x14ac:dyDescent="0.25">
      <c r="A4045" t="s">
        <v>9923</v>
      </c>
      <c r="B4045" s="1">
        <v>23</v>
      </c>
      <c r="C4045" t="s">
        <v>480</v>
      </c>
      <c r="D4045">
        <v>5722586</v>
      </c>
      <c r="E4045" t="s">
        <v>9770</v>
      </c>
      <c r="F4045" t="s">
        <v>1363</v>
      </c>
      <c r="G4045" t="s">
        <v>1391</v>
      </c>
      <c r="H4045" s="3" t="s">
        <v>5829</v>
      </c>
      <c r="I4045">
        <v>2016</v>
      </c>
      <c r="J4045" s="15" t="s">
        <v>5830</v>
      </c>
      <c r="K4045">
        <v>2016</v>
      </c>
      <c r="L4045" t="s">
        <v>1367</v>
      </c>
      <c r="M4045" t="s">
        <v>9770</v>
      </c>
      <c r="N4045" t="s">
        <v>4666</v>
      </c>
      <c r="O4045" t="s">
        <v>1388</v>
      </c>
      <c r="P4045" t="s">
        <v>4226</v>
      </c>
      <c r="Q4045">
        <f t="shared" si="76"/>
        <v>2670</v>
      </c>
      <c r="R4045" t="s">
        <v>2102</v>
      </c>
      <c r="S4045" t="s">
        <v>2103</v>
      </c>
      <c r="T4045" t="s">
        <v>9740</v>
      </c>
      <c r="U4045" s="75">
        <v>2670</v>
      </c>
      <c r="V4045">
        <v>1.2</v>
      </c>
      <c r="W4045">
        <v>3204</v>
      </c>
      <c r="AH4045" s="16"/>
      <c r="AI4045" t="s">
        <v>1375</v>
      </c>
    </row>
    <row r="4046" spans="1:35" x14ac:dyDescent="0.25">
      <c r="A4046" t="s">
        <v>9924</v>
      </c>
      <c r="B4046" s="1">
        <v>23</v>
      </c>
      <c r="C4046" t="s">
        <v>480</v>
      </c>
      <c r="D4046">
        <v>5722586</v>
      </c>
      <c r="E4046" t="s">
        <v>9770</v>
      </c>
      <c r="F4046" t="s">
        <v>1363</v>
      </c>
      <c r="G4046" t="s">
        <v>1391</v>
      </c>
      <c r="H4046" s="3" t="s">
        <v>5829</v>
      </c>
      <c r="I4046">
        <v>2016</v>
      </c>
      <c r="J4046" s="15" t="s">
        <v>5830</v>
      </c>
      <c r="K4046">
        <v>2016</v>
      </c>
      <c r="L4046" t="s">
        <v>1367</v>
      </c>
      <c r="M4046" t="s">
        <v>9770</v>
      </c>
      <c r="N4046" t="s">
        <v>4666</v>
      </c>
      <c r="O4046" t="s">
        <v>1388</v>
      </c>
      <c r="P4046" t="s">
        <v>4226</v>
      </c>
      <c r="Q4046">
        <f t="shared" si="76"/>
        <v>2670</v>
      </c>
      <c r="R4046" t="s">
        <v>1871</v>
      </c>
      <c r="S4046" t="s">
        <v>1872</v>
      </c>
      <c r="T4046" t="s">
        <v>9677</v>
      </c>
      <c r="U4046" s="75">
        <v>2670</v>
      </c>
      <c r="V4046">
        <v>2.73</v>
      </c>
      <c r="W4046">
        <v>7289.1</v>
      </c>
      <c r="AH4046" s="16"/>
      <c r="AI4046" t="s">
        <v>1375</v>
      </c>
    </row>
    <row r="4047" spans="1:35" x14ac:dyDescent="0.25">
      <c r="A4047" t="s">
        <v>9925</v>
      </c>
      <c r="B4047" s="1">
        <v>23</v>
      </c>
      <c r="C4047" t="s">
        <v>480</v>
      </c>
      <c r="D4047">
        <v>5926793</v>
      </c>
      <c r="E4047" t="s">
        <v>9676</v>
      </c>
      <c r="F4047" t="s">
        <v>1363</v>
      </c>
      <c r="G4047" t="s">
        <v>1391</v>
      </c>
      <c r="H4047" s="3" t="s">
        <v>8987</v>
      </c>
      <c r="I4047">
        <v>2017</v>
      </c>
      <c r="J4047" s="15" t="s">
        <v>2428</v>
      </c>
      <c r="K4047">
        <v>2017</v>
      </c>
      <c r="L4047" t="s">
        <v>1367</v>
      </c>
      <c r="M4047" t="s">
        <v>9676</v>
      </c>
      <c r="N4047" t="s">
        <v>9676</v>
      </c>
      <c r="O4047" t="s">
        <v>1388</v>
      </c>
      <c r="P4047" t="s">
        <v>4226</v>
      </c>
      <c r="Q4047">
        <f t="shared" si="76"/>
        <v>500</v>
      </c>
      <c r="R4047" t="s">
        <v>1871</v>
      </c>
      <c r="S4047" t="s">
        <v>1872</v>
      </c>
      <c r="T4047" t="s">
        <v>9734</v>
      </c>
      <c r="U4047" s="75">
        <v>500</v>
      </c>
      <c r="V4047">
        <v>2.73</v>
      </c>
      <c r="W4047">
        <v>1365</v>
      </c>
      <c r="AH4047" s="16"/>
      <c r="AI4047" t="s">
        <v>1375</v>
      </c>
    </row>
    <row r="4048" spans="1:35" x14ac:dyDescent="0.25">
      <c r="A4048" t="s">
        <v>9926</v>
      </c>
      <c r="B4048" s="1">
        <v>23</v>
      </c>
      <c r="C4048" t="s">
        <v>480</v>
      </c>
      <c r="D4048">
        <v>5926793</v>
      </c>
      <c r="E4048" t="s">
        <v>9676</v>
      </c>
      <c r="F4048" t="s">
        <v>1363</v>
      </c>
      <c r="G4048" t="s">
        <v>1391</v>
      </c>
      <c r="H4048" s="3" t="s">
        <v>8987</v>
      </c>
      <c r="I4048">
        <v>2017</v>
      </c>
      <c r="J4048" s="15" t="s">
        <v>2428</v>
      </c>
      <c r="K4048">
        <v>2017</v>
      </c>
      <c r="L4048" t="s">
        <v>1367</v>
      </c>
      <c r="M4048" t="s">
        <v>9676</v>
      </c>
      <c r="N4048" t="s">
        <v>9676</v>
      </c>
      <c r="O4048" t="s">
        <v>1388</v>
      </c>
      <c r="P4048" t="s">
        <v>4226</v>
      </c>
      <c r="Q4048">
        <f t="shared" si="76"/>
        <v>500</v>
      </c>
      <c r="R4048" t="s">
        <v>2102</v>
      </c>
      <c r="S4048" t="s">
        <v>2103</v>
      </c>
      <c r="T4048" t="s">
        <v>9740</v>
      </c>
      <c r="U4048" s="75">
        <v>500</v>
      </c>
      <c r="V4048">
        <v>0.81</v>
      </c>
      <c r="W4048">
        <v>405</v>
      </c>
      <c r="AH4048" s="16"/>
      <c r="AI4048" t="s">
        <v>1375</v>
      </c>
    </row>
    <row r="4049" spans="1:35" x14ac:dyDescent="0.25">
      <c r="A4049" t="s">
        <v>9927</v>
      </c>
      <c r="B4049" s="1">
        <v>23</v>
      </c>
      <c r="C4049" t="s">
        <v>480</v>
      </c>
      <c r="D4049">
        <v>5926793</v>
      </c>
      <c r="E4049" t="s">
        <v>9676</v>
      </c>
      <c r="F4049" t="s">
        <v>1363</v>
      </c>
      <c r="G4049" t="s">
        <v>1391</v>
      </c>
      <c r="H4049" s="3" t="s">
        <v>8987</v>
      </c>
      <c r="I4049">
        <v>2017</v>
      </c>
      <c r="J4049" s="15" t="s">
        <v>2428</v>
      </c>
      <c r="K4049">
        <v>2017</v>
      </c>
      <c r="L4049" t="s">
        <v>1367</v>
      </c>
      <c r="M4049" t="s">
        <v>9676</v>
      </c>
      <c r="N4049" t="s">
        <v>9676</v>
      </c>
      <c r="O4049" t="s">
        <v>1388</v>
      </c>
      <c r="P4049" t="s">
        <v>4226</v>
      </c>
      <c r="Q4049">
        <f t="shared" si="76"/>
        <v>500</v>
      </c>
      <c r="R4049" t="s">
        <v>9441</v>
      </c>
      <c r="S4049" t="s">
        <v>9442</v>
      </c>
      <c r="T4049" t="s">
        <v>9882</v>
      </c>
      <c r="U4049" s="75">
        <v>500</v>
      </c>
      <c r="V4049">
        <v>1.05</v>
      </c>
      <c r="W4049">
        <v>525</v>
      </c>
      <c r="AH4049" s="16"/>
      <c r="AI4049" t="s">
        <v>1375</v>
      </c>
    </row>
    <row r="4050" spans="1:35" x14ac:dyDescent="0.25">
      <c r="A4050" t="s">
        <v>9928</v>
      </c>
      <c r="B4050" s="1">
        <v>23</v>
      </c>
      <c r="C4050" t="s">
        <v>480</v>
      </c>
      <c r="D4050">
        <v>6133940</v>
      </c>
      <c r="E4050" t="s">
        <v>9929</v>
      </c>
      <c r="F4050" t="s">
        <v>1363</v>
      </c>
      <c r="G4050" t="s">
        <v>1391</v>
      </c>
      <c r="H4050" s="3" t="s">
        <v>3002</v>
      </c>
      <c r="I4050">
        <v>2017</v>
      </c>
      <c r="J4050" s="15" t="s">
        <v>3003</v>
      </c>
      <c r="K4050">
        <v>2017</v>
      </c>
      <c r="L4050" t="s">
        <v>1367</v>
      </c>
      <c r="M4050" t="s">
        <v>9929</v>
      </c>
      <c r="N4050" t="s">
        <v>9930</v>
      </c>
      <c r="O4050" t="s">
        <v>1388</v>
      </c>
      <c r="P4050" t="s">
        <v>133</v>
      </c>
      <c r="Q4050">
        <f t="shared" si="76"/>
        <v>4470</v>
      </c>
      <c r="R4050" t="s">
        <v>9441</v>
      </c>
      <c r="S4050" t="s">
        <v>9442</v>
      </c>
      <c r="T4050" t="s">
        <v>9931</v>
      </c>
      <c r="U4050" s="75">
        <v>4470</v>
      </c>
      <c r="V4050">
        <v>1.05</v>
      </c>
      <c r="W4050">
        <v>4693.5</v>
      </c>
      <c r="AH4050" s="16"/>
      <c r="AI4050" t="s">
        <v>1375</v>
      </c>
    </row>
    <row r="4051" spans="1:35" x14ac:dyDescent="0.25">
      <c r="A4051" t="s">
        <v>9932</v>
      </c>
      <c r="B4051" s="1">
        <v>23</v>
      </c>
      <c r="C4051" t="s">
        <v>480</v>
      </c>
      <c r="D4051">
        <v>6133940</v>
      </c>
      <c r="E4051" t="s">
        <v>9929</v>
      </c>
      <c r="F4051" t="s">
        <v>1363</v>
      </c>
      <c r="G4051" t="s">
        <v>1391</v>
      </c>
      <c r="H4051" s="3" t="s">
        <v>3002</v>
      </c>
      <c r="I4051">
        <v>2017</v>
      </c>
      <c r="J4051" s="15" t="s">
        <v>3003</v>
      </c>
      <c r="K4051">
        <v>2017</v>
      </c>
      <c r="L4051" t="s">
        <v>1367</v>
      </c>
      <c r="M4051" t="s">
        <v>9929</v>
      </c>
      <c r="N4051" t="s">
        <v>9930</v>
      </c>
      <c r="O4051" t="s">
        <v>1388</v>
      </c>
      <c r="P4051" t="s">
        <v>133</v>
      </c>
      <c r="Q4051">
        <f t="shared" si="76"/>
        <v>4470</v>
      </c>
      <c r="R4051" t="s">
        <v>2102</v>
      </c>
      <c r="S4051" t="s">
        <v>2103</v>
      </c>
      <c r="T4051" t="s">
        <v>9879</v>
      </c>
      <c r="U4051" s="75">
        <v>4470</v>
      </c>
      <c r="V4051">
        <v>1</v>
      </c>
      <c r="W4051">
        <v>4470</v>
      </c>
      <c r="AH4051" s="16"/>
      <c r="AI4051" t="s">
        <v>1375</v>
      </c>
    </row>
    <row r="4052" spans="1:35" x14ac:dyDescent="0.25">
      <c r="A4052" t="s">
        <v>9933</v>
      </c>
      <c r="B4052" s="1">
        <v>23</v>
      </c>
      <c r="C4052" t="s">
        <v>480</v>
      </c>
      <c r="D4052">
        <v>6118909</v>
      </c>
      <c r="E4052" t="s">
        <v>9934</v>
      </c>
      <c r="F4052" t="s">
        <v>1363</v>
      </c>
      <c r="G4052" t="s">
        <v>1391</v>
      </c>
      <c r="H4052" s="3" t="s">
        <v>2444</v>
      </c>
      <c r="I4052">
        <v>2017</v>
      </c>
      <c r="J4052" s="15" t="s">
        <v>5842</v>
      </c>
      <c r="K4052">
        <v>2017</v>
      </c>
      <c r="L4052" t="s">
        <v>1367</v>
      </c>
      <c r="M4052" t="s">
        <v>9934</v>
      </c>
      <c r="N4052" t="s">
        <v>9934</v>
      </c>
      <c r="O4052" t="s">
        <v>1388</v>
      </c>
      <c r="P4052" t="s">
        <v>133</v>
      </c>
      <c r="Q4052">
        <f t="shared" si="76"/>
        <v>410</v>
      </c>
      <c r="R4052" t="s">
        <v>9441</v>
      </c>
      <c r="S4052" t="s">
        <v>9442</v>
      </c>
      <c r="T4052" t="s">
        <v>9882</v>
      </c>
      <c r="U4052" s="75">
        <v>410</v>
      </c>
      <c r="V4052">
        <v>1.05</v>
      </c>
      <c r="W4052">
        <v>430.5</v>
      </c>
      <c r="AH4052" s="16"/>
      <c r="AI4052" t="s">
        <v>1375</v>
      </c>
    </row>
    <row r="4053" spans="1:35" x14ac:dyDescent="0.25">
      <c r="A4053" t="s">
        <v>9935</v>
      </c>
      <c r="B4053" s="1">
        <v>23</v>
      </c>
      <c r="C4053" t="s">
        <v>480</v>
      </c>
      <c r="D4053">
        <v>6118909</v>
      </c>
      <c r="E4053" t="s">
        <v>9934</v>
      </c>
      <c r="F4053" t="s">
        <v>1363</v>
      </c>
      <c r="G4053" t="s">
        <v>1391</v>
      </c>
      <c r="H4053" s="3" t="s">
        <v>2444</v>
      </c>
      <c r="I4053">
        <v>2017</v>
      </c>
      <c r="J4053" s="15" t="s">
        <v>5842</v>
      </c>
      <c r="K4053">
        <v>2017</v>
      </c>
      <c r="L4053" t="s">
        <v>1367</v>
      </c>
      <c r="M4053" t="s">
        <v>9934</v>
      </c>
      <c r="N4053" t="s">
        <v>9934</v>
      </c>
      <c r="O4053" t="s">
        <v>1388</v>
      </c>
      <c r="P4053" t="s">
        <v>133</v>
      </c>
      <c r="Q4053">
        <f t="shared" si="76"/>
        <v>410</v>
      </c>
      <c r="R4053" t="s">
        <v>2102</v>
      </c>
      <c r="S4053" t="s">
        <v>2103</v>
      </c>
      <c r="T4053" t="s">
        <v>9740</v>
      </c>
      <c r="U4053" s="75">
        <v>410</v>
      </c>
      <c r="V4053">
        <v>1</v>
      </c>
      <c r="W4053">
        <v>410</v>
      </c>
      <c r="AH4053" s="16"/>
      <c r="AI4053" t="s">
        <v>1375</v>
      </c>
    </row>
    <row r="4054" spans="1:35" x14ac:dyDescent="0.25">
      <c r="A4054" t="s">
        <v>9936</v>
      </c>
      <c r="B4054" s="1">
        <v>23</v>
      </c>
      <c r="C4054" t="s">
        <v>480</v>
      </c>
      <c r="D4054">
        <v>5904013</v>
      </c>
      <c r="E4054" t="s">
        <v>9937</v>
      </c>
      <c r="F4054" t="s">
        <v>1363</v>
      </c>
      <c r="G4054" t="s">
        <v>1391</v>
      </c>
      <c r="H4054" s="3" t="s">
        <v>5844</v>
      </c>
      <c r="I4054">
        <v>2017</v>
      </c>
      <c r="J4054" s="15" t="s">
        <v>2427</v>
      </c>
      <c r="K4054">
        <v>2017</v>
      </c>
      <c r="L4054" t="s">
        <v>1367</v>
      </c>
      <c r="M4054" t="s">
        <v>9691</v>
      </c>
      <c r="O4054" t="s">
        <v>1388</v>
      </c>
      <c r="P4054" t="s">
        <v>4226</v>
      </c>
      <c r="Q4054">
        <f t="shared" si="76"/>
        <v>18390</v>
      </c>
      <c r="R4054" t="s">
        <v>1871</v>
      </c>
      <c r="S4054" t="s">
        <v>1872</v>
      </c>
      <c r="T4054" t="s">
        <v>9734</v>
      </c>
      <c r="U4054" s="75">
        <v>18390</v>
      </c>
      <c r="V4054">
        <v>2.73</v>
      </c>
      <c r="W4054">
        <v>50204.7</v>
      </c>
      <c r="AH4054" s="16"/>
      <c r="AI4054" t="s">
        <v>1375</v>
      </c>
    </row>
    <row r="4055" spans="1:35" x14ac:dyDescent="0.25">
      <c r="A4055" t="s">
        <v>9938</v>
      </c>
      <c r="B4055" s="1">
        <v>23</v>
      </c>
      <c r="C4055" t="s">
        <v>480</v>
      </c>
      <c r="D4055">
        <v>5904013</v>
      </c>
      <c r="E4055" t="s">
        <v>9937</v>
      </c>
      <c r="F4055" t="s">
        <v>1363</v>
      </c>
      <c r="G4055" t="s">
        <v>1391</v>
      </c>
      <c r="H4055" s="3" t="s">
        <v>5844</v>
      </c>
      <c r="I4055">
        <v>2017</v>
      </c>
      <c r="J4055" s="15" t="s">
        <v>2427</v>
      </c>
      <c r="K4055">
        <v>2017</v>
      </c>
      <c r="L4055" t="s">
        <v>1367</v>
      </c>
      <c r="M4055" t="s">
        <v>9691</v>
      </c>
      <c r="O4055" t="s">
        <v>1388</v>
      </c>
      <c r="P4055" t="s">
        <v>4226</v>
      </c>
      <c r="Q4055">
        <f t="shared" si="76"/>
        <v>18390</v>
      </c>
      <c r="R4055" t="s">
        <v>2102</v>
      </c>
      <c r="S4055" t="s">
        <v>2103</v>
      </c>
      <c r="T4055" t="s">
        <v>9740</v>
      </c>
      <c r="U4055" s="75">
        <v>18390</v>
      </c>
      <c r="V4055">
        <v>0.81</v>
      </c>
      <c r="W4055">
        <v>14895.9</v>
      </c>
      <c r="AH4055" s="16"/>
      <c r="AI4055" t="s">
        <v>1375</v>
      </c>
    </row>
    <row r="4056" spans="1:35" x14ac:dyDescent="0.25">
      <c r="A4056" t="s">
        <v>9939</v>
      </c>
      <c r="B4056" s="1">
        <v>23</v>
      </c>
      <c r="C4056" t="s">
        <v>480</v>
      </c>
      <c r="D4056">
        <v>5904013</v>
      </c>
      <c r="E4056" t="s">
        <v>9937</v>
      </c>
      <c r="F4056" t="s">
        <v>1363</v>
      </c>
      <c r="G4056" t="s">
        <v>1391</v>
      </c>
      <c r="H4056" s="3" t="s">
        <v>5844</v>
      </c>
      <c r="I4056">
        <v>2017</v>
      </c>
      <c r="J4056" s="15" t="s">
        <v>2427</v>
      </c>
      <c r="K4056">
        <v>2017</v>
      </c>
      <c r="L4056" t="s">
        <v>1367</v>
      </c>
      <c r="M4056" t="s">
        <v>9691</v>
      </c>
      <c r="O4056" t="s">
        <v>1388</v>
      </c>
      <c r="P4056" t="s">
        <v>4226</v>
      </c>
      <c r="Q4056">
        <f t="shared" si="76"/>
        <v>18390</v>
      </c>
      <c r="R4056" t="s">
        <v>9441</v>
      </c>
      <c r="S4056" t="s">
        <v>9442</v>
      </c>
      <c r="T4056" t="s">
        <v>9914</v>
      </c>
      <c r="U4056" s="75">
        <v>18390</v>
      </c>
      <c r="V4056">
        <v>1.05</v>
      </c>
      <c r="W4056">
        <v>19309.5</v>
      </c>
      <c r="AH4056" s="16"/>
      <c r="AI4056" t="s">
        <v>1375</v>
      </c>
    </row>
    <row r="4057" spans="1:35" x14ac:dyDescent="0.25">
      <c r="A4057" t="s">
        <v>9940</v>
      </c>
      <c r="B4057" s="1">
        <v>23</v>
      </c>
      <c r="C4057" t="s">
        <v>480</v>
      </c>
      <c r="D4057">
        <v>5974194</v>
      </c>
      <c r="E4057" t="s">
        <v>9676</v>
      </c>
      <c r="F4057" t="s">
        <v>1363</v>
      </c>
      <c r="G4057" t="s">
        <v>1391</v>
      </c>
      <c r="H4057" s="3" t="s">
        <v>2998</v>
      </c>
      <c r="I4057">
        <v>2017</v>
      </c>
      <c r="J4057" s="15" t="s">
        <v>9893</v>
      </c>
      <c r="K4057">
        <v>2017</v>
      </c>
      <c r="L4057" t="s">
        <v>1367</v>
      </c>
      <c r="M4057" t="s">
        <v>9676</v>
      </c>
      <c r="N4057" t="s">
        <v>9676</v>
      </c>
      <c r="O4057" t="s">
        <v>1388</v>
      </c>
      <c r="P4057" t="s">
        <v>133</v>
      </c>
      <c r="Q4057">
        <f t="shared" si="76"/>
        <v>13160</v>
      </c>
      <c r="R4057" t="s">
        <v>2102</v>
      </c>
      <c r="S4057" t="s">
        <v>2103</v>
      </c>
      <c r="T4057" t="s">
        <v>9740</v>
      </c>
      <c r="U4057" s="75">
        <v>13160</v>
      </c>
      <c r="V4057">
        <v>0.81</v>
      </c>
      <c r="W4057">
        <v>10659.6</v>
      </c>
      <c r="AH4057" s="16"/>
      <c r="AI4057" t="s">
        <v>1375</v>
      </c>
    </row>
    <row r="4058" spans="1:35" x14ac:dyDescent="0.25">
      <c r="A4058" t="s">
        <v>9941</v>
      </c>
      <c r="B4058" s="1">
        <v>23</v>
      </c>
      <c r="C4058" t="s">
        <v>480</v>
      </c>
      <c r="D4058">
        <v>5974194</v>
      </c>
      <c r="E4058" t="s">
        <v>9676</v>
      </c>
      <c r="F4058" t="s">
        <v>1363</v>
      </c>
      <c r="G4058" t="s">
        <v>1391</v>
      </c>
      <c r="H4058" s="3" t="s">
        <v>2998</v>
      </c>
      <c r="I4058">
        <v>2017</v>
      </c>
      <c r="J4058" s="15" t="s">
        <v>9893</v>
      </c>
      <c r="K4058">
        <v>2017</v>
      </c>
      <c r="L4058" t="s">
        <v>1367</v>
      </c>
      <c r="M4058" t="s">
        <v>9676</v>
      </c>
      <c r="N4058" t="s">
        <v>9676</v>
      </c>
      <c r="O4058" t="s">
        <v>1388</v>
      </c>
      <c r="P4058" t="s">
        <v>133</v>
      </c>
      <c r="Q4058">
        <f t="shared" si="76"/>
        <v>13160</v>
      </c>
      <c r="R4058" t="s">
        <v>9441</v>
      </c>
      <c r="S4058" t="s">
        <v>9442</v>
      </c>
      <c r="T4058" t="s">
        <v>9676</v>
      </c>
      <c r="U4058" s="75">
        <v>13160</v>
      </c>
      <c r="V4058">
        <v>1.05</v>
      </c>
      <c r="W4058">
        <v>13818</v>
      </c>
      <c r="AH4058" s="16"/>
      <c r="AI4058" t="s">
        <v>1375</v>
      </c>
    </row>
    <row r="4059" spans="1:35" x14ac:dyDescent="0.25">
      <c r="A4059" t="s">
        <v>9942</v>
      </c>
      <c r="B4059" s="1">
        <v>23</v>
      </c>
      <c r="C4059" t="s">
        <v>480</v>
      </c>
      <c r="D4059">
        <v>6173004</v>
      </c>
      <c r="E4059" t="s">
        <v>9676</v>
      </c>
      <c r="F4059" t="s">
        <v>1363</v>
      </c>
      <c r="G4059" t="s">
        <v>1391</v>
      </c>
      <c r="H4059" s="3" t="s">
        <v>9943</v>
      </c>
      <c r="I4059">
        <v>2017</v>
      </c>
      <c r="J4059" s="15" t="s">
        <v>9944</v>
      </c>
      <c r="K4059">
        <v>2017</v>
      </c>
      <c r="L4059" t="s">
        <v>1367</v>
      </c>
      <c r="M4059" t="s">
        <v>9676</v>
      </c>
      <c r="N4059" t="s">
        <v>9676</v>
      </c>
      <c r="O4059" t="s">
        <v>1388</v>
      </c>
      <c r="P4059" t="s">
        <v>4226</v>
      </c>
      <c r="Q4059">
        <f t="shared" si="76"/>
        <v>24000</v>
      </c>
      <c r="R4059" t="s">
        <v>9441</v>
      </c>
      <c r="S4059" t="s">
        <v>9442</v>
      </c>
      <c r="T4059" t="s">
        <v>9676</v>
      </c>
      <c r="U4059" s="75">
        <v>24000</v>
      </c>
      <c r="V4059">
        <v>1.05</v>
      </c>
      <c r="W4059">
        <v>25200</v>
      </c>
      <c r="AH4059" s="16"/>
      <c r="AI4059" t="s">
        <v>1375</v>
      </c>
    </row>
    <row r="4060" spans="1:35" x14ac:dyDescent="0.25">
      <c r="A4060" t="s">
        <v>9945</v>
      </c>
      <c r="B4060" s="1">
        <v>23</v>
      </c>
      <c r="C4060" t="s">
        <v>480</v>
      </c>
      <c r="D4060">
        <v>6173004</v>
      </c>
      <c r="E4060" t="s">
        <v>9676</v>
      </c>
      <c r="F4060" t="s">
        <v>1363</v>
      </c>
      <c r="G4060" t="s">
        <v>1391</v>
      </c>
      <c r="H4060" s="3" t="s">
        <v>9943</v>
      </c>
      <c r="I4060">
        <v>2017</v>
      </c>
      <c r="J4060" s="15" t="s">
        <v>9944</v>
      </c>
      <c r="K4060">
        <v>2017</v>
      </c>
      <c r="L4060" t="s">
        <v>1367</v>
      </c>
      <c r="M4060" t="s">
        <v>9676</v>
      </c>
      <c r="N4060" t="s">
        <v>9676</v>
      </c>
      <c r="O4060" t="s">
        <v>1388</v>
      </c>
      <c r="P4060" t="s">
        <v>4226</v>
      </c>
      <c r="Q4060">
        <f t="shared" si="76"/>
        <v>24000</v>
      </c>
      <c r="R4060" t="s">
        <v>2102</v>
      </c>
      <c r="S4060" t="s">
        <v>2103</v>
      </c>
      <c r="T4060" t="s">
        <v>9740</v>
      </c>
      <c r="U4060" s="75">
        <v>24000</v>
      </c>
      <c r="V4060">
        <v>1</v>
      </c>
      <c r="W4060">
        <v>24000</v>
      </c>
      <c r="AH4060" s="16"/>
      <c r="AI4060" t="s">
        <v>1375</v>
      </c>
    </row>
    <row r="4061" spans="1:35" x14ac:dyDescent="0.25">
      <c r="A4061" t="s">
        <v>9946</v>
      </c>
      <c r="B4061" s="1">
        <v>23</v>
      </c>
      <c r="C4061" t="s">
        <v>480</v>
      </c>
      <c r="D4061">
        <v>6346626</v>
      </c>
      <c r="E4061" t="s">
        <v>9947</v>
      </c>
      <c r="F4061" t="s">
        <v>1363</v>
      </c>
      <c r="G4061" t="s">
        <v>1391</v>
      </c>
      <c r="H4061" s="3" t="s">
        <v>5954</v>
      </c>
      <c r="I4061">
        <v>2017</v>
      </c>
      <c r="J4061" s="15" t="s">
        <v>5955</v>
      </c>
      <c r="K4061">
        <v>2017</v>
      </c>
      <c r="L4061" t="s">
        <v>1367</v>
      </c>
      <c r="M4061" t="s">
        <v>9948</v>
      </c>
      <c r="N4061" t="s">
        <v>9948</v>
      </c>
      <c r="O4061" t="s">
        <v>1388</v>
      </c>
      <c r="P4061" t="s">
        <v>133</v>
      </c>
      <c r="Q4061">
        <f t="shared" si="76"/>
        <v>750</v>
      </c>
      <c r="R4061" t="s">
        <v>2102</v>
      </c>
      <c r="S4061" t="s">
        <v>2103</v>
      </c>
      <c r="T4061" t="s">
        <v>9949</v>
      </c>
      <c r="U4061" s="75">
        <v>750</v>
      </c>
      <c r="V4061">
        <v>1</v>
      </c>
      <c r="W4061">
        <v>750</v>
      </c>
      <c r="AH4061" s="16"/>
      <c r="AI4061" t="s">
        <v>1375</v>
      </c>
    </row>
    <row r="4062" spans="1:35" x14ac:dyDescent="0.25">
      <c r="A4062" t="s">
        <v>9950</v>
      </c>
      <c r="B4062" s="1">
        <v>23</v>
      </c>
      <c r="C4062" t="s">
        <v>480</v>
      </c>
      <c r="D4062">
        <v>6139329</v>
      </c>
      <c r="E4062" t="s">
        <v>9951</v>
      </c>
      <c r="F4062" t="s">
        <v>1363</v>
      </c>
      <c r="G4062" t="s">
        <v>1391</v>
      </c>
      <c r="H4062" s="3" t="s">
        <v>5842</v>
      </c>
      <c r="I4062">
        <v>2017</v>
      </c>
      <c r="J4062" s="15" t="s">
        <v>5939</v>
      </c>
      <c r="K4062">
        <v>2017</v>
      </c>
      <c r="L4062" t="s">
        <v>1367</v>
      </c>
      <c r="M4062" t="s">
        <v>9952</v>
      </c>
      <c r="N4062" t="s">
        <v>9952</v>
      </c>
      <c r="O4062" t="s">
        <v>1388</v>
      </c>
      <c r="P4062" t="s">
        <v>133</v>
      </c>
      <c r="Q4062">
        <f t="shared" si="76"/>
        <v>270</v>
      </c>
      <c r="R4062" t="s">
        <v>2102</v>
      </c>
      <c r="S4062" t="s">
        <v>2103</v>
      </c>
      <c r="T4062" t="s">
        <v>9740</v>
      </c>
      <c r="U4062" s="75">
        <v>270</v>
      </c>
      <c r="V4062">
        <v>1</v>
      </c>
      <c r="W4062">
        <v>270</v>
      </c>
      <c r="AH4062" s="16"/>
      <c r="AI4062" t="s">
        <v>1375</v>
      </c>
    </row>
    <row r="4063" spans="1:35" x14ac:dyDescent="0.25">
      <c r="A4063" t="s">
        <v>9953</v>
      </c>
      <c r="B4063" s="1">
        <v>23</v>
      </c>
      <c r="C4063" t="s">
        <v>480</v>
      </c>
      <c r="D4063">
        <v>6139329</v>
      </c>
      <c r="E4063" t="s">
        <v>9951</v>
      </c>
      <c r="F4063" t="s">
        <v>1363</v>
      </c>
      <c r="G4063" t="s">
        <v>1391</v>
      </c>
      <c r="H4063" s="3" t="s">
        <v>5842</v>
      </c>
      <c r="I4063">
        <v>2017</v>
      </c>
      <c r="J4063" s="15" t="s">
        <v>5939</v>
      </c>
      <c r="K4063">
        <v>2017</v>
      </c>
      <c r="L4063" t="s">
        <v>1367</v>
      </c>
      <c r="M4063" t="s">
        <v>9952</v>
      </c>
      <c r="N4063" t="s">
        <v>9952</v>
      </c>
      <c r="O4063" t="s">
        <v>1388</v>
      </c>
      <c r="P4063" t="s">
        <v>133</v>
      </c>
      <c r="Q4063">
        <f t="shared" si="76"/>
        <v>270</v>
      </c>
      <c r="R4063" t="s">
        <v>9441</v>
      </c>
      <c r="S4063" t="s">
        <v>9442</v>
      </c>
      <c r="T4063" t="s">
        <v>9954</v>
      </c>
      <c r="U4063" s="75">
        <v>270</v>
      </c>
      <c r="V4063">
        <v>1.05</v>
      </c>
      <c r="W4063">
        <v>283.5</v>
      </c>
      <c r="AH4063" s="16"/>
      <c r="AI4063" t="s">
        <v>1375</v>
      </c>
    </row>
    <row r="4064" spans="1:35" x14ac:dyDescent="0.25">
      <c r="A4064" t="s">
        <v>9955</v>
      </c>
      <c r="B4064" s="1">
        <v>23</v>
      </c>
      <c r="C4064" t="s">
        <v>480</v>
      </c>
      <c r="D4064">
        <v>6256767</v>
      </c>
      <c r="E4064" t="s">
        <v>9867</v>
      </c>
      <c r="F4064" t="s">
        <v>1363</v>
      </c>
      <c r="G4064" t="s">
        <v>1391</v>
      </c>
      <c r="H4064" s="3" t="s">
        <v>3380</v>
      </c>
      <c r="I4064">
        <v>2017</v>
      </c>
      <c r="J4064" s="15" t="s">
        <v>3381</v>
      </c>
      <c r="K4064">
        <v>2017</v>
      </c>
      <c r="L4064" t="s">
        <v>1367</v>
      </c>
      <c r="M4064" t="s">
        <v>9867</v>
      </c>
      <c r="N4064" t="s">
        <v>9867</v>
      </c>
      <c r="O4064" t="s">
        <v>1388</v>
      </c>
      <c r="P4064" t="s">
        <v>133</v>
      </c>
      <c r="Q4064">
        <f t="shared" si="76"/>
        <v>9540</v>
      </c>
      <c r="R4064" t="s">
        <v>9407</v>
      </c>
      <c r="S4064" t="s">
        <v>9408</v>
      </c>
      <c r="T4064" t="s">
        <v>9744</v>
      </c>
      <c r="U4064" s="75">
        <v>9540</v>
      </c>
      <c r="V4064">
        <v>1.05</v>
      </c>
      <c r="W4064">
        <v>10017</v>
      </c>
      <c r="AH4064" s="16"/>
      <c r="AI4064" t="s">
        <v>1375</v>
      </c>
    </row>
    <row r="4065" spans="1:35" x14ac:dyDescent="0.25">
      <c r="A4065" t="s">
        <v>9956</v>
      </c>
      <c r="B4065" s="1">
        <v>23</v>
      </c>
      <c r="C4065" t="s">
        <v>480</v>
      </c>
      <c r="D4065">
        <v>6256767</v>
      </c>
      <c r="E4065" t="s">
        <v>9867</v>
      </c>
      <c r="F4065" t="s">
        <v>1363</v>
      </c>
      <c r="G4065" t="s">
        <v>1391</v>
      </c>
      <c r="H4065" s="3" t="s">
        <v>3380</v>
      </c>
      <c r="I4065">
        <v>2017</v>
      </c>
      <c r="J4065" s="15" t="s">
        <v>3381</v>
      </c>
      <c r="K4065">
        <v>2017</v>
      </c>
      <c r="L4065" t="s">
        <v>1367</v>
      </c>
      <c r="M4065" t="s">
        <v>9867</v>
      </c>
      <c r="N4065" t="s">
        <v>9867</v>
      </c>
      <c r="O4065" t="s">
        <v>1388</v>
      </c>
      <c r="P4065" t="s">
        <v>133</v>
      </c>
      <c r="Q4065">
        <f t="shared" si="76"/>
        <v>9540</v>
      </c>
      <c r="R4065" t="s">
        <v>2102</v>
      </c>
      <c r="S4065" t="s">
        <v>2103</v>
      </c>
      <c r="T4065" t="s">
        <v>9957</v>
      </c>
      <c r="U4065" s="75">
        <v>9540</v>
      </c>
      <c r="V4065">
        <v>1</v>
      </c>
      <c r="W4065">
        <v>9540</v>
      </c>
      <c r="AH4065" s="16"/>
      <c r="AI4065" t="s">
        <v>1375</v>
      </c>
    </row>
    <row r="4066" spans="1:35" x14ac:dyDescent="0.25">
      <c r="A4066" t="s">
        <v>9958</v>
      </c>
      <c r="B4066" s="1">
        <v>23</v>
      </c>
      <c r="C4066" t="s">
        <v>480</v>
      </c>
      <c r="D4066">
        <v>6422616</v>
      </c>
      <c r="E4066" t="s">
        <v>9676</v>
      </c>
      <c r="F4066" t="s">
        <v>1363</v>
      </c>
      <c r="G4066" t="s">
        <v>1391</v>
      </c>
      <c r="H4066" s="3" t="s">
        <v>2450</v>
      </c>
      <c r="I4066">
        <v>2017</v>
      </c>
      <c r="J4066" s="15" t="s">
        <v>9959</v>
      </c>
      <c r="K4066">
        <v>2017</v>
      </c>
      <c r="L4066" t="s">
        <v>1367</v>
      </c>
      <c r="M4066" t="s">
        <v>9676</v>
      </c>
      <c r="N4066" t="s">
        <v>9676</v>
      </c>
      <c r="O4066" t="s">
        <v>1388</v>
      </c>
      <c r="P4066" t="s">
        <v>133</v>
      </c>
      <c r="Q4066">
        <f t="shared" si="76"/>
        <v>15600</v>
      </c>
      <c r="R4066" t="s">
        <v>2102</v>
      </c>
      <c r="S4066" t="s">
        <v>2103</v>
      </c>
      <c r="T4066" t="s">
        <v>9740</v>
      </c>
      <c r="U4066" s="75">
        <v>15600</v>
      </c>
      <c r="V4066">
        <v>1</v>
      </c>
      <c r="W4066">
        <v>15600</v>
      </c>
      <c r="AH4066" s="16"/>
      <c r="AI4066" t="s">
        <v>1375</v>
      </c>
    </row>
    <row r="4067" spans="1:35" x14ac:dyDescent="0.25">
      <c r="A4067" t="s">
        <v>9960</v>
      </c>
      <c r="B4067" s="1">
        <v>23</v>
      </c>
      <c r="C4067" t="s">
        <v>480</v>
      </c>
      <c r="D4067">
        <v>6422616</v>
      </c>
      <c r="E4067" t="s">
        <v>9676</v>
      </c>
      <c r="F4067" t="s">
        <v>1363</v>
      </c>
      <c r="G4067" t="s">
        <v>1391</v>
      </c>
      <c r="H4067" s="3" t="s">
        <v>2450</v>
      </c>
      <c r="I4067">
        <v>2017</v>
      </c>
      <c r="J4067" s="15" t="s">
        <v>9959</v>
      </c>
      <c r="K4067">
        <v>2017</v>
      </c>
      <c r="L4067" t="s">
        <v>1367</v>
      </c>
      <c r="M4067" t="s">
        <v>9676</v>
      </c>
      <c r="N4067" t="s">
        <v>9676</v>
      </c>
      <c r="O4067" t="s">
        <v>1388</v>
      </c>
      <c r="P4067" t="s">
        <v>133</v>
      </c>
      <c r="Q4067">
        <f t="shared" si="76"/>
        <v>15600</v>
      </c>
      <c r="R4067" t="s">
        <v>3363</v>
      </c>
      <c r="S4067" t="s">
        <v>3364</v>
      </c>
      <c r="T4067" t="s">
        <v>9961</v>
      </c>
      <c r="U4067" s="75">
        <v>15600</v>
      </c>
      <c r="V4067">
        <v>1.7</v>
      </c>
      <c r="W4067">
        <v>26520</v>
      </c>
      <c r="AH4067" s="16"/>
      <c r="AI4067" t="s">
        <v>1375</v>
      </c>
    </row>
    <row r="4068" spans="1:35" x14ac:dyDescent="0.25">
      <c r="A4068" t="s">
        <v>9962</v>
      </c>
      <c r="B4068" s="1">
        <v>23</v>
      </c>
      <c r="C4068" t="s">
        <v>480</v>
      </c>
      <c r="D4068">
        <v>6358837</v>
      </c>
      <c r="E4068" t="s">
        <v>9963</v>
      </c>
      <c r="F4068" t="s">
        <v>1363</v>
      </c>
      <c r="G4068" t="s">
        <v>1391</v>
      </c>
      <c r="H4068" s="3" t="s">
        <v>5955</v>
      </c>
      <c r="I4068">
        <v>2017</v>
      </c>
      <c r="J4068" s="15" t="s">
        <v>3046</v>
      </c>
      <c r="K4068">
        <v>2017</v>
      </c>
      <c r="L4068" t="s">
        <v>1367</v>
      </c>
      <c r="M4068" t="s">
        <v>9963</v>
      </c>
      <c r="N4068" t="s">
        <v>9964</v>
      </c>
      <c r="O4068" t="s">
        <v>1388</v>
      </c>
      <c r="P4068" t="s">
        <v>133</v>
      </c>
      <c r="Q4068">
        <f t="shared" si="76"/>
        <v>2000</v>
      </c>
      <c r="R4068" t="s">
        <v>2102</v>
      </c>
      <c r="S4068" t="s">
        <v>2103</v>
      </c>
      <c r="T4068" t="s">
        <v>9965</v>
      </c>
      <c r="U4068" s="75">
        <v>2000</v>
      </c>
      <c r="V4068">
        <v>1</v>
      </c>
      <c r="W4068">
        <v>2000</v>
      </c>
      <c r="AH4068" s="16"/>
      <c r="AI4068" t="s">
        <v>1375</v>
      </c>
    </row>
    <row r="4069" spans="1:35" x14ac:dyDescent="0.25">
      <c r="A4069" t="s">
        <v>9966</v>
      </c>
      <c r="B4069" s="1">
        <v>23</v>
      </c>
      <c r="C4069" t="s">
        <v>480</v>
      </c>
      <c r="D4069">
        <v>6358837</v>
      </c>
      <c r="E4069" t="s">
        <v>9963</v>
      </c>
      <c r="F4069" t="s">
        <v>1363</v>
      </c>
      <c r="G4069" t="s">
        <v>1391</v>
      </c>
      <c r="H4069" s="3" t="s">
        <v>5955</v>
      </c>
      <c r="I4069">
        <v>2017</v>
      </c>
      <c r="J4069" s="15" t="s">
        <v>3046</v>
      </c>
      <c r="K4069">
        <v>2017</v>
      </c>
      <c r="L4069" t="s">
        <v>1367</v>
      </c>
      <c r="M4069" t="s">
        <v>9963</v>
      </c>
      <c r="N4069" t="s">
        <v>9964</v>
      </c>
      <c r="O4069" t="s">
        <v>1388</v>
      </c>
      <c r="P4069" t="s">
        <v>133</v>
      </c>
      <c r="Q4069">
        <f t="shared" si="76"/>
        <v>2000</v>
      </c>
      <c r="R4069" t="s">
        <v>9407</v>
      </c>
      <c r="S4069" t="s">
        <v>9408</v>
      </c>
      <c r="T4069" t="s">
        <v>9744</v>
      </c>
      <c r="U4069" s="75">
        <v>2000</v>
      </c>
      <c r="V4069">
        <v>1.05</v>
      </c>
      <c r="W4069">
        <v>2100</v>
      </c>
      <c r="AH4069" s="16"/>
      <c r="AI4069" t="s">
        <v>1375</v>
      </c>
    </row>
    <row r="4070" spans="1:35" x14ac:dyDescent="0.25">
      <c r="A4070" t="s">
        <v>9967</v>
      </c>
      <c r="B4070" s="1">
        <v>23</v>
      </c>
      <c r="C4070" t="s">
        <v>480</v>
      </c>
      <c r="D4070">
        <v>6576362</v>
      </c>
      <c r="E4070" t="s">
        <v>9968</v>
      </c>
      <c r="F4070" t="s">
        <v>1363</v>
      </c>
      <c r="G4070" t="s">
        <v>1364</v>
      </c>
      <c r="H4070" s="3" t="s">
        <v>3371</v>
      </c>
      <c r="I4070">
        <v>2017</v>
      </c>
      <c r="J4070" s="15" t="s">
        <v>9969</v>
      </c>
      <c r="K4070">
        <v>2017</v>
      </c>
      <c r="L4070" t="s">
        <v>1367</v>
      </c>
      <c r="M4070" t="s">
        <v>9970</v>
      </c>
      <c r="N4070" t="s">
        <v>9970</v>
      </c>
      <c r="O4070" t="s">
        <v>1388</v>
      </c>
      <c r="P4070" t="s">
        <v>133</v>
      </c>
      <c r="Q4070">
        <f t="shared" si="76"/>
        <v>22000</v>
      </c>
      <c r="R4070" t="s">
        <v>2102</v>
      </c>
      <c r="S4070" t="s">
        <v>2103</v>
      </c>
      <c r="T4070" t="s">
        <v>9971</v>
      </c>
      <c r="U4070" s="75">
        <v>22000</v>
      </c>
      <c r="V4070">
        <v>1</v>
      </c>
      <c r="W4070">
        <v>22000</v>
      </c>
      <c r="AH4070" s="16"/>
      <c r="AI4070" t="s">
        <v>1375</v>
      </c>
    </row>
    <row r="4071" spans="1:35" x14ac:dyDescent="0.25">
      <c r="A4071" t="s">
        <v>9972</v>
      </c>
      <c r="B4071" s="1">
        <v>23</v>
      </c>
      <c r="C4071" t="s">
        <v>480</v>
      </c>
      <c r="D4071">
        <v>6576362</v>
      </c>
      <c r="E4071" t="s">
        <v>9968</v>
      </c>
      <c r="F4071" t="s">
        <v>1363</v>
      </c>
      <c r="G4071" t="s">
        <v>1364</v>
      </c>
      <c r="H4071" s="3" t="s">
        <v>3371</v>
      </c>
      <c r="I4071">
        <v>2017</v>
      </c>
      <c r="J4071" s="15" t="s">
        <v>9969</v>
      </c>
      <c r="K4071">
        <v>2017</v>
      </c>
      <c r="L4071" t="s">
        <v>1367</v>
      </c>
      <c r="M4071" t="s">
        <v>9970</v>
      </c>
      <c r="N4071" t="s">
        <v>9970</v>
      </c>
      <c r="O4071" t="s">
        <v>1388</v>
      </c>
      <c r="P4071" t="s">
        <v>133</v>
      </c>
      <c r="Q4071">
        <f t="shared" si="76"/>
        <v>22000</v>
      </c>
      <c r="R4071" t="s">
        <v>9441</v>
      </c>
      <c r="S4071" t="s">
        <v>9442</v>
      </c>
      <c r="T4071" t="s">
        <v>9973</v>
      </c>
      <c r="U4071" s="75">
        <v>22000</v>
      </c>
      <c r="V4071">
        <v>0.82</v>
      </c>
      <c r="W4071">
        <v>18040</v>
      </c>
      <c r="AH4071" s="16"/>
      <c r="AI4071" t="s">
        <v>1375</v>
      </c>
    </row>
    <row r="4072" spans="1:35" x14ac:dyDescent="0.25">
      <c r="A4072" t="s">
        <v>9974</v>
      </c>
      <c r="B4072" s="1">
        <v>23</v>
      </c>
      <c r="C4072" t="s">
        <v>480</v>
      </c>
      <c r="D4072">
        <v>6357229</v>
      </c>
      <c r="E4072" t="s">
        <v>9676</v>
      </c>
      <c r="F4072" t="s">
        <v>1363</v>
      </c>
      <c r="G4072" t="s">
        <v>1391</v>
      </c>
      <c r="H4072" s="3" t="s">
        <v>3046</v>
      </c>
      <c r="I4072">
        <v>2017</v>
      </c>
      <c r="J4072" s="15" t="s">
        <v>3047</v>
      </c>
      <c r="K4072">
        <v>2017</v>
      </c>
      <c r="L4072" t="s">
        <v>1367</v>
      </c>
      <c r="M4072" t="s">
        <v>496</v>
      </c>
      <c r="N4072" t="s">
        <v>9676</v>
      </c>
      <c r="O4072" t="s">
        <v>1388</v>
      </c>
      <c r="P4072" t="s">
        <v>133</v>
      </c>
      <c r="Q4072">
        <f t="shared" si="76"/>
        <v>500</v>
      </c>
      <c r="R4072" t="s">
        <v>2102</v>
      </c>
      <c r="S4072" t="s">
        <v>2103</v>
      </c>
      <c r="T4072" t="s">
        <v>9879</v>
      </c>
      <c r="U4072" s="75">
        <v>500</v>
      </c>
      <c r="V4072">
        <v>1</v>
      </c>
      <c r="W4072">
        <v>500</v>
      </c>
      <c r="AH4072" s="16"/>
      <c r="AI4072" t="s">
        <v>1375</v>
      </c>
    </row>
    <row r="4073" spans="1:35" x14ac:dyDescent="0.25">
      <c r="A4073" t="s">
        <v>9975</v>
      </c>
      <c r="B4073" s="1">
        <v>23</v>
      </c>
      <c r="C4073" t="s">
        <v>480</v>
      </c>
      <c r="D4073">
        <v>6357229</v>
      </c>
      <c r="E4073" t="s">
        <v>9676</v>
      </c>
      <c r="F4073" t="s">
        <v>1363</v>
      </c>
      <c r="G4073" t="s">
        <v>1391</v>
      </c>
      <c r="H4073" s="3" t="s">
        <v>3046</v>
      </c>
      <c r="I4073">
        <v>2017</v>
      </c>
      <c r="J4073" s="15" t="s">
        <v>3047</v>
      </c>
      <c r="K4073">
        <v>2017</v>
      </c>
      <c r="L4073" t="s">
        <v>1367</v>
      </c>
      <c r="M4073" t="s">
        <v>496</v>
      </c>
      <c r="N4073" t="s">
        <v>9676</v>
      </c>
      <c r="O4073" t="s">
        <v>1388</v>
      </c>
      <c r="P4073" t="s">
        <v>133</v>
      </c>
      <c r="Q4073">
        <f t="shared" si="76"/>
        <v>500</v>
      </c>
      <c r="R4073" t="s">
        <v>9407</v>
      </c>
      <c r="S4073" t="s">
        <v>9408</v>
      </c>
      <c r="T4073" t="s">
        <v>9976</v>
      </c>
      <c r="U4073" s="75">
        <v>500</v>
      </c>
      <c r="V4073">
        <v>1.05</v>
      </c>
      <c r="W4073">
        <v>525</v>
      </c>
      <c r="AH4073" s="16"/>
      <c r="AI4073" t="s">
        <v>1375</v>
      </c>
    </row>
    <row r="4074" spans="1:35" x14ac:dyDescent="0.25">
      <c r="A4074" t="s">
        <v>9977</v>
      </c>
      <c r="B4074" s="1">
        <v>23</v>
      </c>
      <c r="C4074" t="s">
        <v>480</v>
      </c>
      <c r="D4074">
        <v>6283047</v>
      </c>
      <c r="E4074" t="s">
        <v>9978</v>
      </c>
      <c r="F4074" t="s">
        <v>1363</v>
      </c>
      <c r="G4074" t="s">
        <v>1391</v>
      </c>
      <c r="H4074" s="3" t="s">
        <v>3380</v>
      </c>
      <c r="I4074">
        <v>2017</v>
      </c>
      <c r="J4074" s="15" t="s">
        <v>2685</v>
      </c>
      <c r="K4074">
        <v>2017</v>
      </c>
      <c r="L4074" t="s">
        <v>1367</v>
      </c>
      <c r="M4074" t="s">
        <v>496</v>
      </c>
      <c r="N4074" t="s">
        <v>8675</v>
      </c>
      <c r="O4074" t="s">
        <v>1388</v>
      </c>
      <c r="P4074" t="s">
        <v>8675</v>
      </c>
      <c r="Q4074">
        <f t="shared" si="76"/>
        <v>1390</v>
      </c>
      <c r="R4074" t="s">
        <v>2102</v>
      </c>
      <c r="S4074" t="s">
        <v>2103</v>
      </c>
      <c r="T4074" t="s">
        <v>9979</v>
      </c>
      <c r="U4074" s="75">
        <v>1390</v>
      </c>
      <c r="V4074">
        <v>1</v>
      </c>
      <c r="W4074">
        <v>1390</v>
      </c>
      <c r="AH4074" s="16"/>
      <c r="AI4074" t="s">
        <v>1375</v>
      </c>
    </row>
    <row r="4075" spans="1:35" x14ac:dyDescent="0.25">
      <c r="A4075" t="s">
        <v>9980</v>
      </c>
      <c r="B4075" s="1">
        <v>23</v>
      </c>
      <c r="C4075" t="s">
        <v>480</v>
      </c>
      <c r="D4075">
        <v>6283047</v>
      </c>
      <c r="E4075" t="s">
        <v>9978</v>
      </c>
      <c r="F4075" t="s">
        <v>1363</v>
      </c>
      <c r="G4075" t="s">
        <v>1391</v>
      </c>
      <c r="H4075" s="3" t="s">
        <v>3380</v>
      </c>
      <c r="I4075">
        <v>2017</v>
      </c>
      <c r="J4075" s="15" t="s">
        <v>2685</v>
      </c>
      <c r="K4075">
        <v>2017</v>
      </c>
      <c r="L4075" t="s">
        <v>1367</v>
      </c>
      <c r="M4075" t="s">
        <v>496</v>
      </c>
      <c r="N4075" t="s">
        <v>8675</v>
      </c>
      <c r="O4075" t="s">
        <v>1388</v>
      </c>
      <c r="P4075" t="s">
        <v>8675</v>
      </c>
      <c r="Q4075">
        <f t="shared" si="76"/>
        <v>1390</v>
      </c>
      <c r="R4075" t="s">
        <v>9407</v>
      </c>
      <c r="S4075" t="s">
        <v>9408</v>
      </c>
      <c r="T4075" t="s">
        <v>9981</v>
      </c>
      <c r="U4075" s="75">
        <v>1390</v>
      </c>
      <c r="V4075">
        <v>1.05</v>
      </c>
      <c r="W4075">
        <v>1459.5</v>
      </c>
      <c r="AH4075" s="16"/>
      <c r="AI4075" t="s">
        <v>1375</v>
      </c>
    </row>
    <row r="4076" spans="1:35" x14ac:dyDescent="0.25">
      <c r="A4076" t="s">
        <v>9982</v>
      </c>
      <c r="B4076" s="1">
        <v>23</v>
      </c>
      <c r="C4076" t="s">
        <v>480</v>
      </c>
      <c r="D4076">
        <v>6614582</v>
      </c>
      <c r="E4076" t="s">
        <v>9676</v>
      </c>
      <c r="F4076" t="s">
        <v>1363</v>
      </c>
      <c r="G4076" t="s">
        <v>1391</v>
      </c>
      <c r="H4076" s="3" t="s">
        <v>2469</v>
      </c>
      <c r="I4076">
        <v>2017</v>
      </c>
      <c r="J4076" s="15" t="s">
        <v>6020</v>
      </c>
      <c r="K4076">
        <v>2017</v>
      </c>
      <c r="L4076" t="s">
        <v>1367</v>
      </c>
      <c r="M4076" t="s">
        <v>9676</v>
      </c>
      <c r="N4076" t="s">
        <v>9676</v>
      </c>
      <c r="O4076" t="s">
        <v>1388</v>
      </c>
      <c r="P4076" t="s">
        <v>133</v>
      </c>
      <c r="Q4076">
        <f t="shared" si="76"/>
        <v>15600</v>
      </c>
      <c r="R4076" t="s">
        <v>2102</v>
      </c>
      <c r="S4076" t="s">
        <v>2103</v>
      </c>
      <c r="T4076" t="s">
        <v>9740</v>
      </c>
      <c r="U4076" s="75">
        <v>15600</v>
      </c>
      <c r="V4076">
        <v>1</v>
      </c>
      <c r="W4076">
        <v>15600</v>
      </c>
      <c r="AH4076" s="16"/>
      <c r="AI4076" t="s">
        <v>1375</v>
      </c>
    </row>
    <row r="4077" spans="1:35" x14ac:dyDescent="0.25">
      <c r="A4077" t="s">
        <v>9983</v>
      </c>
      <c r="B4077" s="1">
        <v>23</v>
      </c>
      <c r="C4077" t="s">
        <v>480</v>
      </c>
      <c r="D4077">
        <v>6614582</v>
      </c>
      <c r="E4077" t="s">
        <v>9676</v>
      </c>
      <c r="F4077" t="s">
        <v>1363</v>
      </c>
      <c r="G4077" t="s">
        <v>1391</v>
      </c>
      <c r="H4077" s="3" t="s">
        <v>2469</v>
      </c>
      <c r="I4077">
        <v>2017</v>
      </c>
      <c r="J4077" s="15" t="s">
        <v>6020</v>
      </c>
      <c r="K4077">
        <v>2017</v>
      </c>
      <c r="L4077" t="s">
        <v>1367</v>
      </c>
      <c r="M4077" t="s">
        <v>9676</v>
      </c>
      <c r="N4077" t="s">
        <v>9676</v>
      </c>
      <c r="O4077" t="s">
        <v>1388</v>
      </c>
      <c r="P4077" t="s">
        <v>133</v>
      </c>
      <c r="Q4077">
        <f t="shared" si="76"/>
        <v>15600</v>
      </c>
      <c r="R4077" t="s">
        <v>9441</v>
      </c>
      <c r="S4077" t="s">
        <v>9442</v>
      </c>
      <c r="T4077" t="s">
        <v>9984</v>
      </c>
      <c r="U4077" s="75">
        <v>15600</v>
      </c>
      <c r="V4077">
        <v>1</v>
      </c>
      <c r="W4077">
        <v>15600</v>
      </c>
      <c r="AH4077" s="16"/>
      <c r="AI4077" t="s">
        <v>1375</v>
      </c>
    </row>
    <row r="4078" spans="1:35" x14ac:dyDescent="0.25">
      <c r="A4078" t="s">
        <v>9985</v>
      </c>
      <c r="B4078" s="1">
        <v>23</v>
      </c>
      <c r="C4078" t="s">
        <v>480</v>
      </c>
      <c r="D4078">
        <v>6482546</v>
      </c>
      <c r="E4078" t="s">
        <v>9986</v>
      </c>
      <c r="F4078" t="s">
        <v>1363</v>
      </c>
      <c r="G4078" t="s">
        <v>1391</v>
      </c>
      <c r="H4078" s="3" t="s">
        <v>3084</v>
      </c>
      <c r="I4078">
        <v>2017</v>
      </c>
      <c r="J4078" s="15" t="s">
        <v>9987</v>
      </c>
      <c r="K4078">
        <v>2017</v>
      </c>
      <c r="L4078" t="s">
        <v>1367</v>
      </c>
      <c r="M4078" t="s">
        <v>9691</v>
      </c>
      <c r="O4078" t="s">
        <v>1388</v>
      </c>
      <c r="P4078" t="s">
        <v>4226</v>
      </c>
      <c r="Q4078">
        <f t="shared" si="76"/>
        <v>21500</v>
      </c>
      <c r="R4078" t="s">
        <v>2102</v>
      </c>
      <c r="S4078" t="s">
        <v>2103</v>
      </c>
      <c r="T4078" t="s">
        <v>9879</v>
      </c>
      <c r="U4078" s="75">
        <v>21500</v>
      </c>
      <c r="V4078">
        <v>1</v>
      </c>
      <c r="W4078">
        <v>21500</v>
      </c>
      <c r="AH4078" s="16"/>
      <c r="AI4078" t="s">
        <v>1375</v>
      </c>
    </row>
    <row r="4079" spans="1:35" x14ac:dyDescent="0.25">
      <c r="A4079" t="s">
        <v>9988</v>
      </c>
      <c r="B4079" s="1">
        <v>23</v>
      </c>
      <c r="C4079" t="s">
        <v>480</v>
      </c>
      <c r="D4079">
        <v>6482546</v>
      </c>
      <c r="E4079" t="s">
        <v>9986</v>
      </c>
      <c r="F4079" t="s">
        <v>1363</v>
      </c>
      <c r="G4079" t="s">
        <v>1391</v>
      </c>
      <c r="H4079" s="3" t="s">
        <v>3084</v>
      </c>
      <c r="I4079">
        <v>2017</v>
      </c>
      <c r="J4079" s="15" t="s">
        <v>9987</v>
      </c>
      <c r="K4079">
        <v>2017</v>
      </c>
      <c r="L4079" t="s">
        <v>1367</v>
      </c>
      <c r="M4079" t="s">
        <v>9691</v>
      </c>
      <c r="O4079" t="s">
        <v>1388</v>
      </c>
      <c r="P4079" t="s">
        <v>4226</v>
      </c>
      <c r="Q4079">
        <f t="shared" si="76"/>
        <v>21500</v>
      </c>
      <c r="R4079" t="s">
        <v>9407</v>
      </c>
      <c r="S4079" t="s">
        <v>9408</v>
      </c>
      <c r="T4079" t="s">
        <v>9920</v>
      </c>
      <c r="U4079" s="75">
        <v>21500</v>
      </c>
      <c r="V4079">
        <v>1.05</v>
      </c>
      <c r="W4079">
        <v>22575</v>
      </c>
      <c r="AH4079" s="16"/>
      <c r="AI4079" t="s">
        <v>1375</v>
      </c>
    </row>
    <row r="4080" spans="1:35" x14ac:dyDescent="0.25">
      <c r="A4080" t="s">
        <v>9989</v>
      </c>
      <c r="B4080" s="1">
        <v>23</v>
      </c>
      <c r="C4080" t="s">
        <v>480</v>
      </c>
      <c r="D4080">
        <v>6993869</v>
      </c>
      <c r="E4080" t="s">
        <v>9676</v>
      </c>
      <c r="F4080" t="s">
        <v>1363</v>
      </c>
      <c r="G4080" t="s">
        <v>1391</v>
      </c>
      <c r="H4080" s="3" t="s">
        <v>2615</v>
      </c>
      <c r="I4080">
        <v>2017</v>
      </c>
      <c r="J4080" s="15" t="s">
        <v>3089</v>
      </c>
      <c r="K4080">
        <v>2017</v>
      </c>
      <c r="L4080" t="s">
        <v>1367</v>
      </c>
      <c r="M4080" t="s">
        <v>9676</v>
      </c>
      <c r="N4080" t="s">
        <v>9676</v>
      </c>
      <c r="O4080" t="s">
        <v>1388</v>
      </c>
      <c r="P4080" t="s">
        <v>133</v>
      </c>
      <c r="Q4080">
        <f t="shared" si="76"/>
        <v>17000</v>
      </c>
      <c r="R4080" t="s">
        <v>9441</v>
      </c>
      <c r="S4080" t="s">
        <v>9442</v>
      </c>
      <c r="T4080" t="s">
        <v>9744</v>
      </c>
      <c r="U4080" s="75">
        <v>17000</v>
      </c>
      <c r="V4080">
        <v>0.69</v>
      </c>
      <c r="W4080">
        <v>11730</v>
      </c>
      <c r="AH4080" s="16"/>
      <c r="AI4080" t="s">
        <v>1375</v>
      </c>
    </row>
    <row r="4081" spans="1:35" x14ac:dyDescent="0.25">
      <c r="A4081" t="s">
        <v>9990</v>
      </c>
      <c r="B4081" s="1">
        <v>23</v>
      </c>
      <c r="C4081" t="s">
        <v>480</v>
      </c>
      <c r="D4081">
        <v>6993869</v>
      </c>
      <c r="E4081" t="s">
        <v>9676</v>
      </c>
      <c r="F4081" t="s">
        <v>1363</v>
      </c>
      <c r="G4081" t="s">
        <v>1391</v>
      </c>
      <c r="H4081" s="3" t="s">
        <v>2615</v>
      </c>
      <c r="I4081">
        <v>2017</v>
      </c>
      <c r="J4081" s="15" t="s">
        <v>3089</v>
      </c>
      <c r="K4081">
        <v>2017</v>
      </c>
      <c r="L4081" t="s">
        <v>1367</v>
      </c>
      <c r="M4081" t="s">
        <v>9676</v>
      </c>
      <c r="N4081" t="s">
        <v>9676</v>
      </c>
      <c r="O4081" t="s">
        <v>1388</v>
      </c>
      <c r="P4081" t="s">
        <v>133</v>
      </c>
      <c r="Q4081">
        <f t="shared" si="76"/>
        <v>17000</v>
      </c>
      <c r="R4081" t="s">
        <v>2102</v>
      </c>
      <c r="S4081" t="s">
        <v>2103</v>
      </c>
      <c r="T4081" t="s">
        <v>9991</v>
      </c>
      <c r="U4081" s="75">
        <v>17000</v>
      </c>
      <c r="V4081">
        <v>1</v>
      </c>
      <c r="W4081">
        <v>17000</v>
      </c>
      <c r="AH4081" s="16"/>
      <c r="AI4081" t="s">
        <v>1375</v>
      </c>
    </row>
    <row r="4082" spans="1:35" x14ac:dyDescent="0.25">
      <c r="A4082" t="s">
        <v>9992</v>
      </c>
      <c r="B4082" s="1">
        <v>23</v>
      </c>
      <c r="C4082" t="s">
        <v>480</v>
      </c>
      <c r="D4082">
        <v>6993869</v>
      </c>
      <c r="E4082" t="s">
        <v>9676</v>
      </c>
      <c r="F4082" t="s">
        <v>1363</v>
      </c>
      <c r="G4082" t="s">
        <v>1391</v>
      </c>
      <c r="H4082" s="3" t="s">
        <v>2615</v>
      </c>
      <c r="I4082">
        <v>2017</v>
      </c>
      <c r="J4082" s="15" t="s">
        <v>3089</v>
      </c>
      <c r="K4082">
        <v>2017</v>
      </c>
      <c r="L4082" t="s">
        <v>1367</v>
      </c>
      <c r="M4082" t="s">
        <v>9676</v>
      </c>
      <c r="N4082" t="s">
        <v>9676</v>
      </c>
      <c r="O4082" t="s">
        <v>1388</v>
      </c>
      <c r="P4082" t="s">
        <v>133</v>
      </c>
      <c r="Q4082">
        <f t="shared" si="76"/>
        <v>17000</v>
      </c>
      <c r="R4082" t="s">
        <v>7480</v>
      </c>
      <c r="S4082" t="s">
        <v>7481</v>
      </c>
      <c r="T4082" t="s">
        <v>9746</v>
      </c>
      <c r="U4082" s="75">
        <v>17000</v>
      </c>
      <c r="V4082">
        <v>0.78</v>
      </c>
      <c r="W4082">
        <v>13260</v>
      </c>
      <c r="AH4082" s="16"/>
      <c r="AI4082" t="s">
        <v>1375</v>
      </c>
    </row>
    <row r="4083" spans="1:35" x14ac:dyDescent="0.25">
      <c r="A4083" t="s">
        <v>9993</v>
      </c>
      <c r="B4083" s="1">
        <v>23</v>
      </c>
      <c r="C4083" t="s">
        <v>480</v>
      </c>
      <c r="D4083">
        <v>6905552</v>
      </c>
      <c r="E4083" t="s">
        <v>9994</v>
      </c>
      <c r="F4083" t="s">
        <v>1363</v>
      </c>
      <c r="G4083" t="s">
        <v>1391</v>
      </c>
      <c r="H4083" s="3" t="s">
        <v>2608</v>
      </c>
      <c r="I4083">
        <v>2017</v>
      </c>
      <c r="J4083" s="15" t="s">
        <v>2495</v>
      </c>
      <c r="K4083">
        <v>2017</v>
      </c>
      <c r="L4083" t="s">
        <v>1367</v>
      </c>
      <c r="M4083" t="s">
        <v>496</v>
      </c>
      <c r="N4083" t="s">
        <v>8675</v>
      </c>
      <c r="O4083" t="s">
        <v>1388</v>
      </c>
      <c r="P4083" t="s">
        <v>4226</v>
      </c>
      <c r="Q4083">
        <f t="shared" si="76"/>
        <v>389</v>
      </c>
      <c r="R4083" t="s">
        <v>2102</v>
      </c>
      <c r="S4083" t="s">
        <v>2103</v>
      </c>
      <c r="T4083" t="s">
        <v>9740</v>
      </c>
      <c r="U4083" s="75">
        <v>389</v>
      </c>
      <c r="V4083">
        <v>1</v>
      </c>
      <c r="W4083">
        <v>389</v>
      </c>
      <c r="AH4083" s="16"/>
      <c r="AI4083" t="s">
        <v>1375</v>
      </c>
    </row>
    <row r="4084" spans="1:35" x14ac:dyDescent="0.25">
      <c r="A4084" t="s">
        <v>9995</v>
      </c>
      <c r="B4084" s="1">
        <v>23</v>
      </c>
      <c r="C4084" t="s">
        <v>480</v>
      </c>
      <c r="D4084">
        <v>6905552</v>
      </c>
      <c r="E4084" t="s">
        <v>9994</v>
      </c>
      <c r="F4084" t="s">
        <v>1363</v>
      </c>
      <c r="G4084" t="s">
        <v>1391</v>
      </c>
      <c r="H4084" s="3" t="s">
        <v>2608</v>
      </c>
      <c r="I4084">
        <v>2017</v>
      </c>
      <c r="J4084" s="15" t="s">
        <v>2495</v>
      </c>
      <c r="K4084">
        <v>2017</v>
      </c>
      <c r="L4084" t="s">
        <v>1367</v>
      </c>
      <c r="M4084" t="s">
        <v>496</v>
      </c>
      <c r="N4084" t="s">
        <v>8675</v>
      </c>
      <c r="O4084" t="s">
        <v>1388</v>
      </c>
      <c r="P4084" t="s">
        <v>4226</v>
      </c>
      <c r="Q4084">
        <f t="shared" si="76"/>
        <v>389</v>
      </c>
      <c r="R4084" t="s">
        <v>9441</v>
      </c>
      <c r="S4084" t="s">
        <v>9442</v>
      </c>
      <c r="T4084" t="s">
        <v>9996</v>
      </c>
      <c r="U4084" s="75">
        <v>389</v>
      </c>
      <c r="V4084">
        <v>0.89</v>
      </c>
      <c r="W4084">
        <v>346.21</v>
      </c>
      <c r="AH4084" s="16"/>
      <c r="AI4084" t="s">
        <v>1375</v>
      </c>
    </row>
    <row r="4085" spans="1:35" x14ac:dyDescent="0.25">
      <c r="A4085" t="s">
        <v>9997</v>
      </c>
      <c r="B4085" s="1">
        <v>23</v>
      </c>
      <c r="C4085" t="s">
        <v>480</v>
      </c>
      <c r="D4085">
        <v>6905552</v>
      </c>
      <c r="E4085" t="s">
        <v>9994</v>
      </c>
      <c r="F4085" t="s">
        <v>1363</v>
      </c>
      <c r="G4085" t="s">
        <v>1391</v>
      </c>
      <c r="H4085" s="3" t="s">
        <v>2608</v>
      </c>
      <c r="I4085">
        <v>2017</v>
      </c>
      <c r="J4085" s="15" t="s">
        <v>2495</v>
      </c>
      <c r="K4085">
        <v>2017</v>
      </c>
      <c r="L4085" t="s">
        <v>1367</v>
      </c>
      <c r="M4085" t="s">
        <v>496</v>
      </c>
      <c r="N4085" t="s">
        <v>8675</v>
      </c>
      <c r="O4085" t="s">
        <v>1388</v>
      </c>
      <c r="P4085" t="s">
        <v>4226</v>
      </c>
      <c r="Q4085">
        <f t="shared" si="76"/>
        <v>389</v>
      </c>
      <c r="R4085" t="s">
        <v>7480</v>
      </c>
      <c r="S4085" t="s">
        <v>7481</v>
      </c>
      <c r="T4085" t="s">
        <v>9746</v>
      </c>
      <c r="U4085" s="75">
        <v>389</v>
      </c>
      <c r="V4085">
        <v>0.68</v>
      </c>
      <c r="W4085">
        <v>264.52</v>
      </c>
      <c r="AH4085" s="16"/>
      <c r="AI4085" t="s">
        <v>1375</v>
      </c>
    </row>
    <row r="4086" spans="1:35" x14ac:dyDescent="0.25">
      <c r="A4086" t="s">
        <v>9998</v>
      </c>
      <c r="B4086" s="1">
        <v>23</v>
      </c>
      <c r="C4086" t="s">
        <v>480</v>
      </c>
      <c r="D4086">
        <v>6890474</v>
      </c>
      <c r="E4086" t="s">
        <v>9676</v>
      </c>
      <c r="F4086" t="s">
        <v>1363</v>
      </c>
      <c r="G4086" t="s">
        <v>1391</v>
      </c>
      <c r="H4086" s="3" t="s">
        <v>6139</v>
      </c>
      <c r="I4086">
        <v>2017</v>
      </c>
      <c r="J4086" s="15" t="s">
        <v>2618</v>
      </c>
      <c r="K4086">
        <v>2017</v>
      </c>
      <c r="L4086" t="s">
        <v>1367</v>
      </c>
      <c r="M4086" t="s">
        <v>9676</v>
      </c>
      <c r="N4086" t="s">
        <v>9676</v>
      </c>
      <c r="O4086" t="s">
        <v>2414</v>
      </c>
      <c r="P4086" t="s">
        <v>4226</v>
      </c>
      <c r="Q4086">
        <f t="shared" si="76"/>
        <v>1500</v>
      </c>
      <c r="R4086" t="s">
        <v>7480</v>
      </c>
      <c r="S4086" t="s">
        <v>7481</v>
      </c>
      <c r="T4086" t="s">
        <v>9746</v>
      </c>
      <c r="U4086" s="75">
        <v>1500</v>
      </c>
      <c r="V4086">
        <v>0.68</v>
      </c>
      <c r="W4086">
        <v>1020</v>
      </c>
      <c r="AH4086" s="16"/>
      <c r="AI4086" t="s">
        <v>1375</v>
      </c>
    </row>
    <row r="4087" spans="1:35" x14ac:dyDescent="0.25">
      <c r="A4087" t="s">
        <v>9999</v>
      </c>
      <c r="B4087" s="1">
        <v>23</v>
      </c>
      <c r="C4087" t="s">
        <v>480</v>
      </c>
      <c r="D4087">
        <v>6890474</v>
      </c>
      <c r="E4087" t="s">
        <v>9676</v>
      </c>
      <c r="F4087" t="s">
        <v>1363</v>
      </c>
      <c r="G4087" t="s">
        <v>1391</v>
      </c>
      <c r="H4087" s="3" t="s">
        <v>6139</v>
      </c>
      <c r="I4087">
        <v>2017</v>
      </c>
      <c r="J4087" s="15" t="s">
        <v>2618</v>
      </c>
      <c r="K4087">
        <v>2017</v>
      </c>
      <c r="L4087" t="s">
        <v>1367</v>
      </c>
      <c r="M4087" t="s">
        <v>9676</v>
      </c>
      <c r="N4087" t="s">
        <v>9676</v>
      </c>
      <c r="O4087" t="s">
        <v>2414</v>
      </c>
      <c r="P4087" t="s">
        <v>4226</v>
      </c>
      <c r="Q4087">
        <f t="shared" si="76"/>
        <v>1500</v>
      </c>
      <c r="R4087" t="s">
        <v>2102</v>
      </c>
      <c r="S4087" t="s">
        <v>2103</v>
      </c>
      <c r="T4087" t="s">
        <v>9740</v>
      </c>
      <c r="U4087" s="75">
        <v>1500</v>
      </c>
      <c r="V4087">
        <v>1</v>
      </c>
      <c r="W4087">
        <v>1500</v>
      </c>
      <c r="AH4087" s="16"/>
      <c r="AI4087" t="s">
        <v>1375</v>
      </c>
    </row>
    <row r="4088" spans="1:35" x14ac:dyDescent="0.25">
      <c r="A4088" t="s">
        <v>10000</v>
      </c>
      <c r="B4088" s="1">
        <v>23</v>
      </c>
      <c r="C4088" t="s">
        <v>480</v>
      </c>
      <c r="D4088">
        <v>6890474</v>
      </c>
      <c r="E4088" t="s">
        <v>9676</v>
      </c>
      <c r="F4088" t="s">
        <v>1363</v>
      </c>
      <c r="G4088" t="s">
        <v>1391</v>
      </c>
      <c r="H4088" s="3" t="s">
        <v>6139</v>
      </c>
      <c r="I4088">
        <v>2017</v>
      </c>
      <c r="J4088" s="15" t="s">
        <v>2618</v>
      </c>
      <c r="K4088">
        <v>2017</v>
      </c>
      <c r="L4088" t="s">
        <v>1367</v>
      </c>
      <c r="M4088" t="s">
        <v>9676</v>
      </c>
      <c r="N4088" t="s">
        <v>9676</v>
      </c>
      <c r="O4088" t="s">
        <v>2414</v>
      </c>
      <c r="P4088" t="s">
        <v>4226</v>
      </c>
      <c r="Q4088">
        <f t="shared" si="76"/>
        <v>1500</v>
      </c>
      <c r="R4088" t="s">
        <v>9441</v>
      </c>
      <c r="S4088" t="s">
        <v>9442</v>
      </c>
      <c r="T4088" t="s">
        <v>9744</v>
      </c>
      <c r="U4088" s="75">
        <v>1500</v>
      </c>
      <c r="V4088">
        <v>0.89</v>
      </c>
      <c r="W4088">
        <v>1335</v>
      </c>
      <c r="AH4088" s="16"/>
      <c r="AI4088" t="s">
        <v>1375</v>
      </c>
    </row>
    <row r="4089" spans="1:35" x14ac:dyDescent="0.25">
      <c r="A4089" t="s">
        <v>10001</v>
      </c>
      <c r="B4089" s="1">
        <v>23</v>
      </c>
      <c r="C4089" t="s">
        <v>480</v>
      </c>
      <c r="D4089">
        <v>6721877</v>
      </c>
      <c r="E4089" t="s">
        <v>10002</v>
      </c>
      <c r="F4089" t="s">
        <v>1363</v>
      </c>
      <c r="G4089" t="s">
        <v>1391</v>
      </c>
      <c r="H4089" s="3" t="s">
        <v>10003</v>
      </c>
      <c r="I4089">
        <v>2017</v>
      </c>
      <c r="J4089" s="15" t="s">
        <v>10004</v>
      </c>
      <c r="K4089">
        <v>2017</v>
      </c>
      <c r="L4089" t="s">
        <v>1367</v>
      </c>
      <c r="M4089" t="s">
        <v>10002</v>
      </c>
      <c r="N4089" t="s">
        <v>10002</v>
      </c>
      <c r="O4089" t="s">
        <v>2414</v>
      </c>
      <c r="P4089" t="s">
        <v>133</v>
      </c>
      <c r="Q4089">
        <f t="shared" si="76"/>
        <v>180</v>
      </c>
      <c r="R4089" t="s">
        <v>2102</v>
      </c>
      <c r="S4089" t="s">
        <v>2103</v>
      </c>
      <c r="T4089" t="s">
        <v>9740</v>
      </c>
      <c r="U4089" s="75">
        <v>180</v>
      </c>
      <c r="V4089">
        <v>1</v>
      </c>
      <c r="W4089">
        <v>180</v>
      </c>
      <c r="AH4089" s="16"/>
      <c r="AI4089" t="s">
        <v>1375</v>
      </c>
    </row>
    <row r="4090" spans="1:35" x14ac:dyDescent="0.25">
      <c r="A4090" t="s">
        <v>10005</v>
      </c>
      <c r="B4090" s="1">
        <v>23</v>
      </c>
      <c r="C4090" t="s">
        <v>480</v>
      </c>
      <c r="D4090">
        <v>6721877</v>
      </c>
      <c r="E4090" t="s">
        <v>10002</v>
      </c>
      <c r="F4090" t="s">
        <v>1363</v>
      </c>
      <c r="G4090" t="s">
        <v>1391</v>
      </c>
      <c r="H4090" s="3" t="s">
        <v>10003</v>
      </c>
      <c r="I4090">
        <v>2017</v>
      </c>
      <c r="J4090" s="15" t="s">
        <v>10004</v>
      </c>
      <c r="K4090">
        <v>2017</v>
      </c>
      <c r="L4090" t="s">
        <v>1367</v>
      </c>
      <c r="M4090" t="s">
        <v>10002</v>
      </c>
      <c r="N4090" t="s">
        <v>10002</v>
      </c>
      <c r="O4090" t="s">
        <v>2414</v>
      </c>
      <c r="P4090" t="s">
        <v>133</v>
      </c>
      <c r="Q4090">
        <f t="shared" si="76"/>
        <v>180</v>
      </c>
      <c r="R4090" t="s">
        <v>9441</v>
      </c>
      <c r="S4090" t="s">
        <v>9442</v>
      </c>
      <c r="T4090" t="s">
        <v>9744</v>
      </c>
      <c r="U4090" s="75">
        <v>180</v>
      </c>
      <c r="V4090">
        <v>1</v>
      </c>
      <c r="W4090">
        <v>180</v>
      </c>
      <c r="AH4090" s="16"/>
      <c r="AI4090" t="s">
        <v>1375</v>
      </c>
    </row>
    <row r="4091" spans="1:35" x14ac:dyDescent="0.25">
      <c r="A4091" t="s">
        <v>10006</v>
      </c>
      <c r="B4091" s="1">
        <v>23</v>
      </c>
      <c r="C4091" t="s">
        <v>480</v>
      </c>
      <c r="D4091">
        <v>7064810</v>
      </c>
      <c r="E4091" t="s">
        <v>10007</v>
      </c>
      <c r="F4091" t="s">
        <v>1363</v>
      </c>
      <c r="G4091" t="s">
        <v>1391</v>
      </c>
      <c r="H4091" s="3" t="s">
        <v>3151</v>
      </c>
      <c r="I4091">
        <v>2017</v>
      </c>
      <c r="J4091" s="15" t="s">
        <v>2501</v>
      </c>
      <c r="K4091">
        <v>2017</v>
      </c>
      <c r="L4091" t="s">
        <v>1367</v>
      </c>
      <c r="M4091" t="s">
        <v>10008</v>
      </c>
      <c r="N4091" t="s">
        <v>10009</v>
      </c>
      <c r="O4091" t="s">
        <v>1388</v>
      </c>
      <c r="P4091" t="s">
        <v>133</v>
      </c>
      <c r="Q4091">
        <f t="shared" si="76"/>
        <v>450</v>
      </c>
      <c r="R4091" t="s">
        <v>9441</v>
      </c>
      <c r="S4091" t="s">
        <v>9442</v>
      </c>
      <c r="T4091" t="s">
        <v>9981</v>
      </c>
      <c r="U4091" s="75">
        <v>450</v>
      </c>
      <c r="V4091">
        <v>0.69</v>
      </c>
      <c r="W4091">
        <v>310.5</v>
      </c>
      <c r="AH4091" s="16"/>
      <c r="AI4091" t="s">
        <v>1375</v>
      </c>
    </row>
    <row r="4092" spans="1:35" x14ac:dyDescent="0.25">
      <c r="A4092" t="s">
        <v>10010</v>
      </c>
      <c r="B4092" s="1">
        <v>23</v>
      </c>
      <c r="C4092" t="s">
        <v>480</v>
      </c>
      <c r="D4092">
        <v>7064810</v>
      </c>
      <c r="E4092" t="s">
        <v>10007</v>
      </c>
      <c r="F4092" t="s">
        <v>1363</v>
      </c>
      <c r="G4092" t="s">
        <v>1391</v>
      </c>
      <c r="H4092" s="3" t="s">
        <v>3151</v>
      </c>
      <c r="I4092">
        <v>2017</v>
      </c>
      <c r="J4092" s="15" t="s">
        <v>2501</v>
      </c>
      <c r="K4092">
        <v>2017</v>
      </c>
      <c r="L4092" t="s">
        <v>1367</v>
      </c>
      <c r="M4092" t="s">
        <v>10008</v>
      </c>
      <c r="N4092" t="s">
        <v>10009</v>
      </c>
      <c r="O4092" t="s">
        <v>1388</v>
      </c>
      <c r="P4092" t="s">
        <v>133</v>
      </c>
      <c r="Q4092">
        <f t="shared" si="76"/>
        <v>450</v>
      </c>
      <c r="R4092" t="s">
        <v>2102</v>
      </c>
      <c r="S4092" t="s">
        <v>2103</v>
      </c>
      <c r="T4092" t="s">
        <v>9991</v>
      </c>
      <c r="U4092" s="75">
        <v>450</v>
      </c>
      <c r="V4092">
        <v>1</v>
      </c>
      <c r="W4092">
        <v>450</v>
      </c>
      <c r="AH4092" s="16"/>
      <c r="AI4092" t="s">
        <v>1375</v>
      </c>
    </row>
    <row r="4093" spans="1:35" x14ac:dyDescent="0.25">
      <c r="A4093" t="s">
        <v>10011</v>
      </c>
      <c r="B4093" s="1">
        <v>23</v>
      </c>
      <c r="C4093" t="s">
        <v>480</v>
      </c>
      <c r="D4093">
        <v>7064810</v>
      </c>
      <c r="E4093" t="s">
        <v>10007</v>
      </c>
      <c r="F4093" t="s">
        <v>1363</v>
      </c>
      <c r="G4093" t="s">
        <v>1391</v>
      </c>
      <c r="H4093" s="3" t="s">
        <v>3151</v>
      </c>
      <c r="I4093">
        <v>2017</v>
      </c>
      <c r="J4093" s="15" t="s">
        <v>2501</v>
      </c>
      <c r="K4093">
        <v>2017</v>
      </c>
      <c r="L4093" t="s">
        <v>1367</v>
      </c>
      <c r="M4093" t="s">
        <v>10008</v>
      </c>
      <c r="N4093" t="s">
        <v>10009</v>
      </c>
      <c r="O4093" t="s">
        <v>1388</v>
      </c>
      <c r="P4093" t="s">
        <v>133</v>
      </c>
      <c r="Q4093">
        <f t="shared" si="76"/>
        <v>450</v>
      </c>
      <c r="R4093" t="s">
        <v>7480</v>
      </c>
      <c r="S4093" t="s">
        <v>7481</v>
      </c>
      <c r="T4093" t="s">
        <v>9746</v>
      </c>
      <c r="U4093" s="75">
        <v>450</v>
      </c>
      <c r="V4093">
        <v>0.69</v>
      </c>
      <c r="W4093">
        <v>310.5</v>
      </c>
      <c r="AH4093" s="16"/>
      <c r="AI4093" t="s">
        <v>1375</v>
      </c>
    </row>
    <row r="4094" spans="1:35" x14ac:dyDescent="0.25">
      <c r="A4094" t="s">
        <v>10012</v>
      </c>
      <c r="B4094" s="1">
        <v>23</v>
      </c>
      <c r="C4094" t="s">
        <v>480</v>
      </c>
      <c r="D4094">
        <v>6837689</v>
      </c>
      <c r="E4094" t="s">
        <v>9676</v>
      </c>
      <c r="F4094" t="s">
        <v>1363</v>
      </c>
      <c r="G4094" t="s">
        <v>1391</v>
      </c>
      <c r="H4094" s="3" t="s">
        <v>3135</v>
      </c>
      <c r="I4094">
        <v>2017</v>
      </c>
      <c r="J4094" s="15" t="s">
        <v>2621</v>
      </c>
      <c r="K4094">
        <v>2017</v>
      </c>
      <c r="L4094" t="s">
        <v>1367</v>
      </c>
      <c r="M4094" t="s">
        <v>9676</v>
      </c>
      <c r="N4094" t="s">
        <v>9676</v>
      </c>
      <c r="O4094" t="s">
        <v>1388</v>
      </c>
      <c r="P4094" t="s">
        <v>4226</v>
      </c>
      <c r="Q4094">
        <f t="shared" si="76"/>
        <v>23640</v>
      </c>
      <c r="R4094" t="s">
        <v>2102</v>
      </c>
      <c r="S4094" t="s">
        <v>2103</v>
      </c>
      <c r="T4094" t="s">
        <v>9740</v>
      </c>
      <c r="U4094" s="75">
        <v>23640</v>
      </c>
      <c r="V4094">
        <v>1</v>
      </c>
      <c r="W4094">
        <v>23640</v>
      </c>
      <c r="AH4094" s="16"/>
      <c r="AI4094" t="s">
        <v>1375</v>
      </c>
    </row>
    <row r="4095" spans="1:35" x14ac:dyDescent="0.25">
      <c r="A4095" t="s">
        <v>10013</v>
      </c>
      <c r="B4095" s="1">
        <v>23</v>
      </c>
      <c r="C4095" t="s">
        <v>480</v>
      </c>
      <c r="D4095">
        <v>6837689</v>
      </c>
      <c r="E4095" t="s">
        <v>9676</v>
      </c>
      <c r="F4095" t="s">
        <v>1363</v>
      </c>
      <c r="G4095" t="s">
        <v>1391</v>
      </c>
      <c r="H4095" s="3" t="s">
        <v>3135</v>
      </c>
      <c r="I4095">
        <v>2017</v>
      </c>
      <c r="J4095" s="15" t="s">
        <v>2621</v>
      </c>
      <c r="K4095">
        <v>2017</v>
      </c>
      <c r="L4095" t="s">
        <v>1367</v>
      </c>
      <c r="M4095" t="s">
        <v>9676</v>
      </c>
      <c r="N4095" t="s">
        <v>9676</v>
      </c>
      <c r="O4095" t="s">
        <v>1388</v>
      </c>
      <c r="P4095" t="s">
        <v>4226</v>
      </c>
      <c r="Q4095">
        <f t="shared" si="76"/>
        <v>23640</v>
      </c>
      <c r="R4095" t="s">
        <v>9441</v>
      </c>
      <c r="S4095" t="s">
        <v>9442</v>
      </c>
      <c r="T4095" t="s">
        <v>9744</v>
      </c>
      <c r="U4095" s="75">
        <v>23640</v>
      </c>
      <c r="V4095">
        <v>0.74</v>
      </c>
      <c r="W4095">
        <v>17493.599999999999</v>
      </c>
      <c r="AH4095" s="16"/>
      <c r="AI4095" t="s">
        <v>1375</v>
      </c>
    </row>
    <row r="4096" spans="1:35" x14ac:dyDescent="0.25">
      <c r="A4096" t="s">
        <v>10014</v>
      </c>
      <c r="B4096" s="1">
        <v>23</v>
      </c>
      <c r="C4096" t="s">
        <v>480</v>
      </c>
      <c r="D4096">
        <v>7172052</v>
      </c>
      <c r="E4096" t="s">
        <v>10015</v>
      </c>
      <c r="F4096" t="s">
        <v>1363</v>
      </c>
      <c r="G4096" t="s">
        <v>1391</v>
      </c>
      <c r="H4096" s="3" t="s">
        <v>3403</v>
      </c>
      <c r="I4096">
        <v>2017</v>
      </c>
      <c r="J4096" s="15" t="s">
        <v>6201</v>
      </c>
      <c r="K4096">
        <v>2017</v>
      </c>
      <c r="L4096" t="s">
        <v>1367</v>
      </c>
      <c r="M4096" t="s">
        <v>10015</v>
      </c>
      <c r="N4096" t="s">
        <v>10015</v>
      </c>
      <c r="O4096" t="s">
        <v>2414</v>
      </c>
      <c r="P4096" t="s">
        <v>133</v>
      </c>
      <c r="Q4096">
        <f t="shared" si="76"/>
        <v>1450</v>
      </c>
      <c r="R4096" t="s">
        <v>1879</v>
      </c>
      <c r="S4096" t="s">
        <v>1880</v>
      </c>
      <c r="T4096" t="s">
        <v>587</v>
      </c>
      <c r="U4096" s="75">
        <v>1450</v>
      </c>
      <c r="V4096">
        <v>0.54</v>
      </c>
      <c r="W4096">
        <v>783</v>
      </c>
      <c r="AH4096" s="16"/>
      <c r="AI4096" t="s">
        <v>1375</v>
      </c>
    </row>
    <row r="4097" spans="1:35" x14ac:dyDescent="0.25">
      <c r="A4097" t="s">
        <v>10016</v>
      </c>
      <c r="B4097" s="1">
        <v>23</v>
      </c>
      <c r="C4097" t="s">
        <v>480</v>
      </c>
      <c r="D4097">
        <v>7172052</v>
      </c>
      <c r="E4097" t="s">
        <v>10015</v>
      </c>
      <c r="F4097" t="s">
        <v>1363</v>
      </c>
      <c r="G4097" t="s">
        <v>1391</v>
      </c>
      <c r="H4097" s="3" t="s">
        <v>3403</v>
      </c>
      <c r="I4097">
        <v>2017</v>
      </c>
      <c r="J4097" s="15" t="s">
        <v>6201</v>
      </c>
      <c r="K4097">
        <v>2017</v>
      </c>
      <c r="L4097" t="s">
        <v>1367</v>
      </c>
      <c r="M4097" t="s">
        <v>10015</v>
      </c>
      <c r="N4097" t="s">
        <v>10015</v>
      </c>
      <c r="O4097" t="s">
        <v>2414</v>
      </c>
      <c r="P4097" t="s">
        <v>133</v>
      </c>
      <c r="Q4097">
        <f t="shared" si="76"/>
        <v>1450</v>
      </c>
      <c r="R4097" t="s">
        <v>9407</v>
      </c>
      <c r="S4097" t="s">
        <v>9408</v>
      </c>
      <c r="T4097" t="s">
        <v>9920</v>
      </c>
      <c r="U4097" s="75">
        <v>1450</v>
      </c>
      <c r="V4097">
        <v>0.6</v>
      </c>
      <c r="W4097">
        <v>870</v>
      </c>
      <c r="AH4097" s="16"/>
      <c r="AI4097" t="s">
        <v>1375</v>
      </c>
    </row>
    <row r="4098" spans="1:35" x14ac:dyDescent="0.25">
      <c r="A4098" t="s">
        <v>10017</v>
      </c>
      <c r="B4098" s="1">
        <v>23</v>
      </c>
      <c r="C4098" t="s">
        <v>480</v>
      </c>
      <c r="D4098">
        <v>7172052</v>
      </c>
      <c r="E4098" t="s">
        <v>10015</v>
      </c>
      <c r="F4098" t="s">
        <v>1363</v>
      </c>
      <c r="G4098" t="s">
        <v>1391</v>
      </c>
      <c r="H4098" s="3" t="s">
        <v>3403</v>
      </c>
      <c r="I4098">
        <v>2017</v>
      </c>
      <c r="J4098" s="15" t="s">
        <v>6201</v>
      </c>
      <c r="K4098">
        <v>2017</v>
      </c>
      <c r="L4098" t="s">
        <v>1367</v>
      </c>
      <c r="M4098" t="s">
        <v>10015</v>
      </c>
      <c r="N4098" t="s">
        <v>10015</v>
      </c>
      <c r="O4098" t="s">
        <v>2414</v>
      </c>
      <c r="P4098" t="s">
        <v>133</v>
      </c>
      <c r="Q4098">
        <f t="shared" ref="Q4098:Q4161" si="77">U4098</f>
        <v>1450</v>
      </c>
      <c r="R4098" t="s">
        <v>2102</v>
      </c>
      <c r="S4098" t="s">
        <v>2103</v>
      </c>
      <c r="T4098" t="s">
        <v>9991</v>
      </c>
      <c r="U4098" s="75">
        <v>1450</v>
      </c>
      <c r="V4098">
        <v>1</v>
      </c>
      <c r="W4098">
        <v>1450</v>
      </c>
      <c r="AH4098" s="16"/>
      <c r="AI4098" t="s">
        <v>1375</v>
      </c>
    </row>
    <row r="4099" spans="1:35" x14ac:dyDescent="0.25">
      <c r="A4099" t="s">
        <v>10018</v>
      </c>
      <c r="B4099" s="1">
        <v>23</v>
      </c>
      <c r="C4099" t="s">
        <v>480</v>
      </c>
      <c r="D4099">
        <v>7172249</v>
      </c>
      <c r="E4099" t="s">
        <v>10019</v>
      </c>
      <c r="F4099" t="s">
        <v>1363</v>
      </c>
      <c r="G4099" t="s">
        <v>1391</v>
      </c>
      <c r="H4099" s="3" t="s">
        <v>6186</v>
      </c>
      <c r="I4099">
        <v>2017</v>
      </c>
      <c r="J4099" s="15" t="s">
        <v>6187</v>
      </c>
      <c r="K4099">
        <v>2017</v>
      </c>
      <c r="L4099" t="s">
        <v>1367</v>
      </c>
      <c r="M4099" t="s">
        <v>9676</v>
      </c>
      <c r="N4099" t="s">
        <v>9676</v>
      </c>
      <c r="O4099" t="s">
        <v>1388</v>
      </c>
      <c r="P4099" t="s">
        <v>4226</v>
      </c>
      <c r="Q4099">
        <f t="shared" si="77"/>
        <v>14580</v>
      </c>
      <c r="R4099" t="s">
        <v>9407</v>
      </c>
      <c r="S4099" t="s">
        <v>9408</v>
      </c>
      <c r="T4099" t="s">
        <v>9676</v>
      </c>
      <c r="U4099" s="75">
        <v>14580</v>
      </c>
      <c r="V4099">
        <v>0.69</v>
      </c>
      <c r="W4099">
        <v>10060.200000000001</v>
      </c>
      <c r="AH4099" s="16"/>
      <c r="AI4099" t="s">
        <v>1375</v>
      </c>
    </row>
    <row r="4100" spans="1:35" x14ac:dyDescent="0.25">
      <c r="A4100" t="s">
        <v>10020</v>
      </c>
      <c r="B4100" s="1">
        <v>23</v>
      </c>
      <c r="C4100" t="s">
        <v>480</v>
      </c>
      <c r="D4100">
        <v>7172249</v>
      </c>
      <c r="E4100" t="s">
        <v>10019</v>
      </c>
      <c r="F4100" t="s">
        <v>1363</v>
      </c>
      <c r="G4100" t="s">
        <v>1391</v>
      </c>
      <c r="H4100" s="3" t="s">
        <v>6186</v>
      </c>
      <c r="I4100">
        <v>2017</v>
      </c>
      <c r="J4100" s="15" t="s">
        <v>6187</v>
      </c>
      <c r="K4100">
        <v>2017</v>
      </c>
      <c r="L4100" t="s">
        <v>1367</v>
      </c>
      <c r="M4100" t="s">
        <v>9676</v>
      </c>
      <c r="N4100" t="s">
        <v>9676</v>
      </c>
      <c r="O4100" t="s">
        <v>1388</v>
      </c>
      <c r="P4100" t="s">
        <v>4226</v>
      </c>
      <c r="Q4100">
        <f t="shared" si="77"/>
        <v>14580</v>
      </c>
      <c r="R4100" t="s">
        <v>2102</v>
      </c>
      <c r="S4100" t="s">
        <v>2103</v>
      </c>
      <c r="T4100" t="s">
        <v>9991</v>
      </c>
      <c r="U4100" s="75">
        <v>14580</v>
      </c>
      <c r="V4100">
        <v>1</v>
      </c>
      <c r="W4100">
        <v>14580</v>
      </c>
      <c r="AH4100" s="16"/>
      <c r="AI4100" t="s">
        <v>1375</v>
      </c>
    </row>
    <row r="4101" spans="1:35" x14ac:dyDescent="0.25">
      <c r="A4101" t="s">
        <v>10021</v>
      </c>
      <c r="B4101" s="1">
        <v>23</v>
      </c>
      <c r="C4101" t="s">
        <v>480</v>
      </c>
      <c r="D4101">
        <v>7172249</v>
      </c>
      <c r="E4101" t="s">
        <v>10019</v>
      </c>
      <c r="F4101" t="s">
        <v>1363</v>
      </c>
      <c r="G4101" t="s">
        <v>1391</v>
      </c>
      <c r="H4101" s="3" t="s">
        <v>6186</v>
      </c>
      <c r="I4101">
        <v>2017</v>
      </c>
      <c r="J4101" s="15" t="s">
        <v>6187</v>
      </c>
      <c r="K4101">
        <v>2017</v>
      </c>
      <c r="L4101" t="s">
        <v>1367</v>
      </c>
      <c r="M4101" t="s">
        <v>9676</v>
      </c>
      <c r="N4101" t="s">
        <v>9676</v>
      </c>
      <c r="O4101" t="s">
        <v>1388</v>
      </c>
      <c r="P4101" t="s">
        <v>4226</v>
      </c>
      <c r="Q4101">
        <f t="shared" si="77"/>
        <v>14580</v>
      </c>
      <c r="R4101" t="s">
        <v>1879</v>
      </c>
      <c r="S4101" t="s">
        <v>1880</v>
      </c>
      <c r="T4101" t="s">
        <v>587</v>
      </c>
      <c r="U4101" s="75">
        <v>14580</v>
      </c>
      <c r="V4101">
        <v>0.54</v>
      </c>
      <c r="W4101">
        <v>7873.2</v>
      </c>
      <c r="AH4101" s="16"/>
      <c r="AI4101" t="s">
        <v>1375</v>
      </c>
    </row>
    <row r="4102" spans="1:35" x14ac:dyDescent="0.25">
      <c r="A4102" t="s">
        <v>10022</v>
      </c>
      <c r="B4102" s="1">
        <v>23</v>
      </c>
      <c r="C4102" t="s">
        <v>480</v>
      </c>
      <c r="D4102">
        <v>7172249</v>
      </c>
      <c r="E4102" t="s">
        <v>10019</v>
      </c>
      <c r="F4102" t="s">
        <v>1363</v>
      </c>
      <c r="G4102" t="s">
        <v>1391</v>
      </c>
      <c r="H4102" s="3" t="s">
        <v>6186</v>
      </c>
      <c r="I4102">
        <v>2017</v>
      </c>
      <c r="J4102" s="15" t="s">
        <v>6187</v>
      </c>
      <c r="K4102">
        <v>2017</v>
      </c>
      <c r="L4102" t="s">
        <v>1367</v>
      </c>
      <c r="M4102" t="s">
        <v>9676</v>
      </c>
      <c r="N4102" t="s">
        <v>9676</v>
      </c>
      <c r="O4102" t="s">
        <v>1388</v>
      </c>
      <c r="P4102" t="s">
        <v>4226</v>
      </c>
      <c r="Q4102">
        <f t="shared" si="77"/>
        <v>14580</v>
      </c>
      <c r="R4102" t="s">
        <v>3363</v>
      </c>
      <c r="S4102" t="s">
        <v>3364</v>
      </c>
      <c r="T4102" t="s">
        <v>10023</v>
      </c>
      <c r="U4102" s="75">
        <v>14580</v>
      </c>
      <c r="V4102">
        <v>0.68</v>
      </c>
      <c r="W4102">
        <v>9914.4</v>
      </c>
      <c r="AH4102" s="16"/>
      <c r="AI4102" t="s">
        <v>1375</v>
      </c>
    </row>
    <row r="4103" spans="1:35" x14ac:dyDescent="0.25">
      <c r="A4103" t="s">
        <v>10024</v>
      </c>
      <c r="B4103" s="1">
        <v>23</v>
      </c>
      <c r="C4103" t="s">
        <v>480</v>
      </c>
      <c r="D4103">
        <v>7057563</v>
      </c>
      <c r="E4103" t="s">
        <v>9867</v>
      </c>
      <c r="F4103" t="s">
        <v>1363</v>
      </c>
      <c r="G4103" t="s">
        <v>1391</v>
      </c>
      <c r="H4103" s="3" t="s">
        <v>3151</v>
      </c>
      <c r="I4103">
        <v>2017</v>
      </c>
      <c r="J4103" s="15" t="s">
        <v>2501</v>
      </c>
      <c r="K4103">
        <v>2017</v>
      </c>
      <c r="L4103" t="s">
        <v>1367</v>
      </c>
      <c r="M4103" t="s">
        <v>9867</v>
      </c>
      <c r="N4103" t="s">
        <v>9867</v>
      </c>
      <c r="O4103" t="s">
        <v>1388</v>
      </c>
      <c r="P4103" t="s">
        <v>133</v>
      </c>
      <c r="Q4103">
        <f t="shared" si="77"/>
        <v>6420</v>
      </c>
      <c r="R4103" t="s">
        <v>9441</v>
      </c>
      <c r="S4103" t="s">
        <v>9442</v>
      </c>
      <c r="T4103" t="s">
        <v>9744</v>
      </c>
      <c r="U4103" s="75">
        <v>6420</v>
      </c>
      <c r="V4103">
        <v>0.68</v>
      </c>
      <c r="W4103">
        <v>4365.6000000000004</v>
      </c>
      <c r="AH4103" s="16"/>
      <c r="AI4103" t="s">
        <v>1375</v>
      </c>
    </row>
    <row r="4104" spans="1:35" x14ac:dyDescent="0.25">
      <c r="A4104" t="s">
        <v>10025</v>
      </c>
      <c r="B4104" s="1">
        <v>23</v>
      </c>
      <c r="C4104" t="s">
        <v>480</v>
      </c>
      <c r="D4104">
        <v>7057563</v>
      </c>
      <c r="E4104" t="s">
        <v>9867</v>
      </c>
      <c r="F4104" t="s">
        <v>1363</v>
      </c>
      <c r="G4104" t="s">
        <v>1391</v>
      </c>
      <c r="H4104" s="3" t="s">
        <v>3151</v>
      </c>
      <c r="I4104">
        <v>2017</v>
      </c>
      <c r="J4104" s="15" t="s">
        <v>2501</v>
      </c>
      <c r="K4104">
        <v>2017</v>
      </c>
      <c r="L4104" t="s">
        <v>1367</v>
      </c>
      <c r="M4104" t="s">
        <v>9867</v>
      </c>
      <c r="N4104" t="s">
        <v>9867</v>
      </c>
      <c r="O4104" t="s">
        <v>1388</v>
      </c>
      <c r="P4104" t="s">
        <v>133</v>
      </c>
      <c r="Q4104">
        <f t="shared" si="77"/>
        <v>6420</v>
      </c>
      <c r="R4104" t="s">
        <v>7480</v>
      </c>
      <c r="S4104" t="s">
        <v>7481</v>
      </c>
      <c r="T4104" t="s">
        <v>9746</v>
      </c>
      <c r="U4104" s="75">
        <v>6420</v>
      </c>
      <c r="V4104">
        <v>0.69</v>
      </c>
      <c r="W4104">
        <v>4429.8</v>
      </c>
      <c r="AH4104" s="16"/>
      <c r="AI4104" t="s">
        <v>1375</v>
      </c>
    </row>
    <row r="4105" spans="1:35" x14ac:dyDescent="0.25">
      <c r="A4105" t="s">
        <v>10026</v>
      </c>
      <c r="B4105" s="1">
        <v>23</v>
      </c>
      <c r="C4105" t="s">
        <v>480</v>
      </c>
      <c r="D4105">
        <v>7057563</v>
      </c>
      <c r="E4105" t="s">
        <v>9867</v>
      </c>
      <c r="F4105" t="s">
        <v>1363</v>
      </c>
      <c r="G4105" t="s">
        <v>1391</v>
      </c>
      <c r="H4105" s="3" t="s">
        <v>3151</v>
      </c>
      <c r="I4105">
        <v>2017</v>
      </c>
      <c r="J4105" s="15" t="s">
        <v>2501</v>
      </c>
      <c r="K4105">
        <v>2017</v>
      </c>
      <c r="L4105" t="s">
        <v>1367</v>
      </c>
      <c r="M4105" t="s">
        <v>9867</v>
      </c>
      <c r="N4105" t="s">
        <v>9867</v>
      </c>
      <c r="O4105" t="s">
        <v>1388</v>
      </c>
      <c r="P4105" t="s">
        <v>133</v>
      </c>
      <c r="Q4105">
        <f t="shared" si="77"/>
        <v>6420</v>
      </c>
      <c r="R4105" t="s">
        <v>2102</v>
      </c>
      <c r="S4105" t="s">
        <v>2103</v>
      </c>
      <c r="T4105" t="s">
        <v>9991</v>
      </c>
      <c r="U4105" s="75">
        <v>6420</v>
      </c>
      <c r="V4105">
        <v>1</v>
      </c>
      <c r="W4105">
        <v>6420</v>
      </c>
      <c r="AH4105" s="16"/>
      <c r="AI4105" t="s">
        <v>1375</v>
      </c>
    </row>
    <row r="4106" spans="1:35" x14ac:dyDescent="0.25">
      <c r="A4106" t="s">
        <v>10027</v>
      </c>
      <c r="B4106" s="1">
        <v>23</v>
      </c>
      <c r="C4106" t="s">
        <v>480</v>
      </c>
      <c r="D4106">
        <v>7214219</v>
      </c>
      <c r="E4106" t="s">
        <v>10028</v>
      </c>
      <c r="F4106" t="s">
        <v>1363</v>
      </c>
      <c r="G4106" t="s">
        <v>1364</v>
      </c>
      <c r="H4106" s="3" t="s">
        <v>6243</v>
      </c>
      <c r="I4106">
        <v>2017</v>
      </c>
      <c r="J4106" s="15" t="s">
        <v>2631</v>
      </c>
      <c r="K4106">
        <v>2017</v>
      </c>
      <c r="L4106" t="s">
        <v>1367</v>
      </c>
      <c r="M4106" t="s">
        <v>10029</v>
      </c>
      <c r="N4106" t="s">
        <v>10030</v>
      </c>
      <c r="O4106" t="s">
        <v>1388</v>
      </c>
      <c r="P4106" t="s">
        <v>133</v>
      </c>
      <c r="Q4106">
        <f t="shared" si="77"/>
        <v>20000</v>
      </c>
      <c r="R4106" t="s">
        <v>9407</v>
      </c>
      <c r="S4106" t="s">
        <v>9408</v>
      </c>
      <c r="T4106" t="s">
        <v>10031</v>
      </c>
      <c r="U4106" s="75">
        <v>20000</v>
      </c>
      <c r="V4106">
        <v>0.6</v>
      </c>
      <c r="W4106">
        <v>12000</v>
      </c>
      <c r="AH4106" s="16"/>
      <c r="AI4106" t="s">
        <v>1375</v>
      </c>
    </row>
    <row r="4107" spans="1:35" x14ac:dyDescent="0.25">
      <c r="A4107" t="s">
        <v>10032</v>
      </c>
      <c r="B4107" s="1">
        <v>23</v>
      </c>
      <c r="C4107" t="s">
        <v>480</v>
      </c>
      <c r="D4107">
        <v>7214219</v>
      </c>
      <c r="E4107" t="s">
        <v>10028</v>
      </c>
      <c r="F4107" t="s">
        <v>1363</v>
      </c>
      <c r="G4107" t="s">
        <v>1364</v>
      </c>
      <c r="H4107" s="3" t="s">
        <v>6243</v>
      </c>
      <c r="I4107">
        <v>2017</v>
      </c>
      <c r="J4107" s="15" t="s">
        <v>2631</v>
      </c>
      <c r="K4107">
        <v>2017</v>
      </c>
      <c r="L4107" t="s">
        <v>1367</v>
      </c>
      <c r="M4107" t="s">
        <v>10029</v>
      </c>
      <c r="N4107" t="s">
        <v>10030</v>
      </c>
      <c r="O4107" t="s">
        <v>1388</v>
      </c>
      <c r="P4107" t="s">
        <v>133</v>
      </c>
      <c r="Q4107">
        <f t="shared" si="77"/>
        <v>20000</v>
      </c>
      <c r="R4107" t="s">
        <v>2102</v>
      </c>
      <c r="S4107" t="s">
        <v>2103</v>
      </c>
      <c r="T4107" t="s">
        <v>9971</v>
      </c>
      <c r="U4107" s="75">
        <v>20000</v>
      </c>
      <c r="V4107">
        <v>1</v>
      </c>
      <c r="W4107">
        <v>20000</v>
      </c>
      <c r="AH4107" s="16"/>
      <c r="AI4107" t="s">
        <v>1375</v>
      </c>
    </row>
    <row r="4108" spans="1:35" x14ac:dyDescent="0.25">
      <c r="A4108" t="s">
        <v>10033</v>
      </c>
      <c r="B4108" s="1">
        <v>23</v>
      </c>
      <c r="C4108" t="s">
        <v>480</v>
      </c>
      <c r="D4108">
        <v>7434774</v>
      </c>
      <c r="E4108" t="s">
        <v>9676</v>
      </c>
      <c r="F4108" t="s">
        <v>1363</v>
      </c>
      <c r="G4108" t="s">
        <v>1391</v>
      </c>
      <c r="H4108" s="3" t="s">
        <v>1714</v>
      </c>
      <c r="I4108">
        <v>2018</v>
      </c>
      <c r="J4108" s="15" t="s">
        <v>1715</v>
      </c>
      <c r="K4108">
        <v>2018</v>
      </c>
      <c r="L4108" t="s">
        <v>1622</v>
      </c>
      <c r="M4108" t="s">
        <v>9676</v>
      </c>
      <c r="N4108" t="s">
        <v>9676</v>
      </c>
      <c r="O4108" t="s">
        <v>1388</v>
      </c>
      <c r="P4108" t="s">
        <v>4226</v>
      </c>
      <c r="Q4108">
        <f t="shared" si="77"/>
        <v>10500</v>
      </c>
      <c r="R4108" t="s">
        <v>2102</v>
      </c>
      <c r="S4108" t="s">
        <v>2103</v>
      </c>
      <c r="T4108" t="s">
        <v>9740</v>
      </c>
      <c r="U4108" s="75">
        <v>10500</v>
      </c>
      <c r="V4108">
        <v>1</v>
      </c>
      <c r="W4108">
        <v>10500</v>
      </c>
      <c r="AH4108" s="16"/>
      <c r="AI4108" t="s">
        <v>1375</v>
      </c>
    </row>
    <row r="4109" spans="1:35" x14ac:dyDescent="0.25">
      <c r="A4109" t="s">
        <v>10034</v>
      </c>
      <c r="B4109" s="1">
        <v>23</v>
      </c>
      <c r="C4109" t="s">
        <v>480</v>
      </c>
      <c r="D4109">
        <v>7434774</v>
      </c>
      <c r="E4109" t="s">
        <v>9676</v>
      </c>
      <c r="F4109" t="s">
        <v>1363</v>
      </c>
      <c r="G4109" t="s">
        <v>1391</v>
      </c>
      <c r="H4109" s="3" t="s">
        <v>1714</v>
      </c>
      <c r="I4109">
        <v>2018</v>
      </c>
      <c r="J4109" s="15" t="s">
        <v>1715</v>
      </c>
      <c r="K4109">
        <v>2018</v>
      </c>
      <c r="L4109" t="s">
        <v>1622</v>
      </c>
      <c r="M4109" t="s">
        <v>9676</v>
      </c>
      <c r="N4109" t="s">
        <v>9676</v>
      </c>
      <c r="O4109" t="s">
        <v>1388</v>
      </c>
      <c r="P4109" t="s">
        <v>4226</v>
      </c>
      <c r="Q4109">
        <f t="shared" si="77"/>
        <v>10500</v>
      </c>
      <c r="R4109" t="s">
        <v>9441</v>
      </c>
      <c r="S4109" t="s">
        <v>9442</v>
      </c>
      <c r="T4109" t="s">
        <v>9744</v>
      </c>
      <c r="U4109" s="75">
        <v>10500</v>
      </c>
      <c r="V4109">
        <v>0.5</v>
      </c>
      <c r="W4109">
        <v>5250</v>
      </c>
      <c r="AH4109" s="16"/>
      <c r="AI4109" t="s">
        <v>1375</v>
      </c>
    </row>
    <row r="4110" spans="1:35" x14ac:dyDescent="0.25">
      <c r="A4110" t="s">
        <v>10035</v>
      </c>
      <c r="B4110" s="1">
        <v>23</v>
      </c>
      <c r="C4110" t="s">
        <v>480</v>
      </c>
      <c r="D4110">
        <v>7434774</v>
      </c>
      <c r="E4110" t="s">
        <v>9676</v>
      </c>
      <c r="F4110" t="s">
        <v>1363</v>
      </c>
      <c r="G4110" t="s">
        <v>1391</v>
      </c>
      <c r="H4110" s="3" t="s">
        <v>1714</v>
      </c>
      <c r="I4110">
        <v>2018</v>
      </c>
      <c r="J4110" s="15" t="s">
        <v>1715</v>
      </c>
      <c r="K4110">
        <v>2018</v>
      </c>
      <c r="L4110" t="s">
        <v>1622</v>
      </c>
      <c r="M4110" t="s">
        <v>9676</v>
      </c>
      <c r="N4110" t="s">
        <v>9676</v>
      </c>
      <c r="O4110" t="s">
        <v>1388</v>
      </c>
      <c r="P4110" t="s">
        <v>4226</v>
      </c>
      <c r="Q4110">
        <f t="shared" si="77"/>
        <v>10500</v>
      </c>
      <c r="R4110" t="s">
        <v>1879</v>
      </c>
      <c r="S4110" t="s">
        <v>1880</v>
      </c>
      <c r="T4110" t="s">
        <v>587</v>
      </c>
      <c r="U4110" s="75">
        <v>10500</v>
      </c>
      <c r="V4110">
        <v>2.4</v>
      </c>
      <c r="W4110">
        <v>25200</v>
      </c>
      <c r="AH4110" s="16"/>
      <c r="AI4110" t="s">
        <v>1375</v>
      </c>
    </row>
    <row r="4111" spans="1:35" x14ac:dyDescent="0.25">
      <c r="A4111" t="s">
        <v>10036</v>
      </c>
      <c r="B4111" s="1">
        <v>23</v>
      </c>
      <c r="C4111" t="s">
        <v>480</v>
      </c>
      <c r="D4111">
        <v>7248415</v>
      </c>
      <c r="E4111" t="s">
        <v>10037</v>
      </c>
      <c r="F4111" t="s">
        <v>1363</v>
      </c>
      <c r="G4111" t="s">
        <v>1391</v>
      </c>
      <c r="H4111" s="3" t="s">
        <v>7082</v>
      </c>
      <c r="I4111">
        <v>2017</v>
      </c>
      <c r="J4111" s="15" t="s">
        <v>7083</v>
      </c>
      <c r="K4111">
        <v>2017</v>
      </c>
      <c r="L4111" t="s">
        <v>1367</v>
      </c>
      <c r="M4111" t="s">
        <v>10038</v>
      </c>
      <c r="N4111" t="s">
        <v>10038</v>
      </c>
      <c r="O4111" t="s">
        <v>1388</v>
      </c>
      <c r="P4111" t="s">
        <v>133</v>
      </c>
      <c r="Q4111">
        <f t="shared" si="77"/>
        <v>420</v>
      </c>
      <c r="R4111" t="s">
        <v>1879</v>
      </c>
      <c r="S4111" t="s">
        <v>1880</v>
      </c>
      <c r="T4111" t="s">
        <v>587</v>
      </c>
      <c r="U4111" s="75">
        <v>420</v>
      </c>
      <c r="V4111">
        <v>0.54</v>
      </c>
      <c r="W4111">
        <v>226.8</v>
      </c>
      <c r="AH4111" s="16"/>
      <c r="AI4111" t="s">
        <v>1375</v>
      </c>
    </row>
    <row r="4112" spans="1:35" x14ac:dyDescent="0.25">
      <c r="A4112" t="s">
        <v>10039</v>
      </c>
      <c r="B4112" s="1">
        <v>23</v>
      </c>
      <c r="C4112" t="s">
        <v>480</v>
      </c>
      <c r="D4112">
        <v>7248415</v>
      </c>
      <c r="E4112" t="s">
        <v>10037</v>
      </c>
      <c r="F4112" t="s">
        <v>1363</v>
      </c>
      <c r="G4112" t="s">
        <v>1391</v>
      </c>
      <c r="H4112" s="3" t="s">
        <v>7082</v>
      </c>
      <c r="I4112">
        <v>2017</v>
      </c>
      <c r="J4112" s="15" t="s">
        <v>7083</v>
      </c>
      <c r="K4112">
        <v>2017</v>
      </c>
      <c r="L4112" t="s">
        <v>1367</v>
      </c>
      <c r="M4112" t="s">
        <v>10038</v>
      </c>
      <c r="N4112" t="s">
        <v>10038</v>
      </c>
      <c r="O4112" t="s">
        <v>1388</v>
      </c>
      <c r="P4112" t="s">
        <v>133</v>
      </c>
      <c r="Q4112">
        <f t="shared" si="77"/>
        <v>420</v>
      </c>
      <c r="R4112" t="s">
        <v>2102</v>
      </c>
      <c r="S4112" t="s">
        <v>2103</v>
      </c>
      <c r="T4112" t="s">
        <v>10040</v>
      </c>
      <c r="U4112" s="75">
        <v>420</v>
      </c>
      <c r="V4112">
        <v>1</v>
      </c>
      <c r="W4112">
        <v>420</v>
      </c>
      <c r="AH4112" s="16"/>
      <c r="AI4112" t="s">
        <v>1375</v>
      </c>
    </row>
    <row r="4113" spans="1:35" x14ac:dyDescent="0.25">
      <c r="A4113" t="s">
        <v>10041</v>
      </c>
      <c r="B4113" s="1">
        <v>23</v>
      </c>
      <c r="C4113" t="s">
        <v>480</v>
      </c>
      <c r="D4113">
        <v>7248415</v>
      </c>
      <c r="E4113" t="s">
        <v>10037</v>
      </c>
      <c r="F4113" t="s">
        <v>1363</v>
      </c>
      <c r="G4113" t="s">
        <v>1391</v>
      </c>
      <c r="H4113" s="3" t="s">
        <v>7082</v>
      </c>
      <c r="I4113">
        <v>2017</v>
      </c>
      <c r="J4113" s="15" t="s">
        <v>7083</v>
      </c>
      <c r="K4113">
        <v>2017</v>
      </c>
      <c r="L4113" t="s">
        <v>1367</v>
      </c>
      <c r="M4113" t="s">
        <v>10038</v>
      </c>
      <c r="N4113" t="s">
        <v>10038</v>
      </c>
      <c r="O4113" t="s">
        <v>1388</v>
      </c>
      <c r="P4113" t="s">
        <v>133</v>
      </c>
      <c r="Q4113">
        <f t="shared" si="77"/>
        <v>420</v>
      </c>
      <c r="R4113" t="s">
        <v>1871</v>
      </c>
      <c r="S4113" t="s">
        <v>1872</v>
      </c>
      <c r="T4113" t="s">
        <v>9677</v>
      </c>
      <c r="U4113" s="75">
        <v>420</v>
      </c>
      <c r="V4113">
        <v>2.73</v>
      </c>
      <c r="W4113">
        <v>1146.5999999999999</v>
      </c>
      <c r="AH4113" s="16"/>
      <c r="AI4113" t="s">
        <v>1375</v>
      </c>
    </row>
    <row r="4114" spans="1:35" x14ac:dyDescent="0.25">
      <c r="A4114" t="s">
        <v>10042</v>
      </c>
      <c r="B4114" s="1">
        <v>23</v>
      </c>
      <c r="C4114" t="s">
        <v>480</v>
      </c>
      <c r="D4114">
        <v>7248415</v>
      </c>
      <c r="E4114" t="s">
        <v>10037</v>
      </c>
      <c r="F4114" t="s">
        <v>1363</v>
      </c>
      <c r="G4114" t="s">
        <v>1391</v>
      </c>
      <c r="H4114" s="3" t="s">
        <v>7082</v>
      </c>
      <c r="I4114">
        <v>2017</v>
      </c>
      <c r="J4114" s="15" t="s">
        <v>7083</v>
      </c>
      <c r="K4114">
        <v>2017</v>
      </c>
      <c r="L4114" t="s">
        <v>1367</v>
      </c>
      <c r="M4114" t="s">
        <v>10038</v>
      </c>
      <c r="N4114" t="s">
        <v>10038</v>
      </c>
      <c r="O4114" t="s">
        <v>1388</v>
      </c>
      <c r="P4114" t="s">
        <v>133</v>
      </c>
      <c r="Q4114">
        <f t="shared" si="77"/>
        <v>420</v>
      </c>
      <c r="R4114" t="s">
        <v>9407</v>
      </c>
      <c r="S4114" t="s">
        <v>9408</v>
      </c>
      <c r="T4114" t="s">
        <v>9920</v>
      </c>
      <c r="U4114" s="75">
        <v>420</v>
      </c>
      <c r="V4114">
        <v>0.68</v>
      </c>
      <c r="W4114">
        <v>285.60000000000002</v>
      </c>
      <c r="AH4114" s="16"/>
      <c r="AI4114" t="s">
        <v>1375</v>
      </c>
    </row>
    <row r="4115" spans="1:35" x14ac:dyDescent="0.25">
      <c r="A4115" t="s">
        <v>10043</v>
      </c>
      <c r="B4115" s="1">
        <v>23</v>
      </c>
      <c r="C4115" t="s">
        <v>480</v>
      </c>
      <c r="D4115">
        <v>8133042</v>
      </c>
      <c r="E4115" t="s">
        <v>9676</v>
      </c>
      <c r="F4115" t="s">
        <v>1363</v>
      </c>
      <c r="G4115" t="s">
        <v>1391</v>
      </c>
      <c r="H4115" s="3" t="s">
        <v>3720</v>
      </c>
      <c r="I4115">
        <v>2018</v>
      </c>
      <c r="J4115" s="15" t="s">
        <v>3424</v>
      </c>
      <c r="K4115">
        <v>2018</v>
      </c>
      <c r="L4115" t="s">
        <v>1367</v>
      </c>
      <c r="M4115" t="s">
        <v>9676</v>
      </c>
      <c r="N4115" t="s">
        <v>9676</v>
      </c>
      <c r="O4115" t="s">
        <v>1388</v>
      </c>
      <c r="P4115" t="s">
        <v>133</v>
      </c>
      <c r="Q4115">
        <f t="shared" si="77"/>
        <v>1000</v>
      </c>
      <c r="R4115" t="s">
        <v>9407</v>
      </c>
      <c r="S4115" t="s">
        <v>9408</v>
      </c>
      <c r="T4115" t="s">
        <v>10044</v>
      </c>
      <c r="U4115" s="75">
        <v>1000</v>
      </c>
      <c r="V4115">
        <v>1</v>
      </c>
      <c r="W4115">
        <v>1000</v>
      </c>
      <c r="AH4115" s="16"/>
      <c r="AI4115" t="s">
        <v>1375</v>
      </c>
    </row>
    <row r="4116" spans="1:35" x14ac:dyDescent="0.25">
      <c r="A4116" t="s">
        <v>10045</v>
      </c>
      <c r="B4116" s="1">
        <v>23</v>
      </c>
      <c r="C4116" t="s">
        <v>480</v>
      </c>
      <c r="D4116">
        <v>8133042</v>
      </c>
      <c r="E4116" t="s">
        <v>9676</v>
      </c>
      <c r="F4116" t="s">
        <v>1363</v>
      </c>
      <c r="G4116" t="s">
        <v>1391</v>
      </c>
      <c r="H4116" s="3" t="s">
        <v>3720</v>
      </c>
      <c r="I4116">
        <v>2018</v>
      </c>
      <c r="J4116" s="15" t="s">
        <v>3424</v>
      </c>
      <c r="K4116">
        <v>2018</v>
      </c>
      <c r="L4116" t="s">
        <v>1367</v>
      </c>
      <c r="M4116" t="s">
        <v>9676</v>
      </c>
      <c r="N4116" t="s">
        <v>9676</v>
      </c>
      <c r="O4116" t="s">
        <v>1388</v>
      </c>
      <c r="P4116" t="s">
        <v>133</v>
      </c>
      <c r="Q4116">
        <f t="shared" si="77"/>
        <v>1000</v>
      </c>
      <c r="R4116" t="s">
        <v>2102</v>
      </c>
      <c r="S4116" t="s">
        <v>2103</v>
      </c>
      <c r="T4116" t="s">
        <v>9740</v>
      </c>
      <c r="U4116" s="75">
        <v>1000</v>
      </c>
      <c r="V4116">
        <v>1</v>
      </c>
      <c r="W4116">
        <v>1000</v>
      </c>
      <c r="AH4116" s="16"/>
      <c r="AI4116" t="s">
        <v>1375</v>
      </c>
    </row>
    <row r="4117" spans="1:35" x14ac:dyDescent="0.25">
      <c r="A4117" t="s">
        <v>10046</v>
      </c>
      <c r="B4117" s="1">
        <v>23</v>
      </c>
      <c r="C4117" t="s">
        <v>480</v>
      </c>
      <c r="D4117">
        <v>7594135</v>
      </c>
      <c r="E4117" t="s">
        <v>10047</v>
      </c>
      <c r="F4117" t="s">
        <v>1363</v>
      </c>
      <c r="G4117" t="s">
        <v>1391</v>
      </c>
      <c r="H4117" s="3" t="s">
        <v>3917</v>
      </c>
      <c r="I4117">
        <v>2018</v>
      </c>
      <c r="J4117" s="15" t="s">
        <v>10048</v>
      </c>
      <c r="K4117">
        <v>2018</v>
      </c>
      <c r="L4117" t="s">
        <v>1367</v>
      </c>
      <c r="M4117" t="s">
        <v>9676</v>
      </c>
      <c r="N4117" t="s">
        <v>8675</v>
      </c>
      <c r="O4117" t="s">
        <v>1388</v>
      </c>
      <c r="P4117" t="s">
        <v>4226</v>
      </c>
      <c r="Q4117">
        <f t="shared" si="77"/>
        <v>360</v>
      </c>
      <c r="R4117" t="s">
        <v>2102</v>
      </c>
      <c r="S4117" t="s">
        <v>2103</v>
      </c>
      <c r="T4117" t="s">
        <v>9740</v>
      </c>
      <c r="U4117" s="75">
        <v>360</v>
      </c>
      <c r="V4117">
        <v>1</v>
      </c>
      <c r="W4117">
        <v>360</v>
      </c>
      <c r="AH4117" s="16"/>
      <c r="AI4117" t="s">
        <v>1375</v>
      </c>
    </row>
    <row r="4118" spans="1:35" x14ac:dyDescent="0.25">
      <c r="A4118" t="s">
        <v>10049</v>
      </c>
      <c r="B4118" s="1">
        <v>23</v>
      </c>
      <c r="C4118" t="s">
        <v>480</v>
      </c>
      <c r="D4118">
        <v>7594135</v>
      </c>
      <c r="E4118" t="s">
        <v>10047</v>
      </c>
      <c r="F4118" t="s">
        <v>1363</v>
      </c>
      <c r="G4118" t="s">
        <v>1391</v>
      </c>
      <c r="H4118" s="3" t="s">
        <v>3917</v>
      </c>
      <c r="I4118">
        <v>2018</v>
      </c>
      <c r="J4118" s="15" t="s">
        <v>10048</v>
      </c>
      <c r="K4118">
        <v>2018</v>
      </c>
      <c r="L4118" t="s">
        <v>1367</v>
      </c>
      <c r="M4118" t="s">
        <v>9676</v>
      </c>
      <c r="N4118" t="s">
        <v>8675</v>
      </c>
      <c r="O4118" t="s">
        <v>1388</v>
      </c>
      <c r="P4118" t="s">
        <v>4226</v>
      </c>
      <c r="Q4118">
        <f t="shared" si="77"/>
        <v>360</v>
      </c>
      <c r="R4118" t="s">
        <v>1879</v>
      </c>
      <c r="S4118" t="s">
        <v>1880</v>
      </c>
      <c r="T4118" t="s">
        <v>10050</v>
      </c>
      <c r="U4118" s="75">
        <v>360</v>
      </c>
      <c r="V4118">
        <v>0.45</v>
      </c>
      <c r="W4118">
        <v>162</v>
      </c>
      <c r="AH4118" s="16"/>
      <c r="AI4118" t="s">
        <v>1375</v>
      </c>
    </row>
    <row r="4119" spans="1:35" x14ac:dyDescent="0.25">
      <c r="A4119" t="s">
        <v>10051</v>
      </c>
      <c r="B4119" s="1">
        <v>23</v>
      </c>
      <c r="C4119" t="s">
        <v>480</v>
      </c>
      <c r="D4119">
        <v>7403356</v>
      </c>
      <c r="E4119" t="s">
        <v>9867</v>
      </c>
      <c r="F4119" t="s">
        <v>1363</v>
      </c>
      <c r="G4119" t="s">
        <v>1391</v>
      </c>
      <c r="H4119" s="3" t="s">
        <v>1715</v>
      </c>
      <c r="I4119">
        <v>2018</v>
      </c>
      <c r="J4119" s="15" t="s">
        <v>10052</v>
      </c>
      <c r="K4119">
        <v>2018</v>
      </c>
      <c r="L4119" t="s">
        <v>1367</v>
      </c>
      <c r="M4119" t="s">
        <v>9867</v>
      </c>
      <c r="N4119" t="s">
        <v>9867</v>
      </c>
      <c r="O4119" t="s">
        <v>1388</v>
      </c>
      <c r="P4119" t="s">
        <v>133</v>
      </c>
      <c r="Q4119">
        <f t="shared" si="77"/>
        <v>8430</v>
      </c>
      <c r="R4119" t="s">
        <v>2102</v>
      </c>
      <c r="S4119" t="s">
        <v>2103</v>
      </c>
      <c r="T4119" t="s">
        <v>9740</v>
      </c>
      <c r="U4119" s="75">
        <v>8430</v>
      </c>
      <c r="V4119">
        <v>1</v>
      </c>
      <c r="W4119">
        <v>8430</v>
      </c>
      <c r="AH4119" s="16"/>
      <c r="AI4119" t="s">
        <v>1375</v>
      </c>
    </row>
    <row r="4120" spans="1:35" x14ac:dyDescent="0.25">
      <c r="A4120" t="s">
        <v>10053</v>
      </c>
      <c r="B4120" s="1">
        <v>23</v>
      </c>
      <c r="C4120" t="s">
        <v>480</v>
      </c>
      <c r="D4120">
        <v>7403356</v>
      </c>
      <c r="E4120" t="s">
        <v>9867</v>
      </c>
      <c r="F4120" t="s">
        <v>1363</v>
      </c>
      <c r="G4120" t="s">
        <v>1391</v>
      </c>
      <c r="H4120" s="3" t="s">
        <v>1715</v>
      </c>
      <c r="I4120">
        <v>2018</v>
      </c>
      <c r="J4120" s="15" t="s">
        <v>10052</v>
      </c>
      <c r="K4120">
        <v>2018</v>
      </c>
      <c r="L4120" t="s">
        <v>1367</v>
      </c>
      <c r="M4120" t="s">
        <v>9867</v>
      </c>
      <c r="N4120" t="s">
        <v>9867</v>
      </c>
      <c r="O4120" t="s">
        <v>1388</v>
      </c>
      <c r="P4120" t="s">
        <v>133</v>
      </c>
      <c r="Q4120">
        <f t="shared" si="77"/>
        <v>8430</v>
      </c>
      <c r="R4120" t="s">
        <v>1879</v>
      </c>
      <c r="S4120" t="s">
        <v>1880</v>
      </c>
      <c r="T4120" t="s">
        <v>587</v>
      </c>
      <c r="U4120" s="75">
        <v>8430</v>
      </c>
      <c r="V4120">
        <v>0.5</v>
      </c>
      <c r="W4120">
        <v>4215</v>
      </c>
      <c r="AH4120" s="16"/>
      <c r="AI4120" t="s">
        <v>1375</v>
      </c>
    </row>
    <row r="4121" spans="1:35" x14ac:dyDescent="0.25">
      <c r="A4121" t="s">
        <v>10054</v>
      </c>
      <c r="B4121" s="1">
        <v>23</v>
      </c>
      <c r="C4121" t="s">
        <v>480</v>
      </c>
      <c r="D4121">
        <v>7403356</v>
      </c>
      <c r="E4121" t="s">
        <v>9867</v>
      </c>
      <c r="F4121" t="s">
        <v>1363</v>
      </c>
      <c r="G4121" t="s">
        <v>1391</v>
      </c>
      <c r="H4121" s="3" t="s">
        <v>1715</v>
      </c>
      <c r="I4121">
        <v>2018</v>
      </c>
      <c r="J4121" s="15" t="s">
        <v>10052</v>
      </c>
      <c r="K4121">
        <v>2018</v>
      </c>
      <c r="L4121" t="s">
        <v>1367</v>
      </c>
      <c r="M4121" t="s">
        <v>9867</v>
      </c>
      <c r="N4121" t="s">
        <v>9867</v>
      </c>
      <c r="O4121" t="s">
        <v>1388</v>
      </c>
      <c r="P4121" t="s">
        <v>133</v>
      </c>
      <c r="Q4121">
        <f t="shared" si="77"/>
        <v>8430</v>
      </c>
      <c r="R4121" t="s">
        <v>9407</v>
      </c>
      <c r="S4121" t="s">
        <v>9408</v>
      </c>
      <c r="T4121" t="s">
        <v>9744</v>
      </c>
      <c r="U4121" s="75">
        <v>8430</v>
      </c>
      <c r="V4121">
        <v>0.5</v>
      </c>
      <c r="W4121">
        <v>4215</v>
      </c>
      <c r="AH4121" s="16"/>
      <c r="AI4121" t="s">
        <v>1375</v>
      </c>
    </row>
    <row r="4122" spans="1:35" x14ac:dyDescent="0.25">
      <c r="A4122" t="s">
        <v>10055</v>
      </c>
      <c r="B4122" s="1">
        <v>23</v>
      </c>
      <c r="C4122" t="s">
        <v>480</v>
      </c>
      <c r="D4122">
        <v>7594135</v>
      </c>
      <c r="E4122" t="s">
        <v>10047</v>
      </c>
      <c r="F4122" t="s">
        <v>1363</v>
      </c>
      <c r="G4122" t="s">
        <v>1391</v>
      </c>
      <c r="H4122" s="3" t="s">
        <v>3917</v>
      </c>
      <c r="I4122">
        <v>2018</v>
      </c>
      <c r="J4122" s="15" t="s">
        <v>10048</v>
      </c>
      <c r="K4122">
        <v>2018</v>
      </c>
      <c r="L4122" t="s">
        <v>1367</v>
      </c>
      <c r="M4122" t="s">
        <v>9676</v>
      </c>
      <c r="N4122" t="s">
        <v>8675</v>
      </c>
      <c r="O4122" t="s">
        <v>1388</v>
      </c>
      <c r="P4122" t="s">
        <v>4226</v>
      </c>
      <c r="Q4122">
        <f t="shared" si="77"/>
        <v>360</v>
      </c>
      <c r="R4122" t="s">
        <v>9441</v>
      </c>
      <c r="S4122" t="s">
        <v>9442</v>
      </c>
      <c r="T4122" t="s">
        <v>9744</v>
      </c>
      <c r="U4122" s="75">
        <v>360</v>
      </c>
      <c r="V4122">
        <v>0.53</v>
      </c>
      <c r="W4122">
        <v>190.8</v>
      </c>
      <c r="AH4122" s="16"/>
      <c r="AI4122" t="s">
        <v>1375</v>
      </c>
    </row>
    <row r="4123" spans="1:35" x14ac:dyDescent="0.25">
      <c r="A4123" t="s">
        <v>10056</v>
      </c>
      <c r="B4123" s="1">
        <v>23</v>
      </c>
      <c r="C4123" t="s">
        <v>480</v>
      </c>
      <c r="D4123">
        <v>7566328</v>
      </c>
      <c r="E4123" t="s">
        <v>9676</v>
      </c>
      <c r="F4123" t="s">
        <v>1363</v>
      </c>
      <c r="G4123" t="s">
        <v>1391</v>
      </c>
      <c r="H4123" s="3" t="s">
        <v>6268</v>
      </c>
      <c r="I4123">
        <v>2018</v>
      </c>
      <c r="J4123" s="15" t="s">
        <v>6343</v>
      </c>
      <c r="K4123">
        <v>2018</v>
      </c>
      <c r="L4123" t="s">
        <v>1622</v>
      </c>
      <c r="M4123" t="s">
        <v>9676</v>
      </c>
      <c r="N4123" t="s">
        <v>9676</v>
      </c>
      <c r="O4123" t="s">
        <v>1388</v>
      </c>
      <c r="P4123" t="s">
        <v>133</v>
      </c>
      <c r="Q4123">
        <f t="shared" si="77"/>
        <v>16700</v>
      </c>
      <c r="R4123" t="s">
        <v>9441</v>
      </c>
      <c r="S4123" t="s">
        <v>9442</v>
      </c>
      <c r="T4123" t="s">
        <v>9744</v>
      </c>
      <c r="U4123" s="75">
        <v>16700</v>
      </c>
      <c r="V4123">
        <v>0.45</v>
      </c>
      <c r="W4123">
        <v>7515</v>
      </c>
      <c r="AH4123" s="16"/>
      <c r="AI4123" t="s">
        <v>1375</v>
      </c>
    </row>
    <row r="4124" spans="1:35" x14ac:dyDescent="0.25">
      <c r="A4124" t="s">
        <v>10057</v>
      </c>
      <c r="B4124" s="1">
        <v>23</v>
      </c>
      <c r="C4124" t="s">
        <v>480</v>
      </c>
      <c r="D4124">
        <v>7566328</v>
      </c>
      <c r="E4124" t="s">
        <v>9676</v>
      </c>
      <c r="F4124" t="s">
        <v>1363</v>
      </c>
      <c r="G4124" t="s">
        <v>1391</v>
      </c>
      <c r="H4124" s="3" t="s">
        <v>6268</v>
      </c>
      <c r="I4124">
        <v>2018</v>
      </c>
      <c r="J4124" s="15" t="s">
        <v>6343</v>
      </c>
      <c r="K4124">
        <v>2018</v>
      </c>
      <c r="L4124" t="s">
        <v>1622</v>
      </c>
      <c r="M4124" t="s">
        <v>9676</v>
      </c>
      <c r="N4124" t="s">
        <v>9676</v>
      </c>
      <c r="O4124" t="s">
        <v>1388</v>
      </c>
      <c r="P4124" t="s">
        <v>133</v>
      </c>
      <c r="Q4124">
        <f t="shared" si="77"/>
        <v>16700</v>
      </c>
      <c r="R4124" t="s">
        <v>2102</v>
      </c>
      <c r="S4124" t="s">
        <v>2103</v>
      </c>
      <c r="T4124" t="s">
        <v>9740</v>
      </c>
      <c r="U4124" s="75">
        <v>16700</v>
      </c>
      <c r="V4124">
        <v>1</v>
      </c>
      <c r="W4124">
        <v>16700</v>
      </c>
      <c r="AH4124" s="16"/>
      <c r="AI4124" t="s">
        <v>1375</v>
      </c>
    </row>
    <row r="4125" spans="1:35" x14ac:dyDescent="0.25">
      <c r="A4125" t="s">
        <v>10058</v>
      </c>
      <c r="B4125" s="1">
        <v>23</v>
      </c>
      <c r="C4125" t="s">
        <v>480</v>
      </c>
      <c r="D4125">
        <v>7696159</v>
      </c>
      <c r="E4125" t="s">
        <v>10059</v>
      </c>
      <c r="F4125" t="s">
        <v>1363</v>
      </c>
      <c r="G4125" t="s">
        <v>1391</v>
      </c>
      <c r="H4125" s="3" t="s">
        <v>6339</v>
      </c>
      <c r="I4125">
        <v>2018</v>
      </c>
      <c r="J4125" s="15" t="s">
        <v>3201</v>
      </c>
      <c r="K4125">
        <v>2018</v>
      </c>
      <c r="L4125" t="s">
        <v>1367</v>
      </c>
      <c r="M4125" t="s">
        <v>496</v>
      </c>
      <c r="N4125" t="s">
        <v>8675</v>
      </c>
      <c r="O4125" t="s">
        <v>1388</v>
      </c>
      <c r="P4125" t="s">
        <v>4226</v>
      </c>
      <c r="Q4125">
        <f t="shared" si="77"/>
        <v>240</v>
      </c>
      <c r="R4125" t="s">
        <v>1879</v>
      </c>
      <c r="S4125" t="s">
        <v>1880</v>
      </c>
      <c r="T4125" t="s">
        <v>10050</v>
      </c>
      <c r="U4125" s="75">
        <v>240</v>
      </c>
      <c r="V4125">
        <v>0.45</v>
      </c>
      <c r="W4125">
        <v>108</v>
      </c>
      <c r="AH4125" s="16"/>
      <c r="AI4125" t="s">
        <v>1375</v>
      </c>
    </row>
    <row r="4126" spans="1:35" x14ac:dyDescent="0.25">
      <c r="A4126" t="s">
        <v>10060</v>
      </c>
      <c r="B4126" s="1">
        <v>23</v>
      </c>
      <c r="C4126" t="s">
        <v>480</v>
      </c>
      <c r="D4126">
        <v>7696159</v>
      </c>
      <c r="E4126" t="s">
        <v>10059</v>
      </c>
      <c r="F4126" t="s">
        <v>1363</v>
      </c>
      <c r="G4126" t="s">
        <v>1391</v>
      </c>
      <c r="H4126" s="3" t="s">
        <v>6339</v>
      </c>
      <c r="I4126">
        <v>2018</v>
      </c>
      <c r="J4126" s="15" t="s">
        <v>3201</v>
      </c>
      <c r="K4126">
        <v>2018</v>
      </c>
      <c r="L4126" t="s">
        <v>1367</v>
      </c>
      <c r="M4126" t="s">
        <v>496</v>
      </c>
      <c r="N4126" t="s">
        <v>8675</v>
      </c>
      <c r="O4126" t="s">
        <v>1388</v>
      </c>
      <c r="P4126" t="s">
        <v>4226</v>
      </c>
      <c r="Q4126">
        <f t="shared" si="77"/>
        <v>240</v>
      </c>
      <c r="R4126" t="s">
        <v>2102</v>
      </c>
      <c r="S4126" t="s">
        <v>2103</v>
      </c>
      <c r="T4126" t="s">
        <v>9740</v>
      </c>
      <c r="U4126" s="75">
        <v>240</v>
      </c>
      <c r="V4126">
        <v>1</v>
      </c>
      <c r="W4126">
        <v>240</v>
      </c>
      <c r="AH4126" s="16"/>
      <c r="AI4126" t="s">
        <v>1375</v>
      </c>
    </row>
    <row r="4127" spans="1:35" x14ac:dyDescent="0.25">
      <c r="A4127" t="s">
        <v>10061</v>
      </c>
      <c r="B4127" s="1">
        <v>23</v>
      </c>
      <c r="C4127" t="s">
        <v>480</v>
      </c>
      <c r="D4127">
        <v>7696159</v>
      </c>
      <c r="E4127" t="s">
        <v>10059</v>
      </c>
      <c r="F4127" t="s">
        <v>1363</v>
      </c>
      <c r="G4127" t="s">
        <v>1391</v>
      </c>
      <c r="H4127" s="3" t="s">
        <v>6339</v>
      </c>
      <c r="I4127">
        <v>2018</v>
      </c>
      <c r="J4127" s="15" t="s">
        <v>3201</v>
      </c>
      <c r="K4127">
        <v>2018</v>
      </c>
      <c r="L4127" t="s">
        <v>1367</v>
      </c>
      <c r="M4127" t="s">
        <v>496</v>
      </c>
      <c r="N4127" t="s">
        <v>8675</v>
      </c>
      <c r="O4127" t="s">
        <v>1388</v>
      </c>
      <c r="P4127" t="s">
        <v>4226</v>
      </c>
      <c r="Q4127">
        <f t="shared" si="77"/>
        <v>240</v>
      </c>
      <c r="R4127" t="s">
        <v>9441</v>
      </c>
      <c r="S4127" t="s">
        <v>9442</v>
      </c>
      <c r="T4127" t="s">
        <v>10062</v>
      </c>
      <c r="U4127" s="75">
        <v>240</v>
      </c>
      <c r="V4127">
        <v>0.45</v>
      </c>
      <c r="W4127">
        <v>108</v>
      </c>
      <c r="AH4127" s="16"/>
      <c r="AI4127" t="s">
        <v>1375</v>
      </c>
    </row>
    <row r="4128" spans="1:35" x14ac:dyDescent="0.25">
      <c r="A4128" t="s">
        <v>10063</v>
      </c>
      <c r="B4128" s="1">
        <v>23</v>
      </c>
      <c r="C4128" t="s">
        <v>480</v>
      </c>
      <c r="D4128">
        <v>7713711</v>
      </c>
      <c r="E4128" t="s">
        <v>10064</v>
      </c>
      <c r="F4128" t="s">
        <v>1363</v>
      </c>
      <c r="G4128" t="s">
        <v>1391</v>
      </c>
      <c r="H4128" s="3" t="s">
        <v>6372</v>
      </c>
      <c r="I4128">
        <v>2018</v>
      </c>
      <c r="J4128" s="15" t="s">
        <v>7101</v>
      </c>
      <c r="K4128">
        <v>2018</v>
      </c>
      <c r="L4128" t="s">
        <v>1367</v>
      </c>
      <c r="M4128" t="s">
        <v>10065</v>
      </c>
      <c r="N4128" t="s">
        <v>10066</v>
      </c>
      <c r="O4128" t="s">
        <v>1388</v>
      </c>
      <c r="P4128" t="s">
        <v>133</v>
      </c>
      <c r="Q4128">
        <f t="shared" si="77"/>
        <v>4710</v>
      </c>
      <c r="R4128" t="s">
        <v>9441</v>
      </c>
      <c r="S4128" t="s">
        <v>9442</v>
      </c>
      <c r="T4128" t="s">
        <v>10067</v>
      </c>
      <c r="U4128" s="75">
        <v>4710</v>
      </c>
      <c r="V4128">
        <v>0.44</v>
      </c>
      <c r="W4128">
        <v>2072.4</v>
      </c>
      <c r="AH4128" s="16"/>
      <c r="AI4128" t="s">
        <v>1375</v>
      </c>
    </row>
    <row r="4129" spans="1:35" x14ac:dyDescent="0.25">
      <c r="A4129" t="s">
        <v>10068</v>
      </c>
      <c r="B4129" s="1">
        <v>23</v>
      </c>
      <c r="C4129" t="s">
        <v>480</v>
      </c>
      <c r="D4129">
        <v>7713711</v>
      </c>
      <c r="E4129" t="s">
        <v>10064</v>
      </c>
      <c r="F4129" t="s">
        <v>1363</v>
      </c>
      <c r="G4129" t="s">
        <v>1391</v>
      </c>
      <c r="H4129" s="3" t="s">
        <v>6372</v>
      </c>
      <c r="I4129">
        <v>2018</v>
      </c>
      <c r="J4129" s="15" t="s">
        <v>7101</v>
      </c>
      <c r="K4129">
        <v>2018</v>
      </c>
      <c r="L4129" t="s">
        <v>1367</v>
      </c>
      <c r="M4129" t="s">
        <v>10065</v>
      </c>
      <c r="N4129" t="s">
        <v>10066</v>
      </c>
      <c r="O4129" t="s">
        <v>1388</v>
      </c>
      <c r="P4129" t="s">
        <v>133</v>
      </c>
      <c r="Q4129">
        <f t="shared" si="77"/>
        <v>4710</v>
      </c>
      <c r="R4129" t="s">
        <v>1879</v>
      </c>
      <c r="S4129" t="s">
        <v>1880</v>
      </c>
      <c r="T4129" t="s">
        <v>10050</v>
      </c>
      <c r="U4129" s="75">
        <v>4710</v>
      </c>
      <c r="V4129">
        <v>0.45</v>
      </c>
      <c r="W4129">
        <v>2119.5</v>
      </c>
      <c r="AH4129" s="16"/>
      <c r="AI4129" t="s">
        <v>1375</v>
      </c>
    </row>
    <row r="4130" spans="1:35" x14ac:dyDescent="0.25">
      <c r="A4130" t="s">
        <v>10069</v>
      </c>
      <c r="B4130" s="1">
        <v>23</v>
      </c>
      <c r="C4130" t="s">
        <v>480</v>
      </c>
      <c r="D4130">
        <v>7657013</v>
      </c>
      <c r="E4130" t="s">
        <v>9712</v>
      </c>
      <c r="F4130" t="s">
        <v>1363</v>
      </c>
      <c r="G4130" t="s">
        <v>1391</v>
      </c>
      <c r="H4130" s="3" t="s">
        <v>3196</v>
      </c>
      <c r="I4130">
        <v>2018</v>
      </c>
      <c r="J4130" s="15" t="s">
        <v>6338</v>
      </c>
      <c r="K4130">
        <v>2018</v>
      </c>
      <c r="L4130" t="s">
        <v>1367</v>
      </c>
      <c r="M4130" t="s">
        <v>9712</v>
      </c>
      <c r="N4130" t="s">
        <v>9676</v>
      </c>
      <c r="O4130" t="s">
        <v>1388</v>
      </c>
      <c r="P4130" t="s">
        <v>4226</v>
      </c>
      <c r="Q4130">
        <f t="shared" si="77"/>
        <v>210</v>
      </c>
      <c r="R4130" t="s">
        <v>2102</v>
      </c>
      <c r="S4130" t="s">
        <v>2103</v>
      </c>
      <c r="T4130" t="s">
        <v>9879</v>
      </c>
      <c r="U4130" s="75">
        <v>210</v>
      </c>
      <c r="V4130">
        <v>1</v>
      </c>
      <c r="W4130">
        <v>210</v>
      </c>
      <c r="AH4130" s="16"/>
      <c r="AI4130" t="s">
        <v>1375</v>
      </c>
    </row>
    <row r="4131" spans="1:35" x14ac:dyDescent="0.25">
      <c r="A4131" t="s">
        <v>10070</v>
      </c>
      <c r="B4131" s="1">
        <v>23</v>
      </c>
      <c r="C4131" t="s">
        <v>480</v>
      </c>
      <c r="D4131">
        <v>7657013</v>
      </c>
      <c r="E4131" t="s">
        <v>9712</v>
      </c>
      <c r="F4131" t="s">
        <v>1363</v>
      </c>
      <c r="G4131" t="s">
        <v>1391</v>
      </c>
      <c r="H4131" s="3" t="s">
        <v>3196</v>
      </c>
      <c r="I4131">
        <v>2018</v>
      </c>
      <c r="J4131" s="15" t="s">
        <v>6338</v>
      </c>
      <c r="K4131">
        <v>2018</v>
      </c>
      <c r="L4131" t="s">
        <v>1367</v>
      </c>
      <c r="M4131" t="s">
        <v>9712</v>
      </c>
      <c r="N4131" t="s">
        <v>9676</v>
      </c>
      <c r="O4131" t="s">
        <v>1388</v>
      </c>
      <c r="P4131" t="s">
        <v>4226</v>
      </c>
      <c r="Q4131">
        <f t="shared" si="77"/>
        <v>210</v>
      </c>
      <c r="R4131" t="s">
        <v>1879</v>
      </c>
      <c r="S4131" t="s">
        <v>1880</v>
      </c>
      <c r="T4131" t="s">
        <v>587</v>
      </c>
      <c r="U4131" s="75">
        <v>210</v>
      </c>
      <c r="V4131">
        <v>0.45</v>
      </c>
      <c r="W4131">
        <v>94.5</v>
      </c>
      <c r="AH4131" s="16"/>
      <c r="AI4131" t="s">
        <v>1375</v>
      </c>
    </row>
    <row r="4132" spans="1:35" x14ac:dyDescent="0.25">
      <c r="A4132" t="s">
        <v>10071</v>
      </c>
      <c r="B4132" s="1">
        <v>23</v>
      </c>
      <c r="C4132" t="s">
        <v>480</v>
      </c>
      <c r="D4132">
        <v>7891695</v>
      </c>
      <c r="E4132" t="s">
        <v>10072</v>
      </c>
      <c r="F4132" t="s">
        <v>1363</v>
      </c>
      <c r="G4132" t="s">
        <v>1391</v>
      </c>
      <c r="H4132" s="3" t="s">
        <v>6399</v>
      </c>
      <c r="I4132">
        <v>2018</v>
      </c>
      <c r="J4132" s="15" t="s">
        <v>6400</v>
      </c>
      <c r="K4132">
        <v>2018</v>
      </c>
      <c r="L4132" t="s">
        <v>1367</v>
      </c>
      <c r="M4132" t="s">
        <v>10073</v>
      </c>
      <c r="N4132" t="s">
        <v>10074</v>
      </c>
      <c r="O4132" t="s">
        <v>1388</v>
      </c>
      <c r="P4132" t="s">
        <v>133</v>
      </c>
      <c r="Q4132">
        <f t="shared" si="77"/>
        <v>300</v>
      </c>
      <c r="R4132" t="s">
        <v>9407</v>
      </c>
      <c r="S4132" t="s">
        <v>9408</v>
      </c>
      <c r="T4132" t="s">
        <v>10075</v>
      </c>
      <c r="U4132" s="75">
        <v>300</v>
      </c>
      <c r="V4132">
        <v>1.1000000000000001</v>
      </c>
      <c r="W4132">
        <v>330</v>
      </c>
      <c r="AH4132" s="16"/>
      <c r="AI4132" t="s">
        <v>1375</v>
      </c>
    </row>
    <row r="4133" spans="1:35" x14ac:dyDescent="0.25">
      <c r="A4133" t="s">
        <v>10076</v>
      </c>
      <c r="B4133" s="1">
        <v>23</v>
      </c>
      <c r="C4133" t="s">
        <v>480</v>
      </c>
      <c r="D4133">
        <v>7877862</v>
      </c>
      <c r="E4133" t="s">
        <v>9676</v>
      </c>
      <c r="F4133" t="s">
        <v>1363</v>
      </c>
      <c r="G4133" t="s">
        <v>1391</v>
      </c>
      <c r="H4133" s="3" t="s">
        <v>6420</v>
      </c>
      <c r="I4133">
        <v>2018</v>
      </c>
      <c r="J4133" s="15" t="s">
        <v>6399</v>
      </c>
      <c r="K4133">
        <v>2018</v>
      </c>
      <c r="L4133" t="s">
        <v>1367</v>
      </c>
      <c r="M4133" t="s">
        <v>9676</v>
      </c>
      <c r="N4133" t="s">
        <v>9676</v>
      </c>
      <c r="O4133" t="s">
        <v>1388</v>
      </c>
      <c r="P4133" t="s">
        <v>133</v>
      </c>
      <c r="Q4133">
        <f t="shared" si="77"/>
        <v>3000</v>
      </c>
      <c r="R4133" t="s">
        <v>2102</v>
      </c>
      <c r="S4133" t="s">
        <v>2103</v>
      </c>
      <c r="T4133" t="s">
        <v>9740</v>
      </c>
      <c r="U4133" s="75">
        <v>3000</v>
      </c>
      <c r="V4133">
        <v>1</v>
      </c>
      <c r="W4133">
        <v>3000</v>
      </c>
      <c r="AH4133" s="16"/>
      <c r="AI4133" t="s">
        <v>1375</v>
      </c>
    </row>
    <row r="4134" spans="1:35" x14ac:dyDescent="0.25">
      <c r="A4134" t="s">
        <v>10077</v>
      </c>
      <c r="B4134" s="1">
        <v>23</v>
      </c>
      <c r="C4134" t="s">
        <v>480</v>
      </c>
      <c r="D4134">
        <v>7877862</v>
      </c>
      <c r="E4134" t="s">
        <v>9676</v>
      </c>
      <c r="F4134" t="s">
        <v>1363</v>
      </c>
      <c r="G4134" t="s">
        <v>1391</v>
      </c>
      <c r="H4134" s="3" t="s">
        <v>6420</v>
      </c>
      <c r="I4134">
        <v>2018</v>
      </c>
      <c r="J4134" s="15" t="s">
        <v>6399</v>
      </c>
      <c r="K4134">
        <v>2018</v>
      </c>
      <c r="L4134" t="s">
        <v>1367</v>
      </c>
      <c r="M4134" t="s">
        <v>9676</v>
      </c>
      <c r="N4134" t="s">
        <v>9676</v>
      </c>
      <c r="O4134" t="s">
        <v>1388</v>
      </c>
      <c r="P4134" t="s">
        <v>133</v>
      </c>
      <c r="Q4134">
        <f t="shared" si="77"/>
        <v>3000</v>
      </c>
      <c r="R4134" t="s">
        <v>9407</v>
      </c>
      <c r="S4134" t="s">
        <v>9408</v>
      </c>
      <c r="T4134" t="s">
        <v>9981</v>
      </c>
      <c r="U4134" s="75">
        <v>3000</v>
      </c>
      <c r="V4134">
        <v>0.8</v>
      </c>
      <c r="W4134">
        <v>2400</v>
      </c>
      <c r="AH4134" s="16"/>
      <c r="AI4134" t="s">
        <v>1375</v>
      </c>
    </row>
    <row r="4135" spans="1:35" x14ac:dyDescent="0.25">
      <c r="A4135" t="s">
        <v>10078</v>
      </c>
      <c r="B4135" s="1">
        <v>23</v>
      </c>
      <c r="C4135" t="s">
        <v>480</v>
      </c>
      <c r="D4135">
        <v>8573883</v>
      </c>
      <c r="E4135" t="s">
        <v>9691</v>
      </c>
      <c r="F4135" t="s">
        <v>1363</v>
      </c>
      <c r="G4135" t="s">
        <v>1391</v>
      </c>
      <c r="H4135" s="3" t="s">
        <v>10079</v>
      </c>
      <c r="I4135">
        <v>2018</v>
      </c>
      <c r="J4135" s="15" t="s">
        <v>6444</v>
      </c>
      <c r="K4135">
        <v>2018</v>
      </c>
      <c r="L4135" t="s">
        <v>1367</v>
      </c>
      <c r="M4135" t="s">
        <v>9691</v>
      </c>
      <c r="N4135" t="s">
        <v>9691</v>
      </c>
      <c r="O4135" t="s">
        <v>1388</v>
      </c>
      <c r="P4135" t="s">
        <v>4226</v>
      </c>
      <c r="Q4135">
        <f t="shared" si="77"/>
        <v>20100</v>
      </c>
      <c r="R4135" t="s">
        <v>9407</v>
      </c>
      <c r="S4135" t="s">
        <v>9408</v>
      </c>
      <c r="T4135" t="s">
        <v>10044</v>
      </c>
      <c r="U4135" s="75">
        <v>20100</v>
      </c>
      <c r="V4135">
        <v>0.88</v>
      </c>
      <c r="W4135">
        <v>17688</v>
      </c>
      <c r="AH4135" s="16"/>
      <c r="AI4135" t="s">
        <v>1375</v>
      </c>
    </row>
    <row r="4136" spans="1:35" x14ac:dyDescent="0.25">
      <c r="A4136" t="s">
        <v>10080</v>
      </c>
      <c r="B4136" s="1">
        <v>23</v>
      </c>
      <c r="C4136" t="s">
        <v>480</v>
      </c>
      <c r="D4136">
        <v>7940475</v>
      </c>
      <c r="E4136" t="s">
        <v>9676</v>
      </c>
      <c r="F4136" t="s">
        <v>1363</v>
      </c>
      <c r="G4136" t="s">
        <v>1391</v>
      </c>
      <c r="H4136" s="3" t="s">
        <v>7111</v>
      </c>
      <c r="I4136">
        <v>2018</v>
      </c>
      <c r="J4136" s="15" t="s">
        <v>6483</v>
      </c>
      <c r="K4136">
        <v>2018</v>
      </c>
      <c r="L4136" t="s">
        <v>1622</v>
      </c>
      <c r="M4136" t="s">
        <v>9676</v>
      </c>
      <c r="N4136" t="s">
        <v>9676</v>
      </c>
      <c r="O4136" t="s">
        <v>1388</v>
      </c>
      <c r="P4136" t="s">
        <v>4226</v>
      </c>
      <c r="Q4136">
        <f t="shared" si="77"/>
        <v>6900</v>
      </c>
      <c r="R4136" t="s">
        <v>1879</v>
      </c>
      <c r="S4136" t="s">
        <v>1880</v>
      </c>
      <c r="T4136" t="s">
        <v>10050</v>
      </c>
      <c r="U4136" s="75">
        <v>6900</v>
      </c>
      <c r="V4136">
        <v>0.42</v>
      </c>
      <c r="W4136">
        <v>2898</v>
      </c>
      <c r="AH4136" s="16"/>
      <c r="AI4136" t="s">
        <v>1375</v>
      </c>
    </row>
    <row r="4137" spans="1:35" x14ac:dyDescent="0.25">
      <c r="A4137" t="s">
        <v>10081</v>
      </c>
      <c r="B4137" s="1">
        <v>23</v>
      </c>
      <c r="C4137" t="s">
        <v>480</v>
      </c>
      <c r="D4137">
        <v>7940475</v>
      </c>
      <c r="E4137" t="s">
        <v>9676</v>
      </c>
      <c r="F4137" t="s">
        <v>1363</v>
      </c>
      <c r="G4137" t="s">
        <v>1391</v>
      </c>
      <c r="H4137" s="3" t="s">
        <v>7111</v>
      </c>
      <c r="I4137">
        <v>2018</v>
      </c>
      <c r="J4137" s="15" t="s">
        <v>6483</v>
      </c>
      <c r="K4137">
        <v>2018</v>
      </c>
      <c r="L4137" t="s">
        <v>1622</v>
      </c>
      <c r="M4137" t="s">
        <v>9676</v>
      </c>
      <c r="N4137" t="s">
        <v>9676</v>
      </c>
      <c r="O4137" t="s">
        <v>1388</v>
      </c>
      <c r="P4137" t="s">
        <v>4226</v>
      </c>
      <c r="Q4137">
        <f t="shared" si="77"/>
        <v>6900</v>
      </c>
      <c r="R4137" t="s">
        <v>3363</v>
      </c>
      <c r="S4137" t="s">
        <v>3364</v>
      </c>
      <c r="T4137" t="s">
        <v>10082</v>
      </c>
      <c r="U4137" s="75">
        <v>6900</v>
      </c>
      <c r="V4137">
        <v>0.38</v>
      </c>
      <c r="W4137">
        <v>2622</v>
      </c>
      <c r="AH4137" s="16"/>
      <c r="AI4137" t="s">
        <v>1375</v>
      </c>
    </row>
    <row r="4138" spans="1:35" x14ac:dyDescent="0.25">
      <c r="A4138" t="s">
        <v>10083</v>
      </c>
      <c r="B4138" s="1">
        <v>23</v>
      </c>
      <c r="C4138" t="s">
        <v>480</v>
      </c>
      <c r="D4138">
        <v>7940475</v>
      </c>
      <c r="E4138" t="s">
        <v>9676</v>
      </c>
      <c r="F4138" t="s">
        <v>1363</v>
      </c>
      <c r="G4138" t="s">
        <v>1391</v>
      </c>
      <c r="H4138" s="3" t="s">
        <v>7111</v>
      </c>
      <c r="I4138">
        <v>2018</v>
      </c>
      <c r="J4138" s="15" t="s">
        <v>6483</v>
      </c>
      <c r="K4138">
        <v>2018</v>
      </c>
      <c r="L4138" t="s">
        <v>1622</v>
      </c>
      <c r="M4138" t="s">
        <v>9676</v>
      </c>
      <c r="N4138" t="s">
        <v>9676</v>
      </c>
      <c r="O4138" t="s">
        <v>1388</v>
      </c>
      <c r="P4138" t="s">
        <v>4226</v>
      </c>
      <c r="Q4138">
        <f t="shared" si="77"/>
        <v>6900</v>
      </c>
      <c r="R4138" t="s">
        <v>2102</v>
      </c>
      <c r="S4138" t="s">
        <v>2103</v>
      </c>
      <c r="T4138" t="s">
        <v>9740</v>
      </c>
      <c r="U4138" s="75">
        <v>6900</v>
      </c>
      <c r="V4138">
        <v>1</v>
      </c>
      <c r="W4138">
        <v>6900</v>
      </c>
      <c r="AH4138" s="16"/>
      <c r="AI4138" t="s">
        <v>1375</v>
      </c>
    </row>
    <row r="4139" spans="1:35" x14ac:dyDescent="0.25">
      <c r="A4139" t="s">
        <v>10084</v>
      </c>
      <c r="B4139" s="1">
        <v>23</v>
      </c>
      <c r="C4139" t="s">
        <v>480</v>
      </c>
      <c r="D4139">
        <v>7940475</v>
      </c>
      <c r="E4139" t="s">
        <v>9676</v>
      </c>
      <c r="F4139" t="s">
        <v>1363</v>
      </c>
      <c r="G4139" t="s">
        <v>1391</v>
      </c>
      <c r="H4139" s="3" t="s">
        <v>7111</v>
      </c>
      <c r="I4139">
        <v>2018</v>
      </c>
      <c r="J4139" s="15" t="s">
        <v>6483</v>
      </c>
      <c r="K4139">
        <v>2018</v>
      </c>
      <c r="L4139" t="s">
        <v>1622</v>
      </c>
      <c r="M4139" t="s">
        <v>9676</v>
      </c>
      <c r="N4139" t="s">
        <v>9676</v>
      </c>
      <c r="O4139" t="s">
        <v>1388</v>
      </c>
      <c r="P4139" t="s">
        <v>4226</v>
      </c>
      <c r="Q4139">
        <f t="shared" si="77"/>
        <v>6900</v>
      </c>
      <c r="R4139" t="s">
        <v>9407</v>
      </c>
      <c r="S4139" t="s">
        <v>9408</v>
      </c>
      <c r="T4139" t="s">
        <v>9981</v>
      </c>
      <c r="U4139" s="75">
        <v>6900</v>
      </c>
      <c r="V4139">
        <v>0.79</v>
      </c>
      <c r="W4139">
        <v>5451</v>
      </c>
      <c r="AH4139" s="16"/>
      <c r="AI4139" t="s">
        <v>1375</v>
      </c>
    </row>
    <row r="4140" spans="1:35" x14ac:dyDescent="0.25">
      <c r="A4140" t="s">
        <v>10085</v>
      </c>
      <c r="B4140" s="1">
        <v>23</v>
      </c>
      <c r="C4140" t="s">
        <v>480</v>
      </c>
      <c r="D4140">
        <v>8041652</v>
      </c>
      <c r="E4140" t="s">
        <v>10086</v>
      </c>
      <c r="F4140" t="s">
        <v>1363</v>
      </c>
      <c r="G4140" t="s">
        <v>1391</v>
      </c>
      <c r="H4140" s="3" t="s">
        <v>2518</v>
      </c>
      <c r="I4140">
        <v>2018</v>
      </c>
      <c r="J4140" s="15" t="s">
        <v>3206</v>
      </c>
      <c r="K4140">
        <v>2018</v>
      </c>
      <c r="L4140" t="s">
        <v>1367</v>
      </c>
      <c r="M4140" t="s">
        <v>9691</v>
      </c>
      <c r="N4140" t="s">
        <v>7143</v>
      </c>
      <c r="O4140" t="s">
        <v>1388</v>
      </c>
      <c r="P4140" t="s">
        <v>4226</v>
      </c>
      <c r="Q4140">
        <f t="shared" si="77"/>
        <v>370</v>
      </c>
      <c r="R4140" t="s">
        <v>2102</v>
      </c>
      <c r="S4140" t="s">
        <v>2103</v>
      </c>
      <c r="T4140" t="s">
        <v>9740</v>
      </c>
      <c r="U4140" s="75">
        <v>370</v>
      </c>
      <c r="V4140">
        <v>1</v>
      </c>
      <c r="W4140">
        <v>370</v>
      </c>
      <c r="AH4140" s="16"/>
      <c r="AI4140" t="s">
        <v>1375</v>
      </c>
    </row>
    <row r="4141" spans="1:35" x14ac:dyDescent="0.25">
      <c r="A4141" t="s">
        <v>10087</v>
      </c>
      <c r="B4141" s="1">
        <v>23</v>
      </c>
      <c r="C4141" t="s">
        <v>480</v>
      </c>
      <c r="D4141">
        <v>8041652</v>
      </c>
      <c r="E4141" t="s">
        <v>10086</v>
      </c>
      <c r="F4141" t="s">
        <v>1363</v>
      </c>
      <c r="G4141" t="s">
        <v>1391</v>
      </c>
      <c r="H4141" s="3" t="s">
        <v>2518</v>
      </c>
      <c r="I4141">
        <v>2018</v>
      </c>
      <c r="J4141" s="15" t="s">
        <v>3206</v>
      </c>
      <c r="K4141">
        <v>2018</v>
      </c>
      <c r="L4141" t="s">
        <v>1367</v>
      </c>
      <c r="M4141" t="s">
        <v>9691</v>
      </c>
      <c r="N4141" t="s">
        <v>7143</v>
      </c>
      <c r="O4141" t="s">
        <v>1388</v>
      </c>
      <c r="P4141" t="s">
        <v>4226</v>
      </c>
      <c r="Q4141">
        <f t="shared" si="77"/>
        <v>370</v>
      </c>
      <c r="R4141" t="s">
        <v>9407</v>
      </c>
      <c r="S4141" t="s">
        <v>9408</v>
      </c>
      <c r="T4141" t="s">
        <v>9981</v>
      </c>
      <c r="U4141" s="75">
        <v>370</v>
      </c>
      <c r="V4141">
        <v>1.82</v>
      </c>
      <c r="W4141">
        <v>673.4</v>
      </c>
      <c r="AH4141" s="16"/>
      <c r="AI4141" t="s">
        <v>1375</v>
      </c>
    </row>
    <row r="4142" spans="1:35" x14ac:dyDescent="0.25">
      <c r="A4142" t="s">
        <v>10088</v>
      </c>
      <c r="B4142" s="1">
        <v>23</v>
      </c>
      <c r="C4142" t="s">
        <v>480</v>
      </c>
      <c r="D4142">
        <v>8190798</v>
      </c>
      <c r="E4142" t="s">
        <v>10089</v>
      </c>
      <c r="F4142" t="s">
        <v>1363</v>
      </c>
      <c r="G4142" t="s">
        <v>1391</v>
      </c>
      <c r="H4142" s="3" t="s">
        <v>1731</v>
      </c>
      <c r="I4142">
        <v>2018</v>
      </c>
      <c r="J4142" s="15" t="s">
        <v>4336</v>
      </c>
      <c r="K4142">
        <v>2018</v>
      </c>
      <c r="L4142" t="s">
        <v>1367</v>
      </c>
      <c r="M4142" t="s">
        <v>10089</v>
      </c>
      <c r="N4142" t="s">
        <v>10090</v>
      </c>
      <c r="O4142" t="s">
        <v>1388</v>
      </c>
      <c r="P4142" t="s">
        <v>4226</v>
      </c>
      <c r="Q4142">
        <f t="shared" si="77"/>
        <v>360</v>
      </c>
      <c r="R4142" t="s">
        <v>9407</v>
      </c>
      <c r="S4142" t="s">
        <v>9408</v>
      </c>
      <c r="T4142" t="s">
        <v>10044</v>
      </c>
      <c r="U4142" s="75">
        <v>360</v>
      </c>
      <c r="V4142">
        <v>1.89</v>
      </c>
      <c r="W4142">
        <v>680.4</v>
      </c>
      <c r="AH4142" s="16"/>
      <c r="AI4142" t="s">
        <v>1375</v>
      </c>
    </row>
    <row r="4143" spans="1:35" x14ac:dyDescent="0.25">
      <c r="A4143" t="s">
        <v>10091</v>
      </c>
      <c r="B4143" s="1">
        <v>23</v>
      </c>
      <c r="C4143" t="s">
        <v>480</v>
      </c>
      <c r="D4143">
        <v>8190798</v>
      </c>
      <c r="E4143" t="s">
        <v>10089</v>
      </c>
      <c r="F4143" t="s">
        <v>1363</v>
      </c>
      <c r="G4143" t="s">
        <v>1391</v>
      </c>
      <c r="H4143" s="3" t="s">
        <v>1731</v>
      </c>
      <c r="I4143">
        <v>2018</v>
      </c>
      <c r="J4143" s="15" t="s">
        <v>4336</v>
      </c>
      <c r="K4143">
        <v>2018</v>
      </c>
      <c r="L4143" t="s">
        <v>1367</v>
      </c>
      <c r="M4143" t="s">
        <v>10089</v>
      </c>
      <c r="N4143" t="s">
        <v>10090</v>
      </c>
      <c r="O4143" t="s">
        <v>1388</v>
      </c>
      <c r="P4143" t="s">
        <v>4226</v>
      </c>
      <c r="Q4143">
        <f t="shared" si="77"/>
        <v>360</v>
      </c>
      <c r="R4143" t="s">
        <v>2102</v>
      </c>
      <c r="S4143" t="s">
        <v>2103</v>
      </c>
      <c r="T4143" t="s">
        <v>9740</v>
      </c>
      <c r="U4143" s="75">
        <v>360</v>
      </c>
      <c r="V4143">
        <v>1</v>
      </c>
      <c r="W4143">
        <v>360</v>
      </c>
      <c r="AH4143" s="16"/>
      <c r="AI4143" t="s">
        <v>1375</v>
      </c>
    </row>
    <row r="4144" spans="1:35" x14ac:dyDescent="0.25">
      <c r="A4144" t="s">
        <v>10092</v>
      </c>
      <c r="B4144" s="1">
        <v>23</v>
      </c>
      <c r="C4144" t="s">
        <v>480</v>
      </c>
      <c r="D4144">
        <v>14947293</v>
      </c>
      <c r="E4144" t="s">
        <v>10093</v>
      </c>
      <c r="F4144" t="s">
        <v>1363</v>
      </c>
      <c r="G4144" t="s">
        <v>1391</v>
      </c>
      <c r="H4144" s="3" t="s">
        <v>1948</v>
      </c>
      <c r="I4144">
        <v>2021</v>
      </c>
      <c r="J4144" s="15" t="s">
        <v>1949</v>
      </c>
      <c r="K4144">
        <v>2021</v>
      </c>
      <c r="L4144" t="s">
        <v>1622</v>
      </c>
      <c r="M4144" t="s">
        <v>496</v>
      </c>
      <c r="N4144" t="s">
        <v>10094</v>
      </c>
      <c r="O4144" t="s">
        <v>1388</v>
      </c>
      <c r="P4144" t="s">
        <v>4266</v>
      </c>
      <c r="Q4144">
        <f t="shared" si="77"/>
        <v>3000</v>
      </c>
      <c r="R4144" t="s">
        <v>2102</v>
      </c>
      <c r="S4144" t="s">
        <v>2103</v>
      </c>
      <c r="T4144" t="s">
        <v>10095</v>
      </c>
      <c r="U4144" s="75">
        <v>3000</v>
      </c>
      <c r="V4144">
        <v>1</v>
      </c>
      <c r="W4144">
        <v>3000</v>
      </c>
      <c r="AH4144" s="16"/>
      <c r="AI4144" t="s">
        <v>1375</v>
      </c>
    </row>
    <row r="4145" spans="1:35" x14ac:dyDescent="0.25">
      <c r="A4145" t="s">
        <v>10096</v>
      </c>
      <c r="B4145" s="1">
        <v>23</v>
      </c>
      <c r="C4145" t="s">
        <v>480</v>
      </c>
      <c r="D4145">
        <v>14947293</v>
      </c>
      <c r="E4145" t="s">
        <v>10093</v>
      </c>
      <c r="F4145" t="s">
        <v>1363</v>
      </c>
      <c r="G4145" t="s">
        <v>1391</v>
      </c>
      <c r="H4145" s="3" t="s">
        <v>1948</v>
      </c>
      <c r="I4145">
        <v>2021</v>
      </c>
      <c r="J4145" s="15" t="s">
        <v>1949</v>
      </c>
      <c r="K4145">
        <v>2021</v>
      </c>
      <c r="L4145" t="s">
        <v>1622</v>
      </c>
      <c r="M4145" t="s">
        <v>496</v>
      </c>
      <c r="N4145" t="s">
        <v>10094</v>
      </c>
      <c r="O4145" t="s">
        <v>1388</v>
      </c>
      <c r="P4145" t="s">
        <v>4266</v>
      </c>
      <c r="Q4145">
        <f t="shared" si="77"/>
        <v>3000</v>
      </c>
      <c r="R4145" t="s">
        <v>1879</v>
      </c>
      <c r="S4145" t="s">
        <v>1880</v>
      </c>
      <c r="T4145" t="s">
        <v>587</v>
      </c>
      <c r="U4145" s="75">
        <v>3000</v>
      </c>
      <c r="V4145">
        <v>0.38</v>
      </c>
      <c r="W4145">
        <v>1140</v>
      </c>
      <c r="AH4145" s="16"/>
      <c r="AI4145" t="s">
        <v>1375</v>
      </c>
    </row>
    <row r="4146" spans="1:35" x14ac:dyDescent="0.25">
      <c r="A4146" t="s">
        <v>10097</v>
      </c>
      <c r="B4146" s="1">
        <v>23</v>
      </c>
      <c r="C4146" t="s">
        <v>480</v>
      </c>
      <c r="D4146">
        <v>14947293</v>
      </c>
      <c r="E4146" t="s">
        <v>10093</v>
      </c>
      <c r="F4146" t="s">
        <v>1363</v>
      </c>
      <c r="G4146" t="s">
        <v>1391</v>
      </c>
      <c r="H4146" s="3" t="s">
        <v>1948</v>
      </c>
      <c r="I4146">
        <v>2021</v>
      </c>
      <c r="J4146" s="15" t="s">
        <v>1949</v>
      </c>
      <c r="K4146">
        <v>2021</v>
      </c>
      <c r="L4146" t="s">
        <v>1622</v>
      </c>
      <c r="M4146" t="s">
        <v>496</v>
      </c>
      <c r="N4146" t="s">
        <v>10094</v>
      </c>
      <c r="O4146" t="s">
        <v>1388</v>
      </c>
      <c r="P4146" t="s">
        <v>4266</v>
      </c>
      <c r="Q4146">
        <f t="shared" si="77"/>
        <v>3000</v>
      </c>
      <c r="R4146" t="s">
        <v>9259</v>
      </c>
      <c r="S4146" t="s">
        <v>9260</v>
      </c>
      <c r="T4146" t="s">
        <v>507</v>
      </c>
      <c r="U4146" s="75">
        <v>3000</v>
      </c>
      <c r="V4146">
        <v>5.55</v>
      </c>
      <c r="W4146">
        <v>16650</v>
      </c>
      <c r="AH4146" s="16"/>
      <c r="AI4146" t="s">
        <v>1375</v>
      </c>
    </row>
    <row r="4147" spans="1:35" x14ac:dyDescent="0.25">
      <c r="A4147" t="s">
        <v>10098</v>
      </c>
      <c r="B4147" s="1">
        <v>23</v>
      </c>
      <c r="C4147" t="s">
        <v>480</v>
      </c>
      <c r="D4147">
        <v>9408703</v>
      </c>
      <c r="E4147" t="s">
        <v>9691</v>
      </c>
      <c r="F4147" t="s">
        <v>1363</v>
      </c>
      <c r="G4147" t="s">
        <v>1391</v>
      </c>
      <c r="H4147" s="3" t="s">
        <v>6664</v>
      </c>
      <c r="I4147">
        <v>2018</v>
      </c>
      <c r="J4147" s="15" t="s">
        <v>6665</v>
      </c>
      <c r="K4147">
        <v>2018</v>
      </c>
      <c r="L4147" t="s">
        <v>1622</v>
      </c>
      <c r="M4147" t="s">
        <v>9691</v>
      </c>
      <c r="N4147" t="s">
        <v>9691</v>
      </c>
      <c r="O4147" t="s">
        <v>1388</v>
      </c>
      <c r="P4147" t="s">
        <v>4226</v>
      </c>
      <c r="Q4147">
        <f t="shared" si="77"/>
        <v>25500</v>
      </c>
      <c r="R4147" t="s">
        <v>2102</v>
      </c>
      <c r="S4147" t="s">
        <v>2103</v>
      </c>
      <c r="T4147" t="s">
        <v>9740</v>
      </c>
      <c r="U4147" s="75">
        <v>25500</v>
      </c>
      <c r="V4147">
        <v>1</v>
      </c>
      <c r="W4147">
        <v>25500</v>
      </c>
      <c r="AH4147" s="16"/>
      <c r="AI4147" t="s">
        <v>1375</v>
      </c>
    </row>
    <row r="4148" spans="1:35" x14ac:dyDescent="0.25">
      <c r="A4148" t="s">
        <v>10099</v>
      </c>
      <c r="B4148" s="1">
        <v>23</v>
      </c>
      <c r="C4148" t="s">
        <v>480</v>
      </c>
      <c r="D4148">
        <v>16469569</v>
      </c>
      <c r="E4148" t="s">
        <v>10100</v>
      </c>
      <c r="F4148" t="s">
        <v>1363</v>
      </c>
      <c r="G4148" t="s">
        <v>1391</v>
      </c>
      <c r="H4148" s="3" t="s">
        <v>1431</v>
      </c>
      <c r="I4148">
        <v>2022</v>
      </c>
      <c r="J4148" s="15" t="s">
        <v>4939</v>
      </c>
      <c r="K4148">
        <v>2022</v>
      </c>
      <c r="L4148" t="s">
        <v>1367</v>
      </c>
      <c r="M4148" t="s">
        <v>496</v>
      </c>
      <c r="N4148" t="s">
        <v>10094</v>
      </c>
      <c r="O4148" t="s">
        <v>1370</v>
      </c>
      <c r="P4148" t="s">
        <v>4266</v>
      </c>
      <c r="Q4148">
        <f t="shared" si="77"/>
        <v>240</v>
      </c>
      <c r="R4148" t="s">
        <v>2102</v>
      </c>
      <c r="S4148" t="s">
        <v>2103</v>
      </c>
      <c r="T4148" t="s">
        <v>10101</v>
      </c>
      <c r="U4148" s="75">
        <v>240</v>
      </c>
      <c r="V4148">
        <v>1.5</v>
      </c>
      <c r="W4148">
        <v>360</v>
      </c>
      <c r="AH4148" s="16"/>
      <c r="AI4148" t="s">
        <v>1375</v>
      </c>
    </row>
    <row r="4149" spans="1:35" x14ac:dyDescent="0.25">
      <c r="A4149" t="s">
        <v>10102</v>
      </c>
      <c r="B4149" s="1">
        <v>23</v>
      </c>
      <c r="C4149" t="s">
        <v>480</v>
      </c>
      <c r="D4149">
        <v>11677910</v>
      </c>
      <c r="E4149" t="s">
        <v>10103</v>
      </c>
      <c r="F4149" t="s">
        <v>1363</v>
      </c>
      <c r="G4149" t="s">
        <v>1391</v>
      </c>
      <c r="H4149" s="3" t="s">
        <v>9543</v>
      </c>
      <c r="I4149">
        <v>2019</v>
      </c>
      <c r="J4149" s="15" t="s">
        <v>9544</v>
      </c>
      <c r="K4149">
        <v>2019</v>
      </c>
      <c r="L4149" t="s">
        <v>1367</v>
      </c>
      <c r="M4149" t="s">
        <v>496</v>
      </c>
      <c r="N4149" t="s">
        <v>10094</v>
      </c>
      <c r="O4149" t="s">
        <v>1388</v>
      </c>
      <c r="P4149" t="s">
        <v>4266</v>
      </c>
      <c r="Q4149">
        <f t="shared" si="77"/>
        <v>11661</v>
      </c>
      <c r="R4149" t="s">
        <v>9407</v>
      </c>
      <c r="S4149" t="s">
        <v>9408</v>
      </c>
      <c r="T4149" t="s">
        <v>10104</v>
      </c>
      <c r="U4149" s="75">
        <v>11661</v>
      </c>
      <c r="V4149">
        <v>0.55000000000000004</v>
      </c>
      <c r="W4149">
        <v>6413.55</v>
      </c>
      <c r="AH4149" s="16"/>
      <c r="AI4149" t="s">
        <v>1375</v>
      </c>
    </row>
    <row r="4150" spans="1:35" x14ac:dyDescent="0.25">
      <c r="A4150" t="s">
        <v>10105</v>
      </c>
      <c r="B4150" s="1">
        <v>23</v>
      </c>
      <c r="C4150" t="s">
        <v>480</v>
      </c>
      <c r="D4150">
        <v>12333921</v>
      </c>
      <c r="E4150" t="s">
        <v>10106</v>
      </c>
      <c r="F4150" t="s">
        <v>1363</v>
      </c>
      <c r="G4150" t="s">
        <v>1391</v>
      </c>
      <c r="H4150" s="3" t="s">
        <v>4835</v>
      </c>
      <c r="I4150">
        <v>2020</v>
      </c>
      <c r="J4150" s="15" t="s">
        <v>4836</v>
      </c>
      <c r="K4150">
        <v>2020</v>
      </c>
      <c r="L4150" t="s">
        <v>1367</v>
      </c>
      <c r="M4150" t="s">
        <v>496</v>
      </c>
      <c r="N4150" t="s">
        <v>10094</v>
      </c>
      <c r="O4150" t="s">
        <v>1388</v>
      </c>
      <c r="P4150" t="s">
        <v>4266</v>
      </c>
      <c r="Q4150">
        <f t="shared" si="77"/>
        <v>19740</v>
      </c>
      <c r="R4150" t="s">
        <v>9407</v>
      </c>
      <c r="S4150" t="s">
        <v>9408</v>
      </c>
      <c r="T4150" t="s">
        <v>10107</v>
      </c>
      <c r="U4150" s="75">
        <v>19740</v>
      </c>
      <c r="V4150">
        <v>0.8</v>
      </c>
      <c r="W4150">
        <v>15792</v>
      </c>
      <c r="AH4150" s="16"/>
      <c r="AI4150" t="s">
        <v>1375</v>
      </c>
    </row>
    <row r="4151" spans="1:35" x14ac:dyDescent="0.25">
      <c r="A4151" t="s">
        <v>10108</v>
      </c>
      <c r="B4151" s="1">
        <v>23</v>
      </c>
      <c r="C4151" t="s">
        <v>480</v>
      </c>
      <c r="D4151">
        <v>12333921</v>
      </c>
      <c r="E4151" t="s">
        <v>10106</v>
      </c>
      <c r="F4151" t="s">
        <v>1363</v>
      </c>
      <c r="G4151" t="s">
        <v>1391</v>
      </c>
      <c r="H4151" s="3" t="s">
        <v>4835</v>
      </c>
      <c r="I4151">
        <v>2020</v>
      </c>
      <c r="J4151" s="15" t="s">
        <v>4836</v>
      </c>
      <c r="K4151">
        <v>2020</v>
      </c>
      <c r="L4151" t="s">
        <v>1367</v>
      </c>
      <c r="M4151" t="s">
        <v>496</v>
      </c>
      <c r="N4151" t="s">
        <v>10094</v>
      </c>
      <c r="O4151" t="s">
        <v>1388</v>
      </c>
      <c r="P4151" t="s">
        <v>4266</v>
      </c>
      <c r="Q4151">
        <f t="shared" si="77"/>
        <v>19740</v>
      </c>
      <c r="R4151" t="s">
        <v>1879</v>
      </c>
      <c r="S4151" t="s">
        <v>1880</v>
      </c>
      <c r="T4151" t="s">
        <v>10109</v>
      </c>
      <c r="U4151" s="75">
        <v>19740</v>
      </c>
      <c r="V4151">
        <v>0.38</v>
      </c>
      <c r="W4151">
        <v>7501.2</v>
      </c>
      <c r="AH4151" s="16"/>
      <c r="AI4151" t="s">
        <v>1375</v>
      </c>
    </row>
    <row r="4152" spans="1:35" x14ac:dyDescent="0.25">
      <c r="A4152" t="s">
        <v>10110</v>
      </c>
      <c r="B4152" s="1">
        <v>23</v>
      </c>
      <c r="C4152" t="s">
        <v>480</v>
      </c>
      <c r="D4152">
        <v>12368008</v>
      </c>
      <c r="E4152" t="s">
        <v>10111</v>
      </c>
      <c r="F4152" t="s">
        <v>1363</v>
      </c>
      <c r="G4152" t="s">
        <v>1391</v>
      </c>
      <c r="H4152" s="3" t="s">
        <v>1601</v>
      </c>
      <c r="I4152">
        <v>2020</v>
      </c>
      <c r="J4152" s="15" t="s">
        <v>4841</v>
      </c>
      <c r="K4152">
        <v>2020</v>
      </c>
      <c r="L4152" t="s">
        <v>1367</v>
      </c>
      <c r="M4152" t="s">
        <v>496</v>
      </c>
      <c r="N4152" t="s">
        <v>10094</v>
      </c>
      <c r="O4152" t="s">
        <v>1388</v>
      </c>
      <c r="P4152" t="s">
        <v>4266</v>
      </c>
      <c r="Q4152">
        <f t="shared" si="77"/>
        <v>5550</v>
      </c>
      <c r="R4152" t="s">
        <v>1879</v>
      </c>
      <c r="S4152" t="s">
        <v>1880</v>
      </c>
      <c r="T4152" t="s">
        <v>10109</v>
      </c>
      <c r="U4152" s="75">
        <v>5550</v>
      </c>
      <c r="V4152">
        <v>0.38</v>
      </c>
      <c r="W4152">
        <v>2109</v>
      </c>
      <c r="AH4152" s="16"/>
      <c r="AI4152" t="s">
        <v>1375</v>
      </c>
    </row>
    <row r="4153" spans="1:35" x14ac:dyDescent="0.25">
      <c r="A4153" t="s">
        <v>10112</v>
      </c>
      <c r="B4153" s="1">
        <v>23</v>
      </c>
      <c r="C4153" t="s">
        <v>480</v>
      </c>
      <c r="D4153">
        <v>12368008</v>
      </c>
      <c r="E4153" t="s">
        <v>10111</v>
      </c>
      <c r="F4153" t="s">
        <v>1363</v>
      </c>
      <c r="G4153" t="s">
        <v>1391</v>
      </c>
      <c r="H4153" s="3" t="s">
        <v>1601</v>
      </c>
      <c r="I4153">
        <v>2020</v>
      </c>
      <c r="J4153" s="15" t="s">
        <v>4841</v>
      </c>
      <c r="K4153">
        <v>2020</v>
      </c>
      <c r="L4153" t="s">
        <v>1367</v>
      </c>
      <c r="M4153" t="s">
        <v>496</v>
      </c>
      <c r="N4153" t="s">
        <v>10094</v>
      </c>
      <c r="O4153" t="s">
        <v>1388</v>
      </c>
      <c r="P4153" t="s">
        <v>4266</v>
      </c>
      <c r="Q4153">
        <f t="shared" si="77"/>
        <v>5550</v>
      </c>
      <c r="R4153" t="s">
        <v>9407</v>
      </c>
      <c r="S4153" t="s">
        <v>9408</v>
      </c>
      <c r="T4153" t="s">
        <v>10104</v>
      </c>
      <c r="U4153" s="75">
        <v>5550</v>
      </c>
      <c r="V4153">
        <v>0.85</v>
      </c>
      <c r="W4153">
        <v>4717.5</v>
      </c>
      <c r="AH4153" s="16"/>
      <c r="AI4153" t="s">
        <v>1375</v>
      </c>
    </row>
    <row r="4154" spans="1:35" x14ac:dyDescent="0.25">
      <c r="A4154" t="s">
        <v>10113</v>
      </c>
      <c r="B4154" s="1">
        <v>23</v>
      </c>
      <c r="C4154" t="s">
        <v>480</v>
      </c>
      <c r="D4154">
        <v>11775637</v>
      </c>
      <c r="E4154" t="s">
        <v>10114</v>
      </c>
      <c r="F4154" t="s">
        <v>1363</v>
      </c>
      <c r="G4154" t="s">
        <v>1391</v>
      </c>
      <c r="H4154" s="3" t="s">
        <v>1605</v>
      </c>
      <c r="I4154">
        <v>2020</v>
      </c>
      <c r="J4154" s="15" t="s">
        <v>6869</v>
      </c>
      <c r="K4154">
        <v>2020</v>
      </c>
      <c r="L4154" t="s">
        <v>1622</v>
      </c>
      <c r="M4154" t="s">
        <v>496</v>
      </c>
      <c r="N4154" t="s">
        <v>10094</v>
      </c>
      <c r="O4154" t="s">
        <v>1388</v>
      </c>
      <c r="P4154" t="s">
        <v>4266</v>
      </c>
      <c r="Q4154">
        <f t="shared" si="77"/>
        <v>760</v>
      </c>
      <c r="R4154" t="s">
        <v>9441</v>
      </c>
      <c r="S4154" t="s">
        <v>9442</v>
      </c>
      <c r="T4154" t="s">
        <v>10044</v>
      </c>
      <c r="U4154" s="75">
        <v>760</v>
      </c>
      <c r="V4154">
        <v>0.72</v>
      </c>
      <c r="W4154">
        <v>547.20000000000005</v>
      </c>
      <c r="AH4154" s="16"/>
      <c r="AI4154" t="s">
        <v>1375</v>
      </c>
    </row>
    <row r="4155" spans="1:35" x14ac:dyDescent="0.25">
      <c r="A4155" t="s">
        <v>10115</v>
      </c>
      <c r="B4155" s="1">
        <v>23</v>
      </c>
      <c r="C4155" t="s">
        <v>480</v>
      </c>
      <c r="D4155">
        <v>12432997</v>
      </c>
      <c r="E4155" t="s">
        <v>10116</v>
      </c>
      <c r="F4155" t="s">
        <v>1363</v>
      </c>
      <c r="G4155" t="s">
        <v>1391</v>
      </c>
      <c r="H4155" s="3" t="s">
        <v>10117</v>
      </c>
      <c r="I4155">
        <v>2020</v>
      </c>
      <c r="J4155" s="15" t="s">
        <v>6926</v>
      </c>
      <c r="K4155">
        <v>2020</v>
      </c>
      <c r="L4155" t="s">
        <v>1367</v>
      </c>
      <c r="M4155" t="s">
        <v>496</v>
      </c>
      <c r="N4155" t="s">
        <v>10094</v>
      </c>
      <c r="O4155" t="s">
        <v>1388</v>
      </c>
      <c r="P4155" t="s">
        <v>4266</v>
      </c>
      <c r="Q4155">
        <f t="shared" si="77"/>
        <v>6700</v>
      </c>
      <c r="R4155" t="s">
        <v>1879</v>
      </c>
      <c r="S4155" t="s">
        <v>1880</v>
      </c>
      <c r="T4155" t="s">
        <v>10109</v>
      </c>
      <c r="U4155" s="75">
        <v>6700</v>
      </c>
      <c r="V4155">
        <v>0.38</v>
      </c>
      <c r="W4155">
        <v>2546</v>
      </c>
      <c r="AH4155" s="16"/>
      <c r="AI4155" t="s">
        <v>1375</v>
      </c>
    </row>
    <row r="4156" spans="1:35" x14ac:dyDescent="0.25">
      <c r="A4156" t="s">
        <v>10118</v>
      </c>
      <c r="B4156" s="1">
        <v>23</v>
      </c>
      <c r="C4156" t="s">
        <v>480</v>
      </c>
      <c r="D4156">
        <v>12432997</v>
      </c>
      <c r="E4156" t="s">
        <v>10116</v>
      </c>
      <c r="F4156" t="s">
        <v>1363</v>
      </c>
      <c r="G4156" t="s">
        <v>1391</v>
      </c>
      <c r="H4156" s="3" t="s">
        <v>10117</v>
      </c>
      <c r="I4156">
        <v>2020</v>
      </c>
      <c r="J4156" s="15" t="s">
        <v>6926</v>
      </c>
      <c r="K4156">
        <v>2020</v>
      </c>
      <c r="L4156" t="s">
        <v>1367</v>
      </c>
      <c r="M4156" t="s">
        <v>496</v>
      </c>
      <c r="N4156" t="s">
        <v>10094</v>
      </c>
      <c r="O4156" t="s">
        <v>1388</v>
      </c>
      <c r="P4156" t="s">
        <v>4266</v>
      </c>
      <c r="Q4156">
        <f t="shared" si="77"/>
        <v>6700</v>
      </c>
      <c r="R4156" t="s">
        <v>9407</v>
      </c>
      <c r="S4156" t="s">
        <v>9408</v>
      </c>
      <c r="T4156" t="s">
        <v>10104</v>
      </c>
      <c r="U4156" s="75">
        <v>6700</v>
      </c>
      <c r="V4156">
        <v>0.85</v>
      </c>
      <c r="W4156">
        <v>5695</v>
      </c>
      <c r="AH4156" s="16"/>
      <c r="AI4156" t="s">
        <v>1375</v>
      </c>
    </row>
    <row r="4157" spans="1:35" x14ac:dyDescent="0.25">
      <c r="A4157" t="s">
        <v>10119</v>
      </c>
      <c r="B4157" s="1">
        <v>23</v>
      </c>
      <c r="C4157" t="s">
        <v>480</v>
      </c>
      <c r="D4157">
        <v>12467987</v>
      </c>
      <c r="E4157" t="s">
        <v>10120</v>
      </c>
      <c r="F4157" t="s">
        <v>1363</v>
      </c>
      <c r="G4157" t="s">
        <v>1391</v>
      </c>
      <c r="H4157" s="3" t="s">
        <v>1645</v>
      </c>
      <c r="I4157">
        <v>2020</v>
      </c>
      <c r="J4157" s="15" t="s">
        <v>1646</v>
      </c>
      <c r="K4157">
        <v>2020</v>
      </c>
      <c r="L4157" t="s">
        <v>1367</v>
      </c>
      <c r="M4157" t="s">
        <v>496</v>
      </c>
      <c r="N4157" t="s">
        <v>10094</v>
      </c>
      <c r="O4157" t="s">
        <v>1388</v>
      </c>
      <c r="P4157" t="s">
        <v>4266</v>
      </c>
      <c r="Q4157">
        <f t="shared" si="77"/>
        <v>21320</v>
      </c>
      <c r="R4157" t="s">
        <v>1879</v>
      </c>
      <c r="S4157" t="s">
        <v>1880</v>
      </c>
      <c r="T4157" t="s">
        <v>10109</v>
      </c>
      <c r="U4157" s="75">
        <v>21320</v>
      </c>
      <c r="V4157">
        <v>0.38</v>
      </c>
      <c r="W4157">
        <v>8101.6</v>
      </c>
      <c r="AH4157" s="16"/>
      <c r="AI4157" t="s">
        <v>1375</v>
      </c>
    </row>
    <row r="4158" spans="1:35" x14ac:dyDescent="0.25">
      <c r="A4158" t="s">
        <v>10121</v>
      </c>
      <c r="B4158" s="1">
        <v>23</v>
      </c>
      <c r="C4158" t="s">
        <v>480</v>
      </c>
      <c r="D4158">
        <v>12508349</v>
      </c>
      <c r="E4158" t="s">
        <v>10114</v>
      </c>
      <c r="F4158" t="s">
        <v>1363</v>
      </c>
      <c r="G4158" t="s">
        <v>1391</v>
      </c>
      <c r="H4158" s="3" t="s">
        <v>6958</v>
      </c>
      <c r="I4158">
        <v>2020</v>
      </c>
      <c r="J4158" s="15" t="s">
        <v>10122</v>
      </c>
      <c r="K4158">
        <v>2020</v>
      </c>
      <c r="L4158" t="s">
        <v>1367</v>
      </c>
      <c r="M4158" t="s">
        <v>496</v>
      </c>
      <c r="N4158" t="s">
        <v>10094</v>
      </c>
      <c r="O4158" t="s">
        <v>1388</v>
      </c>
      <c r="P4158" t="s">
        <v>4266</v>
      </c>
      <c r="Q4158">
        <f t="shared" si="77"/>
        <v>570</v>
      </c>
      <c r="R4158" t="s">
        <v>1879</v>
      </c>
      <c r="S4158" t="s">
        <v>1880</v>
      </c>
      <c r="T4158" t="s">
        <v>10109</v>
      </c>
      <c r="U4158" s="75">
        <v>570</v>
      </c>
      <c r="V4158">
        <v>0.38</v>
      </c>
      <c r="W4158">
        <v>216.6</v>
      </c>
      <c r="AH4158" s="16"/>
      <c r="AI4158" t="s">
        <v>1375</v>
      </c>
    </row>
    <row r="4159" spans="1:35" x14ac:dyDescent="0.25">
      <c r="A4159" t="s">
        <v>10123</v>
      </c>
      <c r="B4159" s="1">
        <v>23</v>
      </c>
      <c r="C4159" t="s">
        <v>480</v>
      </c>
      <c r="D4159">
        <v>12508349</v>
      </c>
      <c r="E4159" t="s">
        <v>10114</v>
      </c>
      <c r="F4159" t="s">
        <v>1363</v>
      </c>
      <c r="G4159" t="s">
        <v>1391</v>
      </c>
      <c r="H4159" s="3" t="s">
        <v>6958</v>
      </c>
      <c r="I4159">
        <v>2020</v>
      </c>
      <c r="J4159" s="15" t="s">
        <v>10122</v>
      </c>
      <c r="K4159">
        <v>2020</v>
      </c>
      <c r="L4159" t="s">
        <v>1367</v>
      </c>
      <c r="M4159" t="s">
        <v>496</v>
      </c>
      <c r="N4159" t="s">
        <v>10094</v>
      </c>
      <c r="O4159" t="s">
        <v>1388</v>
      </c>
      <c r="P4159" t="s">
        <v>4266</v>
      </c>
      <c r="Q4159">
        <f t="shared" si="77"/>
        <v>570</v>
      </c>
      <c r="R4159" t="s">
        <v>9407</v>
      </c>
      <c r="S4159" t="s">
        <v>9408</v>
      </c>
      <c r="T4159" t="s">
        <v>10104</v>
      </c>
      <c r="U4159" s="75">
        <v>570</v>
      </c>
      <c r="V4159">
        <v>0.8</v>
      </c>
      <c r="W4159">
        <v>456</v>
      </c>
      <c r="AH4159" s="16"/>
      <c r="AI4159" t="s">
        <v>1375</v>
      </c>
    </row>
    <row r="4160" spans="1:35" x14ac:dyDescent="0.25">
      <c r="A4160" t="s">
        <v>10124</v>
      </c>
      <c r="B4160" s="1">
        <v>23</v>
      </c>
      <c r="C4160" t="s">
        <v>480</v>
      </c>
      <c r="D4160">
        <v>12509779</v>
      </c>
      <c r="E4160" t="s">
        <v>10125</v>
      </c>
      <c r="F4160" t="s">
        <v>1363</v>
      </c>
      <c r="G4160" t="s">
        <v>1391</v>
      </c>
      <c r="H4160" s="3" t="s">
        <v>6957</v>
      </c>
      <c r="I4160">
        <v>2020</v>
      </c>
      <c r="J4160" s="15" t="s">
        <v>6958</v>
      </c>
      <c r="K4160">
        <v>2020</v>
      </c>
      <c r="L4160" t="s">
        <v>1622</v>
      </c>
      <c r="M4160" t="s">
        <v>496</v>
      </c>
      <c r="N4160" t="s">
        <v>10094</v>
      </c>
      <c r="O4160" t="s">
        <v>1388</v>
      </c>
      <c r="P4160" t="s">
        <v>4266</v>
      </c>
      <c r="Q4160">
        <f t="shared" si="77"/>
        <v>2300</v>
      </c>
      <c r="R4160" t="s">
        <v>1879</v>
      </c>
      <c r="S4160" t="s">
        <v>1880</v>
      </c>
      <c r="T4160" t="s">
        <v>10126</v>
      </c>
      <c r="U4160" s="75">
        <v>2300</v>
      </c>
      <c r="V4160">
        <v>0.38</v>
      </c>
      <c r="W4160">
        <v>874</v>
      </c>
      <c r="AH4160" s="16"/>
      <c r="AI4160" t="s">
        <v>1375</v>
      </c>
    </row>
    <row r="4161" spans="1:35" x14ac:dyDescent="0.25">
      <c r="A4161" t="s">
        <v>10127</v>
      </c>
      <c r="B4161" s="1">
        <v>23</v>
      </c>
      <c r="C4161" t="s">
        <v>480</v>
      </c>
      <c r="D4161">
        <v>12509779</v>
      </c>
      <c r="E4161" t="s">
        <v>10125</v>
      </c>
      <c r="F4161" t="s">
        <v>1363</v>
      </c>
      <c r="G4161" t="s">
        <v>1391</v>
      </c>
      <c r="H4161" s="3" t="s">
        <v>6957</v>
      </c>
      <c r="I4161">
        <v>2020</v>
      </c>
      <c r="J4161" s="15" t="s">
        <v>6958</v>
      </c>
      <c r="K4161">
        <v>2020</v>
      </c>
      <c r="L4161" t="s">
        <v>1622</v>
      </c>
      <c r="M4161" t="s">
        <v>496</v>
      </c>
      <c r="N4161" t="s">
        <v>10094</v>
      </c>
      <c r="O4161" t="s">
        <v>1388</v>
      </c>
      <c r="P4161" t="s">
        <v>4266</v>
      </c>
      <c r="Q4161">
        <f t="shared" si="77"/>
        <v>2300</v>
      </c>
      <c r="R4161" t="s">
        <v>9407</v>
      </c>
      <c r="S4161" t="s">
        <v>9408</v>
      </c>
      <c r="T4161" t="s">
        <v>10104</v>
      </c>
      <c r="U4161" s="75">
        <v>2300</v>
      </c>
      <c r="V4161">
        <v>0.8</v>
      </c>
      <c r="W4161">
        <v>1840</v>
      </c>
      <c r="AH4161" s="16"/>
      <c r="AI4161" t="s">
        <v>1375</v>
      </c>
    </row>
    <row r="4162" spans="1:35" x14ac:dyDescent="0.25">
      <c r="A4162" t="s">
        <v>10128</v>
      </c>
      <c r="B4162" s="1">
        <v>23</v>
      </c>
      <c r="C4162" t="s">
        <v>480</v>
      </c>
      <c r="D4162">
        <v>11194065</v>
      </c>
      <c r="E4162" t="s">
        <v>10100</v>
      </c>
      <c r="F4162" t="s">
        <v>1363</v>
      </c>
      <c r="G4162" t="s">
        <v>1391</v>
      </c>
      <c r="H4162" s="3" t="s">
        <v>4362</v>
      </c>
      <c r="I4162">
        <v>2019</v>
      </c>
      <c r="J4162" s="15" t="s">
        <v>4363</v>
      </c>
      <c r="K4162">
        <v>2019</v>
      </c>
      <c r="L4162" t="s">
        <v>1622</v>
      </c>
      <c r="M4162" t="s">
        <v>10129</v>
      </c>
      <c r="N4162" t="s">
        <v>10130</v>
      </c>
      <c r="O4162" t="s">
        <v>1388</v>
      </c>
      <c r="P4162" t="s">
        <v>133</v>
      </c>
      <c r="Q4162">
        <f t="shared" ref="Q4162:Q4225" si="78">U4162</f>
        <v>455</v>
      </c>
      <c r="R4162" t="s">
        <v>2102</v>
      </c>
      <c r="S4162" t="s">
        <v>2103</v>
      </c>
      <c r="T4162" t="s">
        <v>10131</v>
      </c>
      <c r="U4162" s="75">
        <v>455</v>
      </c>
      <c r="V4162">
        <v>1</v>
      </c>
      <c r="W4162">
        <v>455</v>
      </c>
      <c r="AH4162" s="16"/>
      <c r="AI4162" t="s">
        <v>1375</v>
      </c>
    </row>
    <row r="4163" spans="1:35" x14ac:dyDescent="0.25">
      <c r="A4163" t="s">
        <v>10132</v>
      </c>
      <c r="B4163" s="1">
        <v>23</v>
      </c>
      <c r="C4163" t="s">
        <v>480</v>
      </c>
      <c r="D4163">
        <v>13223674</v>
      </c>
      <c r="E4163" t="s">
        <v>10133</v>
      </c>
      <c r="F4163" t="s">
        <v>1363</v>
      </c>
      <c r="G4163" t="s">
        <v>1391</v>
      </c>
      <c r="H4163" s="3" t="s">
        <v>10134</v>
      </c>
      <c r="I4163">
        <v>2020</v>
      </c>
      <c r="J4163" s="15" t="s">
        <v>10135</v>
      </c>
      <c r="K4163">
        <v>2020</v>
      </c>
      <c r="L4163" t="s">
        <v>1367</v>
      </c>
      <c r="M4163" t="s">
        <v>496</v>
      </c>
      <c r="N4163" t="s">
        <v>10094</v>
      </c>
      <c r="O4163" t="s">
        <v>1388</v>
      </c>
      <c r="P4163" t="s">
        <v>4266</v>
      </c>
      <c r="Q4163">
        <f t="shared" si="78"/>
        <v>15000</v>
      </c>
      <c r="R4163" t="s">
        <v>9259</v>
      </c>
      <c r="S4163" t="s">
        <v>9260</v>
      </c>
      <c r="T4163" t="s">
        <v>507</v>
      </c>
      <c r="U4163" s="75">
        <v>15000</v>
      </c>
      <c r="V4163">
        <v>8.49</v>
      </c>
      <c r="W4163">
        <v>127350</v>
      </c>
      <c r="AH4163" s="16"/>
      <c r="AI4163" t="s">
        <v>1375</v>
      </c>
    </row>
    <row r="4164" spans="1:35" x14ac:dyDescent="0.25">
      <c r="A4164" t="s">
        <v>10136</v>
      </c>
      <c r="B4164" s="1">
        <v>23</v>
      </c>
      <c r="C4164" t="s">
        <v>480</v>
      </c>
      <c r="D4164">
        <v>13223674</v>
      </c>
      <c r="E4164" t="s">
        <v>10133</v>
      </c>
      <c r="F4164" t="s">
        <v>1363</v>
      </c>
      <c r="G4164" t="s">
        <v>1391</v>
      </c>
      <c r="H4164" s="3" t="s">
        <v>10134</v>
      </c>
      <c r="I4164">
        <v>2020</v>
      </c>
      <c r="J4164" s="15" t="s">
        <v>10135</v>
      </c>
      <c r="K4164">
        <v>2020</v>
      </c>
      <c r="L4164" t="s">
        <v>1367</v>
      </c>
      <c r="M4164" t="s">
        <v>496</v>
      </c>
      <c r="N4164" t="s">
        <v>10094</v>
      </c>
      <c r="O4164" t="s">
        <v>1388</v>
      </c>
      <c r="P4164" t="s">
        <v>4266</v>
      </c>
      <c r="Q4164">
        <f t="shared" si="78"/>
        <v>15000</v>
      </c>
      <c r="R4164" t="s">
        <v>9441</v>
      </c>
      <c r="S4164" t="s">
        <v>9442</v>
      </c>
      <c r="T4164" t="s">
        <v>10044</v>
      </c>
      <c r="U4164" s="75">
        <v>15000</v>
      </c>
      <c r="V4164">
        <v>0.72</v>
      </c>
      <c r="W4164">
        <v>10800</v>
      </c>
      <c r="AH4164" s="16"/>
      <c r="AI4164" t="s">
        <v>1375</v>
      </c>
    </row>
    <row r="4165" spans="1:35" x14ac:dyDescent="0.25">
      <c r="A4165" t="s">
        <v>10137</v>
      </c>
      <c r="B4165" s="1">
        <v>23</v>
      </c>
      <c r="C4165" t="s">
        <v>480</v>
      </c>
      <c r="D4165">
        <v>13223674</v>
      </c>
      <c r="E4165" t="s">
        <v>10133</v>
      </c>
      <c r="F4165" t="s">
        <v>1363</v>
      </c>
      <c r="G4165" t="s">
        <v>1391</v>
      </c>
      <c r="H4165" s="3" t="s">
        <v>10134</v>
      </c>
      <c r="I4165">
        <v>2020</v>
      </c>
      <c r="J4165" s="15" t="s">
        <v>10135</v>
      </c>
      <c r="K4165">
        <v>2020</v>
      </c>
      <c r="L4165" t="s">
        <v>1367</v>
      </c>
      <c r="M4165" t="s">
        <v>496</v>
      </c>
      <c r="N4165" t="s">
        <v>10094</v>
      </c>
      <c r="O4165" t="s">
        <v>1388</v>
      </c>
      <c r="P4165" t="s">
        <v>4266</v>
      </c>
      <c r="Q4165">
        <f t="shared" si="78"/>
        <v>15000</v>
      </c>
      <c r="R4165" t="s">
        <v>1879</v>
      </c>
      <c r="S4165" t="s">
        <v>1880</v>
      </c>
      <c r="T4165" t="s">
        <v>587</v>
      </c>
      <c r="U4165" s="75">
        <v>15000</v>
      </c>
      <c r="V4165">
        <v>0.38</v>
      </c>
      <c r="W4165">
        <v>5700</v>
      </c>
      <c r="AH4165" s="16"/>
      <c r="AI4165" t="s">
        <v>1375</v>
      </c>
    </row>
    <row r="4166" spans="1:35" x14ac:dyDescent="0.25">
      <c r="A4166" t="s">
        <v>10138</v>
      </c>
      <c r="B4166" s="1">
        <v>23</v>
      </c>
      <c r="C4166" t="s">
        <v>480</v>
      </c>
      <c r="D4166">
        <v>13184601</v>
      </c>
      <c r="E4166" t="s">
        <v>10139</v>
      </c>
      <c r="F4166" t="s">
        <v>1363</v>
      </c>
      <c r="G4166" t="s">
        <v>1391</v>
      </c>
      <c r="H4166" s="3" t="s">
        <v>10140</v>
      </c>
      <c r="I4166">
        <v>2020</v>
      </c>
      <c r="J4166" s="15" t="s">
        <v>10141</v>
      </c>
      <c r="K4166">
        <v>2020</v>
      </c>
      <c r="L4166" t="s">
        <v>1367</v>
      </c>
      <c r="M4166" t="s">
        <v>496</v>
      </c>
      <c r="N4166" t="s">
        <v>10094</v>
      </c>
      <c r="O4166" t="s">
        <v>1388</v>
      </c>
      <c r="P4166" t="s">
        <v>4266</v>
      </c>
      <c r="Q4166">
        <f t="shared" si="78"/>
        <v>300</v>
      </c>
      <c r="R4166" t="s">
        <v>9441</v>
      </c>
      <c r="S4166" t="s">
        <v>9442</v>
      </c>
      <c r="T4166" t="s">
        <v>10044</v>
      </c>
      <c r="U4166" s="75">
        <v>300</v>
      </c>
      <c r="V4166">
        <v>0.74</v>
      </c>
      <c r="W4166">
        <v>222</v>
      </c>
      <c r="AH4166" s="16"/>
      <c r="AI4166" t="s">
        <v>1375</v>
      </c>
    </row>
    <row r="4167" spans="1:35" x14ac:dyDescent="0.25">
      <c r="A4167" t="s">
        <v>10142</v>
      </c>
      <c r="B4167" s="1">
        <v>23</v>
      </c>
      <c r="C4167" t="s">
        <v>480</v>
      </c>
      <c r="D4167">
        <v>13184601</v>
      </c>
      <c r="E4167" t="s">
        <v>10139</v>
      </c>
      <c r="F4167" t="s">
        <v>1363</v>
      </c>
      <c r="G4167" t="s">
        <v>1391</v>
      </c>
      <c r="H4167" s="3" t="s">
        <v>10140</v>
      </c>
      <c r="I4167">
        <v>2020</v>
      </c>
      <c r="J4167" s="15" t="s">
        <v>10141</v>
      </c>
      <c r="K4167">
        <v>2020</v>
      </c>
      <c r="L4167" t="s">
        <v>1367</v>
      </c>
      <c r="M4167" t="s">
        <v>496</v>
      </c>
      <c r="N4167" t="s">
        <v>10094</v>
      </c>
      <c r="O4167" t="s">
        <v>1388</v>
      </c>
      <c r="P4167" t="s">
        <v>4266</v>
      </c>
      <c r="Q4167">
        <f t="shared" si="78"/>
        <v>300</v>
      </c>
      <c r="R4167" t="s">
        <v>1879</v>
      </c>
      <c r="S4167" t="s">
        <v>1880</v>
      </c>
      <c r="T4167" t="s">
        <v>587</v>
      </c>
      <c r="U4167" s="75">
        <v>300</v>
      </c>
      <c r="V4167">
        <v>0.38</v>
      </c>
      <c r="W4167">
        <v>114</v>
      </c>
      <c r="AH4167" s="16"/>
      <c r="AI4167" t="s">
        <v>1375</v>
      </c>
    </row>
    <row r="4168" spans="1:35" x14ac:dyDescent="0.25">
      <c r="A4168" t="s">
        <v>10143</v>
      </c>
      <c r="B4168" s="1">
        <v>23</v>
      </c>
      <c r="C4168" t="s">
        <v>480</v>
      </c>
      <c r="D4168">
        <v>18468667</v>
      </c>
      <c r="E4168" t="s">
        <v>10144</v>
      </c>
      <c r="F4168" t="s">
        <v>1363</v>
      </c>
      <c r="G4168" t="s">
        <v>1391</v>
      </c>
      <c r="H4168" s="3" t="s">
        <v>1726</v>
      </c>
      <c r="I4168">
        <v>2022</v>
      </c>
      <c r="J4168" s="15" t="s">
        <v>4733</v>
      </c>
      <c r="K4168">
        <v>2022</v>
      </c>
      <c r="L4168" t="s">
        <v>1367</v>
      </c>
      <c r="M4168" t="s">
        <v>496</v>
      </c>
      <c r="N4168" t="s">
        <v>10094</v>
      </c>
      <c r="O4168" t="s">
        <v>1388</v>
      </c>
      <c r="P4168" t="s">
        <v>4266</v>
      </c>
      <c r="Q4168">
        <f t="shared" si="78"/>
        <v>25000</v>
      </c>
      <c r="R4168" t="s">
        <v>2102</v>
      </c>
      <c r="S4168" t="s">
        <v>2103</v>
      </c>
      <c r="T4168" t="s">
        <v>10145</v>
      </c>
      <c r="U4168" s="75">
        <v>25000</v>
      </c>
      <c r="V4168">
        <v>1.5</v>
      </c>
      <c r="W4168">
        <v>37500</v>
      </c>
      <c r="AH4168" s="16"/>
      <c r="AI4168" t="s">
        <v>1375</v>
      </c>
    </row>
    <row r="4169" spans="1:35" x14ac:dyDescent="0.25">
      <c r="A4169" t="s">
        <v>10146</v>
      </c>
      <c r="B4169" s="1">
        <v>23</v>
      </c>
      <c r="C4169" t="s">
        <v>480</v>
      </c>
      <c r="D4169">
        <v>13847864</v>
      </c>
      <c r="E4169" t="s">
        <v>10147</v>
      </c>
      <c r="F4169" t="s">
        <v>1363</v>
      </c>
      <c r="G4169" t="s">
        <v>1391</v>
      </c>
      <c r="H4169" s="3" t="s">
        <v>1862</v>
      </c>
      <c r="I4169">
        <v>2021</v>
      </c>
      <c r="J4169" s="15" t="s">
        <v>1863</v>
      </c>
      <c r="K4169">
        <v>2021</v>
      </c>
      <c r="L4169" t="s">
        <v>1367</v>
      </c>
      <c r="M4169" t="s">
        <v>496</v>
      </c>
      <c r="N4169" t="s">
        <v>10094</v>
      </c>
      <c r="O4169" t="s">
        <v>1388</v>
      </c>
      <c r="P4169" t="s">
        <v>4266</v>
      </c>
      <c r="Q4169">
        <f t="shared" si="78"/>
        <v>17720</v>
      </c>
      <c r="R4169" t="s">
        <v>1879</v>
      </c>
      <c r="S4169" t="s">
        <v>1880</v>
      </c>
      <c r="T4169" t="s">
        <v>587</v>
      </c>
      <c r="U4169" s="75">
        <v>17720</v>
      </c>
      <c r="V4169">
        <v>0.38</v>
      </c>
      <c r="W4169">
        <v>6733.6</v>
      </c>
      <c r="AH4169" s="16"/>
      <c r="AI4169" t="s">
        <v>1375</v>
      </c>
    </row>
    <row r="4170" spans="1:35" x14ac:dyDescent="0.25">
      <c r="A4170" t="s">
        <v>10148</v>
      </c>
      <c r="B4170" s="1">
        <v>23</v>
      </c>
      <c r="C4170" t="s">
        <v>480</v>
      </c>
      <c r="D4170">
        <v>13847864</v>
      </c>
      <c r="E4170" t="s">
        <v>10147</v>
      </c>
      <c r="F4170" t="s">
        <v>1363</v>
      </c>
      <c r="G4170" t="s">
        <v>1391</v>
      </c>
      <c r="H4170" s="3" t="s">
        <v>1862</v>
      </c>
      <c r="I4170">
        <v>2021</v>
      </c>
      <c r="J4170" s="15" t="s">
        <v>1863</v>
      </c>
      <c r="K4170">
        <v>2021</v>
      </c>
      <c r="L4170" t="s">
        <v>1367</v>
      </c>
      <c r="M4170" t="s">
        <v>496</v>
      </c>
      <c r="N4170" t="s">
        <v>10094</v>
      </c>
      <c r="O4170" t="s">
        <v>1388</v>
      </c>
      <c r="P4170" t="s">
        <v>4266</v>
      </c>
      <c r="Q4170">
        <f t="shared" si="78"/>
        <v>17720</v>
      </c>
      <c r="R4170" t="s">
        <v>9441</v>
      </c>
      <c r="S4170" t="s">
        <v>9442</v>
      </c>
      <c r="T4170" t="s">
        <v>10044</v>
      </c>
      <c r="U4170" s="75">
        <v>17720</v>
      </c>
      <c r="V4170">
        <v>0.65</v>
      </c>
      <c r="W4170">
        <v>11518</v>
      </c>
      <c r="AH4170" s="16"/>
      <c r="AI4170" t="s">
        <v>1375</v>
      </c>
    </row>
    <row r="4171" spans="1:35" x14ac:dyDescent="0.25">
      <c r="A4171" t="s">
        <v>10149</v>
      </c>
      <c r="B4171" s="1">
        <v>23</v>
      </c>
      <c r="C4171" t="s">
        <v>480</v>
      </c>
      <c r="D4171">
        <v>10674659</v>
      </c>
      <c r="E4171" t="s">
        <v>10125</v>
      </c>
      <c r="F4171" t="s">
        <v>1363</v>
      </c>
      <c r="G4171" t="s">
        <v>1391</v>
      </c>
      <c r="H4171" s="3" t="s">
        <v>1666</v>
      </c>
      <c r="I4171">
        <v>2019</v>
      </c>
      <c r="J4171" s="15" t="s">
        <v>1667</v>
      </c>
      <c r="K4171">
        <v>2019</v>
      </c>
      <c r="L4171" t="s">
        <v>1622</v>
      </c>
      <c r="M4171" t="s">
        <v>496</v>
      </c>
      <c r="N4171" t="s">
        <v>10139</v>
      </c>
      <c r="O4171" t="s">
        <v>1388</v>
      </c>
      <c r="P4171" t="s">
        <v>133</v>
      </c>
      <c r="Q4171">
        <f t="shared" si="78"/>
        <v>21300</v>
      </c>
      <c r="R4171" t="s">
        <v>9441</v>
      </c>
      <c r="S4171" t="s">
        <v>9442</v>
      </c>
      <c r="T4171" t="s">
        <v>10150</v>
      </c>
      <c r="U4171" s="75">
        <v>21300</v>
      </c>
      <c r="V4171">
        <v>0.85</v>
      </c>
      <c r="W4171">
        <v>18105</v>
      </c>
      <c r="AH4171" s="16"/>
      <c r="AI4171" t="s">
        <v>1375</v>
      </c>
    </row>
    <row r="4172" spans="1:35" x14ac:dyDescent="0.25">
      <c r="A4172" t="s">
        <v>10151</v>
      </c>
      <c r="B4172" s="1">
        <v>23</v>
      </c>
      <c r="C4172" t="s">
        <v>480</v>
      </c>
      <c r="D4172">
        <v>15339157</v>
      </c>
      <c r="E4172" t="s">
        <v>10152</v>
      </c>
      <c r="F4172" t="s">
        <v>1363</v>
      </c>
      <c r="G4172" t="s">
        <v>1391</v>
      </c>
      <c r="H4172" s="3" t="s">
        <v>4378</v>
      </c>
      <c r="I4172">
        <v>2021</v>
      </c>
      <c r="J4172" s="15" t="s">
        <v>4384</v>
      </c>
      <c r="K4172">
        <v>2021</v>
      </c>
      <c r="L4172" t="s">
        <v>1367</v>
      </c>
      <c r="M4172" t="s">
        <v>496</v>
      </c>
      <c r="N4172" t="s">
        <v>10094</v>
      </c>
      <c r="O4172" t="s">
        <v>1370</v>
      </c>
      <c r="P4172" t="s">
        <v>4266</v>
      </c>
      <c r="Q4172">
        <f t="shared" si="78"/>
        <v>39990</v>
      </c>
      <c r="R4172" t="s">
        <v>2102</v>
      </c>
      <c r="S4172" t="s">
        <v>2103</v>
      </c>
      <c r="T4172" t="s">
        <v>9740</v>
      </c>
      <c r="U4172" s="75">
        <v>39990</v>
      </c>
      <c r="V4172">
        <v>1</v>
      </c>
      <c r="W4172">
        <v>39990</v>
      </c>
      <c r="AH4172" s="16"/>
      <c r="AI4172" t="s">
        <v>1375</v>
      </c>
    </row>
    <row r="4173" spans="1:35" x14ac:dyDescent="0.25">
      <c r="A4173" t="s">
        <v>10153</v>
      </c>
      <c r="B4173" s="1">
        <v>23</v>
      </c>
      <c r="C4173" t="s">
        <v>480</v>
      </c>
      <c r="D4173">
        <v>15339157</v>
      </c>
      <c r="E4173" t="s">
        <v>10152</v>
      </c>
      <c r="F4173" t="s">
        <v>1363</v>
      </c>
      <c r="G4173" t="s">
        <v>1391</v>
      </c>
      <c r="H4173" s="3" t="s">
        <v>4378</v>
      </c>
      <c r="I4173">
        <v>2021</v>
      </c>
      <c r="J4173" s="15" t="s">
        <v>4384</v>
      </c>
      <c r="K4173">
        <v>2021</v>
      </c>
      <c r="L4173" t="s">
        <v>1367</v>
      </c>
      <c r="M4173" t="s">
        <v>496</v>
      </c>
      <c r="N4173" t="s">
        <v>10094</v>
      </c>
      <c r="O4173" t="s">
        <v>1370</v>
      </c>
      <c r="P4173" t="s">
        <v>4266</v>
      </c>
      <c r="Q4173">
        <f t="shared" si="78"/>
        <v>39990</v>
      </c>
      <c r="R4173" t="s">
        <v>1879</v>
      </c>
      <c r="S4173" t="s">
        <v>1880</v>
      </c>
      <c r="T4173" t="s">
        <v>9742</v>
      </c>
      <c r="U4173" s="75">
        <v>39990</v>
      </c>
      <c r="V4173">
        <v>0.38</v>
      </c>
      <c r="W4173">
        <v>15196.2</v>
      </c>
      <c r="AH4173" s="16"/>
      <c r="AI4173" t="s">
        <v>1375</v>
      </c>
    </row>
    <row r="4174" spans="1:35" x14ac:dyDescent="0.25">
      <c r="A4174" t="s">
        <v>10154</v>
      </c>
      <c r="B4174" s="1">
        <v>23</v>
      </c>
      <c r="C4174" t="s">
        <v>480</v>
      </c>
      <c r="D4174">
        <v>13878433</v>
      </c>
      <c r="E4174" t="s">
        <v>10155</v>
      </c>
      <c r="F4174" t="s">
        <v>1363</v>
      </c>
      <c r="G4174" t="s">
        <v>1391</v>
      </c>
      <c r="H4174" s="3" t="s">
        <v>10156</v>
      </c>
      <c r="I4174">
        <v>2021</v>
      </c>
      <c r="J4174" s="15" t="s">
        <v>10157</v>
      </c>
      <c r="K4174">
        <v>2021</v>
      </c>
      <c r="L4174" t="s">
        <v>1367</v>
      </c>
      <c r="M4174" t="s">
        <v>496</v>
      </c>
      <c r="N4174" t="s">
        <v>10094</v>
      </c>
      <c r="O4174" t="s">
        <v>1388</v>
      </c>
      <c r="P4174" t="s">
        <v>4266</v>
      </c>
      <c r="Q4174">
        <f t="shared" si="78"/>
        <v>90</v>
      </c>
      <c r="R4174" t="s">
        <v>1879</v>
      </c>
      <c r="S4174" t="s">
        <v>1880</v>
      </c>
      <c r="T4174" t="s">
        <v>1379</v>
      </c>
      <c r="U4174" s="75">
        <v>90</v>
      </c>
      <c r="V4174">
        <v>0.38</v>
      </c>
      <c r="W4174">
        <v>34.200000000000003</v>
      </c>
      <c r="AH4174" s="16"/>
      <c r="AI4174" t="s">
        <v>1375</v>
      </c>
    </row>
    <row r="4175" spans="1:35" x14ac:dyDescent="0.25">
      <c r="A4175" t="s">
        <v>10158</v>
      </c>
      <c r="B4175" s="1">
        <v>23</v>
      </c>
      <c r="C4175" t="s">
        <v>480</v>
      </c>
      <c r="D4175">
        <v>13878433</v>
      </c>
      <c r="E4175" t="s">
        <v>10155</v>
      </c>
      <c r="F4175" t="s">
        <v>1363</v>
      </c>
      <c r="G4175" t="s">
        <v>1391</v>
      </c>
      <c r="H4175" s="3" t="s">
        <v>10156</v>
      </c>
      <c r="I4175">
        <v>2021</v>
      </c>
      <c r="J4175" s="15" t="s">
        <v>10157</v>
      </c>
      <c r="K4175">
        <v>2021</v>
      </c>
      <c r="L4175" t="s">
        <v>1367</v>
      </c>
      <c r="M4175" t="s">
        <v>496</v>
      </c>
      <c r="N4175" t="s">
        <v>10094</v>
      </c>
      <c r="O4175" t="s">
        <v>1388</v>
      </c>
      <c r="P4175" t="s">
        <v>4266</v>
      </c>
      <c r="Q4175">
        <f t="shared" si="78"/>
        <v>90</v>
      </c>
      <c r="R4175" t="s">
        <v>9259</v>
      </c>
      <c r="S4175" t="s">
        <v>9260</v>
      </c>
      <c r="T4175" t="s">
        <v>507</v>
      </c>
      <c r="U4175" s="75">
        <v>90</v>
      </c>
      <c r="V4175">
        <v>5.55</v>
      </c>
      <c r="W4175">
        <v>499.5</v>
      </c>
      <c r="AH4175" s="16"/>
      <c r="AI4175" t="s">
        <v>1375</v>
      </c>
    </row>
    <row r="4176" spans="1:35" x14ac:dyDescent="0.25">
      <c r="A4176" t="s">
        <v>10159</v>
      </c>
      <c r="B4176" s="1">
        <v>23</v>
      </c>
      <c r="C4176" t="s">
        <v>480</v>
      </c>
      <c r="D4176">
        <v>13878433</v>
      </c>
      <c r="E4176" t="s">
        <v>10155</v>
      </c>
      <c r="F4176" t="s">
        <v>1363</v>
      </c>
      <c r="G4176" t="s">
        <v>1391</v>
      </c>
      <c r="H4176" s="3" t="s">
        <v>10156</v>
      </c>
      <c r="I4176">
        <v>2021</v>
      </c>
      <c r="J4176" s="15" t="s">
        <v>10157</v>
      </c>
      <c r="K4176">
        <v>2021</v>
      </c>
      <c r="L4176" t="s">
        <v>1367</v>
      </c>
      <c r="M4176" t="s">
        <v>496</v>
      </c>
      <c r="N4176" t="s">
        <v>10094</v>
      </c>
      <c r="O4176" t="s">
        <v>1388</v>
      </c>
      <c r="P4176" t="s">
        <v>4266</v>
      </c>
      <c r="Q4176">
        <f t="shared" si="78"/>
        <v>90</v>
      </c>
      <c r="R4176" t="s">
        <v>9441</v>
      </c>
      <c r="S4176" t="s">
        <v>9442</v>
      </c>
      <c r="T4176" t="s">
        <v>10044</v>
      </c>
      <c r="U4176" s="75">
        <v>90</v>
      </c>
      <c r="V4176">
        <v>0.95</v>
      </c>
      <c r="W4176">
        <v>85.5</v>
      </c>
      <c r="AH4176" s="16"/>
      <c r="AI4176" t="s">
        <v>1375</v>
      </c>
    </row>
    <row r="4177" spans="1:35" x14ac:dyDescent="0.25">
      <c r="A4177" t="s">
        <v>10160</v>
      </c>
      <c r="B4177" s="1">
        <v>23</v>
      </c>
      <c r="C4177" t="s">
        <v>480</v>
      </c>
      <c r="D4177">
        <v>13302809</v>
      </c>
      <c r="E4177" t="s">
        <v>10161</v>
      </c>
      <c r="F4177" t="s">
        <v>1363</v>
      </c>
      <c r="G4177" t="s">
        <v>1391</v>
      </c>
      <c r="H4177" s="3" t="s">
        <v>10162</v>
      </c>
      <c r="I4177">
        <v>2020</v>
      </c>
      <c r="J4177" s="15" t="s">
        <v>10163</v>
      </c>
      <c r="K4177">
        <v>2020</v>
      </c>
      <c r="L4177" t="s">
        <v>1367</v>
      </c>
      <c r="M4177" t="s">
        <v>496</v>
      </c>
      <c r="N4177" t="s">
        <v>10094</v>
      </c>
      <c r="O4177" t="s">
        <v>1388</v>
      </c>
      <c r="P4177" t="s">
        <v>4409</v>
      </c>
      <c r="Q4177">
        <f t="shared" si="78"/>
        <v>1500</v>
      </c>
      <c r="R4177" t="s">
        <v>9441</v>
      </c>
      <c r="S4177" t="s">
        <v>9442</v>
      </c>
      <c r="T4177" t="s">
        <v>10044</v>
      </c>
      <c r="U4177" s="75">
        <v>1500</v>
      </c>
      <c r="V4177">
        <v>0.72</v>
      </c>
      <c r="W4177">
        <v>1080</v>
      </c>
      <c r="AH4177" s="16"/>
      <c r="AI4177" t="s">
        <v>1375</v>
      </c>
    </row>
    <row r="4178" spans="1:35" x14ac:dyDescent="0.25">
      <c r="A4178" t="s">
        <v>10164</v>
      </c>
      <c r="B4178" s="1">
        <v>23</v>
      </c>
      <c r="C4178" t="s">
        <v>480</v>
      </c>
      <c r="D4178">
        <v>13302809</v>
      </c>
      <c r="E4178" t="s">
        <v>10161</v>
      </c>
      <c r="F4178" t="s">
        <v>1363</v>
      </c>
      <c r="G4178" t="s">
        <v>1391</v>
      </c>
      <c r="H4178" s="3" t="s">
        <v>10162</v>
      </c>
      <c r="I4178">
        <v>2020</v>
      </c>
      <c r="J4178" s="15" t="s">
        <v>10163</v>
      </c>
      <c r="K4178">
        <v>2020</v>
      </c>
      <c r="L4178" t="s">
        <v>1367</v>
      </c>
      <c r="M4178" t="s">
        <v>496</v>
      </c>
      <c r="N4178" t="s">
        <v>10094</v>
      </c>
      <c r="O4178" t="s">
        <v>1388</v>
      </c>
      <c r="P4178" t="s">
        <v>4409</v>
      </c>
      <c r="Q4178">
        <f t="shared" si="78"/>
        <v>1500</v>
      </c>
      <c r="R4178" t="s">
        <v>1879</v>
      </c>
      <c r="S4178" t="s">
        <v>1880</v>
      </c>
      <c r="T4178" t="s">
        <v>587</v>
      </c>
      <c r="U4178" s="75">
        <v>1500</v>
      </c>
      <c r="V4178">
        <v>0.38</v>
      </c>
      <c r="W4178">
        <v>570</v>
      </c>
      <c r="AH4178" s="16"/>
      <c r="AI4178" t="s">
        <v>1375</v>
      </c>
    </row>
    <row r="4179" spans="1:35" x14ac:dyDescent="0.25">
      <c r="A4179" t="s">
        <v>10165</v>
      </c>
      <c r="B4179" s="1">
        <v>23</v>
      </c>
      <c r="C4179" t="s">
        <v>480</v>
      </c>
      <c r="D4179">
        <v>13277510</v>
      </c>
      <c r="E4179" t="s">
        <v>10166</v>
      </c>
      <c r="F4179" t="s">
        <v>1363</v>
      </c>
      <c r="G4179" t="s">
        <v>1391</v>
      </c>
      <c r="H4179" s="3" t="s">
        <v>10167</v>
      </c>
      <c r="I4179">
        <v>2020</v>
      </c>
      <c r="J4179" s="15" t="s">
        <v>10162</v>
      </c>
      <c r="K4179">
        <v>2020</v>
      </c>
      <c r="L4179" t="s">
        <v>1367</v>
      </c>
      <c r="M4179" t="s">
        <v>496</v>
      </c>
      <c r="N4179" t="s">
        <v>10094</v>
      </c>
      <c r="O4179" t="s">
        <v>1388</v>
      </c>
      <c r="P4179" t="s">
        <v>4266</v>
      </c>
      <c r="Q4179">
        <f t="shared" si="78"/>
        <v>430</v>
      </c>
      <c r="R4179" t="s">
        <v>9259</v>
      </c>
      <c r="S4179" t="s">
        <v>9260</v>
      </c>
      <c r="T4179" t="s">
        <v>507</v>
      </c>
      <c r="U4179" s="75">
        <v>430</v>
      </c>
      <c r="V4179">
        <v>8.49</v>
      </c>
      <c r="W4179">
        <v>3650.7</v>
      </c>
      <c r="AH4179" s="16"/>
      <c r="AI4179" t="s">
        <v>1375</v>
      </c>
    </row>
    <row r="4180" spans="1:35" x14ac:dyDescent="0.25">
      <c r="A4180" t="s">
        <v>10168</v>
      </c>
      <c r="B4180" s="1">
        <v>23</v>
      </c>
      <c r="C4180" t="s">
        <v>480</v>
      </c>
      <c r="D4180">
        <v>13277510</v>
      </c>
      <c r="E4180" t="s">
        <v>10166</v>
      </c>
      <c r="F4180" t="s">
        <v>1363</v>
      </c>
      <c r="G4180" t="s">
        <v>1391</v>
      </c>
      <c r="H4180" s="3" t="s">
        <v>10167</v>
      </c>
      <c r="I4180">
        <v>2020</v>
      </c>
      <c r="J4180" s="15" t="s">
        <v>10162</v>
      </c>
      <c r="K4180">
        <v>2020</v>
      </c>
      <c r="L4180" t="s">
        <v>1367</v>
      </c>
      <c r="M4180" t="s">
        <v>496</v>
      </c>
      <c r="N4180" t="s">
        <v>10094</v>
      </c>
      <c r="O4180" t="s">
        <v>1388</v>
      </c>
      <c r="P4180" t="s">
        <v>4266</v>
      </c>
      <c r="Q4180">
        <f t="shared" si="78"/>
        <v>430</v>
      </c>
      <c r="R4180" t="s">
        <v>9441</v>
      </c>
      <c r="S4180" t="s">
        <v>9442</v>
      </c>
      <c r="T4180" t="s">
        <v>10044</v>
      </c>
      <c r="U4180" s="75">
        <v>430</v>
      </c>
      <c r="V4180">
        <v>0.72</v>
      </c>
      <c r="W4180">
        <v>309.60000000000002</v>
      </c>
      <c r="AH4180" s="16"/>
      <c r="AI4180" t="s">
        <v>1375</v>
      </c>
    </row>
    <row r="4181" spans="1:35" x14ac:dyDescent="0.25">
      <c r="A4181" t="s">
        <v>10169</v>
      </c>
      <c r="B4181" s="1">
        <v>23</v>
      </c>
      <c r="C4181" t="s">
        <v>480</v>
      </c>
      <c r="D4181">
        <v>13277510</v>
      </c>
      <c r="E4181" t="s">
        <v>10166</v>
      </c>
      <c r="F4181" t="s">
        <v>1363</v>
      </c>
      <c r="G4181" t="s">
        <v>1391</v>
      </c>
      <c r="H4181" s="3" t="s">
        <v>10167</v>
      </c>
      <c r="I4181">
        <v>2020</v>
      </c>
      <c r="J4181" s="15" t="s">
        <v>10162</v>
      </c>
      <c r="K4181">
        <v>2020</v>
      </c>
      <c r="L4181" t="s">
        <v>1367</v>
      </c>
      <c r="M4181" t="s">
        <v>496</v>
      </c>
      <c r="N4181" t="s">
        <v>10094</v>
      </c>
      <c r="O4181" t="s">
        <v>1388</v>
      </c>
      <c r="P4181" t="s">
        <v>4266</v>
      </c>
      <c r="Q4181">
        <f t="shared" si="78"/>
        <v>430</v>
      </c>
      <c r="R4181" t="s">
        <v>1879</v>
      </c>
      <c r="S4181" t="s">
        <v>1880</v>
      </c>
      <c r="T4181" t="s">
        <v>587</v>
      </c>
      <c r="U4181" s="75">
        <v>430</v>
      </c>
      <c r="V4181">
        <v>0.38</v>
      </c>
      <c r="W4181">
        <v>163.4</v>
      </c>
      <c r="AH4181" s="16"/>
      <c r="AI4181" t="s">
        <v>1375</v>
      </c>
    </row>
    <row r="4182" spans="1:35" x14ac:dyDescent="0.25">
      <c r="A4182" t="s">
        <v>10170</v>
      </c>
      <c r="B4182" s="1">
        <v>23</v>
      </c>
      <c r="C4182" t="s">
        <v>480</v>
      </c>
      <c r="D4182">
        <v>14980231</v>
      </c>
      <c r="E4182" t="s">
        <v>10171</v>
      </c>
      <c r="F4182" t="s">
        <v>1363</v>
      </c>
      <c r="G4182" t="s">
        <v>1391</v>
      </c>
      <c r="H4182" s="3" t="s">
        <v>10172</v>
      </c>
      <c r="I4182">
        <v>2021</v>
      </c>
      <c r="J4182" s="15" t="s">
        <v>10173</v>
      </c>
      <c r="K4182">
        <v>2021</v>
      </c>
      <c r="L4182" t="s">
        <v>1367</v>
      </c>
      <c r="M4182" t="s">
        <v>496</v>
      </c>
      <c r="N4182" t="s">
        <v>10094</v>
      </c>
      <c r="O4182" t="s">
        <v>1370</v>
      </c>
      <c r="P4182" t="s">
        <v>4266</v>
      </c>
      <c r="Q4182">
        <f t="shared" si="78"/>
        <v>600</v>
      </c>
      <c r="R4182" t="s">
        <v>2102</v>
      </c>
      <c r="S4182" t="s">
        <v>2103</v>
      </c>
      <c r="T4182" t="s">
        <v>9740</v>
      </c>
      <c r="U4182" s="75">
        <v>600</v>
      </c>
      <c r="V4182">
        <v>1</v>
      </c>
      <c r="W4182">
        <v>600</v>
      </c>
      <c r="AH4182" s="16"/>
      <c r="AI4182" t="s">
        <v>1375</v>
      </c>
    </row>
    <row r="4183" spans="1:35" x14ac:dyDescent="0.25">
      <c r="A4183" t="s">
        <v>10174</v>
      </c>
      <c r="B4183" s="1">
        <v>23</v>
      </c>
      <c r="C4183" t="s">
        <v>480</v>
      </c>
      <c r="D4183">
        <v>14980231</v>
      </c>
      <c r="E4183" t="s">
        <v>10171</v>
      </c>
      <c r="F4183" t="s">
        <v>1363</v>
      </c>
      <c r="G4183" t="s">
        <v>1391</v>
      </c>
      <c r="H4183" s="3" t="s">
        <v>10172</v>
      </c>
      <c r="I4183">
        <v>2021</v>
      </c>
      <c r="J4183" s="15" t="s">
        <v>10173</v>
      </c>
      <c r="K4183">
        <v>2021</v>
      </c>
      <c r="L4183" t="s">
        <v>1367</v>
      </c>
      <c r="M4183" t="s">
        <v>496</v>
      </c>
      <c r="N4183" t="s">
        <v>10094</v>
      </c>
      <c r="O4183" t="s">
        <v>1370</v>
      </c>
      <c r="P4183" t="s">
        <v>4266</v>
      </c>
      <c r="Q4183">
        <f t="shared" si="78"/>
        <v>600</v>
      </c>
      <c r="R4183" t="s">
        <v>1879</v>
      </c>
      <c r="S4183" t="s">
        <v>1880</v>
      </c>
      <c r="T4183" t="s">
        <v>587</v>
      </c>
      <c r="U4183" s="75">
        <v>600</v>
      </c>
      <c r="V4183">
        <v>0.38</v>
      </c>
      <c r="W4183">
        <v>228</v>
      </c>
      <c r="AH4183" s="16"/>
      <c r="AI4183" t="s">
        <v>1375</v>
      </c>
    </row>
    <row r="4184" spans="1:35" x14ac:dyDescent="0.25">
      <c r="A4184" t="s">
        <v>10175</v>
      </c>
      <c r="B4184" s="1">
        <v>23</v>
      </c>
      <c r="C4184" t="s">
        <v>480</v>
      </c>
      <c r="D4184">
        <v>14980231</v>
      </c>
      <c r="E4184" t="s">
        <v>10171</v>
      </c>
      <c r="F4184" t="s">
        <v>1363</v>
      </c>
      <c r="G4184" t="s">
        <v>1391</v>
      </c>
      <c r="H4184" s="3" t="s">
        <v>10172</v>
      </c>
      <c r="I4184">
        <v>2021</v>
      </c>
      <c r="J4184" s="15" t="s">
        <v>10173</v>
      </c>
      <c r="K4184">
        <v>2021</v>
      </c>
      <c r="L4184" t="s">
        <v>1367</v>
      </c>
      <c r="M4184" t="s">
        <v>496</v>
      </c>
      <c r="N4184" t="s">
        <v>10094</v>
      </c>
      <c r="O4184" t="s">
        <v>1370</v>
      </c>
      <c r="P4184" t="s">
        <v>4266</v>
      </c>
      <c r="Q4184">
        <f t="shared" si="78"/>
        <v>600</v>
      </c>
      <c r="R4184" t="s">
        <v>9259</v>
      </c>
      <c r="S4184" t="s">
        <v>9260</v>
      </c>
      <c r="T4184" t="s">
        <v>507</v>
      </c>
      <c r="U4184" s="75">
        <v>600</v>
      </c>
      <c r="V4184">
        <v>5.55</v>
      </c>
      <c r="W4184">
        <v>3330</v>
      </c>
      <c r="AH4184" s="16"/>
      <c r="AI4184" t="s">
        <v>1375</v>
      </c>
    </row>
    <row r="4185" spans="1:35" x14ac:dyDescent="0.25">
      <c r="A4185" t="s">
        <v>10176</v>
      </c>
      <c r="B4185" s="1">
        <v>23</v>
      </c>
      <c r="C4185" t="s">
        <v>480</v>
      </c>
      <c r="D4185">
        <v>15007286</v>
      </c>
      <c r="E4185" t="s">
        <v>10177</v>
      </c>
      <c r="F4185" t="s">
        <v>1363</v>
      </c>
      <c r="G4185" t="s">
        <v>1391</v>
      </c>
      <c r="H4185" s="3" t="s">
        <v>4029</v>
      </c>
      <c r="I4185">
        <v>2021</v>
      </c>
      <c r="J4185" s="15" t="s">
        <v>4030</v>
      </c>
      <c r="K4185">
        <v>2021</v>
      </c>
      <c r="L4185" t="s">
        <v>1367</v>
      </c>
      <c r="M4185" t="s">
        <v>496</v>
      </c>
      <c r="N4185" t="s">
        <v>10094</v>
      </c>
      <c r="O4185" t="s">
        <v>1370</v>
      </c>
      <c r="P4185" t="s">
        <v>4266</v>
      </c>
      <c r="Q4185">
        <f t="shared" si="78"/>
        <v>2200</v>
      </c>
      <c r="R4185" t="s">
        <v>1879</v>
      </c>
      <c r="S4185" t="s">
        <v>1880</v>
      </c>
      <c r="T4185" t="s">
        <v>587</v>
      </c>
      <c r="U4185" s="75">
        <v>2200</v>
      </c>
      <c r="V4185">
        <v>0.38</v>
      </c>
      <c r="W4185">
        <v>836</v>
      </c>
      <c r="AH4185" s="16"/>
      <c r="AI4185" t="s">
        <v>1375</v>
      </c>
    </row>
    <row r="4186" spans="1:35" x14ac:dyDescent="0.25">
      <c r="A4186" t="s">
        <v>10178</v>
      </c>
      <c r="B4186" s="1">
        <v>23</v>
      </c>
      <c r="C4186" t="s">
        <v>480</v>
      </c>
      <c r="D4186">
        <v>15007286</v>
      </c>
      <c r="E4186" t="s">
        <v>10177</v>
      </c>
      <c r="F4186" t="s">
        <v>1363</v>
      </c>
      <c r="G4186" t="s">
        <v>1391</v>
      </c>
      <c r="H4186" s="3" t="s">
        <v>4029</v>
      </c>
      <c r="I4186">
        <v>2021</v>
      </c>
      <c r="J4186" s="15" t="s">
        <v>4030</v>
      </c>
      <c r="K4186">
        <v>2021</v>
      </c>
      <c r="L4186" t="s">
        <v>1367</v>
      </c>
      <c r="M4186" t="s">
        <v>496</v>
      </c>
      <c r="N4186" t="s">
        <v>10094</v>
      </c>
      <c r="O4186" t="s">
        <v>1370</v>
      </c>
      <c r="P4186" t="s">
        <v>4266</v>
      </c>
      <c r="Q4186">
        <f t="shared" si="78"/>
        <v>2200</v>
      </c>
      <c r="R4186" t="s">
        <v>2102</v>
      </c>
      <c r="S4186" t="s">
        <v>2103</v>
      </c>
      <c r="T4186" t="s">
        <v>10095</v>
      </c>
      <c r="U4186" s="75">
        <v>2200</v>
      </c>
      <c r="V4186">
        <v>1</v>
      </c>
      <c r="W4186">
        <v>2200</v>
      </c>
      <c r="AH4186" s="16"/>
      <c r="AI4186" t="s">
        <v>1375</v>
      </c>
    </row>
    <row r="4187" spans="1:35" x14ac:dyDescent="0.25">
      <c r="A4187" t="s">
        <v>10179</v>
      </c>
      <c r="B4187" s="1">
        <v>23</v>
      </c>
      <c r="C4187" t="s">
        <v>480</v>
      </c>
      <c r="D4187">
        <v>15007286</v>
      </c>
      <c r="E4187" t="s">
        <v>10177</v>
      </c>
      <c r="F4187" t="s">
        <v>1363</v>
      </c>
      <c r="G4187" t="s">
        <v>1391</v>
      </c>
      <c r="H4187" s="3" t="s">
        <v>4029</v>
      </c>
      <c r="I4187">
        <v>2021</v>
      </c>
      <c r="J4187" s="15" t="s">
        <v>4030</v>
      </c>
      <c r="K4187">
        <v>2021</v>
      </c>
      <c r="L4187" t="s">
        <v>1367</v>
      </c>
      <c r="M4187" t="s">
        <v>496</v>
      </c>
      <c r="N4187" t="s">
        <v>10094</v>
      </c>
      <c r="O4187" t="s">
        <v>1370</v>
      </c>
      <c r="P4187" t="s">
        <v>4266</v>
      </c>
      <c r="Q4187">
        <f t="shared" si="78"/>
        <v>2200</v>
      </c>
      <c r="R4187" t="s">
        <v>9259</v>
      </c>
      <c r="S4187" t="s">
        <v>9260</v>
      </c>
      <c r="T4187" t="s">
        <v>507</v>
      </c>
      <c r="U4187" s="75">
        <v>2200</v>
      </c>
      <c r="V4187">
        <v>5.55</v>
      </c>
      <c r="W4187">
        <v>12210</v>
      </c>
      <c r="AH4187" s="16"/>
      <c r="AI4187" t="s">
        <v>1375</v>
      </c>
    </row>
    <row r="4188" spans="1:35" x14ac:dyDescent="0.25">
      <c r="A4188" t="s">
        <v>10180</v>
      </c>
      <c r="B4188" s="1">
        <v>23</v>
      </c>
      <c r="C4188" t="s">
        <v>480</v>
      </c>
      <c r="D4188">
        <v>15404854</v>
      </c>
      <c r="E4188" t="s">
        <v>9691</v>
      </c>
      <c r="F4188" t="s">
        <v>1363</v>
      </c>
      <c r="G4188" t="s">
        <v>1391</v>
      </c>
      <c r="H4188" s="3" t="s">
        <v>4417</v>
      </c>
      <c r="I4188">
        <v>2021</v>
      </c>
      <c r="J4188" s="15" t="s">
        <v>4420</v>
      </c>
      <c r="K4188">
        <v>2021</v>
      </c>
      <c r="L4188" t="s">
        <v>1367</v>
      </c>
      <c r="M4188" t="s">
        <v>496</v>
      </c>
      <c r="N4188" t="s">
        <v>10094</v>
      </c>
      <c r="O4188" t="s">
        <v>1388</v>
      </c>
      <c r="P4188" t="s">
        <v>4266</v>
      </c>
      <c r="Q4188">
        <f t="shared" si="78"/>
        <v>10300</v>
      </c>
      <c r="R4188" t="s">
        <v>2102</v>
      </c>
      <c r="S4188" t="s">
        <v>2103</v>
      </c>
      <c r="T4188" t="s">
        <v>9740</v>
      </c>
      <c r="U4188" s="75">
        <v>10300</v>
      </c>
      <c r="V4188">
        <v>1</v>
      </c>
      <c r="W4188">
        <v>10300</v>
      </c>
      <c r="AH4188" s="16"/>
      <c r="AI4188" t="s">
        <v>1375</v>
      </c>
    </row>
    <row r="4189" spans="1:35" x14ac:dyDescent="0.25">
      <c r="A4189" t="s">
        <v>10181</v>
      </c>
      <c r="B4189" s="1">
        <v>23</v>
      </c>
      <c r="C4189" t="s">
        <v>480</v>
      </c>
      <c r="D4189">
        <v>15404854</v>
      </c>
      <c r="E4189" t="s">
        <v>9691</v>
      </c>
      <c r="F4189" t="s">
        <v>1363</v>
      </c>
      <c r="G4189" t="s">
        <v>1391</v>
      </c>
      <c r="H4189" s="3" t="s">
        <v>4417</v>
      </c>
      <c r="I4189">
        <v>2021</v>
      </c>
      <c r="J4189" s="15" t="s">
        <v>4420</v>
      </c>
      <c r="K4189">
        <v>2021</v>
      </c>
      <c r="L4189" t="s">
        <v>1367</v>
      </c>
      <c r="M4189" t="s">
        <v>496</v>
      </c>
      <c r="N4189" t="s">
        <v>10094</v>
      </c>
      <c r="O4189" t="s">
        <v>1388</v>
      </c>
      <c r="P4189" t="s">
        <v>4266</v>
      </c>
      <c r="Q4189">
        <f t="shared" si="78"/>
        <v>10300</v>
      </c>
      <c r="R4189" t="s">
        <v>1879</v>
      </c>
      <c r="S4189" t="s">
        <v>1880</v>
      </c>
      <c r="T4189" t="s">
        <v>10182</v>
      </c>
      <c r="U4189" s="75">
        <v>10300</v>
      </c>
      <c r="V4189">
        <v>0.38</v>
      </c>
      <c r="W4189">
        <v>3914</v>
      </c>
      <c r="AH4189" s="16"/>
      <c r="AI4189" t="s">
        <v>1375</v>
      </c>
    </row>
    <row r="4190" spans="1:35" x14ac:dyDescent="0.25">
      <c r="A4190" t="s">
        <v>10183</v>
      </c>
      <c r="B4190" s="1">
        <v>23</v>
      </c>
      <c r="C4190" t="s">
        <v>480</v>
      </c>
      <c r="D4190">
        <v>15027422</v>
      </c>
      <c r="E4190" t="s">
        <v>10184</v>
      </c>
      <c r="F4190" t="s">
        <v>1363</v>
      </c>
      <c r="G4190" t="s">
        <v>1391</v>
      </c>
      <c r="H4190" s="3" t="s">
        <v>4030</v>
      </c>
      <c r="I4190">
        <v>2021</v>
      </c>
      <c r="J4190" s="15" t="s">
        <v>2021</v>
      </c>
      <c r="K4190">
        <v>2021</v>
      </c>
      <c r="L4190" t="s">
        <v>1367</v>
      </c>
      <c r="M4190" t="s">
        <v>496</v>
      </c>
      <c r="N4190" t="s">
        <v>10094</v>
      </c>
      <c r="O4190" t="s">
        <v>1370</v>
      </c>
      <c r="P4190" t="s">
        <v>4266</v>
      </c>
      <c r="Q4190">
        <f t="shared" si="78"/>
        <v>3000</v>
      </c>
      <c r="R4190" t="s">
        <v>1879</v>
      </c>
      <c r="S4190" t="s">
        <v>1880</v>
      </c>
      <c r="T4190" t="s">
        <v>1379</v>
      </c>
      <c r="U4190" s="75">
        <v>3000</v>
      </c>
      <c r="V4190">
        <v>0.38</v>
      </c>
      <c r="W4190">
        <v>1140</v>
      </c>
      <c r="AH4190" s="16"/>
      <c r="AI4190" t="s">
        <v>1375</v>
      </c>
    </row>
    <row r="4191" spans="1:35" x14ac:dyDescent="0.25">
      <c r="A4191" t="s">
        <v>10185</v>
      </c>
      <c r="B4191" s="1">
        <v>23</v>
      </c>
      <c r="C4191" t="s">
        <v>480</v>
      </c>
      <c r="D4191">
        <v>15027422</v>
      </c>
      <c r="E4191" t="s">
        <v>10184</v>
      </c>
      <c r="F4191" t="s">
        <v>1363</v>
      </c>
      <c r="G4191" t="s">
        <v>1391</v>
      </c>
      <c r="H4191" s="3" t="s">
        <v>4030</v>
      </c>
      <c r="I4191">
        <v>2021</v>
      </c>
      <c r="J4191" s="15" t="s">
        <v>2021</v>
      </c>
      <c r="K4191">
        <v>2021</v>
      </c>
      <c r="L4191" t="s">
        <v>1367</v>
      </c>
      <c r="M4191" t="s">
        <v>496</v>
      </c>
      <c r="N4191" t="s">
        <v>10094</v>
      </c>
      <c r="O4191" t="s">
        <v>1370</v>
      </c>
      <c r="P4191" t="s">
        <v>4266</v>
      </c>
      <c r="Q4191">
        <f t="shared" si="78"/>
        <v>3000</v>
      </c>
      <c r="R4191" t="s">
        <v>2016</v>
      </c>
      <c r="S4191" t="s">
        <v>2017</v>
      </c>
      <c r="T4191" t="s">
        <v>10186</v>
      </c>
      <c r="U4191" s="75">
        <v>3000</v>
      </c>
      <c r="V4191">
        <v>1</v>
      </c>
      <c r="W4191">
        <v>3000</v>
      </c>
      <c r="AH4191" s="16"/>
      <c r="AI4191" t="s">
        <v>1375</v>
      </c>
    </row>
    <row r="4192" spans="1:35" x14ac:dyDescent="0.25">
      <c r="A4192" t="s">
        <v>10187</v>
      </c>
      <c r="B4192" s="1">
        <v>23</v>
      </c>
      <c r="C4192" t="s">
        <v>480</v>
      </c>
      <c r="D4192">
        <v>15027422</v>
      </c>
      <c r="E4192" t="s">
        <v>10184</v>
      </c>
      <c r="F4192" t="s">
        <v>1363</v>
      </c>
      <c r="G4192" t="s">
        <v>1391</v>
      </c>
      <c r="H4192" s="3" t="s">
        <v>4030</v>
      </c>
      <c r="I4192">
        <v>2021</v>
      </c>
      <c r="J4192" s="15" t="s">
        <v>2021</v>
      </c>
      <c r="K4192">
        <v>2021</v>
      </c>
      <c r="L4192" t="s">
        <v>1367</v>
      </c>
      <c r="M4192" t="s">
        <v>496</v>
      </c>
      <c r="N4192" t="s">
        <v>10094</v>
      </c>
      <c r="O4192" t="s">
        <v>1370</v>
      </c>
      <c r="P4192" t="s">
        <v>4266</v>
      </c>
      <c r="Q4192">
        <f t="shared" si="78"/>
        <v>3000</v>
      </c>
      <c r="R4192" t="s">
        <v>2102</v>
      </c>
      <c r="S4192" t="s">
        <v>2103</v>
      </c>
      <c r="T4192" t="s">
        <v>10188</v>
      </c>
      <c r="U4192" s="75">
        <v>3000</v>
      </c>
      <c r="V4192">
        <v>1</v>
      </c>
      <c r="W4192">
        <v>3000</v>
      </c>
      <c r="AH4192" s="16"/>
      <c r="AI4192" t="s">
        <v>1375</v>
      </c>
    </row>
    <row r="4193" spans="1:35" x14ac:dyDescent="0.25">
      <c r="A4193" t="s">
        <v>10189</v>
      </c>
      <c r="B4193" s="1">
        <v>23</v>
      </c>
      <c r="C4193" t="s">
        <v>480</v>
      </c>
      <c r="D4193">
        <v>15027422</v>
      </c>
      <c r="E4193" t="s">
        <v>10184</v>
      </c>
      <c r="F4193" t="s">
        <v>1363</v>
      </c>
      <c r="G4193" t="s">
        <v>1391</v>
      </c>
      <c r="H4193" s="3" t="s">
        <v>4030</v>
      </c>
      <c r="I4193">
        <v>2021</v>
      </c>
      <c r="J4193" s="15" t="s">
        <v>2021</v>
      </c>
      <c r="K4193">
        <v>2021</v>
      </c>
      <c r="L4193" t="s">
        <v>1367</v>
      </c>
      <c r="M4193" t="s">
        <v>496</v>
      </c>
      <c r="N4193" t="s">
        <v>10094</v>
      </c>
      <c r="O4193" t="s">
        <v>1370</v>
      </c>
      <c r="P4193" t="s">
        <v>4266</v>
      </c>
      <c r="Q4193">
        <f t="shared" si="78"/>
        <v>3000</v>
      </c>
      <c r="R4193" t="s">
        <v>9259</v>
      </c>
      <c r="S4193" t="s">
        <v>9260</v>
      </c>
      <c r="T4193" t="s">
        <v>507</v>
      </c>
      <c r="U4193" s="75">
        <v>3000</v>
      </c>
      <c r="V4193">
        <v>5.55</v>
      </c>
      <c r="W4193">
        <v>16650</v>
      </c>
      <c r="AH4193" s="16"/>
      <c r="AI4193" t="s">
        <v>1375</v>
      </c>
    </row>
    <row r="4194" spans="1:35" x14ac:dyDescent="0.25">
      <c r="A4194" t="s">
        <v>10190</v>
      </c>
      <c r="B4194" s="1">
        <v>23</v>
      </c>
      <c r="C4194" t="s">
        <v>480</v>
      </c>
      <c r="D4194">
        <v>15106977</v>
      </c>
      <c r="E4194" t="s">
        <v>10191</v>
      </c>
      <c r="F4194" t="s">
        <v>1363</v>
      </c>
      <c r="G4194" t="s">
        <v>1391</v>
      </c>
      <c r="H4194" s="3" t="s">
        <v>1847</v>
      </c>
      <c r="I4194">
        <v>2021</v>
      </c>
      <c r="J4194" s="15" t="s">
        <v>1680</v>
      </c>
      <c r="K4194">
        <v>2021</v>
      </c>
      <c r="L4194" t="s">
        <v>1367</v>
      </c>
      <c r="M4194" t="s">
        <v>496</v>
      </c>
      <c r="N4194" t="s">
        <v>10094</v>
      </c>
      <c r="O4194" t="s">
        <v>1370</v>
      </c>
      <c r="P4194" t="s">
        <v>4409</v>
      </c>
      <c r="Q4194">
        <f t="shared" si="78"/>
        <v>9400</v>
      </c>
      <c r="R4194" t="s">
        <v>1879</v>
      </c>
      <c r="S4194" t="s">
        <v>1880</v>
      </c>
      <c r="T4194" t="s">
        <v>1379</v>
      </c>
      <c r="U4194" s="75">
        <v>9400</v>
      </c>
      <c r="V4194">
        <v>0.38</v>
      </c>
      <c r="W4194">
        <v>3572</v>
      </c>
      <c r="AH4194" s="16"/>
      <c r="AI4194" t="s">
        <v>1375</v>
      </c>
    </row>
    <row r="4195" spans="1:35" x14ac:dyDescent="0.25">
      <c r="A4195" t="s">
        <v>10192</v>
      </c>
      <c r="B4195" s="1">
        <v>23</v>
      </c>
      <c r="C4195" t="s">
        <v>480</v>
      </c>
      <c r="D4195">
        <v>15106977</v>
      </c>
      <c r="E4195" t="s">
        <v>10191</v>
      </c>
      <c r="F4195" t="s">
        <v>1363</v>
      </c>
      <c r="G4195" t="s">
        <v>1391</v>
      </c>
      <c r="H4195" s="3" t="s">
        <v>1847</v>
      </c>
      <c r="I4195">
        <v>2021</v>
      </c>
      <c r="J4195" s="15" t="s">
        <v>1680</v>
      </c>
      <c r="K4195">
        <v>2021</v>
      </c>
      <c r="L4195" t="s">
        <v>1367</v>
      </c>
      <c r="M4195" t="s">
        <v>496</v>
      </c>
      <c r="N4195" t="s">
        <v>10094</v>
      </c>
      <c r="O4195" t="s">
        <v>1370</v>
      </c>
      <c r="P4195" t="s">
        <v>4409</v>
      </c>
      <c r="Q4195">
        <f t="shared" si="78"/>
        <v>9400</v>
      </c>
      <c r="R4195" t="s">
        <v>2102</v>
      </c>
      <c r="S4195" t="s">
        <v>2103</v>
      </c>
      <c r="T4195" t="s">
        <v>10193</v>
      </c>
      <c r="U4195" s="75">
        <v>9400</v>
      </c>
      <c r="V4195">
        <v>1</v>
      </c>
      <c r="W4195">
        <v>9400</v>
      </c>
      <c r="AH4195" s="16"/>
      <c r="AI4195" t="s">
        <v>1375</v>
      </c>
    </row>
    <row r="4196" spans="1:35" x14ac:dyDescent="0.25">
      <c r="A4196" t="s">
        <v>10194</v>
      </c>
      <c r="B4196" s="1">
        <v>23</v>
      </c>
      <c r="C4196" t="s">
        <v>480</v>
      </c>
      <c r="D4196">
        <v>15107736</v>
      </c>
      <c r="E4196" t="s">
        <v>10195</v>
      </c>
      <c r="F4196" t="s">
        <v>1363</v>
      </c>
      <c r="G4196" t="s">
        <v>1391</v>
      </c>
      <c r="H4196" s="3" t="s">
        <v>1847</v>
      </c>
      <c r="I4196">
        <v>2021</v>
      </c>
      <c r="J4196" s="15" t="s">
        <v>1680</v>
      </c>
      <c r="K4196">
        <v>2021</v>
      </c>
      <c r="L4196" t="s">
        <v>1622</v>
      </c>
      <c r="M4196" t="s">
        <v>496</v>
      </c>
      <c r="N4196" t="s">
        <v>10094</v>
      </c>
      <c r="O4196" t="s">
        <v>1388</v>
      </c>
      <c r="P4196" t="s">
        <v>4266</v>
      </c>
      <c r="Q4196">
        <f t="shared" si="78"/>
        <v>30600</v>
      </c>
      <c r="R4196" t="s">
        <v>1879</v>
      </c>
      <c r="S4196" t="s">
        <v>1880</v>
      </c>
      <c r="T4196" t="s">
        <v>1379</v>
      </c>
      <c r="U4196" s="75">
        <v>30600</v>
      </c>
      <c r="V4196">
        <v>0.38</v>
      </c>
      <c r="W4196">
        <v>11628</v>
      </c>
      <c r="AH4196" s="16"/>
      <c r="AI4196" t="s">
        <v>1375</v>
      </c>
    </row>
    <row r="4197" spans="1:35" x14ac:dyDescent="0.25">
      <c r="A4197" t="s">
        <v>10196</v>
      </c>
      <c r="B4197" s="1">
        <v>23</v>
      </c>
      <c r="C4197" t="s">
        <v>480</v>
      </c>
      <c r="D4197">
        <v>15107736</v>
      </c>
      <c r="E4197" t="s">
        <v>10195</v>
      </c>
      <c r="F4197" t="s">
        <v>1363</v>
      </c>
      <c r="G4197" t="s">
        <v>1391</v>
      </c>
      <c r="H4197" s="3" t="s">
        <v>1847</v>
      </c>
      <c r="I4197">
        <v>2021</v>
      </c>
      <c r="J4197" s="15" t="s">
        <v>1680</v>
      </c>
      <c r="K4197">
        <v>2021</v>
      </c>
      <c r="L4197" t="s">
        <v>1622</v>
      </c>
      <c r="M4197" t="s">
        <v>496</v>
      </c>
      <c r="N4197" t="s">
        <v>10094</v>
      </c>
      <c r="O4197" t="s">
        <v>1388</v>
      </c>
      <c r="P4197" t="s">
        <v>4266</v>
      </c>
      <c r="Q4197">
        <f t="shared" si="78"/>
        <v>30600</v>
      </c>
      <c r="R4197" t="s">
        <v>2102</v>
      </c>
      <c r="S4197" t="s">
        <v>2103</v>
      </c>
      <c r="T4197" t="s">
        <v>10193</v>
      </c>
      <c r="U4197" s="75">
        <v>30600</v>
      </c>
      <c r="V4197">
        <v>1</v>
      </c>
      <c r="W4197">
        <v>30600</v>
      </c>
      <c r="AH4197" s="16"/>
      <c r="AI4197" t="s">
        <v>1375</v>
      </c>
    </row>
    <row r="4198" spans="1:35" x14ac:dyDescent="0.25">
      <c r="A4198" t="s">
        <v>10197</v>
      </c>
      <c r="B4198" s="1">
        <v>23</v>
      </c>
      <c r="C4198" t="s">
        <v>480</v>
      </c>
      <c r="D4198">
        <v>15109488</v>
      </c>
      <c r="E4198" t="s">
        <v>10100</v>
      </c>
      <c r="F4198" t="s">
        <v>1363</v>
      </c>
      <c r="G4198" t="s">
        <v>1391</v>
      </c>
      <c r="H4198" s="3" t="s">
        <v>1847</v>
      </c>
      <c r="I4198">
        <v>2021</v>
      </c>
      <c r="J4198" s="15" t="s">
        <v>1680</v>
      </c>
      <c r="K4198">
        <v>2021</v>
      </c>
      <c r="L4198" t="s">
        <v>1367</v>
      </c>
      <c r="M4198" t="s">
        <v>496</v>
      </c>
      <c r="N4198" t="s">
        <v>10094</v>
      </c>
      <c r="O4198" t="s">
        <v>1370</v>
      </c>
      <c r="P4198" t="s">
        <v>4266</v>
      </c>
      <c r="Q4198">
        <f t="shared" si="78"/>
        <v>320</v>
      </c>
      <c r="R4198" t="s">
        <v>2102</v>
      </c>
      <c r="S4198" t="s">
        <v>2103</v>
      </c>
      <c r="T4198" t="s">
        <v>10198</v>
      </c>
      <c r="U4198" s="75">
        <v>320</v>
      </c>
      <c r="V4198">
        <v>1</v>
      </c>
      <c r="W4198">
        <v>320</v>
      </c>
      <c r="AH4198" s="16"/>
      <c r="AI4198" t="s">
        <v>1375</v>
      </c>
    </row>
    <row r="4199" spans="1:35" x14ac:dyDescent="0.25">
      <c r="A4199" t="s">
        <v>10199</v>
      </c>
      <c r="B4199" s="1">
        <v>23</v>
      </c>
      <c r="C4199" t="s">
        <v>480</v>
      </c>
      <c r="D4199">
        <v>15109488</v>
      </c>
      <c r="E4199" t="s">
        <v>10100</v>
      </c>
      <c r="F4199" t="s">
        <v>1363</v>
      </c>
      <c r="G4199" t="s">
        <v>1391</v>
      </c>
      <c r="H4199" s="3" t="s">
        <v>1847</v>
      </c>
      <c r="I4199">
        <v>2021</v>
      </c>
      <c r="J4199" s="15" t="s">
        <v>1680</v>
      </c>
      <c r="K4199">
        <v>2021</v>
      </c>
      <c r="L4199" t="s">
        <v>1367</v>
      </c>
      <c r="M4199" t="s">
        <v>496</v>
      </c>
      <c r="N4199" t="s">
        <v>10094</v>
      </c>
      <c r="O4199" t="s">
        <v>1370</v>
      </c>
      <c r="P4199" t="s">
        <v>4266</v>
      </c>
      <c r="Q4199">
        <f t="shared" si="78"/>
        <v>320</v>
      </c>
      <c r="R4199" t="s">
        <v>1879</v>
      </c>
      <c r="S4199" t="s">
        <v>1880</v>
      </c>
      <c r="T4199" t="s">
        <v>1379</v>
      </c>
      <c r="U4199" s="75">
        <v>320</v>
      </c>
      <c r="V4199">
        <v>0.38</v>
      </c>
      <c r="W4199">
        <v>121.6</v>
      </c>
      <c r="AH4199" s="16"/>
      <c r="AI4199" t="s">
        <v>1375</v>
      </c>
    </row>
    <row r="4200" spans="1:35" x14ac:dyDescent="0.25">
      <c r="A4200" t="s">
        <v>10200</v>
      </c>
      <c r="B4200" s="1">
        <v>23</v>
      </c>
      <c r="C4200" t="s">
        <v>480</v>
      </c>
      <c r="D4200">
        <v>15039994</v>
      </c>
      <c r="E4200" t="s">
        <v>10195</v>
      </c>
      <c r="F4200" t="s">
        <v>1363</v>
      </c>
      <c r="G4200" t="s">
        <v>1391</v>
      </c>
      <c r="H4200" s="3" t="s">
        <v>2021</v>
      </c>
      <c r="I4200">
        <v>2021</v>
      </c>
      <c r="J4200" s="15" t="s">
        <v>1890</v>
      </c>
      <c r="K4200">
        <v>2021</v>
      </c>
      <c r="L4200" t="s">
        <v>1622</v>
      </c>
      <c r="M4200" t="s">
        <v>496</v>
      </c>
      <c r="N4200" t="s">
        <v>10094</v>
      </c>
      <c r="O4200" t="s">
        <v>1388</v>
      </c>
      <c r="P4200" t="s">
        <v>4266</v>
      </c>
      <c r="Q4200">
        <f t="shared" si="78"/>
        <v>30600</v>
      </c>
      <c r="R4200" t="s">
        <v>1879</v>
      </c>
      <c r="S4200" t="s">
        <v>1880</v>
      </c>
      <c r="T4200" t="s">
        <v>587</v>
      </c>
      <c r="U4200" s="75">
        <v>30600</v>
      </c>
      <c r="V4200">
        <v>0.38</v>
      </c>
      <c r="W4200">
        <v>11628</v>
      </c>
      <c r="AH4200" s="16"/>
      <c r="AI4200" t="s">
        <v>1375</v>
      </c>
    </row>
    <row r="4201" spans="1:35" x14ac:dyDescent="0.25">
      <c r="A4201" t="s">
        <v>10201</v>
      </c>
      <c r="B4201" s="1">
        <v>23</v>
      </c>
      <c r="C4201" t="s">
        <v>480</v>
      </c>
      <c r="D4201">
        <v>15039994</v>
      </c>
      <c r="E4201" t="s">
        <v>10195</v>
      </c>
      <c r="F4201" t="s">
        <v>1363</v>
      </c>
      <c r="G4201" t="s">
        <v>1391</v>
      </c>
      <c r="H4201" s="3" t="s">
        <v>2021</v>
      </c>
      <c r="I4201">
        <v>2021</v>
      </c>
      <c r="J4201" s="15" t="s">
        <v>1890</v>
      </c>
      <c r="K4201">
        <v>2021</v>
      </c>
      <c r="L4201" t="s">
        <v>1622</v>
      </c>
      <c r="M4201" t="s">
        <v>496</v>
      </c>
      <c r="N4201" t="s">
        <v>10094</v>
      </c>
      <c r="O4201" t="s">
        <v>1388</v>
      </c>
      <c r="P4201" t="s">
        <v>4266</v>
      </c>
      <c r="Q4201">
        <f t="shared" si="78"/>
        <v>30600</v>
      </c>
      <c r="R4201" t="s">
        <v>2102</v>
      </c>
      <c r="S4201" t="s">
        <v>2103</v>
      </c>
      <c r="T4201" t="s">
        <v>10095</v>
      </c>
      <c r="U4201" s="75">
        <v>30600</v>
      </c>
      <c r="V4201">
        <v>1</v>
      </c>
      <c r="W4201">
        <v>30600</v>
      </c>
      <c r="AH4201" s="16"/>
      <c r="AI4201" t="s">
        <v>1375</v>
      </c>
    </row>
    <row r="4202" spans="1:35" x14ac:dyDescent="0.25">
      <c r="A4202" t="s">
        <v>10202</v>
      </c>
      <c r="B4202" s="1">
        <v>23</v>
      </c>
      <c r="C4202" t="s">
        <v>480</v>
      </c>
      <c r="D4202">
        <v>15398382</v>
      </c>
      <c r="E4202" t="s">
        <v>10203</v>
      </c>
      <c r="F4202" t="s">
        <v>1363</v>
      </c>
      <c r="G4202" t="s">
        <v>1391</v>
      </c>
      <c r="H4202" s="3" t="s">
        <v>4417</v>
      </c>
      <c r="I4202">
        <v>2021</v>
      </c>
      <c r="J4202" s="15" t="s">
        <v>4420</v>
      </c>
      <c r="K4202">
        <v>2021</v>
      </c>
      <c r="L4202" t="s">
        <v>1367</v>
      </c>
      <c r="M4202" t="s">
        <v>496</v>
      </c>
      <c r="N4202" t="s">
        <v>10094</v>
      </c>
      <c r="O4202" t="s">
        <v>1388</v>
      </c>
      <c r="P4202" t="s">
        <v>4266</v>
      </c>
      <c r="Q4202">
        <f t="shared" si="78"/>
        <v>23130</v>
      </c>
      <c r="R4202" t="s">
        <v>1879</v>
      </c>
      <c r="S4202" t="s">
        <v>1880</v>
      </c>
      <c r="T4202" t="s">
        <v>10182</v>
      </c>
      <c r="U4202" s="75">
        <v>23130</v>
      </c>
      <c r="V4202">
        <v>0.38</v>
      </c>
      <c r="W4202">
        <v>8789.4</v>
      </c>
      <c r="AH4202" s="16"/>
      <c r="AI4202" t="s">
        <v>1375</v>
      </c>
    </row>
    <row r="4203" spans="1:35" x14ac:dyDescent="0.25">
      <c r="A4203" t="s">
        <v>10204</v>
      </c>
      <c r="B4203" s="1">
        <v>23</v>
      </c>
      <c r="C4203" t="s">
        <v>480</v>
      </c>
      <c r="D4203">
        <v>15398382</v>
      </c>
      <c r="E4203" t="s">
        <v>10203</v>
      </c>
      <c r="F4203" t="s">
        <v>1363</v>
      </c>
      <c r="G4203" t="s">
        <v>1391</v>
      </c>
      <c r="H4203" s="3" t="s">
        <v>4417</v>
      </c>
      <c r="I4203">
        <v>2021</v>
      </c>
      <c r="J4203" s="15" t="s">
        <v>4420</v>
      </c>
      <c r="K4203">
        <v>2021</v>
      </c>
      <c r="L4203" t="s">
        <v>1367</v>
      </c>
      <c r="M4203" t="s">
        <v>496</v>
      </c>
      <c r="N4203" t="s">
        <v>10094</v>
      </c>
      <c r="O4203" t="s">
        <v>1388</v>
      </c>
      <c r="P4203" t="s">
        <v>4266</v>
      </c>
      <c r="Q4203">
        <f t="shared" si="78"/>
        <v>23130</v>
      </c>
      <c r="R4203" t="s">
        <v>2102</v>
      </c>
      <c r="S4203" t="s">
        <v>2103</v>
      </c>
      <c r="T4203" t="s">
        <v>10205</v>
      </c>
      <c r="U4203" s="75">
        <v>23130</v>
      </c>
      <c r="V4203">
        <v>1</v>
      </c>
      <c r="W4203">
        <v>23130</v>
      </c>
      <c r="AH4203" s="16"/>
      <c r="AI4203" t="s">
        <v>1375</v>
      </c>
    </row>
    <row r="4204" spans="1:35" x14ac:dyDescent="0.25">
      <c r="A4204" t="s">
        <v>10206</v>
      </c>
      <c r="B4204" s="1">
        <v>23</v>
      </c>
      <c r="C4204" t="s">
        <v>480</v>
      </c>
      <c r="D4204">
        <v>15400115</v>
      </c>
      <c r="E4204" t="s">
        <v>10207</v>
      </c>
      <c r="F4204" t="s">
        <v>1363</v>
      </c>
      <c r="G4204" t="s">
        <v>1391</v>
      </c>
      <c r="H4204" s="3" t="s">
        <v>4417</v>
      </c>
      <c r="I4204">
        <v>2021</v>
      </c>
      <c r="J4204" s="15" t="s">
        <v>1678</v>
      </c>
      <c r="K4204">
        <v>2021</v>
      </c>
      <c r="L4204" t="s">
        <v>1367</v>
      </c>
      <c r="M4204" t="s">
        <v>496</v>
      </c>
      <c r="N4204" t="s">
        <v>10094</v>
      </c>
      <c r="O4204" t="s">
        <v>1388</v>
      </c>
      <c r="P4204" t="s">
        <v>4266</v>
      </c>
      <c r="Q4204">
        <f t="shared" si="78"/>
        <v>4890</v>
      </c>
      <c r="R4204" t="s">
        <v>2102</v>
      </c>
      <c r="S4204" t="s">
        <v>2103</v>
      </c>
      <c r="T4204" t="s">
        <v>10208</v>
      </c>
      <c r="U4204" s="75">
        <v>4890</v>
      </c>
      <c r="V4204">
        <v>1</v>
      </c>
      <c r="W4204">
        <v>4890</v>
      </c>
      <c r="AH4204" s="16"/>
      <c r="AI4204" t="s">
        <v>1375</v>
      </c>
    </row>
    <row r="4205" spans="1:35" x14ac:dyDescent="0.25">
      <c r="A4205" t="s">
        <v>10209</v>
      </c>
      <c r="B4205" s="1">
        <v>23</v>
      </c>
      <c r="C4205" t="s">
        <v>480</v>
      </c>
      <c r="D4205">
        <v>15400115</v>
      </c>
      <c r="E4205" t="s">
        <v>10207</v>
      </c>
      <c r="F4205" t="s">
        <v>1363</v>
      </c>
      <c r="G4205" t="s">
        <v>1391</v>
      </c>
      <c r="H4205" s="3" t="s">
        <v>4417</v>
      </c>
      <c r="I4205">
        <v>2021</v>
      </c>
      <c r="J4205" s="15" t="s">
        <v>1678</v>
      </c>
      <c r="K4205">
        <v>2021</v>
      </c>
      <c r="L4205" t="s">
        <v>1367</v>
      </c>
      <c r="M4205" t="s">
        <v>496</v>
      </c>
      <c r="N4205" t="s">
        <v>10094</v>
      </c>
      <c r="O4205" t="s">
        <v>1388</v>
      </c>
      <c r="P4205" t="s">
        <v>4266</v>
      </c>
      <c r="Q4205">
        <f t="shared" si="78"/>
        <v>4890</v>
      </c>
      <c r="R4205" t="s">
        <v>1879</v>
      </c>
      <c r="S4205" t="s">
        <v>1880</v>
      </c>
      <c r="T4205" t="s">
        <v>587</v>
      </c>
      <c r="U4205" s="75">
        <v>4890</v>
      </c>
      <c r="V4205">
        <v>0.38</v>
      </c>
      <c r="W4205">
        <v>1858.2</v>
      </c>
      <c r="AH4205" s="16"/>
      <c r="AI4205" t="s">
        <v>1375</v>
      </c>
    </row>
    <row r="4206" spans="1:35" x14ac:dyDescent="0.25">
      <c r="A4206" t="s">
        <v>10210</v>
      </c>
      <c r="B4206" s="1">
        <v>23</v>
      </c>
      <c r="C4206" t="s">
        <v>480</v>
      </c>
      <c r="D4206">
        <v>15051153</v>
      </c>
      <c r="E4206" t="s">
        <v>10211</v>
      </c>
      <c r="F4206" t="s">
        <v>1363</v>
      </c>
      <c r="G4206" t="s">
        <v>1391</v>
      </c>
      <c r="H4206" s="3" t="s">
        <v>1895</v>
      </c>
      <c r="I4206">
        <v>2021</v>
      </c>
      <c r="J4206" s="15" t="s">
        <v>1896</v>
      </c>
      <c r="K4206">
        <v>2021</v>
      </c>
      <c r="L4206" t="s">
        <v>1367</v>
      </c>
      <c r="M4206" t="s">
        <v>496</v>
      </c>
      <c r="N4206" t="s">
        <v>10094</v>
      </c>
      <c r="O4206" t="s">
        <v>1370</v>
      </c>
      <c r="P4206" t="s">
        <v>4409</v>
      </c>
      <c r="Q4206">
        <f t="shared" si="78"/>
        <v>13230</v>
      </c>
      <c r="R4206" t="s">
        <v>1879</v>
      </c>
      <c r="S4206" t="s">
        <v>1880</v>
      </c>
      <c r="T4206" t="s">
        <v>587</v>
      </c>
      <c r="U4206" s="75">
        <v>13230</v>
      </c>
      <c r="V4206">
        <v>0.38</v>
      </c>
      <c r="W4206">
        <v>5027.3999999999996</v>
      </c>
      <c r="AH4206" s="16"/>
      <c r="AI4206" t="s">
        <v>1375</v>
      </c>
    </row>
    <row r="4207" spans="1:35" x14ac:dyDescent="0.25">
      <c r="A4207" t="s">
        <v>10212</v>
      </c>
      <c r="B4207" s="1">
        <v>23</v>
      </c>
      <c r="C4207" t="s">
        <v>480</v>
      </c>
      <c r="D4207">
        <v>15051153</v>
      </c>
      <c r="E4207" t="s">
        <v>10211</v>
      </c>
      <c r="F4207" t="s">
        <v>1363</v>
      </c>
      <c r="G4207" t="s">
        <v>1391</v>
      </c>
      <c r="H4207" s="3" t="s">
        <v>1895</v>
      </c>
      <c r="I4207">
        <v>2021</v>
      </c>
      <c r="J4207" s="15" t="s">
        <v>1896</v>
      </c>
      <c r="K4207">
        <v>2021</v>
      </c>
      <c r="L4207" t="s">
        <v>1367</v>
      </c>
      <c r="M4207" t="s">
        <v>496</v>
      </c>
      <c r="N4207" t="s">
        <v>10094</v>
      </c>
      <c r="O4207" t="s">
        <v>1370</v>
      </c>
      <c r="P4207" t="s">
        <v>4409</v>
      </c>
      <c r="Q4207">
        <f t="shared" si="78"/>
        <v>13230</v>
      </c>
      <c r="R4207" t="s">
        <v>2102</v>
      </c>
      <c r="S4207" t="s">
        <v>2103</v>
      </c>
      <c r="T4207" t="s">
        <v>10095</v>
      </c>
      <c r="U4207" s="75">
        <v>13230</v>
      </c>
      <c r="V4207">
        <v>1</v>
      </c>
      <c r="W4207">
        <v>13230</v>
      </c>
      <c r="AH4207" s="16"/>
      <c r="AI4207" t="s">
        <v>1375</v>
      </c>
    </row>
    <row r="4208" spans="1:35" x14ac:dyDescent="0.25">
      <c r="A4208" t="s">
        <v>10213</v>
      </c>
      <c r="B4208" s="1">
        <v>23</v>
      </c>
      <c r="C4208" t="s">
        <v>480</v>
      </c>
      <c r="D4208">
        <v>15130592</v>
      </c>
      <c r="E4208" t="s">
        <v>10214</v>
      </c>
      <c r="F4208" t="s">
        <v>1363</v>
      </c>
      <c r="G4208" t="s">
        <v>1391</v>
      </c>
      <c r="H4208" s="3" t="s">
        <v>1680</v>
      </c>
      <c r="I4208">
        <v>2021</v>
      </c>
      <c r="J4208" s="15" t="s">
        <v>1681</v>
      </c>
      <c r="K4208">
        <v>2021</v>
      </c>
      <c r="L4208" t="s">
        <v>1367</v>
      </c>
      <c r="M4208" t="s">
        <v>496</v>
      </c>
      <c r="N4208" t="s">
        <v>10094</v>
      </c>
      <c r="O4208" t="s">
        <v>1370</v>
      </c>
      <c r="P4208" t="s">
        <v>4266</v>
      </c>
      <c r="Q4208">
        <f t="shared" si="78"/>
        <v>6550</v>
      </c>
      <c r="R4208" t="s">
        <v>2102</v>
      </c>
      <c r="S4208" t="s">
        <v>2103</v>
      </c>
      <c r="T4208" t="s">
        <v>10215</v>
      </c>
      <c r="U4208" s="75">
        <v>6550</v>
      </c>
      <c r="V4208">
        <v>1</v>
      </c>
      <c r="W4208">
        <v>6550</v>
      </c>
      <c r="AH4208" s="16"/>
      <c r="AI4208" t="s">
        <v>1375</v>
      </c>
    </row>
    <row r="4209" spans="1:35" x14ac:dyDescent="0.25">
      <c r="A4209" t="s">
        <v>10216</v>
      </c>
      <c r="B4209" s="1">
        <v>23</v>
      </c>
      <c r="C4209" t="s">
        <v>480</v>
      </c>
      <c r="D4209">
        <v>15130592</v>
      </c>
      <c r="E4209" t="s">
        <v>10214</v>
      </c>
      <c r="F4209" t="s">
        <v>1363</v>
      </c>
      <c r="G4209" t="s">
        <v>1391</v>
      </c>
      <c r="H4209" s="3" t="s">
        <v>1680</v>
      </c>
      <c r="I4209">
        <v>2021</v>
      </c>
      <c r="J4209" s="15" t="s">
        <v>1681</v>
      </c>
      <c r="K4209">
        <v>2021</v>
      </c>
      <c r="L4209" t="s">
        <v>1367</v>
      </c>
      <c r="M4209" t="s">
        <v>496</v>
      </c>
      <c r="N4209" t="s">
        <v>10094</v>
      </c>
      <c r="O4209" t="s">
        <v>1370</v>
      </c>
      <c r="P4209" t="s">
        <v>4266</v>
      </c>
      <c r="Q4209">
        <f t="shared" si="78"/>
        <v>6550</v>
      </c>
      <c r="R4209" t="s">
        <v>1879</v>
      </c>
      <c r="S4209" t="s">
        <v>1880</v>
      </c>
      <c r="T4209" t="s">
        <v>1379</v>
      </c>
      <c r="U4209" s="75">
        <v>6550</v>
      </c>
      <c r="V4209">
        <v>0.38</v>
      </c>
      <c r="W4209">
        <v>2489</v>
      </c>
      <c r="AH4209" s="16"/>
      <c r="AI4209" t="s">
        <v>1375</v>
      </c>
    </row>
    <row r="4210" spans="1:35" x14ac:dyDescent="0.25">
      <c r="A4210" t="s">
        <v>10217</v>
      </c>
      <c r="B4210" s="1">
        <v>23</v>
      </c>
      <c r="C4210" t="s">
        <v>480</v>
      </c>
      <c r="D4210">
        <v>15271544</v>
      </c>
      <c r="E4210" t="s">
        <v>10218</v>
      </c>
      <c r="F4210" t="s">
        <v>1363</v>
      </c>
      <c r="G4210" t="s">
        <v>1391</v>
      </c>
      <c r="H4210" s="3" t="s">
        <v>4495</v>
      </c>
      <c r="I4210">
        <v>2021</v>
      </c>
      <c r="J4210" s="15" t="s">
        <v>4496</v>
      </c>
      <c r="K4210">
        <v>2021</v>
      </c>
      <c r="L4210" t="s">
        <v>1367</v>
      </c>
      <c r="M4210" t="s">
        <v>496</v>
      </c>
      <c r="N4210" t="s">
        <v>10094</v>
      </c>
      <c r="O4210" t="s">
        <v>1370</v>
      </c>
      <c r="P4210" t="s">
        <v>4266</v>
      </c>
      <c r="Q4210">
        <f t="shared" si="78"/>
        <v>1300</v>
      </c>
      <c r="R4210" t="s">
        <v>1879</v>
      </c>
      <c r="S4210" t="s">
        <v>1880</v>
      </c>
      <c r="T4210" t="s">
        <v>10219</v>
      </c>
      <c r="U4210" s="75">
        <v>1300</v>
      </c>
      <c r="V4210">
        <v>0.38</v>
      </c>
      <c r="W4210">
        <v>494</v>
      </c>
      <c r="AH4210" s="16"/>
      <c r="AI4210" t="s">
        <v>1375</v>
      </c>
    </row>
    <row r="4211" spans="1:35" x14ac:dyDescent="0.25">
      <c r="A4211" t="s">
        <v>10220</v>
      </c>
      <c r="B4211" s="1">
        <v>23</v>
      </c>
      <c r="C4211" t="s">
        <v>480</v>
      </c>
      <c r="D4211">
        <v>15271544</v>
      </c>
      <c r="E4211" t="s">
        <v>10218</v>
      </c>
      <c r="F4211" t="s">
        <v>1363</v>
      </c>
      <c r="G4211" t="s">
        <v>1391</v>
      </c>
      <c r="H4211" s="3" t="s">
        <v>4495</v>
      </c>
      <c r="I4211">
        <v>2021</v>
      </c>
      <c r="J4211" s="15" t="s">
        <v>4496</v>
      </c>
      <c r="K4211">
        <v>2021</v>
      </c>
      <c r="L4211" t="s">
        <v>1367</v>
      </c>
      <c r="M4211" t="s">
        <v>496</v>
      </c>
      <c r="N4211" t="s">
        <v>10094</v>
      </c>
      <c r="O4211" t="s">
        <v>1370</v>
      </c>
      <c r="P4211" t="s">
        <v>4266</v>
      </c>
      <c r="Q4211">
        <f t="shared" si="78"/>
        <v>1300</v>
      </c>
      <c r="R4211" t="s">
        <v>2102</v>
      </c>
      <c r="S4211" t="s">
        <v>2103</v>
      </c>
      <c r="T4211" t="s">
        <v>10095</v>
      </c>
      <c r="U4211" s="75">
        <v>1300</v>
      </c>
      <c r="V4211">
        <v>1</v>
      </c>
      <c r="W4211">
        <v>1300</v>
      </c>
      <c r="AH4211" s="16"/>
      <c r="AI4211" t="s">
        <v>1375</v>
      </c>
    </row>
    <row r="4212" spans="1:35" x14ac:dyDescent="0.25">
      <c r="A4212" t="s">
        <v>10221</v>
      </c>
      <c r="B4212" s="1">
        <v>23</v>
      </c>
      <c r="C4212" t="s">
        <v>480</v>
      </c>
      <c r="D4212">
        <v>15271544</v>
      </c>
      <c r="E4212" t="s">
        <v>10218</v>
      </c>
      <c r="F4212" t="s">
        <v>1363</v>
      </c>
      <c r="G4212" t="s">
        <v>1391</v>
      </c>
      <c r="H4212" s="3" t="s">
        <v>4495</v>
      </c>
      <c r="I4212">
        <v>2021</v>
      </c>
      <c r="J4212" s="15" t="s">
        <v>4496</v>
      </c>
      <c r="K4212">
        <v>2021</v>
      </c>
      <c r="L4212" t="s">
        <v>1367</v>
      </c>
      <c r="M4212" t="s">
        <v>496</v>
      </c>
      <c r="N4212" t="s">
        <v>10094</v>
      </c>
      <c r="O4212" t="s">
        <v>1370</v>
      </c>
      <c r="P4212" t="s">
        <v>4266</v>
      </c>
      <c r="Q4212">
        <f t="shared" si="78"/>
        <v>1300</v>
      </c>
      <c r="R4212" t="s">
        <v>9259</v>
      </c>
      <c r="S4212" t="s">
        <v>9260</v>
      </c>
      <c r="T4212" t="s">
        <v>507</v>
      </c>
      <c r="U4212" s="75">
        <v>1300</v>
      </c>
      <c r="V4212">
        <v>5.55</v>
      </c>
      <c r="W4212">
        <v>7215</v>
      </c>
      <c r="AH4212" s="16"/>
      <c r="AI4212" t="s">
        <v>1375</v>
      </c>
    </row>
    <row r="4213" spans="1:35" x14ac:dyDescent="0.25">
      <c r="A4213" t="s">
        <v>10222</v>
      </c>
      <c r="B4213" s="1">
        <v>23</v>
      </c>
      <c r="C4213" t="s">
        <v>480</v>
      </c>
      <c r="D4213">
        <v>15255018</v>
      </c>
      <c r="E4213" t="s">
        <v>10223</v>
      </c>
      <c r="F4213" t="s">
        <v>1363</v>
      </c>
      <c r="G4213" t="s">
        <v>1364</v>
      </c>
      <c r="H4213" s="3" t="s">
        <v>10224</v>
      </c>
      <c r="I4213">
        <v>2021</v>
      </c>
      <c r="J4213" s="15" t="s">
        <v>4878</v>
      </c>
      <c r="K4213">
        <v>2021</v>
      </c>
      <c r="L4213" t="s">
        <v>1367</v>
      </c>
      <c r="M4213" t="s">
        <v>496</v>
      </c>
      <c r="N4213" t="s">
        <v>10094</v>
      </c>
      <c r="O4213" t="s">
        <v>1370</v>
      </c>
      <c r="P4213" t="s">
        <v>4266</v>
      </c>
      <c r="Q4213">
        <f t="shared" si="78"/>
        <v>5000</v>
      </c>
      <c r="R4213" t="s">
        <v>2198</v>
      </c>
      <c r="S4213" t="s">
        <v>2199</v>
      </c>
      <c r="T4213" t="s">
        <v>496</v>
      </c>
      <c r="U4213" s="75">
        <v>5000</v>
      </c>
      <c r="V4213">
        <v>9.1</v>
      </c>
      <c r="W4213">
        <v>45500</v>
      </c>
      <c r="AH4213" s="16"/>
      <c r="AI4213" t="s">
        <v>1375</v>
      </c>
    </row>
    <row r="4214" spans="1:35" x14ac:dyDescent="0.25">
      <c r="A4214" t="s">
        <v>10225</v>
      </c>
      <c r="B4214" s="1">
        <v>23</v>
      </c>
      <c r="C4214" t="s">
        <v>480</v>
      </c>
      <c r="D4214">
        <v>15294099</v>
      </c>
      <c r="E4214" t="s">
        <v>10155</v>
      </c>
      <c r="F4214" t="s">
        <v>1363</v>
      </c>
      <c r="G4214" t="s">
        <v>1391</v>
      </c>
      <c r="H4214" s="3" t="s">
        <v>4496</v>
      </c>
      <c r="I4214">
        <v>2021</v>
      </c>
      <c r="J4214" s="15" t="s">
        <v>4371</v>
      </c>
      <c r="K4214">
        <v>2021</v>
      </c>
      <c r="L4214" t="s">
        <v>1367</v>
      </c>
      <c r="M4214" t="s">
        <v>496</v>
      </c>
      <c r="N4214" t="s">
        <v>10094</v>
      </c>
      <c r="O4214" t="s">
        <v>1370</v>
      </c>
      <c r="P4214" t="s">
        <v>4266</v>
      </c>
      <c r="Q4214">
        <f t="shared" si="78"/>
        <v>90</v>
      </c>
      <c r="R4214" t="s">
        <v>2102</v>
      </c>
      <c r="S4214" t="s">
        <v>2103</v>
      </c>
      <c r="T4214" t="s">
        <v>10188</v>
      </c>
      <c r="U4214" s="75">
        <v>90</v>
      </c>
      <c r="V4214">
        <v>1</v>
      </c>
      <c r="W4214">
        <v>90</v>
      </c>
      <c r="AH4214" s="16"/>
      <c r="AI4214" t="s">
        <v>1375</v>
      </c>
    </row>
    <row r="4215" spans="1:35" x14ac:dyDescent="0.25">
      <c r="A4215" t="s">
        <v>10226</v>
      </c>
      <c r="B4215" s="1">
        <v>23</v>
      </c>
      <c r="C4215" t="s">
        <v>480</v>
      </c>
      <c r="D4215">
        <v>15294099</v>
      </c>
      <c r="E4215" t="s">
        <v>10155</v>
      </c>
      <c r="F4215" t="s">
        <v>1363</v>
      </c>
      <c r="G4215" t="s">
        <v>1391</v>
      </c>
      <c r="H4215" s="3" t="s">
        <v>4496</v>
      </c>
      <c r="I4215">
        <v>2021</v>
      </c>
      <c r="J4215" s="15" t="s">
        <v>4371</v>
      </c>
      <c r="K4215">
        <v>2021</v>
      </c>
      <c r="L4215" t="s">
        <v>1367</v>
      </c>
      <c r="M4215" t="s">
        <v>496</v>
      </c>
      <c r="N4215" t="s">
        <v>10094</v>
      </c>
      <c r="O4215" t="s">
        <v>1370</v>
      </c>
      <c r="P4215" t="s">
        <v>4266</v>
      </c>
      <c r="Q4215">
        <f t="shared" si="78"/>
        <v>90</v>
      </c>
      <c r="R4215" t="s">
        <v>1879</v>
      </c>
      <c r="S4215" t="s">
        <v>1880</v>
      </c>
      <c r="T4215" t="s">
        <v>10227</v>
      </c>
      <c r="U4215" s="75">
        <v>90</v>
      </c>
      <c r="V4215">
        <v>0.38</v>
      </c>
      <c r="W4215">
        <v>34.200000000000003</v>
      </c>
      <c r="AH4215" s="16"/>
      <c r="AI4215" t="s">
        <v>1375</v>
      </c>
    </row>
    <row r="4216" spans="1:35" x14ac:dyDescent="0.25">
      <c r="A4216" t="s">
        <v>10228</v>
      </c>
      <c r="B4216" s="1">
        <v>23</v>
      </c>
      <c r="C4216" t="s">
        <v>480</v>
      </c>
      <c r="D4216">
        <v>15294099</v>
      </c>
      <c r="E4216" t="s">
        <v>10155</v>
      </c>
      <c r="F4216" t="s">
        <v>1363</v>
      </c>
      <c r="G4216" t="s">
        <v>1391</v>
      </c>
      <c r="H4216" s="3" t="s">
        <v>4496</v>
      </c>
      <c r="I4216">
        <v>2021</v>
      </c>
      <c r="J4216" s="15" t="s">
        <v>4371</v>
      </c>
      <c r="K4216">
        <v>2021</v>
      </c>
      <c r="L4216" t="s">
        <v>1367</v>
      </c>
      <c r="M4216" t="s">
        <v>496</v>
      </c>
      <c r="N4216" t="s">
        <v>10094</v>
      </c>
      <c r="O4216" t="s">
        <v>1370</v>
      </c>
      <c r="P4216" t="s">
        <v>4266</v>
      </c>
      <c r="Q4216">
        <f t="shared" si="78"/>
        <v>90</v>
      </c>
      <c r="R4216" t="s">
        <v>9259</v>
      </c>
      <c r="S4216" t="s">
        <v>9260</v>
      </c>
      <c r="T4216" t="s">
        <v>507</v>
      </c>
      <c r="U4216" s="75">
        <v>90</v>
      </c>
      <c r="V4216">
        <v>5.55</v>
      </c>
      <c r="W4216">
        <v>499.5</v>
      </c>
      <c r="AH4216" s="16"/>
      <c r="AI4216" t="s">
        <v>1375</v>
      </c>
    </row>
    <row r="4217" spans="1:35" x14ac:dyDescent="0.25">
      <c r="A4217" t="s">
        <v>10229</v>
      </c>
      <c r="B4217" s="1">
        <v>23</v>
      </c>
      <c r="C4217" t="s">
        <v>480</v>
      </c>
      <c r="D4217">
        <v>15255018</v>
      </c>
      <c r="E4217" t="s">
        <v>10223</v>
      </c>
      <c r="F4217" t="s">
        <v>1363</v>
      </c>
      <c r="G4217" t="s">
        <v>1364</v>
      </c>
      <c r="H4217" s="3" t="s">
        <v>10224</v>
      </c>
      <c r="I4217">
        <v>2021</v>
      </c>
      <c r="J4217" s="15" t="s">
        <v>4878</v>
      </c>
      <c r="K4217">
        <v>2021</v>
      </c>
      <c r="L4217" t="s">
        <v>1367</v>
      </c>
      <c r="M4217" t="s">
        <v>496</v>
      </c>
      <c r="N4217" t="s">
        <v>10094</v>
      </c>
      <c r="O4217" t="s">
        <v>1370</v>
      </c>
      <c r="P4217" t="s">
        <v>4266</v>
      </c>
      <c r="Q4217">
        <f t="shared" si="78"/>
        <v>5000</v>
      </c>
      <c r="R4217" t="s">
        <v>2102</v>
      </c>
      <c r="S4217" t="s">
        <v>2103</v>
      </c>
      <c r="T4217" t="s">
        <v>9740</v>
      </c>
      <c r="U4217" s="75">
        <v>5000</v>
      </c>
      <c r="V4217">
        <v>1</v>
      </c>
      <c r="W4217">
        <v>5000</v>
      </c>
      <c r="AH4217" s="16"/>
      <c r="AI4217" t="s">
        <v>1375</v>
      </c>
    </row>
    <row r="4218" spans="1:35" x14ac:dyDescent="0.25">
      <c r="A4218" t="s">
        <v>10230</v>
      </c>
      <c r="B4218" s="1">
        <v>23</v>
      </c>
      <c r="C4218" t="s">
        <v>480</v>
      </c>
      <c r="D4218">
        <v>15255018</v>
      </c>
      <c r="E4218" t="s">
        <v>10223</v>
      </c>
      <c r="F4218" t="s">
        <v>1363</v>
      </c>
      <c r="G4218" t="s">
        <v>1364</v>
      </c>
      <c r="H4218" s="3" t="s">
        <v>10224</v>
      </c>
      <c r="I4218">
        <v>2021</v>
      </c>
      <c r="J4218" s="15" t="s">
        <v>4878</v>
      </c>
      <c r="K4218">
        <v>2021</v>
      </c>
      <c r="L4218" t="s">
        <v>1367</v>
      </c>
      <c r="M4218" t="s">
        <v>496</v>
      </c>
      <c r="N4218" t="s">
        <v>10094</v>
      </c>
      <c r="O4218" t="s">
        <v>1370</v>
      </c>
      <c r="P4218" t="s">
        <v>4266</v>
      </c>
      <c r="Q4218">
        <f t="shared" si="78"/>
        <v>5000</v>
      </c>
      <c r="R4218" t="s">
        <v>1879</v>
      </c>
      <c r="S4218" t="s">
        <v>1880</v>
      </c>
      <c r="T4218" t="s">
        <v>587</v>
      </c>
      <c r="U4218" s="75">
        <v>5000</v>
      </c>
      <c r="V4218">
        <v>0.38</v>
      </c>
      <c r="W4218">
        <v>1900</v>
      </c>
      <c r="AH4218" s="16"/>
      <c r="AI4218" t="s">
        <v>1375</v>
      </c>
    </row>
    <row r="4219" spans="1:35" x14ac:dyDescent="0.25">
      <c r="A4219" t="s">
        <v>10231</v>
      </c>
      <c r="B4219" s="1">
        <v>23</v>
      </c>
      <c r="C4219" t="s">
        <v>480</v>
      </c>
      <c r="D4219">
        <v>15912671</v>
      </c>
      <c r="E4219" t="s">
        <v>10232</v>
      </c>
      <c r="F4219" t="s">
        <v>1363</v>
      </c>
      <c r="G4219" t="s">
        <v>4306</v>
      </c>
      <c r="H4219" s="3" t="s">
        <v>4112</v>
      </c>
      <c r="I4219">
        <v>2021</v>
      </c>
      <c r="J4219" s="15" t="s">
        <v>4113</v>
      </c>
      <c r="K4219">
        <v>2021</v>
      </c>
      <c r="L4219" t="s">
        <v>1367</v>
      </c>
      <c r="M4219" t="s">
        <v>496</v>
      </c>
      <c r="N4219" t="s">
        <v>10094</v>
      </c>
      <c r="O4219" t="s">
        <v>1388</v>
      </c>
      <c r="P4219" t="s">
        <v>4266</v>
      </c>
      <c r="Q4219">
        <f t="shared" si="78"/>
        <v>500</v>
      </c>
      <c r="R4219" t="s">
        <v>9259</v>
      </c>
      <c r="S4219" t="s">
        <v>9260</v>
      </c>
      <c r="T4219" t="s">
        <v>507</v>
      </c>
      <c r="U4219" s="75">
        <v>500</v>
      </c>
      <c r="V4219">
        <v>5.55</v>
      </c>
      <c r="W4219">
        <v>2775</v>
      </c>
      <c r="AH4219" s="16"/>
      <c r="AI4219" t="s">
        <v>1375</v>
      </c>
    </row>
    <row r="4220" spans="1:35" x14ac:dyDescent="0.25">
      <c r="A4220" t="s">
        <v>10233</v>
      </c>
      <c r="B4220" s="1">
        <v>23</v>
      </c>
      <c r="C4220" t="s">
        <v>480</v>
      </c>
      <c r="D4220">
        <v>15307980</v>
      </c>
      <c r="E4220" t="s">
        <v>10234</v>
      </c>
      <c r="F4220" t="s">
        <v>1363</v>
      </c>
      <c r="G4220" t="s">
        <v>1391</v>
      </c>
      <c r="H4220" s="3" t="s">
        <v>4496</v>
      </c>
      <c r="I4220">
        <v>2021</v>
      </c>
      <c r="J4220" s="15" t="s">
        <v>4372</v>
      </c>
      <c r="K4220">
        <v>2021</v>
      </c>
      <c r="L4220" t="s">
        <v>1367</v>
      </c>
      <c r="M4220" t="s">
        <v>9691</v>
      </c>
      <c r="N4220" t="s">
        <v>9691</v>
      </c>
      <c r="O4220" t="s">
        <v>1370</v>
      </c>
      <c r="P4220" t="s">
        <v>133</v>
      </c>
      <c r="Q4220">
        <f t="shared" si="78"/>
        <v>22000</v>
      </c>
      <c r="R4220" t="s">
        <v>2102</v>
      </c>
      <c r="S4220" t="s">
        <v>2103</v>
      </c>
      <c r="T4220" t="s">
        <v>9740</v>
      </c>
      <c r="U4220" s="75">
        <v>22000</v>
      </c>
      <c r="V4220">
        <v>1</v>
      </c>
      <c r="W4220">
        <v>22000</v>
      </c>
      <c r="AH4220" s="16"/>
      <c r="AI4220" t="s">
        <v>1375</v>
      </c>
    </row>
    <row r="4221" spans="1:35" x14ac:dyDescent="0.25">
      <c r="A4221" t="s">
        <v>10235</v>
      </c>
      <c r="B4221" s="1">
        <v>23</v>
      </c>
      <c r="C4221" t="s">
        <v>480</v>
      </c>
      <c r="D4221">
        <v>15307980</v>
      </c>
      <c r="E4221" t="s">
        <v>10234</v>
      </c>
      <c r="F4221" t="s">
        <v>1363</v>
      </c>
      <c r="G4221" t="s">
        <v>1391</v>
      </c>
      <c r="H4221" s="3" t="s">
        <v>4496</v>
      </c>
      <c r="I4221">
        <v>2021</v>
      </c>
      <c r="J4221" s="15" t="s">
        <v>4372</v>
      </c>
      <c r="K4221">
        <v>2021</v>
      </c>
      <c r="L4221" t="s">
        <v>1367</v>
      </c>
      <c r="M4221" t="s">
        <v>9691</v>
      </c>
      <c r="N4221" t="s">
        <v>9691</v>
      </c>
      <c r="O4221" t="s">
        <v>1370</v>
      </c>
      <c r="P4221" t="s">
        <v>133</v>
      </c>
      <c r="Q4221">
        <f t="shared" si="78"/>
        <v>22000</v>
      </c>
      <c r="R4221" t="s">
        <v>1879</v>
      </c>
      <c r="S4221" t="s">
        <v>1880</v>
      </c>
      <c r="T4221" t="s">
        <v>587</v>
      </c>
      <c r="U4221" s="75">
        <v>22000</v>
      </c>
      <c r="V4221">
        <v>0.38</v>
      </c>
      <c r="W4221">
        <v>8360</v>
      </c>
      <c r="AH4221" s="16"/>
      <c r="AI4221" t="s">
        <v>1375</v>
      </c>
    </row>
    <row r="4222" spans="1:35" x14ac:dyDescent="0.25">
      <c r="A4222" t="s">
        <v>10236</v>
      </c>
      <c r="B4222" s="1">
        <v>23</v>
      </c>
      <c r="C4222" t="s">
        <v>480</v>
      </c>
      <c r="D4222">
        <v>15284115</v>
      </c>
      <c r="E4222" t="s">
        <v>10100</v>
      </c>
      <c r="F4222" t="s">
        <v>1363</v>
      </c>
      <c r="G4222" t="s">
        <v>1391</v>
      </c>
      <c r="H4222" s="3" t="s">
        <v>4500</v>
      </c>
      <c r="I4222">
        <v>2021</v>
      </c>
      <c r="J4222" s="15" t="s">
        <v>1452</v>
      </c>
      <c r="K4222">
        <v>2021</v>
      </c>
      <c r="L4222" t="s">
        <v>1367</v>
      </c>
      <c r="M4222" t="s">
        <v>496</v>
      </c>
      <c r="N4222" t="s">
        <v>10094</v>
      </c>
      <c r="O4222" t="s">
        <v>1370</v>
      </c>
      <c r="P4222" t="s">
        <v>4266</v>
      </c>
      <c r="Q4222">
        <f t="shared" si="78"/>
        <v>1000</v>
      </c>
      <c r="R4222" t="s">
        <v>9259</v>
      </c>
      <c r="S4222" t="s">
        <v>9260</v>
      </c>
      <c r="T4222" t="s">
        <v>507</v>
      </c>
      <c r="U4222" s="75">
        <v>1000</v>
      </c>
      <c r="V4222">
        <v>5.55</v>
      </c>
      <c r="W4222">
        <v>5550</v>
      </c>
      <c r="AH4222" s="16"/>
      <c r="AI4222" t="s">
        <v>1375</v>
      </c>
    </row>
    <row r="4223" spans="1:35" x14ac:dyDescent="0.25">
      <c r="A4223" t="s">
        <v>10237</v>
      </c>
      <c r="B4223" s="1">
        <v>23</v>
      </c>
      <c r="C4223" t="s">
        <v>480</v>
      </c>
      <c r="D4223">
        <v>15284115</v>
      </c>
      <c r="E4223" t="s">
        <v>10100</v>
      </c>
      <c r="F4223" t="s">
        <v>1363</v>
      </c>
      <c r="G4223" t="s">
        <v>1391</v>
      </c>
      <c r="H4223" s="3" t="s">
        <v>4500</v>
      </c>
      <c r="I4223">
        <v>2021</v>
      </c>
      <c r="J4223" s="15" t="s">
        <v>1452</v>
      </c>
      <c r="K4223">
        <v>2021</v>
      </c>
      <c r="L4223" t="s">
        <v>1367</v>
      </c>
      <c r="M4223" t="s">
        <v>496</v>
      </c>
      <c r="N4223" t="s">
        <v>10094</v>
      </c>
      <c r="O4223" t="s">
        <v>1370</v>
      </c>
      <c r="P4223" t="s">
        <v>4266</v>
      </c>
      <c r="Q4223">
        <f t="shared" si="78"/>
        <v>1000</v>
      </c>
      <c r="R4223" t="s">
        <v>2102</v>
      </c>
      <c r="S4223" t="s">
        <v>2103</v>
      </c>
      <c r="T4223" t="s">
        <v>9740</v>
      </c>
      <c r="U4223" s="75">
        <v>1000</v>
      </c>
      <c r="V4223">
        <v>1</v>
      </c>
      <c r="W4223">
        <v>1000</v>
      </c>
      <c r="AH4223" s="16"/>
      <c r="AI4223" t="s">
        <v>1375</v>
      </c>
    </row>
    <row r="4224" spans="1:35" x14ac:dyDescent="0.25">
      <c r="A4224" t="s">
        <v>10238</v>
      </c>
      <c r="B4224" s="1">
        <v>23</v>
      </c>
      <c r="C4224" t="s">
        <v>480</v>
      </c>
      <c r="D4224">
        <v>15284115</v>
      </c>
      <c r="E4224" t="s">
        <v>10100</v>
      </c>
      <c r="F4224" t="s">
        <v>1363</v>
      </c>
      <c r="G4224" t="s">
        <v>1391</v>
      </c>
      <c r="H4224" s="3" t="s">
        <v>4500</v>
      </c>
      <c r="I4224">
        <v>2021</v>
      </c>
      <c r="J4224" s="15" t="s">
        <v>1452</v>
      </c>
      <c r="K4224">
        <v>2021</v>
      </c>
      <c r="L4224" t="s">
        <v>1367</v>
      </c>
      <c r="M4224" t="s">
        <v>496</v>
      </c>
      <c r="N4224" t="s">
        <v>10094</v>
      </c>
      <c r="O4224" t="s">
        <v>1370</v>
      </c>
      <c r="P4224" t="s">
        <v>4266</v>
      </c>
      <c r="Q4224">
        <f t="shared" si="78"/>
        <v>1000</v>
      </c>
      <c r="R4224" t="s">
        <v>1879</v>
      </c>
      <c r="S4224" t="s">
        <v>1880</v>
      </c>
      <c r="T4224" t="s">
        <v>10227</v>
      </c>
      <c r="U4224" s="75">
        <v>1000</v>
      </c>
      <c r="V4224">
        <v>0.38</v>
      </c>
      <c r="W4224">
        <v>380</v>
      </c>
      <c r="AH4224" s="16"/>
      <c r="AI4224" t="s">
        <v>1375</v>
      </c>
    </row>
    <row r="4225" spans="1:35" x14ac:dyDescent="0.25">
      <c r="A4225" t="s">
        <v>10239</v>
      </c>
      <c r="B4225" s="1">
        <v>23</v>
      </c>
      <c r="C4225" t="s">
        <v>480</v>
      </c>
      <c r="D4225">
        <v>15967549</v>
      </c>
      <c r="E4225" t="s">
        <v>496</v>
      </c>
      <c r="F4225" t="s">
        <v>1363</v>
      </c>
      <c r="G4225" t="s">
        <v>1391</v>
      </c>
      <c r="H4225" s="3" t="s">
        <v>4113</v>
      </c>
      <c r="I4225">
        <v>2021</v>
      </c>
      <c r="J4225" s="15" t="s">
        <v>1903</v>
      </c>
      <c r="K4225">
        <v>2021</v>
      </c>
      <c r="L4225" t="s">
        <v>1367</v>
      </c>
      <c r="M4225" t="s">
        <v>496</v>
      </c>
      <c r="N4225" t="s">
        <v>10094</v>
      </c>
      <c r="O4225" t="s">
        <v>1388</v>
      </c>
      <c r="P4225" t="s">
        <v>4266</v>
      </c>
      <c r="Q4225">
        <f t="shared" si="78"/>
        <v>350</v>
      </c>
      <c r="R4225" t="s">
        <v>9259</v>
      </c>
      <c r="S4225" t="s">
        <v>9260</v>
      </c>
      <c r="T4225" t="s">
        <v>507</v>
      </c>
      <c r="U4225" s="75">
        <v>350</v>
      </c>
      <c r="V4225">
        <v>5.55</v>
      </c>
      <c r="W4225">
        <v>1942.5</v>
      </c>
      <c r="AH4225" s="16"/>
      <c r="AI4225" t="s">
        <v>1375</v>
      </c>
    </row>
    <row r="4226" spans="1:35" x14ac:dyDescent="0.25">
      <c r="A4226" t="s">
        <v>10240</v>
      </c>
      <c r="B4226" s="1">
        <v>23</v>
      </c>
      <c r="C4226" t="s">
        <v>480</v>
      </c>
      <c r="D4226">
        <v>13906704</v>
      </c>
      <c r="E4226" t="s">
        <v>9691</v>
      </c>
      <c r="F4226" t="s">
        <v>1363</v>
      </c>
      <c r="G4226" t="s">
        <v>1391</v>
      </c>
      <c r="H4226" s="3" t="s">
        <v>10157</v>
      </c>
      <c r="I4226">
        <v>2021</v>
      </c>
      <c r="J4226" s="15" t="s">
        <v>10241</v>
      </c>
      <c r="K4226">
        <v>2021</v>
      </c>
      <c r="L4226" t="s">
        <v>1367</v>
      </c>
      <c r="M4226" t="s">
        <v>496</v>
      </c>
      <c r="N4226" t="s">
        <v>10094</v>
      </c>
      <c r="O4226" t="s">
        <v>1388</v>
      </c>
      <c r="P4226" t="s">
        <v>4266</v>
      </c>
      <c r="Q4226">
        <f t="shared" ref="Q4226:Q4289" si="79">U4226</f>
        <v>4200</v>
      </c>
      <c r="R4226" t="s">
        <v>1879</v>
      </c>
      <c r="S4226" t="s">
        <v>1880</v>
      </c>
      <c r="T4226" t="s">
        <v>1379</v>
      </c>
      <c r="U4226" s="75">
        <v>4200</v>
      </c>
      <c r="V4226">
        <v>0.38</v>
      </c>
      <c r="W4226">
        <v>1596</v>
      </c>
      <c r="AH4226" s="16"/>
      <c r="AI4226" t="s">
        <v>1375</v>
      </c>
    </row>
    <row r="4227" spans="1:35" x14ac:dyDescent="0.25">
      <c r="A4227" t="s">
        <v>10242</v>
      </c>
      <c r="B4227" s="1">
        <v>23</v>
      </c>
      <c r="C4227" t="s">
        <v>480</v>
      </c>
      <c r="D4227">
        <v>13906704</v>
      </c>
      <c r="E4227" t="s">
        <v>9691</v>
      </c>
      <c r="F4227" t="s">
        <v>1363</v>
      </c>
      <c r="G4227" t="s">
        <v>1391</v>
      </c>
      <c r="H4227" s="3" t="s">
        <v>10157</v>
      </c>
      <c r="I4227">
        <v>2021</v>
      </c>
      <c r="J4227" s="15" t="s">
        <v>10241</v>
      </c>
      <c r="K4227">
        <v>2021</v>
      </c>
      <c r="L4227" t="s">
        <v>1367</v>
      </c>
      <c r="M4227" t="s">
        <v>496</v>
      </c>
      <c r="N4227" t="s">
        <v>10094</v>
      </c>
      <c r="O4227" t="s">
        <v>1388</v>
      </c>
      <c r="P4227" t="s">
        <v>4266</v>
      </c>
      <c r="Q4227">
        <f t="shared" si="79"/>
        <v>4200</v>
      </c>
      <c r="R4227" t="s">
        <v>9441</v>
      </c>
      <c r="S4227" t="s">
        <v>9442</v>
      </c>
      <c r="T4227" t="s">
        <v>10044</v>
      </c>
      <c r="U4227" s="75">
        <v>4200</v>
      </c>
      <c r="V4227">
        <v>0.65</v>
      </c>
      <c r="W4227">
        <v>2730</v>
      </c>
      <c r="AH4227" s="16"/>
      <c r="AI4227" t="s">
        <v>1375</v>
      </c>
    </row>
    <row r="4228" spans="1:35" x14ac:dyDescent="0.25">
      <c r="A4228" t="s">
        <v>10243</v>
      </c>
      <c r="B4228" s="1">
        <v>23</v>
      </c>
      <c r="C4228" t="s">
        <v>480</v>
      </c>
      <c r="D4228">
        <v>13906704</v>
      </c>
      <c r="E4228" t="s">
        <v>9691</v>
      </c>
      <c r="F4228" t="s">
        <v>1363</v>
      </c>
      <c r="G4228" t="s">
        <v>1391</v>
      </c>
      <c r="H4228" s="3" t="s">
        <v>10157</v>
      </c>
      <c r="I4228">
        <v>2021</v>
      </c>
      <c r="J4228" s="15" t="s">
        <v>10241</v>
      </c>
      <c r="K4228">
        <v>2021</v>
      </c>
      <c r="L4228" t="s">
        <v>1367</v>
      </c>
      <c r="M4228" t="s">
        <v>496</v>
      </c>
      <c r="N4228" t="s">
        <v>10094</v>
      </c>
      <c r="O4228" t="s">
        <v>1388</v>
      </c>
      <c r="P4228" t="s">
        <v>4266</v>
      </c>
      <c r="Q4228">
        <f t="shared" si="79"/>
        <v>4200</v>
      </c>
      <c r="R4228" t="s">
        <v>9259</v>
      </c>
      <c r="S4228" t="s">
        <v>9260</v>
      </c>
      <c r="T4228" t="s">
        <v>507</v>
      </c>
      <c r="U4228" s="75">
        <v>4200</v>
      </c>
      <c r="V4228">
        <v>5.55</v>
      </c>
      <c r="W4228">
        <v>23310</v>
      </c>
      <c r="AH4228" s="16"/>
      <c r="AI4228" t="s">
        <v>1375</v>
      </c>
    </row>
    <row r="4229" spans="1:35" x14ac:dyDescent="0.25">
      <c r="A4229" t="s">
        <v>10244</v>
      </c>
      <c r="B4229" s="1">
        <v>23</v>
      </c>
      <c r="C4229" t="s">
        <v>480</v>
      </c>
      <c r="D4229">
        <v>13907476</v>
      </c>
      <c r="E4229" t="s">
        <v>10245</v>
      </c>
      <c r="F4229" t="s">
        <v>1363</v>
      </c>
      <c r="G4229" t="s">
        <v>1391</v>
      </c>
      <c r="H4229" s="3" t="s">
        <v>1752</v>
      </c>
      <c r="I4229">
        <v>2021</v>
      </c>
      <c r="J4229" s="15" t="s">
        <v>7863</v>
      </c>
      <c r="K4229">
        <v>2021</v>
      </c>
      <c r="L4229" t="s">
        <v>1367</v>
      </c>
      <c r="M4229" t="s">
        <v>496</v>
      </c>
      <c r="N4229" t="s">
        <v>10094</v>
      </c>
      <c r="O4229" t="s">
        <v>1388</v>
      </c>
      <c r="P4229" t="s">
        <v>4266</v>
      </c>
      <c r="Q4229">
        <f t="shared" si="79"/>
        <v>2730</v>
      </c>
      <c r="R4229" t="s">
        <v>1879</v>
      </c>
      <c r="S4229" t="s">
        <v>1880</v>
      </c>
      <c r="T4229" t="s">
        <v>587</v>
      </c>
      <c r="U4229" s="75">
        <v>2730</v>
      </c>
      <c r="V4229">
        <v>0.38</v>
      </c>
      <c r="W4229">
        <v>1037.4000000000001</v>
      </c>
      <c r="AH4229" s="16"/>
      <c r="AI4229" t="s">
        <v>1375</v>
      </c>
    </row>
    <row r="4230" spans="1:35" x14ac:dyDescent="0.25">
      <c r="A4230" t="s">
        <v>10246</v>
      </c>
      <c r="B4230" s="1">
        <v>23</v>
      </c>
      <c r="C4230" t="s">
        <v>480</v>
      </c>
      <c r="D4230">
        <v>13907476</v>
      </c>
      <c r="E4230" t="s">
        <v>10245</v>
      </c>
      <c r="F4230" t="s">
        <v>1363</v>
      </c>
      <c r="G4230" t="s">
        <v>1391</v>
      </c>
      <c r="H4230" s="3" t="s">
        <v>1752</v>
      </c>
      <c r="I4230">
        <v>2021</v>
      </c>
      <c r="J4230" s="15" t="s">
        <v>7863</v>
      </c>
      <c r="K4230">
        <v>2021</v>
      </c>
      <c r="L4230" t="s">
        <v>1367</v>
      </c>
      <c r="M4230" t="s">
        <v>496</v>
      </c>
      <c r="N4230" t="s">
        <v>10094</v>
      </c>
      <c r="O4230" t="s">
        <v>1388</v>
      </c>
      <c r="P4230" t="s">
        <v>4266</v>
      </c>
      <c r="Q4230">
        <f t="shared" si="79"/>
        <v>2730</v>
      </c>
      <c r="R4230" t="s">
        <v>9259</v>
      </c>
      <c r="S4230" t="s">
        <v>9260</v>
      </c>
      <c r="T4230" t="s">
        <v>507</v>
      </c>
      <c r="U4230" s="75">
        <v>2730</v>
      </c>
      <c r="V4230">
        <v>5.55</v>
      </c>
      <c r="W4230">
        <v>15151.5</v>
      </c>
      <c r="AH4230" s="16"/>
      <c r="AI4230" t="s">
        <v>1375</v>
      </c>
    </row>
    <row r="4231" spans="1:35" x14ac:dyDescent="0.25">
      <c r="A4231" t="s">
        <v>10247</v>
      </c>
      <c r="B4231" s="1">
        <v>23</v>
      </c>
      <c r="C4231" t="s">
        <v>480</v>
      </c>
      <c r="D4231">
        <v>13927558</v>
      </c>
      <c r="E4231" t="s">
        <v>10248</v>
      </c>
      <c r="F4231" t="s">
        <v>1363</v>
      </c>
      <c r="G4231" t="s">
        <v>1391</v>
      </c>
      <c r="H4231" s="3" t="s">
        <v>7863</v>
      </c>
      <c r="I4231">
        <v>2021</v>
      </c>
      <c r="J4231" s="15" t="s">
        <v>1688</v>
      </c>
      <c r="K4231">
        <v>2021</v>
      </c>
      <c r="L4231" t="s">
        <v>1367</v>
      </c>
      <c r="M4231" t="s">
        <v>496</v>
      </c>
      <c r="N4231" t="s">
        <v>10094</v>
      </c>
      <c r="O4231" t="s">
        <v>1388</v>
      </c>
      <c r="P4231" t="s">
        <v>4266</v>
      </c>
      <c r="Q4231">
        <f t="shared" si="79"/>
        <v>21700</v>
      </c>
      <c r="R4231" t="s">
        <v>9259</v>
      </c>
      <c r="S4231" t="s">
        <v>9260</v>
      </c>
      <c r="T4231" t="s">
        <v>507</v>
      </c>
      <c r="U4231" s="75">
        <v>21700</v>
      </c>
      <c r="V4231">
        <v>5.55</v>
      </c>
      <c r="W4231">
        <v>120435</v>
      </c>
      <c r="AH4231" s="16"/>
      <c r="AI4231" t="s">
        <v>1375</v>
      </c>
    </row>
    <row r="4232" spans="1:35" x14ac:dyDescent="0.25">
      <c r="A4232" t="s">
        <v>10249</v>
      </c>
      <c r="B4232" s="1">
        <v>23</v>
      </c>
      <c r="C4232" t="s">
        <v>480</v>
      </c>
      <c r="D4232">
        <v>13927558</v>
      </c>
      <c r="E4232" t="s">
        <v>10248</v>
      </c>
      <c r="F4232" t="s">
        <v>1363</v>
      </c>
      <c r="G4232" t="s">
        <v>1391</v>
      </c>
      <c r="H4232" s="3" t="s">
        <v>7863</v>
      </c>
      <c r="I4232">
        <v>2021</v>
      </c>
      <c r="J4232" s="15" t="s">
        <v>1688</v>
      </c>
      <c r="K4232">
        <v>2021</v>
      </c>
      <c r="L4232" t="s">
        <v>1367</v>
      </c>
      <c r="M4232" t="s">
        <v>496</v>
      </c>
      <c r="N4232" t="s">
        <v>10094</v>
      </c>
      <c r="O4232" t="s">
        <v>1388</v>
      </c>
      <c r="P4232" t="s">
        <v>4266</v>
      </c>
      <c r="Q4232">
        <f t="shared" si="79"/>
        <v>21700</v>
      </c>
      <c r="R4232" t="s">
        <v>1879</v>
      </c>
      <c r="S4232" t="s">
        <v>1880</v>
      </c>
      <c r="T4232" t="s">
        <v>587</v>
      </c>
      <c r="U4232" s="75">
        <v>21700</v>
      </c>
      <c r="V4232">
        <v>0.38</v>
      </c>
      <c r="W4232">
        <v>8246</v>
      </c>
      <c r="AH4232" s="16"/>
      <c r="AI4232" t="s">
        <v>1375</v>
      </c>
    </row>
    <row r="4233" spans="1:35" x14ac:dyDescent="0.25">
      <c r="A4233" t="s">
        <v>10250</v>
      </c>
      <c r="B4233" s="1">
        <v>23</v>
      </c>
      <c r="C4233" t="s">
        <v>480</v>
      </c>
      <c r="D4233">
        <v>13902830</v>
      </c>
      <c r="E4233" t="s">
        <v>10218</v>
      </c>
      <c r="F4233" t="s">
        <v>1363</v>
      </c>
      <c r="G4233" t="s">
        <v>1391</v>
      </c>
      <c r="H4233" s="3" t="s">
        <v>1751</v>
      </c>
      <c r="I4233">
        <v>2021</v>
      </c>
      <c r="J4233" s="15" t="s">
        <v>1752</v>
      </c>
      <c r="K4233">
        <v>2021</v>
      </c>
      <c r="L4233" t="s">
        <v>1367</v>
      </c>
      <c r="M4233" t="s">
        <v>496</v>
      </c>
      <c r="N4233" t="s">
        <v>10094</v>
      </c>
      <c r="O4233" t="s">
        <v>1388</v>
      </c>
      <c r="P4233" t="s">
        <v>4266</v>
      </c>
      <c r="Q4233">
        <f t="shared" si="79"/>
        <v>1400</v>
      </c>
      <c r="R4233" t="s">
        <v>1879</v>
      </c>
      <c r="S4233" t="s">
        <v>1880</v>
      </c>
      <c r="T4233" t="s">
        <v>1379</v>
      </c>
      <c r="U4233" s="75">
        <v>1400</v>
      </c>
      <c r="V4233">
        <v>0.38</v>
      </c>
      <c r="W4233">
        <v>532</v>
      </c>
      <c r="AH4233" s="16"/>
      <c r="AI4233" t="s">
        <v>1375</v>
      </c>
    </row>
    <row r="4234" spans="1:35" x14ac:dyDescent="0.25">
      <c r="A4234" t="s">
        <v>10251</v>
      </c>
      <c r="B4234" s="1">
        <v>23</v>
      </c>
      <c r="C4234" t="s">
        <v>480</v>
      </c>
      <c r="D4234">
        <v>13902830</v>
      </c>
      <c r="E4234" t="s">
        <v>10218</v>
      </c>
      <c r="F4234" t="s">
        <v>1363</v>
      </c>
      <c r="G4234" t="s">
        <v>1391</v>
      </c>
      <c r="H4234" s="3" t="s">
        <v>1751</v>
      </c>
      <c r="I4234">
        <v>2021</v>
      </c>
      <c r="J4234" s="15" t="s">
        <v>1752</v>
      </c>
      <c r="K4234">
        <v>2021</v>
      </c>
      <c r="L4234" t="s">
        <v>1367</v>
      </c>
      <c r="M4234" t="s">
        <v>496</v>
      </c>
      <c r="N4234" t="s">
        <v>10094</v>
      </c>
      <c r="O4234" t="s">
        <v>1388</v>
      </c>
      <c r="P4234" t="s">
        <v>4266</v>
      </c>
      <c r="Q4234">
        <f t="shared" si="79"/>
        <v>1400</v>
      </c>
      <c r="R4234" t="s">
        <v>9259</v>
      </c>
      <c r="S4234" t="s">
        <v>9260</v>
      </c>
      <c r="T4234" t="s">
        <v>507</v>
      </c>
      <c r="U4234" s="75">
        <v>1400</v>
      </c>
      <c r="V4234">
        <v>5.55</v>
      </c>
      <c r="W4234">
        <v>7770</v>
      </c>
      <c r="AH4234" s="16"/>
      <c r="AI4234" t="s">
        <v>1375</v>
      </c>
    </row>
    <row r="4235" spans="1:35" x14ac:dyDescent="0.25">
      <c r="A4235" t="s">
        <v>10252</v>
      </c>
      <c r="B4235" s="1">
        <v>23</v>
      </c>
      <c r="C4235" t="s">
        <v>480</v>
      </c>
      <c r="D4235">
        <v>13902830</v>
      </c>
      <c r="E4235" t="s">
        <v>10218</v>
      </c>
      <c r="F4235" t="s">
        <v>1363</v>
      </c>
      <c r="G4235" t="s">
        <v>1391</v>
      </c>
      <c r="H4235" s="3" t="s">
        <v>1751</v>
      </c>
      <c r="I4235">
        <v>2021</v>
      </c>
      <c r="J4235" s="15" t="s">
        <v>1752</v>
      </c>
      <c r="K4235">
        <v>2021</v>
      </c>
      <c r="L4235" t="s">
        <v>1367</v>
      </c>
      <c r="M4235" t="s">
        <v>496</v>
      </c>
      <c r="N4235" t="s">
        <v>10094</v>
      </c>
      <c r="O4235" t="s">
        <v>1388</v>
      </c>
      <c r="P4235" t="s">
        <v>4266</v>
      </c>
      <c r="Q4235">
        <f t="shared" si="79"/>
        <v>1400</v>
      </c>
      <c r="R4235" t="s">
        <v>9441</v>
      </c>
      <c r="S4235" t="s">
        <v>9442</v>
      </c>
      <c r="T4235" t="s">
        <v>10044</v>
      </c>
      <c r="U4235" s="75">
        <v>1400</v>
      </c>
      <c r="V4235">
        <v>0.65</v>
      </c>
      <c r="W4235">
        <v>910</v>
      </c>
      <c r="AH4235" s="16"/>
      <c r="AI4235" t="s">
        <v>1375</v>
      </c>
    </row>
    <row r="4236" spans="1:35" x14ac:dyDescent="0.25">
      <c r="A4236" t="s">
        <v>10253</v>
      </c>
      <c r="B4236" s="1">
        <v>23</v>
      </c>
      <c r="C4236" t="s">
        <v>480</v>
      </c>
      <c r="D4236">
        <v>15961931</v>
      </c>
      <c r="E4236" t="s">
        <v>10254</v>
      </c>
      <c r="F4236" t="s">
        <v>1363</v>
      </c>
      <c r="G4236" t="s">
        <v>1391</v>
      </c>
      <c r="H4236" s="3" t="s">
        <v>4886</v>
      </c>
      <c r="I4236">
        <v>2021</v>
      </c>
      <c r="J4236" s="15" t="s">
        <v>4520</v>
      </c>
      <c r="K4236">
        <v>2021</v>
      </c>
      <c r="L4236" t="s">
        <v>1367</v>
      </c>
      <c r="M4236" t="s">
        <v>496</v>
      </c>
      <c r="N4236" t="s">
        <v>10094</v>
      </c>
      <c r="O4236" t="s">
        <v>1388</v>
      </c>
      <c r="P4236" t="s">
        <v>4266</v>
      </c>
      <c r="Q4236">
        <f t="shared" si="79"/>
        <v>3145</v>
      </c>
      <c r="R4236" t="s">
        <v>9259</v>
      </c>
      <c r="S4236" t="s">
        <v>9260</v>
      </c>
      <c r="T4236" t="s">
        <v>507</v>
      </c>
      <c r="U4236" s="75">
        <v>3145</v>
      </c>
      <c r="V4236">
        <v>5.55</v>
      </c>
      <c r="W4236">
        <v>17454.75</v>
      </c>
      <c r="AH4236" s="16"/>
      <c r="AI4236" t="s">
        <v>1375</v>
      </c>
    </row>
    <row r="4237" spans="1:35" x14ac:dyDescent="0.25">
      <c r="A4237" t="s">
        <v>10255</v>
      </c>
      <c r="B4237" s="1">
        <v>23</v>
      </c>
      <c r="C4237" t="s">
        <v>480</v>
      </c>
      <c r="D4237">
        <v>12594393</v>
      </c>
      <c r="E4237" t="s">
        <v>10116</v>
      </c>
      <c r="F4237" t="s">
        <v>1363</v>
      </c>
      <c r="G4237" t="s">
        <v>1391</v>
      </c>
      <c r="H4237" s="3" t="s">
        <v>10256</v>
      </c>
      <c r="I4237">
        <v>2020</v>
      </c>
      <c r="J4237" s="15" t="s">
        <v>4845</v>
      </c>
      <c r="K4237">
        <v>2020</v>
      </c>
      <c r="L4237" t="s">
        <v>1367</v>
      </c>
      <c r="M4237" t="s">
        <v>496</v>
      </c>
      <c r="N4237" t="s">
        <v>10094</v>
      </c>
      <c r="O4237" t="s">
        <v>1388</v>
      </c>
      <c r="P4237" t="s">
        <v>4266</v>
      </c>
      <c r="Q4237">
        <f t="shared" si="79"/>
        <v>15000</v>
      </c>
      <c r="R4237" t="s">
        <v>9441</v>
      </c>
      <c r="S4237" t="s">
        <v>9442</v>
      </c>
      <c r="T4237" t="s">
        <v>10257</v>
      </c>
      <c r="U4237" s="75">
        <v>15000</v>
      </c>
      <c r="V4237">
        <v>0.8</v>
      </c>
      <c r="W4237">
        <v>12000</v>
      </c>
      <c r="AH4237" s="16"/>
      <c r="AI4237" t="s">
        <v>1375</v>
      </c>
    </row>
    <row r="4238" spans="1:35" x14ac:dyDescent="0.25">
      <c r="A4238" t="s">
        <v>10258</v>
      </c>
      <c r="B4238" s="1">
        <v>23</v>
      </c>
      <c r="C4238" t="s">
        <v>480</v>
      </c>
      <c r="D4238">
        <v>12660531</v>
      </c>
      <c r="E4238" t="s">
        <v>10259</v>
      </c>
      <c r="F4238" t="s">
        <v>1363</v>
      </c>
      <c r="G4238" t="s">
        <v>1391</v>
      </c>
      <c r="H4238" s="3" t="s">
        <v>4823</v>
      </c>
      <c r="I4238">
        <v>2020</v>
      </c>
      <c r="J4238" s="15" t="s">
        <v>2603</v>
      </c>
      <c r="K4238">
        <v>2020</v>
      </c>
      <c r="L4238" t="s">
        <v>1367</v>
      </c>
      <c r="M4238" t="s">
        <v>496</v>
      </c>
      <c r="N4238" t="s">
        <v>10094</v>
      </c>
      <c r="O4238" t="s">
        <v>1388</v>
      </c>
      <c r="P4238" t="s">
        <v>4266</v>
      </c>
      <c r="Q4238">
        <f t="shared" si="79"/>
        <v>2960</v>
      </c>
      <c r="R4238" t="s">
        <v>1879</v>
      </c>
      <c r="S4238" t="s">
        <v>1880</v>
      </c>
      <c r="T4238" t="s">
        <v>587</v>
      </c>
      <c r="U4238" s="75">
        <v>2960</v>
      </c>
      <c r="V4238">
        <v>0.38</v>
      </c>
      <c r="W4238">
        <v>1124.8</v>
      </c>
      <c r="AH4238" s="16"/>
      <c r="AI4238" t="s">
        <v>1375</v>
      </c>
    </row>
    <row r="4239" spans="1:35" x14ac:dyDescent="0.25">
      <c r="A4239" t="s">
        <v>10260</v>
      </c>
      <c r="B4239" s="1">
        <v>23</v>
      </c>
      <c r="C4239" t="s">
        <v>480</v>
      </c>
      <c r="D4239">
        <v>12660531</v>
      </c>
      <c r="E4239" t="s">
        <v>10259</v>
      </c>
      <c r="F4239" t="s">
        <v>1363</v>
      </c>
      <c r="G4239" t="s">
        <v>1391</v>
      </c>
      <c r="H4239" s="3" t="s">
        <v>4823</v>
      </c>
      <c r="I4239">
        <v>2020</v>
      </c>
      <c r="J4239" s="15" t="s">
        <v>2603</v>
      </c>
      <c r="K4239">
        <v>2020</v>
      </c>
      <c r="L4239" t="s">
        <v>1367</v>
      </c>
      <c r="M4239" t="s">
        <v>496</v>
      </c>
      <c r="N4239" t="s">
        <v>10094</v>
      </c>
      <c r="O4239" t="s">
        <v>1388</v>
      </c>
      <c r="P4239" t="s">
        <v>4266</v>
      </c>
      <c r="Q4239">
        <f t="shared" si="79"/>
        <v>2960</v>
      </c>
      <c r="R4239" t="s">
        <v>9441</v>
      </c>
      <c r="S4239" t="s">
        <v>9442</v>
      </c>
      <c r="T4239" t="s">
        <v>10044</v>
      </c>
      <c r="U4239" s="75">
        <v>2960</v>
      </c>
      <c r="V4239">
        <v>0.85</v>
      </c>
      <c r="W4239">
        <v>2516</v>
      </c>
      <c r="AH4239" s="16"/>
      <c r="AI4239" t="s">
        <v>1375</v>
      </c>
    </row>
    <row r="4240" spans="1:35" x14ac:dyDescent="0.25">
      <c r="A4240" t="s">
        <v>10261</v>
      </c>
      <c r="B4240" s="1">
        <v>23</v>
      </c>
      <c r="C4240" t="s">
        <v>480</v>
      </c>
      <c r="D4240">
        <v>12627186</v>
      </c>
      <c r="E4240" t="s">
        <v>10262</v>
      </c>
      <c r="F4240" t="s">
        <v>1363</v>
      </c>
      <c r="G4240" t="s">
        <v>1391</v>
      </c>
      <c r="H4240" s="3" t="s">
        <v>1540</v>
      </c>
      <c r="I4240">
        <v>2020</v>
      </c>
      <c r="J4240" s="15" t="s">
        <v>4823</v>
      </c>
      <c r="K4240">
        <v>2020</v>
      </c>
      <c r="L4240" t="s">
        <v>1367</v>
      </c>
      <c r="M4240" t="s">
        <v>496</v>
      </c>
      <c r="N4240" t="s">
        <v>10094</v>
      </c>
      <c r="O4240" t="s">
        <v>1388</v>
      </c>
      <c r="P4240" t="s">
        <v>4266</v>
      </c>
      <c r="Q4240">
        <f t="shared" si="79"/>
        <v>2000</v>
      </c>
      <c r="R4240" t="s">
        <v>9441</v>
      </c>
      <c r="S4240" t="s">
        <v>9442</v>
      </c>
      <c r="T4240" t="s">
        <v>10263</v>
      </c>
      <c r="U4240" s="75">
        <v>2000</v>
      </c>
      <c r="V4240">
        <v>0.85</v>
      </c>
      <c r="W4240">
        <v>1700</v>
      </c>
      <c r="AH4240" s="16"/>
      <c r="AI4240" t="s">
        <v>1375</v>
      </c>
    </row>
    <row r="4241" spans="1:35" x14ac:dyDescent="0.25">
      <c r="A4241" t="s">
        <v>10264</v>
      </c>
      <c r="B4241" s="1">
        <v>23</v>
      </c>
      <c r="C4241" t="s">
        <v>480</v>
      </c>
      <c r="D4241">
        <v>12627186</v>
      </c>
      <c r="E4241" t="s">
        <v>10262</v>
      </c>
      <c r="F4241" t="s">
        <v>1363</v>
      </c>
      <c r="G4241" t="s">
        <v>1391</v>
      </c>
      <c r="H4241" s="3" t="s">
        <v>1540</v>
      </c>
      <c r="I4241">
        <v>2020</v>
      </c>
      <c r="J4241" s="15" t="s">
        <v>4823</v>
      </c>
      <c r="K4241">
        <v>2020</v>
      </c>
      <c r="L4241" t="s">
        <v>1367</v>
      </c>
      <c r="M4241" t="s">
        <v>496</v>
      </c>
      <c r="N4241" t="s">
        <v>10094</v>
      </c>
      <c r="O4241" t="s">
        <v>1388</v>
      </c>
      <c r="P4241" t="s">
        <v>4266</v>
      </c>
      <c r="Q4241">
        <f t="shared" si="79"/>
        <v>2000</v>
      </c>
      <c r="R4241" t="s">
        <v>1879</v>
      </c>
      <c r="S4241" t="s">
        <v>1880</v>
      </c>
      <c r="T4241" t="s">
        <v>9742</v>
      </c>
      <c r="U4241" s="75">
        <v>2000</v>
      </c>
      <c r="V4241">
        <v>0.38</v>
      </c>
      <c r="W4241">
        <v>760</v>
      </c>
      <c r="AH4241" s="16"/>
      <c r="AI4241" t="s">
        <v>1375</v>
      </c>
    </row>
    <row r="4242" spans="1:35" x14ac:dyDescent="0.25">
      <c r="A4242" t="s">
        <v>10265</v>
      </c>
      <c r="B4242" s="1">
        <v>23</v>
      </c>
      <c r="C4242" t="s">
        <v>480</v>
      </c>
      <c r="D4242">
        <v>15440141</v>
      </c>
      <c r="E4242" t="s">
        <v>9691</v>
      </c>
      <c r="F4242" t="s">
        <v>1363</v>
      </c>
      <c r="G4242" t="s">
        <v>1391</v>
      </c>
      <c r="H4242" s="3" t="s">
        <v>1843</v>
      </c>
      <c r="I4242">
        <v>2021</v>
      </c>
      <c r="J4242" s="15" t="s">
        <v>1844</v>
      </c>
      <c r="K4242">
        <v>2021</v>
      </c>
      <c r="L4242" t="s">
        <v>1367</v>
      </c>
      <c r="M4242" t="s">
        <v>496</v>
      </c>
      <c r="N4242" t="s">
        <v>10094</v>
      </c>
      <c r="O4242" t="s">
        <v>1388</v>
      </c>
      <c r="P4242" t="s">
        <v>4266</v>
      </c>
      <c r="Q4242">
        <f t="shared" si="79"/>
        <v>150</v>
      </c>
      <c r="R4242" t="s">
        <v>2102</v>
      </c>
      <c r="S4242" t="s">
        <v>2103</v>
      </c>
      <c r="T4242" t="s">
        <v>9740</v>
      </c>
      <c r="U4242" s="75">
        <v>150</v>
      </c>
      <c r="V4242">
        <v>1</v>
      </c>
      <c r="W4242">
        <v>150</v>
      </c>
      <c r="AH4242" s="16"/>
      <c r="AI4242" t="s">
        <v>1375</v>
      </c>
    </row>
    <row r="4243" spans="1:35" x14ac:dyDescent="0.25">
      <c r="A4243" t="s">
        <v>10266</v>
      </c>
      <c r="B4243" s="1">
        <v>23</v>
      </c>
      <c r="C4243" t="s">
        <v>480</v>
      </c>
      <c r="D4243">
        <v>15440141</v>
      </c>
      <c r="E4243" t="s">
        <v>9691</v>
      </c>
      <c r="F4243" t="s">
        <v>1363</v>
      </c>
      <c r="G4243" t="s">
        <v>1391</v>
      </c>
      <c r="H4243" s="3" t="s">
        <v>1843</v>
      </c>
      <c r="I4243">
        <v>2021</v>
      </c>
      <c r="J4243" s="15" t="s">
        <v>1844</v>
      </c>
      <c r="K4243">
        <v>2021</v>
      </c>
      <c r="L4243" t="s">
        <v>1367</v>
      </c>
      <c r="M4243" t="s">
        <v>496</v>
      </c>
      <c r="N4243" t="s">
        <v>10094</v>
      </c>
      <c r="O4243" t="s">
        <v>1388</v>
      </c>
      <c r="P4243" t="s">
        <v>4266</v>
      </c>
      <c r="Q4243">
        <f t="shared" si="79"/>
        <v>150</v>
      </c>
      <c r="R4243" t="s">
        <v>1879</v>
      </c>
      <c r="S4243" t="s">
        <v>1880</v>
      </c>
      <c r="T4243" t="s">
        <v>587</v>
      </c>
      <c r="U4243" s="75">
        <v>150</v>
      </c>
      <c r="V4243">
        <v>0.38</v>
      </c>
      <c r="W4243">
        <v>57</v>
      </c>
      <c r="AH4243" s="16"/>
      <c r="AI4243" t="s">
        <v>1375</v>
      </c>
    </row>
    <row r="4244" spans="1:35" x14ac:dyDescent="0.25">
      <c r="A4244" t="s">
        <v>10267</v>
      </c>
      <c r="B4244" s="1">
        <v>23</v>
      </c>
      <c r="C4244" t="s">
        <v>480</v>
      </c>
      <c r="D4244">
        <v>15440141</v>
      </c>
      <c r="E4244" t="s">
        <v>9691</v>
      </c>
      <c r="F4244" t="s">
        <v>1363</v>
      </c>
      <c r="G4244" t="s">
        <v>1391</v>
      </c>
      <c r="H4244" s="3" t="s">
        <v>1843</v>
      </c>
      <c r="I4244">
        <v>2021</v>
      </c>
      <c r="J4244" s="15" t="s">
        <v>1844</v>
      </c>
      <c r="K4244">
        <v>2021</v>
      </c>
      <c r="L4244" t="s">
        <v>1367</v>
      </c>
      <c r="M4244" t="s">
        <v>496</v>
      </c>
      <c r="N4244" t="s">
        <v>10094</v>
      </c>
      <c r="O4244" t="s">
        <v>1388</v>
      </c>
      <c r="P4244" t="s">
        <v>4266</v>
      </c>
      <c r="Q4244">
        <f t="shared" si="79"/>
        <v>150</v>
      </c>
      <c r="R4244" t="s">
        <v>9259</v>
      </c>
      <c r="S4244" t="s">
        <v>9260</v>
      </c>
      <c r="T4244" t="s">
        <v>507</v>
      </c>
      <c r="U4244" s="75">
        <v>150</v>
      </c>
      <c r="V4244">
        <v>5.55</v>
      </c>
      <c r="W4244">
        <v>832.5</v>
      </c>
      <c r="AH4244" s="16"/>
      <c r="AI4244" t="s">
        <v>1375</v>
      </c>
    </row>
    <row r="4245" spans="1:35" x14ac:dyDescent="0.25">
      <c r="A4245" t="s">
        <v>10268</v>
      </c>
      <c r="B4245" s="1">
        <v>23</v>
      </c>
      <c r="C4245" t="s">
        <v>480</v>
      </c>
      <c r="D4245">
        <v>15464865</v>
      </c>
      <c r="E4245" t="s">
        <v>10269</v>
      </c>
      <c r="F4245" t="s">
        <v>1363</v>
      </c>
      <c r="G4245" t="s">
        <v>1391</v>
      </c>
      <c r="H4245" s="3" t="s">
        <v>1843</v>
      </c>
      <c r="I4245">
        <v>2021</v>
      </c>
      <c r="J4245" s="15" t="s">
        <v>1844</v>
      </c>
      <c r="K4245">
        <v>2021</v>
      </c>
      <c r="L4245" t="s">
        <v>1367</v>
      </c>
      <c r="M4245" t="s">
        <v>496</v>
      </c>
      <c r="N4245" t="s">
        <v>10094</v>
      </c>
      <c r="O4245" t="s">
        <v>1388</v>
      </c>
      <c r="P4245" t="s">
        <v>4266</v>
      </c>
      <c r="Q4245">
        <f t="shared" si="79"/>
        <v>6870</v>
      </c>
      <c r="R4245" t="s">
        <v>1879</v>
      </c>
      <c r="S4245" t="s">
        <v>1880</v>
      </c>
      <c r="T4245" t="s">
        <v>587</v>
      </c>
      <c r="U4245" s="75">
        <v>6870</v>
      </c>
      <c r="V4245">
        <v>0.38</v>
      </c>
      <c r="W4245">
        <v>2610.6</v>
      </c>
      <c r="AH4245" s="16"/>
      <c r="AI4245" t="s">
        <v>1375</v>
      </c>
    </row>
    <row r="4246" spans="1:35" x14ac:dyDescent="0.25">
      <c r="A4246" t="s">
        <v>10270</v>
      </c>
      <c r="B4246" s="1">
        <v>23</v>
      </c>
      <c r="C4246" t="s">
        <v>480</v>
      </c>
      <c r="D4246">
        <v>15464865</v>
      </c>
      <c r="E4246" t="s">
        <v>10269</v>
      </c>
      <c r="F4246" t="s">
        <v>1363</v>
      </c>
      <c r="G4246" t="s">
        <v>1391</v>
      </c>
      <c r="H4246" s="3" t="s">
        <v>1843</v>
      </c>
      <c r="I4246">
        <v>2021</v>
      </c>
      <c r="J4246" s="15" t="s">
        <v>1844</v>
      </c>
      <c r="K4246">
        <v>2021</v>
      </c>
      <c r="L4246" t="s">
        <v>1367</v>
      </c>
      <c r="M4246" t="s">
        <v>496</v>
      </c>
      <c r="N4246" t="s">
        <v>10094</v>
      </c>
      <c r="O4246" t="s">
        <v>1388</v>
      </c>
      <c r="P4246" t="s">
        <v>4266</v>
      </c>
      <c r="Q4246">
        <f t="shared" si="79"/>
        <v>6870</v>
      </c>
      <c r="R4246" t="s">
        <v>2102</v>
      </c>
      <c r="S4246" t="s">
        <v>2103</v>
      </c>
      <c r="T4246" t="s">
        <v>10271</v>
      </c>
      <c r="U4246" s="75">
        <v>6870</v>
      </c>
      <c r="V4246">
        <v>1</v>
      </c>
      <c r="W4246">
        <v>6870</v>
      </c>
      <c r="AH4246" s="16"/>
      <c r="AI4246" t="s">
        <v>1375</v>
      </c>
    </row>
    <row r="4247" spans="1:35" x14ac:dyDescent="0.25">
      <c r="A4247" t="s">
        <v>10272</v>
      </c>
      <c r="B4247" s="1">
        <v>23</v>
      </c>
      <c r="C4247" t="s">
        <v>480</v>
      </c>
      <c r="D4247">
        <v>15496414</v>
      </c>
      <c r="E4247" t="s">
        <v>10273</v>
      </c>
      <c r="F4247" t="s">
        <v>1363</v>
      </c>
      <c r="G4247" t="s">
        <v>1391</v>
      </c>
      <c r="H4247" s="3" t="s">
        <v>1844</v>
      </c>
      <c r="I4247">
        <v>2021</v>
      </c>
      <c r="J4247" s="15" t="s">
        <v>4274</v>
      </c>
      <c r="K4247">
        <v>2021</v>
      </c>
      <c r="L4247" t="s">
        <v>1367</v>
      </c>
      <c r="M4247" t="s">
        <v>496</v>
      </c>
      <c r="N4247" t="s">
        <v>10094</v>
      </c>
      <c r="O4247" t="s">
        <v>1388</v>
      </c>
      <c r="P4247" t="s">
        <v>4266</v>
      </c>
      <c r="Q4247">
        <f t="shared" si="79"/>
        <v>600</v>
      </c>
      <c r="R4247" t="s">
        <v>2102</v>
      </c>
      <c r="S4247" t="s">
        <v>2103</v>
      </c>
      <c r="T4247" t="s">
        <v>9740</v>
      </c>
      <c r="U4247" s="75">
        <v>600</v>
      </c>
      <c r="V4247">
        <v>1</v>
      </c>
      <c r="W4247">
        <v>600</v>
      </c>
      <c r="AH4247" s="16"/>
      <c r="AI4247" t="s">
        <v>1375</v>
      </c>
    </row>
    <row r="4248" spans="1:35" x14ac:dyDescent="0.25">
      <c r="A4248" t="s">
        <v>10274</v>
      </c>
      <c r="B4248" s="1">
        <v>23</v>
      </c>
      <c r="C4248" t="s">
        <v>480</v>
      </c>
      <c r="D4248">
        <v>15496414</v>
      </c>
      <c r="E4248" t="s">
        <v>10273</v>
      </c>
      <c r="F4248" t="s">
        <v>1363</v>
      </c>
      <c r="G4248" t="s">
        <v>1391</v>
      </c>
      <c r="H4248" s="3" t="s">
        <v>1844</v>
      </c>
      <c r="I4248">
        <v>2021</v>
      </c>
      <c r="J4248" s="15" t="s">
        <v>4274</v>
      </c>
      <c r="K4248">
        <v>2021</v>
      </c>
      <c r="L4248" t="s">
        <v>1367</v>
      </c>
      <c r="M4248" t="s">
        <v>496</v>
      </c>
      <c r="N4248" t="s">
        <v>10094</v>
      </c>
      <c r="O4248" t="s">
        <v>1388</v>
      </c>
      <c r="P4248" t="s">
        <v>4266</v>
      </c>
      <c r="Q4248">
        <f t="shared" si="79"/>
        <v>600</v>
      </c>
      <c r="R4248" t="s">
        <v>9259</v>
      </c>
      <c r="S4248" t="s">
        <v>9260</v>
      </c>
      <c r="T4248" t="s">
        <v>507</v>
      </c>
      <c r="U4248" s="75">
        <v>600</v>
      </c>
      <c r="V4248">
        <v>5.55</v>
      </c>
      <c r="W4248">
        <v>3330</v>
      </c>
      <c r="AH4248" s="16"/>
      <c r="AI4248" t="s">
        <v>1375</v>
      </c>
    </row>
    <row r="4249" spans="1:35" x14ac:dyDescent="0.25">
      <c r="A4249" t="s">
        <v>10275</v>
      </c>
      <c r="B4249" s="1">
        <v>23</v>
      </c>
      <c r="C4249" t="s">
        <v>480</v>
      </c>
      <c r="D4249">
        <v>13308947</v>
      </c>
      <c r="E4249" t="s">
        <v>10276</v>
      </c>
      <c r="F4249" t="s">
        <v>1363</v>
      </c>
      <c r="G4249" t="s">
        <v>1391</v>
      </c>
      <c r="H4249" s="3" t="s">
        <v>10163</v>
      </c>
      <c r="I4249">
        <v>2020</v>
      </c>
      <c r="J4249" s="15" t="s">
        <v>1699</v>
      </c>
      <c r="K4249">
        <v>2020</v>
      </c>
      <c r="L4249" t="s">
        <v>1367</v>
      </c>
      <c r="M4249" t="s">
        <v>496</v>
      </c>
      <c r="N4249" t="s">
        <v>10094</v>
      </c>
      <c r="O4249" t="s">
        <v>1388</v>
      </c>
      <c r="P4249" t="s">
        <v>4266</v>
      </c>
      <c r="Q4249">
        <f t="shared" si="79"/>
        <v>2300</v>
      </c>
      <c r="R4249" t="s">
        <v>9441</v>
      </c>
      <c r="S4249" t="s">
        <v>9442</v>
      </c>
      <c r="T4249" t="s">
        <v>10044</v>
      </c>
      <c r="U4249" s="75">
        <v>2300</v>
      </c>
      <c r="V4249">
        <v>0.72</v>
      </c>
      <c r="W4249">
        <v>1656</v>
      </c>
      <c r="AH4249" s="16"/>
      <c r="AI4249" t="s">
        <v>1375</v>
      </c>
    </row>
    <row r="4250" spans="1:35" x14ac:dyDescent="0.25">
      <c r="A4250" t="s">
        <v>10277</v>
      </c>
      <c r="B4250" s="1">
        <v>23</v>
      </c>
      <c r="C4250" t="s">
        <v>480</v>
      </c>
      <c r="D4250">
        <v>13308947</v>
      </c>
      <c r="E4250" t="s">
        <v>10276</v>
      </c>
      <c r="F4250" t="s">
        <v>1363</v>
      </c>
      <c r="G4250" t="s">
        <v>1391</v>
      </c>
      <c r="H4250" s="3" t="s">
        <v>10163</v>
      </c>
      <c r="I4250">
        <v>2020</v>
      </c>
      <c r="J4250" s="15" t="s">
        <v>1699</v>
      </c>
      <c r="K4250">
        <v>2020</v>
      </c>
      <c r="L4250" t="s">
        <v>1367</v>
      </c>
      <c r="M4250" t="s">
        <v>496</v>
      </c>
      <c r="N4250" t="s">
        <v>10094</v>
      </c>
      <c r="O4250" t="s">
        <v>1388</v>
      </c>
      <c r="P4250" t="s">
        <v>4266</v>
      </c>
      <c r="Q4250">
        <f t="shared" si="79"/>
        <v>2300</v>
      </c>
      <c r="R4250" t="s">
        <v>9259</v>
      </c>
      <c r="S4250" t="s">
        <v>9260</v>
      </c>
      <c r="T4250" t="s">
        <v>507</v>
      </c>
      <c r="U4250" s="75">
        <v>2300</v>
      </c>
      <c r="V4250">
        <v>8.49</v>
      </c>
      <c r="W4250">
        <v>19527</v>
      </c>
      <c r="AH4250" s="16"/>
      <c r="AI4250" t="s">
        <v>1375</v>
      </c>
    </row>
    <row r="4251" spans="1:35" x14ac:dyDescent="0.25">
      <c r="A4251" t="s">
        <v>10278</v>
      </c>
      <c r="B4251" s="1">
        <v>23</v>
      </c>
      <c r="C4251" t="s">
        <v>480</v>
      </c>
      <c r="D4251">
        <v>13308947</v>
      </c>
      <c r="E4251" t="s">
        <v>10276</v>
      </c>
      <c r="F4251" t="s">
        <v>1363</v>
      </c>
      <c r="G4251" t="s">
        <v>1391</v>
      </c>
      <c r="H4251" s="3" t="s">
        <v>10163</v>
      </c>
      <c r="I4251">
        <v>2020</v>
      </c>
      <c r="J4251" s="15" t="s">
        <v>1699</v>
      </c>
      <c r="K4251">
        <v>2020</v>
      </c>
      <c r="L4251" t="s">
        <v>1367</v>
      </c>
      <c r="M4251" t="s">
        <v>496</v>
      </c>
      <c r="N4251" t="s">
        <v>10094</v>
      </c>
      <c r="O4251" t="s">
        <v>1388</v>
      </c>
      <c r="P4251" t="s">
        <v>4266</v>
      </c>
      <c r="Q4251">
        <f t="shared" si="79"/>
        <v>2300</v>
      </c>
      <c r="R4251" t="s">
        <v>1879</v>
      </c>
      <c r="S4251" t="s">
        <v>1880</v>
      </c>
      <c r="T4251" t="s">
        <v>587</v>
      </c>
      <c r="U4251" s="75">
        <v>2300</v>
      </c>
      <c r="V4251">
        <v>0.38</v>
      </c>
      <c r="W4251">
        <v>874</v>
      </c>
      <c r="AH4251" s="16"/>
      <c r="AI4251" t="s">
        <v>1375</v>
      </c>
    </row>
    <row r="4252" spans="1:35" x14ac:dyDescent="0.25">
      <c r="A4252" t="s">
        <v>10279</v>
      </c>
      <c r="B4252" s="1">
        <v>23</v>
      </c>
      <c r="C4252" t="s">
        <v>480</v>
      </c>
      <c r="D4252">
        <v>13309986</v>
      </c>
      <c r="E4252" t="s">
        <v>10280</v>
      </c>
      <c r="F4252" t="s">
        <v>1363</v>
      </c>
      <c r="G4252" t="s">
        <v>1391</v>
      </c>
      <c r="H4252" s="3" t="s">
        <v>10281</v>
      </c>
      <c r="I4252">
        <v>2020</v>
      </c>
      <c r="J4252" s="15" t="s">
        <v>10282</v>
      </c>
      <c r="K4252">
        <v>2020</v>
      </c>
      <c r="L4252" t="s">
        <v>1367</v>
      </c>
      <c r="M4252" t="s">
        <v>496</v>
      </c>
      <c r="N4252" t="s">
        <v>10094</v>
      </c>
      <c r="O4252" t="s">
        <v>1388</v>
      </c>
      <c r="P4252" t="s">
        <v>4266</v>
      </c>
      <c r="Q4252">
        <f t="shared" si="79"/>
        <v>25200</v>
      </c>
      <c r="R4252" t="s">
        <v>1879</v>
      </c>
      <c r="S4252" t="s">
        <v>1880</v>
      </c>
      <c r="T4252" t="s">
        <v>587</v>
      </c>
      <c r="U4252" s="75">
        <v>25200</v>
      </c>
      <c r="V4252">
        <v>0.38</v>
      </c>
      <c r="W4252">
        <v>9576</v>
      </c>
      <c r="AH4252" s="16"/>
      <c r="AI4252" t="s">
        <v>1375</v>
      </c>
    </row>
    <row r="4253" spans="1:35" x14ac:dyDescent="0.25">
      <c r="A4253" t="s">
        <v>10283</v>
      </c>
      <c r="B4253" s="1">
        <v>23</v>
      </c>
      <c r="C4253" t="s">
        <v>480</v>
      </c>
      <c r="D4253">
        <v>14733013</v>
      </c>
      <c r="E4253" t="s">
        <v>10284</v>
      </c>
      <c r="F4253" t="s">
        <v>1363</v>
      </c>
      <c r="G4253" t="s">
        <v>1364</v>
      </c>
      <c r="H4253" s="3" t="s">
        <v>3551</v>
      </c>
      <c r="I4253">
        <v>2021</v>
      </c>
      <c r="J4253" s="15" t="s">
        <v>4582</v>
      </c>
      <c r="K4253">
        <v>2021</v>
      </c>
      <c r="L4253" t="s">
        <v>1367</v>
      </c>
      <c r="M4253" t="s">
        <v>496</v>
      </c>
      <c r="N4253" t="s">
        <v>10094</v>
      </c>
      <c r="O4253" t="s">
        <v>1388</v>
      </c>
      <c r="P4253" t="s">
        <v>4266</v>
      </c>
      <c r="Q4253">
        <f t="shared" si="79"/>
        <v>200000</v>
      </c>
      <c r="R4253" t="s">
        <v>4285</v>
      </c>
      <c r="S4253" t="s">
        <v>4286</v>
      </c>
      <c r="T4253" t="s">
        <v>9732</v>
      </c>
      <c r="U4253" s="75">
        <v>200000</v>
      </c>
      <c r="V4253">
        <v>7.15</v>
      </c>
      <c r="W4253">
        <v>1430000</v>
      </c>
      <c r="AH4253" s="16"/>
      <c r="AI4253" t="s">
        <v>1375</v>
      </c>
    </row>
    <row r="4254" spans="1:35" x14ac:dyDescent="0.25">
      <c r="A4254" t="s">
        <v>10285</v>
      </c>
      <c r="B4254" s="1">
        <v>23</v>
      </c>
      <c r="C4254" t="s">
        <v>480</v>
      </c>
      <c r="D4254">
        <v>14733013</v>
      </c>
      <c r="E4254" t="s">
        <v>10284</v>
      </c>
      <c r="F4254" t="s">
        <v>1363</v>
      </c>
      <c r="G4254" t="s">
        <v>1364</v>
      </c>
      <c r="H4254" s="3" t="s">
        <v>3551</v>
      </c>
      <c r="I4254">
        <v>2021</v>
      </c>
      <c r="J4254" s="15" t="s">
        <v>4582</v>
      </c>
      <c r="K4254">
        <v>2021</v>
      </c>
      <c r="L4254" t="s">
        <v>1367</v>
      </c>
      <c r="M4254" t="s">
        <v>496</v>
      </c>
      <c r="N4254" t="s">
        <v>10094</v>
      </c>
      <c r="O4254" t="s">
        <v>1388</v>
      </c>
      <c r="P4254" t="s">
        <v>4266</v>
      </c>
      <c r="Q4254">
        <f t="shared" si="79"/>
        <v>200000</v>
      </c>
      <c r="R4254" t="s">
        <v>2102</v>
      </c>
      <c r="S4254" t="s">
        <v>2103</v>
      </c>
      <c r="T4254" t="s">
        <v>10286</v>
      </c>
      <c r="U4254" s="75">
        <v>200000</v>
      </c>
      <c r="V4254">
        <v>1</v>
      </c>
      <c r="W4254">
        <v>200000</v>
      </c>
      <c r="AH4254" s="16"/>
      <c r="AI4254" t="s">
        <v>1375</v>
      </c>
    </row>
    <row r="4255" spans="1:35" x14ac:dyDescent="0.25">
      <c r="A4255" t="s">
        <v>10287</v>
      </c>
      <c r="B4255" s="1">
        <v>23</v>
      </c>
      <c r="C4255" t="s">
        <v>480</v>
      </c>
      <c r="D4255">
        <v>14733013</v>
      </c>
      <c r="E4255" t="s">
        <v>10284</v>
      </c>
      <c r="F4255" t="s">
        <v>1363</v>
      </c>
      <c r="G4255" t="s">
        <v>1364</v>
      </c>
      <c r="H4255" s="3" t="s">
        <v>3551</v>
      </c>
      <c r="I4255">
        <v>2021</v>
      </c>
      <c r="J4255" s="15" t="s">
        <v>4582</v>
      </c>
      <c r="K4255">
        <v>2021</v>
      </c>
      <c r="L4255" t="s">
        <v>1367</v>
      </c>
      <c r="M4255" t="s">
        <v>496</v>
      </c>
      <c r="N4255" t="s">
        <v>10094</v>
      </c>
      <c r="O4255" t="s">
        <v>1388</v>
      </c>
      <c r="P4255" t="s">
        <v>4266</v>
      </c>
      <c r="Q4255">
        <f t="shared" si="79"/>
        <v>200000</v>
      </c>
      <c r="R4255" t="s">
        <v>1879</v>
      </c>
      <c r="S4255" t="s">
        <v>1880</v>
      </c>
      <c r="T4255" t="s">
        <v>587</v>
      </c>
      <c r="U4255" s="75">
        <v>200000</v>
      </c>
      <c r="V4255">
        <v>0.38</v>
      </c>
      <c r="W4255">
        <v>76000</v>
      </c>
      <c r="AH4255" s="16"/>
      <c r="AI4255" t="s">
        <v>1375</v>
      </c>
    </row>
    <row r="4256" spans="1:35" x14ac:dyDescent="0.25">
      <c r="A4256" t="s">
        <v>10288</v>
      </c>
      <c r="B4256" s="1">
        <v>23</v>
      </c>
      <c r="C4256" t="s">
        <v>480</v>
      </c>
      <c r="D4256">
        <v>13329804</v>
      </c>
      <c r="E4256" t="s">
        <v>10289</v>
      </c>
      <c r="F4256" t="s">
        <v>1363</v>
      </c>
      <c r="G4256" t="s">
        <v>1391</v>
      </c>
      <c r="H4256" s="3" t="s">
        <v>10290</v>
      </c>
      <c r="I4256">
        <v>2020</v>
      </c>
      <c r="J4256" s="15" t="s">
        <v>10282</v>
      </c>
      <c r="K4256">
        <v>2020</v>
      </c>
      <c r="L4256" t="s">
        <v>1367</v>
      </c>
      <c r="M4256" t="s">
        <v>496</v>
      </c>
      <c r="N4256" t="s">
        <v>10094</v>
      </c>
      <c r="O4256" t="s">
        <v>1388</v>
      </c>
      <c r="P4256" t="s">
        <v>4266</v>
      </c>
      <c r="Q4256">
        <f t="shared" si="79"/>
        <v>3920</v>
      </c>
      <c r="R4256" t="s">
        <v>1879</v>
      </c>
      <c r="S4256" t="s">
        <v>1880</v>
      </c>
      <c r="T4256" t="s">
        <v>587</v>
      </c>
      <c r="U4256" s="75">
        <v>3920</v>
      </c>
      <c r="V4256">
        <v>0.38</v>
      </c>
      <c r="W4256">
        <v>1489.6</v>
      </c>
      <c r="AH4256" s="16"/>
      <c r="AI4256" t="s">
        <v>1375</v>
      </c>
    </row>
    <row r="4257" spans="1:35" x14ac:dyDescent="0.25">
      <c r="A4257" t="s">
        <v>10291</v>
      </c>
      <c r="B4257" s="1">
        <v>23</v>
      </c>
      <c r="C4257" t="s">
        <v>480</v>
      </c>
      <c r="D4257">
        <v>13329804</v>
      </c>
      <c r="E4257" t="s">
        <v>10289</v>
      </c>
      <c r="F4257" t="s">
        <v>1363</v>
      </c>
      <c r="G4257" t="s">
        <v>1391</v>
      </c>
      <c r="H4257" s="3" t="s">
        <v>10290</v>
      </c>
      <c r="I4257">
        <v>2020</v>
      </c>
      <c r="J4257" s="15" t="s">
        <v>10282</v>
      </c>
      <c r="K4257">
        <v>2020</v>
      </c>
      <c r="L4257" t="s">
        <v>1367</v>
      </c>
      <c r="M4257" t="s">
        <v>496</v>
      </c>
      <c r="N4257" t="s">
        <v>10094</v>
      </c>
      <c r="O4257" t="s">
        <v>1388</v>
      </c>
      <c r="P4257" t="s">
        <v>4266</v>
      </c>
      <c r="Q4257">
        <f t="shared" si="79"/>
        <v>3920</v>
      </c>
      <c r="R4257" t="s">
        <v>9259</v>
      </c>
      <c r="S4257" t="s">
        <v>9260</v>
      </c>
      <c r="T4257" t="s">
        <v>507</v>
      </c>
      <c r="U4257" s="75">
        <v>3920</v>
      </c>
      <c r="V4257">
        <v>8.49</v>
      </c>
      <c r="W4257">
        <v>33280.800000000003</v>
      </c>
      <c r="AH4257" s="16"/>
      <c r="AI4257" t="s">
        <v>1375</v>
      </c>
    </row>
    <row r="4258" spans="1:35" x14ac:dyDescent="0.25">
      <c r="A4258" t="s">
        <v>10292</v>
      </c>
      <c r="B4258" s="1">
        <v>23</v>
      </c>
      <c r="C4258" t="s">
        <v>480</v>
      </c>
      <c r="D4258">
        <v>13329804</v>
      </c>
      <c r="E4258" t="s">
        <v>10289</v>
      </c>
      <c r="F4258" t="s">
        <v>1363</v>
      </c>
      <c r="G4258" t="s">
        <v>1391</v>
      </c>
      <c r="H4258" s="3" t="s">
        <v>10290</v>
      </c>
      <c r="I4258">
        <v>2020</v>
      </c>
      <c r="J4258" s="15" t="s">
        <v>10282</v>
      </c>
      <c r="K4258">
        <v>2020</v>
      </c>
      <c r="L4258" t="s">
        <v>1367</v>
      </c>
      <c r="M4258" t="s">
        <v>496</v>
      </c>
      <c r="N4258" t="s">
        <v>10094</v>
      </c>
      <c r="O4258" t="s">
        <v>1388</v>
      </c>
      <c r="P4258" t="s">
        <v>4266</v>
      </c>
      <c r="Q4258">
        <f t="shared" si="79"/>
        <v>3920</v>
      </c>
      <c r="R4258" t="s">
        <v>9441</v>
      </c>
      <c r="S4258" t="s">
        <v>9442</v>
      </c>
      <c r="T4258" t="s">
        <v>10044</v>
      </c>
      <c r="U4258" s="75">
        <v>3920</v>
      </c>
      <c r="V4258">
        <v>0.72</v>
      </c>
      <c r="W4258">
        <v>2822.4</v>
      </c>
      <c r="AH4258" s="16"/>
      <c r="AI4258" t="s">
        <v>1375</v>
      </c>
    </row>
    <row r="4259" spans="1:35" x14ac:dyDescent="0.25">
      <c r="A4259" t="s">
        <v>10293</v>
      </c>
      <c r="B4259" s="1">
        <v>23</v>
      </c>
      <c r="C4259" t="s">
        <v>480</v>
      </c>
      <c r="D4259">
        <v>14718634</v>
      </c>
      <c r="E4259" t="s">
        <v>10294</v>
      </c>
      <c r="F4259" t="s">
        <v>1363</v>
      </c>
      <c r="G4259" t="s">
        <v>1391</v>
      </c>
      <c r="H4259" s="3" t="s">
        <v>1400</v>
      </c>
      <c r="I4259">
        <v>2021</v>
      </c>
      <c r="J4259" s="15" t="s">
        <v>1386</v>
      </c>
      <c r="K4259">
        <v>2021</v>
      </c>
      <c r="L4259" t="s">
        <v>1367</v>
      </c>
      <c r="M4259" t="s">
        <v>496</v>
      </c>
      <c r="N4259" t="s">
        <v>10094</v>
      </c>
      <c r="O4259" t="s">
        <v>1388</v>
      </c>
      <c r="P4259" t="s">
        <v>4266</v>
      </c>
      <c r="Q4259">
        <f t="shared" si="79"/>
        <v>400</v>
      </c>
      <c r="R4259" t="s">
        <v>2102</v>
      </c>
      <c r="S4259" t="s">
        <v>2103</v>
      </c>
      <c r="T4259" t="s">
        <v>10193</v>
      </c>
      <c r="U4259" s="75">
        <v>400</v>
      </c>
      <c r="V4259">
        <v>1</v>
      </c>
      <c r="W4259">
        <v>400</v>
      </c>
      <c r="AH4259" s="16"/>
      <c r="AI4259" t="s">
        <v>1375</v>
      </c>
    </row>
    <row r="4260" spans="1:35" x14ac:dyDescent="0.25">
      <c r="A4260" t="s">
        <v>10295</v>
      </c>
      <c r="B4260" s="1">
        <v>23</v>
      </c>
      <c r="C4260" t="s">
        <v>480</v>
      </c>
      <c r="D4260">
        <v>14718634</v>
      </c>
      <c r="E4260" t="s">
        <v>10294</v>
      </c>
      <c r="F4260" t="s">
        <v>1363</v>
      </c>
      <c r="G4260" t="s">
        <v>1391</v>
      </c>
      <c r="H4260" s="3" t="s">
        <v>1400</v>
      </c>
      <c r="I4260">
        <v>2021</v>
      </c>
      <c r="J4260" s="15" t="s">
        <v>1386</v>
      </c>
      <c r="K4260">
        <v>2021</v>
      </c>
      <c r="L4260" t="s">
        <v>1367</v>
      </c>
      <c r="M4260" t="s">
        <v>496</v>
      </c>
      <c r="N4260" t="s">
        <v>10094</v>
      </c>
      <c r="O4260" t="s">
        <v>1388</v>
      </c>
      <c r="P4260" t="s">
        <v>4266</v>
      </c>
      <c r="Q4260">
        <f t="shared" si="79"/>
        <v>400</v>
      </c>
      <c r="R4260" t="s">
        <v>9259</v>
      </c>
      <c r="S4260" t="s">
        <v>9260</v>
      </c>
      <c r="T4260" t="s">
        <v>507</v>
      </c>
      <c r="U4260" s="75">
        <v>400</v>
      </c>
      <c r="V4260">
        <v>5.55</v>
      </c>
      <c r="W4260">
        <v>2220</v>
      </c>
      <c r="AH4260" s="16"/>
      <c r="AI4260" t="s">
        <v>1375</v>
      </c>
    </row>
    <row r="4261" spans="1:35" x14ac:dyDescent="0.25">
      <c r="A4261" t="s">
        <v>10296</v>
      </c>
      <c r="B4261" s="1">
        <v>23</v>
      </c>
      <c r="C4261" t="s">
        <v>480</v>
      </c>
      <c r="D4261">
        <v>14718634</v>
      </c>
      <c r="E4261" t="s">
        <v>10294</v>
      </c>
      <c r="F4261" t="s">
        <v>1363</v>
      </c>
      <c r="G4261" t="s">
        <v>1391</v>
      </c>
      <c r="H4261" s="3" t="s">
        <v>1400</v>
      </c>
      <c r="I4261">
        <v>2021</v>
      </c>
      <c r="J4261" s="15" t="s">
        <v>1386</v>
      </c>
      <c r="K4261">
        <v>2021</v>
      </c>
      <c r="L4261" t="s">
        <v>1367</v>
      </c>
      <c r="M4261" t="s">
        <v>496</v>
      </c>
      <c r="N4261" t="s">
        <v>10094</v>
      </c>
      <c r="O4261" t="s">
        <v>1388</v>
      </c>
      <c r="P4261" t="s">
        <v>4266</v>
      </c>
      <c r="Q4261">
        <f t="shared" si="79"/>
        <v>400</v>
      </c>
      <c r="R4261" t="s">
        <v>1879</v>
      </c>
      <c r="S4261" t="s">
        <v>1880</v>
      </c>
      <c r="T4261" t="s">
        <v>587</v>
      </c>
      <c r="U4261" s="75">
        <v>400</v>
      </c>
      <c r="V4261">
        <v>0.38</v>
      </c>
      <c r="W4261">
        <v>152</v>
      </c>
      <c r="AH4261" s="16"/>
      <c r="AI4261" t="s">
        <v>1375</v>
      </c>
    </row>
    <row r="4262" spans="1:35" x14ac:dyDescent="0.25">
      <c r="A4262" t="s">
        <v>10297</v>
      </c>
      <c r="B4262" s="1">
        <v>23</v>
      </c>
      <c r="C4262" t="s">
        <v>480</v>
      </c>
      <c r="D4262">
        <v>13963538</v>
      </c>
      <c r="E4262" t="s">
        <v>10166</v>
      </c>
      <c r="F4262" t="s">
        <v>1363</v>
      </c>
      <c r="G4262" t="s">
        <v>1391</v>
      </c>
      <c r="H4262" s="3" t="s">
        <v>3561</v>
      </c>
      <c r="I4262">
        <v>2021</v>
      </c>
      <c r="J4262" s="15" t="s">
        <v>3562</v>
      </c>
      <c r="K4262">
        <v>2021</v>
      </c>
      <c r="L4262" t="s">
        <v>1367</v>
      </c>
      <c r="M4262" t="s">
        <v>496</v>
      </c>
      <c r="N4262" t="s">
        <v>10094</v>
      </c>
      <c r="O4262" t="s">
        <v>1388</v>
      </c>
      <c r="P4262" t="s">
        <v>4266</v>
      </c>
      <c r="Q4262">
        <f t="shared" si="79"/>
        <v>80</v>
      </c>
      <c r="R4262" t="s">
        <v>2102</v>
      </c>
      <c r="S4262" t="s">
        <v>2103</v>
      </c>
      <c r="T4262" t="s">
        <v>10298</v>
      </c>
      <c r="U4262" s="75">
        <v>80</v>
      </c>
      <c r="V4262">
        <v>1</v>
      </c>
      <c r="W4262">
        <v>80</v>
      </c>
      <c r="AH4262" s="16"/>
      <c r="AI4262" t="s">
        <v>1375</v>
      </c>
    </row>
    <row r="4263" spans="1:35" x14ac:dyDescent="0.25">
      <c r="A4263" t="s">
        <v>10299</v>
      </c>
      <c r="B4263" s="1">
        <v>23</v>
      </c>
      <c r="C4263" t="s">
        <v>480</v>
      </c>
      <c r="D4263">
        <v>13963538</v>
      </c>
      <c r="E4263" t="s">
        <v>10166</v>
      </c>
      <c r="F4263" t="s">
        <v>1363</v>
      </c>
      <c r="G4263" t="s">
        <v>1391</v>
      </c>
      <c r="H4263" s="3" t="s">
        <v>3561</v>
      </c>
      <c r="I4263">
        <v>2021</v>
      </c>
      <c r="J4263" s="15" t="s">
        <v>3562</v>
      </c>
      <c r="K4263">
        <v>2021</v>
      </c>
      <c r="L4263" t="s">
        <v>1367</v>
      </c>
      <c r="M4263" t="s">
        <v>496</v>
      </c>
      <c r="N4263" t="s">
        <v>10094</v>
      </c>
      <c r="O4263" t="s">
        <v>1388</v>
      </c>
      <c r="P4263" t="s">
        <v>4266</v>
      </c>
      <c r="Q4263">
        <f t="shared" si="79"/>
        <v>80</v>
      </c>
      <c r="R4263" t="s">
        <v>9441</v>
      </c>
      <c r="S4263" t="s">
        <v>9442</v>
      </c>
      <c r="T4263" t="s">
        <v>10044</v>
      </c>
      <c r="U4263" s="75">
        <v>80</v>
      </c>
      <c r="V4263">
        <v>1.5</v>
      </c>
      <c r="W4263">
        <v>120</v>
      </c>
      <c r="AH4263" s="16"/>
      <c r="AI4263" t="s">
        <v>1375</v>
      </c>
    </row>
    <row r="4264" spans="1:35" x14ac:dyDescent="0.25">
      <c r="A4264" t="s">
        <v>10300</v>
      </c>
      <c r="B4264" s="1">
        <v>23</v>
      </c>
      <c r="C4264" t="s">
        <v>480</v>
      </c>
      <c r="D4264">
        <v>13963538</v>
      </c>
      <c r="E4264" t="s">
        <v>10166</v>
      </c>
      <c r="F4264" t="s">
        <v>1363</v>
      </c>
      <c r="G4264" t="s">
        <v>1391</v>
      </c>
      <c r="H4264" s="3" t="s">
        <v>3561</v>
      </c>
      <c r="I4264">
        <v>2021</v>
      </c>
      <c r="J4264" s="15" t="s">
        <v>3562</v>
      </c>
      <c r="K4264">
        <v>2021</v>
      </c>
      <c r="L4264" t="s">
        <v>1367</v>
      </c>
      <c r="M4264" t="s">
        <v>496</v>
      </c>
      <c r="N4264" t="s">
        <v>10094</v>
      </c>
      <c r="O4264" t="s">
        <v>1388</v>
      </c>
      <c r="P4264" t="s">
        <v>4266</v>
      </c>
      <c r="Q4264">
        <f t="shared" si="79"/>
        <v>80</v>
      </c>
      <c r="R4264" t="s">
        <v>1879</v>
      </c>
      <c r="S4264" t="s">
        <v>1880</v>
      </c>
      <c r="T4264" t="s">
        <v>587</v>
      </c>
      <c r="U4264" s="75">
        <v>80</v>
      </c>
      <c r="V4264">
        <v>0.38</v>
      </c>
      <c r="W4264">
        <v>30.4</v>
      </c>
      <c r="AH4264" s="16"/>
      <c r="AI4264" t="s">
        <v>1375</v>
      </c>
    </row>
    <row r="4265" spans="1:35" x14ac:dyDescent="0.25">
      <c r="A4265" t="s">
        <v>10301</v>
      </c>
      <c r="B4265" s="1">
        <v>23</v>
      </c>
      <c r="C4265" t="s">
        <v>480</v>
      </c>
      <c r="D4265">
        <v>13966405</v>
      </c>
      <c r="E4265" t="s">
        <v>9691</v>
      </c>
      <c r="F4265" t="s">
        <v>1363</v>
      </c>
      <c r="G4265" t="s">
        <v>1391</v>
      </c>
      <c r="H4265" s="3" t="s">
        <v>1689</v>
      </c>
      <c r="I4265">
        <v>2021</v>
      </c>
      <c r="J4265" s="15" t="s">
        <v>7035</v>
      </c>
      <c r="K4265">
        <v>2021</v>
      </c>
      <c r="L4265" t="s">
        <v>1367</v>
      </c>
      <c r="M4265" t="s">
        <v>496</v>
      </c>
      <c r="N4265" t="s">
        <v>10094</v>
      </c>
      <c r="O4265" t="s">
        <v>1388</v>
      </c>
      <c r="P4265" t="s">
        <v>4266</v>
      </c>
      <c r="Q4265">
        <f t="shared" si="79"/>
        <v>200</v>
      </c>
      <c r="R4265" t="s">
        <v>2102</v>
      </c>
      <c r="S4265" t="s">
        <v>2103</v>
      </c>
      <c r="T4265" t="s">
        <v>9740</v>
      </c>
      <c r="U4265" s="75">
        <v>200</v>
      </c>
      <c r="V4265">
        <v>1</v>
      </c>
      <c r="W4265">
        <v>200</v>
      </c>
      <c r="AH4265" s="16"/>
      <c r="AI4265" t="s">
        <v>1375</v>
      </c>
    </row>
    <row r="4266" spans="1:35" x14ac:dyDescent="0.25">
      <c r="A4266" t="s">
        <v>10302</v>
      </c>
      <c r="B4266" s="1">
        <v>23</v>
      </c>
      <c r="C4266" t="s">
        <v>480</v>
      </c>
      <c r="D4266">
        <v>13966405</v>
      </c>
      <c r="E4266" t="s">
        <v>9691</v>
      </c>
      <c r="F4266" t="s">
        <v>1363</v>
      </c>
      <c r="G4266" t="s">
        <v>1391</v>
      </c>
      <c r="H4266" s="3" t="s">
        <v>1689</v>
      </c>
      <c r="I4266">
        <v>2021</v>
      </c>
      <c r="J4266" s="15" t="s">
        <v>7035</v>
      </c>
      <c r="K4266">
        <v>2021</v>
      </c>
      <c r="L4266" t="s">
        <v>1367</v>
      </c>
      <c r="M4266" t="s">
        <v>496</v>
      </c>
      <c r="N4266" t="s">
        <v>10094</v>
      </c>
      <c r="O4266" t="s">
        <v>1388</v>
      </c>
      <c r="P4266" t="s">
        <v>4266</v>
      </c>
      <c r="Q4266">
        <f t="shared" si="79"/>
        <v>200</v>
      </c>
      <c r="R4266" t="s">
        <v>1879</v>
      </c>
      <c r="S4266" t="s">
        <v>1880</v>
      </c>
      <c r="T4266" t="s">
        <v>587</v>
      </c>
      <c r="U4266" s="75">
        <v>200</v>
      </c>
      <c r="V4266">
        <v>0.38</v>
      </c>
      <c r="W4266">
        <v>76</v>
      </c>
      <c r="AH4266" s="16"/>
      <c r="AI4266" t="s">
        <v>1375</v>
      </c>
    </row>
    <row r="4267" spans="1:35" x14ac:dyDescent="0.25">
      <c r="A4267" t="s">
        <v>10303</v>
      </c>
      <c r="B4267" s="1">
        <v>23</v>
      </c>
      <c r="C4267" t="s">
        <v>480</v>
      </c>
      <c r="D4267">
        <v>13950223</v>
      </c>
      <c r="E4267" t="s">
        <v>10304</v>
      </c>
      <c r="F4267" t="s">
        <v>1363</v>
      </c>
      <c r="G4267" t="s">
        <v>1391</v>
      </c>
      <c r="H4267" s="3" t="s">
        <v>1689</v>
      </c>
      <c r="I4267">
        <v>2021</v>
      </c>
      <c r="J4267" s="15" t="s">
        <v>7035</v>
      </c>
      <c r="K4267">
        <v>2021</v>
      </c>
      <c r="L4267" t="s">
        <v>1367</v>
      </c>
      <c r="M4267" t="s">
        <v>10304</v>
      </c>
      <c r="N4267" t="s">
        <v>10304</v>
      </c>
      <c r="O4267" t="s">
        <v>1388</v>
      </c>
      <c r="P4267" t="s">
        <v>133</v>
      </c>
      <c r="Q4267">
        <f t="shared" si="79"/>
        <v>1500</v>
      </c>
      <c r="R4267" t="s">
        <v>9441</v>
      </c>
      <c r="S4267" t="s">
        <v>9442</v>
      </c>
      <c r="T4267" t="s">
        <v>10044</v>
      </c>
      <c r="U4267" s="75">
        <v>1500</v>
      </c>
      <c r="V4267">
        <v>0.65</v>
      </c>
      <c r="W4267">
        <v>975</v>
      </c>
      <c r="AH4267" s="16"/>
      <c r="AI4267" t="s">
        <v>1375</v>
      </c>
    </row>
    <row r="4268" spans="1:35" x14ac:dyDescent="0.25">
      <c r="A4268" t="s">
        <v>10305</v>
      </c>
      <c r="B4268" s="1">
        <v>23</v>
      </c>
      <c r="C4268" t="s">
        <v>480</v>
      </c>
      <c r="D4268">
        <v>13950223</v>
      </c>
      <c r="E4268" t="s">
        <v>10304</v>
      </c>
      <c r="F4268" t="s">
        <v>1363</v>
      </c>
      <c r="G4268" t="s">
        <v>1391</v>
      </c>
      <c r="H4268" s="3" t="s">
        <v>1689</v>
      </c>
      <c r="I4268">
        <v>2021</v>
      </c>
      <c r="J4268" s="15" t="s">
        <v>7035</v>
      </c>
      <c r="K4268">
        <v>2021</v>
      </c>
      <c r="L4268" t="s">
        <v>1367</v>
      </c>
      <c r="M4268" t="s">
        <v>10304</v>
      </c>
      <c r="N4268" t="s">
        <v>10304</v>
      </c>
      <c r="O4268" t="s">
        <v>1388</v>
      </c>
      <c r="P4268" t="s">
        <v>133</v>
      </c>
      <c r="Q4268">
        <f t="shared" si="79"/>
        <v>1500</v>
      </c>
      <c r="R4268" t="s">
        <v>2102</v>
      </c>
      <c r="S4268" t="s">
        <v>2103</v>
      </c>
      <c r="T4268" t="s">
        <v>9740</v>
      </c>
      <c r="U4268" s="75">
        <v>1500</v>
      </c>
      <c r="V4268">
        <v>1</v>
      </c>
      <c r="W4268">
        <v>1500</v>
      </c>
      <c r="AH4268" s="16"/>
      <c r="AI4268" t="s">
        <v>1375</v>
      </c>
    </row>
    <row r="4269" spans="1:35" x14ac:dyDescent="0.25">
      <c r="A4269" t="s">
        <v>10306</v>
      </c>
      <c r="B4269" s="1">
        <v>23</v>
      </c>
      <c r="C4269" t="s">
        <v>480</v>
      </c>
      <c r="D4269">
        <v>13950223</v>
      </c>
      <c r="E4269" t="s">
        <v>10304</v>
      </c>
      <c r="F4269" t="s">
        <v>1363</v>
      </c>
      <c r="G4269" t="s">
        <v>1391</v>
      </c>
      <c r="H4269" s="3" t="s">
        <v>1689</v>
      </c>
      <c r="I4269">
        <v>2021</v>
      </c>
      <c r="J4269" s="15" t="s">
        <v>7035</v>
      </c>
      <c r="K4269">
        <v>2021</v>
      </c>
      <c r="L4269" t="s">
        <v>1367</v>
      </c>
      <c r="M4269" t="s">
        <v>10304</v>
      </c>
      <c r="N4269" t="s">
        <v>10304</v>
      </c>
      <c r="O4269" t="s">
        <v>1388</v>
      </c>
      <c r="P4269" t="s">
        <v>133</v>
      </c>
      <c r="Q4269">
        <f t="shared" si="79"/>
        <v>1500</v>
      </c>
      <c r="R4269" t="s">
        <v>9259</v>
      </c>
      <c r="S4269" t="s">
        <v>9260</v>
      </c>
      <c r="T4269" t="s">
        <v>507</v>
      </c>
      <c r="U4269" s="75">
        <v>1500</v>
      </c>
      <c r="V4269">
        <v>5.55</v>
      </c>
      <c r="W4269">
        <v>8325</v>
      </c>
      <c r="AH4269" s="16"/>
      <c r="AI4269" t="s">
        <v>1375</v>
      </c>
    </row>
    <row r="4270" spans="1:35" x14ac:dyDescent="0.25">
      <c r="A4270" t="s">
        <v>10307</v>
      </c>
      <c r="B4270" s="1">
        <v>23</v>
      </c>
      <c r="C4270" t="s">
        <v>480</v>
      </c>
      <c r="D4270">
        <v>13950223</v>
      </c>
      <c r="E4270" t="s">
        <v>10304</v>
      </c>
      <c r="F4270" t="s">
        <v>1363</v>
      </c>
      <c r="G4270" t="s">
        <v>1391</v>
      </c>
      <c r="H4270" s="3" t="s">
        <v>1689</v>
      </c>
      <c r="I4270">
        <v>2021</v>
      </c>
      <c r="J4270" s="15" t="s">
        <v>7035</v>
      </c>
      <c r="K4270">
        <v>2021</v>
      </c>
      <c r="L4270" t="s">
        <v>1367</v>
      </c>
      <c r="M4270" t="s">
        <v>10304</v>
      </c>
      <c r="N4270" t="s">
        <v>10304</v>
      </c>
      <c r="O4270" t="s">
        <v>1388</v>
      </c>
      <c r="P4270" t="s">
        <v>133</v>
      </c>
      <c r="Q4270">
        <f t="shared" si="79"/>
        <v>1500</v>
      </c>
      <c r="R4270" t="s">
        <v>1879</v>
      </c>
      <c r="S4270" t="s">
        <v>1880</v>
      </c>
      <c r="T4270" t="s">
        <v>587</v>
      </c>
      <c r="U4270" s="75">
        <v>1500</v>
      </c>
      <c r="V4270">
        <v>0.38</v>
      </c>
      <c r="W4270">
        <v>570</v>
      </c>
      <c r="AH4270" s="16"/>
      <c r="AI4270" t="s">
        <v>1375</v>
      </c>
    </row>
    <row r="4271" spans="1:35" x14ac:dyDescent="0.25">
      <c r="A4271" t="s">
        <v>10308</v>
      </c>
      <c r="B4271" s="1">
        <v>23</v>
      </c>
      <c r="C4271" t="s">
        <v>480</v>
      </c>
      <c r="D4271">
        <v>13966405</v>
      </c>
      <c r="E4271" t="s">
        <v>9691</v>
      </c>
      <c r="F4271" t="s">
        <v>1363</v>
      </c>
      <c r="G4271" t="s">
        <v>1391</v>
      </c>
      <c r="H4271" s="3" t="s">
        <v>1689</v>
      </c>
      <c r="I4271">
        <v>2021</v>
      </c>
      <c r="J4271" s="15" t="s">
        <v>7035</v>
      </c>
      <c r="K4271">
        <v>2021</v>
      </c>
      <c r="L4271" t="s">
        <v>1367</v>
      </c>
      <c r="M4271" t="s">
        <v>496</v>
      </c>
      <c r="N4271" t="s">
        <v>10094</v>
      </c>
      <c r="O4271" t="s">
        <v>1388</v>
      </c>
      <c r="P4271" t="s">
        <v>4266</v>
      </c>
      <c r="Q4271">
        <f t="shared" si="79"/>
        <v>200</v>
      </c>
      <c r="R4271" t="s">
        <v>9259</v>
      </c>
      <c r="S4271" t="s">
        <v>9260</v>
      </c>
      <c r="T4271" t="s">
        <v>507</v>
      </c>
      <c r="U4271" s="75">
        <v>200</v>
      </c>
      <c r="V4271">
        <v>5.55</v>
      </c>
      <c r="W4271">
        <v>1110</v>
      </c>
      <c r="AH4271" s="16"/>
      <c r="AI4271" t="s">
        <v>1375</v>
      </c>
    </row>
    <row r="4272" spans="1:35" x14ac:dyDescent="0.25">
      <c r="A4272" t="s">
        <v>10309</v>
      </c>
      <c r="B4272" s="1">
        <v>23</v>
      </c>
      <c r="C4272" t="s">
        <v>480</v>
      </c>
      <c r="D4272">
        <v>13966405</v>
      </c>
      <c r="E4272" t="s">
        <v>9691</v>
      </c>
      <c r="F4272" t="s">
        <v>1363</v>
      </c>
      <c r="G4272" t="s">
        <v>1391</v>
      </c>
      <c r="H4272" s="3" t="s">
        <v>1689</v>
      </c>
      <c r="I4272">
        <v>2021</v>
      </c>
      <c r="J4272" s="15" t="s">
        <v>7035</v>
      </c>
      <c r="K4272">
        <v>2021</v>
      </c>
      <c r="L4272" t="s">
        <v>1367</v>
      </c>
      <c r="M4272" t="s">
        <v>496</v>
      </c>
      <c r="N4272" t="s">
        <v>10094</v>
      </c>
      <c r="O4272" t="s">
        <v>1388</v>
      </c>
      <c r="P4272" t="s">
        <v>4266</v>
      </c>
      <c r="Q4272">
        <f t="shared" si="79"/>
        <v>200</v>
      </c>
      <c r="R4272" t="s">
        <v>9441</v>
      </c>
      <c r="S4272" t="s">
        <v>9442</v>
      </c>
      <c r="T4272" t="s">
        <v>10044</v>
      </c>
      <c r="U4272" s="75">
        <v>200</v>
      </c>
      <c r="V4272">
        <v>0.95</v>
      </c>
      <c r="W4272">
        <v>190</v>
      </c>
      <c r="AH4272" s="16"/>
      <c r="AI4272" t="s">
        <v>1375</v>
      </c>
    </row>
    <row r="4273" spans="1:35" x14ac:dyDescent="0.25">
      <c r="A4273" t="s">
        <v>10310</v>
      </c>
      <c r="B4273" s="1">
        <v>23</v>
      </c>
      <c r="C4273" t="s">
        <v>480</v>
      </c>
      <c r="D4273">
        <v>12697648</v>
      </c>
      <c r="E4273" t="s">
        <v>10311</v>
      </c>
      <c r="F4273" t="s">
        <v>1363</v>
      </c>
      <c r="G4273" t="s">
        <v>1391</v>
      </c>
      <c r="H4273" s="3" t="s">
        <v>4823</v>
      </c>
      <c r="I4273">
        <v>2020</v>
      </c>
      <c r="J4273" s="15" t="s">
        <v>2603</v>
      </c>
      <c r="K4273">
        <v>2020</v>
      </c>
      <c r="L4273" t="s">
        <v>1367</v>
      </c>
      <c r="M4273" t="s">
        <v>496</v>
      </c>
      <c r="N4273" t="s">
        <v>10094</v>
      </c>
      <c r="O4273" t="s">
        <v>1388</v>
      </c>
      <c r="P4273" t="s">
        <v>4266</v>
      </c>
      <c r="Q4273">
        <f t="shared" si="79"/>
        <v>13800</v>
      </c>
      <c r="R4273" t="s">
        <v>9441</v>
      </c>
      <c r="S4273" t="s">
        <v>9442</v>
      </c>
      <c r="T4273" t="s">
        <v>10044</v>
      </c>
      <c r="U4273" s="75">
        <v>13800</v>
      </c>
      <c r="V4273">
        <v>0.85</v>
      </c>
      <c r="W4273">
        <v>11730</v>
      </c>
      <c r="AH4273" s="16"/>
      <c r="AI4273" t="s">
        <v>1375</v>
      </c>
    </row>
    <row r="4274" spans="1:35" x14ac:dyDescent="0.25">
      <c r="A4274" t="s">
        <v>10312</v>
      </c>
      <c r="B4274" s="1">
        <v>23</v>
      </c>
      <c r="C4274" t="s">
        <v>480</v>
      </c>
      <c r="D4274">
        <v>12697648</v>
      </c>
      <c r="E4274" t="s">
        <v>10311</v>
      </c>
      <c r="F4274" t="s">
        <v>1363</v>
      </c>
      <c r="G4274" t="s">
        <v>1391</v>
      </c>
      <c r="H4274" s="3" t="s">
        <v>4823</v>
      </c>
      <c r="I4274">
        <v>2020</v>
      </c>
      <c r="J4274" s="15" t="s">
        <v>2603</v>
      </c>
      <c r="K4274">
        <v>2020</v>
      </c>
      <c r="L4274" t="s">
        <v>1367</v>
      </c>
      <c r="M4274" t="s">
        <v>496</v>
      </c>
      <c r="N4274" t="s">
        <v>10094</v>
      </c>
      <c r="O4274" t="s">
        <v>1388</v>
      </c>
      <c r="P4274" t="s">
        <v>4266</v>
      </c>
      <c r="Q4274">
        <f t="shared" si="79"/>
        <v>13800</v>
      </c>
      <c r="R4274" t="s">
        <v>1879</v>
      </c>
      <c r="S4274" t="s">
        <v>1880</v>
      </c>
      <c r="T4274" t="s">
        <v>587</v>
      </c>
      <c r="U4274" s="75">
        <v>13800</v>
      </c>
      <c r="V4274">
        <v>0.38</v>
      </c>
      <c r="W4274">
        <v>5244</v>
      </c>
      <c r="AH4274" s="16"/>
      <c r="AI4274" t="s">
        <v>1375</v>
      </c>
    </row>
    <row r="4275" spans="1:35" x14ac:dyDescent="0.25">
      <c r="A4275" t="s">
        <v>10313</v>
      </c>
      <c r="B4275" s="1">
        <v>23</v>
      </c>
      <c r="C4275" t="s">
        <v>480</v>
      </c>
      <c r="D4275">
        <v>12741272</v>
      </c>
      <c r="E4275" t="s">
        <v>10166</v>
      </c>
      <c r="F4275" t="s">
        <v>1363</v>
      </c>
      <c r="G4275" t="s">
        <v>1391</v>
      </c>
      <c r="H4275" s="3" t="s">
        <v>7888</v>
      </c>
      <c r="I4275">
        <v>2020</v>
      </c>
      <c r="J4275" s="15" t="s">
        <v>1710</v>
      </c>
      <c r="K4275">
        <v>2020</v>
      </c>
      <c r="L4275" t="s">
        <v>1367</v>
      </c>
      <c r="M4275" t="s">
        <v>496</v>
      </c>
      <c r="N4275" t="s">
        <v>10094</v>
      </c>
      <c r="O4275" t="s">
        <v>1388</v>
      </c>
      <c r="P4275" t="s">
        <v>4266</v>
      </c>
      <c r="Q4275">
        <f t="shared" si="79"/>
        <v>180</v>
      </c>
      <c r="R4275" t="s">
        <v>9441</v>
      </c>
      <c r="S4275" t="s">
        <v>9442</v>
      </c>
      <c r="T4275" t="s">
        <v>10044</v>
      </c>
      <c r="U4275" s="75">
        <v>180</v>
      </c>
      <c r="V4275">
        <v>1.1499999999999999</v>
      </c>
      <c r="W4275">
        <v>207</v>
      </c>
      <c r="AH4275" s="16"/>
      <c r="AI4275" t="s">
        <v>1375</v>
      </c>
    </row>
    <row r="4276" spans="1:35" x14ac:dyDescent="0.25">
      <c r="A4276" t="s">
        <v>10314</v>
      </c>
      <c r="B4276" s="1">
        <v>23</v>
      </c>
      <c r="C4276" t="s">
        <v>480</v>
      </c>
      <c r="D4276">
        <v>12741272</v>
      </c>
      <c r="E4276" t="s">
        <v>10166</v>
      </c>
      <c r="F4276" t="s">
        <v>1363</v>
      </c>
      <c r="G4276" t="s">
        <v>1391</v>
      </c>
      <c r="H4276" s="3" t="s">
        <v>7888</v>
      </c>
      <c r="I4276">
        <v>2020</v>
      </c>
      <c r="J4276" s="15" t="s">
        <v>1710</v>
      </c>
      <c r="K4276">
        <v>2020</v>
      </c>
      <c r="L4276" t="s">
        <v>1367</v>
      </c>
      <c r="M4276" t="s">
        <v>496</v>
      </c>
      <c r="N4276" t="s">
        <v>10094</v>
      </c>
      <c r="O4276" t="s">
        <v>1388</v>
      </c>
      <c r="P4276" t="s">
        <v>4266</v>
      </c>
      <c r="Q4276">
        <f t="shared" si="79"/>
        <v>180</v>
      </c>
      <c r="R4276" t="s">
        <v>1879</v>
      </c>
      <c r="S4276" t="s">
        <v>1880</v>
      </c>
      <c r="T4276" t="s">
        <v>587</v>
      </c>
      <c r="U4276" s="75">
        <v>180</v>
      </c>
      <c r="V4276">
        <v>0.38</v>
      </c>
      <c r="W4276">
        <v>68.400000000000006</v>
      </c>
      <c r="AH4276" s="16"/>
      <c r="AI4276" t="s">
        <v>1375</v>
      </c>
    </row>
    <row r="4277" spans="1:35" x14ac:dyDescent="0.25">
      <c r="A4277" t="s">
        <v>10315</v>
      </c>
      <c r="B4277" s="1">
        <v>23</v>
      </c>
      <c r="C4277" t="s">
        <v>480</v>
      </c>
      <c r="D4277">
        <v>12754234</v>
      </c>
      <c r="E4277" t="s">
        <v>10304</v>
      </c>
      <c r="F4277" t="s">
        <v>1363</v>
      </c>
      <c r="G4277" t="s">
        <v>1391</v>
      </c>
      <c r="H4277" s="3" t="s">
        <v>3211</v>
      </c>
      <c r="I4277">
        <v>2020</v>
      </c>
      <c r="J4277" s="15" t="s">
        <v>3212</v>
      </c>
      <c r="K4277">
        <v>2020</v>
      </c>
      <c r="L4277" t="s">
        <v>1367</v>
      </c>
      <c r="M4277" t="s">
        <v>10304</v>
      </c>
      <c r="N4277" t="s">
        <v>10304</v>
      </c>
      <c r="O4277" t="s">
        <v>1388</v>
      </c>
      <c r="P4277" t="s">
        <v>133</v>
      </c>
      <c r="Q4277">
        <f t="shared" si="79"/>
        <v>2000</v>
      </c>
      <c r="R4277" t="s">
        <v>1879</v>
      </c>
      <c r="S4277" t="s">
        <v>1880</v>
      </c>
      <c r="T4277" t="s">
        <v>587</v>
      </c>
      <c r="U4277" s="75">
        <v>2000</v>
      </c>
      <c r="V4277">
        <v>0.38</v>
      </c>
      <c r="W4277">
        <v>760</v>
      </c>
      <c r="AH4277" s="16"/>
      <c r="AI4277" t="s">
        <v>1375</v>
      </c>
    </row>
    <row r="4278" spans="1:35" x14ac:dyDescent="0.25">
      <c r="A4278" t="s">
        <v>10316</v>
      </c>
      <c r="B4278" s="1">
        <v>23</v>
      </c>
      <c r="C4278" t="s">
        <v>480</v>
      </c>
      <c r="D4278">
        <v>12754234</v>
      </c>
      <c r="E4278" t="s">
        <v>10304</v>
      </c>
      <c r="F4278" t="s">
        <v>1363</v>
      </c>
      <c r="G4278" t="s">
        <v>1391</v>
      </c>
      <c r="H4278" s="3" t="s">
        <v>3211</v>
      </c>
      <c r="I4278">
        <v>2020</v>
      </c>
      <c r="J4278" s="15" t="s">
        <v>3212</v>
      </c>
      <c r="K4278">
        <v>2020</v>
      </c>
      <c r="L4278" t="s">
        <v>1367</v>
      </c>
      <c r="M4278" t="s">
        <v>10304</v>
      </c>
      <c r="N4278" t="s">
        <v>10304</v>
      </c>
      <c r="O4278" t="s">
        <v>1388</v>
      </c>
      <c r="P4278" t="s">
        <v>133</v>
      </c>
      <c r="Q4278">
        <f t="shared" si="79"/>
        <v>2000</v>
      </c>
      <c r="R4278" t="s">
        <v>9441</v>
      </c>
      <c r="S4278" t="s">
        <v>9442</v>
      </c>
      <c r="T4278" t="s">
        <v>10044</v>
      </c>
      <c r="U4278" s="75">
        <v>2000</v>
      </c>
      <c r="V4278">
        <v>0.85</v>
      </c>
      <c r="W4278">
        <v>1700</v>
      </c>
      <c r="AH4278" s="16"/>
      <c r="AI4278" t="s">
        <v>1375</v>
      </c>
    </row>
    <row r="4279" spans="1:35" x14ac:dyDescent="0.25">
      <c r="A4279" t="s">
        <v>10317</v>
      </c>
      <c r="B4279" s="1">
        <v>23</v>
      </c>
      <c r="C4279" t="s">
        <v>480</v>
      </c>
      <c r="D4279">
        <v>10765409</v>
      </c>
      <c r="E4279" t="s">
        <v>9703</v>
      </c>
      <c r="F4279" t="s">
        <v>1363</v>
      </c>
      <c r="G4279" t="s">
        <v>1391</v>
      </c>
      <c r="H4279" s="3" t="s">
        <v>6581</v>
      </c>
      <c r="I4279">
        <v>2019</v>
      </c>
      <c r="J4279" s="15" t="s">
        <v>6582</v>
      </c>
      <c r="K4279">
        <v>2019</v>
      </c>
      <c r="L4279" t="s">
        <v>1367</v>
      </c>
      <c r="M4279" t="s">
        <v>9703</v>
      </c>
      <c r="N4279" t="s">
        <v>9691</v>
      </c>
      <c r="O4279" t="s">
        <v>1388</v>
      </c>
      <c r="P4279" t="s">
        <v>133</v>
      </c>
      <c r="Q4279">
        <f t="shared" si="79"/>
        <v>700</v>
      </c>
      <c r="R4279" t="s">
        <v>9441</v>
      </c>
      <c r="S4279" t="s">
        <v>9442</v>
      </c>
      <c r="T4279" t="s">
        <v>10318</v>
      </c>
      <c r="U4279" s="75">
        <v>700</v>
      </c>
      <c r="V4279">
        <v>1</v>
      </c>
      <c r="W4279">
        <v>700</v>
      </c>
      <c r="AH4279" s="16"/>
      <c r="AI4279" t="s">
        <v>1375</v>
      </c>
    </row>
    <row r="4280" spans="1:35" x14ac:dyDescent="0.25">
      <c r="A4280" t="s">
        <v>10319</v>
      </c>
      <c r="B4280" s="1">
        <v>23</v>
      </c>
      <c r="C4280" t="s">
        <v>480</v>
      </c>
      <c r="D4280">
        <v>12745340</v>
      </c>
      <c r="E4280" t="s">
        <v>10320</v>
      </c>
      <c r="F4280" t="s">
        <v>1363</v>
      </c>
      <c r="G4280" t="s">
        <v>1391</v>
      </c>
      <c r="H4280" s="3" t="s">
        <v>1711</v>
      </c>
      <c r="I4280">
        <v>2020</v>
      </c>
      <c r="J4280" s="15" t="s">
        <v>8599</v>
      </c>
      <c r="K4280">
        <v>2020</v>
      </c>
      <c r="L4280" t="s">
        <v>1367</v>
      </c>
      <c r="M4280" t="s">
        <v>496</v>
      </c>
      <c r="N4280" t="s">
        <v>10094</v>
      </c>
      <c r="O4280" t="s">
        <v>1388</v>
      </c>
      <c r="P4280" t="s">
        <v>4266</v>
      </c>
      <c r="Q4280">
        <f t="shared" si="79"/>
        <v>9660</v>
      </c>
      <c r="R4280" t="s">
        <v>9441</v>
      </c>
      <c r="S4280" t="s">
        <v>9442</v>
      </c>
      <c r="T4280" t="s">
        <v>10257</v>
      </c>
      <c r="U4280" s="75">
        <v>9660</v>
      </c>
      <c r="V4280">
        <v>0.85</v>
      </c>
      <c r="W4280">
        <v>8211</v>
      </c>
      <c r="AH4280" s="16"/>
      <c r="AI4280" t="s">
        <v>1375</v>
      </c>
    </row>
    <row r="4281" spans="1:35" x14ac:dyDescent="0.25">
      <c r="A4281" t="s">
        <v>10321</v>
      </c>
      <c r="B4281" s="1">
        <v>23</v>
      </c>
      <c r="C4281" t="s">
        <v>480</v>
      </c>
      <c r="D4281">
        <v>12745340</v>
      </c>
      <c r="E4281" t="s">
        <v>10320</v>
      </c>
      <c r="F4281" t="s">
        <v>1363</v>
      </c>
      <c r="G4281" t="s">
        <v>1391</v>
      </c>
      <c r="H4281" s="3" t="s">
        <v>1711</v>
      </c>
      <c r="I4281">
        <v>2020</v>
      </c>
      <c r="J4281" s="15" t="s">
        <v>8599</v>
      </c>
      <c r="K4281">
        <v>2020</v>
      </c>
      <c r="L4281" t="s">
        <v>1367</v>
      </c>
      <c r="M4281" t="s">
        <v>496</v>
      </c>
      <c r="N4281" t="s">
        <v>10094</v>
      </c>
      <c r="O4281" t="s">
        <v>1388</v>
      </c>
      <c r="P4281" t="s">
        <v>4266</v>
      </c>
      <c r="Q4281">
        <f t="shared" si="79"/>
        <v>9660</v>
      </c>
      <c r="R4281" t="s">
        <v>1879</v>
      </c>
      <c r="S4281" t="s">
        <v>1880</v>
      </c>
      <c r="T4281" t="s">
        <v>587</v>
      </c>
      <c r="U4281" s="75">
        <v>9660</v>
      </c>
      <c r="V4281">
        <v>0.38</v>
      </c>
      <c r="W4281">
        <v>3670.8</v>
      </c>
      <c r="AH4281" s="16"/>
      <c r="AI4281" t="s">
        <v>1375</v>
      </c>
    </row>
    <row r="4282" spans="1:35" x14ac:dyDescent="0.25">
      <c r="A4282" t="s">
        <v>10322</v>
      </c>
      <c r="B4282" s="1">
        <v>23</v>
      </c>
      <c r="C4282" t="s">
        <v>480</v>
      </c>
      <c r="D4282">
        <v>6793347</v>
      </c>
      <c r="E4282" t="s">
        <v>9676</v>
      </c>
      <c r="F4282" t="s">
        <v>1363</v>
      </c>
      <c r="G4282" t="s">
        <v>1391</v>
      </c>
      <c r="H4282" s="3" t="s">
        <v>3127</v>
      </c>
      <c r="I4282">
        <v>2017</v>
      </c>
      <c r="J4282" s="15" t="s">
        <v>3128</v>
      </c>
      <c r="K4282">
        <v>2017</v>
      </c>
      <c r="L4282" t="s">
        <v>1394</v>
      </c>
      <c r="M4282" t="s">
        <v>9676</v>
      </c>
      <c r="N4282" t="s">
        <v>9676</v>
      </c>
      <c r="O4282" t="s">
        <v>1388</v>
      </c>
      <c r="P4282" t="s">
        <v>4226</v>
      </c>
      <c r="Q4282">
        <f t="shared" si="79"/>
        <v>23640</v>
      </c>
      <c r="R4282" t="s">
        <v>9441</v>
      </c>
      <c r="S4282" t="s">
        <v>9442</v>
      </c>
      <c r="T4282" t="s">
        <v>9744</v>
      </c>
      <c r="U4282" s="75">
        <v>23640</v>
      </c>
      <c r="V4282">
        <v>0.89</v>
      </c>
      <c r="W4282">
        <v>21039.599999999999</v>
      </c>
      <c r="AH4282" s="16"/>
      <c r="AI4282" t="s">
        <v>1375</v>
      </c>
    </row>
    <row r="4283" spans="1:35" x14ac:dyDescent="0.25">
      <c r="A4283" t="s">
        <v>10323</v>
      </c>
      <c r="B4283" s="1">
        <v>23</v>
      </c>
      <c r="C4283" t="s">
        <v>480</v>
      </c>
      <c r="D4283">
        <v>6793347</v>
      </c>
      <c r="E4283" t="s">
        <v>9676</v>
      </c>
      <c r="F4283" t="s">
        <v>1363</v>
      </c>
      <c r="G4283" t="s">
        <v>1391</v>
      </c>
      <c r="H4283" s="3" t="s">
        <v>3127</v>
      </c>
      <c r="I4283">
        <v>2017</v>
      </c>
      <c r="J4283" s="15" t="s">
        <v>3128</v>
      </c>
      <c r="K4283">
        <v>2017</v>
      </c>
      <c r="L4283" t="s">
        <v>1394</v>
      </c>
      <c r="M4283" t="s">
        <v>9676</v>
      </c>
      <c r="N4283" t="s">
        <v>9676</v>
      </c>
      <c r="O4283" t="s">
        <v>1388</v>
      </c>
      <c r="P4283" t="s">
        <v>4226</v>
      </c>
      <c r="Q4283">
        <f t="shared" si="79"/>
        <v>23640</v>
      </c>
      <c r="R4283" t="s">
        <v>7480</v>
      </c>
      <c r="S4283" t="s">
        <v>7481</v>
      </c>
      <c r="T4283" t="s">
        <v>9746</v>
      </c>
      <c r="U4283" s="75">
        <v>23640</v>
      </c>
      <c r="V4283">
        <v>0.85</v>
      </c>
      <c r="W4283">
        <v>20094</v>
      </c>
      <c r="AH4283" s="16"/>
      <c r="AI4283" t="s">
        <v>1375</v>
      </c>
    </row>
    <row r="4284" spans="1:35" x14ac:dyDescent="0.25">
      <c r="A4284" t="s">
        <v>10324</v>
      </c>
      <c r="B4284" s="1">
        <v>23</v>
      </c>
      <c r="C4284" t="s">
        <v>480</v>
      </c>
      <c r="D4284">
        <v>6793347</v>
      </c>
      <c r="E4284" t="s">
        <v>9676</v>
      </c>
      <c r="F4284" t="s">
        <v>1363</v>
      </c>
      <c r="G4284" t="s">
        <v>1391</v>
      </c>
      <c r="H4284" s="3" t="s">
        <v>3127</v>
      </c>
      <c r="I4284">
        <v>2017</v>
      </c>
      <c r="J4284" s="15" t="s">
        <v>3128</v>
      </c>
      <c r="K4284">
        <v>2017</v>
      </c>
      <c r="L4284" t="s">
        <v>1394</v>
      </c>
      <c r="M4284" t="s">
        <v>9676</v>
      </c>
      <c r="N4284" t="s">
        <v>9676</v>
      </c>
      <c r="O4284" t="s">
        <v>1388</v>
      </c>
      <c r="P4284" t="s">
        <v>4226</v>
      </c>
      <c r="Q4284">
        <f t="shared" si="79"/>
        <v>23640</v>
      </c>
      <c r="R4284" t="s">
        <v>2102</v>
      </c>
      <c r="S4284" t="s">
        <v>2103</v>
      </c>
      <c r="T4284" t="s">
        <v>9740</v>
      </c>
      <c r="U4284" s="75">
        <v>23640</v>
      </c>
      <c r="V4284">
        <v>1</v>
      </c>
      <c r="W4284">
        <v>23640</v>
      </c>
      <c r="AH4284" s="16"/>
      <c r="AI4284" t="s">
        <v>1375</v>
      </c>
    </row>
    <row r="4285" spans="1:35" x14ac:dyDescent="0.25">
      <c r="A4285" t="s">
        <v>10325</v>
      </c>
      <c r="B4285" s="1">
        <v>23</v>
      </c>
      <c r="C4285" t="s">
        <v>480</v>
      </c>
      <c r="D4285">
        <v>12707031</v>
      </c>
      <c r="E4285" t="s">
        <v>10326</v>
      </c>
      <c r="F4285" t="s">
        <v>1363</v>
      </c>
      <c r="G4285" t="s">
        <v>1391</v>
      </c>
      <c r="H4285" s="3" t="s">
        <v>3555</v>
      </c>
      <c r="I4285">
        <v>2020</v>
      </c>
      <c r="J4285" s="15" t="s">
        <v>4826</v>
      </c>
      <c r="K4285">
        <v>2020</v>
      </c>
      <c r="L4285" t="s">
        <v>1367</v>
      </c>
      <c r="M4285" t="s">
        <v>496</v>
      </c>
      <c r="N4285" t="s">
        <v>10094</v>
      </c>
      <c r="O4285" t="s">
        <v>1388</v>
      </c>
      <c r="P4285" t="s">
        <v>4266</v>
      </c>
      <c r="Q4285">
        <f t="shared" si="79"/>
        <v>4500</v>
      </c>
      <c r="R4285" t="s">
        <v>9441</v>
      </c>
      <c r="S4285" t="s">
        <v>9442</v>
      </c>
      <c r="T4285" t="s">
        <v>10104</v>
      </c>
      <c r="U4285" s="75">
        <v>4500</v>
      </c>
      <c r="V4285">
        <v>0.85</v>
      </c>
      <c r="W4285">
        <v>3825</v>
      </c>
      <c r="AH4285" s="16"/>
      <c r="AI4285" t="s">
        <v>1375</v>
      </c>
    </row>
    <row r="4286" spans="1:35" x14ac:dyDescent="0.25">
      <c r="A4286" t="s">
        <v>10327</v>
      </c>
      <c r="B4286" s="1">
        <v>23</v>
      </c>
      <c r="C4286" t="s">
        <v>480</v>
      </c>
      <c r="D4286">
        <v>12707031</v>
      </c>
      <c r="E4286" t="s">
        <v>10326</v>
      </c>
      <c r="F4286" t="s">
        <v>1363</v>
      </c>
      <c r="G4286" t="s">
        <v>1391</v>
      </c>
      <c r="H4286" s="3" t="s">
        <v>3555</v>
      </c>
      <c r="I4286">
        <v>2020</v>
      </c>
      <c r="J4286" s="15" t="s">
        <v>4826</v>
      </c>
      <c r="K4286">
        <v>2020</v>
      </c>
      <c r="L4286" t="s">
        <v>1367</v>
      </c>
      <c r="M4286" t="s">
        <v>496</v>
      </c>
      <c r="N4286" t="s">
        <v>10094</v>
      </c>
      <c r="O4286" t="s">
        <v>1388</v>
      </c>
      <c r="P4286" t="s">
        <v>4266</v>
      </c>
      <c r="Q4286">
        <f t="shared" si="79"/>
        <v>4500</v>
      </c>
      <c r="R4286" t="s">
        <v>1879</v>
      </c>
      <c r="S4286" t="s">
        <v>1880</v>
      </c>
      <c r="T4286" t="s">
        <v>587</v>
      </c>
      <c r="U4286" s="75">
        <v>4500</v>
      </c>
      <c r="V4286">
        <v>0.38</v>
      </c>
      <c r="W4286">
        <v>1710</v>
      </c>
      <c r="AH4286" s="16"/>
      <c r="AI4286" t="s">
        <v>1375</v>
      </c>
    </row>
    <row r="4287" spans="1:35" x14ac:dyDescent="0.25">
      <c r="A4287" t="s">
        <v>10328</v>
      </c>
      <c r="B4287" s="1">
        <v>23</v>
      </c>
      <c r="C4287" t="s">
        <v>480</v>
      </c>
      <c r="D4287">
        <v>7064314</v>
      </c>
      <c r="E4287" t="s">
        <v>9676</v>
      </c>
      <c r="F4287" t="s">
        <v>1363</v>
      </c>
      <c r="G4287" t="s">
        <v>1391</v>
      </c>
      <c r="H4287" s="3" t="s">
        <v>3151</v>
      </c>
      <c r="I4287">
        <v>2017</v>
      </c>
      <c r="J4287" s="15" t="s">
        <v>2501</v>
      </c>
      <c r="K4287">
        <v>2017</v>
      </c>
      <c r="L4287" t="s">
        <v>1394</v>
      </c>
      <c r="M4287" t="s">
        <v>10329</v>
      </c>
      <c r="N4287" t="s">
        <v>10330</v>
      </c>
      <c r="O4287" t="s">
        <v>2414</v>
      </c>
      <c r="P4287" t="s">
        <v>133</v>
      </c>
      <c r="Q4287">
        <f t="shared" si="79"/>
        <v>1450</v>
      </c>
      <c r="R4287" t="s">
        <v>2102</v>
      </c>
      <c r="S4287" t="s">
        <v>2103</v>
      </c>
      <c r="T4287" t="s">
        <v>9991</v>
      </c>
      <c r="U4287" s="75">
        <v>1450</v>
      </c>
      <c r="V4287">
        <v>1</v>
      </c>
      <c r="W4287">
        <v>1450</v>
      </c>
      <c r="AH4287" s="16"/>
      <c r="AI4287" t="s">
        <v>1375</v>
      </c>
    </row>
    <row r="4288" spans="1:35" x14ac:dyDescent="0.25">
      <c r="A4288" t="s">
        <v>10331</v>
      </c>
      <c r="B4288" s="1">
        <v>23</v>
      </c>
      <c r="C4288" t="s">
        <v>480</v>
      </c>
      <c r="D4288">
        <v>7064314</v>
      </c>
      <c r="E4288" t="s">
        <v>9676</v>
      </c>
      <c r="F4288" t="s">
        <v>1363</v>
      </c>
      <c r="G4288" t="s">
        <v>1391</v>
      </c>
      <c r="H4288" s="3" t="s">
        <v>3151</v>
      </c>
      <c r="I4288">
        <v>2017</v>
      </c>
      <c r="J4288" s="15" t="s">
        <v>2501</v>
      </c>
      <c r="K4288">
        <v>2017</v>
      </c>
      <c r="L4288" t="s">
        <v>1394</v>
      </c>
      <c r="M4288" t="s">
        <v>10329</v>
      </c>
      <c r="N4288" t="s">
        <v>10330</v>
      </c>
      <c r="O4288" t="s">
        <v>2414</v>
      </c>
      <c r="P4288" t="s">
        <v>133</v>
      </c>
      <c r="Q4288">
        <f t="shared" si="79"/>
        <v>1450</v>
      </c>
      <c r="R4288" t="s">
        <v>7480</v>
      </c>
      <c r="S4288" t="s">
        <v>7481</v>
      </c>
      <c r="T4288" t="s">
        <v>9746</v>
      </c>
      <c r="U4288" s="75">
        <v>1450</v>
      </c>
      <c r="V4288">
        <v>0.69</v>
      </c>
      <c r="W4288">
        <v>1000.5</v>
      </c>
      <c r="AH4288" s="16"/>
      <c r="AI4288" t="s">
        <v>1375</v>
      </c>
    </row>
    <row r="4289" spans="1:35" x14ac:dyDescent="0.25">
      <c r="A4289" t="s">
        <v>10332</v>
      </c>
      <c r="B4289" s="1">
        <v>23</v>
      </c>
      <c r="C4289" t="s">
        <v>480</v>
      </c>
      <c r="D4289">
        <v>7064314</v>
      </c>
      <c r="E4289" t="s">
        <v>9676</v>
      </c>
      <c r="F4289" t="s">
        <v>1363</v>
      </c>
      <c r="G4289" t="s">
        <v>1391</v>
      </c>
      <c r="H4289" s="3" t="s">
        <v>3151</v>
      </c>
      <c r="I4289">
        <v>2017</v>
      </c>
      <c r="J4289" s="15" t="s">
        <v>2501</v>
      </c>
      <c r="K4289">
        <v>2017</v>
      </c>
      <c r="L4289" t="s">
        <v>1394</v>
      </c>
      <c r="M4289" t="s">
        <v>10329</v>
      </c>
      <c r="N4289" t="s">
        <v>10330</v>
      </c>
      <c r="O4289" t="s">
        <v>2414</v>
      </c>
      <c r="P4289" t="s">
        <v>133</v>
      </c>
      <c r="Q4289">
        <f t="shared" si="79"/>
        <v>1450</v>
      </c>
      <c r="R4289" t="s">
        <v>9441</v>
      </c>
      <c r="S4289" t="s">
        <v>9442</v>
      </c>
      <c r="T4289" t="s">
        <v>9744</v>
      </c>
      <c r="U4289" s="75">
        <v>1450</v>
      </c>
      <c r="V4289">
        <v>0.69</v>
      </c>
      <c r="W4289">
        <v>1000.5</v>
      </c>
      <c r="AH4289" s="16"/>
      <c r="AI4289" t="s">
        <v>1375</v>
      </c>
    </row>
    <row r="4290" spans="1:35" x14ac:dyDescent="0.25">
      <c r="A4290" t="s">
        <v>10333</v>
      </c>
      <c r="B4290" s="1">
        <v>23</v>
      </c>
      <c r="C4290" t="s">
        <v>480</v>
      </c>
      <c r="D4290">
        <v>13395351</v>
      </c>
      <c r="E4290" t="s">
        <v>9691</v>
      </c>
      <c r="F4290" t="s">
        <v>1363</v>
      </c>
      <c r="G4290" t="s">
        <v>1391</v>
      </c>
      <c r="H4290" s="3" t="s">
        <v>10334</v>
      </c>
      <c r="I4290">
        <v>2020</v>
      </c>
      <c r="J4290" s="15" t="s">
        <v>10335</v>
      </c>
      <c r="K4290">
        <v>2020</v>
      </c>
      <c r="L4290" t="s">
        <v>1367</v>
      </c>
      <c r="M4290" t="s">
        <v>496</v>
      </c>
      <c r="N4290" t="s">
        <v>10094</v>
      </c>
      <c r="O4290" t="s">
        <v>1388</v>
      </c>
      <c r="P4290" t="s">
        <v>4266</v>
      </c>
      <c r="Q4290">
        <f t="shared" ref="Q4290:Q4353" si="80">U4290</f>
        <v>100</v>
      </c>
      <c r="R4290" t="s">
        <v>9441</v>
      </c>
      <c r="S4290" t="s">
        <v>9442</v>
      </c>
      <c r="T4290" t="s">
        <v>10044</v>
      </c>
      <c r="U4290" s="75">
        <v>100</v>
      </c>
      <c r="V4290">
        <v>0.72</v>
      </c>
      <c r="W4290">
        <v>72</v>
      </c>
      <c r="AH4290" s="16"/>
      <c r="AI4290" t="s">
        <v>1375</v>
      </c>
    </row>
    <row r="4291" spans="1:35" x14ac:dyDescent="0.25">
      <c r="A4291" t="s">
        <v>10336</v>
      </c>
      <c r="B4291" s="1">
        <v>23</v>
      </c>
      <c r="C4291" t="s">
        <v>480</v>
      </c>
      <c r="D4291">
        <v>13395351</v>
      </c>
      <c r="E4291" t="s">
        <v>9691</v>
      </c>
      <c r="F4291" t="s">
        <v>1363</v>
      </c>
      <c r="G4291" t="s">
        <v>1391</v>
      </c>
      <c r="H4291" s="3" t="s">
        <v>10334</v>
      </c>
      <c r="I4291">
        <v>2020</v>
      </c>
      <c r="J4291" s="15" t="s">
        <v>10335</v>
      </c>
      <c r="K4291">
        <v>2020</v>
      </c>
      <c r="L4291" t="s">
        <v>1367</v>
      </c>
      <c r="M4291" t="s">
        <v>496</v>
      </c>
      <c r="N4291" t="s">
        <v>10094</v>
      </c>
      <c r="O4291" t="s">
        <v>1388</v>
      </c>
      <c r="P4291" t="s">
        <v>4266</v>
      </c>
      <c r="Q4291">
        <f t="shared" si="80"/>
        <v>100</v>
      </c>
      <c r="R4291" t="s">
        <v>9259</v>
      </c>
      <c r="S4291" t="s">
        <v>9260</v>
      </c>
      <c r="T4291" t="s">
        <v>507</v>
      </c>
      <c r="U4291" s="75">
        <v>100</v>
      </c>
      <c r="V4291">
        <v>8.49</v>
      </c>
      <c r="W4291">
        <v>849</v>
      </c>
      <c r="AH4291" s="16"/>
      <c r="AI4291" t="s">
        <v>1375</v>
      </c>
    </row>
    <row r="4292" spans="1:35" x14ac:dyDescent="0.25">
      <c r="A4292" t="s">
        <v>10337</v>
      </c>
      <c r="B4292" s="1">
        <v>23</v>
      </c>
      <c r="C4292" t="s">
        <v>480</v>
      </c>
      <c r="D4292">
        <v>13395351</v>
      </c>
      <c r="E4292" t="s">
        <v>9691</v>
      </c>
      <c r="F4292" t="s">
        <v>1363</v>
      </c>
      <c r="G4292" t="s">
        <v>1391</v>
      </c>
      <c r="H4292" s="3" t="s">
        <v>10334</v>
      </c>
      <c r="I4292">
        <v>2020</v>
      </c>
      <c r="J4292" s="15" t="s">
        <v>10335</v>
      </c>
      <c r="K4292">
        <v>2020</v>
      </c>
      <c r="L4292" t="s">
        <v>1367</v>
      </c>
      <c r="M4292" t="s">
        <v>496</v>
      </c>
      <c r="N4292" t="s">
        <v>10094</v>
      </c>
      <c r="O4292" t="s">
        <v>1388</v>
      </c>
      <c r="P4292" t="s">
        <v>4266</v>
      </c>
      <c r="Q4292">
        <f t="shared" si="80"/>
        <v>100</v>
      </c>
      <c r="R4292" t="s">
        <v>1879</v>
      </c>
      <c r="S4292" t="s">
        <v>1880</v>
      </c>
      <c r="T4292" t="s">
        <v>587</v>
      </c>
      <c r="U4292" s="75">
        <v>100</v>
      </c>
      <c r="V4292">
        <v>0.38</v>
      </c>
      <c r="W4292">
        <v>38</v>
      </c>
      <c r="AH4292" s="16"/>
      <c r="AI4292" t="s">
        <v>1375</v>
      </c>
    </row>
    <row r="4293" spans="1:35" x14ac:dyDescent="0.25">
      <c r="A4293" t="s">
        <v>10338</v>
      </c>
      <c r="B4293" s="1">
        <v>23</v>
      </c>
      <c r="C4293" t="s">
        <v>480</v>
      </c>
      <c r="D4293">
        <v>6814964</v>
      </c>
      <c r="E4293" t="s">
        <v>10339</v>
      </c>
      <c r="F4293" t="s">
        <v>1363</v>
      </c>
      <c r="G4293" t="s">
        <v>1391</v>
      </c>
      <c r="H4293" s="3" t="s">
        <v>3128</v>
      </c>
      <c r="I4293">
        <v>2017</v>
      </c>
      <c r="J4293" s="15" t="s">
        <v>3883</v>
      </c>
      <c r="K4293">
        <v>2017</v>
      </c>
      <c r="L4293" t="s">
        <v>1394</v>
      </c>
      <c r="M4293" t="s">
        <v>9837</v>
      </c>
      <c r="N4293" t="s">
        <v>8675</v>
      </c>
      <c r="O4293" t="s">
        <v>2414</v>
      </c>
      <c r="P4293" t="s">
        <v>133</v>
      </c>
      <c r="Q4293">
        <f t="shared" si="80"/>
        <v>467</v>
      </c>
      <c r="R4293" t="s">
        <v>9441</v>
      </c>
      <c r="S4293" t="s">
        <v>9442</v>
      </c>
      <c r="T4293" t="s">
        <v>10340</v>
      </c>
      <c r="U4293" s="75">
        <v>467</v>
      </c>
      <c r="V4293">
        <v>0.75</v>
      </c>
      <c r="W4293">
        <v>350.25</v>
      </c>
      <c r="AH4293" s="16"/>
      <c r="AI4293" t="s">
        <v>1375</v>
      </c>
    </row>
    <row r="4294" spans="1:35" x14ac:dyDescent="0.25">
      <c r="A4294" t="s">
        <v>10341</v>
      </c>
      <c r="B4294" s="1">
        <v>23</v>
      </c>
      <c r="C4294" t="s">
        <v>480</v>
      </c>
      <c r="D4294">
        <v>6814964</v>
      </c>
      <c r="E4294" t="s">
        <v>10339</v>
      </c>
      <c r="F4294" t="s">
        <v>1363</v>
      </c>
      <c r="G4294" t="s">
        <v>1391</v>
      </c>
      <c r="H4294" s="3" t="s">
        <v>3128</v>
      </c>
      <c r="I4294">
        <v>2017</v>
      </c>
      <c r="J4294" s="15" t="s">
        <v>3883</v>
      </c>
      <c r="K4294">
        <v>2017</v>
      </c>
      <c r="L4294" t="s">
        <v>1394</v>
      </c>
      <c r="M4294" t="s">
        <v>9837</v>
      </c>
      <c r="N4294" t="s">
        <v>8675</v>
      </c>
      <c r="O4294" t="s">
        <v>2414</v>
      </c>
      <c r="P4294" t="s">
        <v>133</v>
      </c>
      <c r="Q4294">
        <f t="shared" si="80"/>
        <v>467</v>
      </c>
      <c r="R4294" t="s">
        <v>2102</v>
      </c>
      <c r="S4294" t="s">
        <v>2103</v>
      </c>
      <c r="T4294" t="s">
        <v>10040</v>
      </c>
      <c r="U4294" s="75">
        <v>467</v>
      </c>
      <c r="V4294">
        <v>1</v>
      </c>
      <c r="W4294">
        <v>467</v>
      </c>
      <c r="AH4294" s="16"/>
      <c r="AI4294" t="s">
        <v>1375</v>
      </c>
    </row>
    <row r="4295" spans="1:35" x14ac:dyDescent="0.25">
      <c r="A4295" t="s">
        <v>10342</v>
      </c>
      <c r="B4295" s="1">
        <v>23</v>
      </c>
      <c r="C4295" t="s">
        <v>480</v>
      </c>
      <c r="D4295">
        <v>14093693</v>
      </c>
      <c r="E4295" t="s">
        <v>10343</v>
      </c>
      <c r="F4295" t="s">
        <v>1363</v>
      </c>
      <c r="G4295" t="s">
        <v>1391</v>
      </c>
      <c r="H4295" s="3" t="s">
        <v>2009</v>
      </c>
      <c r="I4295">
        <v>2021</v>
      </c>
      <c r="J4295" s="15" t="s">
        <v>1957</v>
      </c>
      <c r="K4295">
        <v>2021</v>
      </c>
      <c r="L4295" t="s">
        <v>1367</v>
      </c>
      <c r="M4295" t="s">
        <v>496</v>
      </c>
      <c r="N4295" t="s">
        <v>10094</v>
      </c>
      <c r="O4295" t="s">
        <v>1388</v>
      </c>
      <c r="P4295" t="s">
        <v>4266</v>
      </c>
      <c r="Q4295">
        <f t="shared" si="80"/>
        <v>4300</v>
      </c>
      <c r="R4295" t="s">
        <v>1879</v>
      </c>
      <c r="S4295" t="s">
        <v>1880</v>
      </c>
      <c r="T4295" t="s">
        <v>587</v>
      </c>
      <c r="U4295" s="75">
        <v>4300</v>
      </c>
      <c r="V4295">
        <v>0.38</v>
      </c>
      <c r="W4295">
        <v>1634</v>
      </c>
      <c r="AH4295" s="16"/>
      <c r="AI4295" t="s">
        <v>1375</v>
      </c>
    </row>
    <row r="4296" spans="1:35" x14ac:dyDescent="0.25">
      <c r="A4296" t="s">
        <v>10344</v>
      </c>
      <c r="B4296" s="1">
        <v>23</v>
      </c>
      <c r="C4296" t="s">
        <v>480</v>
      </c>
      <c r="D4296">
        <v>14093693</v>
      </c>
      <c r="E4296" t="s">
        <v>10343</v>
      </c>
      <c r="F4296" t="s">
        <v>1363</v>
      </c>
      <c r="G4296" t="s">
        <v>1391</v>
      </c>
      <c r="H4296" s="3" t="s">
        <v>2009</v>
      </c>
      <c r="I4296">
        <v>2021</v>
      </c>
      <c r="J4296" s="15" t="s">
        <v>1957</v>
      </c>
      <c r="K4296">
        <v>2021</v>
      </c>
      <c r="L4296" t="s">
        <v>1367</v>
      </c>
      <c r="M4296" t="s">
        <v>496</v>
      </c>
      <c r="N4296" t="s">
        <v>10094</v>
      </c>
      <c r="O4296" t="s">
        <v>1388</v>
      </c>
      <c r="P4296" t="s">
        <v>4266</v>
      </c>
      <c r="Q4296">
        <f t="shared" si="80"/>
        <v>4300</v>
      </c>
      <c r="R4296" t="s">
        <v>9259</v>
      </c>
      <c r="S4296" t="s">
        <v>9260</v>
      </c>
      <c r="T4296" t="s">
        <v>507</v>
      </c>
      <c r="U4296" s="75">
        <v>4300</v>
      </c>
      <c r="V4296">
        <v>5.55</v>
      </c>
      <c r="W4296">
        <v>23865</v>
      </c>
      <c r="AH4296" s="16"/>
      <c r="AI4296" t="s">
        <v>1375</v>
      </c>
    </row>
    <row r="4297" spans="1:35" x14ac:dyDescent="0.25">
      <c r="A4297" t="s">
        <v>10345</v>
      </c>
      <c r="B4297" s="1">
        <v>23</v>
      </c>
      <c r="C4297" t="s">
        <v>480</v>
      </c>
      <c r="D4297">
        <v>14093693</v>
      </c>
      <c r="E4297" t="s">
        <v>10343</v>
      </c>
      <c r="F4297" t="s">
        <v>1363</v>
      </c>
      <c r="G4297" t="s">
        <v>1391</v>
      </c>
      <c r="H4297" s="3" t="s">
        <v>2009</v>
      </c>
      <c r="I4297">
        <v>2021</v>
      </c>
      <c r="J4297" s="15" t="s">
        <v>1957</v>
      </c>
      <c r="K4297">
        <v>2021</v>
      </c>
      <c r="L4297" t="s">
        <v>1367</v>
      </c>
      <c r="M4297" t="s">
        <v>496</v>
      </c>
      <c r="N4297" t="s">
        <v>10094</v>
      </c>
      <c r="O4297" t="s">
        <v>1388</v>
      </c>
      <c r="P4297" t="s">
        <v>4266</v>
      </c>
      <c r="Q4297">
        <f t="shared" si="80"/>
        <v>4300</v>
      </c>
      <c r="R4297" t="s">
        <v>2102</v>
      </c>
      <c r="S4297" t="s">
        <v>2103</v>
      </c>
      <c r="T4297" t="s">
        <v>9740</v>
      </c>
      <c r="U4297" s="75">
        <v>4300</v>
      </c>
      <c r="V4297">
        <v>1</v>
      </c>
      <c r="W4297">
        <v>4300</v>
      </c>
      <c r="AH4297" s="16"/>
      <c r="AI4297" t="s">
        <v>1375</v>
      </c>
    </row>
    <row r="4298" spans="1:35" x14ac:dyDescent="0.25">
      <c r="A4298" t="s">
        <v>10346</v>
      </c>
      <c r="B4298" s="1">
        <v>23</v>
      </c>
      <c r="C4298" t="s">
        <v>480</v>
      </c>
      <c r="D4298">
        <v>14093693</v>
      </c>
      <c r="E4298" t="s">
        <v>10343</v>
      </c>
      <c r="F4298" t="s">
        <v>1363</v>
      </c>
      <c r="G4298" t="s">
        <v>1391</v>
      </c>
      <c r="H4298" s="3" t="s">
        <v>2009</v>
      </c>
      <c r="I4298">
        <v>2021</v>
      </c>
      <c r="J4298" s="15" t="s">
        <v>1957</v>
      </c>
      <c r="K4298">
        <v>2021</v>
      </c>
      <c r="L4298" t="s">
        <v>1367</v>
      </c>
      <c r="M4298" t="s">
        <v>496</v>
      </c>
      <c r="N4298" t="s">
        <v>10094</v>
      </c>
      <c r="O4298" t="s">
        <v>1388</v>
      </c>
      <c r="P4298" t="s">
        <v>4266</v>
      </c>
      <c r="Q4298">
        <f t="shared" si="80"/>
        <v>4300</v>
      </c>
      <c r="R4298" t="s">
        <v>9441</v>
      </c>
      <c r="S4298" t="s">
        <v>9442</v>
      </c>
      <c r="T4298" t="s">
        <v>10044</v>
      </c>
      <c r="U4298" s="75">
        <v>4300</v>
      </c>
      <c r="V4298">
        <v>0.65</v>
      </c>
      <c r="W4298">
        <v>2795</v>
      </c>
      <c r="AH4298" s="16"/>
      <c r="AI4298" t="s">
        <v>1375</v>
      </c>
    </row>
    <row r="4299" spans="1:35" x14ac:dyDescent="0.25">
      <c r="A4299" t="s">
        <v>10347</v>
      </c>
      <c r="B4299" s="1">
        <v>23</v>
      </c>
      <c r="C4299" t="s">
        <v>480</v>
      </c>
      <c r="D4299">
        <v>14761750</v>
      </c>
      <c r="E4299" t="s">
        <v>10348</v>
      </c>
      <c r="F4299" t="s">
        <v>1363</v>
      </c>
      <c r="G4299" t="s">
        <v>1391</v>
      </c>
      <c r="H4299" s="3" t="s">
        <v>2681</v>
      </c>
      <c r="I4299">
        <v>2021</v>
      </c>
      <c r="J4299" s="15" t="s">
        <v>2682</v>
      </c>
      <c r="K4299">
        <v>2021</v>
      </c>
      <c r="L4299" t="s">
        <v>1367</v>
      </c>
      <c r="M4299" t="s">
        <v>496</v>
      </c>
      <c r="N4299" t="s">
        <v>10094</v>
      </c>
      <c r="O4299" t="s">
        <v>1388</v>
      </c>
      <c r="P4299" t="s">
        <v>4266</v>
      </c>
      <c r="Q4299">
        <f t="shared" si="80"/>
        <v>14120</v>
      </c>
      <c r="R4299" t="s">
        <v>1879</v>
      </c>
      <c r="S4299" t="s">
        <v>1880</v>
      </c>
      <c r="T4299" t="s">
        <v>587</v>
      </c>
      <c r="U4299" s="75">
        <v>14120</v>
      </c>
      <c r="V4299">
        <v>0.38</v>
      </c>
      <c r="W4299">
        <v>5365.6</v>
      </c>
      <c r="AH4299" s="16"/>
      <c r="AI4299" t="s">
        <v>1375</v>
      </c>
    </row>
    <row r="4300" spans="1:35" x14ac:dyDescent="0.25">
      <c r="A4300" t="s">
        <v>10349</v>
      </c>
      <c r="B4300" s="1">
        <v>23</v>
      </c>
      <c r="C4300" t="s">
        <v>480</v>
      </c>
      <c r="D4300">
        <v>14761750</v>
      </c>
      <c r="E4300" t="s">
        <v>10348</v>
      </c>
      <c r="F4300" t="s">
        <v>1363</v>
      </c>
      <c r="G4300" t="s">
        <v>1391</v>
      </c>
      <c r="H4300" s="3" t="s">
        <v>2681</v>
      </c>
      <c r="I4300">
        <v>2021</v>
      </c>
      <c r="J4300" s="15" t="s">
        <v>2682</v>
      </c>
      <c r="K4300">
        <v>2021</v>
      </c>
      <c r="L4300" t="s">
        <v>1367</v>
      </c>
      <c r="M4300" t="s">
        <v>496</v>
      </c>
      <c r="N4300" t="s">
        <v>10094</v>
      </c>
      <c r="O4300" t="s">
        <v>1388</v>
      </c>
      <c r="P4300" t="s">
        <v>4266</v>
      </c>
      <c r="Q4300">
        <f t="shared" si="80"/>
        <v>14120</v>
      </c>
      <c r="R4300" t="s">
        <v>9259</v>
      </c>
      <c r="S4300" t="s">
        <v>9260</v>
      </c>
      <c r="T4300" t="s">
        <v>507</v>
      </c>
      <c r="U4300" s="75">
        <v>14120</v>
      </c>
      <c r="V4300">
        <v>5.55</v>
      </c>
      <c r="W4300">
        <v>78366</v>
      </c>
      <c r="AH4300" s="16"/>
      <c r="AI4300" t="s">
        <v>1375</v>
      </c>
    </row>
    <row r="4301" spans="1:35" x14ac:dyDescent="0.25">
      <c r="A4301" t="s">
        <v>10350</v>
      </c>
      <c r="B4301" s="1">
        <v>23</v>
      </c>
      <c r="C4301" t="s">
        <v>480</v>
      </c>
      <c r="D4301">
        <v>14761750</v>
      </c>
      <c r="E4301" t="s">
        <v>10348</v>
      </c>
      <c r="F4301" t="s">
        <v>1363</v>
      </c>
      <c r="G4301" t="s">
        <v>1391</v>
      </c>
      <c r="H4301" s="3" t="s">
        <v>2681</v>
      </c>
      <c r="I4301">
        <v>2021</v>
      </c>
      <c r="J4301" s="15" t="s">
        <v>2682</v>
      </c>
      <c r="K4301">
        <v>2021</v>
      </c>
      <c r="L4301" t="s">
        <v>1367</v>
      </c>
      <c r="M4301" t="s">
        <v>496</v>
      </c>
      <c r="N4301" t="s">
        <v>10094</v>
      </c>
      <c r="O4301" t="s">
        <v>1388</v>
      </c>
      <c r="P4301" t="s">
        <v>4266</v>
      </c>
      <c r="Q4301">
        <f t="shared" si="80"/>
        <v>14120</v>
      </c>
      <c r="R4301" t="s">
        <v>2102</v>
      </c>
      <c r="S4301" t="s">
        <v>2103</v>
      </c>
      <c r="T4301" t="s">
        <v>10095</v>
      </c>
      <c r="U4301" s="75">
        <v>14120</v>
      </c>
      <c r="V4301">
        <v>1</v>
      </c>
      <c r="W4301">
        <v>14120</v>
      </c>
      <c r="AH4301" s="16"/>
      <c r="AI4301" t="s">
        <v>1375</v>
      </c>
    </row>
    <row r="4302" spans="1:35" x14ac:dyDescent="0.25">
      <c r="A4302" t="s">
        <v>10351</v>
      </c>
      <c r="B4302" s="1">
        <v>23</v>
      </c>
      <c r="C4302" t="s">
        <v>480</v>
      </c>
      <c r="D4302">
        <v>14762374</v>
      </c>
      <c r="E4302" t="s">
        <v>10352</v>
      </c>
      <c r="F4302" t="s">
        <v>1363</v>
      </c>
      <c r="G4302" t="s">
        <v>1391</v>
      </c>
      <c r="H4302" s="3" t="s">
        <v>4582</v>
      </c>
      <c r="I4302">
        <v>2021</v>
      </c>
      <c r="J4302" s="15" t="s">
        <v>2013</v>
      </c>
      <c r="K4302">
        <v>2021</v>
      </c>
      <c r="L4302" t="s">
        <v>1367</v>
      </c>
      <c r="M4302" t="s">
        <v>496</v>
      </c>
      <c r="N4302" t="s">
        <v>10094</v>
      </c>
      <c r="O4302" t="s">
        <v>1388</v>
      </c>
      <c r="P4302" t="s">
        <v>4266</v>
      </c>
      <c r="Q4302">
        <f t="shared" si="80"/>
        <v>1100</v>
      </c>
      <c r="R4302" t="s">
        <v>9259</v>
      </c>
      <c r="S4302" t="s">
        <v>9260</v>
      </c>
      <c r="T4302" t="s">
        <v>507</v>
      </c>
      <c r="U4302" s="75">
        <v>1100</v>
      </c>
      <c r="V4302">
        <v>5.55</v>
      </c>
      <c r="W4302">
        <v>6105</v>
      </c>
      <c r="AH4302" s="16"/>
      <c r="AI4302" t="s">
        <v>1375</v>
      </c>
    </row>
    <row r="4303" spans="1:35" x14ac:dyDescent="0.25">
      <c r="A4303" t="s">
        <v>10353</v>
      </c>
      <c r="B4303" s="1">
        <v>23</v>
      </c>
      <c r="C4303" t="s">
        <v>480</v>
      </c>
      <c r="D4303">
        <v>14762374</v>
      </c>
      <c r="E4303" t="s">
        <v>10352</v>
      </c>
      <c r="F4303" t="s">
        <v>1363</v>
      </c>
      <c r="G4303" t="s">
        <v>1391</v>
      </c>
      <c r="H4303" s="3" t="s">
        <v>4582</v>
      </c>
      <c r="I4303">
        <v>2021</v>
      </c>
      <c r="J4303" s="15" t="s">
        <v>2013</v>
      </c>
      <c r="K4303">
        <v>2021</v>
      </c>
      <c r="L4303" t="s">
        <v>1367</v>
      </c>
      <c r="M4303" t="s">
        <v>496</v>
      </c>
      <c r="N4303" t="s">
        <v>10094</v>
      </c>
      <c r="O4303" t="s">
        <v>1388</v>
      </c>
      <c r="P4303" t="s">
        <v>4266</v>
      </c>
      <c r="Q4303">
        <f t="shared" si="80"/>
        <v>1100</v>
      </c>
      <c r="R4303" t="s">
        <v>1879</v>
      </c>
      <c r="S4303" t="s">
        <v>1880</v>
      </c>
      <c r="T4303" t="s">
        <v>587</v>
      </c>
      <c r="U4303" s="75">
        <v>1100</v>
      </c>
      <c r="V4303">
        <v>0.38</v>
      </c>
      <c r="W4303">
        <v>418</v>
      </c>
      <c r="AH4303" s="16"/>
      <c r="AI4303" t="s">
        <v>1375</v>
      </c>
    </row>
    <row r="4304" spans="1:35" x14ac:dyDescent="0.25">
      <c r="A4304" t="s">
        <v>10354</v>
      </c>
      <c r="B4304" s="1">
        <v>23</v>
      </c>
      <c r="C4304" t="s">
        <v>480</v>
      </c>
      <c r="D4304">
        <v>14762390</v>
      </c>
      <c r="E4304" t="s">
        <v>10355</v>
      </c>
      <c r="F4304" t="s">
        <v>1363</v>
      </c>
      <c r="G4304" t="s">
        <v>1391</v>
      </c>
      <c r="H4304" s="3" t="s">
        <v>2681</v>
      </c>
      <c r="I4304">
        <v>2021</v>
      </c>
      <c r="J4304" s="15" t="s">
        <v>2682</v>
      </c>
      <c r="K4304">
        <v>2021</v>
      </c>
      <c r="L4304" t="s">
        <v>1367</v>
      </c>
      <c r="M4304" t="s">
        <v>496</v>
      </c>
      <c r="N4304" t="s">
        <v>10094</v>
      </c>
      <c r="O4304" t="s">
        <v>1388</v>
      </c>
      <c r="P4304" t="s">
        <v>4266</v>
      </c>
      <c r="Q4304">
        <f t="shared" si="80"/>
        <v>270</v>
      </c>
      <c r="R4304" t="s">
        <v>9259</v>
      </c>
      <c r="S4304" t="s">
        <v>9260</v>
      </c>
      <c r="T4304" t="s">
        <v>507</v>
      </c>
      <c r="U4304" s="75">
        <v>270</v>
      </c>
      <c r="V4304">
        <v>5.55</v>
      </c>
      <c r="W4304">
        <v>1498.5</v>
      </c>
      <c r="AH4304" s="16"/>
      <c r="AI4304" t="s">
        <v>1375</v>
      </c>
    </row>
    <row r="4305" spans="1:35" x14ac:dyDescent="0.25">
      <c r="A4305" t="s">
        <v>10356</v>
      </c>
      <c r="B4305" s="1">
        <v>23</v>
      </c>
      <c r="C4305" t="s">
        <v>480</v>
      </c>
      <c r="D4305">
        <v>14762390</v>
      </c>
      <c r="E4305" t="s">
        <v>10355</v>
      </c>
      <c r="F4305" t="s">
        <v>1363</v>
      </c>
      <c r="G4305" t="s">
        <v>1391</v>
      </c>
      <c r="H4305" s="3" t="s">
        <v>2681</v>
      </c>
      <c r="I4305">
        <v>2021</v>
      </c>
      <c r="J4305" s="15" t="s">
        <v>2682</v>
      </c>
      <c r="K4305">
        <v>2021</v>
      </c>
      <c r="L4305" t="s">
        <v>1367</v>
      </c>
      <c r="M4305" t="s">
        <v>496</v>
      </c>
      <c r="N4305" t="s">
        <v>10094</v>
      </c>
      <c r="O4305" t="s">
        <v>1388</v>
      </c>
      <c r="P4305" t="s">
        <v>4266</v>
      </c>
      <c r="Q4305">
        <f t="shared" si="80"/>
        <v>270</v>
      </c>
      <c r="R4305" t="s">
        <v>2102</v>
      </c>
      <c r="S4305" t="s">
        <v>2103</v>
      </c>
      <c r="T4305" t="s">
        <v>10095</v>
      </c>
      <c r="U4305" s="75">
        <v>270</v>
      </c>
      <c r="V4305">
        <v>1</v>
      </c>
      <c r="W4305">
        <v>270</v>
      </c>
      <c r="AH4305" s="16"/>
      <c r="AI4305" t="s">
        <v>1375</v>
      </c>
    </row>
    <row r="4306" spans="1:35" x14ac:dyDescent="0.25">
      <c r="A4306" t="s">
        <v>10357</v>
      </c>
      <c r="B4306" s="1">
        <v>23</v>
      </c>
      <c r="C4306" t="s">
        <v>480</v>
      </c>
      <c r="D4306">
        <v>14762390</v>
      </c>
      <c r="E4306" t="s">
        <v>10355</v>
      </c>
      <c r="F4306" t="s">
        <v>1363</v>
      </c>
      <c r="G4306" t="s">
        <v>1391</v>
      </c>
      <c r="H4306" s="3" t="s">
        <v>2681</v>
      </c>
      <c r="I4306">
        <v>2021</v>
      </c>
      <c r="J4306" s="15" t="s">
        <v>2682</v>
      </c>
      <c r="K4306">
        <v>2021</v>
      </c>
      <c r="L4306" t="s">
        <v>1367</v>
      </c>
      <c r="M4306" t="s">
        <v>496</v>
      </c>
      <c r="N4306" t="s">
        <v>10094</v>
      </c>
      <c r="O4306" t="s">
        <v>1388</v>
      </c>
      <c r="P4306" t="s">
        <v>4266</v>
      </c>
      <c r="Q4306">
        <f t="shared" si="80"/>
        <v>270</v>
      </c>
      <c r="R4306" t="s">
        <v>1879</v>
      </c>
      <c r="S4306" t="s">
        <v>1880</v>
      </c>
      <c r="T4306" t="s">
        <v>587</v>
      </c>
      <c r="U4306" s="75">
        <v>270</v>
      </c>
      <c r="V4306">
        <v>0.38</v>
      </c>
      <c r="W4306">
        <v>102.6</v>
      </c>
      <c r="AH4306" s="16"/>
      <c r="AI4306" t="s">
        <v>1375</v>
      </c>
    </row>
    <row r="4307" spans="1:35" x14ac:dyDescent="0.25">
      <c r="A4307" t="s">
        <v>10358</v>
      </c>
      <c r="B4307" s="1">
        <v>23</v>
      </c>
      <c r="C4307" t="s">
        <v>480</v>
      </c>
      <c r="D4307">
        <v>15583716</v>
      </c>
      <c r="E4307" t="s">
        <v>10100</v>
      </c>
      <c r="F4307" t="s">
        <v>1363</v>
      </c>
      <c r="G4307" t="s">
        <v>1391</v>
      </c>
      <c r="H4307" s="3" t="s">
        <v>1464</v>
      </c>
      <c r="I4307">
        <v>2021</v>
      </c>
      <c r="J4307" s="15" t="s">
        <v>1465</v>
      </c>
      <c r="K4307">
        <v>2021</v>
      </c>
      <c r="L4307" t="s">
        <v>1367</v>
      </c>
      <c r="M4307" t="s">
        <v>496</v>
      </c>
      <c r="N4307" t="s">
        <v>10094</v>
      </c>
      <c r="O4307" t="s">
        <v>1388</v>
      </c>
      <c r="P4307" t="s">
        <v>4266</v>
      </c>
      <c r="Q4307">
        <f t="shared" si="80"/>
        <v>360</v>
      </c>
      <c r="R4307" t="s">
        <v>9259</v>
      </c>
      <c r="S4307" t="s">
        <v>9260</v>
      </c>
      <c r="T4307" t="s">
        <v>507</v>
      </c>
      <c r="U4307" s="75">
        <v>360</v>
      </c>
      <c r="V4307">
        <v>5.55</v>
      </c>
      <c r="W4307">
        <v>1998</v>
      </c>
      <c r="AH4307" s="16"/>
      <c r="AI4307" t="s">
        <v>1375</v>
      </c>
    </row>
    <row r="4308" spans="1:35" x14ac:dyDescent="0.25">
      <c r="A4308" t="s">
        <v>10359</v>
      </c>
      <c r="B4308" s="1">
        <v>23</v>
      </c>
      <c r="C4308" t="s">
        <v>480</v>
      </c>
      <c r="D4308">
        <v>15583716</v>
      </c>
      <c r="E4308" t="s">
        <v>10100</v>
      </c>
      <c r="F4308" t="s">
        <v>1363</v>
      </c>
      <c r="G4308" t="s">
        <v>1391</v>
      </c>
      <c r="H4308" s="3" t="s">
        <v>1464</v>
      </c>
      <c r="I4308">
        <v>2021</v>
      </c>
      <c r="J4308" s="15" t="s">
        <v>1465</v>
      </c>
      <c r="K4308">
        <v>2021</v>
      </c>
      <c r="L4308" t="s">
        <v>1367</v>
      </c>
      <c r="M4308" t="s">
        <v>496</v>
      </c>
      <c r="N4308" t="s">
        <v>10094</v>
      </c>
      <c r="O4308" t="s">
        <v>1388</v>
      </c>
      <c r="P4308" t="s">
        <v>4266</v>
      </c>
      <c r="Q4308">
        <f t="shared" si="80"/>
        <v>360</v>
      </c>
      <c r="R4308" t="s">
        <v>2102</v>
      </c>
      <c r="S4308" t="s">
        <v>2103</v>
      </c>
      <c r="T4308" t="s">
        <v>9740</v>
      </c>
      <c r="U4308" s="75">
        <v>360</v>
      </c>
      <c r="V4308">
        <v>1</v>
      </c>
      <c r="W4308">
        <v>360</v>
      </c>
      <c r="AH4308" s="16"/>
      <c r="AI4308" t="s">
        <v>1375</v>
      </c>
    </row>
    <row r="4309" spans="1:35" x14ac:dyDescent="0.25">
      <c r="A4309" t="s">
        <v>10360</v>
      </c>
      <c r="B4309" s="1">
        <v>23</v>
      </c>
      <c r="C4309" t="s">
        <v>480</v>
      </c>
      <c r="D4309">
        <v>14793628</v>
      </c>
      <c r="E4309" t="s">
        <v>10100</v>
      </c>
      <c r="F4309" t="s">
        <v>1363</v>
      </c>
      <c r="G4309" t="s">
        <v>1391</v>
      </c>
      <c r="H4309" s="3" t="s">
        <v>2682</v>
      </c>
      <c r="I4309">
        <v>2021</v>
      </c>
      <c r="J4309" s="15" t="s">
        <v>4054</v>
      </c>
      <c r="K4309">
        <v>2021</v>
      </c>
      <c r="L4309" t="s">
        <v>1367</v>
      </c>
      <c r="M4309" t="s">
        <v>496</v>
      </c>
      <c r="N4309" t="s">
        <v>10094</v>
      </c>
      <c r="O4309" t="s">
        <v>1388</v>
      </c>
      <c r="P4309" t="s">
        <v>4266</v>
      </c>
      <c r="Q4309">
        <f t="shared" si="80"/>
        <v>2500</v>
      </c>
      <c r="R4309" t="s">
        <v>1879</v>
      </c>
      <c r="S4309" t="s">
        <v>1880</v>
      </c>
      <c r="T4309" t="s">
        <v>1379</v>
      </c>
      <c r="U4309" s="75">
        <v>2500</v>
      </c>
      <c r="V4309">
        <v>0.38</v>
      </c>
      <c r="W4309">
        <v>950</v>
      </c>
      <c r="AH4309" s="16"/>
      <c r="AI4309" t="s">
        <v>1375</v>
      </c>
    </row>
    <row r="4310" spans="1:35" x14ac:dyDescent="0.25">
      <c r="A4310" t="s">
        <v>10361</v>
      </c>
      <c r="B4310" s="1">
        <v>23</v>
      </c>
      <c r="C4310" t="s">
        <v>480</v>
      </c>
      <c r="D4310">
        <v>14793628</v>
      </c>
      <c r="E4310" t="s">
        <v>10100</v>
      </c>
      <c r="F4310" t="s">
        <v>1363</v>
      </c>
      <c r="G4310" t="s">
        <v>1391</v>
      </c>
      <c r="H4310" s="3" t="s">
        <v>2682</v>
      </c>
      <c r="I4310">
        <v>2021</v>
      </c>
      <c r="J4310" s="15" t="s">
        <v>4054</v>
      </c>
      <c r="K4310">
        <v>2021</v>
      </c>
      <c r="L4310" t="s">
        <v>1367</v>
      </c>
      <c r="M4310" t="s">
        <v>496</v>
      </c>
      <c r="N4310" t="s">
        <v>10094</v>
      </c>
      <c r="O4310" t="s">
        <v>1388</v>
      </c>
      <c r="P4310" t="s">
        <v>4266</v>
      </c>
      <c r="Q4310">
        <f t="shared" si="80"/>
        <v>2500</v>
      </c>
      <c r="R4310" t="s">
        <v>9259</v>
      </c>
      <c r="S4310" t="s">
        <v>9260</v>
      </c>
      <c r="T4310" t="s">
        <v>507</v>
      </c>
      <c r="U4310" s="75">
        <v>2500</v>
      </c>
      <c r="V4310">
        <v>5.55</v>
      </c>
      <c r="W4310">
        <v>13875</v>
      </c>
      <c r="AH4310" s="16"/>
      <c r="AI4310" t="s">
        <v>1375</v>
      </c>
    </row>
    <row r="4311" spans="1:35" x14ac:dyDescent="0.25">
      <c r="A4311" t="s">
        <v>10362</v>
      </c>
      <c r="B4311" s="1">
        <v>23</v>
      </c>
      <c r="C4311" t="s">
        <v>480</v>
      </c>
      <c r="D4311">
        <v>14793628</v>
      </c>
      <c r="E4311" t="s">
        <v>10100</v>
      </c>
      <c r="F4311" t="s">
        <v>1363</v>
      </c>
      <c r="G4311" t="s">
        <v>1391</v>
      </c>
      <c r="H4311" s="3" t="s">
        <v>2682</v>
      </c>
      <c r="I4311">
        <v>2021</v>
      </c>
      <c r="J4311" s="15" t="s">
        <v>4054</v>
      </c>
      <c r="K4311">
        <v>2021</v>
      </c>
      <c r="L4311" t="s">
        <v>1367</v>
      </c>
      <c r="M4311" t="s">
        <v>496</v>
      </c>
      <c r="N4311" t="s">
        <v>10094</v>
      </c>
      <c r="O4311" t="s">
        <v>1388</v>
      </c>
      <c r="P4311" t="s">
        <v>4266</v>
      </c>
      <c r="Q4311">
        <f t="shared" si="80"/>
        <v>2500</v>
      </c>
      <c r="R4311" t="s">
        <v>2102</v>
      </c>
      <c r="S4311" t="s">
        <v>2103</v>
      </c>
      <c r="T4311" t="s">
        <v>10095</v>
      </c>
      <c r="U4311" s="75">
        <v>2500</v>
      </c>
      <c r="V4311">
        <v>1</v>
      </c>
      <c r="W4311">
        <v>2500</v>
      </c>
      <c r="AH4311" s="16"/>
      <c r="AI4311" t="s">
        <v>1375</v>
      </c>
    </row>
    <row r="4312" spans="1:35" x14ac:dyDescent="0.25">
      <c r="A4312" t="s">
        <v>10363</v>
      </c>
      <c r="B4312" s="1">
        <v>23</v>
      </c>
      <c r="C4312" t="s">
        <v>480</v>
      </c>
      <c r="D4312">
        <v>15573990</v>
      </c>
      <c r="E4312" t="s">
        <v>9712</v>
      </c>
      <c r="F4312" t="s">
        <v>1363</v>
      </c>
      <c r="G4312" t="s">
        <v>1391</v>
      </c>
      <c r="H4312" s="3" t="s">
        <v>1459</v>
      </c>
      <c r="I4312">
        <v>2021</v>
      </c>
      <c r="J4312" s="15" t="s">
        <v>1465</v>
      </c>
      <c r="K4312">
        <v>2021</v>
      </c>
      <c r="L4312" t="s">
        <v>1367</v>
      </c>
      <c r="M4312" t="s">
        <v>496</v>
      </c>
      <c r="N4312" t="s">
        <v>10094</v>
      </c>
      <c r="O4312" t="s">
        <v>1388</v>
      </c>
      <c r="P4312" t="s">
        <v>4266</v>
      </c>
      <c r="Q4312">
        <f t="shared" si="80"/>
        <v>3700</v>
      </c>
      <c r="R4312" t="s">
        <v>2102</v>
      </c>
      <c r="S4312" t="s">
        <v>2103</v>
      </c>
      <c r="T4312" t="s">
        <v>9879</v>
      </c>
      <c r="U4312" s="75">
        <v>3700</v>
      </c>
      <c r="V4312">
        <v>1</v>
      </c>
      <c r="W4312">
        <v>3700</v>
      </c>
      <c r="AH4312" s="16"/>
      <c r="AI4312" t="s">
        <v>1375</v>
      </c>
    </row>
    <row r="4313" spans="1:35" x14ac:dyDescent="0.25">
      <c r="A4313" t="s">
        <v>10364</v>
      </c>
      <c r="B4313" s="1">
        <v>23</v>
      </c>
      <c r="C4313" t="s">
        <v>480</v>
      </c>
      <c r="D4313">
        <v>12770493</v>
      </c>
      <c r="E4313" t="s">
        <v>10365</v>
      </c>
      <c r="F4313" t="s">
        <v>1363</v>
      </c>
      <c r="G4313" t="s">
        <v>1391</v>
      </c>
      <c r="H4313" s="3" t="s">
        <v>1711</v>
      </c>
      <c r="I4313">
        <v>2020</v>
      </c>
      <c r="J4313" s="15" t="s">
        <v>8599</v>
      </c>
      <c r="K4313">
        <v>2020</v>
      </c>
      <c r="L4313" t="s">
        <v>1367</v>
      </c>
      <c r="M4313" t="s">
        <v>496</v>
      </c>
      <c r="N4313" t="s">
        <v>10094</v>
      </c>
      <c r="O4313" t="s">
        <v>1388</v>
      </c>
      <c r="P4313" t="s">
        <v>4266</v>
      </c>
      <c r="Q4313">
        <f t="shared" si="80"/>
        <v>8580</v>
      </c>
      <c r="R4313" t="s">
        <v>9441</v>
      </c>
      <c r="S4313" t="s">
        <v>9442</v>
      </c>
      <c r="T4313" t="s">
        <v>10104</v>
      </c>
      <c r="U4313" s="75">
        <v>8580</v>
      </c>
      <c r="V4313">
        <v>0.85</v>
      </c>
      <c r="W4313">
        <v>7293</v>
      </c>
      <c r="AH4313" s="16"/>
      <c r="AI4313" t="s">
        <v>1375</v>
      </c>
    </row>
    <row r="4314" spans="1:35" x14ac:dyDescent="0.25">
      <c r="A4314" t="s">
        <v>10366</v>
      </c>
      <c r="B4314" s="1">
        <v>23</v>
      </c>
      <c r="C4314" t="s">
        <v>480</v>
      </c>
      <c r="D4314">
        <v>12770493</v>
      </c>
      <c r="E4314" t="s">
        <v>10365</v>
      </c>
      <c r="F4314" t="s">
        <v>1363</v>
      </c>
      <c r="G4314" t="s">
        <v>1391</v>
      </c>
      <c r="H4314" s="3" t="s">
        <v>1711</v>
      </c>
      <c r="I4314">
        <v>2020</v>
      </c>
      <c r="J4314" s="15" t="s">
        <v>8599</v>
      </c>
      <c r="K4314">
        <v>2020</v>
      </c>
      <c r="L4314" t="s">
        <v>1367</v>
      </c>
      <c r="M4314" t="s">
        <v>496</v>
      </c>
      <c r="N4314" t="s">
        <v>10094</v>
      </c>
      <c r="O4314" t="s">
        <v>1388</v>
      </c>
      <c r="P4314" t="s">
        <v>4266</v>
      </c>
      <c r="Q4314">
        <f t="shared" si="80"/>
        <v>8580</v>
      </c>
      <c r="R4314" t="s">
        <v>1879</v>
      </c>
      <c r="S4314" t="s">
        <v>1880</v>
      </c>
      <c r="T4314" t="s">
        <v>587</v>
      </c>
      <c r="U4314" s="75">
        <v>8580</v>
      </c>
      <c r="V4314">
        <v>0.38</v>
      </c>
      <c r="W4314">
        <v>3260.4</v>
      </c>
      <c r="AH4314" s="16"/>
      <c r="AI4314" t="s">
        <v>1375</v>
      </c>
    </row>
    <row r="4315" spans="1:35" x14ac:dyDescent="0.25">
      <c r="A4315" t="s">
        <v>10367</v>
      </c>
      <c r="B4315" s="1">
        <v>23</v>
      </c>
      <c r="C4315" t="s">
        <v>480</v>
      </c>
      <c r="D4315">
        <v>15563219</v>
      </c>
      <c r="E4315" t="s">
        <v>10368</v>
      </c>
      <c r="F4315" t="s">
        <v>1363</v>
      </c>
      <c r="G4315" t="s">
        <v>1391</v>
      </c>
      <c r="H4315" s="3" t="s">
        <v>1922</v>
      </c>
      <c r="I4315">
        <v>2021</v>
      </c>
      <c r="J4315" s="15" t="s">
        <v>1464</v>
      </c>
      <c r="K4315">
        <v>2021</v>
      </c>
      <c r="L4315" t="s">
        <v>1367</v>
      </c>
      <c r="M4315" t="s">
        <v>496</v>
      </c>
      <c r="N4315" t="s">
        <v>10094</v>
      </c>
      <c r="O4315" t="s">
        <v>1388</v>
      </c>
      <c r="P4315" t="s">
        <v>4266</v>
      </c>
      <c r="Q4315">
        <f t="shared" si="80"/>
        <v>8700</v>
      </c>
      <c r="R4315" t="s">
        <v>2102</v>
      </c>
      <c r="S4315" t="s">
        <v>2103</v>
      </c>
      <c r="T4315" t="s">
        <v>10369</v>
      </c>
      <c r="U4315" s="75">
        <v>8700</v>
      </c>
      <c r="V4315">
        <v>1</v>
      </c>
      <c r="W4315">
        <v>8700</v>
      </c>
      <c r="AH4315" s="16"/>
      <c r="AI4315" t="s">
        <v>1375</v>
      </c>
    </row>
    <row r="4316" spans="1:35" x14ac:dyDescent="0.25">
      <c r="A4316" t="s">
        <v>10370</v>
      </c>
      <c r="B4316" s="1">
        <v>23</v>
      </c>
      <c r="C4316" t="s">
        <v>480</v>
      </c>
      <c r="D4316">
        <v>13450204</v>
      </c>
      <c r="E4316" t="s">
        <v>10371</v>
      </c>
      <c r="F4316" t="s">
        <v>1363</v>
      </c>
      <c r="G4316" t="s">
        <v>1391</v>
      </c>
      <c r="H4316" s="3" t="s">
        <v>10372</v>
      </c>
      <c r="I4316">
        <v>2020</v>
      </c>
      <c r="J4316" s="15" t="s">
        <v>8011</v>
      </c>
      <c r="K4316">
        <v>2020</v>
      </c>
      <c r="L4316" t="s">
        <v>1367</v>
      </c>
      <c r="M4316" t="s">
        <v>496</v>
      </c>
      <c r="N4316" t="s">
        <v>10094</v>
      </c>
      <c r="O4316" t="s">
        <v>1388</v>
      </c>
      <c r="P4316" t="s">
        <v>4266</v>
      </c>
      <c r="Q4316">
        <f t="shared" si="80"/>
        <v>7760</v>
      </c>
      <c r="R4316" t="s">
        <v>9441</v>
      </c>
      <c r="S4316" t="s">
        <v>9442</v>
      </c>
      <c r="T4316" t="s">
        <v>10044</v>
      </c>
      <c r="U4316" s="75">
        <v>7760</v>
      </c>
      <c r="V4316">
        <v>0.72</v>
      </c>
      <c r="W4316">
        <v>5587.2</v>
      </c>
      <c r="AH4316" s="16"/>
      <c r="AI4316" t="s">
        <v>1375</v>
      </c>
    </row>
    <row r="4317" spans="1:35" x14ac:dyDescent="0.25">
      <c r="A4317" t="s">
        <v>10373</v>
      </c>
      <c r="B4317" s="1">
        <v>23</v>
      </c>
      <c r="C4317" t="s">
        <v>480</v>
      </c>
      <c r="D4317">
        <v>13450204</v>
      </c>
      <c r="E4317" t="s">
        <v>10371</v>
      </c>
      <c r="F4317" t="s">
        <v>1363</v>
      </c>
      <c r="G4317" t="s">
        <v>1391</v>
      </c>
      <c r="H4317" s="3" t="s">
        <v>10372</v>
      </c>
      <c r="I4317">
        <v>2020</v>
      </c>
      <c r="J4317" s="15" t="s">
        <v>8011</v>
      </c>
      <c r="K4317">
        <v>2020</v>
      </c>
      <c r="L4317" t="s">
        <v>1367</v>
      </c>
      <c r="M4317" t="s">
        <v>496</v>
      </c>
      <c r="N4317" t="s">
        <v>10094</v>
      </c>
      <c r="O4317" t="s">
        <v>1388</v>
      </c>
      <c r="P4317" t="s">
        <v>4266</v>
      </c>
      <c r="Q4317">
        <f t="shared" si="80"/>
        <v>7760</v>
      </c>
      <c r="R4317" t="s">
        <v>9259</v>
      </c>
      <c r="S4317" t="s">
        <v>9260</v>
      </c>
      <c r="T4317" t="s">
        <v>507</v>
      </c>
      <c r="U4317" s="75">
        <v>7760</v>
      </c>
      <c r="V4317">
        <v>5.55</v>
      </c>
      <c r="W4317">
        <v>43068</v>
      </c>
      <c r="AH4317" s="16"/>
      <c r="AI4317" t="s">
        <v>1375</v>
      </c>
    </row>
    <row r="4318" spans="1:35" x14ac:dyDescent="0.25">
      <c r="A4318" t="s">
        <v>10374</v>
      </c>
      <c r="B4318" s="1">
        <v>23</v>
      </c>
      <c r="C4318" t="s">
        <v>480</v>
      </c>
      <c r="D4318">
        <v>13450204</v>
      </c>
      <c r="E4318" t="s">
        <v>10371</v>
      </c>
      <c r="F4318" t="s">
        <v>1363</v>
      </c>
      <c r="G4318" t="s">
        <v>1391</v>
      </c>
      <c r="H4318" s="3" t="s">
        <v>10372</v>
      </c>
      <c r="I4318">
        <v>2020</v>
      </c>
      <c r="J4318" s="15" t="s">
        <v>8011</v>
      </c>
      <c r="K4318">
        <v>2020</v>
      </c>
      <c r="L4318" t="s">
        <v>1367</v>
      </c>
      <c r="M4318" t="s">
        <v>496</v>
      </c>
      <c r="N4318" t="s">
        <v>10094</v>
      </c>
      <c r="O4318" t="s">
        <v>1388</v>
      </c>
      <c r="P4318" t="s">
        <v>4266</v>
      </c>
      <c r="Q4318">
        <f t="shared" si="80"/>
        <v>7760</v>
      </c>
      <c r="R4318" t="s">
        <v>1879</v>
      </c>
      <c r="S4318" t="s">
        <v>1880</v>
      </c>
      <c r="T4318" t="s">
        <v>587</v>
      </c>
      <c r="U4318" s="75">
        <v>7760</v>
      </c>
      <c r="V4318">
        <v>0.38</v>
      </c>
      <c r="W4318">
        <v>2948.8</v>
      </c>
      <c r="AH4318" s="16"/>
      <c r="AI4318" t="s">
        <v>1375</v>
      </c>
    </row>
    <row r="4319" spans="1:35" x14ac:dyDescent="0.25">
      <c r="A4319" t="s">
        <v>10375</v>
      </c>
      <c r="B4319" s="1">
        <v>23</v>
      </c>
      <c r="C4319" t="s">
        <v>480</v>
      </c>
      <c r="D4319">
        <v>13491075</v>
      </c>
      <c r="E4319" t="s">
        <v>10376</v>
      </c>
      <c r="F4319" t="s">
        <v>1363</v>
      </c>
      <c r="G4319" t="s">
        <v>1391</v>
      </c>
      <c r="H4319" s="3" t="s">
        <v>10377</v>
      </c>
      <c r="I4319">
        <v>2020</v>
      </c>
      <c r="J4319" s="15" t="s">
        <v>10378</v>
      </c>
      <c r="K4319">
        <v>2020</v>
      </c>
      <c r="L4319" t="s">
        <v>1367</v>
      </c>
      <c r="M4319" t="s">
        <v>496</v>
      </c>
      <c r="N4319" t="s">
        <v>10094</v>
      </c>
      <c r="O4319" t="s">
        <v>1388</v>
      </c>
      <c r="P4319" t="s">
        <v>4266</v>
      </c>
      <c r="Q4319">
        <f t="shared" si="80"/>
        <v>1000</v>
      </c>
      <c r="R4319" t="s">
        <v>9441</v>
      </c>
      <c r="S4319" t="s">
        <v>9442</v>
      </c>
      <c r="T4319" t="s">
        <v>10104</v>
      </c>
      <c r="U4319" s="75">
        <v>1000</v>
      </c>
      <c r="V4319">
        <v>0.72</v>
      </c>
      <c r="W4319">
        <v>720</v>
      </c>
      <c r="AH4319" s="16"/>
      <c r="AI4319" t="s">
        <v>1375</v>
      </c>
    </row>
    <row r="4320" spans="1:35" x14ac:dyDescent="0.25">
      <c r="A4320" t="s">
        <v>10379</v>
      </c>
      <c r="B4320" s="1">
        <v>23</v>
      </c>
      <c r="C4320" t="s">
        <v>480</v>
      </c>
      <c r="D4320">
        <v>13491075</v>
      </c>
      <c r="E4320" t="s">
        <v>10376</v>
      </c>
      <c r="F4320" t="s">
        <v>1363</v>
      </c>
      <c r="G4320" t="s">
        <v>1391</v>
      </c>
      <c r="H4320" s="3" t="s">
        <v>10377</v>
      </c>
      <c r="I4320">
        <v>2020</v>
      </c>
      <c r="J4320" s="15" t="s">
        <v>10378</v>
      </c>
      <c r="K4320">
        <v>2020</v>
      </c>
      <c r="L4320" t="s">
        <v>1367</v>
      </c>
      <c r="M4320" t="s">
        <v>496</v>
      </c>
      <c r="N4320" t="s">
        <v>10094</v>
      </c>
      <c r="O4320" t="s">
        <v>1388</v>
      </c>
      <c r="P4320" t="s">
        <v>4266</v>
      </c>
      <c r="Q4320">
        <f t="shared" si="80"/>
        <v>1000</v>
      </c>
      <c r="R4320" t="s">
        <v>9259</v>
      </c>
      <c r="S4320" t="s">
        <v>9260</v>
      </c>
      <c r="T4320" t="s">
        <v>507</v>
      </c>
      <c r="U4320" s="75">
        <v>1000</v>
      </c>
      <c r="V4320">
        <v>5.55</v>
      </c>
      <c r="W4320">
        <v>5550</v>
      </c>
      <c r="AH4320" s="16"/>
      <c r="AI4320" t="s">
        <v>1375</v>
      </c>
    </row>
    <row r="4321" spans="1:35" x14ac:dyDescent="0.25">
      <c r="A4321" t="s">
        <v>10380</v>
      </c>
      <c r="B4321" s="1">
        <v>23</v>
      </c>
      <c r="C4321" t="s">
        <v>480</v>
      </c>
      <c r="D4321">
        <v>13491075</v>
      </c>
      <c r="E4321" t="s">
        <v>10376</v>
      </c>
      <c r="F4321" t="s">
        <v>1363</v>
      </c>
      <c r="G4321" t="s">
        <v>1391</v>
      </c>
      <c r="H4321" s="3" t="s">
        <v>10377</v>
      </c>
      <c r="I4321">
        <v>2020</v>
      </c>
      <c r="J4321" s="15" t="s">
        <v>10378</v>
      </c>
      <c r="K4321">
        <v>2020</v>
      </c>
      <c r="L4321" t="s">
        <v>1367</v>
      </c>
      <c r="M4321" t="s">
        <v>496</v>
      </c>
      <c r="N4321" t="s">
        <v>10094</v>
      </c>
      <c r="O4321" t="s">
        <v>1388</v>
      </c>
      <c r="P4321" t="s">
        <v>4266</v>
      </c>
      <c r="Q4321">
        <f t="shared" si="80"/>
        <v>1000</v>
      </c>
      <c r="R4321" t="s">
        <v>1879</v>
      </c>
      <c r="S4321" t="s">
        <v>1880</v>
      </c>
      <c r="T4321" t="s">
        <v>587</v>
      </c>
      <c r="U4321" s="75">
        <v>1000</v>
      </c>
      <c r="V4321">
        <v>0.38</v>
      </c>
      <c r="W4321">
        <v>380</v>
      </c>
      <c r="AH4321" s="16"/>
      <c r="AI4321" t="s">
        <v>1375</v>
      </c>
    </row>
    <row r="4322" spans="1:35" x14ac:dyDescent="0.25">
      <c r="A4322" t="s">
        <v>10381</v>
      </c>
      <c r="B4322" s="1">
        <v>23</v>
      </c>
      <c r="C4322" t="s">
        <v>480</v>
      </c>
      <c r="D4322">
        <v>13458671</v>
      </c>
      <c r="E4322" t="s">
        <v>9691</v>
      </c>
      <c r="F4322" t="s">
        <v>1363</v>
      </c>
      <c r="G4322" t="s">
        <v>1391</v>
      </c>
      <c r="H4322" s="3" t="s">
        <v>3568</v>
      </c>
      <c r="I4322">
        <v>2020</v>
      </c>
      <c r="J4322" s="15" t="s">
        <v>8011</v>
      </c>
      <c r="K4322">
        <v>2020</v>
      </c>
      <c r="L4322" t="s">
        <v>1367</v>
      </c>
      <c r="M4322" t="s">
        <v>496</v>
      </c>
      <c r="N4322" t="s">
        <v>10094</v>
      </c>
      <c r="O4322" t="s">
        <v>1388</v>
      </c>
      <c r="P4322" t="s">
        <v>4266</v>
      </c>
      <c r="Q4322">
        <f t="shared" si="80"/>
        <v>5000</v>
      </c>
      <c r="R4322" t="s">
        <v>9259</v>
      </c>
      <c r="S4322" t="s">
        <v>9260</v>
      </c>
      <c r="T4322" t="s">
        <v>507</v>
      </c>
      <c r="U4322" s="75">
        <v>5000</v>
      </c>
      <c r="V4322">
        <v>5.55</v>
      </c>
      <c r="W4322">
        <v>27750</v>
      </c>
      <c r="AH4322" s="16"/>
      <c r="AI4322" t="s">
        <v>1375</v>
      </c>
    </row>
    <row r="4323" spans="1:35" x14ac:dyDescent="0.25">
      <c r="A4323" t="s">
        <v>10382</v>
      </c>
      <c r="B4323" s="1">
        <v>23</v>
      </c>
      <c r="C4323" t="s">
        <v>480</v>
      </c>
      <c r="D4323">
        <v>13458671</v>
      </c>
      <c r="E4323" t="s">
        <v>9691</v>
      </c>
      <c r="F4323" t="s">
        <v>1363</v>
      </c>
      <c r="G4323" t="s">
        <v>1391</v>
      </c>
      <c r="H4323" s="3" t="s">
        <v>3568</v>
      </c>
      <c r="I4323">
        <v>2020</v>
      </c>
      <c r="J4323" s="15" t="s">
        <v>8011</v>
      </c>
      <c r="K4323">
        <v>2020</v>
      </c>
      <c r="L4323" t="s">
        <v>1367</v>
      </c>
      <c r="M4323" t="s">
        <v>496</v>
      </c>
      <c r="N4323" t="s">
        <v>10094</v>
      </c>
      <c r="O4323" t="s">
        <v>1388</v>
      </c>
      <c r="P4323" t="s">
        <v>4266</v>
      </c>
      <c r="Q4323">
        <f t="shared" si="80"/>
        <v>5000</v>
      </c>
      <c r="R4323" t="s">
        <v>9441</v>
      </c>
      <c r="S4323" t="s">
        <v>9442</v>
      </c>
      <c r="T4323" t="s">
        <v>10044</v>
      </c>
      <c r="U4323" s="75">
        <v>5000</v>
      </c>
      <c r="V4323">
        <v>0.72</v>
      </c>
      <c r="W4323">
        <v>3600</v>
      </c>
      <c r="AH4323" s="16"/>
      <c r="AI4323" t="s">
        <v>1375</v>
      </c>
    </row>
    <row r="4324" spans="1:35" x14ac:dyDescent="0.25">
      <c r="A4324" t="s">
        <v>10383</v>
      </c>
      <c r="B4324" s="1">
        <v>23</v>
      </c>
      <c r="C4324" t="s">
        <v>480</v>
      </c>
      <c r="D4324">
        <v>13458671</v>
      </c>
      <c r="E4324" t="s">
        <v>9691</v>
      </c>
      <c r="F4324" t="s">
        <v>1363</v>
      </c>
      <c r="G4324" t="s">
        <v>1391</v>
      </c>
      <c r="H4324" s="3" t="s">
        <v>3568</v>
      </c>
      <c r="I4324">
        <v>2020</v>
      </c>
      <c r="J4324" s="15" t="s">
        <v>8011</v>
      </c>
      <c r="K4324">
        <v>2020</v>
      </c>
      <c r="L4324" t="s">
        <v>1367</v>
      </c>
      <c r="M4324" t="s">
        <v>496</v>
      </c>
      <c r="N4324" t="s">
        <v>10094</v>
      </c>
      <c r="O4324" t="s">
        <v>1388</v>
      </c>
      <c r="P4324" t="s">
        <v>4266</v>
      </c>
      <c r="Q4324">
        <f t="shared" si="80"/>
        <v>5000</v>
      </c>
      <c r="R4324" t="s">
        <v>1879</v>
      </c>
      <c r="S4324" t="s">
        <v>1880</v>
      </c>
      <c r="T4324" t="s">
        <v>587</v>
      </c>
      <c r="U4324" s="75">
        <v>5000</v>
      </c>
      <c r="V4324">
        <v>0.38</v>
      </c>
      <c r="W4324">
        <v>1900</v>
      </c>
      <c r="AH4324" s="16"/>
      <c r="AI4324" t="s">
        <v>1375</v>
      </c>
    </row>
    <row r="4325" spans="1:35" x14ac:dyDescent="0.25">
      <c r="A4325" t="s">
        <v>10384</v>
      </c>
      <c r="B4325" s="1">
        <v>23</v>
      </c>
      <c r="C4325" t="s">
        <v>480</v>
      </c>
      <c r="D4325">
        <v>12895032</v>
      </c>
      <c r="E4325" t="s">
        <v>10320</v>
      </c>
      <c r="F4325" t="s">
        <v>1363</v>
      </c>
      <c r="G4325" t="s">
        <v>1391</v>
      </c>
      <c r="H4325" s="3" t="s">
        <v>3219</v>
      </c>
      <c r="I4325">
        <v>2020</v>
      </c>
      <c r="J4325" s="15" t="s">
        <v>4057</v>
      </c>
      <c r="K4325">
        <v>2020</v>
      </c>
      <c r="L4325" t="s">
        <v>1367</v>
      </c>
      <c r="M4325" t="s">
        <v>496</v>
      </c>
      <c r="N4325" t="s">
        <v>10094</v>
      </c>
      <c r="O4325" t="s">
        <v>1388</v>
      </c>
      <c r="P4325" t="s">
        <v>4266</v>
      </c>
      <c r="Q4325">
        <f t="shared" si="80"/>
        <v>11030</v>
      </c>
      <c r="R4325" t="s">
        <v>9441</v>
      </c>
      <c r="S4325" t="s">
        <v>9442</v>
      </c>
      <c r="T4325" t="s">
        <v>10044</v>
      </c>
      <c r="U4325" s="75">
        <v>11030</v>
      </c>
      <c r="V4325">
        <v>0.85</v>
      </c>
      <c r="W4325">
        <v>9375.5</v>
      </c>
      <c r="AH4325" s="16"/>
      <c r="AI4325" t="s">
        <v>1375</v>
      </c>
    </row>
    <row r="4326" spans="1:35" x14ac:dyDescent="0.25">
      <c r="A4326" t="s">
        <v>10385</v>
      </c>
      <c r="B4326" s="1">
        <v>23</v>
      </c>
      <c r="C4326" t="s">
        <v>480</v>
      </c>
      <c r="D4326">
        <v>12895032</v>
      </c>
      <c r="E4326" t="s">
        <v>10320</v>
      </c>
      <c r="F4326" t="s">
        <v>1363</v>
      </c>
      <c r="G4326" t="s">
        <v>1391</v>
      </c>
      <c r="H4326" s="3" t="s">
        <v>3219</v>
      </c>
      <c r="I4326">
        <v>2020</v>
      </c>
      <c r="J4326" s="15" t="s">
        <v>4057</v>
      </c>
      <c r="K4326">
        <v>2020</v>
      </c>
      <c r="L4326" t="s">
        <v>1367</v>
      </c>
      <c r="M4326" t="s">
        <v>496</v>
      </c>
      <c r="N4326" t="s">
        <v>10094</v>
      </c>
      <c r="O4326" t="s">
        <v>1388</v>
      </c>
      <c r="P4326" t="s">
        <v>4266</v>
      </c>
      <c r="Q4326">
        <f t="shared" si="80"/>
        <v>11030</v>
      </c>
      <c r="R4326" t="s">
        <v>1879</v>
      </c>
      <c r="S4326" t="s">
        <v>1880</v>
      </c>
      <c r="T4326" t="s">
        <v>587</v>
      </c>
      <c r="U4326" s="75">
        <v>11030</v>
      </c>
      <c r="V4326">
        <v>0.38</v>
      </c>
      <c r="W4326">
        <v>4191.3999999999996</v>
      </c>
      <c r="AH4326" s="16"/>
      <c r="AI4326" t="s">
        <v>1375</v>
      </c>
    </row>
    <row r="4327" spans="1:35" x14ac:dyDescent="0.25">
      <c r="A4327" t="s">
        <v>10386</v>
      </c>
      <c r="B4327" s="1">
        <v>23</v>
      </c>
      <c r="C4327" t="s">
        <v>480</v>
      </c>
      <c r="D4327">
        <v>7384653</v>
      </c>
      <c r="E4327" t="s">
        <v>10387</v>
      </c>
      <c r="F4327" t="s">
        <v>1363</v>
      </c>
      <c r="G4327" t="s">
        <v>1391</v>
      </c>
      <c r="H4327" s="3" t="s">
        <v>6309</v>
      </c>
      <c r="I4327">
        <v>2018</v>
      </c>
      <c r="J4327" s="15" t="s">
        <v>10388</v>
      </c>
      <c r="K4327">
        <v>2018</v>
      </c>
      <c r="L4327" t="s">
        <v>1394</v>
      </c>
      <c r="M4327" t="s">
        <v>9676</v>
      </c>
      <c r="N4327" t="s">
        <v>9676</v>
      </c>
      <c r="O4327" t="s">
        <v>1388</v>
      </c>
      <c r="P4327" t="s">
        <v>133</v>
      </c>
      <c r="Q4327">
        <f t="shared" si="80"/>
        <v>18180</v>
      </c>
      <c r="R4327" t="s">
        <v>9441</v>
      </c>
      <c r="S4327" t="s">
        <v>9442</v>
      </c>
      <c r="T4327" t="s">
        <v>9744</v>
      </c>
      <c r="U4327" s="75">
        <v>18180</v>
      </c>
      <c r="V4327">
        <v>0.51</v>
      </c>
      <c r="W4327">
        <v>9271.7999999999993</v>
      </c>
      <c r="AH4327" s="16"/>
      <c r="AI4327" t="s">
        <v>1375</v>
      </c>
    </row>
    <row r="4328" spans="1:35" x14ac:dyDescent="0.25">
      <c r="A4328" t="s">
        <v>10389</v>
      </c>
      <c r="B4328" s="1">
        <v>23</v>
      </c>
      <c r="C4328" t="s">
        <v>480</v>
      </c>
      <c r="D4328">
        <v>7384653</v>
      </c>
      <c r="E4328" t="s">
        <v>10387</v>
      </c>
      <c r="F4328" t="s">
        <v>1363</v>
      </c>
      <c r="G4328" t="s">
        <v>1391</v>
      </c>
      <c r="H4328" s="3" t="s">
        <v>6309</v>
      </c>
      <c r="I4328">
        <v>2018</v>
      </c>
      <c r="J4328" s="15" t="s">
        <v>10388</v>
      </c>
      <c r="K4328">
        <v>2018</v>
      </c>
      <c r="L4328" t="s">
        <v>1394</v>
      </c>
      <c r="M4328" t="s">
        <v>9676</v>
      </c>
      <c r="N4328" t="s">
        <v>9676</v>
      </c>
      <c r="O4328" t="s">
        <v>1388</v>
      </c>
      <c r="P4328" t="s">
        <v>133</v>
      </c>
      <c r="Q4328">
        <f t="shared" si="80"/>
        <v>18180</v>
      </c>
      <c r="R4328" t="s">
        <v>2102</v>
      </c>
      <c r="S4328" t="s">
        <v>2103</v>
      </c>
      <c r="T4328" t="s">
        <v>9879</v>
      </c>
      <c r="U4328" s="75">
        <v>18180</v>
      </c>
      <c r="V4328">
        <v>1</v>
      </c>
      <c r="W4328">
        <v>18180</v>
      </c>
      <c r="AH4328" s="16"/>
      <c r="AI4328" t="s">
        <v>1375</v>
      </c>
    </row>
    <row r="4329" spans="1:35" x14ac:dyDescent="0.25">
      <c r="A4329" t="s">
        <v>10390</v>
      </c>
      <c r="B4329" s="1">
        <v>23</v>
      </c>
      <c r="C4329" t="s">
        <v>480</v>
      </c>
      <c r="D4329">
        <v>7384653</v>
      </c>
      <c r="E4329" t="s">
        <v>10387</v>
      </c>
      <c r="F4329" t="s">
        <v>1363</v>
      </c>
      <c r="G4329" t="s">
        <v>1391</v>
      </c>
      <c r="H4329" s="3" t="s">
        <v>6309</v>
      </c>
      <c r="I4329">
        <v>2018</v>
      </c>
      <c r="J4329" s="15" t="s">
        <v>10388</v>
      </c>
      <c r="K4329">
        <v>2018</v>
      </c>
      <c r="L4329" t="s">
        <v>1394</v>
      </c>
      <c r="M4329" t="s">
        <v>9676</v>
      </c>
      <c r="N4329" t="s">
        <v>9676</v>
      </c>
      <c r="O4329" t="s">
        <v>1388</v>
      </c>
      <c r="P4329" t="s">
        <v>133</v>
      </c>
      <c r="Q4329">
        <f t="shared" si="80"/>
        <v>18180</v>
      </c>
      <c r="R4329" t="s">
        <v>1879</v>
      </c>
      <c r="S4329" t="s">
        <v>1880</v>
      </c>
      <c r="T4329" t="s">
        <v>587</v>
      </c>
      <c r="U4329" s="75">
        <v>18180</v>
      </c>
      <c r="V4329">
        <v>0.54</v>
      </c>
      <c r="W4329">
        <v>9817.2000000000007</v>
      </c>
      <c r="AH4329" s="16"/>
      <c r="AI4329" t="s">
        <v>1375</v>
      </c>
    </row>
    <row r="4330" spans="1:35" x14ac:dyDescent="0.25">
      <c r="A4330" t="s">
        <v>10391</v>
      </c>
      <c r="B4330" s="1">
        <v>23</v>
      </c>
      <c r="C4330" t="s">
        <v>480</v>
      </c>
      <c r="D4330">
        <v>13564277</v>
      </c>
      <c r="E4330" t="s">
        <v>10392</v>
      </c>
      <c r="F4330" t="s">
        <v>1363</v>
      </c>
      <c r="G4330" t="s">
        <v>1391</v>
      </c>
      <c r="H4330" s="3" t="s">
        <v>3584</v>
      </c>
      <c r="I4330">
        <v>2020</v>
      </c>
      <c r="J4330" s="15" t="s">
        <v>3585</v>
      </c>
      <c r="K4330">
        <v>2020</v>
      </c>
      <c r="L4330" t="s">
        <v>1367</v>
      </c>
      <c r="M4330" t="s">
        <v>496</v>
      </c>
      <c r="N4330" t="s">
        <v>10094</v>
      </c>
      <c r="O4330" t="s">
        <v>1388</v>
      </c>
      <c r="P4330" t="s">
        <v>4266</v>
      </c>
      <c r="Q4330">
        <f t="shared" si="80"/>
        <v>5800</v>
      </c>
      <c r="R4330" t="s">
        <v>9259</v>
      </c>
      <c r="S4330" t="s">
        <v>9260</v>
      </c>
      <c r="T4330" t="s">
        <v>507</v>
      </c>
      <c r="U4330" s="75">
        <v>5800</v>
      </c>
      <c r="V4330">
        <v>5.55</v>
      </c>
      <c r="W4330">
        <v>32190</v>
      </c>
      <c r="AH4330" s="16"/>
      <c r="AI4330" t="s">
        <v>1375</v>
      </c>
    </row>
    <row r="4331" spans="1:35" x14ac:dyDescent="0.25">
      <c r="A4331" t="s">
        <v>10393</v>
      </c>
      <c r="B4331" s="1">
        <v>23</v>
      </c>
      <c r="C4331" t="s">
        <v>480</v>
      </c>
      <c r="D4331">
        <v>13564277</v>
      </c>
      <c r="E4331" t="s">
        <v>10392</v>
      </c>
      <c r="F4331" t="s">
        <v>1363</v>
      </c>
      <c r="G4331" t="s">
        <v>1391</v>
      </c>
      <c r="H4331" s="3" t="s">
        <v>3584</v>
      </c>
      <c r="I4331">
        <v>2020</v>
      </c>
      <c r="J4331" s="15" t="s">
        <v>3585</v>
      </c>
      <c r="K4331">
        <v>2020</v>
      </c>
      <c r="L4331" t="s">
        <v>1367</v>
      </c>
      <c r="M4331" t="s">
        <v>496</v>
      </c>
      <c r="N4331" t="s">
        <v>10094</v>
      </c>
      <c r="O4331" t="s">
        <v>1388</v>
      </c>
      <c r="P4331" t="s">
        <v>4266</v>
      </c>
      <c r="Q4331">
        <f t="shared" si="80"/>
        <v>5800</v>
      </c>
      <c r="R4331" t="s">
        <v>9441</v>
      </c>
      <c r="S4331" t="s">
        <v>9442</v>
      </c>
      <c r="T4331" t="s">
        <v>10044</v>
      </c>
      <c r="U4331" s="75">
        <v>5800</v>
      </c>
      <c r="V4331">
        <v>0.65</v>
      </c>
      <c r="W4331">
        <v>3770</v>
      </c>
      <c r="AH4331" s="16"/>
      <c r="AI4331" t="s">
        <v>1375</v>
      </c>
    </row>
    <row r="4332" spans="1:35" x14ac:dyDescent="0.25">
      <c r="A4332" t="s">
        <v>10394</v>
      </c>
      <c r="B4332" s="1">
        <v>23</v>
      </c>
      <c r="C4332" t="s">
        <v>480</v>
      </c>
      <c r="D4332">
        <v>13564277</v>
      </c>
      <c r="E4332" t="s">
        <v>10392</v>
      </c>
      <c r="F4332" t="s">
        <v>1363</v>
      </c>
      <c r="G4332" t="s">
        <v>1391</v>
      </c>
      <c r="H4332" s="3" t="s">
        <v>3584</v>
      </c>
      <c r="I4332">
        <v>2020</v>
      </c>
      <c r="J4332" s="15" t="s">
        <v>3585</v>
      </c>
      <c r="K4332">
        <v>2020</v>
      </c>
      <c r="L4332" t="s">
        <v>1367</v>
      </c>
      <c r="M4332" t="s">
        <v>496</v>
      </c>
      <c r="N4332" t="s">
        <v>10094</v>
      </c>
      <c r="O4332" t="s">
        <v>1388</v>
      </c>
      <c r="P4332" t="s">
        <v>4266</v>
      </c>
      <c r="Q4332">
        <f t="shared" si="80"/>
        <v>5800</v>
      </c>
      <c r="R4332" t="s">
        <v>1879</v>
      </c>
      <c r="S4332" t="s">
        <v>1880</v>
      </c>
      <c r="T4332" t="s">
        <v>10126</v>
      </c>
      <c r="U4332" s="75">
        <v>5800</v>
      </c>
      <c r="V4332">
        <v>0.38</v>
      </c>
      <c r="W4332">
        <v>2204</v>
      </c>
      <c r="AH4332" s="16"/>
      <c r="AI4332" t="s">
        <v>1375</v>
      </c>
    </row>
    <row r="4333" spans="1:35" x14ac:dyDescent="0.25">
      <c r="A4333" t="s">
        <v>10395</v>
      </c>
      <c r="B4333" s="1">
        <v>23</v>
      </c>
      <c r="C4333" t="s">
        <v>480</v>
      </c>
      <c r="D4333">
        <v>14110148</v>
      </c>
      <c r="E4333" t="s">
        <v>10396</v>
      </c>
      <c r="F4333" t="s">
        <v>1363</v>
      </c>
      <c r="G4333" t="s">
        <v>1391</v>
      </c>
      <c r="H4333" s="3" t="s">
        <v>1957</v>
      </c>
      <c r="I4333">
        <v>2021</v>
      </c>
      <c r="J4333" s="15" t="s">
        <v>9594</v>
      </c>
      <c r="K4333">
        <v>2021</v>
      </c>
      <c r="L4333" t="s">
        <v>1622</v>
      </c>
      <c r="M4333" t="s">
        <v>496</v>
      </c>
      <c r="N4333" t="s">
        <v>10397</v>
      </c>
      <c r="O4333" t="s">
        <v>1388</v>
      </c>
      <c r="P4333" t="s">
        <v>133</v>
      </c>
      <c r="Q4333">
        <f t="shared" si="80"/>
        <v>180</v>
      </c>
      <c r="R4333" t="s">
        <v>9441</v>
      </c>
      <c r="S4333" t="s">
        <v>9442</v>
      </c>
      <c r="T4333" t="s">
        <v>10398</v>
      </c>
      <c r="U4333" s="75">
        <v>180</v>
      </c>
      <c r="V4333">
        <v>0.65</v>
      </c>
      <c r="W4333">
        <v>117</v>
      </c>
      <c r="AH4333" s="16"/>
      <c r="AI4333" t="s">
        <v>1375</v>
      </c>
    </row>
    <row r="4334" spans="1:35" x14ac:dyDescent="0.25">
      <c r="A4334" t="s">
        <v>10399</v>
      </c>
      <c r="B4334" s="1">
        <v>23</v>
      </c>
      <c r="C4334" t="s">
        <v>480</v>
      </c>
      <c r="D4334">
        <v>13559443</v>
      </c>
      <c r="E4334" t="s">
        <v>10400</v>
      </c>
      <c r="F4334" t="s">
        <v>1363</v>
      </c>
      <c r="G4334" t="s">
        <v>1364</v>
      </c>
      <c r="H4334" s="3" t="s">
        <v>7912</v>
      </c>
      <c r="I4334">
        <v>2020</v>
      </c>
      <c r="J4334" s="15" t="s">
        <v>10401</v>
      </c>
      <c r="K4334">
        <v>2020</v>
      </c>
      <c r="L4334" t="s">
        <v>1367</v>
      </c>
      <c r="M4334" t="s">
        <v>496</v>
      </c>
      <c r="N4334" t="s">
        <v>10094</v>
      </c>
      <c r="O4334" t="s">
        <v>1388</v>
      </c>
      <c r="P4334" t="s">
        <v>4266</v>
      </c>
      <c r="Q4334">
        <f t="shared" si="80"/>
        <v>105700</v>
      </c>
      <c r="R4334" t="s">
        <v>9441</v>
      </c>
      <c r="S4334" t="s">
        <v>9442</v>
      </c>
      <c r="T4334" t="s">
        <v>10044</v>
      </c>
      <c r="U4334" s="75">
        <v>105700</v>
      </c>
      <c r="V4334">
        <v>0.65</v>
      </c>
      <c r="W4334">
        <v>68705</v>
      </c>
      <c r="AH4334" s="16"/>
      <c r="AI4334" t="s">
        <v>1375</v>
      </c>
    </row>
    <row r="4335" spans="1:35" x14ac:dyDescent="0.25">
      <c r="A4335" t="s">
        <v>10402</v>
      </c>
      <c r="B4335" s="1">
        <v>23</v>
      </c>
      <c r="C4335" t="s">
        <v>480</v>
      </c>
      <c r="D4335">
        <v>13559443</v>
      </c>
      <c r="E4335" t="s">
        <v>10400</v>
      </c>
      <c r="F4335" t="s">
        <v>1363</v>
      </c>
      <c r="G4335" t="s">
        <v>1364</v>
      </c>
      <c r="H4335" s="3" t="s">
        <v>7912</v>
      </c>
      <c r="I4335">
        <v>2020</v>
      </c>
      <c r="J4335" s="15" t="s">
        <v>10401</v>
      </c>
      <c r="K4335">
        <v>2020</v>
      </c>
      <c r="L4335" t="s">
        <v>1367</v>
      </c>
      <c r="M4335" t="s">
        <v>496</v>
      </c>
      <c r="N4335" t="s">
        <v>10094</v>
      </c>
      <c r="O4335" t="s">
        <v>1388</v>
      </c>
      <c r="P4335" t="s">
        <v>4266</v>
      </c>
      <c r="Q4335">
        <f t="shared" si="80"/>
        <v>105700</v>
      </c>
      <c r="R4335" t="s">
        <v>9259</v>
      </c>
      <c r="S4335" t="s">
        <v>9260</v>
      </c>
      <c r="T4335" t="s">
        <v>507</v>
      </c>
      <c r="U4335" s="75">
        <v>105700</v>
      </c>
      <c r="V4335">
        <v>4.8899999999999997</v>
      </c>
      <c r="W4335">
        <v>516873</v>
      </c>
      <c r="AH4335" s="16"/>
      <c r="AI4335" t="s">
        <v>1375</v>
      </c>
    </row>
    <row r="4336" spans="1:35" x14ac:dyDescent="0.25">
      <c r="A4336" t="s">
        <v>10403</v>
      </c>
      <c r="B4336" s="1">
        <v>23</v>
      </c>
      <c r="C4336" t="s">
        <v>480</v>
      </c>
      <c r="D4336">
        <v>13559443</v>
      </c>
      <c r="E4336" t="s">
        <v>10400</v>
      </c>
      <c r="F4336" t="s">
        <v>1363</v>
      </c>
      <c r="G4336" t="s">
        <v>1364</v>
      </c>
      <c r="H4336" s="3" t="s">
        <v>7912</v>
      </c>
      <c r="I4336">
        <v>2020</v>
      </c>
      <c r="J4336" s="15" t="s">
        <v>10401</v>
      </c>
      <c r="K4336">
        <v>2020</v>
      </c>
      <c r="L4336" t="s">
        <v>1367</v>
      </c>
      <c r="M4336" t="s">
        <v>496</v>
      </c>
      <c r="N4336" t="s">
        <v>10094</v>
      </c>
      <c r="O4336" t="s">
        <v>1388</v>
      </c>
      <c r="P4336" t="s">
        <v>4266</v>
      </c>
      <c r="Q4336">
        <f t="shared" si="80"/>
        <v>105700</v>
      </c>
      <c r="R4336" t="s">
        <v>1879</v>
      </c>
      <c r="S4336" t="s">
        <v>1880</v>
      </c>
      <c r="T4336" t="s">
        <v>587</v>
      </c>
      <c r="U4336" s="75">
        <v>105700</v>
      </c>
      <c r="V4336">
        <v>0.35</v>
      </c>
      <c r="W4336">
        <v>36995</v>
      </c>
      <c r="AH4336" s="16"/>
      <c r="AI4336" t="s">
        <v>1375</v>
      </c>
    </row>
    <row r="4337" spans="1:35" x14ac:dyDescent="0.25">
      <c r="A4337" t="s">
        <v>10404</v>
      </c>
      <c r="B4337" s="1">
        <v>23</v>
      </c>
      <c r="C4337" t="s">
        <v>480</v>
      </c>
      <c r="D4337">
        <v>7673280</v>
      </c>
      <c r="E4337" t="s">
        <v>10405</v>
      </c>
      <c r="F4337" t="s">
        <v>1363</v>
      </c>
      <c r="G4337" t="s">
        <v>1391</v>
      </c>
      <c r="H4337" s="3" t="s">
        <v>6338</v>
      </c>
      <c r="I4337">
        <v>2018</v>
      </c>
      <c r="J4337" s="15" t="s">
        <v>3410</v>
      </c>
      <c r="K4337">
        <v>2018</v>
      </c>
      <c r="L4337" t="s">
        <v>1394</v>
      </c>
      <c r="M4337" t="s">
        <v>496</v>
      </c>
      <c r="N4337" t="s">
        <v>8675</v>
      </c>
      <c r="O4337" t="s">
        <v>1388</v>
      </c>
      <c r="P4337" t="s">
        <v>4710</v>
      </c>
      <c r="Q4337">
        <f t="shared" si="80"/>
        <v>1000</v>
      </c>
      <c r="R4337" t="s">
        <v>9441</v>
      </c>
      <c r="S4337" t="s">
        <v>9442</v>
      </c>
      <c r="T4337" t="s">
        <v>10406</v>
      </c>
      <c r="U4337" s="75">
        <v>1000</v>
      </c>
      <c r="V4337">
        <v>0.45</v>
      </c>
      <c r="W4337">
        <v>450</v>
      </c>
      <c r="AH4337" s="16"/>
      <c r="AI4337" t="s">
        <v>1375</v>
      </c>
    </row>
    <row r="4338" spans="1:35" x14ac:dyDescent="0.25">
      <c r="A4338" t="s">
        <v>10407</v>
      </c>
      <c r="B4338" s="1">
        <v>23</v>
      </c>
      <c r="C4338" t="s">
        <v>480</v>
      </c>
      <c r="D4338">
        <v>7673280</v>
      </c>
      <c r="E4338" t="s">
        <v>10405</v>
      </c>
      <c r="F4338" t="s">
        <v>1363</v>
      </c>
      <c r="G4338" t="s">
        <v>1391</v>
      </c>
      <c r="H4338" s="3" t="s">
        <v>6338</v>
      </c>
      <c r="I4338">
        <v>2018</v>
      </c>
      <c r="J4338" s="15" t="s">
        <v>3410</v>
      </c>
      <c r="K4338">
        <v>2018</v>
      </c>
      <c r="L4338" t="s">
        <v>1394</v>
      </c>
      <c r="M4338" t="s">
        <v>496</v>
      </c>
      <c r="N4338" t="s">
        <v>8675</v>
      </c>
      <c r="O4338" t="s">
        <v>1388</v>
      </c>
      <c r="P4338" t="s">
        <v>4710</v>
      </c>
      <c r="Q4338">
        <f t="shared" si="80"/>
        <v>1000</v>
      </c>
      <c r="R4338" t="s">
        <v>7480</v>
      </c>
      <c r="S4338" t="s">
        <v>7481</v>
      </c>
      <c r="T4338" t="s">
        <v>9746</v>
      </c>
      <c r="U4338" s="75">
        <v>1000</v>
      </c>
      <c r="V4338">
        <v>0.55000000000000004</v>
      </c>
      <c r="W4338">
        <v>550</v>
      </c>
      <c r="AH4338" s="16"/>
      <c r="AI4338" t="s">
        <v>1375</v>
      </c>
    </row>
    <row r="4339" spans="1:35" x14ac:dyDescent="0.25">
      <c r="A4339" t="s">
        <v>10408</v>
      </c>
      <c r="B4339" s="1">
        <v>23</v>
      </c>
      <c r="C4339" t="s">
        <v>480</v>
      </c>
      <c r="D4339">
        <v>7673280</v>
      </c>
      <c r="E4339" t="s">
        <v>10405</v>
      </c>
      <c r="F4339" t="s">
        <v>1363</v>
      </c>
      <c r="G4339" t="s">
        <v>1391</v>
      </c>
      <c r="H4339" s="3" t="s">
        <v>6338</v>
      </c>
      <c r="I4339">
        <v>2018</v>
      </c>
      <c r="J4339" s="15" t="s">
        <v>3410</v>
      </c>
      <c r="K4339">
        <v>2018</v>
      </c>
      <c r="L4339" t="s">
        <v>1394</v>
      </c>
      <c r="M4339" t="s">
        <v>496</v>
      </c>
      <c r="N4339" t="s">
        <v>8675</v>
      </c>
      <c r="O4339" t="s">
        <v>1388</v>
      </c>
      <c r="P4339" t="s">
        <v>4710</v>
      </c>
      <c r="Q4339">
        <f t="shared" si="80"/>
        <v>1000</v>
      </c>
      <c r="R4339" t="s">
        <v>2102</v>
      </c>
      <c r="S4339" t="s">
        <v>2103</v>
      </c>
      <c r="T4339" t="s">
        <v>9879</v>
      </c>
      <c r="U4339" s="75">
        <v>1000</v>
      </c>
      <c r="V4339">
        <v>1</v>
      </c>
      <c r="W4339">
        <v>1000</v>
      </c>
      <c r="AH4339" s="16"/>
      <c r="AI4339" t="s">
        <v>1375</v>
      </c>
    </row>
    <row r="4340" spans="1:35" x14ac:dyDescent="0.25">
      <c r="A4340" t="s">
        <v>10409</v>
      </c>
      <c r="B4340" s="1">
        <v>23</v>
      </c>
      <c r="C4340" t="s">
        <v>480</v>
      </c>
      <c r="D4340">
        <v>7673280</v>
      </c>
      <c r="E4340" t="s">
        <v>10405</v>
      </c>
      <c r="F4340" t="s">
        <v>1363</v>
      </c>
      <c r="G4340" t="s">
        <v>1391</v>
      </c>
      <c r="H4340" s="3" t="s">
        <v>6338</v>
      </c>
      <c r="I4340">
        <v>2018</v>
      </c>
      <c r="J4340" s="15" t="s">
        <v>3410</v>
      </c>
      <c r="K4340">
        <v>2018</v>
      </c>
      <c r="L4340" t="s">
        <v>1394</v>
      </c>
      <c r="M4340" t="s">
        <v>496</v>
      </c>
      <c r="N4340" t="s">
        <v>8675</v>
      </c>
      <c r="O4340" t="s">
        <v>1388</v>
      </c>
      <c r="P4340" t="s">
        <v>4710</v>
      </c>
      <c r="Q4340">
        <f t="shared" si="80"/>
        <v>1000</v>
      </c>
      <c r="R4340" t="s">
        <v>1879</v>
      </c>
      <c r="S4340" t="s">
        <v>1880</v>
      </c>
      <c r="T4340" t="s">
        <v>10050</v>
      </c>
      <c r="U4340" s="75">
        <v>1000</v>
      </c>
      <c r="V4340">
        <v>0.45</v>
      </c>
      <c r="W4340">
        <v>450</v>
      </c>
      <c r="AH4340" s="16"/>
      <c r="AI4340" t="s">
        <v>1375</v>
      </c>
    </row>
    <row r="4341" spans="1:35" x14ac:dyDescent="0.25">
      <c r="A4341" t="s">
        <v>10410</v>
      </c>
      <c r="B4341" s="1">
        <v>23</v>
      </c>
      <c r="C4341" t="s">
        <v>480</v>
      </c>
      <c r="D4341">
        <v>7520042</v>
      </c>
      <c r="E4341" t="s">
        <v>10411</v>
      </c>
      <c r="F4341" t="s">
        <v>1363</v>
      </c>
      <c r="G4341" t="s">
        <v>1391</v>
      </c>
      <c r="H4341" s="3" t="s">
        <v>10412</v>
      </c>
      <c r="I4341">
        <v>2018</v>
      </c>
      <c r="J4341" s="15" t="s">
        <v>6267</v>
      </c>
      <c r="K4341">
        <v>2018</v>
      </c>
      <c r="L4341" t="s">
        <v>1394</v>
      </c>
      <c r="M4341" t="s">
        <v>9676</v>
      </c>
      <c r="N4341" t="s">
        <v>9676</v>
      </c>
      <c r="O4341" t="s">
        <v>1388</v>
      </c>
      <c r="P4341" t="s">
        <v>4226</v>
      </c>
      <c r="Q4341">
        <f t="shared" si="80"/>
        <v>4710</v>
      </c>
      <c r="R4341" t="s">
        <v>2102</v>
      </c>
      <c r="S4341" t="s">
        <v>2103</v>
      </c>
      <c r="T4341" t="s">
        <v>9740</v>
      </c>
      <c r="U4341" s="75">
        <v>4710</v>
      </c>
      <c r="V4341">
        <v>1</v>
      </c>
      <c r="W4341">
        <v>4710</v>
      </c>
      <c r="AH4341" s="16"/>
      <c r="AI4341" t="s">
        <v>1375</v>
      </c>
    </row>
    <row r="4342" spans="1:35" x14ac:dyDescent="0.25">
      <c r="A4342" t="s">
        <v>10413</v>
      </c>
      <c r="B4342" s="1">
        <v>23</v>
      </c>
      <c r="C4342" t="s">
        <v>480</v>
      </c>
      <c r="D4342">
        <v>7520042</v>
      </c>
      <c r="E4342" t="s">
        <v>10411</v>
      </c>
      <c r="F4342" t="s">
        <v>1363</v>
      </c>
      <c r="G4342" t="s">
        <v>1391</v>
      </c>
      <c r="H4342" s="3" t="s">
        <v>10412</v>
      </c>
      <c r="I4342">
        <v>2018</v>
      </c>
      <c r="J4342" s="15" t="s">
        <v>6267</v>
      </c>
      <c r="K4342">
        <v>2018</v>
      </c>
      <c r="L4342" t="s">
        <v>1394</v>
      </c>
      <c r="M4342" t="s">
        <v>9676</v>
      </c>
      <c r="N4342" t="s">
        <v>9676</v>
      </c>
      <c r="O4342" t="s">
        <v>1388</v>
      </c>
      <c r="P4342" t="s">
        <v>4226</v>
      </c>
      <c r="Q4342">
        <f t="shared" si="80"/>
        <v>4710</v>
      </c>
      <c r="R4342" t="s">
        <v>9441</v>
      </c>
      <c r="S4342" t="s">
        <v>9442</v>
      </c>
      <c r="T4342" t="s">
        <v>9744</v>
      </c>
      <c r="U4342" s="75">
        <v>4710</v>
      </c>
      <c r="V4342">
        <v>0.5</v>
      </c>
      <c r="W4342">
        <v>2355</v>
      </c>
      <c r="AH4342" s="16"/>
      <c r="AI4342" t="s">
        <v>1375</v>
      </c>
    </row>
    <row r="4343" spans="1:35" x14ac:dyDescent="0.25">
      <c r="A4343" t="s">
        <v>10414</v>
      </c>
      <c r="B4343" s="1">
        <v>23</v>
      </c>
      <c r="C4343" t="s">
        <v>480</v>
      </c>
      <c r="D4343">
        <v>7520042</v>
      </c>
      <c r="E4343" t="s">
        <v>10411</v>
      </c>
      <c r="F4343" t="s">
        <v>1363</v>
      </c>
      <c r="G4343" t="s">
        <v>1391</v>
      </c>
      <c r="H4343" s="3" t="s">
        <v>10412</v>
      </c>
      <c r="I4343">
        <v>2018</v>
      </c>
      <c r="J4343" s="15" t="s">
        <v>6267</v>
      </c>
      <c r="K4343">
        <v>2018</v>
      </c>
      <c r="L4343" t="s">
        <v>1394</v>
      </c>
      <c r="M4343" t="s">
        <v>9676</v>
      </c>
      <c r="N4343" t="s">
        <v>9676</v>
      </c>
      <c r="O4343" t="s">
        <v>1388</v>
      </c>
      <c r="P4343" t="s">
        <v>4226</v>
      </c>
      <c r="Q4343">
        <f t="shared" si="80"/>
        <v>4710</v>
      </c>
      <c r="R4343" t="s">
        <v>1879</v>
      </c>
      <c r="S4343" t="s">
        <v>1880</v>
      </c>
      <c r="T4343" t="s">
        <v>587</v>
      </c>
      <c r="U4343" s="75">
        <v>4710</v>
      </c>
      <c r="V4343">
        <v>0.45</v>
      </c>
      <c r="W4343">
        <v>2119.5</v>
      </c>
      <c r="AH4343" s="16"/>
      <c r="AI4343" t="s">
        <v>1375</v>
      </c>
    </row>
    <row r="4344" spans="1:35" x14ac:dyDescent="0.25">
      <c r="A4344" t="s">
        <v>10415</v>
      </c>
      <c r="B4344" s="1">
        <v>23</v>
      </c>
      <c r="C4344" t="s">
        <v>480</v>
      </c>
      <c r="D4344">
        <v>7732813</v>
      </c>
      <c r="E4344" t="s">
        <v>10387</v>
      </c>
      <c r="F4344" t="s">
        <v>1363</v>
      </c>
      <c r="G4344" t="s">
        <v>1391</v>
      </c>
      <c r="H4344" s="3" t="s">
        <v>7101</v>
      </c>
      <c r="I4344">
        <v>2018</v>
      </c>
      <c r="J4344" s="15" t="s">
        <v>10416</v>
      </c>
      <c r="K4344">
        <v>2018</v>
      </c>
      <c r="L4344" t="s">
        <v>1394</v>
      </c>
      <c r="M4344" t="s">
        <v>9676</v>
      </c>
      <c r="N4344" t="s">
        <v>9676</v>
      </c>
      <c r="O4344" t="s">
        <v>1370</v>
      </c>
      <c r="P4344" t="s">
        <v>133</v>
      </c>
      <c r="Q4344">
        <f t="shared" si="80"/>
        <v>18180</v>
      </c>
      <c r="R4344" t="s">
        <v>1879</v>
      </c>
      <c r="S4344" t="s">
        <v>1880</v>
      </c>
      <c r="T4344" t="s">
        <v>10050</v>
      </c>
      <c r="U4344" s="75">
        <v>18180</v>
      </c>
      <c r="V4344">
        <v>0.42</v>
      </c>
      <c r="W4344">
        <v>7635.6</v>
      </c>
      <c r="AH4344" s="16"/>
      <c r="AI4344" t="s">
        <v>1375</v>
      </c>
    </row>
    <row r="4345" spans="1:35" x14ac:dyDescent="0.25">
      <c r="A4345" t="s">
        <v>10417</v>
      </c>
      <c r="B4345" s="1">
        <v>23</v>
      </c>
      <c r="C4345" t="s">
        <v>480</v>
      </c>
      <c r="D4345">
        <v>7732813</v>
      </c>
      <c r="E4345" t="s">
        <v>10387</v>
      </c>
      <c r="F4345" t="s">
        <v>1363</v>
      </c>
      <c r="G4345" t="s">
        <v>1391</v>
      </c>
      <c r="H4345" s="3" t="s">
        <v>7101</v>
      </c>
      <c r="I4345">
        <v>2018</v>
      </c>
      <c r="J4345" s="15" t="s">
        <v>10416</v>
      </c>
      <c r="K4345">
        <v>2018</v>
      </c>
      <c r="L4345" t="s">
        <v>1394</v>
      </c>
      <c r="M4345" t="s">
        <v>9676</v>
      </c>
      <c r="N4345" t="s">
        <v>9676</v>
      </c>
      <c r="O4345" t="s">
        <v>1370</v>
      </c>
      <c r="P4345" t="s">
        <v>133</v>
      </c>
      <c r="Q4345">
        <f t="shared" si="80"/>
        <v>18180</v>
      </c>
      <c r="R4345" t="s">
        <v>9407</v>
      </c>
      <c r="S4345" t="s">
        <v>9408</v>
      </c>
      <c r="T4345" t="s">
        <v>9981</v>
      </c>
      <c r="U4345" s="75">
        <v>18180</v>
      </c>
      <c r="V4345">
        <v>0.8</v>
      </c>
      <c r="W4345">
        <v>14544</v>
      </c>
      <c r="AH4345" s="16"/>
      <c r="AI4345" t="s">
        <v>1375</v>
      </c>
    </row>
    <row r="4346" spans="1:35" x14ac:dyDescent="0.25">
      <c r="A4346" t="s">
        <v>10418</v>
      </c>
      <c r="B4346" s="1">
        <v>23</v>
      </c>
      <c r="C4346" t="s">
        <v>480</v>
      </c>
      <c r="D4346">
        <v>7732813</v>
      </c>
      <c r="E4346" t="s">
        <v>10387</v>
      </c>
      <c r="F4346" t="s">
        <v>1363</v>
      </c>
      <c r="G4346" t="s">
        <v>1391</v>
      </c>
      <c r="H4346" s="3" t="s">
        <v>7101</v>
      </c>
      <c r="I4346">
        <v>2018</v>
      </c>
      <c r="J4346" s="15" t="s">
        <v>10416</v>
      </c>
      <c r="K4346">
        <v>2018</v>
      </c>
      <c r="L4346" t="s">
        <v>1394</v>
      </c>
      <c r="M4346" t="s">
        <v>9676</v>
      </c>
      <c r="N4346" t="s">
        <v>9676</v>
      </c>
      <c r="O4346" t="s">
        <v>1370</v>
      </c>
      <c r="P4346" t="s">
        <v>133</v>
      </c>
      <c r="Q4346">
        <f t="shared" si="80"/>
        <v>18180</v>
      </c>
      <c r="R4346" t="s">
        <v>2102</v>
      </c>
      <c r="S4346" t="s">
        <v>2103</v>
      </c>
      <c r="T4346" t="s">
        <v>9740</v>
      </c>
      <c r="U4346" s="75">
        <v>18180</v>
      </c>
      <c r="V4346">
        <v>1</v>
      </c>
      <c r="W4346">
        <v>18180</v>
      </c>
      <c r="AH4346" s="16"/>
      <c r="AI4346" t="s">
        <v>1375</v>
      </c>
    </row>
    <row r="4347" spans="1:35" x14ac:dyDescent="0.25">
      <c r="A4347" t="s">
        <v>10419</v>
      </c>
      <c r="B4347" s="1">
        <v>23</v>
      </c>
      <c r="C4347" t="s">
        <v>480</v>
      </c>
      <c r="D4347">
        <v>7732813</v>
      </c>
      <c r="E4347" t="s">
        <v>10387</v>
      </c>
      <c r="F4347" t="s">
        <v>1363</v>
      </c>
      <c r="G4347" t="s">
        <v>1391</v>
      </c>
      <c r="H4347" s="3" t="s">
        <v>7101</v>
      </c>
      <c r="I4347">
        <v>2018</v>
      </c>
      <c r="J4347" s="15" t="s">
        <v>10416</v>
      </c>
      <c r="K4347">
        <v>2018</v>
      </c>
      <c r="L4347" t="s">
        <v>1394</v>
      </c>
      <c r="M4347" t="s">
        <v>9676</v>
      </c>
      <c r="N4347" t="s">
        <v>9676</v>
      </c>
      <c r="O4347" t="s">
        <v>1370</v>
      </c>
      <c r="P4347" t="s">
        <v>133</v>
      </c>
      <c r="Q4347">
        <f t="shared" si="80"/>
        <v>18180</v>
      </c>
      <c r="R4347" t="s">
        <v>7480</v>
      </c>
      <c r="S4347" t="s">
        <v>7481</v>
      </c>
      <c r="T4347" t="s">
        <v>9746</v>
      </c>
      <c r="U4347" s="75">
        <v>18180</v>
      </c>
      <c r="V4347">
        <v>0.43</v>
      </c>
      <c r="W4347">
        <v>7817.4</v>
      </c>
      <c r="AH4347" s="16"/>
      <c r="AI4347" t="s">
        <v>1375</v>
      </c>
    </row>
    <row r="4348" spans="1:35" x14ac:dyDescent="0.25">
      <c r="A4348" t="s">
        <v>10420</v>
      </c>
      <c r="B4348" s="1">
        <v>23</v>
      </c>
      <c r="C4348" t="s">
        <v>480</v>
      </c>
      <c r="D4348">
        <v>7879563</v>
      </c>
      <c r="E4348" t="s">
        <v>10421</v>
      </c>
      <c r="F4348" t="s">
        <v>1363</v>
      </c>
      <c r="G4348" t="s">
        <v>1391</v>
      </c>
      <c r="H4348" s="3" t="s">
        <v>6522</v>
      </c>
      <c r="I4348">
        <v>2018</v>
      </c>
      <c r="J4348" s="15" t="s">
        <v>6523</v>
      </c>
      <c r="K4348">
        <v>2018</v>
      </c>
      <c r="L4348" t="s">
        <v>1394</v>
      </c>
      <c r="M4348" t="s">
        <v>9676</v>
      </c>
      <c r="N4348" t="s">
        <v>9676</v>
      </c>
      <c r="O4348" t="s">
        <v>1370</v>
      </c>
      <c r="P4348" t="s">
        <v>133</v>
      </c>
      <c r="Q4348">
        <f t="shared" si="80"/>
        <v>18180</v>
      </c>
      <c r="R4348" t="s">
        <v>2102</v>
      </c>
      <c r="S4348" t="s">
        <v>2103</v>
      </c>
      <c r="T4348" t="s">
        <v>9740</v>
      </c>
      <c r="U4348" s="75">
        <v>18180</v>
      </c>
      <c r="V4348">
        <v>1</v>
      </c>
      <c r="W4348">
        <v>18180</v>
      </c>
      <c r="AH4348" s="16"/>
      <c r="AI4348" t="s">
        <v>1375</v>
      </c>
    </row>
    <row r="4349" spans="1:35" x14ac:dyDescent="0.25">
      <c r="A4349" t="s">
        <v>10422</v>
      </c>
      <c r="B4349" s="1">
        <v>23</v>
      </c>
      <c r="C4349" t="s">
        <v>480</v>
      </c>
      <c r="D4349">
        <v>7879563</v>
      </c>
      <c r="E4349" t="s">
        <v>10421</v>
      </c>
      <c r="F4349" t="s">
        <v>1363</v>
      </c>
      <c r="G4349" t="s">
        <v>1391</v>
      </c>
      <c r="H4349" s="3" t="s">
        <v>6522</v>
      </c>
      <c r="I4349">
        <v>2018</v>
      </c>
      <c r="J4349" s="15" t="s">
        <v>6523</v>
      </c>
      <c r="K4349">
        <v>2018</v>
      </c>
      <c r="L4349" t="s">
        <v>1394</v>
      </c>
      <c r="M4349" t="s">
        <v>9676</v>
      </c>
      <c r="N4349" t="s">
        <v>9676</v>
      </c>
      <c r="O4349" t="s">
        <v>1370</v>
      </c>
      <c r="P4349" t="s">
        <v>133</v>
      </c>
      <c r="Q4349">
        <f t="shared" si="80"/>
        <v>18180</v>
      </c>
      <c r="R4349" t="s">
        <v>9407</v>
      </c>
      <c r="S4349" t="s">
        <v>9408</v>
      </c>
      <c r="T4349" t="s">
        <v>10044</v>
      </c>
      <c r="U4349" s="75">
        <v>18180</v>
      </c>
      <c r="V4349">
        <v>0.87</v>
      </c>
      <c r="W4349">
        <v>15816.6</v>
      </c>
      <c r="AH4349" s="16"/>
      <c r="AI4349" t="s">
        <v>1375</v>
      </c>
    </row>
    <row r="4350" spans="1:35" x14ac:dyDescent="0.25">
      <c r="A4350" t="s">
        <v>10423</v>
      </c>
      <c r="B4350" s="1">
        <v>23</v>
      </c>
      <c r="C4350" t="s">
        <v>480</v>
      </c>
      <c r="D4350">
        <v>7480598</v>
      </c>
      <c r="E4350" t="s">
        <v>10387</v>
      </c>
      <c r="F4350" t="s">
        <v>1363</v>
      </c>
      <c r="G4350" t="s">
        <v>1391</v>
      </c>
      <c r="H4350" s="3" t="s">
        <v>6211</v>
      </c>
      <c r="I4350">
        <v>2018</v>
      </c>
      <c r="J4350" s="15" t="s">
        <v>6292</v>
      </c>
      <c r="K4350">
        <v>2018</v>
      </c>
      <c r="L4350" t="s">
        <v>1394</v>
      </c>
      <c r="M4350" t="s">
        <v>9676</v>
      </c>
      <c r="N4350" t="s">
        <v>9676</v>
      </c>
      <c r="O4350" t="s">
        <v>1388</v>
      </c>
      <c r="P4350" t="s">
        <v>133</v>
      </c>
      <c r="Q4350">
        <f t="shared" si="80"/>
        <v>18180</v>
      </c>
      <c r="R4350" t="s">
        <v>9407</v>
      </c>
      <c r="S4350" t="s">
        <v>9408</v>
      </c>
      <c r="T4350" t="s">
        <v>9744</v>
      </c>
      <c r="U4350" s="75">
        <v>18180</v>
      </c>
      <c r="V4350">
        <v>0.47</v>
      </c>
      <c r="W4350">
        <v>8544.6</v>
      </c>
      <c r="AH4350" s="16"/>
      <c r="AI4350" t="s">
        <v>1375</v>
      </c>
    </row>
    <row r="4351" spans="1:35" x14ac:dyDescent="0.25">
      <c r="A4351" t="s">
        <v>10424</v>
      </c>
      <c r="B4351" s="1">
        <v>23</v>
      </c>
      <c r="C4351" t="s">
        <v>480</v>
      </c>
      <c r="D4351">
        <v>7480598</v>
      </c>
      <c r="E4351" t="s">
        <v>10387</v>
      </c>
      <c r="F4351" t="s">
        <v>1363</v>
      </c>
      <c r="G4351" t="s">
        <v>1391</v>
      </c>
      <c r="H4351" s="3" t="s">
        <v>6211</v>
      </c>
      <c r="I4351">
        <v>2018</v>
      </c>
      <c r="J4351" s="15" t="s">
        <v>6292</v>
      </c>
      <c r="K4351">
        <v>2018</v>
      </c>
      <c r="L4351" t="s">
        <v>1394</v>
      </c>
      <c r="M4351" t="s">
        <v>9676</v>
      </c>
      <c r="N4351" t="s">
        <v>9676</v>
      </c>
      <c r="O4351" t="s">
        <v>1388</v>
      </c>
      <c r="P4351" t="s">
        <v>133</v>
      </c>
      <c r="Q4351">
        <f t="shared" si="80"/>
        <v>18180</v>
      </c>
      <c r="R4351" t="s">
        <v>2102</v>
      </c>
      <c r="S4351" t="s">
        <v>2103</v>
      </c>
      <c r="T4351" t="s">
        <v>9879</v>
      </c>
      <c r="U4351" s="75">
        <v>18180</v>
      </c>
      <c r="V4351">
        <v>1</v>
      </c>
      <c r="W4351">
        <v>18180</v>
      </c>
      <c r="AH4351" s="16"/>
      <c r="AI4351" t="s">
        <v>1375</v>
      </c>
    </row>
    <row r="4352" spans="1:35" x14ac:dyDescent="0.25">
      <c r="A4352" t="s">
        <v>10425</v>
      </c>
      <c r="B4352" s="1">
        <v>23</v>
      </c>
      <c r="C4352" t="s">
        <v>480</v>
      </c>
      <c r="D4352">
        <v>7480598</v>
      </c>
      <c r="E4352" t="s">
        <v>10387</v>
      </c>
      <c r="F4352" t="s">
        <v>1363</v>
      </c>
      <c r="G4352" t="s">
        <v>1391</v>
      </c>
      <c r="H4352" s="3" t="s">
        <v>6211</v>
      </c>
      <c r="I4352">
        <v>2018</v>
      </c>
      <c r="J4352" s="15" t="s">
        <v>6292</v>
      </c>
      <c r="K4352">
        <v>2018</v>
      </c>
      <c r="L4352" t="s">
        <v>1394</v>
      </c>
      <c r="M4352" t="s">
        <v>9676</v>
      </c>
      <c r="N4352" t="s">
        <v>9676</v>
      </c>
      <c r="O4352" t="s">
        <v>1388</v>
      </c>
      <c r="P4352" t="s">
        <v>133</v>
      </c>
      <c r="Q4352">
        <f t="shared" si="80"/>
        <v>18180</v>
      </c>
      <c r="R4352" t="s">
        <v>1879</v>
      </c>
      <c r="S4352" t="s">
        <v>1880</v>
      </c>
      <c r="T4352" t="s">
        <v>10426</v>
      </c>
      <c r="U4352" s="75">
        <v>18180</v>
      </c>
      <c r="V4352">
        <v>0.54</v>
      </c>
      <c r="W4352">
        <v>9817.2000000000007</v>
      </c>
      <c r="AH4352" s="16"/>
      <c r="AI4352" t="s">
        <v>1375</v>
      </c>
    </row>
    <row r="4353" spans="1:35" x14ac:dyDescent="0.25">
      <c r="A4353" t="s">
        <v>10427</v>
      </c>
      <c r="B4353" s="1">
        <v>23</v>
      </c>
      <c r="C4353" t="s">
        <v>480</v>
      </c>
      <c r="D4353">
        <v>7480598</v>
      </c>
      <c r="E4353" t="s">
        <v>10387</v>
      </c>
      <c r="F4353" t="s">
        <v>1363</v>
      </c>
      <c r="G4353" t="s">
        <v>1391</v>
      </c>
      <c r="H4353" s="3" t="s">
        <v>6211</v>
      </c>
      <c r="I4353">
        <v>2018</v>
      </c>
      <c r="J4353" s="15" t="s">
        <v>6292</v>
      </c>
      <c r="K4353">
        <v>2018</v>
      </c>
      <c r="L4353" t="s">
        <v>1394</v>
      </c>
      <c r="M4353" t="s">
        <v>9676</v>
      </c>
      <c r="N4353" t="s">
        <v>9676</v>
      </c>
      <c r="O4353" t="s">
        <v>1388</v>
      </c>
      <c r="P4353" t="s">
        <v>133</v>
      </c>
      <c r="Q4353">
        <f t="shared" si="80"/>
        <v>18180</v>
      </c>
      <c r="R4353" t="s">
        <v>7480</v>
      </c>
      <c r="S4353" t="s">
        <v>7481</v>
      </c>
      <c r="T4353" t="s">
        <v>9746</v>
      </c>
      <c r="U4353" s="75">
        <v>18180</v>
      </c>
      <c r="V4353">
        <v>0.68</v>
      </c>
      <c r="W4353">
        <v>12362.4</v>
      </c>
      <c r="AH4353" s="16"/>
      <c r="AI4353" t="s">
        <v>1375</v>
      </c>
    </row>
    <row r="4354" spans="1:35" x14ac:dyDescent="0.25">
      <c r="A4354" t="s">
        <v>10428</v>
      </c>
      <c r="B4354" s="1">
        <v>23</v>
      </c>
      <c r="C4354" t="s">
        <v>480</v>
      </c>
      <c r="D4354">
        <v>4431723</v>
      </c>
      <c r="E4354" t="s">
        <v>9676</v>
      </c>
      <c r="F4354" t="s">
        <v>1363</v>
      </c>
      <c r="G4354" t="s">
        <v>1391</v>
      </c>
      <c r="H4354" s="3" t="s">
        <v>1392</v>
      </c>
      <c r="I4354">
        <v>2016</v>
      </c>
      <c r="J4354" s="15" t="s">
        <v>1393</v>
      </c>
      <c r="K4354">
        <v>2016</v>
      </c>
      <c r="L4354" t="s">
        <v>1394</v>
      </c>
      <c r="M4354" t="s">
        <v>9676</v>
      </c>
      <c r="N4354" t="s">
        <v>9676</v>
      </c>
      <c r="O4354" t="s">
        <v>1388</v>
      </c>
      <c r="P4354" t="s">
        <v>133</v>
      </c>
      <c r="Q4354">
        <f t="shared" ref="Q4354:Q4417" si="81">U4354</f>
        <v>1830</v>
      </c>
      <c r="R4354" t="s">
        <v>9407</v>
      </c>
      <c r="S4354" t="s">
        <v>9408</v>
      </c>
      <c r="T4354" t="s">
        <v>9676</v>
      </c>
      <c r="U4354" s="75">
        <v>1830</v>
      </c>
      <c r="V4354">
        <v>1</v>
      </c>
      <c r="W4354">
        <v>1830</v>
      </c>
      <c r="AH4354" s="16"/>
      <c r="AI4354" t="s">
        <v>1375</v>
      </c>
    </row>
    <row r="4355" spans="1:35" x14ac:dyDescent="0.25">
      <c r="A4355" t="s">
        <v>10429</v>
      </c>
      <c r="B4355" s="1">
        <v>23</v>
      </c>
      <c r="C4355" t="s">
        <v>480</v>
      </c>
      <c r="D4355">
        <v>4431723</v>
      </c>
      <c r="E4355" t="s">
        <v>9676</v>
      </c>
      <c r="F4355" t="s">
        <v>1363</v>
      </c>
      <c r="G4355" t="s">
        <v>1391</v>
      </c>
      <c r="H4355" s="3" t="s">
        <v>1392</v>
      </c>
      <c r="I4355">
        <v>2016</v>
      </c>
      <c r="J4355" s="15" t="s">
        <v>1393</v>
      </c>
      <c r="K4355">
        <v>2016</v>
      </c>
      <c r="L4355" t="s">
        <v>1394</v>
      </c>
      <c r="M4355" t="s">
        <v>9676</v>
      </c>
      <c r="N4355" t="s">
        <v>9676</v>
      </c>
      <c r="O4355" t="s">
        <v>1388</v>
      </c>
      <c r="P4355" t="s">
        <v>133</v>
      </c>
      <c r="Q4355">
        <f t="shared" si="81"/>
        <v>1830</v>
      </c>
      <c r="R4355" t="s">
        <v>1871</v>
      </c>
      <c r="S4355" t="s">
        <v>1872</v>
      </c>
      <c r="T4355" t="s">
        <v>9677</v>
      </c>
      <c r="U4355" s="75">
        <v>1830</v>
      </c>
      <c r="V4355">
        <v>2.73</v>
      </c>
      <c r="W4355">
        <v>4995.8999999999996</v>
      </c>
      <c r="AH4355" s="16"/>
      <c r="AI4355" t="s">
        <v>1375</v>
      </c>
    </row>
    <row r="4356" spans="1:35" x14ac:dyDescent="0.25">
      <c r="A4356" t="s">
        <v>10430</v>
      </c>
      <c r="B4356" s="1">
        <v>23</v>
      </c>
      <c r="C4356" t="s">
        <v>480</v>
      </c>
      <c r="D4356">
        <v>7922418</v>
      </c>
      <c r="E4356" t="s">
        <v>10431</v>
      </c>
      <c r="F4356" t="s">
        <v>1363</v>
      </c>
      <c r="G4356" t="s">
        <v>1391</v>
      </c>
      <c r="H4356" s="3" t="s">
        <v>6415</v>
      </c>
      <c r="I4356">
        <v>2018</v>
      </c>
      <c r="J4356" s="15" t="s">
        <v>7111</v>
      </c>
      <c r="K4356">
        <v>2018</v>
      </c>
      <c r="L4356" t="s">
        <v>1394</v>
      </c>
      <c r="M4356" t="s">
        <v>10065</v>
      </c>
      <c r="N4356" t="s">
        <v>10066</v>
      </c>
      <c r="O4356" t="s">
        <v>1370</v>
      </c>
      <c r="P4356" t="s">
        <v>133</v>
      </c>
      <c r="Q4356">
        <f t="shared" si="81"/>
        <v>5050</v>
      </c>
      <c r="R4356" t="s">
        <v>9407</v>
      </c>
      <c r="S4356" t="s">
        <v>9408</v>
      </c>
      <c r="T4356" t="s">
        <v>9981</v>
      </c>
      <c r="U4356" s="75">
        <v>5050</v>
      </c>
      <c r="V4356">
        <v>1.1000000000000001</v>
      </c>
      <c r="W4356">
        <v>5555</v>
      </c>
      <c r="AH4356" s="16"/>
      <c r="AI4356" t="s">
        <v>1375</v>
      </c>
    </row>
    <row r="4357" spans="1:35" x14ac:dyDescent="0.25">
      <c r="A4357" t="s">
        <v>10432</v>
      </c>
      <c r="B4357" s="1">
        <v>23</v>
      </c>
      <c r="C4357" t="s">
        <v>480</v>
      </c>
      <c r="D4357">
        <v>7922418</v>
      </c>
      <c r="E4357" t="s">
        <v>10431</v>
      </c>
      <c r="F4357" t="s">
        <v>1363</v>
      </c>
      <c r="G4357" t="s">
        <v>1391</v>
      </c>
      <c r="H4357" s="3" t="s">
        <v>6415</v>
      </c>
      <c r="I4357">
        <v>2018</v>
      </c>
      <c r="J4357" s="15" t="s">
        <v>7111</v>
      </c>
      <c r="K4357">
        <v>2018</v>
      </c>
      <c r="L4357" t="s">
        <v>1394</v>
      </c>
      <c r="M4357" t="s">
        <v>10065</v>
      </c>
      <c r="N4357" t="s">
        <v>10066</v>
      </c>
      <c r="O4357" t="s">
        <v>1370</v>
      </c>
      <c r="P4357" t="s">
        <v>133</v>
      </c>
      <c r="Q4357">
        <f t="shared" si="81"/>
        <v>5050</v>
      </c>
      <c r="R4357" t="s">
        <v>2102</v>
      </c>
      <c r="S4357" t="s">
        <v>2103</v>
      </c>
      <c r="T4357" t="s">
        <v>9740</v>
      </c>
      <c r="U4357" s="75">
        <v>5050</v>
      </c>
      <c r="V4357">
        <v>1</v>
      </c>
      <c r="W4357">
        <v>5050</v>
      </c>
      <c r="AH4357" s="16"/>
      <c r="AI4357" t="s">
        <v>1375</v>
      </c>
    </row>
    <row r="4358" spans="1:35" x14ac:dyDescent="0.25">
      <c r="A4358" t="s">
        <v>10433</v>
      </c>
      <c r="B4358" s="1">
        <v>23</v>
      </c>
      <c r="C4358" t="s">
        <v>480</v>
      </c>
      <c r="D4358">
        <v>7922418</v>
      </c>
      <c r="E4358" t="s">
        <v>10431</v>
      </c>
      <c r="F4358" t="s">
        <v>1363</v>
      </c>
      <c r="G4358" t="s">
        <v>1391</v>
      </c>
      <c r="H4358" s="3" t="s">
        <v>6415</v>
      </c>
      <c r="I4358">
        <v>2018</v>
      </c>
      <c r="J4358" s="15" t="s">
        <v>7111</v>
      </c>
      <c r="K4358">
        <v>2018</v>
      </c>
      <c r="L4358" t="s">
        <v>1394</v>
      </c>
      <c r="M4358" t="s">
        <v>10065</v>
      </c>
      <c r="N4358" t="s">
        <v>10066</v>
      </c>
      <c r="O4358" t="s">
        <v>1370</v>
      </c>
      <c r="P4358" t="s">
        <v>133</v>
      </c>
      <c r="Q4358">
        <f t="shared" si="81"/>
        <v>5050</v>
      </c>
      <c r="R4358" t="s">
        <v>9259</v>
      </c>
      <c r="S4358" t="s">
        <v>9260</v>
      </c>
      <c r="T4358" t="s">
        <v>9746</v>
      </c>
      <c r="U4358" s="75">
        <v>5050</v>
      </c>
      <c r="V4358">
        <v>0.4</v>
      </c>
      <c r="W4358">
        <v>2020</v>
      </c>
      <c r="AH4358" s="16"/>
      <c r="AI4358" t="s">
        <v>1375</v>
      </c>
    </row>
    <row r="4359" spans="1:35" x14ac:dyDescent="0.25">
      <c r="A4359" t="s">
        <v>10434</v>
      </c>
      <c r="B4359" s="1">
        <v>23</v>
      </c>
      <c r="C4359" t="s">
        <v>480</v>
      </c>
      <c r="D4359">
        <v>9039732</v>
      </c>
      <c r="E4359" t="s">
        <v>10435</v>
      </c>
      <c r="F4359" t="s">
        <v>1363</v>
      </c>
      <c r="G4359" t="s">
        <v>1391</v>
      </c>
      <c r="H4359" s="3" t="s">
        <v>2574</v>
      </c>
      <c r="I4359">
        <v>2018</v>
      </c>
      <c r="J4359" s="15" t="s">
        <v>1723</v>
      </c>
      <c r="K4359">
        <v>2018</v>
      </c>
      <c r="L4359" t="s">
        <v>1394</v>
      </c>
      <c r="M4359" t="s">
        <v>9676</v>
      </c>
      <c r="N4359" t="s">
        <v>9676</v>
      </c>
      <c r="O4359" t="s">
        <v>1408</v>
      </c>
      <c r="P4359" t="s">
        <v>133</v>
      </c>
      <c r="Q4359">
        <f t="shared" si="81"/>
        <v>1000</v>
      </c>
      <c r="R4359" t="s">
        <v>2102</v>
      </c>
      <c r="S4359" t="s">
        <v>2103</v>
      </c>
      <c r="T4359" t="s">
        <v>9879</v>
      </c>
      <c r="U4359" s="75">
        <v>1000</v>
      </c>
      <c r="V4359">
        <v>1</v>
      </c>
      <c r="W4359">
        <v>1000</v>
      </c>
      <c r="AH4359" s="16"/>
      <c r="AI4359" t="s">
        <v>1375</v>
      </c>
    </row>
    <row r="4360" spans="1:35" x14ac:dyDescent="0.25">
      <c r="A4360" t="s">
        <v>10436</v>
      </c>
      <c r="B4360" s="1">
        <v>23</v>
      </c>
      <c r="C4360" t="s">
        <v>480</v>
      </c>
      <c r="D4360">
        <v>9039732</v>
      </c>
      <c r="E4360" t="s">
        <v>10435</v>
      </c>
      <c r="F4360" t="s">
        <v>1363</v>
      </c>
      <c r="G4360" t="s">
        <v>1391</v>
      </c>
      <c r="H4360" s="3" t="s">
        <v>2574</v>
      </c>
      <c r="I4360">
        <v>2018</v>
      </c>
      <c r="J4360" s="15" t="s">
        <v>1723</v>
      </c>
      <c r="K4360">
        <v>2018</v>
      </c>
      <c r="L4360" t="s">
        <v>1394</v>
      </c>
      <c r="M4360" t="s">
        <v>9676</v>
      </c>
      <c r="N4360" t="s">
        <v>9676</v>
      </c>
      <c r="O4360" t="s">
        <v>1408</v>
      </c>
      <c r="P4360" t="s">
        <v>133</v>
      </c>
      <c r="Q4360">
        <f t="shared" si="81"/>
        <v>1000</v>
      </c>
      <c r="R4360" t="s">
        <v>9407</v>
      </c>
      <c r="S4360" t="s">
        <v>9408</v>
      </c>
      <c r="T4360" t="s">
        <v>10437</v>
      </c>
      <c r="U4360" s="75">
        <v>1000</v>
      </c>
      <c r="V4360">
        <v>1.1000000000000001</v>
      </c>
      <c r="W4360">
        <v>1100</v>
      </c>
      <c r="AH4360" s="16"/>
      <c r="AI4360" t="s">
        <v>1375</v>
      </c>
    </row>
    <row r="4361" spans="1:35" x14ac:dyDescent="0.25">
      <c r="A4361" t="s">
        <v>10438</v>
      </c>
      <c r="B4361" s="1">
        <v>23</v>
      </c>
      <c r="C4361" t="s">
        <v>480</v>
      </c>
      <c r="D4361">
        <v>12986003</v>
      </c>
      <c r="E4361" t="s">
        <v>10439</v>
      </c>
      <c r="F4361" t="s">
        <v>1363</v>
      </c>
      <c r="G4361" t="s">
        <v>1391</v>
      </c>
      <c r="H4361" s="3" t="s">
        <v>10440</v>
      </c>
      <c r="I4361">
        <v>2020</v>
      </c>
      <c r="J4361" s="15" t="s">
        <v>10441</v>
      </c>
      <c r="K4361">
        <v>2020</v>
      </c>
      <c r="L4361" t="s">
        <v>1622</v>
      </c>
      <c r="M4361" t="s">
        <v>496</v>
      </c>
      <c r="N4361" t="s">
        <v>10094</v>
      </c>
      <c r="O4361" t="s">
        <v>1388</v>
      </c>
      <c r="P4361" t="s">
        <v>4266</v>
      </c>
      <c r="Q4361">
        <f t="shared" si="81"/>
        <v>8500</v>
      </c>
      <c r="R4361" t="s">
        <v>9441</v>
      </c>
      <c r="S4361" t="s">
        <v>9442</v>
      </c>
      <c r="T4361" t="s">
        <v>10044</v>
      </c>
      <c r="U4361" s="75">
        <v>8500</v>
      </c>
      <c r="V4361">
        <v>0.85</v>
      </c>
      <c r="W4361">
        <v>7225</v>
      </c>
      <c r="AH4361" s="16"/>
      <c r="AI4361" t="s">
        <v>1375</v>
      </c>
    </row>
    <row r="4362" spans="1:35" x14ac:dyDescent="0.25">
      <c r="A4362" t="s">
        <v>10442</v>
      </c>
      <c r="B4362" s="1">
        <v>23</v>
      </c>
      <c r="C4362" t="s">
        <v>480</v>
      </c>
      <c r="D4362">
        <v>12986003</v>
      </c>
      <c r="E4362" t="s">
        <v>10439</v>
      </c>
      <c r="F4362" t="s">
        <v>1363</v>
      </c>
      <c r="G4362" t="s">
        <v>1391</v>
      </c>
      <c r="H4362" s="3" t="s">
        <v>10440</v>
      </c>
      <c r="I4362">
        <v>2020</v>
      </c>
      <c r="J4362" s="15" t="s">
        <v>10441</v>
      </c>
      <c r="K4362">
        <v>2020</v>
      </c>
      <c r="L4362" t="s">
        <v>1622</v>
      </c>
      <c r="M4362" t="s">
        <v>496</v>
      </c>
      <c r="N4362" t="s">
        <v>10094</v>
      </c>
      <c r="O4362" t="s">
        <v>1388</v>
      </c>
      <c r="P4362" t="s">
        <v>4266</v>
      </c>
      <c r="Q4362">
        <f t="shared" si="81"/>
        <v>8500</v>
      </c>
      <c r="R4362" t="s">
        <v>1879</v>
      </c>
      <c r="S4362" t="s">
        <v>1880</v>
      </c>
      <c r="T4362" t="s">
        <v>587</v>
      </c>
      <c r="U4362" s="75">
        <v>8500</v>
      </c>
      <c r="V4362">
        <v>0.38</v>
      </c>
      <c r="W4362">
        <v>3230</v>
      </c>
      <c r="AH4362" s="16"/>
      <c r="AI4362" t="s">
        <v>1375</v>
      </c>
    </row>
    <row r="4363" spans="1:35" x14ac:dyDescent="0.25">
      <c r="A4363" t="s">
        <v>10443</v>
      </c>
      <c r="B4363" s="1">
        <v>23</v>
      </c>
      <c r="C4363" t="s">
        <v>480</v>
      </c>
      <c r="D4363">
        <v>13599348</v>
      </c>
      <c r="E4363" t="s">
        <v>10100</v>
      </c>
      <c r="F4363" t="s">
        <v>1363</v>
      </c>
      <c r="G4363" t="s">
        <v>1391</v>
      </c>
      <c r="H4363" s="3" t="s">
        <v>10444</v>
      </c>
      <c r="I4363">
        <v>2020</v>
      </c>
      <c r="J4363" s="15" t="s">
        <v>10445</v>
      </c>
      <c r="K4363">
        <v>2020</v>
      </c>
      <c r="L4363" t="s">
        <v>1367</v>
      </c>
      <c r="M4363" t="s">
        <v>496</v>
      </c>
      <c r="N4363" t="s">
        <v>10094</v>
      </c>
      <c r="O4363" t="s">
        <v>1388</v>
      </c>
      <c r="P4363" t="s">
        <v>4266</v>
      </c>
      <c r="Q4363">
        <f t="shared" si="81"/>
        <v>600</v>
      </c>
      <c r="R4363" t="s">
        <v>9259</v>
      </c>
      <c r="S4363" t="s">
        <v>9260</v>
      </c>
      <c r="T4363" t="s">
        <v>507</v>
      </c>
      <c r="U4363" s="75">
        <v>600</v>
      </c>
      <c r="V4363">
        <v>5.55</v>
      </c>
      <c r="W4363">
        <v>3330</v>
      </c>
      <c r="AH4363" s="16"/>
      <c r="AI4363" t="s">
        <v>1375</v>
      </c>
    </row>
    <row r="4364" spans="1:35" x14ac:dyDescent="0.25">
      <c r="A4364" t="s">
        <v>10446</v>
      </c>
      <c r="B4364" s="1">
        <v>23</v>
      </c>
      <c r="C4364" t="s">
        <v>480</v>
      </c>
      <c r="D4364">
        <v>13599348</v>
      </c>
      <c r="E4364" t="s">
        <v>10100</v>
      </c>
      <c r="F4364" t="s">
        <v>1363</v>
      </c>
      <c r="G4364" t="s">
        <v>1391</v>
      </c>
      <c r="H4364" s="3" t="s">
        <v>10444</v>
      </c>
      <c r="I4364">
        <v>2020</v>
      </c>
      <c r="J4364" s="15" t="s">
        <v>10445</v>
      </c>
      <c r="K4364">
        <v>2020</v>
      </c>
      <c r="L4364" t="s">
        <v>1367</v>
      </c>
      <c r="M4364" t="s">
        <v>496</v>
      </c>
      <c r="N4364" t="s">
        <v>10094</v>
      </c>
      <c r="O4364" t="s">
        <v>1388</v>
      </c>
      <c r="P4364" t="s">
        <v>4266</v>
      </c>
      <c r="Q4364">
        <f t="shared" si="81"/>
        <v>600</v>
      </c>
      <c r="R4364" t="s">
        <v>9441</v>
      </c>
      <c r="S4364" t="s">
        <v>9442</v>
      </c>
      <c r="T4364" t="s">
        <v>10044</v>
      </c>
      <c r="U4364" s="75">
        <v>600</v>
      </c>
      <c r="V4364">
        <v>4</v>
      </c>
      <c r="W4364">
        <v>2400</v>
      </c>
      <c r="AH4364" s="16"/>
      <c r="AI4364" t="s">
        <v>1375</v>
      </c>
    </row>
    <row r="4365" spans="1:35" x14ac:dyDescent="0.25">
      <c r="A4365" t="s">
        <v>10447</v>
      </c>
      <c r="B4365" s="1">
        <v>23</v>
      </c>
      <c r="C4365" t="s">
        <v>480</v>
      </c>
      <c r="D4365">
        <v>13599348</v>
      </c>
      <c r="E4365" t="s">
        <v>10100</v>
      </c>
      <c r="F4365" t="s">
        <v>1363</v>
      </c>
      <c r="G4365" t="s">
        <v>1391</v>
      </c>
      <c r="H4365" s="3" t="s">
        <v>10444</v>
      </c>
      <c r="I4365">
        <v>2020</v>
      </c>
      <c r="J4365" s="15" t="s">
        <v>10445</v>
      </c>
      <c r="K4365">
        <v>2020</v>
      </c>
      <c r="L4365" t="s">
        <v>1367</v>
      </c>
      <c r="M4365" t="s">
        <v>496</v>
      </c>
      <c r="N4365" t="s">
        <v>10094</v>
      </c>
      <c r="O4365" t="s">
        <v>1388</v>
      </c>
      <c r="P4365" t="s">
        <v>4266</v>
      </c>
      <c r="Q4365">
        <f t="shared" si="81"/>
        <v>600</v>
      </c>
      <c r="R4365" t="s">
        <v>1879</v>
      </c>
      <c r="S4365" t="s">
        <v>1880</v>
      </c>
      <c r="T4365" t="s">
        <v>10126</v>
      </c>
      <c r="U4365" s="75">
        <v>600</v>
      </c>
      <c r="V4365">
        <v>0.38</v>
      </c>
      <c r="W4365">
        <v>228</v>
      </c>
      <c r="AH4365" s="16"/>
      <c r="AI4365" t="s">
        <v>1375</v>
      </c>
    </row>
    <row r="4366" spans="1:35" x14ac:dyDescent="0.25">
      <c r="A4366" t="s">
        <v>10448</v>
      </c>
      <c r="B4366" s="1">
        <v>23</v>
      </c>
      <c r="C4366" t="s">
        <v>480</v>
      </c>
      <c r="D4366">
        <v>18513751</v>
      </c>
      <c r="E4366" t="s">
        <v>10449</v>
      </c>
      <c r="F4366" t="s">
        <v>1363</v>
      </c>
      <c r="G4366" t="s">
        <v>1391</v>
      </c>
      <c r="H4366" s="3" t="s">
        <v>4733</v>
      </c>
      <c r="I4366">
        <v>2022</v>
      </c>
      <c r="J4366" s="15" t="s">
        <v>3250</v>
      </c>
      <c r="K4366">
        <v>2022</v>
      </c>
      <c r="L4366" t="s">
        <v>1367</v>
      </c>
      <c r="M4366" t="s">
        <v>496</v>
      </c>
      <c r="N4366" t="s">
        <v>10094</v>
      </c>
      <c r="O4366" t="s">
        <v>1388</v>
      </c>
      <c r="P4366" t="s">
        <v>4266</v>
      </c>
      <c r="Q4366">
        <f t="shared" si="81"/>
        <v>420</v>
      </c>
      <c r="R4366" t="s">
        <v>2102</v>
      </c>
      <c r="S4366" t="s">
        <v>2103</v>
      </c>
      <c r="T4366" t="s">
        <v>10450</v>
      </c>
      <c r="U4366" s="75">
        <v>420</v>
      </c>
      <c r="V4366">
        <v>1.5</v>
      </c>
      <c r="W4366">
        <v>630</v>
      </c>
      <c r="AH4366" s="16"/>
      <c r="AI4366" t="s">
        <v>1375</v>
      </c>
    </row>
    <row r="4367" spans="1:35" x14ac:dyDescent="0.25">
      <c r="A4367" t="s">
        <v>10451</v>
      </c>
      <c r="B4367" s="1">
        <v>23</v>
      </c>
      <c r="C4367" t="s">
        <v>480</v>
      </c>
      <c r="D4367">
        <v>14421976</v>
      </c>
      <c r="E4367" t="s">
        <v>10452</v>
      </c>
      <c r="F4367" t="s">
        <v>1363</v>
      </c>
      <c r="G4367" t="s">
        <v>1391</v>
      </c>
      <c r="H4367" s="3" t="s">
        <v>7929</v>
      </c>
      <c r="I4367">
        <v>2021</v>
      </c>
      <c r="J4367" s="15" t="s">
        <v>4094</v>
      </c>
      <c r="K4367">
        <v>2021</v>
      </c>
      <c r="L4367" t="s">
        <v>1367</v>
      </c>
      <c r="M4367" t="s">
        <v>496</v>
      </c>
      <c r="N4367" t="s">
        <v>10094</v>
      </c>
      <c r="O4367" t="s">
        <v>1370</v>
      </c>
      <c r="P4367" t="s">
        <v>4266</v>
      </c>
      <c r="Q4367">
        <f t="shared" si="81"/>
        <v>270</v>
      </c>
      <c r="R4367" t="s">
        <v>9259</v>
      </c>
      <c r="S4367" t="s">
        <v>9260</v>
      </c>
      <c r="T4367" t="s">
        <v>507</v>
      </c>
      <c r="U4367" s="75">
        <v>270</v>
      </c>
      <c r="V4367">
        <v>5.55</v>
      </c>
      <c r="W4367">
        <v>1498.5</v>
      </c>
      <c r="AH4367" s="16"/>
      <c r="AI4367" t="s">
        <v>1375</v>
      </c>
    </row>
    <row r="4368" spans="1:35" x14ac:dyDescent="0.25">
      <c r="A4368" t="s">
        <v>10453</v>
      </c>
      <c r="B4368" s="1">
        <v>23</v>
      </c>
      <c r="C4368" t="s">
        <v>480</v>
      </c>
      <c r="D4368">
        <v>14421976</v>
      </c>
      <c r="E4368" t="s">
        <v>10452</v>
      </c>
      <c r="F4368" t="s">
        <v>1363</v>
      </c>
      <c r="G4368" t="s">
        <v>1391</v>
      </c>
      <c r="H4368" s="3" t="s">
        <v>7929</v>
      </c>
      <c r="I4368">
        <v>2021</v>
      </c>
      <c r="J4368" s="15" t="s">
        <v>4094</v>
      </c>
      <c r="K4368">
        <v>2021</v>
      </c>
      <c r="L4368" t="s">
        <v>1367</v>
      </c>
      <c r="M4368" t="s">
        <v>496</v>
      </c>
      <c r="N4368" t="s">
        <v>10094</v>
      </c>
      <c r="O4368" t="s">
        <v>1370</v>
      </c>
      <c r="P4368" t="s">
        <v>4266</v>
      </c>
      <c r="Q4368">
        <f t="shared" si="81"/>
        <v>270</v>
      </c>
      <c r="R4368" t="s">
        <v>1879</v>
      </c>
      <c r="S4368" t="s">
        <v>1880</v>
      </c>
      <c r="T4368" t="s">
        <v>1379</v>
      </c>
      <c r="U4368" s="75">
        <v>270</v>
      </c>
      <c r="V4368">
        <v>0.38</v>
      </c>
      <c r="W4368">
        <v>102.6</v>
      </c>
      <c r="AH4368" s="16"/>
      <c r="AI4368" t="s">
        <v>1375</v>
      </c>
    </row>
    <row r="4369" spans="1:35" x14ac:dyDescent="0.25">
      <c r="A4369" t="s">
        <v>10454</v>
      </c>
      <c r="B4369" s="1">
        <v>23</v>
      </c>
      <c r="C4369" t="s">
        <v>480</v>
      </c>
      <c r="D4369">
        <v>14421976</v>
      </c>
      <c r="E4369" t="s">
        <v>10452</v>
      </c>
      <c r="F4369" t="s">
        <v>1363</v>
      </c>
      <c r="G4369" t="s">
        <v>1391</v>
      </c>
      <c r="H4369" s="3" t="s">
        <v>7929</v>
      </c>
      <c r="I4369">
        <v>2021</v>
      </c>
      <c r="J4369" s="15" t="s">
        <v>4094</v>
      </c>
      <c r="K4369">
        <v>2021</v>
      </c>
      <c r="L4369" t="s">
        <v>1367</v>
      </c>
      <c r="M4369" t="s">
        <v>496</v>
      </c>
      <c r="N4369" t="s">
        <v>10094</v>
      </c>
      <c r="O4369" t="s">
        <v>1370</v>
      </c>
      <c r="P4369" t="s">
        <v>4266</v>
      </c>
      <c r="Q4369">
        <f t="shared" si="81"/>
        <v>270</v>
      </c>
      <c r="R4369" t="s">
        <v>9441</v>
      </c>
      <c r="S4369" t="s">
        <v>9442</v>
      </c>
      <c r="T4369" t="s">
        <v>10044</v>
      </c>
      <c r="U4369" s="75">
        <v>270</v>
      </c>
      <c r="V4369">
        <v>0.65</v>
      </c>
      <c r="W4369">
        <v>175.5</v>
      </c>
      <c r="AH4369" s="16"/>
      <c r="AI4369" t="s">
        <v>1375</v>
      </c>
    </row>
    <row r="4370" spans="1:35" x14ac:dyDescent="0.25">
      <c r="A4370" t="s">
        <v>10455</v>
      </c>
      <c r="B4370" s="1">
        <v>23</v>
      </c>
      <c r="C4370" t="s">
        <v>480</v>
      </c>
      <c r="D4370">
        <v>8054126</v>
      </c>
      <c r="E4370" t="s">
        <v>9712</v>
      </c>
      <c r="F4370" t="s">
        <v>1363</v>
      </c>
      <c r="G4370" t="s">
        <v>1391</v>
      </c>
      <c r="H4370" s="3" t="s">
        <v>6490</v>
      </c>
      <c r="I4370">
        <v>2018</v>
      </c>
      <c r="J4370" s="15" t="s">
        <v>6491</v>
      </c>
      <c r="K4370">
        <v>2018</v>
      </c>
      <c r="L4370" t="s">
        <v>1394</v>
      </c>
      <c r="M4370" t="s">
        <v>9712</v>
      </c>
      <c r="N4370" t="s">
        <v>9676</v>
      </c>
      <c r="O4370" t="s">
        <v>1370</v>
      </c>
      <c r="P4370" t="s">
        <v>4226</v>
      </c>
      <c r="Q4370">
        <f t="shared" si="81"/>
        <v>120</v>
      </c>
      <c r="R4370" t="s">
        <v>9407</v>
      </c>
      <c r="S4370" t="s">
        <v>9408</v>
      </c>
      <c r="T4370" t="s">
        <v>9981</v>
      </c>
      <c r="U4370" s="75">
        <v>120</v>
      </c>
      <c r="V4370">
        <v>1.82</v>
      </c>
      <c r="W4370">
        <v>218.4</v>
      </c>
      <c r="AH4370" s="16"/>
      <c r="AI4370" t="s">
        <v>1375</v>
      </c>
    </row>
    <row r="4371" spans="1:35" x14ac:dyDescent="0.25">
      <c r="A4371" t="s">
        <v>10456</v>
      </c>
      <c r="B4371" s="1">
        <v>23</v>
      </c>
      <c r="C4371" t="s">
        <v>480</v>
      </c>
      <c r="D4371">
        <v>8054126</v>
      </c>
      <c r="E4371" t="s">
        <v>9712</v>
      </c>
      <c r="F4371" t="s">
        <v>1363</v>
      </c>
      <c r="G4371" t="s">
        <v>1391</v>
      </c>
      <c r="H4371" s="3" t="s">
        <v>6490</v>
      </c>
      <c r="I4371">
        <v>2018</v>
      </c>
      <c r="J4371" s="15" t="s">
        <v>6491</v>
      </c>
      <c r="K4371">
        <v>2018</v>
      </c>
      <c r="L4371" t="s">
        <v>1394</v>
      </c>
      <c r="M4371" t="s">
        <v>9712</v>
      </c>
      <c r="N4371" t="s">
        <v>9676</v>
      </c>
      <c r="O4371" t="s">
        <v>1370</v>
      </c>
      <c r="P4371" t="s">
        <v>4226</v>
      </c>
      <c r="Q4371">
        <f t="shared" si="81"/>
        <v>120</v>
      </c>
      <c r="R4371" t="s">
        <v>2102</v>
      </c>
      <c r="S4371" t="s">
        <v>2103</v>
      </c>
      <c r="T4371" t="s">
        <v>9740</v>
      </c>
      <c r="U4371" s="75">
        <v>120</v>
      </c>
      <c r="V4371">
        <v>1</v>
      </c>
      <c r="W4371">
        <v>120</v>
      </c>
      <c r="AH4371" s="16"/>
      <c r="AI4371" t="s">
        <v>1375</v>
      </c>
    </row>
    <row r="4372" spans="1:35" x14ac:dyDescent="0.25">
      <c r="A4372" t="s">
        <v>10457</v>
      </c>
      <c r="B4372" s="1">
        <v>23</v>
      </c>
      <c r="C4372" t="s">
        <v>480</v>
      </c>
      <c r="D4372">
        <v>13006843</v>
      </c>
      <c r="E4372" t="s">
        <v>10458</v>
      </c>
      <c r="F4372" t="s">
        <v>1363</v>
      </c>
      <c r="G4372" t="s">
        <v>1391</v>
      </c>
      <c r="H4372" s="3" t="s">
        <v>10459</v>
      </c>
      <c r="I4372">
        <v>2020</v>
      </c>
      <c r="J4372" s="15" t="s">
        <v>10460</v>
      </c>
      <c r="K4372">
        <v>2020</v>
      </c>
      <c r="L4372" t="s">
        <v>1367</v>
      </c>
      <c r="M4372" t="s">
        <v>496</v>
      </c>
      <c r="N4372" t="s">
        <v>10094</v>
      </c>
      <c r="O4372" t="s">
        <v>1388</v>
      </c>
      <c r="P4372" t="s">
        <v>4266</v>
      </c>
      <c r="Q4372">
        <f t="shared" si="81"/>
        <v>12150</v>
      </c>
      <c r="R4372" t="s">
        <v>1879</v>
      </c>
      <c r="S4372" t="s">
        <v>1880</v>
      </c>
      <c r="T4372" t="s">
        <v>587</v>
      </c>
      <c r="U4372" s="75">
        <v>12150</v>
      </c>
      <c r="V4372">
        <v>0.38</v>
      </c>
      <c r="W4372">
        <v>4617</v>
      </c>
      <c r="AH4372" s="16"/>
      <c r="AI4372" t="s">
        <v>1375</v>
      </c>
    </row>
    <row r="4373" spans="1:35" x14ac:dyDescent="0.25">
      <c r="A4373" t="s">
        <v>10461</v>
      </c>
      <c r="B4373" s="1">
        <v>23</v>
      </c>
      <c r="C4373" t="s">
        <v>480</v>
      </c>
      <c r="D4373">
        <v>13006843</v>
      </c>
      <c r="E4373" t="s">
        <v>10458</v>
      </c>
      <c r="F4373" t="s">
        <v>1363</v>
      </c>
      <c r="G4373" t="s">
        <v>1391</v>
      </c>
      <c r="H4373" s="3" t="s">
        <v>10459</v>
      </c>
      <c r="I4373">
        <v>2020</v>
      </c>
      <c r="J4373" s="15" t="s">
        <v>10460</v>
      </c>
      <c r="K4373">
        <v>2020</v>
      </c>
      <c r="L4373" t="s">
        <v>1367</v>
      </c>
      <c r="M4373" t="s">
        <v>496</v>
      </c>
      <c r="N4373" t="s">
        <v>10094</v>
      </c>
      <c r="O4373" t="s">
        <v>1388</v>
      </c>
      <c r="P4373" t="s">
        <v>4266</v>
      </c>
      <c r="Q4373">
        <f t="shared" si="81"/>
        <v>12150</v>
      </c>
      <c r="R4373" t="s">
        <v>9441</v>
      </c>
      <c r="S4373" t="s">
        <v>9442</v>
      </c>
      <c r="T4373" t="s">
        <v>10044</v>
      </c>
      <c r="U4373" s="75">
        <v>12150</v>
      </c>
      <c r="V4373">
        <v>0.85</v>
      </c>
      <c r="W4373">
        <v>10327.5</v>
      </c>
      <c r="AH4373" s="16"/>
      <c r="AI4373" t="s">
        <v>1375</v>
      </c>
    </row>
    <row r="4374" spans="1:35" x14ac:dyDescent="0.25">
      <c r="A4374" t="s">
        <v>10462</v>
      </c>
      <c r="B4374" s="1">
        <v>23</v>
      </c>
      <c r="C4374" t="s">
        <v>480</v>
      </c>
      <c r="D4374">
        <v>13044982</v>
      </c>
      <c r="E4374" t="s">
        <v>10304</v>
      </c>
      <c r="F4374" t="s">
        <v>1363</v>
      </c>
      <c r="G4374" t="s">
        <v>1391</v>
      </c>
      <c r="H4374" s="3" t="s">
        <v>3764</v>
      </c>
      <c r="I4374">
        <v>2020</v>
      </c>
      <c r="J4374" s="15" t="s">
        <v>3765</v>
      </c>
      <c r="K4374">
        <v>2020</v>
      </c>
      <c r="L4374" t="s">
        <v>1367</v>
      </c>
      <c r="M4374" t="s">
        <v>10304</v>
      </c>
      <c r="N4374" t="s">
        <v>10304</v>
      </c>
      <c r="O4374" t="s">
        <v>1388</v>
      </c>
      <c r="P4374" t="s">
        <v>133</v>
      </c>
      <c r="Q4374">
        <f t="shared" si="81"/>
        <v>3000</v>
      </c>
      <c r="R4374" t="s">
        <v>1879</v>
      </c>
      <c r="S4374" t="s">
        <v>1880</v>
      </c>
      <c r="T4374" t="s">
        <v>587</v>
      </c>
      <c r="U4374" s="75">
        <v>3000</v>
      </c>
      <c r="V4374">
        <v>0.38</v>
      </c>
      <c r="W4374">
        <v>1140</v>
      </c>
      <c r="AH4374" s="16"/>
      <c r="AI4374" t="s">
        <v>1375</v>
      </c>
    </row>
    <row r="4375" spans="1:35" x14ac:dyDescent="0.25">
      <c r="A4375" t="s">
        <v>10463</v>
      </c>
      <c r="B4375" s="1">
        <v>23</v>
      </c>
      <c r="C4375" t="s">
        <v>480</v>
      </c>
      <c r="D4375">
        <v>9305998</v>
      </c>
      <c r="E4375" t="s">
        <v>10464</v>
      </c>
      <c r="F4375" t="s">
        <v>1363</v>
      </c>
      <c r="G4375" t="s">
        <v>1391</v>
      </c>
      <c r="H4375" s="3" t="s">
        <v>10465</v>
      </c>
      <c r="I4375">
        <v>2018</v>
      </c>
      <c r="J4375" s="15" t="s">
        <v>6559</v>
      </c>
      <c r="K4375">
        <v>2018</v>
      </c>
      <c r="L4375" t="s">
        <v>1394</v>
      </c>
      <c r="M4375" t="s">
        <v>9676</v>
      </c>
      <c r="N4375" t="s">
        <v>9676</v>
      </c>
      <c r="O4375" t="s">
        <v>1370</v>
      </c>
      <c r="P4375" t="s">
        <v>133</v>
      </c>
      <c r="Q4375">
        <f t="shared" si="81"/>
        <v>16386</v>
      </c>
      <c r="R4375" t="s">
        <v>9407</v>
      </c>
      <c r="S4375" t="s">
        <v>9408</v>
      </c>
      <c r="T4375" t="s">
        <v>10044</v>
      </c>
      <c r="U4375" s="75">
        <v>16386</v>
      </c>
      <c r="V4375">
        <v>0.89</v>
      </c>
      <c r="W4375">
        <v>14583.54</v>
      </c>
      <c r="AH4375" s="16"/>
      <c r="AI4375" t="s">
        <v>1375</v>
      </c>
    </row>
    <row r="4376" spans="1:35" x14ac:dyDescent="0.25">
      <c r="A4376" t="s">
        <v>10466</v>
      </c>
      <c r="B4376" s="1">
        <v>23</v>
      </c>
      <c r="C4376" t="s">
        <v>480</v>
      </c>
      <c r="D4376">
        <v>13018833</v>
      </c>
      <c r="E4376" t="s">
        <v>10467</v>
      </c>
      <c r="F4376" t="s">
        <v>1363</v>
      </c>
      <c r="G4376" t="s">
        <v>1391</v>
      </c>
      <c r="H4376" s="3" t="s">
        <v>7992</v>
      </c>
      <c r="I4376">
        <v>2020</v>
      </c>
      <c r="J4376" s="15" t="s">
        <v>3764</v>
      </c>
      <c r="K4376">
        <v>2020</v>
      </c>
      <c r="L4376" t="s">
        <v>1367</v>
      </c>
      <c r="M4376" t="s">
        <v>496</v>
      </c>
      <c r="N4376" t="s">
        <v>10094</v>
      </c>
      <c r="O4376" t="s">
        <v>1388</v>
      </c>
      <c r="P4376" t="s">
        <v>4266</v>
      </c>
      <c r="Q4376">
        <f t="shared" si="81"/>
        <v>1400</v>
      </c>
      <c r="R4376" t="s">
        <v>1879</v>
      </c>
      <c r="S4376" t="s">
        <v>1880</v>
      </c>
      <c r="T4376" t="s">
        <v>587</v>
      </c>
      <c r="U4376" s="75">
        <v>1400</v>
      </c>
      <c r="V4376">
        <v>0.38</v>
      </c>
      <c r="W4376">
        <v>532</v>
      </c>
      <c r="AH4376" s="16"/>
      <c r="AI4376" t="s">
        <v>1375</v>
      </c>
    </row>
    <row r="4377" spans="1:35" x14ac:dyDescent="0.25">
      <c r="A4377" t="s">
        <v>10468</v>
      </c>
      <c r="B4377" s="1">
        <v>23</v>
      </c>
      <c r="C4377" t="s">
        <v>480</v>
      </c>
      <c r="D4377">
        <v>13018833</v>
      </c>
      <c r="E4377" t="s">
        <v>10467</v>
      </c>
      <c r="F4377" t="s">
        <v>1363</v>
      </c>
      <c r="G4377" t="s">
        <v>1391</v>
      </c>
      <c r="H4377" s="3" t="s">
        <v>7992</v>
      </c>
      <c r="I4377">
        <v>2020</v>
      </c>
      <c r="J4377" s="15" t="s">
        <v>3764</v>
      </c>
      <c r="K4377">
        <v>2020</v>
      </c>
      <c r="L4377" t="s">
        <v>1367</v>
      </c>
      <c r="M4377" t="s">
        <v>496</v>
      </c>
      <c r="N4377" t="s">
        <v>10094</v>
      </c>
      <c r="O4377" t="s">
        <v>1388</v>
      </c>
      <c r="P4377" t="s">
        <v>4266</v>
      </c>
      <c r="Q4377">
        <f t="shared" si="81"/>
        <v>1400</v>
      </c>
      <c r="R4377" t="s">
        <v>9441</v>
      </c>
      <c r="S4377" t="s">
        <v>9442</v>
      </c>
      <c r="T4377" t="s">
        <v>10044</v>
      </c>
      <c r="U4377" s="75">
        <v>1400</v>
      </c>
      <c r="V4377">
        <v>0.75</v>
      </c>
      <c r="W4377">
        <v>1050</v>
      </c>
      <c r="AH4377" s="16"/>
      <c r="AI4377" t="s">
        <v>1375</v>
      </c>
    </row>
    <row r="4378" spans="1:35" x14ac:dyDescent="0.25">
      <c r="A4378" t="s">
        <v>10469</v>
      </c>
      <c r="B4378" s="1">
        <v>23</v>
      </c>
      <c r="C4378" t="s">
        <v>480</v>
      </c>
      <c r="D4378">
        <v>13044982</v>
      </c>
      <c r="E4378" t="s">
        <v>10304</v>
      </c>
      <c r="F4378" t="s">
        <v>1363</v>
      </c>
      <c r="G4378" t="s">
        <v>1391</v>
      </c>
      <c r="H4378" s="3" t="s">
        <v>3764</v>
      </c>
      <c r="I4378">
        <v>2020</v>
      </c>
      <c r="J4378" s="15" t="s">
        <v>3765</v>
      </c>
      <c r="K4378">
        <v>2020</v>
      </c>
      <c r="L4378" t="s">
        <v>1367</v>
      </c>
      <c r="M4378" t="s">
        <v>10304</v>
      </c>
      <c r="N4378" t="s">
        <v>10304</v>
      </c>
      <c r="O4378" t="s">
        <v>1388</v>
      </c>
      <c r="P4378" t="s">
        <v>133</v>
      </c>
      <c r="Q4378">
        <f t="shared" si="81"/>
        <v>3000</v>
      </c>
      <c r="R4378" t="s">
        <v>9441</v>
      </c>
      <c r="S4378" t="s">
        <v>9442</v>
      </c>
      <c r="T4378" t="s">
        <v>10044</v>
      </c>
      <c r="U4378" s="75">
        <v>3000</v>
      </c>
      <c r="V4378">
        <v>0.62</v>
      </c>
      <c r="W4378">
        <v>1860</v>
      </c>
      <c r="AH4378" s="16"/>
      <c r="AI4378" t="s">
        <v>1375</v>
      </c>
    </row>
    <row r="4379" spans="1:35" x14ac:dyDescent="0.25">
      <c r="A4379" t="s">
        <v>10470</v>
      </c>
      <c r="B4379" s="1">
        <v>23</v>
      </c>
      <c r="C4379" t="s">
        <v>480</v>
      </c>
      <c r="D4379">
        <v>13047922</v>
      </c>
      <c r="E4379" t="s">
        <v>10471</v>
      </c>
      <c r="F4379" t="s">
        <v>1363</v>
      </c>
      <c r="G4379" t="s">
        <v>1391</v>
      </c>
      <c r="H4379" s="3" t="s">
        <v>10472</v>
      </c>
      <c r="I4379">
        <v>2020</v>
      </c>
      <c r="J4379" s="15" t="s">
        <v>10473</v>
      </c>
      <c r="K4379">
        <v>2020</v>
      </c>
      <c r="L4379" t="s">
        <v>1367</v>
      </c>
      <c r="M4379" t="s">
        <v>496</v>
      </c>
      <c r="N4379" t="s">
        <v>10094</v>
      </c>
      <c r="O4379" t="s">
        <v>1388</v>
      </c>
      <c r="P4379" t="s">
        <v>4266</v>
      </c>
      <c r="Q4379">
        <f t="shared" si="81"/>
        <v>3060</v>
      </c>
      <c r="R4379" t="s">
        <v>9441</v>
      </c>
      <c r="S4379" t="s">
        <v>9442</v>
      </c>
      <c r="T4379" t="s">
        <v>10044</v>
      </c>
      <c r="U4379" s="75">
        <v>3060</v>
      </c>
      <c r="V4379">
        <v>0.62</v>
      </c>
      <c r="W4379">
        <v>1897.2</v>
      </c>
      <c r="AH4379" s="16"/>
      <c r="AI4379" t="s">
        <v>1375</v>
      </c>
    </row>
    <row r="4380" spans="1:35" x14ac:dyDescent="0.25">
      <c r="A4380" t="s">
        <v>10474</v>
      </c>
      <c r="B4380" s="1">
        <v>23</v>
      </c>
      <c r="C4380" t="s">
        <v>480</v>
      </c>
      <c r="D4380">
        <v>13047922</v>
      </c>
      <c r="E4380" t="s">
        <v>10471</v>
      </c>
      <c r="F4380" t="s">
        <v>1363</v>
      </c>
      <c r="G4380" t="s">
        <v>1391</v>
      </c>
      <c r="H4380" s="3" t="s">
        <v>10472</v>
      </c>
      <c r="I4380">
        <v>2020</v>
      </c>
      <c r="J4380" s="15" t="s">
        <v>10473</v>
      </c>
      <c r="K4380">
        <v>2020</v>
      </c>
      <c r="L4380" t="s">
        <v>1367</v>
      </c>
      <c r="M4380" t="s">
        <v>496</v>
      </c>
      <c r="N4380" t="s">
        <v>10094</v>
      </c>
      <c r="O4380" t="s">
        <v>1388</v>
      </c>
      <c r="P4380" t="s">
        <v>4266</v>
      </c>
      <c r="Q4380">
        <f t="shared" si="81"/>
        <v>3060</v>
      </c>
      <c r="R4380" t="s">
        <v>1879</v>
      </c>
      <c r="S4380" t="s">
        <v>1880</v>
      </c>
      <c r="T4380" t="s">
        <v>587</v>
      </c>
      <c r="U4380" s="75">
        <v>3060</v>
      </c>
      <c r="V4380">
        <v>0.38</v>
      </c>
      <c r="W4380">
        <v>1162.8</v>
      </c>
      <c r="AH4380" s="16"/>
      <c r="AI4380" t="s">
        <v>1375</v>
      </c>
    </row>
    <row r="4381" spans="1:35" x14ac:dyDescent="0.25">
      <c r="A4381" t="s">
        <v>10475</v>
      </c>
      <c r="B4381" s="1">
        <v>23</v>
      </c>
      <c r="C4381" t="s">
        <v>480</v>
      </c>
      <c r="D4381">
        <v>9602453</v>
      </c>
      <c r="E4381" t="s">
        <v>10476</v>
      </c>
      <c r="F4381" t="s">
        <v>1363</v>
      </c>
      <c r="G4381" t="s">
        <v>1391</v>
      </c>
      <c r="H4381" s="3" t="s">
        <v>2570</v>
      </c>
      <c r="I4381">
        <v>2019</v>
      </c>
      <c r="J4381" s="15" t="s">
        <v>1420</v>
      </c>
      <c r="K4381">
        <v>2019</v>
      </c>
      <c r="L4381" t="s">
        <v>1394</v>
      </c>
      <c r="M4381" t="s">
        <v>10476</v>
      </c>
      <c r="N4381" t="s">
        <v>4662</v>
      </c>
      <c r="O4381" t="s">
        <v>1388</v>
      </c>
      <c r="P4381" t="s">
        <v>4226</v>
      </c>
      <c r="Q4381">
        <f t="shared" si="81"/>
        <v>9680</v>
      </c>
      <c r="R4381" t="s">
        <v>2102</v>
      </c>
      <c r="S4381" t="s">
        <v>2103</v>
      </c>
      <c r="T4381" t="s">
        <v>9740</v>
      </c>
      <c r="U4381" s="75">
        <v>9680</v>
      </c>
      <c r="V4381">
        <v>1</v>
      </c>
      <c r="W4381">
        <v>9680</v>
      </c>
      <c r="AH4381" s="16"/>
      <c r="AI4381" t="s">
        <v>1375</v>
      </c>
    </row>
    <row r="4382" spans="1:35" x14ac:dyDescent="0.25">
      <c r="A4382" t="s">
        <v>10477</v>
      </c>
      <c r="B4382" s="1">
        <v>23</v>
      </c>
      <c r="C4382" t="s">
        <v>480</v>
      </c>
      <c r="D4382">
        <v>9602453</v>
      </c>
      <c r="E4382" t="s">
        <v>10476</v>
      </c>
      <c r="F4382" t="s">
        <v>1363</v>
      </c>
      <c r="G4382" t="s">
        <v>1391</v>
      </c>
      <c r="H4382" s="3" t="s">
        <v>2570</v>
      </c>
      <c r="I4382">
        <v>2019</v>
      </c>
      <c r="J4382" s="15" t="s">
        <v>1420</v>
      </c>
      <c r="K4382">
        <v>2019</v>
      </c>
      <c r="L4382" t="s">
        <v>1394</v>
      </c>
      <c r="M4382" t="s">
        <v>10476</v>
      </c>
      <c r="N4382" t="s">
        <v>4662</v>
      </c>
      <c r="O4382" t="s">
        <v>1388</v>
      </c>
      <c r="P4382" t="s">
        <v>4226</v>
      </c>
      <c r="Q4382">
        <f t="shared" si="81"/>
        <v>9680</v>
      </c>
      <c r="R4382" t="s">
        <v>9441</v>
      </c>
      <c r="S4382" t="s">
        <v>9442</v>
      </c>
      <c r="T4382" t="s">
        <v>10044</v>
      </c>
      <c r="U4382" s="75">
        <v>9680</v>
      </c>
      <c r="V4382">
        <v>0.89</v>
      </c>
      <c r="W4382">
        <v>8615.2000000000007</v>
      </c>
      <c r="AH4382" s="16"/>
      <c r="AI4382" t="s">
        <v>1375</v>
      </c>
    </row>
    <row r="4383" spans="1:35" x14ac:dyDescent="0.25">
      <c r="A4383" t="s">
        <v>10478</v>
      </c>
      <c r="B4383" s="1">
        <v>23</v>
      </c>
      <c r="C4383" t="s">
        <v>480</v>
      </c>
      <c r="D4383">
        <v>4835999</v>
      </c>
      <c r="E4383" t="s">
        <v>9712</v>
      </c>
      <c r="F4383" t="s">
        <v>1363</v>
      </c>
      <c r="G4383" t="s">
        <v>1391</v>
      </c>
      <c r="H4383" s="3" t="s">
        <v>2829</v>
      </c>
      <c r="I4383">
        <v>2016</v>
      </c>
      <c r="J4383" s="15" t="s">
        <v>2821</v>
      </c>
      <c r="K4383">
        <v>2016</v>
      </c>
      <c r="L4383" t="s">
        <v>1394</v>
      </c>
      <c r="M4383" t="s">
        <v>9712</v>
      </c>
      <c r="N4383" t="s">
        <v>9676</v>
      </c>
      <c r="O4383" t="s">
        <v>1388</v>
      </c>
      <c r="P4383" t="s">
        <v>133</v>
      </c>
      <c r="Q4383">
        <f t="shared" si="81"/>
        <v>12300</v>
      </c>
      <c r="R4383" t="s">
        <v>3363</v>
      </c>
      <c r="S4383" t="s">
        <v>3364</v>
      </c>
      <c r="T4383" t="s">
        <v>9750</v>
      </c>
      <c r="U4383" s="75">
        <v>12300</v>
      </c>
      <c r="V4383">
        <v>1.4</v>
      </c>
      <c r="W4383">
        <v>17220</v>
      </c>
      <c r="AH4383" s="16"/>
      <c r="AI4383" t="s">
        <v>1375</v>
      </c>
    </row>
    <row r="4384" spans="1:35" x14ac:dyDescent="0.25">
      <c r="A4384" t="s">
        <v>10479</v>
      </c>
      <c r="B4384" s="1">
        <v>23</v>
      </c>
      <c r="C4384" t="s">
        <v>480</v>
      </c>
      <c r="D4384">
        <v>4835999</v>
      </c>
      <c r="E4384" t="s">
        <v>9712</v>
      </c>
      <c r="F4384" t="s">
        <v>1363</v>
      </c>
      <c r="G4384" t="s">
        <v>1391</v>
      </c>
      <c r="H4384" s="3" t="s">
        <v>2829</v>
      </c>
      <c r="I4384">
        <v>2016</v>
      </c>
      <c r="J4384" s="15" t="s">
        <v>2821</v>
      </c>
      <c r="K4384">
        <v>2016</v>
      </c>
      <c r="L4384" t="s">
        <v>1394</v>
      </c>
      <c r="M4384" t="s">
        <v>9712</v>
      </c>
      <c r="N4384" t="s">
        <v>9676</v>
      </c>
      <c r="O4384" t="s">
        <v>1388</v>
      </c>
      <c r="P4384" t="s">
        <v>133</v>
      </c>
      <c r="Q4384">
        <f t="shared" si="81"/>
        <v>12300</v>
      </c>
      <c r="R4384" t="s">
        <v>9407</v>
      </c>
      <c r="S4384" t="s">
        <v>9408</v>
      </c>
      <c r="T4384" t="s">
        <v>9676</v>
      </c>
      <c r="U4384" s="75">
        <v>12300</v>
      </c>
      <c r="V4384">
        <v>1.1000000000000001</v>
      </c>
      <c r="W4384">
        <v>13530</v>
      </c>
      <c r="AH4384" s="16"/>
      <c r="AI4384" t="s">
        <v>1375</v>
      </c>
    </row>
    <row r="4385" spans="1:35" x14ac:dyDescent="0.25">
      <c r="A4385" t="s">
        <v>10480</v>
      </c>
      <c r="B4385" s="1">
        <v>23</v>
      </c>
      <c r="C4385" t="s">
        <v>480</v>
      </c>
      <c r="D4385">
        <v>4835999</v>
      </c>
      <c r="E4385" t="s">
        <v>9712</v>
      </c>
      <c r="F4385" t="s">
        <v>1363</v>
      </c>
      <c r="G4385" t="s">
        <v>1391</v>
      </c>
      <c r="H4385" s="3" t="s">
        <v>2829</v>
      </c>
      <c r="I4385">
        <v>2016</v>
      </c>
      <c r="J4385" s="15" t="s">
        <v>2821</v>
      </c>
      <c r="K4385">
        <v>2016</v>
      </c>
      <c r="L4385" t="s">
        <v>1394</v>
      </c>
      <c r="M4385" t="s">
        <v>9712</v>
      </c>
      <c r="N4385" t="s">
        <v>9676</v>
      </c>
      <c r="O4385" t="s">
        <v>1388</v>
      </c>
      <c r="P4385" t="s">
        <v>133</v>
      </c>
      <c r="Q4385">
        <f t="shared" si="81"/>
        <v>12300</v>
      </c>
      <c r="R4385" t="s">
        <v>1871</v>
      </c>
      <c r="S4385" t="s">
        <v>1872</v>
      </c>
      <c r="T4385" t="s">
        <v>9734</v>
      </c>
      <c r="U4385" s="75">
        <v>12300</v>
      </c>
      <c r="V4385">
        <v>2.73</v>
      </c>
      <c r="W4385">
        <v>33579</v>
      </c>
      <c r="AH4385" s="16"/>
      <c r="AI4385" t="s">
        <v>1375</v>
      </c>
    </row>
    <row r="4386" spans="1:35" x14ac:dyDescent="0.25">
      <c r="A4386" t="s">
        <v>10481</v>
      </c>
      <c r="B4386" s="1">
        <v>23</v>
      </c>
      <c r="C4386" t="s">
        <v>480</v>
      </c>
      <c r="D4386">
        <v>13037439</v>
      </c>
      <c r="E4386" t="s">
        <v>10482</v>
      </c>
      <c r="F4386" t="s">
        <v>1363</v>
      </c>
      <c r="G4386" t="s">
        <v>1391</v>
      </c>
      <c r="H4386" s="3" t="s">
        <v>7993</v>
      </c>
      <c r="I4386">
        <v>2020</v>
      </c>
      <c r="J4386" s="15" t="s">
        <v>10473</v>
      </c>
      <c r="K4386">
        <v>2020</v>
      </c>
      <c r="L4386" t="s">
        <v>1367</v>
      </c>
      <c r="M4386" t="s">
        <v>496</v>
      </c>
      <c r="N4386" t="s">
        <v>10094</v>
      </c>
      <c r="O4386" t="s">
        <v>1388</v>
      </c>
      <c r="P4386" t="s">
        <v>4266</v>
      </c>
      <c r="Q4386">
        <f t="shared" si="81"/>
        <v>10420</v>
      </c>
      <c r="R4386" t="s">
        <v>1879</v>
      </c>
      <c r="S4386" t="s">
        <v>1880</v>
      </c>
      <c r="T4386" t="s">
        <v>587</v>
      </c>
      <c r="U4386" s="75">
        <v>10420</v>
      </c>
      <c r="V4386">
        <v>0.38</v>
      </c>
      <c r="W4386">
        <v>3959.6</v>
      </c>
      <c r="AH4386" s="16"/>
      <c r="AI4386" t="s">
        <v>1375</v>
      </c>
    </row>
    <row r="4387" spans="1:35" x14ac:dyDescent="0.25">
      <c r="A4387" t="s">
        <v>10483</v>
      </c>
      <c r="B4387" s="1">
        <v>23</v>
      </c>
      <c r="C4387" t="s">
        <v>480</v>
      </c>
      <c r="D4387">
        <v>13037439</v>
      </c>
      <c r="E4387" t="s">
        <v>10482</v>
      </c>
      <c r="F4387" t="s">
        <v>1363</v>
      </c>
      <c r="G4387" t="s">
        <v>1391</v>
      </c>
      <c r="H4387" s="3" t="s">
        <v>7993</v>
      </c>
      <c r="I4387">
        <v>2020</v>
      </c>
      <c r="J4387" s="15" t="s">
        <v>10473</v>
      </c>
      <c r="K4387">
        <v>2020</v>
      </c>
      <c r="L4387" t="s">
        <v>1367</v>
      </c>
      <c r="M4387" t="s">
        <v>496</v>
      </c>
      <c r="N4387" t="s">
        <v>10094</v>
      </c>
      <c r="O4387" t="s">
        <v>1388</v>
      </c>
      <c r="P4387" t="s">
        <v>4266</v>
      </c>
      <c r="Q4387">
        <f t="shared" si="81"/>
        <v>10420</v>
      </c>
      <c r="R4387" t="s">
        <v>9441</v>
      </c>
      <c r="S4387" t="s">
        <v>9442</v>
      </c>
      <c r="T4387" t="s">
        <v>10044</v>
      </c>
      <c r="U4387" s="75">
        <v>10420</v>
      </c>
      <c r="V4387">
        <v>0.62</v>
      </c>
      <c r="W4387">
        <v>6460.4</v>
      </c>
      <c r="AH4387" s="16"/>
      <c r="AI4387" t="s">
        <v>1375</v>
      </c>
    </row>
    <row r="4388" spans="1:35" x14ac:dyDescent="0.25">
      <c r="A4388" t="s">
        <v>10484</v>
      </c>
      <c r="B4388" s="1">
        <v>23</v>
      </c>
      <c r="C4388" t="s">
        <v>480</v>
      </c>
      <c r="D4388">
        <v>4503147</v>
      </c>
      <c r="E4388" t="s">
        <v>9712</v>
      </c>
      <c r="F4388" t="s">
        <v>1363</v>
      </c>
      <c r="G4388" t="s">
        <v>1391</v>
      </c>
      <c r="H4388" s="3" t="s">
        <v>2758</v>
      </c>
      <c r="I4388">
        <v>2016</v>
      </c>
      <c r="J4388" s="15" t="s">
        <v>5498</v>
      </c>
      <c r="K4388">
        <v>2016</v>
      </c>
      <c r="L4388" t="s">
        <v>1394</v>
      </c>
      <c r="M4388" t="s">
        <v>9712</v>
      </c>
      <c r="N4388" t="s">
        <v>9676</v>
      </c>
      <c r="O4388" t="s">
        <v>1388</v>
      </c>
      <c r="P4388" t="s">
        <v>133</v>
      </c>
      <c r="Q4388">
        <f t="shared" si="81"/>
        <v>11800</v>
      </c>
      <c r="R4388" t="s">
        <v>1871</v>
      </c>
      <c r="S4388" t="s">
        <v>1872</v>
      </c>
      <c r="T4388" t="s">
        <v>9677</v>
      </c>
      <c r="U4388" s="75">
        <v>11800</v>
      </c>
      <c r="V4388">
        <v>2.73</v>
      </c>
      <c r="W4388">
        <v>32214</v>
      </c>
      <c r="AH4388" s="16"/>
      <c r="AI4388" t="s">
        <v>1375</v>
      </c>
    </row>
    <row r="4389" spans="1:35" x14ac:dyDescent="0.25">
      <c r="A4389" t="s">
        <v>10485</v>
      </c>
      <c r="B4389" s="1">
        <v>23</v>
      </c>
      <c r="C4389" t="s">
        <v>480</v>
      </c>
      <c r="D4389">
        <v>4503147</v>
      </c>
      <c r="E4389" t="s">
        <v>9712</v>
      </c>
      <c r="F4389" t="s">
        <v>1363</v>
      </c>
      <c r="G4389" t="s">
        <v>1391</v>
      </c>
      <c r="H4389" s="3" t="s">
        <v>2758</v>
      </c>
      <c r="I4389">
        <v>2016</v>
      </c>
      <c r="J4389" s="15" t="s">
        <v>5498</v>
      </c>
      <c r="K4389">
        <v>2016</v>
      </c>
      <c r="L4389" t="s">
        <v>1394</v>
      </c>
      <c r="M4389" t="s">
        <v>9712</v>
      </c>
      <c r="N4389" t="s">
        <v>9676</v>
      </c>
      <c r="O4389" t="s">
        <v>1388</v>
      </c>
      <c r="P4389" t="s">
        <v>133</v>
      </c>
      <c r="Q4389">
        <f t="shared" si="81"/>
        <v>11800</v>
      </c>
      <c r="R4389" t="s">
        <v>9407</v>
      </c>
      <c r="S4389" t="s">
        <v>9408</v>
      </c>
      <c r="T4389" t="s">
        <v>9676</v>
      </c>
      <c r="U4389" s="75">
        <v>11800</v>
      </c>
      <c r="V4389">
        <v>2</v>
      </c>
      <c r="W4389">
        <v>23600</v>
      </c>
      <c r="AH4389" s="16"/>
      <c r="AI4389" t="s">
        <v>1375</v>
      </c>
    </row>
    <row r="4390" spans="1:35" x14ac:dyDescent="0.25">
      <c r="A4390" t="s">
        <v>10486</v>
      </c>
      <c r="B4390" s="1">
        <v>23</v>
      </c>
      <c r="C4390" t="s">
        <v>480</v>
      </c>
      <c r="D4390">
        <v>10016996</v>
      </c>
      <c r="E4390" t="s">
        <v>10487</v>
      </c>
      <c r="F4390" t="s">
        <v>1363</v>
      </c>
      <c r="G4390" t="s">
        <v>1391</v>
      </c>
      <c r="H4390" s="3" t="s">
        <v>3734</v>
      </c>
      <c r="I4390">
        <v>2019</v>
      </c>
      <c r="J4390" s="15" t="s">
        <v>2560</v>
      </c>
      <c r="K4390">
        <v>2019</v>
      </c>
      <c r="L4390" t="s">
        <v>1394</v>
      </c>
      <c r="M4390" t="s">
        <v>10487</v>
      </c>
      <c r="N4390" t="s">
        <v>10488</v>
      </c>
      <c r="O4390" t="s">
        <v>1388</v>
      </c>
      <c r="P4390" t="s">
        <v>133</v>
      </c>
      <c r="Q4390">
        <f t="shared" si="81"/>
        <v>3470</v>
      </c>
      <c r="R4390" t="s">
        <v>9441</v>
      </c>
      <c r="S4390" t="s">
        <v>9442</v>
      </c>
      <c r="T4390" t="s">
        <v>10044</v>
      </c>
      <c r="U4390" s="75">
        <v>3470</v>
      </c>
      <c r="V4390">
        <v>0.88</v>
      </c>
      <c r="W4390">
        <v>3053.6</v>
      </c>
      <c r="AH4390" s="16"/>
      <c r="AI4390" t="s">
        <v>1375</v>
      </c>
    </row>
    <row r="4391" spans="1:35" x14ac:dyDescent="0.25">
      <c r="A4391" t="s">
        <v>10489</v>
      </c>
      <c r="B4391" s="1">
        <v>23</v>
      </c>
      <c r="C4391" t="s">
        <v>480</v>
      </c>
      <c r="D4391">
        <v>10016996</v>
      </c>
      <c r="E4391" t="s">
        <v>10487</v>
      </c>
      <c r="F4391" t="s">
        <v>1363</v>
      </c>
      <c r="G4391" t="s">
        <v>1391</v>
      </c>
      <c r="H4391" s="3" t="s">
        <v>3734</v>
      </c>
      <c r="I4391">
        <v>2019</v>
      </c>
      <c r="J4391" s="15" t="s">
        <v>2560</v>
      </c>
      <c r="K4391">
        <v>2019</v>
      </c>
      <c r="L4391" t="s">
        <v>1394</v>
      </c>
      <c r="M4391" t="s">
        <v>10487</v>
      </c>
      <c r="N4391" t="s">
        <v>10488</v>
      </c>
      <c r="O4391" t="s">
        <v>1388</v>
      </c>
      <c r="P4391" t="s">
        <v>133</v>
      </c>
      <c r="Q4391">
        <f t="shared" si="81"/>
        <v>3470</v>
      </c>
      <c r="R4391" t="s">
        <v>2102</v>
      </c>
      <c r="S4391" t="s">
        <v>2103</v>
      </c>
      <c r="T4391" t="s">
        <v>10490</v>
      </c>
      <c r="U4391" s="75">
        <v>3470</v>
      </c>
      <c r="V4391">
        <v>1</v>
      </c>
      <c r="W4391">
        <v>3470</v>
      </c>
      <c r="AH4391" s="16"/>
      <c r="AI4391" t="s">
        <v>1375</v>
      </c>
    </row>
    <row r="4392" spans="1:35" x14ac:dyDescent="0.25">
      <c r="A4392" t="s">
        <v>10491</v>
      </c>
      <c r="B4392" s="1">
        <v>23</v>
      </c>
      <c r="C4392" t="s">
        <v>480</v>
      </c>
      <c r="D4392">
        <v>10274154</v>
      </c>
      <c r="E4392" t="s">
        <v>10492</v>
      </c>
      <c r="F4392" t="s">
        <v>1363</v>
      </c>
      <c r="G4392" t="s">
        <v>1391</v>
      </c>
      <c r="H4392" s="3" t="s">
        <v>2547</v>
      </c>
      <c r="I4392">
        <v>2019</v>
      </c>
      <c r="J4392" s="15" t="s">
        <v>2548</v>
      </c>
      <c r="K4392">
        <v>2019</v>
      </c>
      <c r="L4392" t="s">
        <v>1394</v>
      </c>
      <c r="M4392" t="s">
        <v>10492</v>
      </c>
      <c r="N4392" t="s">
        <v>10492</v>
      </c>
      <c r="O4392" t="s">
        <v>1388</v>
      </c>
      <c r="P4392" t="s">
        <v>133</v>
      </c>
      <c r="Q4392">
        <f t="shared" si="81"/>
        <v>3478</v>
      </c>
      <c r="R4392" t="s">
        <v>9441</v>
      </c>
      <c r="S4392" t="s">
        <v>9442</v>
      </c>
      <c r="T4392" t="s">
        <v>10493</v>
      </c>
      <c r="U4392" s="75">
        <v>3478</v>
      </c>
      <c r="V4392">
        <v>0.88</v>
      </c>
      <c r="W4392">
        <v>3060.64</v>
      </c>
      <c r="AH4392" s="16"/>
      <c r="AI4392" t="s">
        <v>1375</v>
      </c>
    </row>
    <row r="4393" spans="1:35" x14ac:dyDescent="0.25">
      <c r="A4393" t="s">
        <v>10494</v>
      </c>
      <c r="B4393" s="1">
        <v>23</v>
      </c>
      <c r="C4393" t="s">
        <v>480</v>
      </c>
      <c r="D4393">
        <v>4881796</v>
      </c>
      <c r="E4393" t="s">
        <v>9712</v>
      </c>
      <c r="F4393" t="s">
        <v>1363</v>
      </c>
      <c r="G4393" t="s">
        <v>1391</v>
      </c>
      <c r="H4393" s="3" t="s">
        <v>2880</v>
      </c>
      <c r="I4393">
        <v>2016</v>
      </c>
      <c r="J4393" s="15" t="s">
        <v>2841</v>
      </c>
      <c r="K4393">
        <v>2016</v>
      </c>
      <c r="L4393" t="s">
        <v>1394</v>
      </c>
      <c r="M4393" t="s">
        <v>9712</v>
      </c>
      <c r="N4393" t="s">
        <v>9676</v>
      </c>
      <c r="O4393" t="s">
        <v>1388</v>
      </c>
      <c r="P4393" t="s">
        <v>133</v>
      </c>
      <c r="Q4393">
        <f t="shared" si="81"/>
        <v>12300</v>
      </c>
      <c r="R4393" t="s">
        <v>1871</v>
      </c>
      <c r="S4393" t="s">
        <v>1872</v>
      </c>
      <c r="T4393" t="s">
        <v>9734</v>
      </c>
      <c r="U4393" s="75">
        <v>12300</v>
      </c>
      <c r="V4393">
        <v>2.73</v>
      </c>
      <c r="W4393">
        <v>33579</v>
      </c>
      <c r="AH4393" s="16"/>
      <c r="AI4393" t="s">
        <v>1375</v>
      </c>
    </row>
    <row r="4394" spans="1:35" x14ac:dyDescent="0.25">
      <c r="A4394" t="s">
        <v>10495</v>
      </c>
      <c r="B4394" s="1">
        <v>23</v>
      </c>
      <c r="C4394" t="s">
        <v>480</v>
      </c>
      <c r="D4394">
        <v>4881796</v>
      </c>
      <c r="E4394" t="s">
        <v>9712</v>
      </c>
      <c r="F4394" t="s">
        <v>1363</v>
      </c>
      <c r="G4394" t="s">
        <v>1391</v>
      </c>
      <c r="H4394" s="3" t="s">
        <v>2880</v>
      </c>
      <c r="I4394">
        <v>2016</v>
      </c>
      <c r="J4394" s="15" t="s">
        <v>2841</v>
      </c>
      <c r="K4394">
        <v>2016</v>
      </c>
      <c r="L4394" t="s">
        <v>1394</v>
      </c>
      <c r="M4394" t="s">
        <v>9712</v>
      </c>
      <c r="N4394" t="s">
        <v>9676</v>
      </c>
      <c r="O4394" t="s">
        <v>1388</v>
      </c>
      <c r="P4394" t="s">
        <v>133</v>
      </c>
      <c r="Q4394">
        <f t="shared" si="81"/>
        <v>12300</v>
      </c>
      <c r="R4394" t="s">
        <v>2102</v>
      </c>
      <c r="S4394" t="s">
        <v>2103</v>
      </c>
      <c r="T4394" t="s">
        <v>9738</v>
      </c>
      <c r="U4394" s="75">
        <v>12300</v>
      </c>
      <c r="V4394">
        <v>1.25</v>
      </c>
      <c r="W4394">
        <v>15375</v>
      </c>
      <c r="AH4394" s="16"/>
      <c r="AI4394" t="s">
        <v>1375</v>
      </c>
    </row>
    <row r="4395" spans="1:35" x14ac:dyDescent="0.25">
      <c r="A4395" t="s">
        <v>10496</v>
      </c>
      <c r="B4395" s="1">
        <v>23</v>
      </c>
      <c r="C4395" t="s">
        <v>480</v>
      </c>
      <c r="D4395">
        <v>4881796</v>
      </c>
      <c r="E4395" t="s">
        <v>9712</v>
      </c>
      <c r="F4395" t="s">
        <v>1363</v>
      </c>
      <c r="G4395" t="s">
        <v>1391</v>
      </c>
      <c r="H4395" s="3" t="s">
        <v>2880</v>
      </c>
      <c r="I4395">
        <v>2016</v>
      </c>
      <c r="J4395" s="15" t="s">
        <v>2841</v>
      </c>
      <c r="K4395">
        <v>2016</v>
      </c>
      <c r="L4395" t="s">
        <v>1394</v>
      </c>
      <c r="M4395" t="s">
        <v>9712</v>
      </c>
      <c r="N4395" t="s">
        <v>9676</v>
      </c>
      <c r="O4395" t="s">
        <v>1388</v>
      </c>
      <c r="P4395" t="s">
        <v>133</v>
      </c>
      <c r="Q4395">
        <f t="shared" si="81"/>
        <v>12300</v>
      </c>
      <c r="R4395" t="s">
        <v>9407</v>
      </c>
      <c r="S4395" t="s">
        <v>9408</v>
      </c>
      <c r="T4395" t="s">
        <v>9676</v>
      </c>
      <c r="U4395" s="75">
        <v>12300</v>
      </c>
      <c r="V4395">
        <v>1.1000000000000001</v>
      </c>
      <c r="W4395">
        <v>13530</v>
      </c>
      <c r="AH4395" s="16"/>
      <c r="AI4395" t="s">
        <v>1375</v>
      </c>
    </row>
    <row r="4396" spans="1:35" x14ac:dyDescent="0.25">
      <c r="A4396" t="s">
        <v>10497</v>
      </c>
      <c r="B4396" s="1">
        <v>23</v>
      </c>
      <c r="C4396" t="s">
        <v>480</v>
      </c>
      <c r="D4396">
        <v>4914546</v>
      </c>
      <c r="E4396" t="s">
        <v>10498</v>
      </c>
      <c r="F4396" t="s">
        <v>1363</v>
      </c>
      <c r="G4396" t="s">
        <v>1391</v>
      </c>
      <c r="H4396" s="3" t="s">
        <v>2338</v>
      </c>
      <c r="I4396">
        <v>2016</v>
      </c>
      <c r="J4396" s="15" t="s">
        <v>2339</v>
      </c>
      <c r="K4396">
        <v>2016</v>
      </c>
      <c r="L4396" t="s">
        <v>1394</v>
      </c>
      <c r="M4396" t="s">
        <v>9696</v>
      </c>
      <c r="N4396" t="s">
        <v>4226</v>
      </c>
      <c r="O4396" t="s">
        <v>1388</v>
      </c>
      <c r="P4396" t="s">
        <v>133</v>
      </c>
      <c r="Q4396">
        <f t="shared" si="81"/>
        <v>17500</v>
      </c>
      <c r="R4396" t="s">
        <v>2102</v>
      </c>
      <c r="S4396" t="s">
        <v>2103</v>
      </c>
      <c r="T4396" t="s">
        <v>9738</v>
      </c>
      <c r="U4396" s="75">
        <v>17500</v>
      </c>
      <c r="V4396">
        <v>1.25</v>
      </c>
      <c r="W4396">
        <v>21875</v>
      </c>
      <c r="AH4396" s="16"/>
      <c r="AI4396" t="s">
        <v>1375</v>
      </c>
    </row>
    <row r="4397" spans="1:35" x14ac:dyDescent="0.25">
      <c r="A4397" t="s">
        <v>10499</v>
      </c>
      <c r="B4397" s="1">
        <v>23</v>
      </c>
      <c r="C4397" t="s">
        <v>480</v>
      </c>
      <c r="D4397">
        <v>4914546</v>
      </c>
      <c r="E4397" t="s">
        <v>10498</v>
      </c>
      <c r="F4397" t="s">
        <v>1363</v>
      </c>
      <c r="G4397" t="s">
        <v>1391</v>
      </c>
      <c r="H4397" s="3" t="s">
        <v>2338</v>
      </c>
      <c r="I4397">
        <v>2016</v>
      </c>
      <c r="J4397" s="15" t="s">
        <v>2339</v>
      </c>
      <c r="K4397">
        <v>2016</v>
      </c>
      <c r="L4397" t="s">
        <v>1394</v>
      </c>
      <c r="M4397" t="s">
        <v>9696</v>
      </c>
      <c r="N4397" t="s">
        <v>4226</v>
      </c>
      <c r="O4397" t="s">
        <v>1388</v>
      </c>
      <c r="P4397" t="s">
        <v>133</v>
      </c>
      <c r="Q4397">
        <f t="shared" si="81"/>
        <v>17500</v>
      </c>
      <c r="R4397" t="s">
        <v>1871</v>
      </c>
      <c r="S4397" t="s">
        <v>1872</v>
      </c>
      <c r="T4397" t="s">
        <v>9677</v>
      </c>
      <c r="U4397" s="75">
        <v>17500</v>
      </c>
      <c r="V4397">
        <v>2.73</v>
      </c>
      <c r="W4397">
        <v>47775</v>
      </c>
      <c r="AH4397" s="16"/>
      <c r="AI4397" t="s">
        <v>1375</v>
      </c>
    </row>
    <row r="4398" spans="1:35" x14ac:dyDescent="0.25">
      <c r="A4398" t="s">
        <v>10500</v>
      </c>
      <c r="B4398" s="1">
        <v>23</v>
      </c>
      <c r="C4398" t="s">
        <v>480</v>
      </c>
      <c r="D4398">
        <v>14824906</v>
      </c>
      <c r="E4398" t="s">
        <v>10501</v>
      </c>
      <c r="F4398" t="s">
        <v>1363</v>
      </c>
      <c r="G4398" t="s">
        <v>1391</v>
      </c>
      <c r="H4398" s="3" t="s">
        <v>3571</v>
      </c>
      <c r="I4398">
        <v>2021</v>
      </c>
      <c r="J4398" s="15" t="s">
        <v>4065</v>
      </c>
      <c r="K4398">
        <v>2021</v>
      </c>
      <c r="L4398" t="s">
        <v>1367</v>
      </c>
      <c r="M4398" t="s">
        <v>496</v>
      </c>
      <c r="N4398" t="s">
        <v>10094</v>
      </c>
      <c r="O4398" t="s">
        <v>1370</v>
      </c>
      <c r="P4398" t="s">
        <v>4266</v>
      </c>
      <c r="Q4398">
        <f t="shared" si="81"/>
        <v>9560</v>
      </c>
      <c r="R4398" t="s">
        <v>2102</v>
      </c>
      <c r="S4398" t="s">
        <v>2103</v>
      </c>
      <c r="T4398" t="s">
        <v>10502</v>
      </c>
      <c r="U4398" s="75">
        <v>9560</v>
      </c>
      <c r="V4398">
        <v>1</v>
      </c>
      <c r="W4398">
        <v>9560</v>
      </c>
      <c r="AH4398" s="16"/>
      <c r="AI4398" t="s">
        <v>1375</v>
      </c>
    </row>
    <row r="4399" spans="1:35" x14ac:dyDescent="0.25">
      <c r="A4399" t="s">
        <v>10503</v>
      </c>
      <c r="B4399" s="1">
        <v>23</v>
      </c>
      <c r="C4399" t="s">
        <v>480</v>
      </c>
      <c r="D4399">
        <v>14824906</v>
      </c>
      <c r="E4399" t="s">
        <v>10501</v>
      </c>
      <c r="F4399" t="s">
        <v>1363</v>
      </c>
      <c r="G4399" t="s">
        <v>1391</v>
      </c>
      <c r="H4399" s="3" t="s">
        <v>3571</v>
      </c>
      <c r="I4399">
        <v>2021</v>
      </c>
      <c r="J4399" s="15" t="s">
        <v>4065</v>
      </c>
      <c r="K4399">
        <v>2021</v>
      </c>
      <c r="L4399" t="s">
        <v>1367</v>
      </c>
      <c r="M4399" t="s">
        <v>496</v>
      </c>
      <c r="N4399" t="s">
        <v>10094</v>
      </c>
      <c r="O4399" t="s">
        <v>1370</v>
      </c>
      <c r="P4399" t="s">
        <v>4266</v>
      </c>
      <c r="Q4399">
        <f t="shared" si="81"/>
        <v>9560</v>
      </c>
      <c r="R4399" t="s">
        <v>9259</v>
      </c>
      <c r="S4399" t="s">
        <v>9260</v>
      </c>
      <c r="T4399" t="s">
        <v>507</v>
      </c>
      <c r="U4399" s="75">
        <v>9560</v>
      </c>
      <c r="V4399">
        <v>5.55</v>
      </c>
      <c r="W4399">
        <v>53058</v>
      </c>
      <c r="AH4399" s="16"/>
      <c r="AI4399" t="s">
        <v>1375</v>
      </c>
    </row>
    <row r="4400" spans="1:35" x14ac:dyDescent="0.25">
      <c r="A4400" t="s">
        <v>10504</v>
      </c>
      <c r="B4400" s="1">
        <v>23</v>
      </c>
      <c r="C4400" t="s">
        <v>480</v>
      </c>
      <c r="D4400">
        <v>14685914</v>
      </c>
      <c r="E4400" t="s">
        <v>10505</v>
      </c>
      <c r="F4400" t="s">
        <v>1363</v>
      </c>
      <c r="G4400" t="s">
        <v>1391</v>
      </c>
      <c r="H4400" s="3" t="s">
        <v>4868</v>
      </c>
      <c r="I4400">
        <v>2021</v>
      </c>
      <c r="J4400" s="15" t="s">
        <v>3550</v>
      </c>
      <c r="K4400">
        <v>2021</v>
      </c>
      <c r="L4400" t="s">
        <v>1622</v>
      </c>
      <c r="M4400" t="s">
        <v>496</v>
      </c>
      <c r="N4400" t="s">
        <v>10094</v>
      </c>
      <c r="O4400" t="s">
        <v>1388</v>
      </c>
      <c r="P4400" t="s">
        <v>4266</v>
      </c>
      <c r="Q4400">
        <f t="shared" si="81"/>
        <v>25000</v>
      </c>
      <c r="R4400" t="s">
        <v>9259</v>
      </c>
      <c r="S4400" t="s">
        <v>9260</v>
      </c>
      <c r="T4400" t="s">
        <v>507</v>
      </c>
      <c r="U4400" s="75">
        <v>25000</v>
      </c>
      <c r="V4400">
        <v>5.55</v>
      </c>
      <c r="W4400">
        <v>138750</v>
      </c>
      <c r="AH4400" s="16"/>
      <c r="AI4400" t="s">
        <v>1375</v>
      </c>
    </row>
    <row r="4401" spans="1:35" x14ac:dyDescent="0.25">
      <c r="A4401" t="s">
        <v>10506</v>
      </c>
      <c r="B4401" s="1">
        <v>23</v>
      </c>
      <c r="C4401" t="s">
        <v>480</v>
      </c>
      <c r="D4401">
        <v>14685914</v>
      </c>
      <c r="E4401" t="s">
        <v>10505</v>
      </c>
      <c r="F4401" t="s">
        <v>1363</v>
      </c>
      <c r="G4401" t="s">
        <v>1391</v>
      </c>
      <c r="H4401" s="3" t="s">
        <v>4868</v>
      </c>
      <c r="I4401">
        <v>2021</v>
      </c>
      <c r="J4401" s="15" t="s">
        <v>3550</v>
      </c>
      <c r="K4401">
        <v>2021</v>
      </c>
      <c r="L4401" t="s">
        <v>1622</v>
      </c>
      <c r="M4401" t="s">
        <v>496</v>
      </c>
      <c r="N4401" t="s">
        <v>10094</v>
      </c>
      <c r="O4401" t="s">
        <v>1388</v>
      </c>
      <c r="P4401" t="s">
        <v>4266</v>
      </c>
      <c r="Q4401">
        <f t="shared" si="81"/>
        <v>25000</v>
      </c>
      <c r="R4401" t="s">
        <v>2102</v>
      </c>
      <c r="S4401" t="s">
        <v>2103</v>
      </c>
      <c r="T4401" t="s">
        <v>10193</v>
      </c>
      <c r="U4401" s="75">
        <v>25000</v>
      </c>
      <c r="V4401">
        <v>1</v>
      </c>
      <c r="W4401">
        <v>25000</v>
      </c>
      <c r="AH4401" s="16"/>
      <c r="AI4401" t="s">
        <v>1375</v>
      </c>
    </row>
    <row r="4402" spans="1:35" x14ac:dyDescent="0.25">
      <c r="A4402" t="s">
        <v>10507</v>
      </c>
      <c r="B4402" s="1">
        <v>23</v>
      </c>
      <c r="C4402" t="s">
        <v>480</v>
      </c>
      <c r="D4402">
        <v>14685914</v>
      </c>
      <c r="E4402" t="s">
        <v>10505</v>
      </c>
      <c r="F4402" t="s">
        <v>1363</v>
      </c>
      <c r="G4402" t="s">
        <v>1391</v>
      </c>
      <c r="H4402" s="3" t="s">
        <v>4868</v>
      </c>
      <c r="I4402">
        <v>2021</v>
      </c>
      <c r="J4402" s="15" t="s">
        <v>3550</v>
      </c>
      <c r="K4402">
        <v>2021</v>
      </c>
      <c r="L4402" t="s">
        <v>1622</v>
      </c>
      <c r="M4402" t="s">
        <v>496</v>
      </c>
      <c r="N4402" t="s">
        <v>10094</v>
      </c>
      <c r="O4402" t="s">
        <v>1388</v>
      </c>
      <c r="P4402" t="s">
        <v>4266</v>
      </c>
      <c r="Q4402">
        <f t="shared" si="81"/>
        <v>25000</v>
      </c>
      <c r="R4402" t="s">
        <v>1879</v>
      </c>
      <c r="S4402" t="s">
        <v>1880</v>
      </c>
      <c r="T4402" t="s">
        <v>587</v>
      </c>
      <c r="U4402" s="75">
        <v>25000</v>
      </c>
      <c r="V4402">
        <v>0.38</v>
      </c>
      <c r="W4402">
        <v>9500</v>
      </c>
      <c r="AH4402" s="16"/>
      <c r="AI4402" t="s">
        <v>1375</v>
      </c>
    </row>
    <row r="4403" spans="1:35" x14ac:dyDescent="0.25">
      <c r="A4403" t="s">
        <v>10508</v>
      </c>
      <c r="B4403" s="1">
        <v>23</v>
      </c>
      <c r="C4403" t="s">
        <v>480</v>
      </c>
      <c r="D4403">
        <v>4931300</v>
      </c>
      <c r="E4403" t="s">
        <v>9712</v>
      </c>
      <c r="F4403" t="s">
        <v>1363</v>
      </c>
      <c r="G4403" t="s">
        <v>1391</v>
      </c>
      <c r="H4403" s="3" t="s">
        <v>2339</v>
      </c>
      <c r="I4403">
        <v>2016</v>
      </c>
      <c r="J4403" s="15" t="s">
        <v>2344</v>
      </c>
      <c r="K4403">
        <v>2016</v>
      </c>
      <c r="L4403" t="s">
        <v>1394</v>
      </c>
      <c r="M4403" t="s">
        <v>9712</v>
      </c>
      <c r="N4403" t="s">
        <v>9676</v>
      </c>
      <c r="O4403" t="s">
        <v>1388</v>
      </c>
      <c r="P4403" t="s">
        <v>133</v>
      </c>
      <c r="Q4403">
        <f t="shared" si="81"/>
        <v>12300</v>
      </c>
      <c r="R4403" t="s">
        <v>2102</v>
      </c>
      <c r="S4403" t="s">
        <v>2103</v>
      </c>
      <c r="T4403" t="s">
        <v>9787</v>
      </c>
      <c r="U4403" s="75">
        <v>12300</v>
      </c>
      <c r="V4403">
        <v>1.25</v>
      </c>
      <c r="W4403">
        <v>15375</v>
      </c>
      <c r="AH4403" s="16"/>
      <c r="AI4403" t="s">
        <v>1375</v>
      </c>
    </row>
    <row r="4404" spans="1:35" x14ac:dyDescent="0.25">
      <c r="A4404" t="s">
        <v>10509</v>
      </c>
      <c r="B4404" s="1">
        <v>23</v>
      </c>
      <c r="C4404" t="s">
        <v>480</v>
      </c>
      <c r="D4404">
        <v>4931300</v>
      </c>
      <c r="E4404" t="s">
        <v>9712</v>
      </c>
      <c r="F4404" t="s">
        <v>1363</v>
      </c>
      <c r="G4404" t="s">
        <v>1391</v>
      </c>
      <c r="H4404" s="3" t="s">
        <v>2339</v>
      </c>
      <c r="I4404">
        <v>2016</v>
      </c>
      <c r="J4404" s="15" t="s">
        <v>2344</v>
      </c>
      <c r="K4404">
        <v>2016</v>
      </c>
      <c r="L4404" t="s">
        <v>1394</v>
      </c>
      <c r="M4404" t="s">
        <v>9712</v>
      </c>
      <c r="N4404" t="s">
        <v>9676</v>
      </c>
      <c r="O4404" t="s">
        <v>1388</v>
      </c>
      <c r="P4404" t="s">
        <v>133</v>
      </c>
      <c r="Q4404">
        <f t="shared" si="81"/>
        <v>12300</v>
      </c>
      <c r="R4404" t="s">
        <v>1871</v>
      </c>
      <c r="S4404" t="s">
        <v>1872</v>
      </c>
      <c r="T4404" t="s">
        <v>9677</v>
      </c>
      <c r="U4404" s="75">
        <v>12300</v>
      </c>
      <c r="V4404">
        <v>2.73</v>
      </c>
      <c r="W4404">
        <v>33579</v>
      </c>
      <c r="AH4404" s="16"/>
      <c r="AI4404" t="s">
        <v>1375</v>
      </c>
    </row>
    <row r="4405" spans="1:35" x14ac:dyDescent="0.25">
      <c r="A4405" t="s">
        <v>10510</v>
      </c>
      <c r="B4405" s="1">
        <v>23</v>
      </c>
      <c r="C4405" t="s">
        <v>480</v>
      </c>
      <c r="D4405">
        <v>4931300</v>
      </c>
      <c r="E4405" t="s">
        <v>9712</v>
      </c>
      <c r="F4405" t="s">
        <v>1363</v>
      </c>
      <c r="G4405" t="s">
        <v>1391</v>
      </c>
      <c r="H4405" s="3" t="s">
        <v>2339</v>
      </c>
      <c r="I4405">
        <v>2016</v>
      </c>
      <c r="J4405" s="15" t="s">
        <v>2344</v>
      </c>
      <c r="K4405">
        <v>2016</v>
      </c>
      <c r="L4405" t="s">
        <v>1394</v>
      </c>
      <c r="M4405" t="s">
        <v>9712</v>
      </c>
      <c r="N4405" t="s">
        <v>9676</v>
      </c>
      <c r="O4405" t="s">
        <v>1388</v>
      </c>
      <c r="P4405" t="s">
        <v>133</v>
      </c>
      <c r="Q4405">
        <f t="shared" si="81"/>
        <v>12300</v>
      </c>
      <c r="R4405" t="s">
        <v>3363</v>
      </c>
      <c r="S4405" t="s">
        <v>3364</v>
      </c>
      <c r="T4405" t="s">
        <v>9750</v>
      </c>
      <c r="U4405" s="75">
        <v>12300</v>
      </c>
      <c r="V4405">
        <v>1.35</v>
      </c>
      <c r="W4405">
        <v>16605</v>
      </c>
      <c r="AH4405" s="16"/>
      <c r="AI4405" t="s">
        <v>1375</v>
      </c>
    </row>
    <row r="4406" spans="1:35" x14ac:dyDescent="0.25">
      <c r="A4406" t="s">
        <v>10511</v>
      </c>
      <c r="B4406" s="1">
        <v>23</v>
      </c>
      <c r="C4406" t="s">
        <v>480</v>
      </c>
      <c r="D4406">
        <v>14857456</v>
      </c>
      <c r="E4406" t="s">
        <v>9691</v>
      </c>
      <c r="F4406" t="s">
        <v>1363</v>
      </c>
      <c r="G4406" t="s">
        <v>1391</v>
      </c>
      <c r="H4406" s="3" t="s">
        <v>10512</v>
      </c>
      <c r="I4406">
        <v>2021</v>
      </c>
      <c r="J4406" s="15" t="s">
        <v>4781</v>
      </c>
      <c r="K4406">
        <v>2021</v>
      </c>
      <c r="L4406" t="s">
        <v>1367</v>
      </c>
      <c r="M4406" t="s">
        <v>496</v>
      </c>
      <c r="N4406" t="s">
        <v>10094</v>
      </c>
      <c r="O4406" t="s">
        <v>1370</v>
      </c>
      <c r="P4406" t="s">
        <v>4266</v>
      </c>
      <c r="Q4406">
        <f t="shared" si="81"/>
        <v>1000</v>
      </c>
      <c r="R4406" t="s">
        <v>9259</v>
      </c>
      <c r="S4406" t="s">
        <v>9260</v>
      </c>
      <c r="T4406" t="s">
        <v>507</v>
      </c>
      <c r="U4406" s="75">
        <v>1000</v>
      </c>
      <c r="V4406">
        <v>5.55</v>
      </c>
      <c r="W4406">
        <v>5550</v>
      </c>
      <c r="AH4406" s="16"/>
      <c r="AI4406" t="s">
        <v>1375</v>
      </c>
    </row>
    <row r="4407" spans="1:35" x14ac:dyDescent="0.25">
      <c r="A4407" t="s">
        <v>10513</v>
      </c>
      <c r="B4407" s="1">
        <v>23</v>
      </c>
      <c r="C4407" t="s">
        <v>480</v>
      </c>
      <c r="D4407">
        <v>14857456</v>
      </c>
      <c r="E4407" t="s">
        <v>9691</v>
      </c>
      <c r="F4407" t="s">
        <v>1363</v>
      </c>
      <c r="G4407" t="s">
        <v>1391</v>
      </c>
      <c r="H4407" s="3" t="s">
        <v>10512</v>
      </c>
      <c r="I4407">
        <v>2021</v>
      </c>
      <c r="J4407" s="15" t="s">
        <v>4781</v>
      </c>
      <c r="K4407">
        <v>2021</v>
      </c>
      <c r="L4407" t="s">
        <v>1367</v>
      </c>
      <c r="M4407" t="s">
        <v>496</v>
      </c>
      <c r="N4407" t="s">
        <v>10094</v>
      </c>
      <c r="O4407" t="s">
        <v>1370</v>
      </c>
      <c r="P4407" t="s">
        <v>4266</v>
      </c>
      <c r="Q4407">
        <f t="shared" si="81"/>
        <v>1000</v>
      </c>
      <c r="R4407" t="s">
        <v>1879</v>
      </c>
      <c r="S4407" t="s">
        <v>1880</v>
      </c>
      <c r="T4407" t="s">
        <v>587</v>
      </c>
      <c r="U4407" s="75">
        <v>1000</v>
      </c>
      <c r="V4407">
        <v>0.38</v>
      </c>
      <c r="W4407">
        <v>380</v>
      </c>
      <c r="AH4407" s="16"/>
      <c r="AI4407" t="s">
        <v>1375</v>
      </c>
    </row>
    <row r="4408" spans="1:35" x14ac:dyDescent="0.25">
      <c r="A4408" t="s">
        <v>10514</v>
      </c>
      <c r="B4408" s="1">
        <v>23</v>
      </c>
      <c r="C4408" t="s">
        <v>480</v>
      </c>
      <c r="D4408">
        <v>14857456</v>
      </c>
      <c r="E4408" t="s">
        <v>9691</v>
      </c>
      <c r="F4408" t="s">
        <v>1363</v>
      </c>
      <c r="G4408" t="s">
        <v>1391</v>
      </c>
      <c r="H4408" s="3" t="s">
        <v>10512</v>
      </c>
      <c r="I4408">
        <v>2021</v>
      </c>
      <c r="J4408" s="15" t="s">
        <v>4781</v>
      </c>
      <c r="K4408">
        <v>2021</v>
      </c>
      <c r="L4408" t="s">
        <v>1367</v>
      </c>
      <c r="M4408" t="s">
        <v>496</v>
      </c>
      <c r="N4408" t="s">
        <v>10094</v>
      </c>
      <c r="O4408" t="s">
        <v>1370</v>
      </c>
      <c r="P4408" t="s">
        <v>4266</v>
      </c>
      <c r="Q4408">
        <f t="shared" si="81"/>
        <v>1000</v>
      </c>
      <c r="R4408" t="s">
        <v>2102</v>
      </c>
      <c r="S4408" t="s">
        <v>2103</v>
      </c>
      <c r="T4408" t="s">
        <v>10193</v>
      </c>
      <c r="U4408" s="75">
        <v>1000</v>
      </c>
      <c r="V4408">
        <v>1</v>
      </c>
      <c r="W4408">
        <v>1000</v>
      </c>
      <c r="AH4408" s="16"/>
      <c r="AI4408" t="s">
        <v>1375</v>
      </c>
    </row>
    <row r="4409" spans="1:35" x14ac:dyDescent="0.25">
      <c r="A4409" t="s">
        <v>10515</v>
      </c>
      <c r="B4409" s="1">
        <v>23</v>
      </c>
      <c r="C4409" t="s">
        <v>480</v>
      </c>
      <c r="D4409">
        <v>10702474</v>
      </c>
      <c r="E4409" t="s">
        <v>10125</v>
      </c>
      <c r="F4409" t="s">
        <v>1363</v>
      </c>
      <c r="G4409" t="s">
        <v>1391</v>
      </c>
      <c r="H4409" s="3" t="s">
        <v>1691</v>
      </c>
      <c r="I4409">
        <v>2019</v>
      </c>
      <c r="J4409" s="15" t="s">
        <v>10516</v>
      </c>
      <c r="K4409">
        <v>2019</v>
      </c>
      <c r="L4409" t="s">
        <v>1394</v>
      </c>
      <c r="M4409" t="s">
        <v>496</v>
      </c>
      <c r="N4409" t="s">
        <v>10139</v>
      </c>
      <c r="O4409" t="s">
        <v>1388</v>
      </c>
      <c r="P4409" t="s">
        <v>133</v>
      </c>
      <c r="Q4409">
        <f t="shared" si="81"/>
        <v>21300</v>
      </c>
      <c r="R4409" t="s">
        <v>9441</v>
      </c>
      <c r="S4409" t="s">
        <v>9442</v>
      </c>
      <c r="T4409" t="s">
        <v>10318</v>
      </c>
      <c r="U4409" s="75">
        <v>21300</v>
      </c>
      <c r="V4409">
        <v>0.85</v>
      </c>
      <c r="W4409">
        <v>18105</v>
      </c>
      <c r="AH4409" s="16"/>
      <c r="AI4409" t="s">
        <v>1375</v>
      </c>
    </row>
    <row r="4410" spans="1:35" x14ac:dyDescent="0.25">
      <c r="A4410" t="s">
        <v>10517</v>
      </c>
      <c r="B4410" s="1">
        <v>23</v>
      </c>
      <c r="C4410" t="s">
        <v>480</v>
      </c>
      <c r="D4410">
        <v>14789213</v>
      </c>
      <c r="E4410" t="s">
        <v>10505</v>
      </c>
      <c r="F4410" t="s">
        <v>1363</v>
      </c>
      <c r="G4410" t="s">
        <v>1391</v>
      </c>
      <c r="H4410" s="3" t="s">
        <v>2682</v>
      </c>
      <c r="I4410">
        <v>2021</v>
      </c>
      <c r="J4410" s="15" t="s">
        <v>4054</v>
      </c>
      <c r="K4410">
        <v>2021</v>
      </c>
      <c r="L4410" t="s">
        <v>1622</v>
      </c>
      <c r="M4410" t="s">
        <v>496</v>
      </c>
      <c r="N4410" t="s">
        <v>10094</v>
      </c>
      <c r="O4410" t="s">
        <v>1388</v>
      </c>
      <c r="P4410" t="s">
        <v>4266</v>
      </c>
      <c r="Q4410">
        <f t="shared" si="81"/>
        <v>25000</v>
      </c>
      <c r="R4410" t="s">
        <v>1879</v>
      </c>
      <c r="S4410" t="s">
        <v>1880</v>
      </c>
      <c r="T4410" t="s">
        <v>1379</v>
      </c>
      <c r="U4410" s="75">
        <v>25000</v>
      </c>
      <c r="V4410">
        <v>0.38</v>
      </c>
      <c r="W4410">
        <v>9500</v>
      </c>
      <c r="AH4410" s="16"/>
      <c r="AI4410" t="s">
        <v>1375</v>
      </c>
    </row>
    <row r="4411" spans="1:35" x14ac:dyDescent="0.25">
      <c r="A4411" t="s">
        <v>10518</v>
      </c>
      <c r="B4411" s="1">
        <v>23</v>
      </c>
      <c r="C4411" t="s">
        <v>480</v>
      </c>
      <c r="D4411">
        <v>14789213</v>
      </c>
      <c r="E4411" t="s">
        <v>10505</v>
      </c>
      <c r="F4411" t="s">
        <v>1363</v>
      </c>
      <c r="G4411" t="s">
        <v>1391</v>
      </c>
      <c r="H4411" s="3" t="s">
        <v>2682</v>
      </c>
      <c r="I4411">
        <v>2021</v>
      </c>
      <c r="J4411" s="15" t="s">
        <v>4054</v>
      </c>
      <c r="K4411">
        <v>2021</v>
      </c>
      <c r="L4411" t="s">
        <v>1622</v>
      </c>
      <c r="M4411" t="s">
        <v>496</v>
      </c>
      <c r="N4411" t="s">
        <v>10094</v>
      </c>
      <c r="O4411" t="s">
        <v>1388</v>
      </c>
      <c r="P4411" t="s">
        <v>4266</v>
      </c>
      <c r="Q4411">
        <f t="shared" si="81"/>
        <v>25000</v>
      </c>
      <c r="R4411" t="s">
        <v>2102</v>
      </c>
      <c r="S4411" t="s">
        <v>2103</v>
      </c>
      <c r="T4411" t="s">
        <v>10186</v>
      </c>
      <c r="U4411" s="75">
        <v>25000</v>
      </c>
      <c r="V4411">
        <v>2.5</v>
      </c>
      <c r="W4411">
        <v>62500</v>
      </c>
      <c r="AH4411" s="16"/>
      <c r="AI4411" t="s">
        <v>1375</v>
      </c>
    </row>
    <row r="4412" spans="1:35" x14ac:dyDescent="0.25">
      <c r="A4412" t="s">
        <v>10519</v>
      </c>
      <c r="B4412" s="1">
        <v>23</v>
      </c>
      <c r="C4412" t="s">
        <v>480</v>
      </c>
      <c r="D4412">
        <v>4936566</v>
      </c>
      <c r="E4412" t="s">
        <v>10520</v>
      </c>
      <c r="F4412" t="s">
        <v>1363</v>
      </c>
      <c r="G4412" t="s">
        <v>1391</v>
      </c>
      <c r="H4412" s="3" t="s">
        <v>3641</v>
      </c>
      <c r="I4412">
        <v>2016</v>
      </c>
      <c r="J4412" s="15" t="s">
        <v>2874</v>
      </c>
      <c r="K4412">
        <v>2016</v>
      </c>
      <c r="L4412" t="s">
        <v>1394</v>
      </c>
      <c r="M4412" t="s">
        <v>9696</v>
      </c>
      <c r="N4412" t="s">
        <v>4226</v>
      </c>
      <c r="O4412" t="s">
        <v>1388</v>
      </c>
      <c r="P4412" t="s">
        <v>133</v>
      </c>
      <c r="Q4412">
        <f t="shared" si="81"/>
        <v>300</v>
      </c>
      <c r="R4412" t="s">
        <v>1871</v>
      </c>
      <c r="S4412" t="s">
        <v>1872</v>
      </c>
      <c r="T4412" t="s">
        <v>9677</v>
      </c>
      <c r="U4412" s="75">
        <v>300</v>
      </c>
      <c r="V4412">
        <v>2.73</v>
      </c>
      <c r="W4412">
        <v>819</v>
      </c>
      <c r="AH4412" s="16"/>
      <c r="AI4412" t="s">
        <v>1375</v>
      </c>
    </row>
    <row r="4413" spans="1:35" x14ac:dyDescent="0.25">
      <c r="A4413" t="s">
        <v>10521</v>
      </c>
      <c r="B4413" s="1">
        <v>23</v>
      </c>
      <c r="C4413" t="s">
        <v>480</v>
      </c>
      <c r="D4413">
        <v>5070716</v>
      </c>
      <c r="E4413" t="s">
        <v>9712</v>
      </c>
      <c r="F4413" t="s">
        <v>1363</v>
      </c>
      <c r="G4413" t="s">
        <v>1391</v>
      </c>
      <c r="H4413" s="3" t="s">
        <v>3647</v>
      </c>
      <c r="I4413">
        <v>2016</v>
      </c>
      <c r="J4413" s="15" t="s">
        <v>2847</v>
      </c>
      <c r="K4413">
        <v>2016</v>
      </c>
      <c r="L4413" t="s">
        <v>1394</v>
      </c>
      <c r="M4413" t="s">
        <v>9712</v>
      </c>
      <c r="N4413" t="s">
        <v>9676</v>
      </c>
      <c r="O4413" t="s">
        <v>1388</v>
      </c>
      <c r="P4413" t="s">
        <v>133</v>
      </c>
      <c r="Q4413">
        <f t="shared" si="81"/>
        <v>12300</v>
      </c>
      <c r="R4413" t="s">
        <v>9441</v>
      </c>
      <c r="S4413" t="s">
        <v>9442</v>
      </c>
      <c r="T4413" t="s">
        <v>9676</v>
      </c>
      <c r="U4413" s="75">
        <v>12300</v>
      </c>
      <c r="V4413">
        <v>1.05</v>
      </c>
      <c r="W4413">
        <v>12915</v>
      </c>
      <c r="AH4413" s="16"/>
      <c r="AI4413" t="s">
        <v>1375</v>
      </c>
    </row>
    <row r="4414" spans="1:35" x14ac:dyDescent="0.25">
      <c r="A4414" t="s">
        <v>10522</v>
      </c>
      <c r="B4414" s="1">
        <v>23</v>
      </c>
      <c r="C4414" t="s">
        <v>480</v>
      </c>
      <c r="D4414">
        <v>10489541</v>
      </c>
      <c r="E4414" t="s">
        <v>10523</v>
      </c>
      <c r="F4414" t="s">
        <v>1363</v>
      </c>
      <c r="G4414" t="s">
        <v>1391</v>
      </c>
      <c r="H4414" s="3" t="s">
        <v>2564</v>
      </c>
      <c r="I4414">
        <v>2019</v>
      </c>
      <c r="J4414" s="15" t="s">
        <v>2565</v>
      </c>
      <c r="K4414">
        <v>2019</v>
      </c>
      <c r="L4414" t="s">
        <v>1394</v>
      </c>
      <c r="M4414" t="s">
        <v>9712</v>
      </c>
      <c r="N4414" t="s">
        <v>9676</v>
      </c>
      <c r="O4414" t="s">
        <v>1388</v>
      </c>
      <c r="P4414" t="s">
        <v>133</v>
      </c>
      <c r="Q4414">
        <f t="shared" si="81"/>
        <v>600</v>
      </c>
      <c r="R4414" t="s">
        <v>9441</v>
      </c>
      <c r="S4414" t="s">
        <v>9442</v>
      </c>
      <c r="T4414" t="s">
        <v>10044</v>
      </c>
      <c r="U4414" s="75">
        <v>600</v>
      </c>
      <c r="V4414">
        <v>0.88</v>
      </c>
      <c r="W4414">
        <v>528</v>
      </c>
      <c r="AH4414" s="16"/>
      <c r="AI4414" t="s">
        <v>1375</v>
      </c>
    </row>
    <row r="4415" spans="1:35" x14ac:dyDescent="0.25">
      <c r="A4415" t="s">
        <v>10524</v>
      </c>
      <c r="B4415" s="1">
        <v>23</v>
      </c>
      <c r="C4415" t="s">
        <v>480</v>
      </c>
      <c r="D4415">
        <v>5070716</v>
      </c>
      <c r="E4415" t="s">
        <v>9712</v>
      </c>
      <c r="F4415" t="s">
        <v>1363</v>
      </c>
      <c r="G4415" t="s">
        <v>1391</v>
      </c>
      <c r="H4415" s="3" t="s">
        <v>3647</v>
      </c>
      <c r="I4415">
        <v>2016</v>
      </c>
      <c r="J4415" s="15" t="s">
        <v>2847</v>
      </c>
      <c r="K4415">
        <v>2016</v>
      </c>
      <c r="L4415" t="s">
        <v>1394</v>
      </c>
      <c r="M4415" t="s">
        <v>9712</v>
      </c>
      <c r="N4415" t="s">
        <v>9676</v>
      </c>
      <c r="O4415" t="s">
        <v>1388</v>
      </c>
      <c r="P4415" t="s">
        <v>133</v>
      </c>
      <c r="Q4415">
        <f t="shared" si="81"/>
        <v>12300</v>
      </c>
      <c r="R4415" t="s">
        <v>1871</v>
      </c>
      <c r="S4415" t="s">
        <v>1872</v>
      </c>
      <c r="T4415" t="s">
        <v>9677</v>
      </c>
      <c r="U4415" s="75">
        <v>12300</v>
      </c>
      <c r="V4415">
        <v>2.73</v>
      </c>
      <c r="W4415">
        <v>33579</v>
      </c>
      <c r="AH4415" s="16"/>
      <c r="AI4415" t="s">
        <v>1375</v>
      </c>
    </row>
    <row r="4416" spans="1:35" x14ac:dyDescent="0.25">
      <c r="A4416" t="s">
        <v>10525</v>
      </c>
      <c r="B4416" s="1">
        <v>23</v>
      </c>
      <c r="C4416" t="s">
        <v>480</v>
      </c>
      <c r="D4416">
        <v>5332087</v>
      </c>
      <c r="E4416" t="s">
        <v>10526</v>
      </c>
      <c r="F4416" t="s">
        <v>1363</v>
      </c>
      <c r="G4416" t="s">
        <v>1391</v>
      </c>
      <c r="H4416" s="3" t="s">
        <v>5642</v>
      </c>
      <c r="I4416">
        <v>2016</v>
      </c>
      <c r="J4416" s="15" t="s">
        <v>2357</v>
      </c>
      <c r="K4416">
        <v>2016</v>
      </c>
      <c r="L4416" t="s">
        <v>1394</v>
      </c>
      <c r="M4416" t="s">
        <v>9676</v>
      </c>
      <c r="N4416" t="s">
        <v>9676</v>
      </c>
      <c r="O4416" t="s">
        <v>1388</v>
      </c>
      <c r="P4416" t="s">
        <v>133</v>
      </c>
      <c r="Q4416">
        <f t="shared" si="81"/>
        <v>690</v>
      </c>
      <c r="R4416" t="s">
        <v>2102</v>
      </c>
      <c r="S4416" t="s">
        <v>2103</v>
      </c>
      <c r="T4416" t="s">
        <v>9738</v>
      </c>
      <c r="U4416" s="75">
        <v>690</v>
      </c>
      <c r="V4416">
        <v>0.81</v>
      </c>
      <c r="W4416">
        <v>558.9</v>
      </c>
      <c r="AH4416" s="16"/>
      <c r="AI4416" t="s">
        <v>1375</v>
      </c>
    </row>
    <row r="4417" spans="1:35" x14ac:dyDescent="0.25">
      <c r="A4417" t="s">
        <v>10527</v>
      </c>
      <c r="B4417" s="1">
        <v>23</v>
      </c>
      <c r="C4417" t="s">
        <v>480</v>
      </c>
      <c r="D4417">
        <v>5332087</v>
      </c>
      <c r="E4417" t="s">
        <v>10526</v>
      </c>
      <c r="F4417" t="s">
        <v>1363</v>
      </c>
      <c r="G4417" t="s">
        <v>1391</v>
      </c>
      <c r="H4417" s="3" t="s">
        <v>5642</v>
      </c>
      <c r="I4417">
        <v>2016</v>
      </c>
      <c r="J4417" s="15" t="s">
        <v>2357</v>
      </c>
      <c r="K4417">
        <v>2016</v>
      </c>
      <c r="L4417" t="s">
        <v>1394</v>
      </c>
      <c r="M4417" t="s">
        <v>9676</v>
      </c>
      <c r="N4417" t="s">
        <v>9676</v>
      </c>
      <c r="O4417" t="s">
        <v>1388</v>
      </c>
      <c r="P4417" t="s">
        <v>133</v>
      </c>
      <c r="Q4417">
        <f t="shared" si="81"/>
        <v>690</v>
      </c>
      <c r="R4417" t="s">
        <v>1871</v>
      </c>
      <c r="S4417" t="s">
        <v>1872</v>
      </c>
      <c r="T4417" t="s">
        <v>9677</v>
      </c>
      <c r="U4417" s="75">
        <v>690</v>
      </c>
      <c r="V4417">
        <v>2.73</v>
      </c>
      <c r="W4417">
        <v>1883.7</v>
      </c>
      <c r="AH4417" s="16"/>
      <c r="AI4417" t="s">
        <v>1375</v>
      </c>
    </row>
    <row r="4418" spans="1:35" x14ac:dyDescent="0.25">
      <c r="A4418" t="s">
        <v>10528</v>
      </c>
      <c r="B4418" s="1">
        <v>23</v>
      </c>
      <c r="C4418" t="s">
        <v>480</v>
      </c>
      <c r="D4418">
        <v>5332087</v>
      </c>
      <c r="E4418" t="s">
        <v>10526</v>
      </c>
      <c r="F4418" t="s">
        <v>1363</v>
      </c>
      <c r="G4418" t="s">
        <v>1391</v>
      </c>
      <c r="H4418" s="3" t="s">
        <v>5642</v>
      </c>
      <c r="I4418">
        <v>2016</v>
      </c>
      <c r="J4418" s="15" t="s">
        <v>2357</v>
      </c>
      <c r="K4418">
        <v>2016</v>
      </c>
      <c r="L4418" t="s">
        <v>1394</v>
      </c>
      <c r="M4418" t="s">
        <v>9676</v>
      </c>
      <c r="N4418" t="s">
        <v>9676</v>
      </c>
      <c r="O4418" t="s">
        <v>1388</v>
      </c>
      <c r="P4418" t="s">
        <v>133</v>
      </c>
      <c r="Q4418">
        <f t="shared" ref="Q4418:Q4481" si="82">U4418</f>
        <v>690</v>
      </c>
      <c r="R4418" t="s">
        <v>9441</v>
      </c>
      <c r="S4418" t="s">
        <v>9442</v>
      </c>
      <c r="T4418" t="s">
        <v>9676</v>
      </c>
      <c r="U4418" s="75">
        <v>690</v>
      </c>
      <c r="V4418">
        <v>1.05</v>
      </c>
      <c r="W4418">
        <v>724.5</v>
      </c>
      <c r="AH4418" s="16"/>
      <c r="AI4418" t="s">
        <v>1375</v>
      </c>
    </row>
    <row r="4419" spans="1:35" x14ac:dyDescent="0.25">
      <c r="A4419" t="s">
        <v>10529</v>
      </c>
      <c r="B4419" s="1">
        <v>23</v>
      </c>
      <c r="C4419" t="s">
        <v>480</v>
      </c>
      <c r="D4419">
        <v>10555439</v>
      </c>
      <c r="E4419" t="s">
        <v>10530</v>
      </c>
      <c r="F4419" t="s">
        <v>1363</v>
      </c>
      <c r="G4419" t="s">
        <v>1391</v>
      </c>
      <c r="H4419" s="3" t="s">
        <v>2580</v>
      </c>
      <c r="I4419">
        <v>2019</v>
      </c>
      <c r="J4419" s="15" t="s">
        <v>4709</v>
      </c>
      <c r="K4419">
        <v>2019</v>
      </c>
      <c r="L4419" t="s">
        <v>1394</v>
      </c>
      <c r="M4419" t="s">
        <v>9703</v>
      </c>
      <c r="N4419" t="s">
        <v>4662</v>
      </c>
      <c r="O4419" t="s">
        <v>1388</v>
      </c>
      <c r="P4419" t="s">
        <v>4226</v>
      </c>
      <c r="Q4419">
        <f t="shared" si="82"/>
        <v>9550</v>
      </c>
      <c r="R4419" t="s">
        <v>9441</v>
      </c>
      <c r="S4419" t="s">
        <v>9442</v>
      </c>
      <c r="T4419" t="s">
        <v>10044</v>
      </c>
      <c r="U4419" s="75">
        <v>9550</v>
      </c>
      <c r="V4419">
        <v>0.85</v>
      </c>
      <c r="W4419">
        <v>8117.5</v>
      </c>
      <c r="AH4419" s="16"/>
      <c r="AI4419" t="s">
        <v>1375</v>
      </c>
    </row>
    <row r="4420" spans="1:35" x14ac:dyDescent="0.25">
      <c r="A4420" t="s">
        <v>10531</v>
      </c>
      <c r="B4420" s="1">
        <v>23</v>
      </c>
      <c r="C4420" t="s">
        <v>480</v>
      </c>
      <c r="D4420">
        <v>13684035</v>
      </c>
      <c r="E4420" t="s">
        <v>10532</v>
      </c>
      <c r="F4420" t="s">
        <v>1363</v>
      </c>
      <c r="G4420" t="s">
        <v>1391</v>
      </c>
      <c r="H4420" s="3" t="s">
        <v>10533</v>
      </c>
      <c r="I4420">
        <v>2020</v>
      </c>
      <c r="J4420" s="15" t="s">
        <v>8622</v>
      </c>
      <c r="K4420">
        <v>2020</v>
      </c>
      <c r="L4420" t="s">
        <v>1367</v>
      </c>
      <c r="M4420" t="s">
        <v>496</v>
      </c>
      <c r="N4420" t="s">
        <v>10094</v>
      </c>
      <c r="O4420" t="s">
        <v>1388</v>
      </c>
      <c r="P4420" t="s">
        <v>4266</v>
      </c>
      <c r="Q4420">
        <f t="shared" si="82"/>
        <v>15300</v>
      </c>
      <c r="R4420" t="s">
        <v>1879</v>
      </c>
      <c r="S4420" t="s">
        <v>1880</v>
      </c>
      <c r="T4420" t="s">
        <v>587</v>
      </c>
      <c r="U4420" s="75">
        <v>15300</v>
      </c>
      <c r="V4420">
        <v>0.38</v>
      </c>
      <c r="W4420">
        <v>5814</v>
      </c>
      <c r="AH4420" s="16"/>
      <c r="AI4420" t="s">
        <v>1375</v>
      </c>
    </row>
    <row r="4421" spans="1:35" x14ac:dyDescent="0.25">
      <c r="A4421" t="s">
        <v>10534</v>
      </c>
      <c r="B4421" s="1">
        <v>23</v>
      </c>
      <c r="C4421" t="s">
        <v>480</v>
      </c>
      <c r="D4421">
        <v>13684035</v>
      </c>
      <c r="E4421" t="s">
        <v>10532</v>
      </c>
      <c r="F4421" t="s">
        <v>1363</v>
      </c>
      <c r="G4421" t="s">
        <v>1391</v>
      </c>
      <c r="H4421" s="3" t="s">
        <v>10533</v>
      </c>
      <c r="I4421">
        <v>2020</v>
      </c>
      <c r="J4421" s="15" t="s">
        <v>8622</v>
      </c>
      <c r="K4421">
        <v>2020</v>
      </c>
      <c r="L4421" t="s">
        <v>1367</v>
      </c>
      <c r="M4421" t="s">
        <v>496</v>
      </c>
      <c r="N4421" t="s">
        <v>10094</v>
      </c>
      <c r="O4421" t="s">
        <v>1388</v>
      </c>
      <c r="P4421" t="s">
        <v>4266</v>
      </c>
      <c r="Q4421">
        <f t="shared" si="82"/>
        <v>15300</v>
      </c>
      <c r="R4421" t="s">
        <v>9259</v>
      </c>
      <c r="S4421" t="s">
        <v>9260</v>
      </c>
      <c r="T4421" t="s">
        <v>507</v>
      </c>
      <c r="U4421" s="75">
        <v>15300</v>
      </c>
      <c r="V4421">
        <v>5.55</v>
      </c>
      <c r="W4421">
        <v>84915</v>
      </c>
      <c r="AH4421" s="16"/>
      <c r="AI4421" t="s">
        <v>1375</v>
      </c>
    </row>
    <row r="4422" spans="1:35" x14ac:dyDescent="0.25">
      <c r="A4422" t="s">
        <v>10535</v>
      </c>
      <c r="B4422" s="1">
        <v>23</v>
      </c>
      <c r="C4422" t="s">
        <v>480</v>
      </c>
      <c r="D4422">
        <v>13684035</v>
      </c>
      <c r="E4422" t="s">
        <v>10532</v>
      </c>
      <c r="F4422" t="s">
        <v>1363</v>
      </c>
      <c r="G4422" t="s">
        <v>1391</v>
      </c>
      <c r="H4422" s="3" t="s">
        <v>10533</v>
      </c>
      <c r="I4422">
        <v>2020</v>
      </c>
      <c r="J4422" s="15" t="s">
        <v>8622</v>
      </c>
      <c r="K4422">
        <v>2020</v>
      </c>
      <c r="L4422" t="s">
        <v>1367</v>
      </c>
      <c r="M4422" t="s">
        <v>496</v>
      </c>
      <c r="N4422" t="s">
        <v>10094</v>
      </c>
      <c r="O4422" t="s">
        <v>1388</v>
      </c>
      <c r="P4422" t="s">
        <v>4266</v>
      </c>
      <c r="Q4422">
        <f t="shared" si="82"/>
        <v>15300</v>
      </c>
      <c r="R4422" t="s">
        <v>9441</v>
      </c>
      <c r="S4422" t="s">
        <v>9442</v>
      </c>
      <c r="T4422" t="s">
        <v>10044</v>
      </c>
      <c r="U4422" s="75">
        <v>15300</v>
      </c>
      <c r="V4422">
        <v>0.65</v>
      </c>
      <c r="W4422">
        <v>9945</v>
      </c>
      <c r="AH4422" s="16"/>
      <c r="AI4422" t="s">
        <v>1375</v>
      </c>
    </row>
    <row r="4423" spans="1:35" x14ac:dyDescent="0.25">
      <c r="A4423" t="s">
        <v>10536</v>
      </c>
      <c r="B4423" s="1">
        <v>23</v>
      </c>
      <c r="C4423" t="s">
        <v>480</v>
      </c>
      <c r="D4423">
        <v>13140469</v>
      </c>
      <c r="E4423" t="s">
        <v>10537</v>
      </c>
      <c r="F4423" t="s">
        <v>1363</v>
      </c>
      <c r="G4423" t="s">
        <v>1391</v>
      </c>
      <c r="H4423" s="3" t="s">
        <v>10538</v>
      </c>
      <c r="I4423">
        <v>2020</v>
      </c>
      <c r="J4423" s="15" t="s">
        <v>10539</v>
      </c>
      <c r="K4423">
        <v>2020</v>
      </c>
      <c r="L4423" t="s">
        <v>1367</v>
      </c>
      <c r="M4423" t="s">
        <v>496</v>
      </c>
      <c r="N4423" t="s">
        <v>10094</v>
      </c>
      <c r="O4423" t="s">
        <v>1388</v>
      </c>
      <c r="P4423" t="s">
        <v>4266</v>
      </c>
      <c r="Q4423">
        <f t="shared" si="82"/>
        <v>8500</v>
      </c>
      <c r="R4423" t="s">
        <v>9441</v>
      </c>
      <c r="S4423" t="s">
        <v>9442</v>
      </c>
      <c r="T4423" t="s">
        <v>10044</v>
      </c>
      <c r="U4423" s="75">
        <v>8500</v>
      </c>
      <c r="V4423">
        <v>0.62</v>
      </c>
      <c r="W4423">
        <v>5270</v>
      </c>
      <c r="AH4423" s="16"/>
      <c r="AI4423" t="s">
        <v>1375</v>
      </c>
    </row>
    <row r="4424" spans="1:35" x14ac:dyDescent="0.25">
      <c r="A4424" t="s">
        <v>10540</v>
      </c>
      <c r="B4424" s="1">
        <v>23</v>
      </c>
      <c r="C4424" t="s">
        <v>480</v>
      </c>
      <c r="D4424">
        <v>13140469</v>
      </c>
      <c r="E4424" t="s">
        <v>10537</v>
      </c>
      <c r="F4424" t="s">
        <v>1363</v>
      </c>
      <c r="G4424" t="s">
        <v>1391</v>
      </c>
      <c r="H4424" s="3" t="s">
        <v>10538</v>
      </c>
      <c r="I4424">
        <v>2020</v>
      </c>
      <c r="J4424" s="15" t="s">
        <v>10539</v>
      </c>
      <c r="K4424">
        <v>2020</v>
      </c>
      <c r="L4424" t="s">
        <v>1367</v>
      </c>
      <c r="M4424" t="s">
        <v>496</v>
      </c>
      <c r="N4424" t="s">
        <v>10094</v>
      </c>
      <c r="O4424" t="s">
        <v>1388</v>
      </c>
      <c r="P4424" t="s">
        <v>4266</v>
      </c>
      <c r="Q4424">
        <f t="shared" si="82"/>
        <v>8500</v>
      </c>
      <c r="R4424" t="s">
        <v>1879</v>
      </c>
      <c r="S4424" t="s">
        <v>1880</v>
      </c>
      <c r="T4424" t="s">
        <v>587</v>
      </c>
      <c r="U4424" s="75">
        <v>8500</v>
      </c>
      <c r="V4424">
        <v>0.38</v>
      </c>
      <c r="W4424">
        <v>3230</v>
      </c>
      <c r="AH4424" s="16"/>
      <c r="AI4424" t="s">
        <v>1375</v>
      </c>
    </row>
    <row r="4425" spans="1:35" x14ac:dyDescent="0.25">
      <c r="A4425" t="s">
        <v>10541</v>
      </c>
      <c r="B4425" s="1">
        <v>23</v>
      </c>
      <c r="C4425" t="s">
        <v>480</v>
      </c>
      <c r="D4425">
        <v>11768878</v>
      </c>
      <c r="E4425" t="s">
        <v>9770</v>
      </c>
      <c r="F4425" t="s">
        <v>1363</v>
      </c>
      <c r="G4425" t="s">
        <v>1391</v>
      </c>
      <c r="H4425" s="3" t="s">
        <v>4069</v>
      </c>
      <c r="I4425">
        <v>2020</v>
      </c>
      <c r="J4425" s="15" t="s">
        <v>1618</v>
      </c>
      <c r="K4425">
        <v>2020</v>
      </c>
      <c r="L4425" t="s">
        <v>1394</v>
      </c>
      <c r="M4425" t="s">
        <v>496</v>
      </c>
      <c r="N4425" t="s">
        <v>10542</v>
      </c>
      <c r="O4425" t="s">
        <v>1388</v>
      </c>
      <c r="P4425" t="s">
        <v>4266</v>
      </c>
      <c r="Q4425">
        <f t="shared" si="82"/>
        <v>22390</v>
      </c>
      <c r="R4425" t="s">
        <v>9407</v>
      </c>
      <c r="S4425" t="s">
        <v>9408</v>
      </c>
      <c r="T4425" t="s">
        <v>10104</v>
      </c>
      <c r="U4425" s="75">
        <v>22390</v>
      </c>
      <c r="V4425">
        <v>0.79</v>
      </c>
      <c r="W4425">
        <v>17688.099999999999</v>
      </c>
      <c r="AH4425" s="16"/>
      <c r="AI4425" t="s">
        <v>1375</v>
      </c>
    </row>
    <row r="4426" spans="1:35" x14ac:dyDescent="0.25">
      <c r="A4426" t="s">
        <v>10543</v>
      </c>
      <c r="B4426" s="1">
        <v>23</v>
      </c>
      <c r="C4426" t="s">
        <v>480</v>
      </c>
      <c r="D4426">
        <v>11769343</v>
      </c>
      <c r="E4426" t="s">
        <v>10544</v>
      </c>
      <c r="F4426" t="s">
        <v>1363</v>
      </c>
      <c r="G4426" t="s">
        <v>1391</v>
      </c>
      <c r="H4426" s="3" t="s">
        <v>4069</v>
      </c>
      <c r="I4426">
        <v>2020</v>
      </c>
      <c r="J4426" s="15" t="s">
        <v>1618</v>
      </c>
      <c r="K4426">
        <v>2020</v>
      </c>
      <c r="L4426" t="s">
        <v>1394</v>
      </c>
      <c r="M4426" t="s">
        <v>496</v>
      </c>
      <c r="N4426" t="s">
        <v>10542</v>
      </c>
      <c r="O4426" t="s">
        <v>1388</v>
      </c>
      <c r="P4426" t="s">
        <v>4266</v>
      </c>
      <c r="Q4426">
        <f t="shared" si="82"/>
        <v>6287</v>
      </c>
      <c r="R4426" t="s">
        <v>9407</v>
      </c>
      <c r="S4426" t="s">
        <v>9408</v>
      </c>
      <c r="T4426" t="s">
        <v>10104</v>
      </c>
      <c r="U4426" s="75">
        <v>6287</v>
      </c>
      <c r="V4426">
        <v>0.8</v>
      </c>
      <c r="W4426">
        <v>5029.6000000000004</v>
      </c>
      <c r="AH4426" s="16"/>
      <c r="AI4426" t="s">
        <v>1375</v>
      </c>
    </row>
    <row r="4427" spans="1:35" x14ac:dyDescent="0.25">
      <c r="A4427" t="s">
        <v>10545</v>
      </c>
      <c r="B4427" s="1">
        <v>23</v>
      </c>
      <c r="C4427" t="s">
        <v>480</v>
      </c>
      <c r="D4427">
        <v>11132515</v>
      </c>
      <c r="E4427" t="s">
        <v>10546</v>
      </c>
      <c r="F4427" t="s">
        <v>1363</v>
      </c>
      <c r="G4427" t="s">
        <v>1391</v>
      </c>
      <c r="H4427" s="3" t="s">
        <v>1633</v>
      </c>
      <c r="I4427">
        <v>2019</v>
      </c>
      <c r="J4427" s="15" t="s">
        <v>1640</v>
      </c>
      <c r="K4427">
        <v>2019</v>
      </c>
      <c r="L4427" t="s">
        <v>1394</v>
      </c>
      <c r="M4427" t="s">
        <v>10546</v>
      </c>
      <c r="N4427" t="s">
        <v>10546</v>
      </c>
      <c r="O4427" t="s">
        <v>1388</v>
      </c>
      <c r="P4427" t="s">
        <v>4226</v>
      </c>
      <c r="Q4427">
        <f t="shared" si="82"/>
        <v>770</v>
      </c>
      <c r="R4427" t="s">
        <v>9441</v>
      </c>
      <c r="S4427" t="s">
        <v>9442</v>
      </c>
      <c r="T4427" t="s">
        <v>10044</v>
      </c>
      <c r="U4427" s="75">
        <v>770</v>
      </c>
      <c r="V4427">
        <v>0.45</v>
      </c>
      <c r="W4427">
        <v>346.5</v>
      </c>
      <c r="AH4427" s="16"/>
      <c r="AI4427" t="s">
        <v>1375</v>
      </c>
    </row>
    <row r="4428" spans="1:35" x14ac:dyDescent="0.25">
      <c r="A4428" t="s">
        <v>10547</v>
      </c>
      <c r="B4428" s="1">
        <v>23</v>
      </c>
      <c r="C4428" t="s">
        <v>480</v>
      </c>
      <c r="D4428">
        <v>11132515</v>
      </c>
      <c r="E4428" t="s">
        <v>10546</v>
      </c>
      <c r="F4428" t="s">
        <v>1363</v>
      </c>
      <c r="G4428" t="s">
        <v>1391</v>
      </c>
      <c r="H4428" s="3" t="s">
        <v>1633</v>
      </c>
      <c r="I4428">
        <v>2019</v>
      </c>
      <c r="J4428" s="15" t="s">
        <v>1640</v>
      </c>
      <c r="K4428">
        <v>2019</v>
      </c>
      <c r="L4428" t="s">
        <v>1394</v>
      </c>
      <c r="M4428" t="s">
        <v>10546</v>
      </c>
      <c r="N4428" t="s">
        <v>10546</v>
      </c>
      <c r="O4428" t="s">
        <v>1388</v>
      </c>
      <c r="P4428" t="s">
        <v>4226</v>
      </c>
      <c r="Q4428">
        <f t="shared" si="82"/>
        <v>770</v>
      </c>
      <c r="R4428" t="s">
        <v>2102</v>
      </c>
      <c r="S4428" t="s">
        <v>2103</v>
      </c>
      <c r="T4428" t="s">
        <v>9740</v>
      </c>
      <c r="U4428" s="75">
        <v>770</v>
      </c>
      <c r="V4428">
        <v>1</v>
      </c>
      <c r="W4428">
        <v>770</v>
      </c>
      <c r="AH4428" s="16"/>
      <c r="AI4428" t="s">
        <v>1375</v>
      </c>
    </row>
    <row r="4429" spans="1:35" x14ac:dyDescent="0.25">
      <c r="A4429" t="s">
        <v>10548</v>
      </c>
      <c r="B4429" s="1">
        <v>23</v>
      </c>
      <c r="C4429" t="s">
        <v>480</v>
      </c>
      <c r="D4429">
        <v>11782773</v>
      </c>
      <c r="E4429" t="s">
        <v>10549</v>
      </c>
      <c r="F4429" t="s">
        <v>1363</v>
      </c>
      <c r="G4429" t="s">
        <v>1391</v>
      </c>
      <c r="H4429" s="3" t="s">
        <v>1604</v>
      </c>
      <c r="I4429">
        <v>2020</v>
      </c>
      <c r="J4429" s="15" t="s">
        <v>1614</v>
      </c>
      <c r="K4429">
        <v>2020</v>
      </c>
      <c r="L4429" t="s">
        <v>1394</v>
      </c>
      <c r="M4429" t="s">
        <v>496</v>
      </c>
      <c r="N4429" t="s">
        <v>10542</v>
      </c>
      <c r="O4429" t="s">
        <v>1408</v>
      </c>
      <c r="P4429" t="s">
        <v>4266</v>
      </c>
      <c r="Q4429">
        <f t="shared" si="82"/>
        <v>490</v>
      </c>
      <c r="R4429" t="s">
        <v>9407</v>
      </c>
      <c r="S4429" t="s">
        <v>9408</v>
      </c>
      <c r="T4429" t="s">
        <v>10104</v>
      </c>
      <c r="U4429" s="75">
        <v>490</v>
      </c>
      <c r="V4429">
        <v>0.82</v>
      </c>
      <c r="W4429">
        <v>401.8</v>
      </c>
      <c r="AH4429" s="16"/>
      <c r="AI4429" t="s">
        <v>1375</v>
      </c>
    </row>
    <row r="4430" spans="1:35" x14ac:dyDescent="0.25">
      <c r="A4430" t="s">
        <v>10550</v>
      </c>
      <c r="B4430" s="1">
        <v>23</v>
      </c>
      <c r="C4430" t="s">
        <v>480</v>
      </c>
      <c r="D4430">
        <v>11642262</v>
      </c>
      <c r="E4430" t="s">
        <v>10551</v>
      </c>
      <c r="F4430" t="s">
        <v>1363</v>
      </c>
      <c r="G4430" t="s">
        <v>1391</v>
      </c>
      <c r="H4430" s="3" t="s">
        <v>6816</v>
      </c>
      <c r="I4430">
        <v>2019</v>
      </c>
      <c r="J4430" s="15" t="s">
        <v>6817</v>
      </c>
      <c r="K4430">
        <v>2019</v>
      </c>
      <c r="L4430" t="s">
        <v>1394</v>
      </c>
      <c r="M4430" t="s">
        <v>496</v>
      </c>
      <c r="N4430" t="s">
        <v>10542</v>
      </c>
      <c r="O4430" t="s">
        <v>1388</v>
      </c>
      <c r="P4430" t="s">
        <v>4266</v>
      </c>
      <c r="Q4430">
        <f t="shared" si="82"/>
        <v>380</v>
      </c>
      <c r="R4430" t="s">
        <v>9407</v>
      </c>
      <c r="S4430" t="s">
        <v>9408</v>
      </c>
      <c r="T4430" t="s">
        <v>10552</v>
      </c>
      <c r="U4430" s="75">
        <v>380</v>
      </c>
      <c r="V4430">
        <v>0.5</v>
      </c>
      <c r="W4430">
        <v>190</v>
      </c>
      <c r="AH4430" s="16"/>
      <c r="AI4430" t="s">
        <v>1375</v>
      </c>
    </row>
    <row r="4431" spans="1:35" x14ac:dyDescent="0.25">
      <c r="A4431" t="s">
        <v>10553</v>
      </c>
      <c r="B4431" s="1">
        <v>23</v>
      </c>
      <c r="C4431" t="s">
        <v>480</v>
      </c>
      <c r="D4431">
        <v>11060905</v>
      </c>
      <c r="E4431" t="s">
        <v>10554</v>
      </c>
      <c r="F4431" t="s">
        <v>1363</v>
      </c>
      <c r="G4431" t="s">
        <v>1391</v>
      </c>
      <c r="H4431" s="3" t="s">
        <v>10555</v>
      </c>
      <c r="I4431">
        <v>2019</v>
      </c>
      <c r="J4431" s="15" t="s">
        <v>6844</v>
      </c>
      <c r="K4431">
        <v>2019</v>
      </c>
      <c r="L4431" t="s">
        <v>1394</v>
      </c>
      <c r="M4431" t="s">
        <v>10554</v>
      </c>
      <c r="N4431" t="s">
        <v>10556</v>
      </c>
      <c r="O4431" t="s">
        <v>1388</v>
      </c>
      <c r="P4431" t="s">
        <v>133</v>
      </c>
      <c r="Q4431">
        <f t="shared" si="82"/>
        <v>3050</v>
      </c>
      <c r="R4431" t="s">
        <v>2102</v>
      </c>
      <c r="S4431" t="s">
        <v>2103</v>
      </c>
      <c r="T4431" t="s">
        <v>10557</v>
      </c>
      <c r="U4431" s="75">
        <v>3050</v>
      </c>
      <c r="V4431">
        <v>1</v>
      </c>
      <c r="W4431">
        <v>3050</v>
      </c>
      <c r="AH4431" s="16"/>
      <c r="AI4431" t="s">
        <v>1375</v>
      </c>
    </row>
    <row r="4432" spans="1:35" x14ac:dyDescent="0.25">
      <c r="A4432" t="s">
        <v>10558</v>
      </c>
      <c r="B4432" s="1">
        <v>23</v>
      </c>
      <c r="C4432" t="s">
        <v>480</v>
      </c>
      <c r="D4432">
        <v>11060905</v>
      </c>
      <c r="E4432" t="s">
        <v>10554</v>
      </c>
      <c r="F4432" t="s">
        <v>1363</v>
      </c>
      <c r="G4432" t="s">
        <v>1391</v>
      </c>
      <c r="H4432" s="3" t="s">
        <v>10555</v>
      </c>
      <c r="I4432">
        <v>2019</v>
      </c>
      <c r="J4432" s="15" t="s">
        <v>6844</v>
      </c>
      <c r="K4432">
        <v>2019</v>
      </c>
      <c r="L4432" t="s">
        <v>1394</v>
      </c>
      <c r="M4432" t="s">
        <v>10554</v>
      </c>
      <c r="N4432" t="s">
        <v>10556</v>
      </c>
      <c r="O4432" t="s">
        <v>1388</v>
      </c>
      <c r="P4432" t="s">
        <v>133</v>
      </c>
      <c r="Q4432">
        <f t="shared" si="82"/>
        <v>3050</v>
      </c>
      <c r="R4432" t="s">
        <v>9441</v>
      </c>
      <c r="S4432" t="s">
        <v>9442</v>
      </c>
      <c r="T4432" t="s">
        <v>10044</v>
      </c>
      <c r="U4432" s="75">
        <v>3050</v>
      </c>
      <c r="V4432">
        <v>0.45</v>
      </c>
      <c r="W4432">
        <v>1372.5</v>
      </c>
      <c r="AH4432" s="16"/>
      <c r="AI4432" t="s">
        <v>1375</v>
      </c>
    </row>
    <row r="4433" spans="1:35" x14ac:dyDescent="0.25">
      <c r="A4433" t="s">
        <v>10559</v>
      </c>
      <c r="B4433" s="1">
        <v>23</v>
      </c>
      <c r="C4433" t="s">
        <v>480</v>
      </c>
      <c r="D4433">
        <v>11445084</v>
      </c>
      <c r="E4433" t="s">
        <v>9691</v>
      </c>
      <c r="F4433" t="s">
        <v>1363</v>
      </c>
      <c r="G4433" t="s">
        <v>1391</v>
      </c>
      <c r="H4433" s="3" t="s">
        <v>2526</v>
      </c>
      <c r="I4433">
        <v>2019</v>
      </c>
      <c r="J4433" s="15" t="s">
        <v>1546</v>
      </c>
      <c r="K4433">
        <v>2019</v>
      </c>
      <c r="L4433" t="s">
        <v>1394</v>
      </c>
      <c r="M4433" t="s">
        <v>9691</v>
      </c>
      <c r="N4433" t="s">
        <v>9691</v>
      </c>
      <c r="O4433" t="s">
        <v>1388</v>
      </c>
      <c r="P4433" t="s">
        <v>4226</v>
      </c>
      <c r="Q4433">
        <f t="shared" si="82"/>
        <v>400</v>
      </c>
      <c r="R4433" t="s">
        <v>9407</v>
      </c>
      <c r="S4433" t="s">
        <v>9408</v>
      </c>
      <c r="T4433" t="s">
        <v>10150</v>
      </c>
      <c r="U4433" s="75">
        <v>400</v>
      </c>
      <c r="V4433">
        <v>0.8</v>
      </c>
      <c r="W4433">
        <v>320</v>
      </c>
      <c r="AH4433" s="16"/>
      <c r="AI4433" t="s">
        <v>1375</v>
      </c>
    </row>
    <row r="4434" spans="1:35" x14ac:dyDescent="0.25">
      <c r="A4434" t="s">
        <v>10560</v>
      </c>
      <c r="B4434" s="1">
        <v>23</v>
      </c>
      <c r="C4434" t="s">
        <v>480</v>
      </c>
      <c r="D4434">
        <v>11973765</v>
      </c>
      <c r="E4434" t="s">
        <v>10561</v>
      </c>
      <c r="F4434" t="s">
        <v>1363</v>
      </c>
      <c r="G4434" t="s">
        <v>1391</v>
      </c>
      <c r="H4434" s="3" t="s">
        <v>10562</v>
      </c>
      <c r="I4434">
        <v>2020</v>
      </c>
      <c r="J4434" s="15" t="s">
        <v>4739</v>
      </c>
      <c r="K4434">
        <v>2020</v>
      </c>
      <c r="L4434" t="s">
        <v>1394</v>
      </c>
      <c r="M4434" t="s">
        <v>496</v>
      </c>
      <c r="N4434" t="s">
        <v>10542</v>
      </c>
      <c r="O4434" t="s">
        <v>1408</v>
      </c>
      <c r="P4434" t="s">
        <v>4266</v>
      </c>
      <c r="Q4434">
        <f t="shared" si="82"/>
        <v>1860</v>
      </c>
      <c r="R4434" t="s">
        <v>9407</v>
      </c>
      <c r="S4434" t="s">
        <v>9408</v>
      </c>
      <c r="T4434" t="s">
        <v>10104</v>
      </c>
      <c r="U4434" s="75">
        <v>1860</v>
      </c>
      <c r="V4434">
        <v>0.85</v>
      </c>
      <c r="W4434">
        <v>1581</v>
      </c>
      <c r="AH4434" s="16"/>
      <c r="AI4434" t="s">
        <v>1375</v>
      </c>
    </row>
    <row r="4435" spans="1:35" x14ac:dyDescent="0.25">
      <c r="A4435" t="s">
        <v>10563</v>
      </c>
      <c r="B4435" s="1">
        <v>23</v>
      </c>
      <c r="C4435" t="s">
        <v>480</v>
      </c>
      <c r="D4435">
        <v>11488085</v>
      </c>
      <c r="E4435" t="s">
        <v>10564</v>
      </c>
      <c r="F4435" t="s">
        <v>1363</v>
      </c>
      <c r="G4435" t="s">
        <v>1391</v>
      </c>
      <c r="H4435" s="3" t="s">
        <v>4749</v>
      </c>
      <c r="I4435">
        <v>2019</v>
      </c>
      <c r="J4435" s="15" t="s">
        <v>4347</v>
      </c>
      <c r="K4435">
        <v>2019</v>
      </c>
      <c r="L4435" t="s">
        <v>1394</v>
      </c>
      <c r="M4435" t="s">
        <v>9676</v>
      </c>
      <c r="N4435" t="s">
        <v>9676</v>
      </c>
      <c r="O4435" t="s">
        <v>1388</v>
      </c>
      <c r="P4435" t="s">
        <v>133</v>
      </c>
      <c r="Q4435">
        <f t="shared" si="82"/>
        <v>19980</v>
      </c>
      <c r="R4435" t="s">
        <v>9407</v>
      </c>
      <c r="S4435" t="s">
        <v>9408</v>
      </c>
      <c r="T4435" t="s">
        <v>10104</v>
      </c>
      <c r="U4435" s="75">
        <v>19980</v>
      </c>
      <c r="V4435">
        <v>0.8</v>
      </c>
      <c r="W4435">
        <v>15984</v>
      </c>
      <c r="AH4435" s="16"/>
      <c r="AI4435" t="s">
        <v>1375</v>
      </c>
    </row>
    <row r="4436" spans="1:35" x14ac:dyDescent="0.25">
      <c r="A4436" t="s">
        <v>10565</v>
      </c>
      <c r="B4436" s="1">
        <v>23</v>
      </c>
      <c r="C4436" t="s">
        <v>480</v>
      </c>
      <c r="D4436">
        <v>11497874</v>
      </c>
      <c r="E4436" t="s">
        <v>10566</v>
      </c>
      <c r="F4436" t="s">
        <v>1363</v>
      </c>
      <c r="G4436" t="s">
        <v>1391</v>
      </c>
      <c r="H4436" s="3" t="s">
        <v>6679</v>
      </c>
      <c r="I4436">
        <v>2019</v>
      </c>
      <c r="J4436" s="15" t="s">
        <v>1529</v>
      </c>
      <c r="K4436">
        <v>2019</v>
      </c>
      <c r="L4436" t="s">
        <v>1394</v>
      </c>
      <c r="M4436" t="s">
        <v>10566</v>
      </c>
      <c r="N4436" t="s">
        <v>10566</v>
      </c>
      <c r="O4436" t="s">
        <v>1388</v>
      </c>
      <c r="P4436" t="s">
        <v>133</v>
      </c>
      <c r="Q4436">
        <f t="shared" si="82"/>
        <v>3470</v>
      </c>
      <c r="R4436" t="s">
        <v>9407</v>
      </c>
      <c r="S4436" t="s">
        <v>9408</v>
      </c>
      <c r="T4436" t="s">
        <v>10104</v>
      </c>
      <c r="U4436" s="75">
        <v>3470</v>
      </c>
      <c r="V4436">
        <v>0.8</v>
      </c>
      <c r="W4436">
        <v>2776</v>
      </c>
      <c r="AH4436" s="16"/>
      <c r="AI4436" t="s">
        <v>1375</v>
      </c>
    </row>
    <row r="4437" spans="1:35" x14ac:dyDescent="0.25">
      <c r="A4437" t="s">
        <v>10567</v>
      </c>
      <c r="B4437" s="1">
        <v>23</v>
      </c>
      <c r="C4437" t="s">
        <v>480</v>
      </c>
      <c r="D4437">
        <v>11997060</v>
      </c>
      <c r="E4437" t="s">
        <v>10568</v>
      </c>
      <c r="F4437" t="s">
        <v>1363</v>
      </c>
      <c r="G4437" t="s">
        <v>1391</v>
      </c>
      <c r="H4437" s="3" t="s">
        <v>4739</v>
      </c>
      <c r="I4437">
        <v>2020</v>
      </c>
      <c r="J4437" s="15" t="s">
        <v>4730</v>
      </c>
      <c r="K4437">
        <v>2020</v>
      </c>
      <c r="L4437" t="s">
        <v>1394</v>
      </c>
      <c r="M4437" t="s">
        <v>496</v>
      </c>
      <c r="N4437" t="s">
        <v>10542</v>
      </c>
      <c r="O4437" t="s">
        <v>1408</v>
      </c>
      <c r="P4437" t="s">
        <v>4266</v>
      </c>
      <c r="Q4437">
        <f t="shared" si="82"/>
        <v>8450</v>
      </c>
      <c r="R4437" t="s">
        <v>9407</v>
      </c>
      <c r="S4437" t="s">
        <v>9408</v>
      </c>
      <c r="T4437" t="s">
        <v>10104</v>
      </c>
      <c r="U4437" s="75">
        <v>8450</v>
      </c>
      <c r="V4437">
        <v>0.85</v>
      </c>
      <c r="W4437">
        <v>7182.5</v>
      </c>
      <c r="AH4437" s="16"/>
      <c r="AI4437" t="s">
        <v>1375</v>
      </c>
    </row>
    <row r="4438" spans="1:35" x14ac:dyDescent="0.25">
      <c r="A4438" t="s">
        <v>10569</v>
      </c>
      <c r="B4438" s="1">
        <v>23</v>
      </c>
      <c r="C4438" t="s">
        <v>480</v>
      </c>
      <c r="D4438">
        <v>11722622</v>
      </c>
      <c r="E4438" t="s">
        <v>10570</v>
      </c>
      <c r="F4438" t="s">
        <v>1363</v>
      </c>
      <c r="G4438" t="s">
        <v>1391</v>
      </c>
      <c r="H4438" s="3" t="s">
        <v>7958</v>
      </c>
      <c r="I4438">
        <v>2019</v>
      </c>
      <c r="J4438" s="15" t="s">
        <v>7959</v>
      </c>
      <c r="K4438">
        <v>2019</v>
      </c>
      <c r="L4438" t="s">
        <v>1394</v>
      </c>
      <c r="M4438" t="s">
        <v>496</v>
      </c>
      <c r="N4438" t="s">
        <v>10542</v>
      </c>
      <c r="O4438" t="s">
        <v>1388</v>
      </c>
      <c r="P4438" t="s">
        <v>4266</v>
      </c>
      <c r="Q4438">
        <f t="shared" si="82"/>
        <v>1770</v>
      </c>
      <c r="R4438" t="s">
        <v>9407</v>
      </c>
      <c r="S4438" t="s">
        <v>9408</v>
      </c>
      <c r="T4438" t="s">
        <v>10104</v>
      </c>
      <c r="U4438" s="75">
        <v>1770</v>
      </c>
      <c r="V4438">
        <v>0.5</v>
      </c>
      <c r="W4438">
        <v>885</v>
      </c>
      <c r="AH4438" s="16"/>
      <c r="AI4438" t="s">
        <v>1375</v>
      </c>
    </row>
    <row r="4439" spans="1:35" x14ac:dyDescent="0.25">
      <c r="A4439" t="s">
        <v>10571</v>
      </c>
      <c r="B4439" s="1">
        <v>23</v>
      </c>
      <c r="C4439" t="s">
        <v>480</v>
      </c>
      <c r="D4439">
        <v>11751126</v>
      </c>
      <c r="E4439" t="s">
        <v>10572</v>
      </c>
      <c r="F4439" t="s">
        <v>1363</v>
      </c>
      <c r="G4439" t="s">
        <v>1391</v>
      </c>
      <c r="H4439" s="3" t="s">
        <v>4755</v>
      </c>
      <c r="I4439">
        <v>2020</v>
      </c>
      <c r="J4439" s="15" t="s">
        <v>4069</v>
      </c>
      <c r="K4439">
        <v>2020</v>
      </c>
      <c r="L4439" t="s">
        <v>1394</v>
      </c>
      <c r="M4439" t="s">
        <v>496</v>
      </c>
      <c r="N4439" t="s">
        <v>10542</v>
      </c>
      <c r="O4439" t="s">
        <v>1388</v>
      </c>
      <c r="P4439" t="s">
        <v>4266</v>
      </c>
      <c r="Q4439">
        <f t="shared" si="82"/>
        <v>41000</v>
      </c>
      <c r="R4439" t="s">
        <v>9407</v>
      </c>
      <c r="S4439" t="s">
        <v>9408</v>
      </c>
      <c r="T4439" t="s">
        <v>10104</v>
      </c>
      <c r="U4439" s="75">
        <v>41000</v>
      </c>
      <c r="V4439">
        <v>0.51</v>
      </c>
      <c r="W4439">
        <v>20910</v>
      </c>
      <c r="AH4439" s="16"/>
      <c r="AI4439" t="s">
        <v>1375</v>
      </c>
    </row>
    <row r="4440" spans="1:35" x14ac:dyDescent="0.25">
      <c r="A4440" t="s">
        <v>10573</v>
      </c>
      <c r="B4440" s="1">
        <v>23</v>
      </c>
      <c r="C4440" t="s">
        <v>480</v>
      </c>
      <c r="D4440">
        <v>11751126</v>
      </c>
      <c r="E4440" t="s">
        <v>10572</v>
      </c>
      <c r="F4440" t="s">
        <v>1363</v>
      </c>
      <c r="G4440" t="s">
        <v>1391</v>
      </c>
      <c r="H4440" s="3" t="s">
        <v>4755</v>
      </c>
      <c r="I4440">
        <v>2020</v>
      </c>
      <c r="J4440" s="15" t="s">
        <v>4069</v>
      </c>
      <c r="K4440">
        <v>2020</v>
      </c>
      <c r="L4440" t="s">
        <v>1394</v>
      </c>
      <c r="M4440" t="s">
        <v>496</v>
      </c>
      <c r="N4440" t="s">
        <v>10542</v>
      </c>
      <c r="O4440" t="s">
        <v>1388</v>
      </c>
      <c r="P4440" t="s">
        <v>4266</v>
      </c>
      <c r="Q4440">
        <f t="shared" si="82"/>
        <v>41000</v>
      </c>
      <c r="R4440" t="s">
        <v>2102</v>
      </c>
      <c r="S4440" t="s">
        <v>2103</v>
      </c>
      <c r="T4440" t="s">
        <v>9740</v>
      </c>
      <c r="U4440" s="75">
        <v>41000</v>
      </c>
      <c r="V4440">
        <v>1</v>
      </c>
      <c r="W4440">
        <v>41000</v>
      </c>
      <c r="AH4440" s="16"/>
      <c r="AI4440" t="s">
        <v>1375</v>
      </c>
    </row>
    <row r="4441" spans="1:35" x14ac:dyDescent="0.25">
      <c r="A4441" t="s">
        <v>10574</v>
      </c>
      <c r="B4441" s="1">
        <v>23</v>
      </c>
      <c r="C4441" t="s">
        <v>480</v>
      </c>
      <c r="D4441">
        <v>14879158</v>
      </c>
      <c r="E4441" t="s">
        <v>10575</v>
      </c>
      <c r="F4441" t="s">
        <v>1363</v>
      </c>
      <c r="G4441" t="s">
        <v>1391</v>
      </c>
      <c r="H4441" s="3" t="s">
        <v>4768</v>
      </c>
      <c r="I4441">
        <v>2021</v>
      </c>
      <c r="J4441" s="15" t="s">
        <v>2033</v>
      </c>
      <c r="K4441">
        <v>2021</v>
      </c>
      <c r="L4441" t="s">
        <v>1367</v>
      </c>
      <c r="M4441" t="s">
        <v>496</v>
      </c>
      <c r="N4441" t="s">
        <v>10094</v>
      </c>
      <c r="O4441" t="s">
        <v>1370</v>
      </c>
      <c r="P4441" t="s">
        <v>4266</v>
      </c>
      <c r="Q4441">
        <f t="shared" si="82"/>
        <v>6000</v>
      </c>
      <c r="R4441" t="s">
        <v>1879</v>
      </c>
      <c r="S4441" t="s">
        <v>1880</v>
      </c>
      <c r="T4441" t="s">
        <v>587</v>
      </c>
      <c r="U4441" s="75">
        <v>6000</v>
      </c>
      <c r="V4441">
        <v>0.38</v>
      </c>
      <c r="W4441">
        <v>2280</v>
      </c>
      <c r="AH4441" s="16"/>
      <c r="AI4441" t="s">
        <v>1375</v>
      </c>
    </row>
    <row r="4442" spans="1:35" x14ac:dyDescent="0.25">
      <c r="A4442" t="s">
        <v>10576</v>
      </c>
      <c r="B4442" s="1">
        <v>23</v>
      </c>
      <c r="C4442" t="s">
        <v>480</v>
      </c>
      <c r="D4442">
        <v>14879158</v>
      </c>
      <c r="E4442" t="s">
        <v>10575</v>
      </c>
      <c r="F4442" t="s">
        <v>1363</v>
      </c>
      <c r="G4442" t="s">
        <v>1391</v>
      </c>
      <c r="H4442" s="3" t="s">
        <v>4768</v>
      </c>
      <c r="I4442">
        <v>2021</v>
      </c>
      <c r="J4442" s="15" t="s">
        <v>2033</v>
      </c>
      <c r="K4442">
        <v>2021</v>
      </c>
      <c r="L4442" t="s">
        <v>1367</v>
      </c>
      <c r="M4442" t="s">
        <v>496</v>
      </c>
      <c r="N4442" t="s">
        <v>10094</v>
      </c>
      <c r="O4442" t="s">
        <v>1370</v>
      </c>
      <c r="P4442" t="s">
        <v>4266</v>
      </c>
      <c r="Q4442">
        <f t="shared" si="82"/>
        <v>6000</v>
      </c>
      <c r="R4442" t="s">
        <v>9259</v>
      </c>
      <c r="S4442" t="s">
        <v>9260</v>
      </c>
      <c r="T4442" t="s">
        <v>507</v>
      </c>
      <c r="U4442" s="75">
        <v>6000</v>
      </c>
      <c r="V4442">
        <v>5.55</v>
      </c>
      <c r="W4442">
        <v>33300</v>
      </c>
      <c r="AH4442" s="16"/>
      <c r="AI4442" t="s">
        <v>1375</v>
      </c>
    </row>
    <row r="4443" spans="1:35" x14ac:dyDescent="0.25">
      <c r="A4443" t="s">
        <v>10577</v>
      </c>
      <c r="B4443" s="1">
        <v>23</v>
      </c>
      <c r="C4443" t="s">
        <v>480</v>
      </c>
      <c r="D4443">
        <v>14879158</v>
      </c>
      <c r="E4443" t="s">
        <v>10575</v>
      </c>
      <c r="F4443" t="s">
        <v>1363</v>
      </c>
      <c r="G4443" t="s">
        <v>1391</v>
      </c>
      <c r="H4443" s="3" t="s">
        <v>4768</v>
      </c>
      <c r="I4443">
        <v>2021</v>
      </c>
      <c r="J4443" s="15" t="s">
        <v>2033</v>
      </c>
      <c r="K4443">
        <v>2021</v>
      </c>
      <c r="L4443" t="s">
        <v>1367</v>
      </c>
      <c r="M4443" t="s">
        <v>496</v>
      </c>
      <c r="N4443" t="s">
        <v>10094</v>
      </c>
      <c r="O4443" t="s">
        <v>1370</v>
      </c>
      <c r="P4443" t="s">
        <v>4266</v>
      </c>
      <c r="Q4443">
        <f t="shared" si="82"/>
        <v>6000</v>
      </c>
      <c r="R4443" t="s">
        <v>2102</v>
      </c>
      <c r="S4443" t="s">
        <v>2103</v>
      </c>
      <c r="T4443" t="s">
        <v>10095</v>
      </c>
      <c r="U4443" s="75">
        <v>6000</v>
      </c>
      <c r="V4443">
        <v>1</v>
      </c>
      <c r="W4443">
        <v>6000</v>
      </c>
      <c r="AH4443" s="16"/>
      <c r="AI4443" t="s">
        <v>1375</v>
      </c>
    </row>
    <row r="4444" spans="1:35" x14ac:dyDescent="0.25">
      <c r="A4444" t="s">
        <v>10578</v>
      </c>
      <c r="B4444" s="1">
        <v>23</v>
      </c>
      <c r="C4444" t="s">
        <v>480</v>
      </c>
      <c r="D4444">
        <v>5499542</v>
      </c>
      <c r="E4444" t="s">
        <v>9676</v>
      </c>
      <c r="F4444" t="s">
        <v>1363</v>
      </c>
      <c r="G4444" t="s">
        <v>1391</v>
      </c>
      <c r="H4444" s="3" t="s">
        <v>7671</v>
      </c>
      <c r="I4444">
        <v>2016</v>
      </c>
      <c r="J4444" s="15" t="s">
        <v>7672</v>
      </c>
      <c r="K4444">
        <v>2016</v>
      </c>
      <c r="L4444" t="s">
        <v>1394</v>
      </c>
      <c r="M4444" t="s">
        <v>9676</v>
      </c>
      <c r="N4444" t="s">
        <v>9676</v>
      </c>
      <c r="O4444" t="s">
        <v>1388</v>
      </c>
      <c r="P4444" t="s">
        <v>4226</v>
      </c>
      <c r="Q4444">
        <f t="shared" si="82"/>
        <v>1100</v>
      </c>
      <c r="R4444" t="s">
        <v>2102</v>
      </c>
      <c r="S4444" t="s">
        <v>2103</v>
      </c>
      <c r="T4444" t="s">
        <v>10579</v>
      </c>
      <c r="U4444" s="75">
        <v>1100</v>
      </c>
      <c r="V4444">
        <v>1</v>
      </c>
      <c r="W4444">
        <v>1100</v>
      </c>
      <c r="AH4444" s="16"/>
      <c r="AI4444" t="s">
        <v>1375</v>
      </c>
    </row>
    <row r="4445" spans="1:35" x14ac:dyDescent="0.25">
      <c r="A4445" t="s">
        <v>10580</v>
      </c>
      <c r="B4445" s="1">
        <v>23</v>
      </c>
      <c r="C4445" t="s">
        <v>480</v>
      </c>
      <c r="D4445">
        <v>5499542</v>
      </c>
      <c r="E4445" t="s">
        <v>9676</v>
      </c>
      <c r="F4445" t="s">
        <v>1363</v>
      </c>
      <c r="G4445" t="s">
        <v>1391</v>
      </c>
      <c r="H4445" s="3" t="s">
        <v>7671</v>
      </c>
      <c r="I4445">
        <v>2016</v>
      </c>
      <c r="J4445" s="15" t="s">
        <v>7672</v>
      </c>
      <c r="K4445">
        <v>2016</v>
      </c>
      <c r="L4445" t="s">
        <v>1394</v>
      </c>
      <c r="M4445" t="s">
        <v>9676</v>
      </c>
      <c r="N4445" t="s">
        <v>9676</v>
      </c>
      <c r="O4445" t="s">
        <v>1388</v>
      </c>
      <c r="P4445" t="s">
        <v>4226</v>
      </c>
      <c r="Q4445">
        <f t="shared" si="82"/>
        <v>1100</v>
      </c>
      <c r="R4445" t="s">
        <v>9441</v>
      </c>
      <c r="S4445" t="s">
        <v>9442</v>
      </c>
      <c r="T4445" t="s">
        <v>9676</v>
      </c>
      <c r="U4445" s="75">
        <v>1100</v>
      </c>
      <c r="V4445">
        <v>1.05</v>
      </c>
      <c r="W4445">
        <v>1155</v>
      </c>
      <c r="AH4445" s="16"/>
      <c r="AI4445" t="s">
        <v>1375</v>
      </c>
    </row>
    <row r="4446" spans="1:35" x14ac:dyDescent="0.25">
      <c r="A4446" t="s">
        <v>10581</v>
      </c>
      <c r="B4446" s="1">
        <v>23</v>
      </c>
      <c r="C4446" t="s">
        <v>480</v>
      </c>
      <c r="D4446">
        <v>5419786</v>
      </c>
      <c r="E4446" t="s">
        <v>10582</v>
      </c>
      <c r="F4446" t="s">
        <v>1363</v>
      </c>
      <c r="G4446" t="s">
        <v>1391</v>
      </c>
      <c r="H4446" s="3" t="s">
        <v>2911</v>
      </c>
      <c r="I4446">
        <v>2016</v>
      </c>
      <c r="J4446" s="15" t="s">
        <v>2384</v>
      </c>
      <c r="K4446">
        <v>2016</v>
      </c>
      <c r="L4446" t="s">
        <v>1394</v>
      </c>
      <c r="M4446" t="s">
        <v>9696</v>
      </c>
      <c r="N4446" t="s">
        <v>4226</v>
      </c>
      <c r="O4446" t="s">
        <v>1388</v>
      </c>
      <c r="P4446" t="s">
        <v>133</v>
      </c>
      <c r="Q4446">
        <f t="shared" si="82"/>
        <v>17000</v>
      </c>
      <c r="R4446" t="s">
        <v>9441</v>
      </c>
      <c r="S4446" t="s">
        <v>9442</v>
      </c>
      <c r="T4446" t="s">
        <v>9696</v>
      </c>
      <c r="U4446" s="75">
        <v>17000</v>
      </c>
      <c r="V4446">
        <v>1.05</v>
      </c>
      <c r="W4446">
        <v>17850</v>
      </c>
      <c r="AH4446" s="16"/>
      <c r="AI4446" t="s">
        <v>1375</v>
      </c>
    </row>
    <row r="4447" spans="1:35" x14ac:dyDescent="0.25">
      <c r="A4447" t="s">
        <v>10583</v>
      </c>
      <c r="B4447" s="1">
        <v>23</v>
      </c>
      <c r="C4447" t="s">
        <v>480</v>
      </c>
      <c r="D4447">
        <v>5419786</v>
      </c>
      <c r="E4447" t="s">
        <v>10582</v>
      </c>
      <c r="F4447" t="s">
        <v>1363</v>
      </c>
      <c r="G4447" t="s">
        <v>1391</v>
      </c>
      <c r="H4447" s="3" t="s">
        <v>2911</v>
      </c>
      <c r="I4447">
        <v>2016</v>
      </c>
      <c r="J4447" s="15" t="s">
        <v>2384</v>
      </c>
      <c r="K4447">
        <v>2016</v>
      </c>
      <c r="L4447" t="s">
        <v>1394</v>
      </c>
      <c r="M4447" t="s">
        <v>9696</v>
      </c>
      <c r="N4447" t="s">
        <v>4226</v>
      </c>
      <c r="O4447" t="s">
        <v>1388</v>
      </c>
      <c r="P4447" t="s">
        <v>133</v>
      </c>
      <c r="Q4447">
        <f t="shared" si="82"/>
        <v>17000</v>
      </c>
      <c r="R4447" t="s">
        <v>2102</v>
      </c>
      <c r="S4447" t="s">
        <v>2103</v>
      </c>
      <c r="T4447" t="s">
        <v>9787</v>
      </c>
      <c r="U4447" s="75">
        <v>17000</v>
      </c>
      <c r="V4447">
        <v>0.81</v>
      </c>
      <c r="W4447">
        <v>13770</v>
      </c>
      <c r="AH4447" s="16"/>
      <c r="AI4447" t="s">
        <v>1375</v>
      </c>
    </row>
    <row r="4448" spans="1:35" x14ac:dyDescent="0.25">
      <c r="A4448" t="s">
        <v>10584</v>
      </c>
      <c r="B4448" s="1">
        <v>23</v>
      </c>
      <c r="C4448" t="s">
        <v>480</v>
      </c>
      <c r="D4448">
        <v>14882922</v>
      </c>
      <c r="E4448" t="s">
        <v>10505</v>
      </c>
      <c r="F4448" t="s">
        <v>1363</v>
      </c>
      <c r="G4448" t="s">
        <v>1391</v>
      </c>
      <c r="H4448" s="3" t="s">
        <v>4671</v>
      </c>
      <c r="I4448">
        <v>2021</v>
      </c>
      <c r="J4448" s="15" t="s">
        <v>4763</v>
      </c>
      <c r="K4448">
        <v>2021</v>
      </c>
      <c r="L4448" t="s">
        <v>1622</v>
      </c>
      <c r="M4448" t="s">
        <v>496</v>
      </c>
      <c r="N4448" t="s">
        <v>10094</v>
      </c>
      <c r="O4448" t="s">
        <v>1388</v>
      </c>
      <c r="P4448" t="s">
        <v>4266</v>
      </c>
      <c r="Q4448">
        <f t="shared" si="82"/>
        <v>25000</v>
      </c>
      <c r="R4448" t="s">
        <v>2102</v>
      </c>
      <c r="S4448" t="s">
        <v>2103</v>
      </c>
      <c r="T4448" t="s">
        <v>10095</v>
      </c>
      <c r="U4448" s="75">
        <v>25000</v>
      </c>
      <c r="V4448">
        <v>1</v>
      </c>
      <c r="W4448">
        <v>25000</v>
      </c>
      <c r="AH4448" s="16"/>
      <c r="AI4448" t="s">
        <v>1375</v>
      </c>
    </row>
    <row r="4449" spans="1:35" x14ac:dyDescent="0.25">
      <c r="A4449" t="s">
        <v>10585</v>
      </c>
      <c r="B4449" s="1">
        <v>23</v>
      </c>
      <c r="C4449" t="s">
        <v>480</v>
      </c>
      <c r="D4449">
        <v>14882922</v>
      </c>
      <c r="E4449" t="s">
        <v>10505</v>
      </c>
      <c r="F4449" t="s">
        <v>1363</v>
      </c>
      <c r="G4449" t="s">
        <v>1391</v>
      </c>
      <c r="H4449" s="3" t="s">
        <v>4671</v>
      </c>
      <c r="I4449">
        <v>2021</v>
      </c>
      <c r="J4449" s="15" t="s">
        <v>4763</v>
      </c>
      <c r="K4449">
        <v>2021</v>
      </c>
      <c r="L4449" t="s">
        <v>1622</v>
      </c>
      <c r="M4449" t="s">
        <v>496</v>
      </c>
      <c r="N4449" t="s">
        <v>10094</v>
      </c>
      <c r="O4449" t="s">
        <v>1388</v>
      </c>
      <c r="P4449" t="s">
        <v>4266</v>
      </c>
      <c r="Q4449">
        <f t="shared" si="82"/>
        <v>25000</v>
      </c>
      <c r="R4449" t="s">
        <v>1879</v>
      </c>
      <c r="S4449" t="s">
        <v>1880</v>
      </c>
      <c r="T4449" t="s">
        <v>587</v>
      </c>
      <c r="U4449" s="75">
        <v>25000</v>
      </c>
      <c r="V4449">
        <v>0.38</v>
      </c>
      <c r="W4449">
        <v>9500</v>
      </c>
      <c r="AH4449" s="16"/>
      <c r="AI4449" t="s">
        <v>1375</v>
      </c>
    </row>
    <row r="4450" spans="1:35" x14ac:dyDescent="0.25">
      <c r="A4450" t="s">
        <v>10586</v>
      </c>
      <c r="B4450" s="1">
        <v>23</v>
      </c>
      <c r="C4450" t="s">
        <v>480</v>
      </c>
      <c r="D4450">
        <v>14882922</v>
      </c>
      <c r="E4450" t="s">
        <v>10505</v>
      </c>
      <c r="F4450" t="s">
        <v>1363</v>
      </c>
      <c r="G4450" t="s">
        <v>1391</v>
      </c>
      <c r="H4450" s="3" t="s">
        <v>4671</v>
      </c>
      <c r="I4450">
        <v>2021</v>
      </c>
      <c r="J4450" s="15" t="s">
        <v>4763</v>
      </c>
      <c r="K4450">
        <v>2021</v>
      </c>
      <c r="L4450" t="s">
        <v>1622</v>
      </c>
      <c r="M4450" t="s">
        <v>496</v>
      </c>
      <c r="N4450" t="s">
        <v>10094</v>
      </c>
      <c r="O4450" t="s">
        <v>1388</v>
      </c>
      <c r="P4450" t="s">
        <v>4266</v>
      </c>
      <c r="Q4450">
        <f t="shared" si="82"/>
        <v>25000</v>
      </c>
      <c r="R4450" t="s">
        <v>9259</v>
      </c>
      <c r="S4450" t="s">
        <v>9260</v>
      </c>
      <c r="T4450" t="s">
        <v>507</v>
      </c>
      <c r="U4450" s="75">
        <v>25000</v>
      </c>
      <c r="V4450">
        <v>8.3000000000000007</v>
      </c>
      <c r="W4450">
        <v>207500</v>
      </c>
      <c r="AH4450" s="16"/>
      <c r="AI4450" t="s">
        <v>1375</v>
      </c>
    </row>
    <row r="4451" spans="1:35" x14ac:dyDescent="0.25">
      <c r="A4451" t="s">
        <v>10587</v>
      </c>
      <c r="B4451" s="1">
        <v>23</v>
      </c>
      <c r="C4451" t="s">
        <v>480</v>
      </c>
      <c r="D4451">
        <v>14909200</v>
      </c>
      <c r="E4451" t="s">
        <v>10588</v>
      </c>
      <c r="F4451" t="s">
        <v>1363</v>
      </c>
      <c r="G4451" t="s">
        <v>1391</v>
      </c>
      <c r="H4451" s="3" t="s">
        <v>2033</v>
      </c>
      <c r="I4451">
        <v>2021</v>
      </c>
      <c r="J4451" s="15" t="s">
        <v>2034</v>
      </c>
      <c r="K4451">
        <v>2021</v>
      </c>
      <c r="L4451" t="s">
        <v>1367</v>
      </c>
      <c r="M4451" t="s">
        <v>496</v>
      </c>
      <c r="N4451" t="s">
        <v>10094</v>
      </c>
      <c r="O4451" t="s">
        <v>1370</v>
      </c>
      <c r="P4451" t="s">
        <v>4266</v>
      </c>
      <c r="Q4451">
        <f t="shared" si="82"/>
        <v>4300</v>
      </c>
      <c r="R4451" t="s">
        <v>1879</v>
      </c>
      <c r="S4451" t="s">
        <v>1880</v>
      </c>
      <c r="T4451" t="s">
        <v>587</v>
      </c>
      <c r="U4451" s="75">
        <v>4300</v>
      </c>
      <c r="V4451">
        <v>0.38</v>
      </c>
      <c r="W4451">
        <v>1634</v>
      </c>
      <c r="AH4451" s="16"/>
      <c r="AI4451" t="s">
        <v>1375</v>
      </c>
    </row>
    <row r="4452" spans="1:35" x14ac:dyDescent="0.25">
      <c r="A4452" t="s">
        <v>10589</v>
      </c>
      <c r="B4452" s="1">
        <v>23</v>
      </c>
      <c r="C4452" t="s">
        <v>480</v>
      </c>
      <c r="D4452">
        <v>14909200</v>
      </c>
      <c r="E4452" t="s">
        <v>10588</v>
      </c>
      <c r="F4452" t="s">
        <v>1363</v>
      </c>
      <c r="G4452" t="s">
        <v>1391</v>
      </c>
      <c r="H4452" s="3" t="s">
        <v>2033</v>
      </c>
      <c r="I4452">
        <v>2021</v>
      </c>
      <c r="J4452" s="15" t="s">
        <v>2034</v>
      </c>
      <c r="K4452">
        <v>2021</v>
      </c>
      <c r="L4452" t="s">
        <v>1367</v>
      </c>
      <c r="M4452" t="s">
        <v>496</v>
      </c>
      <c r="N4452" t="s">
        <v>10094</v>
      </c>
      <c r="O4452" t="s">
        <v>1370</v>
      </c>
      <c r="P4452" t="s">
        <v>4266</v>
      </c>
      <c r="Q4452">
        <f t="shared" si="82"/>
        <v>4300</v>
      </c>
      <c r="R4452" t="s">
        <v>9259</v>
      </c>
      <c r="S4452" t="s">
        <v>9260</v>
      </c>
      <c r="T4452" t="s">
        <v>507</v>
      </c>
      <c r="U4452" s="75">
        <v>4300</v>
      </c>
      <c r="V4452">
        <v>5.55</v>
      </c>
      <c r="W4452">
        <v>23865</v>
      </c>
      <c r="AH4452" s="16"/>
      <c r="AI4452" t="s">
        <v>1375</v>
      </c>
    </row>
    <row r="4453" spans="1:35" x14ac:dyDescent="0.25">
      <c r="A4453" t="s">
        <v>10590</v>
      </c>
      <c r="B4453" s="1">
        <v>23</v>
      </c>
      <c r="C4453" t="s">
        <v>480</v>
      </c>
      <c r="D4453">
        <v>14909200</v>
      </c>
      <c r="E4453" t="s">
        <v>10588</v>
      </c>
      <c r="F4453" t="s">
        <v>1363</v>
      </c>
      <c r="G4453" t="s">
        <v>1391</v>
      </c>
      <c r="H4453" s="3" t="s">
        <v>2033</v>
      </c>
      <c r="I4453">
        <v>2021</v>
      </c>
      <c r="J4453" s="15" t="s">
        <v>2034</v>
      </c>
      <c r="K4453">
        <v>2021</v>
      </c>
      <c r="L4453" t="s">
        <v>1367</v>
      </c>
      <c r="M4453" t="s">
        <v>496</v>
      </c>
      <c r="N4453" t="s">
        <v>10094</v>
      </c>
      <c r="O4453" t="s">
        <v>1370</v>
      </c>
      <c r="P4453" t="s">
        <v>4266</v>
      </c>
      <c r="Q4453">
        <f t="shared" si="82"/>
        <v>4300</v>
      </c>
      <c r="R4453" t="s">
        <v>2102</v>
      </c>
      <c r="S4453" t="s">
        <v>2103</v>
      </c>
      <c r="T4453" t="s">
        <v>10095</v>
      </c>
      <c r="U4453" s="75">
        <v>4300</v>
      </c>
      <c r="V4453">
        <v>1</v>
      </c>
      <c r="W4453">
        <v>4300</v>
      </c>
      <c r="AH4453" s="16"/>
      <c r="AI4453" t="s">
        <v>1375</v>
      </c>
    </row>
    <row r="4454" spans="1:35" x14ac:dyDescent="0.25">
      <c r="A4454" t="s">
        <v>10591</v>
      </c>
      <c r="B4454" s="1">
        <v>23</v>
      </c>
      <c r="C4454" t="s">
        <v>480</v>
      </c>
      <c r="D4454">
        <v>14911477</v>
      </c>
      <c r="E4454" t="s">
        <v>10592</v>
      </c>
      <c r="F4454" t="s">
        <v>1363</v>
      </c>
      <c r="G4454" t="s">
        <v>1364</v>
      </c>
      <c r="H4454" s="3" t="s">
        <v>4764</v>
      </c>
      <c r="I4454">
        <v>2021</v>
      </c>
      <c r="J4454" s="15" t="s">
        <v>4097</v>
      </c>
      <c r="K4454">
        <v>2021</v>
      </c>
      <c r="L4454" t="s">
        <v>1367</v>
      </c>
      <c r="M4454" t="s">
        <v>496</v>
      </c>
      <c r="N4454" t="s">
        <v>10094</v>
      </c>
      <c r="O4454" t="s">
        <v>1370</v>
      </c>
      <c r="P4454" t="s">
        <v>4266</v>
      </c>
      <c r="Q4454">
        <f t="shared" si="82"/>
        <v>750</v>
      </c>
      <c r="R4454" t="s">
        <v>2102</v>
      </c>
      <c r="S4454" t="s">
        <v>2103</v>
      </c>
      <c r="T4454" t="s">
        <v>10193</v>
      </c>
      <c r="U4454" s="75">
        <v>750</v>
      </c>
      <c r="V4454">
        <v>1</v>
      </c>
      <c r="W4454">
        <v>750</v>
      </c>
      <c r="AH4454" s="16"/>
      <c r="AI4454" t="s">
        <v>1375</v>
      </c>
    </row>
    <row r="4455" spans="1:35" x14ac:dyDescent="0.25">
      <c r="A4455" t="s">
        <v>10593</v>
      </c>
      <c r="B4455" s="1">
        <v>23</v>
      </c>
      <c r="C4455" t="s">
        <v>480</v>
      </c>
      <c r="D4455">
        <v>13711350</v>
      </c>
      <c r="E4455" t="s">
        <v>10594</v>
      </c>
      <c r="F4455" t="s">
        <v>1363</v>
      </c>
      <c r="G4455" t="s">
        <v>1391</v>
      </c>
      <c r="H4455" s="3" t="s">
        <v>10595</v>
      </c>
      <c r="I4455">
        <v>2020</v>
      </c>
      <c r="J4455" s="15" t="s">
        <v>10596</v>
      </c>
      <c r="K4455">
        <v>2020</v>
      </c>
      <c r="L4455" t="s">
        <v>1367</v>
      </c>
      <c r="M4455" t="s">
        <v>496</v>
      </c>
      <c r="N4455" t="s">
        <v>10094</v>
      </c>
      <c r="O4455" t="s">
        <v>1388</v>
      </c>
      <c r="P4455" t="s">
        <v>4266</v>
      </c>
      <c r="Q4455">
        <f t="shared" si="82"/>
        <v>4400</v>
      </c>
      <c r="R4455" t="s">
        <v>9259</v>
      </c>
      <c r="S4455" t="s">
        <v>9260</v>
      </c>
      <c r="T4455" t="s">
        <v>507</v>
      </c>
      <c r="U4455" s="75">
        <v>4400</v>
      </c>
      <c r="V4455">
        <v>5.55</v>
      </c>
      <c r="W4455">
        <v>24420</v>
      </c>
      <c r="AH4455" s="16"/>
      <c r="AI4455" t="s">
        <v>1375</v>
      </c>
    </row>
    <row r="4456" spans="1:35" x14ac:dyDescent="0.25">
      <c r="A4456" t="s">
        <v>10597</v>
      </c>
      <c r="B4456" s="1">
        <v>23</v>
      </c>
      <c r="C4456" t="s">
        <v>480</v>
      </c>
      <c r="D4456">
        <v>13711350</v>
      </c>
      <c r="E4456" t="s">
        <v>10594</v>
      </c>
      <c r="F4456" t="s">
        <v>1363</v>
      </c>
      <c r="G4456" t="s">
        <v>1391</v>
      </c>
      <c r="H4456" s="3" t="s">
        <v>10595</v>
      </c>
      <c r="I4456">
        <v>2020</v>
      </c>
      <c r="J4456" s="15" t="s">
        <v>10596</v>
      </c>
      <c r="K4456">
        <v>2020</v>
      </c>
      <c r="L4456" t="s">
        <v>1367</v>
      </c>
      <c r="M4456" t="s">
        <v>496</v>
      </c>
      <c r="N4456" t="s">
        <v>10094</v>
      </c>
      <c r="O4456" t="s">
        <v>1388</v>
      </c>
      <c r="P4456" t="s">
        <v>4266</v>
      </c>
      <c r="Q4456">
        <f t="shared" si="82"/>
        <v>4400</v>
      </c>
      <c r="R4456" t="s">
        <v>1879</v>
      </c>
      <c r="S4456" t="s">
        <v>1880</v>
      </c>
      <c r="T4456" t="s">
        <v>9742</v>
      </c>
      <c r="U4456" s="75">
        <v>4400</v>
      </c>
      <c r="V4456">
        <v>0.38</v>
      </c>
      <c r="W4456">
        <v>1672</v>
      </c>
      <c r="AH4456" s="16"/>
      <c r="AI4456" t="s">
        <v>1375</v>
      </c>
    </row>
    <row r="4457" spans="1:35" x14ac:dyDescent="0.25">
      <c r="A4457" t="s">
        <v>10598</v>
      </c>
      <c r="B4457" s="1">
        <v>23</v>
      </c>
      <c r="C4457" t="s">
        <v>480</v>
      </c>
      <c r="D4457">
        <v>13711350</v>
      </c>
      <c r="E4457" t="s">
        <v>10594</v>
      </c>
      <c r="F4457" t="s">
        <v>1363</v>
      </c>
      <c r="G4457" t="s">
        <v>1391</v>
      </c>
      <c r="H4457" s="3" t="s">
        <v>10595</v>
      </c>
      <c r="I4457">
        <v>2020</v>
      </c>
      <c r="J4457" s="15" t="s">
        <v>10596</v>
      </c>
      <c r="K4457">
        <v>2020</v>
      </c>
      <c r="L4457" t="s">
        <v>1367</v>
      </c>
      <c r="M4457" t="s">
        <v>496</v>
      </c>
      <c r="N4457" t="s">
        <v>10094</v>
      </c>
      <c r="O4457" t="s">
        <v>1388</v>
      </c>
      <c r="P4457" t="s">
        <v>4266</v>
      </c>
      <c r="Q4457">
        <f t="shared" si="82"/>
        <v>4400</v>
      </c>
      <c r="R4457" t="s">
        <v>9441</v>
      </c>
      <c r="S4457" t="s">
        <v>9442</v>
      </c>
      <c r="T4457" t="s">
        <v>10044</v>
      </c>
      <c r="U4457" s="75">
        <v>4400</v>
      </c>
      <c r="V4457">
        <v>0.65</v>
      </c>
      <c r="W4457">
        <v>2860</v>
      </c>
      <c r="AH4457" s="16"/>
      <c r="AI4457" t="s">
        <v>1375</v>
      </c>
    </row>
    <row r="4458" spans="1:35" x14ac:dyDescent="0.25">
      <c r="A4458" t="s">
        <v>10599</v>
      </c>
      <c r="B4458" s="1">
        <v>23</v>
      </c>
      <c r="C4458" t="s">
        <v>480</v>
      </c>
      <c r="D4458">
        <v>14915103</v>
      </c>
      <c r="E4458" t="s">
        <v>10600</v>
      </c>
      <c r="F4458" t="s">
        <v>1363</v>
      </c>
      <c r="G4458" t="s">
        <v>1391</v>
      </c>
      <c r="H4458" s="3" t="s">
        <v>4764</v>
      </c>
      <c r="I4458">
        <v>2021</v>
      </c>
      <c r="J4458" s="15" t="s">
        <v>4097</v>
      </c>
      <c r="K4458">
        <v>2021</v>
      </c>
      <c r="L4458" t="s">
        <v>1367</v>
      </c>
      <c r="M4458" t="s">
        <v>496</v>
      </c>
      <c r="N4458" t="s">
        <v>10094</v>
      </c>
      <c r="O4458" t="s">
        <v>1370</v>
      </c>
      <c r="P4458" t="s">
        <v>4266</v>
      </c>
      <c r="Q4458">
        <f t="shared" si="82"/>
        <v>1800</v>
      </c>
      <c r="R4458" t="s">
        <v>1879</v>
      </c>
      <c r="S4458" t="s">
        <v>1880</v>
      </c>
      <c r="T4458" t="s">
        <v>587</v>
      </c>
      <c r="U4458" s="75">
        <v>1800</v>
      </c>
      <c r="V4458">
        <v>0.38</v>
      </c>
      <c r="W4458">
        <v>684</v>
      </c>
      <c r="AH4458" s="16"/>
      <c r="AI4458" t="s">
        <v>1375</v>
      </c>
    </row>
    <row r="4459" spans="1:35" x14ac:dyDescent="0.25">
      <c r="A4459" t="s">
        <v>10601</v>
      </c>
      <c r="B4459" s="1">
        <v>23</v>
      </c>
      <c r="C4459" t="s">
        <v>480</v>
      </c>
      <c r="D4459">
        <v>14915103</v>
      </c>
      <c r="E4459" t="s">
        <v>10600</v>
      </c>
      <c r="F4459" t="s">
        <v>1363</v>
      </c>
      <c r="G4459" t="s">
        <v>1391</v>
      </c>
      <c r="H4459" s="3" t="s">
        <v>4764</v>
      </c>
      <c r="I4459">
        <v>2021</v>
      </c>
      <c r="J4459" s="15" t="s">
        <v>4097</v>
      </c>
      <c r="K4459">
        <v>2021</v>
      </c>
      <c r="L4459" t="s">
        <v>1367</v>
      </c>
      <c r="M4459" t="s">
        <v>496</v>
      </c>
      <c r="N4459" t="s">
        <v>10094</v>
      </c>
      <c r="O4459" t="s">
        <v>1370</v>
      </c>
      <c r="P4459" t="s">
        <v>4266</v>
      </c>
      <c r="Q4459">
        <f t="shared" si="82"/>
        <v>1800</v>
      </c>
      <c r="R4459" t="s">
        <v>2102</v>
      </c>
      <c r="S4459" t="s">
        <v>2103</v>
      </c>
      <c r="T4459" t="s">
        <v>10095</v>
      </c>
      <c r="U4459" s="75">
        <v>1800</v>
      </c>
      <c r="V4459">
        <v>1</v>
      </c>
      <c r="W4459">
        <v>1800</v>
      </c>
      <c r="AH4459" s="16"/>
      <c r="AI4459" t="s">
        <v>1375</v>
      </c>
    </row>
    <row r="4460" spans="1:35" x14ac:dyDescent="0.25">
      <c r="A4460" t="s">
        <v>10602</v>
      </c>
      <c r="B4460" s="1">
        <v>23</v>
      </c>
      <c r="C4460" t="s">
        <v>480</v>
      </c>
      <c r="D4460">
        <v>14915103</v>
      </c>
      <c r="E4460" t="s">
        <v>10600</v>
      </c>
      <c r="F4460" t="s">
        <v>1363</v>
      </c>
      <c r="G4460" t="s">
        <v>1391</v>
      </c>
      <c r="H4460" s="3" t="s">
        <v>4764</v>
      </c>
      <c r="I4460">
        <v>2021</v>
      </c>
      <c r="J4460" s="15" t="s">
        <v>4097</v>
      </c>
      <c r="K4460">
        <v>2021</v>
      </c>
      <c r="L4460" t="s">
        <v>1367</v>
      </c>
      <c r="M4460" t="s">
        <v>496</v>
      </c>
      <c r="N4460" t="s">
        <v>10094</v>
      </c>
      <c r="O4460" t="s">
        <v>1370</v>
      </c>
      <c r="P4460" t="s">
        <v>4266</v>
      </c>
      <c r="Q4460">
        <f t="shared" si="82"/>
        <v>1800</v>
      </c>
      <c r="R4460" t="s">
        <v>9259</v>
      </c>
      <c r="S4460" t="s">
        <v>9260</v>
      </c>
      <c r="T4460" t="s">
        <v>507</v>
      </c>
      <c r="U4460" s="75">
        <v>1800</v>
      </c>
      <c r="V4460">
        <v>5.55</v>
      </c>
      <c r="W4460">
        <v>9990</v>
      </c>
      <c r="AH4460" s="16"/>
      <c r="AI4460" t="s">
        <v>1375</v>
      </c>
    </row>
    <row r="4461" spans="1:35" x14ac:dyDescent="0.25">
      <c r="A4461" t="s">
        <v>10603</v>
      </c>
      <c r="B4461" s="1">
        <v>23</v>
      </c>
      <c r="C4461" t="s">
        <v>480</v>
      </c>
      <c r="D4461">
        <v>14916614</v>
      </c>
      <c r="E4461" t="s">
        <v>10304</v>
      </c>
      <c r="F4461" t="s">
        <v>1363</v>
      </c>
      <c r="G4461" t="s">
        <v>1391</v>
      </c>
      <c r="H4461" s="3" t="s">
        <v>2034</v>
      </c>
      <c r="I4461">
        <v>2021</v>
      </c>
      <c r="J4461" s="15" t="s">
        <v>1365</v>
      </c>
      <c r="K4461">
        <v>2021</v>
      </c>
      <c r="L4461" t="s">
        <v>1367</v>
      </c>
      <c r="M4461" t="s">
        <v>10304</v>
      </c>
      <c r="N4461" t="s">
        <v>10304</v>
      </c>
      <c r="O4461" t="s">
        <v>1370</v>
      </c>
      <c r="P4461" t="s">
        <v>133</v>
      </c>
      <c r="Q4461">
        <f t="shared" si="82"/>
        <v>3000</v>
      </c>
      <c r="R4461" t="s">
        <v>1879</v>
      </c>
      <c r="S4461" t="s">
        <v>1880</v>
      </c>
      <c r="T4461" t="s">
        <v>587</v>
      </c>
      <c r="U4461" s="75">
        <v>3000</v>
      </c>
      <c r="V4461">
        <v>0.38</v>
      </c>
      <c r="W4461">
        <v>1140</v>
      </c>
      <c r="AH4461" s="16"/>
      <c r="AI4461" t="s">
        <v>1375</v>
      </c>
    </row>
    <row r="4462" spans="1:35" x14ac:dyDescent="0.25">
      <c r="A4462" t="s">
        <v>10604</v>
      </c>
      <c r="B4462" s="1">
        <v>23</v>
      </c>
      <c r="C4462" t="s">
        <v>480</v>
      </c>
      <c r="D4462">
        <v>14916614</v>
      </c>
      <c r="E4462" t="s">
        <v>10304</v>
      </c>
      <c r="F4462" t="s">
        <v>1363</v>
      </c>
      <c r="G4462" t="s">
        <v>1391</v>
      </c>
      <c r="H4462" s="3" t="s">
        <v>2034</v>
      </c>
      <c r="I4462">
        <v>2021</v>
      </c>
      <c r="J4462" s="15" t="s">
        <v>1365</v>
      </c>
      <c r="K4462">
        <v>2021</v>
      </c>
      <c r="L4462" t="s">
        <v>1367</v>
      </c>
      <c r="M4462" t="s">
        <v>10304</v>
      </c>
      <c r="N4462" t="s">
        <v>10304</v>
      </c>
      <c r="O4462" t="s">
        <v>1370</v>
      </c>
      <c r="P4462" t="s">
        <v>133</v>
      </c>
      <c r="Q4462">
        <f t="shared" si="82"/>
        <v>3000</v>
      </c>
      <c r="R4462" t="s">
        <v>2102</v>
      </c>
      <c r="S4462" t="s">
        <v>2103</v>
      </c>
      <c r="T4462" t="s">
        <v>10095</v>
      </c>
      <c r="U4462" s="75">
        <v>3000</v>
      </c>
      <c r="V4462">
        <v>1</v>
      </c>
      <c r="W4462">
        <v>3000</v>
      </c>
      <c r="AH4462" s="16"/>
      <c r="AI4462" t="s">
        <v>1375</v>
      </c>
    </row>
    <row r="4463" spans="1:35" x14ac:dyDescent="0.25">
      <c r="A4463" t="s">
        <v>10605</v>
      </c>
      <c r="B4463" s="1">
        <v>23</v>
      </c>
      <c r="C4463" t="s">
        <v>480</v>
      </c>
      <c r="D4463">
        <v>14916614</v>
      </c>
      <c r="E4463" t="s">
        <v>10304</v>
      </c>
      <c r="F4463" t="s">
        <v>1363</v>
      </c>
      <c r="G4463" t="s">
        <v>1391</v>
      </c>
      <c r="H4463" s="3" t="s">
        <v>2034</v>
      </c>
      <c r="I4463">
        <v>2021</v>
      </c>
      <c r="J4463" s="15" t="s">
        <v>1365</v>
      </c>
      <c r="K4463">
        <v>2021</v>
      </c>
      <c r="L4463" t="s">
        <v>1367</v>
      </c>
      <c r="M4463" t="s">
        <v>10304</v>
      </c>
      <c r="N4463" t="s">
        <v>10304</v>
      </c>
      <c r="O4463" t="s">
        <v>1370</v>
      </c>
      <c r="P4463" t="s">
        <v>133</v>
      </c>
      <c r="Q4463">
        <f t="shared" si="82"/>
        <v>3000</v>
      </c>
      <c r="R4463" t="s">
        <v>9259</v>
      </c>
      <c r="S4463" t="s">
        <v>9260</v>
      </c>
      <c r="T4463" t="s">
        <v>507</v>
      </c>
      <c r="U4463" s="75">
        <v>3000</v>
      </c>
      <c r="V4463">
        <v>5.55</v>
      </c>
      <c r="W4463">
        <v>16650</v>
      </c>
      <c r="AH4463" s="16"/>
      <c r="AI4463" t="s">
        <v>1375</v>
      </c>
    </row>
    <row r="4464" spans="1:35" x14ac:dyDescent="0.25">
      <c r="A4464" t="s">
        <v>10606</v>
      </c>
      <c r="B4464" s="1">
        <v>23</v>
      </c>
      <c r="C4464" t="s">
        <v>480</v>
      </c>
      <c r="D4464">
        <v>13760823</v>
      </c>
      <c r="E4464" t="s">
        <v>10607</v>
      </c>
      <c r="F4464" t="s">
        <v>1363</v>
      </c>
      <c r="G4464" t="s">
        <v>1391</v>
      </c>
      <c r="H4464" s="3" t="s">
        <v>10608</v>
      </c>
      <c r="I4464">
        <v>2020</v>
      </c>
      <c r="J4464" s="15" t="s">
        <v>10609</v>
      </c>
      <c r="K4464">
        <v>2020</v>
      </c>
      <c r="L4464" t="s">
        <v>1367</v>
      </c>
      <c r="M4464" t="s">
        <v>496</v>
      </c>
      <c r="N4464" t="s">
        <v>10094</v>
      </c>
      <c r="O4464" t="s">
        <v>1388</v>
      </c>
      <c r="P4464" t="s">
        <v>4266</v>
      </c>
      <c r="Q4464">
        <f t="shared" si="82"/>
        <v>25000</v>
      </c>
      <c r="R4464" t="s">
        <v>1879</v>
      </c>
      <c r="S4464" t="s">
        <v>1880</v>
      </c>
      <c r="T4464" t="s">
        <v>587</v>
      </c>
      <c r="U4464" s="75">
        <v>25000</v>
      </c>
      <c r="V4464">
        <v>0.38</v>
      </c>
      <c r="W4464">
        <v>9500</v>
      </c>
      <c r="AH4464" s="16"/>
      <c r="AI4464" t="s">
        <v>1375</v>
      </c>
    </row>
    <row r="4465" spans="1:35" x14ac:dyDescent="0.25">
      <c r="A4465" t="s">
        <v>10610</v>
      </c>
      <c r="B4465" s="1">
        <v>23</v>
      </c>
      <c r="C4465" t="s">
        <v>480</v>
      </c>
      <c r="D4465">
        <v>13760823</v>
      </c>
      <c r="E4465" t="s">
        <v>10607</v>
      </c>
      <c r="F4465" t="s">
        <v>1363</v>
      </c>
      <c r="G4465" t="s">
        <v>1391</v>
      </c>
      <c r="H4465" s="3" t="s">
        <v>10608</v>
      </c>
      <c r="I4465">
        <v>2020</v>
      </c>
      <c r="J4465" s="15" t="s">
        <v>10609</v>
      </c>
      <c r="K4465">
        <v>2020</v>
      </c>
      <c r="L4465" t="s">
        <v>1367</v>
      </c>
      <c r="M4465" t="s">
        <v>496</v>
      </c>
      <c r="N4465" t="s">
        <v>10094</v>
      </c>
      <c r="O4465" t="s">
        <v>1388</v>
      </c>
      <c r="P4465" t="s">
        <v>4266</v>
      </c>
      <c r="Q4465">
        <f t="shared" si="82"/>
        <v>25000</v>
      </c>
      <c r="R4465" t="s">
        <v>9441</v>
      </c>
      <c r="S4465" t="s">
        <v>9442</v>
      </c>
      <c r="T4465" t="s">
        <v>10044</v>
      </c>
      <c r="U4465" s="75">
        <v>25000</v>
      </c>
      <c r="V4465">
        <v>0.65</v>
      </c>
      <c r="W4465">
        <v>16250</v>
      </c>
      <c r="AH4465" s="16"/>
      <c r="AI4465" t="s">
        <v>1375</v>
      </c>
    </row>
    <row r="4466" spans="1:35" x14ac:dyDescent="0.25">
      <c r="A4466" t="s">
        <v>10611</v>
      </c>
      <c r="B4466" s="1">
        <v>23</v>
      </c>
      <c r="C4466" t="s">
        <v>480</v>
      </c>
      <c r="D4466">
        <v>13760823</v>
      </c>
      <c r="E4466" t="s">
        <v>10607</v>
      </c>
      <c r="F4466" t="s">
        <v>1363</v>
      </c>
      <c r="G4466" t="s">
        <v>1391</v>
      </c>
      <c r="H4466" s="3" t="s">
        <v>10608</v>
      </c>
      <c r="I4466">
        <v>2020</v>
      </c>
      <c r="J4466" s="15" t="s">
        <v>10609</v>
      </c>
      <c r="K4466">
        <v>2020</v>
      </c>
      <c r="L4466" t="s">
        <v>1367</v>
      </c>
      <c r="M4466" t="s">
        <v>496</v>
      </c>
      <c r="N4466" t="s">
        <v>10094</v>
      </c>
      <c r="O4466" t="s">
        <v>1388</v>
      </c>
      <c r="P4466" t="s">
        <v>4266</v>
      </c>
      <c r="Q4466">
        <f t="shared" si="82"/>
        <v>25000</v>
      </c>
      <c r="R4466" t="s">
        <v>9259</v>
      </c>
      <c r="S4466" t="s">
        <v>9260</v>
      </c>
      <c r="T4466" t="s">
        <v>507</v>
      </c>
      <c r="U4466" s="75">
        <v>25000</v>
      </c>
      <c r="V4466">
        <v>5.55</v>
      </c>
      <c r="W4466">
        <v>138750</v>
      </c>
      <c r="AH4466" s="16"/>
      <c r="AI4466" t="s">
        <v>1375</v>
      </c>
    </row>
    <row r="4467" spans="1:35" x14ac:dyDescent="0.25">
      <c r="A4467" t="s">
        <v>10612</v>
      </c>
      <c r="B4467" s="1">
        <v>23</v>
      </c>
      <c r="C4467" t="s">
        <v>480</v>
      </c>
      <c r="D4467">
        <v>13712586</v>
      </c>
      <c r="E4467" t="s">
        <v>10613</v>
      </c>
      <c r="F4467" t="s">
        <v>1363</v>
      </c>
      <c r="G4467" t="s">
        <v>1391</v>
      </c>
      <c r="H4467" s="3" t="s">
        <v>8623</v>
      </c>
      <c r="I4467">
        <v>2020</v>
      </c>
      <c r="J4467" s="15" t="s">
        <v>10614</v>
      </c>
      <c r="K4467">
        <v>2020</v>
      </c>
      <c r="L4467" t="s">
        <v>1367</v>
      </c>
      <c r="M4467" t="s">
        <v>496</v>
      </c>
      <c r="N4467" t="s">
        <v>10094</v>
      </c>
      <c r="O4467" t="s">
        <v>1388</v>
      </c>
      <c r="P4467" t="s">
        <v>4266</v>
      </c>
      <c r="Q4467">
        <f t="shared" si="82"/>
        <v>8400</v>
      </c>
      <c r="R4467" t="s">
        <v>9259</v>
      </c>
      <c r="S4467" t="s">
        <v>9260</v>
      </c>
      <c r="T4467" t="s">
        <v>507</v>
      </c>
      <c r="U4467" s="75">
        <v>8400</v>
      </c>
      <c r="V4467">
        <v>5.55</v>
      </c>
      <c r="W4467">
        <v>46620</v>
      </c>
      <c r="AH4467" s="16"/>
      <c r="AI4467" t="s">
        <v>1375</v>
      </c>
    </row>
    <row r="4468" spans="1:35" x14ac:dyDescent="0.25">
      <c r="A4468" t="s">
        <v>10615</v>
      </c>
      <c r="B4468" s="1">
        <v>23</v>
      </c>
      <c r="C4468" t="s">
        <v>480</v>
      </c>
      <c r="D4468">
        <v>13712586</v>
      </c>
      <c r="E4468" t="s">
        <v>10613</v>
      </c>
      <c r="F4468" t="s">
        <v>1363</v>
      </c>
      <c r="G4468" t="s">
        <v>1391</v>
      </c>
      <c r="H4468" s="3" t="s">
        <v>8623</v>
      </c>
      <c r="I4468">
        <v>2020</v>
      </c>
      <c r="J4468" s="15" t="s">
        <v>10614</v>
      </c>
      <c r="K4468">
        <v>2020</v>
      </c>
      <c r="L4468" t="s">
        <v>1367</v>
      </c>
      <c r="M4468" t="s">
        <v>496</v>
      </c>
      <c r="N4468" t="s">
        <v>10094</v>
      </c>
      <c r="O4468" t="s">
        <v>1388</v>
      </c>
      <c r="P4468" t="s">
        <v>4266</v>
      </c>
      <c r="Q4468">
        <f t="shared" si="82"/>
        <v>8400</v>
      </c>
      <c r="R4468" t="s">
        <v>9441</v>
      </c>
      <c r="S4468" t="s">
        <v>9442</v>
      </c>
      <c r="T4468" t="s">
        <v>10044</v>
      </c>
      <c r="U4468" s="75">
        <v>8400</v>
      </c>
      <c r="V4468">
        <v>0.65</v>
      </c>
      <c r="W4468">
        <v>5460</v>
      </c>
      <c r="AH4468" s="16"/>
      <c r="AI4468" t="s">
        <v>1375</v>
      </c>
    </row>
    <row r="4469" spans="1:35" x14ac:dyDescent="0.25">
      <c r="A4469" t="s">
        <v>10616</v>
      </c>
      <c r="B4469" s="1">
        <v>23</v>
      </c>
      <c r="C4469" t="s">
        <v>480</v>
      </c>
      <c r="D4469">
        <v>13712586</v>
      </c>
      <c r="E4469" t="s">
        <v>10613</v>
      </c>
      <c r="F4469" t="s">
        <v>1363</v>
      </c>
      <c r="G4469" t="s">
        <v>1391</v>
      </c>
      <c r="H4469" s="3" t="s">
        <v>8623</v>
      </c>
      <c r="I4469">
        <v>2020</v>
      </c>
      <c r="J4469" s="15" t="s">
        <v>10614</v>
      </c>
      <c r="K4469">
        <v>2020</v>
      </c>
      <c r="L4469" t="s">
        <v>1367</v>
      </c>
      <c r="M4469" t="s">
        <v>496</v>
      </c>
      <c r="N4469" t="s">
        <v>10094</v>
      </c>
      <c r="O4469" t="s">
        <v>1388</v>
      </c>
      <c r="P4469" t="s">
        <v>4266</v>
      </c>
      <c r="Q4469">
        <f t="shared" si="82"/>
        <v>8400</v>
      </c>
      <c r="R4469" t="s">
        <v>1879</v>
      </c>
      <c r="S4469" t="s">
        <v>1880</v>
      </c>
      <c r="T4469" t="s">
        <v>587</v>
      </c>
      <c r="U4469" s="75">
        <v>8400</v>
      </c>
      <c r="V4469">
        <v>0.38</v>
      </c>
      <c r="W4469">
        <v>3192</v>
      </c>
      <c r="AH4469" s="16"/>
      <c r="AI4469" t="s">
        <v>1375</v>
      </c>
    </row>
    <row r="4470" spans="1:35" x14ac:dyDescent="0.25">
      <c r="A4470" t="s">
        <v>10617</v>
      </c>
      <c r="B4470" s="1">
        <v>23</v>
      </c>
      <c r="C4470" t="s">
        <v>480</v>
      </c>
      <c r="D4470">
        <v>13716131</v>
      </c>
      <c r="E4470" t="s">
        <v>10618</v>
      </c>
      <c r="F4470" t="s">
        <v>1363</v>
      </c>
      <c r="G4470" t="s">
        <v>1391</v>
      </c>
      <c r="H4470" s="3" t="s">
        <v>8623</v>
      </c>
      <c r="I4470">
        <v>2020</v>
      </c>
      <c r="J4470" s="15" t="s">
        <v>9615</v>
      </c>
      <c r="K4470">
        <v>2020</v>
      </c>
      <c r="L4470" t="s">
        <v>1367</v>
      </c>
      <c r="M4470" t="s">
        <v>496</v>
      </c>
      <c r="N4470" t="s">
        <v>10094</v>
      </c>
      <c r="O4470" t="s">
        <v>1388</v>
      </c>
      <c r="P4470" t="s">
        <v>4266</v>
      </c>
      <c r="Q4470">
        <f t="shared" si="82"/>
        <v>42000</v>
      </c>
      <c r="R4470" t="s">
        <v>9441</v>
      </c>
      <c r="S4470" t="s">
        <v>9442</v>
      </c>
      <c r="T4470" t="s">
        <v>10044</v>
      </c>
      <c r="U4470" s="75">
        <v>42000</v>
      </c>
      <c r="V4470">
        <v>0.65</v>
      </c>
      <c r="W4470">
        <v>27300</v>
      </c>
      <c r="AH4470" s="16"/>
      <c r="AI4470" t="s">
        <v>1375</v>
      </c>
    </row>
    <row r="4471" spans="1:35" x14ac:dyDescent="0.25">
      <c r="A4471" t="s">
        <v>10619</v>
      </c>
      <c r="B4471" s="1">
        <v>23</v>
      </c>
      <c r="C4471" t="s">
        <v>480</v>
      </c>
      <c r="D4471">
        <v>13716131</v>
      </c>
      <c r="E4471" t="s">
        <v>10618</v>
      </c>
      <c r="F4471" t="s">
        <v>1363</v>
      </c>
      <c r="G4471" t="s">
        <v>1391</v>
      </c>
      <c r="H4471" s="3" t="s">
        <v>8623</v>
      </c>
      <c r="I4471">
        <v>2020</v>
      </c>
      <c r="J4471" s="15" t="s">
        <v>9615</v>
      </c>
      <c r="K4471">
        <v>2020</v>
      </c>
      <c r="L4471" t="s">
        <v>1367</v>
      </c>
      <c r="M4471" t="s">
        <v>496</v>
      </c>
      <c r="N4471" t="s">
        <v>10094</v>
      </c>
      <c r="O4471" t="s">
        <v>1388</v>
      </c>
      <c r="P4471" t="s">
        <v>4266</v>
      </c>
      <c r="Q4471">
        <f t="shared" si="82"/>
        <v>42000</v>
      </c>
      <c r="R4471" t="s">
        <v>9259</v>
      </c>
      <c r="S4471" t="s">
        <v>9260</v>
      </c>
      <c r="T4471" t="s">
        <v>507</v>
      </c>
      <c r="U4471" s="75">
        <v>42000</v>
      </c>
      <c r="V4471">
        <v>5.55</v>
      </c>
      <c r="W4471">
        <v>233100</v>
      </c>
      <c r="AH4471" s="16"/>
      <c r="AI4471" t="s">
        <v>1375</v>
      </c>
    </row>
    <row r="4472" spans="1:35" x14ac:dyDescent="0.25">
      <c r="A4472" t="s">
        <v>10620</v>
      </c>
      <c r="B4472" s="1">
        <v>23</v>
      </c>
      <c r="C4472" t="s">
        <v>480</v>
      </c>
      <c r="D4472">
        <v>13716131</v>
      </c>
      <c r="E4472" t="s">
        <v>10618</v>
      </c>
      <c r="F4472" t="s">
        <v>1363</v>
      </c>
      <c r="G4472" t="s">
        <v>1391</v>
      </c>
      <c r="H4472" s="3" t="s">
        <v>8623</v>
      </c>
      <c r="I4472">
        <v>2020</v>
      </c>
      <c r="J4472" s="15" t="s">
        <v>9615</v>
      </c>
      <c r="K4472">
        <v>2020</v>
      </c>
      <c r="L4472" t="s">
        <v>1367</v>
      </c>
      <c r="M4472" t="s">
        <v>496</v>
      </c>
      <c r="N4472" t="s">
        <v>10094</v>
      </c>
      <c r="O4472" t="s">
        <v>1388</v>
      </c>
      <c r="P4472" t="s">
        <v>4266</v>
      </c>
      <c r="Q4472">
        <f t="shared" si="82"/>
        <v>42000</v>
      </c>
      <c r="R4472" t="s">
        <v>1879</v>
      </c>
      <c r="S4472" t="s">
        <v>1880</v>
      </c>
      <c r="T4472" t="s">
        <v>587</v>
      </c>
      <c r="U4472" s="75">
        <v>42000</v>
      </c>
      <c r="V4472">
        <v>0.38</v>
      </c>
      <c r="W4472">
        <v>15960</v>
      </c>
      <c r="AH4472" s="16"/>
      <c r="AI4472" t="s">
        <v>1375</v>
      </c>
    </row>
    <row r="4473" spans="1:35" x14ac:dyDescent="0.25">
      <c r="A4473" t="s">
        <v>10621</v>
      </c>
      <c r="B4473" s="1">
        <v>23</v>
      </c>
      <c r="C4473" t="s">
        <v>480</v>
      </c>
      <c r="D4473">
        <v>13716190</v>
      </c>
      <c r="E4473" t="s">
        <v>10622</v>
      </c>
      <c r="F4473" t="s">
        <v>1363</v>
      </c>
      <c r="G4473" t="s">
        <v>1391</v>
      </c>
      <c r="H4473" s="3" t="s">
        <v>8623</v>
      </c>
      <c r="I4473">
        <v>2020</v>
      </c>
      <c r="J4473" s="15" t="s">
        <v>9615</v>
      </c>
      <c r="K4473">
        <v>2020</v>
      </c>
      <c r="L4473" t="s">
        <v>1367</v>
      </c>
      <c r="M4473" t="s">
        <v>496</v>
      </c>
      <c r="N4473" t="s">
        <v>10094</v>
      </c>
      <c r="O4473" t="s">
        <v>1388</v>
      </c>
      <c r="P4473" t="s">
        <v>4266</v>
      </c>
      <c r="Q4473">
        <f t="shared" si="82"/>
        <v>18000</v>
      </c>
      <c r="R4473" t="s">
        <v>9259</v>
      </c>
      <c r="S4473" t="s">
        <v>9260</v>
      </c>
      <c r="T4473" t="s">
        <v>507</v>
      </c>
      <c r="U4473" s="75">
        <v>18000</v>
      </c>
      <c r="V4473">
        <v>5.55</v>
      </c>
      <c r="W4473">
        <v>99900</v>
      </c>
      <c r="AH4473" s="16"/>
      <c r="AI4473" t="s">
        <v>1375</v>
      </c>
    </row>
    <row r="4474" spans="1:35" x14ac:dyDescent="0.25">
      <c r="A4474" t="s">
        <v>10623</v>
      </c>
      <c r="B4474" s="1">
        <v>23</v>
      </c>
      <c r="C4474" t="s">
        <v>480</v>
      </c>
      <c r="D4474">
        <v>13716190</v>
      </c>
      <c r="E4474" t="s">
        <v>10622</v>
      </c>
      <c r="F4474" t="s">
        <v>1363</v>
      </c>
      <c r="G4474" t="s">
        <v>1391</v>
      </c>
      <c r="H4474" s="3" t="s">
        <v>8623</v>
      </c>
      <c r="I4474">
        <v>2020</v>
      </c>
      <c r="J4474" s="15" t="s">
        <v>9615</v>
      </c>
      <c r="K4474">
        <v>2020</v>
      </c>
      <c r="L4474" t="s">
        <v>1367</v>
      </c>
      <c r="M4474" t="s">
        <v>496</v>
      </c>
      <c r="N4474" t="s">
        <v>10094</v>
      </c>
      <c r="O4474" t="s">
        <v>1388</v>
      </c>
      <c r="P4474" t="s">
        <v>4266</v>
      </c>
      <c r="Q4474">
        <f t="shared" si="82"/>
        <v>18000</v>
      </c>
      <c r="R4474" t="s">
        <v>1879</v>
      </c>
      <c r="S4474" t="s">
        <v>1880</v>
      </c>
      <c r="T4474" t="s">
        <v>587</v>
      </c>
      <c r="U4474" s="75">
        <v>18000</v>
      </c>
      <c r="V4474">
        <v>0.38</v>
      </c>
      <c r="W4474">
        <v>6840</v>
      </c>
      <c r="AH4474" s="16"/>
      <c r="AI4474" t="s">
        <v>1375</v>
      </c>
    </row>
    <row r="4475" spans="1:35" x14ac:dyDescent="0.25">
      <c r="A4475" t="s">
        <v>10624</v>
      </c>
      <c r="B4475" s="1">
        <v>23</v>
      </c>
      <c r="C4475" t="s">
        <v>480</v>
      </c>
      <c r="D4475">
        <v>13716190</v>
      </c>
      <c r="E4475" t="s">
        <v>10622</v>
      </c>
      <c r="F4475" t="s">
        <v>1363</v>
      </c>
      <c r="G4475" t="s">
        <v>1391</v>
      </c>
      <c r="H4475" s="3" t="s">
        <v>8623</v>
      </c>
      <c r="I4475">
        <v>2020</v>
      </c>
      <c r="J4475" s="15" t="s">
        <v>9615</v>
      </c>
      <c r="K4475">
        <v>2020</v>
      </c>
      <c r="L4475" t="s">
        <v>1367</v>
      </c>
      <c r="M4475" t="s">
        <v>496</v>
      </c>
      <c r="N4475" t="s">
        <v>10094</v>
      </c>
      <c r="O4475" t="s">
        <v>1388</v>
      </c>
      <c r="P4475" t="s">
        <v>4266</v>
      </c>
      <c r="Q4475">
        <f t="shared" si="82"/>
        <v>18000</v>
      </c>
      <c r="R4475" t="s">
        <v>9441</v>
      </c>
      <c r="S4475" t="s">
        <v>9442</v>
      </c>
      <c r="T4475" t="s">
        <v>10044</v>
      </c>
      <c r="U4475" s="75">
        <v>18000</v>
      </c>
      <c r="V4475">
        <v>0.65</v>
      </c>
      <c r="W4475">
        <v>11700</v>
      </c>
      <c r="AH4475" s="16"/>
      <c r="AI4475" t="s">
        <v>1375</v>
      </c>
    </row>
    <row r="4476" spans="1:35" x14ac:dyDescent="0.25">
      <c r="A4476" t="s">
        <v>10625</v>
      </c>
      <c r="B4476" s="1">
        <v>23</v>
      </c>
      <c r="C4476" t="s">
        <v>480</v>
      </c>
      <c r="D4476">
        <v>11203242</v>
      </c>
      <c r="E4476" t="s">
        <v>10626</v>
      </c>
      <c r="F4476" t="s">
        <v>1363</v>
      </c>
      <c r="G4476" t="s">
        <v>1391</v>
      </c>
      <c r="H4476" s="3" t="s">
        <v>4363</v>
      </c>
      <c r="I4476">
        <v>2019</v>
      </c>
      <c r="J4476" s="15" t="s">
        <v>4790</v>
      </c>
      <c r="K4476">
        <v>2019</v>
      </c>
      <c r="L4476" t="s">
        <v>1394</v>
      </c>
      <c r="M4476" t="s">
        <v>9676</v>
      </c>
      <c r="N4476" t="s">
        <v>9676</v>
      </c>
      <c r="O4476" t="s">
        <v>1388</v>
      </c>
      <c r="P4476" t="s">
        <v>133</v>
      </c>
      <c r="Q4476">
        <f t="shared" si="82"/>
        <v>18300</v>
      </c>
      <c r="R4476" t="s">
        <v>2102</v>
      </c>
      <c r="S4476" t="s">
        <v>2103</v>
      </c>
      <c r="T4476" t="s">
        <v>9740</v>
      </c>
      <c r="U4476" s="75">
        <v>18300</v>
      </c>
      <c r="V4476">
        <v>1</v>
      </c>
      <c r="W4476">
        <v>18300</v>
      </c>
      <c r="AH4476" s="16"/>
      <c r="AI4476" t="s">
        <v>1375</v>
      </c>
    </row>
    <row r="4477" spans="1:35" x14ac:dyDescent="0.25">
      <c r="A4477" t="s">
        <v>10627</v>
      </c>
      <c r="B4477" s="1">
        <v>23</v>
      </c>
      <c r="C4477" t="s">
        <v>480</v>
      </c>
      <c r="D4477">
        <v>11203242</v>
      </c>
      <c r="E4477" t="s">
        <v>10626</v>
      </c>
      <c r="F4477" t="s">
        <v>1363</v>
      </c>
      <c r="G4477" t="s">
        <v>1391</v>
      </c>
      <c r="H4477" s="3" t="s">
        <v>4363</v>
      </c>
      <c r="I4477">
        <v>2019</v>
      </c>
      <c r="J4477" s="15" t="s">
        <v>4790</v>
      </c>
      <c r="K4477">
        <v>2019</v>
      </c>
      <c r="L4477" t="s">
        <v>1394</v>
      </c>
      <c r="M4477" t="s">
        <v>9676</v>
      </c>
      <c r="N4477" t="s">
        <v>9676</v>
      </c>
      <c r="O4477" t="s">
        <v>1388</v>
      </c>
      <c r="P4477" t="s">
        <v>133</v>
      </c>
      <c r="Q4477">
        <f t="shared" si="82"/>
        <v>18300</v>
      </c>
      <c r="R4477" t="s">
        <v>9407</v>
      </c>
      <c r="S4477" t="s">
        <v>9408</v>
      </c>
      <c r="T4477" t="s">
        <v>10104</v>
      </c>
      <c r="U4477" s="75">
        <v>18300</v>
      </c>
      <c r="V4477">
        <v>0.5</v>
      </c>
      <c r="W4477">
        <v>9150</v>
      </c>
      <c r="AH4477" s="16"/>
      <c r="AI4477" t="s">
        <v>1375</v>
      </c>
    </row>
    <row r="4478" spans="1:35" x14ac:dyDescent="0.25">
      <c r="A4478" t="s">
        <v>10628</v>
      </c>
      <c r="B4478" s="1">
        <v>23</v>
      </c>
      <c r="C4478" t="s">
        <v>480</v>
      </c>
      <c r="D4478">
        <v>11308745</v>
      </c>
      <c r="E4478" t="s">
        <v>10626</v>
      </c>
      <c r="F4478" t="s">
        <v>1363</v>
      </c>
      <c r="G4478" t="s">
        <v>1391</v>
      </c>
      <c r="H4478" s="3" t="s">
        <v>1675</v>
      </c>
      <c r="I4478">
        <v>2019</v>
      </c>
      <c r="J4478" s="15" t="s">
        <v>10629</v>
      </c>
      <c r="K4478">
        <v>2019</v>
      </c>
      <c r="L4478" t="s">
        <v>1394</v>
      </c>
      <c r="M4478" t="s">
        <v>9676</v>
      </c>
      <c r="N4478" t="s">
        <v>9676</v>
      </c>
      <c r="O4478" t="s">
        <v>1388</v>
      </c>
      <c r="P4478" t="s">
        <v>133</v>
      </c>
      <c r="Q4478">
        <f t="shared" si="82"/>
        <v>18300</v>
      </c>
      <c r="R4478" t="s">
        <v>9407</v>
      </c>
      <c r="S4478" t="s">
        <v>9408</v>
      </c>
      <c r="T4478" t="s">
        <v>10104</v>
      </c>
      <c r="U4478" s="75">
        <v>18300</v>
      </c>
      <c r="V4478">
        <v>0.8</v>
      </c>
      <c r="W4478">
        <v>14640</v>
      </c>
      <c r="AH4478" s="16"/>
      <c r="AI4478" t="s">
        <v>1375</v>
      </c>
    </row>
    <row r="4479" spans="1:35" x14ac:dyDescent="0.25">
      <c r="A4479" t="s">
        <v>10630</v>
      </c>
      <c r="B4479" s="1">
        <v>23</v>
      </c>
      <c r="C4479" t="s">
        <v>480</v>
      </c>
      <c r="D4479">
        <v>11308745</v>
      </c>
      <c r="E4479" t="s">
        <v>10626</v>
      </c>
      <c r="F4479" t="s">
        <v>1363</v>
      </c>
      <c r="G4479" t="s">
        <v>1391</v>
      </c>
      <c r="H4479" s="3" t="s">
        <v>1675</v>
      </c>
      <c r="I4479">
        <v>2019</v>
      </c>
      <c r="J4479" s="15" t="s">
        <v>10629</v>
      </c>
      <c r="K4479">
        <v>2019</v>
      </c>
      <c r="L4479" t="s">
        <v>1394</v>
      </c>
      <c r="M4479" t="s">
        <v>9676</v>
      </c>
      <c r="N4479" t="s">
        <v>9676</v>
      </c>
      <c r="O4479" t="s">
        <v>1388</v>
      </c>
      <c r="P4479" t="s">
        <v>133</v>
      </c>
      <c r="Q4479">
        <f t="shared" si="82"/>
        <v>18300</v>
      </c>
      <c r="R4479" t="s">
        <v>2102</v>
      </c>
      <c r="S4479" t="s">
        <v>2103</v>
      </c>
      <c r="T4479" t="s">
        <v>9740</v>
      </c>
      <c r="U4479" s="75">
        <v>18300</v>
      </c>
      <c r="V4479">
        <v>1</v>
      </c>
      <c r="W4479">
        <v>18300</v>
      </c>
      <c r="AH4479" s="16"/>
      <c r="AI4479" t="s">
        <v>1375</v>
      </c>
    </row>
    <row r="4480" spans="1:35" x14ac:dyDescent="0.25">
      <c r="A4480" t="s">
        <v>10631</v>
      </c>
      <c r="B4480" s="1">
        <v>23</v>
      </c>
      <c r="C4480" t="s">
        <v>480</v>
      </c>
      <c r="D4480">
        <v>12022284</v>
      </c>
      <c r="E4480" t="s">
        <v>10632</v>
      </c>
      <c r="F4480" t="s">
        <v>1363</v>
      </c>
      <c r="G4480" t="s">
        <v>1391</v>
      </c>
      <c r="H4480" s="3" t="s">
        <v>1524</v>
      </c>
      <c r="I4480">
        <v>2020</v>
      </c>
      <c r="J4480" s="15" t="s">
        <v>3453</v>
      </c>
      <c r="K4480">
        <v>2020</v>
      </c>
      <c r="L4480" t="s">
        <v>1394</v>
      </c>
      <c r="M4480" t="s">
        <v>496</v>
      </c>
      <c r="N4480" t="s">
        <v>10542</v>
      </c>
      <c r="O4480" t="s">
        <v>1408</v>
      </c>
      <c r="P4480" t="s">
        <v>4409</v>
      </c>
      <c r="Q4480">
        <f t="shared" si="82"/>
        <v>2440</v>
      </c>
      <c r="R4480" t="s">
        <v>9407</v>
      </c>
      <c r="S4480" t="s">
        <v>9408</v>
      </c>
      <c r="T4480" t="s">
        <v>10104</v>
      </c>
      <c r="U4480" s="75">
        <v>2440</v>
      </c>
      <c r="V4480">
        <v>0.85</v>
      </c>
      <c r="W4480">
        <v>2074</v>
      </c>
      <c r="AH4480" s="16"/>
      <c r="AI4480" t="s">
        <v>1375</v>
      </c>
    </row>
    <row r="4481" spans="1:35" x14ac:dyDescent="0.25">
      <c r="A4481" t="s">
        <v>10633</v>
      </c>
      <c r="B4481" s="1">
        <v>23</v>
      </c>
      <c r="C4481" t="s">
        <v>480</v>
      </c>
      <c r="D4481">
        <v>12162124</v>
      </c>
      <c r="E4481" t="s">
        <v>10634</v>
      </c>
      <c r="F4481" t="s">
        <v>1363</v>
      </c>
      <c r="G4481" t="s">
        <v>1391</v>
      </c>
      <c r="H4481" s="3" t="s">
        <v>1416</v>
      </c>
      <c r="I4481">
        <v>2020</v>
      </c>
      <c r="J4481" s="15" t="s">
        <v>3936</v>
      </c>
      <c r="K4481">
        <v>2020</v>
      </c>
      <c r="L4481" t="s">
        <v>1394</v>
      </c>
      <c r="M4481" t="s">
        <v>496</v>
      </c>
      <c r="N4481" t="s">
        <v>10542</v>
      </c>
      <c r="O4481" t="s">
        <v>1408</v>
      </c>
      <c r="P4481" t="s">
        <v>4266</v>
      </c>
      <c r="Q4481">
        <f t="shared" si="82"/>
        <v>11030</v>
      </c>
      <c r="R4481" t="s">
        <v>9407</v>
      </c>
      <c r="S4481" t="s">
        <v>9408</v>
      </c>
      <c r="T4481" t="s">
        <v>10104</v>
      </c>
      <c r="U4481" s="75">
        <v>11030</v>
      </c>
      <c r="V4481">
        <v>0.85</v>
      </c>
      <c r="W4481">
        <v>9375.5</v>
      </c>
      <c r="AH4481" s="16"/>
      <c r="AI4481" t="s">
        <v>1375</v>
      </c>
    </row>
    <row r="4482" spans="1:35" x14ac:dyDescent="0.25">
      <c r="A4482" t="s">
        <v>10635</v>
      </c>
      <c r="B4482" s="1">
        <v>23</v>
      </c>
      <c r="C4482" t="s">
        <v>480</v>
      </c>
      <c r="D4482">
        <v>12467677</v>
      </c>
      <c r="E4482" t="s">
        <v>10636</v>
      </c>
      <c r="F4482" t="s">
        <v>1363</v>
      </c>
      <c r="G4482" t="s">
        <v>1391</v>
      </c>
      <c r="H4482" s="3" t="s">
        <v>1645</v>
      </c>
      <c r="I4482">
        <v>2020</v>
      </c>
      <c r="J4482" s="15" t="s">
        <v>1646</v>
      </c>
      <c r="K4482">
        <v>2020</v>
      </c>
      <c r="L4482" t="s">
        <v>1394</v>
      </c>
      <c r="M4482" t="s">
        <v>10637</v>
      </c>
      <c r="N4482" t="s">
        <v>10638</v>
      </c>
      <c r="O4482" t="s">
        <v>1408</v>
      </c>
      <c r="P4482" t="s">
        <v>4266</v>
      </c>
      <c r="Q4482">
        <f t="shared" ref="Q4482:Q4545" si="83">U4482</f>
        <v>5600</v>
      </c>
      <c r="R4482" t="s">
        <v>9407</v>
      </c>
      <c r="S4482" t="s">
        <v>9408</v>
      </c>
      <c r="T4482" t="s">
        <v>10104</v>
      </c>
      <c r="U4482" s="75">
        <v>5600</v>
      </c>
      <c r="V4482">
        <v>0.8</v>
      </c>
      <c r="W4482">
        <v>4480</v>
      </c>
      <c r="AH4482" s="16"/>
      <c r="AI4482" t="s">
        <v>1375</v>
      </c>
    </row>
    <row r="4483" spans="1:35" x14ac:dyDescent="0.25">
      <c r="A4483" t="s">
        <v>10639</v>
      </c>
      <c r="B4483" s="1">
        <v>23</v>
      </c>
      <c r="C4483" t="s">
        <v>480</v>
      </c>
      <c r="D4483">
        <v>13470183</v>
      </c>
      <c r="E4483" t="s">
        <v>10640</v>
      </c>
      <c r="F4483" t="s">
        <v>1363</v>
      </c>
      <c r="G4483" t="s">
        <v>1391</v>
      </c>
      <c r="H4483" s="3" t="s">
        <v>8011</v>
      </c>
      <c r="I4483">
        <v>2020</v>
      </c>
      <c r="J4483" s="15" t="s">
        <v>10641</v>
      </c>
      <c r="K4483">
        <v>2020</v>
      </c>
      <c r="L4483" t="s">
        <v>1394</v>
      </c>
      <c r="M4483" t="s">
        <v>496</v>
      </c>
      <c r="N4483" t="s">
        <v>10642</v>
      </c>
      <c r="O4483" t="s">
        <v>1408</v>
      </c>
      <c r="P4483" t="s">
        <v>4266</v>
      </c>
      <c r="Q4483">
        <f t="shared" si="83"/>
        <v>3500</v>
      </c>
      <c r="R4483" t="s">
        <v>9441</v>
      </c>
      <c r="S4483" t="s">
        <v>9442</v>
      </c>
      <c r="T4483" t="s">
        <v>10044</v>
      </c>
      <c r="U4483" s="75">
        <v>3500</v>
      </c>
      <c r="V4483">
        <v>0.72</v>
      </c>
      <c r="W4483">
        <v>2520</v>
      </c>
      <c r="AH4483" s="16"/>
      <c r="AI4483" t="s">
        <v>1375</v>
      </c>
    </row>
    <row r="4484" spans="1:35" x14ac:dyDescent="0.25">
      <c r="A4484" t="s">
        <v>10643</v>
      </c>
      <c r="B4484" s="1">
        <v>23</v>
      </c>
      <c r="C4484" t="s">
        <v>480</v>
      </c>
      <c r="D4484">
        <v>14586037</v>
      </c>
      <c r="E4484" t="s">
        <v>10644</v>
      </c>
      <c r="F4484" t="s">
        <v>1363</v>
      </c>
      <c r="G4484" t="s">
        <v>1391</v>
      </c>
      <c r="H4484" s="3" t="s">
        <v>1989</v>
      </c>
      <c r="I4484">
        <v>2021</v>
      </c>
      <c r="J4484" s="15" t="s">
        <v>5142</v>
      </c>
      <c r="K4484">
        <v>2021</v>
      </c>
      <c r="L4484" t="s">
        <v>1394</v>
      </c>
      <c r="M4484" t="s">
        <v>496</v>
      </c>
      <c r="N4484" t="s">
        <v>10542</v>
      </c>
      <c r="O4484" t="s">
        <v>1408</v>
      </c>
      <c r="P4484" t="s">
        <v>4266</v>
      </c>
      <c r="Q4484">
        <f t="shared" si="83"/>
        <v>12990</v>
      </c>
      <c r="R4484" t="s">
        <v>1879</v>
      </c>
      <c r="S4484" t="s">
        <v>1880</v>
      </c>
      <c r="T4484" t="s">
        <v>587</v>
      </c>
      <c r="U4484" s="75">
        <v>12990</v>
      </c>
      <c r="V4484">
        <v>0.38</v>
      </c>
      <c r="W4484">
        <v>4936.2</v>
      </c>
      <c r="AH4484" s="16"/>
      <c r="AI4484" t="s">
        <v>1375</v>
      </c>
    </row>
    <row r="4485" spans="1:35" x14ac:dyDescent="0.25">
      <c r="A4485" t="s">
        <v>10645</v>
      </c>
      <c r="B4485" s="1">
        <v>23</v>
      </c>
      <c r="C4485" t="s">
        <v>480</v>
      </c>
      <c r="D4485">
        <v>14586037</v>
      </c>
      <c r="E4485" t="s">
        <v>10644</v>
      </c>
      <c r="F4485" t="s">
        <v>1363</v>
      </c>
      <c r="G4485" t="s">
        <v>1391</v>
      </c>
      <c r="H4485" s="3" t="s">
        <v>1989</v>
      </c>
      <c r="I4485">
        <v>2021</v>
      </c>
      <c r="J4485" s="15" t="s">
        <v>5142</v>
      </c>
      <c r="K4485">
        <v>2021</v>
      </c>
      <c r="L4485" t="s">
        <v>1394</v>
      </c>
      <c r="M4485" t="s">
        <v>496</v>
      </c>
      <c r="N4485" t="s">
        <v>10542</v>
      </c>
      <c r="O4485" t="s">
        <v>1408</v>
      </c>
      <c r="P4485" t="s">
        <v>4266</v>
      </c>
      <c r="Q4485">
        <f t="shared" si="83"/>
        <v>12990</v>
      </c>
      <c r="R4485" t="s">
        <v>9259</v>
      </c>
      <c r="S4485" t="s">
        <v>9260</v>
      </c>
      <c r="T4485" t="s">
        <v>507</v>
      </c>
      <c r="U4485" s="75">
        <v>12990</v>
      </c>
      <c r="V4485">
        <v>5.55</v>
      </c>
      <c r="W4485">
        <v>72094.5</v>
      </c>
      <c r="AH4485" s="16"/>
      <c r="AI4485" t="s">
        <v>1375</v>
      </c>
    </row>
    <row r="4486" spans="1:35" x14ac:dyDescent="0.25">
      <c r="A4486" t="s">
        <v>10646</v>
      </c>
      <c r="B4486" s="1">
        <v>23</v>
      </c>
      <c r="C4486" t="s">
        <v>480</v>
      </c>
      <c r="D4486">
        <v>14586037</v>
      </c>
      <c r="E4486" t="s">
        <v>10644</v>
      </c>
      <c r="F4486" t="s">
        <v>1363</v>
      </c>
      <c r="G4486" t="s">
        <v>1391</v>
      </c>
      <c r="H4486" s="3" t="s">
        <v>1989</v>
      </c>
      <c r="I4486">
        <v>2021</v>
      </c>
      <c r="J4486" s="15" t="s">
        <v>5142</v>
      </c>
      <c r="K4486">
        <v>2021</v>
      </c>
      <c r="L4486" t="s">
        <v>1394</v>
      </c>
      <c r="M4486" t="s">
        <v>496</v>
      </c>
      <c r="N4486" t="s">
        <v>10542</v>
      </c>
      <c r="O4486" t="s">
        <v>1408</v>
      </c>
      <c r="P4486" t="s">
        <v>4266</v>
      </c>
      <c r="Q4486">
        <f t="shared" si="83"/>
        <v>12990</v>
      </c>
      <c r="R4486" t="s">
        <v>2102</v>
      </c>
      <c r="S4486" t="s">
        <v>2103</v>
      </c>
      <c r="T4486" t="s">
        <v>10193</v>
      </c>
      <c r="U4486" s="75">
        <v>12990</v>
      </c>
      <c r="V4486">
        <v>1</v>
      </c>
      <c r="W4486">
        <v>12990</v>
      </c>
      <c r="AH4486" s="16"/>
      <c r="AI4486" t="s">
        <v>1375</v>
      </c>
    </row>
    <row r="4487" spans="1:35" x14ac:dyDescent="0.25">
      <c r="A4487" t="s">
        <v>10647</v>
      </c>
      <c r="B4487" s="1">
        <v>23</v>
      </c>
      <c r="C4487" t="s">
        <v>480</v>
      </c>
      <c r="D4487">
        <v>14197146</v>
      </c>
      <c r="E4487" t="s">
        <v>10648</v>
      </c>
      <c r="F4487" t="s">
        <v>1363</v>
      </c>
      <c r="G4487" t="s">
        <v>1391</v>
      </c>
      <c r="H4487" s="3" t="s">
        <v>2004</v>
      </c>
      <c r="I4487">
        <v>2021</v>
      </c>
      <c r="J4487" s="15" t="s">
        <v>2005</v>
      </c>
      <c r="K4487">
        <v>2021</v>
      </c>
      <c r="L4487" t="s">
        <v>1367</v>
      </c>
      <c r="M4487" t="s">
        <v>496</v>
      </c>
      <c r="N4487" t="s">
        <v>10094</v>
      </c>
      <c r="O4487" t="s">
        <v>1388</v>
      </c>
      <c r="P4487" t="s">
        <v>4266</v>
      </c>
      <c r="Q4487">
        <f t="shared" si="83"/>
        <v>60</v>
      </c>
      <c r="R4487" t="s">
        <v>9441</v>
      </c>
      <c r="S4487" t="s">
        <v>9442</v>
      </c>
      <c r="T4487" t="s">
        <v>10044</v>
      </c>
      <c r="U4487" s="75">
        <v>60</v>
      </c>
      <c r="V4487">
        <v>0.65</v>
      </c>
      <c r="W4487">
        <v>39</v>
      </c>
      <c r="AH4487" s="16"/>
      <c r="AI4487" t="s">
        <v>1375</v>
      </c>
    </row>
    <row r="4488" spans="1:35" x14ac:dyDescent="0.25">
      <c r="A4488" t="s">
        <v>10649</v>
      </c>
      <c r="B4488" s="1">
        <v>23</v>
      </c>
      <c r="C4488" t="s">
        <v>480</v>
      </c>
      <c r="D4488">
        <v>13510851</v>
      </c>
      <c r="E4488" t="s">
        <v>10392</v>
      </c>
      <c r="F4488" t="s">
        <v>1363</v>
      </c>
      <c r="G4488" t="s">
        <v>1391</v>
      </c>
      <c r="H4488" s="3" t="s">
        <v>10378</v>
      </c>
      <c r="I4488">
        <v>2020</v>
      </c>
      <c r="J4488" s="15" t="s">
        <v>10650</v>
      </c>
      <c r="K4488">
        <v>2020</v>
      </c>
      <c r="L4488" t="s">
        <v>1394</v>
      </c>
      <c r="M4488" t="s">
        <v>496</v>
      </c>
      <c r="N4488" t="s">
        <v>10542</v>
      </c>
      <c r="O4488" t="s">
        <v>1408</v>
      </c>
      <c r="P4488" t="s">
        <v>4266</v>
      </c>
      <c r="Q4488">
        <f t="shared" si="83"/>
        <v>5800</v>
      </c>
      <c r="R4488" t="s">
        <v>1879</v>
      </c>
      <c r="S4488" t="s">
        <v>1880</v>
      </c>
      <c r="T4488" t="s">
        <v>10126</v>
      </c>
      <c r="U4488" s="75">
        <v>5800</v>
      </c>
      <c r="V4488">
        <v>0.38</v>
      </c>
      <c r="W4488">
        <v>2204</v>
      </c>
      <c r="AH4488" s="16"/>
      <c r="AI4488" t="s">
        <v>1375</v>
      </c>
    </row>
    <row r="4489" spans="1:35" x14ac:dyDescent="0.25">
      <c r="A4489" t="s">
        <v>10651</v>
      </c>
      <c r="B4489" s="1">
        <v>23</v>
      </c>
      <c r="C4489" t="s">
        <v>480</v>
      </c>
      <c r="D4489">
        <v>13510851</v>
      </c>
      <c r="E4489" t="s">
        <v>10392</v>
      </c>
      <c r="F4489" t="s">
        <v>1363</v>
      </c>
      <c r="G4489" t="s">
        <v>1391</v>
      </c>
      <c r="H4489" s="3" t="s">
        <v>10378</v>
      </c>
      <c r="I4489">
        <v>2020</v>
      </c>
      <c r="J4489" s="15" t="s">
        <v>10650</v>
      </c>
      <c r="K4489">
        <v>2020</v>
      </c>
      <c r="L4489" t="s">
        <v>1394</v>
      </c>
      <c r="M4489" t="s">
        <v>496</v>
      </c>
      <c r="N4489" t="s">
        <v>10542</v>
      </c>
      <c r="O4489" t="s">
        <v>1408</v>
      </c>
      <c r="P4489" t="s">
        <v>4266</v>
      </c>
      <c r="Q4489">
        <f t="shared" si="83"/>
        <v>5800</v>
      </c>
      <c r="R4489" t="s">
        <v>9441</v>
      </c>
      <c r="S4489" t="s">
        <v>9442</v>
      </c>
      <c r="T4489" t="s">
        <v>10044</v>
      </c>
      <c r="U4489" s="75">
        <v>5800</v>
      </c>
      <c r="V4489">
        <v>0.72</v>
      </c>
      <c r="W4489">
        <v>4176</v>
      </c>
      <c r="AH4489" s="16"/>
      <c r="AI4489" t="s">
        <v>1375</v>
      </c>
    </row>
    <row r="4490" spans="1:35" x14ac:dyDescent="0.25">
      <c r="A4490" t="s">
        <v>10652</v>
      </c>
      <c r="B4490" s="1">
        <v>23</v>
      </c>
      <c r="C4490" t="s">
        <v>480</v>
      </c>
      <c r="D4490">
        <v>14161389</v>
      </c>
      <c r="E4490" t="s">
        <v>10653</v>
      </c>
      <c r="F4490" t="s">
        <v>1363</v>
      </c>
      <c r="G4490" t="s">
        <v>1391</v>
      </c>
      <c r="H4490" s="3" t="s">
        <v>9595</v>
      </c>
      <c r="I4490">
        <v>2021</v>
      </c>
      <c r="J4490" s="15" t="s">
        <v>10654</v>
      </c>
      <c r="K4490">
        <v>2021</v>
      </c>
      <c r="L4490" t="s">
        <v>1367</v>
      </c>
      <c r="M4490" t="s">
        <v>496</v>
      </c>
      <c r="N4490" t="s">
        <v>10094</v>
      </c>
      <c r="O4490" t="s">
        <v>1388</v>
      </c>
      <c r="P4490" t="s">
        <v>4266</v>
      </c>
      <c r="Q4490">
        <f t="shared" si="83"/>
        <v>7350</v>
      </c>
      <c r="R4490" t="s">
        <v>2102</v>
      </c>
      <c r="S4490" t="s">
        <v>2103</v>
      </c>
      <c r="T4490" t="s">
        <v>9740</v>
      </c>
      <c r="U4490" s="75">
        <v>7350</v>
      </c>
      <c r="V4490">
        <v>1</v>
      </c>
      <c r="W4490">
        <v>7350</v>
      </c>
      <c r="AH4490" s="16"/>
      <c r="AI4490" t="s">
        <v>1375</v>
      </c>
    </row>
    <row r="4491" spans="1:35" x14ac:dyDescent="0.25">
      <c r="A4491" t="s">
        <v>10655</v>
      </c>
      <c r="B4491" s="1">
        <v>23</v>
      </c>
      <c r="C4491" t="s">
        <v>480</v>
      </c>
      <c r="D4491">
        <v>14161389</v>
      </c>
      <c r="E4491" t="s">
        <v>10653</v>
      </c>
      <c r="F4491" t="s">
        <v>1363</v>
      </c>
      <c r="G4491" t="s">
        <v>1391</v>
      </c>
      <c r="H4491" s="3" t="s">
        <v>9595</v>
      </c>
      <c r="I4491">
        <v>2021</v>
      </c>
      <c r="J4491" s="15" t="s">
        <v>10654</v>
      </c>
      <c r="K4491">
        <v>2021</v>
      </c>
      <c r="L4491" t="s">
        <v>1367</v>
      </c>
      <c r="M4491" t="s">
        <v>496</v>
      </c>
      <c r="N4491" t="s">
        <v>10094</v>
      </c>
      <c r="O4491" t="s">
        <v>1388</v>
      </c>
      <c r="P4491" t="s">
        <v>4266</v>
      </c>
      <c r="Q4491">
        <f t="shared" si="83"/>
        <v>7350</v>
      </c>
      <c r="R4491" t="s">
        <v>9441</v>
      </c>
      <c r="S4491" t="s">
        <v>9442</v>
      </c>
      <c r="T4491" t="s">
        <v>10044</v>
      </c>
      <c r="U4491" s="75">
        <v>7350</v>
      </c>
      <c r="V4491">
        <v>0.56999999999999995</v>
      </c>
      <c r="W4491">
        <v>4189.5</v>
      </c>
      <c r="AH4491" s="16"/>
      <c r="AI4491" t="s">
        <v>1375</v>
      </c>
    </row>
    <row r="4492" spans="1:35" x14ac:dyDescent="0.25">
      <c r="A4492" t="s">
        <v>10656</v>
      </c>
      <c r="B4492" s="1">
        <v>23</v>
      </c>
      <c r="C4492" t="s">
        <v>480</v>
      </c>
      <c r="D4492">
        <v>14161389</v>
      </c>
      <c r="E4492" t="s">
        <v>10653</v>
      </c>
      <c r="F4492" t="s">
        <v>1363</v>
      </c>
      <c r="G4492" t="s">
        <v>1391</v>
      </c>
      <c r="H4492" s="3" t="s">
        <v>9595</v>
      </c>
      <c r="I4492">
        <v>2021</v>
      </c>
      <c r="J4492" s="15" t="s">
        <v>10654</v>
      </c>
      <c r="K4492">
        <v>2021</v>
      </c>
      <c r="L4492" t="s">
        <v>1367</v>
      </c>
      <c r="M4492" t="s">
        <v>496</v>
      </c>
      <c r="N4492" t="s">
        <v>10094</v>
      </c>
      <c r="O4492" t="s">
        <v>1388</v>
      </c>
      <c r="P4492" t="s">
        <v>4266</v>
      </c>
      <c r="Q4492">
        <f t="shared" si="83"/>
        <v>7350</v>
      </c>
      <c r="R4492" t="s">
        <v>1879</v>
      </c>
      <c r="S4492" t="s">
        <v>1880</v>
      </c>
      <c r="T4492" t="s">
        <v>1379</v>
      </c>
      <c r="U4492" s="75">
        <v>7350</v>
      </c>
      <c r="V4492">
        <v>0.38</v>
      </c>
      <c r="W4492">
        <v>2793</v>
      </c>
      <c r="AH4492" s="16"/>
      <c r="AI4492" t="s">
        <v>1375</v>
      </c>
    </row>
    <row r="4493" spans="1:35" x14ac:dyDescent="0.25">
      <c r="A4493" t="s">
        <v>10657</v>
      </c>
      <c r="B4493" s="1">
        <v>23</v>
      </c>
      <c r="C4493" t="s">
        <v>480</v>
      </c>
      <c r="D4493">
        <v>14167433</v>
      </c>
      <c r="E4493" t="s">
        <v>10658</v>
      </c>
      <c r="F4493" t="s">
        <v>1363</v>
      </c>
      <c r="G4493" t="s">
        <v>1391</v>
      </c>
      <c r="H4493" s="3" t="s">
        <v>10659</v>
      </c>
      <c r="I4493">
        <v>2021</v>
      </c>
      <c r="J4493" s="15" t="s">
        <v>10660</v>
      </c>
      <c r="K4493">
        <v>2021</v>
      </c>
      <c r="L4493" t="s">
        <v>1367</v>
      </c>
      <c r="M4493" t="s">
        <v>9691</v>
      </c>
      <c r="N4493" t="s">
        <v>9691</v>
      </c>
      <c r="O4493" t="s">
        <v>1388</v>
      </c>
      <c r="P4493" t="s">
        <v>133</v>
      </c>
      <c r="Q4493">
        <f t="shared" si="83"/>
        <v>15000</v>
      </c>
      <c r="R4493" t="s">
        <v>9259</v>
      </c>
      <c r="S4493" t="s">
        <v>9260</v>
      </c>
      <c r="T4493" t="s">
        <v>507</v>
      </c>
      <c r="U4493" s="75">
        <v>15000</v>
      </c>
      <c r="V4493">
        <v>5.04</v>
      </c>
      <c r="W4493">
        <v>75600</v>
      </c>
      <c r="AH4493" s="16"/>
      <c r="AI4493" t="s">
        <v>1375</v>
      </c>
    </row>
    <row r="4494" spans="1:35" x14ac:dyDescent="0.25">
      <c r="A4494" t="s">
        <v>10661</v>
      </c>
      <c r="B4494" s="1">
        <v>23</v>
      </c>
      <c r="C4494" t="s">
        <v>480</v>
      </c>
      <c r="D4494">
        <v>14167433</v>
      </c>
      <c r="E4494" t="s">
        <v>10658</v>
      </c>
      <c r="F4494" t="s">
        <v>1363</v>
      </c>
      <c r="G4494" t="s">
        <v>1391</v>
      </c>
      <c r="H4494" s="3" t="s">
        <v>10659</v>
      </c>
      <c r="I4494">
        <v>2021</v>
      </c>
      <c r="J4494" s="15" t="s">
        <v>10660</v>
      </c>
      <c r="K4494">
        <v>2021</v>
      </c>
      <c r="L4494" t="s">
        <v>1367</v>
      </c>
      <c r="M4494" t="s">
        <v>9691</v>
      </c>
      <c r="N4494" t="s">
        <v>9691</v>
      </c>
      <c r="O4494" t="s">
        <v>1388</v>
      </c>
      <c r="P4494" t="s">
        <v>133</v>
      </c>
      <c r="Q4494">
        <f t="shared" si="83"/>
        <v>15000</v>
      </c>
      <c r="R4494" t="s">
        <v>1879</v>
      </c>
      <c r="S4494" t="s">
        <v>1880</v>
      </c>
      <c r="T4494" t="s">
        <v>1379</v>
      </c>
      <c r="U4494" s="75">
        <v>15000</v>
      </c>
      <c r="V4494">
        <v>0.38</v>
      </c>
      <c r="W4494">
        <v>5700</v>
      </c>
      <c r="AH4494" s="16"/>
      <c r="AI4494" t="s">
        <v>1375</v>
      </c>
    </row>
    <row r="4495" spans="1:35" x14ac:dyDescent="0.25">
      <c r="A4495" t="s">
        <v>10662</v>
      </c>
      <c r="B4495" s="1">
        <v>23</v>
      </c>
      <c r="C4495" t="s">
        <v>480</v>
      </c>
      <c r="D4495">
        <v>14167433</v>
      </c>
      <c r="E4495" t="s">
        <v>10658</v>
      </c>
      <c r="F4495" t="s">
        <v>1363</v>
      </c>
      <c r="G4495" t="s">
        <v>1391</v>
      </c>
      <c r="H4495" s="3" t="s">
        <v>10659</v>
      </c>
      <c r="I4495">
        <v>2021</v>
      </c>
      <c r="J4495" s="15" t="s">
        <v>10660</v>
      </c>
      <c r="K4495">
        <v>2021</v>
      </c>
      <c r="L4495" t="s">
        <v>1367</v>
      </c>
      <c r="M4495" t="s">
        <v>9691</v>
      </c>
      <c r="N4495" t="s">
        <v>9691</v>
      </c>
      <c r="O4495" t="s">
        <v>1388</v>
      </c>
      <c r="P4495" t="s">
        <v>133</v>
      </c>
      <c r="Q4495">
        <f t="shared" si="83"/>
        <v>15000</v>
      </c>
      <c r="R4495" t="s">
        <v>9441</v>
      </c>
      <c r="S4495" t="s">
        <v>9442</v>
      </c>
      <c r="T4495" t="s">
        <v>10044</v>
      </c>
      <c r="U4495" s="75">
        <v>15000</v>
      </c>
      <c r="V4495">
        <v>0.57999999999999996</v>
      </c>
      <c r="W4495">
        <v>8700</v>
      </c>
      <c r="AH4495" s="16"/>
      <c r="AI4495" t="s">
        <v>1375</v>
      </c>
    </row>
    <row r="4496" spans="1:35" x14ac:dyDescent="0.25">
      <c r="A4496" t="s">
        <v>10663</v>
      </c>
      <c r="B4496" s="1">
        <v>23</v>
      </c>
      <c r="C4496" t="s">
        <v>480</v>
      </c>
      <c r="D4496">
        <v>14167433</v>
      </c>
      <c r="E4496" t="s">
        <v>10658</v>
      </c>
      <c r="F4496" t="s">
        <v>1363</v>
      </c>
      <c r="G4496" t="s">
        <v>1391</v>
      </c>
      <c r="H4496" s="3" t="s">
        <v>10659</v>
      </c>
      <c r="I4496">
        <v>2021</v>
      </c>
      <c r="J4496" s="15" t="s">
        <v>10660</v>
      </c>
      <c r="K4496">
        <v>2021</v>
      </c>
      <c r="L4496" t="s">
        <v>1367</v>
      </c>
      <c r="M4496" t="s">
        <v>9691</v>
      </c>
      <c r="N4496" t="s">
        <v>9691</v>
      </c>
      <c r="O4496" t="s">
        <v>1388</v>
      </c>
      <c r="P4496" t="s">
        <v>133</v>
      </c>
      <c r="Q4496">
        <f t="shared" si="83"/>
        <v>15000</v>
      </c>
      <c r="R4496" t="s">
        <v>2102</v>
      </c>
      <c r="S4496" t="s">
        <v>2103</v>
      </c>
      <c r="T4496" t="s">
        <v>9740</v>
      </c>
      <c r="U4496" s="75">
        <v>15000</v>
      </c>
      <c r="V4496">
        <v>1</v>
      </c>
      <c r="W4496">
        <v>15000</v>
      </c>
      <c r="AH4496" s="16"/>
      <c r="AI4496" t="s">
        <v>1375</v>
      </c>
    </row>
    <row r="4497" spans="1:35" x14ac:dyDescent="0.25">
      <c r="A4497" t="s">
        <v>10664</v>
      </c>
      <c r="B4497" s="1">
        <v>23</v>
      </c>
      <c r="C4497" t="s">
        <v>480</v>
      </c>
      <c r="D4497">
        <v>13273116</v>
      </c>
      <c r="E4497" t="s">
        <v>10622</v>
      </c>
      <c r="F4497" t="s">
        <v>1363</v>
      </c>
      <c r="G4497" t="s">
        <v>1391</v>
      </c>
      <c r="H4497" s="3" t="s">
        <v>10167</v>
      </c>
      <c r="I4497">
        <v>2020</v>
      </c>
      <c r="J4497" s="15" t="s">
        <v>10162</v>
      </c>
      <c r="K4497">
        <v>2020</v>
      </c>
      <c r="L4497" t="s">
        <v>1394</v>
      </c>
      <c r="M4497" t="s">
        <v>496</v>
      </c>
      <c r="N4497" t="s">
        <v>10542</v>
      </c>
      <c r="O4497" t="s">
        <v>1408</v>
      </c>
      <c r="P4497" t="s">
        <v>4266</v>
      </c>
      <c r="Q4497">
        <f t="shared" si="83"/>
        <v>18000</v>
      </c>
      <c r="R4497" t="s">
        <v>9441</v>
      </c>
      <c r="S4497" t="s">
        <v>9442</v>
      </c>
      <c r="T4497" t="s">
        <v>10044</v>
      </c>
      <c r="U4497" s="75">
        <v>18000</v>
      </c>
      <c r="V4497">
        <v>0.72</v>
      </c>
      <c r="W4497">
        <v>12960</v>
      </c>
      <c r="AH4497" s="16"/>
      <c r="AI4497" t="s">
        <v>1375</v>
      </c>
    </row>
    <row r="4498" spans="1:35" x14ac:dyDescent="0.25">
      <c r="A4498" t="s">
        <v>10665</v>
      </c>
      <c r="B4498" s="1">
        <v>23</v>
      </c>
      <c r="C4498" t="s">
        <v>480</v>
      </c>
      <c r="D4498">
        <v>13273116</v>
      </c>
      <c r="E4498" t="s">
        <v>10622</v>
      </c>
      <c r="F4498" t="s">
        <v>1363</v>
      </c>
      <c r="G4498" t="s">
        <v>1391</v>
      </c>
      <c r="H4498" s="3" t="s">
        <v>10167</v>
      </c>
      <c r="I4498">
        <v>2020</v>
      </c>
      <c r="J4498" s="15" t="s">
        <v>10162</v>
      </c>
      <c r="K4498">
        <v>2020</v>
      </c>
      <c r="L4498" t="s">
        <v>1394</v>
      </c>
      <c r="M4498" t="s">
        <v>496</v>
      </c>
      <c r="N4498" t="s">
        <v>10542</v>
      </c>
      <c r="O4498" t="s">
        <v>1408</v>
      </c>
      <c r="P4498" t="s">
        <v>4266</v>
      </c>
      <c r="Q4498">
        <f t="shared" si="83"/>
        <v>18000</v>
      </c>
      <c r="R4498" t="s">
        <v>1879</v>
      </c>
      <c r="S4498" t="s">
        <v>1880</v>
      </c>
      <c r="T4498" t="s">
        <v>587</v>
      </c>
      <c r="U4498" s="75">
        <v>18000</v>
      </c>
      <c r="V4498">
        <v>0.38</v>
      </c>
      <c r="W4498">
        <v>6840</v>
      </c>
      <c r="AH4498" s="16"/>
      <c r="AI4498" t="s">
        <v>1375</v>
      </c>
    </row>
    <row r="4499" spans="1:35" x14ac:dyDescent="0.25">
      <c r="A4499" t="s">
        <v>10666</v>
      </c>
      <c r="B4499" s="1">
        <v>23</v>
      </c>
      <c r="C4499" t="s">
        <v>480</v>
      </c>
      <c r="D4499">
        <v>13273116</v>
      </c>
      <c r="E4499" t="s">
        <v>10622</v>
      </c>
      <c r="F4499" t="s">
        <v>1363</v>
      </c>
      <c r="G4499" t="s">
        <v>1391</v>
      </c>
      <c r="H4499" s="3" t="s">
        <v>10167</v>
      </c>
      <c r="I4499">
        <v>2020</v>
      </c>
      <c r="J4499" s="15" t="s">
        <v>10162</v>
      </c>
      <c r="K4499">
        <v>2020</v>
      </c>
      <c r="L4499" t="s">
        <v>1394</v>
      </c>
      <c r="M4499" t="s">
        <v>496</v>
      </c>
      <c r="N4499" t="s">
        <v>10542</v>
      </c>
      <c r="O4499" t="s">
        <v>1408</v>
      </c>
      <c r="P4499" t="s">
        <v>4266</v>
      </c>
      <c r="Q4499">
        <f t="shared" si="83"/>
        <v>18000</v>
      </c>
      <c r="R4499" t="s">
        <v>9259</v>
      </c>
      <c r="S4499" t="s">
        <v>9260</v>
      </c>
      <c r="T4499" t="s">
        <v>507</v>
      </c>
      <c r="U4499" s="75">
        <v>18000</v>
      </c>
      <c r="V4499">
        <v>8.49</v>
      </c>
      <c r="W4499">
        <v>152820</v>
      </c>
      <c r="AH4499" s="16"/>
      <c r="AI4499" t="s">
        <v>1375</v>
      </c>
    </row>
    <row r="4500" spans="1:35" x14ac:dyDescent="0.25">
      <c r="A4500" t="s">
        <v>10667</v>
      </c>
      <c r="B4500" s="1">
        <v>23</v>
      </c>
      <c r="C4500" t="s">
        <v>480</v>
      </c>
      <c r="D4500">
        <v>14197146</v>
      </c>
      <c r="E4500" t="s">
        <v>10648</v>
      </c>
      <c r="F4500" t="s">
        <v>1363</v>
      </c>
      <c r="G4500" t="s">
        <v>1391</v>
      </c>
      <c r="H4500" s="3" t="s">
        <v>2004</v>
      </c>
      <c r="I4500">
        <v>2021</v>
      </c>
      <c r="J4500" s="15" t="s">
        <v>2005</v>
      </c>
      <c r="K4500">
        <v>2021</v>
      </c>
      <c r="L4500" t="s">
        <v>1367</v>
      </c>
      <c r="M4500" t="s">
        <v>496</v>
      </c>
      <c r="N4500" t="s">
        <v>10094</v>
      </c>
      <c r="O4500" t="s">
        <v>1388</v>
      </c>
      <c r="P4500" t="s">
        <v>4266</v>
      </c>
      <c r="Q4500">
        <f t="shared" si="83"/>
        <v>60</v>
      </c>
      <c r="R4500" t="s">
        <v>2102</v>
      </c>
      <c r="S4500" t="s">
        <v>2103</v>
      </c>
      <c r="T4500" t="s">
        <v>10668</v>
      </c>
      <c r="U4500" s="75">
        <v>60</v>
      </c>
      <c r="V4500">
        <v>1</v>
      </c>
      <c r="W4500">
        <v>60</v>
      </c>
      <c r="AH4500" s="16"/>
      <c r="AI4500" t="s">
        <v>1375</v>
      </c>
    </row>
    <row r="4501" spans="1:35" x14ac:dyDescent="0.25">
      <c r="A4501" t="s">
        <v>10669</v>
      </c>
      <c r="B4501" s="1">
        <v>23</v>
      </c>
      <c r="C4501" t="s">
        <v>480</v>
      </c>
      <c r="D4501">
        <v>14197146</v>
      </c>
      <c r="E4501" t="s">
        <v>10648</v>
      </c>
      <c r="F4501" t="s">
        <v>1363</v>
      </c>
      <c r="G4501" t="s">
        <v>1391</v>
      </c>
      <c r="H4501" s="3" t="s">
        <v>2004</v>
      </c>
      <c r="I4501">
        <v>2021</v>
      </c>
      <c r="J4501" s="15" t="s">
        <v>2005</v>
      </c>
      <c r="K4501">
        <v>2021</v>
      </c>
      <c r="L4501" t="s">
        <v>1367</v>
      </c>
      <c r="M4501" t="s">
        <v>496</v>
      </c>
      <c r="N4501" t="s">
        <v>10094</v>
      </c>
      <c r="O4501" t="s">
        <v>1388</v>
      </c>
      <c r="P4501" t="s">
        <v>4266</v>
      </c>
      <c r="Q4501">
        <f t="shared" si="83"/>
        <v>60</v>
      </c>
      <c r="R4501" t="s">
        <v>1879</v>
      </c>
      <c r="S4501" t="s">
        <v>1880</v>
      </c>
      <c r="T4501" t="s">
        <v>587</v>
      </c>
      <c r="U4501" s="75">
        <v>60</v>
      </c>
      <c r="V4501">
        <v>0.38</v>
      </c>
      <c r="W4501">
        <v>22.8</v>
      </c>
      <c r="AH4501" s="16"/>
      <c r="AI4501" t="s">
        <v>1375</v>
      </c>
    </row>
    <row r="4502" spans="1:35" x14ac:dyDescent="0.25">
      <c r="A4502" t="s">
        <v>10670</v>
      </c>
      <c r="B4502" s="1">
        <v>23</v>
      </c>
      <c r="C4502" t="s">
        <v>480</v>
      </c>
      <c r="D4502">
        <v>14197146</v>
      </c>
      <c r="E4502" t="s">
        <v>10648</v>
      </c>
      <c r="F4502" t="s">
        <v>1363</v>
      </c>
      <c r="G4502" t="s">
        <v>1391</v>
      </c>
      <c r="H4502" s="3" t="s">
        <v>2004</v>
      </c>
      <c r="I4502">
        <v>2021</v>
      </c>
      <c r="J4502" s="15" t="s">
        <v>2005</v>
      </c>
      <c r="K4502">
        <v>2021</v>
      </c>
      <c r="L4502" t="s">
        <v>1367</v>
      </c>
      <c r="M4502" t="s">
        <v>496</v>
      </c>
      <c r="N4502" t="s">
        <v>10094</v>
      </c>
      <c r="O4502" t="s">
        <v>1388</v>
      </c>
      <c r="P4502" t="s">
        <v>4266</v>
      </c>
      <c r="Q4502">
        <f t="shared" si="83"/>
        <v>60</v>
      </c>
      <c r="R4502" t="s">
        <v>9259</v>
      </c>
      <c r="S4502" t="s">
        <v>9260</v>
      </c>
      <c r="T4502" t="s">
        <v>507</v>
      </c>
      <c r="U4502" s="75">
        <v>60</v>
      </c>
      <c r="V4502">
        <v>5.55</v>
      </c>
      <c r="W4502">
        <v>333</v>
      </c>
      <c r="AH4502" s="16"/>
      <c r="AI4502" t="s">
        <v>1375</v>
      </c>
    </row>
    <row r="4503" spans="1:35" x14ac:dyDescent="0.25">
      <c r="A4503" t="s">
        <v>10671</v>
      </c>
      <c r="B4503" s="1">
        <v>23</v>
      </c>
      <c r="C4503" t="s">
        <v>480</v>
      </c>
      <c r="D4503">
        <v>13586777</v>
      </c>
      <c r="E4503" t="s">
        <v>10618</v>
      </c>
      <c r="F4503" t="s">
        <v>1363</v>
      </c>
      <c r="G4503" t="s">
        <v>1391</v>
      </c>
      <c r="H4503" s="3" t="s">
        <v>8014</v>
      </c>
      <c r="I4503">
        <v>2020</v>
      </c>
      <c r="J4503" s="15" t="s">
        <v>10672</v>
      </c>
      <c r="K4503">
        <v>2020</v>
      </c>
      <c r="L4503" t="s">
        <v>1394</v>
      </c>
      <c r="M4503" t="s">
        <v>496</v>
      </c>
      <c r="N4503" t="s">
        <v>10542</v>
      </c>
      <c r="O4503" t="s">
        <v>1408</v>
      </c>
      <c r="P4503" t="s">
        <v>4266</v>
      </c>
      <c r="Q4503">
        <f t="shared" si="83"/>
        <v>42000</v>
      </c>
      <c r="R4503" t="s">
        <v>1879</v>
      </c>
      <c r="S4503" t="s">
        <v>1880</v>
      </c>
      <c r="T4503" t="s">
        <v>10126</v>
      </c>
      <c r="U4503" s="75">
        <v>42000</v>
      </c>
      <c r="V4503">
        <v>0.38</v>
      </c>
      <c r="W4503">
        <v>15960</v>
      </c>
      <c r="AH4503" s="16"/>
      <c r="AI4503" t="s">
        <v>1375</v>
      </c>
    </row>
    <row r="4504" spans="1:35" x14ac:dyDescent="0.25">
      <c r="A4504" t="s">
        <v>10673</v>
      </c>
      <c r="B4504" s="1">
        <v>23</v>
      </c>
      <c r="C4504" t="s">
        <v>480</v>
      </c>
      <c r="D4504">
        <v>13586777</v>
      </c>
      <c r="E4504" t="s">
        <v>10618</v>
      </c>
      <c r="F4504" t="s">
        <v>1363</v>
      </c>
      <c r="G4504" t="s">
        <v>1391</v>
      </c>
      <c r="H4504" s="3" t="s">
        <v>8014</v>
      </c>
      <c r="I4504">
        <v>2020</v>
      </c>
      <c r="J4504" s="15" t="s">
        <v>10672</v>
      </c>
      <c r="K4504">
        <v>2020</v>
      </c>
      <c r="L4504" t="s">
        <v>1394</v>
      </c>
      <c r="M4504" t="s">
        <v>496</v>
      </c>
      <c r="N4504" t="s">
        <v>10542</v>
      </c>
      <c r="O4504" t="s">
        <v>1408</v>
      </c>
      <c r="P4504" t="s">
        <v>4266</v>
      </c>
      <c r="Q4504">
        <f t="shared" si="83"/>
        <v>42000</v>
      </c>
      <c r="R4504" t="s">
        <v>9259</v>
      </c>
      <c r="S4504" t="s">
        <v>9260</v>
      </c>
      <c r="T4504" t="s">
        <v>507</v>
      </c>
      <c r="U4504" s="75">
        <v>42000</v>
      </c>
      <c r="V4504">
        <v>5.55</v>
      </c>
      <c r="W4504">
        <v>233100</v>
      </c>
      <c r="AH4504" s="16"/>
      <c r="AI4504" t="s">
        <v>1375</v>
      </c>
    </row>
    <row r="4505" spans="1:35" x14ac:dyDescent="0.25">
      <c r="A4505" t="s">
        <v>10674</v>
      </c>
      <c r="B4505" s="1">
        <v>23</v>
      </c>
      <c r="C4505" t="s">
        <v>480</v>
      </c>
      <c r="D4505">
        <v>13586777</v>
      </c>
      <c r="E4505" t="s">
        <v>10618</v>
      </c>
      <c r="F4505" t="s">
        <v>1363</v>
      </c>
      <c r="G4505" t="s">
        <v>1391</v>
      </c>
      <c r="H4505" s="3" t="s">
        <v>8014</v>
      </c>
      <c r="I4505">
        <v>2020</v>
      </c>
      <c r="J4505" s="15" t="s">
        <v>10672</v>
      </c>
      <c r="K4505">
        <v>2020</v>
      </c>
      <c r="L4505" t="s">
        <v>1394</v>
      </c>
      <c r="M4505" t="s">
        <v>496</v>
      </c>
      <c r="N4505" t="s">
        <v>10542</v>
      </c>
      <c r="O4505" t="s">
        <v>1408</v>
      </c>
      <c r="P4505" t="s">
        <v>4266</v>
      </c>
      <c r="Q4505">
        <f t="shared" si="83"/>
        <v>42000</v>
      </c>
      <c r="R4505" t="s">
        <v>9441</v>
      </c>
      <c r="S4505" t="s">
        <v>9442</v>
      </c>
      <c r="T4505" t="s">
        <v>10044</v>
      </c>
      <c r="U4505" s="75">
        <v>42000</v>
      </c>
      <c r="V4505">
        <v>0.65</v>
      </c>
      <c r="W4505">
        <v>27300</v>
      </c>
      <c r="AH4505" s="16"/>
      <c r="AI4505" t="s">
        <v>1375</v>
      </c>
    </row>
    <row r="4506" spans="1:35" x14ac:dyDescent="0.25">
      <c r="A4506" t="s">
        <v>10675</v>
      </c>
      <c r="B4506" s="1">
        <v>23</v>
      </c>
      <c r="C4506" t="s">
        <v>480</v>
      </c>
      <c r="D4506">
        <v>14286246</v>
      </c>
      <c r="E4506" t="s">
        <v>10100</v>
      </c>
      <c r="F4506" t="s">
        <v>1363</v>
      </c>
      <c r="G4506" t="s">
        <v>1391</v>
      </c>
      <c r="H4506" s="3" t="s">
        <v>2672</v>
      </c>
      <c r="I4506">
        <v>2021</v>
      </c>
      <c r="J4506" s="15" t="s">
        <v>10676</v>
      </c>
      <c r="K4506">
        <v>2021</v>
      </c>
      <c r="L4506" t="s">
        <v>1367</v>
      </c>
      <c r="M4506" t="s">
        <v>496</v>
      </c>
      <c r="N4506" t="s">
        <v>10094</v>
      </c>
      <c r="O4506" t="s">
        <v>1388</v>
      </c>
      <c r="P4506" t="s">
        <v>4266</v>
      </c>
      <c r="Q4506">
        <f t="shared" si="83"/>
        <v>2200</v>
      </c>
      <c r="R4506" t="s">
        <v>9441</v>
      </c>
      <c r="S4506" t="s">
        <v>9442</v>
      </c>
      <c r="T4506" t="s">
        <v>10044</v>
      </c>
      <c r="U4506" s="75">
        <v>2200</v>
      </c>
      <c r="V4506">
        <v>0.65</v>
      </c>
      <c r="W4506">
        <v>1430</v>
      </c>
      <c r="AH4506" s="16"/>
      <c r="AI4506" t="s">
        <v>1375</v>
      </c>
    </row>
    <row r="4507" spans="1:35" x14ac:dyDescent="0.25">
      <c r="A4507" t="s">
        <v>10677</v>
      </c>
      <c r="B4507" s="1">
        <v>23</v>
      </c>
      <c r="C4507" t="s">
        <v>480</v>
      </c>
      <c r="D4507">
        <v>14286246</v>
      </c>
      <c r="E4507" t="s">
        <v>10100</v>
      </c>
      <c r="F4507" t="s">
        <v>1363</v>
      </c>
      <c r="G4507" t="s">
        <v>1391</v>
      </c>
      <c r="H4507" s="3" t="s">
        <v>2672</v>
      </c>
      <c r="I4507">
        <v>2021</v>
      </c>
      <c r="J4507" s="15" t="s">
        <v>10676</v>
      </c>
      <c r="K4507">
        <v>2021</v>
      </c>
      <c r="L4507" t="s">
        <v>1367</v>
      </c>
      <c r="M4507" t="s">
        <v>496</v>
      </c>
      <c r="N4507" t="s">
        <v>10094</v>
      </c>
      <c r="O4507" t="s">
        <v>1388</v>
      </c>
      <c r="P4507" t="s">
        <v>4266</v>
      </c>
      <c r="Q4507">
        <f t="shared" si="83"/>
        <v>2200</v>
      </c>
      <c r="R4507" t="s">
        <v>9259</v>
      </c>
      <c r="S4507" t="s">
        <v>9260</v>
      </c>
      <c r="T4507" t="s">
        <v>507</v>
      </c>
      <c r="U4507" s="75">
        <v>2200</v>
      </c>
      <c r="V4507">
        <v>5.55</v>
      </c>
      <c r="W4507">
        <v>12210</v>
      </c>
      <c r="AH4507" s="16"/>
      <c r="AI4507" t="s">
        <v>1375</v>
      </c>
    </row>
    <row r="4508" spans="1:35" x14ac:dyDescent="0.25">
      <c r="A4508" t="s">
        <v>10678</v>
      </c>
      <c r="B4508" s="1">
        <v>23</v>
      </c>
      <c r="C4508" t="s">
        <v>480</v>
      </c>
      <c r="D4508">
        <v>14286246</v>
      </c>
      <c r="E4508" t="s">
        <v>10100</v>
      </c>
      <c r="F4508" t="s">
        <v>1363</v>
      </c>
      <c r="G4508" t="s">
        <v>1391</v>
      </c>
      <c r="H4508" s="3" t="s">
        <v>2672</v>
      </c>
      <c r="I4508">
        <v>2021</v>
      </c>
      <c r="J4508" s="15" t="s">
        <v>10676</v>
      </c>
      <c r="K4508">
        <v>2021</v>
      </c>
      <c r="L4508" t="s">
        <v>1367</v>
      </c>
      <c r="M4508" t="s">
        <v>496</v>
      </c>
      <c r="N4508" t="s">
        <v>10094</v>
      </c>
      <c r="O4508" t="s">
        <v>1388</v>
      </c>
      <c r="P4508" t="s">
        <v>4266</v>
      </c>
      <c r="Q4508">
        <f t="shared" si="83"/>
        <v>2200</v>
      </c>
      <c r="R4508" t="s">
        <v>1879</v>
      </c>
      <c r="S4508" t="s">
        <v>1880</v>
      </c>
      <c r="T4508" t="s">
        <v>1379</v>
      </c>
      <c r="U4508" s="75">
        <v>2200</v>
      </c>
      <c r="V4508">
        <v>0.38</v>
      </c>
      <c r="W4508">
        <v>836</v>
      </c>
      <c r="AH4508" s="16"/>
      <c r="AI4508" t="s">
        <v>1375</v>
      </c>
    </row>
    <row r="4509" spans="1:35" x14ac:dyDescent="0.25">
      <c r="A4509" t="s">
        <v>10679</v>
      </c>
      <c r="B4509" s="1">
        <v>23</v>
      </c>
      <c r="C4509" t="s">
        <v>480</v>
      </c>
      <c r="D4509">
        <v>14188546</v>
      </c>
      <c r="E4509" t="s">
        <v>10396</v>
      </c>
      <c r="F4509" t="s">
        <v>1363</v>
      </c>
      <c r="G4509" t="s">
        <v>1391</v>
      </c>
      <c r="H4509" s="3" t="s">
        <v>10660</v>
      </c>
      <c r="I4509">
        <v>2021</v>
      </c>
      <c r="J4509" s="15" t="s">
        <v>2005</v>
      </c>
      <c r="K4509">
        <v>2021</v>
      </c>
      <c r="L4509" t="s">
        <v>1367</v>
      </c>
      <c r="M4509" t="s">
        <v>496</v>
      </c>
      <c r="N4509" t="s">
        <v>10397</v>
      </c>
      <c r="O4509" t="s">
        <v>1388</v>
      </c>
      <c r="P4509" t="s">
        <v>133</v>
      </c>
      <c r="Q4509">
        <f t="shared" si="83"/>
        <v>180</v>
      </c>
      <c r="R4509" t="s">
        <v>9441</v>
      </c>
      <c r="S4509" t="s">
        <v>9442</v>
      </c>
      <c r="T4509" t="s">
        <v>9981</v>
      </c>
      <c r="U4509" s="75">
        <v>180</v>
      </c>
      <c r="V4509">
        <v>0.65</v>
      </c>
      <c r="W4509">
        <v>117</v>
      </c>
      <c r="AH4509" s="16"/>
      <c r="AI4509" t="s">
        <v>1375</v>
      </c>
    </row>
    <row r="4510" spans="1:35" x14ac:dyDescent="0.25">
      <c r="A4510" t="s">
        <v>10680</v>
      </c>
      <c r="B4510" s="1">
        <v>23</v>
      </c>
      <c r="C4510" t="s">
        <v>480</v>
      </c>
      <c r="D4510">
        <v>14189046</v>
      </c>
      <c r="E4510" t="s">
        <v>10681</v>
      </c>
      <c r="F4510" t="s">
        <v>1363</v>
      </c>
      <c r="G4510" t="s">
        <v>1391</v>
      </c>
      <c r="H4510" s="3" t="s">
        <v>10660</v>
      </c>
      <c r="I4510">
        <v>2021</v>
      </c>
      <c r="J4510" s="15" t="s">
        <v>10682</v>
      </c>
      <c r="K4510">
        <v>2021</v>
      </c>
      <c r="L4510" t="s">
        <v>1367</v>
      </c>
      <c r="M4510" t="s">
        <v>496</v>
      </c>
      <c r="N4510" t="s">
        <v>10094</v>
      </c>
      <c r="O4510" t="s">
        <v>1388</v>
      </c>
      <c r="P4510" t="s">
        <v>4266</v>
      </c>
      <c r="Q4510">
        <f t="shared" si="83"/>
        <v>300</v>
      </c>
      <c r="R4510" t="s">
        <v>1879</v>
      </c>
      <c r="S4510" t="s">
        <v>1880</v>
      </c>
      <c r="T4510" t="s">
        <v>587</v>
      </c>
      <c r="U4510" s="75">
        <v>300</v>
      </c>
      <c r="V4510">
        <v>0.38</v>
      </c>
      <c r="W4510">
        <v>114</v>
      </c>
      <c r="AH4510" s="16"/>
      <c r="AI4510" t="s">
        <v>1375</v>
      </c>
    </row>
    <row r="4511" spans="1:35" x14ac:dyDescent="0.25">
      <c r="A4511" t="s">
        <v>10683</v>
      </c>
      <c r="B4511" s="1">
        <v>23</v>
      </c>
      <c r="C4511" t="s">
        <v>480</v>
      </c>
      <c r="D4511">
        <v>14189046</v>
      </c>
      <c r="E4511" t="s">
        <v>10681</v>
      </c>
      <c r="F4511" t="s">
        <v>1363</v>
      </c>
      <c r="G4511" t="s">
        <v>1391</v>
      </c>
      <c r="H4511" s="3" t="s">
        <v>10660</v>
      </c>
      <c r="I4511">
        <v>2021</v>
      </c>
      <c r="J4511" s="15" t="s">
        <v>10682</v>
      </c>
      <c r="K4511">
        <v>2021</v>
      </c>
      <c r="L4511" t="s">
        <v>1367</v>
      </c>
      <c r="M4511" t="s">
        <v>496</v>
      </c>
      <c r="N4511" t="s">
        <v>10094</v>
      </c>
      <c r="O4511" t="s">
        <v>1388</v>
      </c>
      <c r="P4511" t="s">
        <v>4266</v>
      </c>
      <c r="Q4511">
        <f t="shared" si="83"/>
        <v>300</v>
      </c>
      <c r="R4511" t="s">
        <v>9441</v>
      </c>
      <c r="S4511" t="s">
        <v>9442</v>
      </c>
      <c r="T4511" t="s">
        <v>10044</v>
      </c>
      <c r="U4511" s="75">
        <v>300</v>
      </c>
      <c r="V4511">
        <v>0.6</v>
      </c>
      <c r="W4511">
        <v>180</v>
      </c>
      <c r="AH4511" s="16"/>
      <c r="AI4511" t="s">
        <v>1375</v>
      </c>
    </row>
    <row r="4512" spans="1:35" x14ac:dyDescent="0.25">
      <c r="A4512" t="s">
        <v>10684</v>
      </c>
      <c r="B4512" s="1">
        <v>23</v>
      </c>
      <c r="C4512" t="s">
        <v>480</v>
      </c>
      <c r="D4512">
        <v>14190826</v>
      </c>
      <c r="E4512" t="s">
        <v>10304</v>
      </c>
      <c r="F4512" t="s">
        <v>1363</v>
      </c>
      <c r="G4512" t="s">
        <v>1391</v>
      </c>
      <c r="H4512" s="3" t="s">
        <v>10660</v>
      </c>
      <c r="I4512">
        <v>2021</v>
      </c>
      <c r="J4512" s="15" t="s">
        <v>10682</v>
      </c>
      <c r="K4512">
        <v>2021</v>
      </c>
      <c r="L4512" t="s">
        <v>1367</v>
      </c>
      <c r="M4512" t="s">
        <v>10304</v>
      </c>
      <c r="N4512" t="s">
        <v>10304</v>
      </c>
      <c r="O4512" t="s">
        <v>1388</v>
      </c>
      <c r="P4512" t="s">
        <v>133</v>
      </c>
      <c r="Q4512">
        <f t="shared" si="83"/>
        <v>1600</v>
      </c>
      <c r="R4512" t="s">
        <v>9259</v>
      </c>
      <c r="S4512" t="s">
        <v>9260</v>
      </c>
      <c r="T4512" t="s">
        <v>507</v>
      </c>
      <c r="U4512" s="75">
        <v>1600</v>
      </c>
      <c r="V4512">
        <v>5.55</v>
      </c>
      <c r="W4512">
        <v>8880</v>
      </c>
      <c r="AH4512" s="16"/>
      <c r="AI4512" t="s">
        <v>1375</v>
      </c>
    </row>
    <row r="4513" spans="1:35" x14ac:dyDescent="0.25">
      <c r="A4513" t="s">
        <v>10685</v>
      </c>
      <c r="B4513" s="1">
        <v>23</v>
      </c>
      <c r="C4513" t="s">
        <v>480</v>
      </c>
      <c r="D4513">
        <v>14190826</v>
      </c>
      <c r="E4513" t="s">
        <v>10304</v>
      </c>
      <c r="F4513" t="s">
        <v>1363</v>
      </c>
      <c r="G4513" t="s">
        <v>1391</v>
      </c>
      <c r="H4513" s="3" t="s">
        <v>10660</v>
      </c>
      <c r="I4513">
        <v>2021</v>
      </c>
      <c r="J4513" s="15" t="s">
        <v>10682</v>
      </c>
      <c r="K4513">
        <v>2021</v>
      </c>
      <c r="L4513" t="s">
        <v>1367</v>
      </c>
      <c r="M4513" t="s">
        <v>10304</v>
      </c>
      <c r="N4513" t="s">
        <v>10304</v>
      </c>
      <c r="O4513" t="s">
        <v>1388</v>
      </c>
      <c r="P4513" t="s">
        <v>133</v>
      </c>
      <c r="Q4513">
        <f t="shared" si="83"/>
        <v>1600</v>
      </c>
      <c r="R4513" t="s">
        <v>1879</v>
      </c>
      <c r="S4513" t="s">
        <v>1880</v>
      </c>
      <c r="T4513" t="s">
        <v>587</v>
      </c>
      <c r="U4513" s="75">
        <v>1600</v>
      </c>
      <c r="V4513">
        <v>0.38</v>
      </c>
      <c r="W4513">
        <v>608</v>
      </c>
      <c r="AH4513" s="16"/>
      <c r="AI4513" t="s">
        <v>1375</v>
      </c>
    </row>
    <row r="4514" spans="1:35" x14ac:dyDescent="0.25">
      <c r="A4514" t="s">
        <v>10686</v>
      </c>
      <c r="B4514" s="1">
        <v>23</v>
      </c>
      <c r="C4514" t="s">
        <v>480</v>
      </c>
      <c r="D4514">
        <v>14042347</v>
      </c>
      <c r="E4514" t="s">
        <v>10658</v>
      </c>
      <c r="F4514" t="s">
        <v>1363</v>
      </c>
      <c r="G4514" t="s">
        <v>1391</v>
      </c>
      <c r="H4514" s="3" t="s">
        <v>1815</v>
      </c>
      <c r="I4514">
        <v>2021</v>
      </c>
      <c r="J4514" s="15" t="s">
        <v>1816</v>
      </c>
      <c r="K4514">
        <v>2021</v>
      </c>
      <c r="L4514" t="s">
        <v>1394</v>
      </c>
      <c r="M4514" t="s">
        <v>9691</v>
      </c>
      <c r="N4514" t="s">
        <v>9691</v>
      </c>
      <c r="O4514" t="s">
        <v>1408</v>
      </c>
      <c r="P4514" t="s">
        <v>133</v>
      </c>
      <c r="Q4514">
        <f t="shared" si="83"/>
        <v>15000</v>
      </c>
      <c r="R4514" t="s">
        <v>9407</v>
      </c>
      <c r="S4514" t="s">
        <v>9408</v>
      </c>
      <c r="T4514" t="s">
        <v>10044</v>
      </c>
      <c r="U4514" s="75">
        <v>15000</v>
      </c>
      <c r="V4514">
        <v>0.75</v>
      </c>
      <c r="W4514">
        <v>11250</v>
      </c>
      <c r="AH4514" s="16"/>
      <c r="AI4514" t="s">
        <v>1375</v>
      </c>
    </row>
    <row r="4515" spans="1:35" x14ac:dyDescent="0.25">
      <c r="A4515" t="s">
        <v>10687</v>
      </c>
      <c r="B4515" s="1">
        <v>23</v>
      </c>
      <c r="C4515" t="s">
        <v>480</v>
      </c>
      <c r="D4515">
        <v>14042347</v>
      </c>
      <c r="E4515" t="s">
        <v>10658</v>
      </c>
      <c r="F4515" t="s">
        <v>1363</v>
      </c>
      <c r="G4515" t="s">
        <v>1391</v>
      </c>
      <c r="H4515" s="3" t="s">
        <v>1815</v>
      </c>
      <c r="I4515">
        <v>2021</v>
      </c>
      <c r="J4515" s="15" t="s">
        <v>1816</v>
      </c>
      <c r="K4515">
        <v>2021</v>
      </c>
      <c r="L4515" t="s">
        <v>1394</v>
      </c>
      <c r="M4515" t="s">
        <v>9691</v>
      </c>
      <c r="N4515" t="s">
        <v>9691</v>
      </c>
      <c r="O4515" t="s">
        <v>1408</v>
      </c>
      <c r="P4515" t="s">
        <v>133</v>
      </c>
      <c r="Q4515">
        <f t="shared" si="83"/>
        <v>15000</v>
      </c>
      <c r="R4515" t="s">
        <v>9259</v>
      </c>
      <c r="S4515" t="s">
        <v>9260</v>
      </c>
      <c r="T4515" t="s">
        <v>507</v>
      </c>
      <c r="U4515" s="75">
        <v>15000</v>
      </c>
      <c r="V4515">
        <v>5.55</v>
      </c>
      <c r="W4515">
        <v>83250</v>
      </c>
      <c r="AH4515" s="16"/>
      <c r="AI4515" t="s">
        <v>1375</v>
      </c>
    </row>
    <row r="4516" spans="1:35" x14ac:dyDescent="0.25">
      <c r="A4516" t="s">
        <v>10688</v>
      </c>
      <c r="B4516" s="1">
        <v>23</v>
      </c>
      <c r="C4516" t="s">
        <v>480</v>
      </c>
      <c r="D4516">
        <v>14042347</v>
      </c>
      <c r="E4516" t="s">
        <v>10658</v>
      </c>
      <c r="F4516" t="s">
        <v>1363</v>
      </c>
      <c r="G4516" t="s">
        <v>1391</v>
      </c>
      <c r="H4516" s="3" t="s">
        <v>1815</v>
      </c>
      <c r="I4516">
        <v>2021</v>
      </c>
      <c r="J4516" s="15" t="s">
        <v>1816</v>
      </c>
      <c r="K4516">
        <v>2021</v>
      </c>
      <c r="L4516" t="s">
        <v>1394</v>
      </c>
      <c r="M4516" t="s">
        <v>9691</v>
      </c>
      <c r="N4516" t="s">
        <v>9691</v>
      </c>
      <c r="O4516" t="s">
        <v>1408</v>
      </c>
      <c r="P4516" t="s">
        <v>133</v>
      </c>
      <c r="Q4516">
        <f t="shared" si="83"/>
        <v>15000</v>
      </c>
      <c r="R4516" t="s">
        <v>2102</v>
      </c>
      <c r="S4516" t="s">
        <v>2103</v>
      </c>
      <c r="T4516" t="s">
        <v>9740</v>
      </c>
      <c r="U4516" s="75">
        <v>15000</v>
      </c>
      <c r="V4516">
        <v>1</v>
      </c>
      <c r="W4516">
        <v>15000</v>
      </c>
      <c r="AH4516" s="16"/>
      <c r="AI4516" t="s">
        <v>1375</v>
      </c>
    </row>
    <row r="4517" spans="1:35" x14ac:dyDescent="0.25">
      <c r="A4517" t="s">
        <v>10689</v>
      </c>
      <c r="B4517" s="1">
        <v>23</v>
      </c>
      <c r="C4517" t="s">
        <v>480</v>
      </c>
      <c r="D4517">
        <v>14260425</v>
      </c>
      <c r="E4517" t="s">
        <v>9691</v>
      </c>
      <c r="F4517" t="s">
        <v>1363</v>
      </c>
      <c r="G4517" t="s">
        <v>1391</v>
      </c>
      <c r="H4517" s="3" t="s">
        <v>2671</v>
      </c>
      <c r="I4517">
        <v>2021</v>
      </c>
      <c r="J4517" s="15" t="s">
        <v>2672</v>
      </c>
      <c r="K4517">
        <v>2021</v>
      </c>
      <c r="L4517" t="s">
        <v>1367</v>
      </c>
      <c r="M4517" t="s">
        <v>496</v>
      </c>
      <c r="N4517" t="s">
        <v>10094</v>
      </c>
      <c r="O4517" t="s">
        <v>1388</v>
      </c>
      <c r="P4517" t="s">
        <v>4266</v>
      </c>
      <c r="Q4517">
        <f t="shared" si="83"/>
        <v>1200</v>
      </c>
      <c r="R4517" t="s">
        <v>2102</v>
      </c>
      <c r="S4517" t="s">
        <v>2103</v>
      </c>
      <c r="T4517" t="s">
        <v>10668</v>
      </c>
      <c r="U4517" s="75">
        <v>1200</v>
      </c>
      <c r="V4517">
        <v>1</v>
      </c>
      <c r="W4517">
        <v>1200</v>
      </c>
      <c r="AH4517" s="16"/>
      <c r="AI4517" t="s">
        <v>1375</v>
      </c>
    </row>
    <row r="4518" spans="1:35" x14ac:dyDescent="0.25">
      <c r="A4518" t="s">
        <v>10690</v>
      </c>
      <c r="B4518" s="1">
        <v>23</v>
      </c>
      <c r="C4518" t="s">
        <v>480</v>
      </c>
      <c r="D4518">
        <v>14260425</v>
      </c>
      <c r="E4518" t="s">
        <v>9691</v>
      </c>
      <c r="F4518" t="s">
        <v>1363</v>
      </c>
      <c r="G4518" t="s">
        <v>1391</v>
      </c>
      <c r="H4518" s="3" t="s">
        <v>2671</v>
      </c>
      <c r="I4518">
        <v>2021</v>
      </c>
      <c r="J4518" s="15" t="s">
        <v>2672</v>
      </c>
      <c r="K4518">
        <v>2021</v>
      </c>
      <c r="L4518" t="s">
        <v>1367</v>
      </c>
      <c r="M4518" t="s">
        <v>496</v>
      </c>
      <c r="N4518" t="s">
        <v>10094</v>
      </c>
      <c r="O4518" t="s">
        <v>1388</v>
      </c>
      <c r="P4518" t="s">
        <v>4266</v>
      </c>
      <c r="Q4518">
        <f t="shared" si="83"/>
        <v>1200</v>
      </c>
      <c r="R4518" t="s">
        <v>9259</v>
      </c>
      <c r="S4518" t="s">
        <v>9260</v>
      </c>
      <c r="T4518" t="s">
        <v>507</v>
      </c>
      <c r="U4518" s="75">
        <v>1200</v>
      </c>
      <c r="V4518">
        <v>5.55</v>
      </c>
      <c r="W4518">
        <v>6660</v>
      </c>
      <c r="AH4518" s="16"/>
      <c r="AI4518" t="s">
        <v>1375</v>
      </c>
    </row>
    <row r="4519" spans="1:35" x14ac:dyDescent="0.25">
      <c r="A4519" t="s">
        <v>10691</v>
      </c>
      <c r="B4519" s="1">
        <v>23</v>
      </c>
      <c r="C4519" t="s">
        <v>480</v>
      </c>
      <c r="D4519">
        <v>14260425</v>
      </c>
      <c r="E4519" t="s">
        <v>9691</v>
      </c>
      <c r="F4519" t="s">
        <v>1363</v>
      </c>
      <c r="G4519" t="s">
        <v>1391</v>
      </c>
      <c r="H4519" s="3" t="s">
        <v>2671</v>
      </c>
      <c r="I4519">
        <v>2021</v>
      </c>
      <c r="J4519" s="15" t="s">
        <v>2672</v>
      </c>
      <c r="K4519">
        <v>2021</v>
      </c>
      <c r="L4519" t="s">
        <v>1367</v>
      </c>
      <c r="M4519" t="s">
        <v>496</v>
      </c>
      <c r="N4519" t="s">
        <v>10094</v>
      </c>
      <c r="O4519" t="s">
        <v>1388</v>
      </c>
      <c r="P4519" t="s">
        <v>4266</v>
      </c>
      <c r="Q4519">
        <f t="shared" si="83"/>
        <v>1200</v>
      </c>
      <c r="R4519" t="s">
        <v>1879</v>
      </c>
      <c r="S4519" t="s">
        <v>1880</v>
      </c>
      <c r="T4519" t="s">
        <v>587</v>
      </c>
      <c r="U4519" s="75">
        <v>1200</v>
      </c>
      <c r="V4519">
        <v>0.38</v>
      </c>
      <c r="W4519">
        <v>456</v>
      </c>
      <c r="AH4519" s="16"/>
      <c r="AI4519" t="s">
        <v>1375</v>
      </c>
    </row>
    <row r="4520" spans="1:35" x14ac:dyDescent="0.25">
      <c r="A4520" t="s">
        <v>10692</v>
      </c>
      <c r="B4520" s="1">
        <v>23</v>
      </c>
      <c r="C4520" t="s">
        <v>480</v>
      </c>
      <c r="D4520">
        <v>14190826</v>
      </c>
      <c r="E4520" t="s">
        <v>10304</v>
      </c>
      <c r="F4520" t="s">
        <v>1363</v>
      </c>
      <c r="G4520" t="s">
        <v>1391</v>
      </c>
      <c r="H4520" s="3" t="s">
        <v>10660</v>
      </c>
      <c r="I4520">
        <v>2021</v>
      </c>
      <c r="J4520" s="15" t="s">
        <v>10682</v>
      </c>
      <c r="K4520">
        <v>2021</v>
      </c>
      <c r="L4520" t="s">
        <v>1367</v>
      </c>
      <c r="M4520" t="s">
        <v>10304</v>
      </c>
      <c r="N4520" t="s">
        <v>10304</v>
      </c>
      <c r="O4520" t="s">
        <v>1388</v>
      </c>
      <c r="P4520" t="s">
        <v>133</v>
      </c>
      <c r="Q4520">
        <f t="shared" si="83"/>
        <v>1600</v>
      </c>
      <c r="R4520" t="s">
        <v>2102</v>
      </c>
      <c r="S4520" t="s">
        <v>2103</v>
      </c>
      <c r="T4520" t="s">
        <v>10668</v>
      </c>
      <c r="U4520" s="75">
        <v>1600</v>
      </c>
      <c r="V4520">
        <v>1</v>
      </c>
      <c r="W4520">
        <v>1600</v>
      </c>
      <c r="AH4520" s="16"/>
      <c r="AI4520" t="s">
        <v>1375</v>
      </c>
    </row>
    <row r="4521" spans="1:35" x14ac:dyDescent="0.25">
      <c r="A4521" t="s">
        <v>10693</v>
      </c>
      <c r="B4521" s="1">
        <v>23</v>
      </c>
      <c r="C4521" t="s">
        <v>480</v>
      </c>
      <c r="D4521">
        <v>14190826</v>
      </c>
      <c r="E4521" t="s">
        <v>10304</v>
      </c>
      <c r="F4521" t="s">
        <v>1363</v>
      </c>
      <c r="G4521" t="s">
        <v>1391</v>
      </c>
      <c r="H4521" s="3" t="s">
        <v>10660</v>
      </c>
      <c r="I4521">
        <v>2021</v>
      </c>
      <c r="J4521" s="15" t="s">
        <v>10682</v>
      </c>
      <c r="K4521">
        <v>2021</v>
      </c>
      <c r="L4521" t="s">
        <v>1367</v>
      </c>
      <c r="M4521" t="s">
        <v>10304</v>
      </c>
      <c r="N4521" t="s">
        <v>10304</v>
      </c>
      <c r="O4521" t="s">
        <v>1388</v>
      </c>
      <c r="P4521" t="s">
        <v>133</v>
      </c>
      <c r="Q4521">
        <f t="shared" si="83"/>
        <v>1600</v>
      </c>
      <c r="R4521" t="s">
        <v>9441</v>
      </c>
      <c r="S4521" t="s">
        <v>9442</v>
      </c>
      <c r="T4521" t="s">
        <v>10044</v>
      </c>
      <c r="U4521" s="75">
        <v>1600</v>
      </c>
      <c r="V4521">
        <v>0.6</v>
      </c>
      <c r="W4521">
        <v>960</v>
      </c>
      <c r="AH4521" s="16"/>
      <c r="AI4521" t="s">
        <v>1375</v>
      </c>
    </row>
    <row r="4522" spans="1:35" x14ac:dyDescent="0.25">
      <c r="A4522" t="s">
        <v>10694</v>
      </c>
      <c r="B4522" s="1">
        <v>23</v>
      </c>
      <c r="C4522" t="s">
        <v>480</v>
      </c>
      <c r="D4522">
        <v>15417395</v>
      </c>
      <c r="E4522" t="s">
        <v>10695</v>
      </c>
      <c r="F4522" t="s">
        <v>1363</v>
      </c>
      <c r="G4522" t="s">
        <v>1391</v>
      </c>
      <c r="H4522" s="3" t="s">
        <v>1677</v>
      </c>
      <c r="I4522">
        <v>2021</v>
      </c>
      <c r="J4522" s="15" t="s">
        <v>1678</v>
      </c>
      <c r="K4522">
        <v>2021</v>
      </c>
      <c r="L4522" t="s">
        <v>1394</v>
      </c>
      <c r="M4522" t="s">
        <v>496</v>
      </c>
      <c r="N4522" t="s">
        <v>10542</v>
      </c>
      <c r="O4522" t="s">
        <v>1408</v>
      </c>
      <c r="P4522" t="s">
        <v>4266</v>
      </c>
      <c r="Q4522">
        <f t="shared" si="83"/>
        <v>2730</v>
      </c>
      <c r="R4522" t="s">
        <v>1879</v>
      </c>
      <c r="S4522" t="s">
        <v>1880</v>
      </c>
      <c r="T4522" t="s">
        <v>587</v>
      </c>
      <c r="U4522" s="75">
        <v>2730</v>
      </c>
      <c r="V4522">
        <v>0.38</v>
      </c>
      <c r="W4522">
        <v>1037.4000000000001</v>
      </c>
      <c r="AH4522" s="16"/>
      <c r="AI4522" t="s">
        <v>1375</v>
      </c>
    </row>
    <row r="4523" spans="1:35" x14ac:dyDescent="0.25">
      <c r="A4523" t="s">
        <v>10696</v>
      </c>
      <c r="B4523" s="1">
        <v>23</v>
      </c>
      <c r="C4523" t="s">
        <v>480</v>
      </c>
      <c r="D4523">
        <v>15417395</v>
      </c>
      <c r="E4523" t="s">
        <v>10695</v>
      </c>
      <c r="F4523" t="s">
        <v>1363</v>
      </c>
      <c r="G4523" t="s">
        <v>1391</v>
      </c>
      <c r="H4523" s="3" t="s">
        <v>1677</v>
      </c>
      <c r="I4523">
        <v>2021</v>
      </c>
      <c r="J4523" s="15" t="s">
        <v>1678</v>
      </c>
      <c r="K4523">
        <v>2021</v>
      </c>
      <c r="L4523" t="s">
        <v>1394</v>
      </c>
      <c r="M4523" t="s">
        <v>496</v>
      </c>
      <c r="N4523" t="s">
        <v>10542</v>
      </c>
      <c r="O4523" t="s">
        <v>1408</v>
      </c>
      <c r="P4523" t="s">
        <v>4266</v>
      </c>
      <c r="Q4523">
        <f t="shared" si="83"/>
        <v>2730</v>
      </c>
      <c r="R4523" t="s">
        <v>2102</v>
      </c>
      <c r="S4523" t="s">
        <v>2103</v>
      </c>
      <c r="T4523" t="s">
        <v>9740</v>
      </c>
      <c r="U4523" s="75">
        <v>2730</v>
      </c>
      <c r="V4523">
        <v>1</v>
      </c>
      <c r="W4523">
        <v>2730</v>
      </c>
      <c r="AH4523" s="16"/>
      <c r="AI4523" t="s">
        <v>1375</v>
      </c>
    </row>
    <row r="4524" spans="1:35" x14ac:dyDescent="0.25">
      <c r="A4524" t="s">
        <v>10697</v>
      </c>
      <c r="B4524" s="1">
        <v>23</v>
      </c>
      <c r="C4524" t="s">
        <v>480</v>
      </c>
      <c r="D4524">
        <v>15198367</v>
      </c>
      <c r="E4524" t="s">
        <v>10698</v>
      </c>
      <c r="F4524" t="s">
        <v>1363</v>
      </c>
      <c r="G4524" t="s">
        <v>1391</v>
      </c>
      <c r="H4524" s="3" t="s">
        <v>10699</v>
      </c>
      <c r="I4524">
        <v>2021</v>
      </c>
      <c r="J4524" s="15" t="s">
        <v>4480</v>
      </c>
      <c r="K4524">
        <v>2021</v>
      </c>
      <c r="L4524" t="s">
        <v>1394</v>
      </c>
      <c r="M4524" t="s">
        <v>496</v>
      </c>
      <c r="N4524" t="s">
        <v>10542</v>
      </c>
      <c r="O4524" t="s">
        <v>1408</v>
      </c>
      <c r="P4524" t="s">
        <v>4409</v>
      </c>
      <c r="Q4524">
        <f t="shared" si="83"/>
        <v>9400</v>
      </c>
      <c r="R4524" t="s">
        <v>2102</v>
      </c>
      <c r="S4524" t="s">
        <v>2103</v>
      </c>
      <c r="T4524" t="s">
        <v>10095</v>
      </c>
      <c r="U4524" s="75">
        <v>9400</v>
      </c>
      <c r="V4524">
        <v>1</v>
      </c>
      <c r="W4524">
        <v>9400</v>
      </c>
      <c r="AH4524" s="16"/>
      <c r="AI4524" t="s">
        <v>1375</v>
      </c>
    </row>
    <row r="4525" spans="1:35" x14ac:dyDescent="0.25">
      <c r="A4525" t="s">
        <v>10700</v>
      </c>
      <c r="B4525" s="1">
        <v>23</v>
      </c>
      <c r="C4525" t="s">
        <v>480</v>
      </c>
      <c r="D4525">
        <v>15198367</v>
      </c>
      <c r="E4525" t="s">
        <v>10698</v>
      </c>
      <c r="F4525" t="s">
        <v>1363</v>
      </c>
      <c r="G4525" t="s">
        <v>1391</v>
      </c>
      <c r="H4525" s="3" t="s">
        <v>10699</v>
      </c>
      <c r="I4525">
        <v>2021</v>
      </c>
      <c r="J4525" s="15" t="s">
        <v>4480</v>
      </c>
      <c r="K4525">
        <v>2021</v>
      </c>
      <c r="L4525" t="s">
        <v>1394</v>
      </c>
      <c r="M4525" t="s">
        <v>496</v>
      </c>
      <c r="N4525" t="s">
        <v>10542</v>
      </c>
      <c r="O4525" t="s">
        <v>1408</v>
      </c>
      <c r="P4525" t="s">
        <v>4409</v>
      </c>
      <c r="Q4525">
        <f t="shared" si="83"/>
        <v>9400</v>
      </c>
      <c r="R4525" t="s">
        <v>1879</v>
      </c>
      <c r="S4525" t="s">
        <v>1880</v>
      </c>
      <c r="T4525" t="s">
        <v>10227</v>
      </c>
      <c r="U4525" s="75">
        <v>9400</v>
      </c>
      <c r="V4525">
        <v>0.38</v>
      </c>
      <c r="W4525">
        <v>3572</v>
      </c>
      <c r="AH4525" s="16"/>
      <c r="AI4525" t="s">
        <v>1375</v>
      </c>
    </row>
    <row r="4526" spans="1:35" x14ac:dyDescent="0.25">
      <c r="A4526" t="s">
        <v>10701</v>
      </c>
      <c r="B4526" s="1">
        <v>23</v>
      </c>
      <c r="C4526" t="s">
        <v>480</v>
      </c>
      <c r="D4526">
        <v>14775174</v>
      </c>
      <c r="E4526" t="s">
        <v>10100</v>
      </c>
      <c r="F4526" t="s">
        <v>1363</v>
      </c>
      <c r="G4526" t="s">
        <v>1391</v>
      </c>
      <c r="H4526" s="3" t="s">
        <v>2681</v>
      </c>
      <c r="I4526">
        <v>2021</v>
      </c>
      <c r="J4526" s="15" t="s">
        <v>2682</v>
      </c>
      <c r="K4526">
        <v>2021</v>
      </c>
      <c r="L4526" t="s">
        <v>1394</v>
      </c>
      <c r="M4526" t="s">
        <v>496</v>
      </c>
      <c r="N4526" t="s">
        <v>10542</v>
      </c>
      <c r="O4526" t="s">
        <v>1408</v>
      </c>
      <c r="P4526" t="s">
        <v>4266</v>
      </c>
      <c r="Q4526">
        <f t="shared" si="83"/>
        <v>320</v>
      </c>
      <c r="R4526" t="s">
        <v>1879</v>
      </c>
      <c r="S4526" t="s">
        <v>1880</v>
      </c>
      <c r="T4526" t="s">
        <v>587</v>
      </c>
      <c r="U4526" s="75">
        <v>320</v>
      </c>
      <c r="V4526">
        <v>0.38</v>
      </c>
      <c r="W4526">
        <v>121.6</v>
      </c>
      <c r="AH4526" s="16"/>
      <c r="AI4526" t="s">
        <v>1375</v>
      </c>
    </row>
    <row r="4527" spans="1:35" x14ac:dyDescent="0.25">
      <c r="A4527" t="s">
        <v>10702</v>
      </c>
      <c r="B4527" s="1">
        <v>23</v>
      </c>
      <c r="C4527" t="s">
        <v>480</v>
      </c>
      <c r="D4527">
        <v>15484203</v>
      </c>
      <c r="E4527" t="s">
        <v>10703</v>
      </c>
      <c r="F4527" t="s">
        <v>1363</v>
      </c>
      <c r="G4527" t="s">
        <v>1391</v>
      </c>
      <c r="H4527" s="3" t="s">
        <v>1694</v>
      </c>
      <c r="I4527">
        <v>2021</v>
      </c>
      <c r="J4527" s="15" t="s">
        <v>1908</v>
      </c>
      <c r="K4527">
        <v>2021</v>
      </c>
      <c r="L4527" t="s">
        <v>1394</v>
      </c>
      <c r="M4527" t="s">
        <v>496</v>
      </c>
      <c r="N4527" t="s">
        <v>10542</v>
      </c>
      <c r="O4527" t="s">
        <v>1408</v>
      </c>
      <c r="P4527" t="s">
        <v>4266</v>
      </c>
      <c r="Q4527">
        <f t="shared" si="83"/>
        <v>4900</v>
      </c>
      <c r="R4527" t="s">
        <v>2102</v>
      </c>
      <c r="S4527" t="s">
        <v>2103</v>
      </c>
      <c r="T4527" t="s">
        <v>9740</v>
      </c>
      <c r="U4527" s="75">
        <v>4900</v>
      </c>
      <c r="V4527">
        <v>1</v>
      </c>
      <c r="W4527">
        <v>4900</v>
      </c>
      <c r="AH4527" s="16"/>
      <c r="AI4527" t="s">
        <v>1375</v>
      </c>
    </row>
    <row r="4528" spans="1:35" x14ac:dyDescent="0.25">
      <c r="A4528" t="s">
        <v>10704</v>
      </c>
      <c r="B4528" s="1">
        <v>23</v>
      </c>
      <c r="C4528" t="s">
        <v>480</v>
      </c>
      <c r="D4528">
        <v>14775174</v>
      </c>
      <c r="E4528" t="s">
        <v>10100</v>
      </c>
      <c r="F4528" t="s">
        <v>1363</v>
      </c>
      <c r="G4528" t="s">
        <v>1391</v>
      </c>
      <c r="H4528" s="3" t="s">
        <v>2681</v>
      </c>
      <c r="I4528">
        <v>2021</v>
      </c>
      <c r="J4528" s="15" t="s">
        <v>2682</v>
      </c>
      <c r="K4528">
        <v>2021</v>
      </c>
      <c r="L4528" t="s">
        <v>1394</v>
      </c>
      <c r="M4528" t="s">
        <v>496</v>
      </c>
      <c r="N4528" t="s">
        <v>10542</v>
      </c>
      <c r="O4528" t="s">
        <v>1408</v>
      </c>
      <c r="P4528" t="s">
        <v>4266</v>
      </c>
      <c r="Q4528">
        <f t="shared" si="83"/>
        <v>320</v>
      </c>
      <c r="R4528" t="s">
        <v>9259</v>
      </c>
      <c r="S4528" t="s">
        <v>9260</v>
      </c>
      <c r="T4528" t="s">
        <v>507</v>
      </c>
      <c r="U4528" s="75">
        <v>320</v>
      </c>
      <c r="V4528">
        <v>5.55</v>
      </c>
      <c r="W4528">
        <v>1776</v>
      </c>
      <c r="AH4528" s="16"/>
      <c r="AI4528" t="s">
        <v>1375</v>
      </c>
    </row>
    <row r="4529" spans="1:35" x14ac:dyDescent="0.25">
      <c r="A4529" t="s">
        <v>10705</v>
      </c>
      <c r="B4529" s="1">
        <v>23</v>
      </c>
      <c r="C4529" t="s">
        <v>480</v>
      </c>
      <c r="D4529">
        <v>14775174</v>
      </c>
      <c r="E4529" t="s">
        <v>10100</v>
      </c>
      <c r="F4529" t="s">
        <v>1363</v>
      </c>
      <c r="G4529" t="s">
        <v>1391</v>
      </c>
      <c r="H4529" s="3" t="s">
        <v>2681</v>
      </c>
      <c r="I4529">
        <v>2021</v>
      </c>
      <c r="J4529" s="15" t="s">
        <v>2682</v>
      </c>
      <c r="K4529">
        <v>2021</v>
      </c>
      <c r="L4529" t="s">
        <v>1394</v>
      </c>
      <c r="M4529" t="s">
        <v>496</v>
      </c>
      <c r="N4529" t="s">
        <v>10542</v>
      </c>
      <c r="O4529" t="s">
        <v>1408</v>
      </c>
      <c r="P4529" t="s">
        <v>4266</v>
      </c>
      <c r="Q4529">
        <f t="shared" si="83"/>
        <v>320</v>
      </c>
      <c r="R4529" t="s">
        <v>2102</v>
      </c>
      <c r="S4529" t="s">
        <v>2103</v>
      </c>
      <c r="T4529" t="s">
        <v>10095</v>
      </c>
      <c r="U4529" s="75">
        <v>320</v>
      </c>
      <c r="V4529">
        <v>1</v>
      </c>
      <c r="W4529">
        <v>320</v>
      </c>
      <c r="AH4529" s="16"/>
      <c r="AI4529" t="s">
        <v>1375</v>
      </c>
    </row>
    <row r="4530" spans="1:35" x14ac:dyDescent="0.25">
      <c r="A4530" t="s">
        <v>10706</v>
      </c>
      <c r="B4530" s="1">
        <v>23</v>
      </c>
      <c r="C4530" t="s">
        <v>480</v>
      </c>
      <c r="D4530">
        <v>15559483</v>
      </c>
      <c r="E4530" t="s">
        <v>10707</v>
      </c>
      <c r="F4530" t="s">
        <v>1363</v>
      </c>
      <c r="G4530" t="s">
        <v>1391</v>
      </c>
      <c r="H4530" s="3" t="s">
        <v>1922</v>
      </c>
      <c r="I4530">
        <v>2021</v>
      </c>
      <c r="J4530" s="15" t="s">
        <v>1464</v>
      </c>
      <c r="K4530">
        <v>2021</v>
      </c>
      <c r="L4530" t="s">
        <v>1394</v>
      </c>
      <c r="M4530" t="s">
        <v>496</v>
      </c>
      <c r="N4530" t="s">
        <v>10542</v>
      </c>
      <c r="O4530" t="s">
        <v>1408</v>
      </c>
      <c r="P4530" t="s">
        <v>4266</v>
      </c>
      <c r="Q4530">
        <f t="shared" si="83"/>
        <v>8470</v>
      </c>
      <c r="R4530" t="s">
        <v>2102</v>
      </c>
      <c r="S4530" t="s">
        <v>2103</v>
      </c>
      <c r="T4530" t="s">
        <v>9740</v>
      </c>
      <c r="U4530" s="75">
        <v>8470</v>
      </c>
      <c r="V4530">
        <v>1</v>
      </c>
      <c r="W4530">
        <v>8470</v>
      </c>
      <c r="AH4530" s="16"/>
      <c r="AI4530" t="s">
        <v>1375</v>
      </c>
    </row>
    <row r="4531" spans="1:35" x14ac:dyDescent="0.25">
      <c r="A4531" t="s">
        <v>10708</v>
      </c>
      <c r="B4531" s="1">
        <v>23</v>
      </c>
      <c r="C4531" t="s">
        <v>480</v>
      </c>
      <c r="D4531">
        <v>15431320</v>
      </c>
      <c r="E4531" t="s">
        <v>10114</v>
      </c>
      <c r="F4531" t="s">
        <v>1363</v>
      </c>
      <c r="G4531" t="s">
        <v>1391</v>
      </c>
      <c r="H4531" s="3" t="s">
        <v>1694</v>
      </c>
      <c r="I4531">
        <v>2021</v>
      </c>
      <c r="J4531" s="15" t="s">
        <v>1908</v>
      </c>
      <c r="K4531">
        <v>2021</v>
      </c>
      <c r="L4531" t="s">
        <v>1394</v>
      </c>
      <c r="M4531" t="s">
        <v>496</v>
      </c>
      <c r="N4531" t="s">
        <v>10542</v>
      </c>
      <c r="O4531" t="s">
        <v>1408</v>
      </c>
      <c r="P4531" t="s">
        <v>4266</v>
      </c>
      <c r="Q4531">
        <f t="shared" si="83"/>
        <v>1284</v>
      </c>
      <c r="R4531" t="s">
        <v>2102</v>
      </c>
      <c r="S4531" t="s">
        <v>2103</v>
      </c>
      <c r="T4531" t="s">
        <v>9740</v>
      </c>
      <c r="U4531" s="75">
        <v>1284</v>
      </c>
      <c r="V4531">
        <v>1</v>
      </c>
      <c r="W4531">
        <v>1284</v>
      </c>
      <c r="AH4531" s="16"/>
      <c r="AI4531" t="s">
        <v>1375</v>
      </c>
    </row>
    <row r="4532" spans="1:35" x14ac:dyDescent="0.25">
      <c r="A4532" t="s">
        <v>10709</v>
      </c>
      <c r="B4532" s="1">
        <v>23</v>
      </c>
      <c r="C4532" t="s">
        <v>480</v>
      </c>
      <c r="D4532">
        <v>15431320</v>
      </c>
      <c r="E4532" t="s">
        <v>10114</v>
      </c>
      <c r="F4532" t="s">
        <v>1363</v>
      </c>
      <c r="G4532" t="s">
        <v>1391</v>
      </c>
      <c r="H4532" s="3" t="s">
        <v>1694</v>
      </c>
      <c r="I4532">
        <v>2021</v>
      </c>
      <c r="J4532" s="15" t="s">
        <v>1908</v>
      </c>
      <c r="K4532">
        <v>2021</v>
      </c>
      <c r="L4532" t="s">
        <v>1394</v>
      </c>
      <c r="M4532" t="s">
        <v>496</v>
      </c>
      <c r="N4532" t="s">
        <v>10542</v>
      </c>
      <c r="O4532" t="s">
        <v>1408</v>
      </c>
      <c r="P4532" t="s">
        <v>4266</v>
      </c>
      <c r="Q4532">
        <f t="shared" si="83"/>
        <v>1284</v>
      </c>
      <c r="R4532" t="s">
        <v>9259</v>
      </c>
      <c r="S4532" t="s">
        <v>9260</v>
      </c>
      <c r="T4532" t="s">
        <v>507</v>
      </c>
      <c r="U4532" s="75">
        <v>1284</v>
      </c>
      <c r="V4532">
        <v>5.55</v>
      </c>
      <c r="W4532">
        <v>7126.2</v>
      </c>
      <c r="AH4532" s="16"/>
      <c r="AI4532" t="s">
        <v>1375</v>
      </c>
    </row>
    <row r="4533" spans="1:35" x14ac:dyDescent="0.25">
      <c r="A4533" t="s">
        <v>10710</v>
      </c>
      <c r="B4533" s="1">
        <v>23</v>
      </c>
      <c r="C4533" t="s">
        <v>480</v>
      </c>
      <c r="D4533">
        <v>15519643</v>
      </c>
      <c r="E4533" t="s">
        <v>10114</v>
      </c>
      <c r="F4533" t="s">
        <v>1363</v>
      </c>
      <c r="G4533" t="s">
        <v>1391</v>
      </c>
      <c r="H4533" s="3" t="s">
        <v>1465</v>
      </c>
      <c r="I4533">
        <v>2021</v>
      </c>
      <c r="J4533" s="15" t="s">
        <v>1884</v>
      </c>
      <c r="K4533">
        <v>2021</v>
      </c>
      <c r="L4533" t="s">
        <v>1394</v>
      </c>
      <c r="M4533" t="s">
        <v>496</v>
      </c>
      <c r="N4533" t="s">
        <v>10542</v>
      </c>
      <c r="O4533" t="s">
        <v>1408</v>
      </c>
      <c r="P4533" t="s">
        <v>4266</v>
      </c>
      <c r="Q4533">
        <f t="shared" si="83"/>
        <v>1284</v>
      </c>
      <c r="R4533" t="s">
        <v>2102</v>
      </c>
      <c r="S4533" t="s">
        <v>2103</v>
      </c>
      <c r="T4533" t="s">
        <v>9740</v>
      </c>
      <c r="U4533" s="75">
        <v>1284</v>
      </c>
      <c r="V4533">
        <v>1</v>
      </c>
      <c r="W4533">
        <v>1284</v>
      </c>
      <c r="AH4533" s="16"/>
      <c r="AI4533" t="s">
        <v>1375</v>
      </c>
    </row>
    <row r="4534" spans="1:35" x14ac:dyDescent="0.25">
      <c r="A4534" t="s">
        <v>10711</v>
      </c>
      <c r="B4534" s="1">
        <v>23</v>
      </c>
      <c r="C4534" t="s">
        <v>480</v>
      </c>
      <c r="D4534">
        <v>14388073</v>
      </c>
      <c r="E4534" t="s">
        <v>10166</v>
      </c>
      <c r="F4534" t="s">
        <v>1363</v>
      </c>
      <c r="G4534" t="s">
        <v>1391</v>
      </c>
      <c r="H4534" s="3" t="s">
        <v>10712</v>
      </c>
      <c r="I4534">
        <v>2021</v>
      </c>
      <c r="J4534" s="15" t="s">
        <v>10713</v>
      </c>
      <c r="K4534">
        <v>2021</v>
      </c>
      <c r="L4534" t="s">
        <v>1367</v>
      </c>
      <c r="M4534" t="s">
        <v>496</v>
      </c>
      <c r="N4534" t="s">
        <v>10094</v>
      </c>
      <c r="O4534" t="s">
        <v>1388</v>
      </c>
      <c r="P4534" t="s">
        <v>4266</v>
      </c>
      <c r="Q4534">
        <f t="shared" si="83"/>
        <v>1400</v>
      </c>
      <c r="R4534" t="s">
        <v>1879</v>
      </c>
      <c r="S4534" t="s">
        <v>1880</v>
      </c>
      <c r="T4534" t="s">
        <v>587</v>
      </c>
      <c r="U4534" s="75">
        <v>1400</v>
      </c>
      <c r="V4534">
        <v>0.38</v>
      </c>
      <c r="W4534">
        <v>532</v>
      </c>
      <c r="AH4534" s="16"/>
      <c r="AI4534" t="s">
        <v>1375</v>
      </c>
    </row>
    <row r="4535" spans="1:35" x14ac:dyDescent="0.25">
      <c r="A4535" t="s">
        <v>10714</v>
      </c>
      <c r="B4535" s="1">
        <v>23</v>
      </c>
      <c r="C4535" t="s">
        <v>480</v>
      </c>
      <c r="D4535">
        <v>14388073</v>
      </c>
      <c r="E4535" t="s">
        <v>10166</v>
      </c>
      <c r="F4535" t="s">
        <v>1363</v>
      </c>
      <c r="G4535" t="s">
        <v>1391</v>
      </c>
      <c r="H4535" s="3" t="s">
        <v>10712</v>
      </c>
      <c r="I4535">
        <v>2021</v>
      </c>
      <c r="J4535" s="15" t="s">
        <v>10713</v>
      </c>
      <c r="K4535">
        <v>2021</v>
      </c>
      <c r="L4535" t="s">
        <v>1367</v>
      </c>
      <c r="M4535" t="s">
        <v>496</v>
      </c>
      <c r="N4535" t="s">
        <v>10094</v>
      </c>
      <c r="O4535" t="s">
        <v>1388</v>
      </c>
      <c r="P4535" t="s">
        <v>4266</v>
      </c>
      <c r="Q4535">
        <f t="shared" si="83"/>
        <v>1400</v>
      </c>
      <c r="R4535" t="s">
        <v>9259</v>
      </c>
      <c r="S4535" t="s">
        <v>9260</v>
      </c>
      <c r="T4535" t="s">
        <v>507</v>
      </c>
      <c r="U4535" s="75">
        <v>1400</v>
      </c>
      <c r="V4535">
        <v>5.55</v>
      </c>
      <c r="W4535">
        <v>7770</v>
      </c>
      <c r="AH4535" s="16"/>
      <c r="AI4535" t="s">
        <v>1375</v>
      </c>
    </row>
    <row r="4536" spans="1:35" x14ac:dyDescent="0.25">
      <c r="A4536" t="s">
        <v>10715</v>
      </c>
      <c r="B4536" s="1">
        <v>23</v>
      </c>
      <c r="C4536" t="s">
        <v>480</v>
      </c>
      <c r="D4536">
        <v>14388073</v>
      </c>
      <c r="E4536" t="s">
        <v>10166</v>
      </c>
      <c r="F4536" t="s">
        <v>1363</v>
      </c>
      <c r="G4536" t="s">
        <v>1391</v>
      </c>
      <c r="H4536" s="3" t="s">
        <v>10712</v>
      </c>
      <c r="I4536">
        <v>2021</v>
      </c>
      <c r="J4536" s="15" t="s">
        <v>10713</v>
      </c>
      <c r="K4536">
        <v>2021</v>
      </c>
      <c r="L4536" t="s">
        <v>1367</v>
      </c>
      <c r="M4536" t="s">
        <v>496</v>
      </c>
      <c r="N4536" t="s">
        <v>10094</v>
      </c>
      <c r="O4536" t="s">
        <v>1388</v>
      </c>
      <c r="P4536" t="s">
        <v>4266</v>
      </c>
      <c r="Q4536">
        <f t="shared" si="83"/>
        <v>1400</v>
      </c>
      <c r="R4536" t="s">
        <v>9441</v>
      </c>
      <c r="S4536" t="s">
        <v>9442</v>
      </c>
      <c r="T4536" t="s">
        <v>10044</v>
      </c>
      <c r="U4536" s="75">
        <v>1400</v>
      </c>
      <c r="V4536">
        <v>0.65</v>
      </c>
      <c r="W4536">
        <v>910</v>
      </c>
      <c r="AH4536" s="16"/>
      <c r="AI4536" t="s">
        <v>1375</v>
      </c>
    </row>
    <row r="4537" spans="1:35" x14ac:dyDescent="0.25">
      <c r="A4537" t="s">
        <v>10716</v>
      </c>
      <c r="B4537" s="1">
        <v>23</v>
      </c>
      <c r="C4537" t="s">
        <v>480</v>
      </c>
      <c r="D4537">
        <v>15535045</v>
      </c>
      <c r="E4537" t="s">
        <v>10717</v>
      </c>
      <c r="F4537" t="s">
        <v>1363</v>
      </c>
      <c r="G4537" t="s">
        <v>1391</v>
      </c>
      <c r="H4537" s="3" t="s">
        <v>4587</v>
      </c>
      <c r="I4537">
        <v>2021</v>
      </c>
      <c r="J4537" s="15" t="s">
        <v>1922</v>
      </c>
      <c r="K4537">
        <v>2021</v>
      </c>
      <c r="L4537" t="s">
        <v>1394</v>
      </c>
      <c r="M4537" t="s">
        <v>496</v>
      </c>
      <c r="N4537" t="s">
        <v>10542</v>
      </c>
      <c r="O4537" t="s">
        <v>1408</v>
      </c>
      <c r="P4537" t="s">
        <v>4266</v>
      </c>
      <c r="Q4537">
        <f t="shared" si="83"/>
        <v>4300</v>
      </c>
      <c r="R4537" t="s">
        <v>2102</v>
      </c>
      <c r="S4537" t="s">
        <v>2103</v>
      </c>
      <c r="T4537" t="s">
        <v>9879</v>
      </c>
      <c r="U4537" s="75">
        <v>4300</v>
      </c>
      <c r="V4537">
        <v>1.25</v>
      </c>
      <c r="W4537">
        <v>5375</v>
      </c>
      <c r="AH4537" s="16"/>
      <c r="AI4537" t="s">
        <v>1375</v>
      </c>
    </row>
    <row r="4538" spans="1:35" x14ac:dyDescent="0.25">
      <c r="A4538" t="s">
        <v>10718</v>
      </c>
      <c r="B4538" s="1">
        <v>23</v>
      </c>
      <c r="C4538" t="s">
        <v>480</v>
      </c>
      <c r="D4538">
        <v>14896494</v>
      </c>
      <c r="E4538" t="s">
        <v>10719</v>
      </c>
      <c r="F4538" t="s">
        <v>1363</v>
      </c>
      <c r="G4538" t="s">
        <v>1391</v>
      </c>
      <c r="H4538" s="3" t="s">
        <v>4763</v>
      </c>
      <c r="I4538">
        <v>2021</v>
      </c>
      <c r="J4538" s="15" t="s">
        <v>4764</v>
      </c>
      <c r="K4538">
        <v>2021</v>
      </c>
      <c r="L4538" t="s">
        <v>1394</v>
      </c>
      <c r="M4538" t="s">
        <v>496</v>
      </c>
      <c r="N4538" t="s">
        <v>10542</v>
      </c>
      <c r="O4538" t="s">
        <v>1408</v>
      </c>
      <c r="P4538" t="s">
        <v>4266</v>
      </c>
      <c r="Q4538">
        <f t="shared" si="83"/>
        <v>12390</v>
      </c>
      <c r="R4538" t="s">
        <v>2102</v>
      </c>
      <c r="S4538" t="s">
        <v>2103</v>
      </c>
      <c r="T4538" t="s">
        <v>10095</v>
      </c>
      <c r="U4538" s="75">
        <v>12390</v>
      </c>
      <c r="V4538">
        <v>1</v>
      </c>
      <c r="W4538">
        <v>12390</v>
      </c>
      <c r="AH4538" s="16"/>
      <c r="AI4538" t="s">
        <v>1375</v>
      </c>
    </row>
    <row r="4539" spans="1:35" x14ac:dyDescent="0.25">
      <c r="A4539" t="s">
        <v>10720</v>
      </c>
      <c r="B4539" s="1">
        <v>23</v>
      </c>
      <c r="C4539" t="s">
        <v>480</v>
      </c>
      <c r="D4539">
        <v>14896494</v>
      </c>
      <c r="E4539" t="s">
        <v>10719</v>
      </c>
      <c r="F4539" t="s">
        <v>1363</v>
      </c>
      <c r="G4539" t="s">
        <v>1391</v>
      </c>
      <c r="H4539" s="3" t="s">
        <v>4763</v>
      </c>
      <c r="I4539">
        <v>2021</v>
      </c>
      <c r="J4539" s="15" t="s">
        <v>4764</v>
      </c>
      <c r="K4539">
        <v>2021</v>
      </c>
      <c r="L4539" t="s">
        <v>1394</v>
      </c>
      <c r="M4539" t="s">
        <v>496</v>
      </c>
      <c r="N4539" t="s">
        <v>10542</v>
      </c>
      <c r="O4539" t="s">
        <v>1408</v>
      </c>
      <c r="P4539" t="s">
        <v>4266</v>
      </c>
      <c r="Q4539">
        <f t="shared" si="83"/>
        <v>12390</v>
      </c>
      <c r="R4539" t="s">
        <v>9259</v>
      </c>
      <c r="S4539" t="s">
        <v>9260</v>
      </c>
      <c r="T4539" t="s">
        <v>507</v>
      </c>
      <c r="U4539" s="75">
        <v>12390</v>
      </c>
      <c r="V4539">
        <v>5.55</v>
      </c>
      <c r="W4539">
        <v>68764.5</v>
      </c>
      <c r="AH4539" s="16"/>
      <c r="AI4539" t="s">
        <v>1375</v>
      </c>
    </row>
    <row r="4540" spans="1:35" x14ac:dyDescent="0.25">
      <c r="A4540" t="s">
        <v>10721</v>
      </c>
      <c r="B4540" s="1">
        <v>23</v>
      </c>
      <c r="C4540" t="s">
        <v>480</v>
      </c>
      <c r="D4540">
        <v>6211216</v>
      </c>
      <c r="E4540" t="s">
        <v>9867</v>
      </c>
      <c r="F4540" t="s">
        <v>1363</v>
      </c>
      <c r="G4540" t="s">
        <v>1391</v>
      </c>
      <c r="H4540" s="3" t="s">
        <v>5914</v>
      </c>
      <c r="I4540">
        <v>2017</v>
      </c>
      <c r="J4540" s="15" t="s">
        <v>3695</v>
      </c>
      <c r="K4540">
        <v>2017</v>
      </c>
      <c r="L4540" t="s">
        <v>1394</v>
      </c>
      <c r="M4540" t="s">
        <v>9867</v>
      </c>
      <c r="N4540" t="s">
        <v>9867</v>
      </c>
      <c r="O4540" t="s">
        <v>1388</v>
      </c>
      <c r="P4540" t="s">
        <v>133</v>
      </c>
      <c r="Q4540">
        <f t="shared" si="83"/>
        <v>9540</v>
      </c>
      <c r="R4540" t="s">
        <v>9407</v>
      </c>
      <c r="S4540" t="s">
        <v>9408</v>
      </c>
      <c r="T4540" t="s">
        <v>9744</v>
      </c>
      <c r="U4540" s="75">
        <v>9540</v>
      </c>
      <c r="V4540">
        <v>1.05</v>
      </c>
      <c r="W4540">
        <v>10017</v>
      </c>
      <c r="AH4540" s="16"/>
      <c r="AI4540" t="s">
        <v>1375</v>
      </c>
    </row>
    <row r="4541" spans="1:35" x14ac:dyDescent="0.25">
      <c r="A4541" t="s">
        <v>10722</v>
      </c>
      <c r="B4541" s="1">
        <v>23</v>
      </c>
      <c r="C4541" t="s">
        <v>480</v>
      </c>
      <c r="D4541">
        <v>6211216</v>
      </c>
      <c r="E4541" t="s">
        <v>9867</v>
      </c>
      <c r="F4541" t="s">
        <v>1363</v>
      </c>
      <c r="G4541" t="s">
        <v>1391</v>
      </c>
      <c r="H4541" s="3" t="s">
        <v>5914</v>
      </c>
      <c r="I4541">
        <v>2017</v>
      </c>
      <c r="J4541" s="15" t="s">
        <v>3695</v>
      </c>
      <c r="K4541">
        <v>2017</v>
      </c>
      <c r="L4541" t="s">
        <v>1394</v>
      </c>
      <c r="M4541" t="s">
        <v>9867</v>
      </c>
      <c r="N4541" t="s">
        <v>9867</v>
      </c>
      <c r="O4541" t="s">
        <v>1388</v>
      </c>
      <c r="P4541" t="s">
        <v>133</v>
      </c>
      <c r="Q4541">
        <f t="shared" si="83"/>
        <v>9540</v>
      </c>
      <c r="R4541" t="s">
        <v>2102</v>
      </c>
      <c r="S4541" t="s">
        <v>2103</v>
      </c>
      <c r="T4541" t="s">
        <v>9740</v>
      </c>
      <c r="U4541" s="75">
        <v>9540</v>
      </c>
      <c r="V4541">
        <v>1</v>
      </c>
      <c r="W4541">
        <v>9540</v>
      </c>
      <c r="AH4541" s="16"/>
      <c r="AI4541" t="s">
        <v>1375</v>
      </c>
    </row>
    <row r="4542" spans="1:35" x14ac:dyDescent="0.25">
      <c r="A4542" t="s">
        <v>10723</v>
      </c>
      <c r="B4542" s="1">
        <v>23</v>
      </c>
      <c r="C4542" t="s">
        <v>480</v>
      </c>
      <c r="D4542">
        <v>16455126</v>
      </c>
      <c r="E4542" t="s">
        <v>10724</v>
      </c>
      <c r="F4542" t="s">
        <v>1363</v>
      </c>
      <c r="G4542" t="s">
        <v>1391</v>
      </c>
      <c r="H4542" s="3" t="s">
        <v>8138</v>
      </c>
      <c r="I4542">
        <v>2022</v>
      </c>
      <c r="J4542" s="15" t="s">
        <v>4939</v>
      </c>
      <c r="K4542">
        <v>2022</v>
      </c>
      <c r="L4542" t="s">
        <v>1367</v>
      </c>
      <c r="M4542" t="s">
        <v>496</v>
      </c>
      <c r="N4542" t="s">
        <v>10542</v>
      </c>
      <c r="O4542" t="s">
        <v>1408</v>
      </c>
      <c r="P4542" t="s">
        <v>4266</v>
      </c>
      <c r="Q4542">
        <f t="shared" si="83"/>
        <v>300</v>
      </c>
      <c r="R4542" t="s">
        <v>2102</v>
      </c>
      <c r="S4542" t="s">
        <v>2103</v>
      </c>
      <c r="T4542" t="s">
        <v>9740</v>
      </c>
      <c r="U4542" s="75">
        <v>300</v>
      </c>
      <c r="V4542">
        <v>1.5</v>
      </c>
      <c r="W4542">
        <v>450</v>
      </c>
      <c r="AH4542" s="16"/>
      <c r="AI4542" t="s">
        <v>1375</v>
      </c>
    </row>
    <row r="4543" spans="1:35" x14ac:dyDescent="0.25">
      <c r="A4543" t="s">
        <v>10725</v>
      </c>
      <c r="B4543" s="1">
        <v>23</v>
      </c>
      <c r="C4543" t="s">
        <v>480</v>
      </c>
      <c r="D4543">
        <v>16477782</v>
      </c>
      <c r="E4543" t="s">
        <v>10726</v>
      </c>
      <c r="F4543" t="s">
        <v>1363</v>
      </c>
      <c r="G4543" t="s">
        <v>1391</v>
      </c>
      <c r="H4543" s="3" t="s">
        <v>1431</v>
      </c>
      <c r="I4543">
        <v>2022</v>
      </c>
      <c r="J4543" s="15" t="s">
        <v>4949</v>
      </c>
      <c r="K4543">
        <v>2022</v>
      </c>
      <c r="L4543" t="s">
        <v>1367</v>
      </c>
      <c r="M4543" t="s">
        <v>496</v>
      </c>
      <c r="N4543" t="s">
        <v>10542</v>
      </c>
      <c r="O4543" t="s">
        <v>1370</v>
      </c>
      <c r="P4543" t="s">
        <v>4266</v>
      </c>
      <c r="Q4543">
        <f t="shared" si="83"/>
        <v>25830</v>
      </c>
      <c r="R4543" t="s">
        <v>2102</v>
      </c>
      <c r="S4543" t="s">
        <v>2103</v>
      </c>
      <c r="T4543" t="s">
        <v>10727</v>
      </c>
      <c r="U4543" s="75">
        <v>25830</v>
      </c>
      <c r="V4543">
        <v>1.5</v>
      </c>
      <c r="W4543">
        <v>38745</v>
      </c>
      <c r="AH4543" s="16"/>
      <c r="AI4543" t="s">
        <v>1375</v>
      </c>
    </row>
    <row r="4544" spans="1:35" x14ac:dyDescent="0.25">
      <c r="A4544" t="s">
        <v>10728</v>
      </c>
      <c r="B4544" s="1">
        <v>23</v>
      </c>
      <c r="C4544" t="s">
        <v>480</v>
      </c>
      <c r="D4544">
        <v>16478045</v>
      </c>
      <c r="E4544" t="s">
        <v>10729</v>
      </c>
      <c r="F4544" t="s">
        <v>1363</v>
      </c>
      <c r="G4544" t="s">
        <v>1391</v>
      </c>
      <c r="H4544" s="3" t="s">
        <v>10730</v>
      </c>
      <c r="I4544">
        <v>2022</v>
      </c>
      <c r="J4544" s="15" t="s">
        <v>4939</v>
      </c>
      <c r="K4544">
        <v>2022</v>
      </c>
      <c r="L4544" t="s">
        <v>1367</v>
      </c>
      <c r="M4544" t="s">
        <v>496</v>
      </c>
      <c r="N4544" t="s">
        <v>10542</v>
      </c>
      <c r="O4544" t="s">
        <v>1370</v>
      </c>
      <c r="P4544" t="s">
        <v>4266</v>
      </c>
      <c r="Q4544">
        <f t="shared" si="83"/>
        <v>34000</v>
      </c>
      <c r="R4544" t="s">
        <v>2102</v>
      </c>
      <c r="S4544" t="s">
        <v>2103</v>
      </c>
      <c r="T4544" t="s">
        <v>9740</v>
      </c>
      <c r="U4544" s="75">
        <v>34000</v>
      </c>
      <c r="V4544">
        <v>1.5</v>
      </c>
      <c r="W4544">
        <v>51000</v>
      </c>
      <c r="AH4544" s="16"/>
      <c r="AI4544" t="s">
        <v>1375</v>
      </c>
    </row>
    <row r="4545" spans="1:35" x14ac:dyDescent="0.25">
      <c r="A4545" t="s">
        <v>10731</v>
      </c>
      <c r="B4545" s="1">
        <v>23</v>
      </c>
      <c r="C4545" t="s">
        <v>480</v>
      </c>
      <c r="D4545">
        <v>16481046</v>
      </c>
      <c r="E4545" t="s">
        <v>10653</v>
      </c>
      <c r="F4545" t="s">
        <v>1363</v>
      </c>
      <c r="G4545" t="s">
        <v>1391</v>
      </c>
      <c r="H4545" s="3" t="s">
        <v>1431</v>
      </c>
      <c r="I4545">
        <v>2022</v>
      </c>
      <c r="J4545" s="15" t="s">
        <v>4939</v>
      </c>
      <c r="K4545">
        <v>2022</v>
      </c>
      <c r="L4545" t="s">
        <v>1367</v>
      </c>
      <c r="M4545" t="s">
        <v>496</v>
      </c>
      <c r="N4545" t="s">
        <v>10542</v>
      </c>
      <c r="O4545" t="s">
        <v>1370</v>
      </c>
      <c r="P4545" t="s">
        <v>4266</v>
      </c>
      <c r="Q4545">
        <f t="shared" si="83"/>
        <v>836</v>
      </c>
      <c r="R4545" t="s">
        <v>2102</v>
      </c>
      <c r="S4545" t="s">
        <v>2103</v>
      </c>
      <c r="T4545" t="s">
        <v>9740</v>
      </c>
      <c r="U4545" s="75">
        <v>836</v>
      </c>
      <c r="V4545">
        <v>1.5</v>
      </c>
      <c r="W4545">
        <v>1254</v>
      </c>
      <c r="AH4545" s="16"/>
      <c r="AI4545" t="s">
        <v>1375</v>
      </c>
    </row>
    <row r="4546" spans="1:35" x14ac:dyDescent="0.25">
      <c r="A4546" t="s">
        <v>10732</v>
      </c>
      <c r="B4546" s="1">
        <v>23</v>
      </c>
      <c r="C4546" t="s">
        <v>480</v>
      </c>
      <c r="D4546">
        <v>16480694</v>
      </c>
      <c r="E4546" t="s">
        <v>10733</v>
      </c>
      <c r="F4546" t="s">
        <v>1363</v>
      </c>
      <c r="G4546" t="s">
        <v>1391</v>
      </c>
      <c r="H4546" s="3" t="s">
        <v>4984</v>
      </c>
      <c r="I4546">
        <v>2022</v>
      </c>
      <c r="J4546" s="15" t="s">
        <v>2117</v>
      </c>
      <c r="K4546">
        <v>2022</v>
      </c>
      <c r="L4546" t="s">
        <v>1622</v>
      </c>
      <c r="M4546" t="s">
        <v>496</v>
      </c>
      <c r="N4546" t="s">
        <v>10542</v>
      </c>
      <c r="O4546" t="s">
        <v>1370</v>
      </c>
      <c r="P4546" t="s">
        <v>4266</v>
      </c>
      <c r="Q4546">
        <f t="shared" ref="Q4546:Q4609" si="84">U4546</f>
        <v>60</v>
      </c>
      <c r="R4546" t="s">
        <v>2102</v>
      </c>
      <c r="S4546" t="s">
        <v>2103</v>
      </c>
      <c r="T4546" t="s">
        <v>9740</v>
      </c>
      <c r="U4546" s="75">
        <v>60</v>
      </c>
      <c r="V4546">
        <v>1.5</v>
      </c>
      <c r="W4546">
        <v>90</v>
      </c>
      <c r="AH4546" s="16"/>
      <c r="AI4546" t="s">
        <v>1375</v>
      </c>
    </row>
    <row r="4547" spans="1:35" x14ac:dyDescent="0.25">
      <c r="A4547" t="s">
        <v>10734</v>
      </c>
      <c r="B4547" s="1">
        <v>23</v>
      </c>
      <c r="C4547" t="s">
        <v>480</v>
      </c>
      <c r="D4547">
        <v>16492595</v>
      </c>
      <c r="E4547" t="s">
        <v>10735</v>
      </c>
      <c r="F4547" t="s">
        <v>1363</v>
      </c>
      <c r="G4547" t="s">
        <v>1391</v>
      </c>
      <c r="H4547" s="3" t="s">
        <v>4984</v>
      </c>
      <c r="I4547">
        <v>2022</v>
      </c>
      <c r="J4547" s="15" t="s">
        <v>2117</v>
      </c>
      <c r="K4547">
        <v>2022</v>
      </c>
      <c r="L4547" t="s">
        <v>1367</v>
      </c>
      <c r="M4547" t="s">
        <v>496</v>
      </c>
      <c r="N4547" t="s">
        <v>10542</v>
      </c>
      <c r="O4547" t="s">
        <v>1408</v>
      </c>
      <c r="P4547" t="s">
        <v>4266</v>
      </c>
      <c r="Q4547">
        <f t="shared" si="84"/>
        <v>9600</v>
      </c>
      <c r="R4547" t="s">
        <v>2102</v>
      </c>
      <c r="S4547" t="s">
        <v>2103</v>
      </c>
      <c r="T4547" t="s">
        <v>9740</v>
      </c>
      <c r="U4547" s="75">
        <v>9600</v>
      </c>
      <c r="V4547">
        <v>1.5</v>
      </c>
      <c r="W4547">
        <v>14400</v>
      </c>
      <c r="AH4547" s="16"/>
      <c r="AI4547" t="s">
        <v>1375</v>
      </c>
    </row>
    <row r="4548" spans="1:35" x14ac:dyDescent="0.25">
      <c r="A4548" t="s">
        <v>10736</v>
      </c>
      <c r="B4548" s="1">
        <v>23</v>
      </c>
      <c r="C4548" t="s">
        <v>480</v>
      </c>
      <c r="D4548">
        <v>16510429</v>
      </c>
      <c r="E4548" t="s">
        <v>10737</v>
      </c>
      <c r="F4548" t="s">
        <v>1363</v>
      </c>
      <c r="G4548" t="s">
        <v>1391</v>
      </c>
      <c r="H4548" s="3" t="s">
        <v>2117</v>
      </c>
      <c r="I4548">
        <v>2022</v>
      </c>
      <c r="J4548" s="15" t="s">
        <v>2118</v>
      </c>
      <c r="K4548">
        <v>2022</v>
      </c>
      <c r="L4548" t="s">
        <v>1367</v>
      </c>
      <c r="M4548" t="s">
        <v>496</v>
      </c>
      <c r="N4548" t="s">
        <v>10542</v>
      </c>
      <c r="O4548" t="s">
        <v>1408</v>
      </c>
      <c r="P4548" t="s">
        <v>4266</v>
      </c>
      <c r="Q4548">
        <f t="shared" si="84"/>
        <v>35200</v>
      </c>
      <c r="R4548" t="s">
        <v>2102</v>
      </c>
      <c r="S4548" t="s">
        <v>2103</v>
      </c>
      <c r="T4548" t="s">
        <v>9740</v>
      </c>
      <c r="U4548" s="75">
        <v>35200</v>
      </c>
      <c r="V4548">
        <v>1.5</v>
      </c>
      <c r="W4548">
        <v>52800</v>
      </c>
      <c r="AH4548" s="16"/>
      <c r="AI4548" t="s">
        <v>1375</v>
      </c>
    </row>
    <row r="4549" spans="1:35" x14ac:dyDescent="0.25">
      <c r="A4549" t="s">
        <v>10738</v>
      </c>
      <c r="B4549" s="1">
        <v>23</v>
      </c>
      <c r="C4549" t="s">
        <v>480</v>
      </c>
      <c r="D4549">
        <v>6356184</v>
      </c>
      <c r="E4549" t="s">
        <v>10739</v>
      </c>
      <c r="F4549" t="s">
        <v>1363</v>
      </c>
      <c r="G4549" t="s">
        <v>1364</v>
      </c>
      <c r="H4549" s="3" t="s">
        <v>3029</v>
      </c>
      <c r="I4549">
        <v>2017</v>
      </c>
      <c r="J4549" s="15" t="s">
        <v>3047</v>
      </c>
      <c r="K4549">
        <v>2017</v>
      </c>
      <c r="L4549" t="s">
        <v>1394</v>
      </c>
      <c r="M4549" t="s">
        <v>10740</v>
      </c>
      <c r="N4549" t="s">
        <v>10740</v>
      </c>
      <c r="O4549" t="s">
        <v>1388</v>
      </c>
      <c r="P4549" t="s">
        <v>133</v>
      </c>
      <c r="Q4549">
        <f t="shared" si="84"/>
        <v>22000</v>
      </c>
      <c r="R4549" t="s">
        <v>9407</v>
      </c>
      <c r="S4549" t="s">
        <v>9408</v>
      </c>
      <c r="T4549" t="s">
        <v>10741</v>
      </c>
      <c r="U4549" s="75">
        <v>22000</v>
      </c>
      <c r="V4549">
        <v>1.05</v>
      </c>
      <c r="W4549">
        <v>23100</v>
      </c>
      <c r="AH4549" s="16"/>
      <c r="AI4549" t="s">
        <v>1375</v>
      </c>
    </row>
    <row r="4550" spans="1:35" x14ac:dyDescent="0.25">
      <c r="A4550" t="s">
        <v>10742</v>
      </c>
      <c r="B4550" s="1">
        <v>23</v>
      </c>
      <c r="C4550" t="s">
        <v>480</v>
      </c>
      <c r="D4550">
        <v>6356184</v>
      </c>
      <c r="E4550" t="s">
        <v>10739</v>
      </c>
      <c r="F4550" t="s">
        <v>1363</v>
      </c>
      <c r="G4550" t="s">
        <v>1364</v>
      </c>
      <c r="H4550" s="3" t="s">
        <v>3029</v>
      </c>
      <c r="I4550">
        <v>2017</v>
      </c>
      <c r="J4550" s="15" t="s">
        <v>3047</v>
      </c>
      <c r="K4550">
        <v>2017</v>
      </c>
      <c r="L4550" t="s">
        <v>1394</v>
      </c>
      <c r="M4550" t="s">
        <v>10740</v>
      </c>
      <c r="N4550" t="s">
        <v>10740</v>
      </c>
      <c r="O4550" t="s">
        <v>1388</v>
      </c>
      <c r="P4550" t="s">
        <v>133</v>
      </c>
      <c r="Q4550">
        <f t="shared" si="84"/>
        <v>22000</v>
      </c>
      <c r="R4550" t="s">
        <v>2102</v>
      </c>
      <c r="S4550" t="s">
        <v>2103</v>
      </c>
      <c r="T4550" t="s">
        <v>9740</v>
      </c>
      <c r="U4550" s="75">
        <v>22000</v>
      </c>
      <c r="V4550">
        <v>1</v>
      </c>
      <c r="W4550">
        <v>22000</v>
      </c>
      <c r="AH4550" s="16"/>
      <c r="AI4550" t="s">
        <v>1375</v>
      </c>
    </row>
    <row r="4551" spans="1:35" x14ac:dyDescent="0.25">
      <c r="A4551" t="s">
        <v>10743</v>
      </c>
      <c r="B4551" s="1">
        <v>23</v>
      </c>
      <c r="C4551" t="s">
        <v>480</v>
      </c>
      <c r="D4551">
        <v>16463765</v>
      </c>
      <c r="E4551" t="s">
        <v>10114</v>
      </c>
      <c r="F4551" t="s">
        <v>1363</v>
      </c>
      <c r="G4551" t="s">
        <v>1391</v>
      </c>
      <c r="H4551" s="3" t="s">
        <v>4939</v>
      </c>
      <c r="I4551">
        <v>2022</v>
      </c>
      <c r="J4551" s="15" t="s">
        <v>4949</v>
      </c>
      <c r="K4551">
        <v>2022</v>
      </c>
      <c r="L4551" t="s">
        <v>1367</v>
      </c>
      <c r="M4551" t="s">
        <v>496</v>
      </c>
      <c r="N4551" t="s">
        <v>10542</v>
      </c>
      <c r="O4551" t="s">
        <v>1408</v>
      </c>
      <c r="P4551" t="s">
        <v>4266</v>
      </c>
      <c r="Q4551">
        <f t="shared" si="84"/>
        <v>1772</v>
      </c>
      <c r="R4551" t="s">
        <v>2102</v>
      </c>
      <c r="S4551" t="s">
        <v>2103</v>
      </c>
      <c r="T4551" t="s">
        <v>9740</v>
      </c>
      <c r="U4551" s="75">
        <v>1772</v>
      </c>
      <c r="V4551">
        <v>1.5</v>
      </c>
      <c r="W4551">
        <v>2658</v>
      </c>
      <c r="AH4551" s="16"/>
      <c r="AI4551" t="s">
        <v>1375</v>
      </c>
    </row>
    <row r="4552" spans="1:35" x14ac:dyDescent="0.25">
      <c r="A4552" t="s">
        <v>10744</v>
      </c>
      <c r="B4552" s="1">
        <v>23</v>
      </c>
      <c r="C4552" t="s">
        <v>480</v>
      </c>
      <c r="D4552">
        <v>16493559</v>
      </c>
      <c r="E4552" t="s">
        <v>10745</v>
      </c>
      <c r="F4552" t="s">
        <v>1363</v>
      </c>
      <c r="G4552" t="s">
        <v>1391</v>
      </c>
      <c r="H4552" s="3" t="s">
        <v>4939</v>
      </c>
      <c r="I4552">
        <v>2022</v>
      </c>
      <c r="J4552" s="15" t="s">
        <v>2118</v>
      </c>
      <c r="K4552">
        <v>2022</v>
      </c>
      <c r="L4552" t="s">
        <v>1367</v>
      </c>
      <c r="M4552" t="s">
        <v>496</v>
      </c>
      <c r="N4552" t="s">
        <v>10542</v>
      </c>
      <c r="O4552" t="s">
        <v>1408</v>
      </c>
      <c r="P4552" t="s">
        <v>4266</v>
      </c>
      <c r="Q4552">
        <f t="shared" si="84"/>
        <v>1220</v>
      </c>
      <c r="R4552" t="s">
        <v>2102</v>
      </c>
      <c r="S4552" t="s">
        <v>2103</v>
      </c>
      <c r="T4552" t="s">
        <v>9740</v>
      </c>
      <c r="U4552" s="75">
        <v>1220</v>
      </c>
      <c r="V4552">
        <v>1.5</v>
      </c>
      <c r="W4552">
        <v>1830</v>
      </c>
      <c r="AH4552" s="16"/>
      <c r="AI4552" t="s">
        <v>1375</v>
      </c>
    </row>
    <row r="4553" spans="1:35" x14ac:dyDescent="0.25">
      <c r="A4553" t="s">
        <v>10746</v>
      </c>
      <c r="B4553" s="1">
        <v>23</v>
      </c>
      <c r="C4553" t="s">
        <v>480</v>
      </c>
      <c r="D4553">
        <v>16468104</v>
      </c>
      <c r="E4553" t="s">
        <v>10747</v>
      </c>
      <c r="F4553" t="s">
        <v>1363</v>
      </c>
      <c r="G4553" t="s">
        <v>1391</v>
      </c>
      <c r="H4553" s="3" t="s">
        <v>1431</v>
      </c>
      <c r="I4553">
        <v>2022</v>
      </c>
      <c r="J4553" s="15" t="s">
        <v>4939</v>
      </c>
      <c r="K4553">
        <v>2022</v>
      </c>
      <c r="L4553" t="s">
        <v>1367</v>
      </c>
      <c r="M4553" t="s">
        <v>496</v>
      </c>
      <c r="N4553" t="s">
        <v>10542</v>
      </c>
      <c r="O4553" t="s">
        <v>1370</v>
      </c>
      <c r="P4553" t="s">
        <v>4266</v>
      </c>
      <c r="Q4553">
        <f t="shared" si="84"/>
        <v>4860</v>
      </c>
      <c r="R4553" t="s">
        <v>2102</v>
      </c>
      <c r="S4553" t="s">
        <v>2103</v>
      </c>
      <c r="T4553" t="s">
        <v>9740</v>
      </c>
      <c r="U4553" s="75">
        <v>4860</v>
      </c>
      <c r="V4553">
        <v>1.5</v>
      </c>
      <c r="W4553">
        <v>7290</v>
      </c>
      <c r="AH4553" s="16"/>
      <c r="AI4553" t="s">
        <v>1375</v>
      </c>
    </row>
    <row r="4554" spans="1:35" x14ac:dyDescent="0.25">
      <c r="A4554" t="s">
        <v>10748</v>
      </c>
      <c r="B4554" s="1">
        <v>23</v>
      </c>
      <c r="C4554" t="s">
        <v>480</v>
      </c>
      <c r="D4554">
        <v>16518268</v>
      </c>
      <c r="E4554" t="s">
        <v>10561</v>
      </c>
      <c r="F4554" t="s">
        <v>1363</v>
      </c>
      <c r="G4554" t="s">
        <v>1391</v>
      </c>
      <c r="H4554" s="3" t="s">
        <v>4949</v>
      </c>
      <c r="I4554">
        <v>2022</v>
      </c>
      <c r="J4554" s="15" t="s">
        <v>2125</v>
      </c>
      <c r="K4554">
        <v>2022</v>
      </c>
      <c r="L4554" t="s">
        <v>1367</v>
      </c>
      <c r="M4554" t="s">
        <v>496</v>
      </c>
      <c r="N4554" t="s">
        <v>10542</v>
      </c>
      <c r="O4554" t="s">
        <v>1408</v>
      </c>
      <c r="P4554" t="s">
        <v>4266</v>
      </c>
      <c r="Q4554">
        <f t="shared" si="84"/>
        <v>1300</v>
      </c>
      <c r="R4554" t="s">
        <v>2102</v>
      </c>
      <c r="S4554" t="s">
        <v>2103</v>
      </c>
      <c r="T4554" t="s">
        <v>10749</v>
      </c>
      <c r="U4554" s="75">
        <v>1300</v>
      </c>
      <c r="V4554">
        <v>1.5</v>
      </c>
      <c r="W4554">
        <v>1950</v>
      </c>
      <c r="AH4554" s="16"/>
      <c r="AI4554" t="s">
        <v>1375</v>
      </c>
    </row>
    <row r="4555" spans="1:35" x14ac:dyDescent="0.25">
      <c r="A4555" t="s">
        <v>10750</v>
      </c>
      <c r="B4555" s="1">
        <v>23</v>
      </c>
      <c r="C4555" t="s">
        <v>480</v>
      </c>
      <c r="D4555">
        <v>16520688</v>
      </c>
      <c r="E4555" t="s">
        <v>10751</v>
      </c>
      <c r="F4555" t="s">
        <v>1363</v>
      </c>
      <c r="G4555" t="s">
        <v>1391</v>
      </c>
      <c r="H4555" s="3" t="s">
        <v>4949</v>
      </c>
      <c r="I4555">
        <v>2022</v>
      </c>
      <c r="J4555" s="15" t="s">
        <v>2125</v>
      </c>
      <c r="K4555">
        <v>2022</v>
      </c>
      <c r="L4555" t="s">
        <v>1367</v>
      </c>
      <c r="M4555" t="s">
        <v>496</v>
      </c>
      <c r="N4555" t="s">
        <v>10542</v>
      </c>
      <c r="O4555" t="s">
        <v>1408</v>
      </c>
      <c r="P4555" t="s">
        <v>4266</v>
      </c>
      <c r="Q4555">
        <f t="shared" si="84"/>
        <v>2000</v>
      </c>
      <c r="R4555" t="s">
        <v>2102</v>
      </c>
      <c r="S4555" t="s">
        <v>2103</v>
      </c>
      <c r="T4555" t="s">
        <v>9740</v>
      </c>
      <c r="U4555" s="75">
        <v>2000</v>
      </c>
      <c r="V4555">
        <v>1.5</v>
      </c>
      <c r="W4555">
        <v>3000</v>
      </c>
      <c r="AH4555" s="16"/>
      <c r="AI4555" t="s">
        <v>1375</v>
      </c>
    </row>
    <row r="4556" spans="1:35" x14ac:dyDescent="0.25">
      <c r="A4556" t="s">
        <v>10752</v>
      </c>
      <c r="B4556" s="1">
        <v>23</v>
      </c>
      <c r="C4556" t="s">
        <v>480</v>
      </c>
      <c r="D4556">
        <v>16538366</v>
      </c>
      <c r="E4556" t="s">
        <v>10161</v>
      </c>
      <c r="F4556" t="s">
        <v>1363</v>
      </c>
      <c r="G4556" t="s">
        <v>1391</v>
      </c>
      <c r="H4556" s="3" t="s">
        <v>2118</v>
      </c>
      <c r="I4556">
        <v>2022</v>
      </c>
      <c r="J4556" s="15" t="s">
        <v>5245</v>
      </c>
      <c r="K4556">
        <v>2022</v>
      </c>
      <c r="L4556" t="s">
        <v>1367</v>
      </c>
      <c r="M4556" t="s">
        <v>496</v>
      </c>
      <c r="N4556" t="s">
        <v>10542</v>
      </c>
      <c r="O4556" t="s">
        <v>1408</v>
      </c>
      <c r="P4556" t="s">
        <v>4266</v>
      </c>
      <c r="Q4556">
        <f t="shared" si="84"/>
        <v>7000</v>
      </c>
      <c r="R4556" t="s">
        <v>2102</v>
      </c>
      <c r="S4556" t="s">
        <v>2103</v>
      </c>
      <c r="T4556" t="s">
        <v>9740</v>
      </c>
      <c r="U4556" s="75">
        <v>7000</v>
      </c>
      <c r="V4556">
        <v>1.5</v>
      </c>
      <c r="W4556">
        <v>10500</v>
      </c>
      <c r="AH4556" s="16"/>
      <c r="AI4556" t="s">
        <v>1375</v>
      </c>
    </row>
    <row r="4557" spans="1:35" x14ac:dyDescent="0.25">
      <c r="A4557" t="s">
        <v>10753</v>
      </c>
      <c r="B4557" s="1">
        <v>23</v>
      </c>
      <c r="C4557" t="s">
        <v>480</v>
      </c>
      <c r="D4557">
        <v>14500671</v>
      </c>
      <c r="E4557" t="s">
        <v>10754</v>
      </c>
      <c r="F4557" t="s">
        <v>1363</v>
      </c>
      <c r="G4557" t="s">
        <v>1391</v>
      </c>
      <c r="H4557" s="3" t="s">
        <v>5007</v>
      </c>
      <c r="I4557">
        <v>2021</v>
      </c>
      <c r="J4557" s="15" t="s">
        <v>5069</v>
      </c>
      <c r="K4557">
        <v>2021</v>
      </c>
      <c r="L4557" t="s">
        <v>1367</v>
      </c>
      <c r="M4557" t="s">
        <v>496</v>
      </c>
      <c r="N4557" t="s">
        <v>10094</v>
      </c>
      <c r="O4557" t="s">
        <v>1388</v>
      </c>
      <c r="P4557" t="s">
        <v>4266</v>
      </c>
      <c r="Q4557">
        <f t="shared" si="84"/>
        <v>21570</v>
      </c>
      <c r="R4557" t="s">
        <v>9259</v>
      </c>
      <c r="S4557" t="s">
        <v>9260</v>
      </c>
      <c r="T4557" t="s">
        <v>507</v>
      </c>
      <c r="U4557" s="75">
        <v>21570</v>
      </c>
      <c r="V4557">
        <v>5.55</v>
      </c>
      <c r="W4557">
        <v>119713.5</v>
      </c>
      <c r="AH4557" s="16"/>
      <c r="AI4557" t="s">
        <v>1375</v>
      </c>
    </row>
    <row r="4558" spans="1:35" x14ac:dyDescent="0.25">
      <c r="A4558" t="s">
        <v>10755</v>
      </c>
      <c r="B4558" s="1">
        <v>23</v>
      </c>
      <c r="C4558" t="s">
        <v>480</v>
      </c>
      <c r="D4558">
        <v>14500671</v>
      </c>
      <c r="E4558" t="s">
        <v>10754</v>
      </c>
      <c r="F4558" t="s">
        <v>1363</v>
      </c>
      <c r="G4558" t="s">
        <v>1391</v>
      </c>
      <c r="H4558" s="3" t="s">
        <v>5007</v>
      </c>
      <c r="I4558">
        <v>2021</v>
      </c>
      <c r="J4558" s="15" t="s">
        <v>5069</v>
      </c>
      <c r="K4558">
        <v>2021</v>
      </c>
      <c r="L4558" t="s">
        <v>1367</v>
      </c>
      <c r="M4558" t="s">
        <v>496</v>
      </c>
      <c r="N4558" t="s">
        <v>10094</v>
      </c>
      <c r="O4558" t="s">
        <v>1388</v>
      </c>
      <c r="P4558" t="s">
        <v>4266</v>
      </c>
      <c r="Q4558">
        <f t="shared" si="84"/>
        <v>21570</v>
      </c>
      <c r="R4558" t="s">
        <v>9441</v>
      </c>
      <c r="S4558" t="s">
        <v>9442</v>
      </c>
      <c r="T4558" t="s">
        <v>10044</v>
      </c>
      <c r="U4558" s="75">
        <v>21570</v>
      </c>
      <c r="V4558">
        <v>0.65</v>
      </c>
      <c r="W4558">
        <v>14020.5</v>
      </c>
      <c r="AH4558" s="16"/>
      <c r="AI4558" t="s">
        <v>1375</v>
      </c>
    </row>
    <row r="4559" spans="1:35" x14ac:dyDescent="0.25">
      <c r="A4559" t="s">
        <v>10756</v>
      </c>
      <c r="B4559" s="1">
        <v>23</v>
      </c>
      <c r="C4559" t="s">
        <v>480</v>
      </c>
      <c r="D4559">
        <v>14500671</v>
      </c>
      <c r="E4559" t="s">
        <v>10754</v>
      </c>
      <c r="F4559" t="s">
        <v>1363</v>
      </c>
      <c r="G4559" t="s">
        <v>1391</v>
      </c>
      <c r="H4559" s="3" t="s">
        <v>5007</v>
      </c>
      <c r="I4559">
        <v>2021</v>
      </c>
      <c r="J4559" s="15" t="s">
        <v>5069</v>
      </c>
      <c r="K4559">
        <v>2021</v>
      </c>
      <c r="L4559" t="s">
        <v>1367</v>
      </c>
      <c r="M4559" t="s">
        <v>496</v>
      </c>
      <c r="N4559" t="s">
        <v>10094</v>
      </c>
      <c r="O4559" t="s">
        <v>1388</v>
      </c>
      <c r="P4559" t="s">
        <v>4266</v>
      </c>
      <c r="Q4559">
        <f t="shared" si="84"/>
        <v>21570</v>
      </c>
      <c r="R4559" t="s">
        <v>1879</v>
      </c>
      <c r="S4559" t="s">
        <v>1880</v>
      </c>
      <c r="T4559" t="s">
        <v>587</v>
      </c>
      <c r="U4559" s="75">
        <v>21570</v>
      </c>
      <c r="V4559">
        <v>0.38</v>
      </c>
      <c r="W4559">
        <v>8196.6</v>
      </c>
      <c r="AH4559" s="16"/>
      <c r="AI4559" t="s">
        <v>1375</v>
      </c>
    </row>
    <row r="4560" spans="1:35" x14ac:dyDescent="0.25">
      <c r="A4560" t="s">
        <v>10757</v>
      </c>
      <c r="B4560" s="1">
        <v>23</v>
      </c>
      <c r="C4560" t="s">
        <v>480</v>
      </c>
      <c r="D4560">
        <v>14500671</v>
      </c>
      <c r="E4560" t="s">
        <v>10754</v>
      </c>
      <c r="F4560" t="s">
        <v>1363</v>
      </c>
      <c r="G4560" t="s">
        <v>1391</v>
      </c>
      <c r="H4560" s="3" t="s">
        <v>5007</v>
      </c>
      <c r="I4560">
        <v>2021</v>
      </c>
      <c r="J4560" s="15" t="s">
        <v>5069</v>
      </c>
      <c r="K4560">
        <v>2021</v>
      </c>
      <c r="L4560" t="s">
        <v>1367</v>
      </c>
      <c r="M4560" t="s">
        <v>496</v>
      </c>
      <c r="N4560" t="s">
        <v>10094</v>
      </c>
      <c r="O4560" t="s">
        <v>1388</v>
      </c>
      <c r="P4560" t="s">
        <v>4266</v>
      </c>
      <c r="Q4560">
        <f t="shared" si="84"/>
        <v>21570</v>
      </c>
      <c r="R4560" t="s">
        <v>2102</v>
      </c>
      <c r="S4560" t="s">
        <v>2103</v>
      </c>
      <c r="T4560" t="s">
        <v>10758</v>
      </c>
      <c r="U4560" s="75">
        <v>21570</v>
      </c>
      <c r="V4560">
        <v>1</v>
      </c>
      <c r="W4560">
        <v>21570</v>
      </c>
      <c r="AH4560" s="16"/>
      <c r="AI4560" t="s">
        <v>1375</v>
      </c>
    </row>
    <row r="4561" spans="1:35" x14ac:dyDescent="0.25">
      <c r="A4561" t="s">
        <v>10759</v>
      </c>
      <c r="B4561" s="1">
        <v>23</v>
      </c>
      <c r="C4561" t="s">
        <v>480</v>
      </c>
      <c r="D4561">
        <v>16565401</v>
      </c>
      <c r="E4561" t="s">
        <v>10760</v>
      </c>
      <c r="F4561" t="s">
        <v>1363</v>
      </c>
      <c r="G4561" t="s">
        <v>1391</v>
      </c>
      <c r="H4561" s="3" t="s">
        <v>5245</v>
      </c>
      <c r="I4561">
        <v>2022</v>
      </c>
      <c r="J4561" s="15" t="s">
        <v>5032</v>
      </c>
      <c r="K4561">
        <v>2022</v>
      </c>
      <c r="L4561" t="s">
        <v>1367</v>
      </c>
      <c r="M4561" t="s">
        <v>496</v>
      </c>
      <c r="N4561" t="s">
        <v>10542</v>
      </c>
      <c r="O4561" t="s">
        <v>1370</v>
      </c>
      <c r="P4561" t="s">
        <v>4266</v>
      </c>
      <c r="Q4561">
        <f t="shared" si="84"/>
        <v>500</v>
      </c>
      <c r="R4561" t="s">
        <v>2102</v>
      </c>
      <c r="S4561" t="s">
        <v>2103</v>
      </c>
      <c r="T4561" t="s">
        <v>9740</v>
      </c>
      <c r="U4561" s="75">
        <v>500</v>
      </c>
      <c r="V4561">
        <v>1.5</v>
      </c>
      <c r="W4561">
        <v>750</v>
      </c>
      <c r="AH4561" s="16"/>
      <c r="AI4561" t="s">
        <v>1375</v>
      </c>
    </row>
    <row r="4562" spans="1:35" x14ac:dyDescent="0.25">
      <c r="A4562" t="s">
        <v>10761</v>
      </c>
      <c r="B4562" s="1">
        <v>23</v>
      </c>
      <c r="C4562" t="s">
        <v>480</v>
      </c>
      <c r="D4562">
        <v>16554809</v>
      </c>
      <c r="E4562" t="s">
        <v>10762</v>
      </c>
      <c r="F4562" t="s">
        <v>1363</v>
      </c>
      <c r="G4562" t="s">
        <v>1391</v>
      </c>
      <c r="H4562" s="3" t="s">
        <v>5245</v>
      </c>
      <c r="I4562">
        <v>2022</v>
      </c>
      <c r="J4562" s="15" t="s">
        <v>2138</v>
      </c>
      <c r="K4562">
        <v>2022</v>
      </c>
      <c r="L4562" t="s">
        <v>1367</v>
      </c>
      <c r="M4562" t="s">
        <v>496</v>
      </c>
      <c r="N4562" t="s">
        <v>10542</v>
      </c>
      <c r="O4562" t="s">
        <v>1370</v>
      </c>
      <c r="P4562" t="s">
        <v>4266</v>
      </c>
      <c r="Q4562">
        <f t="shared" si="84"/>
        <v>19600</v>
      </c>
      <c r="R4562" t="s">
        <v>2102</v>
      </c>
      <c r="S4562" t="s">
        <v>2103</v>
      </c>
      <c r="T4562" t="s">
        <v>10763</v>
      </c>
      <c r="U4562" s="75">
        <v>19600</v>
      </c>
      <c r="V4562">
        <v>1.5</v>
      </c>
      <c r="W4562">
        <v>29400</v>
      </c>
      <c r="AH4562" s="16"/>
      <c r="AI4562" t="s">
        <v>1375</v>
      </c>
    </row>
    <row r="4563" spans="1:35" x14ac:dyDescent="0.25">
      <c r="A4563" t="s">
        <v>10764</v>
      </c>
      <c r="B4563" s="1">
        <v>23</v>
      </c>
      <c r="C4563" t="s">
        <v>480</v>
      </c>
      <c r="D4563">
        <v>16568311</v>
      </c>
      <c r="E4563" t="s">
        <v>10100</v>
      </c>
      <c r="F4563" t="s">
        <v>1363</v>
      </c>
      <c r="G4563" t="s">
        <v>1391</v>
      </c>
      <c r="H4563" s="3" t="s">
        <v>2126</v>
      </c>
      <c r="I4563">
        <v>2022</v>
      </c>
      <c r="J4563" s="15" t="s">
        <v>2138</v>
      </c>
      <c r="K4563">
        <v>2022</v>
      </c>
      <c r="L4563" t="s">
        <v>1367</v>
      </c>
      <c r="M4563" t="s">
        <v>496</v>
      </c>
      <c r="N4563" t="s">
        <v>10542</v>
      </c>
      <c r="O4563" t="s">
        <v>1370</v>
      </c>
      <c r="P4563" t="s">
        <v>4266</v>
      </c>
      <c r="Q4563">
        <f t="shared" si="84"/>
        <v>50</v>
      </c>
      <c r="R4563" t="s">
        <v>2102</v>
      </c>
      <c r="S4563" t="s">
        <v>2103</v>
      </c>
      <c r="T4563" t="s">
        <v>10763</v>
      </c>
      <c r="U4563" s="75">
        <v>50</v>
      </c>
      <c r="V4563">
        <v>1.5</v>
      </c>
      <c r="W4563">
        <v>75</v>
      </c>
      <c r="AH4563" s="16"/>
      <c r="AI4563" t="s">
        <v>1375</v>
      </c>
    </row>
    <row r="4564" spans="1:35" x14ac:dyDescent="0.25">
      <c r="A4564" t="s">
        <v>10765</v>
      </c>
      <c r="B4564" s="1">
        <v>23</v>
      </c>
      <c r="C4564" t="s">
        <v>480</v>
      </c>
      <c r="D4564">
        <v>16771567</v>
      </c>
      <c r="E4564" t="s">
        <v>10273</v>
      </c>
      <c r="F4564" t="s">
        <v>1363</v>
      </c>
      <c r="G4564" t="s">
        <v>1391</v>
      </c>
      <c r="H4564" s="3" t="s">
        <v>2158</v>
      </c>
      <c r="I4564">
        <v>2022</v>
      </c>
      <c r="J4564" s="15" t="s">
        <v>2209</v>
      </c>
      <c r="K4564">
        <v>2022</v>
      </c>
      <c r="L4564" t="s">
        <v>1367</v>
      </c>
      <c r="M4564" t="s">
        <v>496</v>
      </c>
      <c r="N4564" t="s">
        <v>10542</v>
      </c>
      <c r="O4564" t="s">
        <v>1370</v>
      </c>
      <c r="P4564" t="s">
        <v>4266</v>
      </c>
      <c r="Q4564">
        <f t="shared" si="84"/>
        <v>300</v>
      </c>
      <c r="R4564" t="s">
        <v>9259</v>
      </c>
      <c r="S4564" t="s">
        <v>9260</v>
      </c>
      <c r="T4564" t="s">
        <v>507</v>
      </c>
      <c r="U4564" s="75">
        <v>300</v>
      </c>
      <c r="V4564">
        <v>5.55</v>
      </c>
      <c r="W4564">
        <v>1665</v>
      </c>
      <c r="AH4564" s="16"/>
      <c r="AI4564" t="s">
        <v>1375</v>
      </c>
    </row>
    <row r="4565" spans="1:35" x14ac:dyDescent="0.25">
      <c r="A4565" t="s">
        <v>10766</v>
      </c>
      <c r="B4565" s="1">
        <v>23</v>
      </c>
      <c r="C4565" t="s">
        <v>480</v>
      </c>
      <c r="D4565">
        <v>16711637</v>
      </c>
      <c r="E4565" t="s">
        <v>10767</v>
      </c>
      <c r="F4565" t="s">
        <v>1363</v>
      </c>
      <c r="G4565" t="s">
        <v>1391</v>
      </c>
      <c r="H4565" s="3" t="s">
        <v>10768</v>
      </c>
      <c r="I4565">
        <v>2022</v>
      </c>
      <c r="J4565" s="15" t="s">
        <v>1440</v>
      </c>
      <c r="K4565">
        <v>2022</v>
      </c>
      <c r="L4565" t="s">
        <v>1367</v>
      </c>
      <c r="M4565" t="s">
        <v>496</v>
      </c>
      <c r="N4565" t="s">
        <v>10542</v>
      </c>
      <c r="O4565" t="s">
        <v>1370</v>
      </c>
      <c r="P4565" t="s">
        <v>4409</v>
      </c>
      <c r="Q4565">
        <f t="shared" si="84"/>
        <v>300</v>
      </c>
      <c r="R4565" t="s">
        <v>2102</v>
      </c>
      <c r="S4565" t="s">
        <v>2103</v>
      </c>
      <c r="T4565" t="s">
        <v>10769</v>
      </c>
      <c r="U4565" s="75">
        <v>300</v>
      </c>
      <c r="V4565">
        <v>1.5</v>
      </c>
      <c r="W4565">
        <v>450</v>
      </c>
      <c r="AH4565" s="16"/>
      <c r="AI4565" t="s">
        <v>1375</v>
      </c>
    </row>
    <row r="4566" spans="1:35" x14ac:dyDescent="0.25">
      <c r="A4566" t="s">
        <v>10770</v>
      </c>
      <c r="B4566" s="1">
        <v>23</v>
      </c>
      <c r="C4566" t="s">
        <v>480</v>
      </c>
      <c r="D4566">
        <v>14527219</v>
      </c>
      <c r="E4566" t="s">
        <v>10771</v>
      </c>
      <c r="F4566" t="s">
        <v>1363</v>
      </c>
      <c r="G4566" t="s">
        <v>1391</v>
      </c>
      <c r="H4566" s="3" t="s">
        <v>5070</v>
      </c>
      <c r="I4566">
        <v>2021</v>
      </c>
      <c r="J4566" s="15" t="s">
        <v>1988</v>
      </c>
      <c r="K4566">
        <v>2021</v>
      </c>
      <c r="L4566" t="s">
        <v>1367</v>
      </c>
      <c r="M4566" t="s">
        <v>496</v>
      </c>
      <c r="N4566" t="s">
        <v>10094</v>
      </c>
      <c r="O4566" t="s">
        <v>1388</v>
      </c>
      <c r="P4566" t="s">
        <v>4266</v>
      </c>
      <c r="Q4566">
        <f t="shared" si="84"/>
        <v>7000</v>
      </c>
      <c r="R4566" t="s">
        <v>2102</v>
      </c>
      <c r="S4566" t="s">
        <v>2103</v>
      </c>
      <c r="T4566" t="s">
        <v>10095</v>
      </c>
      <c r="U4566" s="75">
        <v>7000</v>
      </c>
      <c r="V4566">
        <v>1</v>
      </c>
      <c r="W4566">
        <v>7000</v>
      </c>
      <c r="AH4566" s="16"/>
      <c r="AI4566" t="s">
        <v>1375</v>
      </c>
    </row>
    <row r="4567" spans="1:35" x14ac:dyDescent="0.25">
      <c r="A4567" t="s">
        <v>10772</v>
      </c>
      <c r="B4567" s="1">
        <v>23</v>
      </c>
      <c r="C4567" t="s">
        <v>480</v>
      </c>
      <c r="D4567">
        <v>14527219</v>
      </c>
      <c r="E4567" t="s">
        <v>10771</v>
      </c>
      <c r="F4567" t="s">
        <v>1363</v>
      </c>
      <c r="G4567" t="s">
        <v>1391</v>
      </c>
      <c r="H4567" s="3" t="s">
        <v>5070</v>
      </c>
      <c r="I4567">
        <v>2021</v>
      </c>
      <c r="J4567" s="15" t="s">
        <v>1988</v>
      </c>
      <c r="K4567">
        <v>2021</v>
      </c>
      <c r="L4567" t="s">
        <v>1367</v>
      </c>
      <c r="M4567" t="s">
        <v>496</v>
      </c>
      <c r="N4567" t="s">
        <v>10094</v>
      </c>
      <c r="O4567" t="s">
        <v>1388</v>
      </c>
      <c r="P4567" t="s">
        <v>4266</v>
      </c>
      <c r="Q4567">
        <f t="shared" si="84"/>
        <v>7000</v>
      </c>
      <c r="R4567" t="s">
        <v>9259</v>
      </c>
      <c r="S4567" t="s">
        <v>9260</v>
      </c>
      <c r="T4567" t="s">
        <v>507</v>
      </c>
      <c r="U4567" s="75">
        <v>7000</v>
      </c>
      <c r="V4567">
        <v>5.55</v>
      </c>
      <c r="W4567">
        <v>38850</v>
      </c>
      <c r="AH4567" s="16"/>
      <c r="AI4567" t="s">
        <v>1375</v>
      </c>
    </row>
    <row r="4568" spans="1:35" x14ac:dyDescent="0.25">
      <c r="A4568" t="s">
        <v>10773</v>
      </c>
      <c r="B4568" s="1">
        <v>23</v>
      </c>
      <c r="C4568" t="s">
        <v>480</v>
      </c>
      <c r="D4568">
        <v>14527219</v>
      </c>
      <c r="E4568" t="s">
        <v>10771</v>
      </c>
      <c r="F4568" t="s">
        <v>1363</v>
      </c>
      <c r="G4568" t="s">
        <v>1391</v>
      </c>
      <c r="H4568" s="3" t="s">
        <v>5070</v>
      </c>
      <c r="I4568">
        <v>2021</v>
      </c>
      <c r="J4568" s="15" t="s">
        <v>1988</v>
      </c>
      <c r="K4568">
        <v>2021</v>
      </c>
      <c r="L4568" t="s">
        <v>1367</v>
      </c>
      <c r="M4568" t="s">
        <v>496</v>
      </c>
      <c r="N4568" t="s">
        <v>10094</v>
      </c>
      <c r="O4568" t="s">
        <v>1388</v>
      </c>
      <c r="P4568" t="s">
        <v>4266</v>
      </c>
      <c r="Q4568">
        <f t="shared" si="84"/>
        <v>7000</v>
      </c>
      <c r="R4568" t="s">
        <v>1879</v>
      </c>
      <c r="S4568" t="s">
        <v>1880</v>
      </c>
      <c r="T4568" t="s">
        <v>587</v>
      </c>
      <c r="U4568" s="75">
        <v>7000</v>
      </c>
      <c r="V4568">
        <v>0.38</v>
      </c>
      <c r="W4568">
        <v>2660</v>
      </c>
      <c r="AH4568" s="16"/>
      <c r="AI4568" t="s">
        <v>1375</v>
      </c>
    </row>
    <row r="4569" spans="1:35" x14ac:dyDescent="0.25">
      <c r="A4569" t="s">
        <v>10774</v>
      </c>
      <c r="B4569" s="1">
        <v>23</v>
      </c>
      <c r="C4569" t="s">
        <v>480</v>
      </c>
      <c r="D4569">
        <v>16670426</v>
      </c>
      <c r="E4569" t="s">
        <v>10775</v>
      </c>
      <c r="F4569" t="s">
        <v>1363</v>
      </c>
      <c r="G4569" t="s">
        <v>1391</v>
      </c>
      <c r="H4569" s="3" t="s">
        <v>2143</v>
      </c>
      <c r="I4569">
        <v>2022</v>
      </c>
      <c r="J4569" s="15" t="s">
        <v>10768</v>
      </c>
      <c r="K4569">
        <v>2022</v>
      </c>
      <c r="L4569" t="s">
        <v>1367</v>
      </c>
      <c r="M4569" t="s">
        <v>496</v>
      </c>
      <c r="N4569" t="s">
        <v>10542</v>
      </c>
      <c r="O4569" t="s">
        <v>1370</v>
      </c>
      <c r="P4569" t="s">
        <v>4266</v>
      </c>
      <c r="Q4569">
        <f t="shared" si="84"/>
        <v>11190</v>
      </c>
      <c r="R4569" t="s">
        <v>2102</v>
      </c>
      <c r="S4569" t="s">
        <v>2103</v>
      </c>
      <c r="T4569" t="s">
        <v>10776</v>
      </c>
      <c r="U4569" s="75">
        <v>11190</v>
      </c>
      <c r="V4569">
        <v>1.5</v>
      </c>
      <c r="W4569">
        <v>16785</v>
      </c>
      <c r="AH4569" s="16"/>
      <c r="AI4569" t="s">
        <v>1375</v>
      </c>
    </row>
    <row r="4570" spans="1:35" x14ac:dyDescent="0.25">
      <c r="A4570" t="s">
        <v>10777</v>
      </c>
      <c r="B4570" s="1">
        <v>23</v>
      </c>
      <c r="C4570" t="s">
        <v>480</v>
      </c>
      <c r="D4570">
        <v>17122929</v>
      </c>
      <c r="E4570" t="s">
        <v>10778</v>
      </c>
      <c r="F4570" t="s">
        <v>1363</v>
      </c>
      <c r="G4570" t="s">
        <v>1391</v>
      </c>
      <c r="H4570" s="3" t="s">
        <v>5055</v>
      </c>
      <c r="I4570">
        <v>2022</v>
      </c>
      <c r="J4570" s="15" t="s">
        <v>2166</v>
      </c>
      <c r="K4570">
        <v>2022</v>
      </c>
      <c r="L4570" t="s">
        <v>1367</v>
      </c>
      <c r="M4570" t="s">
        <v>10100</v>
      </c>
      <c r="N4570" t="s">
        <v>10100</v>
      </c>
      <c r="O4570" t="s">
        <v>1370</v>
      </c>
      <c r="P4570" t="s">
        <v>133</v>
      </c>
      <c r="Q4570">
        <f t="shared" si="84"/>
        <v>45000</v>
      </c>
      <c r="R4570" t="s">
        <v>1424</v>
      </c>
      <c r="S4570" t="s">
        <v>1425</v>
      </c>
      <c r="T4570" t="s">
        <v>481</v>
      </c>
      <c r="U4570" s="75">
        <v>45000</v>
      </c>
      <c r="V4570">
        <v>1.35</v>
      </c>
      <c r="W4570">
        <v>60750</v>
      </c>
      <c r="AH4570" s="16"/>
      <c r="AI4570" t="s">
        <v>1375</v>
      </c>
    </row>
    <row r="4571" spans="1:35" x14ac:dyDescent="0.25">
      <c r="A4571" t="s">
        <v>10779</v>
      </c>
      <c r="B4571" s="1">
        <v>23</v>
      </c>
      <c r="C4571" t="s">
        <v>480</v>
      </c>
      <c r="D4571">
        <v>16713184</v>
      </c>
      <c r="E4571" t="s">
        <v>10780</v>
      </c>
      <c r="F4571" t="s">
        <v>1363</v>
      </c>
      <c r="G4571" t="s">
        <v>1391</v>
      </c>
      <c r="H4571" s="3" t="s">
        <v>10768</v>
      </c>
      <c r="I4571">
        <v>2022</v>
      </c>
      <c r="J4571" s="15" t="s">
        <v>1440</v>
      </c>
      <c r="K4571">
        <v>2022</v>
      </c>
      <c r="L4571" t="s">
        <v>1367</v>
      </c>
      <c r="M4571" t="s">
        <v>496</v>
      </c>
      <c r="N4571" t="s">
        <v>10542</v>
      </c>
      <c r="O4571" t="s">
        <v>1370</v>
      </c>
      <c r="P4571" t="s">
        <v>4266</v>
      </c>
      <c r="Q4571">
        <f t="shared" si="84"/>
        <v>15890</v>
      </c>
      <c r="R4571" t="s">
        <v>2102</v>
      </c>
      <c r="S4571" t="s">
        <v>2103</v>
      </c>
      <c r="T4571" t="s">
        <v>10769</v>
      </c>
      <c r="U4571" s="75">
        <v>15890</v>
      </c>
      <c r="V4571">
        <v>1.5</v>
      </c>
      <c r="W4571">
        <v>23835</v>
      </c>
      <c r="AH4571" s="16"/>
      <c r="AI4571" t="s">
        <v>1375</v>
      </c>
    </row>
    <row r="4572" spans="1:35" x14ac:dyDescent="0.25">
      <c r="A4572" t="s">
        <v>10781</v>
      </c>
      <c r="B4572" s="1">
        <v>23</v>
      </c>
      <c r="C4572" t="s">
        <v>480</v>
      </c>
      <c r="D4572">
        <v>16674324</v>
      </c>
      <c r="E4572" t="s">
        <v>10782</v>
      </c>
      <c r="F4572" t="s">
        <v>1363</v>
      </c>
      <c r="G4572" t="s">
        <v>1391</v>
      </c>
      <c r="H4572" s="3" t="s">
        <v>2143</v>
      </c>
      <c r="I4572">
        <v>2022</v>
      </c>
      <c r="J4572" s="15" t="s">
        <v>2144</v>
      </c>
      <c r="K4572">
        <v>2022</v>
      </c>
      <c r="L4572" t="s">
        <v>1367</v>
      </c>
      <c r="M4572" t="s">
        <v>496</v>
      </c>
      <c r="N4572" t="s">
        <v>10542</v>
      </c>
      <c r="O4572" t="s">
        <v>1370</v>
      </c>
      <c r="P4572" t="s">
        <v>4266</v>
      </c>
      <c r="Q4572">
        <f t="shared" si="84"/>
        <v>1000</v>
      </c>
      <c r="R4572" t="s">
        <v>2102</v>
      </c>
      <c r="S4572" t="s">
        <v>2103</v>
      </c>
      <c r="T4572" t="s">
        <v>10776</v>
      </c>
      <c r="U4572" s="75">
        <v>1000</v>
      </c>
      <c r="V4572">
        <v>1.5</v>
      </c>
      <c r="W4572">
        <v>1500</v>
      </c>
      <c r="AH4572" s="16"/>
      <c r="AI4572" t="s">
        <v>1375</v>
      </c>
    </row>
    <row r="4573" spans="1:35" x14ac:dyDescent="0.25">
      <c r="A4573" t="s">
        <v>10783</v>
      </c>
      <c r="B4573" s="1">
        <v>23</v>
      </c>
      <c r="C4573" t="s">
        <v>480</v>
      </c>
      <c r="D4573">
        <v>16674480</v>
      </c>
      <c r="E4573" t="s">
        <v>10784</v>
      </c>
      <c r="F4573" t="s">
        <v>1363</v>
      </c>
      <c r="G4573" t="s">
        <v>1391</v>
      </c>
      <c r="H4573" s="3" t="s">
        <v>2143</v>
      </c>
      <c r="I4573">
        <v>2022</v>
      </c>
      <c r="J4573" s="15" t="s">
        <v>2144</v>
      </c>
      <c r="K4573">
        <v>2022</v>
      </c>
      <c r="L4573" t="s">
        <v>1367</v>
      </c>
      <c r="M4573" t="s">
        <v>496</v>
      </c>
      <c r="N4573" t="s">
        <v>10542</v>
      </c>
      <c r="O4573" t="s">
        <v>1370</v>
      </c>
      <c r="P4573" t="s">
        <v>4266</v>
      </c>
      <c r="Q4573">
        <f t="shared" si="84"/>
        <v>3464</v>
      </c>
      <c r="R4573" t="s">
        <v>2102</v>
      </c>
      <c r="S4573" t="s">
        <v>2103</v>
      </c>
      <c r="T4573" t="s">
        <v>10785</v>
      </c>
      <c r="U4573" s="75">
        <v>3464</v>
      </c>
      <c r="V4573">
        <v>1.5</v>
      </c>
      <c r="W4573">
        <v>5196</v>
      </c>
      <c r="AH4573" s="16"/>
      <c r="AI4573" t="s">
        <v>1375</v>
      </c>
    </row>
    <row r="4574" spans="1:35" x14ac:dyDescent="0.25">
      <c r="A4574" t="s">
        <v>10786</v>
      </c>
      <c r="B4574" s="1">
        <v>23</v>
      </c>
      <c r="C4574" t="s">
        <v>480</v>
      </c>
      <c r="D4574">
        <v>16597990</v>
      </c>
      <c r="E4574" t="s">
        <v>10782</v>
      </c>
      <c r="F4574" t="s">
        <v>1363</v>
      </c>
      <c r="G4574" t="s">
        <v>1391</v>
      </c>
      <c r="H4574" s="3" t="s">
        <v>2138</v>
      </c>
      <c r="I4574">
        <v>2022</v>
      </c>
      <c r="J4574" s="15" t="s">
        <v>2154</v>
      </c>
      <c r="K4574">
        <v>2022</v>
      </c>
      <c r="L4574" t="s">
        <v>1367</v>
      </c>
      <c r="M4574" t="s">
        <v>496</v>
      </c>
      <c r="N4574" t="s">
        <v>10542</v>
      </c>
      <c r="O4574" t="s">
        <v>1370</v>
      </c>
      <c r="P4574" t="s">
        <v>4266</v>
      </c>
      <c r="Q4574">
        <f t="shared" si="84"/>
        <v>5590</v>
      </c>
      <c r="R4574" t="s">
        <v>2102</v>
      </c>
      <c r="S4574" t="s">
        <v>2103</v>
      </c>
      <c r="T4574" t="s">
        <v>9740</v>
      </c>
      <c r="U4574" s="75">
        <v>5590</v>
      </c>
      <c r="V4574">
        <v>1.5</v>
      </c>
      <c r="W4574">
        <v>8385</v>
      </c>
      <c r="AH4574" s="16"/>
      <c r="AI4574" t="s">
        <v>1375</v>
      </c>
    </row>
    <row r="4575" spans="1:35" x14ac:dyDescent="0.25">
      <c r="A4575" t="s">
        <v>10787</v>
      </c>
      <c r="B4575" s="1">
        <v>23</v>
      </c>
      <c r="C4575" t="s">
        <v>480</v>
      </c>
      <c r="D4575">
        <v>16653653</v>
      </c>
      <c r="E4575" t="s">
        <v>10125</v>
      </c>
      <c r="F4575" t="s">
        <v>1363</v>
      </c>
      <c r="G4575" t="s">
        <v>1391</v>
      </c>
      <c r="H4575" s="3" t="s">
        <v>5047</v>
      </c>
      <c r="I4575">
        <v>2022</v>
      </c>
      <c r="J4575" s="15" t="s">
        <v>2144</v>
      </c>
      <c r="K4575">
        <v>2022</v>
      </c>
      <c r="L4575" t="s">
        <v>1367</v>
      </c>
      <c r="M4575" t="s">
        <v>496</v>
      </c>
      <c r="N4575" t="s">
        <v>10542</v>
      </c>
      <c r="O4575" t="s">
        <v>1370</v>
      </c>
      <c r="P4575" t="s">
        <v>4266</v>
      </c>
      <c r="Q4575">
        <f t="shared" si="84"/>
        <v>800</v>
      </c>
      <c r="R4575" t="s">
        <v>2102</v>
      </c>
      <c r="S4575" t="s">
        <v>2103</v>
      </c>
      <c r="T4575" t="s">
        <v>10776</v>
      </c>
      <c r="U4575" s="75">
        <v>800</v>
      </c>
      <c r="V4575">
        <v>1.5</v>
      </c>
      <c r="W4575">
        <v>1200</v>
      </c>
      <c r="AH4575" s="16"/>
      <c r="AI4575" t="s">
        <v>1375</v>
      </c>
    </row>
    <row r="4576" spans="1:35" x14ac:dyDescent="0.25">
      <c r="A4576" t="s">
        <v>10788</v>
      </c>
      <c r="B4576" s="1">
        <v>23</v>
      </c>
      <c r="C4576" t="s">
        <v>480</v>
      </c>
      <c r="D4576">
        <v>16673662</v>
      </c>
      <c r="E4576" t="s">
        <v>10789</v>
      </c>
      <c r="F4576" t="s">
        <v>1363</v>
      </c>
      <c r="G4576" t="s">
        <v>1391</v>
      </c>
      <c r="H4576" s="3" t="s">
        <v>4129</v>
      </c>
      <c r="I4576">
        <v>2022</v>
      </c>
      <c r="J4576" s="15" t="s">
        <v>10768</v>
      </c>
      <c r="K4576">
        <v>2022</v>
      </c>
      <c r="L4576" t="s">
        <v>1367</v>
      </c>
      <c r="M4576" t="s">
        <v>496</v>
      </c>
      <c r="N4576" t="s">
        <v>10542</v>
      </c>
      <c r="O4576" t="s">
        <v>1370</v>
      </c>
      <c r="P4576" t="s">
        <v>4266</v>
      </c>
      <c r="Q4576">
        <f t="shared" si="84"/>
        <v>4500</v>
      </c>
      <c r="R4576" t="s">
        <v>2102</v>
      </c>
      <c r="S4576" t="s">
        <v>2103</v>
      </c>
      <c r="T4576" t="s">
        <v>10776</v>
      </c>
      <c r="U4576" s="75">
        <v>4500</v>
      </c>
      <c r="V4576">
        <v>1.5</v>
      </c>
      <c r="W4576">
        <v>6750</v>
      </c>
      <c r="AH4576" s="16"/>
      <c r="AI4576" t="s">
        <v>1375</v>
      </c>
    </row>
    <row r="4577" spans="1:35" x14ac:dyDescent="0.25">
      <c r="A4577" t="s">
        <v>10790</v>
      </c>
      <c r="B4577" s="1">
        <v>23</v>
      </c>
      <c r="C4577" t="s">
        <v>480</v>
      </c>
      <c r="D4577">
        <v>14541580</v>
      </c>
      <c r="E4577" t="s">
        <v>10648</v>
      </c>
      <c r="F4577" t="s">
        <v>1363</v>
      </c>
      <c r="G4577" t="s">
        <v>1391</v>
      </c>
      <c r="H4577" s="3" t="s">
        <v>1984</v>
      </c>
      <c r="I4577">
        <v>2021</v>
      </c>
      <c r="J4577" s="15" t="s">
        <v>10791</v>
      </c>
      <c r="K4577">
        <v>2021</v>
      </c>
      <c r="L4577" t="s">
        <v>1367</v>
      </c>
      <c r="M4577" t="s">
        <v>496</v>
      </c>
      <c r="N4577" t="s">
        <v>10094</v>
      </c>
      <c r="O4577" t="s">
        <v>1388</v>
      </c>
      <c r="P4577" t="s">
        <v>4266</v>
      </c>
      <c r="Q4577">
        <f t="shared" si="84"/>
        <v>60</v>
      </c>
      <c r="R4577" t="s">
        <v>9259</v>
      </c>
      <c r="S4577" t="s">
        <v>9260</v>
      </c>
      <c r="T4577" t="s">
        <v>507</v>
      </c>
      <c r="U4577" s="75">
        <v>60</v>
      </c>
      <c r="V4577">
        <v>5.55</v>
      </c>
      <c r="W4577">
        <v>333</v>
      </c>
      <c r="AH4577" s="16"/>
      <c r="AI4577" t="s">
        <v>1375</v>
      </c>
    </row>
    <row r="4578" spans="1:35" x14ac:dyDescent="0.25">
      <c r="A4578" t="s">
        <v>10792</v>
      </c>
      <c r="B4578" s="1">
        <v>23</v>
      </c>
      <c r="C4578" t="s">
        <v>480</v>
      </c>
      <c r="D4578">
        <v>14541580</v>
      </c>
      <c r="E4578" t="s">
        <v>10648</v>
      </c>
      <c r="F4578" t="s">
        <v>1363</v>
      </c>
      <c r="G4578" t="s">
        <v>1391</v>
      </c>
      <c r="H4578" s="3" t="s">
        <v>1984</v>
      </c>
      <c r="I4578">
        <v>2021</v>
      </c>
      <c r="J4578" s="15" t="s">
        <v>10791</v>
      </c>
      <c r="K4578">
        <v>2021</v>
      </c>
      <c r="L4578" t="s">
        <v>1367</v>
      </c>
      <c r="M4578" t="s">
        <v>496</v>
      </c>
      <c r="N4578" t="s">
        <v>10094</v>
      </c>
      <c r="O4578" t="s">
        <v>1388</v>
      </c>
      <c r="P4578" t="s">
        <v>4266</v>
      </c>
      <c r="Q4578">
        <f t="shared" si="84"/>
        <v>60</v>
      </c>
      <c r="R4578" t="s">
        <v>1879</v>
      </c>
      <c r="S4578" t="s">
        <v>1880</v>
      </c>
      <c r="T4578" t="s">
        <v>587</v>
      </c>
      <c r="U4578" s="75">
        <v>60</v>
      </c>
      <c r="V4578">
        <v>0.38</v>
      </c>
      <c r="W4578">
        <v>22.8</v>
      </c>
      <c r="AH4578" s="16"/>
      <c r="AI4578" t="s">
        <v>1375</v>
      </c>
    </row>
    <row r="4579" spans="1:35" x14ac:dyDescent="0.25">
      <c r="A4579" t="s">
        <v>10793</v>
      </c>
      <c r="B4579" s="1">
        <v>23</v>
      </c>
      <c r="C4579" t="s">
        <v>480</v>
      </c>
      <c r="D4579">
        <v>14541580</v>
      </c>
      <c r="E4579" t="s">
        <v>10648</v>
      </c>
      <c r="F4579" t="s">
        <v>1363</v>
      </c>
      <c r="G4579" t="s">
        <v>1391</v>
      </c>
      <c r="H4579" s="3" t="s">
        <v>1984</v>
      </c>
      <c r="I4579">
        <v>2021</v>
      </c>
      <c r="J4579" s="15" t="s">
        <v>10791</v>
      </c>
      <c r="K4579">
        <v>2021</v>
      </c>
      <c r="L4579" t="s">
        <v>1367</v>
      </c>
      <c r="M4579" t="s">
        <v>496</v>
      </c>
      <c r="N4579" t="s">
        <v>10094</v>
      </c>
      <c r="O4579" t="s">
        <v>1388</v>
      </c>
      <c r="P4579" t="s">
        <v>4266</v>
      </c>
      <c r="Q4579">
        <f t="shared" si="84"/>
        <v>60</v>
      </c>
      <c r="R4579" t="s">
        <v>9441</v>
      </c>
      <c r="S4579" t="s">
        <v>9442</v>
      </c>
      <c r="T4579" t="s">
        <v>10044</v>
      </c>
      <c r="U4579" s="75">
        <v>60</v>
      </c>
      <c r="V4579">
        <v>2</v>
      </c>
      <c r="W4579">
        <v>120</v>
      </c>
      <c r="AH4579" s="16"/>
      <c r="AI4579" t="s">
        <v>1375</v>
      </c>
    </row>
    <row r="4580" spans="1:35" x14ac:dyDescent="0.25">
      <c r="A4580" t="s">
        <v>10794</v>
      </c>
      <c r="B4580" s="1">
        <v>23</v>
      </c>
      <c r="C4580" t="s">
        <v>480</v>
      </c>
      <c r="D4580">
        <v>14541580</v>
      </c>
      <c r="E4580" t="s">
        <v>10648</v>
      </c>
      <c r="F4580" t="s">
        <v>1363</v>
      </c>
      <c r="G4580" t="s">
        <v>1391</v>
      </c>
      <c r="H4580" s="3" t="s">
        <v>1984</v>
      </c>
      <c r="I4580">
        <v>2021</v>
      </c>
      <c r="J4580" s="15" t="s">
        <v>10791</v>
      </c>
      <c r="K4580">
        <v>2021</v>
      </c>
      <c r="L4580" t="s">
        <v>1367</v>
      </c>
      <c r="M4580" t="s">
        <v>496</v>
      </c>
      <c r="N4580" t="s">
        <v>10094</v>
      </c>
      <c r="O4580" t="s">
        <v>1388</v>
      </c>
      <c r="P4580" t="s">
        <v>4266</v>
      </c>
      <c r="Q4580">
        <f t="shared" si="84"/>
        <v>60</v>
      </c>
      <c r="R4580" t="s">
        <v>2102</v>
      </c>
      <c r="S4580" t="s">
        <v>2103</v>
      </c>
      <c r="T4580" t="s">
        <v>10095</v>
      </c>
      <c r="U4580" s="75">
        <v>60</v>
      </c>
      <c r="V4580">
        <v>1</v>
      </c>
      <c r="W4580">
        <v>60</v>
      </c>
      <c r="AH4580" s="16"/>
      <c r="AI4580" t="s">
        <v>1375</v>
      </c>
    </row>
    <row r="4581" spans="1:35" x14ac:dyDescent="0.25">
      <c r="A4581" t="s">
        <v>10795</v>
      </c>
      <c r="B4581" s="1">
        <v>23</v>
      </c>
      <c r="C4581" t="s">
        <v>480</v>
      </c>
      <c r="D4581">
        <v>14541610</v>
      </c>
      <c r="E4581" t="s">
        <v>10796</v>
      </c>
      <c r="F4581" t="s">
        <v>1363</v>
      </c>
      <c r="G4581" t="s">
        <v>1391</v>
      </c>
      <c r="H4581" s="3" t="s">
        <v>1984</v>
      </c>
      <c r="I4581">
        <v>2021</v>
      </c>
      <c r="J4581" s="15" t="s">
        <v>10791</v>
      </c>
      <c r="K4581">
        <v>2021</v>
      </c>
      <c r="L4581" t="s">
        <v>1367</v>
      </c>
      <c r="M4581" t="s">
        <v>496</v>
      </c>
      <c r="N4581" t="s">
        <v>10397</v>
      </c>
      <c r="O4581" t="s">
        <v>1388</v>
      </c>
      <c r="P4581" t="s">
        <v>133</v>
      </c>
      <c r="Q4581">
        <f t="shared" si="84"/>
        <v>270</v>
      </c>
      <c r="R4581" t="s">
        <v>9441</v>
      </c>
      <c r="S4581" t="s">
        <v>9442</v>
      </c>
      <c r="T4581" t="s">
        <v>10044</v>
      </c>
      <c r="U4581" s="75">
        <v>270</v>
      </c>
      <c r="V4581">
        <v>1</v>
      </c>
      <c r="W4581">
        <v>270</v>
      </c>
      <c r="AH4581" s="16"/>
      <c r="AI4581" t="s">
        <v>1375</v>
      </c>
    </row>
    <row r="4582" spans="1:35" x14ac:dyDescent="0.25">
      <c r="A4582" t="s">
        <v>10797</v>
      </c>
      <c r="B4582" s="1">
        <v>23</v>
      </c>
      <c r="C4582" t="s">
        <v>480</v>
      </c>
      <c r="D4582">
        <v>16627695</v>
      </c>
      <c r="E4582" t="s">
        <v>10798</v>
      </c>
      <c r="F4582" t="s">
        <v>1363</v>
      </c>
      <c r="G4582" t="s">
        <v>1391</v>
      </c>
      <c r="H4582" s="3" t="s">
        <v>4123</v>
      </c>
      <c r="I4582">
        <v>2022</v>
      </c>
      <c r="J4582" s="15" t="s">
        <v>9626</v>
      </c>
      <c r="K4582">
        <v>2022</v>
      </c>
      <c r="L4582" t="s">
        <v>1367</v>
      </c>
      <c r="M4582" t="s">
        <v>496</v>
      </c>
      <c r="N4582" t="s">
        <v>10542</v>
      </c>
      <c r="O4582" t="s">
        <v>1370</v>
      </c>
      <c r="P4582" t="s">
        <v>4266</v>
      </c>
      <c r="Q4582">
        <f t="shared" si="84"/>
        <v>1500</v>
      </c>
      <c r="R4582" t="s">
        <v>2102</v>
      </c>
      <c r="S4582" t="s">
        <v>2103</v>
      </c>
      <c r="T4582" t="s">
        <v>9740</v>
      </c>
      <c r="U4582" s="75">
        <v>1500</v>
      </c>
      <c r="V4582">
        <v>1.5</v>
      </c>
      <c r="W4582">
        <v>2250</v>
      </c>
      <c r="AH4582" s="16"/>
      <c r="AI4582" t="s">
        <v>1375</v>
      </c>
    </row>
    <row r="4583" spans="1:35" x14ac:dyDescent="0.25">
      <c r="A4583" t="s">
        <v>10799</v>
      </c>
      <c r="B4583" s="1">
        <v>23</v>
      </c>
      <c r="C4583" t="s">
        <v>480</v>
      </c>
      <c r="D4583">
        <v>16450035</v>
      </c>
      <c r="E4583" t="s">
        <v>9691</v>
      </c>
      <c r="F4583" t="s">
        <v>1363</v>
      </c>
      <c r="G4583" t="s">
        <v>1391</v>
      </c>
      <c r="H4583" s="3" t="s">
        <v>8138</v>
      </c>
      <c r="I4583">
        <v>2022</v>
      </c>
      <c r="J4583" s="15" t="s">
        <v>2117</v>
      </c>
      <c r="K4583">
        <v>2022</v>
      </c>
      <c r="L4583" t="s">
        <v>1367</v>
      </c>
      <c r="M4583" t="s">
        <v>496</v>
      </c>
      <c r="N4583" t="s">
        <v>10094</v>
      </c>
      <c r="O4583" t="s">
        <v>1370</v>
      </c>
      <c r="P4583" t="s">
        <v>4266</v>
      </c>
      <c r="Q4583">
        <f t="shared" si="84"/>
        <v>6300</v>
      </c>
      <c r="R4583" t="s">
        <v>2102</v>
      </c>
      <c r="S4583" t="s">
        <v>2103</v>
      </c>
      <c r="T4583" t="s">
        <v>10800</v>
      </c>
      <c r="U4583" s="75">
        <v>6300</v>
      </c>
      <c r="V4583">
        <v>1.5</v>
      </c>
      <c r="W4583">
        <v>9450</v>
      </c>
      <c r="AH4583" s="16"/>
      <c r="AI4583" t="s">
        <v>1375</v>
      </c>
    </row>
    <row r="4584" spans="1:35" x14ac:dyDescent="0.25">
      <c r="A4584" t="s">
        <v>10801</v>
      </c>
      <c r="B4584" s="1">
        <v>23</v>
      </c>
      <c r="C4584" t="s">
        <v>480</v>
      </c>
      <c r="D4584">
        <v>16690656</v>
      </c>
      <c r="E4584" t="s">
        <v>10100</v>
      </c>
      <c r="F4584" t="s">
        <v>1363</v>
      </c>
      <c r="G4584" t="s">
        <v>1391</v>
      </c>
      <c r="H4584" s="3" t="s">
        <v>4129</v>
      </c>
      <c r="I4584">
        <v>2022</v>
      </c>
      <c r="J4584" s="15" t="s">
        <v>10768</v>
      </c>
      <c r="K4584">
        <v>2022</v>
      </c>
      <c r="L4584" t="s">
        <v>1367</v>
      </c>
      <c r="M4584" t="s">
        <v>496</v>
      </c>
      <c r="N4584" t="s">
        <v>10542</v>
      </c>
      <c r="O4584" t="s">
        <v>1370</v>
      </c>
      <c r="P4584" t="s">
        <v>4266</v>
      </c>
      <c r="Q4584">
        <f t="shared" si="84"/>
        <v>880</v>
      </c>
      <c r="R4584" t="s">
        <v>2102</v>
      </c>
      <c r="S4584" t="s">
        <v>2103</v>
      </c>
      <c r="T4584" t="s">
        <v>10763</v>
      </c>
      <c r="U4584" s="75">
        <v>880</v>
      </c>
      <c r="V4584">
        <v>1.5</v>
      </c>
      <c r="W4584">
        <v>1320</v>
      </c>
      <c r="AH4584" s="16"/>
      <c r="AI4584" t="s">
        <v>1375</v>
      </c>
    </row>
    <row r="4585" spans="1:35" x14ac:dyDescent="0.25">
      <c r="A4585" t="s">
        <v>10802</v>
      </c>
      <c r="B4585" s="1">
        <v>23</v>
      </c>
      <c r="C4585" t="s">
        <v>480</v>
      </c>
      <c r="D4585">
        <v>17152062</v>
      </c>
      <c r="E4585" t="s">
        <v>10803</v>
      </c>
      <c r="F4585" t="s">
        <v>1363</v>
      </c>
      <c r="G4585" t="s">
        <v>1391</v>
      </c>
      <c r="H4585" s="3" t="s">
        <v>1477</v>
      </c>
      <c r="I4585">
        <v>2022</v>
      </c>
      <c r="J4585" s="15" t="s">
        <v>2693</v>
      </c>
      <c r="K4585">
        <v>2022</v>
      </c>
      <c r="L4585" t="s">
        <v>1367</v>
      </c>
      <c r="M4585" t="s">
        <v>496</v>
      </c>
      <c r="N4585" t="s">
        <v>10094</v>
      </c>
      <c r="O4585" t="s">
        <v>1370</v>
      </c>
      <c r="P4585" t="s">
        <v>4266</v>
      </c>
      <c r="Q4585">
        <f t="shared" si="84"/>
        <v>16920</v>
      </c>
      <c r="R4585" t="s">
        <v>1424</v>
      </c>
      <c r="S4585" t="s">
        <v>1425</v>
      </c>
      <c r="T4585" t="s">
        <v>481</v>
      </c>
      <c r="U4585" s="75">
        <v>16920</v>
      </c>
      <c r="V4585">
        <v>1.35</v>
      </c>
      <c r="W4585">
        <v>22842</v>
      </c>
      <c r="AH4585" s="16"/>
      <c r="AI4585" t="s">
        <v>1375</v>
      </c>
    </row>
    <row r="4586" spans="1:35" x14ac:dyDescent="0.25">
      <c r="A4586" t="s">
        <v>10804</v>
      </c>
      <c r="B4586" s="1">
        <v>23</v>
      </c>
      <c r="C4586" t="s">
        <v>480</v>
      </c>
      <c r="D4586">
        <v>17305519</v>
      </c>
      <c r="E4586" t="s">
        <v>10805</v>
      </c>
      <c r="F4586" t="s">
        <v>1363</v>
      </c>
      <c r="G4586" t="s">
        <v>1391</v>
      </c>
      <c r="H4586" s="3" t="s">
        <v>4135</v>
      </c>
      <c r="I4586">
        <v>2022</v>
      </c>
      <c r="J4586" s="15" t="s">
        <v>5133</v>
      </c>
      <c r="K4586">
        <v>2022</v>
      </c>
      <c r="L4586" t="s">
        <v>1367</v>
      </c>
      <c r="M4586" t="s">
        <v>496</v>
      </c>
      <c r="N4586" t="s">
        <v>10094</v>
      </c>
      <c r="O4586" t="s">
        <v>1370</v>
      </c>
      <c r="P4586" t="s">
        <v>4266</v>
      </c>
      <c r="Q4586">
        <f t="shared" si="84"/>
        <v>32500</v>
      </c>
      <c r="R4586" t="s">
        <v>1424</v>
      </c>
      <c r="S4586" t="s">
        <v>1425</v>
      </c>
      <c r="T4586" t="s">
        <v>481</v>
      </c>
      <c r="U4586" s="75">
        <v>32500</v>
      </c>
      <c r="V4586">
        <v>1.35</v>
      </c>
      <c r="W4586">
        <v>43875</v>
      </c>
      <c r="AH4586" s="16"/>
      <c r="AI4586" t="s">
        <v>1375</v>
      </c>
    </row>
    <row r="4587" spans="1:35" x14ac:dyDescent="0.25">
      <c r="A4587" t="s">
        <v>10806</v>
      </c>
      <c r="B4587" s="1">
        <v>23</v>
      </c>
      <c r="C4587" t="s">
        <v>480</v>
      </c>
      <c r="D4587">
        <v>14571846</v>
      </c>
      <c r="E4587" t="s">
        <v>10234</v>
      </c>
      <c r="F4587" t="s">
        <v>1363</v>
      </c>
      <c r="G4587" t="s">
        <v>1391</v>
      </c>
      <c r="H4587" s="3" t="s">
        <v>1989</v>
      </c>
      <c r="I4587">
        <v>2021</v>
      </c>
      <c r="J4587" s="15" t="s">
        <v>5142</v>
      </c>
      <c r="K4587">
        <v>2021</v>
      </c>
      <c r="L4587" t="s">
        <v>1367</v>
      </c>
      <c r="M4587" t="s">
        <v>9691</v>
      </c>
      <c r="N4587" t="s">
        <v>9691</v>
      </c>
      <c r="O4587" t="s">
        <v>1388</v>
      </c>
      <c r="P4587" t="s">
        <v>133</v>
      </c>
      <c r="Q4587">
        <f t="shared" si="84"/>
        <v>22000</v>
      </c>
      <c r="R4587" t="s">
        <v>9259</v>
      </c>
      <c r="S4587" t="s">
        <v>9260</v>
      </c>
      <c r="T4587" t="s">
        <v>507</v>
      </c>
      <c r="U4587" s="75">
        <v>22000</v>
      </c>
      <c r="V4587">
        <v>5.55</v>
      </c>
      <c r="W4587">
        <v>122100</v>
      </c>
      <c r="AH4587" s="16"/>
      <c r="AI4587" t="s">
        <v>1375</v>
      </c>
    </row>
    <row r="4588" spans="1:35" x14ac:dyDescent="0.25">
      <c r="A4588" t="s">
        <v>10807</v>
      </c>
      <c r="B4588" s="1">
        <v>23</v>
      </c>
      <c r="C4588" t="s">
        <v>480</v>
      </c>
      <c r="D4588">
        <v>14571846</v>
      </c>
      <c r="E4588" t="s">
        <v>10234</v>
      </c>
      <c r="F4588" t="s">
        <v>1363</v>
      </c>
      <c r="G4588" t="s">
        <v>1391</v>
      </c>
      <c r="H4588" s="3" t="s">
        <v>1989</v>
      </c>
      <c r="I4588">
        <v>2021</v>
      </c>
      <c r="J4588" s="15" t="s">
        <v>5142</v>
      </c>
      <c r="K4588">
        <v>2021</v>
      </c>
      <c r="L4588" t="s">
        <v>1367</v>
      </c>
      <c r="M4588" t="s">
        <v>9691</v>
      </c>
      <c r="N4588" t="s">
        <v>9691</v>
      </c>
      <c r="O4588" t="s">
        <v>1388</v>
      </c>
      <c r="P4588" t="s">
        <v>133</v>
      </c>
      <c r="Q4588">
        <f t="shared" si="84"/>
        <v>22000</v>
      </c>
      <c r="R4588" t="s">
        <v>2102</v>
      </c>
      <c r="S4588" t="s">
        <v>2103</v>
      </c>
      <c r="T4588" t="s">
        <v>10193</v>
      </c>
      <c r="U4588" s="75">
        <v>22000</v>
      </c>
      <c r="V4588">
        <v>1</v>
      </c>
      <c r="W4588">
        <v>22000</v>
      </c>
      <c r="AH4588" s="16"/>
      <c r="AI4588" t="s">
        <v>1375</v>
      </c>
    </row>
    <row r="4589" spans="1:35" x14ac:dyDescent="0.25">
      <c r="A4589" t="s">
        <v>10808</v>
      </c>
      <c r="B4589" s="1">
        <v>23</v>
      </c>
      <c r="C4589" t="s">
        <v>480</v>
      </c>
      <c r="D4589">
        <v>14571846</v>
      </c>
      <c r="E4589" t="s">
        <v>10234</v>
      </c>
      <c r="F4589" t="s">
        <v>1363</v>
      </c>
      <c r="G4589" t="s">
        <v>1391</v>
      </c>
      <c r="H4589" s="3" t="s">
        <v>1989</v>
      </c>
      <c r="I4589">
        <v>2021</v>
      </c>
      <c r="J4589" s="15" t="s">
        <v>5142</v>
      </c>
      <c r="K4589">
        <v>2021</v>
      </c>
      <c r="L4589" t="s">
        <v>1367</v>
      </c>
      <c r="M4589" t="s">
        <v>9691</v>
      </c>
      <c r="N4589" t="s">
        <v>9691</v>
      </c>
      <c r="O4589" t="s">
        <v>1388</v>
      </c>
      <c r="P4589" t="s">
        <v>133</v>
      </c>
      <c r="Q4589">
        <f t="shared" si="84"/>
        <v>22000</v>
      </c>
      <c r="R4589" t="s">
        <v>1879</v>
      </c>
      <c r="S4589" t="s">
        <v>1880</v>
      </c>
      <c r="T4589" t="s">
        <v>587</v>
      </c>
      <c r="U4589" s="75">
        <v>22000</v>
      </c>
      <c r="V4589">
        <v>0.38</v>
      </c>
      <c r="W4589">
        <v>8360</v>
      </c>
      <c r="AH4589" s="16"/>
      <c r="AI4589" t="s">
        <v>1375</v>
      </c>
    </row>
    <row r="4590" spans="1:35" x14ac:dyDescent="0.25">
      <c r="A4590" t="s">
        <v>10809</v>
      </c>
      <c r="B4590" s="1">
        <v>23</v>
      </c>
      <c r="C4590" t="s">
        <v>480</v>
      </c>
      <c r="D4590">
        <v>14623781</v>
      </c>
      <c r="E4590" t="s">
        <v>10114</v>
      </c>
      <c r="F4590" t="s">
        <v>1363</v>
      </c>
      <c r="G4590" t="s">
        <v>1391</v>
      </c>
      <c r="H4590" s="3" t="s">
        <v>3550</v>
      </c>
      <c r="I4590">
        <v>2021</v>
      </c>
      <c r="J4590" s="15" t="s">
        <v>2681</v>
      </c>
      <c r="K4590">
        <v>2021</v>
      </c>
      <c r="L4590" t="s">
        <v>1367</v>
      </c>
      <c r="M4590" t="s">
        <v>496</v>
      </c>
      <c r="N4590" t="s">
        <v>10094</v>
      </c>
      <c r="O4590" t="s">
        <v>1388</v>
      </c>
      <c r="P4590" t="s">
        <v>4266</v>
      </c>
      <c r="Q4590">
        <f t="shared" si="84"/>
        <v>967</v>
      </c>
      <c r="R4590" t="s">
        <v>9259</v>
      </c>
      <c r="S4590" t="s">
        <v>9260</v>
      </c>
      <c r="T4590" t="s">
        <v>507</v>
      </c>
      <c r="U4590" s="75">
        <v>967</v>
      </c>
      <c r="V4590">
        <v>5.55</v>
      </c>
      <c r="W4590">
        <v>5366.85</v>
      </c>
      <c r="AH4590" s="16"/>
      <c r="AI4590" t="s">
        <v>1375</v>
      </c>
    </row>
    <row r="4591" spans="1:35" x14ac:dyDescent="0.25">
      <c r="A4591" t="s">
        <v>10810</v>
      </c>
      <c r="B4591" s="1">
        <v>23</v>
      </c>
      <c r="C4591" t="s">
        <v>480</v>
      </c>
      <c r="D4591">
        <v>14623781</v>
      </c>
      <c r="E4591" t="s">
        <v>10114</v>
      </c>
      <c r="F4591" t="s">
        <v>1363</v>
      </c>
      <c r="G4591" t="s">
        <v>1391</v>
      </c>
      <c r="H4591" s="3" t="s">
        <v>3550</v>
      </c>
      <c r="I4591">
        <v>2021</v>
      </c>
      <c r="J4591" s="15" t="s">
        <v>2681</v>
      </c>
      <c r="K4591">
        <v>2021</v>
      </c>
      <c r="L4591" t="s">
        <v>1367</v>
      </c>
      <c r="M4591" t="s">
        <v>496</v>
      </c>
      <c r="N4591" t="s">
        <v>10094</v>
      </c>
      <c r="O4591" t="s">
        <v>1388</v>
      </c>
      <c r="P4591" t="s">
        <v>4266</v>
      </c>
      <c r="Q4591">
        <f t="shared" si="84"/>
        <v>967</v>
      </c>
      <c r="R4591" t="s">
        <v>2102</v>
      </c>
      <c r="S4591" t="s">
        <v>2103</v>
      </c>
      <c r="T4591" t="s">
        <v>10811</v>
      </c>
      <c r="U4591" s="75">
        <v>967</v>
      </c>
      <c r="V4591">
        <v>1</v>
      </c>
      <c r="W4591">
        <v>967</v>
      </c>
      <c r="AH4591" s="16"/>
      <c r="AI4591" t="s">
        <v>1375</v>
      </c>
    </row>
    <row r="4592" spans="1:35" x14ac:dyDescent="0.25">
      <c r="A4592" t="s">
        <v>10812</v>
      </c>
      <c r="B4592" s="1">
        <v>23</v>
      </c>
      <c r="C4592" t="s">
        <v>480</v>
      </c>
      <c r="D4592">
        <v>14623781</v>
      </c>
      <c r="E4592" t="s">
        <v>10114</v>
      </c>
      <c r="F4592" t="s">
        <v>1363</v>
      </c>
      <c r="G4592" t="s">
        <v>1391</v>
      </c>
      <c r="H4592" s="3" t="s">
        <v>3550</v>
      </c>
      <c r="I4592">
        <v>2021</v>
      </c>
      <c r="J4592" s="15" t="s">
        <v>2681</v>
      </c>
      <c r="K4592">
        <v>2021</v>
      </c>
      <c r="L4592" t="s">
        <v>1367</v>
      </c>
      <c r="M4592" t="s">
        <v>496</v>
      </c>
      <c r="N4592" t="s">
        <v>10094</v>
      </c>
      <c r="O4592" t="s">
        <v>1388</v>
      </c>
      <c r="P4592" t="s">
        <v>4266</v>
      </c>
      <c r="Q4592">
        <f t="shared" si="84"/>
        <v>967</v>
      </c>
      <c r="R4592" t="s">
        <v>1879</v>
      </c>
      <c r="S4592" t="s">
        <v>1880</v>
      </c>
      <c r="T4592" t="s">
        <v>587</v>
      </c>
      <c r="U4592" s="75">
        <v>967</v>
      </c>
      <c r="V4592">
        <v>0.38</v>
      </c>
      <c r="W4592">
        <v>367.46</v>
      </c>
      <c r="AH4592" s="16"/>
      <c r="AI4592" t="s">
        <v>1375</v>
      </c>
    </row>
    <row r="4593" spans="1:35" x14ac:dyDescent="0.25">
      <c r="A4593" t="s">
        <v>10813</v>
      </c>
      <c r="B4593" s="1">
        <v>23</v>
      </c>
      <c r="C4593" t="s">
        <v>480</v>
      </c>
      <c r="D4593">
        <v>14600943</v>
      </c>
      <c r="E4593" t="s">
        <v>10814</v>
      </c>
      <c r="F4593" t="s">
        <v>1363</v>
      </c>
      <c r="G4593" t="s">
        <v>1391</v>
      </c>
      <c r="H4593" s="3" t="s">
        <v>5142</v>
      </c>
      <c r="I4593">
        <v>2021</v>
      </c>
      <c r="J4593" s="15" t="s">
        <v>5143</v>
      </c>
      <c r="K4593">
        <v>2021</v>
      </c>
      <c r="L4593" t="s">
        <v>1367</v>
      </c>
      <c r="M4593" t="s">
        <v>496</v>
      </c>
      <c r="N4593" t="s">
        <v>10094</v>
      </c>
      <c r="O4593" t="s">
        <v>1388</v>
      </c>
      <c r="P4593" t="s">
        <v>4266</v>
      </c>
      <c r="Q4593">
        <f t="shared" si="84"/>
        <v>2631</v>
      </c>
      <c r="R4593" t="s">
        <v>2102</v>
      </c>
      <c r="S4593" t="s">
        <v>2103</v>
      </c>
      <c r="T4593" t="s">
        <v>10193</v>
      </c>
      <c r="U4593" s="75">
        <v>2631</v>
      </c>
      <c r="V4593">
        <v>1</v>
      </c>
      <c r="W4593">
        <v>2631</v>
      </c>
      <c r="AH4593" s="16"/>
      <c r="AI4593" t="s">
        <v>1375</v>
      </c>
    </row>
    <row r="4594" spans="1:35" x14ac:dyDescent="0.25">
      <c r="A4594" t="s">
        <v>10815</v>
      </c>
      <c r="B4594" s="1">
        <v>23</v>
      </c>
      <c r="C4594" t="s">
        <v>480</v>
      </c>
      <c r="D4594">
        <v>14600943</v>
      </c>
      <c r="E4594" t="s">
        <v>10814</v>
      </c>
      <c r="F4594" t="s">
        <v>1363</v>
      </c>
      <c r="G4594" t="s">
        <v>1391</v>
      </c>
      <c r="H4594" s="3" t="s">
        <v>5142</v>
      </c>
      <c r="I4594">
        <v>2021</v>
      </c>
      <c r="J4594" s="15" t="s">
        <v>5143</v>
      </c>
      <c r="K4594">
        <v>2021</v>
      </c>
      <c r="L4594" t="s">
        <v>1367</v>
      </c>
      <c r="M4594" t="s">
        <v>496</v>
      </c>
      <c r="N4594" t="s">
        <v>10094</v>
      </c>
      <c r="O4594" t="s">
        <v>1388</v>
      </c>
      <c r="P4594" t="s">
        <v>4266</v>
      </c>
      <c r="Q4594">
        <f t="shared" si="84"/>
        <v>2631</v>
      </c>
      <c r="R4594" t="s">
        <v>1879</v>
      </c>
      <c r="S4594" t="s">
        <v>1880</v>
      </c>
      <c r="T4594" t="s">
        <v>587</v>
      </c>
      <c r="U4594" s="75">
        <v>2631</v>
      </c>
      <c r="V4594">
        <v>0.38</v>
      </c>
      <c r="W4594">
        <v>999.78</v>
      </c>
      <c r="AH4594" s="16"/>
      <c r="AI4594" t="s">
        <v>1375</v>
      </c>
    </row>
    <row r="4595" spans="1:35" x14ac:dyDescent="0.25">
      <c r="A4595" t="s">
        <v>10816</v>
      </c>
      <c r="B4595" s="1">
        <v>23</v>
      </c>
      <c r="C4595" t="s">
        <v>480</v>
      </c>
      <c r="D4595">
        <v>14600943</v>
      </c>
      <c r="E4595" t="s">
        <v>10814</v>
      </c>
      <c r="F4595" t="s">
        <v>1363</v>
      </c>
      <c r="G4595" t="s">
        <v>1391</v>
      </c>
      <c r="H4595" s="3" t="s">
        <v>5142</v>
      </c>
      <c r="I4595">
        <v>2021</v>
      </c>
      <c r="J4595" s="15" t="s">
        <v>5143</v>
      </c>
      <c r="K4595">
        <v>2021</v>
      </c>
      <c r="L4595" t="s">
        <v>1367</v>
      </c>
      <c r="M4595" t="s">
        <v>496</v>
      </c>
      <c r="N4595" t="s">
        <v>10094</v>
      </c>
      <c r="O4595" t="s">
        <v>1388</v>
      </c>
      <c r="P4595" t="s">
        <v>4266</v>
      </c>
      <c r="Q4595">
        <f t="shared" si="84"/>
        <v>2631</v>
      </c>
      <c r="R4595" t="s">
        <v>9259</v>
      </c>
      <c r="S4595" t="s">
        <v>9260</v>
      </c>
      <c r="T4595" t="s">
        <v>507</v>
      </c>
      <c r="U4595" s="75">
        <v>2631</v>
      </c>
      <c r="V4595">
        <v>5.55</v>
      </c>
      <c r="W4595">
        <v>14602.05</v>
      </c>
      <c r="AH4595" s="16"/>
      <c r="AI4595" t="s">
        <v>1375</v>
      </c>
    </row>
    <row r="4596" spans="1:35" x14ac:dyDescent="0.25">
      <c r="A4596" t="s">
        <v>10817</v>
      </c>
      <c r="B4596" s="1">
        <v>23</v>
      </c>
      <c r="C4596" t="s">
        <v>480</v>
      </c>
      <c r="D4596">
        <v>14652242</v>
      </c>
      <c r="E4596" t="s">
        <v>10644</v>
      </c>
      <c r="F4596" t="s">
        <v>1363</v>
      </c>
      <c r="G4596" t="s">
        <v>1391</v>
      </c>
      <c r="H4596" s="3" t="s">
        <v>5155</v>
      </c>
      <c r="I4596">
        <v>2021</v>
      </c>
      <c r="J4596" s="15" t="s">
        <v>4867</v>
      </c>
      <c r="K4596">
        <v>2021</v>
      </c>
      <c r="L4596" t="s">
        <v>1367</v>
      </c>
      <c r="M4596" t="s">
        <v>496</v>
      </c>
      <c r="N4596" t="s">
        <v>10094</v>
      </c>
      <c r="O4596" t="s">
        <v>1388</v>
      </c>
      <c r="P4596" t="s">
        <v>4266</v>
      </c>
      <c r="Q4596">
        <f t="shared" si="84"/>
        <v>12990</v>
      </c>
      <c r="R4596" t="s">
        <v>1879</v>
      </c>
      <c r="S4596" t="s">
        <v>1880</v>
      </c>
      <c r="T4596" t="s">
        <v>1379</v>
      </c>
      <c r="U4596" s="75">
        <v>12990</v>
      </c>
      <c r="V4596">
        <v>0.38</v>
      </c>
      <c r="W4596">
        <v>4936.2</v>
      </c>
      <c r="AH4596" s="16"/>
      <c r="AI4596" t="s">
        <v>1375</v>
      </c>
    </row>
    <row r="4597" spans="1:35" x14ac:dyDescent="0.25">
      <c r="A4597" t="s">
        <v>10818</v>
      </c>
      <c r="B4597" s="1">
        <v>23</v>
      </c>
      <c r="C4597" t="s">
        <v>480</v>
      </c>
      <c r="D4597">
        <v>14652242</v>
      </c>
      <c r="E4597" t="s">
        <v>10644</v>
      </c>
      <c r="F4597" t="s">
        <v>1363</v>
      </c>
      <c r="G4597" t="s">
        <v>1391</v>
      </c>
      <c r="H4597" s="3" t="s">
        <v>5155</v>
      </c>
      <c r="I4597">
        <v>2021</v>
      </c>
      <c r="J4597" s="15" t="s">
        <v>4867</v>
      </c>
      <c r="K4597">
        <v>2021</v>
      </c>
      <c r="L4597" t="s">
        <v>1367</v>
      </c>
      <c r="M4597" t="s">
        <v>496</v>
      </c>
      <c r="N4597" t="s">
        <v>10094</v>
      </c>
      <c r="O4597" t="s">
        <v>1388</v>
      </c>
      <c r="P4597" t="s">
        <v>4266</v>
      </c>
      <c r="Q4597">
        <f t="shared" si="84"/>
        <v>12990</v>
      </c>
      <c r="R4597" t="s">
        <v>2102</v>
      </c>
      <c r="S4597" t="s">
        <v>2103</v>
      </c>
      <c r="T4597" t="s">
        <v>10502</v>
      </c>
      <c r="U4597" s="75">
        <v>12990</v>
      </c>
      <c r="V4597">
        <v>1</v>
      </c>
      <c r="W4597">
        <v>12990</v>
      </c>
      <c r="AH4597" s="16"/>
      <c r="AI4597" t="s">
        <v>1375</v>
      </c>
    </row>
    <row r="4598" spans="1:35" x14ac:dyDescent="0.25">
      <c r="A4598" t="s">
        <v>10819</v>
      </c>
      <c r="B4598" s="1">
        <v>23</v>
      </c>
      <c r="C4598" t="s">
        <v>480</v>
      </c>
      <c r="D4598">
        <v>14652242</v>
      </c>
      <c r="E4598" t="s">
        <v>10644</v>
      </c>
      <c r="F4598" t="s">
        <v>1363</v>
      </c>
      <c r="G4598" t="s">
        <v>1391</v>
      </c>
      <c r="H4598" s="3" t="s">
        <v>5155</v>
      </c>
      <c r="I4598">
        <v>2021</v>
      </c>
      <c r="J4598" s="15" t="s">
        <v>4867</v>
      </c>
      <c r="K4598">
        <v>2021</v>
      </c>
      <c r="L4598" t="s">
        <v>1367</v>
      </c>
      <c r="M4598" t="s">
        <v>496</v>
      </c>
      <c r="N4598" t="s">
        <v>10094</v>
      </c>
      <c r="O4598" t="s">
        <v>1388</v>
      </c>
      <c r="P4598" t="s">
        <v>4266</v>
      </c>
      <c r="Q4598">
        <f t="shared" si="84"/>
        <v>12990</v>
      </c>
      <c r="R4598" t="s">
        <v>9259</v>
      </c>
      <c r="S4598" t="s">
        <v>9260</v>
      </c>
      <c r="T4598" t="s">
        <v>507</v>
      </c>
      <c r="U4598" s="75">
        <v>12990</v>
      </c>
      <c r="V4598">
        <v>5.55</v>
      </c>
      <c r="W4598">
        <v>72094.5</v>
      </c>
      <c r="AH4598" s="16"/>
      <c r="AI4598" t="s">
        <v>1375</v>
      </c>
    </row>
    <row r="4599" spans="1:35" x14ac:dyDescent="0.25">
      <c r="A4599" t="s">
        <v>10820</v>
      </c>
      <c r="B4599" s="1">
        <v>23</v>
      </c>
      <c r="C4599" t="s">
        <v>480</v>
      </c>
      <c r="D4599">
        <v>14604175</v>
      </c>
      <c r="E4599" t="s">
        <v>10166</v>
      </c>
      <c r="F4599" t="s">
        <v>1363</v>
      </c>
      <c r="G4599" t="s">
        <v>1391</v>
      </c>
      <c r="H4599" s="3" t="s">
        <v>4105</v>
      </c>
      <c r="I4599">
        <v>2021</v>
      </c>
      <c r="J4599" s="15" t="s">
        <v>5151</v>
      </c>
      <c r="K4599">
        <v>2021</v>
      </c>
      <c r="L4599" t="s">
        <v>1367</v>
      </c>
      <c r="M4599" t="s">
        <v>496</v>
      </c>
      <c r="N4599" t="s">
        <v>10094</v>
      </c>
      <c r="O4599" t="s">
        <v>1388</v>
      </c>
      <c r="P4599" t="s">
        <v>4266</v>
      </c>
      <c r="Q4599">
        <f t="shared" si="84"/>
        <v>1190</v>
      </c>
      <c r="R4599" t="s">
        <v>2102</v>
      </c>
      <c r="S4599" t="s">
        <v>2103</v>
      </c>
      <c r="T4599" t="s">
        <v>10095</v>
      </c>
      <c r="U4599" s="75">
        <v>1190</v>
      </c>
      <c r="V4599">
        <v>1</v>
      </c>
      <c r="W4599">
        <v>1190</v>
      </c>
      <c r="AH4599" s="16"/>
      <c r="AI4599" t="s">
        <v>1375</v>
      </c>
    </row>
    <row r="4600" spans="1:35" x14ac:dyDescent="0.25">
      <c r="A4600" t="s">
        <v>10821</v>
      </c>
      <c r="B4600" s="1">
        <v>23</v>
      </c>
      <c r="C4600" t="s">
        <v>480</v>
      </c>
      <c r="D4600">
        <v>14604175</v>
      </c>
      <c r="E4600" t="s">
        <v>10166</v>
      </c>
      <c r="F4600" t="s">
        <v>1363</v>
      </c>
      <c r="G4600" t="s">
        <v>1391</v>
      </c>
      <c r="H4600" s="3" t="s">
        <v>4105</v>
      </c>
      <c r="I4600">
        <v>2021</v>
      </c>
      <c r="J4600" s="15" t="s">
        <v>5151</v>
      </c>
      <c r="K4600">
        <v>2021</v>
      </c>
      <c r="L4600" t="s">
        <v>1367</v>
      </c>
      <c r="M4600" t="s">
        <v>496</v>
      </c>
      <c r="N4600" t="s">
        <v>10094</v>
      </c>
      <c r="O4600" t="s">
        <v>1388</v>
      </c>
      <c r="P4600" t="s">
        <v>4266</v>
      </c>
      <c r="Q4600">
        <f t="shared" si="84"/>
        <v>1190</v>
      </c>
      <c r="R4600" t="s">
        <v>9259</v>
      </c>
      <c r="S4600" t="s">
        <v>9260</v>
      </c>
      <c r="T4600" t="s">
        <v>507</v>
      </c>
      <c r="U4600" s="75">
        <v>1190</v>
      </c>
      <c r="V4600">
        <v>5.55</v>
      </c>
      <c r="W4600">
        <v>6604.5</v>
      </c>
      <c r="AH4600" s="16"/>
      <c r="AI4600" t="s">
        <v>1375</v>
      </c>
    </row>
    <row r="4601" spans="1:35" x14ac:dyDescent="0.25">
      <c r="A4601" t="s">
        <v>10822</v>
      </c>
      <c r="B4601" s="1">
        <v>23</v>
      </c>
      <c r="C4601" t="s">
        <v>480</v>
      </c>
      <c r="D4601">
        <v>14604175</v>
      </c>
      <c r="E4601" t="s">
        <v>10166</v>
      </c>
      <c r="F4601" t="s">
        <v>1363</v>
      </c>
      <c r="G4601" t="s">
        <v>1391</v>
      </c>
      <c r="H4601" s="3" t="s">
        <v>4105</v>
      </c>
      <c r="I4601">
        <v>2021</v>
      </c>
      <c r="J4601" s="15" t="s">
        <v>5151</v>
      </c>
      <c r="K4601">
        <v>2021</v>
      </c>
      <c r="L4601" t="s">
        <v>1367</v>
      </c>
      <c r="M4601" t="s">
        <v>496</v>
      </c>
      <c r="N4601" t="s">
        <v>10094</v>
      </c>
      <c r="O4601" t="s">
        <v>1388</v>
      </c>
      <c r="P4601" t="s">
        <v>4266</v>
      </c>
      <c r="Q4601">
        <f t="shared" si="84"/>
        <v>1190</v>
      </c>
      <c r="R4601" t="s">
        <v>1879</v>
      </c>
      <c r="S4601" t="s">
        <v>1880</v>
      </c>
      <c r="T4601" t="s">
        <v>1379</v>
      </c>
      <c r="U4601" s="75">
        <v>1190</v>
      </c>
      <c r="V4601">
        <v>0.38</v>
      </c>
      <c r="W4601">
        <v>452.2</v>
      </c>
      <c r="AH4601" s="16"/>
      <c r="AI4601" t="s">
        <v>1375</v>
      </c>
    </row>
    <row r="4602" spans="1:35" x14ac:dyDescent="0.25">
      <c r="A4602" t="s">
        <v>10823</v>
      </c>
      <c r="B4602" s="1">
        <v>23</v>
      </c>
      <c r="C4602" t="s">
        <v>480</v>
      </c>
      <c r="D4602">
        <v>14635127</v>
      </c>
      <c r="E4602" t="s">
        <v>10824</v>
      </c>
      <c r="F4602" t="s">
        <v>1363</v>
      </c>
      <c r="G4602" t="s">
        <v>1391</v>
      </c>
      <c r="H4602" s="3" t="s">
        <v>5143</v>
      </c>
      <c r="I4602">
        <v>2021</v>
      </c>
      <c r="J4602" s="15" t="s">
        <v>4140</v>
      </c>
      <c r="K4602">
        <v>2021</v>
      </c>
      <c r="L4602" t="s">
        <v>1367</v>
      </c>
      <c r="M4602" t="s">
        <v>496</v>
      </c>
      <c r="N4602" t="s">
        <v>10094</v>
      </c>
      <c r="O4602" t="s">
        <v>1388</v>
      </c>
      <c r="P4602" t="s">
        <v>4266</v>
      </c>
      <c r="Q4602">
        <f t="shared" si="84"/>
        <v>28350</v>
      </c>
      <c r="R4602" t="s">
        <v>9259</v>
      </c>
      <c r="S4602" t="s">
        <v>9260</v>
      </c>
      <c r="T4602" t="s">
        <v>507</v>
      </c>
      <c r="U4602" s="75">
        <v>28350</v>
      </c>
      <c r="V4602">
        <v>5.55</v>
      </c>
      <c r="W4602">
        <v>157342.5</v>
      </c>
      <c r="AH4602" s="16"/>
      <c r="AI4602" t="s">
        <v>1375</v>
      </c>
    </row>
    <row r="4603" spans="1:35" x14ac:dyDescent="0.25">
      <c r="A4603" t="s">
        <v>10825</v>
      </c>
      <c r="B4603" s="1">
        <v>23</v>
      </c>
      <c r="C4603" t="s">
        <v>480</v>
      </c>
      <c r="D4603">
        <v>14635127</v>
      </c>
      <c r="E4603" t="s">
        <v>10824</v>
      </c>
      <c r="F4603" t="s">
        <v>1363</v>
      </c>
      <c r="G4603" t="s">
        <v>1391</v>
      </c>
      <c r="H4603" s="3" t="s">
        <v>5143</v>
      </c>
      <c r="I4603">
        <v>2021</v>
      </c>
      <c r="J4603" s="15" t="s">
        <v>4140</v>
      </c>
      <c r="K4603">
        <v>2021</v>
      </c>
      <c r="L4603" t="s">
        <v>1367</v>
      </c>
      <c r="M4603" t="s">
        <v>496</v>
      </c>
      <c r="N4603" t="s">
        <v>10094</v>
      </c>
      <c r="O4603" t="s">
        <v>1388</v>
      </c>
      <c r="P4603" t="s">
        <v>4266</v>
      </c>
      <c r="Q4603">
        <f t="shared" si="84"/>
        <v>28350</v>
      </c>
      <c r="R4603" t="s">
        <v>2102</v>
      </c>
      <c r="S4603" t="s">
        <v>2103</v>
      </c>
      <c r="T4603" t="s">
        <v>10193</v>
      </c>
      <c r="U4603" s="75">
        <v>28350</v>
      </c>
      <c r="V4603">
        <v>1</v>
      </c>
      <c r="W4603">
        <v>28350</v>
      </c>
      <c r="AH4603" s="16"/>
      <c r="AI4603" t="s">
        <v>1375</v>
      </c>
    </row>
    <row r="4604" spans="1:35" x14ac:dyDescent="0.25">
      <c r="A4604" t="s">
        <v>10826</v>
      </c>
      <c r="B4604" s="1">
        <v>23</v>
      </c>
      <c r="C4604" t="s">
        <v>480</v>
      </c>
      <c r="D4604">
        <v>14635127</v>
      </c>
      <c r="E4604" t="s">
        <v>10824</v>
      </c>
      <c r="F4604" t="s">
        <v>1363</v>
      </c>
      <c r="G4604" t="s">
        <v>1391</v>
      </c>
      <c r="H4604" s="3" t="s">
        <v>5143</v>
      </c>
      <c r="I4604">
        <v>2021</v>
      </c>
      <c r="J4604" s="15" t="s">
        <v>4140</v>
      </c>
      <c r="K4604">
        <v>2021</v>
      </c>
      <c r="L4604" t="s">
        <v>1367</v>
      </c>
      <c r="M4604" t="s">
        <v>496</v>
      </c>
      <c r="N4604" t="s">
        <v>10094</v>
      </c>
      <c r="O4604" t="s">
        <v>1388</v>
      </c>
      <c r="P4604" t="s">
        <v>4266</v>
      </c>
      <c r="Q4604">
        <f t="shared" si="84"/>
        <v>28350</v>
      </c>
      <c r="R4604" t="s">
        <v>1879</v>
      </c>
      <c r="S4604" t="s">
        <v>1880</v>
      </c>
      <c r="T4604" t="s">
        <v>587</v>
      </c>
      <c r="U4604" s="75">
        <v>28350</v>
      </c>
      <c r="V4604">
        <v>0.38</v>
      </c>
      <c r="W4604">
        <v>10773</v>
      </c>
      <c r="AH4604" s="16"/>
      <c r="AI4604" t="s">
        <v>1375</v>
      </c>
    </row>
    <row r="4605" spans="1:35" x14ac:dyDescent="0.25">
      <c r="A4605" t="s">
        <v>10827</v>
      </c>
      <c r="B4605" s="1">
        <v>23</v>
      </c>
      <c r="C4605" t="s">
        <v>480</v>
      </c>
      <c r="D4605">
        <v>16615735</v>
      </c>
      <c r="E4605" t="s">
        <v>10100</v>
      </c>
      <c r="F4605" t="s">
        <v>1363</v>
      </c>
      <c r="G4605" t="s">
        <v>1391</v>
      </c>
      <c r="H4605" s="3" t="s">
        <v>2154</v>
      </c>
      <c r="I4605">
        <v>2022</v>
      </c>
      <c r="J4605" s="15" t="s">
        <v>2155</v>
      </c>
      <c r="K4605">
        <v>2022</v>
      </c>
      <c r="L4605" t="s">
        <v>1367</v>
      </c>
      <c r="M4605" t="s">
        <v>496</v>
      </c>
      <c r="N4605" t="s">
        <v>10094</v>
      </c>
      <c r="O4605" t="s">
        <v>1370</v>
      </c>
      <c r="P4605" t="s">
        <v>4266</v>
      </c>
      <c r="Q4605">
        <f t="shared" si="84"/>
        <v>1600</v>
      </c>
      <c r="R4605" t="s">
        <v>2102</v>
      </c>
      <c r="S4605" t="s">
        <v>2103</v>
      </c>
      <c r="T4605" t="s">
        <v>10800</v>
      </c>
      <c r="U4605" s="75">
        <v>1600</v>
      </c>
      <c r="V4605">
        <v>1.5</v>
      </c>
      <c r="W4605">
        <v>2400</v>
      </c>
      <c r="AH4605" s="16"/>
      <c r="AI4605" t="s">
        <v>1375</v>
      </c>
    </row>
    <row r="4606" spans="1:35" x14ac:dyDescent="0.25">
      <c r="A4606" t="s">
        <v>10828</v>
      </c>
      <c r="B4606" s="1">
        <v>23</v>
      </c>
      <c r="C4606" t="s">
        <v>480</v>
      </c>
      <c r="D4606">
        <v>18645348</v>
      </c>
      <c r="E4606" t="s">
        <v>10829</v>
      </c>
      <c r="F4606" t="s">
        <v>1363</v>
      </c>
      <c r="G4606" t="s">
        <v>1391</v>
      </c>
      <c r="H4606" s="3" t="s">
        <v>1835</v>
      </c>
      <c r="I4606">
        <v>2022</v>
      </c>
      <c r="J4606" s="15" t="s">
        <v>1836</v>
      </c>
      <c r="K4606">
        <v>2022</v>
      </c>
      <c r="L4606" t="s">
        <v>1367</v>
      </c>
      <c r="M4606" t="s">
        <v>496</v>
      </c>
      <c r="N4606" t="s">
        <v>10139</v>
      </c>
      <c r="O4606" t="s">
        <v>1370</v>
      </c>
      <c r="P4606" t="s">
        <v>133</v>
      </c>
      <c r="Q4606">
        <f t="shared" si="84"/>
        <v>60</v>
      </c>
      <c r="R4606" t="s">
        <v>2102</v>
      </c>
      <c r="S4606" t="s">
        <v>2103</v>
      </c>
      <c r="T4606" t="s">
        <v>10450</v>
      </c>
      <c r="U4606" s="75">
        <v>60</v>
      </c>
      <c r="V4606">
        <v>1.5</v>
      </c>
      <c r="W4606">
        <v>90</v>
      </c>
      <c r="AH4606" s="16"/>
      <c r="AI4606" t="s">
        <v>1375</v>
      </c>
    </row>
    <row r="4607" spans="1:35" x14ac:dyDescent="0.25">
      <c r="A4607" t="s">
        <v>10830</v>
      </c>
      <c r="B4607" s="1">
        <v>23</v>
      </c>
      <c r="C4607" t="s">
        <v>480</v>
      </c>
      <c r="D4607">
        <v>18645348</v>
      </c>
      <c r="E4607" t="s">
        <v>10829</v>
      </c>
      <c r="F4607" t="s">
        <v>1363</v>
      </c>
      <c r="G4607" t="s">
        <v>1391</v>
      </c>
      <c r="H4607" s="3" t="s">
        <v>1835</v>
      </c>
      <c r="I4607">
        <v>2022</v>
      </c>
      <c r="J4607" s="15" t="s">
        <v>1836</v>
      </c>
      <c r="K4607">
        <v>2022</v>
      </c>
      <c r="L4607" t="s">
        <v>1367</v>
      </c>
      <c r="M4607" t="s">
        <v>496</v>
      </c>
      <c r="N4607" t="s">
        <v>10139</v>
      </c>
      <c r="O4607" t="s">
        <v>1370</v>
      </c>
      <c r="P4607" t="s">
        <v>133</v>
      </c>
      <c r="Q4607">
        <f t="shared" si="84"/>
        <v>60</v>
      </c>
      <c r="R4607" t="s">
        <v>9259</v>
      </c>
      <c r="S4607" t="s">
        <v>9260</v>
      </c>
      <c r="T4607" t="s">
        <v>10831</v>
      </c>
      <c r="U4607" s="75">
        <v>60</v>
      </c>
      <c r="V4607">
        <v>5.55</v>
      </c>
      <c r="W4607">
        <v>333</v>
      </c>
      <c r="AH4607" s="16"/>
      <c r="AI4607" t="s">
        <v>1375</v>
      </c>
    </row>
    <row r="4608" spans="1:35" x14ac:dyDescent="0.25">
      <c r="A4608" t="s">
        <v>10832</v>
      </c>
      <c r="B4608" s="1">
        <v>23</v>
      </c>
      <c r="C4608" t="s">
        <v>480</v>
      </c>
      <c r="D4608">
        <v>18630839</v>
      </c>
      <c r="E4608" t="s">
        <v>10833</v>
      </c>
      <c r="F4608" t="s">
        <v>1363</v>
      </c>
      <c r="G4608" t="s">
        <v>1391</v>
      </c>
      <c r="H4608" s="3" t="s">
        <v>4160</v>
      </c>
      <c r="I4608">
        <v>2022</v>
      </c>
      <c r="J4608" s="15" t="s">
        <v>5184</v>
      </c>
      <c r="K4608">
        <v>2022</v>
      </c>
      <c r="L4608" t="s">
        <v>1367</v>
      </c>
      <c r="M4608" t="s">
        <v>496</v>
      </c>
      <c r="N4608" t="s">
        <v>10834</v>
      </c>
      <c r="O4608" t="s">
        <v>1370</v>
      </c>
      <c r="P4608" t="s">
        <v>4266</v>
      </c>
      <c r="Q4608">
        <f t="shared" si="84"/>
        <v>2900</v>
      </c>
      <c r="R4608" t="s">
        <v>2102</v>
      </c>
      <c r="S4608" t="s">
        <v>2103</v>
      </c>
      <c r="T4608" t="s">
        <v>10450</v>
      </c>
      <c r="U4608" s="75">
        <v>2900</v>
      </c>
      <c r="V4608">
        <v>1.5</v>
      </c>
      <c r="W4608">
        <v>4350</v>
      </c>
      <c r="AH4608" s="16"/>
      <c r="AI4608" t="s">
        <v>1375</v>
      </c>
    </row>
    <row r="4609" spans="1:35" x14ac:dyDescent="0.25">
      <c r="A4609" t="s">
        <v>10835</v>
      </c>
      <c r="B4609" s="1">
        <v>23</v>
      </c>
      <c r="C4609" t="s">
        <v>480</v>
      </c>
      <c r="D4609">
        <v>18656242</v>
      </c>
      <c r="E4609" t="s">
        <v>9691</v>
      </c>
      <c r="F4609" t="s">
        <v>1363</v>
      </c>
      <c r="G4609" t="s">
        <v>1391</v>
      </c>
      <c r="H4609" s="3" t="s">
        <v>5184</v>
      </c>
      <c r="I4609">
        <v>2022</v>
      </c>
      <c r="J4609" s="15" t="s">
        <v>4152</v>
      </c>
      <c r="K4609">
        <v>2022</v>
      </c>
      <c r="L4609" t="s">
        <v>1367</v>
      </c>
      <c r="M4609" t="s">
        <v>496</v>
      </c>
      <c r="N4609" t="s">
        <v>10094</v>
      </c>
      <c r="O4609" t="s">
        <v>1370</v>
      </c>
      <c r="P4609" t="s">
        <v>4266</v>
      </c>
      <c r="Q4609">
        <f t="shared" si="84"/>
        <v>23370</v>
      </c>
      <c r="R4609" t="s">
        <v>2102</v>
      </c>
      <c r="S4609" t="s">
        <v>2103</v>
      </c>
      <c r="T4609" t="s">
        <v>10450</v>
      </c>
      <c r="U4609" s="75">
        <v>23370</v>
      </c>
      <c r="V4609">
        <v>1.5</v>
      </c>
      <c r="W4609">
        <v>35055</v>
      </c>
      <c r="AH4609" s="16"/>
      <c r="AI4609" t="s">
        <v>1375</v>
      </c>
    </row>
    <row r="4610" spans="1:35" x14ac:dyDescent="0.25">
      <c r="A4610" t="s">
        <v>10836</v>
      </c>
      <c r="B4610" s="1">
        <v>23</v>
      </c>
      <c r="C4610" t="s">
        <v>480</v>
      </c>
      <c r="D4610">
        <v>18630839</v>
      </c>
      <c r="E4610" t="s">
        <v>10833</v>
      </c>
      <c r="F4610" t="s">
        <v>1363</v>
      </c>
      <c r="G4610" t="s">
        <v>1391</v>
      </c>
      <c r="H4610" s="3" t="s">
        <v>4160</v>
      </c>
      <c r="I4610">
        <v>2022</v>
      </c>
      <c r="J4610" s="15" t="s">
        <v>5184</v>
      </c>
      <c r="K4610">
        <v>2022</v>
      </c>
      <c r="L4610" t="s">
        <v>1367</v>
      </c>
      <c r="M4610" t="s">
        <v>496</v>
      </c>
      <c r="N4610" t="s">
        <v>10834</v>
      </c>
      <c r="O4610" t="s">
        <v>1370</v>
      </c>
      <c r="P4610" t="s">
        <v>4266</v>
      </c>
      <c r="Q4610">
        <f t="shared" ref="Q4610:Q4673" si="85">U4610</f>
        <v>2900</v>
      </c>
      <c r="R4610" t="s">
        <v>9259</v>
      </c>
      <c r="S4610" t="s">
        <v>9260</v>
      </c>
      <c r="T4610" t="s">
        <v>10831</v>
      </c>
      <c r="U4610" s="75">
        <v>2900</v>
      </c>
      <c r="V4610">
        <v>5.55</v>
      </c>
      <c r="W4610">
        <v>16095</v>
      </c>
      <c r="AH4610" s="16"/>
      <c r="AI4610" t="s">
        <v>1375</v>
      </c>
    </row>
    <row r="4611" spans="1:35" x14ac:dyDescent="0.25">
      <c r="A4611" t="s">
        <v>10837</v>
      </c>
      <c r="B4611" s="1">
        <v>23</v>
      </c>
      <c r="C4611" t="s">
        <v>480</v>
      </c>
      <c r="D4611">
        <v>18557201</v>
      </c>
      <c r="E4611" t="s">
        <v>10838</v>
      </c>
      <c r="F4611" t="s">
        <v>1363</v>
      </c>
      <c r="G4611" t="s">
        <v>1391</v>
      </c>
      <c r="H4611" s="3" t="s">
        <v>3250</v>
      </c>
      <c r="I4611">
        <v>2022</v>
      </c>
      <c r="J4611" s="15" t="s">
        <v>3251</v>
      </c>
      <c r="K4611">
        <v>2022</v>
      </c>
      <c r="L4611" t="s">
        <v>1367</v>
      </c>
      <c r="M4611" t="s">
        <v>496</v>
      </c>
      <c r="N4611" t="s">
        <v>10139</v>
      </c>
      <c r="O4611" t="s">
        <v>1370</v>
      </c>
      <c r="P4611" t="s">
        <v>133</v>
      </c>
      <c r="Q4611">
        <f t="shared" si="85"/>
        <v>180</v>
      </c>
      <c r="R4611" t="s">
        <v>2102</v>
      </c>
      <c r="S4611" t="s">
        <v>2103</v>
      </c>
      <c r="T4611" t="s">
        <v>10450</v>
      </c>
      <c r="U4611" s="75">
        <v>180</v>
      </c>
      <c r="V4611">
        <v>1.5</v>
      </c>
      <c r="W4611">
        <v>270</v>
      </c>
      <c r="AH4611" s="16"/>
      <c r="AI4611" t="s">
        <v>1375</v>
      </c>
    </row>
    <row r="4612" spans="1:35" x14ac:dyDescent="0.25">
      <c r="A4612" t="s">
        <v>10839</v>
      </c>
      <c r="B4612" s="1">
        <v>23</v>
      </c>
      <c r="C4612" t="s">
        <v>480</v>
      </c>
      <c r="D4612">
        <v>18605052</v>
      </c>
      <c r="E4612" t="s">
        <v>10778</v>
      </c>
      <c r="F4612" t="s">
        <v>1363</v>
      </c>
      <c r="G4612" t="s">
        <v>1391</v>
      </c>
      <c r="H4612" s="3" t="s">
        <v>4155</v>
      </c>
      <c r="I4612">
        <v>2022</v>
      </c>
      <c r="J4612" s="15" t="s">
        <v>4160</v>
      </c>
      <c r="K4612">
        <v>2022</v>
      </c>
      <c r="L4612" t="s">
        <v>1367</v>
      </c>
      <c r="M4612" t="s">
        <v>10100</v>
      </c>
      <c r="N4612" t="s">
        <v>10100</v>
      </c>
      <c r="O4612" t="s">
        <v>1370</v>
      </c>
      <c r="P4612" t="s">
        <v>133</v>
      </c>
      <c r="Q4612">
        <f t="shared" si="85"/>
        <v>12000</v>
      </c>
      <c r="R4612" t="s">
        <v>2102</v>
      </c>
      <c r="S4612" t="s">
        <v>2103</v>
      </c>
      <c r="T4612" t="s">
        <v>10450</v>
      </c>
      <c r="U4612" s="75">
        <v>12000</v>
      </c>
      <c r="V4612">
        <v>1.5</v>
      </c>
      <c r="W4612">
        <v>18000</v>
      </c>
      <c r="AH4612" s="16"/>
      <c r="AI4612" t="s">
        <v>1375</v>
      </c>
    </row>
    <row r="4613" spans="1:35" x14ac:dyDescent="0.25">
      <c r="A4613" t="s">
        <v>10840</v>
      </c>
      <c r="B4613" s="1">
        <v>23</v>
      </c>
      <c r="C4613" t="s">
        <v>480</v>
      </c>
      <c r="D4613">
        <v>18529267</v>
      </c>
      <c r="E4613" t="s">
        <v>10841</v>
      </c>
      <c r="F4613" t="s">
        <v>1363</v>
      </c>
      <c r="G4613" t="s">
        <v>1391</v>
      </c>
      <c r="H4613" s="3" t="s">
        <v>4595</v>
      </c>
      <c r="I4613">
        <v>2022</v>
      </c>
      <c r="J4613" s="15" t="s">
        <v>3250</v>
      </c>
      <c r="K4613">
        <v>2022</v>
      </c>
      <c r="L4613" t="s">
        <v>1367</v>
      </c>
      <c r="M4613" t="s">
        <v>496</v>
      </c>
      <c r="N4613" t="s">
        <v>10094</v>
      </c>
      <c r="O4613" t="s">
        <v>1370</v>
      </c>
      <c r="P4613" t="s">
        <v>4266</v>
      </c>
      <c r="Q4613">
        <f t="shared" si="85"/>
        <v>22870</v>
      </c>
      <c r="R4613" t="s">
        <v>2102</v>
      </c>
      <c r="S4613" t="s">
        <v>2103</v>
      </c>
      <c r="T4613" t="s">
        <v>10450</v>
      </c>
      <c r="U4613" s="75">
        <v>22870</v>
      </c>
      <c r="V4613">
        <v>1.5</v>
      </c>
      <c r="W4613">
        <v>34305</v>
      </c>
      <c r="AH4613" s="16"/>
      <c r="AI4613" t="s">
        <v>1375</v>
      </c>
    </row>
    <row r="4614" spans="1:35" x14ac:dyDescent="0.25">
      <c r="A4614" t="s">
        <v>10842</v>
      </c>
      <c r="B4614" s="1">
        <v>23</v>
      </c>
      <c r="C4614" t="s">
        <v>480</v>
      </c>
      <c r="D4614">
        <v>16994205</v>
      </c>
      <c r="E4614" t="s">
        <v>10843</v>
      </c>
      <c r="F4614" t="s">
        <v>1363</v>
      </c>
      <c r="G4614" t="s">
        <v>1391</v>
      </c>
      <c r="H4614" s="3" t="s">
        <v>1495</v>
      </c>
      <c r="I4614">
        <v>2022</v>
      </c>
      <c r="J4614" s="15" t="s">
        <v>1496</v>
      </c>
      <c r="K4614">
        <v>2022</v>
      </c>
      <c r="L4614" t="s">
        <v>1367</v>
      </c>
      <c r="M4614" t="s">
        <v>496</v>
      </c>
      <c r="N4614" t="s">
        <v>10094</v>
      </c>
      <c r="O4614" t="s">
        <v>1370</v>
      </c>
      <c r="P4614" t="s">
        <v>4266</v>
      </c>
      <c r="Q4614">
        <f t="shared" si="85"/>
        <v>45</v>
      </c>
      <c r="R4614" t="s">
        <v>10844</v>
      </c>
      <c r="S4614" t="s">
        <v>10845</v>
      </c>
      <c r="T4614" t="s">
        <v>10846</v>
      </c>
      <c r="U4614" s="75">
        <v>45</v>
      </c>
      <c r="V4614">
        <v>1.46</v>
      </c>
      <c r="W4614">
        <v>65.7</v>
      </c>
      <c r="AH4614" s="16"/>
      <c r="AI4614" t="s">
        <v>1375</v>
      </c>
    </row>
    <row r="4615" spans="1:35" x14ac:dyDescent="0.25">
      <c r="A4615" t="s">
        <v>10847</v>
      </c>
      <c r="B4615" s="1">
        <v>23</v>
      </c>
      <c r="C4615" t="s">
        <v>480</v>
      </c>
      <c r="D4615">
        <v>16960378</v>
      </c>
      <c r="E4615" t="s">
        <v>10100</v>
      </c>
      <c r="F4615" t="s">
        <v>1363</v>
      </c>
      <c r="G4615" t="s">
        <v>1391</v>
      </c>
      <c r="H4615" s="3" t="s">
        <v>10848</v>
      </c>
      <c r="I4615">
        <v>2022</v>
      </c>
      <c r="J4615" s="15" t="s">
        <v>1500</v>
      </c>
      <c r="K4615">
        <v>2022</v>
      </c>
      <c r="L4615" t="s">
        <v>1367</v>
      </c>
      <c r="M4615" t="s">
        <v>496</v>
      </c>
      <c r="N4615" t="s">
        <v>10094</v>
      </c>
      <c r="O4615" t="s">
        <v>1370</v>
      </c>
      <c r="P4615" t="s">
        <v>4266</v>
      </c>
      <c r="Q4615">
        <f t="shared" si="85"/>
        <v>300</v>
      </c>
      <c r="R4615" t="s">
        <v>9259</v>
      </c>
      <c r="S4615" t="s">
        <v>9260</v>
      </c>
      <c r="T4615" t="s">
        <v>10831</v>
      </c>
      <c r="U4615" s="75">
        <v>300</v>
      </c>
      <c r="V4615">
        <v>5.55</v>
      </c>
      <c r="W4615">
        <v>1665</v>
      </c>
      <c r="AH4615" s="16"/>
      <c r="AI4615" t="s">
        <v>1375</v>
      </c>
    </row>
    <row r="4616" spans="1:35" x14ac:dyDescent="0.25">
      <c r="A4616" t="s">
        <v>10849</v>
      </c>
      <c r="B4616" s="1">
        <v>23</v>
      </c>
      <c r="C4616" t="s">
        <v>480</v>
      </c>
      <c r="D4616">
        <v>16994205</v>
      </c>
      <c r="E4616" t="s">
        <v>10843</v>
      </c>
      <c r="F4616" t="s">
        <v>1363</v>
      </c>
      <c r="G4616" t="s">
        <v>1391</v>
      </c>
      <c r="H4616" s="3" t="s">
        <v>1495</v>
      </c>
      <c r="I4616">
        <v>2022</v>
      </c>
      <c r="J4616" s="15" t="s">
        <v>1496</v>
      </c>
      <c r="K4616">
        <v>2022</v>
      </c>
      <c r="L4616" t="s">
        <v>1367</v>
      </c>
      <c r="M4616" t="s">
        <v>496</v>
      </c>
      <c r="N4616" t="s">
        <v>10094</v>
      </c>
      <c r="O4616" t="s">
        <v>1370</v>
      </c>
      <c r="P4616" t="s">
        <v>4266</v>
      </c>
      <c r="Q4616">
        <f t="shared" si="85"/>
        <v>45</v>
      </c>
      <c r="R4616" t="s">
        <v>9259</v>
      </c>
      <c r="S4616" t="s">
        <v>9260</v>
      </c>
      <c r="T4616" t="s">
        <v>10831</v>
      </c>
      <c r="U4616" s="75">
        <v>45</v>
      </c>
      <c r="V4616">
        <v>5.55</v>
      </c>
      <c r="W4616">
        <v>249.75</v>
      </c>
      <c r="AH4616" s="16"/>
      <c r="AI4616" t="s">
        <v>1375</v>
      </c>
    </row>
    <row r="4617" spans="1:35" x14ac:dyDescent="0.25">
      <c r="A4617" t="s">
        <v>10850</v>
      </c>
      <c r="B4617" s="1">
        <v>23</v>
      </c>
      <c r="C4617" t="s">
        <v>480</v>
      </c>
      <c r="D4617">
        <v>18602584</v>
      </c>
      <c r="E4617" t="s">
        <v>10851</v>
      </c>
      <c r="F4617" t="s">
        <v>1363</v>
      </c>
      <c r="G4617" t="s">
        <v>1391</v>
      </c>
      <c r="H4617" s="3" t="s">
        <v>2189</v>
      </c>
      <c r="I4617">
        <v>2022</v>
      </c>
      <c r="J4617" s="15" t="s">
        <v>1836</v>
      </c>
      <c r="K4617">
        <v>2022</v>
      </c>
      <c r="L4617" t="s">
        <v>1367</v>
      </c>
      <c r="M4617" t="s">
        <v>496</v>
      </c>
      <c r="N4617" t="s">
        <v>10094</v>
      </c>
      <c r="O4617" t="s">
        <v>1370</v>
      </c>
      <c r="P4617" t="s">
        <v>4266</v>
      </c>
      <c r="Q4617">
        <f t="shared" si="85"/>
        <v>2400</v>
      </c>
      <c r="R4617" t="s">
        <v>2102</v>
      </c>
      <c r="S4617" t="s">
        <v>2103</v>
      </c>
      <c r="T4617" t="s">
        <v>10450</v>
      </c>
      <c r="U4617" s="75">
        <v>2400</v>
      </c>
      <c r="V4617">
        <v>1.5</v>
      </c>
      <c r="W4617">
        <v>3600</v>
      </c>
      <c r="AH4617" s="16"/>
      <c r="AI4617" t="s">
        <v>1375</v>
      </c>
    </row>
    <row r="4618" spans="1:35" x14ac:dyDescent="0.25">
      <c r="A4618" t="s">
        <v>10852</v>
      </c>
      <c r="B4618" s="1">
        <v>23</v>
      </c>
      <c r="C4618" t="s">
        <v>480</v>
      </c>
      <c r="D4618">
        <v>18602584</v>
      </c>
      <c r="E4618" t="s">
        <v>10851</v>
      </c>
      <c r="F4618" t="s">
        <v>1363</v>
      </c>
      <c r="G4618" t="s">
        <v>1391</v>
      </c>
      <c r="H4618" s="3" t="s">
        <v>2189</v>
      </c>
      <c r="I4618">
        <v>2022</v>
      </c>
      <c r="J4618" s="15" t="s">
        <v>1836</v>
      </c>
      <c r="K4618">
        <v>2022</v>
      </c>
      <c r="L4618" t="s">
        <v>1367</v>
      </c>
      <c r="M4618" t="s">
        <v>496</v>
      </c>
      <c r="N4618" t="s">
        <v>10094</v>
      </c>
      <c r="O4618" t="s">
        <v>1370</v>
      </c>
      <c r="P4618" t="s">
        <v>4266</v>
      </c>
      <c r="Q4618">
        <f t="shared" si="85"/>
        <v>2400</v>
      </c>
      <c r="R4618" t="s">
        <v>9259</v>
      </c>
      <c r="S4618" t="s">
        <v>9260</v>
      </c>
      <c r="T4618" t="s">
        <v>10831</v>
      </c>
      <c r="U4618" s="75">
        <v>2400</v>
      </c>
      <c r="V4618">
        <v>5.55</v>
      </c>
      <c r="W4618">
        <v>13320</v>
      </c>
      <c r="AH4618" s="16"/>
      <c r="AI4618" t="s">
        <v>1375</v>
      </c>
    </row>
    <row r="4619" spans="1:35" x14ac:dyDescent="0.25">
      <c r="A4619" t="s">
        <v>10853</v>
      </c>
      <c r="B4619" s="1">
        <v>23</v>
      </c>
      <c r="C4619" t="s">
        <v>480</v>
      </c>
      <c r="D4619">
        <v>17024609</v>
      </c>
      <c r="E4619" t="s">
        <v>10854</v>
      </c>
      <c r="F4619" t="s">
        <v>1363</v>
      </c>
      <c r="G4619" t="s">
        <v>1391</v>
      </c>
      <c r="H4619" s="3" t="s">
        <v>4144</v>
      </c>
      <c r="I4619">
        <v>2022</v>
      </c>
      <c r="J4619" s="15" t="s">
        <v>4145</v>
      </c>
      <c r="K4619">
        <v>2022</v>
      </c>
      <c r="L4619" t="s">
        <v>1367</v>
      </c>
      <c r="M4619" t="s">
        <v>496</v>
      </c>
      <c r="N4619" t="s">
        <v>10094</v>
      </c>
      <c r="O4619" t="s">
        <v>1370</v>
      </c>
      <c r="P4619" t="s">
        <v>4266</v>
      </c>
      <c r="Q4619">
        <f t="shared" si="85"/>
        <v>21670</v>
      </c>
      <c r="R4619" t="s">
        <v>10844</v>
      </c>
      <c r="S4619" t="s">
        <v>10845</v>
      </c>
      <c r="T4619" t="s">
        <v>10855</v>
      </c>
      <c r="U4619" s="75">
        <v>21670</v>
      </c>
      <c r="V4619">
        <v>1.46</v>
      </c>
      <c r="W4619">
        <v>31638.2</v>
      </c>
      <c r="AH4619" s="16"/>
      <c r="AI4619" t="s">
        <v>1375</v>
      </c>
    </row>
    <row r="4620" spans="1:35" x14ac:dyDescent="0.25">
      <c r="A4620" t="s">
        <v>10856</v>
      </c>
      <c r="B4620" s="1">
        <v>23</v>
      </c>
      <c r="C4620" t="s">
        <v>480</v>
      </c>
      <c r="D4620">
        <v>18485391</v>
      </c>
      <c r="E4620" t="s">
        <v>10857</v>
      </c>
      <c r="F4620" t="s">
        <v>1363</v>
      </c>
      <c r="G4620" t="s">
        <v>1391</v>
      </c>
      <c r="H4620" s="3" t="s">
        <v>1727</v>
      </c>
      <c r="I4620">
        <v>2022</v>
      </c>
      <c r="J4620" s="15" t="s">
        <v>4733</v>
      </c>
      <c r="K4620">
        <v>2022</v>
      </c>
      <c r="L4620" t="s">
        <v>1367</v>
      </c>
      <c r="M4620" t="s">
        <v>496</v>
      </c>
      <c r="N4620" t="s">
        <v>10139</v>
      </c>
      <c r="O4620" t="s">
        <v>1388</v>
      </c>
      <c r="P4620" t="s">
        <v>133</v>
      </c>
      <c r="Q4620">
        <f t="shared" si="85"/>
        <v>120</v>
      </c>
      <c r="R4620" t="s">
        <v>2102</v>
      </c>
      <c r="S4620" t="s">
        <v>2103</v>
      </c>
      <c r="T4620" t="s">
        <v>10145</v>
      </c>
      <c r="U4620" s="75">
        <v>120</v>
      </c>
      <c r="V4620">
        <v>1.5</v>
      </c>
      <c r="W4620">
        <v>180</v>
      </c>
      <c r="AH4620" s="16"/>
      <c r="AI4620" t="s">
        <v>1375</v>
      </c>
    </row>
    <row r="4621" spans="1:35" x14ac:dyDescent="0.25">
      <c r="A4621" t="s">
        <v>10858</v>
      </c>
      <c r="B4621" s="1">
        <v>23</v>
      </c>
      <c r="C4621" t="s">
        <v>480</v>
      </c>
      <c r="D4621">
        <v>16978137</v>
      </c>
      <c r="E4621" t="s">
        <v>10100</v>
      </c>
      <c r="F4621" t="s">
        <v>1363</v>
      </c>
      <c r="G4621" t="s">
        <v>1391</v>
      </c>
      <c r="H4621" s="3" t="s">
        <v>1500</v>
      </c>
      <c r="I4621">
        <v>2022</v>
      </c>
      <c r="J4621" s="15" t="s">
        <v>1501</v>
      </c>
      <c r="K4621">
        <v>2022</v>
      </c>
      <c r="L4621" t="s">
        <v>1367</v>
      </c>
      <c r="M4621" t="s">
        <v>496</v>
      </c>
      <c r="N4621" t="s">
        <v>10094</v>
      </c>
      <c r="O4621" t="s">
        <v>1370</v>
      </c>
      <c r="P4621" t="s">
        <v>4266</v>
      </c>
      <c r="Q4621">
        <f t="shared" si="85"/>
        <v>400</v>
      </c>
      <c r="R4621" t="s">
        <v>9259</v>
      </c>
      <c r="S4621" t="s">
        <v>9260</v>
      </c>
      <c r="T4621" t="s">
        <v>10831</v>
      </c>
      <c r="U4621" s="75">
        <v>400</v>
      </c>
      <c r="V4621">
        <v>5.55</v>
      </c>
      <c r="W4621">
        <v>2220</v>
      </c>
      <c r="AH4621" s="16"/>
      <c r="AI4621" t="s">
        <v>1375</v>
      </c>
    </row>
    <row r="4622" spans="1:35" x14ac:dyDescent="0.25">
      <c r="A4622" t="s">
        <v>10859</v>
      </c>
      <c r="B4622" s="1">
        <v>23</v>
      </c>
      <c r="C4622" t="s">
        <v>480</v>
      </c>
      <c r="D4622">
        <v>16485955</v>
      </c>
      <c r="E4622" t="s">
        <v>10304</v>
      </c>
      <c r="F4622" t="s">
        <v>1363</v>
      </c>
      <c r="G4622" t="s">
        <v>1391</v>
      </c>
      <c r="H4622" s="3" t="s">
        <v>4984</v>
      </c>
      <c r="I4622">
        <v>2022</v>
      </c>
      <c r="J4622" s="15" t="s">
        <v>2117</v>
      </c>
      <c r="K4622">
        <v>2022</v>
      </c>
      <c r="L4622" t="s">
        <v>1367</v>
      </c>
      <c r="M4622" t="s">
        <v>496</v>
      </c>
      <c r="N4622" t="s">
        <v>10094</v>
      </c>
      <c r="O4622" t="s">
        <v>1370</v>
      </c>
      <c r="P4622" t="s">
        <v>4266</v>
      </c>
      <c r="Q4622">
        <f t="shared" si="85"/>
        <v>3500</v>
      </c>
      <c r="R4622" t="s">
        <v>2102</v>
      </c>
      <c r="S4622" t="s">
        <v>2103</v>
      </c>
      <c r="T4622" t="s">
        <v>10800</v>
      </c>
      <c r="U4622" s="75">
        <v>3500</v>
      </c>
      <c r="V4622">
        <v>1.5</v>
      </c>
      <c r="W4622">
        <v>5250</v>
      </c>
      <c r="AH4622" s="16"/>
      <c r="AI4622" t="s">
        <v>1375</v>
      </c>
    </row>
    <row r="4623" spans="1:35" x14ac:dyDescent="0.25">
      <c r="A4623" t="s">
        <v>10860</v>
      </c>
      <c r="B4623" s="1">
        <v>23</v>
      </c>
      <c r="C4623" t="s">
        <v>480</v>
      </c>
      <c r="D4623">
        <v>16420624</v>
      </c>
      <c r="E4623" t="s">
        <v>10861</v>
      </c>
      <c r="F4623" t="s">
        <v>1539</v>
      </c>
      <c r="G4623" t="s">
        <v>1364</v>
      </c>
      <c r="H4623" s="3" t="s">
        <v>10768</v>
      </c>
      <c r="I4623">
        <v>2022</v>
      </c>
      <c r="J4623" s="15" t="s">
        <v>10862</v>
      </c>
      <c r="K4623">
        <v>2022</v>
      </c>
      <c r="L4623" t="s">
        <v>1367</v>
      </c>
      <c r="M4623" t="s">
        <v>496</v>
      </c>
      <c r="N4623" t="s">
        <v>10094</v>
      </c>
      <c r="O4623" t="s">
        <v>1370</v>
      </c>
      <c r="P4623" t="s">
        <v>4409</v>
      </c>
      <c r="Q4623">
        <f t="shared" si="85"/>
        <v>90900</v>
      </c>
      <c r="R4623" t="s">
        <v>2102</v>
      </c>
      <c r="S4623" t="s">
        <v>2103</v>
      </c>
      <c r="T4623" t="s">
        <v>10863</v>
      </c>
      <c r="U4623" s="75">
        <v>90900</v>
      </c>
      <c r="V4623">
        <v>1.5</v>
      </c>
      <c r="W4623">
        <v>136350</v>
      </c>
      <c r="AH4623" s="16"/>
      <c r="AI4623" t="s">
        <v>1375</v>
      </c>
    </row>
    <row r="4624" spans="1:35" x14ac:dyDescent="0.25">
      <c r="A4624" t="s">
        <v>10864</v>
      </c>
      <c r="B4624" s="1">
        <v>23</v>
      </c>
      <c r="C4624" t="s">
        <v>480</v>
      </c>
      <c r="D4624">
        <v>16552105</v>
      </c>
      <c r="E4624" t="s">
        <v>10865</v>
      </c>
      <c r="F4624" t="s">
        <v>1363</v>
      </c>
      <c r="G4624" t="s">
        <v>1391</v>
      </c>
      <c r="H4624" s="3" t="s">
        <v>2125</v>
      </c>
      <c r="I4624">
        <v>2022</v>
      </c>
      <c r="J4624" s="15" t="s">
        <v>2126</v>
      </c>
      <c r="K4624">
        <v>2022</v>
      </c>
      <c r="L4624" t="s">
        <v>1367</v>
      </c>
      <c r="M4624" t="s">
        <v>496</v>
      </c>
      <c r="N4624" t="s">
        <v>10094</v>
      </c>
      <c r="O4624" t="s">
        <v>1370</v>
      </c>
      <c r="P4624" t="s">
        <v>4266</v>
      </c>
      <c r="Q4624">
        <f t="shared" si="85"/>
        <v>60</v>
      </c>
      <c r="R4624" t="s">
        <v>2102</v>
      </c>
      <c r="S4624" t="s">
        <v>2103</v>
      </c>
      <c r="T4624" t="s">
        <v>10800</v>
      </c>
      <c r="U4624" s="75">
        <v>60</v>
      </c>
      <c r="V4624">
        <v>1.5</v>
      </c>
      <c r="W4624">
        <v>90</v>
      </c>
      <c r="AH4624" s="16"/>
      <c r="AI4624" t="s">
        <v>1375</v>
      </c>
    </row>
    <row r="4625" spans="1:35" x14ac:dyDescent="0.25">
      <c r="A4625" t="s">
        <v>10866</v>
      </c>
      <c r="B4625" s="1">
        <v>23</v>
      </c>
      <c r="C4625" t="s">
        <v>480</v>
      </c>
      <c r="D4625">
        <v>18499473</v>
      </c>
      <c r="E4625" t="s">
        <v>10760</v>
      </c>
      <c r="F4625" t="s">
        <v>1363</v>
      </c>
      <c r="G4625" t="s">
        <v>1391</v>
      </c>
      <c r="H4625" s="3" t="s">
        <v>8136</v>
      </c>
      <c r="I4625">
        <v>2022</v>
      </c>
      <c r="J4625" s="15" t="s">
        <v>4733</v>
      </c>
      <c r="K4625">
        <v>2022</v>
      </c>
      <c r="L4625" t="s">
        <v>1367</v>
      </c>
      <c r="M4625" t="s">
        <v>496</v>
      </c>
      <c r="N4625" t="s">
        <v>10094</v>
      </c>
      <c r="O4625" t="s">
        <v>1388</v>
      </c>
      <c r="P4625" t="s">
        <v>4266</v>
      </c>
      <c r="Q4625">
        <f t="shared" si="85"/>
        <v>1000</v>
      </c>
      <c r="R4625" t="s">
        <v>2102</v>
      </c>
      <c r="S4625" t="s">
        <v>2103</v>
      </c>
      <c r="T4625" t="s">
        <v>10145</v>
      </c>
      <c r="U4625" s="75">
        <v>1000</v>
      </c>
      <c r="V4625">
        <v>1.5</v>
      </c>
      <c r="W4625">
        <v>1500</v>
      </c>
      <c r="AH4625" s="16"/>
      <c r="AI4625" t="s">
        <v>1375</v>
      </c>
    </row>
    <row r="4626" spans="1:35" x14ac:dyDescent="0.25">
      <c r="A4626" t="s">
        <v>10867</v>
      </c>
      <c r="B4626" s="1">
        <v>23</v>
      </c>
      <c r="C4626" t="s">
        <v>480</v>
      </c>
      <c r="D4626">
        <v>17427940</v>
      </c>
      <c r="E4626" t="s">
        <v>10100</v>
      </c>
      <c r="F4626" t="s">
        <v>1363</v>
      </c>
      <c r="G4626" t="s">
        <v>1391</v>
      </c>
      <c r="H4626" s="3" t="s">
        <v>4301</v>
      </c>
      <c r="I4626">
        <v>2022</v>
      </c>
      <c r="J4626" s="15" t="s">
        <v>3270</v>
      </c>
      <c r="K4626">
        <v>2022</v>
      </c>
      <c r="L4626" t="s">
        <v>1367</v>
      </c>
      <c r="M4626" t="s">
        <v>496</v>
      </c>
      <c r="N4626" t="s">
        <v>10094</v>
      </c>
      <c r="O4626" t="s">
        <v>1370</v>
      </c>
      <c r="P4626" t="s">
        <v>4266</v>
      </c>
      <c r="Q4626">
        <f t="shared" si="85"/>
        <v>6900</v>
      </c>
      <c r="R4626" t="s">
        <v>1424</v>
      </c>
      <c r="S4626" t="s">
        <v>1425</v>
      </c>
      <c r="T4626" t="s">
        <v>481</v>
      </c>
      <c r="U4626" s="75">
        <v>6900</v>
      </c>
      <c r="V4626">
        <v>1.34</v>
      </c>
      <c r="W4626">
        <v>9246</v>
      </c>
      <c r="AH4626" s="16"/>
      <c r="AI4626" t="s">
        <v>1375</v>
      </c>
    </row>
    <row r="4627" spans="1:35" x14ac:dyDescent="0.25">
      <c r="A4627" t="s">
        <v>10868</v>
      </c>
      <c r="B4627" s="1">
        <v>23</v>
      </c>
      <c r="C4627" t="s">
        <v>480</v>
      </c>
      <c r="D4627">
        <v>16527526</v>
      </c>
      <c r="E4627" t="s">
        <v>10449</v>
      </c>
      <c r="F4627" t="s">
        <v>1363</v>
      </c>
      <c r="G4627" t="s">
        <v>1391</v>
      </c>
      <c r="H4627" s="3" t="s">
        <v>4949</v>
      </c>
      <c r="I4627">
        <v>2022</v>
      </c>
      <c r="J4627" s="15" t="s">
        <v>2125</v>
      </c>
      <c r="K4627">
        <v>2022</v>
      </c>
      <c r="L4627" t="s">
        <v>1367</v>
      </c>
      <c r="M4627" t="s">
        <v>496</v>
      </c>
      <c r="N4627" t="s">
        <v>10094</v>
      </c>
      <c r="O4627" t="s">
        <v>1370</v>
      </c>
      <c r="P4627" t="s">
        <v>4266</v>
      </c>
      <c r="Q4627">
        <f t="shared" si="85"/>
        <v>600</v>
      </c>
      <c r="R4627" t="s">
        <v>2102</v>
      </c>
      <c r="S4627" t="s">
        <v>2103</v>
      </c>
      <c r="T4627" t="s">
        <v>10869</v>
      </c>
      <c r="U4627" s="75">
        <v>600</v>
      </c>
      <c r="V4627">
        <v>1.5</v>
      </c>
      <c r="W4627">
        <v>900</v>
      </c>
      <c r="AH4627" s="16"/>
      <c r="AI4627" t="s">
        <v>1375</v>
      </c>
    </row>
    <row r="4628" spans="1:35" x14ac:dyDescent="0.25">
      <c r="A4628" t="s">
        <v>10870</v>
      </c>
      <c r="B4628" s="1">
        <v>23</v>
      </c>
      <c r="C4628" t="s">
        <v>480</v>
      </c>
      <c r="D4628">
        <v>16537483</v>
      </c>
      <c r="E4628" t="s">
        <v>10871</v>
      </c>
      <c r="F4628" t="s">
        <v>1363</v>
      </c>
      <c r="G4628" t="s">
        <v>1391</v>
      </c>
      <c r="H4628" s="3" t="s">
        <v>2118</v>
      </c>
      <c r="I4628">
        <v>2022</v>
      </c>
      <c r="J4628" s="15" t="s">
        <v>5245</v>
      </c>
      <c r="K4628">
        <v>2022</v>
      </c>
      <c r="L4628" t="s">
        <v>1367</v>
      </c>
      <c r="M4628" t="s">
        <v>496</v>
      </c>
      <c r="N4628" t="s">
        <v>10094</v>
      </c>
      <c r="O4628" t="s">
        <v>1370</v>
      </c>
      <c r="P4628" t="s">
        <v>4266</v>
      </c>
      <c r="Q4628">
        <f t="shared" si="85"/>
        <v>37080</v>
      </c>
      <c r="R4628" t="s">
        <v>2102</v>
      </c>
      <c r="S4628" t="s">
        <v>2103</v>
      </c>
      <c r="T4628" t="s">
        <v>10800</v>
      </c>
      <c r="U4628" s="75">
        <v>37080</v>
      </c>
      <c r="V4628">
        <v>1.5</v>
      </c>
      <c r="W4628">
        <v>55620</v>
      </c>
      <c r="AH4628" s="16"/>
      <c r="AI4628" t="s">
        <v>1375</v>
      </c>
    </row>
    <row r="4629" spans="1:35" x14ac:dyDescent="0.25">
      <c r="A4629" t="s">
        <v>10872</v>
      </c>
      <c r="B4629" s="1">
        <v>23</v>
      </c>
      <c r="C4629" t="s">
        <v>480</v>
      </c>
      <c r="D4629">
        <v>17431522</v>
      </c>
      <c r="E4629" t="s">
        <v>10873</v>
      </c>
      <c r="F4629" t="s">
        <v>1363</v>
      </c>
      <c r="G4629" t="s">
        <v>1391</v>
      </c>
      <c r="H4629" s="3" t="s">
        <v>4301</v>
      </c>
      <c r="I4629">
        <v>2022</v>
      </c>
      <c r="J4629" s="15" t="s">
        <v>3270</v>
      </c>
      <c r="K4629">
        <v>2022</v>
      </c>
      <c r="L4629" t="s">
        <v>1367</v>
      </c>
      <c r="M4629" t="s">
        <v>496</v>
      </c>
      <c r="N4629" t="s">
        <v>10094</v>
      </c>
      <c r="O4629" t="s">
        <v>1370</v>
      </c>
      <c r="P4629" t="s">
        <v>4266</v>
      </c>
      <c r="Q4629">
        <f t="shared" si="85"/>
        <v>6200</v>
      </c>
      <c r="R4629" t="s">
        <v>1424</v>
      </c>
      <c r="S4629" t="s">
        <v>1425</v>
      </c>
      <c r="T4629" t="s">
        <v>481</v>
      </c>
      <c r="U4629" s="75">
        <v>6200</v>
      </c>
      <c r="V4629">
        <v>1.34</v>
      </c>
      <c r="W4629">
        <v>8308</v>
      </c>
      <c r="AH4629" s="16"/>
      <c r="AI4629" t="s">
        <v>1375</v>
      </c>
    </row>
    <row r="4630" spans="1:35" x14ac:dyDescent="0.25">
      <c r="A4630" t="s">
        <v>10874</v>
      </c>
      <c r="B4630" s="1">
        <v>23</v>
      </c>
      <c r="C4630" t="s">
        <v>480</v>
      </c>
      <c r="D4630">
        <v>17502233</v>
      </c>
      <c r="E4630" t="s">
        <v>9691</v>
      </c>
      <c r="F4630" t="s">
        <v>1363</v>
      </c>
      <c r="G4630" t="s">
        <v>1391</v>
      </c>
      <c r="H4630" s="3" t="s">
        <v>8641</v>
      </c>
      <c r="I4630">
        <v>2022</v>
      </c>
      <c r="J4630" s="15" t="s">
        <v>3267</v>
      </c>
      <c r="K4630">
        <v>2022</v>
      </c>
      <c r="L4630" t="s">
        <v>1367</v>
      </c>
      <c r="M4630" t="s">
        <v>496</v>
      </c>
      <c r="N4630" t="s">
        <v>10094</v>
      </c>
      <c r="O4630" t="s">
        <v>1370</v>
      </c>
      <c r="P4630" t="s">
        <v>4266</v>
      </c>
      <c r="Q4630">
        <f t="shared" si="85"/>
        <v>4300</v>
      </c>
      <c r="R4630" t="s">
        <v>2102</v>
      </c>
      <c r="S4630" t="s">
        <v>2103</v>
      </c>
      <c r="T4630" t="s">
        <v>10450</v>
      </c>
      <c r="U4630" s="75">
        <v>4300</v>
      </c>
      <c r="V4630">
        <v>1.5</v>
      </c>
      <c r="W4630">
        <v>6450</v>
      </c>
      <c r="AH4630" s="16"/>
      <c r="AI4630" t="s">
        <v>1375</v>
      </c>
    </row>
    <row r="4631" spans="1:35" x14ac:dyDescent="0.25">
      <c r="A4631" t="s">
        <v>10875</v>
      </c>
      <c r="B4631" s="1">
        <v>23</v>
      </c>
      <c r="C4631" t="s">
        <v>480</v>
      </c>
      <c r="D4631">
        <v>17624037</v>
      </c>
      <c r="E4631" t="s">
        <v>10876</v>
      </c>
      <c r="F4631" t="s">
        <v>1363</v>
      </c>
      <c r="G4631" t="s">
        <v>1391</v>
      </c>
      <c r="H4631" s="3" t="s">
        <v>2238</v>
      </c>
      <c r="I4631">
        <v>2022</v>
      </c>
      <c r="J4631" s="15" t="s">
        <v>1855</v>
      </c>
      <c r="K4631">
        <v>2022</v>
      </c>
      <c r="L4631" t="s">
        <v>1367</v>
      </c>
      <c r="M4631" t="s">
        <v>496</v>
      </c>
      <c r="N4631" t="s">
        <v>10094</v>
      </c>
      <c r="O4631" t="s">
        <v>1370</v>
      </c>
      <c r="P4631" t="s">
        <v>4266</v>
      </c>
      <c r="Q4631">
        <f t="shared" si="85"/>
        <v>1300</v>
      </c>
      <c r="R4631" t="s">
        <v>2102</v>
      </c>
      <c r="S4631" t="s">
        <v>2103</v>
      </c>
      <c r="T4631" t="s">
        <v>10450</v>
      </c>
      <c r="U4631" s="75">
        <v>1300</v>
      </c>
      <c r="V4631">
        <v>1.5</v>
      </c>
      <c r="W4631">
        <v>1950</v>
      </c>
      <c r="AH4631" s="16"/>
      <c r="AI4631" t="s">
        <v>1375</v>
      </c>
    </row>
    <row r="4632" spans="1:35" x14ac:dyDescent="0.25">
      <c r="A4632" t="s">
        <v>10877</v>
      </c>
      <c r="B4632" s="1">
        <v>23</v>
      </c>
      <c r="C4632" t="s">
        <v>480</v>
      </c>
      <c r="D4632">
        <v>17562821</v>
      </c>
      <c r="E4632" t="s">
        <v>10878</v>
      </c>
      <c r="F4632" t="s">
        <v>1363</v>
      </c>
      <c r="G4632" t="s">
        <v>1391</v>
      </c>
      <c r="H4632" s="3" t="s">
        <v>4169</v>
      </c>
      <c r="I4632">
        <v>2022</v>
      </c>
      <c r="J4632" s="15" t="s">
        <v>4170</v>
      </c>
      <c r="K4632">
        <v>2022</v>
      </c>
      <c r="L4632" t="s">
        <v>1367</v>
      </c>
      <c r="M4632" t="s">
        <v>496</v>
      </c>
      <c r="N4632" t="s">
        <v>10094</v>
      </c>
      <c r="O4632" t="s">
        <v>1370</v>
      </c>
      <c r="P4632" t="s">
        <v>4266</v>
      </c>
      <c r="Q4632">
        <f t="shared" si="85"/>
        <v>53800</v>
      </c>
      <c r="R4632" t="s">
        <v>1424</v>
      </c>
      <c r="S4632" t="s">
        <v>1425</v>
      </c>
      <c r="T4632" t="s">
        <v>481</v>
      </c>
      <c r="U4632" s="75">
        <v>53800</v>
      </c>
      <c r="V4632">
        <v>1.35</v>
      </c>
      <c r="W4632">
        <v>72630</v>
      </c>
      <c r="AH4632" s="16"/>
      <c r="AI4632" t="s">
        <v>1375</v>
      </c>
    </row>
    <row r="4633" spans="1:35" x14ac:dyDescent="0.25">
      <c r="A4633" t="s">
        <v>10879</v>
      </c>
      <c r="B4633" s="1">
        <v>23</v>
      </c>
      <c r="C4633" t="s">
        <v>480</v>
      </c>
      <c r="D4633">
        <v>17564883</v>
      </c>
      <c r="E4633" t="s">
        <v>10880</v>
      </c>
      <c r="F4633" t="s">
        <v>1363</v>
      </c>
      <c r="G4633" t="s">
        <v>1391</v>
      </c>
      <c r="H4633" s="3" t="s">
        <v>5298</v>
      </c>
      <c r="I4633">
        <v>2022</v>
      </c>
      <c r="J4633" s="15" t="s">
        <v>3267</v>
      </c>
      <c r="K4633">
        <v>2022</v>
      </c>
      <c r="L4633" t="s">
        <v>1367</v>
      </c>
      <c r="M4633" t="s">
        <v>496</v>
      </c>
      <c r="N4633" t="s">
        <v>10139</v>
      </c>
      <c r="O4633" t="s">
        <v>1370</v>
      </c>
      <c r="P4633" t="s">
        <v>133</v>
      </c>
      <c r="Q4633">
        <f t="shared" si="85"/>
        <v>60</v>
      </c>
      <c r="R4633" t="s">
        <v>2102</v>
      </c>
      <c r="S4633" t="s">
        <v>2103</v>
      </c>
      <c r="T4633" t="s">
        <v>10450</v>
      </c>
      <c r="U4633" s="75">
        <v>60</v>
      </c>
      <c r="V4633">
        <v>1.5</v>
      </c>
      <c r="W4633">
        <v>90</v>
      </c>
      <c r="AH4633" s="16"/>
      <c r="AI4633" t="s">
        <v>1375</v>
      </c>
    </row>
    <row r="4634" spans="1:35" x14ac:dyDescent="0.25">
      <c r="A4634" t="s">
        <v>10881</v>
      </c>
      <c r="B4634" s="1">
        <v>23</v>
      </c>
      <c r="C4634" t="s">
        <v>480</v>
      </c>
      <c r="D4634">
        <v>17606829</v>
      </c>
      <c r="E4634" t="s">
        <v>9691</v>
      </c>
      <c r="F4634" t="s">
        <v>1363</v>
      </c>
      <c r="G4634" t="s">
        <v>1391</v>
      </c>
      <c r="H4634" s="3" t="s">
        <v>1854</v>
      </c>
      <c r="I4634">
        <v>2022</v>
      </c>
      <c r="J4634" s="15" t="s">
        <v>4186</v>
      </c>
      <c r="K4634">
        <v>2022</v>
      </c>
      <c r="L4634" t="s">
        <v>1367</v>
      </c>
      <c r="M4634" t="s">
        <v>496</v>
      </c>
      <c r="N4634" t="s">
        <v>10094</v>
      </c>
      <c r="O4634" t="s">
        <v>1370</v>
      </c>
      <c r="P4634" t="s">
        <v>4266</v>
      </c>
      <c r="Q4634">
        <f t="shared" si="85"/>
        <v>2800</v>
      </c>
      <c r="R4634" t="s">
        <v>2102</v>
      </c>
      <c r="S4634" t="s">
        <v>2103</v>
      </c>
      <c r="T4634" t="s">
        <v>10450</v>
      </c>
      <c r="U4634" s="75">
        <v>2800</v>
      </c>
      <c r="V4634">
        <v>1.5</v>
      </c>
      <c r="W4634">
        <v>4200</v>
      </c>
      <c r="AH4634" s="16"/>
      <c r="AI4634" t="s">
        <v>1375</v>
      </c>
    </row>
    <row r="4635" spans="1:35" x14ac:dyDescent="0.25">
      <c r="A4635" t="s">
        <v>10882</v>
      </c>
      <c r="B4635" s="1">
        <v>23</v>
      </c>
      <c r="C4635" t="s">
        <v>480</v>
      </c>
      <c r="D4635">
        <v>17694132</v>
      </c>
      <c r="E4635" t="s">
        <v>10467</v>
      </c>
      <c r="F4635" t="s">
        <v>1363</v>
      </c>
      <c r="G4635" t="s">
        <v>1391</v>
      </c>
      <c r="H4635" s="3" t="s">
        <v>1784</v>
      </c>
      <c r="I4635">
        <v>2022</v>
      </c>
      <c r="J4635" s="15" t="s">
        <v>1791</v>
      </c>
      <c r="K4635">
        <v>2022</v>
      </c>
      <c r="L4635" t="s">
        <v>1367</v>
      </c>
      <c r="M4635" t="s">
        <v>496</v>
      </c>
      <c r="N4635" t="s">
        <v>10094</v>
      </c>
      <c r="O4635" t="s">
        <v>1370</v>
      </c>
      <c r="P4635" t="s">
        <v>10883</v>
      </c>
      <c r="Q4635">
        <f t="shared" si="85"/>
        <v>1000</v>
      </c>
      <c r="R4635" t="s">
        <v>2102</v>
      </c>
      <c r="S4635" t="s">
        <v>2103</v>
      </c>
      <c r="T4635" t="s">
        <v>10450</v>
      </c>
      <c r="U4635" s="75">
        <v>1000</v>
      </c>
      <c r="V4635">
        <v>1.5</v>
      </c>
      <c r="W4635">
        <v>1500</v>
      </c>
      <c r="AH4635" s="16"/>
      <c r="AI4635" t="s">
        <v>1375</v>
      </c>
    </row>
    <row r="4636" spans="1:35" x14ac:dyDescent="0.25">
      <c r="A4636" t="s">
        <v>10884</v>
      </c>
      <c r="B4636" s="1">
        <v>23</v>
      </c>
      <c r="C4636" t="s">
        <v>480</v>
      </c>
      <c r="D4636">
        <v>17670462</v>
      </c>
      <c r="E4636" t="s">
        <v>10885</v>
      </c>
      <c r="F4636" t="s">
        <v>1363</v>
      </c>
      <c r="G4636" t="s">
        <v>1391</v>
      </c>
      <c r="H4636" s="3" t="s">
        <v>4176</v>
      </c>
      <c r="I4636">
        <v>2022</v>
      </c>
      <c r="J4636" s="15" t="s">
        <v>5313</v>
      </c>
      <c r="K4636">
        <v>2022</v>
      </c>
      <c r="L4636" t="s">
        <v>1367</v>
      </c>
      <c r="M4636" t="s">
        <v>496</v>
      </c>
      <c r="N4636" t="s">
        <v>10094</v>
      </c>
      <c r="O4636" t="s">
        <v>1370</v>
      </c>
      <c r="P4636" t="s">
        <v>4266</v>
      </c>
      <c r="Q4636">
        <f t="shared" si="85"/>
        <v>11700</v>
      </c>
      <c r="R4636" t="s">
        <v>2102</v>
      </c>
      <c r="S4636" t="s">
        <v>2103</v>
      </c>
      <c r="T4636" t="s">
        <v>10450</v>
      </c>
      <c r="U4636" s="75">
        <v>11700</v>
      </c>
      <c r="V4636">
        <v>1.5</v>
      </c>
      <c r="W4636">
        <v>17550</v>
      </c>
      <c r="AH4636" s="16"/>
      <c r="AI4636" t="s">
        <v>1375</v>
      </c>
    </row>
    <row r="4637" spans="1:35" x14ac:dyDescent="0.25">
      <c r="A4637" t="s">
        <v>10886</v>
      </c>
      <c r="B4637" s="1">
        <v>23</v>
      </c>
      <c r="C4637" t="s">
        <v>480</v>
      </c>
      <c r="D4637">
        <v>17701465</v>
      </c>
      <c r="E4637" t="s">
        <v>10887</v>
      </c>
      <c r="F4637" t="s">
        <v>1363</v>
      </c>
      <c r="G4637" t="s">
        <v>1391</v>
      </c>
      <c r="H4637" s="3" t="s">
        <v>5313</v>
      </c>
      <c r="I4637">
        <v>2022</v>
      </c>
      <c r="J4637" s="15" t="s">
        <v>2249</v>
      </c>
      <c r="K4637">
        <v>2022</v>
      </c>
      <c r="L4637" t="s">
        <v>1367</v>
      </c>
      <c r="M4637" t="s">
        <v>496</v>
      </c>
      <c r="N4637" t="s">
        <v>10094</v>
      </c>
      <c r="O4637" t="s">
        <v>1370</v>
      </c>
      <c r="P4637" t="s">
        <v>4266</v>
      </c>
      <c r="Q4637">
        <f t="shared" si="85"/>
        <v>9780</v>
      </c>
      <c r="R4637" t="s">
        <v>2102</v>
      </c>
      <c r="S4637" t="s">
        <v>2103</v>
      </c>
      <c r="T4637" t="s">
        <v>10450</v>
      </c>
      <c r="U4637" s="75">
        <v>9780</v>
      </c>
      <c r="V4637">
        <v>1.5</v>
      </c>
      <c r="W4637">
        <v>14670</v>
      </c>
      <c r="AH4637" s="16"/>
      <c r="AI4637" t="s">
        <v>1375</v>
      </c>
    </row>
    <row r="4638" spans="1:35" x14ac:dyDescent="0.25">
      <c r="A4638" t="s">
        <v>10888</v>
      </c>
      <c r="B4638" s="1">
        <v>23</v>
      </c>
      <c r="C4638" t="s">
        <v>480</v>
      </c>
      <c r="D4638">
        <v>17768942</v>
      </c>
      <c r="E4638" t="s">
        <v>10889</v>
      </c>
      <c r="F4638" t="s">
        <v>1363</v>
      </c>
      <c r="G4638" t="s">
        <v>1391</v>
      </c>
      <c r="H4638" s="3" t="s">
        <v>5315</v>
      </c>
      <c r="I4638">
        <v>2022</v>
      </c>
      <c r="J4638" s="15" t="s">
        <v>7330</v>
      </c>
      <c r="K4638">
        <v>2022</v>
      </c>
      <c r="L4638" t="s">
        <v>1367</v>
      </c>
      <c r="M4638" t="s">
        <v>496</v>
      </c>
      <c r="N4638" t="s">
        <v>10094</v>
      </c>
      <c r="O4638" t="s">
        <v>1370</v>
      </c>
      <c r="P4638" t="s">
        <v>4266</v>
      </c>
      <c r="Q4638">
        <f t="shared" si="85"/>
        <v>360</v>
      </c>
      <c r="R4638" t="s">
        <v>2102</v>
      </c>
      <c r="S4638" t="s">
        <v>2103</v>
      </c>
      <c r="T4638" t="s">
        <v>10450</v>
      </c>
      <c r="U4638" s="75">
        <v>360</v>
      </c>
      <c r="V4638">
        <v>1.5</v>
      </c>
      <c r="W4638">
        <v>540</v>
      </c>
      <c r="AH4638" s="16"/>
      <c r="AI4638" t="s">
        <v>1375</v>
      </c>
    </row>
    <row r="4639" spans="1:35" x14ac:dyDescent="0.25">
      <c r="A4639" t="s">
        <v>10890</v>
      </c>
      <c r="B4639" s="1">
        <v>23</v>
      </c>
      <c r="C4639" t="s">
        <v>480</v>
      </c>
      <c r="D4639">
        <v>17750776</v>
      </c>
      <c r="E4639" t="s">
        <v>10100</v>
      </c>
      <c r="F4639" t="s">
        <v>1363</v>
      </c>
      <c r="G4639" t="s">
        <v>1391</v>
      </c>
      <c r="H4639" s="3" t="s">
        <v>2250</v>
      </c>
      <c r="I4639">
        <v>2022</v>
      </c>
      <c r="J4639" s="15" t="s">
        <v>2273</v>
      </c>
      <c r="K4639">
        <v>2022</v>
      </c>
      <c r="L4639" t="s">
        <v>1367</v>
      </c>
      <c r="M4639" t="s">
        <v>496</v>
      </c>
      <c r="N4639" t="s">
        <v>10094</v>
      </c>
      <c r="O4639" t="s">
        <v>1370</v>
      </c>
      <c r="P4639" t="s">
        <v>4266</v>
      </c>
      <c r="Q4639">
        <f t="shared" si="85"/>
        <v>5700</v>
      </c>
      <c r="R4639" t="s">
        <v>2102</v>
      </c>
      <c r="S4639" t="s">
        <v>2103</v>
      </c>
      <c r="T4639" t="s">
        <v>10450</v>
      </c>
      <c r="U4639" s="75">
        <v>5700</v>
      </c>
      <c r="V4639">
        <v>1.5</v>
      </c>
      <c r="W4639">
        <v>8550</v>
      </c>
      <c r="AH4639" s="16"/>
      <c r="AI4639" t="s">
        <v>1375</v>
      </c>
    </row>
    <row r="4640" spans="1:35" x14ac:dyDescent="0.25">
      <c r="A4640" t="s">
        <v>10891</v>
      </c>
      <c r="B4640" s="1">
        <v>23</v>
      </c>
      <c r="C4640" t="s">
        <v>480</v>
      </c>
      <c r="D4640">
        <v>17656893</v>
      </c>
      <c r="E4640" t="s">
        <v>10892</v>
      </c>
      <c r="F4640" t="s">
        <v>1363</v>
      </c>
      <c r="G4640" t="s">
        <v>1391</v>
      </c>
      <c r="H4640" s="3" t="s">
        <v>5326</v>
      </c>
      <c r="I4640">
        <v>2022</v>
      </c>
      <c r="J4640" s="15" t="s">
        <v>4176</v>
      </c>
      <c r="K4640">
        <v>2022</v>
      </c>
      <c r="L4640" t="s">
        <v>1367</v>
      </c>
      <c r="M4640" t="s">
        <v>496</v>
      </c>
      <c r="N4640" t="s">
        <v>10094</v>
      </c>
      <c r="O4640" t="s">
        <v>1370</v>
      </c>
      <c r="P4640" t="s">
        <v>4266</v>
      </c>
      <c r="Q4640">
        <f t="shared" si="85"/>
        <v>3000</v>
      </c>
      <c r="R4640" t="s">
        <v>2102</v>
      </c>
      <c r="S4640" t="s">
        <v>2103</v>
      </c>
      <c r="T4640" t="s">
        <v>10450</v>
      </c>
      <c r="U4640" s="75">
        <v>3000</v>
      </c>
      <c r="V4640">
        <v>1.5</v>
      </c>
      <c r="W4640">
        <v>4500</v>
      </c>
      <c r="AH4640" s="16"/>
      <c r="AI4640" t="s">
        <v>1375</v>
      </c>
    </row>
    <row r="4641" spans="1:35" x14ac:dyDescent="0.25">
      <c r="A4641" t="s">
        <v>10893</v>
      </c>
      <c r="B4641" s="1">
        <v>23</v>
      </c>
      <c r="C4641" t="s">
        <v>480</v>
      </c>
      <c r="D4641">
        <v>17773148</v>
      </c>
      <c r="E4641" t="s">
        <v>10894</v>
      </c>
      <c r="F4641" t="s">
        <v>1363</v>
      </c>
      <c r="G4641" t="s">
        <v>1391</v>
      </c>
      <c r="H4641" s="3" t="s">
        <v>5315</v>
      </c>
      <c r="I4641">
        <v>2022</v>
      </c>
      <c r="J4641" s="15" t="s">
        <v>2273</v>
      </c>
      <c r="K4641">
        <v>2022</v>
      </c>
      <c r="L4641" t="s">
        <v>1367</v>
      </c>
      <c r="M4641" t="s">
        <v>496</v>
      </c>
      <c r="N4641" t="s">
        <v>10094</v>
      </c>
      <c r="O4641" t="s">
        <v>1370</v>
      </c>
      <c r="P4641" t="s">
        <v>4266</v>
      </c>
      <c r="Q4641">
        <f t="shared" si="85"/>
        <v>4500</v>
      </c>
      <c r="R4641" t="s">
        <v>2102</v>
      </c>
      <c r="S4641" t="s">
        <v>2103</v>
      </c>
      <c r="T4641" t="s">
        <v>10450</v>
      </c>
      <c r="U4641" s="75">
        <v>4500</v>
      </c>
      <c r="V4641">
        <v>1.5</v>
      </c>
      <c r="W4641">
        <v>6750</v>
      </c>
      <c r="AH4641" s="16"/>
      <c r="AI4641" t="s">
        <v>1375</v>
      </c>
    </row>
    <row r="4642" spans="1:35" x14ac:dyDescent="0.25">
      <c r="A4642" t="s">
        <v>10895</v>
      </c>
      <c r="B4642" s="1">
        <v>23</v>
      </c>
      <c r="C4642" t="s">
        <v>480</v>
      </c>
      <c r="D4642">
        <v>17663555</v>
      </c>
      <c r="E4642" t="s">
        <v>10896</v>
      </c>
      <c r="F4642" t="s">
        <v>1363</v>
      </c>
      <c r="G4642" t="s">
        <v>1364</v>
      </c>
      <c r="H4642" s="3" t="s">
        <v>1783</v>
      </c>
      <c r="I4642">
        <v>2022</v>
      </c>
      <c r="J4642" s="15" t="s">
        <v>1784</v>
      </c>
      <c r="K4642">
        <v>2022</v>
      </c>
      <c r="L4642" t="s">
        <v>1367</v>
      </c>
      <c r="M4642" t="s">
        <v>496</v>
      </c>
      <c r="N4642" t="s">
        <v>10094</v>
      </c>
      <c r="O4642" t="s">
        <v>1370</v>
      </c>
      <c r="P4642" t="s">
        <v>4266</v>
      </c>
      <c r="Q4642">
        <f t="shared" si="85"/>
        <v>6400</v>
      </c>
      <c r="R4642" t="s">
        <v>2102</v>
      </c>
      <c r="S4642" t="s">
        <v>2103</v>
      </c>
      <c r="T4642" t="s">
        <v>10450</v>
      </c>
      <c r="U4642" s="75">
        <v>6400</v>
      </c>
      <c r="V4642">
        <v>1.5</v>
      </c>
      <c r="W4642">
        <v>9600</v>
      </c>
      <c r="AH4642" s="16"/>
      <c r="AI4642" t="s">
        <v>1375</v>
      </c>
    </row>
    <row r="4643" spans="1:35" x14ac:dyDescent="0.25">
      <c r="A4643" t="s">
        <v>10897</v>
      </c>
      <c r="B4643" s="1">
        <v>23</v>
      </c>
      <c r="C4643" t="s">
        <v>480</v>
      </c>
      <c r="D4643">
        <v>17960010</v>
      </c>
      <c r="E4643" t="s">
        <v>10898</v>
      </c>
      <c r="F4643" t="s">
        <v>1363</v>
      </c>
      <c r="G4643" t="s">
        <v>1391</v>
      </c>
      <c r="H4643" s="3" t="s">
        <v>7333</v>
      </c>
      <c r="I4643">
        <v>2022</v>
      </c>
      <c r="J4643" s="15" t="s">
        <v>4310</v>
      </c>
      <c r="K4643">
        <v>2022</v>
      </c>
      <c r="L4643" t="s">
        <v>1367</v>
      </c>
      <c r="M4643" t="s">
        <v>496</v>
      </c>
      <c r="N4643" t="s">
        <v>10094</v>
      </c>
      <c r="O4643" t="s">
        <v>1370</v>
      </c>
      <c r="P4643" t="s">
        <v>4266</v>
      </c>
      <c r="Q4643">
        <f t="shared" si="85"/>
        <v>5260</v>
      </c>
      <c r="R4643" t="s">
        <v>2102</v>
      </c>
      <c r="S4643" t="s">
        <v>2103</v>
      </c>
      <c r="T4643" t="s">
        <v>10450</v>
      </c>
      <c r="U4643" s="75">
        <v>5260</v>
      </c>
      <c r="V4643">
        <v>1.5</v>
      </c>
      <c r="W4643">
        <v>7890</v>
      </c>
      <c r="AH4643" s="16"/>
      <c r="AI4643" t="s">
        <v>1375</v>
      </c>
    </row>
    <row r="4644" spans="1:35" x14ac:dyDescent="0.25">
      <c r="A4644" t="s">
        <v>10899</v>
      </c>
      <c r="B4644" s="1">
        <v>23</v>
      </c>
      <c r="C4644" t="s">
        <v>480</v>
      </c>
      <c r="D4644">
        <v>17960010</v>
      </c>
      <c r="E4644" t="s">
        <v>10898</v>
      </c>
      <c r="F4644" t="s">
        <v>1363</v>
      </c>
      <c r="G4644" t="s">
        <v>1391</v>
      </c>
      <c r="H4644" s="3" t="s">
        <v>7333</v>
      </c>
      <c r="I4644">
        <v>2022</v>
      </c>
      <c r="J4644" s="15" t="s">
        <v>4310</v>
      </c>
      <c r="K4644">
        <v>2022</v>
      </c>
      <c r="L4644" t="s">
        <v>1367</v>
      </c>
      <c r="M4644" t="s">
        <v>496</v>
      </c>
      <c r="N4644" t="s">
        <v>10094</v>
      </c>
      <c r="O4644" t="s">
        <v>1370</v>
      </c>
      <c r="P4644" t="s">
        <v>4266</v>
      </c>
      <c r="Q4644">
        <f t="shared" si="85"/>
        <v>5260</v>
      </c>
      <c r="R4644" t="s">
        <v>9259</v>
      </c>
      <c r="S4644" t="s">
        <v>9260</v>
      </c>
      <c r="T4644" t="s">
        <v>10831</v>
      </c>
      <c r="U4644" s="75">
        <v>5260</v>
      </c>
      <c r="V4644">
        <v>5.55</v>
      </c>
      <c r="W4644">
        <v>29193</v>
      </c>
      <c r="AH4644" s="16"/>
      <c r="AI4644" t="s">
        <v>1375</v>
      </c>
    </row>
    <row r="4645" spans="1:35" x14ac:dyDescent="0.25">
      <c r="A4645" t="s">
        <v>10900</v>
      </c>
      <c r="B4645" s="1">
        <v>23</v>
      </c>
      <c r="C4645" t="s">
        <v>480</v>
      </c>
      <c r="D4645">
        <v>17807190</v>
      </c>
      <c r="E4645" t="s">
        <v>10901</v>
      </c>
      <c r="F4645" t="s">
        <v>1363</v>
      </c>
      <c r="G4645" t="s">
        <v>1391</v>
      </c>
      <c r="H4645" s="3" t="s">
        <v>2258</v>
      </c>
      <c r="I4645">
        <v>2022</v>
      </c>
      <c r="J4645" s="15" t="s">
        <v>2259</v>
      </c>
      <c r="K4645">
        <v>2022</v>
      </c>
      <c r="L4645" t="s">
        <v>1367</v>
      </c>
      <c r="M4645" t="s">
        <v>496</v>
      </c>
      <c r="N4645" t="s">
        <v>10139</v>
      </c>
      <c r="O4645" t="s">
        <v>1370</v>
      </c>
      <c r="P4645" t="s">
        <v>133</v>
      </c>
      <c r="Q4645">
        <f t="shared" si="85"/>
        <v>120</v>
      </c>
      <c r="R4645" t="s">
        <v>2102</v>
      </c>
      <c r="S4645" t="s">
        <v>2103</v>
      </c>
      <c r="T4645" t="s">
        <v>10450</v>
      </c>
      <c r="U4645" s="75">
        <v>120</v>
      </c>
      <c r="V4645">
        <v>1.5</v>
      </c>
      <c r="W4645">
        <v>180</v>
      </c>
      <c r="AH4645" s="16"/>
      <c r="AI4645" t="s">
        <v>1375</v>
      </c>
    </row>
    <row r="4646" spans="1:35" x14ac:dyDescent="0.25">
      <c r="A4646" t="s">
        <v>10902</v>
      </c>
      <c r="B4646" s="1">
        <v>23</v>
      </c>
      <c r="C4646" t="s">
        <v>480</v>
      </c>
      <c r="D4646">
        <v>17965063</v>
      </c>
      <c r="E4646" t="s">
        <v>10880</v>
      </c>
      <c r="F4646" t="s">
        <v>1363</v>
      </c>
      <c r="G4646" t="s">
        <v>1391</v>
      </c>
      <c r="H4646" s="3" t="s">
        <v>4310</v>
      </c>
      <c r="I4646">
        <v>2022</v>
      </c>
      <c r="J4646" s="15" t="s">
        <v>5345</v>
      </c>
      <c r="K4646">
        <v>2022</v>
      </c>
      <c r="L4646" t="s">
        <v>1367</v>
      </c>
      <c r="M4646" t="s">
        <v>496</v>
      </c>
      <c r="N4646" t="s">
        <v>10139</v>
      </c>
      <c r="O4646" t="s">
        <v>1370</v>
      </c>
      <c r="P4646" t="s">
        <v>133</v>
      </c>
      <c r="Q4646">
        <f t="shared" si="85"/>
        <v>60</v>
      </c>
      <c r="R4646" t="s">
        <v>2102</v>
      </c>
      <c r="S4646" t="s">
        <v>2103</v>
      </c>
      <c r="T4646" t="s">
        <v>10450</v>
      </c>
      <c r="U4646" s="75">
        <v>60</v>
      </c>
      <c r="V4646">
        <v>1.5</v>
      </c>
      <c r="W4646">
        <v>90</v>
      </c>
      <c r="AH4646" s="16"/>
      <c r="AI4646" t="s">
        <v>1375</v>
      </c>
    </row>
    <row r="4647" spans="1:35" x14ac:dyDescent="0.25">
      <c r="A4647" t="s">
        <v>10903</v>
      </c>
      <c r="B4647" s="1">
        <v>23</v>
      </c>
      <c r="C4647" t="s">
        <v>480</v>
      </c>
      <c r="D4647">
        <v>17965063</v>
      </c>
      <c r="E4647" t="s">
        <v>10880</v>
      </c>
      <c r="F4647" t="s">
        <v>1363</v>
      </c>
      <c r="G4647" t="s">
        <v>1391</v>
      </c>
      <c r="H4647" s="3" t="s">
        <v>4310</v>
      </c>
      <c r="I4647">
        <v>2022</v>
      </c>
      <c r="J4647" s="15" t="s">
        <v>5345</v>
      </c>
      <c r="K4647">
        <v>2022</v>
      </c>
      <c r="L4647" t="s">
        <v>1367</v>
      </c>
      <c r="M4647" t="s">
        <v>496</v>
      </c>
      <c r="N4647" t="s">
        <v>10139</v>
      </c>
      <c r="O4647" t="s">
        <v>1370</v>
      </c>
      <c r="P4647" t="s">
        <v>133</v>
      </c>
      <c r="Q4647">
        <f t="shared" si="85"/>
        <v>60</v>
      </c>
      <c r="R4647" t="s">
        <v>9259</v>
      </c>
      <c r="S4647" t="s">
        <v>9260</v>
      </c>
      <c r="T4647" t="s">
        <v>10904</v>
      </c>
      <c r="U4647" s="75">
        <v>60</v>
      </c>
      <c r="V4647">
        <v>5.55</v>
      </c>
      <c r="W4647">
        <v>333</v>
      </c>
      <c r="AH4647" s="16"/>
      <c r="AI4647" t="s">
        <v>1375</v>
      </c>
    </row>
    <row r="4648" spans="1:35" x14ac:dyDescent="0.25">
      <c r="A4648" t="s">
        <v>10905</v>
      </c>
      <c r="B4648" s="1">
        <v>23</v>
      </c>
      <c r="C4648" t="s">
        <v>480</v>
      </c>
      <c r="D4648">
        <v>17945682</v>
      </c>
      <c r="E4648" t="s">
        <v>10906</v>
      </c>
      <c r="F4648" t="s">
        <v>1363</v>
      </c>
      <c r="G4648" t="s">
        <v>1391</v>
      </c>
      <c r="H4648" s="3" t="s">
        <v>10907</v>
      </c>
      <c r="I4648">
        <v>2022</v>
      </c>
      <c r="J4648" s="15" t="s">
        <v>8652</v>
      </c>
      <c r="K4648">
        <v>2022</v>
      </c>
      <c r="L4648" t="s">
        <v>1367</v>
      </c>
      <c r="M4648" t="s">
        <v>496</v>
      </c>
      <c r="N4648" t="s">
        <v>10834</v>
      </c>
      <c r="O4648" t="s">
        <v>1370</v>
      </c>
      <c r="P4648" t="s">
        <v>4266</v>
      </c>
      <c r="Q4648">
        <f t="shared" si="85"/>
        <v>6116</v>
      </c>
      <c r="R4648" t="s">
        <v>2102</v>
      </c>
      <c r="S4648" t="s">
        <v>2103</v>
      </c>
      <c r="T4648" t="s">
        <v>10450</v>
      </c>
      <c r="U4648" s="75">
        <v>6116</v>
      </c>
      <c r="V4648">
        <v>1.5</v>
      </c>
      <c r="W4648">
        <v>9174</v>
      </c>
      <c r="AH4648" s="16"/>
      <c r="AI4648" t="s">
        <v>1375</v>
      </c>
    </row>
    <row r="4649" spans="1:35" x14ac:dyDescent="0.25">
      <c r="A4649" t="s">
        <v>10908</v>
      </c>
      <c r="B4649" s="1">
        <v>23</v>
      </c>
      <c r="C4649" t="s">
        <v>480</v>
      </c>
      <c r="D4649">
        <v>17945682</v>
      </c>
      <c r="E4649" t="s">
        <v>10906</v>
      </c>
      <c r="F4649" t="s">
        <v>1363</v>
      </c>
      <c r="G4649" t="s">
        <v>1391</v>
      </c>
      <c r="H4649" s="3" t="s">
        <v>10907</v>
      </c>
      <c r="I4649">
        <v>2022</v>
      </c>
      <c r="J4649" s="15" t="s">
        <v>8652</v>
      </c>
      <c r="K4649">
        <v>2022</v>
      </c>
      <c r="L4649" t="s">
        <v>1367</v>
      </c>
      <c r="M4649" t="s">
        <v>496</v>
      </c>
      <c r="N4649" t="s">
        <v>10834</v>
      </c>
      <c r="O4649" t="s">
        <v>1370</v>
      </c>
      <c r="P4649" t="s">
        <v>4266</v>
      </c>
      <c r="Q4649">
        <f t="shared" si="85"/>
        <v>6116</v>
      </c>
      <c r="R4649" t="s">
        <v>9259</v>
      </c>
      <c r="S4649" t="s">
        <v>9260</v>
      </c>
      <c r="T4649" t="s">
        <v>10831</v>
      </c>
      <c r="U4649" s="75">
        <v>6116</v>
      </c>
      <c r="V4649">
        <v>5.55</v>
      </c>
      <c r="W4649">
        <v>33943.800000000003</v>
      </c>
      <c r="AH4649" s="16"/>
      <c r="AI4649" t="s">
        <v>1375</v>
      </c>
    </row>
    <row r="4650" spans="1:35" x14ac:dyDescent="0.25">
      <c r="A4650" t="s">
        <v>10909</v>
      </c>
      <c r="B4650" s="1">
        <v>23</v>
      </c>
      <c r="C4650" t="s">
        <v>480</v>
      </c>
      <c r="D4650">
        <v>17782597</v>
      </c>
      <c r="E4650" t="s">
        <v>10273</v>
      </c>
      <c r="F4650" t="s">
        <v>1363</v>
      </c>
      <c r="G4650" t="s">
        <v>1391</v>
      </c>
      <c r="H4650" s="3" t="s">
        <v>1789</v>
      </c>
      <c r="I4650">
        <v>2022</v>
      </c>
      <c r="J4650" s="15" t="s">
        <v>7330</v>
      </c>
      <c r="K4650">
        <v>2022</v>
      </c>
      <c r="L4650" t="s">
        <v>1367</v>
      </c>
      <c r="M4650" t="s">
        <v>496</v>
      </c>
      <c r="N4650" t="s">
        <v>10094</v>
      </c>
      <c r="O4650" t="s">
        <v>1370</v>
      </c>
      <c r="P4650" t="s">
        <v>4266</v>
      </c>
      <c r="Q4650">
        <f t="shared" si="85"/>
        <v>600</v>
      </c>
      <c r="R4650" t="s">
        <v>2102</v>
      </c>
      <c r="S4650" t="s">
        <v>2103</v>
      </c>
      <c r="T4650" t="s">
        <v>10450</v>
      </c>
      <c r="U4650" s="75">
        <v>600</v>
      </c>
      <c r="V4650">
        <v>1.5</v>
      </c>
      <c r="W4650">
        <v>900</v>
      </c>
      <c r="AH4650" s="16"/>
      <c r="AI4650" t="s">
        <v>1375</v>
      </c>
    </row>
    <row r="4651" spans="1:35" x14ac:dyDescent="0.25">
      <c r="A4651" t="s">
        <v>10910</v>
      </c>
      <c r="B4651" s="1">
        <v>23</v>
      </c>
      <c r="C4651" t="s">
        <v>480</v>
      </c>
      <c r="D4651">
        <v>17740568</v>
      </c>
      <c r="E4651" t="s">
        <v>10100</v>
      </c>
      <c r="F4651" t="s">
        <v>1363</v>
      </c>
      <c r="G4651" t="s">
        <v>1391</v>
      </c>
      <c r="H4651" s="3" t="s">
        <v>1792</v>
      </c>
      <c r="I4651">
        <v>2022</v>
      </c>
      <c r="J4651" s="15" t="s">
        <v>1788</v>
      </c>
      <c r="K4651">
        <v>2022</v>
      </c>
      <c r="L4651" t="s">
        <v>1367</v>
      </c>
      <c r="M4651" t="s">
        <v>496</v>
      </c>
      <c r="N4651" t="s">
        <v>10094</v>
      </c>
      <c r="O4651" t="s">
        <v>1370</v>
      </c>
      <c r="P4651" t="s">
        <v>4266</v>
      </c>
      <c r="Q4651">
        <f t="shared" si="85"/>
        <v>100</v>
      </c>
      <c r="R4651" t="s">
        <v>2102</v>
      </c>
      <c r="S4651" t="s">
        <v>2103</v>
      </c>
      <c r="T4651" t="s">
        <v>10145</v>
      </c>
      <c r="U4651" s="75">
        <v>100</v>
      </c>
      <c r="V4651">
        <v>1.5</v>
      </c>
      <c r="W4651">
        <v>150</v>
      </c>
      <c r="AH4651" s="16"/>
      <c r="AI4651" t="s">
        <v>1375</v>
      </c>
    </row>
    <row r="4652" spans="1:35" x14ac:dyDescent="0.25">
      <c r="A4652" t="s">
        <v>10911</v>
      </c>
      <c r="B4652" s="1">
        <v>23</v>
      </c>
      <c r="C4652" t="s">
        <v>480</v>
      </c>
      <c r="D4652">
        <v>17807190</v>
      </c>
      <c r="E4652" t="s">
        <v>10901</v>
      </c>
      <c r="F4652" t="s">
        <v>1363</v>
      </c>
      <c r="G4652" t="s">
        <v>1391</v>
      </c>
      <c r="H4652" s="3" t="s">
        <v>2258</v>
      </c>
      <c r="I4652">
        <v>2022</v>
      </c>
      <c r="J4652" s="15" t="s">
        <v>2259</v>
      </c>
      <c r="K4652">
        <v>2022</v>
      </c>
      <c r="L4652" t="s">
        <v>1367</v>
      </c>
      <c r="M4652" t="s">
        <v>496</v>
      </c>
      <c r="N4652" t="s">
        <v>10139</v>
      </c>
      <c r="O4652" t="s">
        <v>1370</v>
      </c>
      <c r="P4652" t="s">
        <v>133</v>
      </c>
      <c r="Q4652">
        <f t="shared" si="85"/>
        <v>120</v>
      </c>
      <c r="R4652" t="s">
        <v>9259</v>
      </c>
      <c r="S4652" t="s">
        <v>9260</v>
      </c>
      <c r="T4652" t="s">
        <v>10831</v>
      </c>
      <c r="U4652" s="75">
        <v>120</v>
      </c>
      <c r="V4652">
        <v>5.55</v>
      </c>
      <c r="W4652">
        <v>666</v>
      </c>
      <c r="AH4652" s="16"/>
      <c r="AI4652" t="s">
        <v>1375</v>
      </c>
    </row>
    <row r="4653" spans="1:35" x14ac:dyDescent="0.25">
      <c r="A4653" t="s">
        <v>10912</v>
      </c>
      <c r="B4653" s="1">
        <v>23</v>
      </c>
      <c r="C4653" t="s">
        <v>480</v>
      </c>
      <c r="D4653">
        <v>17813247</v>
      </c>
      <c r="E4653" t="s">
        <v>10913</v>
      </c>
      <c r="F4653" t="s">
        <v>1363</v>
      </c>
      <c r="G4653" t="s">
        <v>1391</v>
      </c>
      <c r="H4653" s="3" t="s">
        <v>4193</v>
      </c>
      <c r="I4653">
        <v>2022</v>
      </c>
      <c r="J4653" s="15" t="s">
        <v>4180</v>
      </c>
      <c r="K4653">
        <v>2022</v>
      </c>
      <c r="L4653" t="s">
        <v>1367</v>
      </c>
      <c r="M4653" t="s">
        <v>496</v>
      </c>
      <c r="N4653" t="s">
        <v>10094</v>
      </c>
      <c r="O4653" t="s">
        <v>1370</v>
      </c>
      <c r="P4653" t="s">
        <v>4266</v>
      </c>
      <c r="Q4653">
        <f t="shared" si="85"/>
        <v>2100</v>
      </c>
      <c r="R4653" t="s">
        <v>2102</v>
      </c>
      <c r="S4653" t="s">
        <v>2103</v>
      </c>
      <c r="T4653" t="s">
        <v>10450</v>
      </c>
      <c r="U4653" s="75">
        <v>2100</v>
      </c>
      <c r="V4653">
        <v>1.5</v>
      </c>
      <c r="W4653">
        <v>3150</v>
      </c>
      <c r="AH4653" s="16"/>
      <c r="AI4653" t="s">
        <v>1375</v>
      </c>
    </row>
    <row r="4654" spans="1:35" x14ac:dyDescent="0.25">
      <c r="A4654" t="s">
        <v>10914</v>
      </c>
      <c r="B4654" s="1">
        <v>23</v>
      </c>
      <c r="C4654" t="s">
        <v>480</v>
      </c>
      <c r="D4654">
        <v>17814065</v>
      </c>
      <c r="E4654" t="s">
        <v>10915</v>
      </c>
      <c r="F4654" t="s">
        <v>1363</v>
      </c>
      <c r="G4654" t="s">
        <v>1391</v>
      </c>
      <c r="H4654" s="3" t="s">
        <v>2258</v>
      </c>
      <c r="I4654">
        <v>2022</v>
      </c>
      <c r="J4654" s="15" t="s">
        <v>2259</v>
      </c>
      <c r="K4654">
        <v>2022</v>
      </c>
      <c r="L4654" t="s">
        <v>1367</v>
      </c>
      <c r="M4654" t="s">
        <v>496</v>
      </c>
      <c r="N4654" t="s">
        <v>10834</v>
      </c>
      <c r="O4654" t="s">
        <v>1370</v>
      </c>
      <c r="P4654" t="s">
        <v>4266</v>
      </c>
      <c r="Q4654">
        <f t="shared" si="85"/>
        <v>12900</v>
      </c>
      <c r="R4654" t="s">
        <v>2102</v>
      </c>
      <c r="S4654" t="s">
        <v>2103</v>
      </c>
      <c r="T4654" t="s">
        <v>10450</v>
      </c>
      <c r="U4654" s="75">
        <v>12900</v>
      </c>
      <c r="V4654">
        <v>1.5</v>
      </c>
      <c r="W4654">
        <v>19350</v>
      </c>
      <c r="AH4654" s="16"/>
      <c r="AI4654" t="s">
        <v>1375</v>
      </c>
    </row>
    <row r="4655" spans="1:35" x14ac:dyDescent="0.25">
      <c r="A4655" t="s">
        <v>10916</v>
      </c>
      <c r="B4655" s="1">
        <v>23</v>
      </c>
      <c r="C4655" t="s">
        <v>480</v>
      </c>
      <c r="D4655">
        <v>17956293</v>
      </c>
      <c r="E4655" t="s">
        <v>10100</v>
      </c>
      <c r="F4655" t="s">
        <v>1363</v>
      </c>
      <c r="G4655" t="s">
        <v>1391</v>
      </c>
      <c r="H4655" s="3" t="s">
        <v>7333</v>
      </c>
      <c r="I4655">
        <v>2022</v>
      </c>
      <c r="J4655" s="15" t="s">
        <v>4310</v>
      </c>
      <c r="K4655">
        <v>2022</v>
      </c>
      <c r="L4655" t="s">
        <v>1367</v>
      </c>
      <c r="M4655" t="s">
        <v>496</v>
      </c>
      <c r="N4655" t="s">
        <v>10094</v>
      </c>
      <c r="O4655" t="s">
        <v>1370</v>
      </c>
      <c r="P4655" t="s">
        <v>4266</v>
      </c>
      <c r="Q4655">
        <f t="shared" si="85"/>
        <v>400</v>
      </c>
      <c r="R4655" t="s">
        <v>2102</v>
      </c>
      <c r="S4655" t="s">
        <v>2103</v>
      </c>
      <c r="T4655" t="s">
        <v>10450</v>
      </c>
      <c r="U4655" s="75">
        <v>400</v>
      </c>
      <c r="V4655">
        <v>1.5</v>
      </c>
      <c r="W4655">
        <v>600</v>
      </c>
      <c r="AH4655" s="16"/>
      <c r="AI4655" t="s">
        <v>1375</v>
      </c>
    </row>
    <row r="4656" spans="1:35" x14ac:dyDescent="0.25">
      <c r="A4656" t="s">
        <v>10917</v>
      </c>
      <c r="B4656" s="1">
        <v>23</v>
      </c>
      <c r="C4656" t="s">
        <v>480</v>
      </c>
      <c r="D4656">
        <v>18093221</v>
      </c>
      <c r="E4656" t="s">
        <v>10760</v>
      </c>
      <c r="F4656" t="s">
        <v>1363</v>
      </c>
      <c r="G4656" t="s">
        <v>1391</v>
      </c>
      <c r="H4656" s="3" t="s">
        <v>3620</v>
      </c>
      <c r="I4656">
        <v>2022</v>
      </c>
      <c r="J4656" s="15" t="s">
        <v>3278</v>
      </c>
      <c r="K4656">
        <v>2022</v>
      </c>
      <c r="L4656" t="s">
        <v>1367</v>
      </c>
      <c r="M4656" t="s">
        <v>496</v>
      </c>
      <c r="N4656" t="s">
        <v>10094</v>
      </c>
      <c r="O4656" t="s">
        <v>1370</v>
      </c>
      <c r="P4656" t="s">
        <v>4266</v>
      </c>
      <c r="Q4656">
        <f t="shared" si="85"/>
        <v>100</v>
      </c>
      <c r="R4656" t="s">
        <v>2102</v>
      </c>
      <c r="S4656" t="s">
        <v>2103</v>
      </c>
      <c r="T4656" t="s">
        <v>10145</v>
      </c>
      <c r="U4656" s="75">
        <v>100</v>
      </c>
      <c r="V4656">
        <v>1.5</v>
      </c>
      <c r="W4656">
        <v>150</v>
      </c>
      <c r="AH4656" s="16"/>
      <c r="AI4656" t="s">
        <v>1375</v>
      </c>
    </row>
    <row r="4657" spans="1:35" x14ac:dyDescent="0.25">
      <c r="A4657" t="s">
        <v>10918</v>
      </c>
      <c r="B4657" s="1">
        <v>23</v>
      </c>
      <c r="C4657" t="s">
        <v>480</v>
      </c>
      <c r="D4657">
        <v>18093221</v>
      </c>
      <c r="E4657" t="s">
        <v>10760</v>
      </c>
      <c r="F4657" t="s">
        <v>1363</v>
      </c>
      <c r="G4657" t="s">
        <v>1391</v>
      </c>
      <c r="H4657" s="3" t="s">
        <v>3620</v>
      </c>
      <c r="I4657">
        <v>2022</v>
      </c>
      <c r="J4657" s="15" t="s">
        <v>3278</v>
      </c>
      <c r="K4657">
        <v>2022</v>
      </c>
      <c r="L4657" t="s">
        <v>1367</v>
      </c>
      <c r="M4657" t="s">
        <v>496</v>
      </c>
      <c r="N4657" t="s">
        <v>10094</v>
      </c>
      <c r="O4657" t="s">
        <v>1370</v>
      </c>
      <c r="P4657" t="s">
        <v>4266</v>
      </c>
      <c r="Q4657">
        <f t="shared" si="85"/>
        <v>100</v>
      </c>
      <c r="R4657" t="s">
        <v>9259</v>
      </c>
      <c r="S4657" t="s">
        <v>9260</v>
      </c>
      <c r="T4657" t="s">
        <v>10831</v>
      </c>
      <c r="U4657" s="75">
        <v>100</v>
      </c>
      <c r="V4657">
        <v>5.55</v>
      </c>
      <c r="W4657">
        <v>555</v>
      </c>
      <c r="AH4657" s="16"/>
      <c r="AI4657" t="s">
        <v>1375</v>
      </c>
    </row>
    <row r="4658" spans="1:35" x14ac:dyDescent="0.25">
      <c r="A4658" t="s">
        <v>10919</v>
      </c>
      <c r="B4658" s="1">
        <v>23</v>
      </c>
      <c r="C4658" t="s">
        <v>480</v>
      </c>
      <c r="D4658">
        <v>17981530</v>
      </c>
      <c r="E4658" t="s">
        <v>10920</v>
      </c>
      <c r="F4658" t="s">
        <v>1363</v>
      </c>
      <c r="G4658" t="s">
        <v>1391</v>
      </c>
      <c r="H4658" s="3" t="s">
        <v>4310</v>
      </c>
      <c r="I4658">
        <v>2022</v>
      </c>
      <c r="J4658" s="15" t="s">
        <v>4311</v>
      </c>
      <c r="K4658">
        <v>2022</v>
      </c>
      <c r="L4658" t="s">
        <v>1367</v>
      </c>
      <c r="M4658" t="s">
        <v>496</v>
      </c>
      <c r="N4658" t="s">
        <v>10094</v>
      </c>
      <c r="O4658" t="s">
        <v>1370</v>
      </c>
      <c r="P4658" t="s">
        <v>4266</v>
      </c>
      <c r="Q4658">
        <f t="shared" si="85"/>
        <v>4000</v>
      </c>
      <c r="R4658" t="s">
        <v>2102</v>
      </c>
      <c r="S4658" t="s">
        <v>2103</v>
      </c>
      <c r="T4658" t="s">
        <v>10450</v>
      </c>
      <c r="U4658" s="75">
        <v>4000</v>
      </c>
      <c r="V4658">
        <v>1.5</v>
      </c>
      <c r="W4658">
        <v>6000</v>
      </c>
      <c r="AH4658" s="16"/>
      <c r="AI4658" t="s">
        <v>1375</v>
      </c>
    </row>
    <row r="4659" spans="1:35" x14ac:dyDescent="0.25">
      <c r="A4659" t="s">
        <v>10921</v>
      </c>
      <c r="B4659" s="1">
        <v>23</v>
      </c>
      <c r="C4659" t="s">
        <v>480</v>
      </c>
      <c r="D4659">
        <v>17818303</v>
      </c>
      <c r="E4659" t="s">
        <v>10737</v>
      </c>
      <c r="F4659" t="s">
        <v>1363</v>
      </c>
      <c r="G4659" t="s">
        <v>1391</v>
      </c>
      <c r="H4659" s="3" t="s">
        <v>4193</v>
      </c>
      <c r="I4659">
        <v>2022</v>
      </c>
      <c r="J4659" s="15" t="s">
        <v>4180</v>
      </c>
      <c r="K4659">
        <v>2022</v>
      </c>
      <c r="L4659" t="s">
        <v>1367</v>
      </c>
      <c r="M4659" t="s">
        <v>496</v>
      </c>
      <c r="N4659" t="s">
        <v>10094</v>
      </c>
      <c r="O4659" t="s">
        <v>1370</v>
      </c>
      <c r="P4659" t="s">
        <v>4266</v>
      </c>
      <c r="Q4659">
        <f t="shared" si="85"/>
        <v>25500</v>
      </c>
      <c r="R4659" t="s">
        <v>1424</v>
      </c>
      <c r="S4659" t="s">
        <v>1425</v>
      </c>
      <c r="T4659" t="s">
        <v>481</v>
      </c>
      <c r="U4659" s="75">
        <v>25500</v>
      </c>
      <c r="V4659">
        <v>1.48</v>
      </c>
      <c r="W4659">
        <v>37740</v>
      </c>
      <c r="AH4659" s="16"/>
      <c r="AI4659" t="s">
        <v>1375</v>
      </c>
    </row>
    <row r="4660" spans="1:35" x14ac:dyDescent="0.25">
      <c r="A4660" t="s">
        <v>10922</v>
      </c>
      <c r="B4660" s="1">
        <v>23</v>
      </c>
      <c r="C4660" t="s">
        <v>480</v>
      </c>
      <c r="D4660">
        <v>17818303</v>
      </c>
      <c r="E4660" t="s">
        <v>10737</v>
      </c>
      <c r="F4660" t="s">
        <v>1363</v>
      </c>
      <c r="G4660" t="s">
        <v>1391</v>
      </c>
      <c r="H4660" s="3" t="s">
        <v>4193</v>
      </c>
      <c r="I4660">
        <v>2022</v>
      </c>
      <c r="J4660" s="15" t="s">
        <v>4180</v>
      </c>
      <c r="K4660">
        <v>2022</v>
      </c>
      <c r="L4660" t="s">
        <v>1367</v>
      </c>
      <c r="M4660" t="s">
        <v>496</v>
      </c>
      <c r="N4660" t="s">
        <v>10094</v>
      </c>
      <c r="O4660" t="s">
        <v>1370</v>
      </c>
      <c r="P4660" t="s">
        <v>4266</v>
      </c>
      <c r="Q4660">
        <f t="shared" si="85"/>
        <v>25500</v>
      </c>
      <c r="R4660" t="s">
        <v>2102</v>
      </c>
      <c r="S4660" t="s">
        <v>2103</v>
      </c>
      <c r="T4660" t="s">
        <v>10450</v>
      </c>
      <c r="U4660" s="75">
        <v>25500</v>
      </c>
      <c r="V4660">
        <v>1.5</v>
      </c>
      <c r="W4660">
        <v>38250</v>
      </c>
      <c r="AH4660" s="16"/>
      <c r="AI4660" t="s">
        <v>1375</v>
      </c>
    </row>
    <row r="4661" spans="1:35" x14ac:dyDescent="0.25">
      <c r="A4661" t="s">
        <v>10923</v>
      </c>
      <c r="B4661" s="1">
        <v>23</v>
      </c>
      <c r="C4661" t="s">
        <v>480</v>
      </c>
      <c r="D4661">
        <v>17956293</v>
      </c>
      <c r="E4661" t="s">
        <v>10100</v>
      </c>
      <c r="F4661" t="s">
        <v>1363</v>
      </c>
      <c r="G4661" t="s">
        <v>1391</v>
      </c>
      <c r="H4661" s="3" t="s">
        <v>7333</v>
      </c>
      <c r="I4661">
        <v>2022</v>
      </c>
      <c r="J4661" s="15" t="s">
        <v>4310</v>
      </c>
      <c r="K4661">
        <v>2022</v>
      </c>
      <c r="L4661" t="s">
        <v>1367</v>
      </c>
      <c r="M4661" t="s">
        <v>496</v>
      </c>
      <c r="N4661" t="s">
        <v>10094</v>
      </c>
      <c r="O4661" t="s">
        <v>1370</v>
      </c>
      <c r="P4661" t="s">
        <v>4266</v>
      </c>
      <c r="Q4661">
        <f t="shared" si="85"/>
        <v>400</v>
      </c>
      <c r="R4661" t="s">
        <v>9259</v>
      </c>
      <c r="S4661" t="s">
        <v>9260</v>
      </c>
      <c r="T4661" t="s">
        <v>10831</v>
      </c>
      <c r="U4661" s="75">
        <v>400</v>
      </c>
      <c r="V4661">
        <v>5.55</v>
      </c>
      <c r="W4661">
        <v>2220</v>
      </c>
      <c r="AH4661" s="16"/>
      <c r="AI4661" t="s">
        <v>1375</v>
      </c>
    </row>
    <row r="4662" spans="1:35" x14ac:dyDescent="0.25">
      <c r="A4662" t="s">
        <v>10924</v>
      </c>
      <c r="B4662" s="1">
        <v>23</v>
      </c>
      <c r="C4662" t="s">
        <v>480</v>
      </c>
      <c r="D4662">
        <v>17981530</v>
      </c>
      <c r="E4662" t="s">
        <v>10920</v>
      </c>
      <c r="F4662" t="s">
        <v>1363</v>
      </c>
      <c r="G4662" t="s">
        <v>1391</v>
      </c>
      <c r="H4662" s="3" t="s">
        <v>4310</v>
      </c>
      <c r="I4662">
        <v>2022</v>
      </c>
      <c r="J4662" s="15" t="s">
        <v>4311</v>
      </c>
      <c r="K4662">
        <v>2022</v>
      </c>
      <c r="L4662" t="s">
        <v>1367</v>
      </c>
      <c r="M4662" t="s">
        <v>496</v>
      </c>
      <c r="N4662" t="s">
        <v>10094</v>
      </c>
      <c r="O4662" t="s">
        <v>1370</v>
      </c>
      <c r="P4662" t="s">
        <v>4266</v>
      </c>
      <c r="Q4662">
        <f t="shared" si="85"/>
        <v>4000</v>
      </c>
      <c r="R4662" t="s">
        <v>9259</v>
      </c>
      <c r="S4662" t="s">
        <v>9260</v>
      </c>
      <c r="T4662" t="s">
        <v>10831</v>
      </c>
      <c r="U4662" s="75">
        <v>4000</v>
      </c>
      <c r="V4662">
        <v>5.55</v>
      </c>
      <c r="W4662">
        <v>22200</v>
      </c>
      <c r="AH4662" s="16"/>
      <c r="AI4662" t="s">
        <v>1375</v>
      </c>
    </row>
    <row r="4663" spans="1:35" x14ac:dyDescent="0.25">
      <c r="A4663" t="s">
        <v>10925</v>
      </c>
      <c r="B4663" s="1">
        <v>23</v>
      </c>
      <c r="C4663" t="s">
        <v>480</v>
      </c>
      <c r="D4663">
        <v>18024416</v>
      </c>
      <c r="E4663" t="s">
        <v>10926</v>
      </c>
      <c r="F4663" t="s">
        <v>1363</v>
      </c>
      <c r="G4663" t="s">
        <v>1391</v>
      </c>
      <c r="H4663" s="3" t="s">
        <v>1795</v>
      </c>
      <c r="I4663">
        <v>2022</v>
      </c>
      <c r="J4663" s="15" t="s">
        <v>1796</v>
      </c>
      <c r="K4663">
        <v>2022</v>
      </c>
      <c r="L4663" t="s">
        <v>1367</v>
      </c>
      <c r="M4663" t="s">
        <v>496</v>
      </c>
      <c r="N4663" t="s">
        <v>10094</v>
      </c>
      <c r="O4663" t="s">
        <v>1370</v>
      </c>
      <c r="P4663" t="s">
        <v>4266</v>
      </c>
      <c r="Q4663">
        <f t="shared" si="85"/>
        <v>5650</v>
      </c>
      <c r="R4663" t="s">
        <v>2102</v>
      </c>
      <c r="S4663" t="s">
        <v>2103</v>
      </c>
      <c r="T4663" t="s">
        <v>10450</v>
      </c>
      <c r="U4663" s="75">
        <v>5650</v>
      </c>
      <c r="V4663">
        <v>1.5</v>
      </c>
      <c r="W4663">
        <v>8475</v>
      </c>
      <c r="AH4663" s="16"/>
      <c r="AI4663" t="s">
        <v>1375</v>
      </c>
    </row>
    <row r="4664" spans="1:35" x14ac:dyDescent="0.25">
      <c r="A4664" t="s">
        <v>10927</v>
      </c>
      <c r="B4664" s="1">
        <v>23</v>
      </c>
      <c r="C4664" t="s">
        <v>480</v>
      </c>
      <c r="D4664">
        <v>18024416</v>
      </c>
      <c r="E4664" t="s">
        <v>10926</v>
      </c>
      <c r="F4664" t="s">
        <v>1363</v>
      </c>
      <c r="G4664" t="s">
        <v>1391</v>
      </c>
      <c r="H4664" s="3" t="s">
        <v>1795</v>
      </c>
      <c r="I4664">
        <v>2022</v>
      </c>
      <c r="J4664" s="15" t="s">
        <v>1796</v>
      </c>
      <c r="K4664">
        <v>2022</v>
      </c>
      <c r="L4664" t="s">
        <v>1367</v>
      </c>
      <c r="M4664" t="s">
        <v>496</v>
      </c>
      <c r="N4664" t="s">
        <v>10094</v>
      </c>
      <c r="O4664" t="s">
        <v>1370</v>
      </c>
      <c r="P4664" t="s">
        <v>4266</v>
      </c>
      <c r="Q4664">
        <f t="shared" si="85"/>
        <v>5650</v>
      </c>
      <c r="R4664" t="s">
        <v>9259</v>
      </c>
      <c r="S4664" t="s">
        <v>9260</v>
      </c>
      <c r="T4664" t="s">
        <v>10831</v>
      </c>
      <c r="U4664" s="75">
        <v>5650</v>
      </c>
      <c r="V4664">
        <v>5.55</v>
      </c>
      <c r="W4664">
        <v>31357.5</v>
      </c>
      <c r="AH4664" s="16"/>
      <c r="AI4664" t="s">
        <v>1375</v>
      </c>
    </row>
    <row r="4665" spans="1:35" x14ac:dyDescent="0.25">
      <c r="A4665" t="s">
        <v>10928</v>
      </c>
      <c r="B4665" s="1">
        <v>23</v>
      </c>
      <c r="C4665" t="s">
        <v>480</v>
      </c>
      <c r="D4665">
        <v>18109918</v>
      </c>
      <c r="E4665" t="s">
        <v>10929</v>
      </c>
      <c r="F4665" t="s">
        <v>1363</v>
      </c>
      <c r="G4665" t="s">
        <v>1391</v>
      </c>
      <c r="H4665" s="3" t="s">
        <v>2283</v>
      </c>
      <c r="I4665">
        <v>2022</v>
      </c>
      <c r="J4665" s="15" t="s">
        <v>3279</v>
      </c>
      <c r="K4665">
        <v>2022</v>
      </c>
      <c r="L4665" t="s">
        <v>1367</v>
      </c>
      <c r="M4665" t="s">
        <v>496</v>
      </c>
      <c r="N4665" t="s">
        <v>10094</v>
      </c>
      <c r="O4665" t="s">
        <v>1370</v>
      </c>
      <c r="P4665" t="s">
        <v>4266</v>
      </c>
      <c r="Q4665">
        <f t="shared" si="85"/>
        <v>4500</v>
      </c>
      <c r="R4665" t="s">
        <v>9259</v>
      </c>
      <c r="S4665" t="s">
        <v>9260</v>
      </c>
      <c r="T4665" t="s">
        <v>10831</v>
      </c>
      <c r="U4665" s="75">
        <v>4500</v>
      </c>
      <c r="V4665">
        <v>5.55</v>
      </c>
      <c r="W4665">
        <v>24975</v>
      </c>
      <c r="AH4665" s="16"/>
      <c r="AI4665" t="s">
        <v>1375</v>
      </c>
    </row>
    <row r="4666" spans="1:35" x14ac:dyDescent="0.25">
      <c r="A4666" t="s">
        <v>10930</v>
      </c>
      <c r="B4666" s="1">
        <v>23</v>
      </c>
      <c r="C4666" t="s">
        <v>480</v>
      </c>
      <c r="D4666">
        <v>18209564</v>
      </c>
      <c r="E4666" t="s">
        <v>3385</v>
      </c>
      <c r="F4666" t="s">
        <v>1363</v>
      </c>
      <c r="G4666" t="s">
        <v>1364</v>
      </c>
      <c r="H4666" s="3" t="s">
        <v>4204</v>
      </c>
      <c r="I4666">
        <v>2022</v>
      </c>
      <c r="J4666" s="15" t="s">
        <v>4023</v>
      </c>
      <c r="K4666">
        <v>2022</v>
      </c>
      <c r="L4666" t="s">
        <v>1367</v>
      </c>
      <c r="M4666" t="s">
        <v>496</v>
      </c>
      <c r="N4666" t="s">
        <v>10094</v>
      </c>
      <c r="O4666" t="s">
        <v>1370</v>
      </c>
      <c r="P4666" t="s">
        <v>4266</v>
      </c>
      <c r="Q4666">
        <f t="shared" si="85"/>
        <v>9100</v>
      </c>
      <c r="R4666" t="s">
        <v>2102</v>
      </c>
      <c r="S4666" t="s">
        <v>2103</v>
      </c>
      <c r="T4666" t="s">
        <v>10145</v>
      </c>
      <c r="U4666" s="75">
        <v>9100</v>
      </c>
      <c r="V4666">
        <v>1.5</v>
      </c>
      <c r="W4666">
        <v>13650</v>
      </c>
      <c r="AH4666" s="16"/>
      <c r="AI4666" t="s">
        <v>1375</v>
      </c>
    </row>
    <row r="4667" spans="1:35" x14ac:dyDescent="0.25">
      <c r="A4667" t="s">
        <v>10931</v>
      </c>
      <c r="B4667" s="1">
        <v>23</v>
      </c>
      <c r="C4667" t="s">
        <v>480</v>
      </c>
      <c r="D4667">
        <v>18209564</v>
      </c>
      <c r="E4667" t="s">
        <v>3385</v>
      </c>
      <c r="F4667" t="s">
        <v>1363</v>
      </c>
      <c r="G4667" t="s">
        <v>1364</v>
      </c>
      <c r="H4667" s="3" t="s">
        <v>4204</v>
      </c>
      <c r="I4667">
        <v>2022</v>
      </c>
      <c r="J4667" s="15" t="s">
        <v>4023</v>
      </c>
      <c r="K4667">
        <v>2022</v>
      </c>
      <c r="L4667" t="s">
        <v>1367</v>
      </c>
      <c r="M4667" t="s">
        <v>496</v>
      </c>
      <c r="N4667" t="s">
        <v>10094</v>
      </c>
      <c r="O4667" t="s">
        <v>1370</v>
      </c>
      <c r="P4667" t="s">
        <v>4266</v>
      </c>
      <c r="Q4667">
        <f t="shared" si="85"/>
        <v>9100</v>
      </c>
      <c r="R4667" t="s">
        <v>9259</v>
      </c>
      <c r="S4667" t="s">
        <v>9260</v>
      </c>
      <c r="T4667" t="s">
        <v>10831</v>
      </c>
      <c r="U4667" s="75">
        <v>9100</v>
      </c>
      <c r="V4667">
        <v>5.55</v>
      </c>
      <c r="W4667">
        <v>50505</v>
      </c>
      <c r="AH4667" s="16"/>
      <c r="AI4667" t="s">
        <v>1375</v>
      </c>
    </row>
    <row r="4668" spans="1:35" x14ac:dyDescent="0.25">
      <c r="A4668" t="s">
        <v>10932</v>
      </c>
      <c r="B4668" s="1">
        <v>23</v>
      </c>
      <c r="C4668" t="s">
        <v>480</v>
      </c>
      <c r="D4668">
        <v>18184782</v>
      </c>
      <c r="E4668" t="s">
        <v>10933</v>
      </c>
      <c r="F4668" t="s">
        <v>1363</v>
      </c>
      <c r="G4668" t="s">
        <v>1391</v>
      </c>
      <c r="H4668" s="3" t="s">
        <v>4020</v>
      </c>
      <c r="I4668">
        <v>2022</v>
      </c>
      <c r="J4668" s="15" t="s">
        <v>4204</v>
      </c>
      <c r="K4668">
        <v>2022</v>
      </c>
      <c r="L4668" t="s">
        <v>1367</v>
      </c>
      <c r="M4668" t="s">
        <v>496</v>
      </c>
      <c r="N4668" t="s">
        <v>10094</v>
      </c>
      <c r="O4668" t="s">
        <v>1370</v>
      </c>
      <c r="P4668" t="s">
        <v>4266</v>
      </c>
      <c r="Q4668">
        <f t="shared" si="85"/>
        <v>2600</v>
      </c>
      <c r="R4668" t="s">
        <v>2102</v>
      </c>
      <c r="S4668" t="s">
        <v>2103</v>
      </c>
      <c r="T4668" t="s">
        <v>10450</v>
      </c>
      <c r="U4668" s="75">
        <v>2600</v>
      </c>
      <c r="V4668">
        <v>1.5</v>
      </c>
      <c r="W4668">
        <v>3900</v>
      </c>
      <c r="AH4668" s="16"/>
      <c r="AI4668" t="s">
        <v>1375</v>
      </c>
    </row>
    <row r="4669" spans="1:35" x14ac:dyDescent="0.25">
      <c r="A4669" t="s">
        <v>10934</v>
      </c>
      <c r="B4669" s="1">
        <v>23</v>
      </c>
      <c r="C4669" t="s">
        <v>480</v>
      </c>
      <c r="D4669">
        <v>18184782</v>
      </c>
      <c r="E4669" t="s">
        <v>10933</v>
      </c>
      <c r="F4669" t="s">
        <v>1363</v>
      </c>
      <c r="G4669" t="s">
        <v>1391</v>
      </c>
      <c r="H4669" s="3" t="s">
        <v>4020</v>
      </c>
      <c r="I4669">
        <v>2022</v>
      </c>
      <c r="J4669" s="15" t="s">
        <v>4204</v>
      </c>
      <c r="K4669">
        <v>2022</v>
      </c>
      <c r="L4669" t="s">
        <v>1367</v>
      </c>
      <c r="M4669" t="s">
        <v>496</v>
      </c>
      <c r="N4669" t="s">
        <v>10094</v>
      </c>
      <c r="O4669" t="s">
        <v>1370</v>
      </c>
      <c r="P4669" t="s">
        <v>4266</v>
      </c>
      <c r="Q4669">
        <f t="shared" si="85"/>
        <v>2600</v>
      </c>
      <c r="R4669" t="s">
        <v>9259</v>
      </c>
      <c r="S4669" t="s">
        <v>9260</v>
      </c>
      <c r="T4669" t="s">
        <v>10831</v>
      </c>
      <c r="U4669" s="75">
        <v>2600</v>
      </c>
      <c r="V4669">
        <v>5.55</v>
      </c>
      <c r="W4669">
        <v>14430</v>
      </c>
      <c r="AH4669" s="16"/>
      <c r="AI4669" t="s">
        <v>1375</v>
      </c>
    </row>
    <row r="4670" spans="1:35" x14ac:dyDescent="0.25">
      <c r="A4670" t="s">
        <v>10935</v>
      </c>
      <c r="B4670" s="1">
        <v>23</v>
      </c>
      <c r="C4670" t="s">
        <v>480</v>
      </c>
      <c r="D4670">
        <v>18294278</v>
      </c>
      <c r="E4670" t="s">
        <v>10936</v>
      </c>
      <c r="F4670" t="s">
        <v>1363</v>
      </c>
      <c r="G4670" t="s">
        <v>1391</v>
      </c>
      <c r="H4670" s="3" t="s">
        <v>2727</v>
      </c>
      <c r="I4670">
        <v>2022</v>
      </c>
      <c r="J4670" s="15" t="s">
        <v>2728</v>
      </c>
      <c r="K4670">
        <v>2022</v>
      </c>
      <c r="L4670" t="s">
        <v>1367</v>
      </c>
      <c r="M4670" t="s">
        <v>496</v>
      </c>
      <c r="N4670" t="s">
        <v>10094</v>
      </c>
      <c r="O4670" t="s">
        <v>1370</v>
      </c>
      <c r="P4670" t="s">
        <v>4266</v>
      </c>
      <c r="Q4670">
        <f t="shared" si="85"/>
        <v>720</v>
      </c>
      <c r="R4670" t="s">
        <v>2102</v>
      </c>
      <c r="S4670" t="s">
        <v>2103</v>
      </c>
      <c r="T4670" t="s">
        <v>10450</v>
      </c>
      <c r="U4670" s="75">
        <v>720</v>
      </c>
      <c r="V4670">
        <v>1.5</v>
      </c>
      <c r="W4670">
        <v>1080</v>
      </c>
      <c r="AH4670" s="16"/>
      <c r="AI4670" t="s">
        <v>1375</v>
      </c>
    </row>
    <row r="4671" spans="1:35" x14ac:dyDescent="0.25">
      <c r="A4671" t="s">
        <v>10937</v>
      </c>
      <c r="B4671" s="1">
        <v>23</v>
      </c>
      <c r="C4671" t="s">
        <v>480</v>
      </c>
      <c r="D4671">
        <v>18273084</v>
      </c>
      <c r="E4671" t="s">
        <v>10100</v>
      </c>
      <c r="F4671" t="s">
        <v>1363</v>
      </c>
      <c r="G4671" t="s">
        <v>1391</v>
      </c>
      <c r="H4671" s="3" t="s">
        <v>4024</v>
      </c>
      <c r="I4671">
        <v>2022</v>
      </c>
      <c r="J4671" s="15" t="s">
        <v>2727</v>
      </c>
      <c r="K4671">
        <v>2022</v>
      </c>
      <c r="L4671" t="s">
        <v>1367</v>
      </c>
      <c r="M4671" t="s">
        <v>496</v>
      </c>
      <c r="N4671" t="s">
        <v>10094</v>
      </c>
      <c r="O4671" t="s">
        <v>1370</v>
      </c>
      <c r="P4671" t="s">
        <v>4266</v>
      </c>
      <c r="Q4671">
        <f t="shared" si="85"/>
        <v>8800</v>
      </c>
      <c r="R4671" t="s">
        <v>2102</v>
      </c>
      <c r="S4671" t="s">
        <v>2103</v>
      </c>
      <c r="T4671" t="s">
        <v>10450</v>
      </c>
      <c r="U4671" s="75">
        <v>8800</v>
      </c>
      <c r="V4671">
        <v>1.5</v>
      </c>
      <c r="W4671">
        <v>13200</v>
      </c>
      <c r="AH4671" s="16"/>
      <c r="AI4671" t="s">
        <v>1375</v>
      </c>
    </row>
    <row r="4672" spans="1:35" x14ac:dyDescent="0.25">
      <c r="A4672" t="s">
        <v>10938</v>
      </c>
      <c r="B4672" s="1">
        <v>23</v>
      </c>
      <c r="C4672" t="s">
        <v>480</v>
      </c>
      <c r="D4672">
        <v>18276202</v>
      </c>
      <c r="E4672" t="s">
        <v>10304</v>
      </c>
      <c r="F4672" t="s">
        <v>1363</v>
      </c>
      <c r="G4672" t="s">
        <v>1391</v>
      </c>
      <c r="H4672" s="3" t="s">
        <v>1801</v>
      </c>
      <c r="I4672">
        <v>2022</v>
      </c>
      <c r="J4672" s="15" t="s">
        <v>3283</v>
      </c>
      <c r="K4672">
        <v>2022</v>
      </c>
      <c r="L4672" t="s">
        <v>1367</v>
      </c>
      <c r="M4672" t="s">
        <v>496</v>
      </c>
      <c r="N4672" t="s">
        <v>10094</v>
      </c>
      <c r="O4672" t="s">
        <v>1370</v>
      </c>
      <c r="P4672" t="s">
        <v>4266</v>
      </c>
      <c r="Q4672">
        <f t="shared" si="85"/>
        <v>2900</v>
      </c>
      <c r="R4672" t="s">
        <v>2102</v>
      </c>
      <c r="S4672" t="s">
        <v>2103</v>
      </c>
      <c r="T4672" t="s">
        <v>10450</v>
      </c>
      <c r="U4672" s="75">
        <v>2900</v>
      </c>
      <c r="V4672">
        <v>1.5</v>
      </c>
      <c r="W4672">
        <v>4350</v>
      </c>
      <c r="AH4672" s="16"/>
      <c r="AI4672" t="s">
        <v>1375</v>
      </c>
    </row>
    <row r="4673" spans="1:35" x14ac:dyDescent="0.25">
      <c r="A4673" t="s">
        <v>10939</v>
      </c>
      <c r="B4673" s="1">
        <v>23</v>
      </c>
      <c r="C4673" t="s">
        <v>480</v>
      </c>
      <c r="D4673">
        <v>18142729</v>
      </c>
      <c r="E4673" t="s">
        <v>10100</v>
      </c>
      <c r="F4673" t="s">
        <v>1363</v>
      </c>
      <c r="G4673" t="s">
        <v>1391</v>
      </c>
      <c r="H4673" s="3" t="s">
        <v>3279</v>
      </c>
      <c r="I4673">
        <v>2022</v>
      </c>
      <c r="J4673" s="15" t="s">
        <v>2720</v>
      </c>
      <c r="K4673">
        <v>2022</v>
      </c>
      <c r="L4673" t="s">
        <v>1367</v>
      </c>
      <c r="M4673" t="s">
        <v>496</v>
      </c>
      <c r="N4673" t="s">
        <v>10094</v>
      </c>
      <c r="O4673" t="s">
        <v>1370</v>
      </c>
      <c r="P4673" t="s">
        <v>4266</v>
      </c>
      <c r="Q4673">
        <f t="shared" si="85"/>
        <v>1000</v>
      </c>
      <c r="R4673" t="s">
        <v>2102</v>
      </c>
      <c r="S4673" t="s">
        <v>2103</v>
      </c>
      <c r="T4673" t="s">
        <v>10450</v>
      </c>
      <c r="U4673" s="75">
        <v>1000</v>
      </c>
      <c r="V4673">
        <v>1.5</v>
      </c>
      <c r="W4673">
        <v>1500</v>
      </c>
      <c r="AH4673" s="16"/>
      <c r="AI4673" t="s">
        <v>1375</v>
      </c>
    </row>
    <row r="4674" spans="1:35" x14ac:dyDescent="0.25">
      <c r="A4674" t="s">
        <v>10940</v>
      </c>
      <c r="B4674" s="1">
        <v>23</v>
      </c>
      <c r="C4674" t="s">
        <v>480</v>
      </c>
      <c r="D4674">
        <v>18142729</v>
      </c>
      <c r="E4674" t="s">
        <v>10100</v>
      </c>
      <c r="F4674" t="s">
        <v>1363</v>
      </c>
      <c r="G4674" t="s">
        <v>1391</v>
      </c>
      <c r="H4674" s="3" t="s">
        <v>3279</v>
      </c>
      <c r="I4674">
        <v>2022</v>
      </c>
      <c r="J4674" s="15" t="s">
        <v>2720</v>
      </c>
      <c r="K4674">
        <v>2022</v>
      </c>
      <c r="L4674" t="s">
        <v>1367</v>
      </c>
      <c r="M4674" t="s">
        <v>496</v>
      </c>
      <c r="N4674" t="s">
        <v>10094</v>
      </c>
      <c r="O4674" t="s">
        <v>1370</v>
      </c>
      <c r="P4674" t="s">
        <v>4266</v>
      </c>
      <c r="Q4674">
        <f t="shared" ref="Q4674:Q4737" si="86">U4674</f>
        <v>1000</v>
      </c>
      <c r="R4674" t="s">
        <v>9259</v>
      </c>
      <c r="S4674" t="s">
        <v>9260</v>
      </c>
      <c r="T4674" t="s">
        <v>10831</v>
      </c>
      <c r="U4674" s="75">
        <v>1000</v>
      </c>
      <c r="V4674">
        <v>5.55</v>
      </c>
      <c r="W4674">
        <v>5550</v>
      </c>
      <c r="AH4674" s="16"/>
      <c r="AI4674" t="s">
        <v>1375</v>
      </c>
    </row>
    <row r="4675" spans="1:35" x14ac:dyDescent="0.25">
      <c r="A4675" t="s">
        <v>10941</v>
      </c>
      <c r="B4675" s="1">
        <v>23</v>
      </c>
      <c r="C4675" t="s">
        <v>480</v>
      </c>
      <c r="D4675">
        <v>18319904</v>
      </c>
      <c r="E4675" t="s">
        <v>10942</v>
      </c>
      <c r="F4675" t="s">
        <v>1363</v>
      </c>
      <c r="G4675" t="s">
        <v>1391</v>
      </c>
      <c r="H4675" s="3" t="s">
        <v>3284</v>
      </c>
      <c r="I4675">
        <v>2022</v>
      </c>
      <c r="J4675" s="15" t="s">
        <v>4212</v>
      </c>
      <c r="K4675">
        <v>2022</v>
      </c>
      <c r="L4675" t="s">
        <v>1367</v>
      </c>
      <c r="M4675" t="s">
        <v>496</v>
      </c>
      <c r="N4675" t="s">
        <v>10094</v>
      </c>
      <c r="O4675" t="s">
        <v>1370</v>
      </c>
      <c r="P4675" t="s">
        <v>4266</v>
      </c>
      <c r="Q4675">
        <f t="shared" si="86"/>
        <v>11800</v>
      </c>
      <c r="R4675" t="s">
        <v>2102</v>
      </c>
      <c r="S4675" t="s">
        <v>2103</v>
      </c>
      <c r="T4675" t="s">
        <v>10450</v>
      </c>
      <c r="U4675" s="75">
        <v>11800</v>
      </c>
      <c r="V4675">
        <v>1.5</v>
      </c>
      <c r="W4675">
        <v>17700</v>
      </c>
      <c r="AH4675" s="16"/>
      <c r="AI4675" t="s">
        <v>1375</v>
      </c>
    </row>
    <row r="4676" spans="1:35" x14ac:dyDescent="0.25">
      <c r="A4676" t="s">
        <v>10943</v>
      </c>
      <c r="B4676" s="1">
        <v>23</v>
      </c>
      <c r="C4676" t="s">
        <v>480</v>
      </c>
      <c r="D4676">
        <v>18337228</v>
      </c>
      <c r="E4676" t="s">
        <v>10944</v>
      </c>
      <c r="F4676" t="s">
        <v>1363</v>
      </c>
      <c r="G4676" t="s">
        <v>1391</v>
      </c>
      <c r="H4676" s="3" t="s">
        <v>4211</v>
      </c>
      <c r="I4676">
        <v>2022</v>
      </c>
      <c r="J4676" s="15" t="s">
        <v>4212</v>
      </c>
      <c r="K4676">
        <v>2022</v>
      </c>
      <c r="L4676" t="s">
        <v>1367</v>
      </c>
      <c r="M4676" t="s">
        <v>496</v>
      </c>
      <c r="N4676" t="s">
        <v>10094</v>
      </c>
      <c r="O4676" t="s">
        <v>1370</v>
      </c>
      <c r="P4676" t="s">
        <v>4266</v>
      </c>
      <c r="Q4676">
        <f t="shared" si="86"/>
        <v>10900</v>
      </c>
      <c r="R4676" t="s">
        <v>2102</v>
      </c>
      <c r="S4676" t="s">
        <v>2103</v>
      </c>
      <c r="T4676" t="s">
        <v>10450</v>
      </c>
      <c r="U4676" s="75">
        <v>10900</v>
      </c>
      <c r="V4676">
        <v>1.5</v>
      </c>
      <c r="W4676">
        <v>16350</v>
      </c>
      <c r="AH4676" s="16"/>
      <c r="AI4676" t="s">
        <v>1375</v>
      </c>
    </row>
    <row r="4677" spans="1:35" x14ac:dyDescent="0.25">
      <c r="A4677" t="s">
        <v>10945</v>
      </c>
      <c r="B4677" s="1">
        <v>23</v>
      </c>
      <c r="C4677" t="s">
        <v>480</v>
      </c>
      <c r="D4677">
        <v>18322980</v>
      </c>
      <c r="E4677" t="s">
        <v>10946</v>
      </c>
      <c r="F4677" t="s">
        <v>1363</v>
      </c>
      <c r="G4677" t="s">
        <v>1391</v>
      </c>
      <c r="H4677" s="3" t="s">
        <v>3284</v>
      </c>
      <c r="I4677">
        <v>2022</v>
      </c>
      <c r="J4677" s="15" t="s">
        <v>2723</v>
      </c>
      <c r="K4677">
        <v>2022</v>
      </c>
      <c r="L4677" t="s">
        <v>1367</v>
      </c>
      <c r="M4677" t="s">
        <v>496</v>
      </c>
      <c r="N4677" t="s">
        <v>10094</v>
      </c>
      <c r="O4677" t="s">
        <v>1370</v>
      </c>
      <c r="P4677" t="s">
        <v>4266</v>
      </c>
      <c r="Q4677">
        <f t="shared" si="86"/>
        <v>27540</v>
      </c>
      <c r="R4677" t="s">
        <v>2102</v>
      </c>
      <c r="S4677" t="s">
        <v>2103</v>
      </c>
      <c r="T4677" t="s">
        <v>10450</v>
      </c>
      <c r="U4677" s="75">
        <v>27540</v>
      </c>
      <c r="V4677">
        <v>1.5</v>
      </c>
      <c r="W4677">
        <v>41310</v>
      </c>
      <c r="AH4677" s="16"/>
      <c r="AI4677" t="s">
        <v>1375</v>
      </c>
    </row>
    <row r="4678" spans="1:35" x14ac:dyDescent="0.25">
      <c r="A4678" t="s">
        <v>10947</v>
      </c>
      <c r="B4678" s="1">
        <v>23</v>
      </c>
      <c r="C4678" t="s">
        <v>480</v>
      </c>
      <c r="D4678">
        <v>18266789</v>
      </c>
      <c r="E4678" t="s">
        <v>10114</v>
      </c>
      <c r="F4678" t="s">
        <v>1363</v>
      </c>
      <c r="G4678" t="s">
        <v>1391</v>
      </c>
      <c r="H4678" s="3" t="s">
        <v>2727</v>
      </c>
      <c r="I4678">
        <v>2022</v>
      </c>
      <c r="J4678" s="15" t="s">
        <v>2728</v>
      </c>
      <c r="K4678">
        <v>2022</v>
      </c>
      <c r="L4678" t="s">
        <v>1367</v>
      </c>
      <c r="M4678" t="s">
        <v>496</v>
      </c>
      <c r="N4678" t="s">
        <v>10094</v>
      </c>
      <c r="O4678" t="s">
        <v>1370</v>
      </c>
      <c r="P4678" t="s">
        <v>4266</v>
      </c>
      <c r="Q4678">
        <f t="shared" si="86"/>
        <v>418</v>
      </c>
      <c r="R4678" t="s">
        <v>2102</v>
      </c>
      <c r="S4678" t="s">
        <v>2103</v>
      </c>
      <c r="T4678" t="s">
        <v>10450</v>
      </c>
      <c r="U4678" s="75">
        <v>418</v>
      </c>
      <c r="V4678">
        <v>1.5</v>
      </c>
      <c r="W4678">
        <v>627</v>
      </c>
      <c r="AH4678" s="16"/>
      <c r="AI4678" t="s">
        <v>1375</v>
      </c>
    </row>
    <row r="4679" spans="1:35" x14ac:dyDescent="0.25">
      <c r="A4679" t="s">
        <v>10948</v>
      </c>
      <c r="B4679" s="1">
        <v>23</v>
      </c>
      <c r="C4679" t="s">
        <v>480</v>
      </c>
      <c r="D4679">
        <v>18285236</v>
      </c>
      <c r="E4679" t="s">
        <v>10901</v>
      </c>
      <c r="F4679" t="s">
        <v>1363</v>
      </c>
      <c r="G4679" t="s">
        <v>1391</v>
      </c>
      <c r="H4679" s="3" t="s">
        <v>2727</v>
      </c>
      <c r="I4679">
        <v>2022</v>
      </c>
      <c r="J4679" s="15" t="s">
        <v>2728</v>
      </c>
      <c r="K4679">
        <v>2022</v>
      </c>
      <c r="L4679" t="s">
        <v>1367</v>
      </c>
      <c r="M4679" t="s">
        <v>496</v>
      </c>
      <c r="N4679" t="s">
        <v>10139</v>
      </c>
      <c r="O4679" t="s">
        <v>1370</v>
      </c>
      <c r="P4679" t="s">
        <v>133</v>
      </c>
      <c r="Q4679">
        <f t="shared" si="86"/>
        <v>120</v>
      </c>
      <c r="R4679" t="s">
        <v>2102</v>
      </c>
      <c r="S4679" t="s">
        <v>2103</v>
      </c>
      <c r="T4679" t="s">
        <v>10450</v>
      </c>
      <c r="U4679" s="75">
        <v>120</v>
      </c>
      <c r="V4679">
        <v>1.5</v>
      </c>
      <c r="W4679">
        <v>180</v>
      </c>
      <c r="AH4679" s="16"/>
      <c r="AI4679" t="s">
        <v>1375</v>
      </c>
    </row>
    <row r="4680" spans="1:35" x14ac:dyDescent="0.25">
      <c r="A4680" t="s">
        <v>10949</v>
      </c>
      <c r="B4680" s="1">
        <v>23</v>
      </c>
      <c r="C4680" t="s">
        <v>480</v>
      </c>
      <c r="D4680">
        <v>18359493</v>
      </c>
      <c r="E4680" t="s">
        <v>10950</v>
      </c>
      <c r="F4680" t="s">
        <v>1363</v>
      </c>
      <c r="G4680" t="s">
        <v>1391</v>
      </c>
      <c r="H4680" s="3" t="s">
        <v>4212</v>
      </c>
      <c r="I4680">
        <v>2022</v>
      </c>
      <c r="J4680" s="15" t="s">
        <v>2724</v>
      </c>
      <c r="K4680">
        <v>2022</v>
      </c>
      <c r="L4680" t="s">
        <v>1367</v>
      </c>
      <c r="M4680" t="s">
        <v>496</v>
      </c>
      <c r="N4680" t="s">
        <v>10094</v>
      </c>
      <c r="O4680" t="s">
        <v>1370</v>
      </c>
      <c r="P4680" t="s">
        <v>4266</v>
      </c>
      <c r="Q4680">
        <f t="shared" si="86"/>
        <v>7120</v>
      </c>
      <c r="R4680" t="s">
        <v>2102</v>
      </c>
      <c r="S4680" t="s">
        <v>2103</v>
      </c>
      <c r="T4680" t="s">
        <v>10145</v>
      </c>
      <c r="U4680" s="75">
        <v>7120</v>
      </c>
      <c r="V4680">
        <v>1.5</v>
      </c>
      <c r="W4680">
        <v>10680</v>
      </c>
      <c r="AH4680" s="16"/>
      <c r="AI4680" t="s">
        <v>1375</v>
      </c>
    </row>
    <row r="4681" spans="1:35" x14ac:dyDescent="0.25">
      <c r="A4681" t="s">
        <v>10951</v>
      </c>
      <c r="B4681" s="1">
        <v>23</v>
      </c>
      <c r="C4681" t="s">
        <v>480</v>
      </c>
      <c r="D4681">
        <v>18715966</v>
      </c>
      <c r="E4681" t="s">
        <v>10952</v>
      </c>
      <c r="F4681" t="s">
        <v>1363</v>
      </c>
      <c r="G4681" t="s">
        <v>1391</v>
      </c>
      <c r="H4681" s="3" t="s">
        <v>2732</v>
      </c>
      <c r="I4681">
        <v>2022</v>
      </c>
      <c r="J4681" s="15" t="s">
        <v>2702</v>
      </c>
      <c r="K4681">
        <v>2022</v>
      </c>
      <c r="L4681" t="s">
        <v>1367</v>
      </c>
      <c r="M4681" t="s">
        <v>10953</v>
      </c>
      <c r="N4681" t="s">
        <v>10954</v>
      </c>
      <c r="O4681" t="s">
        <v>1370</v>
      </c>
      <c r="P4681" t="s">
        <v>4322</v>
      </c>
      <c r="Q4681">
        <f t="shared" si="86"/>
        <v>800</v>
      </c>
      <c r="R4681" t="s">
        <v>2102</v>
      </c>
      <c r="S4681" t="s">
        <v>2103</v>
      </c>
      <c r="T4681" t="s">
        <v>10450</v>
      </c>
      <c r="U4681" s="75">
        <v>800</v>
      </c>
      <c r="V4681">
        <v>1.5</v>
      </c>
      <c r="W4681">
        <v>1200</v>
      </c>
      <c r="AH4681" s="16"/>
      <c r="AI4681" t="s">
        <v>1375</v>
      </c>
    </row>
    <row r="4682" spans="1:35" x14ac:dyDescent="0.25">
      <c r="A4682" t="s">
        <v>10955</v>
      </c>
      <c r="B4682" s="1">
        <v>23</v>
      </c>
      <c r="C4682" t="s">
        <v>480</v>
      </c>
      <c r="D4682">
        <v>18715966</v>
      </c>
      <c r="E4682" t="s">
        <v>10952</v>
      </c>
      <c r="F4682" t="s">
        <v>1363</v>
      </c>
      <c r="G4682" t="s">
        <v>1391</v>
      </c>
      <c r="H4682" s="3" t="s">
        <v>2732</v>
      </c>
      <c r="I4682">
        <v>2022</v>
      </c>
      <c r="J4682" s="15" t="s">
        <v>2702</v>
      </c>
      <c r="K4682">
        <v>2022</v>
      </c>
      <c r="L4682" t="s">
        <v>1367</v>
      </c>
      <c r="M4682" t="s">
        <v>10953</v>
      </c>
      <c r="N4682" t="s">
        <v>10954</v>
      </c>
      <c r="O4682" t="s">
        <v>1370</v>
      </c>
      <c r="P4682" t="s">
        <v>4322</v>
      </c>
      <c r="Q4682">
        <f t="shared" si="86"/>
        <v>800</v>
      </c>
      <c r="R4682" t="s">
        <v>9259</v>
      </c>
      <c r="S4682" t="s">
        <v>9260</v>
      </c>
      <c r="T4682" t="s">
        <v>10831</v>
      </c>
      <c r="U4682" s="75">
        <v>800</v>
      </c>
      <c r="V4682">
        <v>5.55</v>
      </c>
      <c r="W4682">
        <v>4440</v>
      </c>
      <c r="AH4682" s="16"/>
      <c r="AI4682" t="s">
        <v>1375</v>
      </c>
    </row>
    <row r="4683" spans="1:35" x14ac:dyDescent="0.25">
      <c r="A4683" t="s">
        <v>10956</v>
      </c>
      <c r="B4683" s="1">
        <v>23</v>
      </c>
      <c r="C4683" t="s">
        <v>480</v>
      </c>
      <c r="D4683">
        <v>18387241</v>
      </c>
      <c r="E4683" t="s">
        <v>10273</v>
      </c>
      <c r="F4683" t="s">
        <v>1363</v>
      </c>
      <c r="G4683" t="s">
        <v>1391</v>
      </c>
      <c r="H4683" s="3" t="s">
        <v>2724</v>
      </c>
      <c r="I4683">
        <v>2022</v>
      </c>
      <c r="J4683" s="15" t="s">
        <v>3294</v>
      </c>
      <c r="K4683">
        <v>2022</v>
      </c>
      <c r="L4683" t="s">
        <v>1367</v>
      </c>
      <c r="M4683" t="s">
        <v>496</v>
      </c>
      <c r="N4683" t="s">
        <v>10834</v>
      </c>
      <c r="O4683" t="s">
        <v>1370</v>
      </c>
      <c r="P4683" t="s">
        <v>4266</v>
      </c>
      <c r="Q4683">
        <f t="shared" si="86"/>
        <v>750</v>
      </c>
      <c r="R4683" t="s">
        <v>2102</v>
      </c>
      <c r="S4683" t="s">
        <v>2103</v>
      </c>
      <c r="T4683" t="s">
        <v>10145</v>
      </c>
      <c r="U4683" s="75">
        <v>750</v>
      </c>
      <c r="V4683">
        <v>1.5</v>
      </c>
      <c r="W4683">
        <v>1125</v>
      </c>
      <c r="AH4683" s="16"/>
      <c r="AI4683" t="s">
        <v>1375</v>
      </c>
    </row>
    <row r="4684" spans="1:35" x14ac:dyDescent="0.25">
      <c r="A4684" t="s">
        <v>10957</v>
      </c>
      <c r="B4684" s="1">
        <v>23</v>
      </c>
      <c r="C4684" t="s">
        <v>480</v>
      </c>
      <c r="D4684">
        <v>18751180</v>
      </c>
      <c r="E4684" t="s">
        <v>10100</v>
      </c>
      <c r="F4684" t="s">
        <v>1363</v>
      </c>
      <c r="G4684" t="s">
        <v>1391</v>
      </c>
      <c r="H4684" s="3" t="s">
        <v>5434</v>
      </c>
      <c r="I4684">
        <v>2022</v>
      </c>
      <c r="J4684" s="15" t="s">
        <v>5435</v>
      </c>
      <c r="K4684">
        <v>2022</v>
      </c>
      <c r="L4684" t="s">
        <v>1367</v>
      </c>
      <c r="M4684" t="s">
        <v>10953</v>
      </c>
      <c r="N4684" t="s">
        <v>10954</v>
      </c>
      <c r="O4684" t="s">
        <v>1370</v>
      </c>
      <c r="P4684" t="s">
        <v>4322</v>
      </c>
      <c r="Q4684">
        <f t="shared" si="86"/>
        <v>500</v>
      </c>
      <c r="R4684" t="s">
        <v>2102</v>
      </c>
      <c r="S4684" t="s">
        <v>2103</v>
      </c>
      <c r="T4684" t="s">
        <v>10450</v>
      </c>
      <c r="U4684" s="75">
        <v>500</v>
      </c>
      <c r="V4684">
        <v>1.5</v>
      </c>
      <c r="W4684">
        <v>750</v>
      </c>
      <c r="AH4684" s="16"/>
      <c r="AI4684" t="s">
        <v>1375</v>
      </c>
    </row>
    <row r="4685" spans="1:35" x14ac:dyDescent="0.25">
      <c r="A4685" t="s">
        <v>10958</v>
      </c>
      <c r="B4685" s="1">
        <v>23</v>
      </c>
      <c r="C4685" t="s">
        <v>480</v>
      </c>
      <c r="D4685">
        <v>18751180</v>
      </c>
      <c r="E4685" t="s">
        <v>10100</v>
      </c>
      <c r="F4685" t="s">
        <v>1363</v>
      </c>
      <c r="G4685" t="s">
        <v>1391</v>
      </c>
      <c r="H4685" s="3" t="s">
        <v>5434</v>
      </c>
      <c r="I4685">
        <v>2022</v>
      </c>
      <c r="J4685" s="15" t="s">
        <v>5435</v>
      </c>
      <c r="K4685">
        <v>2022</v>
      </c>
      <c r="L4685" t="s">
        <v>1367</v>
      </c>
      <c r="M4685" t="s">
        <v>10953</v>
      </c>
      <c r="N4685" t="s">
        <v>10954</v>
      </c>
      <c r="O4685" t="s">
        <v>1370</v>
      </c>
      <c r="P4685" t="s">
        <v>4322</v>
      </c>
      <c r="Q4685">
        <f t="shared" si="86"/>
        <v>500</v>
      </c>
      <c r="R4685" t="s">
        <v>9259</v>
      </c>
      <c r="S4685" t="s">
        <v>9260</v>
      </c>
      <c r="T4685" t="s">
        <v>10831</v>
      </c>
      <c r="U4685" s="75">
        <v>500</v>
      </c>
      <c r="V4685">
        <v>5.55</v>
      </c>
      <c r="W4685">
        <v>2775</v>
      </c>
      <c r="AH4685" s="16"/>
      <c r="AI4685" t="s">
        <v>1375</v>
      </c>
    </row>
    <row r="4686" spans="1:35" x14ac:dyDescent="0.25">
      <c r="A4686" t="s">
        <v>10959</v>
      </c>
      <c r="B4686" s="1">
        <v>24</v>
      </c>
      <c r="C4686" t="s">
        <v>10960</v>
      </c>
      <c r="D4686">
        <v>16225228</v>
      </c>
      <c r="E4686" t="s">
        <v>10961</v>
      </c>
      <c r="F4686" t="s">
        <v>1363</v>
      </c>
      <c r="G4686" t="s">
        <v>1364</v>
      </c>
      <c r="H4686" s="3" t="s">
        <v>2095</v>
      </c>
      <c r="I4686">
        <v>2022</v>
      </c>
      <c r="J4686" s="15" t="s">
        <v>4917</v>
      </c>
      <c r="K4686">
        <v>2022</v>
      </c>
      <c r="L4686" t="s">
        <v>1367</v>
      </c>
      <c r="M4686" t="s">
        <v>550</v>
      </c>
      <c r="N4686" t="s">
        <v>9530</v>
      </c>
      <c r="O4686" t="s">
        <v>1370</v>
      </c>
      <c r="P4686" t="s">
        <v>4409</v>
      </c>
      <c r="Q4686">
        <f t="shared" si="86"/>
        <v>8000</v>
      </c>
      <c r="R4686" t="s">
        <v>2054</v>
      </c>
      <c r="S4686" t="s">
        <v>2055</v>
      </c>
      <c r="T4686" t="s">
        <v>10962</v>
      </c>
      <c r="U4686" s="75">
        <v>8000</v>
      </c>
      <c r="V4686">
        <v>1.6</v>
      </c>
      <c r="W4686">
        <v>12800</v>
      </c>
      <c r="AH4686" s="16"/>
      <c r="AI4686" t="s">
        <v>1375</v>
      </c>
    </row>
    <row r="4687" spans="1:35" x14ac:dyDescent="0.25">
      <c r="A4687" t="s">
        <v>10963</v>
      </c>
      <c r="B4687" s="1">
        <v>24</v>
      </c>
      <c r="C4687" t="s">
        <v>10960</v>
      </c>
      <c r="D4687">
        <v>16225228</v>
      </c>
      <c r="E4687" t="s">
        <v>10961</v>
      </c>
      <c r="F4687" t="s">
        <v>1363</v>
      </c>
      <c r="G4687" t="s">
        <v>1364</v>
      </c>
      <c r="H4687" s="3" t="s">
        <v>2095</v>
      </c>
      <c r="I4687">
        <v>2022</v>
      </c>
      <c r="J4687" s="15" t="s">
        <v>4917</v>
      </c>
      <c r="K4687">
        <v>2022</v>
      </c>
      <c r="L4687" t="s">
        <v>1367</v>
      </c>
      <c r="M4687" t="s">
        <v>550</v>
      </c>
      <c r="N4687" t="s">
        <v>9530</v>
      </c>
      <c r="O4687" t="s">
        <v>1370</v>
      </c>
      <c r="P4687" t="s">
        <v>4409</v>
      </c>
      <c r="Q4687">
        <f t="shared" si="86"/>
        <v>8000</v>
      </c>
      <c r="R4687" t="s">
        <v>3345</v>
      </c>
      <c r="S4687" t="s">
        <v>3346</v>
      </c>
      <c r="T4687" t="s">
        <v>529</v>
      </c>
      <c r="U4687" s="75">
        <v>8000</v>
      </c>
      <c r="V4687">
        <v>1.8</v>
      </c>
      <c r="W4687">
        <v>14400</v>
      </c>
      <c r="AH4687" s="16"/>
      <c r="AI4687" t="s">
        <v>1375</v>
      </c>
    </row>
    <row r="4688" spans="1:35" x14ac:dyDescent="0.25">
      <c r="A4688" t="s">
        <v>10964</v>
      </c>
      <c r="B4688" s="1">
        <v>24</v>
      </c>
      <c r="C4688" t="s">
        <v>10960</v>
      </c>
      <c r="D4688">
        <v>4465423</v>
      </c>
      <c r="E4688" t="s">
        <v>10965</v>
      </c>
      <c r="F4688" t="s">
        <v>1363</v>
      </c>
      <c r="G4688" t="s">
        <v>1364</v>
      </c>
      <c r="H4688" s="3" t="s">
        <v>2787</v>
      </c>
      <c r="I4688">
        <v>2016</v>
      </c>
      <c r="J4688" s="15" t="s">
        <v>3993</v>
      </c>
      <c r="K4688">
        <v>2016</v>
      </c>
      <c r="L4688" t="s">
        <v>1367</v>
      </c>
      <c r="M4688" t="s">
        <v>10966</v>
      </c>
      <c r="N4688" t="s">
        <v>10966</v>
      </c>
      <c r="O4688" t="s">
        <v>1388</v>
      </c>
      <c r="P4688" t="s">
        <v>133</v>
      </c>
      <c r="Q4688">
        <f t="shared" si="86"/>
        <v>12000</v>
      </c>
      <c r="R4688" t="s">
        <v>3345</v>
      </c>
      <c r="S4688" t="s">
        <v>3346</v>
      </c>
      <c r="T4688" t="s">
        <v>529</v>
      </c>
      <c r="U4688" s="75">
        <v>12000</v>
      </c>
      <c r="V4688">
        <v>1.5</v>
      </c>
      <c r="W4688">
        <v>18000</v>
      </c>
      <c r="AH4688" s="16"/>
      <c r="AI4688" t="s">
        <v>1375</v>
      </c>
    </row>
    <row r="4689" spans="1:35" x14ac:dyDescent="0.25">
      <c r="A4689" t="s">
        <v>10967</v>
      </c>
      <c r="B4689" s="1">
        <v>24</v>
      </c>
      <c r="C4689" t="s">
        <v>10960</v>
      </c>
      <c r="D4689">
        <v>4966724</v>
      </c>
      <c r="E4689" t="s">
        <v>10968</v>
      </c>
      <c r="F4689" t="s">
        <v>1363</v>
      </c>
      <c r="G4689" t="s">
        <v>1364</v>
      </c>
      <c r="H4689" s="3" t="s">
        <v>2884</v>
      </c>
      <c r="I4689">
        <v>2016</v>
      </c>
      <c r="J4689" s="15" t="s">
        <v>5626</v>
      </c>
      <c r="K4689">
        <v>2016</v>
      </c>
      <c r="L4689" t="s">
        <v>1367</v>
      </c>
      <c r="M4689" t="s">
        <v>10969</v>
      </c>
      <c r="N4689" t="s">
        <v>10970</v>
      </c>
      <c r="O4689" t="s">
        <v>1388</v>
      </c>
      <c r="P4689" t="s">
        <v>133</v>
      </c>
      <c r="Q4689">
        <f t="shared" si="86"/>
        <v>10000</v>
      </c>
      <c r="R4689" t="s">
        <v>3345</v>
      </c>
      <c r="S4689" t="s">
        <v>3346</v>
      </c>
      <c r="T4689" t="s">
        <v>529</v>
      </c>
      <c r="U4689" s="75">
        <v>10000</v>
      </c>
      <c r="V4689">
        <v>1.4</v>
      </c>
      <c r="W4689">
        <v>14000</v>
      </c>
      <c r="AH4689" s="16"/>
      <c r="AI4689" t="s">
        <v>1375</v>
      </c>
    </row>
    <row r="4690" spans="1:35" x14ac:dyDescent="0.25">
      <c r="A4690" t="s">
        <v>10971</v>
      </c>
      <c r="B4690" s="1">
        <v>24</v>
      </c>
      <c r="C4690" t="s">
        <v>10960</v>
      </c>
      <c r="D4690">
        <v>5413141</v>
      </c>
      <c r="E4690" t="s">
        <v>10972</v>
      </c>
      <c r="F4690" t="s">
        <v>1363</v>
      </c>
      <c r="G4690" t="s">
        <v>1364</v>
      </c>
      <c r="H4690" s="3" t="s">
        <v>3323</v>
      </c>
      <c r="I4690">
        <v>2016</v>
      </c>
      <c r="J4690" s="15" t="s">
        <v>2384</v>
      </c>
      <c r="K4690">
        <v>2016</v>
      </c>
      <c r="L4690" t="s">
        <v>1367</v>
      </c>
      <c r="M4690" t="s">
        <v>10973</v>
      </c>
      <c r="N4690" t="s">
        <v>10973</v>
      </c>
      <c r="O4690" t="s">
        <v>1388</v>
      </c>
      <c r="P4690" t="s">
        <v>133</v>
      </c>
      <c r="Q4690">
        <f t="shared" si="86"/>
        <v>60000</v>
      </c>
      <c r="R4690" t="s">
        <v>3345</v>
      </c>
      <c r="S4690" t="s">
        <v>3346</v>
      </c>
      <c r="T4690" t="s">
        <v>529</v>
      </c>
      <c r="U4690" s="75">
        <v>60000</v>
      </c>
      <c r="V4690">
        <v>1.4</v>
      </c>
      <c r="W4690">
        <v>84000</v>
      </c>
      <c r="AH4690" s="16"/>
      <c r="AI4690" t="s">
        <v>1375</v>
      </c>
    </row>
    <row r="4691" spans="1:35" x14ac:dyDescent="0.25">
      <c r="A4691" t="s">
        <v>10974</v>
      </c>
      <c r="B4691" s="1">
        <v>24</v>
      </c>
      <c r="C4691" t="s">
        <v>10960</v>
      </c>
      <c r="D4691">
        <v>5193036</v>
      </c>
      <c r="E4691" t="s">
        <v>10975</v>
      </c>
      <c r="F4691" t="s">
        <v>1363</v>
      </c>
      <c r="G4691" t="s">
        <v>1364</v>
      </c>
      <c r="H4691" s="3" t="s">
        <v>10976</v>
      </c>
      <c r="I4691">
        <v>2016</v>
      </c>
      <c r="J4691" s="15" t="s">
        <v>2921</v>
      </c>
      <c r="K4691">
        <v>2016</v>
      </c>
      <c r="L4691" t="s">
        <v>1367</v>
      </c>
      <c r="M4691" t="s">
        <v>10977</v>
      </c>
      <c r="N4691" t="s">
        <v>10977</v>
      </c>
      <c r="O4691" t="s">
        <v>1388</v>
      </c>
      <c r="P4691" t="s">
        <v>133</v>
      </c>
      <c r="Q4691">
        <f t="shared" si="86"/>
        <v>25000</v>
      </c>
      <c r="R4691" t="s">
        <v>3345</v>
      </c>
      <c r="S4691" t="s">
        <v>3346</v>
      </c>
      <c r="T4691" t="s">
        <v>529</v>
      </c>
      <c r="U4691" s="75">
        <v>25000</v>
      </c>
      <c r="V4691">
        <v>1.4</v>
      </c>
      <c r="W4691">
        <v>35000</v>
      </c>
      <c r="AH4691" s="16"/>
      <c r="AI4691" t="s">
        <v>1375</v>
      </c>
    </row>
    <row r="4692" spans="1:35" x14ac:dyDescent="0.25">
      <c r="A4692" t="s">
        <v>10978</v>
      </c>
      <c r="B4692" s="1">
        <v>24</v>
      </c>
      <c r="C4692" t="s">
        <v>10960</v>
      </c>
      <c r="D4692">
        <v>6202357</v>
      </c>
      <c r="E4692" t="s">
        <v>10979</v>
      </c>
      <c r="F4692" t="s">
        <v>1363</v>
      </c>
      <c r="G4692" t="s">
        <v>1364</v>
      </c>
      <c r="H4692" s="3" t="s">
        <v>3696</v>
      </c>
      <c r="I4692">
        <v>2017</v>
      </c>
      <c r="J4692" s="15" t="s">
        <v>3699</v>
      </c>
      <c r="K4692">
        <v>2017</v>
      </c>
      <c r="L4692" t="s">
        <v>1367</v>
      </c>
      <c r="M4692" t="s">
        <v>10980</v>
      </c>
      <c r="N4692" t="s">
        <v>10980</v>
      </c>
      <c r="O4692" t="s">
        <v>1388</v>
      </c>
      <c r="P4692" t="s">
        <v>4266</v>
      </c>
      <c r="Q4692">
        <f t="shared" si="86"/>
        <v>35000</v>
      </c>
      <c r="R4692" t="s">
        <v>2016</v>
      </c>
      <c r="S4692" t="s">
        <v>2017</v>
      </c>
      <c r="T4692" t="s">
        <v>10981</v>
      </c>
      <c r="U4692" s="75">
        <v>35000</v>
      </c>
      <c r="V4692">
        <v>2.56</v>
      </c>
      <c r="W4692">
        <v>89600</v>
      </c>
      <c r="AH4692" s="16"/>
      <c r="AI4692" t="s">
        <v>1375</v>
      </c>
    </row>
    <row r="4693" spans="1:35" x14ac:dyDescent="0.25">
      <c r="A4693" t="s">
        <v>10982</v>
      </c>
      <c r="B4693" s="1">
        <v>24</v>
      </c>
      <c r="C4693" t="s">
        <v>10960</v>
      </c>
      <c r="D4693">
        <v>6202357</v>
      </c>
      <c r="E4693" t="s">
        <v>10979</v>
      </c>
      <c r="F4693" t="s">
        <v>1363</v>
      </c>
      <c r="G4693" t="s">
        <v>1364</v>
      </c>
      <c r="H4693" s="3" t="s">
        <v>3696</v>
      </c>
      <c r="I4693">
        <v>2017</v>
      </c>
      <c r="J4693" s="15" t="s">
        <v>3699</v>
      </c>
      <c r="K4693">
        <v>2017</v>
      </c>
      <c r="L4693" t="s">
        <v>1367</v>
      </c>
      <c r="M4693" t="s">
        <v>10980</v>
      </c>
      <c r="N4693" t="s">
        <v>10980</v>
      </c>
      <c r="O4693" t="s">
        <v>1388</v>
      </c>
      <c r="P4693" t="s">
        <v>4266</v>
      </c>
      <c r="Q4693">
        <f t="shared" si="86"/>
        <v>35000</v>
      </c>
      <c r="R4693" t="s">
        <v>3345</v>
      </c>
      <c r="S4693" t="s">
        <v>3346</v>
      </c>
      <c r="T4693" t="s">
        <v>529</v>
      </c>
      <c r="U4693" s="75">
        <v>35000</v>
      </c>
      <c r="V4693">
        <v>1.5</v>
      </c>
      <c r="W4693">
        <v>52500</v>
      </c>
      <c r="AH4693" s="16"/>
      <c r="AI4693" t="s">
        <v>1375</v>
      </c>
    </row>
    <row r="4694" spans="1:35" x14ac:dyDescent="0.25">
      <c r="A4694" t="s">
        <v>10983</v>
      </c>
      <c r="B4694" s="1">
        <v>24</v>
      </c>
      <c r="C4694" t="s">
        <v>10960</v>
      </c>
      <c r="D4694">
        <v>6019293</v>
      </c>
      <c r="E4694" t="s">
        <v>10984</v>
      </c>
      <c r="F4694" t="s">
        <v>1363</v>
      </c>
      <c r="G4694" t="s">
        <v>1364</v>
      </c>
      <c r="H4694" s="3" t="s">
        <v>5792</v>
      </c>
      <c r="I4694">
        <v>2017</v>
      </c>
      <c r="J4694" s="15" t="s">
        <v>9054</v>
      </c>
      <c r="K4694">
        <v>2017</v>
      </c>
      <c r="L4694" t="s">
        <v>1367</v>
      </c>
      <c r="M4694" t="s">
        <v>10973</v>
      </c>
      <c r="N4694" t="s">
        <v>10973</v>
      </c>
      <c r="O4694" t="s">
        <v>1388</v>
      </c>
      <c r="P4694" t="s">
        <v>133</v>
      </c>
      <c r="Q4694">
        <f t="shared" si="86"/>
        <v>60000</v>
      </c>
      <c r="R4694" t="s">
        <v>3345</v>
      </c>
      <c r="S4694" t="s">
        <v>3346</v>
      </c>
      <c r="T4694" t="s">
        <v>529</v>
      </c>
      <c r="U4694" s="75">
        <v>60000</v>
      </c>
      <c r="V4694">
        <v>1.5</v>
      </c>
      <c r="W4694">
        <v>90000</v>
      </c>
      <c r="AH4694" s="16"/>
      <c r="AI4694" t="s">
        <v>1375</v>
      </c>
    </row>
    <row r="4695" spans="1:35" x14ac:dyDescent="0.25">
      <c r="A4695" t="s">
        <v>10985</v>
      </c>
      <c r="B4695" s="1">
        <v>24</v>
      </c>
      <c r="C4695" t="s">
        <v>10960</v>
      </c>
      <c r="D4695">
        <v>6507964</v>
      </c>
      <c r="E4695" t="s">
        <v>10986</v>
      </c>
      <c r="F4695" t="s">
        <v>1363</v>
      </c>
      <c r="G4695" t="s">
        <v>1364</v>
      </c>
      <c r="H4695" s="3" t="s">
        <v>10987</v>
      </c>
      <c r="I4695">
        <v>2017</v>
      </c>
      <c r="J4695" s="15" t="s">
        <v>1769</v>
      </c>
      <c r="K4695">
        <v>2017</v>
      </c>
      <c r="L4695" t="s">
        <v>1367</v>
      </c>
      <c r="M4695" t="s">
        <v>10973</v>
      </c>
      <c r="N4695" t="s">
        <v>10973</v>
      </c>
      <c r="O4695" t="s">
        <v>1388</v>
      </c>
      <c r="P4695" t="s">
        <v>133</v>
      </c>
      <c r="Q4695">
        <f t="shared" si="86"/>
        <v>60000</v>
      </c>
      <c r="R4695" t="s">
        <v>3345</v>
      </c>
      <c r="S4695" t="s">
        <v>3346</v>
      </c>
      <c r="T4695" t="s">
        <v>529</v>
      </c>
      <c r="U4695" s="75">
        <v>60000</v>
      </c>
      <c r="V4695">
        <v>1.5</v>
      </c>
      <c r="W4695">
        <v>90000</v>
      </c>
      <c r="AH4695" s="16"/>
      <c r="AI4695" t="s">
        <v>1375</v>
      </c>
    </row>
    <row r="4696" spans="1:35" x14ac:dyDescent="0.25">
      <c r="A4696" t="s">
        <v>10988</v>
      </c>
      <c r="B4696" s="1">
        <v>24</v>
      </c>
      <c r="C4696" t="s">
        <v>10960</v>
      </c>
      <c r="D4696">
        <v>7147872</v>
      </c>
      <c r="E4696" t="s">
        <v>10989</v>
      </c>
      <c r="F4696" t="s">
        <v>1363</v>
      </c>
      <c r="G4696" t="s">
        <v>1364</v>
      </c>
      <c r="H4696" s="3" t="s">
        <v>3402</v>
      </c>
      <c r="I4696">
        <v>2017</v>
      </c>
      <c r="J4696" s="15" t="s">
        <v>6187</v>
      </c>
      <c r="K4696">
        <v>2017</v>
      </c>
      <c r="L4696" t="s">
        <v>1367</v>
      </c>
      <c r="M4696" t="s">
        <v>10990</v>
      </c>
      <c r="N4696" t="s">
        <v>10991</v>
      </c>
      <c r="O4696" t="s">
        <v>1388</v>
      </c>
      <c r="P4696" t="s">
        <v>133</v>
      </c>
      <c r="Q4696">
        <f t="shared" si="86"/>
        <v>45000</v>
      </c>
      <c r="R4696" t="s">
        <v>2016</v>
      </c>
      <c r="S4696" t="s">
        <v>2017</v>
      </c>
      <c r="T4696" t="s">
        <v>10992</v>
      </c>
      <c r="U4696" s="75">
        <v>45000</v>
      </c>
      <c r="V4696">
        <v>1.1599999999999999</v>
      </c>
      <c r="W4696">
        <v>52200</v>
      </c>
      <c r="AH4696" s="16"/>
      <c r="AI4696" t="s">
        <v>1375</v>
      </c>
    </row>
    <row r="4697" spans="1:35" x14ac:dyDescent="0.25">
      <c r="A4697" t="s">
        <v>10993</v>
      </c>
      <c r="B4697" s="1">
        <v>24</v>
      </c>
      <c r="C4697" t="s">
        <v>10960</v>
      </c>
      <c r="D4697">
        <v>7147872</v>
      </c>
      <c r="E4697" t="s">
        <v>10989</v>
      </c>
      <c r="F4697" t="s">
        <v>1363</v>
      </c>
      <c r="G4697" t="s">
        <v>1364</v>
      </c>
      <c r="H4697" s="3" t="s">
        <v>3402</v>
      </c>
      <c r="I4697">
        <v>2017</v>
      </c>
      <c r="J4697" s="15" t="s">
        <v>6187</v>
      </c>
      <c r="K4697">
        <v>2017</v>
      </c>
      <c r="L4697" t="s">
        <v>1367</v>
      </c>
      <c r="M4697" t="s">
        <v>10990</v>
      </c>
      <c r="N4697" t="s">
        <v>10991</v>
      </c>
      <c r="O4697" t="s">
        <v>1388</v>
      </c>
      <c r="P4697" t="s">
        <v>133</v>
      </c>
      <c r="Q4697">
        <f t="shared" si="86"/>
        <v>45000</v>
      </c>
      <c r="R4697" t="s">
        <v>3345</v>
      </c>
      <c r="S4697" t="s">
        <v>3346</v>
      </c>
      <c r="T4697" t="s">
        <v>529</v>
      </c>
      <c r="U4697" s="75">
        <v>45000</v>
      </c>
      <c r="V4697">
        <v>1.35</v>
      </c>
      <c r="W4697">
        <v>60750</v>
      </c>
      <c r="AH4697" s="16"/>
      <c r="AI4697" t="s">
        <v>1375</v>
      </c>
    </row>
    <row r="4698" spans="1:35" x14ac:dyDescent="0.25">
      <c r="A4698" t="s">
        <v>10994</v>
      </c>
      <c r="B4698" s="1">
        <v>24</v>
      </c>
      <c r="C4698" t="s">
        <v>528</v>
      </c>
      <c r="D4698">
        <v>7763409</v>
      </c>
      <c r="E4698" t="s">
        <v>10995</v>
      </c>
      <c r="F4698" t="s">
        <v>1363</v>
      </c>
      <c r="G4698" t="s">
        <v>1364</v>
      </c>
      <c r="H4698" s="3" t="s">
        <v>6325</v>
      </c>
      <c r="I4698">
        <v>2018</v>
      </c>
      <c r="J4698" s="15" t="s">
        <v>6326</v>
      </c>
      <c r="K4698">
        <v>2018</v>
      </c>
      <c r="L4698" t="s">
        <v>1367</v>
      </c>
      <c r="M4698" t="s">
        <v>550</v>
      </c>
      <c r="N4698" t="s">
        <v>10996</v>
      </c>
      <c r="O4698" t="s">
        <v>1388</v>
      </c>
      <c r="P4698" t="s">
        <v>4266</v>
      </c>
      <c r="Q4698">
        <f t="shared" si="86"/>
        <v>200</v>
      </c>
      <c r="R4698" t="s">
        <v>2016</v>
      </c>
      <c r="S4698" t="s">
        <v>2017</v>
      </c>
      <c r="T4698" t="s">
        <v>10997</v>
      </c>
      <c r="U4698" s="75">
        <v>200</v>
      </c>
      <c r="V4698">
        <v>2.5</v>
      </c>
      <c r="W4698">
        <v>500</v>
      </c>
      <c r="AH4698" s="16"/>
      <c r="AI4698" t="s">
        <v>1375</v>
      </c>
    </row>
    <row r="4699" spans="1:35" x14ac:dyDescent="0.25">
      <c r="A4699" t="s">
        <v>10998</v>
      </c>
      <c r="B4699" s="1">
        <v>24</v>
      </c>
      <c r="C4699" t="s">
        <v>528</v>
      </c>
      <c r="D4699">
        <v>7763409</v>
      </c>
      <c r="E4699" t="s">
        <v>10995</v>
      </c>
      <c r="F4699" t="s">
        <v>1363</v>
      </c>
      <c r="G4699" t="s">
        <v>1364</v>
      </c>
      <c r="H4699" s="3" t="s">
        <v>6325</v>
      </c>
      <c r="I4699">
        <v>2018</v>
      </c>
      <c r="J4699" s="15" t="s">
        <v>6326</v>
      </c>
      <c r="K4699">
        <v>2018</v>
      </c>
      <c r="L4699" t="s">
        <v>1367</v>
      </c>
      <c r="M4699" t="s">
        <v>550</v>
      </c>
      <c r="N4699" t="s">
        <v>10996</v>
      </c>
      <c r="O4699" t="s">
        <v>1388</v>
      </c>
      <c r="P4699" t="s">
        <v>4266</v>
      </c>
      <c r="Q4699">
        <f t="shared" si="86"/>
        <v>200</v>
      </c>
      <c r="R4699" t="s">
        <v>3345</v>
      </c>
      <c r="S4699" t="s">
        <v>3346</v>
      </c>
      <c r="T4699" t="s">
        <v>529</v>
      </c>
      <c r="U4699" s="75">
        <v>200</v>
      </c>
      <c r="V4699">
        <v>1.5</v>
      </c>
      <c r="W4699">
        <v>300</v>
      </c>
      <c r="AH4699" s="16"/>
      <c r="AI4699" t="s">
        <v>1375</v>
      </c>
    </row>
    <row r="4700" spans="1:35" x14ac:dyDescent="0.25">
      <c r="A4700" t="s">
        <v>10999</v>
      </c>
      <c r="B4700" s="1">
        <v>24</v>
      </c>
      <c r="C4700" t="s">
        <v>10960</v>
      </c>
      <c r="D4700">
        <v>7720416</v>
      </c>
      <c r="E4700" t="s">
        <v>11000</v>
      </c>
      <c r="F4700" t="s">
        <v>1363</v>
      </c>
      <c r="G4700" t="s">
        <v>1364</v>
      </c>
      <c r="H4700" s="3" t="s">
        <v>7776</v>
      </c>
      <c r="I4700">
        <v>2018</v>
      </c>
      <c r="J4700" s="15" t="s">
        <v>6333</v>
      </c>
      <c r="K4700">
        <v>2018</v>
      </c>
      <c r="L4700" t="s">
        <v>1367</v>
      </c>
      <c r="M4700" t="s">
        <v>550</v>
      </c>
      <c r="N4700" t="s">
        <v>11001</v>
      </c>
      <c r="O4700" t="s">
        <v>1388</v>
      </c>
      <c r="P4700" t="s">
        <v>4266</v>
      </c>
      <c r="Q4700">
        <f t="shared" si="86"/>
        <v>40000</v>
      </c>
      <c r="R4700" t="s">
        <v>2016</v>
      </c>
      <c r="S4700" t="s">
        <v>2017</v>
      </c>
      <c r="T4700" t="s">
        <v>10997</v>
      </c>
      <c r="U4700" s="75">
        <v>40000</v>
      </c>
      <c r="V4700">
        <v>1.23</v>
      </c>
      <c r="W4700">
        <v>49200</v>
      </c>
      <c r="AH4700" s="16"/>
      <c r="AI4700" t="s">
        <v>1375</v>
      </c>
    </row>
    <row r="4701" spans="1:35" x14ac:dyDescent="0.25">
      <c r="A4701" t="s">
        <v>11002</v>
      </c>
      <c r="B4701" s="1">
        <v>24</v>
      </c>
      <c r="C4701" t="s">
        <v>10960</v>
      </c>
      <c r="D4701">
        <v>7720416</v>
      </c>
      <c r="E4701" t="s">
        <v>11000</v>
      </c>
      <c r="F4701" t="s">
        <v>1363</v>
      </c>
      <c r="G4701" t="s">
        <v>1364</v>
      </c>
      <c r="H4701" s="3" t="s">
        <v>7776</v>
      </c>
      <c r="I4701">
        <v>2018</v>
      </c>
      <c r="J4701" s="15" t="s">
        <v>6333</v>
      </c>
      <c r="K4701">
        <v>2018</v>
      </c>
      <c r="L4701" t="s">
        <v>1367</v>
      </c>
      <c r="M4701" t="s">
        <v>550</v>
      </c>
      <c r="N4701" t="s">
        <v>11001</v>
      </c>
      <c r="O4701" t="s">
        <v>1388</v>
      </c>
      <c r="P4701" t="s">
        <v>4266</v>
      </c>
      <c r="Q4701">
        <f t="shared" si="86"/>
        <v>40000</v>
      </c>
      <c r="R4701" t="s">
        <v>3345</v>
      </c>
      <c r="S4701" t="s">
        <v>3346</v>
      </c>
      <c r="T4701" t="s">
        <v>529</v>
      </c>
      <c r="U4701" s="75">
        <v>40000</v>
      </c>
      <c r="V4701">
        <v>1.5</v>
      </c>
      <c r="W4701">
        <v>60000</v>
      </c>
      <c r="AH4701" s="16"/>
      <c r="AI4701" t="s">
        <v>1375</v>
      </c>
    </row>
    <row r="4702" spans="1:35" x14ac:dyDescent="0.25">
      <c r="A4702" t="s">
        <v>11003</v>
      </c>
      <c r="B4702" s="1">
        <v>24</v>
      </c>
      <c r="C4702" t="s">
        <v>10960</v>
      </c>
      <c r="D4702">
        <v>18753086</v>
      </c>
      <c r="E4702" t="s">
        <v>11004</v>
      </c>
      <c r="F4702" t="s">
        <v>1363</v>
      </c>
      <c r="G4702" t="s">
        <v>1391</v>
      </c>
      <c r="H4702" s="3" t="s">
        <v>5434</v>
      </c>
      <c r="I4702">
        <v>2022</v>
      </c>
      <c r="J4702" s="15" t="s">
        <v>5435</v>
      </c>
      <c r="K4702">
        <v>2022</v>
      </c>
      <c r="L4702" t="s">
        <v>1367</v>
      </c>
      <c r="M4702" t="s">
        <v>11005</v>
      </c>
      <c r="N4702" t="s">
        <v>11006</v>
      </c>
      <c r="O4702" t="s">
        <v>1370</v>
      </c>
      <c r="P4702" t="s">
        <v>133</v>
      </c>
      <c r="Q4702">
        <f t="shared" si="86"/>
        <v>120</v>
      </c>
      <c r="R4702" t="s">
        <v>2054</v>
      </c>
      <c r="S4702" t="s">
        <v>2055</v>
      </c>
      <c r="T4702" t="s">
        <v>10962</v>
      </c>
      <c r="U4702" s="75">
        <v>120</v>
      </c>
      <c r="V4702">
        <v>1.32</v>
      </c>
      <c r="W4702">
        <v>158.4</v>
      </c>
      <c r="AH4702" s="16"/>
      <c r="AI4702" t="s">
        <v>1375</v>
      </c>
    </row>
    <row r="4703" spans="1:35" x14ac:dyDescent="0.25">
      <c r="A4703" t="s">
        <v>11007</v>
      </c>
      <c r="B4703" s="1">
        <v>24</v>
      </c>
      <c r="C4703" t="s">
        <v>528</v>
      </c>
      <c r="D4703">
        <v>12036366</v>
      </c>
      <c r="E4703" t="s">
        <v>11008</v>
      </c>
      <c r="F4703" t="s">
        <v>1539</v>
      </c>
      <c r="G4703" t="s">
        <v>1391</v>
      </c>
      <c r="H4703" s="3" t="s">
        <v>4811</v>
      </c>
      <c r="I4703">
        <v>2020</v>
      </c>
      <c r="J4703" s="15" t="s">
        <v>11009</v>
      </c>
      <c r="K4703">
        <v>2020</v>
      </c>
      <c r="L4703" t="s">
        <v>1622</v>
      </c>
      <c r="M4703" t="s">
        <v>550</v>
      </c>
      <c r="N4703" t="s">
        <v>11001</v>
      </c>
      <c r="O4703" t="s">
        <v>1388</v>
      </c>
      <c r="P4703" t="s">
        <v>4266</v>
      </c>
      <c r="Q4703">
        <f t="shared" si="86"/>
        <v>163860</v>
      </c>
      <c r="R4703" t="s">
        <v>2102</v>
      </c>
      <c r="S4703" t="s">
        <v>2103</v>
      </c>
      <c r="T4703" t="s">
        <v>11010</v>
      </c>
      <c r="U4703" s="75">
        <v>163860</v>
      </c>
      <c r="V4703">
        <v>1.96</v>
      </c>
      <c r="W4703">
        <v>321165.59999999998</v>
      </c>
      <c r="AH4703" s="16"/>
      <c r="AI4703" t="s">
        <v>1375</v>
      </c>
    </row>
    <row r="4704" spans="1:35" x14ac:dyDescent="0.25">
      <c r="A4704" t="s">
        <v>11011</v>
      </c>
      <c r="B4704" s="1">
        <v>24</v>
      </c>
      <c r="C4704" t="s">
        <v>528</v>
      </c>
      <c r="D4704">
        <v>12036366</v>
      </c>
      <c r="E4704" t="s">
        <v>11008</v>
      </c>
      <c r="F4704" t="s">
        <v>1539</v>
      </c>
      <c r="G4704" t="s">
        <v>1391</v>
      </c>
      <c r="H4704" s="3" t="s">
        <v>4811</v>
      </c>
      <c r="I4704">
        <v>2020</v>
      </c>
      <c r="J4704" s="15" t="s">
        <v>11009</v>
      </c>
      <c r="K4704">
        <v>2020</v>
      </c>
      <c r="L4704" t="s">
        <v>1622</v>
      </c>
      <c r="M4704" t="s">
        <v>550</v>
      </c>
      <c r="N4704" t="s">
        <v>11001</v>
      </c>
      <c r="O4704" t="s">
        <v>1388</v>
      </c>
      <c r="P4704" t="s">
        <v>4266</v>
      </c>
      <c r="Q4704">
        <f t="shared" si="86"/>
        <v>163860</v>
      </c>
      <c r="R4704" t="s">
        <v>2127</v>
      </c>
      <c r="S4704" t="s">
        <v>2128</v>
      </c>
      <c r="T4704" t="s">
        <v>11012</v>
      </c>
      <c r="U4704" s="75">
        <v>163860</v>
      </c>
      <c r="V4704">
        <v>2.9</v>
      </c>
      <c r="W4704">
        <v>475194</v>
      </c>
      <c r="AH4704" s="16"/>
      <c r="AI4704" t="s">
        <v>1375</v>
      </c>
    </row>
    <row r="4705" spans="1:35" x14ac:dyDescent="0.25">
      <c r="A4705" t="s">
        <v>11013</v>
      </c>
      <c r="B4705" s="1">
        <v>24</v>
      </c>
      <c r="C4705" t="s">
        <v>10960</v>
      </c>
      <c r="D4705">
        <v>17076471</v>
      </c>
      <c r="E4705" t="s">
        <v>11014</v>
      </c>
      <c r="F4705" t="s">
        <v>1363</v>
      </c>
      <c r="G4705" t="s">
        <v>1391</v>
      </c>
      <c r="H4705" s="3" t="s">
        <v>4149</v>
      </c>
      <c r="I4705">
        <v>2022</v>
      </c>
      <c r="J4705" s="15" t="s">
        <v>4127</v>
      </c>
      <c r="K4705">
        <v>2022</v>
      </c>
      <c r="L4705" t="s">
        <v>1367</v>
      </c>
      <c r="M4705" t="s">
        <v>11005</v>
      </c>
      <c r="N4705" t="s">
        <v>11006</v>
      </c>
      <c r="O4705" t="s">
        <v>1370</v>
      </c>
      <c r="P4705" t="s">
        <v>133</v>
      </c>
      <c r="Q4705">
        <f t="shared" si="86"/>
        <v>840</v>
      </c>
      <c r="R4705" t="s">
        <v>2054</v>
      </c>
      <c r="S4705" t="s">
        <v>2055</v>
      </c>
      <c r="T4705" t="s">
        <v>10962</v>
      </c>
      <c r="U4705" s="75">
        <v>840</v>
      </c>
      <c r="V4705">
        <v>1.48</v>
      </c>
      <c r="W4705">
        <v>1243.2</v>
      </c>
      <c r="AH4705" s="16"/>
      <c r="AI4705" t="s">
        <v>1375</v>
      </c>
    </row>
    <row r="4706" spans="1:35" x14ac:dyDescent="0.25">
      <c r="A4706" t="s">
        <v>11015</v>
      </c>
      <c r="B4706" s="1">
        <v>24</v>
      </c>
      <c r="C4706" t="s">
        <v>10960</v>
      </c>
      <c r="D4706">
        <v>12356638</v>
      </c>
      <c r="E4706" t="s">
        <v>11016</v>
      </c>
      <c r="F4706" t="s">
        <v>1363</v>
      </c>
      <c r="G4706" t="s">
        <v>1391</v>
      </c>
      <c r="H4706" s="3" t="s">
        <v>1600</v>
      </c>
      <c r="I4706">
        <v>2020</v>
      </c>
      <c r="J4706" s="15" t="s">
        <v>1601</v>
      </c>
      <c r="K4706">
        <v>2020</v>
      </c>
      <c r="L4706" t="s">
        <v>1367</v>
      </c>
      <c r="M4706" t="s">
        <v>550</v>
      </c>
      <c r="N4706" t="s">
        <v>11001</v>
      </c>
      <c r="O4706" t="s">
        <v>1388</v>
      </c>
      <c r="P4706" t="s">
        <v>4266</v>
      </c>
      <c r="Q4706">
        <f t="shared" si="86"/>
        <v>50000</v>
      </c>
      <c r="R4706" t="s">
        <v>3345</v>
      </c>
      <c r="S4706" t="s">
        <v>3346</v>
      </c>
      <c r="T4706" t="s">
        <v>529</v>
      </c>
      <c r="U4706" s="75">
        <v>50000</v>
      </c>
      <c r="V4706">
        <v>1.8</v>
      </c>
      <c r="W4706">
        <v>90000</v>
      </c>
      <c r="AH4706" s="16"/>
      <c r="AI4706" t="s">
        <v>1375</v>
      </c>
    </row>
    <row r="4707" spans="1:35" x14ac:dyDescent="0.25">
      <c r="A4707" t="s">
        <v>11017</v>
      </c>
      <c r="B4707" s="1">
        <v>24</v>
      </c>
      <c r="C4707" t="s">
        <v>528</v>
      </c>
      <c r="D4707">
        <v>13221183</v>
      </c>
      <c r="E4707" t="s">
        <v>11018</v>
      </c>
      <c r="F4707" t="s">
        <v>1539</v>
      </c>
      <c r="G4707" t="s">
        <v>1391</v>
      </c>
      <c r="H4707" s="3" t="s">
        <v>10445</v>
      </c>
      <c r="I4707">
        <v>2020</v>
      </c>
      <c r="J4707" s="15" t="s">
        <v>11019</v>
      </c>
      <c r="K4707">
        <v>2020</v>
      </c>
      <c r="L4707" t="s">
        <v>1367</v>
      </c>
      <c r="M4707" t="s">
        <v>550</v>
      </c>
      <c r="N4707" t="s">
        <v>11001</v>
      </c>
      <c r="O4707" t="s">
        <v>1388</v>
      </c>
      <c r="P4707" t="s">
        <v>4266</v>
      </c>
      <c r="Q4707">
        <f t="shared" si="86"/>
        <v>163860</v>
      </c>
      <c r="R4707" t="s">
        <v>2127</v>
      </c>
      <c r="S4707" t="s">
        <v>2128</v>
      </c>
      <c r="T4707" t="s">
        <v>11012</v>
      </c>
      <c r="U4707" s="75">
        <v>163860</v>
      </c>
      <c r="V4707">
        <v>1</v>
      </c>
      <c r="W4707">
        <v>163860</v>
      </c>
      <c r="AH4707" s="16"/>
      <c r="AI4707" t="s">
        <v>1375</v>
      </c>
    </row>
    <row r="4708" spans="1:35" x14ac:dyDescent="0.25">
      <c r="A4708" t="s">
        <v>11020</v>
      </c>
      <c r="B4708" s="1">
        <v>24</v>
      </c>
      <c r="C4708" t="s">
        <v>10960</v>
      </c>
      <c r="D4708">
        <v>13221183</v>
      </c>
      <c r="E4708" t="s">
        <v>11018</v>
      </c>
      <c r="F4708" t="s">
        <v>1539</v>
      </c>
      <c r="G4708" t="s">
        <v>1391</v>
      </c>
      <c r="H4708" s="3" t="s">
        <v>10445</v>
      </c>
      <c r="I4708">
        <v>2020</v>
      </c>
      <c r="J4708" s="15" t="s">
        <v>11019</v>
      </c>
      <c r="K4708">
        <v>2020</v>
      </c>
      <c r="L4708" t="s">
        <v>1367</v>
      </c>
      <c r="M4708" t="s">
        <v>550</v>
      </c>
      <c r="N4708" t="s">
        <v>11001</v>
      </c>
      <c r="O4708" t="s">
        <v>1388</v>
      </c>
      <c r="P4708" t="s">
        <v>4266</v>
      </c>
      <c r="Q4708">
        <f t="shared" si="86"/>
        <v>163860</v>
      </c>
      <c r="R4708" t="s">
        <v>3345</v>
      </c>
      <c r="S4708" t="s">
        <v>3346</v>
      </c>
      <c r="T4708" t="s">
        <v>529</v>
      </c>
      <c r="U4708" s="75">
        <v>163860</v>
      </c>
      <c r="V4708">
        <v>1.8</v>
      </c>
      <c r="W4708">
        <v>294948</v>
      </c>
      <c r="AH4708" s="16"/>
      <c r="AI4708" t="s">
        <v>1375</v>
      </c>
    </row>
    <row r="4709" spans="1:35" x14ac:dyDescent="0.25">
      <c r="A4709" t="s">
        <v>11021</v>
      </c>
      <c r="B4709" s="1">
        <v>24</v>
      </c>
      <c r="C4709" t="s">
        <v>10960</v>
      </c>
      <c r="D4709">
        <v>11923423</v>
      </c>
      <c r="E4709" t="s">
        <v>11022</v>
      </c>
      <c r="F4709" t="s">
        <v>1363</v>
      </c>
      <c r="G4709" t="s">
        <v>1391</v>
      </c>
      <c r="H4709" s="3" t="s">
        <v>6920</v>
      </c>
      <c r="I4709">
        <v>2020</v>
      </c>
      <c r="J4709" s="15" t="s">
        <v>4366</v>
      </c>
      <c r="K4709">
        <v>2020</v>
      </c>
      <c r="L4709" t="s">
        <v>1367</v>
      </c>
      <c r="M4709" t="s">
        <v>550</v>
      </c>
      <c r="N4709" t="s">
        <v>11001</v>
      </c>
      <c r="O4709" t="s">
        <v>1388</v>
      </c>
      <c r="P4709" t="s">
        <v>4266</v>
      </c>
      <c r="Q4709">
        <f t="shared" si="86"/>
        <v>23000</v>
      </c>
      <c r="R4709" t="s">
        <v>3345</v>
      </c>
      <c r="S4709" t="s">
        <v>3346</v>
      </c>
      <c r="T4709" t="s">
        <v>529</v>
      </c>
      <c r="U4709" s="75">
        <v>23000</v>
      </c>
      <c r="V4709">
        <v>1.8</v>
      </c>
      <c r="W4709">
        <v>41400</v>
      </c>
      <c r="AH4709" s="16"/>
      <c r="AI4709" t="s">
        <v>1375</v>
      </c>
    </row>
    <row r="4710" spans="1:35" x14ac:dyDescent="0.25">
      <c r="A4710" t="s">
        <v>11023</v>
      </c>
      <c r="B4710" s="1">
        <v>24</v>
      </c>
      <c r="C4710" t="s">
        <v>10960</v>
      </c>
      <c r="D4710">
        <v>13288962</v>
      </c>
      <c r="E4710" t="s">
        <v>11024</v>
      </c>
      <c r="F4710" t="s">
        <v>1363</v>
      </c>
      <c r="G4710" t="s">
        <v>1364</v>
      </c>
      <c r="H4710" s="3" t="s">
        <v>11025</v>
      </c>
      <c r="I4710">
        <v>2020</v>
      </c>
      <c r="J4710" s="15" t="s">
        <v>10163</v>
      </c>
      <c r="K4710">
        <v>2020</v>
      </c>
      <c r="L4710" t="s">
        <v>1367</v>
      </c>
      <c r="M4710" t="s">
        <v>550</v>
      </c>
      <c r="N4710" t="s">
        <v>11001</v>
      </c>
      <c r="O4710" t="s">
        <v>1388</v>
      </c>
      <c r="P4710" t="s">
        <v>4266</v>
      </c>
      <c r="Q4710">
        <f t="shared" si="86"/>
        <v>60000</v>
      </c>
      <c r="R4710" t="s">
        <v>2016</v>
      </c>
      <c r="S4710" t="s">
        <v>2017</v>
      </c>
      <c r="T4710" t="s">
        <v>11026</v>
      </c>
      <c r="U4710" s="75">
        <v>60000</v>
      </c>
      <c r="V4710">
        <f>17.14/10</f>
        <v>1.714</v>
      </c>
      <c r="W4710">
        <v>1028400</v>
      </c>
      <c r="AA4710" t="s">
        <v>4037</v>
      </c>
      <c r="AH4710" s="16"/>
      <c r="AI4710" t="s">
        <v>1375</v>
      </c>
    </row>
    <row r="4711" spans="1:35" x14ac:dyDescent="0.25">
      <c r="A4711" t="s">
        <v>11027</v>
      </c>
      <c r="B4711" s="1">
        <v>24</v>
      </c>
      <c r="C4711" t="s">
        <v>10960</v>
      </c>
      <c r="D4711">
        <v>13288962</v>
      </c>
      <c r="E4711" t="s">
        <v>11024</v>
      </c>
      <c r="F4711" t="s">
        <v>1363</v>
      </c>
      <c r="G4711" t="s">
        <v>1364</v>
      </c>
      <c r="H4711" s="3" t="s">
        <v>11025</v>
      </c>
      <c r="I4711">
        <v>2020</v>
      </c>
      <c r="J4711" s="15" t="s">
        <v>10163</v>
      </c>
      <c r="K4711">
        <v>2020</v>
      </c>
      <c r="L4711" t="s">
        <v>1367</v>
      </c>
      <c r="M4711" t="s">
        <v>550</v>
      </c>
      <c r="N4711" t="s">
        <v>11001</v>
      </c>
      <c r="O4711" t="s">
        <v>1388</v>
      </c>
      <c r="P4711" t="s">
        <v>4266</v>
      </c>
      <c r="Q4711">
        <f t="shared" si="86"/>
        <v>60000</v>
      </c>
      <c r="R4711" t="s">
        <v>3345</v>
      </c>
      <c r="S4711" t="s">
        <v>3346</v>
      </c>
      <c r="T4711" t="s">
        <v>529</v>
      </c>
      <c r="U4711" s="75">
        <v>60000</v>
      </c>
      <c r="V4711">
        <v>1.5</v>
      </c>
      <c r="W4711">
        <v>90000</v>
      </c>
      <c r="AH4711" s="16"/>
      <c r="AI4711" t="s">
        <v>1375</v>
      </c>
    </row>
    <row r="4712" spans="1:35" x14ac:dyDescent="0.25">
      <c r="A4712" t="s">
        <v>11028</v>
      </c>
      <c r="B4712" s="1">
        <v>24</v>
      </c>
      <c r="C4712" t="s">
        <v>10960</v>
      </c>
      <c r="D4712">
        <v>15022668</v>
      </c>
      <c r="E4712" t="s">
        <v>11029</v>
      </c>
      <c r="F4712" t="s">
        <v>1363</v>
      </c>
      <c r="G4712" t="s">
        <v>1391</v>
      </c>
      <c r="H4712" s="3" t="s">
        <v>1895</v>
      </c>
      <c r="I4712">
        <v>2021</v>
      </c>
      <c r="J4712" s="15" t="s">
        <v>1896</v>
      </c>
      <c r="K4712">
        <v>2021</v>
      </c>
      <c r="L4712" t="s">
        <v>1367</v>
      </c>
      <c r="M4712" t="s">
        <v>550</v>
      </c>
      <c r="N4712" t="s">
        <v>10996</v>
      </c>
      <c r="O4712" t="s">
        <v>1370</v>
      </c>
      <c r="P4712" t="s">
        <v>4266</v>
      </c>
      <c r="Q4712">
        <f t="shared" si="86"/>
        <v>150</v>
      </c>
      <c r="R4712" t="s">
        <v>2054</v>
      </c>
      <c r="S4712" t="s">
        <v>2055</v>
      </c>
      <c r="T4712" t="s">
        <v>10962</v>
      </c>
      <c r="U4712" s="75">
        <v>150</v>
      </c>
      <c r="V4712">
        <v>1</v>
      </c>
      <c r="W4712">
        <v>150</v>
      </c>
      <c r="AH4712" s="16"/>
      <c r="AI4712" t="s">
        <v>1375</v>
      </c>
    </row>
    <row r="4713" spans="1:35" x14ac:dyDescent="0.25">
      <c r="A4713" t="s">
        <v>11030</v>
      </c>
      <c r="B4713" s="1">
        <v>24</v>
      </c>
      <c r="C4713" t="s">
        <v>528</v>
      </c>
      <c r="D4713">
        <v>15022668</v>
      </c>
      <c r="E4713" t="s">
        <v>11029</v>
      </c>
      <c r="F4713" t="s">
        <v>1363</v>
      </c>
      <c r="G4713" t="s">
        <v>1391</v>
      </c>
      <c r="H4713" s="3" t="s">
        <v>1895</v>
      </c>
      <c r="I4713">
        <v>2021</v>
      </c>
      <c r="J4713" s="15" t="s">
        <v>1896</v>
      </c>
      <c r="K4713">
        <v>2021</v>
      </c>
      <c r="L4713" t="s">
        <v>1367</v>
      </c>
      <c r="M4713" t="s">
        <v>550</v>
      </c>
      <c r="N4713" t="s">
        <v>10996</v>
      </c>
      <c r="O4713" t="s">
        <v>1370</v>
      </c>
      <c r="P4713" t="s">
        <v>4266</v>
      </c>
      <c r="Q4713">
        <f t="shared" si="86"/>
        <v>150</v>
      </c>
      <c r="R4713" t="s">
        <v>3345</v>
      </c>
      <c r="S4713" t="s">
        <v>3346</v>
      </c>
      <c r="T4713" t="s">
        <v>529</v>
      </c>
      <c r="U4713" s="75">
        <v>150</v>
      </c>
      <c r="V4713">
        <v>2</v>
      </c>
      <c r="W4713">
        <v>300</v>
      </c>
      <c r="AH4713" s="16"/>
      <c r="AI4713" t="s">
        <v>1375</v>
      </c>
    </row>
    <row r="4714" spans="1:35" x14ac:dyDescent="0.25">
      <c r="A4714" t="s">
        <v>11031</v>
      </c>
      <c r="B4714" s="1">
        <v>24</v>
      </c>
      <c r="C4714" t="s">
        <v>10960</v>
      </c>
      <c r="D4714">
        <v>15383814</v>
      </c>
      <c r="E4714" t="s">
        <v>11032</v>
      </c>
      <c r="F4714" t="s">
        <v>1363</v>
      </c>
      <c r="G4714" t="s">
        <v>1364</v>
      </c>
      <c r="H4714" s="3" t="s">
        <v>1694</v>
      </c>
      <c r="I4714">
        <v>2021</v>
      </c>
      <c r="J4714" s="15" t="s">
        <v>1458</v>
      </c>
      <c r="K4714">
        <v>2021</v>
      </c>
      <c r="L4714" t="s">
        <v>1367</v>
      </c>
      <c r="M4714" t="s">
        <v>550</v>
      </c>
      <c r="N4714" t="s">
        <v>9530</v>
      </c>
      <c r="O4714" t="s">
        <v>1388</v>
      </c>
      <c r="P4714" t="s">
        <v>4409</v>
      </c>
      <c r="Q4714">
        <f t="shared" si="86"/>
        <v>20000</v>
      </c>
      <c r="R4714" t="s">
        <v>2054</v>
      </c>
      <c r="S4714" t="s">
        <v>2055</v>
      </c>
      <c r="T4714" t="s">
        <v>10962</v>
      </c>
      <c r="U4714" s="75">
        <v>20000</v>
      </c>
      <c r="V4714">
        <v>1.6</v>
      </c>
      <c r="W4714">
        <v>32000</v>
      </c>
      <c r="AH4714" s="16"/>
      <c r="AI4714" t="s">
        <v>1375</v>
      </c>
    </row>
    <row r="4715" spans="1:35" x14ac:dyDescent="0.25">
      <c r="A4715" t="s">
        <v>11033</v>
      </c>
      <c r="B4715" s="1">
        <v>24</v>
      </c>
      <c r="C4715" t="s">
        <v>528</v>
      </c>
      <c r="D4715">
        <v>15383814</v>
      </c>
      <c r="E4715" t="s">
        <v>11032</v>
      </c>
      <c r="F4715" t="s">
        <v>1363</v>
      </c>
      <c r="G4715" t="s">
        <v>1364</v>
      </c>
      <c r="H4715" s="3" t="s">
        <v>1694</v>
      </c>
      <c r="I4715">
        <v>2021</v>
      </c>
      <c r="J4715" s="15" t="s">
        <v>1458</v>
      </c>
      <c r="K4715">
        <v>2021</v>
      </c>
      <c r="L4715" t="s">
        <v>1367</v>
      </c>
      <c r="M4715" t="s">
        <v>550</v>
      </c>
      <c r="N4715" t="s">
        <v>9530</v>
      </c>
      <c r="O4715" t="s">
        <v>1388</v>
      </c>
      <c r="P4715" t="s">
        <v>4409</v>
      </c>
      <c r="Q4715">
        <f t="shared" si="86"/>
        <v>20000</v>
      </c>
      <c r="R4715" t="s">
        <v>2127</v>
      </c>
      <c r="S4715" t="s">
        <v>2128</v>
      </c>
      <c r="T4715" t="s">
        <v>11034</v>
      </c>
      <c r="U4715" s="75">
        <v>20000</v>
      </c>
      <c r="V4715">
        <v>2</v>
      </c>
      <c r="W4715">
        <v>40000</v>
      </c>
      <c r="AH4715" s="16"/>
      <c r="AI4715" t="s">
        <v>1375</v>
      </c>
    </row>
    <row r="4716" spans="1:35" x14ac:dyDescent="0.25">
      <c r="A4716" t="s">
        <v>11035</v>
      </c>
      <c r="B4716" s="1">
        <v>24</v>
      </c>
      <c r="C4716" t="s">
        <v>10960</v>
      </c>
      <c r="D4716">
        <v>15383814</v>
      </c>
      <c r="E4716" t="s">
        <v>11032</v>
      </c>
      <c r="F4716" t="s">
        <v>1363</v>
      </c>
      <c r="G4716" t="s">
        <v>1364</v>
      </c>
      <c r="H4716" s="3" t="s">
        <v>1694</v>
      </c>
      <c r="I4716">
        <v>2021</v>
      </c>
      <c r="J4716" s="15" t="s">
        <v>1458</v>
      </c>
      <c r="K4716">
        <v>2021</v>
      </c>
      <c r="L4716" t="s">
        <v>1367</v>
      </c>
      <c r="M4716" t="s">
        <v>550</v>
      </c>
      <c r="N4716" t="s">
        <v>9530</v>
      </c>
      <c r="O4716" t="s">
        <v>1388</v>
      </c>
      <c r="P4716" t="s">
        <v>4409</v>
      </c>
      <c r="Q4716">
        <f t="shared" si="86"/>
        <v>20000</v>
      </c>
      <c r="R4716" t="s">
        <v>3345</v>
      </c>
      <c r="S4716" t="s">
        <v>3346</v>
      </c>
      <c r="T4716" t="s">
        <v>529</v>
      </c>
      <c r="U4716" s="75">
        <v>20000</v>
      </c>
      <c r="V4716">
        <v>1.8</v>
      </c>
      <c r="W4716">
        <v>36000</v>
      </c>
      <c r="AH4716" s="16"/>
      <c r="AI4716" t="s">
        <v>1375</v>
      </c>
    </row>
    <row r="4717" spans="1:35" x14ac:dyDescent="0.25">
      <c r="A4717" t="s">
        <v>11036</v>
      </c>
      <c r="B4717" s="1">
        <v>24</v>
      </c>
      <c r="C4717" t="s">
        <v>10960</v>
      </c>
      <c r="D4717">
        <v>15057615</v>
      </c>
      <c r="E4717" t="s">
        <v>11037</v>
      </c>
      <c r="F4717" t="s">
        <v>1363</v>
      </c>
      <c r="G4717" t="s">
        <v>1391</v>
      </c>
      <c r="H4717" s="3" t="s">
        <v>1890</v>
      </c>
      <c r="I4717">
        <v>2021</v>
      </c>
      <c r="J4717" s="15" t="s">
        <v>1891</v>
      </c>
      <c r="K4717">
        <v>2021</v>
      </c>
      <c r="L4717" t="s">
        <v>1367</v>
      </c>
      <c r="M4717" t="s">
        <v>11038</v>
      </c>
      <c r="N4717" t="s">
        <v>11006</v>
      </c>
      <c r="O4717" t="s">
        <v>1370</v>
      </c>
      <c r="P4717" t="s">
        <v>133</v>
      </c>
      <c r="Q4717">
        <f t="shared" si="86"/>
        <v>120</v>
      </c>
      <c r="R4717" t="s">
        <v>2054</v>
      </c>
      <c r="S4717" t="s">
        <v>2055</v>
      </c>
      <c r="T4717" t="s">
        <v>10962</v>
      </c>
      <c r="U4717" s="75">
        <v>120</v>
      </c>
      <c r="V4717">
        <v>1.6</v>
      </c>
      <c r="W4717">
        <v>192</v>
      </c>
      <c r="AH4717" s="16"/>
      <c r="AI4717" t="s">
        <v>1375</v>
      </c>
    </row>
    <row r="4718" spans="1:35" x14ac:dyDescent="0.25">
      <c r="A4718" t="s">
        <v>11039</v>
      </c>
      <c r="B4718" s="1">
        <v>24</v>
      </c>
      <c r="C4718" t="s">
        <v>10960</v>
      </c>
      <c r="D4718">
        <v>15218198</v>
      </c>
      <c r="E4718" t="s">
        <v>11040</v>
      </c>
      <c r="F4718" t="s">
        <v>1363</v>
      </c>
      <c r="G4718" t="s">
        <v>1391</v>
      </c>
      <c r="H4718" s="3" t="s">
        <v>4480</v>
      </c>
      <c r="I4718">
        <v>2021</v>
      </c>
      <c r="J4718" s="15" t="s">
        <v>4040</v>
      </c>
      <c r="K4718">
        <v>2021</v>
      </c>
      <c r="L4718" t="s">
        <v>1367</v>
      </c>
      <c r="M4718" t="s">
        <v>11038</v>
      </c>
      <c r="N4718" t="s">
        <v>11006</v>
      </c>
      <c r="O4718" t="s">
        <v>1370</v>
      </c>
      <c r="P4718" t="s">
        <v>133</v>
      </c>
      <c r="Q4718">
        <f t="shared" si="86"/>
        <v>120</v>
      </c>
      <c r="R4718" t="s">
        <v>2054</v>
      </c>
      <c r="S4718" t="s">
        <v>2055</v>
      </c>
      <c r="T4718" t="s">
        <v>10962</v>
      </c>
      <c r="U4718" s="75">
        <v>120</v>
      </c>
      <c r="V4718">
        <v>1.6</v>
      </c>
      <c r="W4718">
        <v>192</v>
      </c>
      <c r="AH4718" s="16"/>
      <c r="AI4718" t="s">
        <v>1375</v>
      </c>
    </row>
    <row r="4719" spans="1:35" x14ac:dyDescent="0.25">
      <c r="A4719" t="s">
        <v>11041</v>
      </c>
      <c r="B4719" s="1">
        <v>24</v>
      </c>
      <c r="C4719" t="s">
        <v>10960</v>
      </c>
      <c r="D4719">
        <v>15255018</v>
      </c>
      <c r="E4719" t="s">
        <v>10223</v>
      </c>
      <c r="F4719" t="s">
        <v>1363</v>
      </c>
      <c r="G4719" t="s">
        <v>1364</v>
      </c>
      <c r="H4719" s="3" t="s">
        <v>10224</v>
      </c>
      <c r="I4719">
        <v>2021</v>
      </c>
      <c r="J4719" s="15" t="s">
        <v>4878</v>
      </c>
      <c r="K4719">
        <v>2021</v>
      </c>
      <c r="L4719" t="s">
        <v>1367</v>
      </c>
      <c r="M4719" t="s">
        <v>550</v>
      </c>
      <c r="N4719" t="s">
        <v>9530</v>
      </c>
      <c r="O4719" t="s">
        <v>1370</v>
      </c>
      <c r="P4719" t="s">
        <v>4409</v>
      </c>
      <c r="Q4719">
        <f t="shared" si="86"/>
        <v>7500</v>
      </c>
      <c r="R4719" t="s">
        <v>3345</v>
      </c>
      <c r="S4719" t="s">
        <v>3346</v>
      </c>
      <c r="T4719" t="s">
        <v>529</v>
      </c>
      <c r="U4719" s="75">
        <v>7500</v>
      </c>
      <c r="V4719">
        <f>18/10</f>
        <v>1.8</v>
      </c>
      <c r="W4719">
        <v>135000</v>
      </c>
      <c r="AA4719" t="s">
        <v>4037</v>
      </c>
      <c r="AH4719" s="16"/>
      <c r="AI4719" t="s">
        <v>1375</v>
      </c>
    </row>
    <row r="4720" spans="1:35" x14ac:dyDescent="0.25">
      <c r="A4720" t="s">
        <v>11042</v>
      </c>
      <c r="B4720" s="1">
        <v>24</v>
      </c>
      <c r="C4720" t="s">
        <v>10960</v>
      </c>
      <c r="D4720">
        <v>15255018</v>
      </c>
      <c r="E4720" t="s">
        <v>10223</v>
      </c>
      <c r="F4720" t="s">
        <v>1363</v>
      </c>
      <c r="G4720" t="s">
        <v>1364</v>
      </c>
      <c r="H4720" s="3" t="s">
        <v>10224</v>
      </c>
      <c r="I4720">
        <v>2021</v>
      </c>
      <c r="J4720" s="15" t="s">
        <v>4878</v>
      </c>
      <c r="K4720">
        <v>2021</v>
      </c>
      <c r="L4720" t="s">
        <v>1367</v>
      </c>
      <c r="M4720" t="s">
        <v>550</v>
      </c>
      <c r="N4720" t="s">
        <v>9530</v>
      </c>
      <c r="O4720" t="s">
        <v>1370</v>
      </c>
      <c r="P4720" t="s">
        <v>4409</v>
      </c>
      <c r="Q4720">
        <f t="shared" si="86"/>
        <v>7500</v>
      </c>
      <c r="R4720" t="s">
        <v>2054</v>
      </c>
      <c r="S4720" t="s">
        <v>2055</v>
      </c>
      <c r="T4720" t="s">
        <v>10962</v>
      </c>
      <c r="U4720" s="75">
        <v>7500</v>
      </c>
      <c r="V4720">
        <v>0.98</v>
      </c>
      <c r="W4720">
        <v>7350</v>
      </c>
      <c r="AH4720" s="16"/>
      <c r="AI4720" t="s">
        <v>1375</v>
      </c>
    </row>
    <row r="4721" spans="1:35" x14ac:dyDescent="0.25">
      <c r="A4721" t="s">
        <v>11043</v>
      </c>
      <c r="B4721" s="1">
        <v>24</v>
      </c>
      <c r="C4721" t="s">
        <v>10960</v>
      </c>
      <c r="D4721">
        <v>15255018</v>
      </c>
      <c r="E4721" t="s">
        <v>10223</v>
      </c>
      <c r="F4721" t="s">
        <v>1363</v>
      </c>
      <c r="G4721" t="s">
        <v>1364</v>
      </c>
      <c r="H4721" s="3" t="s">
        <v>10224</v>
      </c>
      <c r="I4721">
        <v>2021</v>
      </c>
      <c r="J4721" s="15" t="s">
        <v>4878</v>
      </c>
      <c r="K4721">
        <v>2021</v>
      </c>
      <c r="L4721" t="s">
        <v>1367</v>
      </c>
      <c r="M4721" t="s">
        <v>550</v>
      </c>
      <c r="N4721" t="s">
        <v>9530</v>
      </c>
      <c r="O4721" t="s">
        <v>1370</v>
      </c>
      <c r="P4721" t="s">
        <v>4409</v>
      </c>
      <c r="Q4721">
        <f t="shared" si="86"/>
        <v>7500</v>
      </c>
      <c r="R4721" t="s">
        <v>2198</v>
      </c>
      <c r="S4721" t="s">
        <v>2199</v>
      </c>
      <c r="T4721" t="s">
        <v>11044</v>
      </c>
      <c r="U4721" s="75">
        <v>7500</v>
      </c>
      <c r="V4721">
        <v>3.5</v>
      </c>
      <c r="W4721">
        <v>26250</v>
      </c>
      <c r="AH4721" s="16"/>
      <c r="AI4721" t="s">
        <v>1375</v>
      </c>
    </row>
    <row r="4722" spans="1:35" x14ac:dyDescent="0.25">
      <c r="A4722" t="s">
        <v>11045</v>
      </c>
      <c r="B4722" s="1">
        <v>24</v>
      </c>
      <c r="C4722" t="s">
        <v>10960</v>
      </c>
      <c r="D4722">
        <v>15953610</v>
      </c>
      <c r="E4722" t="s">
        <v>11046</v>
      </c>
      <c r="F4722" t="s">
        <v>1363</v>
      </c>
      <c r="G4722" t="s">
        <v>1391</v>
      </c>
      <c r="H4722" s="3" t="s">
        <v>4886</v>
      </c>
      <c r="I4722">
        <v>2021</v>
      </c>
      <c r="J4722" s="15" t="s">
        <v>4520</v>
      </c>
      <c r="K4722">
        <v>2021</v>
      </c>
      <c r="L4722" t="s">
        <v>1367</v>
      </c>
      <c r="M4722" t="s">
        <v>11038</v>
      </c>
      <c r="N4722" t="s">
        <v>11006</v>
      </c>
      <c r="O4722" t="s">
        <v>1388</v>
      </c>
      <c r="P4722" t="s">
        <v>133</v>
      </c>
      <c r="Q4722">
        <f t="shared" si="86"/>
        <v>360</v>
      </c>
      <c r="R4722" t="s">
        <v>2054</v>
      </c>
      <c r="S4722" t="s">
        <v>2055</v>
      </c>
      <c r="T4722" t="s">
        <v>10962</v>
      </c>
      <c r="U4722" s="75">
        <v>360</v>
      </c>
      <c r="V4722">
        <v>1.6</v>
      </c>
      <c r="W4722">
        <v>576</v>
      </c>
      <c r="AH4722" s="16"/>
      <c r="AI4722" t="s">
        <v>1375</v>
      </c>
    </row>
    <row r="4723" spans="1:35" x14ac:dyDescent="0.25">
      <c r="A4723" t="s">
        <v>11047</v>
      </c>
      <c r="B4723" s="1">
        <v>24</v>
      </c>
      <c r="C4723" t="s">
        <v>528</v>
      </c>
      <c r="D4723">
        <v>13927469</v>
      </c>
      <c r="E4723" t="s">
        <v>11048</v>
      </c>
      <c r="F4723" t="s">
        <v>1363</v>
      </c>
      <c r="G4723" t="s">
        <v>1364</v>
      </c>
      <c r="H4723" s="3" t="s">
        <v>7863</v>
      </c>
      <c r="I4723">
        <v>2021</v>
      </c>
      <c r="J4723" s="15" t="s">
        <v>1688</v>
      </c>
      <c r="K4723">
        <v>2021</v>
      </c>
      <c r="L4723" t="s">
        <v>1367</v>
      </c>
      <c r="M4723" t="s">
        <v>550</v>
      </c>
      <c r="N4723" t="s">
        <v>9530</v>
      </c>
      <c r="O4723" t="s">
        <v>1388</v>
      </c>
      <c r="P4723" t="s">
        <v>4409</v>
      </c>
      <c r="Q4723">
        <f t="shared" si="86"/>
        <v>45000</v>
      </c>
      <c r="R4723" t="s">
        <v>2127</v>
      </c>
      <c r="S4723" t="s">
        <v>2128</v>
      </c>
      <c r="T4723" t="s">
        <v>11034</v>
      </c>
      <c r="U4723" s="75">
        <v>45000</v>
      </c>
      <c r="V4723">
        <v>1</v>
      </c>
      <c r="W4723">
        <v>45000</v>
      </c>
      <c r="AH4723" s="16"/>
      <c r="AI4723" t="s">
        <v>1375</v>
      </c>
    </row>
    <row r="4724" spans="1:35" x14ac:dyDescent="0.25">
      <c r="A4724" t="s">
        <v>11049</v>
      </c>
      <c r="B4724" s="1">
        <v>24</v>
      </c>
      <c r="C4724" t="s">
        <v>10960</v>
      </c>
      <c r="D4724">
        <v>13927469</v>
      </c>
      <c r="E4724" t="s">
        <v>11048</v>
      </c>
      <c r="F4724" t="s">
        <v>1363</v>
      </c>
      <c r="G4724" t="s">
        <v>1364</v>
      </c>
      <c r="H4724" s="3" t="s">
        <v>7863</v>
      </c>
      <c r="I4724">
        <v>2021</v>
      </c>
      <c r="J4724" s="15" t="s">
        <v>1688</v>
      </c>
      <c r="K4724">
        <v>2021</v>
      </c>
      <c r="L4724" t="s">
        <v>1367</v>
      </c>
      <c r="M4724" t="s">
        <v>550</v>
      </c>
      <c r="N4724" t="s">
        <v>9530</v>
      </c>
      <c r="O4724" t="s">
        <v>1388</v>
      </c>
      <c r="P4724" t="s">
        <v>4409</v>
      </c>
      <c r="Q4724">
        <f t="shared" si="86"/>
        <v>45000</v>
      </c>
      <c r="R4724" t="s">
        <v>2054</v>
      </c>
      <c r="S4724" t="s">
        <v>2055</v>
      </c>
      <c r="T4724" t="s">
        <v>11050</v>
      </c>
      <c r="U4724" s="75">
        <v>45000</v>
      </c>
      <c r="V4724">
        <v>0.98</v>
      </c>
      <c r="W4724">
        <v>44100</v>
      </c>
      <c r="AH4724" s="16"/>
      <c r="AI4724" t="s">
        <v>1375</v>
      </c>
    </row>
    <row r="4725" spans="1:35" x14ac:dyDescent="0.25">
      <c r="A4725" t="s">
        <v>11051</v>
      </c>
      <c r="B4725" s="1">
        <v>24</v>
      </c>
      <c r="C4725" t="s">
        <v>10960</v>
      </c>
      <c r="D4725">
        <v>13927469</v>
      </c>
      <c r="E4725" t="s">
        <v>11048</v>
      </c>
      <c r="F4725" t="s">
        <v>1363</v>
      </c>
      <c r="G4725" t="s">
        <v>1364</v>
      </c>
      <c r="H4725" s="3" t="s">
        <v>7863</v>
      </c>
      <c r="I4725">
        <v>2021</v>
      </c>
      <c r="J4725" s="15" t="s">
        <v>1688</v>
      </c>
      <c r="K4725">
        <v>2021</v>
      </c>
      <c r="L4725" t="s">
        <v>1367</v>
      </c>
      <c r="M4725" t="s">
        <v>550</v>
      </c>
      <c r="N4725" t="s">
        <v>9530</v>
      </c>
      <c r="O4725" t="s">
        <v>1388</v>
      </c>
      <c r="P4725" t="s">
        <v>4409</v>
      </c>
      <c r="Q4725">
        <f t="shared" si="86"/>
        <v>45000</v>
      </c>
      <c r="R4725" t="s">
        <v>3345</v>
      </c>
      <c r="S4725" t="s">
        <v>3346</v>
      </c>
      <c r="T4725" t="s">
        <v>529</v>
      </c>
      <c r="U4725" s="75">
        <v>45000</v>
      </c>
      <c r="V4725">
        <v>1.8</v>
      </c>
      <c r="W4725">
        <v>81000</v>
      </c>
      <c r="AH4725" s="16"/>
      <c r="AI4725" t="s">
        <v>1375</v>
      </c>
    </row>
    <row r="4726" spans="1:35" x14ac:dyDescent="0.25">
      <c r="A4726" t="s">
        <v>11052</v>
      </c>
      <c r="B4726" s="1">
        <v>24</v>
      </c>
      <c r="C4726" t="s">
        <v>10960</v>
      </c>
      <c r="D4726">
        <v>13927469</v>
      </c>
      <c r="E4726" t="s">
        <v>11048</v>
      </c>
      <c r="F4726" t="s">
        <v>1363</v>
      </c>
      <c r="G4726" t="s">
        <v>1364</v>
      </c>
      <c r="H4726" s="3" t="s">
        <v>7863</v>
      </c>
      <c r="I4726">
        <v>2021</v>
      </c>
      <c r="J4726" s="15" t="s">
        <v>1688</v>
      </c>
      <c r="K4726">
        <v>2021</v>
      </c>
      <c r="L4726" t="s">
        <v>1367</v>
      </c>
      <c r="M4726" t="s">
        <v>550</v>
      </c>
      <c r="N4726" t="s">
        <v>9530</v>
      </c>
      <c r="O4726" t="s">
        <v>1388</v>
      </c>
      <c r="P4726" t="s">
        <v>4409</v>
      </c>
      <c r="Q4726">
        <f t="shared" si="86"/>
        <v>45000</v>
      </c>
      <c r="R4726" t="s">
        <v>2016</v>
      </c>
      <c r="S4726" t="s">
        <v>2017</v>
      </c>
      <c r="T4726" t="s">
        <v>11053</v>
      </c>
      <c r="U4726" s="75">
        <v>45000</v>
      </c>
      <c r="V4726">
        <v>1.99</v>
      </c>
      <c r="W4726">
        <v>89550</v>
      </c>
      <c r="AH4726" s="16"/>
      <c r="AI4726" t="s">
        <v>1375</v>
      </c>
    </row>
    <row r="4727" spans="1:35" x14ac:dyDescent="0.25">
      <c r="A4727" t="s">
        <v>11054</v>
      </c>
      <c r="B4727" s="1">
        <v>24</v>
      </c>
      <c r="C4727" t="s">
        <v>10960</v>
      </c>
      <c r="D4727">
        <v>15459926</v>
      </c>
      <c r="E4727" t="s">
        <v>11055</v>
      </c>
      <c r="F4727" t="s">
        <v>1363</v>
      </c>
      <c r="G4727" t="s">
        <v>1391</v>
      </c>
      <c r="H4727" s="3" t="s">
        <v>1693</v>
      </c>
      <c r="I4727">
        <v>2021</v>
      </c>
      <c r="J4727" s="15" t="s">
        <v>1694</v>
      </c>
      <c r="K4727">
        <v>2021</v>
      </c>
      <c r="L4727" t="s">
        <v>1367</v>
      </c>
      <c r="M4727" t="s">
        <v>11038</v>
      </c>
      <c r="N4727" t="s">
        <v>11006</v>
      </c>
      <c r="O4727" t="s">
        <v>1388</v>
      </c>
      <c r="P4727" t="s">
        <v>133</v>
      </c>
      <c r="Q4727">
        <f t="shared" si="86"/>
        <v>480</v>
      </c>
      <c r="R4727" t="s">
        <v>2054</v>
      </c>
      <c r="S4727" t="s">
        <v>2055</v>
      </c>
      <c r="T4727" t="s">
        <v>10962</v>
      </c>
      <c r="U4727" s="75">
        <v>480</v>
      </c>
      <c r="V4727">
        <v>1.6</v>
      </c>
      <c r="W4727">
        <v>768</v>
      </c>
      <c r="AH4727" s="16"/>
      <c r="AI4727" t="s">
        <v>1375</v>
      </c>
    </row>
    <row r="4728" spans="1:35" x14ac:dyDescent="0.25">
      <c r="A4728" t="s">
        <v>11056</v>
      </c>
      <c r="B4728" s="1">
        <v>24</v>
      </c>
      <c r="C4728" t="s">
        <v>10960</v>
      </c>
      <c r="D4728">
        <v>13327518</v>
      </c>
      <c r="E4728" t="s">
        <v>11057</v>
      </c>
      <c r="F4728" t="s">
        <v>1363</v>
      </c>
      <c r="G4728" t="s">
        <v>1391</v>
      </c>
      <c r="H4728" s="3" t="s">
        <v>10290</v>
      </c>
      <c r="I4728">
        <v>2020</v>
      </c>
      <c r="J4728" s="15" t="s">
        <v>1700</v>
      </c>
      <c r="K4728">
        <v>2020</v>
      </c>
      <c r="L4728" t="s">
        <v>1622</v>
      </c>
      <c r="M4728" t="s">
        <v>550</v>
      </c>
      <c r="N4728" t="s">
        <v>11001</v>
      </c>
      <c r="O4728" t="s">
        <v>1388</v>
      </c>
      <c r="P4728" t="s">
        <v>4266</v>
      </c>
      <c r="Q4728">
        <f t="shared" si="86"/>
        <v>56250</v>
      </c>
      <c r="R4728" t="s">
        <v>2016</v>
      </c>
      <c r="S4728" t="s">
        <v>2017</v>
      </c>
      <c r="T4728" t="s">
        <v>11058</v>
      </c>
      <c r="U4728" s="75">
        <v>56250</v>
      </c>
      <c r="V4728">
        <v>2.8</v>
      </c>
      <c r="W4728">
        <v>157500</v>
      </c>
      <c r="AH4728" s="16"/>
      <c r="AI4728" t="s">
        <v>1375</v>
      </c>
    </row>
    <row r="4729" spans="1:35" x14ac:dyDescent="0.25">
      <c r="A4729" t="s">
        <v>11059</v>
      </c>
      <c r="B4729" s="1">
        <v>24</v>
      </c>
      <c r="C4729" t="s">
        <v>10960</v>
      </c>
      <c r="D4729">
        <v>13327518</v>
      </c>
      <c r="E4729" t="s">
        <v>11057</v>
      </c>
      <c r="F4729" t="s">
        <v>1363</v>
      </c>
      <c r="G4729" t="s">
        <v>1391</v>
      </c>
      <c r="H4729" s="3" t="s">
        <v>10290</v>
      </c>
      <c r="I4729">
        <v>2020</v>
      </c>
      <c r="J4729" s="15" t="s">
        <v>1700</v>
      </c>
      <c r="K4729">
        <v>2020</v>
      </c>
      <c r="L4729" t="s">
        <v>1622</v>
      </c>
      <c r="M4729" t="s">
        <v>550</v>
      </c>
      <c r="N4729" t="s">
        <v>11001</v>
      </c>
      <c r="O4729" t="s">
        <v>1388</v>
      </c>
      <c r="P4729" t="s">
        <v>4266</v>
      </c>
      <c r="Q4729">
        <f t="shared" si="86"/>
        <v>56250</v>
      </c>
      <c r="R4729" t="s">
        <v>3345</v>
      </c>
      <c r="S4729" t="s">
        <v>3346</v>
      </c>
      <c r="T4729" t="s">
        <v>529</v>
      </c>
      <c r="U4729" s="75">
        <v>56250</v>
      </c>
      <c r="V4729">
        <v>2</v>
      </c>
      <c r="W4729">
        <v>112500</v>
      </c>
      <c r="AH4729" s="16"/>
      <c r="AI4729" t="s">
        <v>1375</v>
      </c>
    </row>
    <row r="4730" spans="1:35" x14ac:dyDescent="0.25">
      <c r="A4730" t="s">
        <v>11060</v>
      </c>
      <c r="B4730" s="1">
        <v>24</v>
      </c>
      <c r="C4730" t="s">
        <v>10960</v>
      </c>
      <c r="D4730">
        <v>14661187</v>
      </c>
      <c r="E4730" t="s">
        <v>11061</v>
      </c>
      <c r="F4730" t="s">
        <v>1363</v>
      </c>
      <c r="G4730" t="s">
        <v>1391</v>
      </c>
      <c r="H4730" s="3" t="s">
        <v>4867</v>
      </c>
      <c r="I4730">
        <v>2021</v>
      </c>
      <c r="J4730" s="15" t="s">
        <v>4868</v>
      </c>
      <c r="K4730">
        <v>2021</v>
      </c>
      <c r="L4730" t="s">
        <v>1367</v>
      </c>
      <c r="M4730" t="s">
        <v>11038</v>
      </c>
      <c r="N4730" t="s">
        <v>11006</v>
      </c>
      <c r="O4730" t="s">
        <v>1388</v>
      </c>
      <c r="P4730" t="s">
        <v>133</v>
      </c>
      <c r="Q4730">
        <f t="shared" si="86"/>
        <v>240</v>
      </c>
      <c r="R4730" t="s">
        <v>2054</v>
      </c>
      <c r="S4730" t="s">
        <v>2055</v>
      </c>
      <c r="T4730" t="s">
        <v>10962</v>
      </c>
      <c r="U4730" s="75">
        <v>240</v>
      </c>
      <c r="V4730">
        <v>1.78</v>
      </c>
      <c r="W4730">
        <v>427.2</v>
      </c>
      <c r="AH4730" s="16"/>
      <c r="AI4730" t="s">
        <v>1375</v>
      </c>
    </row>
    <row r="4731" spans="1:35" x14ac:dyDescent="0.25">
      <c r="A4731" t="s">
        <v>11062</v>
      </c>
      <c r="B4731" s="1">
        <v>24</v>
      </c>
      <c r="C4731" t="s">
        <v>10960</v>
      </c>
      <c r="D4731">
        <v>14000830</v>
      </c>
      <c r="E4731" t="s">
        <v>11063</v>
      </c>
      <c r="F4731" t="s">
        <v>1363</v>
      </c>
      <c r="G4731" t="s">
        <v>1364</v>
      </c>
      <c r="H4731" s="3" t="s">
        <v>9580</v>
      </c>
      <c r="I4731">
        <v>2021</v>
      </c>
      <c r="J4731" s="15" t="s">
        <v>1824</v>
      </c>
      <c r="K4731">
        <v>2021</v>
      </c>
      <c r="L4731" t="s">
        <v>1367</v>
      </c>
      <c r="M4731" t="s">
        <v>550</v>
      </c>
      <c r="N4731" t="s">
        <v>11001</v>
      </c>
      <c r="O4731" t="s">
        <v>1388</v>
      </c>
      <c r="P4731" t="s">
        <v>4266</v>
      </c>
      <c r="Q4731">
        <f t="shared" si="86"/>
        <v>225</v>
      </c>
      <c r="R4731" t="s">
        <v>3345</v>
      </c>
      <c r="S4731" t="s">
        <v>3346</v>
      </c>
      <c r="T4731" t="s">
        <v>529</v>
      </c>
      <c r="U4731" s="75">
        <v>225</v>
      </c>
      <c r="V4731">
        <v>1.8</v>
      </c>
      <c r="W4731">
        <v>405</v>
      </c>
      <c r="AH4731" s="16"/>
      <c r="AI4731" t="s">
        <v>1375</v>
      </c>
    </row>
    <row r="4732" spans="1:35" x14ac:dyDescent="0.25">
      <c r="A4732" t="s">
        <v>11064</v>
      </c>
      <c r="B4732" s="1">
        <v>24</v>
      </c>
      <c r="C4732" t="s">
        <v>10960</v>
      </c>
      <c r="D4732">
        <v>14000830</v>
      </c>
      <c r="E4732" t="s">
        <v>11063</v>
      </c>
      <c r="F4732" t="s">
        <v>1363</v>
      </c>
      <c r="G4732" t="s">
        <v>1364</v>
      </c>
      <c r="H4732" s="3" t="s">
        <v>9580</v>
      </c>
      <c r="I4732">
        <v>2021</v>
      </c>
      <c r="J4732" s="15" t="s">
        <v>1824</v>
      </c>
      <c r="K4732">
        <v>2021</v>
      </c>
      <c r="L4732" t="s">
        <v>1367</v>
      </c>
      <c r="M4732" t="s">
        <v>550</v>
      </c>
      <c r="N4732" t="s">
        <v>11001</v>
      </c>
      <c r="O4732" t="s">
        <v>1388</v>
      </c>
      <c r="P4732" t="s">
        <v>4266</v>
      </c>
      <c r="Q4732">
        <f t="shared" si="86"/>
        <v>225</v>
      </c>
      <c r="R4732" t="s">
        <v>2054</v>
      </c>
      <c r="S4732" t="s">
        <v>2055</v>
      </c>
      <c r="T4732" t="s">
        <v>11050</v>
      </c>
      <c r="U4732" s="75">
        <v>225</v>
      </c>
      <c r="V4732">
        <v>1.5</v>
      </c>
      <c r="W4732">
        <v>337.5</v>
      </c>
      <c r="AH4732" s="16"/>
      <c r="AI4732" t="s">
        <v>1375</v>
      </c>
    </row>
    <row r="4733" spans="1:35" x14ac:dyDescent="0.25">
      <c r="A4733" t="s">
        <v>11065</v>
      </c>
      <c r="B4733" s="1">
        <v>24</v>
      </c>
      <c r="C4733" t="s">
        <v>10960</v>
      </c>
      <c r="D4733">
        <v>13432982</v>
      </c>
      <c r="E4733" t="s">
        <v>11057</v>
      </c>
      <c r="F4733" t="s">
        <v>1363</v>
      </c>
      <c r="G4733" t="s">
        <v>1391</v>
      </c>
      <c r="H4733" s="3" t="s">
        <v>3567</v>
      </c>
      <c r="I4733">
        <v>2020</v>
      </c>
      <c r="J4733" s="15" t="s">
        <v>3568</v>
      </c>
      <c r="K4733">
        <v>2020</v>
      </c>
      <c r="L4733" t="s">
        <v>1367</v>
      </c>
      <c r="M4733" t="s">
        <v>550</v>
      </c>
      <c r="N4733" t="s">
        <v>11001</v>
      </c>
      <c r="O4733" t="s">
        <v>1388</v>
      </c>
      <c r="P4733" t="s">
        <v>4266</v>
      </c>
      <c r="Q4733">
        <f t="shared" si="86"/>
        <v>45000</v>
      </c>
      <c r="R4733" t="s">
        <v>2016</v>
      </c>
      <c r="S4733" t="s">
        <v>2017</v>
      </c>
      <c r="T4733" t="s">
        <v>11066</v>
      </c>
      <c r="U4733" s="75">
        <v>45000</v>
      </c>
      <c r="V4733">
        <v>2.8</v>
      </c>
      <c r="W4733">
        <v>126000</v>
      </c>
      <c r="AH4733" s="16"/>
      <c r="AI4733" t="s">
        <v>1375</v>
      </c>
    </row>
    <row r="4734" spans="1:35" x14ac:dyDescent="0.25">
      <c r="A4734" t="s">
        <v>11067</v>
      </c>
      <c r="B4734" s="1">
        <v>24</v>
      </c>
      <c r="C4734" t="s">
        <v>10960</v>
      </c>
      <c r="D4734">
        <v>13432982</v>
      </c>
      <c r="E4734" t="s">
        <v>11057</v>
      </c>
      <c r="F4734" t="s">
        <v>1363</v>
      </c>
      <c r="G4734" t="s">
        <v>1391</v>
      </c>
      <c r="H4734" s="3" t="s">
        <v>3567</v>
      </c>
      <c r="I4734">
        <v>2020</v>
      </c>
      <c r="J4734" s="15" t="s">
        <v>3568</v>
      </c>
      <c r="K4734">
        <v>2020</v>
      </c>
      <c r="L4734" t="s">
        <v>1367</v>
      </c>
      <c r="M4734" t="s">
        <v>550</v>
      </c>
      <c r="N4734" t="s">
        <v>11001</v>
      </c>
      <c r="O4734" t="s">
        <v>1388</v>
      </c>
      <c r="P4734" t="s">
        <v>4266</v>
      </c>
      <c r="Q4734">
        <f t="shared" si="86"/>
        <v>45000</v>
      </c>
      <c r="R4734" t="s">
        <v>3345</v>
      </c>
      <c r="S4734" t="s">
        <v>3346</v>
      </c>
      <c r="T4734" t="s">
        <v>529</v>
      </c>
      <c r="U4734" s="75">
        <v>45000</v>
      </c>
      <c r="V4734">
        <v>1.9</v>
      </c>
      <c r="W4734">
        <v>85500</v>
      </c>
      <c r="AH4734" s="16"/>
      <c r="AI4734" t="s">
        <v>1375</v>
      </c>
    </row>
    <row r="4735" spans="1:35" x14ac:dyDescent="0.25">
      <c r="A4735" t="s">
        <v>11068</v>
      </c>
      <c r="B4735" s="1">
        <v>24</v>
      </c>
      <c r="C4735" t="s">
        <v>10960</v>
      </c>
      <c r="D4735">
        <v>14068532</v>
      </c>
      <c r="E4735" t="s">
        <v>11069</v>
      </c>
      <c r="F4735" t="s">
        <v>1539</v>
      </c>
      <c r="G4735" t="s">
        <v>1364</v>
      </c>
      <c r="H4735" s="3" t="s">
        <v>2005</v>
      </c>
      <c r="I4735">
        <v>2021</v>
      </c>
      <c r="J4735" s="15" t="s">
        <v>1992</v>
      </c>
      <c r="K4735">
        <v>2021</v>
      </c>
      <c r="L4735" t="s">
        <v>1367</v>
      </c>
      <c r="M4735" t="s">
        <v>550</v>
      </c>
      <c r="N4735" t="s">
        <v>9530</v>
      </c>
      <c r="O4735" t="s">
        <v>1388</v>
      </c>
      <c r="P4735" t="s">
        <v>4409</v>
      </c>
      <c r="Q4735">
        <f t="shared" si="86"/>
        <v>30000</v>
      </c>
      <c r="R4735" t="s">
        <v>2127</v>
      </c>
      <c r="S4735" t="s">
        <v>2128</v>
      </c>
      <c r="T4735" t="s">
        <v>534</v>
      </c>
      <c r="U4735" s="75">
        <v>30000</v>
      </c>
      <c r="V4735">
        <v>1</v>
      </c>
      <c r="W4735">
        <v>30000</v>
      </c>
      <c r="AH4735" s="16"/>
      <c r="AI4735" t="s">
        <v>1375</v>
      </c>
    </row>
    <row r="4736" spans="1:35" x14ac:dyDescent="0.25">
      <c r="A4736" t="s">
        <v>11070</v>
      </c>
      <c r="B4736" s="1">
        <v>24</v>
      </c>
      <c r="C4736" t="s">
        <v>10960</v>
      </c>
      <c r="D4736">
        <v>14068532</v>
      </c>
      <c r="E4736" t="s">
        <v>11069</v>
      </c>
      <c r="F4736" t="s">
        <v>1539</v>
      </c>
      <c r="G4736" t="s">
        <v>1364</v>
      </c>
      <c r="H4736" s="3" t="s">
        <v>2005</v>
      </c>
      <c r="I4736">
        <v>2021</v>
      </c>
      <c r="J4736" s="15" t="s">
        <v>1992</v>
      </c>
      <c r="K4736">
        <v>2021</v>
      </c>
      <c r="L4736" t="s">
        <v>1367</v>
      </c>
      <c r="M4736" t="s">
        <v>550</v>
      </c>
      <c r="N4736" t="s">
        <v>9530</v>
      </c>
      <c r="O4736" t="s">
        <v>1388</v>
      </c>
      <c r="P4736" t="s">
        <v>4409</v>
      </c>
      <c r="Q4736">
        <f t="shared" si="86"/>
        <v>30000</v>
      </c>
      <c r="R4736" t="s">
        <v>3345</v>
      </c>
      <c r="S4736" t="s">
        <v>3346</v>
      </c>
      <c r="T4736" t="s">
        <v>529</v>
      </c>
      <c r="U4736" s="75">
        <v>30000</v>
      </c>
      <c r="V4736">
        <f>18/10</f>
        <v>1.8</v>
      </c>
      <c r="W4736">
        <v>540000</v>
      </c>
      <c r="AA4736" t="s">
        <v>4037</v>
      </c>
      <c r="AH4736" s="16"/>
      <c r="AI4736" t="s">
        <v>1375</v>
      </c>
    </row>
    <row r="4737" spans="1:35" x14ac:dyDescent="0.25">
      <c r="A4737" t="s">
        <v>11071</v>
      </c>
      <c r="B4737" s="1">
        <v>24</v>
      </c>
      <c r="C4737" t="s">
        <v>10960</v>
      </c>
      <c r="D4737">
        <v>14802023</v>
      </c>
      <c r="E4737" t="s">
        <v>11055</v>
      </c>
      <c r="F4737" t="s">
        <v>1363</v>
      </c>
      <c r="G4737" t="s">
        <v>1391</v>
      </c>
      <c r="H4737" s="3" t="s">
        <v>2014</v>
      </c>
      <c r="I4737">
        <v>2021</v>
      </c>
      <c r="J4737" s="15" t="s">
        <v>3571</v>
      </c>
      <c r="K4737">
        <v>2021</v>
      </c>
      <c r="L4737" t="s">
        <v>1367</v>
      </c>
      <c r="M4737" t="s">
        <v>11038</v>
      </c>
      <c r="N4737" t="s">
        <v>11006</v>
      </c>
      <c r="O4737" t="s">
        <v>1388</v>
      </c>
      <c r="P4737" t="s">
        <v>133</v>
      </c>
      <c r="Q4737">
        <f t="shared" si="86"/>
        <v>480</v>
      </c>
      <c r="R4737" t="s">
        <v>2054</v>
      </c>
      <c r="S4737" t="s">
        <v>2055</v>
      </c>
      <c r="T4737" t="s">
        <v>10962</v>
      </c>
      <c r="U4737" s="75">
        <v>480</v>
      </c>
      <c r="V4737">
        <v>1.6</v>
      </c>
      <c r="W4737">
        <v>768</v>
      </c>
      <c r="AH4737" s="16"/>
      <c r="AI4737" t="s">
        <v>1375</v>
      </c>
    </row>
    <row r="4738" spans="1:35" x14ac:dyDescent="0.25">
      <c r="A4738" t="s">
        <v>11072</v>
      </c>
      <c r="B4738" s="1">
        <v>24</v>
      </c>
      <c r="C4738" t="s">
        <v>10960</v>
      </c>
      <c r="D4738">
        <v>15544966</v>
      </c>
      <c r="E4738" t="s">
        <v>11073</v>
      </c>
      <c r="F4738" t="s">
        <v>1363</v>
      </c>
      <c r="G4738" t="s">
        <v>1391</v>
      </c>
      <c r="H4738" s="3" t="s">
        <v>1458</v>
      </c>
      <c r="I4738">
        <v>2021</v>
      </c>
      <c r="J4738" s="15" t="s">
        <v>1464</v>
      </c>
      <c r="K4738">
        <v>2021</v>
      </c>
      <c r="L4738" t="s">
        <v>1367</v>
      </c>
      <c r="M4738" t="s">
        <v>11038</v>
      </c>
      <c r="N4738" t="s">
        <v>11006</v>
      </c>
      <c r="O4738" t="s">
        <v>1388</v>
      </c>
      <c r="P4738" t="s">
        <v>133</v>
      </c>
      <c r="Q4738">
        <f t="shared" ref="Q4738:Q4801" si="87">U4738</f>
        <v>480</v>
      </c>
      <c r="R4738" t="s">
        <v>2054</v>
      </c>
      <c r="S4738" t="s">
        <v>2055</v>
      </c>
      <c r="T4738" t="s">
        <v>10962</v>
      </c>
      <c r="U4738" s="75">
        <v>480</v>
      </c>
      <c r="V4738">
        <v>1.6</v>
      </c>
      <c r="W4738">
        <v>768</v>
      </c>
      <c r="AH4738" s="16"/>
      <c r="AI4738" t="s">
        <v>1375</v>
      </c>
    </row>
    <row r="4739" spans="1:35" x14ac:dyDescent="0.25">
      <c r="A4739" t="s">
        <v>11074</v>
      </c>
      <c r="B4739" s="1">
        <v>24</v>
      </c>
      <c r="C4739" t="s">
        <v>10960</v>
      </c>
      <c r="D4739">
        <v>12855995</v>
      </c>
      <c r="E4739" t="s">
        <v>11075</v>
      </c>
      <c r="F4739" t="s">
        <v>1363</v>
      </c>
      <c r="G4739" t="s">
        <v>1391</v>
      </c>
      <c r="H4739" s="3" t="s">
        <v>11076</v>
      </c>
      <c r="I4739">
        <v>2020</v>
      </c>
      <c r="J4739" s="15" t="s">
        <v>4084</v>
      </c>
      <c r="K4739">
        <v>2020</v>
      </c>
      <c r="L4739" t="s">
        <v>1367</v>
      </c>
      <c r="M4739" t="s">
        <v>550</v>
      </c>
      <c r="N4739" t="s">
        <v>9530</v>
      </c>
      <c r="O4739" t="s">
        <v>1388</v>
      </c>
      <c r="P4739" t="s">
        <v>4409</v>
      </c>
      <c r="Q4739">
        <f t="shared" si="87"/>
        <v>270</v>
      </c>
      <c r="R4739" t="s">
        <v>3345</v>
      </c>
      <c r="S4739" t="s">
        <v>3346</v>
      </c>
      <c r="T4739" t="s">
        <v>529</v>
      </c>
      <c r="U4739" s="75">
        <v>270</v>
      </c>
      <c r="V4739">
        <v>1.8</v>
      </c>
      <c r="W4739">
        <v>486</v>
      </c>
      <c r="AH4739" s="16"/>
      <c r="AI4739" t="s">
        <v>1375</v>
      </c>
    </row>
    <row r="4740" spans="1:35" x14ac:dyDescent="0.25">
      <c r="A4740" t="s">
        <v>11077</v>
      </c>
      <c r="B4740" s="1">
        <v>24</v>
      </c>
      <c r="C4740" t="s">
        <v>10960</v>
      </c>
      <c r="D4740">
        <v>15593967</v>
      </c>
      <c r="E4740" t="s">
        <v>11046</v>
      </c>
      <c r="F4740" t="s">
        <v>1363</v>
      </c>
      <c r="G4740" t="s">
        <v>1391</v>
      </c>
      <c r="H4740" s="3" t="s">
        <v>4589</v>
      </c>
      <c r="I4740">
        <v>2021</v>
      </c>
      <c r="J4740" s="15" t="s">
        <v>1942</v>
      </c>
      <c r="K4740">
        <v>2021</v>
      </c>
      <c r="L4740" t="s">
        <v>1367</v>
      </c>
      <c r="M4740" t="s">
        <v>11038</v>
      </c>
      <c r="N4740" t="s">
        <v>11006</v>
      </c>
      <c r="O4740" t="s">
        <v>1388</v>
      </c>
      <c r="P4740" t="s">
        <v>133</v>
      </c>
      <c r="Q4740">
        <f t="shared" si="87"/>
        <v>360</v>
      </c>
      <c r="R4740" t="s">
        <v>2054</v>
      </c>
      <c r="S4740" t="s">
        <v>2055</v>
      </c>
      <c r="T4740" t="s">
        <v>10962</v>
      </c>
      <c r="U4740" s="75">
        <v>360</v>
      </c>
      <c r="V4740">
        <v>1.6</v>
      </c>
      <c r="W4740">
        <v>576</v>
      </c>
      <c r="AH4740" s="16"/>
      <c r="AI4740" t="s">
        <v>1375</v>
      </c>
    </row>
    <row r="4741" spans="1:35" x14ac:dyDescent="0.25">
      <c r="A4741" t="s">
        <v>11078</v>
      </c>
      <c r="B4741" s="1">
        <v>24</v>
      </c>
      <c r="C4741" t="s">
        <v>10960</v>
      </c>
      <c r="D4741">
        <v>15651940</v>
      </c>
      <c r="E4741" t="s">
        <v>11061</v>
      </c>
      <c r="F4741" t="s">
        <v>1363</v>
      </c>
      <c r="G4741" t="s">
        <v>1391</v>
      </c>
      <c r="H4741" s="3" t="s">
        <v>1953</v>
      </c>
      <c r="I4741">
        <v>2021</v>
      </c>
      <c r="J4741" s="15" t="s">
        <v>1936</v>
      </c>
      <c r="K4741">
        <v>2021</v>
      </c>
      <c r="L4741" t="s">
        <v>1367</v>
      </c>
      <c r="M4741" t="s">
        <v>11038</v>
      </c>
      <c r="N4741" t="s">
        <v>11006</v>
      </c>
      <c r="O4741" t="s">
        <v>1388</v>
      </c>
      <c r="P4741" t="s">
        <v>133</v>
      </c>
      <c r="Q4741">
        <f t="shared" si="87"/>
        <v>240</v>
      </c>
      <c r="R4741" t="s">
        <v>2054</v>
      </c>
      <c r="S4741" t="s">
        <v>2055</v>
      </c>
      <c r="T4741" t="s">
        <v>11050</v>
      </c>
      <c r="U4741" s="75">
        <v>240</v>
      </c>
      <c r="V4741">
        <v>1.6</v>
      </c>
      <c r="W4741">
        <v>384</v>
      </c>
      <c r="AH4741" s="16"/>
      <c r="AI4741" t="s">
        <v>1375</v>
      </c>
    </row>
    <row r="4742" spans="1:35" x14ac:dyDescent="0.25">
      <c r="A4742" t="s">
        <v>11079</v>
      </c>
      <c r="B4742" s="1">
        <v>24</v>
      </c>
      <c r="C4742" t="s">
        <v>10960</v>
      </c>
      <c r="D4742">
        <v>15764818</v>
      </c>
      <c r="E4742" t="s">
        <v>11061</v>
      </c>
      <c r="F4742" t="s">
        <v>1363</v>
      </c>
      <c r="G4742" t="s">
        <v>1391</v>
      </c>
      <c r="H4742" s="3" t="s">
        <v>4647</v>
      </c>
      <c r="I4742">
        <v>2021</v>
      </c>
      <c r="J4742" s="15" t="s">
        <v>4690</v>
      </c>
      <c r="K4742">
        <v>2021</v>
      </c>
      <c r="L4742" t="s">
        <v>1367</v>
      </c>
      <c r="M4742" t="s">
        <v>11038</v>
      </c>
      <c r="N4742" t="s">
        <v>11006</v>
      </c>
      <c r="O4742" t="s">
        <v>1388</v>
      </c>
      <c r="P4742" t="s">
        <v>133</v>
      </c>
      <c r="Q4742">
        <f t="shared" si="87"/>
        <v>240</v>
      </c>
      <c r="R4742" t="s">
        <v>2054</v>
      </c>
      <c r="S4742" t="s">
        <v>2055</v>
      </c>
      <c r="T4742" t="s">
        <v>10962</v>
      </c>
      <c r="U4742" s="75">
        <v>240</v>
      </c>
      <c r="V4742">
        <v>1.6</v>
      </c>
      <c r="W4742">
        <v>384</v>
      </c>
      <c r="AH4742" s="16"/>
      <c r="AI4742" t="s">
        <v>1375</v>
      </c>
    </row>
    <row r="4743" spans="1:35" x14ac:dyDescent="0.25">
      <c r="A4743" t="s">
        <v>11080</v>
      </c>
      <c r="B4743" s="1">
        <v>24</v>
      </c>
      <c r="C4743" t="s">
        <v>10960</v>
      </c>
      <c r="D4743">
        <v>14911477</v>
      </c>
      <c r="E4743" t="s">
        <v>10592</v>
      </c>
      <c r="F4743" t="s">
        <v>1363</v>
      </c>
      <c r="G4743" t="s">
        <v>1364</v>
      </c>
      <c r="H4743" s="3" t="s">
        <v>4764</v>
      </c>
      <c r="I4743">
        <v>2021</v>
      </c>
      <c r="J4743" s="15" t="s">
        <v>4097</v>
      </c>
      <c r="K4743">
        <v>2021</v>
      </c>
      <c r="L4743" t="s">
        <v>1367</v>
      </c>
      <c r="M4743" t="s">
        <v>550</v>
      </c>
      <c r="N4743" t="s">
        <v>9530</v>
      </c>
      <c r="O4743" t="s">
        <v>1370</v>
      </c>
      <c r="P4743" t="s">
        <v>4409</v>
      </c>
      <c r="Q4743">
        <f t="shared" si="87"/>
        <v>2100</v>
      </c>
      <c r="R4743" t="s">
        <v>2054</v>
      </c>
      <c r="S4743" t="s">
        <v>2055</v>
      </c>
      <c r="T4743" t="s">
        <v>10962</v>
      </c>
      <c r="U4743" s="75">
        <v>2100</v>
      </c>
      <c r="V4743">
        <v>0.98</v>
      </c>
      <c r="W4743">
        <v>2058</v>
      </c>
      <c r="AH4743" s="16"/>
      <c r="AI4743" t="s">
        <v>1375</v>
      </c>
    </row>
    <row r="4744" spans="1:35" x14ac:dyDescent="0.25">
      <c r="A4744" t="s">
        <v>11081</v>
      </c>
      <c r="B4744" s="1">
        <v>24</v>
      </c>
      <c r="C4744" t="s">
        <v>10960</v>
      </c>
      <c r="D4744">
        <v>5937434</v>
      </c>
      <c r="E4744" t="s">
        <v>11082</v>
      </c>
      <c r="F4744" t="s">
        <v>1363</v>
      </c>
      <c r="G4744" t="s">
        <v>1364</v>
      </c>
      <c r="H4744" s="3" t="s">
        <v>2428</v>
      </c>
      <c r="I4744">
        <v>2017</v>
      </c>
      <c r="J4744" s="15" t="s">
        <v>3854</v>
      </c>
      <c r="K4744">
        <v>2017</v>
      </c>
      <c r="L4744" t="s">
        <v>1394</v>
      </c>
      <c r="M4744" t="s">
        <v>11083</v>
      </c>
      <c r="N4744" t="s">
        <v>11084</v>
      </c>
      <c r="O4744" t="s">
        <v>1388</v>
      </c>
      <c r="P4744" t="s">
        <v>133</v>
      </c>
      <c r="Q4744">
        <f t="shared" si="87"/>
        <v>90000</v>
      </c>
      <c r="R4744" t="s">
        <v>3345</v>
      </c>
      <c r="S4744" t="s">
        <v>3346</v>
      </c>
      <c r="T4744" t="s">
        <v>529</v>
      </c>
      <c r="U4744" s="75">
        <v>90000</v>
      </c>
      <c r="V4744">
        <v>1.5</v>
      </c>
      <c r="W4744">
        <v>135000</v>
      </c>
      <c r="AH4744" s="16"/>
      <c r="AI4744" t="s">
        <v>1375</v>
      </c>
    </row>
    <row r="4745" spans="1:35" x14ac:dyDescent="0.25">
      <c r="A4745" t="s">
        <v>11085</v>
      </c>
      <c r="B4745" s="1">
        <v>24</v>
      </c>
      <c r="C4745" t="s">
        <v>10960</v>
      </c>
      <c r="D4745">
        <v>15961257</v>
      </c>
      <c r="E4745" t="s">
        <v>11086</v>
      </c>
      <c r="F4745" t="s">
        <v>1363</v>
      </c>
      <c r="G4745" t="s">
        <v>1391</v>
      </c>
      <c r="H4745" s="3" t="s">
        <v>4886</v>
      </c>
      <c r="I4745">
        <v>2021</v>
      </c>
      <c r="J4745" s="15" t="s">
        <v>4520</v>
      </c>
      <c r="K4745">
        <v>2021</v>
      </c>
      <c r="L4745" t="s">
        <v>1394</v>
      </c>
      <c r="M4745" t="s">
        <v>11087</v>
      </c>
      <c r="N4745" t="s">
        <v>11088</v>
      </c>
      <c r="O4745" t="s">
        <v>1408</v>
      </c>
      <c r="P4745" t="s">
        <v>4266</v>
      </c>
      <c r="Q4745">
        <f t="shared" si="87"/>
        <v>5000</v>
      </c>
      <c r="R4745" t="s">
        <v>2054</v>
      </c>
      <c r="S4745" t="s">
        <v>2055</v>
      </c>
      <c r="T4745" t="s">
        <v>10962</v>
      </c>
      <c r="U4745" s="75">
        <v>5000</v>
      </c>
      <c r="V4745">
        <v>0.43</v>
      </c>
      <c r="W4745">
        <v>2150</v>
      </c>
      <c r="AH4745" s="16"/>
      <c r="AI4745" t="s">
        <v>1375</v>
      </c>
    </row>
    <row r="4746" spans="1:35" x14ac:dyDescent="0.25">
      <c r="A4746" t="s">
        <v>11089</v>
      </c>
      <c r="B4746" s="1">
        <v>24</v>
      </c>
      <c r="C4746" t="s">
        <v>10960</v>
      </c>
      <c r="D4746">
        <v>14929562</v>
      </c>
      <c r="E4746" t="s">
        <v>11090</v>
      </c>
      <c r="F4746" t="s">
        <v>1363</v>
      </c>
      <c r="G4746" t="s">
        <v>1391</v>
      </c>
      <c r="H4746" s="3" t="s">
        <v>7804</v>
      </c>
      <c r="I4746">
        <v>2021</v>
      </c>
      <c r="J4746" s="15" t="s">
        <v>10173</v>
      </c>
      <c r="K4746">
        <v>2021</v>
      </c>
      <c r="L4746" t="s">
        <v>1394</v>
      </c>
      <c r="M4746" t="s">
        <v>550</v>
      </c>
      <c r="N4746" t="s">
        <v>11091</v>
      </c>
      <c r="O4746" t="s">
        <v>1408</v>
      </c>
      <c r="P4746" t="s">
        <v>4266</v>
      </c>
      <c r="Q4746">
        <f t="shared" si="87"/>
        <v>150</v>
      </c>
      <c r="R4746" t="s">
        <v>2054</v>
      </c>
      <c r="S4746" t="s">
        <v>2055</v>
      </c>
      <c r="T4746" t="s">
        <v>10962</v>
      </c>
      <c r="U4746" s="75">
        <v>150</v>
      </c>
      <c r="V4746">
        <v>1.95</v>
      </c>
      <c r="W4746">
        <v>292.5</v>
      </c>
      <c r="AH4746" s="16"/>
      <c r="AI4746" t="s">
        <v>1375</v>
      </c>
    </row>
    <row r="4747" spans="1:35" x14ac:dyDescent="0.25">
      <c r="A4747" t="s">
        <v>11092</v>
      </c>
      <c r="B4747" s="1">
        <v>24</v>
      </c>
      <c r="C4747" t="s">
        <v>528</v>
      </c>
      <c r="D4747">
        <v>14929562</v>
      </c>
      <c r="E4747" t="s">
        <v>11090</v>
      </c>
      <c r="F4747" t="s">
        <v>1363</v>
      </c>
      <c r="G4747" t="s">
        <v>1391</v>
      </c>
      <c r="H4747" s="3" t="s">
        <v>7804</v>
      </c>
      <c r="I4747">
        <v>2021</v>
      </c>
      <c r="J4747" s="15" t="s">
        <v>10173</v>
      </c>
      <c r="K4747">
        <v>2021</v>
      </c>
      <c r="L4747" t="s">
        <v>1394</v>
      </c>
      <c r="M4747" t="s">
        <v>550</v>
      </c>
      <c r="N4747" t="s">
        <v>11091</v>
      </c>
      <c r="O4747" t="s">
        <v>1408</v>
      </c>
      <c r="P4747" t="s">
        <v>4266</v>
      </c>
      <c r="Q4747">
        <f t="shared" si="87"/>
        <v>150</v>
      </c>
      <c r="R4747" t="s">
        <v>3345</v>
      </c>
      <c r="S4747" t="s">
        <v>3346</v>
      </c>
      <c r="T4747" t="s">
        <v>529</v>
      </c>
      <c r="U4747" s="75">
        <v>150</v>
      </c>
      <c r="V4747">
        <v>1.8</v>
      </c>
      <c r="W4747">
        <v>270</v>
      </c>
      <c r="AH4747" s="16"/>
      <c r="AI4747" t="s">
        <v>1375</v>
      </c>
    </row>
    <row r="4748" spans="1:35" x14ac:dyDescent="0.25">
      <c r="A4748" t="s">
        <v>11093</v>
      </c>
      <c r="B4748" s="1">
        <v>24</v>
      </c>
      <c r="C4748" t="s">
        <v>10960</v>
      </c>
      <c r="D4748">
        <v>16324617</v>
      </c>
      <c r="E4748" t="s">
        <v>11057</v>
      </c>
      <c r="F4748" t="s">
        <v>1363</v>
      </c>
      <c r="G4748" t="s">
        <v>1391</v>
      </c>
      <c r="H4748" s="3" t="s">
        <v>2069</v>
      </c>
      <c r="I4748">
        <v>2022</v>
      </c>
      <c r="J4748" s="15" t="s">
        <v>3592</v>
      </c>
      <c r="K4748">
        <v>2022</v>
      </c>
      <c r="L4748" t="s">
        <v>1622</v>
      </c>
      <c r="M4748" t="s">
        <v>550</v>
      </c>
      <c r="N4748" t="s">
        <v>11094</v>
      </c>
      <c r="O4748" t="s">
        <v>1370</v>
      </c>
      <c r="P4748" t="s">
        <v>4266</v>
      </c>
      <c r="Q4748">
        <f t="shared" si="87"/>
        <v>80000</v>
      </c>
      <c r="R4748" t="s">
        <v>3345</v>
      </c>
      <c r="S4748" t="s">
        <v>3346</v>
      </c>
      <c r="T4748" t="s">
        <v>529</v>
      </c>
      <c r="U4748" s="75">
        <v>80000</v>
      </c>
      <c r="V4748">
        <v>1.5</v>
      </c>
      <c r="W4748">
        <v>120000</v>
      </c>
      <c r="AH4748" s="16"/>
      <c r="AI4748" t="s">
        <v>1375</v>
      </c>
    </row>
    <row r="4749" spans="1:35" x14ac:dyDescent="0.25">
      <c r="A4749" t="s">
        <v>11095</v>
      </c>
      <c r="B4749" s="1">
        <v>24</v>
      </c>
      <c r="C4749" t="s">
        <v>10960</v>
      </c>
      <c r="D4749">
        <v>16324617</v>
      </c>
      <c r="E4749" t="s">
        <v>11057</v>
      </c>
      <c r="F4749" t="s">
        <v>1363</v>
      </c>
      <c r="G4749" t="s">
        <v>1391</v>
      </c>
      <c r="H4749" s="3" t="s">
        <v>2069</v>
      </c>
      <c r="I4749">
        <v>2022</v>
      </c>
      <c r="J4749" s="15" t="s">
        <v>3592</v>
      </c>
      <c r="K4749">
        <v>2022</v>
      </c>
      <c r="L4749" t="s">
        <v>1622</v>
      </c>
      <c r="M4749" t="s">
        <v>550</v>
      </c>
      <c r="N4749" t="s">
        <v>11094</v>
      </c>
      <c r="O4749" t="s">
        <v>1370</v>
      </c>
      <c r="P4749" t="s">
        <v>4266</v>
      </c>
      <c r="Q4749">
        <f t="shared" si="87"/>
        <v>80000</v>
      </c>
      <c r="R4749" t="s">
        <v>2054</v>
      </c>
      <c r="S4749" t="s">
        <v>2055</v>
      </c>
      <c r="T4749" t="s">
        <v>10962</v>
      </c>
      <c r="U4749" s="75">
        <v>80000</v>
      </c>
      <c r="V4749">
        <v>1.08</v>
      </c>
      <c r="W4749">
        <v>86400</v>
      </c>
      <c r="AH4749" s="16"/>
      <c r="AI4749" t="s">
        <v>1375</v>
      </c>
    </row>
    <row r="4750" spans="1:35" x14ac:dyDescent="0.25">
      <c r="A4750" t="s">
        <v>11096</v>
      </c>
      <c r="B4750" s="1">
        <v>24</v>
      </c>
      <c r="C4750" t="s">
        <v>528</v>
      </c>
      <c r="D4750">
        <v>16324617</v>
      </c>
      <c r="E4750" t="s">
        <v>11057</v>
      </c>
      <c r="F4750" t="s">
        <v>1363</v>
      </c>
      <c r="G4750" t="s">
        <v>1391</v>
      </c>
      <c r="H4750" s="3" t="s">
        <v>2069</v>
      </c>
      <c r="I4750">
        <v>2022</v>
      </c>
      <c r="J4750" s="15" t="s">
        <v>3592</v>
      </c>
      <c r="K4750">
        <v>2022</v>
      </c>
      <c r="L4750" t="s">
        <v>1622</v>
      </c>
      <c r="M4750" t="s">
        <v>550</v>
      </c>
      <c r="N4750" t="s">
        <v>11094</v>
      </c>
      <c r="O4750" t="s">
        <v>1370</v>
      </c>
      <c r="P4750" t="s">
        <v>4266</v>
      </c>
      <c r="Q4750">
        <f t="shared" si="87"/>
        <v>80000</v>
      </c>
      <c r="R4750" t="s">
        <v>2127</v>
      </c>
      <c r="S4750" t="s">
        <v>2128</v>
      </c>
      <c r="T4750" t="s">
        <v>11034</v>
      </c>
      <c r="U4750" s="75">
        <v>80000</v>
      </c>
      <c r="V4750">
        <v>1</v>
      </c>
      <c r="W4750">
        <v>80000</v>
      </c>
      <c r="AH4750" s="16"/>
      <c r="AI4750" t="s">
        <v>1375</v>
      </c>
    </row>
    <row r="4751" spans="1:35" x14ac:dyDescent="0.25">
      <c r="A4751" t="s">
        <v>11097</v>
      </c>
      <c r="B4751" s="1">
        <v>24</v>
      </c>
      <c r="C4751" t="s">
        <v>10960</v>
      </c>
      <c r="D4751">
        <v>16480074</v>
      </c>
      <c r="E4751" t="s">
        <v>11098</v>
      </c>
      <c r="F4751" t="s">
        <v>1363</v>
      </c>
      <c r="G4751" t="s">
        <v>1391</v>
      </c>
      <c r="H4751" s="3" t="s">
        <v>4984</v>
      </c>
      <c r="I4751">
        <v>2022</v>
      </c>
      <c r="J4751" s="15" t="s">
        <v>2117</v>
      </c>
      <c r="K4751">
        <v>2022</v>
      </c>
      <c r="L4751" t="s">
        <v>1367</v>
      </c>
      <c r="M4751" t="s">
        <v>11038</v>
      </c>
      <c r="N4751" t="s">
        <v>11006</v>
      </c>
      <c r="O4751" t="s">
        <v>1370</v>
      </c>
      <c r="P4751" t="s">
        <v>133</v>
      </c>
      <c r="Q4751">
        <f t="shared" si="87"/>
        <v>1080</v>
      </c>
      <c r="R4751" t="s">
        <v>2054</v>
      </c>
      <c r="S4751" t="s">
        <v>2055</v>
      </c>
      <c r="T4751" t="s">
        <v>10962</v>
      </c>
      <c r="U4751" s="75">
        <v>1080</v>
      </c>
      <c r="V4751">
        <v>1.6</v>
      </c>
      <c r="W4751">
        <v>1728</v>
      </c>
      <c r="AH4751" s="16"/>
      <c r="AI4751" t="s">
        <v>1375</v>
      </c>
    </row>
    <row r="4752" spans="1:35" x14ac:dyDescent="0.25">
      <c r="A4752" t="s">
        <v>11099</v>
      </c>
      <c r="B4752" s="1">
        <v>24</v>
      </c>
      <c r="C4752" t="s">
        <v>10960</v>
      </c>
      <c r="D4752">
        <v>16508475</v>
      </c>
      <c r="E4752" t="s">
        <v>11100</v>
      </c>
      <c r="F4752" t="s">
        <v>1363</v>
      </c>
      <c r="G4752" t="s">
        <v>1391</v>
      </c>
      <c r="H4752" s="3" t="s">
        <v>4949</v>
      </c>
      <c r="I4752">
        <v>2022</v>
      </c>
      <c r="J4752" s="15" t="s">
        <v>2125</v>
      </c>
      <c r="K4752">
        <v>2022</v>
      </c>
      <c r="L4752" t="s">
        <v>1367</v>
      </c>
      <c r="M4752" t="s">
        <v>11038</v>
      </c>
      <c r="N4752" t="s">
        <v>11006</v>
      </c>
      <c r="O4752" t="s">
        <v>1408</v>
      </c>
      <c r="P4752" t="s">
        <v>133</v>
      </c>
      <c r="Q4752">
        <f t="shared" si="87"/>
        <v>360</v>
      </c>
      <c r="R4752" t="s">
        <v>2054</v>
      </c>
      <c r="S4752" t="s">
        <v>2055</v>
      </c>
      <c r="T4752" t="s">
        <v>10962</v>
      </c>
      <c r="U4752" s="75">
        <v>360</v>
      </c>
      <c r="V4752">
        <v>1.6</v>
      </c>
      <c r="W4752">
        <v>576</v>
      </c>
      <c r="AH4752" s="16"/>
      <c r="AI4752" t="s">
        <v>1375</v>
      </c>
    </row>
    <row r="4753" spans="1:35" x14ac:dyDescent="0.25">
      <c r="A4753" t="s">
        <v>11101</v>
      </c>
      <c r="B4753" s="1">
        <v>24</v>
      </c>
      <c r="C4753" t="s">
        <v>10960</v>
      </c>
      <c r="D4753">
        <v>16168585</v>
      </c>
      <c r="E4753" t="s">
        <v>11102</v>
      </c>
      <c r="F4753" t="s">
        <v>1363</v>
      </c>
      <c r="G4753" t="s">
        <v>1391</v>
      </c>
      <c r="H4753" s="3" t="s">
        <v>5004</v>
      </c>
      <c r="I4753">
        <v>2022</v>
      </c>
      <c r="J4753" s="15" t="s">
        <v>2095</v>
      </c>
      <c r="K4753">
        <v>2022</v>
      </c>
      <c r="L4753" t="s">
        <v>1622</v>
      </c>
      <c r="M4753" t="s">
        <v>11038</v>
      </c>
      <c r="N4753" t="s">
        <v>11006</v>
      </c>
      <c r="O4753" t="s">
        <v>1370</v>
      </c>
      <c r="P4753" t="s">
        <v>133</v>
      </c>
      <c r="Q4753">
        <f t="shared" si="87"/>
        <v>600</v>
      </c>
      <c r="R4753" t="s">
        <v>2054</v>
      </c>
      <c r="S4753" t="s">
        <v>2055</v>
      </c>
      <c r="T4753" t="s">
        <v>10962</v>
      </c>
      <c r="U4753" s="75">
        <v>600</v>
      </c>
      <c r="V4753">
        <v>1.6</v>
      </c>
      <c r="W4753">
        <v>960</v>
      </c>
      <c r="AH4753" s="16"/>
      <c r="AI4753" t="s">
        <v>1375</v>
      </c>
    </row>
    <row r="4754" spans="1:35" x14ac:dyDescent="0.25">
      <c r="A4754" t="s">
        <v>11103</v>
      </c>
      <c r="B4754" s="1">
        <v>24</v>
      </c>
      <c r="C4754" t="s">
        <v>10960</v>
      </c>
      <c r="D4754">
        <v>16226305</v>
      </c>
      <c r="E4754" t="s">
        <v>11104</v>
      </c>
      <c r="F4754" t="s">
        <v>1363</v>
      </c>
      <c r="G4754" t="s">
        <v>1391</v>
      </c>
      <c r="H4754" s="3" t="s">
        <v>2095</v>
      </c>
      <c r="I4754">
        <v>2022</v>
      </c>
      <c r="J4754" s="15" t="s">
        <v>2036</v>
      </c>
      <c r="K4754">
        <v>2022</v>
      </c>
      <c r="L4754" t="s">
        <v>1622</v>
      </c>
      <c r="M4754" t="s">
        <v>550</v>
      </c>
      <c r="N4754" t="s">
        <v>11094</v>
      </c>
      <c r="O4754" t="s">
        <v>1370</v>
      </c>
      <c r="P4754" t="s">
        <v>4266</v>
      </c>
      <c r="Q4754">
        <f t="shared" si="87"/>
        <v>80000</v>
      </c>
      <c r="R4754" t="s">
        <v>3345</v>
      </c>
      <c r="S4754" t="s">
        <v>3346</v>
      </c>
      <c r="T4754" t="s">
        <v>529</v>
      </c>
      <c r="U4754" s="75">
        <v>80000</v>
      </c>
      <c r="V4754">
        <v>1.8</v>
      </c>
      <c r="W4754">
        <v>144000</v>
      </c>
      <c r="AH4754" s="16"/>
      <c r="AI4754" t="s">
        <v>1375</v>
      </c>
    </row>
    <row r="4755" spans="1:35" x14ac:dyDescent="0.25">
      <c r="A4755" t="s">
        <v>11105</v>
      </c>
      <c r="B4755" s="1">
        <v>24</v>
      </c>
      <c r="C4755" t="s">
        <v>10960</v>
      </c>
      <c r="D4755">
        <v>16226305</v>
      </c>
      <c r="E4755" t="s">
        <v>11104</v>
      </c>
      <c r="F4755" t="s">
        <v>1363</v>
      </c>
      <c r="G4755" t="s">
        <v>1391</v>
      </c>
      <c r="H4755" s="3" t="s">
        <v>2095</v>
      </c>
      <c r="I4755">
        <v>2022</v>
      </c>
      <c r="J4755" s="15" t="s">
        <v>2036</v>
      </c>
      <c r="K4755">
        <v>2022</v>
      </c>
      <c r="L4755" t="s">
        <v>1622</v>
      </c>
      <c r="M4755" t="s">
        <v>550</v>
      </c>
      <c r="N4755" t="s">
        <v>11094</v>
      </c>
      <c r="O4755" t="s">
        <v>1370</v>
      </c>
      <c r="P4755" t="s">
        <v>4266</v>
      </c>
      <c r="Q4755">
        <f t="shared" si="87"/>
        <v>80000</v>
      </c>
      <c r="R4755" t="s">
        <v>2054</v>
      </c>
      <c r="S4755" t="s">
        <v>2055</v>
      </c>
      <c r="T4755" t="s">
        <v>10962</v>
      </c>
      <c r="U4755" s="75">
        <v>80000</v>
      </c>
      <c r="V4755">
        <v>1.1200000000000001</v>
      </c>
      <c r="W4755">
        <v>89600</v>
      </c>
      <c r="AH4755" s="16"/>
      <c r="AI4755" t="s">
        <v>1375</v>
      </c>
    </row>
    <row r="4756" spans="1:35" x14ac:dyDescent="0.25">
      <c r="A4756" t="s">
        <v>11106</v>
      </c>
      <c r="B4756" s="1">
        <v>24</v>
      </c>
      <c r="C4756" t="s">
        <v>528</v>
      </c>
      <c r="D4756">
        <v>16226305</v>
      </c>
      <c r="E4756" t="s">
        <v>11104</v>
      </c>
      <c r="F4756" t="s">
        <v>1363</v>
      </c>
      <c r="G4756" t="s">
        <v>1391</v>
      </c>
      <c r="H4756" s="3" t="s">
        <v>2095</v>
      </c>
      <c r="I4756">
        <v>2022</v>
      </c>
      <c r="J4756" s="15" t="s">
        <v>2036</v>
      </c>
      <c r="K4756">
        <v>2022</v>
      </c>
      <c r="L4756" t="s">
        <v>1622</v>
      </c>
      <c r="M4756" t="s">
        <v>550</v>
      </c>
      <c r="N4756" t="s">
        <v>11094</v>
      </c>
      <c r="O4756" t="s">
        <v>1370</v>
      </c>
      <c r="P4756" t="s">
        <v>4266</v>
      </c>
      <c r="Q4756">
        <f t="shared" si="87"/>
        <v>80000</v>
      </c>
      <c r="R4756" t="s">
        <v>2127</v>
      </c>
      <c r="S4756" t="s">
        <v>2128</v>
      </c>
      <c r="T4756" t="s">
        <v>11034</v>
      </c>
      <c r="U4756" s="75">
        <v>80000</v>
      </c>
      <c r="V4756">
        <v>1.1000000000000001</v>
      </c>
      <c r="W4756">
        <v>88000</v>
      </c>
      <c r="AH4756" s="16"/>
      <c r="AI4756" t="s">
        <v>1375</v>
      </c>
    </row>
    <row r="4757" spans="1:35" x14ac:dyDescent="0.25">
      <c r="A4757" t="s">
        <v>11107</v>
      </c>
      <c r="B4757" s="1">
        <v>24</v>
      </c>
      <c r="C4757" t="s">
        <v>10960</v>
      </c>
      <c r="D4757">
        <v>16247477</v>
      </c>
      <c r="E4757" t="s">
        <v>11108</v>
      </c>
      <c r="F4757" t="s">
        <v>1363</v>
      </c>
      <c r="G4757" t="s">
        <v>1364</v>
      </c>
      <c r="H4757" s="3" t="s">
        <v>2121</v>
      </c>
      <c r="I4757">
        <v>2022</v>
      </c>
      <c r="J4757" s="15" t="s">
        <v>4121</v>
      </c>
      <c r="K4757">
        <v>2022</v>
      </c>
      <c r="L4757" t="s">
        <v>1367</v>
      </c>
      <c r="M4757" t="s">
        <v>550</v>
      </c>
      <c r="N4757" t="s">
        <v>11109</v>
      </c>
      <c r="O4757" t="s">
        <v>1370</v>
      </c>
      <c r="P4757" t="s">
        <v>4409</v>
      </c>
      <c r="Q4757">
        <f t="shared" si="87"/>
        <v>25000</v>
      </c>
      <c r="R4757" t="s">
        <v>3345</v>
      </c>
      <c r="S4757" t="s">
        <v>3346</v>
      </c>
      <c r="T4757" t="s">
        <v>529</v>
      </c>
      <c r="U4757" s="75">
        <v>25000</v>
      </c>
      <c r="V4757">
        <v>1.8</v>
      </c>
      <c r="W4757">
        <v>45000</v>
      </c>
      <c r="AH4757" s="16"/>
      <c r="AI4757" t="s">
        <v>1375</v>
      </c>
    </row>
    <row r="4758" spans="1:35" x14ac:dyDescent="0.25">
      <c r="A4758" t="s">
        <v>11110</v>
      </c>
      <c r="B4758" s="1">
        <v>24</v>
      </c>
      <c r="C4758" t="s">
        <v>10960</v>
      </c>
      <c r="D4758">
        <v>16247477</v>
      </c>
      <c r="E4758" t="s">
        <v>11108</v>
      </c>
      <c r="F4758" t="s">
        <v>1363</v>
      </c>
      <c r="G4758" t="s">
        <v>1364</v>
      </c>
      <c r="H4758" s="3" t="s">
        <v>2121</v>
      </c>
      <c r="I4758">
        <v>2022</v>
      </c>
      <c r="J4758" s="15" t="s">
        <v>4121</v>
      </c>
      <c r="K4758">
        <v>2022</v>
      </c>
      <c r="L4758" t="s">
        <v>1367</v>
      </c>
      <c r="M4758" t="s">
        <v>550</v>
      </c>
      <c r="N4758" t="s">
        <v>11109</v>
      </c>
      <c r="O4758" t="s">
        <v>1370</v>
      </c>
      <c r="P4758" t="s">
        <v>4409</v>
      </c>
      <c r="Q4758">
        <f t="shared" si="87"/>
        <v>25000</v>
      </c>
      <c r="R4758" t="s">
        <v>2054</v>
      </c>
      <c r="S4758" t="s">
        <v>2055</v>
      </c>
      <c r="T4758" t="s">
        <v>10962</v>
      </c>
      <c r="U4758" s="75">
        <v>25000</v>
      </c>
      <c r="V4758">
        <v>1.58</v>
      </c>
      <c r="W4758">
        <v>39500</v>
      </c>
      <c r="AH4758" s="16"/>
      <c r="AI4758" t="s">
        <v>1375</v>
      </c>
    </row>
    <row r="4759" spans="1:35" x14ac:dyDescent="0.25">
      <c r="A4759" t="s">
        <v>11111</v>
      </c>
      <c r="B4759" s="1">
        <v>24</v>
      </c>
      <c r="C4759" t="s">
        <v>10960</v>
      </c>
      <c r="D4759">
        <v>16394941</v>
      </c>
      <c r="E4759" t="s">
        <v>11057</v>
      </c>
      <c r="F4759" t="s">
        <v>1363</v>
      </c>
      <c r="G4759" t="s">
        <v>1391</v>
      </c>
      <c r="H4759" s="3" t="s">
        <v>3593</v>
      </c>
      <c r="I4759">
        <v>2022</v>
      </c>
      <c r="J4759" s="15" t="s">
        <v>4930</v>
      </c>
      <c r="K4759">
        <v>2022</v>
      </c>
      <c r="L4759" t="s">
        <v>1367</v>
      </c>
      <c r="M4759" t="s">
        <v>550</v>
      </c>
      <c r="N4759" t="s">
        <v>11094</v>
      </c>
      <c r="O4759" t="s">
        <v>1370</v>
      </c>
      <c r="P4759" t="s">
        <v>4266</v>
      </c>
      <c r="Q4759">
        <f t="shared" si="87"/>
        <v>80000</v>
      </c>
      <c r="R4759" t="s">
        <v>2054</v>
      </c>
      <c r="S4759" t="s">
        <v>2055</v>
      </c>
      <c r="T4759" t="s">
        <v>10962</v>
      </c>
      <c r="U4759" s="75">
        <v>80000</v>
      </c>
      <c r="V4759">
        <v>0.99</v>
      </c>
      <c r="W4759">
        <v>79200</v>
      </c>
      <c r="AH4759" s="16"/>
      <c r="AI4759" t="s">
        <v>1375</v>
      </c>
    </row>
    <row r="4760" spans="1:35" x14ac:dyDescent="0.25">
      <c r="A4760" t="s">
        <v>11112</v>
      </c>
      <c r="B4760" s="1">
        <v>24</v>
      </c>
      <c r="C4760" t="s">
        <v>10960</v>
      </c>
      <c r="D4760">
        <v>16749065</v>
      </c>
      <c r="E4760" t="s">
        <v>11113</v>
      </c>
      <c r="F4760" t="s">
        <v>1363</v>
      </c>
      <c r="G4760" t="s">
        <v>1391</v>
      </c>
      <c r="H4760" s="3" t="s">
        <v>1441</v>
      </c>
      <c r="I4760">
        <v>2022</v>
      </c>
      <c r="J4760" s="15" t="s">
        <v>2158</v>
      </c>
      <c r="K4760">
        <v>2022</v>
      </c>
      <c r="L4760" t="s">
        <v>1367</v>
      </c>
      <c r="M4760" t="s">
        <v>11038</v>
      </c>
      <c r="N4760" t="s">
        <v>11006</v>
      </c>
      <c r="O4760" t="s">
        <v>1370</v>
      </c>
      <c r="P4760" t="s">
        <v>133</v>
      </c>
      <c r="Q4760">
        <f t="shared" si="87"/>
        <v>240</v>
      </c>
      <c r="R4760" t="s">
        <v>2054</v>
      </c>
      <c r="S4760" t="s">
        <v>2055</v>
      </c>
      <c r="T4760" t="s">
        <v>10962</v>
      </c>
      <c r="U4760" s="75">
        <v>240</v>
      </c>
      <c r="V4760">
        <v>1.48</v>
      </c>
      <c r="W4760">
        <v>355.2</v>
      </c>
      <c r="AH4760" s="16"/>
      <c r="AI4760" t="s">
        <v>1375</v>
      </c>
    </row>
    <row r="4761" spans="1:35" x14ac:dyDescent="0.25">
      <c r="A4761" t="s">
        <v>11114</v>
      </c>
      <c r="B4761" s="1">
        <v>24</v>
      </c>
      <c r="C4761" t="s">
        <v>10960</v>
      </c>
      <c r="D4761">
        <v>17255694</v>
      </c>
      <c r="E4761" t="s">
        <v>11115</v>
      </c>
      <c r="F4761" t="s">
        <v>1363</v>
      </c>
      <c r="G4761" t="s">
        <v>1391</v>
      </c>
      <c r="H4761" s="3" t="s">
        <v>1483</v>
      </c>
      <c r="I4761">
        <v>2022</v>
      </c>
      <c r="J4761" s="15" t="s">
        <v>1487</v>
      </c>
      <c r="K4761">
        <v>2022</v>
      </c>
      <c r="L4761" t="s">
        <v>1367</v>
      </c>
      <c r="M4761" t="s">
        <v>11005</v>
      </c>
      <c r="N4761" t="s">
        <v>11006</v>
      </c>
      <c r="O4761" t="s">
        <v>1370</v>
      </c>
      <c r="P4761" t="s">
        <v>133</v>
      </c>
      <c r="Q4761">
        <f t="shared" si="87"/>
        <v>360</v>
      </c>
      <c r="R4761" t="s">
        <v>2054</v>
      </c>
      <c r="S4761" t="s">
        <v>2055</v>
      </c>
      <c r="T4761" t="s">
        <v>10962</v>
      </c>
      <c r="U4761" s="75">
        <v>360</v>
      </c>
      <c r="V4761">
        <v>1.48</v>
      </c>
      <c r="W4761">
        <v>532.79999999999995</v>
      </c>
      <c r="AH4761" s="16"/>
      <c r="AI4761" t="s">
        <v>1375</v>
      </c>
    </row>
    <row r="4762" spans="1:35" x14ac:dyDescent="0.25">
      <c r="A4762" t="s">
        <v>11116</v>
      </c>
      <c r="B4762" s="1">
        <v>24</v>
      </c>
      <c r="C4762" t="s">
        <v>10960</v>
      </c>
      <c r="D4762">
        <v>16909135</v>
      </c>
      <c r="E4762" t="s">
        <v>11117</v>
      </c>
      <c r="F4762" t="s">
        <v>1363</v>
      </c>
      <c r="G4762" t="s">
        <v>1391</v>
      </c>
      <c r="H4762" s="3" t="s">
        <v>5248</v>
      </c>
      <c r="I4762">
        <v>2022</v>
      </c>
      <c r="J4762" s="15" t="s">
        <v>5249</v>
      </c>
      <c r="K4762">
        <v>2022</v>
      </c>
      <c r="L4762" t="s">
        <v>1367</v>
      </c>
      <c r="M4762" t="s">
        <v>11038</v>
      </c>
      <c r="N4762" t="s">
        <v>11006</v>
      </c>
      <c r="O4762" t="s">
        <v>1370</v>
      </c>
      <c r="P4762" t="s">
        <v>133</v>
      </c>
      <c r="Q4762">
        <f t="shared" si="87"/>
        <v>120</v>
      </c>
      <c r="R4762" t="s">
        <v>2054</v>
      </c>
      <c r="S4762" t="s">
        <v>2055</v>
      </c>
      <c r="T4762" t="s">
        <v>10962</v>
      </c>
      <c r="U4762" s="75">
        <v>120</v>
      </c>
      <c r="V4762">
        <v>1.48</v>
      </c>
      <c r="W4762">
        <v>177.6</v>
      </c>
      <c r="AH4762" s="16"/>
      <c r="AI4762" t="s">
        <v>1375</v>
      </c>
    </row>
    <row r="4763" spans="1:35" x14ac:dyDescent="0.25">
      <c r="A4763" t="s">
        <v>11118</v>
      </c>
      <c r="B4763" s="1">
        <v>24</v>
      </c>
      <c r="C4763" t="s">
        <v>10960</v>
      </c>
      <c r="D4763">
        <v>17262119</v>
      </c>
      <c r="E4763" t="s">
        <v>11119</v>
      </c>
      <c r="F4763" t="s">
        <v>1363</v>
      </c>
      <c r="G4763" t="s">
        <v>1364</v>
      </c>
      <c r="H4763" s="3" t="s">
        <v>2161</v>
      </c>
      <c r="I4763">
        <v>2022</v>
      </c>
      <c r="J4763" s="15" t="s">
        <v>5139</v>
      </c>
      <c r="K4763">
        <v>2022</v>
      </c>
      <c r="L4763" t="s">
        <v>1367</v>
      </c>
      <c r="M4763" t="s">
        <v>550</v>
      </c>
      <c r="N4763" t="s">
        <v>9530</v>
      </c>
      <c r="O4763" t="s">
        <v>1370</v>
      </c>
      <c r="P4763" t="s">
        <v>4409</v>
      </c>
      <c r="Q4763">
        <f t="shared" si="87"/>
        <v>50000</v>
      </c>
      <c r="R4763" t="s">
        <v>2054</v>
      </c>
      <c r="S4763" t="s">
        <v>2055</v>
      </c>
      <c r="T4763" t="s">
        <v>11120</v>
      </c>
      <c r="U4763" s="75">
        <v>50000</v>
      </c>
      <c r="V4763">
        <v>0.98</v>
      </c>
      <c r="W4763">
        <v>49000</v>
      </c>
      <c r="AH4763" s="16"/>
      <c r="AI4763" t="s">
        <v>1375</v>
      </c>
    </row>
    <row r="4764" spans="1:35" x14ac:dyDescent="0.25">
      <c r="A4764" t="s">
        <v>11121</v>
      </c>
      <c r="B4764" s="1">
        <v>24</v>
      </c>
      <c r="C4764" t="s">
        <v>528</v>
      </c>
      <c r="D4764">
        <v>17262119</v>
      </c>
      <c r="E4764" t="s">
        <v>11119</v>
      </c>
      <c r="F4764" t="s">
        <v>1363</v>
      </c>
      <c r="G4764" t="s">
        <v>1364</v>
      </c>
      <c r="H4764" s="3" t="s">
        <v>2161</v>
      </c>
      <c r="I4764">
        <v>2022</v>
      </c>
      <c r="J4764" s="15" t="s">
        <v>5139</v>
      </c>
      <c r="K4764">
        <v>2022</v>
      </c>
      <c r="L4764" t="s">
        <v>1367</v>
      </c>
      <c r="M4764" t="s">
        <v>550</v>
      </c>
      <c r="N4764" t="s">
        <v>9530</v>
      </c>
      <c r="O4764" t="s">
        <v>1370</v>
      </c>
      <c r="P4764" t="s">
        <v>4409</v>
      </c>
      <c r="Q4764">
        <f t="shared" si="87"/>
        <v>50000</v>
      </c>
      <c r="R4764" t="s">
        <v>2127</v>
      </c>
      <c r="S4764" t="s">
        <v>2128</v>
      </c>
      <c r="T4764" t="s">
        <v>11034</v>
      </c>
      <c r="U4764" s="75">
        <v>50000</v>
      </c>
      <c r="V4764">
        <v>1</v>
      </c>
      <c r="W4764">
        <v>50000</v>
      </c>
      <c r="AH4764" s="16"/>
      <c r="AI4764" t="s">
        <v>1375</v>
      </c>
    </row>
    <row r="4765" spans="1:35" x14ac:dyDescent="0.25">
      <c r="A4765" t="s">
        <v>11122</v>
      </c>
      <c r="B4765" s="1">
        <v>24</v>
      </c>
      <c r="C4765" t="s">
        <v>10960</v>
      </c>
      <c r="D4765">
        <v>17262119</v>
      </c>
      <c r="E4765" t="s">
        <v>11119</v>
      </c>
      <c r="F4765" t="s">
        <v>1363</v>
      </c>
      <c r="G4765" t="s">
        <v>1364</v>
      </c>
      <c r="H4765" s="3" t="s">
        <v>2161</v>
      </c>
      <c r="I4765">
        <v>2022</v>
      </c>
      <c r="J4765" s="15" t="s">
        <v>5139</v>
      </c>
      <c r="K4765">
        <v>2022</v>
      </c>
      <c r="L4765" t="s">
        <v>1367</v>
      </c>
      <c r="M4765" t="s">
        <v>550</v>
      </c>
      <c r="N4765" t="s">
        <v>9530</v>
      </c>
      <c r="O4765" t="s">
        <v>1370</v>
      </c>
      <c r="P4765" t="s">
        <v>4409</v>
      </c>
      <c r="Q4765">
        <f t="shared" si="87"/>
        <v>50000</v>
      </c>
      <c r="R4765" t="s">
        <v>3345</v>
      </c>
      <c r="S4765" t="s">
        <v>3346</v>
      </c>
      <c r="T4765" t="s">
        <v>529</v>
      </c>
      <c r="U4765" s="75">
        <v>50000</v>
      </c>
      <c r="V4765">
        <v>1.5</v>
      </c>
      <c r="W4765">
        <v>75000</v>
      </c>
      <c r="AH4765" s="16"/>
      <c r="AI4765" t="s">
        <v>1375</v>
      </c>
    </row>
    <row r="4766" spans="1:35" x14ac:dyDescent="0.25">
      <c r="A4766" t="s">
        <v>11123</v>
      </c>
      <c r="B4766" s="1">
        <v>24</v>
      </c>
      <c r="C4766" t="s">
        <v>10960</v>
      </c>
      <c r="D4766">
        <v>18521347</v>
      </c>
      <c r="E4766" t="s">
        <v>11055</v>
      </c>
      <c r="F4766" t="s">
        <v>1363</v>
      </c>
      <c r="G4766" t="s">
        <v>1391</v>
      </c>
      <c r="H4766" s="3" t="s">
        <v>4595</v>
      </c>
      <c r="I4766">
        <v>2022</v>
      </c>
      <c r="J4766" s="15" t="s">
        <v>3250</v>
      </c>
      <c r="K4766">
        <v>2022</v>
      </c>
      <c r="L4766" t="s">
        <v>1367</v>
      </c>
      <c r="M4766" t="s">
        <v>11005</v>
      </c>
      <c r="N4766" t="s">
        <v>11006</v>
      </c>
      <c r="O4766" t="s">
        <v>1388</v>
      </c>
      <c r="P4766" t="s">
        <v>133</v>
      </c>
      <c r="Q4766">
        <f t="shared" si="87"/>
        <v>480</v>
      </c>
      <c r="R4766" t="s">
        <v>2054</v>
      </c>
      <c r="S4766" t="s">
        <v>2055</v>
      </c>
      <c r="T4766" t="s">
        <v>10962</v>
      </c>
      <c r="U4766" s="75">
        <v>480</v>
      </c>
      <c r="V4766">
        <v>1.48</v>
      </c>
      <c r="W4766">
        <v>710.4</v>
      </c>
      <c r="AH4766" s="16"/>
      <c r="AI4766" t="s">
        <v>1375</v>
      </c>
    </row>
    <row r="4767" spans="1:35" x14ac:dyDescent="0.25">
      <c r="A4767" t="s">
        <v>11124</v>
      </c>
      <c r="B4767" s="1">
        <v>24</v>
      </c>
      <c r="C4767" t="s">
        <v>10960</v>
      </c>
      <c r="D4767">
        <v>17333539</v>
      </c>
      <c r="E4767" t="s">
        <v>11102</v>
      </c>
      <c r="F4767" t="s">
        <v>1363</v>
      </c>
      <c r="G4767" t="s">
        <v>1391</v>
      </c>
      <c r="H4767" s="3" t="s">
        <v>2182</v>
      </c>
      <c r="I4767">
        <v>2022</v>
      </c>
      <c r="J4767" s="15" t="s">
        <v>2183</v>
      </c>
      <c r="K4767">
        <v>2022</v>
      </c>
      <c r="L4767" t="s">
        <v>1367</v>
      </c>
      <c r="M4767" t="s">
        <v>11005</v>
      </c>
      <c r="N4767" t="s">
        <v>11006</v>
      </c>
      <c r="O4767" t="s">
        <v>1370</v>
      </c>
      <c r="P4767" t="s">
        <v>133</v>
      </c>
      <c r="Q4767">
        <f t="shared" si="87"/>
        <v>600</v>
      </c>
      <c r="R4767" t="s">
        <v>2054</v>
      </c>
      <c r="S4767" t="s">
        <v>2055</v>
      </c>
      <c r="T4767" t="s">
        <v>10962</v>
      </c>
      <c r="U4767" s="75">
        <v>600</v>
      </c>
      <c r="V4767">
        <v>1.48</v>
      </c>
      <c r="W4767">
        <v>888</v>
      </c>
      <c r="AH4767" s="16"/>
      <c r="AI4767" t="s">
        <v>1375</v>
      </c>
    </row>
    <row r="4768" spans="1:35" x14ac:dyDescent="0.25">
      <c r="A4768" t="s">
        <v>11125</v>
      </c>
      <c r="B4768" s="1">
        <v>24</v>
      </c>
      <c r="C4768" t="s">
        <v>10960</v>
      </c>
      <c r="D4768">
        <v>18463053</v>
      </c>
      <c r="E4768" t="s">
        <v>11126</v>
      </c>
      <c r="F4768" t="s">
        <v>1363</v>
      </c>
      <c r="G4768" t="s">
        <v>1391</v>
      </c>
      <c r="H4768" s="3" t="s">
        <v>2708</v>
      </c>
      <c r="I4768">
        <v>2022</v>
      </c>
      <c r="J4768" s="15" t="s">
        <v>2709</v>
      </c>
      <c r="K4768">
        <v>2022</v>
      </c>
      <c r="L4768" t="s">
        <v>1367</v>
      </c>
      <c r="M4768" t="s">
        <v>11005</v>
      </c>
      <c r="N4768" t="s">
        <v>11006</v>
      </c>
      <c r="O4768" t="s">
        <v>1388</v>
      </c>
      <c r="P4768" t="s">
        <v>133</v>
      </c>
      <c r="Q4768">
        <f t="shared" si="87"/>
        <v>360</v>
      </c>
      <c r="R4768" t="s">
        <v>2054</v>
      </c>
      <c r="S4768" t="s">
        <v>2055</v>
      </c>
      <c r="T4768" t="s">
        <v>10962</v>
      </c>
      <c r="U4768" s="75">
        <v>360</v>
      </c>
      <c r="V4768">
        <v>1.48</v>
      </c>
      <c r="W4768">
        <v>532.79999999999995</v>
      </c>
      <c r="AH4768" s="16"/>
      <c r="AI4768" t="s">
        <v>1375</v>
      </c>
    </row>
    <row r="4769" spans="1:35" x14ac:dyDescent="0.25">
      <c r="A4769" t="s">
        <v>11127</v>
      </c>
      <c r="B4769" s="1">
        <v>24</v>
      </c>
      <c r="C4769" t="s">
        <v>10960</v>
      </c>
      <c r="D4769">
        <v>18557112</v>
      </c>
      <c r="E4769" t="s">
        <v>11061</v>
      </c>
      <c r="F4769" t="s">
        <v>1363</v>
      </c>
      <c r="G4769" t="s">
        <v>1391</v>
      </c>
      <c r="H4769" s="3" t="s">
        <v>3250</v>
      </c>
      <c r="I4769">
        <v>2022</v>
      </c>
      <c r="J4769" s="15" t="s">
        <v>3251</v>
      </c>
      <c r="K4769">
        <v>2022</v>
      </c>
      <c r="L4769" t="s">
        <v>1367</v>
      </c>
      <c r="M4769" t="s">
        <v>11005</v>
      </c>
      <c r="N4769" t="s">
        <v>11006</v>
      </c>
      <c r="O4769" t="s">
        <v>1370</v>
      </c>
      <c r="P4769" t="s">
        <v>133</v>
      </c>
      <c r="Q4769">
        <f t="shared" si="87"/>
        <v>240</v>
      </c>
      <c r="R4769" t="s">
        <v>2054</v>
      </c>
      <c r="S4769" t="s">
        <v>2055</v>
      </c>
      <c r="T4769" t="s">
        <v>10962</v>
      </c>
      <c r="U4769" s="75">
        <v>240</v>
      </c>
      <c r="V4769">
        <v>1.48</v>
      </c>
      <c r="W4769">
        <v>355.2</v>
      </c>
      <c r="AH4769" s="16"/>
      <c r="AI4769" t="s">
        <v>1375</v>
      </c>
    </row>
    <row r="4770" spans="1:35" x14ac:dyDescent="0.25">
      <c r="A4770" t="s">
        <v>11128</v>
      </c>
      <c r="B4770" s="1">
        <v>24</v>
      </c>
      <c r="C4770" t="s">
        <v>528</v>
      </c>
      <c r="D4770">
        <v>18686745</v>
      </c>
      <c r="E4770" t="s">
        <v>11022</v>
      </c>
      <c r="F4770" t="s">
        <v>1363</v>
      </c>
      <c r="G4770" t="s">
        <v>1391</v>
      </c>
      <c r="H4770" s="3" t="s">
        <v>4152</v>
      </c>
      <c r="I4770">
        <v>2022</v>
      </c>
      <c r="J4770" s="15" t="s">
        <v>2732</v>
      </c>
      <c r="K4770">
        <v>2022</v>
      </c>
      <c r="L4770" t="s">
        <v>1367</v>
      </c>
      <c r="M4770" t="s">
        <v>550</v>
      </c>
      <c r="N4770" t="s">
        <v>11001</v>
      </c>
      <c r="O4770" t="s">
        <v>1370</v>
      </c>
      <c r="P4770" t="s">
        <v>4266</v>
      </c>
      <c r="Q4770">
        <f t="shared" si="87"/>
        <v>800</v>
      </c>
      <c r="R4770" t="s">
        <v>2127</v>
      </c>
      <c r="S4770" t="s">
        <v>2128</v>
      </c>
      <c r="T4770" t="s">
        <v>11129</v>
      </c>
      <c r="U4770" s="75">
        <v>800</v>
      </c>
      <c r="V4770">
        <v>1</v>
      </c>
      <c r="W4770">
        <v>800</v>
      </c>
      <c r="AH4770" s="16"/>
      <c r="AI4770" t="s">
        <v>1375</v>
      </c>
    </row>
    <row r="4771" spans="1:35" x14ac:dyDescent="0.25">
      <c r="A4771" t="s">
        <v>11130</v>
      </c>
      <c r="B4771" s="1">
        <v>24</v>
      </c>
      <c r="C4771" t="s">
        <v>10960</v>
      </c>
      <c r="D4771">
        <v>18686745</v>
      </c>
      <c r="E4771" t="s">
        <v>11022</v>
      </c>
      <c r="F4771" t="s">
        <v>1363</v>
      </c>
      <c r="G4771" t="s">
        <v>1391</v>
      </c>
      <c r="H4771" s="3" t="s">
        <v>4152</v>
      </c>
      <c r="I4771">
        <v>2022</v>
      </c>
      <c r="J4771" s="15" t="s">
        <v>2732</v>
      </c>
      <c r="K4771">
        <v>2022</v>
      </c>
      <c r="L4771" t="s">
        <v>1367</v>
      </c>
      <c r="M4771" t="s">
        <v>550</v>
      </c>
      <c r="N4771" t="s">
        <v>11001</v>
      </c>
      <c r="O4771" t="s">
        <v>1370</v>
      </c>
      <c r="P4771" t="s">
        <v>4266</v>
      </c>
      <c r="Q4771">
        <f t="shared" si="87"/>
        <v>800</v>
      </c>
      <c r="R4771" t="s">
        <v>2054</v>
      </c>
      <c r="S4771" t="s">
        <v>2055</v>
      </c>
      <c r="T4771" t="s">
        <v>10962</v>
      </c>
      <c r="U4771" s="75">
        <v>800</v>
      </c>
      <c r="V4771">
        <v>1.32</v>
      </c>
      <c r="W4771">
        <v>1056</v>
      </c>
      <c r="AH4771" s="16"/>
      <c r="AI4771" t="s">
        <v>1375</v>
      </c>
    </row>
    <row r="4772" spans="1:35" x14ac:dyDescent="0.25">
      <c r="A4772" t="s">
        <v>11131</v>
      </c>
      <c r="B4772" s="1">
        <v>24</v>
      </c>
      <c r="C4772" t="s">
        <v>10960</v>
      </c>
      <c r="D4772">
        <v>18686745</v>
      </c>
      <c r="E4772" t="s">
        <v>11022</v>
      </c>
      <c r="F4772" t="s">
        <v>1363</v>
      </c>
      <c r="G4772" t="s">
        <v>1391</v>
      </c>
      <c r="H4772" s="3" t="s">
        <v>4152</v>
      </c>
      <c r="I4772">
        <v>2022</v>
      </c>
      <c r="J4772" s="15" t="s">
        <v>2732</v>
      </c>
      <c r="K4772">
        <v>2022</v>
      </c>
      <c r="L4772" t="s">
        <v>1367</v>
      </c>
      <c r="M4772" t="s">
        <v>550</v>
      </c>
      <c r="N4772" t="s">
        <v>11001</v>
      </c>
      <c r="O4772" t="s">
        <v>1370</v>
      </c>
      <c r="P4772" t="s">
        <v>4266</v>
      </c>
      <c r="Q4772">
        <f t="shared" si="87"/>
        <v>800</v>
      </c>
      <c r="R4772" t="s">
        <v>3345</v>
      </c>
      <c r="S4772" t="s">
        <v>3346</v>
      </c>
      <c r="T4772" t="s">
        <v>529</v>
      </c>
      <c r="U4772" s="75">
        <v>800</v>
      </c>
      <c r="V4772">
        <v>1.5</v>
      </c>
      <c r="W4772">
        <v>1200</v>
      </c>
      <c r="AH4772" s="16"/>
      <c r="AI4772" t="s">
        <v>1375</v>
      </c>
    </row>
    <row r="4773" spans="1:35" x14ac:dyDescent="0.25">
      <c r="A4773" t="s">
        <v>11132</v>
      </c>
      <c r="B4773" s="1">
        <v>24</v>
      </c>
      <c r="C4773" t="s">
        <v>528</v>
      </c>
      <c r="D4773">
        <v>16436210</v>
      </c>
      <c r="E4773" t="s">
        <v>11133</v>
      </c>
      <c r="F4773" t="s">
        <v>1539</v>
      </c>
      <c r="G4773" t="s">
        <v>1364</v>
      </c>
      <c r="H4773" s="3" t="s">
        <v>3492</v>
      </c>
      <c r="I4773">
        <v>2022</v>
      </c>
      <c r="J4773" s="15" t="s">
        <v>10848</v>
      </c>
      <c r="K4773">
        <v>2022</v>
      </c>
      <c r="L4773" t="s">
        <v>1367</v>
      </c>
      <c r="M4773" t="s">
        <v>550</v>
      </c>
      <c r="N4773" t="s">
        <v>10996</v>
      </c>
      <c r="O4773" t="s">
        <v>1370</v>
      </c>
      <c r="P4773" t="s">
        <v>4266</v>
      </c>
      <c r="Q4773">
        <f t="shared" si="87"/>
        <v>300000</v>
      </c>
      <c r="R4773" t="s">
        <v>2127</v>
      </c>
      <c r="S4773" t="s">
        <v>2128</v>
      </c>
      <c r="T4773" t="s">
        <v>11012</v>
      </c>
      <c r="U4773" s="75">
        <v>300000</v>
      </c>
      <c r="V4773">
        <v>1</v>
      </c>
      <c r="W4773">
        <v>300000</v>
      </c>
      <c r="AH4773" s="16"/>
      <c r="AI4773" t="s">
        <v>1375</v>
      </c>
    </row>
    <row r="4774" spans="1:35" x14ac:dyDescent="0.25">
      <c r="A4774" t="s">
        <v>11134</v>
      </c>
      <c r="B4774" s="1">
        <v>24</v>
      </c>
      <c r="C4774" t="s">
        <v>528</v>
      </c>
      <c r="D4774">
        <v>16436210</v>
      </c>
      <c r="E4774" t="s">
        <v>11133</v>
      </c>
      <c r="F4774" t="s">
        <v>1539</v>
      </c>
      <c r="G4774" t="s">
        <v>1364</v>
      </c>
      <c r="H4774" s="3" t="s">
        <v>3492</v>
      </c>
      <c r="I4774">
        <v>2022</v>
      </c>
      <c r="J4774" s="15" t="s">
        <v>10848</v>
      </c>
      <c r="K4774">
        <v>2022</v>
      </c>
      <c r="L4774" t="s">
        <v>1367</v>
      </c>
      <c r="M4774" t="s">
        <v>550</v>
      </c>
      <c r="N4774" t="s">
        <v>10996</v>
      </c>
      <c r="O4774" t="s">
        <v>1370</v>
      </c>
      <c r="P4774" t="s">
        <v>4266</v>
      </c>
      <c r="Q4774">
        <f t="shared" si="87"/>
        <v>300000</v>
      </c>
      <c r="R4774" t="s">
        <v>3345</v>
      </c>
      <c r="S4774" t="s">
        <v>3346</v>
      </c>
      <c r="T4774" t="s">
        <v>529</v>
      </c>
      <c r="U4774" s="75">
        <v>300000</v>
      </c>
      <c r="V4774">
        <v>1.5</v>
      </c>
      <c r="W4774">
        <v>450000</v>
      </c>
      <c r="AH4774" s="16"/>
      <c r="AI4774" t="s">
        <v>1375</v>
      </c>
    </row>
    <row r="4775" spans="1:35" x14ac:dyDescent="0.25">
      <c r="A4775" t="s">
        <v>11135</v>
      </c>
      <c r="B4775" s="1">
        <v>24</v>
      </c>
      <c r="C4775" t="s">
        <v>10960</v>
      </c>
      <c r="D4775">
        <v>17506476</v>
      </c>
      <c r="E4775" t="s">
        <v>3385</v>
      </c>
      <c r="F4775" t="s">
        <v>1363</v>
      </c>
      <c r="G4775" t="s">
        <v>1364</v>
      </c>
      <c r="H4775" s="3" t="s">
        <v>11136</v>
      </c>
      <c r="I4775">
        <v>2022</v>
      </c>
      <c r="J4775" s="15" t="s">
        <v>3274</v>
      </c>
      <c r="K4775">
        <v>2022</v>
      </c>
      <c r="L4775" t="s">
        <v>1367</v>
      </c>
      <c r="M4775" t="s">
        <v>550</v>
      </c>
      <c r="N4775" t="s">
        <v>9530</v>
      </c>
      <c r="O4775" t="s">
        <v>1370</v>
      </c>
      <c r="P4775" t="s">
        <v>4409</v>
      </c>
      <c r="Q4775">
        <f t="shared" si="87"/>
        <v>18000</v>
      </c>
      <c r="R4775" t="s">
        <v>2054</v>
      </c>
      <c r="S4775" t="s">
        <v>2055</v>
      </c>
      <c r="T4775" t="s">
        <v>10962</v>
      </c>
      <c r="U4775" s="75">
        <v>18000</v>
      </c>
      <c r="V4775">
        <v>1.48</v>
      </c>
      <c r="W4775">
        <v>26640</v>
      </c>
      <c r="AH4775" s="16"/>
      <c r="AI4775" t="s">
        <v>1375</v>
      </c>
    </row>
    <row r="4776" spans="1:35" x14ac:dyDescent="0.25">
      <c r="A4776" t="s">
        <v>11137</v>
      </c>
      <c r="B4776" s="1">
        <v>24</v>
      </c>
      <c r="C4776" t="s">
        <v>10960</v>
      </c>
      <c r="D4776">
        <v>17506476</v>
      </c>
      <c r="E4776" t="s">
        <v>3385</v>
      </c>
      <c r="F4776" t="s">
        <v>1363</v>
      </c>
      <c r="G4776" t="s">
        <v>1364</v>
      </c>
      <c r="H4776" s="3" t="s">
        <v>11136</v>
      </c>
      <c r="I4776">
        <v>2022</v>
      </c>
      <c r="J4776" s="15" t="s">
        <v>3274</v>
      </c>
      <c r="K4776">
        <v>2022</v>
      </c>
      <c r="L4776" t="s">
        <v>1367</v>
      </c>
      <c r="M4776" t="s">
        <v>550</v>
      </c>
      <c r="N4776" t="s">
        <v>9530</v>
      </c>
      <c r="O4776" t="s">
        <v>1370</v>
      </c>
      <c r="P4776" t="s">
        <v>4409</v>
      </c>
      <c r="Q4776">
        <f t="shared" si="87"/>
        <v>18000</v>
      </c>
      <c r="R4776" t="s">
        <v>3345</v>
      </c>
      <c r="S4776" t="s">
        <v>3346</v>
      </c>
      <c r="T4776" t="s">
        <v>529</v>
      </c>
      <c r="U4776" s="75">
        <v>18000</v>
      </c>
      <c r="V4776">
        <v>1.5</v>
      </c>
      <c r="W4776">
        <v>27000</v>
      </c>
      <c r="AH4776" s="16"/>
      <c r="AI4776" t="s">
        <v>1375</v>
      </c>
    </row>
    <row r="4777" spans="1:35" x14ac:dyDescent="0.25">
      <c r="A4777" t="s">
        <v>11138</v>
      </c>
      <c r="B4777" s="1">
        <v>24</v>
      </c>
      <c r="C4777" t="s">
        <v>10960</v>
      </c>
      <c r="D4777">
        <v>17560063</v>
      </c>
      <c r="E4777" t="s">
        <v>11057</v>
      </c>
      <c r="F4777" t="s">
        <v>1363</v>
      </c>
      <c r="G4777" t="s">
        <v>1391</v>
      </c>
      <c r="H4777" s="3" t="s">
        <v>4169</v>
      </c>
      <c r="I4777">
        <v>2022</v>
      </c>
      <c r="J4777" s="15" t="s">
        <v>4170</v>
      </c>
      <c r="K4777">
        <v>2022</v>
      </c>
      <c r="L4777" t="s">
        <v>1367</v>
      </c>
      <c r="M4777" t="s">
        <v>550</v>
      </c>
      <c r="N4777" t="s">
        <v>11001</v>
      </c>
      <c r="O4777" t="s">
        <v>1370</v>
      </c>
      <c r="P4777" t="s">
        <v>4266</v>
      </c>
      <c r="Q4777">
        <f t="shared" si="87"/>
        <v>42120</v>
      </c>
      <c r="R4777" t="s">
        <v>3345</v>
      </c>
      <c r="S4777" t="s">
        <v>3346</v>
      </c>
      <c r="T4777" t="s">
        <v>529</v>
      </c>
      <c r="U4777" s="75">
        <v>42120</v>
      </c>
      <c r="V4777">
        <v>1.5</v>
      </c>
      <c r="W4777">
        <v>63180</v>
      </c>
      <c r="AH4777" s="16"/>
      <c r="AI4777" t="s">
        <v>1375</v>
      </c>
    </row>
    <row r="4778" spans="1:35" x14ac:dyDescent="0.25">
      <c r="A4778" t="s">
        <v>11139</v>
      </c>
      <c r="B4778" s="1">
        <v>24</v>
      </c>
      <c r="C4778" t="s">
        <v>10960</v>
      </c>
      <c r="D4778">
        <v>17608139</v>
      </c>
      <c r="E4778" t="s">
        <v>11140</v>
      </c>
      <c r="F4778" t="s">
        <v>1363</v>
      </c>
      <c r="G4778" t="s">
        <v>1391</v>
      </c>
      <c r="H4778" s="3" t="s">
        <v>5299</v>
      </c>
      <c r="I4778">
        <v>2022</v>
      </c>
      <c r="J4778" s="15" t="s">
        <v>2238</v>
      </c>
      <c r="K4778">
        <v>2022</v>
      </c>
      <c r="L4778" t="s">
        <v>1367</v>
      </c>
      <c r="M4778" t="s">
        <v>11005</v>
      </c>
      <c r="N4778" t="s">
        <v>11006</v>
      </c>
      <c r="O4778" t="s">
        <v>1370</v>
      </c>
      <c r="P4778" t="s">
        <v>133</v>
      </c>
      <c r="Q4778">
        <f t="shared" si="87"/>
        <v>240</v>
      </c>
      <c r="R4778" t="s">
        <v>2054</v>
      </c>
      <c r="S4778" t="s">
        <v>2055</v>
      </c>
      <c r="T4778" t="s">
        <v>10962</v>
      </c>
      <c r="U4778" s="75">
        <v>240</v>
      </c>
      <c r="V4778">
        <v>1.48</v>
      </c>
      <c r="W4778">
        <v>355.2</v>
      </c>
      <c r="AH4778" s="16"/>
      <c r="AI4778" t="s">
        <v>1375</v>
      </c>
    </row>
    <row r="4779" spans="1:35" x14ac:dyDescent="0.25">
      <c r="A4779" t="s">
        <v>11141</v>
      </c>
      <c r="B4779" s="1">
        <v>24</v>
      </c>
      <c r="C4779" t="s">
        <v>528</v>
      </c>
      <c r="D4779">
        <v>17651670</v>
      </c>
      <c r="E4779" t="s">
        <v>11142</v>
      </c>
      <c r="F4779" t="s">
        <v>1363</v>
      </c>
      <c r="G4779" t="s">
        <v>1364</v>
      </c>
      <c r="H4779" s="3" t="s">
        <v>2258</v>
      </c>
      <c r="I4779">
        <v>2022</v>
      </c>
      <c r="J4779" s="15" t="s">
        <v>4180</v>
      </c>
      <c r="K4779">
        <v>2022</v>
      </c>
      <c r="L4779" t="s">
        <v>1367</v>
      </c>
      <c r="M4779" t="s">
        <v>550</v>
      </c>
      <c r="N4779" t="s">
        <v>9530</v>
      </c>
      <c r="O4779" t="s">
        <v>1370</v>
      </c>
      <c r="P4779" t="s">
        <v>4409</v>
      </c>
      <c r="Q4779">
        <f t="shared" si="87"/>
        <v>25000</v>
      </c>
      <c r="R4779" t="s">
        <v>2127</v>
      </c>
      <c r="S4779" t="s">
        <v>2128</v>
      </c>
      <c r="T4779" t="s">
        <v>11129</v>
      </c>
      <c r="U4779" s="75">
        <v>25000</v>
      </c>
      <c r="V4779">
        <v>1</v>
      </c>
      <c r="W4779">
        <v>25000</v>
      </c>
      <c r="AH4779" s="16"/>
      <c r="AI4779" t="s">
        <v>1375</v>
      </c>
    </row>
    <row r="4780" spans="1:35" x14ac:dyDescent="0.25">
      <c r="A4780" t="s">
        <v>11143</v>
      </c>
      <c r="B4780" s="1">
        <v>24</v>
      </c>
      <c r="C4780" t="s">
        <v>10960</v>
      </c>
      <c r="D4780">
        <v>17651670</v>
      </c>
      <c r="E4780" t="s">
        <v>11142</v>
      </c>
      <c r="F4780" t="s">
        <v>1363</v>
      </c>
      <c r="G4780" t="s">
        <v>1364</v>
      </c>
      <c r="H4780" s="3" t="s">
        <v>2258</v>
      </c>
      <c r="I4780">
        <v>2022</v>
      </c>
      <c r="J4780" s="15" t="s">
        <v>4180</v>
      </c>
      <c r="K4780">
        <v>2022</v>
      </c>
      <c r="L4780" t="s">
        <v>1367</v>
      </c>
      <c r="M4780" t="s">
        <v>550</v>
      </c>
      <c r="N4780" t="s">
        <v>9530</v>
      </c>
      <c r="O4780" t="s">
        <v>1370</v>
      </c>
      <c r="P4780" t="s">
        <v>4409</v>
      </c>
      <c r="Q4780">
        <f t="shared" si="87"/>
        <v>25000</v>
      </c>
      <c r="R4780" t="s">
        <v>3345</v>
      </c>
      <c r="S4780" t="s">
        <v>3346</v>
      </c>
      <c r="T4780" t="s">
        <v>529</v>
      </c>
      <c r="U4780" s="75">
        <v>25000</v>
      </c>
      <c r="V4780">
        <v>1.5</v>
      </c>
      <c r="W4780">
        <v>37500</v>
      </c>
      <c r="AH4780" s="16"/>
      <c r="AI4780" t="s">
        <v>1375</v>
      </c>
    </row>
    <row r="4781" spans="1:35" x14ac:dyDescent="0.25">
      <c r="A4781" t="s">
        <v>11144</v>
      </c>
      <c r="B4781" s="1">
        <v>24</v>
      </c>
      <c r="C4781" t="s">
        <v>10960</v>
      </c>
      <c r="D4781">
        <v>17710154</v>
      </c>
      <c r="E4781" t="s">
        <v>11145</v>
      </c>
      <c r="F4781" t="s">
        <v>1363</v>
      </c>
      <c r="G4781" t="s">
        <v>1391</v>
      </c>
      <c r="H4781" s="3" t="s">
        <v>5313</v>
      </c>
      <c r="I4781">
        <v>2022</v>
      </c>
      <c r="J4781" s="15" t="s">
        <v>2249</v>
      </c>
      <c r="K4781">
        <v>2022</v>
      </c>
      <c r="L4781" t="s">
        <v>1367</v>
      </c>
      <c r="M4781" t="s">
        <v>11005</v>
      </c>
      <c r="N4781" t="s">
        <v>11006</v>
      </c>
      <c r="O4781" t="s">
        <v>1370</v>
      </c>
      <c r="P4781" t="s">
        <v>133</v>
      </c>
      <c r="Q4781">
        <f t="shared" si="87"/>
        <v>1320</v>
      </c>
      <c r="R4781" t="s">
        <v>2054</v>
      </c>
      <c r="S4781" t="s">
        <v>2055</v>
      </c>
      <c r="T4781" t="s">
        <v>10962</v>
      </c>
      <c r="U4781" s="75">
        <v>1320</v>
      </c>
      <c r="V4781">
        <v>1.48</v>
      </c>
      <c r="W4781">
        <v>1953.6</v>
      </c>
      <c r="AH4781" s="16"/>
      <c r="AI4781" t="s">
        <v>1375</v>
      </c>
    </row>
    <row r="4782" spans="1:35" x14ac:dyDescent="0.25">
      <c r="A4782" t="s">
        <v>11146</v>
      </c>
      <c r="B4782" s="1">
        <v>24</v>
      </c>
      <c r="C4782" t="s">
        <v>10960</v>
      </c>
      <c r="D4782">
        <v>17758157</v>
      </c>
      <c r="E4782" t="s">
        <v>11140</v>
      </c>
      <c r="F4782" t="s">
        <v>1363</v>
      </c>
      <c r="G4782" t="s">
        <v>1391</v>
      </c>
      <c r="H4782" s="3" t="s">
        <v>1788</v>
      </c>
      <c r="I4782">
        <v>2022</v>
      </c>
      <c r="J4782" s="15" t="s">
        <v>1789</v>
      </c>
      <c r="K4782">
        <v>2022</v>
      </c>
      <c r="L4782" t="s">
        <v>1367</v>
      </c>
      <c r="M4782" t="s">
        <v>11005</v>
      </c>
      <c r="N4782" t="s">
        <v>11006</v>
      </c>
      <c r="O4782" t="s">
        <v>1370</v>
      </c>
      <c r="P4782" t="s">
        <v>133</v>
      </c>
      <c r="Q4782">
        <f t="shared" si="87"/>
        <v>240</v>
      </c>
      <c r="R4782" t="s">
        <v>2054</v>
      </c>
      <c r="S4782" t="s">
        <v>2055</v>
      </c>
      <c r="T4782" t="s">
        <v>10962</v>
      </c>
      <c r="U4782" s="75">
        <v>240</v>
      </c>
      <c r="V4782">
        <v>1.48</v>
      </c>
      <c r="W4782">
        <v>355.2</v>
      </c>
      <c r="AH4782" s="16"/>
      <c r="AI4782" t="s">
        <v>1375</v>
      </c>
    </row>
    <row r="4783" spans="1:35" x14ac:dyDescent="0.25">
      <c r="A4783" t="s">
        <v>11147</v>
      </c>
      <c r="B4783" s="1">
        <v>24</v>
      </c>
      <c r="C4783" t="s">
        <v>10960</v>
      </c>
      <c r="D4783">
        <v>17957567</v>
      </c>
      <c r="E4783" t="s">
        <v>11100</v>
      </c>
      <c r="F4783" t="s">
        <v>1363</v>
      </c>
      <c r="G4783" t="s">
        <v>1391</v>
      </c>
      <c r="H4783" s="3" t="s">
        <v>7333</v>
      </c>
      <c r="I4783">
        <v>2022</v>
      </c>
      <c r="J4783" s="15" t="s">
        <v>4310</v>
      </c>
      <c r="K4783">
        <v>2022</v>
      </c>
      <c r="L4783" t="s">
        <v>1367</v>
      </c>
      <c r="M4783" t="s">
        <v>11038</v>
      </c>
      <c r="N4783" t="s">
        <v>11006</v>
      </c>
      <c r="O4783" t="s">
        <v>1370</v>
      </c>
      <c r="P4783" t="s">
        <v>133</v>
      </c>
      <c r="Q4783">
        <f t="shared" si="87"/>
        <v>360</v>
      </c>
      <c r="R4783" t="s">
        <v>2054</v>
      </c>
      <c r="S4783" t="s">
        <v>2055</v>
      </c>
      <c r="T4783" t="s">
        <v>10962</v>
      </c>
      <c r="U4783" s="75">
        <v>360</v>
      </c>
      <c r="V4783">
        <v>1.48</v>
      </c>
      <c r="W4783">
        <v>532.79999999999995</v>
      </c>
      <c r="AH4783" s="16"/>
      <c r="AI4783" t="s">
        <v>1375</v>
      </c>
    </row>
    <row r="4784" spans="1:35" x14ac:dyDescent="0.25">
      <c r="A4784" t="s">
        <v>11148</v>
      </c>
      <c r="B4784" s="1">
        <v>24</v>
      </c>
      <c r="C4784" t="s">
        <v>10960</v>
      </c>
      <c r="D4784">
        <v>18154131</v>
      </c>
      <c r="E4784" t="s">
        <v>11061</v>
      </c>
      <c r="F4784" t="s">
        <v>1363</v>
      </c>
      <c r="G4784" t="s">
        <v>1391</v>
      </c>
      <c r="H4784" s="3" t="s">
        <v>4019</v>
      </c>
      <c r="I4784">
        <v>2022</v>
      </c>
      <c r="J4784" s="15" t="s">
        <v>4020</v>
      </c>
      <c r="K4784">
        <v>2022</v>
      </c>
      <c r="L4784" t="s">
        <v>1367</v>
      </c>
      <c r="M4784" t="s">
        <v>11005</v>
      </c>
      <c r="N4784" t="s">
        <v>11006</v>
      </c>
      <c r="O4784" t="s">
        <v>1370</v>
      </c>
      <c r="P4784" t="s">
        <v>133</v>
      </c>
      <c r="Q4784">
        <f t="shared" si="87"/>
        <v>240</v>
      </c>
      <c r="R4784" t="s">
        <v>2054</v>
      </c>
      <c r="S4784" t="s">
        <v>2055</v>
      </c>
      <c r="T4784" t="s">
        <v>10962</v>
      </c>
      <c r="U4784" s="75">
        <v>240</v>
      </c>
      <c r="V4784">
        <v>1.48</v>
      </c>
      <c r="W4784">
        <v>355.2</v>
      </c>
      <c r="AH4784" s="16"/>
      <c r="AI4784" t="s">
        <v>1375</v>
      </c>
    </row>
    <row r="4785" spans="1:35" x14ac:dyDescent="0.25">
      <c r="A4785" t="s">
        <v>11149</v>
      </c>
      <c r="B4785" s="1">
        <v>24</v>
      </c>
      <c r="C4785" t="s">
        <v>10960</v>
      </c>
      <c r="D4785">
        <v>18056504</v>
      </c>
      <c r="E4785" t="s">
        <v>11057</v>
      </c>
      <c r="F4785" t="s">
        <v>1363</v>
      </c>
      <c r="G4785" t="s">
        <v>1391</v>
      </c>
      <c r="H4785" s="3" t="s">
        <v>2717</v>
      </c>
      <c r="I4785">
        <v>2022</v>
      </c>
      <c r="J4785" s="15" t="s">
        <v>2712</v>
      </c>
      <c r="K4785">
        <v>2022</v>
      </c>
      <c r="L4785" t="s">
        <v>1367</v>
      </c>
      <c r="M4785" t="s">
        <v>550</v>
      </c>
      <c r="N4785" t="s">
        <v>11001</v>
      </c>
      <c r="O4785" t="s">
        <v>1370</v>
      </c>
      <c r="P4785" t="s">
        <v>4266</v>
      </c>
      <c r="Q4785">
        <f t="shared" si="87"/>
        <v>61060</v>
      </c>
      <c r="R4785" t="s">
        <v>2054</v>
      </c>
      <c r="S4785" t="s">
        <v>2055</v>
      </c>
      <c r="T4785" t="s">
        <v>10962</v>
      </c>
      <c r="U4785" s="75">
        <v>61060</v>
      </c>
      <c r="V4785">
        <v>1.3</v>
      </c>
      <c r="W4785">
        <v>79378</v>
      </c>
      <c r="AH4785" s="16"/>
      <c r="AI4785" t="s">
        <v>1375</v>
      </c>
    </row>
    <row r="4786" spans="1:35" x14ac:dyDescent="0.25">
      <c r="A4786" t="s">
        <v>11150</v>
      </c>
      <c r="B4786" s="1">
        <v>24</v>
      </c>
      <c r="C4786" t="s">
        <v>10960</v>
      </c>
      <c r="D4786">
        <v>18056504</v>
      </c>
      <c r="E4786" t="s">
        <v>11057</v>
      </c>
      <c r="F4786" t="s">
        <v>1363</v>
      </c>
      <c r="G4786" t="s">
        <v>1391</v>
      </c>
      <c r="H4786" s="3" t="s">
        <v>2717</v>
      </c>
      <c r="I4786">
        <v>2022</v>
      </c>
      <c r="J4786" s="15" t="s">
        <v>2712</v>
      </c>
      <c r="K4786">
        <v>2022</v>
      </c>
      <c r="L4786" t="s">
        <v>1367</v>
      </c>
      <c r="M4786" t="s">
        <v>550</v>
      </c>
      <c r="N4786" t="s">
        <v>11001</v>
      </c>
      <c r="O4786" t="s">
        <v>1370</v>
      </c>
      <c r="P4786" t="s">
        <v>4266</v>
      </c>
      <c r="Q4786">
        <f t="shared" si="87"/>
        <v>61060</v>
      </c>
      <c r="R4786" t="s">
        <v>3345</v>
      </c>
      <c r="S4786" t="s">
        <v>3346</v>
      </c>
      <c r="T4786" t="s">
        <v>529</v>
      </c>
      <c r="U4786" s="75">
        <v>61060</v>
      </c>
      <c r="V4786">
        <v>1.5</v>
      </c>
      <c r="W4786">
        <v>91590</v>
      </c>
      <c r="AH4786" s="16"/>
      <c r="AI4786" t="s">
        <v>1375</v>
      </c>
    </row>
    <row r="4787" spans="1:35" x14ac:dyDescent="0.25">
      <c r="A4787" t="s">
        <v>11151</v>
      </c>
      <c r="B4787" s="1">
        <v>24</v>
      </c>
      <c r="C4787" t="s">
        <v>10960</v>
      </c>
      <c r="D4787">
        <v>18158757</v>
      </c>
      <c r="E4787" t="s">
        <v>11152</v>
      </c>
      <c r="F4787" t="s">
        <v>1363</v>
      </c>
      <c r="G4787" t="s">
        <v>1391</v>
      </c>
      <c r="H4787" s="3" t="s">
        <v>4019</v>
      </c>
      <c r="I4787">
        <v>2022</v>
      </c>
      <c r="J4787" s="15" t="s">
        <v>4020</v>
      </c>
      <c r="K4787">
        <v>2022</v>
      </c>
      <c r="L4787" t="s">
        <v>1367</v>
      </c>
      <c r="M4787" t="s">
        <v>11038</v>
      </c>
      <c r="N4787" t="s">
        <v>11006</v>
      </c>
      <c r="O4787" t="s">
        <v>1370</v>
      </c>
      <c r="P4787" t="s">
        <v>133</v>
      </c>
      <c r="Q4787">
        <f t="shared" si="87"/>
        <v>100</v>
      </c>
      <c r="R4787" t="s">
        <v>2054</v>
      </c>
      <c r="S4787" t="s">
        <v>2055</v>
      </c>
      <c r="T4787" t="s">
        <v>10962</v>
      </c>
      <c r="U4787" s="75">
        <v>100</v>
      </c>
      <c r="V4787">
        <v>1.48</v>
      </c>
      <c r="W4787">
        <v>148</v>
      </c>
      <c r="AH4787" s="16"/>
      <c r="AI4787" t="s">
        <v>1375</v>
      </c>
    </row>
    <row r="4788" spans="1:35" x14ac:dyDescent="0.25">
      <c r="A4788" t="s">
        <v>11153</v>
      </c>
      <c r="B4788" s="1">
        <v>24</v>
      </c>
      <c r="C4788" t="s">
        <v>10960</v>
      </c>
      <c r="D4788">
        <v>18285171</v>
      </c>
      <c r="E4788" t="s">
        <v>11154</v>
      </c>
      <c r="F4788" t="s">
        <v>1363</v>
      </c>
      <c r="G4788" t="s">
        <v>1391</v>
      </c>
      <c r="H4788" s="3" t="s">
        <v>2727</v>
      </c>
      <c r="I4788">
        <v>2022</v>
      </c>
      <c r="J4788" s="15" t="s">
        <v>2728</v>
      </c>
      <c r="K4788">
        <v>2022</v>
      </c>
      <c r="L4788" t="s">
        <v>1367</v>
      </c>
      <c r="M4788" t="s">
        <v>11005</v>
      </c>
      <c r="N4788" t="s">
        <v>11006</v>
      </c>
      <c r="O4788" t="s">
        <v>1370</v>
      </c>
      <c r="P4788" t="s">
        <v>133</v>
      </c>
      <c r="Q4788">
        <f t="shared" si="87"/>
        <v>1080</v>
      </c>
      <c r="R4788" t="s">
        <v>2054</v>
      </c>
      <c r="S4788" t="s">
        <v>2055</v>
      </c>
      <c r="T4788" t="s">
        <v>10962</v>
      </c>
      <c r="U4788" s="75">
        <v>1080</v>
      </c>
      <c r="V4788">
        <v>1.48</v>
      </c>
      <c r="W4788">
        <v>1598.4</v>
      </c>
      <c r="AH4788" s="16"/>
      <c r="AI4788" t="s">
        <v>1375</v>
      </c>
    </row>
    <row r="4789" spans="1:35" x14ac:dyDescent="0.25">
      <c r="A4789" t="s">
        <v>11155</v>
      </c>
      <c r="B4789" s="1">
        <v>25</v>
      </c>
      <c r="C4789" t="s">
        <v>11156</v>
      </c>
      <c r="D4789">
        <v>15912671</v>
      </c>
      <c r="E4789" t="s">
        <v>10232</v>
      </c>
      <c r="F4789" t="s">
        <v>1363</v>
      </c>
      <c r="G4789" t="s">
        <v>4306</v>
      </c>
      <c r="H4789" s="3" t="s">
        <v>4112</v>
      </c>
      <c r="I4789">
        <v>2021</v>
      </c>
      <c r="J4789" s="15" t="s">
        <v>4113</v>
      </c>
      <c r="K4789">
        <v>2021</v>
      </c>
      <c r="L4789" t="s">
        <v>1367</v>
      </c>
      <c r="M4789" t="s">
        <v>11157</v>
      </c>
      <c r="N4789" t="s">
        <v>11158</v>
      </c>
      <c r="O4789" t="s">
        <v>1388</v>
      </c>
      <c r="P4789" t="s">
        <v>4423</v>
      </c>
      <c r="Q4789">
        <f t="shared" si="87"/>
        <v>30</v>
      </c>
      <c r="R4789" t="s">
        <v>9259</v>
      </c>
      <c r="S4789" t="s">
        <v>9260</v>
      </c>
      <c r="T4789" t="s">
        <v>11159</v>
      </c>
      <c r="U4789" s="75">
        <v>30</v>
      </c>
      <c r="V4789">
        <f>179.87/30</f>
        <v>5.9956666666666667</v>
      </c>
      <c r="W4789">
        <v>5396.1</v>
      </c>
      <c r="AH4789" s="16"/>
      <c r="AI4789" t="s">
        <v>1375</v>
      </c>
    </row>
    <row r="4790" spans="1:35" x14ac:dyDescent="0.25">
      <c r="A4790" t="s">
        <v>11160</v>
      </c>
      <c r="B4790" s="1">
        <v>25</v>
      </c>
      <c r="C4790" t="s">
        <v>11156</v>
      </c>
      <c r="D4790">
        <v>13330616</v>
      </c>
      <c r="E4790" t="s">
        <v>11161</v>
      </c>
      <c r="F4790" t="s">
        <v>1363</v>
      </c>
      <c r="G4790" t="s">
        <v>4306</v>
      </c>
      <c r="H4790" s="3" t="s">
        <v>10290</v>
      </c>
      <c r="I4790">
        <v>2020</v>
      </c>
      <c r="J4790" s="15" t="s">
        <v>10282</v>
      </c>
      <c r="K4790">
        <v>2020</v>
      </c>
      <c r="L4790" t="s">
        <v>1622</v>
      </c>
      <c r="M4790" t="s">
        <v>11157</v>
      </c>
      <c r="N4790" t="s">
        <v>11158</v>
      </c>
      <c r="O4790" t="s">
        <v>1388</v>
      </c>
      <c r="P4790" t="s">
        <v>4266</v>
      </c>
      <c r="Q4790">
        <f t="shared" si="87"/>
        <v>1500</v>
      </c>
      <c r="R4790" t="s">
        <v>3985</v>
      </c>
      <c r="S4790" t="s">
        <v>3986</v>
      </c>
      <c r="T4790" t="s">
        <v>11162</v>
      </c>
      <c r="U4790" s="75">
        <v>1500</v>
      </c>
      <c r="V4790">
        <v>4.01</v>
      </c>
      <c r="W4790">
        <v>6015</v>
      </c>
      <c r="AH4790" s="16"/>
      <c r="AI4790" t="s">
        <v>1375</v>
      </c>
    </row>
    <row r="4791" spans="1:35" x14ac:dyDescent="0.25">
      <c r="A4791" t="s">
        <v>11163</v>
      </c>
      <c r="B4791" s="1">
        <v>25</v>
      </c>
      <c r="C4791" t="s">
        <v>11156</v>
      </c>
      <c r="D4791">
        <v>13330616</v>
      </c>
      <c r="E4791" t="s">
        <v>11161</v>
      </c>
      <c r="F4791" t="s">
        <v>1363</v>
      </c>
      <c r="G4791" t="s">
        <v>4306</v>
      </c>
      <c r="H4791" s="3" t="s">
        <v>10290</v>
      </c>
      <c r="I4791">
        <v>2020</v>
      </c>
      <c r="J4791" s="15" t="s">
        <v>10282</v>
      </c>
      <c r="K4791">
        <v>2020</v>
      </c>
      <c r="L4791" t="s">
        <v>1622</v>
      </c>
      <c r="M4791" t="s">
        <v>11157</v>
      </c>
      <c r="N4791" t="s">
        <v>11158</v>
      </c>
      <c r="O4791" t="s">
        <v>1388</v>
      </c>
      <c r="P4791" t="s">
        <v>4266</v>
      </c>
      <c r="Q4791">
        <f t="shared" si="87"/>
        <v>1500</v>
      </c>
      <c r="R4791" t="s">
        <v>1879</v>
      </c>
      <c r="S4791" t="s">
        <v>1880</v>
      </c>
      <c r="T4791" t="s">
        <v>587</v>
      </c>
      <c r="U4791" s="75">
        <v>1500</v>
      </c>
      <c r="V4791">
        <v>1.2</v>
      </c>
      <c r="W4791">
        <v>1800</v>
      </c>
      <c r="AH4791" s="16"/>
      <c r="AI4791" t="s">
        <v>1375</v>
      </c>
    </row>
    <row r="4792" spans="1:35" x14ac:dyDescent="0.25">
      <c r="A4792" t="s">
        <v>11164</v>
      </c>
      <c r="B4792" s="1">
        <v>25</v>
      </c>
      <c r="C4792" t="s">
        <v>11156</v>
      </c>
      <c r="D4792">
        <v>13330616</v>
      </c>
      <c r="E4792" t="s">
        <v>11161</v>
      </c>
      <c r="F4792" t="s">
        <v>1363</v>
      </c>
      <c r="G4792" t="s">
        <v>4306</v>
      </c>
      <c r="H4792" s="3" t="s">
        <v>10290</v>
      </c>
      <c r="I4792">
        <v>2020</v>
      </c>
      <c r="J4792" s="15" t="s">
        <v>10282</v>
      </c>
      <c r="K4792">
        <v>2020</v>
      </c>
      <c r="L4792" t="s">
        <v>1622</v>
      </c>
      <c r="M4792" t="s">
        <v>11157</v>
      </c>
      <c r="N4792" t="s">
        <v>11158</v>
      </c>
      <c r="O4792" t="s">
        <v>1388</v>
      </c>
      <c r="P4792" t="s">
        <v>4423</v>
      </c>
      <c r="Q4792">
        <f t="shared" si="87"/>
        <v>20</v>
      </c>
      <c r="R4792" t="s">
        <v>9259</v>
      </c>
      <c r="S4792" t="s">
        <v>9260</v>
      </c>
      <c r="T4792" t="s">
        <v>11159</v>
      </c>
      <c r="U4792" s="75">
        <v>20</v>
      </c>
      <c r="V4792">
        <f>171.3/30</f>
        <v>5.71</v>
      </c>
      <c r="W4792">
        <v>3426</v>
      </c>
      <c r="AH4792" s="16"/>
      <c r="AI4792" t="s">
        <v>1375</v>
      </c>
    </row>
    <row r="4793" spans="1:35" x14ac:dyDescent="0.25">
      <c r="A4793" t="s">
        <v>11165</v>
      </c>
      <c r="B4793" s="1">
        <v>25</v>
      </c>
      <c r="C4793" t="s">
        <v>11156</v>
      </c>
      <c r="D4793">
        <v>13330616</v>
      </c>
      <c r="E4793" t="s">
        <v>11161</v>
      </c>
      <c r="F4793" t="s">
        <v>1363</v>
      </c>
      <c r="G4793" t="s">
        <v>4306</v>
      </c>
      <c r="H4793" s="3" t="s">
        <v>10290</v>
      </c>
      <c r="I4793">
        <v>2020</v>
      </c>
      <c r="J4793" s="15" t="s">
        <v>10282</v>
      </c>
      <c r="K4793">
        <v>2020</v>
      </c>
      <c r="L4793" t="s">
        <v>1622</v>
      </c>
      <c r="M4793" t="s">
        <v>11157</v>
      </c>
      <c r="N4793" t="s">
        <v>11158</v>
      </c>
      <c r="O4793" t="s">
        <v>1388</v>
      </c>
      <c r="P4793" t="s">
        <v>4423</v>
      </c>
      <c r="Q4793">
        <f t="shared" si="87"/>
        <v>20</v>
      </c>
      <c r="R4793" t="s">
        <v>3985</v>
      </c>
      <c r="S4793" t="s">
        <v>3986</v>
      </c>
      <c r="T4793" t="s">
        <v>11166</v>
      </c>
      <c r="U4793" s="75">
        <v>20</v>
      </c>
      <c r="V4793">
        <f>120.3/30</f>
        <v>4.01</v>
      </c>
      <c r="W4793">
        <v>2406</v>
      </c>
      <c r="AH4793" s="16"/>
      <c r="AI4793" t="s">
        <v>1375</v>
      </c>
    </row>
    <row r="4794" spans="1:35" x14ac:dyDescent="0.25">
      <c r="A4794" t="s">
        <v>11167</v>
      </c>
      <c r="B4794" s="1">
        <v>25</v>
      </c>
      <c r="C4794" t="s">
        <v>11156</v>
      </c>
      <c r="D4794">
        <v>13330616</v>
      </c>
      <c r="E4794" t="s">
        <v>11161</v>
      </c>
      <c r="F4794" t="s">
        <v>1363</v>
      </c>
      <c r="G4794" t="s">
        <v>4306</v>
      </c>
      <c r="H4794" s="3" t="s">
        <v>10290</v>
      </c>
      <c r="I4794">
        <v>2020</v>
      </c>
      <c r="J4794" s="15" t="s">
        <v>10282</v>
      </c>
      <c r="K4794">
        <v>2020</v>
      </c>
      <c r="L4794" t="s">
        <v>1622</v>
      </c>
      <c r="M4794" t="s">
        <v>11157</v>
      </c>
      <c r="N4794" t="s">
        <v>11158</v>
      </c>
      <c r="O4794" t="s">
        <v>1388</v>
      </c>
      <c r="P4794" t="s">
        <v>4266</v>
      </c>
      <c r="Q4794">
        <f t="shared" si="87"/>
        <v>1500</v>
      </c>
      <c r="R4794" t="s">
        <v>9259</v>
      </c>
      <c r="S4794" t="s">
        <v>9260</v>
      </c>
      <c r="T4794" t="s">
        <v>11159</v>
      </c>
      <c r="U4794" s="75">
        <v>1500</v>
      </c>
      <c r="V4794">
        <v>5.71</v>
      </c>
      <c r="W4794">
        <v>8565</v>
      </c>
      <c r="AH4794" s="16"/>
      <c r="AI4794" t="s">
        <v>1375</v>
      </c>
    </row>
    <row r="4795" spans="1:35" x14ac:dyDescent="0.25">
      <c r="A4795" t="s">
        <v>11168</v>
      </c>
      <c r="B4795" s="1">
        <v>25</v>
      </c>
      <c r="C4795" t="s">
        <v>11156</v>
      </c>
      <c r="D4795">
        <v>13330616</v>
      </c>
      <c r="E4795" t="s">
        <v>11161</v>
      </c>
      <c r="F4795" t="s">
        <v>1363</v>
      </c>
      <c r="G4795" t="s">
        <v>4306</v>
      </c>
      <c r="H4795" s="3" t="s">
        <v>10290</v>
      </c>
      <c r="I4795">
        <v>2020</v>
      </c>
      <c r="J4795" s="15" t="s">
        <v>10282</v>
      </c>
      <c r="K4795">
        <v>2020</v>
      </c>
      <c r="L4795" t="s">
        <v>1622</v>
      </c>
      <c r="M4795" t="s">
        <v>11157</v>
      </c>
      <c r="N4795" t="s">
        <v>11158</v>
      </c>
      <c r="O4795" t="s">
        <v>1388</v>
      </c>
      <c r="P4795" t="s">
        <v>4423</v>
      </c>
      <c r="Q4795">
        <f t="shared" si="87"/>
        <v>20</v>
      </c>
      <c r="R4795" t="s">
        <v>1879</v>
      </c>
      <c r="S4795" t="s">
        <v>1880</v>
      </c>
      <c r="T4795" t="s">
        <v>587</v>
      </c>
      <c r="U4795" s="75">
        <v>20</v>
      </c>
      <c r="V4795">
        <f>36/30</f>
        <v>1.2</v>
      </c>
      <c r="W4795">
        <v>720</v>
      </c>
      <c r="AA4795" t="s">
        <v>4037</v>
      </c>
      <c r="AH4795" s="16"/>
      <c r="AI4795" t="s">
        <v>1375</v>
      </c>
    </row>
    <row r="4796" spans="1:35" x14ac:dyDescent="0.25">
      <c r="A4796" t="s">
        <v>11169</v>
      </c>
      <c r="B4796" s="1">
        <v>25</v>
      </c>
      <c r="C4796" t="s">
        <v>11156</v>
      </c>
      <c r="D4796">
        <v>14731819</v>
      </c>
      <c r="E4796" t="s">
        <v>11170</v>
      </c>
      <c r="F4796" t="s">
        <v>1363</v>
      </c>
      <c r="G4796" t="s">
        <v>1364</v>
      </c>
      <c r="H4796" s="3" t="s">
        <v>3551</v>
      </c>
      <c r="I4796">
        <v>2021</v>
      </c>
      <c r="J4796" s="15" t="s">
        <v>4582</v>
      </c>
      <c r="K4796">
        <v>2021</v>
      </c>
      <c r="L4796" t="s">
        <v>1394</v>
      </c>
      <c r="M4796" t="s">
        <v>11157</v>
      </c>
      <c r="N4796" t="s">
        <v>11171</v>
      </c>
      <c r="O4796" t="s">
        <v>1408</v>
      </c>
      <c r="P4796" t="s">
        <v>4266</v>
      </c>
      <c r="Q4796">
        <f t="shared" si="87"/>
        <v>50000</v>
      </c>
      <c r="R4796" t="s">
        <v>4285</v>
      </c>
      <c r="S4796" t="s">
        <v>4286</v>
      </c>
      <c r="T4796" t="s">
        <v>11172</v>
      </c>
      <c r="U4796" s="75">
        <v>50000</v>
      </c>
      <c r="V4796">
        <v>7.45</v>
      </c>
      <c r="W4796">
        <v>372500</v>
      </c>
      <c r="AH4796" s="16"/>
      <c r="AI4796" t="s">
        <v>1375</v>
      </c>
    </row>
    <row r="4797" spans="1:35" x14ac:dyDescent="0.25">
      <c r="A4797" t="s">
        <v>11173</v>
      </c>
      <c r="B4797" s="1">
        <v>25</v>
      </c>
      <c r="C4797" t="s">
        <v>11156</v>
      </c>
      <c r="D4797">
        <v>17506476</v>
      </c>
      <c r="E4797" t="s">
        <v>3385</v>
      </c>
      <c r="F4797" t="s">
        <v>1363</v>
      </c>
      <c r="G4797" t="s">
        <v>1364</v>
      </c>
      <c r="H4797" s="3" t="s">
        <v>11136</v>
      </c>
      <c r="I4797">
        <v>2022</v>
      </c>
      <c r="J4797" s="15" t="s">
        <v>3274</v>
      </c>
      <c r="K4797">
        <v>2022</v>
      </c>
      <c r="L4797" t="s">
        <v>1367</v>
      </c>
      <c r="M4797" t="s">
        <v>11157</v>
      </c>
      <c r="N4797" t="s">
        <v>11158</v>
      </c>
      <c r="O4797" t="s">
        <v>1370</v>
      </c>
      <c r="P4797" t="s">
        <v>4266</v>
      </c>
      <c r="Q4797">
        <f t="shared" si="87"/>
        <v>2000</v>
      </c>
      <c r="R4797" t="s">
        <v>4086</v>
      </c>
      <c r="S4797" t="s">
        <v>4087</v>
      </c>
      <c r="T4797" t="s">
        <v>11174</v>
      </c>
      <c r="U4797" s="75">
        <v>2000</v>
      </c>
      <c r="V4797">
        <v>0.78</v>
      </c>
      <c r="W4797">
        <v>1560</v>
      </c>
      <c r="AH4797" s="16"/>
      <c r="AI4797" t="s">
        <v>1375</v>
      </c>
    </row>
    <row r="4798" spans="1:35" x14ac:dyDescent="0.25">
      <c r="A4798" t="s">
        <v>11175</v>
      </c>
      <c r="B4798" s="1">
        <v>25</v>
      </c>
      <c r="C4798" t="s">
        <v>11156</v>
      </c>
      <c r="D4798">
        <v>17506476</v>
      </c>
      <c r="E4798" t="s">
        <v>3385</v>
      </c>
      <c r="F4798" t="s">
        <v>1363</v>
      </c>
      <c r="G4798" t="s">
        <v>1364</v>
      </c>
      <c r="H4798" s="3" t="s">
        <v>11136</v>
      </c>
      <c r="I4798">
        <v>2022</v>
      </c>
      <c r="J4798" s="15" t="s">
        <v>3274</v>
      </c>
      <c r="K4798">
        <v>2022</v>
      </c>
      <c r="L4798" t="s">
        <v>1367</v>
      </c>
      <c r="M4798" t="s">
        <v>11157</v>
      </c>
      <c r="N4798" t="s">
        <v>11158</v>
      </c>
      <c r="O4798" t="s">
        <v>1370</v>
      </c>
      <c r="P4798" t="s">
        <v>4266</v>
      </c>
      <c r="Q4798">
        <f t="shared" si="87"/>
        <v>2000</v>
      </c>
      <c r="R4798" t="s">
        <v>3985</v>
      </c>
      <c r="S4798" t="s">
        <v>3986</v>
      </c>
      <c r="T4798" t="s">
        <v>11176</v>
      </c>
      <c r="U4798" s="75">
        <v>2000</v>
      </c>
      <c r="V4798">
        <v>4.01</v>
      </c>
      <c r="W4798">
        <v>8020</v>
      </c>
      <c r="AH4798" s="16"/>
      <c r="AI4798" t="s">
        <v>1375</v>
      </c>
    </row>
    <row r="4799" spans="1:35" x14ac:dyDescent="0.25">
      <c r="A4799" t="s">
        <v>11177</v>
      </c>
      <c r="B4799" s="1">
        <v>25</v>
      </c>
      <c r="C4799" t="s">
        <v>11156</v>
      </c>
      <c r="D4799">
        <v>17506476</v>
      </c>
      <c r="E4799" t="s">
        <v>3385</v>
      </c>
      <c r="F4799" t="s">
        <v>1363</v>
      </c>
      <c r="G4799" t="s">
        <v>1364</v>
      </c>
      <c r="H4799" s="3" t="s">
        <v>11136</v>
      </c>
      <c r="I4799">
        <v>2022</v>
      </c>
      <c r="J4799" s="15" t="s">
        <v>3274</v>
      </c>
      <c r="K4799">
        <v>2022</v>
      </c>
      <c r="L4799" t="s">
        <v>1367</v>
      </c>
      <c r="M4799" t="s">
        <v>11157</v>
      </c>
      <c r="N4799" t="s">
        <v>11158</v>
      </c>
      <c r="O4799" t="s">
        <v>1370</v>
      </c>
      <c r="P4799" t="s">
        <v>4266</v>
      </c>
      <c r="Q4799">
        <f t="shared" si="87"/>
        <v>2000</v>
      </c>
      <c r="R4799" t="s">
        <v>9259</v>
      </c>
      <c r="S4799" t="s">
        <v>9260</v>
      </c>
      <c r="T4799" t="s">
        <v>11178</v>
      </c>
      <c r="U4799" s="75">
        <v>2000</v>
      </c>
      <c r="V4799">
        <v>5.71</v>
      </c>
      <c r="W4799">
        <v>11420</v>
      </c>
      <c r="AH4799" s="16"/>
      <c r="AI4799" t="s">
        <v>1375</v>
      </c>
    </row>
    <row r="4800" spans="1:35" x14ac:dyDescent="0.25">
      <c r="A4800" t="s">
        <v>11179</v>
      </c>
      <c r="B4800" s="1">
        <v>25</v>
      </c>
      <c r="C4800" t="s">
        <v>11156</v>
      </c>
      <c r="D4800">
        <v>18209564</v>
      </c>
      <c r="E4800" t="s">
        <v>3385</v>
      </c>
      <c r="F4800" t="s">
        <v>1363</v>
      </c>
      <c r="G4800" t="s">
        <v>1364</v>
      </c>
      <c r="H4800" s="3" t="s">
        <v>4204</v>
      </c>
      <c r="I4800">
        <v>2022</v>
      </c>
      <c r="J4800" s="15" t="s">
        <v>4023</v>
      </c>
      <c r="K4800">
        <v>2022</v>
      </c>
      <c r="L4800" t="s">
        <v>1367</v>
      </c>
      <c r="M4800" t="s">
        <v>11157</v>
      </c>
      <c r="N4800" t="s">
        <v>11158</v>
      </c>
      <c r="O4800" t="s">
        <v>1370</v>
      </c>
      <c r="P4800" t="s">
        <v>4266</v>
      </c>
      <c r="Q4800">
        <f t="shared" si="87"/>
        <v>2000</v>
      </c>
      <c r="R4800" t="s">
        <v>4086</v>
      </c>
      <c r="S4800" t="s">
        <v>4087</v>
      </c>
      <c r="T4800" t="s">
        <v>11174</v>
      </c>
      <c r="U4800" s="75">
        <v>2000</v>
      </c>
      <c r="V4800">
        <v>0.78</v>
      </c>
      <c r="W4800">
        <v>1560</v>
      </c>
      <c r="AH4800" s="16"/>
      <c r="AI4800" t="s">
        <v>1375</v>
      </c>
    </row>
    <row r="4801" spans="1:35" x14ac:dyDescent="0.25">
      <c r="A4801" t="s">
        <v>11180</v>
      </c>
      <c r="B4801" s="1">
        <v>25</v>
      </c>
      <c r="C4801" t="s">
        <v>11156</v>
      </c>
      <c r="D4801">
        <v>18209564</v>
      </c>
      <c r="E4801" t="s">
        <v>3385</v>
      </c>
      <c r="F4801" t="s">
        <v>1363</v>
      </c>
      <c r="G4801" t="s">
        <v>1364</v>
      </c>
      <c r="H4801" s="3" t="s">
        <v>4204</v>
      </c>
      <c r="I4801">
        <v>2022</v>
      </c>
      <c r="J4801" s="15" t="s">
        <v>4023</v>
      </c>
      <c r="K4801">
        <v>2022</v>
      </c>
      <c r="L4801" t="s">
        <v>1367</v>
      </c>
      <c r="M4801" t="s">
        <v>11157</v>
      </c>
      <c r="N4801" t="s">
        <v>11158</v>
      </c>
      <c r="O4801" t="s">
        <v>1370</v>
      </c>
      <c r="P4801" t="s">
        <v>4266</v>
      </c>
      <c r="Q4801">
        <f t="shared" si="87"/>
        <v>2000</v>
      </c>
      <c r="R4801" t="s">
        <v>3985</v>
      </c>
      <c r="S4801" t="s">
        <v>3986</v>
      </c>
      <c r="T4801" t="s">
        <v>11176</v>
      </c>
      <c r="U4801" s="75">
        <v>2000</v>
      </c>
      <c r="V4801">
        <v>4.01</v>
      </c>
      <c r="W4801">
        <v>8020</v>
      </c>
      <c r="AH4801" s="16"/>
      <c r="AI4801" t="s">
        <v>1375</v>
      </c>
    </row>
    <row r="4802" spans="1:35" x14ac:dyDescent="0.25">
      <c r="A4802" t="s">
        <v>11181</v>
      </c>
      <c r="B4802" s="1">
        <v>25</v>
      </c>
      <c r="C4802" t="s">
        <v>11156</v>
      </c>
      <c r="D4802">
        <v>18485421</v>
      </c>
      <c r="E4802" t="s">
        <v>11182</v>
      </c>
      <c r="F4802" t="s">
        <v>1363</v>
      </c>
      <c r="G4802" t="s">
        <v>1364</v>
      </c>
      <c r="H4802" s="3" t="s">
        <v>2709</v>
      </c>
      <c r="I4802">
        <v>2022</v>
      </c>
      <c r="J4802" s="15" t="s">
        <v>8136</v>
      </c>
      <c r="K4802">
        <v>2022</v>
      </c>
      <c r="L4802" t="s">
        <v>1367</v>
      </c>
      <c r="M4802" t="s">
        <v>11157</v>
      </c>
      <c r="N4802" t="s">
        <v>11158</v>
      </c>
      <c r="O4802" t="s">
        <v>1388</v>
      </c>
      <c r="P4802" t="s">
        <v>4266</v>
      </c>
      <c r="Q4802">
        <f t="shared" ref="Q4802:Q4865" si="88">U4802</f>
        <v>2810</v>
      </c>
      <c r="R4802" t="s">
        <v>4086</v>
      </c>
      <c r="S4802" t="s">
        <v>4087</v>
      </c>
      <c r="T4802" t="s">
        <v>11174</v>
      </c>
      <c r="U4802" s="75">
        <v>2810</v>
      </c>
      <c r="V4802">
        <v>0.78</v>
      </c>
      <c r="W4802">
        <v>2191.8000000000002</v>
      </c>
      <c r="AH4802" s="16"/>
      <c r="AI4802" t="s">
        <v>1375</v>
      </c>
    </row>
    <row r="4803" spans="1:35" x14ac:dyDescent="0.25">
      <c r="A4803" t="s">
        <v>11183</v>
      </c>
      <c r="B4803" s="1">
        <v>25</v>
      </c>
      <c r="C4803" t="s">
        <v>11156</v>
      </c>
      <c r="D4803">
        <v>18485421</v>
      </c>
      <c r="E4803" t="s">
        <v>11182</v>
      </c>
      <c r="F4803" t="s">
        <v>1363</v>
      </c>
      <c r="G4803" t="s">
        <v>1364</v>
      </c>
      <c r="H4803" s="3" t="s">
        <v>2709</v>
      </c>
      <c r="I4803">
        <v>2022</v>
      </c>
      <c r="J4803" s="15" t="s">
        <v>8136</v>
      </c>
      <c r="K4803">
        <v>2022</v>
      </c>
      <c r="L4803" t="s">
        <v>1367</v>
      </c>
      <c r="M4803" t="s">
        <v>11157</v>
      </c>
      <c r="N4803" t="s">
        <v>11158</v>
      </c>
      <c r="O4803" t="s">
        <v>1388</v>
      </c>
      <c r="P4803" t="s">
        <v>4266</v>
      </c>
      <c r="Q4803">
        <f t="shared" si="88"/>
        <v>2810</v>
      </c>
      <c r="R4803" t="s">
        <v>3985</v>
      </c>
      <c r="S4803" t="s">
        <v>3986</v>
      </c>
      <c r="T4803" t="s">
        <v>11176</v>
      </c>
      <c r="U4803" s="75">
        <v>2810</v>
      </c>
      <c r="V4803">
        <v>4.01</v>
      </c>
      <c r="W4803">
        <v>11268.1</v>
      </c>
      <c r="AH4803" s="16"/>
      <c r="AI4803" t="s">
        <v>1375</v>
      </c>
    </row>
    <row r="4804" spans="1:35" x14ac:dyDescent="0.25">
      <c r="A4804" t="s">
        <v>11184</v>
      </c>
      <c r="B4804" s="1">
        <v>25</v>
      </c>
      <c r="C4804" t="s">
        <v>11156</v>
      </c>
      <c r="D4804">
        <v>18485421</v>
      </c>
      <c r="E4804" t="s">
        <v>11182</v>
      </c>
      <c r="F4804" t="s">
        <v>1363</v>
      </c>
      <c r="G4804" t="s">
        <v>1364</v>
      </c>
      <c r="H4804" s="3" t="s">
        <v>2709</v>
      </c>
      <c r="I4804">
        <v>2022</v>
      </c>
      <c r="J4804" s="15" t="s">
        <v>8136</v>
      </c>
      <c r="K4804">
        <v>2022</v>
      </c>
      <c r="L4804" t="s">
        <v>1367</v>
      </c>
      <c r="M4804" t="s">
        <v>11157</v>
      </c>
      <c r="N4804" t="s">
        <v>11158</v>
      </c>
      <c r="O4804" t="s">
        <v>1388</v>
      </c>
      <c r="P4804" t="s">
        <v>4266</v>
      </c>
      <c r="Q4804">
        <f t="shared" si="88"/>
        <v>2810</v>
      </c>
      <c r="R4804" t="s">
        <v>2697</v>
      </c>
      <c r="S4804" t="s">
        <v>2698</v>
      </c>
      <c r="T4804" t="s">
        <v>11185</v>
      </c>
      <c r="U4804" s="75">
        <v>2810</v>
      </c>
      <c r="V4804">
        <v>21</v>
      </c>
      <c r="W4804">
        <v>59010</v>
      </c>
      <c r="AH4804" s="16"/>
      <c r="AI4804" t="s">
        <v>1375</v>
      </c>
    </row>
    <row r="4805" spans="1:35" x14ac:dyDescent="0.25">
      <c r="A4805" t="s">
        <v>11186</v>
      </c>
      <c r="B4805" s="1">
        <v>25</v>
      </c>
      <c r="C4805" t="s">
        <v>11156</v>
      </c>
      <c r="D4805">
        <v>5030544</v>
      </c>
      <c r="E4805" t="s">
        <v>11187</v>
      </c>
      <c r="F4805" t="s">
        <v>1363</v>
      </c>
      <c r="G4805" t="s">
        <v>1364</v>
      </c>
      <c r="H4805" s="3" t="s">
        <v>3317</v>
      </c>
      <c r="I4805">
        <v>2016</v>
      </c>
      <c r="J4805" s="15" t="s">
        <v>8316</v>
      </c>
      <c r="K4805">
        <v>2016</v>
      </c>
      <c r="L4805" t="s">
        <v>1394</v>
      </c>
      <c r="M4805" t="s">
        <v>11188</v>
      </c>
      <c r="N4805" t="s">
        <v>11189</v>
      </c>
      <c r="O4805" t="s">
        <v>1388</v>
      </c>
      <c r="P4805" t="s">
        <v>133</v>
      </c>
      <c r="Q4805">
        <f t="shared" si="88"/>
        <v>1000</v>
      </c>
      <c r="R4805" t="s">
        <v>2476</v>
      </c>
      <c r="S4805" t="s">
        <v>2477</v>
      </c>
      <c r="T4805" t="s">
        <v>11190</v>
      </c>
      <c r="U4805" s="75">
        <v>1000</v>
      </c>
      <c r="V4805">
        <v>11.2</v>
      </c>
      <c r="W4805">
        <v>11200</v>
      </c>
      <c r="AH4805" s="16"/>
      <c r="AI4805" t="s">
        <v>1375</v>
      </c>
    </row>
    <row r="4806" spans="1:35" x14ac:dyDescent="0.25">
      <c r="A4806" t="s">
        <v>11191</v>
      </c>
      <c r="B4806" s="1">
        <v>25</v>
      </c>
      <c r="C4806" t="s">
        <v>11156</v>
      </c>
      <c r="D4806">
        <v>15255018</v>
      </c>
      <c r="E4806" t="s">
        <v>10223</v>
      </c>
      <c r="F4806" t="s">
        <v>1363</v>
      </c>
      <c r="G4806" t="s">
        <v>1364</v>
      </c>
      <c r="H4806" s="3" t="s">
        <v>10224</v>
      </c>
      <c r="I4806">
        <v>2021</v>
      </c>
      <c r="J4806" s="15" t="s">
        <v>4878</v>
      </c>
      <c r="K4806">
        <v>2021</v>
      </c>
      <c r="L4806" t="s">
        <v>1367</v>
      </c>
      <c r="M4806" t="s">
        <v>11157</v>
      </c>
      <c r="N4806" t="s">
        <v>11158</v>
      </c>
      <c r="O4806" t="s">
        <v>1370</v>
      </c>
      <c r="P4806" t="s">
        <v>4266</v>
      </c>
      <c r="Q4806">
        <f t="shared" si="88"/>
        <v>750</v>
      </c>
      <c r="R4806" t="s">
        <v>9259</v>
      </c>
      <c r="S4806" t="s">
        <v>9260</v>
      </c>
      <c r="T4806" t="s">
        <v>11159</v>
      </c>
      <c r="U4806" s="75">
        <v>750</v>
      </c>
      <c r="V4806">
        <v>5.71</v>
      </c>
      <c r="W4806">
        <v>4282.5</v>
      </c>
      <c r="AH4806" s="16"/>
      <c r="AI4806" t="s">
        <v>1375</v>
      </c>
    </row>
    <row r="4807" spans="1:35" x14ac:dyDescent="0.25">
      <c r="A4807" t="s">
        <v>11192</v>
      </c>
      <c r="B4807" s="1">
        <v>25</v>
      </c>
      <c r="C4807" t="s">
        <v>11156</v>
      </c>
      <c r="D4807">
        <v>15255018</v>
      </c>
      <c r="E4807" t="s">
        <v>10223</v>
      </c>
      <c r="F4807" t="s">
        <v>1363</v>
      </c>
      <c r="G4807" t="s">
        <v>1364</v>
      </c>
      <c r="H4807" s="3" t="s">
        <v>10224</v>
      </c>
      <c r="I4807">
        <v>2021</v>
      </c>
      <c r="J4807" s="15" t="s">
        <v>4878</v>
      </c>
      <c r="K4807">
        <v>2021</v>
      </c>
      <c r="L4807" t="s">
        <v>1367</v>
      </c>
      <c r="M4807" t="s">
        <v>11157</v>
      </c>
      <c r="N4807" t="s">
        <v>11158</v>
      </c>
      <c r="O4807" t="s">
        <v>1370</v>
      </c>
      <c r="P4807" t="s">
        <v>4266</v>
      </c>
      <c r="Q4807">
        <f t="shared" si="88"/>
        <v>750</v>
      </c>
      <c r="R4807" t="s">
        <v>4086</v>
      </c>
      <c r="S4807" t="s">
        <v>4087</v>
      </c>
      <c r="T4807" t="s">
        <v>11193</v>
      </c>
      <c r="U4807" s="75">
        <v>750</v>
      </c>
      <c r="V4807">
        <v>0.78</v>
      </c>
      <c r="W4807">
        <v>585</v>
      </c>
      <c r="AH4807" s="16"/>
      <c r="AI4807" t="s">
        <v>1375</v>
      </c>
    </row>
    <row r="4808" spans="1:35" x14ac:dyDescent="0.25">
      <c r="A4808" t="s">
        <v>11194</v>
      </c>
      <c r="B4808" s="1">
        <v>25</v>
      </c>
      <c r="C4808" t="s">
        <v>11156</v>
      </c>
      <c r="D4808">
        <v>17370213</v>
      </c>
      <c r="E4808" t="s">
        <v>4300</v>
      </c>
      <c r="F4808" t="s">
        <v>1363</v>
      </c>
      <c r="G4808" t="s">
        <v>1364</v>
      </c>
      <c r="H4808" s="3" t="s">
        <v>4301</v>
      </c>
      <c r="I4808">
        <v>2022</v>
      </c>
      <c r="J4808" s="15" t="s">
        <v>3270</v>
      </c>
      <c r="K4808">
        <v>2022</v>
      </c>
      <c r="L4808" t="s">
        <v>1367</v>
      </c>
      <c r="M4808" t="s">
        <v>11157</v>
      </c>
      <c r="N4808" t="s">
        <v>11158</v>
      </c>
      <c r="O4808" t="s">
        <v>1370</v>
      </c>
      <c r="P4808" t="s">
        <v>4266</v>
      </c>
      <c r="Q4808">
        <f t="shared" si="88"/>
        <v>1500</v>
      </c>
      <c r="R4808" t="s">
        <v>4086</v>
      </c>
      <c r="S4808" t="s">
        <v>4087</v>
      </c>
      <c r="T4808" t="s">
        <v>11174</v>
      </c>
      <c r="U4808" s="75">
        <v>1500</v>
      </c>
      <c r="V4808">
        <v>0.78</v>
      </c>
      <c r="W4808">
        <v>1170</v>
      </c>
      <c r="AH4808" s="16"/>
      <c r="AI4808" t="s">
        <v>1375</v>
      </c>
    </row>
    <row r="4809" spans="1:35" x14ac:dyDescent="0.25">
      <c r="A4809" t="s">
        <v>11195</v>
      </c>
      <c r="B4809" s="1">
        <v>25</v>
      </c>
      <c r="C4809" t="s">
        <v>11156</v>
      </c>
      <c r="D4809">
        <v>17370213</v>
      </c>
      <c r="E4809" t="s">
        <v>4300</v>
      </c>
      <c r="F4809" t="s">
        <v>1363</v>
      </c>
      <c r="G4809" t="s">
        <v>1364</v>
      </c>
      <c r="H4809" s="3" t="s">
        <v>4301</v>
      </c>
      <c r="I4809">
        <v>2022</v>
      </c>
      <c r="J4809" s="15" t="s">
        <v>3270</v>
      </c>
      <c r="K4809">
        <v>2022</v>
      </c>
      <c r="L4809" t="s">
        <v>1367</v>
      </c>
      <c r="M4809" t="s">
        <v>11157</v>
      </c>
      <c r="N4809" t="s">
        <v>11158</v>
      </c>
      <c r="O4809" t="s">
        <v>1370</v>
      </c>
      <c r="P4809" t="s">
        <v>4266</v>
      </c>
      <c r="Q4809">
        <f t="shared" si="88"/>
        <v>1500</v>
      </c>
      <c r="R4809" t="s">
        <v>9259</v>
      </c>
      <c r="S4809" t="s">
        <v>9260</v>
      </c>
      <c r="T4809" t="s">
        <v>11178</v>
      </c>
      <c r="U4809" s="75">
        <v>1500</v>
      </c>
      <c r="V4809">
        <v>5.71</v>
      </c>
      <c r="W4809">
        <v>8565</v>
      </c>
      <c r="AH4809" s="16"/>
      <c r="AI4809" t="s">
        <v>1375</v>
      </c>
    </row>
    <row r="4810" spans="1:35" x14ac:dyDescent="0.25">
      <c r="A4810" t="s">
        <v>11196</v>
      </c>
      <c r="B4810" s="1">
        <v>25</v>
      </c>
      <c r="C4810" t="s">
        <v>11156</v>
      </c>
      <c r="D4810">
        <v>17382602</v>
      </c>
      <c r="E4810" t="s">
        <v>11197</v>
      </c>
      <c r="F4810" t="s">
        <v>1363</v>
      </c>
      <c r="G4810" t="s">
        <v>4306</v>
      </c>
      <c r="H4810" s="3" t="s">
        <v>3610</v>
      </c>
      <c r="I4810">
        <v>2022</v>
      </c>
      <c r="J4810" s="15" t="s">
        <v>4301</v>
      </c>
      <c r="K4810">
        <v>2022</v>
      </c>
      <c r="L4810" t="s">
        <v>1367</v>
      </c>
      <c r="M4810" t="s">
        <v>11157</v>
      </c>
      <c r="N4810" t="s">
        <v>11158</v>
      </c>
      <c r="O4810" t="s">
        <v>1370</v>
      </c>
      <c r="P4810" t="s">
        <v>4266</v>
      </c>
      <c r="Q4810">
        <f t="shared" si="88"/>
        <v>3600</v>
      </c>
      <c r="R4810" t="s">
        <v>3985</v>
      </c>
      <c r="S4810" t="s">
        <v>3986</v>
      </c>
      <c r="T4810" t="s">
        <v>11176</v>
      </c>
      <c r="U4810" s="75">
        <v>3600</v>
      </c>
      <c r="V4810">
        <v>4.01</v>
      </c>
      <c r="W4810">
        <v>14436</v>
      </c>
      <c r="AH4810" s="16"/>
      <c r="AI4810" t="s">
        <v>1375</v>
      </c>
    </row>
    <row r="4811" spans="1:35" x14ac:dyDescent="0.25">
      <c r="A4811" t="s">
        <v>11198</v>
      </c>
      <c r="B4811" s="1">
        <v>25</v>
      </c>
      <c r="C4811" t="s">
        <v>11156</v>
      </c>
      <c r="D4811">
        <v>5181526</v>
      </c>
      <c r="E4811" t="s">
        <v>11199</v>
      </c>
      <c r="F4811" t="s">
        <v>1363</v>
      </c>
      <c r="G4811" t="s">
        <v>1364</v>
      </c>
      <c r="H4811" s="3" t="s">
        <v>8307</v>
      </c>
      <c r="I4811">
        <v>2016</v>
      </c>
      <c r="J4811" s="15" t="s">
        <v>8308</v>
      </c>
      <c r="K4811">
        <v>2016</v>
      </c>
      <c r="L4811" t="s">
        <v>1367</v>
      </c>
      <c r="M4811" t="s">
        <v>11200</v>
      </c>
      <c r="N4811" t="s">
        <v>11200</v>
      </c>
      <c r="O4811" t="s">
        <v>1388</v>
      </c>
      <c r="P4811" t="s">
        <v>133</v>
      </c>
      <c r="Q4811">
        <f t="shared" si="88"/>
        <v>1000</v>
      </c>
      <c r="R4811" t="s">
        <v>2476</v>
      </c>
      <c r="S4811" t="s">
        <v>2477</v>
      </c>
      <c r="T4811" t="s">
        <v>587</v>
      </c>
      <c r="U4811" s="75">
        <v>1000</v>
      </c>
      <c r="V4811">
        <v>7.82</v>
      </c>
      <c r="W4811">
        <v>7820</v>
      </c>
      <c r="AH4811" s="16"/>
      <c r="AI4811" t="s">
        <v>1375</v>
      </c>
    </row>
    <row r="4812" spans="1:35" x14ac:dyDescent="0.25">
      <c r="A4812" t="s">
        <v>11201</v>
      </c>
      <c r="B4812" s="1">
        <v>25</v>
      </c>
      <c r="C4812" t="s">
        <v>11156</v>
      </c>
      <c r="D4812">
        <v>12981087</v>
      </c>
      <c r="E4812" t="s">
        <v>11202</v>
      </c>
      <c r="F4812" t="s">
        <v>1363</v>
      </c>
      <c r="G4812" t="s">
        <v>4306</v>
      </c>
      <c r="H4812" s="3" t="s">
        <v>11203</v>
      </c>
      <c r="I4812">
        <v>2020</v>
      </c>
      <c r="J4812" s="15" t="s">
        <v>10441</v>
      </c>
      <c r="K4812">
        <v>2020</v>
      </c>
      <c r="L4812" t="s">
        <v>1622</v>
      </c>
      <c r="M4812" t="s">
        <v>11157</v>
      </c>
      <c r="N4812" t="s">
        <v>11158</v>
      </c>
      <c r="O4812" t="s">
        <v>1388</v>
      </c>
      <c r="P4812" t="s">
        <v>4266</v>
      </c>
      <c r="Q4812">
        <f t="shared" si="88"/>
        <v>1500</v>
      </c>
      <c r="R4812" t="s">
        <v>1879</v>
      </c>
      <c r="S4812" t="s">
        <v>1880</v>
      </c>
      <c r="T4812" t="s">
        <v>587</v>
      </c>
      <c r="U4812" s="75">
        <v>1500</v>
      </c>
      <c r="V4812">
        <v>1.2</v>
      </c>
      <c r="W4812">
        <v>1800</v>
      </c>
      <c r="AH4812" s="16"/>
      <c r="AI4812" t="s">
        <v>1375</v>
      </c>
    </row>
    <row r="4813" spans="1:35" x14ac:dyDescent="0.25">
      <c r="A4813" t="s">
        <v>11204</v>
      </c>
      <c r="B4813" s="1">
        <v>25</v>
      </c>
      <c r="C4813" t="s">
        <v>11156</v>
      </c>
      <c r="D4813">
        <v>12981087</v>
      </c>
      <c r="E4813" t="s">
        <v>11202</v>
      </c>
      <c r="F4813" t="s">
        <v>1363</v>
      </c>
      <c r="G4813" t="s">
        <v>4306</v>
      </c>
      <c r="H4813" s="3" t="s">
        <v>11203</v>
      </c>
      <c r="I4813">
        <v>2020</v>
      </c>
      <c r="J4813" s="15" t="s">
        <v>10441</v>
      </c>
      <c r="K4813">
        <v>2020</v>
      </c>
      <c r="L4813" t="s">
        <v>1622</v>
      </c>
      <c r="M4813" t="s">
        <v>11157</v>
      </c>
      <c r="N4813" t="s">
        <v>11158</v>
      </c>
      <c r="O4813" t="s">
        <v>1388</v>
      </c>
      <c r="P4813" t="s">
        <v>4266</v>
      </c>
      <c r="Q4813">
        <f t="shared" si="88"/>
        <v>1500</v>
      </c>
      <c r="R4813" t="s">
        <v>3985</v>
      </c>
      <c r="S4813" t="s">
        <v>3986</v>
      </c>
      <c r="T4813" t="s">
        <v>11205</v>
      </c>
      <c r="U4813" s="75">
        <v>1500</v>
      </c>
      <c r="V4813">
        <v>4.01</v>
      </c>
      <c r="W4813">
        <v>6015</v>
      </c>
      <c r="AH4813" s="16"/>
      <c r="AI4813" t="s">
        <v>1375</v>
      </c>
    </row>
    <row r="4814" spans="1:35" x14ac:dyDescent="0.25">
      <c r="A4814" t="s">
        <v>11206</v>
      </c>
      <c r="B4814" s="1">
        <v>26</v>
      </c>
      <c r="C4814" t="s">
        <v>11207</v>
      </c>
      <c r="D4814">
        <v>5993717</v>
      </c>
      <c r="E4814" t="s">
        <v>11208</v>
      </c>
      <c r="F4814" t="s">
        <v>1363</v>
      </c>
      <c r="G4814" t="s">
        <v>1364</v>
      </c>
      <c r="H4814" s="3" t="s">
        <v>11209</v>
      </c>
      <c r="I4814">
        <v>2017</v>
      </c>
      <c r="J4814" s="15" t="s">
        <v>5791</v>
      </c>
      <c r="K4814">
        <v>2017</v>
      </c>
      <c r="L4814" t="s">
        <v>1367</v>
      </c>
      <c r="M4814" t="s">
        <v>11210</v>
      </c>
      <c r="N4814" t="s">
        <v>6298</v>
      </c>
      <c r="O4814" t="s">
        <v>2414</v>
      </c>
      <c r="P4814" t="s">
        <v>11211</v>
      </c>
      <c r="Q4814">
        <f t="shared" si="88"/>
        <v>50</v>
      </c>
      <c r="R4814" t="s">
        <v>2347</v>
      </c>
      <c r="S4814" t="s">
        <v>2348</v>
      </c>
      <c r="T4814" t="s">
        <v>11212</v>
      </c>
      <c r="U4814" s="75">
        <v>50</v>
      </c>
      <c r="V4814">
        <v>12.75</v>
      </c>
      <c r="W4814">
        <v>637.5</v>
      </c>
      <c r="AH4814" s="16"/>
      <c r="AI4814" t="s">
        <v>1375</v>
      </c>
    </row>
    <row r="4815" spans="1:35" x14ac:dyDescent="0.25">
      <c r="A4815" t="s">
        <v>11213</v>
      </c>
      <c r="B4815" s="1">
        <v>26</v>
      </c>
      <c r="C4815" t="s">
        <v>11207</v>
      </c>
      <c r="D4815">
        <v>12260533</v>
      </c>
      <c r="E4815" t="s">
        <v>11214</v>
      </c>
      <c r="F4815" t="s">
        <v>1363</v>
      </c>
      <c r="G4815" t="s">
        <v>1391</v>
      </c>
      <c r="H4815" s="3" t="s">
        <v>8530</v>
      </c>
      <c r="I4815">
        <v>2020</v>
      </c>
      <c r="J4815" s="15" t="s">
        <v>11215</v>
      </c>
      <c r="K4815">
        <v>2020</v>
      </c>
      <c r="L4815" t="s">
        <v>1367</v>
      </c>
      <c r="M4815" t="s">
        <v>11216</v>
      </c>
      <c r="N4815" t="s">
        <v>11217</v>
      </c>
      <c r="O4815" t="s">
        <v>1388</v>
      </c>
      <c r="P4815" t="s">
        <v>11218</v>
      </c>
      <c r="Q4815">
        <f t="shared" si="88"/>
        <v>6</v>
      </c>
      <c r="R4815" t="s">
        <v>1838</v>
      </c>
      <c r="S4815" t="s">
        <v>1839</v>
      </c>
      <c r="T4815" t="s">
        <v>1840</v>
      </c>
      <c r="U4815" s="75">
        <v>6</v>
      </c>
      <c r="V4815">
        <v>2.99</v>
      </c>
      <c r="W4815">
        <v>17.940000000000001</v>
      </c>
      <c r="AH4815" s="16"/>
      <c r="AI4815" t="s">
        <v>1375</v>
      </c>
    </row>
    <row r="4816" spans="1:35" x14ac:dyDescent="0.25">
      <c r="A4816" t="s">
        <v>11219</v>
      </c>
      <c r="B4816" s="1">
        <v>26</v>
      </c>
      <c r="C4816" t="s">
        <v>11207</v>
      </c>
      <c r="D4816">
        <v>11752556</v>
      </c>
      <c r="E4816" t="s">
        <v>11220</v>
      </c>
      <c r="F4816" t="s">
        <v>1363</v>
      </c>
      <c r="G4816" t="s">
        <v>1391</v>
      </c>
      <c r="H4816" s="3" t="s">
        <v>4069</v>
      </c>
      <c r="I4816">
        <v>2020</v>
      </c>
      <c r="J4816" s="15" t="s">
        <v>1618</v>
      </c>
      <c r="K4816">
        <v>2020</v>
      </c>
      <c r="L4816" t="s">
        <v>1622</v>
      </c>
      <c r="M4816" t="s">
        <v>11216</v>
      </c>
      <c r="N4816" t="s">
        <v>11217</v>
      </c>
      <c r="O4816" t="s">
        <v>1388</v>
      </c>
      <c r="P4816" t="s">
        <v>11218</v>
      </c>
      <c r="Q4816">
        <f t="shared" si="88"/>
        <v>53</v>
      </c>
      <c r="R4816" t="s">
        <v>1838</v>
      </c>
      <c r="S4816" t="s">
        <v>1839</v>
      </c>
      <c r="T4816" t="s">
        <v>1840</v>
      </c>
      <c r="U4816" s="75">
        <v>53</v>
      </c>
      <c r="V4816">
        <v>3</v>
      </c>
      <c r="W4816">
        <v>159</v>
      </c>
      <c r="AH4816" s="16"/>
      <c r="AI4816" t="s">
        <v>1375</v>
      </c>
    </row>
    <row r="4817" spans="1:35" x14ac:dyDescent="0.25">
      <c r="A4817" t="s">
        <v>11221</v>
      </c>
      <c r="B4817" s="1">
        <v>26</v>
      </c>
      <c r="C4817" t="s">
        <v>11207</v>
      </c>
      <c r="D4817">
        <v>12577014</v>
      </c>
      <c r="E4817" t="s">
        <v>11222</v>
      </c>
      <c r="F4817" t="s">
        <v>1363</v>
      </c>
      <c r="G4817" t="s">
        <v>1364</v>
      </c>
      <c r="H4817" s="3" t="s">
        <v>3527</v>
      </c>
      <c r="I4817">
        <v>2020</v>
      </c>
      <c r="J4817" s="15" t="s">
        <v>3528</v>
      </c>
      <c r="K4817">
        <v>2020</v>
      </c>
      <c r="L4817" t="s">
        <v>1367</v>
      </c>
      <c r="M4817" t="s">
        <v>11212</v>
      </c>
      <c r="N4817" t="s">
        <v>11223</v>
      </c>
      <c r="O4817" t="s">
        <v>1388</v>
      </c>
      <c r="P4817" t="s">
        <v>8240</v>
      </c>
      <c r="Q4817">
        <f t="shared" si="88"/>
        <v>14</v>
      </c>
      <c r="R4817" t="s">
        <v>1490</v>
      </c>
      <c r="S4817" t="s">
        <v>1491</v>
      </c>
      <c r="T4817" t="s">
        <v>11212</v>
      </c>
      <c r="U4817" s="75">
        <v>14</v>
      </c>
      <c r="V4817">
        <v>30</v>
      </c>
      <c r="W4817">
        <v>420</v>
      </c>
      <c r="AH4817" s="16"/>
      <c r="AI4817" t="s">
        <v>1375</v>
      </c>
    </row>
    <row r="4818" spans="1:35" x14ac:dyDescent="0.25">
      <c r="A4818" t="s">
        <v>11224</v>
      </c>
      <c r="B4818" s="1">
        <v>26</v>
      </c>
      <c r="C4818" t="s">
        <v>11207</v>
      </c>
      <c r="D4818">
        <v>12577014</v>
      </c>
      <c r="E4818" t="s">
        <v>11222</v>
      </c>
      <c r="F4818" t="s">
        <v>1363</v>
      </c>
      <c r="G4818" t="s">
        <v>1364</v>
      </c>
      <c r="H4818" s="3" t="s">
        <v>3527</v>
      </c>
      <c r="I4818">
        <v>2020</v>
      </c>
      <c r="J4818" s="15" t="s">
        <v>3528</v>
      </c>
      <c r="K4818">
        <v>2020</v>
      </c>
      <c r="L4818" t="s">
        <v>1367</v>
      </c>
      <c r="M4818" t="s">
        <v>11212</v>
      </c>
      <c r="N4818" t="s">
        <v>11223</v>
      </c>
      <c r="O4818" t="s">
        <v>1388</v>
      </c>
      <c r="P4818" t="s">
        <v>8240</v>
      </c>
      <c r="Q4818">
        <f t="shared" si="88"/>
        <v>14</v>
      </c>
      <c r="R4818" t="s">
        <v>1838</v>
      </c>
      <c r="S4818" t="s">
        <v>1839</v>
      </c>
      <c r="T4818" t="s">
        <v>1840</v>
      </c>
      <c r="U4818" s="75">
        <v>14</v>
      </c>
      <c r="V4818">
        <v>3.5</v>
      </c>
      <c r="W4818">
        <v>49</v>
      </c>
      <c r="AH4818" s="16"/>
      <c r="AI4818" t="s">
        <v>1375</v>
      </c>
    </row>
    <row r="4819" spans="1:35" x14ac:dyDescent="0.25">
      <c r="A4819" t="s">
        <v>11225</v>
      </c>
      <c r="B4819" s="1">
        <v>26</v>
      </c>
      <c r="C4819" t="s">
        <v>11207</v>
      </c>
      <c r="D4819">
        <v>15323099</v>
      </c>
      <c r="E4819" t="s">
        <v>11226</v>
      </c>
      <c r="F4819" t="s">
        <v>1363</v>
      </c>
      <c r="G4819" t="s">
        <v>1364</v>
      </c>
      <c r="H4819" s="3" t="s">
        <v>1453</v>
      </c>
      <c r="I4819">
        <v>2021</v>
      </c>
      <c r="J4819" s="15" t="s">
        <v>4384</v>
      </c>
      <c r="K4819">
        <v>2021</v>
      </c>
      <c r="L4819" t="s">
        <v>1367</v>
      </c>
      <c r="M4819" t="s">
        <v>11216</v>
      </c>
      <c r="N4819" t="s">
        <v>11217</v>
      </c>
      <c r="O4819" t="s">
        <v>1370</v>
      </c>
      <c r="P4819" t="s">
        <v>11218</v>
      </c>
      <c r="Q4819">
        <f t="shared" si="88"/>
        <v>100</v>
      </c>
      <c r="R4819" t="s">
        <v>1838</v>
      </c>
      <c r="S4819" t="s">
        <v>1839</v>
      </c>
      <c r="T4819" t="s">
        <v>1840</v>
      </c>
      <c r="U4819" s="75">
        <v>100</v>
      </c>
      <c r="V4819">
        <v>4</v>
      </c>
      <c r="W4819">
        <v>400</v>
      </c>
      <c r="AH4819" s="16"/>
      <c r="AI4819" t="s">
        <v>1375</v>
      </c>
    </row>
    <row r="4820" spans="1:35" x14ac:dyDescent="0.25">
      <c r="A4820" t="s">
        <v>11227</v>
      </c>
      <c r="B4820" s="1">
        <v>26</v>
      </c>
      <c r="C4820" t="s">
        <v>11207</v>
      </c>
      <c r="D4820">
        <v>15323099</v>
      </c>
      <c r="E4820" t="s">
        <v>11226</v>
      </c>
      <c r="F4820" t="s">
        <v>1363</v>
      </c>
      <c r="G4820" t="s">
        <v>1364</v>
      </c>
      <c r="H4820" s="3" t="s">
        <v>1453</v>
      </c>
      <c r="I4820">
        <v>2021</v>
      </c>
      <c r="J4820" s="15" t="s">
        <v>4384</v>
      </c>
      <c r="K4820">
        <v>2021</v>
      </c>
      <c r="L4820" t="s">
        <v>1367</v>
      </c>
      <c r="M4820" t="s">
        <v>11216</v>
      </c>
      <c r="N4820" t="s">
        <v>11217</v>
      </c>
      <c r="O4820" t="s">
        <v>1370</v>
      </c>
      <c r="P4820" t="s">
        <v>11218</v>
      </c>
      <c r="Q4820">
        <f t="shared" si="88"/>
        <v>100</v>
      </c>
      <c r="R4820" t="s">
        <v>1490</v>
      </c>
      <c r="S4820" t="s">
        <v>1491</v>
      </c>
      <c r="T4820" t="s">
        <v>11212</v>
      </c>
      <c r="U4820" s="75">
        <v>100</v>
      </c>
      <c r="V4820">
        <v>30</v>
      </c>
      <c r="W4820">
        <v>3000</v>
      </c>
      <c r="AH4820" s="16"/>
      <c r="AI4820" t="s">
        <v>1375</v>
      </c>
    </row>
    <row r="4821" spans="1:35" x14ac:dyDescent="0.25">
      <c r="A4821" t="s">
        <v>11228</v>
      </c>
      <c r="B4821" s="1">
        <v>26</v>
      </c>
      <c r="C4821" t="s">
        <v>11207</v>
      </c>
      <c r="D4821">
        <v>15036138</v>
      </c>
      <c r="E4821" t="s">
        <v>11229</v>
      </c>
      <c r="F4821" t="s">
        <v>1363</v>
      </c>
      <c r="G4821" t="s">
        <v>1364</v>
      </c>
      <c r="H4821" s="3" t="s">
        <v>2021</v>
      </c>
      <c r="I4821">
        <v>2021</v>
      </c>
      <c r="J4821" s="15" t="s">
        <v>1890</v>
      </c>
      <c r="K4821">
        <v>2021</v>
      </c>
      <c r="L4821" t="s">
        <v>1367</v>
      </c>
      <c r="M4821" t="s">
        <v>11212</v>
      </c>
      <c r="N4821" t="s">
        <v>11223</v>
      </c>
      <c r="O4821" t="s">
        <v>1370</v>
      </c>
      <c r="P4821" t="s">
        <v>8240</v>
      </c>
      <c r="Q4821">
        <f t="shared" si="88"/>
        <v>73</v>
      </c>
      <c r="R4821" t="s">
        <v>1838</v>
      </c>
      <c r="S4821" t="s">
        <v>1839</v>
      </c>
      <c r="T4821" t="s">
        <v>1840</v>
      </c>
      <c r="U4821" s="75">
        <v>73</v>
      </c>
      <c r="V4821">
        <v>4</v>
      </c>
      <c r="W4821">
        <v>292</v>
      </c>
      <c r="AH4821" s="16"/>
      <c r="AI4821" t="s">
        <v>1375</v>
      </c>
    </row>
    <row r="4822" spans="1:35" x14ac:dyDescent="0.25">
      <c r="A4822" t="s">
        <v>11230</v>
      </c>
      <c r="B4822" s="1">
        <v>26</v>
      </c>
      <c r="C4822" t="s">
        <v>11207</v>
      </c>
      <c r="D4822">
        <v>15424758</v>
      </c>
      <c r="E4822" t="s">
        <v>11231</v>
      </c>
      <c r="F4822" t="s">
        <v>1363</v>
      </c>
      <c r="G4822" t="s">
        <v>1391</v>
      </c>
      <c r="H4822" s="3" t="s">
        <v>4420</v>
      </c>
      <c r="I4822">
        <v>2021</v>
      </c>
      <c r="J4822" s="15" t="s">
        <v>1693</v>
      </c>
      <c r="K4822">
        <v>2021</v>
      </c>
      <c r="L4822" t="s">
        <v>1367</v>
      </c>
      <c r="M4822" t="s">
        <v>11216</v>
      </c>
      <c r="N4822" t="s">
        <v>11217</v>
      </c>
      <c r="O4822" t="s">
        <v>1388</v>
      </c>
      <c r="P4822" t="s">
        <v>11218</v>
      </c>
      <c r="Q4822">
        <f t="shared" si="88"/>
        <v>400</v>
      </c>
      <c r="R4822" t="s">
        <v>1838</v>
      </c>
      <c r="S4822" t="s">
        <v>1839</v>
      </c>
      <c r="T4822" t="s">
        <v>1840</v>
      </c>
      <c r="U4822" s="75">
        <v>400</v>
      </c>
      <c r="V4822">
        <v>4</v>
      </c>
      <c r="W4822">
        <v>1600</v>
      </c>
      <c r="AH4822" s="16"/>
      <c r="AI4822" t="s">
        <v>1375</v>
      </c>
    </row>
    <row r="4823" spans="1:35" x14ac:dyDescent="0.25">
      <c r="A4823" t="s">
        <v>11232</v>
      </c>
      <c r="B4823" s="1">
        <v>26</v>
      </c>
      <c r="C4823" t="s">
        <v>11207</v>
      </c>
      <c r="D4823">
        <v>15376346</v>
      </c>
      <c r="E4823" t="s">
        <v>11233</v>
      </c>
      <c r="F4823" t="s">
        <v>1363</v>
      </c>
      <c r="G4823" t="s">
        <v>1364</v>
      </c>
      <c r="H4823" s="3" t="s">
        <v>4379</v>
      </c>
      <c r="I4823">
        <v>2021</v>
      </c>
      <c r="J4823" s="15" t="s">
        <v>4417</v>
      </c>
      <c r="K4823">
        <v>2021</v>
      </c>
      <c r="L4823" t="s">
        <v>1367</v>
      </c>
      <c r="M4823" t="s">
        <v>11212</v>
      </c>
      <c r="N4823" t="s">
        <v>11223</v>
      </c>
      <c r="O4823" t="s">
        <v>1388</v>
      </c>
      <c r="P4823" t="s">
        <v>8240</v>
      </c>
      <c r="Q4823">
        <f t="shared" si="88"/>
        <v>200</v>
      </c>
      <c r="R4823" t="s">
        <v>1838</v>
      </c>
      <c r="S4823" t="s">
        <v>1839</v>
      </c>
      <c r="T4823" t="s">
        <v>1840</v>
      </c>
      <c r="U4823" s="75">
        <v>200</v>
      </c>
      <c r="V4823">
        <v>4</v>
      </c>
      <c r="W4823">
        <v>800</v>
      </c>
      <c r="AH4823" s="16"/>
      <c r="AI4823" t="s">
        <v>1375</v>
      </c>
    </row>
    <row r="4824" spans="1:35" x14ac:dyDescent="0.25">
      <c r="A4824" t="s">
        <v>11234</v>
      </c>
      <c r="B4824" s="1">
        <v>26</v>
      </c>
      <c r="C4824" t="s">
        <v>11207</v>
      </c>
      <c r="D4824">
        <v>15040836</v>
      </c>
      <c r="E4824" t="s">
        <v>11235</v>
      </c>
      <c r="F4824" t="s">
        <v>1363</v>
      </c>
      <c r="G4824" t="s">
        <v>1391</v>
      </c>
      <c r="H4824" s="3" t="s">
        <v>2021</v>
      </c>
      <c r="I4824">
        <v>2021</v>
      </c>
      <c r="J4824" s="15" t="s">
        <v>1890</v>
      </c>
      <c r="K4824">
        <v>2021</v>
      </c>
      <c r="L4824" t="s">
        <v>1367</v>
      </c>
      <c r="M4824" t="s">
        <v>11216</v>
      </c>
      <c r="N4824" t="s">
        <v>11217</v>
      </c>
      <c r="O4824" t="s">
        <v>1370</v>
      </c>
      <c r="P4824" t="s">
        <v>11218</v>
      </c>
      <c r="Q4824">
        <f t="shared" si="88"/>
        <v>95</v>
      </c>
      <c r="R4824" t="s">
        <v>1838</v>
      </c>
      <c r="S4824" t="s">
        <v>1839</v>
      </c>
      <c r="T4824" t="s">
        <v>1840</v>
      </c>
      <c r="U4824" s="75">
        <v>95</v>
      </c>
      <c r="V4824">
        <v>4</v>
      </c>
      <c r="W4824">
        <v>380</v>
      </c>
      <c r="AH4824" s="16"/>
      <c r="AI4824" t="s">
        <v>1375</v>
      </c>
    </row>
    <row r="4825" spans="1:35" x14ac:dyDescent="0.25">
      <c r="A4825" t="s">
        <v>11236</v>
      </c>
      <c r="B4825" s="1">
        <v>26</v>
      </c>
      <c r="C4825" t="s">
        <v>11207</v>
      </c>
      <c r="D4825">
        <v>15160572</v>
      </c>
      <c r="E4825" t="s">
        <v>11237</v>
      </c>
      <c r="F4825" t="s">
        <v>1363</v>
      </c>
      <c r="G4825" t="s">
        <v>1364</v>
      </c>
      <c r="H4825" s="3" t="s">
        <v>4434</v>
      </c>
      <c r="I4825">
        <v>2021</v>
      </c>
      <c r="J4825" s="15" t="s">
        <v>11238</v>
      </c>
      <c r="K4825">
        <v>2021</v>
      </c>
      <c r="L4825" t="s">
        <v>1367</v>
      </c>
      <c r="M4825" t="s">
        <v>11212</v>
      </c>
      <c r="N4825" t="s">
        <v>11223</v>
      </c>
      <c r="O4825" t="s">
        <v>1370</v>
      </c>
      <c r="P4825" t="s">
        <v>8240</v>
      </c>
      <c r="Q4825">
        <f t="shared" si="88"/>
        <v>200</v>
      </c>
      <c r="R4825" t="s">
        <v>1838</v>
      </c>
      <c r="S4825" t="s">
        <v>1839</v>
      </c>
      <c r="T4825" t="s">
        <v>1840</v>
      </c>
      <c r="U4825" s="75">
        <v>200</v>
      </c>
      <c r="V4825">
        <v>4</v>
      </c>
      <c r="W4825">
        <v>800</v>
      </c>
      <c r="AH4825" s="16"/>
      <c r="AI4825" t="s">
        <v>1375</v>
      </c>
    </row>
    <row r="4826" spans="1:35" x14ac:dyDescent="0.25">
      <c r="A4826" t="s">
        <v>11239</v>
      </c>
      <c r="B4826" s="1">
        <v>26</v>
      </c>
      <c r="C4826" t="s">
        <v>11207</v>
      </c>
      <c r="D4826">
        <v>15050211</v>
      </c>
      <c r="E4826" t="s">
        <v>11240</v>
      </c>
      <c r="F4826" t="s">
        <v>1363</v>
      </c>
      <c r="G4826" t="s">
        <v>1364</v>
      </c>
      <c r="H4826" s="3" t="s">
        <v>1890</v>
      </c>
      <c r="I4826">
        <v>2021</v>
      </c>
      <c r="J4826" s="15" t="s">
        <v>1891</v>
      </c>
      <c r="K4826">
        <v>2021</v>
      </c>
      <c r="L4826" t="s">
        <v>1367</v>
      </c>
      <c r="M4826" t="s">
        <v>11216</v>
      </c>
      <c r="N4826" t="s">
        <v>11217</v>
      </c>
      <c r="O4826" t="s">
        <v>1370</v>
      </c>
      <c r="P4826" t="s">
        <v>11218</v>
      </c>
      <c r="Q4826">
        <f t="shared" si="88"/>
        <v>8</v>
      </c>
      <c r="R4826" t="s">
        <v>1838</v>
      </c>
      <c r="S4826" t="s">
        <v>1839</v>
      </c>
      <c r="T4826" t="s">
        <v>1840</v>
      </c>
      <c r="U4826" s="75">
        <v>8</v>
      </c>
      <c r="V4826">
        <v>4</v>
      </c>
      <c r="W4826">
        <v>32</v>
      </c>
      <c r="AH4826" s="16"/>
      <c r="AI4826" t="s">
        <v>1375</v>
      </c>
    </row>
    <row r="4827" spans="1:35" x14ac:dyDescent="0.25">
      <c r="A4827" t="s">
        <v>11241</v>
      </c>
      <c r="B4827" s="1">
        <v>26</v>
      </c>
      <c r="C4827" t="s">
        <v>11207</v>
      </c>
      <c r="D4827">
        <v>15418197</v>
      </c>
      <c r="E4827" t="s">
        <v>11242</v>
      </c>
      <c r="F4827" t="s">
        <v>1363</v>
      </c>
      <c r="G4827" t="s">
        <v>1391</v>
      </c>
      <c r="H4827" s="3" t="s">
        <v>1677</v>
      </c>
      <c r="I4827">
        <v>2021</v>
      </c>
      <c r="J4827" s="15" t="s">
        <v>1678</v>
      </c>
      <c r="K4827">
        <v>2021</v>
      </c>
      <c r="L4827" t="s">
        <v>1367</v>
      </c>
      <c r="M4827" t="s">
        <v>11216</v>
      </c>
      <c r="N4827" t="s">
        <v>11217</v>
      </c>
      <c r="O4827" t="s">
        <v>1388</v>
      </c>
      <c r="P4827" t="s">
        <v>11218</v>
      </c>
      <c r="Q4827">
        <f t="shared" si="88"/>
        <v>50</v>
      </c>
      <c r="R4827" t="s">
        <v>1838</v>
      </c>
      <c r="S4827" t="s">
        <v>1839</v>
      </c>
      <c r="T4827" t="s">
        <v>1840</v>
      </c>
      <c r="U4827" s="75">
        <v>50</v>
      </c>
      <c r="V4827">
        <v>4</v>
      </c>
      <c r="W4827">
        <v>200</v>
      </c>
      <c r="AH4827" s="16"/>
      <c r="AI4827" t="s">
        <v>1375</v>
      </c>
    </row>
    <row r="4828" spans="1:35" x14ac:dyDescent="0.25">
      <c r="A4828" t="s">
        <v>11243</v>
      </c>
      <c r="B4828" s="1">
        <v>26</v>
      </c>
      <c r="C4828" t="s">
        <v>11207</v>
      </c>
      <c r="D4828">
        <v>15099490</v>
      </c>
      <c r="E4828" t="s">
        <v>11244</v>
      </c>
      <c r="F4828" t="s">
        <v>1363</v>
      </c>
      <c r="G4828" t="s">
        <v>1364</v>
      </c>
      <c r="H4828" s="3" t="s">
        <v>1850</v>
      </c>
      <c r="I4828">
        <v>2021</v>
      </c>
      <c r="J4828" s="15" t="s">
        <v>1851</v>
      </c>
      <c r="K4828">
        <v>2021</v>
      </c>
      <c r="L4828" t="s">
        <v>1367</v>
      </c>
      <c r="M4828" t="s">
        <v>11216</v>
      </c>
      <c r="N4828" t="s">
        <v>11217</v>
      </c>
      <c r="O4828" t="s">
        <v>1370</v>
      </c>
      <c r="P4828" t="s">
        <v>11218</v>
      </c>
      <c r="Q4828">
        <f t="shared" si="88"/>
        <v>200</v>
      </c>
      <c r="R4828" t="s">
        <v>1838</v>
      </c>
      <c r="S4828" t="s">
        <v>1839</v>
      </c>
      <c r="T4828" t="s">
        <v>1840</v>
      </c>
      <c r="U4828" s="75">
        <v>200</v>
      </c>
      <c r="V4828">
        <v>4</v>
      </c>
      <c r="W4828">
        <v>800</v>
      </c>
      <c r="AH4828" s="16"/>
      <c r="AI4828" t="s">
        <v>1375</v>
      </c>
    </row>
    <row r="4829" spans="1:35" x14ac:dyDescent="0.25">
      <c r="A4829" t="s">
        <v>11245</v>
      </c>
      <c r="B4829" s="1">
        <v>26</v>
      </c>
      <c r="C4829" t="s">
        <v>11207</v>
      </c>
      <c r="D4829">
        <v>15968189</v>
      </c>
      <c r="E4829" t="s">
        <v>11216</v>
      </c>
      <c r="F4829" t="s">
        <v>1363</v>
      </c>
      <c r="G4829" t="s">
        <v>1391</v>
      </c>
      <c r="H4829" s="3" t="s">
        <v>4113</v>
      </c>
      <c r="I4829">
        <v>2021</v>
      </c>
      <c r="J4829" s="15" t="s">
        <v>1903</v>
      </c>
      <c r="K4829">
        <v>2021</v>
      </c>
      <c r="L4829" t="s">
        <v>1367</v>
      </c>
      <c r="M4829" t="s">
        <v>11216</v>
      </c>
      <c r="N4829" t="s">
        <v>11217</v>
      </c>
      <c r="O4829" t="s">
        <v>1388</v>
      </c>
      <c r="P4829" t="s">
        <v>11218</v>
      </c>
      <c r="Q4829">
        <f t="shared" si="88"/>
        <v>80</v>
      </c>
      <c r="R4829" t="s">
        <v>1838</v>
      </c>
      <c r="S4829" t="s">
        <v>1839</v>
      </c>
      <c r="T4829" t="s">
        <v>1840</v>
      </c>
      <c r="U4829" s="75">
        <v>80</v>
      </c>
      <c r="V4829">
        <v>5</v>
      </c>
      <c r="W4829">
        <v>400</v>
      </c>
      <c r="AH4829" s="16"/>
      <c r="AI4829" t="s">
        <v>1375</v>
      </c>
    </row>
    <row r="4830" spans="1:35" x14ac:dyDescent="0.25">
      <c r="A4830" t="s">
        <v>11246</v>
      </c>
      <c r="B4830" s="1">
        <v>26</v>
      </c>
      <c r="C4830" t="s">
        <v>11207</v>
      </c>
      <c r="D4830">
        <v>15877523</v>
      </c>
      <c r="E4830" t="s">
        <v>11247</v>
      </c>
      <c r="F4830" t="s">
        <v>1363</v>
      </c>
      <c r="G4830" t="s">
        <v>1364</v>
      </c>
      <c r="H4830" s="3" t="s">
        <v>4044</v>
      </c>
      <c r="I4830">
        <v>2021</v>
      </c>
      <c r="J4830" s="15" t="s">
        <v>3537</v>
      </c>
      <c r="K4830">
        <v>2021</v>
      </c>
      <c r="L4830" t="s">
        <v>1367</v>
      </c>
      <c r="M4830" t="s">
        <v>11216</v>
      </c>
      <c r="N4830" t="s">
        <v>11217</v>
      </c>
      <c r="O4830" t="s">
        <v>1388</v>
      </c>
      <c r="P4830" t="s">
        <v>11218</v>
      </c>
      <c r="Q4830">
        <f t="shared" si="88"/>
        <v>50</v>
      </c>
      <c r="R4830" t="s">
        <v>1838</v>
      </c>
      <c r="S4830" t="s">
        <v>1839</v>
      </c>
      <c r="T4830" t="s">
        <v>1840</v>
      </c>
      <c r="U4830" s="75">
        <v>50</v>
      </c>
      <c r="V4830">
        <v>4</v>
      </c>
      <c r="W4830">
        <v>200</v>
      </c>
      <c r="AH4830" s="16"/>
      <c r="AI4830" t="s">
        <v>1375</v>
      </c>
    </row>
    <row r="4831" spans="1:35" x14ac:dyDescent="0.25">
      <c r="A4831" t="s">
        <v>11248</v>
      </c>
      <c r="B4831" s="1">
        <v>26</v>
      </c>
      <c r="C4831" t="s">
        <v>11207</v>
      </c>
      <c r="D4831">
        <v>14721511</v>
      </c>
      <c r="E4831" t="s">
        <v>11249</v>
      </c>
      <c r="F4831" t="s">
        <v>1363</v>
      </c>
      <c r="G4831" t="s">
        <v>1364</v>
      </c>
      <c r="H4831" s="3" t="s">
        <v>1400</v>
      </c>
      <c r="I4831">
        <v>2021</v>
      </c>
      <c r="J4831" s="15" t="s">
        <v>1386</v>
      </c>
      <c r="K4831">
        <v>2021</v>
      </c>
      <c r="L4831" t="s">
        <v>1367</v>
      </c>
      <c r="M4831" t="s">
        <v>11212</v>
      </c>
      <c r="N4831" t="s">
        <v>11223</v>
      </c>
      <c r="O4831" t="s">
        <v>1388</v>
      </c>
      <c r="P4831" t="s">
        <v>8240</v>
      </c>
      <c r="Q4831">
        <f t="shared" si="88"/>
        <v>400</v>
      </c>
      <c r="R4831" t="s">
        <v>1838</v>
      </c>
      <c r="S4831" t="s">
        <v>1839</v>
      </c>
      <c r="T4831" t="s">
        <v>1840</v>
      </c>
      <c r="U4831" s="75">
        <v>400</v>
      </c>
      <c r="V4831">
        <v>4</v>
      </c>
      <c r="W4831">
        <v>1600</v>
      </c>
      <c r="AH4831" s="16"/>
      <c r="AI4831" t="s">
        <v>1375</v>
      </c>
    </row>
    <row r="4832" spans="1:35" x14ac:dyDescent="0.25">
      <c r="A4832" t="s">
        <v>11250</v>
      </c>
      <c r="B4832" s="1">
        <v>26</v>
      </c>
      <c r="C4832" t="s">
        <v>11207</v>
      </c>
      <c r="D4832">
        <v>14782014</v>
      </c>
      <c r="E4832" t="s">
        <v>11251</v>
      </c>
      <c r="F4832" t="s">
        <v>1363</v>
      </c>
      <c r="G4832" t="s">
        <v>1364</v>
      </c>
      <c r="H4832" s="3" t="s">
        <v>2013</v>
      </c>
      <c r="I4832">
        <v>2021</v>
      </c>
      <c r="J4832" s="15" t="s">
        <v>2014</v>
      </c>
      <c r="K4832">
        <v>2021</v>
      </c>
      <c r="L4832" t="s">
        <v>1367</v>
      </c>
      <c r="M4832" t="s">
        <v>11212</v>
      </c>
      <c r="N4832" t="s">
        <v>11223</v>
      </c>
      <c r="O4832" t="s">
        <v>1388</v>
      </c>
      <c r="P4832" t="s">
        <v>8240</v>
      </c>
      <c r="Q4832">
        <f t="shared" si="88"/>
        <v>16</v>
      </c>
      <c r="R4832" t="s">
        <v>1838</v>
      </c>
      <c r="S4832" t="s">
        <v>1839</v>
      </c>
      <c r="T4832" t="s">
        <v>1840</v>
      </c>
      <c r="U4832" s="75">
        <v>16</v>
      </c>
      <c r="V4832">
        <v>4</v>
      </c>
      <c r="W4832">
        <v>64</v>
      </c>
      <c r="AH4832" s="16"/>
      <c r="AI4832" t="s">
        <v>1375</v>
      </c>
    </row>
    <row r="4833" spans="1:35" x14ac:dyDescent="0.25">
      <c r="A4833" t="s">
        <v>11252</v>
      </c>
      <c r="B4833" s="1">
        <v>26</v>
      </c>
      <c r="C4833" t="s">
        <v>11207</v>
      </c>
      <c r="D4833">
        <v>15607143</v>
      </c>
      <c r="E4833" t="s">
        <v>11253</v>
      </c>
      <c r="F4833" t="s">
        <v>1363</v>
      </c>
      <c r="G4833" t="s">
        <v>1364</v>
      </c>
      <c r="H4833" s="3" t="s">
        <v>1465</v>
      </c>
      <c r="I4833">
        <v>2021</v>
      </c>
      <c r="J4833" s="15" t="s">
        <v>1877</v>
      </c>
      <c r="K4833">
        <v>2021</v>
      </c>
      <c r="L4833" t="s">
        <v>1367</v>
      </c>
      <c r="M4833" t="s">
        <v>11212</v>
      </c>
      <c r="N4833" t="s">
        <v>11223</v>
      </c>
      <c r="O4833" t="s">
        <v>1388</v>
      </c>
      <c r="P4833" t="s">
        <v>8240</v>
      </c>
      <c r="Q4833">
        <f t="shared" si="88"/>
        <v>80</v>
      </c>
      <c r="R4833" t="s">
        <v>1838</v>
      </c>
      <c r="S4833" t="s">
        <v>1839</v>
      </c>
      <c r="T4833" t="s">
        <v>1840</v>
      </c>
      <c r="U4833" s="75">
        <v>80</v>
      </c>
      <c r="V4833">
        <v>4</v>
      </c>
      <c r="W4833">
        <v>320</v>
      </c>
      <c r="AH4833" s="16"/>
      <c r="AI4833" t="s">
        <v>1375</v>
      </c>
    </row>
    <row r="4834" spans="1:35" x14ac:dyDescent="0.25">
      <c r="A4834" t="s">
        <v>11254</v>
      </c>
      <c r="B4834" s="1">
        <v>26</v>
      </c>
      <c r="C4834" t="s">
        <v>11207</v>
      </c>
      <c r="D4834">
        <v>15652750</v>
      </c>
      <c r="E4834" t="s">
        <v>11255</v>
      </c>
      <c r="F4834" t="s">
        <v>1363</v>
      </c>
      <c r="G4834" t="s">
        <v>1364</v>
      </c>
      <c r="H4834" s="3" t="s">
        <v>1953</v>
      </c>
      <c r="I4834">
        <v>2021</v>
      </c>
      <c r="J4834" s="15" t="s">
        <v>1936</v>
      </c>
      <c r="K4834">
        <v>2021</v>
      </c>
      <c r="L4834" t="s">
        <v>1367</v>
      </c>
      <c r="M4834" t="s">
        <v>11212</v>
      </c>
      <c r="N4834" t="s">
        <v>11223</v>
      </c>
      <c r="O4834" t="s">
        <v>1388</v>
      </c>
      <c r="P4834" t="s">
        <v>8240</v>
      </c>
      <c r="Q4834">
        <f t="shared" si="88"/>
        <v>66</v>
      </c>
      <c r="R4834" t="s">
        <v>1838</v>
      </c>
      <c r="S4834" t="s">
        <v>1839</v>
      </c>
      <c r="T4834" t="s">
        <v>1840</v>
      </c>
      <c r="U4834" s="75">
        <v>66</v>
      </c>
      <c r="V4834">
        <v>4</v>
      </c>
      <c r="W4834">
        <v>264</v>
      </c>
      <c r="AH4834" s="16"/>
      <c r="AI4834" t="s">
        <v>1375</v>
      </c>
    </row>
    <row r="4835" spans="1:35" x14ac:dyDescent="0.25">
      <c r="A4835" t="s">
        <v>11256</v>
      </c>
      <c r="B4835" s="1">
        <v>26</v>
      </c>
      <c r="C4835" t="s">
        <v>11207</v>
      </c>
      <c r="D4835">
        <v>15688259</v>
      </c>
      <c r="E4835" t="s">
        <v>11257</v>
      </c>
      <c r="F4835" t="s">
        <v>1363</v>
      </c>
      <c r="G4835" t="s">
        <v>1391</v>
      </c>
      <c r="H4835" s="3" t="s">
        <v>1963</v>
      </c>
      <c r="I4835">
        <v>2021</v>
      </c>
      <c r="J4835" s="15" t="s">
        <v>8620</v>
      </c>
      <c r="K4835">
        <v>2021</v>
      </c>
      <c r="L4835" t="s">
        <v>1367</v>
      </c>
      <c r="M4835" t="s">
        <v>11216</v>
      </c>
      <c r="N4835" t="s">
        <v>11217</v>
      </c>
      <c r="O4835" t="s">
        <v>1388</v>
      </c>
      <c r="P4835" t="s">
        <v>11218</v>
      </c>
      <c r="Q4835">
        <f t="shared" si="88"/>
        <v>12</v>
      </c>
      <c r="R4835" t="s">
        <v>1838</v>
      </c>
      <c r="S4835" t="s">
        <v>1839</v>
      </c>
      <c r="T4835" t="s">
        <v>1840</v>
      </c>
      <c r="U4835" s="75">
        <v>12</v>
      </c>
      <c r="V4835">
        <v>4</v>
      </c>
      <c r="W4835">
        <v>48</v>
      </c>
      <c r="AH4835" s="16"/>
      <c r="AI4835" t="s">
        <v>1375</v>
      </c>
    </row>
    <row r="4836" spans="1:35" x14ac:dyDescent="0.25">
      <c r="A4836" t="s">
        <v>11258</v>
      </c>
      <c r="B4836" s="1">
        <v>26</v>
      </c>
      <c r="C4836" t="s">
        <v>11207</v>
      </c>
      <c r="D4836">
        <v>15701085</v>
      </c>
      <c r="E4836" t="s">
        <v>11259</v>
      </c>
      <c r="F4836" t="s">
        <v>1363</v>
      </c>
      <c r="G4836" t="s">
        <v>1364</v>
      </c>
      <c r="H4836" s="3" t="s">
        <v>4609</v>
      </c>
      <c r="I4836">
        <v>2021</v>
      </c>
      <c r="J4836" s="15" t="s">
        <v>4631</v>
      </c>
      <c r="K4836">
        <v>2021</v>
      </c>
      <c r="L4836" t="s">
        <v>1367</v>
      </c>
      <c r="M4836" t="s">
        <v>11216</v>
      </c>
      <c r="N4836" t="s">
        <v>11217</v>
      </c>
      <c r="O4836" t="s">
        <v>1388</v>
      </c>
      <c r="P4836" t="s">
        <v>11218</v>
      </c>
      <c r="Q4836">
        <f t="shared" si="88"/>
        <v>60</v>
      </c>
      <c r="R4836" t="s">
        <v>1838</v>
      </c>
      <c r="S4836" t="s">
        <v>1839</v>
      </c>
      <c r="T4836" t="s">
        <v>1840</v>
      </c>
      <c r="U4836" s="75">
        <v>60</v>
      </c>
      <c r="V4836">
        <v>4</v>
      </c>
      <c r="W4836">
        <v>240</v>
      </c>
      <c r="AH4836" s="16"/>
      <c r="AI4836" t="s">
        <v>1375</v>
      </c>
    </row>
    <row r="4837" spans="1:35" x14ac:dyDescent="0.25">
      <c r="A4837" t="s">
        <v>11260</v>
      </c>
      <c r="B4837" s="1">
        <v>26</v>
      </c>
      <c r="C4837" t="s">
        <v>11207</v>
      </c>
      <c r="D4837">
        <v>15701085</v>
      </c>
      <c r="E4837" t="s">
        <v>11259</v>
      </c>
      <c r="F4837" t="s">
        <v>1363</v>
      </c>
      <c r="G4837" t="s">
        <v>1364</v>
      </c>
      <c r="H4837" s="3" t="s">
        <v>4609</v>
      </c>
      <c r="I4837">
        <v>2021</v>
      </c>
      <c r="J4837" s="15" t="s">
        <v>4631</v>
      </c>
      <c r="K4837">
        <v>2021</v>
      </c>
      <c r="L4837" t="s">
        <v>1367</v>
      </c>
      <c r="M4837" t="s">
        <v>11216</v>
      </c>
      <c r="N4837" t="s">
        <v>11217</v>
      </c>
      <c r="O4837" t="s">
        <v>1388</v>
      </c>
      <c r="P4837" t="s">
        <v>11218</v>
      </c>
      <c r="Q4837">
        <f t="shared" si="88"/>
        <v>60</v>
      </c>
      <c r="R4837" t="s">
        <v>2198</v>
      </c>
      <c r="S4837" t="s">
        <v>2199</v>
      </c>
      <c r="T4837" t="s">
        <v>1379</v>
      </c>
      <c r="U4837" s="75">
        <v>60</v>
      </c>
      <c r="V4837">
        <v>45</v>
      </c>
      <c r="W4837">
        <v>2700</v>
      </c>
      <c r="AH4837" s="16"/>
      <c r="AI4837" t="s">
        <v>1375</v>
      </c>
    </row>
    <row r="4838" spans="1:35" x14ac:dyDescent="0.25">
      <c r="A4838" t="s">
        <v>11261</v>
      </c>
      <c r="B4838" s="1">
        <v>26</v>
      </c>
      <c r="C4838" t="s">
        <v>11207</v>
      </c>
      <c r="D4838">
        <v>16470117</v>
      </c>
      <c r="E4838" t="s">
        <v>11262</v>
      </c>
      <c r="F4838" t="s">
        <v>1363</v>
      </c>
      <c r="G4838" t="s">
        <v>1364</v>
      </c>
      <c r="H4838" s="3" t="s">
        <v>1431</v>
      </c>
      <c r="I4838">
        <v>2022</v>
      </c>
      <c r="J4838" s="15" t="s">
        <v>4939</v>
      </c>
      <c r="K4838">
        <v>2022</v>
      </c>
      <c r="L4838" t="s">
        <v>1367</v>
      </c>
      <c r="M4838" t="s">
        <v>11216</v>
      </c>
      <c r="N4838" t="s">
        <v>11217</v>
      </c>
      <c r="O4838" t="s">
        <v>1370</v>
      </c>
      <c r="P4838" t="s">
        <v>11218</v>
      </c>
      <c r="Q4838">
        <f t="shared" si="88"/>
        <v>100</v>
      </c>
      <c r="R4838" t="s">
        <v>1838</v>
      </c>
      <c r="S4838" t="s">
        <v>1839</v>
      </c>
      <c r="T4838" t="s">
        <v>1840</v>
      </c>
      <c r="U4838" s="75">
        <v>100</v>
      </c>
      <c r="V4838">
        <v>4.5</v>
      </c>
      <c r="W4838">
        <v>450</v>
      </c>
      <c r="AH4838" s="16"/>
      <c r="AI4838" t="s">
        <v>1375</v>
      </c>
    </row>
    <row r="4839" spans="1:35" x14ac:dyDescent="0.25">
      <c r="A4839" t="s">
        <v>11263</v>
      </c>
      <c r="B4839" s="1">
        <v>26</v>
      </c>
      <c r="C4839" t="s">
        <v>11207</v>
      </c>
      <c r="D4839">
        <v>14829991</v>
      </c>
      <c r="E4839" t="s">
        <v>11264</v>
      </c>
      <c r="F4839" t="s">
        <v>1363</v>
      </c>
      <c r="G4839" t="s">
        <v>1364</v>
      </c>
      <c r="H4839" s="3" t="s">
        <v>4569</v>
      </c>
      <c r="I4839">
        <v>2021</v>
      </c>
      <c r="J4839" s="15" t="s">
        <v>4675</v>
      </c>
      <c r="K4839">
        <v>2021</v>
      </c>
      <c r="L4839" t="s">
        <v>1367</v>
      </c>
      <c r="M4839" t="s">
        <v>11212</v>
      </c>
      <c r="N4839" t="s">
        <v>11223</v>
      </c>
      <c r="O4839" t="s">
        <v>1370</v>
      </c>
      <c r="P4839" t="s">
        <v>8240</v>
      </c>
      <c r="Q4839">
        <f t="shared" si="88"/>
        <v>10</v>
      </c>
      <c r="R4839" t="s">
        <v>1838</v>
      </c>
      <c r="S4839" t="s">
        <v>1839</v>
      </c>
      <c r="T4839" t="s">
        <v>1840</v>
      </c>
      <c r="U4839" s="75">
        <v>10</v>
      </c>
      <c r="V4839">
        <v>4</v>
      </c>
      <c r="W4839">
        <v>40</v>
      </c>
      <c r="AH4839" s="16"/>
      <c r="AI4839" t="s">
        <v>1375</v>
      </c>
    </row>
    <row r="4840" spans="1:35" x14ac:dyDescent="0.25">
      <c r="A4840" t="s">
        <v>11265</v>
      </c>
      <c r="B4840" s="1">
        <v>26</v>
      </c>
      <c r="C4840" t="s">
        <v>11207</v>
      </c>
      <c r="D4840">
        <v>12789151</v>
      </c>
      <c r="E4840" t="s">
        <v>11220</v>
      </c>
      <c r="F4840" t="s">
        <v>1363</v>
      </c>
      <c r="G4840" t="s">
        <v>1391</v>
      </c>
      <c r="H4840" s="3" t="s">
        <v>2626</v>
      </c>
      <c r="I4840">
        <v>2020</v>
      </c>
      <c r="J4840" s="15" t="s">
        <v>7070</v>
      </c>
      <c r="K4840">
        <v>2020</v>
      </c>
      <c r="L4840" t="s">
        <v>1394</v>
      </c>
      <c r="M4840" t="s">
        <v>11216</v>
      </c>
      <c r="N4840" t="s">
        <v>11266</v>
      </c>
      <c r="O4840" t="s">
        <v>1408</v>
      </c>
      <c r="P4840" t="s">
        <v>11218</v>
      </c>
      <c r="Q4840">
        <f t="shared" si="88"/>
        <v>34</v>
      </c>
      <c r="R4840" t="s">
        <v>1838</v>
      </c>
      <c r="S4840" t="s">
        <v>1839</v>
      </c>
      <c r="T4840" t="s">
        <v>1840</v>
      </c>
      <c r="U4840" s="75">
        <v>34</v>
      </c>
      <c r="V4840">
        <v>3</v>
      </c>
      <c r="W4840">
        <v>102</v>
      </c>
      <c r="AH4840" s="16"/>
      <c r="AI4840" t="s">
        <v>1375</v>
      </c>
    </row>
    <row r="4841" spans="1:35" x14ac:dyDescent="0.25">
      <c r="A4841" t="s">
        <v>11267</v>
      </c>
      <c r="B4841" s="1">
        <v>26</v>
      </c>
      <c r="C4841" t="s">
        <v>11207</v>
      </c>
      <c r="D4841">
        <v>14940736</v>
      </c>
      <c r="E4841" t="s">
        <v>11268</v>
      </c>
      <c r="F4841" t="s">
        <v>1363</v>
      </c>
      <c r="G4841" t="s">
        <v>1364</v>
      </c>
      <c r="H4841" s="3" t="s">
        <v>1365</v>
      </c>
      <c r="I4841">
        <v>2021</v>
      </c>
      <c r="J4841" s="15" t="s">
        <v>1366</v>
      </c>
      <c r="K4841">
        <v>2021</v>
      </c>
      <c r="L4841" t="s">
        <v>1367</v>
      </c>
      <c r="M4841" t="s">
        <v>11212</v>
      </c>
      <c r="N4841" t="s">
        <v>11223</v>
      </c>
      <c r="O4841" t="s">
        <v>1370</v>
      </c>
      <c r="P4841" t="s">
        <v>8240</v>
      </c>
      <c r="Q4841">
        <f t="shared" si="88"/>
        <v>200</v>
      </c>
      <c r="R4841" t="s">
        <v>1838</v>
      </c>
      <c r="S4841" t="s">
        <v>1839</v>
      </c>
      <c r="T4841" t="s">
        <v>1840</v>
      </c>
      <c r="U4841" s="75">
        <v>200</v>
      </c>
      <c r="V4841">
        <v>4</v>
      </c>
      <c r="W4841">
        <v>800</v>
      </c>
      <c r="AH4841" s="16"/>
      <c r="AI4841" t="s">
        <v>1375</v>
      </c>
    </row>
    <row r="4842" spans="1:35" x14ac:dyDescent="0.25">
      <c r="A4842" t="s">
        <v>11269</v>
      </c>
      <c r="B4842" s="1">
        <v>26</v>
      </c>
      <c r="C4842" t="s">
        <v>11207</v>
      </c>
      <c r="D4842">
        <v>14940736</v>
      </c>
      <c r="E4842" t="s">
        <v>11268</v>
      </c>
      <c r="F4842" t="s">
        <v>1363</v>
      </c>
      <c r="G4842" t="s">
        <v>1364</v>
      </c>
      <c r="H4842" s="3" t="s">
        <v>1365</v>
      </c>
      <c r="I4842">
        <v>2021</v>
      </c>
      <c r="J4842" s="15" t="s">
        <v>1366</v>
      </c>
      <c r="K4842">
        <v>2021</v>
      </c>
      <c r="L4842" t="s">
        <v>1367</v>
      </c>
      <c r="M4842" t="s">
        <v>11212</v>
      </c>
      <c r="N4842" t="s">
        <v>11223</v>
      </c>
      <c r="O4842" t="s">
        <v>1370</v>
      </c>
      <c r="P4842" t="s">
        <v>8240</v>
      </c>
      <c r="Q4842">
        <f t="shared" si="88"/>
        <v>200</v>
      </c>
      <c r="R4842" t="s">
        <v>1820</v>
      </c>
      <c r="S4842" t="s">
        <v>1821</v>
      </c>
      <c r="T4842" t="s">
        <v>713</v>
      </c>
      <c r="U4842" s="75">
        <v>200</v>
      </c>
      <c r="V4842">
        <v>24.4</v>
      </c>
      <c r="W4842">
        <v>4880</v>
      </c>
      <c r="AH4842" s="16"/>
      <c r="AI4842" t="s">
        <v>1375</v>
      </c>
    </row>
    <row r="4843" spans="1:35" x14ac:dyDescent="0.25">
      <c r="A4843" t="s">
        <v>11270</v>
      </c>
      <c r="B4843" s="1">
        <v>26</v>
      </c>
      <c r="C4843" t="s">
        <v>11207</v>
      </c>
      <c r="D4843">
        <v>13969048</v>
      </c>
      <c r="E4843" t="s">
        <v>11242</v>
      </c>
      <c r="F4843" t="s">
        <v>1363</v>
      </c>
      <c r="G4843" t="s">
        <v>1391</v>
      </c>
      <c r="H4843" s="3" t="s">
        <v>1689</v>
      </c>
      <c r="I4843">
        <v>2021</v>
      </c>
      <c r="J4843" s="15" t="s">
        <v>7035</v>
      </c>
      <c r="K4843">
        <v>2021</v>
      </c>
      <c r="L4843" t="s">
        <v>1394</v>
      </c>
      <c r="M4843" t="s">
        <v>11216</v>
      </c>
      <c r="N4843" t="s">
        <v>11266</v>
      </c>
      <c r="O4843" t="s">
        <v>1408</v>
      </c>
      <c r="P4843" t="s">
        <v>11218</v>
      </c>
      <c r="Q4843">
        <f t="shared" si="88"/>
        <v>50</v>
      </c>
      <c r="R4843" t="s">
        <v>1838</v>
      </c>
      <c r="S4843" t="s">
        <v>1839</v>
      </c>
      <c r="T4843" t="s">
        <v>1840</v>
      </c>
      <c r="U4843" s="75">
        <v>50</v>
      </c>
      <c r="V4843">
        <v>3</v>
      </c>
      <c r="W4843">
        <v>150</v>
      </c>
      <c r="AH4843" s="16"/>
      <c r="AI4843" t="s">
        <v>1375</v>
      </c>
    </row>
    <row r="4844" spans="1:35" x14ac:dyDescent="0.25">
      <c r="A4844" t="s">
        <v>11271</v>
      </c>
      <c r="B4844" s="1">
        <v>26</v>
      </c>
      <c r="C4844" t="s">
        <v>11207</v>
      </c>
      <c r="D4844">
        <v>12552860</v>
      </c>
      <c r="E4844" t="s">
        <v>11272</v>
      </c>
      <c r="F4844" t="s">
        <v>3576</v>
      </c>
      <c r="G4844" t="s">
        <v>1364</v>
      </c>
      <c r="H4844" s="3" t="s">
        <v>10122</v>
      </c>
      <c r="I4844">
        <v>2020</v>
      </c>
      <c r="J4844" s="15" t="s">
        <v>8560</v>
      </c>
      <c r="K4844">
        <v>2020</v>
      </c>
      <c r="L4844" t="s">
        <v>1367</v>
      </c>
      <c r="M4844" t="s">
        <v>11212</v>
      </c>
      <c r="N4844" t="s">
        <v>11223</v>
      </c>
      <c r="O4844" t="s">
        <v>1370</v>
      </c>
      <c r="P4844" t="s">
        <v>8240</v>
      </c>
      <c r="Q4844">
        <f t="shared" si="88"/>
        <v>180</v>
      </c>
      <c r="R4844" t="s">
        <v>1838</v>
      </c>
      <c r="S4844" t="s">
        <v>1839</v>
      </c>
      <c r="T4844" t="s">
        <v>1840</v>
      </c>
      <c r="U4844" s="75">
        <v>180</v>
      </c>
      <c r="V4844">
        <v>3</v>
      </c>
      <c r="W4844">
        <v>540</v>
      </c>
      <c r="AH4844" s="16"/>
      <c r="AI4844" t="s">
        <v>1375</v>
      </c>
    </row>
    <row r="4845" spans="1:35" x14ac:dyDescent="0.25">
      <c r="A4845" t="s">
        <v>11273</v>
      </c>
      <c r="B4845" s="1">
        <v>26</v>
      </c>
      <c r="C4845" t="s">
        <v>11207</v>
      </c>
      <c r="D4845">
        <v>16138759</v>
      </c>
      <c r="E4845" t="s">
        <v>11242</v>
      </c>
      <c r="F4845" t="s">
        <v>1363</v>
      </c>
      <c r="G4845" t="s">
        <v>1391</v>
      </c>
      <c r="H4845" s="3" t="s">
        <v>1758</v>
      </c>
      <c r="I4845">
        <v>2022</v>
      </c>
      <c r="J4845" s="15" t="s">
        <v>1759</v>
      </c>
      <c r="K4845">
        <v>2022</v>
      </c>
      <c r="L4845" t="s">
        <v>1367</v>
      </c>
      <c r="M4845" t="s">
        <v>11216</v>
      </c>
      <c r="N4845" t="s">
        <v>11266</v>
      </c>
      <c r="O4845" t="s">
        <v>1370</v>
      </c>
      <c r="P4845" t="s">
        <v>11218</v>
      </c>
      <c r="Q4845">
        <f t="shared" si="88"/>
        <v>70</v>
      </c>
      <c r="R4845" t="s">
        <v>1838</v>
      </c>
      <c r="S4845" t="s">
        <v>1839</v>
      </c>
      <c r="T4845" t="s">
        <v>1840</v>
      </c>
      <c r="U4845" s="75">
        <v>70</v>
      </c>
      <c r="V4845">
        <v>4</v>
      </c>
      <c r="W4845">
        <v>280</v>
      </c>
      <c r="AH4845" s="16"/>
      <c r="AI4845" t="s">
        <v>1375</v>
      </c>
    </row>
    <row r="4846" spans="1:35" x14ac:dyDescent="0.25">
      <c r="A4846" t="s">
        <v>11274</v>
      </c>
      <c r="B4846" s="1">
        <v>26</v>
      </c>
      <c r="C4846" t="s">
        <v>11207</v>
      </c>
      <c r="D4846">
        <v>16320891</v>
      </c>
      <c r="E4846" t="s">
        <v>11275</v>
      </c>
      <c r="F4846" t="s">
        <v>1363</v>
      </c>
      <c r="G4846" t="s">
        <v>1364</v>
      </c>
      <c r="H4846" s="3" t="s">
        <v>2122</v>
      </c>
      <c r="I4846">
        <v>2022</v>
      </c>
      <c r="J4846" s="15" t="s">
        <v>4121</v>
      </c>
      <c r="K4846">
        <v>2022</v>
      </c>
      <c r="L4846" t="s">
        <v>1367</v>
      </c>
      <c r="M4846" t="s">
        <v>11212</v>
      </c>
      <c r="N4846" t="s">
        <v>11276</v>
      </c>
      <c r="O4846" t="s">
        <v>1370</v>
      </c>
      <c r="P4846" t="s">
        <v>8240</v>
      </c>
      <c r="Q4846">
        <f t="shared" si="88"/>
        <v>100</v>
      </c>
      <c r="R4846" t="s">
        <v>1838</v>
      </c>
      <c r="S4846" t="s">
        <v>1839</v>
      </c>
      <c r="T4846" t="s">
        <v>1840</v>
      </c>
      <c r="U4846" s="75">
        <v>100</v>
      </c>
      <c r="V4846">
        <v>5</v>
      </c>
      <c r="W4846">
        <v>500</v>
      </c>
      <c r="AH4846" s="16"/>
      <c r="AI4846" t="s">
        <v>1375</v>
      </c>
    </row>
    <row r="4847" spans="1:35" x14ac:dyDescent="0.25">
      <c r="A4847" t="s">
        <v>11277</v>
      </c>
      <c r="B4847" s="1">
        <v>26</v>
      </c>
      <c r="C4847" t="s">
        <v>11207</v>
      </c>
      <c r="D4847">
        <v>16486404</v>
      </c>
      <c r="E4847" t="s">
        <v>11278</v>
      </c>
      <c r="F4847" t="s">
        <v>1363</v>
      </c>
      <c r="G4847" t="s">
        <v>1364</v>
      </c>
      <c r="H4847" s="3" t="s">
        <v>4984</v>
      </c>
      <c r="I4847">
        <v>2022</v>
      </c>
      <c r="J4847" s="15" t="s">
        <v>2117</v>
      </c>
      <c r="K4847">
        <v>2022</v>
      </c>
      <c r="L4847" t="s">
        <v>1367</v>
      </c>
      <c r="M4847" t="s">
        <v>11212</v>
      </c>
      <c r="N4847" t="s">
        <v>11276</v>
      </c>
      <c r="O4847" t="s">
        <v>1370</v>
      </c>
      <c r="P4847" t="s">
        <v>8240</v>
      </c>
      <c r="Q4847">
        <f t="shared" si="88"/>
        <v>100</v>
      </c>
      <c r="R4847" t="s">
        <v>1838</v>
      </c>
      <c r="S4847" t="s">
        <v>1839</v>
      </c>
      <c r="T4847" t="s">
        <v>1840</v>
      </c>
      <c r="U4847" s="75">
        <v>100</v>
      </c>
      <c r="V4847">
        <v>4.5</v>
      </c>
      <c r="W4847">
        <v>450</v>
      </c>
      <c r="AH4847" s="16"/>
      <c r="AI4847" t="s">
        <v>1375</v>
      </c>
    </row>
    <row r="4848" spans="1:35" x14ac:dyDescent="0.25">
      <c r="A4848" t="s">
        <v>11279</v>
      </c>
      <c r="B4848" s="1">
        <v>26</v>
      </c>
      <c r="C4848" t="s">
        <v>11207</v>
      </c>
      <c r="D4848">
        <v>16524098</v>
      </c>
      <c r="E4848" t="s">
        <v>11280</v>
      </c>
      <c r="F4848" t="s">
        <v>1363</v>
      </c>
      <c r="G4848" t="s">
        <v>1364</v>
      </c>
      <c r="H4848" s="3" t="s">
        <v>4949</v>
      </c>
      <c r="I4848">
        <v>2022</v>
      </c>
      <c r="J4848" s="15" t="s">
        <v>2125</v>
      </c>
      <c r="K4848">
        <v>2022</v>
      </c>
      <c r="L4848" t="s">
        <v>1367</v>
      </c>
      <c r="M4848" t="s">
        <v>11212</v>
      </c>
      <c r="N4848" t="s">
        <v>11276</v>
      </c>
      <c r="O4848" t="s">
        <v>1408</v>
      </c>
      <c r="P4848" t="s">
        <v>8240</v>
      </c>
      <c r="Q4848">
        <f t="shared" si="88"/>
        <v>150</v>
      </c>
      <c r="R4848" t="s">
        <v>1838</v>
      </c>
      <c r="S4848" t="s">
        <v>1839</v>
      </c>
      <c r="T4848" t="s">
        <v>1840</v>
      </c>
      <c r="U4848" s="75">
        <v>150</v>
      </c>
      <c r="V4848">
        <v>4.5</v>
      </c>
      <c r="W4848">
        <v>675</v>
      </c>
      <c r="AH4848" s="16"/>
      <c r="AI4848" t="s">
        <v>1375</v>
      </c>
    </row>
    <row r="4849" spans="1:35" x14ac:dyDescent="0.25">
      <c r="A4849" t="s">
        <v>11281</v>
      </c>
      <c r="B4849" s="1">
        <v>26</v>
      </c>
      <c r="C4849" t="s">
        <v>11207</v>
      </c>
      <c r="D4849">
        <v>16507673</v>
      </c>
      <c r="E4849" t="s">
        <v>7915</v>
      </c>
      <c r="F4849" t="s">
        <v>1363</v>
      </c>
      <c r="G4849" t="s">
        <v>1364</v>
      </c>
      <c r="H4849" s="3" t="s">
        <v>2117</v>
      </c>
      <c r="I4849">
        <v>2022</v>
      </c>
      <c r="J4849" s="15" t="s">
        <v>2118</v>
      </c>
      <c r="K4849">
        <v>2022</v>
      </c>
      <c r="L4849" t="s">
        <v>1367</v>
      </c>
      <c r="M4849" t="s">
        <v>11212</v>
      </c>
      <c r="N4849" t="s">
        <v>11276</v>
      </c>
      <c r="O4849" t="s">
        <v>1408</v>
      </c>
      <c r="P4849" t="s">
        <v>8240</v>
      </c>
      <c r="Q4849">
        <f t="shared" si="88"/>
        <v>200</v>
      </c>
      <c r="R4849" t="s">
        <v>1838</v>
      </c>
      <c r="S4849" t="s">
        <v>1839</v>
      </c>
      <c r="T4849" t="s">
        <v>11212</v>
      </c>
      <c r="U4849" s="75">
        <v>200</v>
      </c>
      <c r="V4849">
        <v>4.5</v>
      </c>
      <c r="W4849">
        <v>900</v>
      </c>
      <c r="AH4849" s="16"/>
      <c r="AI4849" t="s">
        <v>1375</v>
      </c>
    </row>
    <row r="4850" spans="1:35" x14ac:dyDescent="0.25">
      <c r="A4850" t="s">
        <v>11282</v>
      </c>
      <c r="B4850" s="1">
        <v>26</v>
      </c>
      <c r="C4850" t="s">
        <v>11207</v>
      </c>
      <c r="D4850">
        <v>14505916</v>
      </c>
      <c r="E4850" t="s">
        <v>11283</v>
      </c>
      <c r="F4850" t="s">
        <v>1363</v>
      </c>
      <c r="G4850" t="s">
        <v>1391</v>
      </c>
      <c r="H4850" s="3" t="s">
        <v>2024</v>
      </c>
      <c r="I4850">
        <v>2021</v>
      </c>
      <c r="J4850" s="15" t="s">
        <v>1983</v>
      </c>
      <c r="K4850">
        <v>2021</v>
      </c>
      <c r="L4850" t="s">
        <v>1367</v>
      </c>
      <c r="M4850" t="s">
        <v>11216</v>
      </c>
      <c r="N4850" t="s">
        <v>11217</v>
      </c>
      <c r="O4850" t="s">
        <v>1388</v>
      </c>
      <c r="P4850" t="s">
        <v>11218</v>
      </c>
      <c r="Q4850">
        <f t="shared" si="88"/>
        <v>55</v>
      </c>
      <c r="R4850" t="s">
        <v>1838</v>
      </c>
      <c r="S4850" t="s">
        <v>1839</v>
      </c>
      <c r="T4850" t="s">
        <v>1840</v>
      </c>
      <c r="U4850" s="75">
        <v>55</v>
      </c>
      <c r="V4850">
        <v>4</v>
      </c>
      <c r="W4850">
        <v>220</v>
      </c>
      <c r="AH4850" s="16"/>
      <c r="AI4850" t="s">
        <v>1375</v>
      </c>
    </row>
    <row r="4851" spans="1:35" x14ac:dyDescent="0.25">
      <c r="A4851" t="s">
        <v>11284</v>
      </c>
      <c r="B4851" s="1">
        <v>26</v>
      </c>
      <c r="C4851" t="s">
        <v>11207</v>
      </c>
      <c r="D4851">
        <v>16405056</v>
      </c>
      <c r="E4851" t="s">
        <v>11220</v>
      </c>
      <c r="F4851" t="s">
        <v>1363</v>
      </c>
      <c r="G4851" t="s">
        <v>1391</v>
      </c>
      <c r="H4851" s="3" t="s">
        <v>1430</v>
      </c>
      <c r="I4851">
        <v>2022</v>
      </c>
      <c r="J4851" s="15" t="s">
        <v>2117</v>
      </c>
      <c r="K4851">
        <v>2022</v>
      </c>
      <c r="L4851" t="s">
        <v>1367</v>
      </c>
      <c r="M4851" t="s">
        <v>11216</v>
      </c>
      <c r="N4851" t="s">
        <v>11266</v>
      </c>
      <c r="O4851" t="s">
        <v>1370</v>
      </c>
      <c r="P4851" t="s">
        <v>11218</v>
      </c>
      <c r="Q4851">
        <f t="shared" si="88"/>
        <v>10</v>
      </c>
      <c r="R4851" t="s">
        <v>1838</v>
      </c>
      <c r="S4851" t="s">
        <v>1839</v>
      </c>
      <c r="T4851" t="s">
        <v>1840</v>
      </c>
      <c r="U4851" s="75">
        <v>10</v>
      </c>
      <c r="V4851">
        <v>5</v>
      </c>
      <c r="W4851">
        <v>50</v>
      </c>
      <c r="AH4851" s="16"/>
      <c r="AI4851" t="s">
        <v>1375</v>
      </c>
    </row>
    <row r="4852" spans="1:35" x14ac:dyDescent="0.25">
      <c r="A4852" t="s">
        <v>11285</v>
      </c>
      <c r="B4852" s="1">
        <v>26</v>
      </c>
      <c r="C4852" t="s">
        <v>11207</v>
      </c>
      <c r="D4852">
        <v>16653661</v>
      </c>
      <c r="E4852" t="s">
        <v>11286</v>
      </c>
      <c r="F4852" t="s">
        <v>1363</v>
      </c>
      <c r="G4852" t="s">
        <v>1391</v>
      </c>
      <c r="H4852" s="3" t="s">
        <v>5047</v>
      </c>
      <c r="I4852">
        <v>2022</v>
      </c>
      <c r="J4852" s="15" t="s">
        <v>2144</v>
      </c>
      <c r="K4852">
        <v>2022</v>
      </c>
      <c r="L4852" t="s">
        <v>1367</v>
      </c>
      <c r="M4852" t="s">
        <v>11216</v>
      </c>
      <c r="N4852" t="s">
        <v>11266</v>
      </c>
      <c r="O4852" t="s">
        <v>1370</v>
      </c>
      <c r="P4852" t="s">
        <v>11218</v>
      </c>
      <c r="Q4852">
        <f t="shared" si="88"/>
        <v>50</v>
      </c>
      <c r="R4852" t="s">
        <v>1838</v>
      </c>
      <c r="S4852" t="s">
        <v>1839</v>
      </c>
      <c r="T4852" t="s">
        <v>1840</v>
      </c>
      <c r="U4852" s="75">
        <v>50</v>
      </c>
      <c r="V4852">
        <v>5</v>
      </c>
      <c r="W4852">
        <v>250</v>
      </c>
      <c r="AH4852" s="16"/>
      <c r="AI4852" t="s">
        <v>1375</v>
      </c>
    </row>
    <row r="4853" spans="1:35" x14ac:dyDescent="0.25">
      <c r="A4853" t="s">
        <v>11287</v>
      </c>
      <c r="B4853" s="1">
        <v>26</v>
      </c>
      <c r="C4853" t="s">
        <v>11207</v>
      </c>
      <c r="D4853">
        <v>16615387</v>
      </c>
      <c r="E4853" t="s">
        <v>11288</v>
      </c>
      <c r="F4853" t="s">
        <v>1363</v>
      </c>
      <c r="G4853" t="s">
        <v>1364</v>
      </c>
      <c r="H4853" s="3" t="s">
        <v>2154</v>
      </c>
      <c r="I4853">
        <v>2022</v>
      </c>
      <c r="J4853" s="15" t="s">
        <v>2155</v>
      </c>
      <c r="K4853">
        <v>2022</v>
      </c>
      <c r="L4853" t="s">
        <v>1367</v>
      </c>
      <c r="M4853" t="s">
        <v>11216</v>
      </c>
      <c r="N4853" t="s">
        <v>11266</v>
      </c>
      <c r="O4853" t="s">
        <v>1370</v>
      </c>
      <c r="P4853" t="s">
        <v>11218</v>
      </c>
      <c r="Q4853">
        <f t="shared" si="88"/>
        <v>28</v>
      </c>
      <c r="R4853" t="s">
        <v>1838</v>
      </c>
      <c r="S4853" t="s">
        <v>1839</v>
      </c>
      <c r="T4853" t="s">
        <v>1840</v>
      </c>
      <c r="U4853" s="75">
        <v>28</v>
      </c>
      <c r="V4853">
        <v>5</v>
      </c>
      <c r="W4853">
        <v>140</v>
      </c>
      <c r="AH4853" s="16"/>
      <c r="AI4853" t="s">
        <v>1375</v>
      </c>
    </row>
    <row r="4854" spans="1:35" x14ac:dyDescent="0.25">
      <c r="A4854" t="s">
        <v>11289</v>
      </c>
      <c r="B4854" s="1">
        <v>26</v>
      </c>
      <c r="C4854" t="s">
        <v>11207</v>
      </c>
      <c r="D4854">
        <v>16857127</v>
      </c>
      <c r="E4854" t="s">
        <v>11290</v>
      </c>
      <c r="F4854" t="s">
        <v>1363</v>
      </c>
      <c r="G4854" t="s">
        <v>1364</v>
      </c>
      <c r="H4854" s="3" t="s">
        <v>11291</v>
      </c>
      <c r="I4854">
        <v>2022</v>
      </c>
      <c r="J4854" s="15" t="s">
        <v>4163</v>
      </c>
      <c r="K4854">
        <v>2022</v>
      </c>
      <c r="L4854" t="s">
        <v>1367</v>
      </c>
      <c r="M4854" t="s">
        <v>11212</v>
      </c>
      <c r="N4854" t="s">
        <v>11276</v>
      </c>
      <c r="O4854" t="s">
        <v>1370</v>
      </c>
      <c r="P4854" t="s">
        <v>8240</v>
      </c>
      <c r="Q4854">
        <f t="shared" si="88"/>
        <v>256</v>
      </c>
      <c r="R4854" t="s">
        <v>1838</v>
      </c>
      <c r="S4854" t="s">
        <v>1839</v>
      </c>
      <c r="T4854" t="s">
        <v>1840</v>
      </c>
      <c r="U4854" s="75">
        <v>256</v>
      </c>
      <c r="V4854">
        <v>5</v>
      </c>
      <c r="W4854">
        <v>1280</v>
      </c>
      <c r="AH4854" s="16"/>
      <c r="AI4854" t="s">
        <v>1375</v>
      </c>
    </row>
    <row r="4855" spans="1:35" x14ac:dyDescent="0.25">
      <c r="A4855" t="s">
        <v>11292</v>
      </c>
      <c r="B4855" s="1">
        <v>26</v>
      </c>
      <c r="C4855" t="s">
        <v>11207</v>
      </c>
      <c r="D4855">
        <v>16897897</v>
      </c>
      <c r="E4855" t="s">
        <v>11293</v>
      </c>
      <c r="F4855" t="s">
        <v>1363</v>
      </c>
      <c r="G4855" t="s">
        <v>1364</v>
      </c>
      <c r="H4855" s="3" t="s">
        <v>4164</v>
      </c>
      <c r="I4855">
        <v>2022</v>
      </c>
      <c r="J4855" s="15" t="s">
        <v>5248</v>
      </c>
      <c r="K4855">
        <v>2022</v>
      </c>
      <c r="L4855" t="s">
        <v>1367</v>
      </c>
      <c r="M4855" t="s">
        <v>11212</v>
      </c>
      <c r="N4855" t="s">
        <v>11276</v>
      </c>
      <c r="O4855" t="s">
        <v>1370</v>
      </c>
      <c r="P4855" t="s">
        <v>8240</v>
      </c>
      <c r="Q4855">
        <f t="shared" si="88"/>
        <v>300</v>
      </c>
      <c r="R4855" t="s">
        <v>1838</v>
      </c>
      <c r="S4855" t="s">
        <v>1839</v>
      </c>
      <c r="T4855" t="s">
        <v>1840</v>
      </c>
      <c r="U4855" s="75">
        <v>300</v>
      </c>
      <c r="V4855">
        <v>5</v>
      </c>
      <c r="W4855">
        <v>1500</v>
      </c>
      <c r="AH4855" s="16"/>
      <c r="AI4855" t="s">
        <v>1375</v>
      </c>
    </row>
    <row r="4856" spans="1:35" x14ac:dyDescent="0.25">
      <c r="A4856" t="s">
        <v>11294</v>
      </c>
      <c r="B4856" s="1">
        <v>26</v>
      </c>
      <c r="C4856" t="s">
        <v>11207</v>
      </c>
      <c r="D4856">
        <v>16981596</v>
      </c>
      <c r="E4856" t="s">
        <v>11295</v>
      </c>
      <c r="F4856" t="s">
        <v>1363</v>
      </c>
      <c r="G4856" t="s">
        <v>1364</v>
      </c>
      <c r="H4856" s="3" t="s">
        <v>1500</v>
      </c>
      <c r="I4856">
        <v>2022</v>
      </c>
      <c r="J4856" s="15" t="s">
        <v>1501</v>
      </c>
      <c r="K4856">
        <v>2022</v>
      </c>
      <c r="L4856" t="s">
        <v>1367</v>
      </c>
      <c r="M4856" t="s">
        <v>11212</v>
      </c>
      <c r="N4856" t="s">
        <v>11223</v>
      </c>
      <c r="O4856" t="s">
        <v>1370</v>
      </c>
      <c r="P4856" t="s">
        <v>8240</v>
      </c>
      <c r="Q4856">
        <f t="shared" si="88"/>
        <v>300</v>
      </c>
      <c r="R4856" t="s">
        <v>1838</v>
      </c>
      <c r="S4856" t="s">
        <v>1839</v>
      </c>
      <c r="T4856" t="s">
        <v>1840</v>
      </c>
      <c r="U4856" s="75">
        <v>300</v>
      </c>
      <c r="V4856">
        <v>5</v>
      </c>
      <c r="W4856">
        <v>1500</v>
      </c>
      <c r="AH4856" s="16"/>
      <c r="AI4856" t="s">
        <v>1375</v>
      </c>
    </row>
    <row r="4857" spans="1:35" x14ac:dyDescent="0.25">
      <c r="A4857" t="s">
        <v>11296</v>
      </c>
      <c r="B4857" s="1">
        <v>26</v>
      </c>
      <c r="C4857" t="s">
        <v>11207</v>
      </c>
      <c r="D4857">
        <v>18708307</v>
      </c>
      <c r="E4857" t="s">
        <v>11297</v>
      </c>
      <c r="F4857" t="s">
        <v>1363</v>
      </c>
      <c r="G4857" t="s">
        <v>1364</v>
      </c>
      <c r="H4857" s="3" t="s">
        <v>2732</v>
      </c>
      <c r="I4857">
        <v>2022</v>
      </c>
      <c r="J4857" s="15" t="s">
        <v>2702</v>
      </c>
      <c r="K4857">
        <v>2022</v>
      </c>
      <c r="L4857" t="s">
        <v>1367</v>
      </c>
      <c r="M4857" t="s">
        <v>11216</v>
      </c>
      <c r="N4857" t="s">
        <v>11217</v>
      </c>
      <c r="O4857" t="s">
        <v>1370</v>
      </c>
      <c r="P4857" t="s">
        <v>11218</v>
      </c>
      <c r="Q4857">
        <f t="shared" si="88"/>
        <v>15</v>
      </c>
      <c r="R4857" t="s">
        <v>1856</v>
      </c>
      <c r="S4857" t="s">
        <v>1857</v>
      </c>
      <c r="T4857" t="s">
        <v>11298</v>
      </c>
      <c r="U4857" s="75">
        <v>15</v>
      </c>
      <c r="V4857">
        <v>84.9</v>
      </c>
      <c r="W4857">
        <v>1273.5</v>
      </c>
      <c r="AH4857" s="16"/>
      <c r="AI4857" t="s">
        <v>1375</v>
      </c>
    </row>
    <row r="4858" spans="1:35" x14ac:dyDescent="0.25">
      <c r="A4858" t="s">
        <v>11299</v>
      </c>
      <c r="B4858" s="1">
        <v>26</v>
      </c>
      <c r="C4858" t="s">
        <v>11207</v>
      </c>
      <c r="D4858">
        <v>18687679</v>
      </c>
      <c r="E4858" t="s">
        <v>11300</v>
      </c>
      <c r="F4858" t="s">
        <v>1363</v>
      </c>
      <c r="G4858" t="s">
        <v>1364</v>
      </c>
      <c r="H4858" s="3" t="s">
        <v>4152</v>
      </c>
      <c r="I4858">
        <v>2022</v>
      </c>
      <c r="J4858" s="15" t="s">
        <v>2732</v>
      </c>
      <c r="K4858">
        <v>2022</v>
      </c>
      <c r="L4858" t="s">
        <v>1367</v>
      </c>
      <c r="M4858" t="s">
        <v>11212</v>
      </c>
      <c r="N4858" t="s">
        <v>11223</v>
      </c>
      <c r="O4858" t="s">
        <v>1370</v>
      </c>
      <c r="P4858" t="s">
        <v>8240</v>
      </c>
      <c r="Q4858">
        <f t="shared" si="88"/>
        <v>100</v>
      </c>
      <c r="R4858" t="s">
        <v>1856</v>
      </c>
      <c r="S4858" t="s">
        <v>1857</v>
      </c>
      <c r="T4858" t="s">
        <v>11301</v>
      </c>
      <c r="U4858" s="75">
        <v>100</v>
      </c>
      <c r="V4858">
        <v>84.9</v>
      </c>
      <c r="W4858">
        <v>8490</v>
      </c>
      <c r="AH4858" s="16"/>
      <c r="AI4858" t="s">
        <v>1375</v>
      </c>
    </row>
    <row r="4859" spans="1:35" x14ac:dyDescent="0.25">
      <c r="A4859" t="s">
        <v>11302</v>
      </c>
      <c r="B4859" s="1">
        <v>26</v>
      </c>
      <c r="C4859" t="s">
        <v>11207</v>
      </c>
      <c r="D4859">
        <v>18539270</v>
      </c>
      <c r="E4859" t="s">
        <v>4003</v>
      </c>
      <c r="F4859" t="s">
        <v>1363</v>
      </c>
      <c r="G4859" t="s">
        <v>1364</v>
      </c>
      <c r="H4859" s="3" t="s">
        <v>4004</v>
      </c>
      <c r="I4859">
        <v>2022</v>
      </c>
      <c r="J4859" s="15" t="s">
        <v>3256</v>
      </c>
      <c r="K4859">
        <v>2022</v>
      </c>
      <c r="L4859" t="s">
        <v>1367</v>
      </c>
      <c r="M4859" t="s">
        <v>11216</v>
      </c>
      <c r="N4859" t="s">
        <v>11217</v>
      </c>
      <c r="O4859" t="s">
        <v>1370</v>
      </c>
      <c r="P4859" t="s">
        <v>11218</v>
      </c>
      <c r="Q4859">
        <f t="shared" si="88"/>
        <v>100</v>
      </c>
      <c r="R4859" t="s">
        <v>4005</v>
      </c>
      <c r="S4859" t="s">
        <v>4006</v>
      </c>
      <c r="T4859" t="s">
        <v>11298</v>
      </c>
      <c r="U4859" s="75">
        <v>100</v>
      </c>
      <c r="V4859">
        <v>89</v>
      </c>
      <c r="W4859">
        <v>8900</v>
      </c>
      <c r="AH4859" s="16"/>
      <c r="AI4859" t="s">
        <v>1375</v>
      </c>
    </row>
    <row r="4860" spans="1:35" x14ac:dyDescent="0.25">
      <c r="A4860" t="s">
        <v>11303</v>
      </c>
      <c r="B4860" s="1">
        <v>26</v>
      </c>
      <c r="C4860" t="s">
        <v>11207</v>
      </c>
      <c r="D4860">
        <v>18576699</v>
      </c>
      <c r="E4860" t="s">
        <v>3255</v>
      </c>
      <c r="F4860" t="s">
        <v>1363</v>
      </c>
      <c r="G4860" t="s">
        <v>1364</v>
      </c>
      <c r="H4860" s="3" t="s">
        <v>3256</v>
      </c>
      <c r="I4860">
        <v>2022</v>
      </c>
      <c r="J4860" s="15" t="s">
        <v>3257</v>
      </c>
      <c r="K4860">
        <v>2022</v>
      </c>
      <c r="L4860" t="s">
        <v>1367</v>
      </c>
      <c r="M4860" t="s">
        <v>11212</v>
      </c>
      <c r="N4860" t="s">
        <v>11223</v>
      </c>
      <c r="O4860" t="s">
        <v>1370</v>
      </c>
      <c r="P4860" t="s">
        <v>8240</v>
      </c>
      <c r="Q4860">
        <f t="shared" si="88"/>
        <v>15</v>
      </c>
      <c r="R4860" t="s">
        <v>1856</v>
      </c>
      <c r="S4860" t="s">
        <v>1857</v>
      </c>
      <c r="T4860" t="s">
        <v>11304</v>
      </c>
      <c r="U4860" s="75">
        <v>15</v>
      </c>
      <c r="V4860">
        <v>84.9</v>
      </c>
      <c r="W4860">
        <v>1273.5</v>
      </c>
      <c r="AH4860" s="16"/>
      <c r="AI4860" t="s">
        <v>1375</v>
      </c>
    </row>
    <row r="4861" spans="1:35" x14ac:dyDescent="0.25">
      <c r="A4861" t="s">
        <v>11305</v>
      </c>
      <c r="B4861" s="1">
        <v>26</v>
      </c>
      <c r="C4861" t="s">
        <v>11207</v>
      </c>
      <c r="D4861">
        <v>18572022</v>
      </c>
      <c r="E4861" t="s">
        <v>11306</v>
      </c>
      <c r="F4861" t="s">
        <v>1363</v>
      </c>
      <c r="G4861" t="s">
        <v>1364</v>
      </c>
      <c r="H4861" s="3" t="s">
        <v>3256</v>
      </c>
      <c r="I4861">
        <v>2022</v>
      </c>
      <c r="J4861" s="15" t="s">
        <v>3257</v>
      </c>
      <c r="K4861">
        <v>2022</v>
      </c>
      <c r="L4861" t="s">
        <v>1367</v>
      </c>
      <c r="M4861" t="s">
        <v>11216</v>
      </c>
      <c r="N4861" t="s">
        <v>11217</v>
      </c>
      <c r="O4861" t="s">
        <v>1370</v>
      </c>
      <c r="P4861" t="s">
        <v>11218</v>
      </c>
      <c r="Q4861">
        <f t="shared" si="88"/>
        <v>300</v>
      </c>
      <c r="R4861" t="s">
        <v>1856</v>
      </c>
      <c r="S4861" t="s">
        <v>1857</v>
      </c>
      <c r="T4861" t="s">
        <v>11298</v>
      </c>
      <c r="U4861" s="75">
        <v>300</v>
      </c>
      <c r="V4861">
        <v>84.9</v>
      </c>
      <c r="W4861">
        <v>25470</v>
      </c>
      <c r="AH4861" s="16"/>
      <c r="AI4861" t="s">
        <v>1375</v>
      </c>
    </row>
    <row r="4862" spans="1:35" x14ac:dyDescent="0.25">
      <c r="A4862" t="s">
        <v>11307</v>
      </c>
      <c r="B4862" s="1">
        <v>26</v>
      </c>
      <c r="C4862" t="s">
        <v>11207</v>
      </c>
      <c r="D4862">
        <v>18467164</v>
      </c>
      <c r="E4862" t="s">
        <v>9648</v>
      </c>
      <c r="F4862" t="s">
        <v>1363</v>
      </c>
      <c r="G4862" t="s">
        <v>1364</v>
      </c>
      <c r="H4862" s="3" t="s">
        <v>1726</v>
      </c>
      <c r="I4862">
        <v>2022</v>
      </c>
      <c r="J4862" s="15" t="s">
        <v>8136</v>
      </c>
      <c r="K4862">
        <v>2022</v>
      </c>
      <c r="L4862" t="s">
        <v>1367</v>
      </c>
      <c r="M4862" t="s">
        <v>11212</v>
      </c>
      <c r="N4862" t="s">
        <v>11223</v>
      </c>
      <c r="O4862" t="s">
        <v>1388</v>
      </c>
      <c r="P4862" t="s">
        <v>8240</v>
      </c>
      <c r="Q4862">
        <f t="shared" si="88"/>
        <v>10</v>
      </c>
      <c r="R4862" t="s">
        <v>1856</v>
      </c>
      <c r="S4862" t="s">
        <v>1857</v>
      </c>
      <c r="T4862" t="s">
        <v>11308</v>
      </c>
      <c r="U4862" s="75">
        <v>10</v>
      </c>
      <c r="V4862">
        <v>84.9</v>
      </c>
      <c r="W4862">
        <v>849</v>
      </c>
      <c r="AH4862" s="16"/>
      <c r="AI4862" t="s">
        <v>1375</v>
      </c>
    </row>
    <row r="4863" spans="1:35" x14ac:dyDescent="0.25">
      <c r="A4863" t="s">
        <v>11309</v>
      </c>
      <c r="B4863" s="1">
        <v>26</v>
      </c>
      <c r="C4863" t="s">
        <v>11207</v>
      </c>
      <c r="D4863">
        <v>16444612</v>
      </c>
      <c r="E4863" t="s">
        <v>11310</v>
      </c>
      <c r="F4863" t="s">
        <v>1363</v>
      </c>
      <c r="G4863" t="s">
        <v>1364</v>
      </c>
      <c r="H4863" s="3" t="s">
        <v>8138</v>
      </c>
      <c r="I4863">
        <v>2022</v>
      </c>
      <c r="J4863" s="15" t="s">
        <v>1431</v>
      </c>
      <c r="K4863">
        <v>2022</v>
      </c>
      <c r="L4863" t="s">
        <v>1367</v>
      </c>
      <c r="M4863" t="s">
        <v>11216</v>
      </c>
      <c r="N4863" t="s">
        <v>11217</v>
      </c>
      <c r="O4863" t="s">
        <v>1370</v>
      </c>
      <c r="P4863" t="s">
        <v>11218</v>
      </c>
      <c r="Q4863">
        <f t="shared" si="88"/>
        <v>10</v>
      </c>
      <c r="R4863" t="s">
        <v>1838</v>
      </c>
      <c r="S4863" t="s">
        <v>1839</v>
      </c>
      <c r="T4863" t="s">
        <v>1840</v>
      </c>
      <c r="U4863" s="75">
        <v>10</v>
      </c>
      <c r="V4863">
        <v>5</v>
      </c>
      <c r="W4863">
        <v>50</v>
      </c>
      <c r="AH4863" s="16"/>
      <c r="AI4863" t="s">
        <v>1375</v>
      </c>
    </row>
    <row r="4864" spans="1:35" x14ac:dyDescent="0.25">
      <c r="A4864" t="s">
        <v>11311</v>
      </c>
      <c r="B4864" s="1">
        <v>26</v>
      </c>
      <c r="C4864" t="s">
        <v>11207</v>
      </c>
      <c r="D4864">
        <v>18447139</v>
      </c>
      <c r="E4864" t="s">
        <v>4292</v>
      </c>
      <c r="F4864" t="s">
        <v>1363</v>
      </c>
      <c r="G4864" t="s">
        <v>1364</v>
      </c>
      <c r="H4864" s="3" t="s">
        <v>1726</v>
      </c>
      <c r="I4864">
        <v>2022</v>
      </c>
      <c r="J4864" s="15" t="s">
        <v>1727</v>
      </c>
      <c r="K4864">
        <v>2022</v>
      </c>
      <c r="L4864" t="s">
        <v>1367</v>
      </c>
      <c r="M4864" t="s">
        <v>11212</v>
      </c>
      <c r="N4864" t="s">
        <v>11223</v>
      </c>
      <c r="O4864" t="s">
        <v>1388</v>
      </c>
      <c r="P4864" t="s">
        <v>8240</v>
      </c>
      <c r="Q4864">
        <f t="shared" si="88"/>
        <v>300</v>
      </c>
      <c r="R4864" t="s">
        <v>4005</v>
      </c>
      <c r="S4864" t="s">
        <v>4006</v>
      </c>
      <c r="T4864" t="s">
        <v>11312</v>
      </c>
      <c r="U4864" s="75">
        <v>300</v>
      </c>
      <c r="V4864">
        <v>88</v>
      </c>
      <c r="W4864">
        <v>26400</v>
      </c>
      <c r="AH4864" s="16"/>
      <c r="AI4864" t="s">
        <v>1375</v>
      </c>
    </row>
    <row r="4865" spans="1:35" x14ac:dyDescent="0.25">
      <c r="A4865" t="s">
        <v>11313</v>
      </c>
      <c r="B4865" s="1">
        <v>26</v>
      </c>
      <c r="C4865" t="s">
        <v>11207</v>
      </c>
      <c r="D4865">
        <v>16748514</v>
      </c>
      <c r="E4865" t="s">
        <v>11314</v>
      </c>
      <c r="F4865" t="s">
        <v>1363</v>
      </c>
      <c r="G4865" t="s">
        <v>1364</v>
      </c>
      <c r="H4865" s="3" t="s">
        <v>1441</v>
      </c>
      <c r="I4865">
        <v>2022</v>
      </c>
      <c r="J4865" s="15" t="s">
        <v>2158</v>
      </c>
      <c r="K4865">
        <v>2022</v>
      </c>
      <c r="L4865" t="s">
        <v>1367</v>
      </c>
      <c r="M4865" t="s">
        <v>11212</v>
      </c>
      <c r="N4865" t="s">
        <v>11223</v>
      </c>
      <c r="O4865" t="s">
        <v>1370</v>
      </c>
      <c r="P4865" t="s">
        <v>8240</v>
      </c>
      <c r="Q4865">
        <f t="shared" si="88"/>
        <v>15</v>
      </c>
      <c r="R4865" t="s">
        <v>1838</v>
      </c>
      <c r="S4865" t="s">
        <v>1839</v>
      </c>
      <c r="T4865" t="s">
        <v>1840</v>
      </c>
      <c r="U4865" s="75">
        <v>15</v>
      </c>
      <c r="V4865">
        <v>6</v>
      </c>
      <c r="W4865">
        <v>90</v>
      </c>
      <c r="AH4865" s="16"/>
      <c r="AI4865" t="s">
        <v>1375</v>
      </c>
    </row>
    <row r="4866" spans="1:35" x14ac:dyDescent="0.25">
      <c r="A4866" t="s">
        <v>11315</v>
      </c>
      <c r="B4866" s="1">
        <v>26</v>
      </c>
      <c r="C4866" t="s">
        <v>11207</v>
      </c>
      <c r="D4866">
        <v>16723457</v>
      </c>
      <c r="E4866" t="s">
        <v>11316</v>
      </c>
      <c r="F4866" t="s">
        <v>1363</v>
      </c>
      <c r="G4866" t="s">
        <v>1364</v>
      </c>
      <c r="H4866" s="3" t="s">
        <v>3492</v>
      </c>
      <c r="I4866">
        <v>2022</v>
      </c>
      <c r="J4866" s="15" t="s">
        <v>1441</v>
      </c>
      <c r="K4866">
        <v>2022</v>
      </c>
      <c r="L4866" t="s">
        <v>1367</v>
      </c>
      <c r="M4866" t="s">
        <v>11216</v>
      </c>
      <c r="N4866" t="s">
        <v>11217</v>
      </c>
      <c r="O4866" t="s">
        <v>1370</v>
      </c>
      <c r="P4866" t="s">
        <v>11218</v>
      </c>
      <c r="Q4866">
        <f t="shared" ref="Q4866:Q4929" si="89">U4866</f>
        <v>160</v>
      </c>
      <c r="R4866" t="s">
        <v>1838</v>
      </c>
      <c r="S4866" t="s">
        <v>1839</v>
      </c>
      <c r="T4866" t="s">
        <v>1840</v>
      </c>
      <c r="U4866" s="75">
        <v>160</v>
      </c>
      <c r="V4866">
        <v>5</v>
      </c>
      <c r="W4866">
        <v>800</v>
      </c>
      <c r="AH4866" s="16"/>
      <c r="AI4866" t="s">
        <v>1375</v>
      </c>
    </row>
    <row r="4867" spans="1:35" x14ac:dyDescent="0.25">
      <c r="A4867" t="s">
        <v>11317</v>
      </c>
      <c r="B4867" s="1">
        <v>26</v>
      </c>
      <c r="C4867" t="s">
        <v>11207</v>
      </c>
      <c r="D4867">
        <v>17629322</v>
      </c>
      <c r="E4867" t="s">
        <v>8660</v>
      </c>
      <c r="F4867" t="s">
        <v>1363</v>
      </c>
      <c r="G4867" t="s">
        <v>1364</v>
      </c>
      <c r="H4867" s="3" t="s">
        <v>2238</v>
      </c>
      <c r="I4867">
        <v>2022</v>
      </c>
      <c r="J4867" s="15" t="s">
        <v>1855</v>
      </c>
      <c r="K4867">
        <v>2022</v>
      </c>
      <c r="L4867" t="s">
        <v>1367</v>
      </c>
      <c r="M4867" t="s">
        <v>11212</v>
      </c>
      <c r="N4867" t="s">
        <v>11223</v>
      </c>
      <c r="O4867" t="s">
        <v>1370</v>
      </c>
      <c r="P4867" t="s">
        <v>8240</v>
      </c>
      <c r="Q4867">
        <f t="shared" si="89"/>
        <v>50</v>
      </c>
      <c r="R4867" t="s">
        <v>1856</v>
      </c>
      <c r="S4867" t="s">
        <v>1857</v>
      </c>
      <c r="T4867" t="s">
        <v>11301</v>
      </c>
      <c r="U4867" s="75">
        <v>50</v>
      </c>
      <c r="V4867">
        <v>70</v>
      </c>
      <c r="W4867">
        <v>3500</v>
      </c>
      <c r="AH4867" s="16"/>
      <c r="AI4867" t="s">
        <v>1375</v>
      </c>
    </row>
    <row r="4868" spans="1:35" x14ac:dyDescent="0.25">
      <c r="A4868" t="s">
        <v>11318</v>
      </c>
      <c r="B4868" s="1">
        <v>26</v>
      </c>
      <c r="C4868" t="s">
        <v>11207</v>
      </c>
      <c r="D4868">
        <v>17595320</v>
      </c>
      <c r="E4868" t="s">
        <v>11319</v>
      </c>
      <c r="F4868" t="s">
        <v>1363</v>
      </c>
      <c r="G4868" t="s">
        <v>1364</v>
      </c>
      <c r="H4868" s="3" t="s">
        <v>3267</v>
      </c>
      <c r="I4868">
        <v>2022</v>
      </c>
      <c r="J4868" s="15" t="s">
        <v>4173</v>
      </c>
      <c r="K4868">
        <v>2022</v>
      </c>
      <c r="L4868" t="s">
        <v>1367</v>
      </c>
      <c r="M4868" t="s">
        <v>11216</v>
      </c>
      <c r="N4868" t="s">
        <v>11217</v>
      </c>
      <c r="O4868" t="s">
        <v>1370</v>
      </c>
      <c r="P4868" t="s">
        <v>11218</v>
      </c>
      <c r="Q4868">
        <f t="shared" si="89"/>
        <v>49</v>
      </c>
      <c r="R4868" t="s">
        <v>1856</v>
      </c>
      <c r="S4868" t="s">
        <v>1857</v>
      </c>
      <c r="T4868" t="s">
        <v>11320</v>
      </c>
      <c r="U4868" s="75">
        <v>49</v>
      </c>
      <c r="V4868">
        <v>70</v>
      </c>
      <c r="W4868">
        <v>3430</v>
      </c>
      <c r="AH4868" s="16"/>
      <c r="AI4868" t="s">
        <v>1375</v>
      </c>
    </row>
    <row r="4869" spans="1:35" x14ac:dyDescent="0.25">
      <c r="A4869" t="s">
        <v>11321</v>
      </c>
      <c r="B4869" s="1">
        <v>26</v>
      </c>
      <c r="C4869" t="s">
        <v>11207</v>
      </c>
      <c r="D4869">
        <v>17651786</v>
      </c>
      <c r="E4869" t="s">
        <v>11322</v>
      </c>
      <c r="F4869" t="s">
        <v>1363</v>
      </c>
      <c r="G4869" t="s">
        <v>1364</v>
      </c>
      <c r="H4869" s="3" t="s">
        <v>1855</v>
      </c>
      <c r="I4869">
        <v>2022</v>
      </c>
      <c r="J4869" s="15" t="s">
        <v>1783</v>
      </c>
      <c r="K4869">
        <v>2022</v>
      </c>
      <c r="L4869" t="s">
        <v>1367</v>
      </c>
      <c r="M4869" t="s">
        <v>11212</v>
      </c>
      <c r="N4869" t="s">
        <v>11223</v>
      </c>
      <c r="O4869" t="s">
        <v>1370</v>
      </c>
      <c r="P4869" t="s">
        <v>8240</v>
      </c>
      <c r="Q4869">
        <f t="shared" si="89"/>
        <v>50</v>
      </c>
      <c r="R4869" t="s">
        <v>1856</v>
      </c>
      <c r="S4869" t="s">
        <v>1857</v>
      </c>
      <c r="T4869" t="s">
        <v>11301</v>
      </c>
      <c r="U4869" s="75">
        <v>50</v>
      </c>
      <c r="V4869">
        <v>70</v>
      </c>
      <c r="W4869">
        <v>3500</v>
      </c>
      <c r="AH4869" s="16"/>
      <c r="AI4869" t="s">
        <v>1375</v>
      </c>
    </row>
    <row r="4870" spans="1:35" x14ac:dyDescent="0.25">
      <c r="A4870" t="s">
        <v>11323</v>
      </c>
      <c r="B4870" s="1">
        <v>26</v>
      </c>
      <c r="C4870" t="s">
        <v>11207</v>
      </c>
      <c r="D4870">
        <v>17653150</v>
      </c>
      <c r="E4870" t="s">
        <v>11324</v>
      </c>
      <c r="F4870" t="s">
        <v>1363</v>
      </c>
      <c r="G4870" t="s">
        <v>1364</v>
      </c>
      <c r="H4870" s="3" t="s">
        <v>1855</v>
      </c>
      <c r="I4870">
        <v>2022</v>
      </c>
      <c r="J4870" s="15" t="s">
        <v>1783</v>
      </c>
      <c r="K4870">
        <v>2022</v>
      </c>
      <c r="L4870" t="s">
        <v>1367</v>
      </c>
      <c r="M4870" t="s">
        <v>11216</v>
      </c>
      <c r="N4870" t="s">
        <v>11217</v>
      </c>
      <c r="O4870" t="s">
        <v>1370</v>
      </c>
      <c r="P4870" t="s">
        <v>11218</v>
      </c>
      <c r="Q4870">
        <f t="shared" si="89"/>
        <v>15</v>
      </c>
      <c r="R4870" t="s">
        <v>1856</v>
      </c>
      <c r="S4870" t="s">
        <v>1857</v>
      </c>
      <c r="T4870" t="s">
        <v>11320</v>
      </c>
      <c r="U4870" s="75">
        <v>15</v>
      </c>
      <c r="V4870">
        <v>70</v>
      </c>
      <c r="W4870">
        <v>1050</v>
      </c>
      <c r="AH4870" s="16"/>
      <c r="AI4870" t="s">
        <v>1375</v>
      </c>
    </row>
    <row r="4871" spans="1:35" x14ac:dyDescent="0.25">
      <c r="A4871" t="s">
        <v>11325</v>
      </c>
      <c r="B4871" s="1">
        <v>26</v>
      </c>
      <c r="C4871" t="s">
        <v>11207</v>
      </c>
      <c r="D4871">
        <v>17737923</v>
      </c>
      <c r="E4871" t="s">
        <v>11326</v>
      </c>
      <c r="F4871" t="s">
        <v>1363</v>
      </c>
      <c r="G4871" t="s">
        <v>1364</v>
      </c>
      <c r="H4871" s="3" t="s">
        <v>1792</v>
      </c>
      <c r="I4871">
        <v>2022</v>
      </c>
      <c r="J4871" s="15" t="s">
        <v>1788</v>
      </c>
      <c r="K4871">
        <v>2022</v>
      </c>
      <c r="L4871" t="s">
        <v>1367</v>
      </c>
      <c r="M4871" t="s">
        <v>11212</v>
      </c>
      <c r="N4871" t="s">
        <v>11223</v>
      </c>
      <c r="O4871" t="s">
        <v>1370</v>
      </c>
      <c r="P4871" t="s">
        <v>8240</v>
      </c>
      <c r="Q4871">
        <f t="shared" si="89"/>
        <v>50</v>
      </c>
      <c r="R4871" t="s">
        <v>1490</v>
      </c>
      <c r="S4871" t="s">
        <v>1491</v>
      </c>
      <c r="T4871" t="s">
        <v>11212</v>
      </c>
      <c r="U4871" s="75">
        <v>50</v>
      </c>
      <c r="V4871">
        <v>45</v>
      </c>
      <c r="W4871">
        <v>2250</v>
      </c>
      <c r="AH4871" s="16"/>
      <c r="AI4871" t="s">
        <v>1375</v>
      </c>
    </row>
    <row r="4872" spans="1:35" x14ac:dyDescent="0.25">
      <c r="A4872" t="s">
        <v>11327</v>
      </c>
      <c r="B4872" s="1">
        <v>26</v>
      </c>
      <c r="C4872" t="s">
        <v>11207</v>
      </c>
      <c r="D4872">
        <v>17715105</v>
      </c>
      <c r="E4872" t="s">
        <v>4292</v>
      </c>
      <c r="F4872" t="s">
        <v>1363</v>
      </c>
      <c r="G4872" t="s">
        <v>1364</v>
      </c>
      <c r="H4872" s="3" t="s">
        <v>1791</v>
      </c>
      <c r="I4872">
        <v>2022</v>
      </c>
      <c r="J4872" s="15" t="s">
        <v>2250</v>
      </c>
      <c r="K4872">
        <v>2022</v>
      </c>
      <c r="L4872" t="s">
        <v>1367</v>
      </c>
      <c r="M4872" t="s">
        <v>11212</v>
      </c>
      <c r="N4872" t="s">
        <v>11223</v>
      </c>
      <c r="O4872" t="s">
        <v>1370</v>
      </c>
      <c r="P4872" t="s">
        <v>8240</v>
      </c>
      <c r="Q4872">
        <f t="shared" si="89"/>
        <v>200</v>
      </c>
      <c r="R4872" t="s">
        <v>1856</v>
      </c>
      <c r="S4872" t="s">
        <v>1857</v>
      </c>
      <c r="T4872" t="s">
        <v>11328</v>
      </c>
      <c r="U4872" s="75">
        <v>200</v>
      </c>
      <c r="V4872">
        <v>73</v>
      </c>
      <c r="W4872">
        <v>14600</v>
      </c>
      <c r="AH4872" s="16"/>
      <c r="AI4872" t="s">
        <v>1375</v>
      </c>
    </row>
    <row r="4873" spans="1:35" x14ac:dyDescent="0.25">
      <c r="A4873" t="s">
        <v>11329</v>
      </c>
      <c r="B4873" s="1">
        <v>26</v>
      </c>
      <c r="C4873" t="s">
        <v>11207</v>
      </c>
      <c r="D4873">
        <v>17787017</v>
      </c>
      <c r="E4873" t="s">
        <v>11330</v>
      </c>
      <c r="F4873" t="s">
        <v>1363</v>
      </c>
      <c r="G4873" t="s">
        <v>1391</v>
      </c>
      <c r="H4873" s="3" t="s">
        <v>2273</v>
      </c>
      <c r="I4873">
        <v>2022</v>
      </c>
      <c r="J4873" s="15" t="s">
        <v>2258</v>
      </c>
      <c r="K4873">
        <v>2022</v>
      </c>
      <c r="L4873" t="s">
        <v>1367</v>
      </c>
      <c r="M4873" t="s">
        <v>11216</v>
      </c>
      <c r="N4873" t="s">
        <v>11217</v>
      </c>
      <c r="O4873" t="s">
        <v>1370</v>
      </c>
      <c r="P4873" t="s">
        <v>11218</v>
      </c>
      <c r="Q4873">
        <f t="shared" si="89"/>
        <v>3</v>
      </c>
      <c r="R4873" t="s">
        <v>1856</v>
      </c>
      <c r="S4873" t="s">
        <v>1857</v>
      </c>
      <c r="T4873" t="s">
        <v>11331</v>
      </c>
      <c r="U4873" s="75">
        <v>3</v>
      </c>
      <c r="V4873">
        <v>75</v>
      </c>
      <c r="W4873">
        <v>225</v>
      </c>
      <c r="AH4873" s="16"/>
      <c r="AI4873" t="s">
        <v>1375</v>
      </c>
    </row>
    <row r="4874" spans="1:35" x14ac:dyDescent="0.25">
      <c r="A4874" t="s">
        <v>11332</v>
      </c>
      <c r="B4874" s="1">
        <v>26</v>
      </c>
      <c r="C4874" t="s">
        <v>11207</v>
      </c>
      <c r="D4874">
        <v>18065961</v>
      </c>
      <c r="E4874" t="s">
        <v>11333</v>
      </c>
      <c r="F4874" t="s">
        <v>1363</v>
      </c>
      <c r="G4874" t="s">
        <v>1364</v>
      </c>
      <c r="H4874" s="3" t="s">
        <v>3619</v>
      </c>
      <c r="I4874">
        <v>2022</v>
      </c>
      <c r="J4874" s="15" t="s">
        <v>3620</v>
      </c>
      <c r="K4874">
        <v>2022</v>
      </c>
      <c r="L4874" t="s">
        <v>1367</v>
      </c>
      <c r="M4874" t="s">
        <v>11216</v>
      </c>
      <c r="N4874" t="s">
        <v>11217</v>
      </c>
      <c r="O4874" t="s">
        <v>1370</v>
      </c>
      <c r="P4874" t="s">
        <v>11218</v>
      </c>
      <c r="Q4874">
        <f t="shared" si="89"/>
        <v>38</v>
      </c>
      <c r="R4874" t="s">
        <v>1856</v>
      </c>
      <c r="S4874" t="s">
        <v>1857</v>
      </c>
      <c r="T4874" t="s">
        <v>11331</v>
      </c>
      <c r="U4874" s="75">
        <v>38</v>
      </c>
      <c r="V4874">
        <v>73</v>
      </c>
      <c r="W4874">
        <v>2774</v>
      </c>
      <c r="AH4874" s="16"/>
      <c r="AI4874" t="s">
        <v>1375</v>
      </c>
    </row>
    <row r="4875" spans="1:35" x14ac:dyDescent="0.25">
      <c r="A4875" t="s">
        <v>11334</v>
      </c>
      <c r="B4875" s="1">
        <v>26</v>
      </c>
      <c r="C4875" t="s">
        <v>11207</v>
      </c>
      <c r="D4875">
        <v>18067387</v>
      </c>
      <c r="E4875" t="s">
        <v>11335</v>
      </c>
      <c r="F4875" t="s">
        <v>1363</v>
      </c>
      <c r="G4875" t="s">
        <v>1364</v>
      </c>
      <c r="H4875" s="3" t="s">
        <v>2712</v>
      </c>
      <c r="I4875">
        <v>2022</v>
      </c>
      <c r="J4875" s="15" t="s">
        <v>2283</v>
      </c>
      <c r="K4875">
        <v>2022</v>
      </c>
      <c r="L4875" t="s">
        <v>1367</v>
      </c>
      <c r="M4875" t="s">
        <v>11212</v>
      </c>
      <c r="N4875" t="s">
        <v>11223</v>
      </c>
      <c r="O4875" t="s">
        <v>1370</v>
      </c>
      <c r="P4875" t="s">
        <v>8240</v>
      </c>
      <c r="Q4875">
        <f t="shared" si="89"/>
        <v>10</v>
      </c>
      <c r="R4875" t="s">
        <v>1856</v>
      </c>
      <c r="S4875" t="s">
        <v>1857</v>
      </c>
      <c r="T4875" t="s">
        <v>11301</v>
      </c>
      <c r="U4875" s="75">
        <v>10</v>
      </c>
      <c r="V4875">
        <v>73</v>
      </c>
      <c r="W4875">
        <v>730</v>
      </c>
      <c r="AH4875" s="16"/>
      <c r="AI4875" t="s">
        <v>1375</v>
      </c>
    </row>
    <row r="4876" spans="1:35" x14ac:dyDescent="0.25">
      <c r="A4876" t="s">
        <v>11336</v>
      </c>
      <c r="B4876" s="1">
        <v>26</v>
      </c>
      <c r="C4876" t="s">
        <v>11207</v>
      </c>
      <c r="D4876">
        <v>18067387</v>
      </c>
      <c r="E4876" t="s">
        <v>11335</v>
      </c>
      <c r="F4876" t="s">
        <v>1363</v>
      </c>
      <c r="G4876" t="s">
        <v>1364</v>
      </c>
      <c r="H4876" s="3" t="s">
        <v>2712</v>
      </c>
      <c r="I4876">
        <v>2022</v>
      </c>
      <c r="J4876" s="15" t="s">
        <v>2283</v>
      </c>
      <c r="K4876">
        <v>2022</v>
      </c>
      <c r="L4876" t="s">
        <v>1367</v>
      </c>
      <c r="M4876" t="s">
        <v>11212</v>
      </c>
      <c r="N4876" t="s">
        <v>11223</v>
      </c>
      <c r="O4876" t="s">
        <v>1370</v>
      </c>
      <c r="P4876" t="s">
        <v>8240</v>
      </c>
      <c r="Q4876">
        <f t="shared" si="89"/>
        <v>10</v>
      </c>
      <c r="R4876" t="s">
        <v>2697</v>
      </c>
      <c r="S4876" t="s">
        <v>2698</v>
      </c>
      <c r="T4876" t="s">
        <v>11308</v>
      </c>
      <c r="U4876" s="75">
        <v>10</v>
      </c>
      <c r="V4876">
        <v>83.25</v>
      </c>
      <c r="W4876">
        <v>832.5</v>
      </c>
      <c r="AH4876" s="16"/>
      <c r="AI4876" t="s">
        <v>1375</v>
      </c>
    </row>
    <row r="4877" spans="1:35" x14ac:dyDescent="0.25">
      <c r="A4877" t="s">
        <v>11337</v>
      </c>
      <c r="B4877" s="1">
        <v>26</v>
      </c>
      <c r="C4877" t="s">
        <v>11207</v>
      </c>
      <c r="D4877">
        <v>18148301</v>
      </c>
      <c r="E4877" t="s">
        <v>11338</v>
      </c>
      <c r="F4877" t="s">
        <v>1363</v>
      </c>
      <c r="G4877" t="s">
        <v>1391</v>
      </c>
      <c r="H4877" s="3" t="s">
        <v>3279</v>
      </c>
      <c r="I4877">
        <v>2022</v>
      </c>
      <c r="J4877" s="15" t="s">
        <v>4019</v>
      </c>
      <c r="K4877">
        <v>2022</v>
      </c>
      <c r="L4877" t="s">
        <v>1367</v>
      </c>
      <c r="M4877" t="s">
        <v>11216</v>
      </c>
      <c r="N4877" t="s">
        <v>11217</v>
      </c>
      <c r="O4877" t="s">
        <v>1370</v>
      </c>
      <c r="P4877" t="s">
        <v>11218</v>
      </c>
      <c r="Q4877">
        <f t="shared" si="89"/>
        <v>50</v>
      </c>
      <c r="R4877" t="s">
        <v>1856</v>
      </c>
      <c r="S4877" t="s">
        <v>1857</v>
      </c>
      <c r="T4877" t="s">
        <v>11339</v>
      </c>
      <c r="U4877" s="75">
        <v>50</v>
      </c>
      <c r="V4877">
        <v>70</v>
      </c>
      <c r="W4877">
        <v>3500</v>
      </c>
      <c r="AH4877" s="16"/>
      <c r="AI4877" t="s">
        <v>1375</v>
      </c>
    </row>
    <row r="4878" spans="1:35" x14ac:dyDescent="0.25">
      <c r="A4878" t="s">
        <v>11340</v>
      </c>
      <c r="B4878" s="1">
        <v>26</v>
      </c>
      <c r="C4878" t="s">
        <v>11207</v>
      </c>
      <c r="D4878">
        <v>18124364</v>
      </c>
      <c r="E4878" t="s">
        <v>11341</v>
      </c>
      <c r="F4878" t="s">
        <v>1363</v>
      </c>
      <c r="G4878" t="s">
        <v>1364</v>
      </c>
      <c r="H4878" s="3" t="s">
        <v>2284</v>
      </c>
      <c r="I4878">
        <v>2022</v>
      </c>
      <c r="J4878" s="15" t="s">
        <v>4019</v>
      </c>
      <c r="K4878">
        <v>2022</v>
      </c>
      <c r="L4878" t="s">
        <v>1367</v>
      </c>
      <c r="M4878" t="s">
        <v>11212</v>
      </c>
      <c r="N4878" t="s">
        <v>11223</v>
      </c>
      <c r="O4878" t="s">
        <v>1370</v>
      </c>
      <c r="P4878" t="s">
        <v>8240</v>
      </c>
      <c r="Q4878">
        <f t="shared" si="89"/>
        <v>70</v>
      </c>
      <c r="R4878" t="s">
        <v>1856</v>
      </c>
      <c r="S4878" t="s">
        <v>1857</v>
      </c>
      <c r="T4878" t="s">
        <v>11342</v>
      </c>
      <c r="U4878" s="75">
        <v>70</v>
      </c>
      <c r="V4878">
        <v>70</v>
      </c>
      <c r="W4878">
        <v>4900</v>
      </c>
      <c r="AH4878" s="16"/>
      <c r="AI4878" t="s">
        <v>1375</v>
      </c>
    </row>
    <row r="4879" spans="1:35" x14ac:dyDescent="0.25">
      <c r="A4879" t="s">
        <v>11343</v>
      </c>
      <c r="B4879" s="1">
        <v>26</v>
      </c>
      <c r="C4879" t="s">
        <v>11207</v>
      </c>
      <c r="D4879">
        <v>18157815</v>
      </c>
      <c r="E4879" t="s">
        <v>11344</v>
      </c>
      <c r="F4879" t="s">
        <v>1363</v>
      </c>
      <c r="G4879" t="s">
        <v>1364</v>
      </c>
      <c r="H4879" s="3" t="s">
        <v>4019</v>
      </c>
      <c r="I4879">
        <v>2022</v>
      </c>
      <c r="J4879" s="15" t="s">
        <v>4020</v>
      </c>
      <c r="K4879">
        <v>2022</v>
      </c>
      <c r="L4879" t="s">
        <v>1367</v>
      </c>
      <c r="M4879" t="s">
        <v>11212</v>
      </c>
      <c r="N4879" t="s">
        <v>11223</v>
      </c>
      <c r="O4879" t="s">
        <v>1370</v>
      </c>
      <c r="P4879" t="s">
        <v>8240</v>
      </c>
      <c r="Q4879">
        <f t="shared" si="89"/>
        <v>100</v>
      </c>
      <c r="R4879" t="s">
        <v>1856</v>
      </c>
      <c r="S4879" t="s">
        <v>1857</v>
      </c>
      <c r="T4879" t="s">
        <v>11312</v>
      </c>
      <c r="U4879" s="75">
        <v>100</v>
      </c>
      <c r="V4879">
        <v>70</v>
      </c>
      <c r="W4879">
        <v>7000</v>
      </c>
      <c r="AH4879" s="16"/>
      <c r="AI4879" t="s">
        <v>1375</v>
      </c>
    </row>
    <row r="4880" spans="1:35" x14ac:dyDescent="0.25">
      <c r="A4880" t="s">
        <v>11345</v>
      </c>
      <c r="B4880" s="1">
        <v>26</v>
      </c>
      <c r="C4880" t="s">
        <v>11207</v>
      </c>
      <c r="D4880">
        <v>18162940</v>
      </c>
      <c r="E4880" t="s">
        <v>11346</v>
      </c>
      <c r="F4880" t="s">
        <v>1363</v>
      </c>
      <c r="G4880" t="s">
        <v>1364</v>
      </c>
      <c r="H4880" s="3" t="s">
        <v>2720</v>
      </c>
      <c r="I4880">
        <v>2022</v>
      </c>
      <c r="J4880" s="15" t="s">
        <v>1804</v>
      </c>
      <c r="K4880">
        <v>2022</v>
      </c>
      <c r="L4880" t="s">
        <v>1367</v>
      </c>
      <c r="M4880" t="s">
        <v>11212</v>
      </c>
      <c r="N4880" t="s">
        <v>11223</v>
      </c>
      <c r="O4880" t="s">
        <v>1370</v>
      </c>
      <c r="P4880" t="s">
        <v>8240</v>
      </c>
      <c r="Q4880">
        <f t="shared" si="89"/>
        <v>56</v>
      </c>
      <c r="R4880" t="s">
        <v>1856</v>
      </c>
      <c r="S4880" t="s">
        <v>1857</v>
      </c>
      <c r="T4880" t="s">
        <v>11347</v>
      </c>
      <c r="U4880" s="75">
        <v>56</v>
      </c>
      <c r="V4880">
        <v>70</v>
      </c>
      <c r="W4880">
        <v>3920</v>
      </c>
      <c r="AH4880" s="16"/>
      <c r="AI4880" t="s">
        <v>1375</v>
      </c>
    </row>
    <row r="4881" spans="1:35" x14ac:dyDescent="0.25">
      <c r="A4881" t="s">
        <v>11348</v>
      </c>
      <c r="B4881" s="1">
        <v>26</v>
      </c>
      <c r="C4881" t="s">
        <v>11207</v>
      </c>
      <c r="D4881">
        <v>18226647</v>
      </c>
      <c r="E4881" t="s">
        <v>11349</v>
      </c>
      <c r="F4881" t="s">
        <v>1363</v>
      </c>
      <c r="G4881" t="s">
        <v>1364</v>
      </c>
      <c r="H4881" s="3" t="s">
        <v>1805</v>
      </c>
      <c r="I4881">
        <v>2022</v>
      </c>
      <c r="J4881" s="15" t="s">
        <v>4024</v>
      </c>
      <c r="K4881">
        <v>2022</v>
      </c>
      <c r="L4881" t="s">
        <v>1367</v>
      </c>
      <c r="M4881" t="s">
        <v>11216</v>
      </c>
      <c r="N4881" t="s">
        <v>11217</v>
      </c>
      <c r="O4881" t="s">
        <v>1370</v>
      </c>
      <c r="P4881" t="s">
        <v>11218</v>
      </c>
      <c r="Q4881">
        <f t="shared" si="89"/>
        <v>50</v>
      </c>
      <c r="R4881" t="s">
        <v>1856</v>
      </c>
      <c r="S4881" t="s">
        <v>1857</v>
      </c>
      <c r="T4881" t="s">
        <v>11320</v>
      </c>
      <c r="U4881" s="75">
        <v>50</v>
      </c>
      <c r="V4881">
        <v>84</v>
      </c>
      <c r="W4881">
        <v>4200</v>
      </c>
      <c r="AH4881" s="16"/>
      <c r="AI4881" t="s">
        <v>1375</v>
      </c>
    </row>
    <row r="4882" spans="1:35" x14ac:dyDescent="0.25">
      <c r="A4882" t="s">
        <v>11350</v>
      </c>
      <c r="B4882" s="1">
        <v>26</v>
      </c>
      <c r="C4882" t="s">
        <v>11207</v>
      </c>
      <c r="D4882">
        <v>18253539</v>
      </c>
      <c r="E4882" t="s">
        <v>11351</v>
      </c>
      <c r="F4882" t="s">
        <v>1363</v>
      </c>
      <c r="G4882" t="s">
        <v>1364</v>
      </c>
      <c r="H4882" s="3" t="s">
        <v>1800</v>
      </c>
      <c r="I4882">
        <v>2022</v>
      </c>
      <c r="J4882" s="15" t="s">
        <v>1801</v>
      </c>
      <c r="K4882">
        <v>2022</v>
      </c>
      <c r="L4882" t="s">
        <v>1367</v>
      </c>
      <c r="M4882" t="s">
        <v>11212</v>
      </c>
      <c r="N4882" t="s">
        <v>11223</v>
      </c>
      <c r="O4882" t="s">
        <v>1370</v>
      </c>
      <c r="P4882" t="s">
        <v>8240</v>
      </c>
      <c r="Q4882">
        <f t="shared" si="89"/>
        <v>750</v>
      </c>
      <c r="R4882" t="s">
        <v>1856</v>
      </c>
      <c r="S4882" t="s">
        <v>1857</v>
      </c>
      <c r="T4882" t="s">
        <v>11308</v>
      </c>
      <c r="U4882" s="75">
        <v>750</v>
      </c>
      <c r="V4882">
        <v>84.9</v>
      </c>
      <c r="W4882">
        <v>63675</v>
      </c>
      <c r="AH4882" s="16"/>
      <c r="AI4882" t="s">
        <v>1375</v>
      </c>
    </row>
    <row r="4883" spans="1:35" x14ac:dyDescent="0.25">
      <c r="A4883" t="s">
        <v>11352</v>
      </c>
      <c r="B4883" s="1">
        <v>26</v>
      </c>
      <c r="C4883" t="s">
        <v>11207</v>
      </c>
      <c r="D4883">
        <v>18359310</v>
      </c>
      <c r="E4883" t="s">
        <v>3628</v>
      </c>
      <c r="F4883" t="s">
        <v>1363</v>
      </c>
      <c r="G4883" t="s">
        <v>1364</v>
      </c>
      <c r="H4883" s="3" t="s">
        <v>2724</v>
      </c>
      <c r="I4883">
        <v>2022</v>
      </c>
      <c r="J4883" s="15" t="s">
        <v>3294</v>
      </c>
      <c r="K4883">
        <v>2022</v>
      </c>
      <c r="L4883" t="s">
        <v>1367</v>
      </c>
      <c r="M4883" t="s">
        <v>11212</v>
      </c>
      <c r="N4883" t="s">
        <v>11223</v>
      </c>
      <c r="O4883" t="s">
        <v>1370</v>
      </c>
      <c r="P4883" t="s">
        <v>8240</v>
      </c>
      <c r="Q4883">
        <f t="shared" si="89"/>
        <v>75</v>
      </c>
      <c r="R4883" t="s">
        <v>1856</v>
      </c>
      <c r="S4883" t="s">
        <v>1857</v>
      </c>
      <c r="T4883" t="s">
        <v>11347</v>
      </c>
      <c r="U4883" s="75">
        <v>75</v>
      </c>
      <c r="V4883">
        <v>84.9</v>
      </c>
      <c r="W4883">
        <v>6367.5</v>
      </c>
      <c r="AH4883" s="16"/>
      <c r="AI4883" t="s">
        <v>1375</v>
      </c>
    </row>
    <row r="4884" spans="1:35" x14ac:dyDescent="0.25">
      <c r="A4884" t="s">
        <v>11353</v>
      </c>
      <c r="B4884" s="1">
        <v>26</v>
      </c>
      <c r="C4884" t="s">
        <v>11207</v>
      </c>
      <c r="D4884">
        <v>18287778</v>
      </c>
      <c r="E4884" t="s">
        <v>11354</v>
      </c>
      <c r="F4884" t="s">
        <v>1363</v>
      </c>
      <c r="G4884" t="s">
        <v>1364</v>
      </c>
      <c r="H4884" s="3" t="s">
        <v>2727</v>
      </c>
      <c r="I4884">
        <v>2022</v>
      </c>
      <c r="J4884" s="15" t="s">
        <v>2728</v>
      </c>
      <c r="K4884">
        <v>2022</v>
      </c>
      <c r="L4884" t="s">
        <v>1367</v>
      </c>
      <c r="M4884" t="s">
        <v>11212</v>
      </c>
      <c r="N4884" t="s">
        <v>11223</v>
      </c>
      <c r="O4884" t="s">
        <v>1370</v>
      </c>
      <c r="P4884" t="s">
        <v>8240</v>
      </c>
      <c r="Q4884">
        <f t="shared" si="89"/>
        <v>56</v>
      </c>
      <c r="R4884" t="s">
        <v>1490</v>
      </c>
      <c r="S4884" t="s">
        <v>1491</v>
      </c>
      <c r="T4884" t="s">
        <v>11212</v>
      </c>
      <c r="U4884" s="75">
        <v>56</v>
      </c>
      <c r="V4884">
        <v>80</v>
      </c>
      <c r="W4884">
        <v>4480</v>
      </c>
      <c r="AH4884" s="16"/>
      <c r="AI4884" t="s">
        <v>1375</v>
      </c>
    </row>
    <row r="4885" spans="1:35" x14ac:dyDescent="0.25">
      <c r="A4885" t="s">
        <v>11355</v>
      </c>
      <c r="B4885" s="1">
        <v>26</v>
      </c>
      <c r="C4885" t="s">
        <v>11207</v>
      </c>
      <c r="D4885">
        <v>18354491</v>
      </c>
      <c r="E4885" t="s">
        <v>11356</v>
      </c>
      <c r="F4885" t="s">
        <v>1363</v>
      </c>
      <c r="G4885" t="s">
        <v>1364</v>
      </c>
      <c r="H4885" s="3" t="s">
        <v>2723</v>
      </c>
      <c r="I4885">
        <v>2022</v>
      </c>
      <c r="J4885" s="15" t="s">
        <v>2288</v>
      </c>
      <c r="K4885">
        <v>2022</v>
      </c>
      <c r="L4885" t="s">
        <v>1367</v>
      </c>
      <c r="M4885" t="s">
        <v>11216</v>
      </c>
      <c r="N4885" t="s">
        <v>11217</v>
      </c>
      <c r="O4885" t="s">
        <v>1370</v>
      </c>
      <c r="P4885" t="s">
        <v>11218</v>
      </c>
      <c r="Q4885">
        <f t="shared" si="89"/>
        <v>50</v>
      </c>
      <c r="R4885" t="s">
        <v>1856</v>
      </c>
      <c r="S4885" t="s">
        <v>1857</v>
      </c>
      <c r="T4885" t="s">
        <v>11357</v>
      </c>
      <c r="U4885" s="75">
        <v>50</v>
      </c>
      <c r="V4885">
        <v>84.9</v>
      </c>
      <c r="W4885">
        <v>4245</v>
      </c>
      <c r="AH4885" s="16"/>
      <c r="AI4885" t="s">
        <v>1375</v>
      </c>
    </row>
    <row r="4886" spans="1:35" x14ac:dyDescent="0.25">
      <c r="A4886" t="s">
        <v>11358</v>
      </c>
      <c r="B4886" s="1">
        <v>26</v>
      </c>
      <c r="C4886" t="s">
        <v>11207</v>
      </c>
      <c r="D4886">
        <v>16748514</v>
      </c>
      <c r="E4886" t="s">
        <v>11314</v>
      </c>
      <c r="F4886" t="s">
        <v>1363</v>
      </c>
      <c r="G4886" t="s">
        <v>1364</v>
      </c>
      <c r="H4886" s="3" t="s">
        <v>1441</v>
      </c>
      <c r="I4886">
        <v>2022</v>
      </c>
      <c r="J4886" s="15" t="s">
        <v>2158</v>
      </c>
      <c r="K4886">
        <v>2022</v>
      </c>
      <c r="L4886" t="s">
        <v>1367</v>
      </c>
      <c r="M4886" t="s">
        <v>11212</v>
      </c>
      <c r="N4886" t="s">
        <v>11223</v>
      </c>
      <c r="O4886" t="s">
        <v>1370</v>
      </c>
      <c r="P4886" t="s">
        <v>8240</v>
      </c>
      <c r="Q4886">
        <f t="shared" si="89"/>
        <v>15</v>
      </c>
      <c r="R4886" t="s">
        <v>1838</v>
      </c>
      <c r="S4886" t="s">
        <v>1839</v>
      </c>
      <c r="T4886" t="s">
        <v>1840</v>
      </c>
      <c r="U4886" s="75">
        <v>15</v>
      </c>
      <c r="V4886">
        <v>6</v>
      </c>
      <c r="W4886">
        <v>90</v>
      </c>
      <c r="AH4886" s="16"/>
      <c r="AI4886" t="s">
        <v>1375</v>
      </c>
    </row>
    <row r="4887" spans="1:35" x14ac:dyDescent="0.25">
      <c r="A4887" t="s">
        <v>11359</v>
      </c>
      <c r="B4887" s="1">
        <v>26</v>
      </c>
      <c r="C4887" t="s">
        <v>11207</v>
      </c>
      <c r="D4887">
        <v>16723457</v>
      </c>
      <c r="E4887" t="s">
        <v>11316</v>
      </c>
      <c r="F4887" t="s">
        <v>1363</v>
      </c>
      <c r="G4887" t="s">
        <v>1364</v>
      </c>
      <c r="H4887" s="3" t="s">
        <v>3492</v>
      </c>
      <c r="I4887">
        <v>2022</v>
      </c>
      <c r="J4887" s="15" t="s">
        <v>1441</v>
      </c>
      <c r="K4887">
        <v>2022</v>
      </c>
      <c r="L4887" t="s">
        <v>1367</v>
      </c>
      <c r="M4887" t="s">
        <v>11216</v>
      </c>
      <c r="N4887" t="s">
        <v>11217</v>
      </c>
      <c r="O4887" t="s">
        <v>1370</v>
      </c>
      <c r="P4887" t="s">
        <v>11218</v>
      </c>
      <c r="Q4887">
        <f t="shared" si="89"/>
        <v>160</v>
      </c>
      <c r="R4887" t="s">
        <v>1838</v>
      </c>
      <c r="S4887" t="s">
        <v>1839</v>
      </c>
      <c r="T4887" t="s">
        <v>1840</v>
      </c>
      <c r="U4887" s="75">
        <v>160</v>
      </c>
      <c r="V4887">
        <v>5</v>
      </c>
      <c r="W4887">
        <v>800</v>
      </c>
      <c r="AH4887" s="16"/>
      <c r="AI4887" t="s">
        <v>1375</v>
      </c>
    </row>
    <row r="4888" spans="1:35" x14ac:dyDescent="0.25">
      <c r="A4888" t="s">
        <v>11360</v>
      </c>
      <c r="B4888" s="1">
        <v>26</v>
      </c>
      <c r="C4888" t="s">
        <v>11207</v>
      </c>
      <c r="D4888">
        <v>17629322</v>
      </c>
      <c r="E4888" t="s">
        <v>8660</v>
      </c>
      <c r="F4888" t="s">
        <v>1363</v>
      </c>
      <c r="G4888" t="s">
        <v>1364</v>
      </c>
      <c r="H4888" s="3" t="s">
        <v>2238</v>
      </c>
      <c r="I4888">
        <v>2022</v>
      </c>
      <c r="J4888" s="15" t="s">
        <v>1855</v>
      </c>
      <c r="K4888">
        <v>2022</v>
      </c>
      <c r="L4888" t="s">
        <v>1367</v>
      </c>
      <c r="M4888" t="s">
        <v>11212</v>
      </c>
      <c r="N4888" t="s">
        <v>11223</v>
      </c>
      <c r="O4888" t="s">
        <v>1370</v>
      </c>
      <c r="P4888" t="s">
        <v>8240</v>
      </c>
      <c r="Q4888">
        <f t="shared" si="89"/>
        <v>50</v>
      </c>
      <c r="R4888" t="s">
        <v>1856</v>
      </c>
      <c r="S4888" t="s">
        <v>1857</v>
      </c>
      <c r="T4888" t="s">
        <v>11301</v>
      </c>
      <c r="U4888" s="75">
        <v>50</v>
      </c>
      <c r="V4888">
        <v>70</v>
      </c>
      <c r="W4888">
        <v>3500</v>
      </c>
      <c r="AH4888" s="16"/>
      <c r="AI4888" t="s">
        <v>1375</v>
      </c>
    </row>
    <row r="4889" spans="1:35" x14ac:dyDescent="0.25">
      <c r="A4889" t="s">
        <v>11361</v>
      </c>
      <c r="B4889" s="1">
        <v>26</v>
      </c>
      <c r="C4889" t="s">
        <v>11207</v>
      </c>
      <c r="D4889">
        <v>17595320</v>
      </c>
      <c r="E4889" t="s">
        <v>11319</v>
      </c>
      <c r="F4889" t="s">
        <v>1363</v>
      </c>
      <c r="G4889" t="s">
        <v>1364</v>
      </c>
      <c r="H4889" s="3" t="s">
        <v>3267</v>
      </c>
      <c r="I4889">
        <v>2022</v>
      </c>
      <c r="J4889" s="15" t="s">
        <v>4173</v>
      </c>
      <c r="K4889">
        <v>2022</v>
      </c>
      <c r="L4889" t="s">
        <v>1367</v>
      </c>
      <c r="M4889" t="s">
        <v>11216</v>
      </c>
      <c r="N4889" t="s">
        <v>11217</v>
      </c>
      <c r="O4889" t="s">
        <v>1370</v>
      </c>
      <c r="P4889" t="s">
        <v>11218</v>
      </c>
      <c r="Q4889">
        <f t="shared" si="89"/>
        <v>49</v>
      </c>
      <c r="R4889" t="s">
        <v>1856</v>
      </c>
      <c r="S4889" t="s">
        <v>1857</v>
      </c>
      <c r="T4889" t="s">
        <v>11320</v>
      </c>
      <c r="U4889" s="75">
        <v>49</v>
      </c>
      <c r="V4889">
        <v>70</v>
      </c>
      <c r="W4889">
        <v>3430</v>
      </c>
      <c r="AH4889" s="16"/>
      <c r="AI4889" t="s">
        <v>1375</v>
      </c>
    </row>
    <row r="4890" spans="1:35" x14ac:dyDescent="0.25">
      <c r="A4890" t="s">
        <v>11362</v>
      </c>
      <c r="B4890" s="1">
        <v>26</v>
      </c>
      <c r="C4890" t="s">
        <v>11207</v>
      </c>
      <c r="D4890">
        <v>17651786</v>
      </c>
      <c r="E4890" t="s">
        <v>11322</v>
      </c>
      <c r="F4890" t="s">
        <v>1363</v>
      </c>
      <c r="G4890" t="s">
        <v>1364</v>
      </c>
      <c r="H4890" s="3" t="s">
        <v>1855</v>
      </c>
      <c r="I4890">
        <v>2022</v>
      </c>
      <c r="J4890" s="15" t="s">
        <v>1783</v>
      </c>
      <c r="K4890">
        <v>2022</v>
      </c>
      <c r="L4890" t="s">
        <v>1367</v>
      </c>
      <c r="M4890" t="s">
        <v>11212</v>
      </c>
      <c r="N4890" t="s">
        <v>11223</v>
      </c>
      <c r="O4890" t="s">
        <v>1370</v>
      </c>
      <c r="P4890" t="s">
        <v>8240</v>
      </c>
      <c r="Q4890">
        <f t="shared" si="89"/>
        <v>50</v>
      </c>
      <c r="R4890" t="s">
        <v>1856</v>
      </c>
      <c r="S4890" t="s">
        <v>1857</v>
      </c>
      <c r="T4890" t="s">
        <v>11301</v>
      </c>
      <c r="U4890" s="75">
        <v>50</v>
      </c>
      <c r="V4890">
        <v>70</v>
      </c>
      <c r="W4890">
        <v>3500</v>
      </c>
      <c r="AH4890" s="16"/>
      <c r="AI4890" t="s">
        <v>1375</v>
      </c>
    </row>
    <row r="4891" spans="1:35" x14ac:dyDescent="0.25">
      <c r="A4891" t="s">
        <v>11363</v>
      </c>
      <c r="B4891" s="1">
        <v>26</v>
      </c>
      <c r="C4891" t="s">
        <v>11207</v>
      </c>
      <c r="D4891">
        <v>17653150</v>
      </c>
      <c r="E4891" t="s">
        <v>11324</v>
      </c>
      <c r="F4891" t="s">
        <v>1363</v>
      </c>
      <c r="G4891" t="s">
        <v>1364</v>
      </c>
      <c r="H4891" s="3" t="s">
        <v>1855</v>
      </c>
      <c r="I4891">
        <v>2022</v>
      </c>
      <c r="J4891" s="15" t="s">
        <v>1783</v>
      </c>
      <c r="K4891">
        <v>2022</v>
      </c>
      <c r="L4891" t="s">
        <v>1367</v>
      </c>
      <c r="M4891" t="s">
        <v>11216</v>
      </c>
      <c r="N4891" t="s">
        <v>11217</v>
      </c>
      <c r="O4891" t="s">
        <v>1370</v>
      </c>
      <c r="P4891" t="s">
        <v>11218</v>
      </c>
      <c r="Q4891">
        <f t="shared" si="89"/>
        <v>15</v>
      </c>
      <c r="R4891" t="s">
        <v>1856</v>
      </c>
      <c r="S4891" t="s">
        <v>1857</v>
      </c>
      <c r="T4891" t="s">
        <v>11320</v>
      </c>
      <c r="U4891" s="75">
        <v>15</v>
      </c>
      <c r="V4891">
        <v>70</v>
      </c>
      <c r="W4891">
        <v>1050</v>
      </c>
      <c r="AH4891" s="16"/>
      <c r="AI4891" t="s">
        <v>1375</v>
      </c>
    </row>
    <row r="4892" spans="1:35" x14ac:dyDescent="0.25">
      <c r="A4892" t="s">
        <v>11364</v>
      </c>
      <c r="B4892" s="1">
        <v>26</v>
      </c>
      <c r="C4892" t="s">
        <v>11207</v>
      </c>
      <c r="D4892">
        <v>17737923</v>
      </c>
      <c r="E4892" t="s">
        <v>11326</v>
      </c>
      <c r="F4892" t="s">
        <v>1363</v>
      </c>
      <c r="G4892" t="s">
        <v>1364</v>
      </c>
      <c r="H4892" s="3" t="s">
        <v>1792</v>
      </c>
      <c r="I4892">
        <v>2022</v>
      </c>
      <c r="J4892" s="15" t="s">
        <v>1788</v>
      </c>
      <c r="K4892">
        <v>2022</v>
      </c>
      <c r="L4892" t="s">
        <v>1367</v>
      </c>
      <c r="M4892" t="s">
        <v>11212</v>
      </c>
      <c r="N4892" t="s">
        <v>11223</v>
      </c>
      <c r="O4892" t="s">
        <v>1370</v>
      </c>
      <c r="P4892" t="s">
        <v>8240</v>
      </c>
      <c r="Q4892">
        <f t="shared" si="89"/>
        <v>50</v>
      </c>
      <c r="R4892" t="s">
        <v>1490</v>
      </c>
      <c r="S4892" t="s">
        <v>1491</v>
      </c>
      <c r="T4892" t="s">
        <v>11212</v>
      </c>
      <c r="U4892" s="75">
        <v>50</v>
      </c>
      <c r="V4892">
        <v>45</v>
      </c>
      <c r="W4892">
        <v>2250</v>
      </c>
      <c r="AH4892" s="16"/>
      <c r="AI4892" t="s">
        <v>1375</v>
      </c>
    </row>
    <row r="4893" spans="1:35" x14ac:dyDescent="0.25">
      <c r="A4893" t="s">
        <v>11365</v>
      </c>
      <c r="B4893" s="1">
        <v>26</v>
      </c>
      <c r="C4893" t="s">
        <v>11207</v>
      </c>
      <c r="D4893">
        <v>17715105</v>
      </c>
      <c r="E4893" t="s">
        <v>4292</v>
      </c>
      <c r="F4893" t="s">
        <v>1363</v>
      </c>
      <c r="G4893" t="s">
        <v>1364</v>
      </c>
      <c r="H4893" s="3" t="s">
        <v>1791</v>
      </c>
      <c r="I4893">
        <v>2022</v>
      </c>
      <c r="J4893" s="15" t="s">
        <v>2250</v>
      </c>
      <c r="K4893">
        <v>2022</v>
      </c>
      <c r="L4893" t="s">
        <v>1367</v>
      </c>
      <c r="M4893" t="s">
        <v>11212</v>
      </c>
      <c r="N4893" t="s">
        <v>11223</v>
      </c>
      <c r="O4893" t="s">
        <v>1370</v>
      </c>
      <c r="P4893" t="s">
        <v>8240</v>
      </c>
      <c r="Q4893">
        <f t="shared" si="89"/>
        <v>200</v>
      </c>
      <c r="R4893" t="s">
        <v>1856</v>
      </c>
      <c r="S4893" t="s">
        <v>1857</v>
      </c>
      <c r="T4893" t="s">
        <v>11328</v>
      </c>
      <c r="U4893" s="75">
        <v>200</v>
      </c>
      <c r="V4893">
        <v>73</v>
      </c>
      <c r="W4893">
        <v>14600</v>
      </c>
      <c r="AH4893" s="16"/>
      <c r="AI4893" t="s">
        <v>1375</v>
      </c>
    </row>
    <row r="4894" spans="1:35" x14ac:dyDescent="0.25">
      <c r="A4894" t="s">
        <v>11366</v>
      </c>
      <c r="B4894" s="1">
        <v>26</v>
      </c>
      <c r="C4894" t="s">
        <v>11207</v>
      </c>
      <c r="D4894">
        <v>17787017</v>
      </c>
      <c r="E4894" t="s">
        <v>11330</v>
      </c>
      <c r="F4894" t="s">
        <v>1363</v>
      </c>
      <c r="G4894" t="s">
        <v>1391</v>
      </c>
      <c r="H4894" s="3" t="s">
        <v>2273</v>
      </c>
      <c r="I4894">
        <v>2022</v>
      </c>
      <c r="J4894" s="15" t="s">
        <v>2258</v>
      </c>
      <c r="K4894">
        <v>2022</v>
      </c>
      <c r="L4894" t="s">
        <v>1367</v>
      </c>
      <c r="M4894" t="s">
        <v>11216</v>
      </c>
      <c r="N4894" t="s">
        <v>11217</v>
      </c>
      <c r="O4894" t="s">
        <v>1370</v>
      </c>
      <c r="P4894" t="s">
        <v>11218</v>
      </c>
      <c r="Q4894">
        <f t="shared" si="89"/>
        <v>3</v>
      </c>
      <c r="R4894" t="s">
        <v>1856</v>
      </c>
      <c r="S4894" t="s">
        <v>1857</v>
      </c>
      <c r="T4894" t="s">
        <v>11331</v>
      </c>
      <c r="U4894" s="75">
        <v>3</v>
      </c>
      <c r="V4894">
        <v>75</v>
      </c>
      <c r="W4894">
        <v>225</v>
      </c>
      <c r="AH4894" s="16"/>
      <c r="AI4894" t="s">
        <v>1375</v>
      </c>
    </row>
    <row r="4895" spans="1:35" x14ac:dyDescent="0.25">
      <c r="A4895" t="s">
        <v>11367</v>
      </c>
      <c r="B4895" s="1">
        <v>26</v>
      </c>
      <c r="C4895" t="s">
        <v>11207</v>
      </c>
      <c r="D4895">
        <v>18065961</v>
      </c>
      <c r="E4895" t="s">
        <v>11333</v>
      </c>
      <c r="F4895" t="s">
        <v>1363</v>
      </c>
      <c r="G4895" t="s">
        <v>1364</v>
      </c>
      <c r="H4895" s="3" t="s">
        <v>3619</v>
      </c>
      <c r="I4895">
        <v>2022</v>
      </c>
      <c r="J4895" s="15" t="s">
        <v>3620</v>
      </c>
      <c r="K4895">
        <v>2022</v>
      </c>
      <c r="L4895" t="s">
        <v>1367</v>
      </c>
      <c r="M4895" t="s">
        <v>11216</v>
      </c>
      <c r="N4895" t="s">
        <v>11217</v>
      </c>
      <c r="O4895" t="s">
        <v>1370</v>
      </c>
      <c r="P4895" t="s">
        <v>11218</v>
      </c>
      <c r="Q4895">
        <f t="shared" si="89"/>
        <v>38</v>
      </c>
      <c r="R4895" t="s">
        <v>1856</v>
      </c>
      <c r="S4895" t="s">
        <v>1857</v>
      </c>
      <c r="T4895" t="s">
        <v>11331</v>
      </c>
      <c r="U4895" s="75">
        <v>38</v>
      </c>
      <c r="V4895">
        <v>73</v>
      </c>
      <c r="W4895">
        <v>2774</v>
      </c>
      <c r="AH4895" s="16"/>
      <c r="AI4895" t="s">
        <v>1375</v>
      </c>
    </row>
    <row r="4896" spans="1:35" x14ac:dyDescent="0.25">
      <c r="A4896" t="s">
        <v>11368</v>
      </c>
      <c r="B4896" s="1">
        <v>26</v>
      </c>
      <c r="C4896" t="s">
        <v>11207</v>
      </c>
      <c r="D4896">
        <v>18067387</v>
      </c>
      <c r="E4896" t="s">
        <v>11335</v>
      </c>
      <c r="F4896" t="s">
        <v>1363</v>
      </c>
      <c r="G4896" t="s">
        <v>1364</v>
      </c>
      <c r="H4896" s="3" t="s">
        <v>2712</v>
      </c>
      <c r="I4896">
        <v>2022</v>
      </c>
      <c r="J4896" s="15" t="s">
        <v>2283</v>
      </c>
      <c r="K4896">
        <v>2022</v>
      </c>
      <c r="L4896" t="s">
        <v>1367</v>
      </c>
      <c r="M4896" t="s">
        <v>11212</v>
      </c>
      <c r="N4896" t="s">
        <v>11223</v>
      </c>
      <c r="O4896" t="s">
        <v>1370</v>
      </c>
      <c r="P4896" t="s">
        <v>8240</v>
      </c>
      <c r="Q4896">
        <f t="shared" si="89"/>
        <v>10</v>
      </c>
      <c r="R4896" t="s">
        <v>1856</v>
      </c>
      <c r="S4896" t="s">
        <v>1857</v>
      </c>
      <c r="T4896" t="s">
        <v>11301</v>
      </c>
      <c r="U4896" s="75">
        <v>10</v>
      </c>
      <c r="V4896">
        <v>73</v>
      </c>
      <c r="W4896">
        <v>730</v>
      </c>
      <c r="AH4896" s="16"/>
      <c r="AI4896" t="s">
        <v>1375</v>
      </c>
    </row>
    <row r="4897" spans="1:35" x14ac:dyDescent="0.25">
      <c r="A4897" t="s">
        <v>11369</v>
      </c>
      <c r="B4897" s="1">
        <v>26</v>
      </c>
      <c r="C4897" t="s">
        <v>11207</v>
      </c>
      <c r="D4897">
        <v>18067387</v>
      </c>
      <c r="E4897" t="s">
        <v>11335</v>
      </c>
      <c r="F4897" t="s">
        <v>1363</v>
      </c>
      <c r="G4897" t="s">
        <v>1364</v>
      </c>
      <c r="H4897" s="3" t="s">
        <v>2712</v>
      </c>
      <c r="I4897">
        <v>2022</v>
      </c>
      <c r="J4897" s="15" t="s">
        <v>2283</v>
      </c>
      <c r="K4897">
        <v>2022</v>
      </c>
      <c r="L4897" t="s">
        <v>1367</v>
      </c>
      <c r="M4897" t="s">
        <v>11212</v>
      </c>
      <c r="N4897" t="s">
        <v>11223</v>
      </c>
      <c r="O4897" t="s">
        <v>1370</v>
      </c>
      <c r="P4897" t="s">
        <v>8240</v>
      </c>
      <c r="Q4897">
        <f t="shared" si="89"/>
        <v>10</v>
      </c>
      <c r="R4897" t="s">
        <v>2697</v>
      </c>
      <c r="S4897" t="s">
        <v>2698</v>
      </c>
      <c r="T4897" t="s">
        <v>11308</v>
      </c>
      <c r="U4897" s="75">
        <v>10</v>
      </c>
      <c r="V4897">
        <v>83.25</v>
      </c>
      <c r="W4897">
        <v>832.5</v>
      </c>
      <c r="AH4897" s="16"/>
      <c r="AI4897" t="s">
        <v>1375</v>
      </c>
    </row>
    <row r="4898" spans="1:35" x14ac:dyDescent="0.25">
      <c r="A4898" t="s">
        <v>11370</v>
      </c>
      <c r="B4898" s="1">
        <v>26</v>
      </c>
      <c r="C4898" t="s">
        <v>11207</v>
      </c>
      <c r="D4898">
        <v>18148301</v>
      </c>
      <c r="E4898" t="s">
        <v>11338</v>
      </c>
      <c r="F4898" t="s">
        <v>1363</v>
      </c>
      <c r="G4898" t="s">
        <v>1391</v>
      </c>
      <c r="H4898" s="3" t="s">
        <v>3279</v>
      </c>
      <c r="I4898">
        <v>2022</v>
      </c>
      <c r="J4898" s="15" t="s">
        <v>4019</v>
      </c>
      <c r="K4898">
        <v>2022</v>
      </c>
      <c r="L4898" t="s">
        <v>1367</v>
      </c>
      <c r="M4898" t="s">
        <v>11216</v>
      </c>
      <c r="N4898" t="s">
        <v>11217</v>
      </c>
      <c r="O4898" t="s">
        <v>1370</v>
      </c>
      <c r="P4898" t="s">
        <v>11218</v>
      </c>
      <c r="Q4898">
        <f t="shared" si="89"/>
        <v>50</v>
      </c>
      <c r="R4898" t="s">
        <v>1856</v>
      </c>
      <c r="S4898" t="s">
        <v>1857</v>
      </c>
      <c r="T4898" t="s">
        <v>11339</v>
      </c>
      <c r="U4898" s="75">
        <v>50</v>
      </c>
      <c r="V4898">
        <v>70</v>
      </c>
      <c r="W4898">
        <v>3500</v>
      </c>
      <c r="AH4898" s="16"/>
      <c r="AI4898" t="s">
        <v>1375</v>
      </c>
    </row>
    <row r="4899" spans="1:35" x14ac:dyDescent="0.25">
      <c r="A4899" t="s">
        <v>11371</v>
      </c>
      <c r="B4899" s="1">
        <v>26</v>
      </c>
      <c r="C4899" t="s">
        <v>11207</v>
      </c>
      <c r="D4899">
        <v>18124364</v>
      </c>
      <c r="E4899" t="s">
        <v>11341</v>
      </c>
      <c r="F4899" t="s">
        <v>1363</v>
      </c>
      <c r="G4899" t="s">
        <v>1364</v>
      </c>
      <c r="H4899" s="3" t="s">
        <v>2284</v>
      </c>
      <c r="I4899">
        <v>2022</v>
      </c>
      <c r="J4899" s="15" t="s">
        <v>4019</v>
      </c>
      <c r="K4899">
        <v>2022</v>
      </c>
      <c r="L4899" t="s">
        <v>1367</v>
      </c>
      <c r="M4899" t="s">
        <v>11212</v>
      </c>
      <c r="N4899" t="s">
        <v>11223</v>
      </c>
      <c r="O4899" t="s">
        <v>1370</v>
      </c>
      <c r="P4899" t="s">
        <v>8240</v>
      </c>
      <c r="Q4899">
        <f t="shared" si="89"/>
        <v>70</v>
      </c>
      <c r="R4899" t="s">
        <v>1856</v>
      </c>
      <c r="S4899" t="s">
        <v>1857</v>
      </c>
      <c r="T4899" t="s">
        <v>11342</v>
      </c>
      <c r="U4899" s="75">
        <v>70</v>
      </c>
      <c r="V4899">
        <v>70</v>
      </c>
      <c r="W4899">
        <v>4900</v>
      </c>
      <c r="AH4899" s="16"/>
      <c r="AI4899" t="s">
        <v>1375</v>
      </c>
    </row>
    <row r="4900" spans="1:35" x14ac:dyDescent="0.25">
      <c r="A4900" t="s">
        <v>11372</v>
      </c>
      <c r="B4900" s="1">
        <v>26</v>
      </c>
      <c r="C4900" t="s">
        <v>11207</v>
      </c>
      <c r="D4900">
        <v>18157815</v>
      </c>
      <c r="E4900" t="s">
        <v>11344</v>
      </c>
      <c r="F4900" t="s">
        <v>1363</v>
      </c>
      <c r="G4900" t="s">
        <v>1364</v>
      </c>
      <c r="H4900" s="3" t="s">
        <v>4019</v>
      </c>
      <c r="I4900">
        <v>2022</v>
      </c>
      <c r="J4900" s="15" t="s">
        <v>4020</v>
      </c>
      <c r="K4900">
        <v>2022</v>
      </c>
      <c r="L4900" t="s">
        <v>1367</v>
      </c>
      <c r="M4900" t="s">
        <v>11212</v>
      </c>
      <c r="N4900" t="s">
        <v>11223</v>
      </c>
      <c r="O4900" t="s">
        <v>1370</v>
      </c>
      <c r="P4900" t="s">
        <v>8240</v>
      </c>
      <c r="Q4900">
        <f t="shared" si="89"/>
        <v>100</v>
      </c>
      <c r="R4900" t="s">
        <v>1856</v>
      </c>
      <c r="S4900" t="s">
        <v>1857</v>
      </c>
      <c r="T4900" t="s">
        <v>11312</v>
      </c>
      <c r="U4900" s="75">
        <v>100</v>
      </c>
      <c r="V4900">
        <v>70</v>
      </c>
      <c r="W4900">
        <v>7000</v>
      </c>
      <c r="AH4900" s="16"/>
      <c r="AI4900" t="s">
        <v>1375</v>
      </c>
    </row>
    <row r="4901" spans="1:35" x14ac:dyDescent="0.25">
      <c r="A4901" t="s">
        <v>11373</v>
      </c>
      <c r="B4901" s="1">
        <v>26</v>
      </c>
      <c r="C4901" t="s">
        <v>11207</v>
      </c>
      <c r="D4901">
        <v>18162940</v>
      </c>
      <c r="E4901" t="s">
        <v>11346</v>
      </c>
      <c r="F4901" t="s">
        <v>1363</v>
      </c>
      <c r="G4901" t="s">
        <v>1364</v>
      </c>
      <c r="H4901" s="3" t="s">
        <v>2720</v>
      </c>
      <c r="I4901">
        <v>2022</v>
      </c>
      <c r="J4901" s="15" t="s">
        <v>1804</v>
      </c>
      <c r="K4901">
        <v>2022</v>
      </c>
      <c r="L4901" t="s">
        <v>1367</v>
      </c>
      <c r="M4901" t="s">
        <v>11212</v>
      </c>
      <c r="N4901" t="s">
        <v>11223</v>
      </c>
      <c r="O4901" t="s">
        <v>1370</v>
      </c>
      <c r="P4901" t="s">
        <v>8240</v>
      </c>
      <c r="Q4901">
        <f t="shared" si="89"/>
        <v>56</v>
      </c>
      <c r="R4901" t="s">
        <v>1856</v>
      </c>
      <c r="S4901" t="s">
        <v>1857</v>
      </c>
      <c r="T4901" t="s">
        <v>11347</v>
      </c>
      <c r="U4901" s="75">
        <v>56</v>
      </c>
      <c r="V4901">
        <v>70</v>
      </c>
      <c r="W4901">
        <v>3920</v>
      </c>
      <c r="AH4901" s="16"/>
      <c r="AI4901" t="s">
        <v>1375</v>
      </c>
    </row>
    <row r="4902" spans="1:35" x14ac:dyDescent="0.25">
      <c r="A4902" t="s">
        <v>11374</v>
      </c>
      <c r="B4902" s="1">
        <v>26</v>
      </c>
      <c r="C4902" t="s">
        <v>11207</v>
      </c>
      <c r="D4902">
        <v>18226647</v>
      </c>
      <c r="E4902" t="s">
        <v>11349</v>
      </c>
      <c r="F4902" t="s">
        <v>1363</v>
      </c>
      <c r="G4902" t="s">
        <v>1364</v>
      </c>
      <c r="H4902" s="3" t="s">
        <v>1805</v>
      </c>
      <c r="I4902">
        <v>2022</v>
      </c>
      <c r="J4902" s="15" t="s">
        <v>4024</v>
      </c>
      <c r="K4902">
        <v>2022</v>
      </c>
      <c r="L4902" t="s">
        <v>1367</v>
      </c>
      <c r="M4902" t="s">
        <v>11216</v>
      </c>
      <c r="N4902" t="s">
        <v>11217</v>
      </c>
      <c r="O4902" t="s">
        <v>1370</v>
      </c>
      <c r="P4902" t="s">
        <v>11218</v>
      </c>
      <c r="Q4902">
        <f t="shared" si="89"/>
        <v>50</v>
      </c>
      <c r="R4902" t="s">
        <v>1856</v>
      </c>
      <c r="S4902" t="s">
        <v>1857</v>
      </c>
      <c r="T4902" t="s">
        <v>11320</v>
      </c>
      <c r="U4902" s="75">
        <v>50</v>
      </c>
      <c r="V4902">
        <v>84</v>
      </c>
      <c r="W4902">
        <v>4200</v>
      </c>
      <c r="AH4902" s="16"/>
      <c r="AI4902" t="s">
        <v>1375</v>
      </c>
    </row>
    <row r="4903" spans="1:35" x14ac:dyDescent="0.25">
      <c r="A4903" t="s">
        <v>11375</v>
      </c>
      <c r="B4903" s="1">
        <v>26</v>
      </c>
      <c r="C4903" t="s">
        <v>11207</v>
      </c>
      <c r="D4903">
        <v>18253539</v>
      </c>
      <c r="E4903" t="s">
        <v>11351</v>
      </c>
      <c r="F4903" t="s">
        <v>1363</v>
      </c>
      <c r="G4903" t="s">
        <v>1364</v>
      </c>
      <c r="H4903" s="3" t="s">
        <v>1800</v>
      </c>
      <c r="I4903">
        <v>2022</v>
      </c>
      <c r="J4903" s="15" t="s">
        <v>1801</v>
      </c>
      <c r="K4903">
        <v>2022</v>
      </c>
      <c r="L4903" t="s">
        <v>1367</v>
      </c>
      <c r="M4903" t="s">
        <v>11212</v>
      </c>
      <c r="N4903" t="s">
        <v>11223</v>
      </c>
      <c r="O4903" t="s">
        <v>1370</v>
      </c>
      <c r="P4903" t="s">
        <v>8240</v>
      </c>
      <c r="Q4903">
        <f t="shared" si="89"/>
        <v>750</v>
      </c>
      <c r="R4903" t="s">
        <v>1856</v>
      </c>
      <c r="S4903" t="s">
        <v>1857</v>
      </c>
      <c r="T4903" t="s">
        <v>11308</v>
      </c>
      <c r="U4903" s="75">
        <v>750</v>
      </c>
      <c r="V4903">
        <v>84.9</v>
      </c>
      <c r="W4903">
        <v>63675</v>
      </c>
      <c r="AH4903" s="16"/>
      <c r="AI4903" t="s">
        <v>1375</v>
      </c>
    </row>
    <row r="4904" spans="1:35" x14ac:dyDescent="0.25">
      <c r="A4904" t="s">
        <v>11376</v>
      </c>
      <c r="B4904" s="1">
        <v>26</v>
      </c>
      <c r="C4904" t="s">
        <v>11207</v>
      </c>
      <c r="D4904">
        <v>18359310</v>
      </c>
      <c r="E4904" t="s">
        <v>3628</v>
      </c>
      <c r="F4904" t="s">
        <v>1363</v>
      </c>
      <c r="G4904" t="s">
        <v>1364</v>
      </c>
      <c r="H4904" s="3" t="s">
        <v>2724</v>
      </c>
      <c r="I4904">
        <v>2022</v>
      </c>
      <c r="J4904" s="15" t="s">
        <v>3294</v>
      </c>
      <c r="K4904">
        <v>2022</v>
      </c>
      <c r="L4904" t="s">
        <v>1367</v>
      </c>
      <c r="M4904" t="s">
        <v>11212</v>
      </c>
      <c r="N4904" t="s">
        <v>11223</v>
      </c>
      <c r="O4904" t="s">
        <v>1370</v>
      </c>
      <c r="P4904" t="s">
        <v>8240</v>
      </c>
      <c r="Q4904">
        <f t="shared" si="89"/>
        <v>75</v>
      </c>
      <c r="R4904" t="s">
        <v>1856</v>
      </c>
      <c r="S4904" t="s">
        <v>1857</v>
      </c>
      <c r="T4904" t="s">
        <v>11347</v>
      </c>
      <c r="U4904" s="75">
        <v>75</v>
      </c>
      <c r="V4904">
        <v>84.9</v>
      </c>
      <c r="W4904">
        <v>6367.5</v>
      </c>
      <c r="AH4904" s="16"/>
      <c r="AI4904" t="s">
        <v>1375</v>
      </c>
    </row>
    <row r="4905" spans="1:35" x14ac:dyDescent="0.25">
      <c r="A4905" t="s">
        <v>11377</v>
      </c>
      <c r="B4905" s="1">
        <v>26</v>
      </c>
      <c r="C4905" t="s">
        <v>11207</v>
      </c>
      <c r="D4905">
        <v>18287778</v>
      </c>
      <c r="E4905" t="s">
        <v>11354</v>
      </c>
      <c r="F4905" t="s">
        <v>1363</v>
      </c>
      <c r="G4905" t="s">
        <v>1364</v>
      </c>
      <c r="H4905" s="3" t="s">
        <v>2727</v>
      </c>
      <c r="I4905">
        <v>2022</v>
      </c>
      <c r="J4905" s="15" t="s">
        <v>2728</v>
      </c>
      <c r="K4905">
        <v>2022</v>
      </c>
      <c r="L4905" t="s">
        <v>1367</v>
      </c>
      <c r="M4905" t="s">
        <v>11212</v>
      </c>
      <c r="N4905" t="s">
        <v>11223</v>
      </c>
      <c r="O4905" t="s">
        <v>1370</v>
      </c>
      <c r="P4905" t="s">
        <v>8240</v>
      </c>
      <c r="Q4905">
        <f t="shared" si="89"/>
        <v>56</v>
      </c>
      <c r="R4905" t="s">
        <v>1490</v>
      </c>
      <c r="S4905" t="s">
        <v>1491</v>
      </c>
      <c r="T4905" t="s">
        <v>11212</v>
      </c>
      <c r="U4905" s="75">
        <v>56</v>
      </c>
      <c r="V4905">
        <v>80</v>
      </c>
      <c r="W4905">
        <v>4480</v>
      </c>
      <c r="AH4905" s="16"/>
      <c r="AI4905" t="s">
        <v>1375</v>
      </c>
    </row>
    <row r="4906" spans="1:35" x14ac:dyDescent="0.25">
      <c r="A4906" t="s">
        <v>11378</v>
      </c>
      <c r="B4906" s="1">
        <v>26</v>
      </c>
      <c r="C4906" t="s">
        <v>11207</v>
      </c>
      <c r="D4906">
        <v>18354491</v>
      </c>
      <c r="E4906" t="s">
        <v>11356</v>
      </c>
      <c r="F4906" t="s">
        <v>1363</v>
      </c>
      <c r="G4906" t="s">
        <v>1364</v>
      </c>
      <c r="H4906" s="3" t="s">
        <v>2723</v>
      </c>
      <c r="I4906">
        <v>2022</v>
      </c>
      <c r="J4906" s="15" t="s">
        <v>2288</v>
      </c>
      <c r="K4906">
        <v>2022</v>
      </c>
      <c r="L4906" t="s">
        <v>1367</v>
      </c>
      <c r="M4906" t="s">
        <v>11216</v>
      </c>
      <c r="N4906" t="s">
        <v>11217</v>
      </c>
      <c r="O4906" t="s">
        <v>1370</v>
      </c>
      <c r="P4906" t="s">
        <v>11218</v>
      </c>
      <c r="Q4906">
        <f t="shared" si="89"/>
        <v>50</v>
      </c>
      <c r="R4906" t="s">
        <v>1856</v>
      </c>
      <c r="S4906" t="s">
        <v>1857</v>
      </c>
      <c r="T4906" t="s">
        <v>11357</v>
      </c>
      <c r="U4906" s="75">
        <v>50</v>
      </c>
      <c r="V4906">
        <v>84.9</v>
      </c>
      <c r="W4906">
        <v>4245</v>
      </c>
      <c r="AH4906" s="16"/>
      <c r="AI4906" t="s">
        <v>1375</v>
      </c>
    </row>
    <row r="4907" spans="1:35" x14ac:dyDescent="0.25">
      <c r="A4907" t="s">
        <v>11379</v>
      </c>
      <c r="B4907" s="1">
        <v>27</v>
      </c>
      <c r="C4907" t="s">
        <v>11380</v>
      </c>
      <c r="D4907">
        <v>17755859</v>
      </c>
      <c r="E4907" t="s">
        <v>11381</v>
      </c>
      <c r="F4907" t="s">
        <v>1363</v>
      </c>
      <c r="G4907" t="s">
        <v>1364</v>
      </c>
      <c r="H4907" s="3" t="s">
        <v>1788</v>
      </c>
      <c r="I4907">
        <v>2022</v>
      </c>
      <c r="J4907" s="15" t="s">
        <v>1789</v>
      </c>
      <c r="K4907">
        <v>2022</v>
      </c>
      <c r="L4907" t="s">
        <v>1367</v>
      </c>
      <c r="M4907" t="s">
        <v>11382</v>
      </c>
      <c r="N4907" t="s">
        <v>11383</v>
      </c>
      <c r="O4907" t="s">
        <v>1370</v>
      </c>
      <c r="P4907" t="s">
        <v>11384</v>
      </c>
      <c r="Q4907">
        <f t="shared" si="89"/>
        <v>200</v>
      </c>
      <c r="R4907" t="s">
        <v>3345</v>
      </c>
      <c r="S4907" t="s">
        <v>3346</v>
      </c>
      <c r="T4907" t="s">
        <v>11385</v>
      </c>
      <c r="U4907" s="75">
        <v>200</v>
      </c>
      <c r="V4907">
        <v>89</v>
      </c>
      <c r="W4907">
        <v>17800</v>
      </c>
      <c r="AH4907" s="16"/>
      <c r="AI4907" t="s">
        <v>1375</v>
      </c>
    </row>
    <row r="4908" spans="1:35" x14ac:dyDescent="0.25">
      <c r="A4908" t="s">
        <v>11386</v>
      </c>
      <c r="B4908" s="1">
        <v>27</v>
      </c>
      <c r="C4908" t="s">
        <v>11380</v>
      </c>
      <c r="D4908">
        <v>17755859</v>
      </c>
      <c r="E4908" t="s">
        <v>11381</v>
      </c>
      <c r="F4908" t="s">
        <v>1363</v>
      </c>
      <c r="G4908" t="s">
        <v>1364</v>
      </c>
      <c r="H4908" s="3" t="s">
        <v>1788</v>
      </c>
      <c r="I4908">
        <v>2022</v>
      </c>
      <c r="J4908" s="15" t="s">
        <v>1789</v>
      </c>
      <c r="K4908">
        <v>2022</v>
      </c>
      <c r="L4908" t="s">
        <v>1367</v>
      </c>
      <c r="M4908" t="s">
        <v>11382</v>
      </c>
      <c r="N4908" t="s">
        <v>11383</v>
      </c>
      <c r="O4908" t="s">
        <v>1370</v>
      </c>
      <c r="P4908" t="s">
        <v>11384</v>
      </c>
      <c r="Q4908">
        <f t="shared" si="89"/>
        <v>200</v>
      </c>
      <c r="R4908" t="s">
        <v>1838</v>
      </c>
      <c r="S4908" t="s">
        <v>1839</v>
      </c>
      <c r="T4908" t="s">
        <v>1840</v>
      </c>
      <c r="U4908" s="75">
        <v>200</v>
      </c>
      <c r="V4908">
        <v>89.99</v>
      </c>
      <c r="W4908">
        <v>17998</v>
      </c>
      <c r="AH4908" s="16"/>
      <c r="AI4908" t="s">
        <v>1375</v>
      </c>
    </row>
    <row r="4909" spans="1:35" x14ac:dyDescent="0.25">
      <c r="A4909" t="s">
        <v>11387</v>
      </c>
      <c r="B4909" s="1">
        <v>27</v>
      </c>
      <c r="C4909" t="s">
        <v>11380</v>
      </c>
      <c r="D4909">
        <v>18136613</v>
      </c>
      <c r="E4909" t="s">
        <v>11388</v>
      </c>
      <c r="F4909" t="s">
        <v>1363</v>
      </c>
      <c r="G4909" t="s">
        <v>1364</v>
      </c>
      <c r="H4909" s="3" t="s">
        <v>3279</v>
      </c>
      <c r="I4909">
        <v>2022</v>
      </c>
      <c r="J4909" s="15" t="s">
        <v>4019</v>
      </c>
      <c r="K4909">
        <v>2022</v>
      </c>
      <c r="L4909" t="s">
        <v>1367</v>
      </c>
      <c r="M4909" t="s">
        <v>11382</v>
      </c>
      <c r="N4909" t="s">
        <v>11383</v>
      </c>
      <c r="O4909" t="s">
        <v>1370</v>
      </c>
      <c r="P4909" t="s">
        <v>11384</v>
      </c>
      <c r="Q4909">
        <f t="shared" si="89"/>
        <v>20</v>
      </c>
      <c r="R4909" t="s">
        <v>3345</v>
      </c>
      <c r="S4909" t="s">
        <v>3346</v>
      </c>
      <c r="T4909" t="s">
        <v>11385</v>
      </c>
      <c r="U4909" s="75">
        <v>20</v>
      </c>
      <c r="V4909">
        <v>89.5</v>
      </c>
      <c r="W4909">
        <v>1790</v>
      </c>
      <c r="AH4909" s="16"/>
      <c r="AI4909" t="s">
        <v>1375</v>
      </c>
    </row>
    <row r="4910" spans="1:35" x14ac:dyDescent="0.25">
      <c r="A4910" t="s">
        <v>11389</v>
      </c>
      <c r="B4910" s="1">
        <v>27</v>
      </c>
      <c r="C4910" t="s">
        <v>11380</v>
      </c>
      <c r="D4910">
        <v>18136613</v>
      </c>
      <c r="E4910" t="s">
        <v>11388</v>
      </c>
      <c r="F4910" t="s">
        <v>1363</v>
      </c>
      <c r="G4910" t="s">
        <v>1364</v>
      </c>
      <c r="H4910" s="3" t="s">
        <v>3279</v>
      </c>
      <c r="I4910">
        <v>2022</v>
      </c>
      <c r="J4910" s="15" t="s">
        <v>4019</v>
      </c>
      <c r="K4910">
        <v>2022</v>
      </c>
      <c r="L4910" t="s">
        <v>1367</v>
      </c>
      <c r="M4910" t="s">
        <v>11382</v>
      </c>
      <c r="N4910" t="s">
        <v>11383</v>
      </c>
      <c r="O4910" t="s">
        <v>1370</v>
      </c>
      <c r="P4910" t="s">
        <v>11384</v>
      </c>
      <c r="Q4910">
        <f t="shared" si="89"/>
        <v>20</v>
      </c>
      <c r="R4910" t="s">
        <v>1838</v>
      </c>
      <c r="S4910" t="s">
        <v>1839</v>
      </c>
      <c r="T4910" t="s">
        <v>1840</v>
      </c>
      <c r="U4910" s="75">
        <v>20</v>
      </c>
      <c r="V4910">
        <v>89.99</v>
      </c>
      <c r="W4910">
        <v>1799.8</v>
      </c>
      <c r="AH4910" s="16"/>
      <c r="AI4910" t="s">
        <v>1375</v>
      </c>
    </row>
    <row r="4911" spans="1:35" x14ac:dyDescent="0.25">
      <c r="A4911" t="s">
        <v>11390</v>
      </c>
      <c r="B4911" s="1">
        <v>27</v>
      </c>
      <c r="C4911" t="s">
        <v>11380</v>
      </c>
      <c r="D4911">
        <v>18136613</v>
      </c>
      <c r="E4911" t="s">
        <v>11388</v>
      </c>
      <c r="F4911" t="s">
        <v>1363</v>
      </c>
      <c r="G4911" t="s">
        <v>1364</v>
      </c>
      <c r="H4911" s="3" t="s">
        <v>3279</v>
      </c>
      <c r="I4911">
        <v>2022</v>
      </c>
      <c r="J4911" s="15" t="s">
        <v>4019</v>
      </c>
      <c r="K4911">
        <v>2022</v>
      </c>
      <c r="L4911" t="s">
        <v>1367</v>
      </c>
      <c r="M4911" t="s">
        <v>11382</v>
      </c>
      <c r="N4911" t="s">
        <v>11383</v>
      </c>
      <c r="O4911" t="s">
        <v>1370</v>
      </c>
      <c r="P4911" t="s">
        <v>11384</v>
      </c>
      <c r="Q4911">
        <f t="shared" si="89"/>
        <v>20</v>
      </c>
      <c r="R4911" t="s">
        <v>1381</v>
      </c>
      <c r="S4911" t="s">
        <v>1382</v>
      </c>
      <c r="T4911" t="s">
        <v>11391</v>
      </c>
      <c r="U4911" s="75">
        <v>20</v>
      </c>
      <c r="V4911">
        <v>210</v>
      </c>
      <c r="W4911">
        <v>4200</v>
      </c>
      <c r="AH4911" s="16"/>
      <c r="AI4911" t="s">
        <v>1375</v>
      </c>
    </row>
    <row r="4912" spans="1:35" x14ac:dyDescent="0.25">
      <c r="A4912" t="s">
        <v>11392</v>
      </c>
      <c r="B4912" s="1">
        <v>27</v>
      </c>
      <c r="C4912" t="s">
        <v>11380</v>
      </c>
      <c r="D4912">
        <v>18303099</v>
      </c>
      <c r="E4912" t="s">
        <v>11393</v>
      </c>
      <c r="F4912" t="s">
        <v>1363</v>
      </c>
      <c r="G4912" t="s">
        <v>1364</v>
      </c>
      <c r="H4912" s="3" t="s">
        <v>3283</v>
      </c>
      <c r="I4912">
        <v>2022</v>
      </c>
      <c r="J4912" s="15" t="s">
        <v>3284</v>
      </c>
      <c r="K4912">
        <v>2022</v>
      </c>
      <c r="L4912" t="s">
        <v>1367</v>
      </c>
      <c r="M4912" t="s">
        <v>11382</v>
      </c>
      <c r="N4912" t="s">
        <v>11383</v>
      </c>
      <c r="O4912" t="s">
        <v>1370</v>
      </c>
      <c r="P4912" t="s">
        <v>11384</v>
      </c>
      <c r="Q4912">
        <f t="shared" si="89"/>
        <v>900</v>
      </c>
      <c r="R4912" t="s">
        <v>3345</v>
      </c>
      <c r="S4912" t="s">
        <v>3346</v>
      </c>
      <c r="T4912" t="s">
        <v>713</v>
      </c>
      <c r="U4912" s="75">
        <v>900</v>
      </c>
      <c r="V4912">
        <v>85</v>
      </c>
      <c r="W4912">
        <v>76500</v>
      </c>
      <c r="AH4912" s="16"/>
      <c r="AI4912" t="s">
        <v>1375</v>
      </c>
    </row>
    <row r="4913" spans="1:35" x14ac:dyDescent="0.25">
      <c r="A4913" t="s">
        <v>11394</v>
      </c>
      <c r="B4913" s="1">
        <v>27</v>
      </c>
      <c r="C4913" t="s">
        <v>11380</v>
      </c>
      <c r="D4913">
        <v>18303099</v>
      </c>
      <c r="E4913" t="s">
        <v>11393</v>
      </c>
      <c r="F4913" t="s">
        <v>1363</v>
      </c>
      <c r="G4913" t="s">
        <v>1364</v>
      </c>
      <c r="H4913" s="3" t="s">
        <v>3283</v>
      </c>
      <c r="I4913">
        <v>2022</v>
      </c>
      <c r="J4913" s="15" t="s">
        <v>3284</v>
      </c>
      <c r="K4913">
        <v>2022</v>
      </c>
      <c r="L4913" t="s">
        <v>1367</v>
      </c>
      <c r="M4913" t="s">
        <v>11382</v>
      </c>
      <c r="N4913" t="s">
        <v>11383</v>
      </c>
      <c r="O4913" t="s">
        <v>1370</v>
      </c>
      <c r="P4913" t="s">
        <v>11384</v>
      </c>
      <c r="Q4913">
        <f t="shared" si="89"/>
        <v>900</v>
      </c>
      <c r="R4913" t="s">
        <v>1838</v>
      </c>
      <c r="S4913" t="s">
        <v>1839</v>
      </c>
      <c r="T4913" t="s">
        <v>1840</v>
      </c>
      <c r="U4913" s="75">
        <v>900</v>
      </c>
      <c r="V4913">
        <v>85</v>
      </c>
      <c r="W4913">
        <v>76500</v>
      </c>
      <c r="AH4913" s="16"/>
      <c r="AI4913" t="s">
        <v>1375</v>
      </c>
    </row>
    <row r="4914" spans="1:35" x14ac:dyDescent="0.25">
      <c r="A4914" t="s">
        <v>11395</v>
      </c>
      <c r="B4914" s="1">
        <v>28</v>
      </c>
      <c r="C4914" t="s">
        <v>909</v>
      </c>
      <c r="D4914">
        <v>17756510</v>
      </c>
      <c r="E4914" t="s">
        <v>11396</v>
      </c>
      <c r="F4914" t="s">
        <v>1363</v>
      </c>
      <c r="G4914" t="s">
        <v>1364</v>
      </c>
      <c r="H4914" s="3" t="s">
        <v>1788</v>
      </c>
      <c r="I4914">
        <v>2022</v>
      </c>
      <c r="J4914" s="15" t="s">
        <v>1789</v>
      </c>
      <c r="K4914">
        <v>2022</v>
      </c>
      <c r="L4914" t="s">
        <v>1367</v>
      </c>
      <c r="M4914" t="s">
        <v>11397</v>
      </c>
      <c r="N4914" t="s">
        <v>11398</v>
      </c>
      <c r="O4914" t="s">
        <v>1370</v>
      </c>
      <c r="P4914" t="s">
        <v>4266</v>
      </c>
      <c r="Q4914">
        <f t="shared" si="89"/>
        <v>660</v>
      </c>
      <c r="R4914" t="s">
        <v>11399</v>
      </c>
      <c r="S4914" t="s">
        <v>11400</v>
      </c>
      <c r="T4914" t="s">
        <v>11401</v>
      </c>
      <c r="U4914" s="75">
        <v>660</v>
      </c>
      <c r="V4914">
        <v>135</v>
      </c>
      <c r="W4914">
        <v>89100</v>
      </c>
      <c r="AH4914" s="16"/>
      <c r="AI4914" t="s">
        <v>1375</v>
      </c>
    </row>
    <row r="4915" spans="1:35" x14ac:dyDescent="0.25">
      <c r="A4915" t="s">
        <v>11402</v>
      </c>
      <c r="B4915" s="1">
        <v>28</v>
      </c>
      <c r="C4915" t="s">
        <v>909</v>
      </c>
      <c r="D4915">
        <v>18337686</v>
      </c>
      <c r="E4915" t="s">
        <v>11403</v>
      </c>
      <c r="F4915" t="s">
        <v>1363</v>
      </c>
      <c r="G4915" t="s">
        <v>1364</v>
      </c>
      <c r="H4915" s="3" t="s">
        <v>3284</v>
      </c>
      <c r="I4915">
        <v>2022</v>
      </c>
      <c r="J4915" s="15" t="s">
        <v>2723</v>
      </c>
      <c r="K4915">
        <v>2022</v>
      </c>
      <c r="L4915" t="s">
        <v>1367</v>
      </c>
      <c r="M4915" t="s">
        <v>11397</v>
      </c>
      <c r="N4915" t="s">
        <v>11398</v>
      </c>
      <c r="O4915" t="s">
        <v>1370</v>
      </c>
      <c r="P4915" t="s">
        <v>4266</v>
      </c>
      <c r="Q4915">
        <f t="shared" si="89"/>
        <v>660</v>
      </c>
      <c r="R4915" t="s">
        <v>11399</v>
      </c>
      <c r="S4915" t="s">
        <v>11400</v>
      </c>
      <c r="T4915" t="s">
        <v>11401</v>
      </c>
      <c r="U4915" s="75">
        <v>660</v>
      </c>
      <c r="V4915">
        <v>135</v>
      </c>
      <c r="W4915">
        <v>89100</v>
      </c>
      <c r="AH4915" s="16"/>
      <c r="AI4915" t="s">
        <v>1375</v>
      </c>
    </row>
    <row r="4916" spans="1:35" x14ac:dyDescent="0.25">
      <c r="A4916" t="s">
        <v>11404</v>
      </c>
      <c r="B4916" s="1">
        <v>28</v>
      </c>
      <c r="C4916" t="s">
        <v>909</v>
      </c>
      <c r="D4916">
        <v>18768628</v>
      </c>
      <c r="E4916" t="s">
        <v>11405</v>
      </c>
      <c r="F4916" t="s">
        <v>1363</v>
      </c>
      <c r="G4916" t="s">
        <v>1391</v>
      </c>
      <c r="H4916" s="3" t="s">
        <v>4319</v>
      </c>
      <c r="I4916">
        <v>2022</v>
      </c>
      <c r="J4916" s="15" t="s">
        <v>1518</v>
      </c>
      <c r="K4916">
        <v>2022</v>
      </c>
      <c r="L4916" t="s">
        <v>1367</v>
      </c>
      <c r="M4916" t="s">
        <v>11406</v>
      </c>
      <c r="N4916" t="s">
        <v>11407</v>
      </c>
      <c r="O4916" t="s">
        <v>1370</v>
      </c>
      <c r="P4916" t="s">
        <v>4322</v>
      </c>
      <c r="Q4916">
        <f t="shared" si="89"/>
        <v>644</v>
      </c>
      <c r="R4916" t="s">
        <v>11399</v>
      </c>
      <c r="S4916" t="s">
        <v>11400</v>
      </c>
      <c r="T4916" t="s">
        <v>11401</v>
      </c>
      <c r="U4916" s="75">
        <v>644</v>
      </c>
      <c r="V4916">
        <v>135</v>
      </c>
      <c r="W4916">
        <v>86940</v>
      </c>
      <c r="AH4916" s="16"/>
      <c r="AI4916" t="s">
        <v>1375</v>
      </c>
    </row>
    <row r="4917" spans="1:35" x14ac:dyDescent="0.25">
      <c r="A4917" t="s">
        <v>11408</v>
      </c>
      <c r="B4917" s="1">
        <v>29</v>
      </c>
      <c r="C4917" t="s">
        <v>594</v>
      </c>
      <c r="D4917">
        <v>17357659</v>
      </c>
      <c r="E4917" t="s">
        <v>11409</v>
      </c>
      <c r="F4917" t="s">
        <v>1363</v>
      </c>
      <c r="G4917" t="s">
        <v>1391</v>
      </c>
      <c r="H4917" s="3" t="s">
        <v>2183</v>
      </c>
      <c r="I4917">
        <v>2022</v>
      </c>
      <c r="J4917" s="15" t="s">
        <v>3610</v>
      </c>
      <c r="K4917">
        <v>2022</v>
      </c>
      <c r="L4917" t="s">
        <v>1367</v>
      </c>
      <c r="M4917" t="s">
        <v>11410</v>
      </c>
      <c r="N4917" t="s">
        <v>11411</v>
      </c>
      <c r="O4917" t="s">
        <v>1370</v>
      </c>
      <c r="P4917" t="s">
        <v>4266</v>
      </c>
      <c r="Q4917">
        <f t="shared" si="89"/>
        <v>764</v>
      </c>
      <c r="R4917" t="s">
        <v>4086</v>
      </c>
      <c r="S4917" t="s">
        <v>4087</v>
      </c>
      <c r="T4917" t="s">
        <v>11412</v>
      </c>
      <c r="U4917" s="75">
        <v>764</v>
      </c>
      <c r="V4917">
        <v>0.51</v>
      </c>
      <c r="W4917">
        <v>389.64</v>
      </c>
      <c r="AH4917" s="16"/>
      <c r="AI4917" t="s">
        <v>1375</v>
      </c>
    </row>
    <row r="4918" spans="1:35" x14ac:dyDescent="0.25">
      <c r="A4918" t="s">
        <v>11413</v>
      </c>
      <c r="B4918" s="1">
        <v>29</v>
      </c>
      <c r="C4918" t="s">
        <v>594</v>
      </c>
      <c r="D4918">
        <v>17357659</v>
      </c>
      <c r="E4918" t="s">
        <v>11409</v>
      </c>
      <c r="F4918" t="s">
        <v>1363</v>
      </c>
      <c r="G4918" t="s">
        <v>1391</v>
      </c>
      <c r="H4918" s="3" t="s">
        <v>2183</v>
      </c>
      <c r="I4918">
        <v>2022</v>
      </c>
      <c r="J4918" s="15" t="s">
        <v>3610</v>
      </c>
      <c r="K4918">
        <v>2022</v>
      </c>
      <c r="L4918" t="s">
        <v>1367</v>
      </c>
      <c r="M4918" t="s">
        <v>11410</v>
      </c>
      <c r="N4918" t="s">
        <v>11411</v>
      </c>
      <c r="O4918" t="s">
        <v>1370</v>
      </c>
      <c r="P4918" t="s">
        <v>4266</v>
      </c>
      <c r="Q4918">
        <f t="shared" si="89"/>
        <v>764</v>
      </c>
      <c r="R4918" t="s">
        <v>10844</v>
      </c>
      <c r="S4918" t="s">
        <v>10845</v>
      </c>
      <c r="T4918" t="s">
        <v>11414</v>
      </c>
      <c r="U4918" s="75">
        <v>764</v>
      </c>
      <c r="V4918">
        <v>0.51</v>
      </c>
      <c r="W4918">
        <v>389.64</v>
      </c>
      <c r="AH4918" s="16"/>
      <c r="AI4918" t="s">
        <v>1375</v>
      </c>
    </row>
    <row r="4919" spans="1:35" x14ac:dyDescent="0.25">
      <c r="A4919" t="s">
        <v>11415</v>
      </c>
      <c r="B4919" s="1">
        <v>29</v>
      </c>
      <c r="C4919" t="s">
        <v>594</v>
      </c>
      <c r="D4919">
        <v>16529049</v>
      </c>
      <c r="E4919" t="s">
        <v>11416</v>
      </c>
      <c r="F4919" t="s">
        <v>1363</v>
      </c>
      <c r="G4919" t="s">
        <v>1391</v>
      </c>
      <c r="H4919" s="3" t="s">
        <v>4949</v>
      </c>
      <c r="I4919">
        <v>2022</v>
      </c>
      <c r="J4919" s="15" t="s">
        <v>2125</v>
      </c>
      <c r="K4919">
        <v>2022</v>
      </c>
      <c r="L4919" t="s">
        <v>1367</v>
      </c>
      <c r="M4919" t="s">
        <v>11410</v>
      </c>
      <c r="N4919" t="s">
        <v>11411</v>
      </c>
      <c r="O4919" t="s">
        <v>1370</v>
      </c>
      <c r="P4919" t="s">
        <v>4266</v>
      </c>
      <c r="Q4919">
        <f t="shared" si="89"/>
        <v>700</v>
      </c>
      <c r="R4919" t="s">
        <v>4086</v>
      </c>
      <c r="S4919" t="s">
        <v>4087</v>
      </c>
      <c r="T4919" t="s">
        <v>11412</v>
      </c>
      <c r="U4919" s="75">
        <v>700</v>
      </c>
      <c r="V4919">
        <v>0.51</v>
      </c>
      <c r="W4919">
        <v>357</v>
      </c>
      <c r="AH4919" s="16"/>
      <c r="AI4919" t="s">
        <v>1375</v>
      </c>
    </row>
    <row r="4920" spans="1:35" x14ac:dyDescent="0.25">
      <c r="A4920" t="s">
        <v>11417</v>
      </c>
      <c r="B4920" s="1">
        <v>29</v>
      </c>
      <c r="C4920" t="s">
        <v>594</v>
      </c>
      <c r="D4920">
        <v>17383234</v>
      </c>
      <c r="E4920" t="s">
        <v>11418</v>
      </c>
      <c r="F4920" t="s">
        <v>1363</v>
      </c>
      <c r="G4920" t="s">
        <v>1391</v>
      </c>
      <c r="H4920" s="3" t="s">
        <v>1504</v>
      </c>
      <c r="I4920">
        <v>2022</v>
      </c>
      <c r="J4920" s="15" t="s">
        <v>1505</v>
      </c>
      <c r="K4920">
        <v>2022</v>
      </c>
      <c r="L4920" t="s">
        <v>1367</v>
      </c>
      <c r="M4920" t="s">
        <v>11410</v>
      </c>
      <c r="N4920" t="s">
        <v>11411</v>
      </c>
      <c r="O4920" t="s">
        <v>1370</v>
      </c>
      <c r="P4920" t="s">
        <v>4266</v>
      </c>
      <c r="Q4920">
        <f t="shared" si="89"/>
        <v>300</v>
      </c>
      <c r="R4920" t="s">
        <v>4086</v>
      </c>
      <c r="S4920" t="s">
        <v>4087</v>
      </c>
      <c r="T4920" t="s">
        <v>11419</v>
      </c>
      <c r="U4920" s="75">
        <v>300</v>
      </c>
      <c r="V4920">
        <v>0.51</v>
      </c>
      <c r="W4920">
        <v>153</v>
      </c>
      <c r="AH4920" s="16"/>
      <c r="AI4920" t="s">
        <v>1375</v>
      </c>
    </row>
    <row r="4921" spans="1:35" x14ac:dyDescent="0.25">
      <c r="A4921" t="s">
        <v>11420</v>
      </c>
      <c r="B4921" s="1">
        <v>29</v>
      </c>
      <c r="C4921" t="s">
        <v>594</v>
      </c>
      <c r="D4921">
        <v>17383234</v>
      </c>
      <c r="E4921" t="s">
        <v>11418</v>
      </c>
      <c r="F4921" t="s">
        <v>1363</v>
      </c>
      <c r="G4921" t="s">
        <v>1391</v>
      </c>
      <c r="H4921" s="3" t="s">
        <v>1504</v>
      </c>
      <c r="I4921">
        <v>2022</v>
      </c>
      <c r="J4921" s="15" t="s">
        <v>1505</v>
      </c>
      <c r="K4921">
        <v>2022</v>
      </c>
      <c r="L4921" t="s">
        <v>1367</v>
      </c>
      <c r="M4921" t="s">
        <v>11410</v>
      </c>
      <c r="N4921" t="s">
        <v>11411</v>
      </c>
      <c r="O4921" t="s">
        <v>1370</v>
      </c>
      <c r="P4921" t="s">
        <v>4266</v>
      </c>
      <c r="Q4921">
        <f t="shared" si="89"/>
        <v>300</v>
      </c>
      <c r="R4921" t="s">
        <v>10844</v>
      </c>
      <c r="S4921" t="s">
        <v>10845</v>
      </c>
      <c r="T4921" t="s">
        <v>11421</v>
      </c>
      <c r="U4921" s="75">
        <v>300</v>
      </c>
      <c r="V4921">
        <v>0.51</v>
      </c>
      <c r="W4921">
        <v>153</v>
      </c>
      <c r="AH4921" s="16"/>
      <c r="AI4921" t="s">
        <v>1375</v>
      </c>
    </row>
    <row r="4922" spans="1:35" x14ac:dyDescent="0.25">
      <c r="A4922" t="s">
        <v>11422</v>
      </c>
      <c r="B4922" s="1">
        <v>29</v>
      </c>
      <c r="C4922" t="s">
        <v>594</v>
      </c>
      <c r="D4922">
        <v>17430151</v>
      </c>
      <c r="E4922" t="s">
        <v>11423</v>
      </c>
      <c r="F4922" t="s">
        <v>1363</v>
      </c>
      <c r="G4922" t="s">
        <v>1391</v>
      </c>
      <c r="H4922" s="3" t="s">
        <v>4301</v>
      </c>
      <c r="I4922">
        <v>2022</v>
      </c>
      <c r="J4922" s="15" t="s">
        <v>3270</v>
      </c>
      <c r="K4922">
        <v>2022</v>
      </c>
      <c r="L4922" t="s">
        <v>1367</v>
      </c>
      <c r="M4922" t="s">
        <v>11410</v>
      </c>
      <c r="N4922" t="s">
        <v>11411</v>
      </c>
      <c r="O4922" t="s">
        <v>1370</v>
      </c>
      <c r="P4922" t="s">
        <v>4266</v>
      </c>
      <c r="Q4922">
        <f t="shared" si="89"/>
        <v>1000</v>
      </c>
      <c r="R4922" t="s">
        <v>10844</v>
      </c>
      <c r="S4922" t="s">
        <v>10845</v>
      </c>
      <c r="T4922" t="s">
        <v>11421</v>
      </c>
      <c r="U4922" s="75">
        <v>1000</v>
      </c>
      <c r="V4922">
        <v>0.51</v>
      </c>
      <c r="W4922">
        <v>510</v>
      </c>
      <c r="AH4922" s="16"/>
      <c r="AI4922" t="s">
        <v>1375</v>
      </c>
    </row>
    <row r="4923" spans="1:35" x14ac:dyDescent="0.25">
      <c r="A4923" t="s">
        <v>11424</v>
      </c>
      <c r="B4923" s="1">
        <v>29</v>
      </c>
      <c r="C4923" t="s">
        <v>594</v>
      </c>
      <c r="D4923">
        <v>17392403</v>
      </c>
      <c r="E4923" t="s">
        <v>11425</v>
      </c>
      <c r="F4923" t="s">
        <v>1363</v>
      </c>
      <c r="G4923" t="s">
        <v>1391</v>
      </c>
      <c r="H4923" s="3" t="s">
        <v>3610</v>
      </c>
      <c r="I4923">
        <v>2022</v>
      </c>
      <c r="J4923" s="15" t="s">
        <v>3612</v>
      </c>
      <c r="K4923">
        <v>2022</v>
      </c>
      <c r="L4923" t="s">
        <v>1367</v>
      </c>
      <c r="M4923" t="s">
        <v>11410</v>
      </c>
      <c r="N4923" t="s">
        <v>11411</v>
      </c>
      <c r="O4923" t="s">
        <v>1370</v>
      </c>
      <c r="P4923" t="s">
        <v>4266</v>
      </c>
      <c r="Q4923">
        <f t="shared" si="89"/>
        <v>30500</v>
      </c>
      <c r="R4923" t="s">
        <v>10844</v>
      </c>
      <c r="S4923" t="s">
        <v>10845</v>
      </c>
      <c r="T4923" t="s">
        <v>11421</v>
      </c>
      <c r="U4923" s="75">
        <v>30500</v>
      </c>
      <c r="V4923">
        <v>0.51</v>
      </c>
      <c r="W4923">
        <v>15555</v>
      </c>
      <c r="AH4923" s="16"/>
      <c r="AI4923" t="s">
        <v>1375</v>
      </c>
    </row>
    <row r="4924" spans="1:35" x14ac:dyDescent="0.25">
      <c r="A4924" t="s">
        <v>11426</v>
      </c>
      <c r="B4924" s="1">
        <v>29</v>
      </c>
      <c r="C4924" t="s">
        <v>594</v>
      </c>
      <c r="D4924">
        <v>17556619</v>
      </c>
      <c r="E4924" t="s">
        <v>11427</v>
      </c>
      <c r="F4924" t="s">
        <v>1363</v>
      </c>
      <c r="G4924" t="s">
        <v>1391</v>
      </c>
      <c r="H4924" s="3" t="s">
        <v>4169</v>
      </c>
      <c r="I4924">
        <v>2022</v>
      </c>
      <c r="J4924" s="15" t="s">
        <v>4170</v>
      </c>
      <c r="K4924">
        <v>2022</v>
      </c>
      <c r="L4924" t="s">
        <v>1367</v>
      </c>
      <c r="M4924" t="s">
        <v>11410</v>
      </c>
      <c r="N4924" t="s">
        <v>11411</v>
      </c>
      <c r="O4924" t="s">
        <v>1370</v>
      </c>
      <c r="P4924" t="s">
        <v>4266</v>
      </c>
      <c r="Q4924">
        <f t="shared" si="89"/>
        <v>16950</v>
      </c>
      <c r="R4924" t="s">
        <v>10844</v>
      </c>
      <c r="S4924" t="s">
        <v>10845</v>
      </c>
      <c r="T4924" t="s">
        <v>11421</v>
      </c>
      <c r="U4924" s="75">
        <v>16950</v>
      </c>
      <c r="V4924">
        <v>0.51</v>
      </c>
      <c r="W4924">
        <v>8644.5</v>
      </c>
      <c r="AH4924" s="16"/>
      <c r="AI4924" t="s">
        <v>1375</v>
      </c>
    </row>
    <row r="4925" spans="1:35" x14ac:dyDescent="0.25">
      <c r="A4925" t="s">
        <v>11428</v>
      </c>
      <c r="B4925" s="1">
        <v>29</v>
      </c>
      <c r="C4925" t="s">
        <v>594</v>
      </c>
      <c r="D4925">
        <v>17473616</v>
      </c>
      <c r="E4925" t="s">
        <v>11416</v>
      </c>
      <c r="F4925" t="s">
        <v>1363</v>
      </c>
      <c r="G4925" t="s">
        <v>1391</v>
      </c>
      <c r="H4925" s="3" t="s">
        <v>2229</v>
      </c>
      <c r="I4925">
        <v>2022</v>
      </c>
      <c r="J4925" s="15" t="s">
        <v>2230</v>
      </c>
      <c r="K4925">
        <v>2022</v>
      </c>
      <c r="L4925" t="s">
        <v>1367</v>
      </c>
      <c r="M4925" t="s">
        <v>11410</v>
      </c>
      <c r="N4925" t="s">
        <v>11411</v>
      </c>
      <c r="O4925" t="s">
        <v>1370</v>
      </c>
      <c r="P4925" t="s">
        <v>4266</v>
      </c>
      <c r="Q4925">
        <f t="shared" si="89"/>
        <v>4800</v>
      </c>
      <c r="R4925" t="s">
        <v>10844</v>
      </c>
      <c r="S4925" t="s">
        <v>10845</v>
      </c>
      <c r="T4925" t="s">
        <v>11421</v>
      </c>
      <c r="U4925" s="75">
        <v>4800</v>
      </c>
      <c r="V4925">
        <v>0.51</v>
      </c>
      <c r="W4925">
        <v>2448</v>
      </c>
      <c r="AH4925" s="16"/>
      <c r="AI4925" t="s">
        <v>1375</v>
      </c>
    </row>
    <row r="4926" spans="1:35" x14ac:dyDescent="0.25">
      <c r="A4926" t="s">
        <v>11429</v>
      </c>
      <c r="B4926" s="1">
        <v>29</v>
      </c>
      <c r="C4926" t="s">
        <v>594</v>
      </c>
      <c r="D4926">
        <v>17695767</v>
      </c>
      <c r="E4926" t="s">
        <v>11430</v>
      </c>
      <c r="F4926" t="s">
        <v>1363</v>
      </c>
      <c r="G4926" t="s">
        <v>1391</v>
      </c>
      <c r="H4926" s="3" t="s">
        <v>4177</v>
      </c>
      <c r="I4926">
        <v>2022</v>
      </c>
      <c r="J4926" s="15" t="s">
        <v>1792</v>
      </c>
      <c r="K4926">
        <v>2022</v>
      </c>
      <c r="L4926" t="s">
        <v>1367</v>
      </c>
      <c r="M4926" t="s">
        <v>11410</v>
      </c>
      <c r="N4926" t="s">
        <v>11411</v>
      </c>
      <c r="O4926" t="s">
        <v>1370</v>
      </c>
      <c r="P4926" t="s">
        <v>4266</v>
      </c>
      <c r="Q4926">
        <f t="shared" si="89"/>
        <v>8000</v>
      </c>
      <c r="R4926" t="s">
        <v>10844</v>
      </c>
      <c r="S4926" t="s">
        <v>10845</v>
      </c>
      <c r="T4926" t="s">
        <v>11421</v>
      </c>
      <c r="U4926" s="75">
        <v>8000</v>
      </c>
      <c r="V4926">
        <v>0.51</v>
      </c>
      <c r="W4926">
        <v>4080</v>
      </c>
      <c r="AH4926" s="16"/>
      <c r="AI4926" t="s">
        <v>1375</v>
      </c>
    </row>
    <row r="4927" spans="1:35" x14ac:dyDescent="0.25">
      <c r="A4927" t="s">
        <v>11431</v>
      </c>
      <c r="B4927" s="1">
        <v>29</v>
      </c>
      <c r="C4927" t="s">
        <v>594</v>
      </c>
      <c r="D4927">
        <v>17651697</v>
      </c>
      <c r="E4927" t="s">
        <v>11432</v>
      </c>
      <c r="F4927" t="s">
        <v>1363</v>
      </c>
      <c r="G4927" t="s">
        <v>1391</v>
      </c>
      <c r="H4927" s="3" t="s">
        <v>1855</v>
      </c>
      <c r="I4927">
        <v>2022</v>
      </c>
      <c r="J4927" s="15" t="s">
        <v>4176</v>
      </c>
      <c r="K4927">
        <v>2022</v>
      </c>
      <c r="L4927" t="s">
        <v>1367</v>
      </c>
      <c r="M4927" t="s">
        <v>11410</v>
      </c>
      <c r="N4927" t="s">
        <v>11411</v>
      </c>
      <c r="O4927" t="s">
        <v>1370</v>
      </c>
      <c r="P4927" t="s">
        <v>4266</v>
      </c>
      <c r="Q4927">
        <f t="shared" si="89"/>
        <v>5000</v>
      </c>
      <c r="R4927" t="s">
        <v>10844</v>
      </c>
      <c r="S4927" t="s">
        <v>10845</v>
      </c>
      <c r="T4927" t="s">
        <v>11421</v>
      </c>
      <c r="U4927" s="75">
        <v>5000</v>
      </c>
      <c r="V4927">
        <v>0.51</v>
      </c>
      <c r="W4927">
        <v>2550</v>
      </c>
      <c r="AH4927" s="16"/>
      <c r="AI4927" t="s">
        <v>1375</v>
      </c>
    </row>
    <row r="4928" spans="1:35" x14ac:dyDescent="0.25">
      <c r="A4928" t="s">
        <v>11433</v>
      </c>
      <c r="B4928" s="1">
        <v>29</v>
      </c>
      <c r="C4928" t="s">
        <v>594</v>
      </c>
      <c r="D4928">
        <v>17675685</v>
      </c>
      <c r="E4928" t="s">
        <v>11416</v>
      </c>
      <c r="F4928" t="s">
        <v>1363</v>
      </c>
      <c r="G4928" t="s">
        <v>1391</v>
      </c>
      <c r="H4928" s="3" t="s">
        <v>4176</v>
      </c>
      <c r="I4928">
        <v>2022</v>
      </c>
      <c r="J4928" s="15" t="s">
        <v>4177</v>
      </c>
      <c r="K4928">
        <v>2022</v>
      </c>
      <c r="L4928" t="s">
        <v>1367</v>
      </c>
      <c r="M4928" t="s">
        <v>11410</v>
      </c>
      <c r="N4928" t="s">
        <v>11411</v>
      </c>
      <c r="O4928" t="s">
        <v>1370</v>
      </c>
      <c r="P4928" t="s">
        <v>4266</v>
      </c>
      <c r="Q4928">
        <f t="shared" si="89"/>
        <v>5000</v>
      </c>
      <c r="R4928" t="s">
        <v>2102</v>
      </c>
      <c r="S4928" t="s">
        <v>2103</v>
      </c>
      <c r="T4928" t="s">
        <v>11434</v>
      </c>
      <c r="U4928" s="75">
        <v>5000</v>
      </c>
      <c r="V4928">
        <v>0.44</v>
      </c>
      <c r="W4928">
        <v>2200</v>
      </c>
      <c r="AH4928" s="16"/>
      <c r="AI4928" t="s">
        <v>1375</v>
      </c>
    </row>
    <row r="4929" spans="1:35" x14ac:dyDescent="0.25">
      <c r="A4929" t="s">
        <v>11435</v>
      </c>
      <c r="B4929" s="1">
        <v>29</v>
      </c>
      <c r="C4929" t="s">
        <v>594</v>
      </c>
      <c r="D4929">
        <v>17675685</v>
      </c>
      <c r="E4929" t="s">
        <v>11416</v>
      </c>
      <c r="F4929" t="s">
        <v>1363</v>
      </c>
      <c r="G4929" t="s">
        <v>1391</v>
      </c>
      <c r="H4929" s="3" t="s">
        <v>4176</v>
      </c>
      <c r="I4929">
        <v>2022</v>
      </c>
      <c r="J4929" s="15" t="s">
        <v>4177</v>
      </c>
      <c r="K4929">
        <v>2022</v>
      </c>
      <c r="L4929" t="s">
        <v>1367</v>
      </c>
      <c r="M4929" t="s">
        <v>11410</v>
      </c>
      <c r="N4929" t="s">
        <v>11411</v>
      </c>
      <c r="O4929" t="s">
        <v>1370</v>
      </c>
      <c r="P4929" t="s">
        <v>4266</v>
      </c>
      <c r="Q4929">
        <f t="shared" si="89"/>
        <v>5000</v>
      </c>
      <c r="R4929" t="s">
        <v>10844</v>
      </c>
      <c r="S4929" t="s">
        <v>10845</v>
      </c>
      <c r="T4929" t="s">
        <v>11421</v>
      </c>
      <c r="U4929" s="75">
        <v>5000</v>
      </c>
      <c r="V4929">
        <v>0.51</v>
      </c>
      <c r="W4929">
        <v>2550</v>
      </c>
      <c r="AH4929" s="16"/>
      <c r="AI4929" t="s">
        <v>1375</v>
      </c>
    </row>
    <row r="4930" spans="1:35" x14ac:dyDescent="0.25">
      <c r="A4930" t="s">
        <v>11436</v>
      </c>
      <c r="B4930" s="1">
        <v>29</v>
      </c>
      <c r="C4930" t="s">
        <v>594</v>
      </c>
      <c r="D4930">
        <v>17675685</v>
      </c>
      <c r="E4930" t="s">
        <v>11416</v>
      </c>
      <c r="F4930" t="s">
        <v>1363</v>
      </c>
      <c r="G4930" t="s">
        <v>1391</v>
      </c>
      <c r="H4930" s="3" t="s">
        <v>4176</v>
      </c>
      <c r="I4930">
        <v>2022</v>
      </c>
      <c r="J4930" s="15" t="s">
        <v>4177</v>
      </c>
      <c r="K4930">
        <v>2022</v>
      </c>
      <c r="L4930" t="s">
        <v>1367</v>
      </c>
      <c r="M4930" t="s">
        <v>11410</v>
      </c>
      <c r="N4930" t="s">
        <v>11411</v>
      </c>
      <c r="O4930" t="s">
        <v>1370</v>
      </c>
      <c r="P4930" t="s">
        <v>4266</v>
      </c>
      <c r="Q4930">
        <f t="shared" ref="Q4930:Q4993" si="90">U4930</f>
        <v>5000</v>
      </c>
      <c r="R4930" t="s">
        <v>8182</v>
      </c>
      <c r="S4930" t="s">
        <v>8183</v>
      </c>
      <c r="T4930" t="s">
        <v>11437</v>
      </c>
      <c r="U4930" s="75">
        <v>5000</v>
      </c>
      <c r="V4930">
        <v>3</v>
      </c>
      <c r="W4930">
        <v>15000</v>
      </c>
      <c r="AH4930" s="16"/>
      <c r="AI4930" t="s">
        <v>1375</v>
      </c>
    </row>
    <row r="4931" spans="1:35" x14ac:dyDescent="0.25">
      <c r="A4931" t="s">
        <v>11438</v>
      </c>
      <c r="B4931" s="1">
        <v>29</v>
      </c>
      <c r="C4931" t="s">
        <v>594</v>
      </c>
      <c r="D4931">
        <v>17616034</v>
      </c>
      <c r="E4931" t="s">
        <v>11439</v>
      </c>
      <c r="F4931" t="s">
        <v>1363</v>
      </c>
      <c r="G4931" t="s">
        <v>1391</v>
      </c>
      <c r="H4931" s="3" t="s">
        <v>4173</v>
      </c>
      <c r="I4931">
        <v>2022</v>
      </c>
      <c r="J4931" s="15" t="s">
        <v>4186</v>
      </c>
      <c r="K4931">
        <v>2022</v>
      </c>
      <c r="L4931" t="s">
        <v>1367</v>
      </c>
      <c r="M4931" t="s">
        <v>11410</v>
      </c>
      <c r="N4931" t="s">
        <v>11411</v>
      </c>
      <c r="O4931" t="s">
        <v>1370</v>
      </c>
      <c r="P4931" t="s">
        <v>4266</v>
      </c>
      <c r="Q4931">
        <f t="shared" si="90"/>
        <v>3800</v>
      </c>
      <c r="R4931" t="s">
        <v>10844</v>
      </c>
      <c r="S4931" t="s">
        <v>10845</v>
      </c>
      <c r="T4931" t="s">
        <v>11421</v>
      </c>
      <c r="U4931" s="75">
        <v>3800</v>
      </c>
      <c r="V4931">
        <v>0.51</v>
      </c>
      <c r="W4931">
        <v>1938</v>
      </c>
      <c r="AH4931" s="16"/>
      <c r="AI4931" t="s">
        <v>1375</v>
      </c>
    </row>
    <row r="4932" spans="1:35" x14ac:dyDescent="0.25">
      <c r="A4932" t="s">
        <v>11440</v>
      </c>
      <c r="B4932" s="1">
        <v>29</v>
      </c>
      <c r="C4932" t="s">
        <v>594</v>
      </c>
      <c r="D4932">
        <v>17616034</v>
      </c>
      <c r="E4932" t="s">
        <v>11439</v>
      </c>
      <c r="F4932" t="s">
        <v>1363</v>
      </c>
      <c r="G4932" t="s">
        <v>1391</v>
      </c>
      <c r="H4932" s="3" t="s">
        <v>4173</v>
      </c>
      <c r="I4932">
        <v>2022</v>
      </c>
      <c r="J4932" s="15" t="s">
        <v>4186</v>
      </c>
      <c r="K4932">
        <v>2022</v>
      </c>
      <c r="L4932" t="s">
        <v>1367</v>
      </c>
      <c r="M4932" t="s">
        <v>11410</v>
      </c>
      <c r="N4932" t="s">
        <v>11411</v>
      </c>
      <c r="O4932" t="s">
        <v>1370</v>
      </c>
      <c r="P4932" t="s">
        <v>4266</v>
      </c>
      <c r="Q4932">
        <f t="shared" si="90"/>
        <v>3800</v>
      </c>
      <c r="R4932" t="s">
        <v>8182</v>
      </c>
      <c r="S4932" t="s">
        <v>8183</v>
      </c>
      <c r="T4932" t="s">
        <v>11437</v>
      </c>
      <c r="U4932" s="75">
        <v>3800</v>
      </c>
      <c r="V4932">
        <v>3.1</v>
      </c>
      <c r="W4932">
        <v>11780</v>
      </c>
      <c r="AH4932" s="16"/>
      <c r="AI4932" t="s">
        <v>1375</v>
      </c>
    </row>
    <row r="4933" spans="1:35" x14ac:dyDescent="0.25">
      <c r="A4933" t="s">
        <v>11441</v>
      </c>
      <c r="B4933" s="1">
        <v>29</v>
      </c>
      <c r="C4933" t="s">
        <v>594</v>
      </c>
      <c r="D4933">
        <v>17727774</v>
      </c>
      <c r="E4933" t="s">
        <v>11442</v>
      </c>
      <c r="F4933" t="s">
        <v>1363</v>
      </c>
      <c r="G4933" t="s">
        <v>1391</v>
      </c>
      <c r="H4933" s="3" t="s">
        <v>2249</v>
      </c>
      <c r="I4933">
        <v>2022</v>
      </c>
      <c r="J4933" s="15" t="s">
        <v>2250</v>
      </c>
      <c r="K4933">
        <v>2022</v>
      </c>
      <c r="L4933" t="s">
        <v>1367</v>
      </c>
      <c r="M4933" t="s">
        <v>11410</v>
      </c>
      <c r="N4933" t="s">
        <v>11411</v>
      </c>
      <c r="O4933" t="s">
        <v>1370</v>
      </c>
      <c r="P4933" t="s">
        <v>4266</v>
      </c>
      <c r="Q4933">
        <f t="shared" si="90"/>
        <v>1800</v>
      </c>
      <c r="R4933" t="s">
        <v>2102</v>
      </c>
      <c r="S4933" t="s">
        <v>2103</v>
      </c>
      <c r="T4933" t="s">
        <v>11434</v>
      </c>
      <c r="U4933" s="75">
        <v>1800</v>
      </c>
      <c r="V4933">
        <v>0.44</v>
      </c>
      <c r="W4933">
        <v>792</v>
      </c>
      <c r="AH4933" s="16"/>
      <c r="AI4933" t="s">
        <v>1375</v>
      </c>
    </row>
    <row r="4934" spans="1:35" x14ac:dyDescent="0.25">
      <c r="A4934" t="s">
        <v>11443</v>
      </c>
      <c r="B4934" s="1">
        <v>29</v>
      </c>
      <c r="C4934" t="s">
        <v>594</v>
      </c>
      <c r="D4934">
        <v>17727774</v>
      </c>
      <c r="E4934" t="s">
        <v>11442</v>
      </c>
      <c r="F4934" t="s">
        <v>1363</v>
      </c>
      <c r="G4934" t="s">
        <v>1391</v>
      </c>
      <c r="H4934" s="3" t="s">
        <v>2249</v>
      </c>
      <c r="I4934">
        <v>2022</v>
      </c>
      <c r="J4934" s="15" t="s">
        <v>2250</v>
      </c>
      <c r="K4934">
        <v>2022</v>
      </c>
      <c r="L4934" t="s">
        <v>1367</v>
      </c>
      <c r="M4934" t="s">
        <v>11410</v>
      </c>
      <c r="N4934" t="s">
        <v>11411</v>
      </c>
      <c r="O4934" t="s">
        <v>1370</v>
      </c>
      <c r="P4934" t="s">
        <v>4266</v>
      </c>
      <c r="Q4934">
        <f t="shared" si="90"/>
        <v>1800</v>
      </c>
      <c r="R4934" t="s">
        <v>4086</v>
      </c>
      <c r="S4934" t="s">
        <v>4087</v>
      </c>
      <c r="T4934" t="s">
        <v>11419</v>
      </c>
      <c r="U4934" s="75">
        <v>1800</v>
      </c>
      <c r="V4934">
        <v>0.51</v>
      </c>
      <c r="W4934">
        <v>918</v>
      </c>
      <c r="AH4934" s="16"/>
      <c r="AI4934" t="s">
        <v>1375</v>
      </c>
    </row>
    <row r="4935" spans="1:35" x14ac:dyDescent="0.25">
      <c r="A4935" t="s">
        <v>11444</v>
      </c>
      <c r="B4935" s="1">
        <v>29</v>
      </c>
      <c r="C4935" t="s">
        <v>594</v>
      </c>
      <c r="D4935">
        <v>17727774</v>
      </c>
      <c r="E4935" t="s">
        <v>11442</v>
      </c>
      <c r="F4935" t="s">
        <v>1363</v>
      </c>
      <c r="G4935" t="s">
        <v>1391</v>
      </c>
      <c r="H4935" s="3" t="s">
        <v>2249</v>
      </c>
      <c r="I4935">
        <v>2022</v>
      </c>
      <c r="J4935" s="15" t="s">
        <v>2250</v>
      </c>
      <c r="K4935">
        <v>2022</v>
      </c>
      <c r="L4935" t="s">
        <v>1367</v>
      </c>
      <c r="M4935" t="s">
        <v>11410</v>
      </c>
      <c r="N4935" t="s">
        <v>11411</v>
      </c>
      <c r="O4935" t="s">
        <v>1370</v>
      </c>
      <c r="P4935" t="s">
        <v>4266</v>
      </c>
      <c r="Q4935">
        <f t="shared" si="90"/>
        <v>1800</v>
      </c>
      <c r="R4935" t="s">
        <v>10844</v>
      </c>
      <c r="S4935" t="s">
        <v>10845</v>
      </c>
      <c r="T4935" t="s">
        <v>11421</v>
      </c>
      <c r="U4935" s="75">
        <v>1800</v>
      </c>
      <c r="V4935">
        <v>0.51</v>
      </c>
      <c r="W4935">
        <v>918</v>
      </c>
      <c r="AH4935" s="16"/>
      <c r="AI4935" t="s">
        <v>1375</v>
      </c>
    </row>
    <row r="4936" spans="1:35" x14ac:dyDescent="0.25">
      <c r="A4936" t="s">
        <v>11445</v>
      </c>
      <c r="B4936" s="1">
        <v>29</v>
      </c>
      <c r="C4936" t="s">
        <v>594</v>
      </c>
      <c r="D4936">
        <v>17729521</v>
      </c>
      <c r="E4936" t="s">
        <v>11446</v>
      </c>
      <c r="F4936" t="s">
        <v>1363</v>
      </c>
      <c r="G4936" t="s">
        <v>1391</v>
      </c>
      <c r="H4936" s="3" t="s">
        <v>2250</v>
      </c>
      <c r="I4936">
        <v>2022</v>
      </c>
      <c r="J4936" s="15" t="s">
        <v>5315</v>
      </c>
      <c r="K4936">
        <v>2022</v>
      </c>
      <c r="L4936" t="s">
        <v>1367</v>
      </c>
      <c r="M4936" t="s">
        <v>11410</v>
      </c>
      <c r="N4936" t="s">
        <v>11411</v>
      </c>
      <c r="O4936" t="s">
        <v>1370</v>
      </c>
      <c r="P4936" t="s">
        <v>4266</v>
      </c>
      <c r="Q4936">
        <f t="shared" si="90"/>
        <v>1100</v>
      </c>
      <c r="R4936" t="s">
        <v>2102</v>
      </c>
      <c r="S4936" t="s">
        <v>2103</v>
      </c>
      <c r="T4936" t="s">
        <v>11434</v>
      </c>
      <c r="U4936" s="75">
        <v>1100</v>
      </c>
      <c r="V4936">
        <v>0.44</v>
      </c>
      <c r="W4936">
        <v>484</v>
      </c>
      <c r="AH4936" s="16"/>
      <c r="AI4936" t="s">
        <v>1375</v>
      </c>
    </row>
    <row r="4937" spans="1:35" x14ac:dyDescent="0.25">
      <c r="A4937" t="s">
        <v>11447</v>
      </c>
      <c r="B4937" s="1">
        <v>29</v>
      </c>
      <c r="C4937" t="s">
        <v>594</v>
      </c>
      <c r="D4937">
        <v>17729521</v>
      </c>
      <c r="E4937" t="s">
        <v>11446</v>
      </c>
      <c r="F4937" t="s">
        <v>1363</v>
      </c>
      <c r="G4937" t="s">
        <v>1391</v>
      </c>
      <c r="H4937" s="3" t="s">
        <v>2250</v>
      </c>
      <c r="I4937">
        <v>2022</v>
      </c>
      <c r="J4937" s="15" t="s">
        <v>5315</v>
      </c>
      <c r="K4937">
        <v>2022</v>
      </c>
      <c r="L4937" t="s">
        <v>1367</v>
      </c>
      <c r="M4937" t="s">
        <v>11410</v>
      </c>
      <c r="N4937" t="s">
        <v>11411</v>
      </c>
      <c r="O4937" t="s">
        <v>1370</v>
      </c>
      <c r="P4937" t="s">
        <v>4266</v>
      </c>
      <c r="Q4937">
        <f t="shared" si="90"/>
        <v>1100</v>
      </c>
      <c r="R4937" t="s">
        <v>4086</v>
      </c>
      <c r="S4937" t="s">
        <v>4087</v>
      </c>
      <c r="T4937" t="s">
        <v>11419</v>
      </c>
      <c r="U4937" s="75">
        <v>1100</v>
      </c>
      <c r="V4937">
        <v>0.51</v>
      </c>
      <c r="W4937">
        <v>561</v>
      </c>
      <c r="AH4937" s="16"/>
      <c r="AI4937" t="s">
        <v>1375</v>
      </c>
    </row>
    <row r="4938" spans="1:35" x14ac:dyDescent="0.25">
      <c r="A4938" t="s">
        <v>11448</v>
      </c>
      <c r="B4938" s="1">
        <v>29</v>
      </c>
      <c r="C4938" t="s">
        <v>594</v>
      </c>
      <c r="D4938">
        <v>17729521</v>
      </c>
      <c r="E4938" t="s">
        <v>11446</v>
      </c>
      <c r="F4938" t="s">
        <v>1363</v>
      </c>
      <c r="G4938" t="s">
        <v>1391</v>
      </c>
      <c r="H4938" s="3" t="s">
        <v>2250</v>
      </c>
      <c r="I4938">
        <v>2022</v>
      </c>
      <c r="J4938" s="15" t="s">
        <v>5315</v>
      </c>
      <c r="K4938">
        <v>2022</v>
      </c>
      <c r="L4938" t="s">
        <v>1367</v>
      </c>
      <c r="M4938" t="s">
        <v>11410</v>
      </c>
      <c r="N4938" t="s">
        <v>11411</v>
      </c>
      <c r="O4938" t="s">
        <v>1370</v>
      </c>
      <c r="P4938" t="s">
        <v>4266</v>
      </c>
      <c r="Q4938">
        <f t="shared" si="90"/>
        <v>1100</v>
      </c>
      <c r="R4938" t="s">
        <v>10844</v>
      </c>
      <c r="S4938" t="s">
        <v>10845</v>
      </c>
      <c r="T4938" t="s">
        <v>11421</v>
      </c>
      <c r="U4938" s="75">
        <v>1100</v>
      </c>
      <c r="V4938">
        <v>0.51</v>
      </c>
      <c r="W4938">
        <v>561</v>
      </c>
      <c r="AH4938" s="16"/>
      <c r="AI4938" t="s">
        <v>1375</v>
      </c>
    </row>
    <row r="4939" spans="1:35" x14ac:dyDescent="0.25">
      <c r="A4939" t="s">
        <v>11449</v>
      </c>
      <c r="B4939" s="1">
        <v>29</v>
      </c>
      <c r="C4939" t="s">
        <v>594</v>
      </c>
      <c r="D4939">
        <v>17664985</v>
      </c>
      <c r="E4939" t="s">
        <v>11416</v>
      </c>
      <c r="F4939" t="s">
        <v>1363</v>
      </c>
      <c r="G4939" t="s">
        <v>1391</v>
      </c>
      <c r="H4939" s="3" t="s">
        <v>5326</v>
      </c>
      <c r="I4939">
        <v>2022</v>
      </c>
      <c r="J4939" s="15" t="s">
        <v>4176</v>
      </c>
      <c r="K4939">
        <v>2022</v>
      </c>
      <c r="L4939" t="s">
        <v>1367</v>
      </c>
      <c r="M4939" t="s">
        <v>11410</v>
      </c>
      <c r="N4939" t="s">
        <v>11411</v>
      </c>
      <c r="O4939" t="s">
        <v>1370</v>
      </c>
      <c r="P4939" t="s">
        <v>4266</v>
      </c>
      <c r="Q4939">
        <f t="shared" si="90"/>
        <v>800</v>
      </c>
      <c r="R4939" t="s">
        <v>10844</v>
      </c>
      <c r="S4939" t="s">
        <v>10845</v>
      </c>
      <c r="T4939" t="s">
        <v>11421</v>
      </c>
      <c r="U4939" s="75">
        <v>800</v>
      </c>
      <c r="V4939">
        <v>0.51</v>
      </c>
      <c r="W4939">
        <v>408</v>
      </c>
      <c r="AH4939" s="16"/>
      <c r="AI4939" t="s">
        <v>1375</v>
      </c>
    </row>
    <row r="4940" spans="1:35" x14ac:dyDescent="0.25">
      <c r="A4940" t="s">
        <v>11450</v>
      </c>
      <c r="B4940" s="1">
        <v>29</v>
      </c>
      <c r="C4940" t="s">
        <v>594</v>
      </c>
      <c r="D4940">
        <v>17948975</v>
      </c>
      <c r="E4940" t="s">
        <v>11451</v>
      </c>
      <c r="F4940" t="s">
        <v>1363</v>
      </c>
      <c r="G4940" t="s">
        <v>1391</v>
      </c>
      <c r="H4940" s="3" t="s">
        <v>5348</v>
      </c>
      <c r="I4940">
        <v>2022</v>
      </c>
      <c r="J4940" s="15" t="s">
        <v>4310</v>
      </c>
      <c r="K4940">
        <v>2022</v>
      </c>
      <c r="L4940" t="s">
        <v>1367</v>
      </c>
      <c r="M4940" t="s">
        <v>11410</v>
      </c>
      <c r="N4940" t="s">
        <v>11411</v>
      </c>
      <c r="O4940" t="s">
        <v>1370</v>
      </c>
      <c r="P4940" t="s">
        <v>4266</v>
      </c>
      <c r="Q4940">
        <f t="shared" si="90"/>
        <v>49700</v>
      </c>
      <c r="R4940" t="s">
        <v>2102</v>
      </c>
      <c r="S4940" t="s">
        <v>2103</v>
      </c>
      <c r="T4940" t="s">
        <v>11434</v>
      </c>
      <c r="U4940" s="75">
        <v>49700</v>
      </c>
      <c r="V4940">
        <v>0.39</v>
      </c>
      <c r="W4940">
        <v>19383</v>
      </c>
      <c r="AH4940" s="16"/>
      <c r="AI4940" t="s">
        <v>1375</v>
      </c>
    </row>
    <row r="4941" spans="1:35" x14ac:dyDescent="0.25">
      <c r="A4941" t="s">
        <v>11452</v>
      </c>
      <c r="B4941" s="1">
        <v>29</v>
      </c>
      <c r="C4941" t="s">
        <v>594</v>
      </c>
      <c r="D4941">
        <v>17948975</v>
      </c>
      <c r="E4941" t="s">
        <v>11451</v>
      </c>
      <c r="F4941" t="s">
        <v>1363</v>
      </c>
      <c r="G4941" t="s">
        <v>1391</v>
      </c>
      <c r="H4941" s="3" t="s">
        <v>5348</v>
      </c>
      <c r="I4941">
        <v>2022</v>
      </c>
      <c r="J4941" s="15" t="s">
        <v>4310</v>
      </c>
      <c r="K4941">
        <v>2022</v>
      </c>
      <c r="L4941" t="s">
        <v>1367</v>
      </c>
      <c r="M4941" t="s">
        <v>11410</v>
      </c>
      <c r="N4941" t="s">
        <v>11411</v>
      </c>
      <c r="O4941" t="s">
        <v>1370</v>
      </c>
      <c r="P4941" t="s">
        <v>4266</v>
      </c>
      <c r="Q4941">
        <f t="shared" si="90"/>
        <v>49700</v>
      </c>
      <c r="R4941" t="s">
        <v>4086</v>
      </c>
      <c r="S4941" t="s">
        <v>4087</v>
      </c>
      <c r="T4941" t="s">
        <v>11412</v>
      </c>
      <c r="U4941" s="75">
        <v>49700</v>
      </c>
      <c r="V4941">
        <v>0.48</v>
      </c>
      <c r="W4941">
        <v>23856</v>
      </c>
      <c r="AH4941" s="16"/>
      <c r="AI4941" t="s">
        <v>1375</v>
      </c>
    </row>
    <row r="4942" spans="1:35" x14ac:dyDescent="0.25">
      <c r="A4942" t="s">
        <v>11453</v>
      </c>
      <c r="B4942" s="1">
        <v>29</v>
      </c>
      <c r="C4942" t="s">
        <v>594</v>
      </c>
      <c r="D4942">
        <v>18164641</v>
      </c>
      <c r="E4942" t="s">
        <v>11454</v>
      </c>
      <c r="F4942" t="s">
        <v>1363</v>
      </c>
      <c r="G4942" t="s">
        <v>1391</v>
      </c>
      <c r="H4942" s="3" t="s">
        <v>4019</v>
      </c>
      <c r="I4942">
        <v>2022</v>
      </c>
      <c r="J4942" s="15" t="s">
        <v>4020</v>
      </c>
      <c r="K4942">
        <v>2022</v>
      </c>
      <c r="L4942" t="s">
        <v>1367</v>
      </c>
      <c r="M4942" t="s">
        <v>11410</v>
      </c>
      <c r="N4942" t="s">
        <v>11411</v>
      </c>
      <c r="O4942" t="s">
        <v>1370</v>
      </c>
      <c r="P4942" t="s">
        <v>4266</v>
      </c>
      <c r="Q4942">
        <f t="shared" si="90"/>
        <v>1000</v>
      </c>
      <c r="R4942" t="s">
        <v>11455</v>
      </c>
      <c r="S4942" t="s">
        <v>11456</v>
      </c>
      <c r="T4942" t="s">
        <v>11457</v>
      </c>
      <c r="U4942" s="75">
        <v>1000</v>
      </c>
      <c r="V4942">
        <v>0.42</v>
      </c>
      <c r="W4942">
        <v>420</v>
      </c>
      <c r="AH4942" s="16"/>
      <c r="AI4942" t="s">
        <v>1375</v>
      </c>
    </row>
    <row r="4943" spans="1:35" x14ac:dyDescent="0.25">
      <c r="A4943" t="s">
        <v>11458</v>
      </c>
      <c r="B4943" s="1">
        <v>29</v>
      </c>
      <c r="C4943" t="s">
        <v>594</v>
      </c>
      <c r="D4943">
        <v>18164641</v>
      </c>
      <c r="E4943" t="s">
        <v>11454</v>
      </c>
      <c r="F4943" t="s">
        <v>1363</v>
      </c>
      <c r="G4943" t="s">
        <v>1391</v>
      </c>
      <c r="H4943" s="3" t="s">
        <v>4019</v>
      </c>
      <c r="I4943">
        <v>2022</v>
      </c>
      <c r="J4943" s="15" t="s">
        <v>4020</v>
      </c>
      <c r="K4943">
        <v>2022</v>
      </c>
      <c r="L4943" t="s">
        <v>1367</v>
      </c>
      <c r="M4943" t="s">
        <v>11410</v>
      </c>
      <c r="N4943" t="s">
        <v>11411</v>
      </c>
      <c r="O4943" t="s">
        <v>1370</v>
      </c>
      <c r="P4943" t="s">
        <v>4266</v>
      </c>
      <c r="Q4943">
        <f t="shared" si="90"/>
        <v>1000</v>
      </c>
      <c r="R4943" t="s">
        <v>4086</v>
      </c>
      <c r="S4943" t="s">
        <v>4087</v>
      </c>
      <c r="T4943" t="s">
        <v>11419</v>
      </c>
      <c r="U4943" s="75">
        <v>1000</v>
      </c>
      <c r="V4943">
        <v>0.43</v>
      </c>
      <c r="W4943">
        <v>430</v>
      </c>
      <c r="AH4943" s="16"/>
      <c r="AI4943" t="s">
        <v>1375</v>
      </c>
    </row>
    <row r="4944" spans="1:35" x14ac:dyDescent="0.25">
      <c r="A4944" t="s">
        <v>11459</v>
      </c>
      <c r="B4944" s="1">
        <v>29</v>
      </c>
      <c r="C4944" t="s">
        <v>594</v>
      </c>
      <c r="D4944">
        <v>18164641</v>
      </c>
      <c r="E4944" t="s">
        <v>11454</v>
      </c>
      <c r="F4944" t="s">
        <v>1363</v>
      </c>
      <c r="G4944" t="s">
        <v>1391</v>
      </c>
      <c r="H4944" s="3" t="s">
        <v>4019</v>
      </c>
      <c r="I4944">
        <v>2022</v>
      </c>
      <c r="J4944" s="15" t="s">
        <v>4020</v>
      </c>
      <c r="K4944">
        <v>2022</v>
      </c>
      <c r="L4944" t="s">
        <v>1367</v>
      </c>
      <c r="M4944" t="s">
        <v>11410</v>
      </c>
      <c r="N4944" t="s">
        <v>11411</v>
      </c>
      <c r="O4944" t="s">
        <v>1370</v>
      </c>
      <c r="P4944" t="s">
        <v>4266</v>
      </c>
      <c r="Q4944">
        <f t="shared" si="90"/>
        <v>1000</v>
      </c>
      <c r="R4944" t="s">
        <v>2102</v>
      </c>
      <c r="S4944" t="s">
        <v>2103</v>
      </c>
      <c r="T4944" t="s">
        <v>11434</v>
      </c>
      <c r="U4944" s="75">
        <v>1000</v>
      </c>
      <c r="V4944">
        <v>0.44</v>
      </c>
      <c r="W4944">
        <v>440</v>
      </c>
      <c r="AH4944" s="16"/>
      <c r="AI4944" t="s">
        <v>1375</v>
      </c>
    </row>
    <row r="4945" spans="1:35" x14ac:dyDescent="0.25">
      <c r="A4945" t="s">
        <v>11460</v>
      </c>
      <c r="B4945" s="1">
        <v>29</v>
      </c>
      <c r="C4945" t="s">
        <v>594</v>
      </c>
      <c r="D4945">
        <v>18002323</v>
      </c>
      <c r="E4945" t="s">
        <v>11454</v>
      </c>
      <c r="F4945" t="s">
        <v>1363</v>
      </c>
      <c r="G4945" t="s">
        <v>1391</v>
      </c>
      <c r="H4945" s="3" t="s">
        <v>5345</v>
      </c>
      <c r="I4945">
        <v>2022</v>
      </c>
      <c r="J4945" s="15" t="s">
        <v>1795</v>
      </c>
      <c r="K4945">
        <v>2022</v>
      </c>
      <c r="L4945" t="s">
        <v>1367</v>
      </c>
      <c r="M4945" t="s">
        <v>11410</v>
      </c>
      <c r="N4945" t="s">
        <v>11411</v>
      </c>
      <c r="O4945" t="s">
        <v>1370</v>
      </c>
      <c r="P4945" t="s">
        <v>4266</v>
      </c>
      <c r="Q4945">
        <f t="shared" si="90"/>
        <v>1500</v>
      </c>
      <c r="R4945" t="s">
        <v>2102</v>
      </c>
      <c r="S4945" t="s">
        <v>2103</v>
      </c>
      <c r="T4945" t="s">
        <v>11461</v>
      </c>
      <c r="U4945" s="75">
        <v>1500</v>
      </c>
      <c r="V4945">
        <v>0.42</v>
      </c>
      <c r="W4945">
        <v>630</v>
      </c>
      <c r="AH4945" s="16"/>
      <c r="AI4945" t="s">
        <v>1375</v>
      </c>
    </row>
    <row r="4946" spans="1:35" x14ac:dyDescent="0.25">
      <c r="A4946" t="s">
        <v>11462</v>
      </c>
      <c r="B4946" s="1">
        <v>29</v>
      </c>
      <c r="C4946" t="s">
        <v>594</v>
      </c>
      <c r="D4946">
        <v>18002323</v>
      </c>
      <c r="E4946" t="s">
        <v>11454</v>
      </c>
      <c r="F4946" t="s">
        <v>1363</v>
      </c>
      <c r="G4946" t="s">
        <v>1391</v>
      </c>
      <c r="H4946" s="3" t="s">
        <v>5345</v>
      </c>
      <c r="I4946">
        <v>2022</v>
      </c>
      <c r="J4946" s="15" t="s">
        <v>1795</v>
      </c>
      <c r="K4946">
        <v>2022</v>
      </c>
      <c r="L4946" t="s">
        <v>1367</v>
      </c>
      <c r="M4946" t="s">
        <v>11410</v>
      </c>
      <c r="N4946" t="s">
        <v>11411</v>
      </c>
      <c r="O4946" t="s">
        <v>1370</v>
      </c>
      <c r="P4946" t="s">
        <v>4266</v>
      </c>
      <c r="Q4946">
        <f t="shared" si="90"/>
        <v>1500</v>
      </c>
      <c r="R4946" t="s">
        <v>4086</v>
      </c>
      <c r="S4946" t="s">
        <v>4087</v>
      </c>
      <c r="T4946" t="s">
        <v>11412</v>
      </c>
      <c r="U4946" s="75">
        <v>1500</v>
      </c>
      <c r="V4946">
        <v>0.46</v>
      </c>
      <c r="W4946">
        <v>690</v>
      </c>
      <c r="AH4946" s="16"/>
      <c r="AI4946" t="s">
        <v>1375</v>
      </c>
    </row>
    <row r="4947" spans="1:35" x14ac:dyDescent="0.25">
      <c r="A4947" t="s">
        <v>11463</v>
      </c>
      <c r="B4947" s="1">
        <v>29</v>
      </c>
      <c r="C4947" t="s">
        <v>594</v>
      </c>
      <c r="D4947">
        <v>18002323</v>
      </c>
      <c r="E4947" t="s">
        <v>11454</v>
      </c>
      <c r="F4947" t="s">
        <v>1363</v>
      </c>
      <c r="G4947" t="s">
        <v>1391</v>
      </c>
      <c r="H4947" s="3" t="s">
        <v>5345</v>
      </c>
      <c r="I4947">
        <v>2022</v>
      </c>
      <c r="J4947" s="15" t="s">
        <v>1795</v>
      </c>
      <c r="K4947">
        <v>2022</v>
      </c>
      <c r="L4947" t="s">
        <v>1367</v>
      </c>
      <c r="M4947" t="s">
        <v>11410</v>
      </c>
      <c r="N4947" t="s">
        <v>11411</v>
      </c>
      <c r="O4947" t="s">
        <v>1370</v>
      </c>
      <c r="P4947" t="s">
        <v>4266</v>
      </c>
      <c r="Q4947">
        <f t="shared" si="90"/>
        <v>1500</v>
      </c>
      <c r="R4947" t="s">
        <v>11455</v>
      </c>
      <c r="S4947" t="s">
        <v>11456</v>
      </c>
      <c r="T4947" t="s">
        <v>11457</v>
      </c>
      <c r="U4947" s="75">
        <v>1500</v>
      </c>
      <c r="V4947">
        <v>0.51</v>
      </c>
      <c r="W4947">
        <v>765</v>
      </c>
      <c r="AH4947" s="16"/>
      <c r="AI4947" t="s">
        <v>1375</v>
      </c>
    </row>
    <row r="4948" spans="1:35" x14ac:dyDescent="0.25">
      <c r="A4948" t="s">
        <v>11464</v>
      </c>
      <c r="B4948" s="1">
        <v>29</v>
      </c>
      <c r="C4948" t="s">
        <v>594</v>
      </c>
      <c r="D4948">
        <v>18019269</v>
      </c>
      <c r="E4948" t="s">
        <v>11418</v>
      </c>
      <c r="F4948" t="s">
        <v>1363</v>
      </c>
      <c r="G4948" t="s">
        <v>1391</v>
      </c>
      <c r="H4948" s="3" t="s">
        <v>1796</v>
      </c>
      <c r="I4948">
        <v>2022</v>
      </c>
      <c r="J4948" s="15" t="s">
        <v>3619</v>
      </c>
      <c r="K4948">
        <v>2022</v>
      </c>
      <c r="L4948" t="s">
        <v>1367</v>
      </c>
      <c r="M4948" t="s">
        <v>11410</v>
      </c>
      <c r="N4948" t="s">
        <v>11411</v>
      </c>
      <c r="O4948" t="s">
        <v>1370</v>
      </c>
      <c r="P4948" t="s">
        <v>4266</v>
      </c>
      <c r="Q4948">
        <f t="shared" si="90"/>
        <v>12000</v>
      </c>
      <c r="R4948" t="s">
        <v>11455</v>
      </c>
      <c r="S4948" t="s">
        <v>11456</v>
      </c>
      <c r="T4948" t="s">
        <v>11457</v>
      </c>
      <c r="U4948" s="75">
        <v>12000</v>
      </c>
      <c r="V4948">
        <v>0.42</v>
      </c>
      <c r="W4948">
        <v>5040</v>
      </c>
      <c r="AH4948" s="16"/>
      <c r="AI4948" t="s">
        <v>1375</v>
      </c>
    </row>
    <row r="4949" spans="1:35" x14ac:dyDescent="0.25">
      <c r="A4949" t="s">
        <v>11465</v>
      </c>
      <c r="B4949" s="1">
        <v>29</v>
      </c>
      <c r="C4949" t="s">
        <v>594</v>
      </c>
      <c r="D4949">
        <v>18019269</v>
      </c>
      <c r="E4949" t="s">
        <v>11418</v>
      </c>
      <c r="F4949" t="s">
        <v>1363</v>
      </c>
      <c r="G4949" t="s">
        <v>1391</v>
      </c>
      <c r="H4949" s="3" t="s">
        <v>1796</v>
      </c>
      <c r="I4949">
        <v>2022</v>
      </c>
      <c r="J4949" s="15" t="s">
        <v>3619</v>
      </c>
      <c r="K4949">
        <v>2022</v>
      </c>
      <c r="L4949" t="s">
        <v>1367</v>
      </c>
      <c r="M4949" t="s">
        <v>11410</v>
      </c>
      <c r="N4949" t="s">
        <v>11411</v>
      </c>
      <c r="O4949" t="s">
        <v>1370</v>
      </c>
      <c r="P4949" t="s">
        <v>4266</v>
      </c>
      <c r="Q4949">
        <f t="shared" si="90"/>
        <v>12000</v>
      </c>
      <c r="R4949" t="s">
        <v>4086</v>
      </c>
      <c r="S4949" t="s">
        <v>4087</v>
      </c>
      <c r="T4949" t="s">
        <v>11419</v>
      </c>
      <c r="U4949" s="75">
        <v>12000</v>
      </c>
      <c r="V4949">
        <v>0.43</v>
      </c>
      <c r="W4949">
        <v>5160</v>
      </c>
      <c r="AH4949" s="16"/>
      <c r="AI4949" t="s">
        <v>1375</v>
      </c>
    </row>
    <row r="4950" spans="1:35" x14ac:dyDescent="0.25">
      <c r="A4950" t="s">
        <v>11466</v>
      </c>
      <c r="B4950" s="1">
        <v>29</v>
      </c>
      <c r="C4950" t="s">
        <v>594</v>
      </c>
      <c r="D4950">
        <v>18149820</v>
      </c>
      <c r="E4950" t="s">
        <v>11467</v>
      </c>
      <c r="F4950" t="s">
        <v>1363</v>
      </c>
      <c r="G4950" t="s">
        <v>1391</v>
      </c>
      <c r="H4950" s="3" t="s">
        <v>11468</v>
      </c>
      <c r="I4950">
        <v>2022</v>
      </c>
      <c r="J4950" s="15" t="s">
        <v>2720</v>
      </c>
      <c r="K4950">
        <v>2022</v>
      </c>
      <c r="L4950" t="s">
        <v>1367</v>
      </c>
      <c r="M4950" t="s">
        <v>11410</v>
      </c>
      <c r="N4950" t="s">
        <v>11411</v>
      </c>
      <c r="O4950" t="s">
        <v>1370</v>
      </c>
      <c r="P4950" t="s">
        <v>4266</v>
      </c>
      <c r="Q4950">
        <f t="shared" si="90"/>
        <v>1000</v>
      </c>
      <c r="R4950" t="s">
        <v>2102</v>
      </c>
      <c r="S4950" t="s">
        <v>2103</v>
      </c>
      <c r="T4950" t="s">
        <v>11434</v>
      </c>
      <c r="U4950" s="75">
        <v>1000</v>
      </c>
      <c r="V4950">
        <v>0.4</v>
      </c>
      <c r="W4950">
        <v>400</v>
      </c>
      <c r="AH4950" s="16"/>
      <c r="AI4950" t="s">
        <v>1375</v>
      </c>
    </row>
    <row r="4951" spans="1:35" x14ac:dyDescent="0.25">
      <c r="A4951" t="s">
        <v>11469</v>
      </c>
      <c r="B4951" s="1">
        <v>29</v>
      </c>
      <c r="C4951" t="s">
        <v>594</v>
      </c>
      <c r="D4951">
        <v>18149820</v>
      </c>
      <c r="E4951" t="s">
        <v>11467</v>
      </c>
      <c r="F4951" t="s">
        <v>1363</v>
      </c>
      <c r="G4951" t="s">
        <v>1391</v>
      </c>
      <c r="H4951" s="3" t="s">
        <v>11468</v>
      </c>
      <c r="I4951">
        <v>2022</v>
      </c>
      <c r="J4951" s="15" t="s">
        <v>2720</v>
      </c>
      <c r="K4951">
        <v>2022</v>
      </c>
      <c r="L4951" t="s">
        <v>1367</v>
      </c>
      <c r="M4951" t="s">
        <v>11410</v>
      </c>
      <c r="N4951" t="s">
        <v>11411</v>
      </c>
      <c r="O4951" t="s">
        <v>1370</v>
      </c>
      <c r="P4951" t="s">
        <v>4266</v>
      </c>
      <c r="Q4951">
        <f t="shared" si="90"/>
        <v>1000</v>
      </c>
      <c r="R4951" t="s">
        <v>11455</v>
      </c>
      <c r="S4951" t="s">
        <v>11456</v>
      </c>
      <c r="T4951" t="s">
        <v>11457</v>
      </c>
      <c r="U4951" s="75">
        <v>1000</v>
      </c>
      <c r="V4951">
        <v>0.42</v>
      </c>
      <c r="W4951">
        <v>420</v>
      </c>
      <c r="AH4951" s="16"/>
      <c r="AI4951" t="s">
        <v>1375</v>
      </c>
    </row>
    <row r="4952" spans="1:35" x14ac:dyDescent="0.25">
      <c r="A4952" t="s">
        <v>11470</v>
      </c>
      <c r="B4952" s="1">
        <v>29</v>
      </c>
      <c r="C4952" t="s">
        <v>594</v>
      </c>
      <c r="D4952">
        <v>18149820</v>
      </c>
      <c r="E4952" t="s">
        <v>11467</v>
      </c>
      <c r="F4952" t="s">
        <v>1363</v>
      </c>
      <c r="G4952" t="s">
        <v>1391</v>
      </c>
      <c r="H4952" s="3" t="s">
        <v>11468</v>
      </c>
      <c r="I4952">
        <v>2022</v>
      </c>
      <c r="J4952" s="15" t="s">
        <v>2720</v>
      </c>
      <c r="K4952">
        <v>2022</v>
      </c>
      <c r="L4952" t="s">
        <v>1367</v>
      </c>
      <c r="M4952" t="s">
        <v>11410</v>
      </c>
      <c r="N4952" t="s">
        <v>11411</v>
      </c>
      <c r="O4952" t="s">
        <v>1370</v>
      </c>
      <c r="P4952" t="s">
        <v>4266</v>
      </c>
      <c r="Q4952">
        <f t="shared" si="90"/>
        <v>1000</v>
      </c>
      <c r="R4952" t="s">
        <v>4086</v>
      </c>
      <c r="S4952" t="s">
        <v>4087</v>
      </c>
      <c r="T4952" t="s">
        <v>11419</v>
      </c>
      <c r="U4952" s="75">
        <v>1000</v>
      </c>
      <c r="V4952">
        <v>0.43</v>
      </c>
      <c r="W4952">
        <v>430</v>
      </c>
      <c r="AH4952" s="16"/>
      <c r="AI4952" t="s">
        <v>1375</v>
      </c>
    </row>
    <row r="4953" spans="1:35" x14ac:dyDescent="0.25">
      <c r="A4953" t="s">
        <v>11471</v>
      </c>
      <c r="B4953" s="1">
        <v>29</v>
      </c>
      <c r="C4953" t="s">
        <v>594</v>
      </c>
      <c r="D4953">
        <v>18171222</v>
      </c>
      <c r="E4953" t="s">
        <v>11418</v>
      </c>
      <c r="F4953" t="s">
        <v>1363</v>
      </c>
      <c r="G4953" t="s">
        <v>1391</v>
      </c>
      <c r="H4953" s="3" t="s">
        <v>2720</v>
      </c>
      <c r="I4953">
        <v>2022</v>
      </c>
      <c r="J4953" s="15" t="s">
        <v>1804</v>
      </c>
      <c r="K4953">
        <v>2022</v>
      </c>
      <c r="L4953" t="s">
        <v>1367</v>
      </c>
      <c r="M4953" t="s">
        <v>11410</v>
      </c>
      <c r="N4953" t="s">
        <v>11411</v>
      </c>
      <c r="O4953" t="s">
        <v>1370</v>
      </c>
      <c r="P4953" t="s">
        <v>4266</v>
      </c>
      <c r="Q4953">
        <f t="shared" si="90"/>
        <v>400</v>
      </c>
      <c r="R4953" t="s">
        <v>11455</v>
      </c>
      <c r="S4953" t="s">
        <v>11456</v>
      </c>
      <c r="T4953" t="s">
        <v>11457</v>
      </c>
      <c r="U4953" s="75">
        <v>400</v>
      </c>
      <c r="V4953">
        <v>0.42</v>
      </c>
      <c r="W4953">
        <v>168</v>
      </c>
      <c r="AH4953" s="16"/>
      <c r="AI4953" t="s">
        <v>1375</v>
      </c>
    </row>
    <row r="4954" spans="1:35" x14ac:dyDescent="0.25">
      <c r="A4954" t="s">
        <v>11472</v>
      </c>
      <c r="B4954" s="1">
        <v>29</v>
      </c>
      <c r="C4954" t="s">
        <v>594</v>
      </c>
      <c r="D4954">
        <v>18171222</v>
      </c>
      <c r="E4954" t="s">
        <v>11418</v>
      </c>
      <c r="F4954" t="s">
        <v>1363</v>
      </c>
      <c r="G4954" t="s">
        <v>1391</v>
      </c>
      <c r="H4954" s="3" t="s">
        <v>2720</v>
      </c>
      <c r="I4954">
        <v>2022</v>
      </c>
      <c r="J4954" s="15" t="s">
        <v>1804</v>
      </c>
      <c r="K4954">
        <v>2022</v>
      </c>
      <c r="L4954" t="s">
        <v>1367</v>
      </c>
      <c r="M4954" t="s">
        <v>11410</v>
      </c>
      <c r="N4954" t="s">
        <v>11411</v>
      </c>
      <c r="O4954" t="s">
        <v>1370</v>
      </c>
      <c r="P4954" t="s">
        <v>4266</v>
      </c>
      <c r="Q4954">
        <f t="shared" si="90"/>
        <v>400</v>
      </c>
      <c r="R4954" t="s">
        <v>4086</v>
      </c>
      <c r="S4954" t="s">
        <v>4087</v>
      </c>
      <c r="T4954" t="s">
        <v>11419</v>
      </c>
      <c r="U4954" s="75">
        <v>400</v>
      </c>
      <c r="V4954">
        <v>0.43</v>
      </c>
      <c r="W4954">
        <v>172</v>
      </c>
      <c r="AH4954" s="16"/>
      <c r="AI4954" t="s">
        <v>1375</v>
      </c>
    </row>
    <row r="4955" spans="1:35" x14ac:dyDescent="0.25">
      <c r="A4955" t="s">
        <v>11473</v>
      </c>
      <c r="B4955" s="1">
        <v>29</v>
      </c>
      <c r="C4955" t="s">
        <v>594</v>
      </c>
      <c r="D4955">
        <v>18171222</v>
      </c>
      <c r="E4955" t="s">
        <v>11418</v>
      </c>
      <c r="F4955" t="s">
        <v>1363</v>
      </c>
      <c r="G4955" t="s">
        <v>1391</v>
      </c>
      <c r="H4955" s="3" t="s">
        <v>2720</v>
      </c>
      <c r="I4955">
        <v>2022</v>
      </c>
      <c r="J4955" s="15" t="s">
        <v>1804</v>
      </c>
      <c r="K4955">
        <v>2022</v>
      </c>
      <c r="L4955" t="s">
        <v>1367</v>
      </c>
      <c r="M4955" t="s">
        <v>11410</v>
      </c>
      <c r="N4955" t="s">
        <v>11411</v>
      </c>
      <c r="O4955" t="s">
        <v>1370</v>
      </c>
      <c r="P4955" t="s">
        <v>4266</v>
      </c>
      <c r="Q4955">
        <f t="shared" si="90"/>
        <v>400</v>
      </c>
      <c r="R4955" t="s">
        <v>2102</v>
      </c>
      <c r="S4955" t="s">
        <v>2103</v>
      </c>
      <c r="T4955" t="s">
        <v>11434</v>
      </c>
      <c r="U4955" s="75">
        <v>400</v>
      </c>
      <c r="V4955">
        <v>0.44</v>
      </c>
      <c r="W4955">
        <v>176</v>
      </c>
      <c r="AH4955" s="16"/>
      <c r="AI4955" t="s">
        <v>1375</v>
      </c>
    </row>
    <row r="4956" spans="1:35" x14ac:dyDescent="0.25">
      <c r="A4956" t="s">
        <v>11474</v>
      </c>
      <c r="B4956" s="1">
        <v>29</v>
      </c>
      <c r="C4956" t="s">
        <v>594</v>
      </c>
      <c r="D4956">
        <v>18029272</v>
      </c>
      <c r="E4956" t="s">
        <v>11475</v>
      </c>
      <c r="F4956" t="s">
        <v>1363</v>
      </c>
      <c r="G4956" t="s">
        <v>1391</v>
      </c>
      <c r="H4956" s="3" t="s">
        <v>2262</v>
      </c>
      <c r="I4956">
        <v>2022</v>
      </c>
      <c r="J4956" s="15" t="s">
        <v>2717</v>
      </c>
      <c r="K4956">
        <v>2022</v>
      </c>
      <c r="L4956" t="s">
        <v>1367</v>
      </c>
      <c r="M4956" t="s">
        <v>11410</v>
      </c>
      <c r="N4956" t="s">
        <v>11411</v>
      </c>
      <c r="O4956" t="s">
        <v>1370</v>
      </c>
      <c r="P4956" t="s">
        <v>4266</v>
      </c>
      <c r="Q4956">
        <f t="shared" si="90"/>
        <v>2450</v>
      </c>
      <c r="R4956" t="s">
        <v>2102</v>
      </c>
      <c r="S4956" t="s">
        <v>2103</v>
      </c>
      <c r="T4956" t="s">
        <v>11476</v>
      </c>
      <c r="U4956" s="75">
        <v>2450</v>
      </c>
      <c r="V4956">
        <v>0.41</v>
      </c>
      <c r="W4956">
        <v>1004.5</v>
      </c>
      <c r="AH4956" s="16"/>
      <c r="AI4956" t="s">
        <v>1375</v>
      </c>
    </row>
    <row r="4957" spans="1:35" x14ac:dyDescent="0.25">
      <c r="A4957" t="s">
        <v>11477</v>
      </c>
      <c r="B4957" s="1">
        <v>29</v>
      </c>
      <c r="C4957" t="s">
        <v>594</v>
      </c>
      <c r="D4957">
        <v>18029272</v>
      </c>
      <c r="E4957" t="s">
        <v>11475</v>
      </c>
      <c r="F4957" t="s">
        <v>1363</v>
      </c>
      <c r="G4957" t="s">
        <v>1391</v>
      </c>
      <c r="H4957" s="3" t="s">
        <v>2262</v>
      </c>
      <c r="I4957">
        <v>2022</v>
      </c>
      <c r="J4957" s="15" t="s">
        <v>2717</v>
      </c>
      <c r="K4957">
        <v>2022</v>
      </c>
      <c r="L4957" t="s">
        <v>1367</v>
      </c>
      <c r="M4957" t="s">
        <v>11410</v>
      </c>
      <c r="N4957" t="s">
        <v>11411</v>
      </c>
      <c r="O4957" t="s">
        <v>1370</v>
      </c>
      <c r="P4957" t="s">
        <v>4266</v>
      </c>
      <c r="Q4957">
        <f t="shared" si="90"/>
        <v>2450</v>
      </c>
      <c r="R4957" t="s">
        <v>4086</v>
      </c>
      <c r="S4957" t="s">
        <v>4087</v>
      </c>
      <c r="T4957" t="s">
        <v>11478</v>
      </c>
      <c r="U4957" s="75">
        <v>2450</v>
      </c>
      <c r="V4957">
        <v>0.46</v>
      </c>
      <c r="W4957">
        <v>1127</v>
      </c>
      <c r="AH4957" s="16"/>
      <c r="AI4957" t="s">
        <v>1375</v>
      </c>
    </row>
    <row r="4958" spans="1:35" x14ac:dyDescent="0.25">
      <c r="A4958" t="s">
        <v>11479</v>
      </c>
      <c r="B4958" s="1">
        <v>29</v>
      </c>
      <c r="C4958" t="s">
        <v>594</v>
      </c>
      <c r="D4958">
        <v>18029272</v>
      </c>
      <c r="E4958" t="s">
        <v>11475</v>
      </c>
      <c r="F4958" t="s">
        <v>1363</v>
      </c>
      <c r="G4958" t="s">
        <v>1391</v>
      </c>
      <c r="H4958" s="3" t="s">
        <v>2262</v>
      </c>
      <c r="I4958">
        <v>2022</v>
      </c>
      <c r="J4958" s="15" t="s">
        <v>2717</v>
      </c>
      <c r="K4958">
        <v>2022</v>
      </c>
      <c r="L4958" t="s">
        <v>1367</v>
      </c>
      <c r="M4958" t="s">
        <v>11410</v>
      </c>
      <c r="N4958" t="s">
        <v>11411</v>
      </c>
      <c r="O4958" t="s">
        <v>1370</v>
      </c>
      <c r="P4958" t="s">
        <v>4266</v>
      </c>
      <c r="Q4958">
        <f t="shared" si="90"/>
        <v>2450</v>
      </c>
      <c r="R4958" t="s">
        <v>11455</v>
      </c>
      <c r="S4958" t="s">
        <v>11456</v>
      </c>
      <c r="T4958" t="s">
        <v>11457</v>
      </c>
      <c r="U4958" s="75">
        <v>2450</v>
      </c>
      <c r="V4958">
        <v>0.51</v>
      </c>
      <c r="W4958">
        <v>1249.5</v>
      </c>
      <c r="AH4958" s="16"/>
      <c r="AI4958" t="s">
        <v>1375</v>
      </c>
    </row>
    <row r="4959" spans="1:35" x14ac:dyDescent="0.25">
      <c r="A4959" t="s">
        <v>11480</v>
      </c>
      <c r="B4959" s="1">
        <v>29</v>
      </c>
      <c r="C4959" t="s">
        <v>594</v>
      </c>
      <c r="D4959">
        <v>18053408</v>
      </c>
      <c r="E4959" t="s">
        <v>11481</v>
      </c>
      <c r="F4959" t="s">
        <v>1363</v>
      </c>
      <c r="G4959" t="s">
        <v>1391</v>
      </c>
      <c r="H4959" s="3" t="s">
        <v>2717</v>
      </c>
      <c r="I4959">
        <v>2022</v>
      </c>
      <c r="J4959" s="15" t="s">
        <v>3620</v>
      </c>
      <c r="K4959">
        <v>2022</v>
      </c>
      <c r="L4959" t="s">
        <v>1367</v>
      </c>
      <c r="M4959" t="s">
        <v>11410</v>
      </c>
      <c r="N4959" t="s">
        <v>11411</v>
      </c>
      <c r="O4959" t="s">
        <v>1370</v>
      </c>
      <c r="P4959" t="s">
        <v>4266</v>
      </c>
      <c r="Q4959">
        <f t="shared" si="90"/>
        <v>1500</v>
      </c>
      <c r="R4959" t="s">
        <v>2102</v>
      </c>
      <c r="S4959" t="s">
        <v>2103</v>
      </c>
      <c r="T4959" t="s">
        <v>11434</v>
      </c>
      <c r="U4959" s="75">
        <v>1500</v>
      </c>
      <c r="V4959">
        <v>0.4</v>
      </c>
      <c r="W4959">
        <v>600</v>
      </c>
      <c r="AH4959" s="16"/>
      <c r="AI4959" t="s">
        <v>1375</v>
      </c>
    </row>
    <row r="4960" spans="1:35" x14ac:dyDescent="0.25">
      <c r="A4960" t="s">
        <v>11482</v>
      </c>
      <c r="B4960" s="1">
        <v>29</v>
      </c>
      <c r="C4960" t="s">
        <v>594</v>
      </c>
      <c r="D4960">
        <v>18053408</v>
      </c>
      <c r="E4960" t="s">
        <v>11481</v>
      </c>
      <c r="F4960" t="s">
        <v>1363</v>
      </c>
      <c r="G4960" t="s">
        <v>1391</v>
      </c>
      <c r="H4960" s="3" t="s">
        <v>2717</v>
      </c>
      <c r="I4960">
        <v>2022</v>
      </c>
      <c r="J4960" s="15" t="s">
        <v>3620</v>
      </c>
      <c r="K4960">
        <v>2022</v>
      </c>
      <c r="L4960" t="s">
        <v>1367</v>
      </c>
      <c r="M4960" t="s">
        <v>11410</v>
      </c>
      <c r="N4960" t="s">
        <v>11411</v>
      </c>
      <c r="O4960" t="s">
        <v>1370</v>
      </c>
      <c r="P4960" t="s">
        <v>4266</v>
      </c>
      <c r="Q4960">
        <f t="shared" si="90"/>
        <v>1500</v>
      </c>
      <c r="R4960" t="s">
        <v>11455</v>
      </c>
      <c r="S4960" t="s">
        <v>11456</v>
      </c>
      <c r="T4960" t="s">
        <v>11457</v>
      </c>
      <c r="U4960" s="75">
        <v>1500</v>
      </c>
      <c r="V4960">
        <v>0.42</v>
      </c>
      <c r="W4960">
        <v>630</v>
      </c>
      <c r="AH4960" s="16"/>
      <c r="AI4960" t="s">
        <v>1375</v>
      </c>
    </row>
    <row r="4961" spans="1:35" x14ac:dyDescent="0.25">
      <c r="A4961" t="s">
        <v>11483</v>
      </c>
      <c r="B4961" s="1">
        <v>29</v>
      </c>
      <c r="C4961" t="s">
        <v>594</v>
      </c>
      <c r="D4961">
        <v>18053408</v>
      </c>
      <c r="E4961" t="s">
        <v>11481</v>
      </c>
      <c r="F4961" t="s">
        <v>1363</v>
      </c>
      <c r="G4961" t="s">
        <v>1391</v>
      </c>
      <c r="H4961" s="3" t="s">
        <v>2717</v>
      </c>
      <c r="I4961">
        <v>2022</v>
      </c>
      <c r="J4961" s="15" t="s">
        <v>3620</v>
      </c>
      <c r="K4961">
        <v>2022</v>
      </c>
      <c r="L4961" t="s">
        <v>1367</v>
      </c>
      <c r="M4961" t="s">
        <v>11410</v>
      </c>
      <c r="N4961" t="s">
        <v>11411</v>
      </c>
      <c r="O4961" t="s">
        <v>1370</v>
      </c>
      <c r="P4961" t="s">
        <v>4266</v>
      </c>
      <c r="Q4961">
        <f t="shared" si="90"/>
        <v>1500</v>
      </c>
      <c r="R4961" t="s">
        <v>4086</v>
      </c>
      <c r="S4961" t="s">
        <v>4087</v>
      </c>
      <c r="T4961" t="s">
        <v>11419</v>
      </c>
      <c r="U4961" s="75">
        <v>1500</v>
      </c>
      <c r="V4961">
        <v>0.43</v>
      </c>
      <c r="W4961">
        <v>645</v>
      </c>
      <c r="AH4961" s="16"/>
      <c r="AI4961" t="s">
        <v>1375</v>
      </c>
    </row>
    <row r="4962" spans="1:35" x14ac:dyDescent="0.25">
      <c r="A4962" t="s">
        <v>11484</v>
      </c>
      <c r="B4962" s="1">
        <v>29</v>
      </c>
      <c r="C4962" t="s">
        <v>594</v>
      </c>
      <c r="D4962">
        <v>18053734</v>
      </c>
      <c r="E4962" t="s">
        <v>11485</v>
      </c>
      <c r="F4962" t="s">
        <v>1363</v>
      </c>
      <c r="G4962" t="s">
        <v>1391</v>
      </c>
      <c r="H4962" s="3" t="s">
        <v>2717</v>
      </c>
      <c r="I4962">
        <v>2022</v>
      </c>
      <c r="J4962" s="15" t="s">
        <v>2712</v>
      </c>
      <c r="K4962">
        <v>2022</v>
      </c>
      <c r="L4962" t="s">
        <v>1367</v>
      </c>
      <c r="M4962" t="s">
        <v>11410</v>
      </c>
      <c r="N4962" t="s">
        <v>11411</v>
      </c>
      <c r="O4962" t="s">
        <v>1370</v>
      </c>
      <c r="P4962" t="s">
        <v>4266</v>
      </c>
      <c r="Q4962">
        <f t="shared" si="90"/>
        <v>1500</v>
      </c>
      <c r="R4962" t="s">
        <v>2102</v>
      </c>
      <c r="S4962" t="s">
        <v>2103</v>
      </c>
      <c r="T4962" t="s">
        <v>11434</v>
      </c>
      <c r="U4962" s="75">
        <v>1500</v>
      </c>
      <c r="V4962">
        <v>0.41</v>
      </c>
      <c r="W4962">
        <v>615</v>
      </c>
      <c r="AH4962" s="16"/>
      <c r="AI4962" t="s">
        <v>1375</v>
      </c>
    </row>
    <row r="4963" spans="1:35" x14ac:dyDescent="0.25">
      <c r="A4963" t="s">
        <v>11486</v>
      </c>
      <c r="B4963" s="1">
        <v>29</v>
      </c>
      <c r="C4963" t="s">
        <v>594</v>
      </c>
      <c r="D4963">
        <v>18053734</v>
      </c>
      <c r="E4963" t="s">
        <v>11485</v>
      </c>
      <c r="F4963" t="s">
        <v>1363</v>
      </c>
      <c r="G4963" t="s">
        <v>1391</v>
      </c>
      <c r="H4963" s="3" t="s">
        <v>2717</v>
      </c>
      <c r="I4963">
        <v>2022</v>
      </c>
      <c r="J4963" s="15" t="s">
        <v>2712</v>
      </c>
      <c r="K4963">
        <v>2022</v>
      </c>
      <c r="L4963" t="s">
        <v>1367</v>
      </c>
      <c r="M4963" t="s">
        <v>11410</v>
      </c>
      <c r="N4963" t="s">
        <v>11411</v>
      </c>
      <c r="O4963" t="s">
        <v>1370</v>
      </c>
      <c r="P4963" t="s">
        <v>4266</v>
      </c>
      <c r="Q4963">
        <f t="shared" si="90"/>
        <v>1500</v>
      </c>
      <c r="R4963" t="s">
        <v>11455</v>
      </c>
      <c r="S4963" t="s">
        <v>11456</v>
      </c>
      <c r="T4963" t="s">
        <v>11457</v>
      </c>
      <c r="U4963" s="75">
        <v>1500</v>
      </c>
      <c r="V4963">
        <v>0.42</v>
      </c>
      <c r="W4963">
        <v>630</v>
      </c>
      <c r="AH4963" s="16"/>
      <c r="AI4963" t="s">
        <v>1375</v>
      </c>
    </row>
    <row r="4964" spans="1:35" x14ac:dyDescent="0.25">
      <c r="A4964" t="s">
        <v>11487</v>
      </c>
      <c r="B4964" s="1">
        <v>29</v>
      </c>
      <c r="C4964" t="s">
        <v>594</v>
      </c>
      <c r="D4964">
        <v>18053734</v>
      </c>
      <c r="E4964" t="s">
        <v>11485</v>
      </c>
      <c r="F4964" t="s">
        <v>1363</v>
      </c>
      <c r="G4964" t="s">
        <v>1391</v>
      </c>
      <c r="H4964" s="3" t="s">
        <v>2717</v>
      </c>
      <c r="I4964">
        <v>2022</v>
      </c>
      <c r="J4964" s="15" t="s">
        <v>2712</v>
      </c>
      <c r="K4964">
        <v>2022</v>
      </c>
      <c r="L4964" t="s">
        <v>1367</v>
      </c>
      <c r="M4964" t="s">
        <v>11410</v>
      </c>
      <c r="N4964" t="s">
        <v>11411</v>
      </c>
      <c r="O4964" t="s">
        <v>1370</v>
      </c>
      <c r="P4964" t="s">
        <v>4266</v>
      </c>
      <c r="Q4964">
        <f t="shared" si="90"/>
        <v>1500</v>
      </c>
      <c r="R4964" t="s">
        <v>4086</v>
      </c>
      <c r="S4964" t="s">
        <v>4087</v>
      </c>
      <c r="T4964" t="s">
        <v>11478</v>
      </c>
      <c r="U4964" s="75">
        <v>1500</v>
      </c>
      <c r="V4964">
        <v>0.46</v>
      </c>
      <c r="W4964">
        <v>690</v>
      </c>
      <c r="AH4964" s="16"/>
      <c r="AI4964" t="s">
        <v>1375</v>
      </c>
    </row>
    <row r="4965" spans="1:35" x14ac:dyDescent="0.25">
      <c r="A4965" t="s">
        <v>11488</v>
      </c>
      <c r="B4965" s="1">
        <v>29</v>
      </c>
      <c r="C4965" t="s">
        <v>594</v>
      </c>
      <c r="D4965">
        <v>18056784</v>
      </c>
      <c r="E4965" t="s">
        <v>11416</v>
      </c>
      <c r="F4965" t="s">
        <v>1363</v>
      </c>
      <c r="G4965" t="s">
        <v>1391</v>
      </c>
      <c r="H4965" s="3" t="s">
        <v>4019</v>
      </c>
      <c r="I4965">
        <v>2022</v>
      </c>
      <c r="J4965" s="15" t="s">
        <v>4020</v>
      </c>
      <c r="K4965">
        <v>2022</v>
      </c>
      <c r="L4965" t="s">
        <v>1367</v>
      </c>
      <c r="M4965" t="s">
        <v>11410</v>
      </c>
      <c r="N4965" t="s">
        <v>11411</v>
      </c>
      <c r="O4965" t="s">
        <v>1370</v>
      </c>
      <c r="P4965" t="s">
        <v>4266</v>
      </c>
      <c r="Q4965">
        <f t="shared" si="90"/>
        <v>300</v>
      </c>
      <c r="R4965" t="s">
        <v>4086</v>
      </c>
      <c r="S4965" t="s">
        <v>4087</v>
      </c>
      <c r="T4965" t="s">
        <v>11419</v>
      </c>
      <c r="U4965" s="75">
        <v>300</v>
      </c>
      <c r="V4965">
        <v>0.43</v>
      </c>
      <c r="W4965">
        <v>129</v>
      </c>
      <c r="AH4965" s="16"/>
      <c r="AI4965" t="s">
        <v>1375</v>
      </c>
    </row>
    <row r="4966" spans="1:35" x14ac:dyDescent="0.25">
      <c r="A4966" t="s">
        <v>11489</v>
      </c>
      <c r="B4966" s="1">
        <v>29</v>
      </c>
      <c r="C4966" t="s">
        <v>594</v>
      </c>
      <c r="D4966">
        <v>18056784</v>
      </c>
      <c r="E4966" t="s">
        <v>11416</v>
      </c>
      <c r="F4966" t="s">
        <v>1363</v>
      </c>
      <c r="G4966" t="s">
        <v>1391</v>
      </c>
      <c r="H4966" s="3" t="s">
        <v>4019</v>
      </c>
      <c r="I4966">
        <v>2022</v>
      </c>
      <c r="J4966" s="15" t="s">
        <v>4020</v>
      </c>
      <c r="K4966">
        <v>2022</v>
      </c>
      <c r="L4966" t="s">
        <v>1367</v>
      </c>
      <c r="M4966" t="s">
        <v>11410</v>
      </c>
      <c r="N4966" t="s">
        <v>11411</v>
      </c>
      <c r="O4966" t="s">
        <v>1370</v>
      </c>
      <c r="P4966" t="s">
        <v>4266</v>
      </c>
      <c r="Q4966">
        <f t="shared" si="90"/>
        <v>300</v>
      </c>
      <c r="R4966" t="s">
        <v>2102</v>
      </c>
      <c r="S4966" t="s">
        <v>2103</v>
      </c>
      <c r="T4966" t="s">
        <v>11461</v>
      </c>
      <c r="U4966" s="75">
        <v>300</v>
      </c>
      <c r="V4966">
        <v>0.44</v>
      </c>
      <c r="W4966">
        <v>132</v>
      </c>
      <c r="AH4966" s="16"/>
      <c r="AI4966" t="s">
        <v>1375</v>
      </c>
    </row>
    <row r="4967" spans="1:35" x14ac:dyDescent="0.25">
      <c r="A4967" t="s">
        <v>11490</v>
      </c>
      <c r="B4967" s="1">
        <v>29</v>
      </c>
      <c r="C4967" t="s">
        <v>594</v>
      </c>
      <c r="D4967">
        <v>18109772</v>
      </c>
      <c r="E4967" t="s">
        <v>11491</v>
      </c>
      <c r="F4967" t="s">
        <v>1363</v>
      </c>
      <c r="G4967" t="s">
        <v>1391</v>
      </c>
      <c r="H4967" s="3" t="s">
        <v>2283</v>
      </c>
      <c r="I4967">
        <v>2022</v>
      </c>
      <c r="J4967" s="15" t="s">
        <v>3279</v>
      </c>
      <c r="K4967">
        <v>2022</v>
      </c>
      <c r="L4967" t="s">
        <v>1367</v>
      </c>
      <c r="M4967" t="s">
        <v>11410</v>
      </c>
      <c r="N4967" t="s">
        <v>11411</v>
      </c>
      <c r="O4967" t="s">
        <v>1370</v>
      </c>
      <c r="P4967" t="s">
        <v>4266</v>
      </c>
      <c r="Q4967">
        <f t="shared" si="90"/>
        <v>4400</v>
      </c>
      <c r="R4967" t="s">
        <v>2102</v>
      </c>
      <c r="S4967" t="s">
        <v>2103</v>
      </c>
      <c r="T4967" t="s">
        <v>11461</v>
      </c>
      <c r="U4967" s="75">
        <v>4400</v>
      </c>
      <c r="V4967">
        <v>0.4</v>
      </c>
      <c r="W4967">
        <v>1760</v>
      </c>
      <c r="AH4967" s="16"/>
      <c r="AI4967" t="s">
        <v>1375</v>
      </c>
    </row>
    <row r="4968" spans="1:35" x14ac:dyDescent="0.25">
      <c r="A4968" t="s">
        <v>11492</v>
      </c>
      <c r="B4968" s="1">
        <v>29</v>
      </c>
      <c r="C4968" t="s">
        <v>594</v>
      </c>
      <c r="D4968">
        <v>18109772</v>
      </c>
      <c r="E4968" t="s">
        <v>11491</v>
      </c>
      <c r="F4968" t="s">
        <v>1363</v>
      </c>
      <c r="G4968" t="s">
        <v>1391</v>
      </c>
      <c r="H4968" s="3" t="s">
        <v>2283</v>
      </c>
      <c r="I4968">
        <v>2022</v>
      </c>
      <c r="J4968" s="15" t="s">
        <v>3279</v>
      </c>
      <c r="K4968">
        <v>2022</v>
      </c>
      <c r="L4968" t="s">
        <v>1367</v>
      </c>
      <c r="M4968" t="s">
        <v>11410</v>
      </c>
      <c r="N4968" t="s">
        <v>11411</v>
      </c>
      <c r="O4968" t="s">
        <v>1370</v>
      </c>
      <c r="P4968" t="s">
        <v>4266</v>
      </c>
      <c r="Q4968">
        <f t="shared" si="90"/>
        <v>4400</v>
      </c>
      <c r="R4968" t="s">
        <v>11455</v>
      </c>
      <c r="S4968" t="s">
        <v>11456</v>
      </c>
      <c r="T4968" t="s">
        <v>11457</v>
      </c>
      <c r="U4968" s="75">
        <v>4400</v>
      </c>
      <c r="V4968">
        <v>0.42</v>
      </c>
      <c r="W4968">
        <v>1848</v>
      </c>
      <c r="AH4968" s="16"/>
      <c r="AI4968" t="s">
        <v>1375</v>
      </c>
    </row>
    <row r="4969" spans="1:35" x14ac:dyDescent="0.25">
      <c r="A4969" t="s">
        <v>11493</v>
      </c>
      <c r="B4969" s="1">
        <v>29</v>
      </c>
      <c r="C4969" t="s">
        <v>594</v>
      </c>
      <c r="D4969">
        <v>18109772</v>
      </c>
      <c r="E4969" t="s">
        <v>11491</v>
      </c>
      <c r="F4969" t="s">
        <v>1363</v>
      </c>
      <c r="G4969" t="s">
        <v>1391</v>
      </c>
      <c r="H4969" s="3" t="s">
        <v>2283</v>
      </c>
      <c r="I4969">
        <v>2022</v>
      </c>
      <c r="J4969" s="15" t="s">
        <v>3279</v>
      </c>
      <c r="K4969">
        <v>2022</v>
      </c>
      <c r="L4969" t="s">
        <v>1367</v>
      </c>
      <c r="M4969" t="s">
        <v>11410</v>
      </c>
      <c r="N4969" t="s">
        <v>11411</v>
      </c>
      <c r="O4969" t="s">
        <v>1370</v>
      </c>
      <c r="P4969" t="s">
        <v>4266</v>
      </c>
      <c r="Q4969">
        <f t="shared" si="90"/>
        <v>4400</v>
      </c>
      <c r="R4969" t="s">
        <v>4086</v>
      </c>
      <c r="S4969" t="s">
        <v>4087</v>
      </c>
      <c r="T4969" t="s">
        <v>11478</v>
      </c>
      <c r="U4969" s="75">
        <v>4400</v>
      </c>
      <c r="V4969">
        <v>0.43</v>
      </c>
      <c r="W4969">
        <v>1892</v>
      </c>
      <c r="AH4969" s="16"/>
      <c r="AI4969" t="s">
        <v>1375</v>
      </c>
    </row>
    <row r="4970" spans="1:35" x14ac:dyDescent="0.25">
      <c r="A4970" t="s">
        <v>11494</v>
      </c>
      <c r="B4970" s="1">
        <v>29</v>
      </c>
      <c r="C4970" t="s">
        <v>594</v>
      </c>
      <c r="D4970">
        <v>18159044</v>
      </c>
      <c r="E4970" t="s">
        <v>11495</v>
      </c>
      <c r="F4970" t="s">
        <v>1363</v>
      </c>
      <c r="G4970" t="s">
        <v>1391</v>
      </c>
      <c r="H4970" s="3" t="s">
        <v>2720</v>
      </c>
      <c r="I4970">
        <v>2022</v>
      </c>
      <c r="J4970" s="15" t="s">
        <v>4204</v>
      </c>
      <c r="K4970">
        <v>2022</v>
      </c>
      <c r="L4970" t="s">
        <v>1367</v>
      </c>
      <c r="M4970" t="s">
        <v>11410</v>
      </c>
      <c r="N4970" t="s">
        <v>11411</v>
      </c>
      <c r="O4970" t="s">
        <v>1370</v>
      </c>
      <c r="P4970" t="s">
        <v>4266</v>
      </c>
      <c r="Q4970">
        <f t="shared" si="90"/>
        <v>3000</v>
      </c>
      <c r="R4970" t="s">
        <v>11455</v>
      </c>
      <c r="S4970" t="s">
        <v>11456</v>
      </c>
      <c r="T4970" t="s">
        <v>11457</v>
      </c>
      <c r="U4970" s="75">
        <v>3000</v>
      </c>
      <c r="V4970">
        <v>0.42</v>
      </c>
      <c r="W4970">
        <v>1260</v>
      </c>
      <c r="AH4970" s="16"/>
      <c r="AI4970" t="s">
        <v>1375</v>
      </c>
    </row>
    <row r="4971" spans="1:35" x14ac:dyDescent="0.25">
      <c r="A4971" t="s">
        <v>11496</v>
      </c>
      <c r="B4971" s="1">
        <v>29</v>
      </c>
      <c r="C4971" t="s">
        <v>594</v>
      </c>
      <c r="D4971">
        <v>18159044</v>
      </c>
      <c r="E4971" t="s">
        <v>11495</v>
      </c>
      <c r="F4971" t="s">
        <v>1363</v>
      </c>
      <c r="G4971" t="s">
        <v>1391</v>
      </c>
      <c r="H4971" s="3" t="s">
        <v>2720</v>
      </c>
      <c r="I4971">
        <v>2022</v>
      </c>
      <c r="J4971" s="15" t="s">
        <v>4204</v>
      </c>
      <c r="K4971">
        <v>2022</v>
      </c>
      <c r="L4971" t="s">
        <v>1367</v>
      </c>
      <c r="M4971" t="s">
        <v>11410</v>
      </c>
      <c r="N4971" t="s">
        <v>11411</v>
      </c>
      <c r="O4971" t="s">
        <v>1370</v>
      </c>
      <c r="P4971" t="s">
        <v>4266</v>
      </c>
      <c r="Q4971">
        <f t="shared" si="90"/>
        <v>3000</v>
      </c>
      <c r="R4971" t="s">
        <v>4086</v>
      </c>
      <c r="S4971" t="s">
        <v>4087</v>
      </c>
      <c r="T4971" t="s">
        <v>11419</v>
      </c>
      <c r="U4971" s="75">
        <v>3000</v>
      </c>
      <c r="V4971">
        <v>0.43</v>
      </c>
      <c r="W4971">
        <v>1290</v>
      </c>
      <c r="AH4971" s="16"/>
      <c r="AI4971" t="s">
        <v>1375</v>
      </c>
    </row>
    <row r="4972" spans="1:35" x14ac:dyDescent="0.25">
      <c r="A4972" t="s">
        <v>11497</v>
      </c>
      <c r="B4972" s="1">
        <v>29</v>
      </c>
      <c r="C4972" t="s">
        <v>594</v>
      </c>
      <c r="D4972">
        <v>18159044</v>
      </c>
      <c r="E4972" t="s">
        <v>11495</v>
      </c>
      <c r="F4972" t="s">
        <v>1363</v>
      </c>
      <c r="G4972" t="s">
        <v>1391</v>
      </c>
      <c r="H4972" s="3" t="s">
        <v>2720</v>
      </c>
      <c r="I4972">
        <v>2022</v>
      </c>
      <c r="J4972" s="15" t="s">
        <v>4204</v>
      </c>
      <c r="K4972">
        <v>2022</v>
      </c>
      <c r="L4972" t="s">
        <v>1367</v>
      </c>
      <c r="M4972" t="s">
        <v>11410</v>
      </c>
      <c r="N4972" t="s">
        <v>11411</v>
      </c>
      <c r="O4972" t="s">
        <v>1370</v>
      </c>
      <c r="P4972" t="s">
        <v>4266</v>
      </c>
      <c r="Q4972">
        <f t="shared" si="90"/>
        <v>3000</v>
      </c>
      <c r="R4972" t="s">
        <v>2102</v>
      </c>
      <c r="S4972" t="s">
        <v>2103</v>
      </c>
      <c r="T4972" t="s">
        <v>11434</v>
      </c>
      <c r="U4972" s="75">
        <v>3000</v>
      </c>
      <c r="V4972">
        <v>0.44</v>
      </c>
      <c r="W4972">
        <v>1320</v>
      </c>
      <c r="AH4972" s="16"/>
      <c r="AI4972" t="s">
        <v>1375</v>
      </c>
    </row>
    <row r="4973" spans="1:35" x14ac:dyDescent="0.25">
      <c r="A4973" t="s">
        <v>11498</v>
      </c>
      <c r="B4973" s="1">
        <v>29</v>
      </c>
      <c r="C4973" t="s">
        <v>594</v>
      </c>
      <c r="D4973">
        <v>18207863</v>
      </c>
      <c r="E4973" t="s">
        <v>11499</v>
      </c>
      <c r="F4973" t="s">
        <v>1363</v>
      </c>
      <c r="G4973" t="s">
        <v>1391</v>
      </c>
      <c r="H4973" s="3" t="s">
        <v>4204</v>
      </c>
      <c r="I4973">
        <v>2022</v>
      </c>
      <c r="J4973" s="15" t="s">
        <v>4023</v>
      </c>
      <c r="K4973">
        <v>2022</v>
      </c>
      <c r="L4973" t="s">
        <v>1367</v>
      </c>
      <c r="M4973" t="s">
        <v>11410</v>
      </c>
      <c r="N4973" t="s">
        <v>11411</v>
      </c>
      <c r="O4973" t="s">
        <v>1370</v>
      </c>
      <c r="P4973" t="s">
        <v>4266</v>
      </c>
      <c r="Q4973">
        <f t="shared" si="90"/>
        <v>19000</v>
      </c>
      <c r="R4973" t="s">
        <v>2102</v>
      </c>
      <c r="S4973" t="s">
        <v>2103</v>
      </c>
      <c r="T4973" t="s">
        <v>11461</v>
      </c>
      <c r="U4973" s="75">
        <v>19000</v>
      </c>
      <c r="V4973">
        <v>0.39</v>
      </c>
      <c r="W4973">
        <v>7410</v>
      </c>
      <c r="AH4973" s="16"/>
      <c r="AI4973" t="s">
        <v>1375</v>
      </c>
    </row>
    <row r="4974" spans="1:35" x14ac:dyDescent="0.25">
      <c r="A4974" t="s">
        <v>11500</v>
      </c>
      <c r="B4974" s="1">
        <v>29</v>
      </c>
      <c r="C4974" t="s">
        <v>594</v>
      </c>
      <c r="D4974">
        <v>18207863</v>
      </c>
      <c r="E4974" t="s">
        <v>11499</v>
      </c>
      <c r="F4974" t="s">
        <v>1363</v>
      </c>
      <c r="G4974" t="s">
        <v>1391</v>
      </c>
      <c r="H4974" s="3" t="s">
        <v>4204</v>
      </c>
      <c r="I4974">
        <v>2022</v>
      </c>
      <c r="J4974" s="15" t="s">
        <v>4023</v>
      </c>
      <c r="K4974">
        <v>2022</v>
      </c>
      <c r="L4974" t="s">
        <v>1367</v>
      </c>
      <c r="M4974" t="s">
        <v>11410</v>
      </c>
      <c r="N4974" t="s">
        <v>11411</v>
      </c>
      <c r="O4974" t="s">
        <v>1370</v>
      </c>
      <c r="P4974" t="s">
        <v>4266</v>
      </c>
      <c r="Q4974">
        <f t="shared" si="90"/>
        <v>19000</v>
      </c>
      <c r="R4974" t="s">
        <v>11455</v>
      </c>
      <c r="S4974" t="s">
        <v>11456</v>
      </c>
      <c r="T4974" t="s">
        <v>11457</v>
      </c>
      <c r="U4974" s="75">
        <v>19000</v>
      </c>
      <c r="V4974">
        <v>0.4</v>
      </c>
      <c r="W4974">
        <v>7600</v>
      </c>
      <c r="AH4974" s="16"/>
      <c r="AI4974" t="s">
        <v>1375</v>
      </c>
    </row>
    <row r="4975" spans="1:35" x14ac:dyDescent="0.25">
      <c r="A4975" t="s">
        <v>11501</v>
      </c>
      <c r="B4975" s="1">
        <v>29</v>
      </c>
      <c r="C4975" t="s">
        <v>594</v>
      </c>
      <c r="D4975">
        <v>18207863</v>
      </c>
      <c r="E4975" t="s">
        <v>11499</v>
      </c>
      <c r="F4975" t="s">
        <v>1363</v>
      </c>
      <c r="G4975" t="s">
        <v>1391</v>
      </c>
      <c r="H4975" s="3" t="s">
        <v>4204</v>
      </c>
      <c r="I4975">
        <v>2022</v>
      </c>
      <c r="J4975" s="15" t="s">
        <v>4023</v>
      </c>
      <c r="K4975">
        <v>2022</v>
      </c>
      <c r="L4975" t="s">
        <v>1367</v>
      </c>
      <c r="M4975" t="s">
        <v>11410</v>
      </c>
      <c r="N4975" t="s">
        <v>11411</v>
      </c>
      <c r="O4975" t="s">
        <v>1370</v>
      </c>
      <c r="P4975" t="s">
        <v>4266</v>
      </c>
      <c r="Q4975">
        <f t="shared" si="90"/>
        <v>19000</v>
      </c>
      <c r="R4975" t="s">
        <v>4086</v>
      </c>
      <c r="S4975" t="s">
        <v>4087</v>
      </c>
      <c r="T4975" t="s">
        <v>11419</v>
      </c>
      <c r="U4975" s="75">
        <v>19000</v>
      </c>
      <c r="V4975">
        <v>0.43</v>
      </c>
      <c r="W4975">
        <v>8170</v>
      </c>
      <c r="AH4975" s="16"/>
      <c r="AI4975" t="s">
        <v>1375</v>
      </c>
    </row>
    <row r="4976" spans="1:35" x14ac:dyDescent="0.25">
      <c r="A4976" t="s">
        <v>11502</v>
      </c>
      <c r="B4976" s="1">
        <v>29</v>
      </c>
      <c r="C4976" t="s">
        <v>594</v>
      </c>
      <c r="D4976">
        <v>18235085</v>
      </c>
      <c r="E4976" t="s">
        <v>11503</v>
      </c>
      <c r="F4976" t="s">
        <v>1363</v>
      </c>
      <c r="G4976" t="s">
        <v>1391</v>
      </c>
      <c r="H4976" s="3" t="s">
        <v>4023</v>
      </c>
      <c r="I4976">
        <v>2022</v>
      </c>
      <c r="J4976" s="15" t="s">
        <v>4024</v>
      </c>
      <c r="K4976">
        <v>2022</v>
      </c>
      <c r="L4976" t="s">
        <v>1367</v>
      </c>
      <c r="M4976" t="s">
        <v>11410</v>
      </c>
      <c r="N4976" t="s">
        <v>11411</v>
      </c>
      <c r="O4976" t="s">
        <v>1370</v>
      </c>
      <c r="P4976" t="s">
        <v>4266</v>
      </c>
      <c r="Q4976">
        <f t="shared" si="90"/>
        <v>5900</v>
      </c>
      <c r="R4976" t="s">
        <v>2102</v>
      </c>
      <c r="S4976" t="s">
        <v>2103</v>
      </c>
      <c r="T4976" t="s">
        <v>11434</v>
      </c>
      <c r="U4976" s="75">
        <v>5900</v>
      </c>
      <c r="V4976">
        <v>0.37</v>
      </c>
      <c r="W4976">
        <v>2183</v>
      </c>
      <c r="AH4976" s="16"/>
      <c r="AI4976" t="s">
        <v>1375</v>
      </c>
    </row>
    <row r="4977" spans="1:35" x14ac:dyDescent="0.25">
      <c r="A4977" t="s">
        <v>11504</v>
      </c>
      <c r="B4977" s="1">
        <v>29</v>
      </c>
      <c r="C4977" t="s">
        <v>594</v>
      </c>
      <c r="D4977">
        <v>18235085</v>
      </c>
      <c r="E4977" t="s">
        <v>11503</v>
      </c>
      <c r="F4977" t="s">
        <v>1363</v>
      </c>
      <c r="G4977" t="s">
        <v>1391</v>
      </c>
      <c r="H4977" s="3" t="s">
        <v>4023</v>
      </c>
      <c r="I4977">
        <v>2022</v>
      </c>
      <c r="J4977" s="15" t="s">
        <v>4024</v>
      </c>
      <c r="K4977">
        <v>2022</v>
      </c>
      <c r="L4977" t="s">
        <v>1367</v>
      </c>
      <c r="M4977" t="s">
        <v>11410</v>
      </c>
      <c r="N4977" t="s">
        <v>11411</v>
      </c>
      <c r="O4977" t="s">
        <v>1370</v>
      </c>
      <c r="P4977" t="s">
        <v>4266</v>
      </c>
      <c r="Q4977">
        <f t="shared" si="90"/>
        <v>5900</v>
      </c>
      <c r="R4977" t="s">
        <v>11455</v>
      </c>
      <c r="S4977" t="s">
        <v>11456</v>
      </c>
      <c r="T4977" t="s">
        <v>11457</v>
      </c>
      <c r="U4977" s="75">
        <v>5900</v>
      </c>
      <c r="V4977">
        <v>0.4</v>
      </c>
      <c r="W4977">
        <v>2360</v>
      </c>
      <c r="AH4977" s="16"/>
      <c r="AI4977" t="s">
        <v>1375</v>
      </c>
    </row>
    <row r="4978" spans="1:35" x14ac:dyDescent="0.25">
      <c r="A4978" t="s">
        <v>11505</v>
      </c>
      <c r="B4978" s="1">
        <v>29</v>
      </c>
      <c r="C4978" t="s">
        <v>594</v>
      </c>
      <c r="D4978">
        <v>18235085</v>
      </c>
      <c r="E4978" t="s">
        <v>11503</v>
      </c>
      <c r="F4978" t="s">
        <v>1363</v>
      </c>
      <c r="G4978" t="s">
        <v>1391</v>
      </c>
      <c r="H4978" s="3" t="s">
        <v>4023</v>
      </c>
      <c r="I4978">
        <v>2022</v>
      </c>
      <c r="J4978" s="15" t="s">
        <v>4024</v>
      </c>
      <c r="K4978">
        <v>2022</v>
      </c>
      <c r="L4978" t="s">
        <v>1367</v>
      </c>
      <c r="M4978" t="s">
        <v>11410</v>
      </c>
      <c r="N4978" t="s">
        <v>11411</v>
      </c>
      <c r="O4978" t="s">
        <v>1370</v>
      </c>
      <c r="P4978" t="s">
        <v>4266</v>
      </c>
      <c r="Q4978">
        <f t="shared" si="90"/>
        <v>5900</v>
      </c>
      <c r="R4978" t="s">
        <v>4086</v>
      </c>
      <c r="S4978" t="s">
        <v>4087</v>
      </c>
      <c r="T4978" t="s">
        <v>11419</v>
      </c>
      <c r="U4978" s="75">
        <v>5900</v>
      </c>
      <c r="V4978">
        <v>0.43</v>
      </c>
      <c r="W4978">
        <v>2537</v>
      </c>
      <c r="AH4978" s="16"/>
      <c r="AI4978" t="s">
        <v>1375</v>
      </c>
    </row>
    <row r="4979" spans="1:35" x14ac:dyDescent="0.25">
      <c r="A4979" t="s">
        <v>11506</v>
      </c>
      <c r="B4979" s="1">
        <v>29</v>
      </c>
      <c r="C4979" t="s">
        <v>594</v>
      </c>
      <c r="D4979">
        <v>18311873</v>
      </c>
      <c r="E4979" t="s">
        <v>11507</v>
      </c>
      <c r="F4979" t="s">
        <v>1363</v>
      </c>
      <c r="G4979" t="s">
        <v>1391</v>
      </c>
      <c r="H4979" s="3" t="s">
        <v>3283</v>
      </c>
      <c r="I4979">
        <v>2022</v>
      </c>
      <c r="J4979" s="15" t="s">
        <v>3284</v>
      </c>
      <c r="K4979">
        <v>2022</v>
      </c>
      <c r="L4979" t="s">
        <v>1367</v>
      </c>
      <c r="M4979" t="s">
        <v>11410</v>
      </c>
      <c r="N4979" t="s">
        <v>11411</v>
      </c>
      <c r="O4979" t="s">
        <v>1370</v>
      </c>
      <c r="P4979" t="s">
        <v>4266</v>
      </c>
      <c r="Q4979">
        <f t="shared" si="90"/>
        <v>23000</v>
      </c>
      <c r="R4979" t="s">
        <v>2102</v>
      </c>
      <c r="S4979" t="s">
        <v>2103</v>
      </c>
      <c r="T4979" t="s">
        <v>11434</v>
      </c>
      <c r="U4979" s="75">
        <v>23000</v>
      </c>
      <c r="V4979">
        <v>0.35</v>
      </c>
      <c r="W4979">
        <v>8050</v>
      </c>
      <c r="AH4979" s="16"/>
      <c r="AI4979" t="s">
        <v>1375</v>
      </c>
    </row>
    <row r="4980" spans="1:35" x14ac:dyDescent="0.25">
      <c r="A4980" t="s">
        <v>11508</v>
      </c>
      <c r="B4980" s="1">
        <v>29</v>
      </c>
      <c r="C4980" t="s">
        <v>594</v>
      </c>
      <c r="D4980">
        <v>18311873</v>
      </c>
      <c r="E4980" t="s">
        <v>11507</v>
      </c>
      <c r="F4980" t="s">
        <v>1363</v>
      </c>
      <c r="G4980" t="s">
        <v>1391</v>
      </c>
      <c r="H4980" s="3" t="s">
        <v>3283</v>
      </c>
      <c r="I4980">
        <v>2022</v>
      </c>
      <c r="J4980" s="15" t="s">
        <v>3284</v>
      </c>
      <c r="K4980">
        <v>2022</v>
      </c>
      <c r="L4980" t="s">
        <v>1367</v>
      </c>
      <c r="M4980" t="s">
        <v>11410</v>
      </c>
      <c r="N4980" t="s">
        <v>11411</v>
      </c>
      <c r="O4980" t="s">
        <v>1370</v>
      </c>
      <c r="P4980" t="s">
        <v>4266</v>
      </c>
      <c r="Q4980">
        <f t="shared" si="90"/>
        <v>23000</v>
      </c>
      <c r="R4980" t="s">
        <v>11455</v>
      </c>
      <c r="S4980" t="s">
        <v>11456</v>
      </c>
      <c r="T4980" t="s">
        <v>11416</v>
      </c>
      <c r="U4980" s="75">
        <v>23000</v>
      </c>
      <c r="V4980">
        <v>0.4</v>
      </c>
      <c r="W4980">
        <v>9200</v>
      </c>
      <c r="AH4980" s="16"/>
      <c r="AI4980" t="s">
        <v>1375</v>
      </c>
    </row>
    <row r="4981" spans="1:35" x14ac:dyDescent="0.25">
      <c r="A4981" t="s">
        <v>11509</v>
      </c>
      <c r="B4981" s="1">
        <v>29</v>
      </c>
      <c r="C4981" t="s">
        <v>594</v>
      </c>
      <c r="D4981">
        <v>18311873</v>
      </c>
      <c r="E4981" t="s">
        <v>11507</v>
      </c>
      <c r="F4981" t="s">
        <v>1363</v>
      </c>
      <c r="G4981" t="s">
        <v>1391</v>
      </c>
      <c r="H4981" s="3" t="s">
        <v>3283</v>
      </c>
      <c r="I4981">
        <v>2022</v>
      </c>
      <c r="J4981" s="15" t="s">
        <v>3284</v>
      </c>
      <c r="K4981">
        <v>2022</v>
      </c>
      <c r="L4981" t="s">
        <v>1367</v>
      </c>
      <c r="M4981" t="s">
        <v>11410</v>
      </c>
      <c r="N4981" t="s">
        <v>11411</v>
      </c>
      <c r="O4981" t="s">
        <v>1370</v>
      </c>
      <c r="P4981" t="s">
        <v>4266</v>
      </c>
      <c r="Q4981">
        <f t="shared" si="90"/>
        <v>23000</v>
      </c>
      <c r="R4981" t="s">
        <v>4086</v>
      </c>
      <c r="S4981" t="s">
        <v>4087</v>
      </c>
      <c r="T4981" t="s">
        <v>11510</v>
      </c>
      <c r="U4981" s="75">
        <v>23000</v>
      </c>
      <c r="V4981">
        <v>0.43</v>
      </c>
      <c r="W4981">
        <v>9890</v>
      </c>
      <c r="AH4981" s="16"/>
      <c r="AI4981" t="s">
        <v>1375</v>
      </c>
    </row>
    <row r="4982" spans="1:35" x14ac:dyDescent="0.25">
      <c r="A4982" t="s">
        <v>11511</v>
      </c>
      <c r="B4982" s="1">
        <v>29</v>
      </c>
      <c r="C4982" t="s">
        <v>594</v>
      </c>
      <c r="D4982">
        <v>18379354</v>
      </c>
      <c r="E4982" t="s">
        <v>11512</v>
      </c>
      <c r="F4982" t="s">
        <v>1363</v>
      </c>
      <c r="G4982" t="s">
        <v>1391</v>
      </c>
      <c r="H4982" s="3" t="s">
        <v>2288</v>
      </c>
      <c r="I4982">
        <v>2022</v>
      </c>
      <c r="J4982" s="15" t="s">
        <v>2289</v>
      </c>
      <c r="K4982">
        <v>2022</v>
      </c>
      <c r="L4982" t="s">
        <v>1367</v>
      </c>
      <c r="M4982" t="s">
        <v>11410</v>
      </c>
      <c r="N4982" t="s">
        <v>11411</v>
      </c>
      <c r="O4982" t="s">
        <v>1370</v>
      </c>
      <c r="P4982" t="s">
        <v>4266</v>
      </c>
      <c r="Q4982">
        <f t="shared" si="90"/>
        <v>1800</v>
      </c>
      <c r="R4982" t="s">
        <v>2102</v>
      </c>
      <c r="S4982" t="s">
        <v>2103</v>
      </c>
      <c r="T4982" t="s">
        <v>11434</v>
      </c>
      <c r="U4982" s="75">
        <v>1800</v>
      </c>
      <c r="V4982">
        <v>0.37</v>
      </c>
      <c r="W4982">
        <v>666</v>
      </c>
      <c r="AH4982" s="16"/>
      <c r="AI4982" t="s">
        <v>1375</v>
      </c>
    </row>
    <row r="4983" spans="1:35" x14ac:dyDescent="0.25">
      <c r="A4983" t="s">
        <v>11513</v>
      </c>
      <c r="B4983" s="1">
        <v>29</v>
      </c>
      <c r="C4983" t="s">
        <v>594</v>
      </c>
      <c r="D4983">
        <v>18379354</v>
      </c>
      <c r="E4983" t="s">
        <v>11512</v>
      </c>
      <c r="F4983" t="s">
        <v>1363</v>
      </c>
      <c r="G4983" t="s">
        <v>1391</v>
      </c>
      <c r="H4983" s="3" t="s">
        <v>2288</v>
      </c>
      <c r="I4983">
        <v>2022</v>
      </c>
      <c r="J4983" s="15" t="s">
        <v>2289</v>
      </c>
      <c r="K4983">
        <v>2022</v>
      </c>
      <c r="L4983" t="s">
        <v>1367</v>
      </c>
      <c r="M4983" t="s">
        <v>11410</v>
      </c>
      <c r="N4983" t="s">
        <v>11411</v>
      </c>
      <c r="O4983" t="s">
        <v>1370</v>
      </c>
      <c r="P4983" t="s">
        <v>4266</v>
      </c>
      <c r="Q4983">
        <f t="shared" si="90"/>
        <v>1800</v>
      </c>
      <c r="R4983" t="s">
        <v>11455</v>
      </c>
      <c r="S4983" t="s">
        <v>11456</v>
      </c>
      <c r="T4983" t="s">
        <v>11457</v>
      </c>
      <c r="U4983" s="75">
        <v>1800</v>
      </c>
      <c r="V4983">
        <v>0.4</v>
      </c>
      <c r="W4983">
        <v>720</v>
      </c>
      <c r="AH4983" s="16"/>
      <c r="AI4983" t="s">
        <v>1375</v>
      </c>
    </row>
    <row r="4984" spans="1:35" x14ac:dyDescent="0.25">
      <c r="A4984" t="s">
        <v>11514</v>
      </c>
      <c r="B4984" s="1">
        <v>29</v>
      </c>
      <c r="C4984" t="s">
        <v>594</v>
      </c>
      <c r="D4984">
        <v>18379354</v>
      </c>
      <c r="E4984" t="s">
        <v>11512</v>
      </c>
      <c r="F4984" t="s">
        <v>1363</v>
      </c>
      <c r="G4984" t="s">
        <v>1391</v>
      </c>
      <c r="H4984" s="3" t="s">
        <v>2288</v>
      </c>
      <c r="I4984">
        <v>2022</v>
      </c>
      <c r="J4984" s="15" t="s">
        <v>2289</v>
      </c>
      <c r="K4984">
        <v>2022</v>
      </c>
      <c r="L4984" t="s">
        <v>1367</v>
      </c>
      <c r="M4984" t="s">
        <v>11410</v>
      </c>
      <c r="N4984" t="s">
        <v>11411</v>
      </c>
      <c r="O4984" t="s">
        <v>1370</v>
      </c>
      <c r="P4984" t="s">
        <v>4266</v>
      </c>
      <c r="Q4984">
        <f t="shared" si="90"/>
        <v>1800</v>
      </c>
      <c r="R4984" t="s">
        <v>4086</v>
      </c>
      <c r="S4984" t="s">
        <v>4087</v>
      </c>
      <c r="T4984" t="s">
        <v>11510</v>
      </c>
      <c r="U4984" s="75">
        <v>1800</v>
      </c>
      <c r="V4984">
        <v>0.43</v>
      </c>
      <c r="W4984">
        <v>774</v>
      </c>
      <c r="AH4984" s="16"/>
      <c r="AI4984" t="s">
        <v>1375</v>
      </c>
    </row>
    <row r="4985" spans="1:35" x14ac:dyDescent="0.25">
      <c r="A4985" t="s">
        <v>11515</v>
      </c>
      <c r="B4985" s="1">
        <v>29</v>
      </c>
      <c r="C4985" t="s">
        <v>594</v>
      </c>
      <c r="D4985">
        <v>18755615</v>
      </c>
      <c r="E4985" t="s">
        <v>11516</v>
      </c>
      <c r="F4985" t="s">
        <v>1363</v>
      </c>
      <c r="G4985" t="s">
        <v>1391</v>
      </c>
      <c r="H4985" s="3" t="s">
        <v>4319</v>
      </c>
      <c r="I4985">
        <v>2022</v>
      </c>
      <c r="J4985" s="15" t="s">
        <v>1518</v>
      </c>
      <c r="K4985">
        <v>2022</v>
      </c>
      <c r="L4985" t="s">
        <v>1367</v>
      </c>
      <c r="M4985" t="s">
        <v>11517</v>
      </c>
      <c r="N4985" t="s">
        <v>11518</v>
      </c>
      <c r="O4985" t="s">
        <v>1370</v>
      </c>
      <c r="P4985" t="s">
        <v>4322</v>
      </c>
      <c r="Q4985">
        <f t="shared" si="90"/>
        <v>120</v>
      </c>
      <c r="R4985" t="s">
        <v>2102</v>
      </c>
      <c r="S4985" t="s">
        <v>2103</v>
      </c>
      <c r="T4985" t="s">
        <v>11519</v>
      </c>
      <c r="U4985" s="75">
        <v>120</v>
      </c>
      <c r="V4985">
        <v>0.37</v>
      </c>
      <c r="W4985">
        <v>44.4</v>
      </c>
      <c r="AH4985" s="16"/>
      <c r="AI4985" t="s">
        <v>1375</v>
      </c>
    </row>
    <row r="4986" spans="1:35" x14ac:dyDescent="0.25">
      <c r="A4986" t="s">
        <v>11520</v>
      </c>
      <c r="B4986" s="1">
        <v>31</v>
      </c>
      <c r="C4986" t="s">
        <v>609</v>
      </c>
      <c r="D4986">
        <v>17478804</v>
      </c>
      <c r="E4986" t="s">
        <v>8648</v>
      </c>
      <c r="F4986" t="s">
        <v>1363</v>
      </c>
      <c r="G4986" t="s">
        <v>1364</v>
      </c>
      <c r="H4986" s="3" t="s">
        <v>5266</v>
      </c>
      <c r="I4986">
        <v>2022</v>
      </c>
      <c r="J4986" s="15" t="s">
        <v>11136</v>
      </c>
      <c r="K4986">
        <v>2022</v>
      </c>
      <c r="L4986" t="s">
        <v>1367</v>
      </c>
      <c r="M4986" t="s">
        <v>11521</v>
      </c>
      <c r="N4986" t="s">
        <v>11522</v>
      </c>
      <c r="O4986" t="s">
        <v>1370</v>
      </c>
      <c r="P4986" t="s">
        <v>11523</v>
      </c>
      <c r="Q4986">
        <f t="shared" si="90"/>
        <v>1100</v>
      </c>
      <c r="R4986" t="s">
        <v>3522</v>
      </c>
      <c r="S4986" t="s">
        <v>3523</v>
      </c>
      <c r="T4986" t="s">
        <v>394</v>
      </c>
      <c r="U4986" s="75">
        <v>1100</v>
      </c>
      <c r="V4986">
        <v>15.98</v>
      </c>
      <c r="W4986">
        <v>17578</v>
      </c>
      <c r="AH4986" s="16"/>
      <c r="AI4986" t="s">
        <v>1375</v>
      </c>
    </row>
    <row r="4987" spans="1:35" x14ac:dyDescent="0.25">
      <c r="A4987" t="s">
        <v>11524</v>
      </c>
      <c r="B4987" s="1">
        <v>31</v>
      </c>
      <c r="C4987" t="s">
        <v>609</v>
      </c>
      <c r="D4987">
        <v>17478804</v>
      </c>
      <c r="E4987" t="s">
        <v>8648</v>
      </c>
      <c r="F4987" t="s">
        <v>1363</v>
      </c>
      <c r="G4987" t="s">
        <v>1364</v>
      </c>
      <c r="H4987" s="3" t="s">
        <v>5266</v>
      </c>
      <c r="I4987">
        <v>2022</v>
      </c>
      <c r="J4987" s="15" t="s">
        <v>11136</v>
      </c>
      <c r="K4987">
        <v>2022</v>
      </c>
      <c r="L4987" t="s">
        <v>1367</v>
      </c>
      <c r="M4987" t="s">
        <v>11521</v>
      </c>
      <c r="N4987" t="s">
        <v>11522</v>
      </c>
      <c r="O4987" t="s">
        <v>1370</v>
      </c>
      <c r="P4987" t="s">
        <v>11523</v>
      </c>
      <c r="Q4987">
        <f t="shared" si="90"/>
        <v>1100</v>
      </c>
      <c r="R4987" t="s">
        <v>2479</v>
      </c>
      <c r="S4987" t="s">
        <v>2480</v>
      </c>
      <c r="T4987" t="s">
        <v>11525</v>
      </c>
      <c r="U4987" s="75">
        <v>1100</v>
      </c>
      <c r="V4987">
        <v>17.940000000000001</v>
      </c>
      <c r="W4987">
        <v>19734</v>
      </c>
      <c r="AH4987" s="16"/>
      <c r="AI4987" t="s">
        <v>1375</v>
      </c>
    </row>
    <row r="4988" spans="1:35" x14ac:dyDescent="0.25">
      <c r="A4988" t="s">
        <v>11526</v>
      </c>
      <c r="B4988" s="1">
        <v>31</v>
      </c>
      <c r="C4988" t="s">
        <v>609</v>
      </c>
      <c r="D4988">
        <v>18016596</v>
      </c>
      <c r="E4988" t="s">
        <v>11527</v>
      </c>
      <c r="F4988" t="s">
        <v>1363</v>
      </c>
      <c r="G4988" t="s">
        <v>1364</v>
      </c>
      <c r="H4988" s="3" t="s">
        <v>2261</v>
      </c>
      <c r="I4988">
        <v>2022</v>
      </c>
      <c r="J4988" s="15" t="s">
        <v>1796</v>
      </c>
      <c r="K4988">
        <v>2022</v>
      </c>
      <c r="L4988" t="s">
        <v>1367</v>
      </c>
      <c r="M4988" t="s">
        <v>11521</v>
      </c>
      <c r="N4988" t="s">
        <v>11522</v>
      </c>
      <c r="O4988" t="s">
        <v>1370</v>
      </c>
      <c r="P4988" t="s">
        <v>11523</v>
      </c>
      <c r="Q4988">
        <f t="shared" si="90"/>
        <v>100</v>
      </c>
      <c r="R4988" t="s">
        <v>3522</v>
      </c>
      <c r="S4988" t="s">
        <v>3523</v>
      </c>
      <c r="T4988" t="s">
        <v>394</v>
      </c>
      <c r="U4988" s="75">
        <v>100</v>
      </c>
      <c r="V4988">
        <v>22.49</v>
      </c>
      <c r="W4988">
        <v>2249</v>
      </c>
      <c r="AH4988" s="16"/>
      <c r="AI4988" t="s">
        <v>1375</v>
      </c>
    </row>
    <row r="4989" spans="1:35" x14ac:dyDescent="0.25">
      <c r="A4989" t="s">
        <v>11528</v>
      </c>
      <c r="B4989" s="1">
        <v>31</v>
      </c>
      <c r="C4989" t="s">
        <v>11529</v>
      </c>
      <c r="D4989">
        <v>18151981</v>
      </c>
      <c r="E4989" t="s">
        <v>11530</v>
      </c>
      <c r="F4989" t="s">
        <v>1363</v>
      </c>
      <c r="G4989" t="s">
        <v>1364</v>
      </c>
      <c r="H4989" s="3" t="s">
        <v>2720</v>
      </c>
      <c r="I4989">
        <v>2022</v>
      </c>
      <c r="J4989" s="15" t="s">
        <v>1804</v>
      </c>
      <c r="K4989">
        <v>2022</v>
      </c>
      <c r="L4989" t="s">
        <v>1367</v>
      </c>
      <c r="M4989" t="s">
        <v>11521</v>
      </c>
      <c r="N4989" t="s">
        <v>11522</v>
      </c>
      <c r="O4989" t="s">
        <v>1370</v>
      </c>
      <c r="P4989" t="s">
        <v>11531</v>
      </c>
      <c r="Q4989">
        <f t="shared" si="90"/>
        <v>442</v>
      </c>
      <c r="R4989" t="s">
        <v>3522</v>
      </c>
      <c r="S4989" t="s">
        <v>3523</v>
      </c>
      <c r="T4989" t="s">
        <v>394</v>
      </c>
      <c r="U4989" s="75">
        <v>442</v>
      </c>
      <c r="V4989">
        <v>19.98</v>
      </c>
      <c r="W4989">
        <v>8831.16</v>
      </c>
      <c r="AH4989" s="16"/>
      <c r="AI4989" t="s">
        <v>1375</v>
      </c>
    </row>
    <row r="4990" spans="1:35" x14ac:dyDescent="0.25">
      <c r="A4990" t="s">
        <v>11532</v>
      </c>
      <c r="B4990" s="1">
        <v>31</v>
      </c>
      <c r="C4990" t="s">
        <v>609</v>
      </c>
      <c r="D4990">
        <v>18186572</v>
      </c>
      <c r="E4990" t="s">
        <v>11533</v>
      </c>
      <c r="F4990" t="s">
        <v>1363</v>
      </c>
      <c r="G4990" t="s">
        <v>1364</v>
      </c>
      <c r="H4990" s="3" t="s">
        <v>1804</v>
      </c>
      <c r="I4990">
        <v>2022</v>
      </c>
      <c r="J4990" s="15" t="s">
        <v>1805</v>
      </c>
      <c r="K4990">
        <v>2022</v>
      </c>
      <c r="L4990" t="s">
        <v>1367</v>
      </c>
      <c r="M4990" t="s">
        <v>11521</v>
      </c>
      <c r="N4990" t="s">
        <v>11534</v>
      </c>
      <c r="O4990" t="s">
        <v>1370</v>
      </c>
      <c r="P4990" t="s">
        <v>11535</v>
      </c>
      <c r="Q4990">
        <f t="shared" si="90"/>
        <v>60</v>
      </c>
      <c r="R4990" t="s">
        <v>3522</v>
      </c>
      <c r="S4990" t="s">
        <v>3523</v>
      </c>
      <c r="T4990" t="s">
        <v>394</v>
      </c>
      <c r="U4990" s="75">
        <v>60</v>
      </c>
      <c r="V4990">
        <v>23.98</v>
      </c>
      <c r="W4990">
        <v>1438.8</v>
      </c>
      <c r="AH4990" s="16"/>
      <c r="AI4990" t="s">
        <v>1375</v>
      </c>
    </row>
    <row r="4991" spans="1:35" x14ac:dyDescent="0.25">
      <c r="A4991" t="s">
        <v>11536</v>
      </c>
      <c r="B4991" s="1">
        <v>31</v>
      </c>
      <c r="C4991" t="s">
        <v>609</v>
      </c>
      <c r="D4991">
        <v>18292852</v>
      </c>
      <c r="E4991" t="s">
        <v>11537</v>
      </c>
      <c r="F4991" t="s">
        <v>1363</v>
      </c>
      <c r="G4991" t="s">
        <v>1364</v>
      </c>
      <c r="H4991" s="3" t="s">
        <v>2727</v>
      </c>
      <c r="I4991">
        <v>2022</v>
      </c>
      <c r="J4991" s="15" t="s">
        <v>2728</v>
      </c>
      <c r="K4991">
        <v>2022</v>
      </c>
      <c r="L4991" t="s">
        <v>1367</v>
      </c>
      <c r="M4991" t="s">
        <v>11521</v>
      </c>
      <c r="N4991" t="s">
        <v>11522</v>
      </c>
      <c r="O4991" t="s">
        <v>1370</v>
      </c>
      <c r="P4991" t="s">
        <v>11523</v>
      </c>
      <c r="Q4991">
        <f t="shared" si="90"/>
        <v>3000</v>
      </c>
      <c r="R4991" t="s">
        <v>3522</v>
      </c>
      <c r="S4991" t="s">
        <v>3523</v>
      </c>
      <c r="T4991" t="s">
        <v>394</v>
      </c>
      <c r="U4991" s="75">
        <v>3000</v>
      </c>
      <c r="V4991">
        <v>21.98</v>
      </c>
      <c r="W4991">
        <v>65940</v>
      </c>
      <c r="AH4991" s="16"/>
      <c r="AI4991" t="s">
        <v>1375</v>
      </c>
    </row>
    <row r="4992" spans="1:35" x14ac:dyDescent="0.25">
      <c r="A4992" t="s">
        <v>11538</v>
      </c>
      <c r="B4992" s="1">
        <v>33</v>
      </c>
      <c r="C4992" t="s">
        <v>1202</v>
      </c>
      <c r="D4992">
        <v>18695922</v>
      </c>
      <c r="E4992" t="s">
        <v>11539</v>
      </c>
      <c r="F4992" t="s">
        <v>1363</v>
      </c>
      <c r="G4992" t="s">
        <v>1364</v>
      </c>
      <c r="H4992" s="3" t="s">
        <v>1509</v>
      </c>
      <c r="I4992">
        <v>2022</v>
      </c>
      <c r="J4992" s="15" t="s">
        <v>1510</v>
      </c>
      <c r="K4992">
        <v>2022</v>
      </c>
      <c r="L4992" t="s">
        <v>1367</v>
      </c>
      <c r="M4992" t="s">
        <v>11540</v>
      </c>
      <c r="N4992" t="s">
        <v>11541</v>
      </c>
      <c r="O4992" t="s">
        <v>1370</v>
      </c>
      <c r="P4992" t="s">
        <v>11542</v>
      </c>
      <c r="Q4992">
        <f t="shared" si="90"/>
        <v>12620</v>
      </c>
      <c r="R4992" t="s">
        <v>2102</v>
      </c>
      <c r="S4992" t="s">
        <v>2103</v>
      </c>
      <c r="T4992" t="s">
        <v>11543</v>
      </c>
      <c r="U4992" s="75">
        <v>12620</v>
      </c>
      <c r="V4992">
        <v>3.81</v>
      </c>
      <c r="W4992">
        <v>48082.2</v>
      </c>
      <c r="AH4992" s="16"/>
      <c r="AI4992" t="s">
        <v>1375</v>
      </c>
    </row>
    <row r="4993" spans="1:35" x14ac:dyDescent="0.25">
      <c r="A4993" t="s">
        <v>11544</v>
      </c>
      <c r="B4993" s="1">
        <v>33</v>
      </c>
      <c r="C4993" t="s">
        <v>1202</v>
      </c>
      <c r="D4993">
        <v>18696031</v>
      </c>
      <c r="E4993" t="s">
        <v>11545</v>
      </c>
      <c r="F4993" t="s">
        <v>1363</v>
      </c>
      <c r="G4993" t="s">
        <v>1364</v>
      </c>
      <c r="H4993" s="3" t="s">
        <v>1509</v>
      </c>
      <c r="I4993">
        <v>2022</v>
      </c>
      <c r="J4993" s="15" t="s">
        <v>1510</v>
      </c>
      <c r="K4993">
        <v>2022</v>
      </c>
      <c r="L4993" t="s">
        <v>1367</v>
      </c>
      <c r="M4993" t="s">
        <v>11540</v>
      </c>
      <c r="N4993" t="s">
        <v>11541</v>
      </c>
      <c r="O4993" t="s">
        <v>1370</v>
      </c>
      <c r="P4993" t="s">
        <v>11542</v>
      </c>
      <c r="Q4993">
        <f t="shared" si="90"/>
        <v>22780</v>
      </c>
      <c r="R4993" t="s">
        <v>2102</v>
      </c>
      <c r="S4993" t="s">
        <v>2103</v>
      </c>
      <c r="T4993" t="s">
        <v>11543</v>
      </c>
      <c r="U4993" s="75">
        <v>22780</v>
      </c>
      <c r="V4993">
        <v>3.81</v>
      </c>
      <c r="W4993">
        <v>86791.8</v>
      </c>
      <c r="AH4993" s="16"/>
      <c r="AI4993" t="s">
        <v>1375</v>
      </c>
    </row>
    <row r="4994" spans="1:35" x14ac:dyDescent="0.25">
      <c r="A4994" t="s">
        <v>11546</v>
      </c>
      <c r="B4994" s="1">
        <v>35</v>
      </c>
      <c r="C4994" t="s">
        <v>953</v>
      </c>
      <c r="D4994">
        <v>17731828</v>
      </c>
      <c r="E4994" t="s">
        <v>11547</v>
      </c>
      <c r="F4994" t="s">
        <v>1363</v>
      </c>
      <c r="G4994" t="s">
        <v>1364</v>
      </c>
      <c r="H4994" s="3" t="s">
        <v>1792</v>
      </c>
      <c r="I4994">
        <v>2022</v>
      </c>
      <c r="J4994" s="15" t="s">
        <v>1788</v>
      </c>
      <c r="K4994">
        <v>2022</v>
      </c>
      <c r="L4994" t="s">
        <v>1367</v>
      </c>
      <c r="M4994" t="s">
        <v>11548</v>
      </c>
      <c r="N4994" t="s">
        <v>981</v>
      </c>
      <c r="O4994" t="s">
        <v>1370</v>
      </c>
      <c r="P4994" t="s">
        <v>1371</v>
      </c>
      <c r="Q4994">
        <f t="shared" ref="Q4994:Q5057" si="91">U4994</f>
        <v>20</v>
      </c>
      <c r="R4994" t="s">
        <v>1916</v>
      </c>
      <c r="S4994" t="s">
        <v>1917</v>
      </c>
      <c r="T4994" t="s">
        <v>11549</v>
      </c>
      <c r="U4994" s="75">
        <v>20</v>
      </c>
      <c r="V4994">
        <f>250/250</f>
        <v>1</v>
      </c>
      <c r="W4994">
        <v>5000</v>
      </c>
      <c r="AA4994" t="s">
        <v>11550</v>
      </c>
      <c r="AH4994" s="16"/>
      <c r="AI4994" t="s">
        <v>1375</v>
      </c>
    </row>
    <row r="4995" spans="1:35" x14ac:dyDescent="0.25">
      <c r="A4995" t="s">
        <v>11551</v>
      </c>
      <c r="B4995" s="1">
        <v>35</v>
      </c>
      <c r="C4995" t="s">
        <v>953</v>
      </c>
      <c r="D4995">
        <v>18322662</v>
      </c>
      <c r="E4995" t="s">
        <v>11552</v>
      </c>
      <c r="F4995" t="s">
        <v>1363</v>
      </c>
      <c r="G4995" t="s">
        <v>1364</v>
      </c>
      <c r="H4995" s="3" t="s">
        <v>2728</v>
      </c>
      <c r="I4995">
        <v>2022</v>
      </c>
      <c r="J4995" s="15" t="s">
        <v>2288</v>
      </c>
      <c r="K4995">
        <v>2022</v>
      </c>
      <c r="L4995" t="s">
        <v>1367</v>
      </c>
      <c r="M4995" t="s">
        <v>11548</v>
      </c>
      <c r="N4995" t="s">
        <v>981</v>
      </c>
      <c r="O4995" t="s">
        <v>1370</v>
      </c>
      <c r="P4995" t="s">
        <v>1371</v>
      </c>
      <c r="Q4995">
        <f t="shared" si="91"/>
        <v>60</v>
      </c>
      <c r="R4995" t="s">
        <v>1916</v>
      </c>
      <c r="S4995" t="s">
        <v>1917</v>
      </c>
      <c r="T4995" t="s">
        <v>11549</v>
      </c>
      <c r="U4995" s="75">
        <v>60</v>
      </c>
      <c r="V4995">
        <f>250/250</f>
        <v>1</v>
      </c>
      <c r="W4995">
        <v>15000</v>
      </c>
      <c r="AA4995" t="s">
        <v>11550</v>
      </c>
      <c r="AH4995" s="16"/>
      <c r="AI4995" t="s">
        <v>1375</v>
      </c>
    </row>
    <row r="4996" spans="1:35" x14ac:dyDescent="0.25">
      <c r="A4996" t="s">
        <v>11553</v>
      </c>
      <c r="B4996" s="1">
        <v>35</v>
      </c>
      <c r="C4996" t="s">
        <v>953</v>
      </c>
      <c r="D4996">
        <v>18786995</v>
      </c>
      <c r="E4996" t="s">
        <v>11554</v>
      </c>
      <c r="F4996" t="s">
        <v>1363</v>
      </c>
      <c r="G4996" t="s">
        <v>9607</v>
      </c>
      <c r="H4996" s="3" t="s">
        <v>1519</v>
      </c>
      <c r="I4996">
        <v>2022</v>
      </c>
      <c r="J4996" s="15" t="s">
        <v>11555</v>
      </c>
      <c r="K4996">
        <v>2022</v>
      </c>
      <c r="L4996" t="s">
        <v>1367</v>
      </c>
      <c r="M4996" t="s">
        <v>954</v>
      </c>
      <c r="N4996" t="s">
        <v>954</v>
      </c>
      <c r="O4996" t="s">
        <v>1370</v>
      </c>
      <c r="P4996" t="s">
        <v>12</v>
      </c>
      <c r="Q4996">
        <f t="shared" si="91"/>
        <v>180</v>
      </c>
      <c r="R4996" t="s">
        <v>1916</v>
      </c>
      <c r="S4996" t="s">
        <v>1917</v>
      </c>
      <c r="T4996" t="s">
        <v>11556</v>
      </c>
      <c r="U4996" s="75">
        <v>180</v>
      </c>
      <c r="V4996">
        <f>360/500</f>
        <v>0.72</v>
      </c>
      <c r="W4996">
        <v>64800</v>
      </c>
      <c r="AA4996" t="s">
        <v>11550</v>
      </c>
      <c r="AH4996" s="16"/>
      <c r="AI4996" t="s">
        <v>1375</v>
      </c>
    </row>
    <row r="4997" spans="1:35" x14ac:dyDescent="0.25">
      <c r="A4997" t="s">
        <v>11557</v>
      </c>
      <c r="B4997" s="1">
        <v>36</v>
      </c>
      <c r="C4997" t="s">
        <v>962</v>
      </c>
      <c r="D4997">
        <v>15053091</v>
      </c>
      <c r="E4997" t="s">
        <v>11558</v>
      </c>
      <c r="F4997" t="s">
        <v>1539</v>
      </c>
      <c r="G4997" t="s">
        <v>1364</v>
      </c>
      <c r="H4997" s="3" t="s">
        <v>4678</v>
      </c>
      <c r="I4997">
        <v>2021</v>
      </c>
      <c r="J4997" s="15" t="s">
        <v>2155</v>
      </c>
      <c r="K4997">
        <v>2022</v>
      </c>
      <c r="L4997" t="s">
        <v>1367</v>
      </c>
      <c r="M4997" t="s">
        <v>11559</v>
      </c>
      <c r="N4997" t="s">
        <v>11560</v>
      </c>
      <c r="O4997" t="s">
        <v>1388</v>
      </c>
      <c r="P4997" t="s">
        <v>11561</v>
      </c>
      <c r="Q4997">
        <f t="shared" si="91"/>
        <v>2600</v>
      </c>
      <c r="R4997" t="s">
        <v>1867</v>
      </c>
      <c r="S4997" t="s">
        <v>1868</v>
      </c>
      <c r="T4997" t="s">
        <v>1869</v>
      </c>
      <c r="U4997" s="75">
        <v>2600</v>
      </c>
      <c r="V4997">
        <v>275</v>
      </c>
      <c r="W4997">
        <v>715000</v>
      </c>
      <c r="AH4997" s="16"/>
      <c r="AI4997" t="s">
        <v>1375</v>
      </c>
    </row>
    <row r="4998" spans="1:35" x14ac:dyDescent="0.25">
      <c r="A4998" t="s">
        <v>11562</v>
      </c>
      <c r="B4998" s="1">
        <v>36</v>
      </c>
      <c r="C4998" t="s">
        <v>962</v>
      </c>
      <c r="D4998">
        <v>15053091</v>
      </c>
      <c r="E4998" t="s">
        <v>11563</v>
      </c>
      <c r="F4998" t="s">
        <v>1539</v>
      </c>
      <c r="G4998" t="s">
        <v>1364</v>
      </c>
      <c r="H4998" s="3" t="s">
        <v>4678</v>
      </c>
      <c r="I4998">
        <v>2021</v>
      </c>
      <c r="J4998" s="15" t="s">
        <v>2155</v>
      </c>
      <c r="K4998">
        <v>2022</v>
      </c>
      <c r="L4998" t="s">
        <v>1367</v>
      </c>
      <c r="M4998" t="s">
        <v>11564</v>
      </c>
      <c r="N4998" t="s">
        <v>11565</v>
      </c>
      <c r="O4998" t="s">
        <v>1370</v>
      </c>
      <c r="P4998" t="s">
        <v>11566</v>
      </c>
      <c r="Q4998">
        <f t="shared" si="91"/>
        <v>2600</v>
      </c>
      <c r="R4998" t="s">
        <v>1867</v>
      </c>
      <c r="S4998" t="s">
        <v>1868</v>
      </c>
      <c r="T4998" t="s">
        <v>1869</v>
      </c>
      <c r="U4998" s="75">
        <v>2600</v>
      </c>
      <c r="V4998">
        <v>275</v>
      </c>
      <c r="W4998">
        <v>715000</v>
      </c>
      <c r="AH4998" s="16"/>
      <c r="AI4998" t="s">
        <v>1375</v>
      </c>
    </row>
    <row r="4999" spans="1:35" x14ac:dyDescent="0.25">
      <c r="A4999" t="s">
        <v>11567</v>
      </c>
      <c r="B4999" s="1">
        <v>36</v>
      </c>
      <c r="C4999" t="s">
        <v>962</v>
      </c>
      <c r="D4999">
        <v>15053091</v>
      </c>
      <c r="E4999" t="s">
        <v>11563</v>
      </c>
      <c r="F4999" t="s">
        <v>1539</v>
      </c>
      <c r="G4999" t="s">
        <v>1364</v>
      </c>
      <c r="H4999" s="3" t="s">
        <v>4678</v>
      </c>
      <c r="I4999">
        <v>2021</v>
      </c>
      <c r="J4999" s="15" t="s">
        <v>2155</v>
      </c>
      <c r="K4999">
        <v>2022</v>
      </c>
      <c r="L4999" t="s">
        <v>1367</v>
      </c>
      <c r="M4999" t="s">
        <v>11559</v>
      </c>
      <c r="N4999" t="s">
        <v>11560</v>
      </c>
      <c r="O4999" t="s">
        <v>1388</v>
      </c>
      <c r="P4999" t="s">
        <v>11561</v>
      </c>
      <c r="Q4999">
        <f t="shared" si="91"/>
        <v>2600</v>
      </c>
      <c r="R4999" t="s">
        <v>1867</v>
      </c>
      <c r="S4999" t="s">
        <v>1868</v>
      </c>
      <c r="T4999" t="s">
        <v>1869</v>
      </c>
      <c r="U4999" s="75">
        <v>2600</v>
      </c>
      <c r="V4999">
        <v>275</v>
      </c>
      <c r="W4999">
        <v>715000</v>
      </c>
      <c r="AH4999" s="16"/>
      <c r="AI4999" t="s">
        <v>1375</v>
      </c>
    </row>
    <row r="5000" spans="1:35" x14ac:dyDescent="0.25">
      <c r="A5000" t="s">
        <v>11568</v>
      </c>
      <c r="B5000" s="30">
        <v>38</v>
      </c>
      <c r="C5000" t="s">
        <v>979</v>
      </c>
      <c r="D5000">
        <v>16496388</v>
      </c>
      <c r="E5000" t="s">
        <v>11569</v>
      </c>
      <c r="F5000" t="s">
        <v>1363</v>
      </c>
      <c r="G5000" t="s">
        <v>1364</v>
      </c>
      <c r="H5000" s="3" t="s">
        <v>4939</v>
      </c>
      <c r="I5000">
        <v>2022</v>
      </c>
      <c r="J5000" s="15" t="s">
        <v>4949</v>
      </c>
      <c r="K5000">
        <v>2022</v>
      </c>
      <c r="L5000" t="s">
        <v>1367</v>
      </c>
      <c r="M5000" t="s">
        <v>980</v>
      </c>
      <c r="N5000" t="s">
        <v>981</v>
      </c>
      <c r="O5000" t="s">
        <v>1370</v>
      </c>
      <c r="P5000" t="s">
        <v>1371</v>
      </c>
      <c r="Q5000">
        <f t="shared" si="91"/>
        <v>180</v>
      </c>
      <c r="R5000" t="s">
        <v>1916</v>
      </c>
      <c r="S5000" t="s">
        <v>1917</v>
      </c>
      <c r="T5000" t="s">
        <v>11570</v>
      </c>
      <c r="U5000" s="75">
        <v>180</v>
      </c>
      <c r="V5000">
        <f>250/250</f>
        <v>1</v>
      </c>
      <c r="W5000">
        <v>45000</v>
      </c>
      <c r="AA5000" t="s">
        <v>4037</v>
      </c>
      <c r="AH5000" s="16"/>
      <c r="AI5000" t="s">
        <v>1375</v>
      </c>
    </row>
    <row r="5001" spans="1:35" x14ac:dyDescent="0.25">
      <c r="A5001" t="s">
        <v>11571</v>
      </c>
      <c r="B5001" s="30">
        <v>38</v>
      </c>
      <c r="C5001" t="s">
        <v>979</v>
      </c>
      <c r="D5001">
        <v>17633397</v>
      </c>
      <c r="E5001" t="s">
        <v>11572</v>
      </c>
      <c r="F5001" t="s">
        <v>1363</v>
      </c>
      <c r="G5001" t="s">
        <v>1364</v>
      </c>
      <c r="H5001" s="3" t="s">
        <v>2238</v>
      </c>
      <c r="I5001">
        <v>2022</v>
      </c>
      <c r="J5001" s="15" t="s">
        <v>1855</v>
      </c>
      <c r="K5001">
        <v>2022</v>
      </c>
      <c r="L5001" t="s">
        <v>1367</v>
      </c>
      <c r="M5001" t="s">
        <v>980</v>
      </c>
      <c r="N5001" t="s">
        <v>981</v>
      </c>
      <c r="O5001" t="s">
        <v>1370</v>
      </c>
      <c r="P5001" t="s">
        <v>1371</v>
      </c>
      <c r="Q5001">
        <f t="shared" si="91"/>
        <v>112500</v>
      </c>
      <c r="R5001" t="s">
        <v>1916</v>
      </c>
      <c r="S5001" t="s">
        <v>1917</v>
      </c>
      <c r="T5001" t="s">
        <v>11573</v>
      </c>
      <c r="U5001" s="75">
        <v>112500</v>
      </c>
      <c r="V5001">
        <v>0.8</v>
      </c>
      <c r="W5001">
        <v>90000</v>
      </c>
      <c r="AH5001" s="16"/>
      <c r="AI5001" t="s">
        <v>1375</v>
      </c>
    </row>
    <row r="5002" spans="1:35" x14ac:dyDescent="0.25">
      <c r="A5002" t="s">
        <v>11574</v>
      </c>
      <c r="B5002" s="30">
        <v>38</v>
      </c>
      <c r="C5002" t="s">
        <v>979</v>
      </c>
      <c r="D5002">
        <v>17608406</v>
      </c>
      <c r="E5002" t="s">
        <v>11575</v>
      </c>
      <c r="F5002" t="s">
        <v>1363</v>
      </c>
      <c r="G5002" t="s">
        <v>1364</v>
      </c>
      <c r="H5002" s="3" t="s">
        <v>5299</v>
      </c>
      <c r="I5002">
        <v>2022</v>
      </c>
      <c r="J5002" s="15" t="s">
        <v>1854</v>
      </c>
      <c r="K5002">
        <v>2022</v>
      </c>
      <c r="L5002" t="s">
        <v>1367</v>
      </c>
      <c r="M5002" t="s">
        <v>980</v>
      </c>
      <c r="N5002" t="s">
        <v>981</v>
      </c>
      <c r="O5002" t="s">
        <v>1370</v>
      </c>
      <c r="P5002" t="s">
        <v>1371</v>
      </c>
      <c r="Q5002">
        <f t="shared" si="91"/>
        <v>112500</v>
      </c>
      <c r="R5002" t="s">
        <v>1916</v>
      </c>
      <c r="S5002" t="s">
        <v>1917</v>
      </c>
      <c r="T5002" t="s">
        <v>11573</v>
      </c>
      <c r="U5002" s="75">
        <v>112500</v>
      </c>
      <c r="V5002">
        <v>0.8</v>
      </c>
      <c r="W5002">
        <v>90000</v>
      </c>
      <c r="AH5002" s="16"/>
      <c r="AI5002" t="s">
        <v>1375</v>
      </c>
    </row>
    <row r="5003" spans="1:35" x14ac:dyDescent="0.25">
      <c r="A5003" t="s">
        <v>11576</v>
      </c>
      <c r="B5003" s="30">
        <v>38</v>
      </c>
      <c r="C5003" t="s">
        <v>979</v>
      </c>
      <c r="D5003">
        <v>17708486</v>
      </c>
      <c r="E5003" t="s">
        <v>11577</v>
      </c>
      <c r="F5003" t="s">
        <v>1363</v>
      </c>
      <c r="G5003" t="s">
        <v>1364</v>
      </c>
      <c r="H5003" s="3" t="s">
        <v>1792</v>
      </c>
      <c r="I5003">
        <v>2022</v>
      </c>
      <c r="J5003" s="15" t="s">
        <v>1788</v>
      </c>
      <c r="K5003">
        <v>2022</v>
      </c>
      <c r="L5003" t="s">
        <v>1367</v>
      </c>
      <c r="M5003" t="s">
        <v>980</v>
      </c>
      <c r="N5003" t="s">
        <v>981</v>
      </c>
      <c r="O5003" t="s">
        <v>1370</v>
      </c>
      <c r="P5003" t="s">
        <v>1371</v>
      </c>
      <c r="Q5003">
        <f t="shared" si="91"/>
        <v>204</v>
      </c>
      <c r="R5003" t="s">
        <v>1916</v>
      </c>
      <c r="S5003" t="s">
        <v>1917</v>
      </c>
      <c r="T5003" t="s">
        <v>11549</v>
      </c>
      <c r="U5003" s="75">
        <v>204</v>
      </c>
      <c r="V5003">
        <f>250/250</f>
        <v>1</v>
      </c>
      <c r="W5003">
        <v>51000</v>
      </c>
      <c r="AA5003" t="s">
        <v>4037</v>
      </c>
      <c r="AH5003" s="16"/>
      <c r="AI5003" t="s">
        <v>1375</v>
      </c>
    </row>
    <row r="5004" spans="1:35" x14ac:dyDescent="0.25">
      <c r="A5004" t="s">
        <v>11578</v>
      </c>
      <c r="B5004" s="30">
        <v>38</v>
      </c>
      <c r="C5004" t="s">
        <v>979</v>
      </c>
      <c r="D5004">
        <v>18151078</v>
      </c>
      <c r="E5004" t="s">
        <v>11579</v>
      </c>
      <c r="F5004" t="s">
        <v>1363</v>
      </c>
      <c r="G5004" t="s">
        <v>1364</v>
      </c>
      <c r="H5004" s="3" t="s">
        <v>4019</v>
      </c>
      <c r="I5004">
        <v>2022</v>
      </c>
      <c r="J5004" s="15" t="s">
        <v>4020</v>
      </c>
      <c r="K5004">
        <v>2022</v>
      </c>
      <c r="L5004" t="s">
        <v>1367</v>
      </c>
      <c r="M5004" t="s">
        <v>980</v>
      </c>
      <c r="N5004" t="s">
        <v>981</v>
      </c>
      <c r="O5004" t="s">
        <v>1370</v>
      </c>
      <c r="P5004" t="s">
        <v>1371</v>
      </c>
      <c r="Q5004">
        <f t="shared" si="91"/>
        <v>450</v>
      </c>
      <c r="R5004" t="s">
        <v>1916</v>
      </c>
      <c r="S5004" t="s">
        <v>1917</v>
      </c>
      <c r="T5004" t="s">
        <v>11549</v>
      </c>
      <c r="U5004" s="75">
        <v>450</v>
      </c>
      <c r="V5004">
        <f>200/250</f>
        <v>0.8</v>
      </c>
      <c r="W5004">
        <v>90000</v>
      </c>
      <c r="AA5004" t="s">
        <v>4037</v>
      </c>
      <c r="AH5004" s="16"/>
      <c r="AI5004" t="s">
        <v>1375</v>
      </c>
    </row>
    <row r="5005" spans="1:35" x14ac:dyDescent="0.25">
      <c r="A5005" t="s">
        <v>11580</v>
      </c>
      <c r="B5005" s="30">
        <v>38</v>
      </c>
      <c r="C5005" t="s">
        <v>979</v>
      </c>
      <c r="D5005">
        <v>18026893</v>
      </c>
      <c r="E5005" t="s">
        <v>11581</v>
      </c>
      <c r="F5005" t="s">
        <v>1363</v>
      </c>
      <c r="G5005" t="s">
        <v>1364</v>
      </c>
      <c r="H5005" s="3" t="s">
        <v>2262</v>
      </c>
      <c r="I5005">
        <v>2022</v>
      </c>
      <c r="J5005" s="15" t="s">
        <v>3619</v>
      </c>
      <c r="K5005">
        <v>2022</v>
      </c>
      <c r="L5005" t="s">
        <v>1367</v>
      </c>
      <c r="M5005" t="s">
        <v>980</v>
      </c>
      <c r="N5005" t="s">
        <v>981</v>
      </c>
      <c r="O5005" t="s">
        <v>1370</v>
      </c>
      <c r="P5005" t="s">
        <v>1371</v>
      </c>
      <c r="Q5005">
        <f t="shared" si="91"/>
        <v>112500</v>
      </c>
      <c r="R5005" t="s">
        <v>1916</v>
      </c>
      <c r="S5005" t="s">
        <v>1917</v>
      </c>
      <c r="T5005" t="s">
        <v>11549</v>
      </c>
      <c r="U5005" s="75">
        <v>112500</v>
      </c>
      <c r="V5005">
        <v>0.8</v>
      </c>
      <c r="W5005">
        <v>90000</v>
      </c>
      <c r="AH5005" s="16"/>
      <c r="AI5005" t="s">
        <v>1375</v>
      </c>
    </row>
    <row r="5006" spans="1:35" x14ac:dyDescent="0.25">
      <c r="A5006" t="s">
        <v>11582</v>
      </c>
      <c r="B5006" s="30">
        <v>38</v>
      </c>
      <c r="C5006" t="s">
        <v>979</v>
      </c>
      <c r="D5006">
        <v>18292666</v>
      </c>
      <c r="E5006" t="s">
        <v>11583</v>
      </c>
      <c r="F5006" t="s">
        <v>1363</v>
      </c>
      <c r="G5006" t="s">
        <v>1364</v>
      </c>
      <c r="H5006" s="3" t="s">
        <v>2727</v>
      </c>
      <c r="I5006">
        <v>2022</v>
      </c>
      <c r="J5006" s="15" t="s">
        <v>2728</v>
      </c>
      <c r="K5006">
        <v>2022</v>
      </c>
      <c r="L5006" t="s">
        <v>1367</v>
      </c>
      <c r="M5006" t="s">
        <v>980</v>
      </c>
      <c r="N5006" t="s">
        <v>981</v>
      </c>
      <c r="O5006" t="s">
        <v>1370</v>
      </c>
      <c r="P5006" t="s">
        <v>1371</v>
      </c>
      <c r="Q5006">
        <f t="shared" si="91"/>
        <v>125</v>
      </c>
      <c r="R5006" t="s">
        <v>1916</v>
      </c>
      <c r="S5006" t="s">
        <v>1917</v>
      </c>
      <c r="T5006" t="s">
        <v>11573</v>
      </c>
      <c r="U5006" s="75">
        <v>125</v>
      </c>
      <c r="V5006">
        <f>250/250</f>
        <v>1</v>
      </c>
      <c r="W5006">
        <v>31250</v>
      </c>
      <c r="AA5006" t="s">
        <v>4037</v>
      </c>
      <c r="AH5006" s="16"/>
      <c r="AI5006" t="s">
        <v>1375</v>
      </c>
    </row>
    <row r="5007" spans="1:35" x14ac:dyDescent="0.25">
      <c r="A5007" t="s">
        <v>11584</v>
      </c>
      <c r="B5007" s="30">
        <v>38</v>
      </c>
      <c r="C5007" t="s">
        <v>979</v>
      </c>
      <c r="D5007">
        <v>18298494</v>
      </c>
      <c r="E5007" t="s">
        <v>11585</v>
      </c>
      <c r="F5007" t="s">
        <v>1363</v>
      </c>
      <c r="G5007" t="s">
        <v>1364</v>
      </c>
      <c r="H5007" s="3" t="s">
        <v>3283</v>
      </c>
      <c r="I5007">
        <v>2022</v>
      </c>
      <c r="J5007" s="15" t="s">
        <v>3284</v>
      </c>
      <c r="K5007">
        <v>2022</v>
      </c>
      <c r="L5007" t="s">
        <v>1367</v>
      </c>
      <c r="M5007" t="s">
        <v>980</v>
      </c>
      <c r="N5007" t="s">
        <v>981</v>
      </c>
      <c r="O5007" t="s">
        <v>1370</v>
      </c>
      <c r="P5007" t="s">
        <v>1371</v>
      </c>
      <c r="Q5007">
        <f t="shared" si="91"/>
        <v>180</v>
      </c>
      <c r="R5007" t="s">
        <v>1916</v>
      </c>
      <c r="S5007" t="s">
        <v>1917</v>
      </c>
      <c r="T5007" t="s">
        <v>11549</v>
      </c>
      <c r="U5007" s="75">
        <v>180</v>
      </c>
      <c r="V5007">
        <f>250/250</f>
        <v>1</v>
      </c>
      <c r="W5007">
        <v>45000</v>
      </c>
      <c r="AA5007" t="s">
        <v>4037</v>
      </c>
      <c r="AH5007" s="16"/>
      <c r="AI5007" t="s">
        <v>1375</v>
      </c>
    </row>
    <row r="5008" spans="1:35" x14ac:dyDescent="0.25">
      <c r="A5008" t="s">
        <v>11586</v>
      </c>
      <c r="B5008" s="30">
        <v>38</v>
      </c>
      <c r="C5008" t="s">
        <v>979</v>
      </c>
      <c r="D5008">
        <v>18360807</v>
      </c>
      <c r="E5008" t="s">
        <v>11587</v>
      </c>
      <c r="F5008" t="s">
        <v>1363</v>
      </c>
      <c r="G5008" t="s">
        <v>1364</v>
      </c>
      <c r="H5008" s="3" t="s">
        <v>2724</v>
      </c>
      <c r="I5008">
        <v>2022</v>
      </c>
      <c r="J5008" s="15" t="s">
        <v>3294</v>
      </c>
      <c r="K5008">
        <v>2022</v>
      </c>
      <c r="L5008" t="s">
        <v>1367</v>
      </c>
      <c r="M5008" t="s">
        <v>980</v>
      </c>
      <c r="N5008" t="s">
        <v>981</v>
      </c>
      <c r="O5008" t="s">
        <v>1370</v>
      </c>
      <c r="P5008" t="s">
        <v>1371</v>
      </c>
      <c r="Q5008">
        <f t="shared" si="91"/>
        <v>164</v>
      </c>
      <c r="R5008" t="s">
        <v>1916</v>
      </c>
      <c r="S5008" t="s">
        <v>1917</v>
      </c>
      <c r="T5008" t="s">
        <v>11588</v>
      </c>
      <c r="U5008" s="75">
        <v>164</v>
      </c>
      <c r="V5008">
        <f>250/250</f>
        <v>1</v>
      </c>
      <c r="W5008">
        <v>41000</v>
      </c>
      <c r="AH5008" s="16"/>
      <c r="AI5008" t="s">
        <v>1375</v>
      </c>
    </row>
    <row r="5009" spans="1:35" x14ac:dyDescent="0.25">
      <c r="A5009" t="s">
        <v>11589</v>
      </c>
      <c r="B5009" s="1">
        <v>39</v>
      </c>
      <c r="C5009" t="s">
        <v>11590</v>
      </c>
      <c r="D5009">
        <v>17441390</v>
      </c>
      <c r="E5009" t="s">
        <v>11591</v>
      </c>
      <c r="F5009" t="s">
        <v>1363</v>
      </c>
      <c r="G5009" t="s">
        <v>1364</v>
      </c>
      <c r="H5009" s="3" t="s">
        <v>8155</v>
      </c>
      <c r="I5009">
        <v>2022</v>
      </c>
      <c r="J5009" s="15" t="s">
        <v>5275</v>
      </c>
      <c r="K5009">
        <v>2022</v>
      </c>
      <c r="L5009" t="s">
        <v>1367</v>
      </c>
      <c r="M5009" t="s">
        <v>11592</v>
      </c>
      <c r="N5009" t="s">
        <v>11593</v>
      </c>
      <c r="O5009" t="s">
        <v>1370</v>
      </c>
      <c r="P5009" t="s">
        <v>2404</v>
      </c>
      <c r="Q5009">
        <f t="shared" si="91"/>
        <v>2100</v>
      </c>
      <c r="R5009" t="s">
        <v>1820</v>
      </c>
      <c r="S5009" t="s">
        <v>1821</v>
      </c>
      <c r="T5009" t="s">
        <v>713</v>
      </c>
      <c r="U5009" s="75">
        <v>2100</v>
      </c>
      <c r="V5009">
        <f>19.8</f>
        <v>19.8</v>
      </c>
      <c r="W5009">
        <v>41580</v>
      </c>
      <c r="AH5009" s="16"/>
      <c r="AI5009" t="s">
        <v>1375</v>
      </c>
    </row>
    <row r="5010" spans="1:35" x14ac:dyDescent="0.25">
      <c r="A5010" t="s">
        <v>11594</v>
      </c>
      <c r="B5010" s="1">
        <v>39</v>
      </c>
      <c r="C5010" t="s">
        <v>11590</v>
      </c>
      <c r="D5010">
        <v>17441390</v>
      </c>
      <c r="E5010" t="s">
        <v>11591</v>
      </c>
      <c r="F5010" t="s">
        <v>1363</v>
      </c>
      <c r="G5010" t="s">
        <v>1364</v>
      </c>
      <c r="H5010" s="3" t="s">
        <v>8155</v>
      </c>
      <c r="I5010">
        <v>2022</v>
      </c>
      <c r="J5010" s="15" t="s">
        <v>5275</v>
      </c>
      <c r="K5010">
        <v>2022</v>
      </c>
      <c r="L5010" t="s">
        <v>1367</v>
      </c>
      <c r="M5010" t="s">
        <v>11592</v>
      </c>
      <c r="N5010" t="s">
        <v>11593</v>
      </c>
      <c r="O5010" t="s">
        <v>1370</v>
      </c>
      <c r="P5010" t="s">
        <v>2404</v>
      </c>
      <c r="Q5010">
        <f t="shared" si="91"/>
        <v>2100</v>
      </c>
      <c r="R5010" t="s">
        <v>3262</v>
      </c>
      <c r="S5010" t="s">
        <v>3263</v>
      </c>
      <c r="T5010" t="s">
        <v>11595</v>
      </c>
      <c r="U5010" s="75">
        <v>2100</v>
      </c>
      <c r="V5010">
        <f>31</f>
        <v>31</v>
      </c>
      <c r="W5010">
        <v>65100</v>
      </c>
      <c r="AH5010" s="16"/>
      <c r="AI5010" t="s">
        <v>1375</v>
      </c>
    </row>
    <row r="5011" spans="1:35" x14ac:dyDescent="0.25">
      <c r="A5011" t="s">
        <v>11596</v>
      </c>
      <c r="B5011" s="1">
        <v>39</v>
      </c>
      <c r="C5011" t="s">
        <v>11590</v>
      </c>
      <c r="D5011">
        <v>17623669</v>
      </c>
      <c r="E5011" t="s">
        <v>11597</v>
      </c>
      <c r="F5011" t="s">
        <v>1363</v>
      </c>
      <c r="G5011" t="s">
        <v>1364</v>
      </c>
      <c r="H5011" s="3" t="s">
        <v>1854</v>
      </c>
      <c r="I5011">
        <v>2022</v>
      </c>
      <c r="J5011" s="15" t="s">
        <v>1855</v>
      </c>
      <c r="K5011">
        <v>2022</v>
      </c>
      <c r="L5011" t="s">
        <v>1367</v>
      </c>
      <c r="M5011" t="s">
        <v>11592</v>
      </c>
      <c r="N5011" t="s">
        <v>11593</v>
      </c>
      <c r="O5011" t="s">
        <v>1370</v>
      </c>
      <c r="P5011" t="s">
        <v>2404</v>
      </c>
      <c r="Q5011">
        <f t="shared" si="91"/>
        <v>50</v>
      </c>
      <c r="R5011" t="s">
        <v>3262</v>
      </c>
      <c r="S5011" t="s">
        <v>3263</v>
      </c>
      <c r="T5011" t="s">
        <v>11598</v>
      </c>
      <c r="U5011" s="75">
        <v>50</v>
      </c>
      <c r="V5011">
        <f>32</f>
        <v>32</v>
      </c>
      <c r="W5011">
        <v>1600</v>
      </c>
      <c r="AH5011" s="16"/>
      <c r="AI5011" t="s">
        <v>1375</v>
      </c>
    </row>
    <row r="5012" spans="1:35" x14ac:dyDescent="0.25">
      <c r="A5012" t="s">
        <v>11599</v>
      </c>
      <c r="B5012" s="1">
        <v>39</v>
      </c>
      <c r="C5012" t="s">
        <v>11590</v>
      </c>
      <c r="D5012">
        <v>17623669</v>
      </c>
      <c r="E5012" t="s">
        <v>11597</v>
      </c>
      <c r="F5012" t="s">
        <v>1363</v>
      </c>
      <c r="G5012" t="s">
        <v>1364</v>
      </c>
      <c r="H5012" s="3" t="s">
        <v>1854</v>
      </c>
      <c r="I5012">
        <v>2022</v>
      </c>
      <c r="J5012" s="15" t="s">
        <v>1855</v>
      </c>
      <c r="K5012">
        <v>2022</v>
      </c>
      <c r="L5012" t="s">
        <v>1367</v>
      </c>
      <c r="M5012" t="s">
        <v>11592</v>
      </c>
      <c r="N5012" t="s">
        <v>11593</v>
      </c>
      <c r="O5012" t="s">
        <v>1370</v>
      </c>
      <c r="P5012" t="s">
        <v>2404</v>
      </c>
      <c r="Q5012">
        <f t="shared" si="91"/>
        <v>50</v>
      </c>
      <c r="R5012" t="s">
        <v>1856</v>
      </c>
      <c r="S5012" t="s">
        <v>1857</v>
      </c>
      <c r="T5012" t="s">
        <v>11600</v>
      </c>
      <c r="U5012" s="75">
        <v>50</v>
      </c>
      <c r="V5012">
        <f>50</f>
        <v>50</v>
      </c>
      <c r="W5012">
        <v>2500</v>
      </c>
      <c r="AH5012" s="16"/>
      <c r="AI5012" t="s">
        <v>1375</v>
      </c>
    </row>
    <row r="5013" spans="1:35" x14ac:dyDescent="0.25">
      <c r="A5013" t="s">
        <v>11601</v>
      </c>
      <c r="B5013" s="1">
        <v>39</v>
      </c>
      <c r="C5013" t="s">
        <v>11590</v>
      </c>
      <c r="D5013">
        <v>18080049</v>
      </c>
      <c r="E5013" t="s">
        <v>11602</v>
      </c>
      <c r="F5013" t="s">
        <v>1363</v>
      </c>
      <c r="G5013" t="s">
        <v>1364</v>
      </c>
      <c r="H5013" s="3" t="s">
        <v>3620</v>
      </c>
      <c r="I5013">
        <v>2022</v>
      </c>
      <c r="J5013" s="15" t="s">
        <v>2284</v>
      </c>
      <c r="K5013">
        <v>2022</v>
      </c>
      <c r="L5013" t="s">
        <v>1367</v>
      </c>
      <c r="M5013" t="s">
        <v>11592</v>
      </c>
      <c r="N5013" t="s">
        <v>11593</v>
      </c>
      <c r="O5013" t="s">
        <v>1370</v>
      </c>
      <c r="P5013" t="s">
        <v>2404</v>
      </c>
      <c r="Q5013">
        <f t="shared" si="91"/>
        <v>200</v>
      </c>
      <c r="R5013" t="s">
        <v>1856</v>
      </c>
      <c r="S5013" t="s">
        <v>1857</v>
      </c>
      <c r="T5013" t="s">
        <v>11603</v>
      </c>
      <c r="U5013" s="75">
        <v>200</v>
      </c>
      <c r="V5013">
        <f>50</f>
        <v>50</v>
      </c>
      <c r="W5013">
        <v>10000</v>
      </c>
      <c r="AH5013" s="16"/>
      <c r="AI5013" t="s">
        <v>1375</v>
      </c>
    </row>
    <row r="5014" spans="1:35" x14ac:dyDescent="0.25">
      <c r="A5014" t="s">
        <v>11604</v>
      </c>
      <c r="B5014" s="1">
        <v>39</v>
      </c>
      <c r="C5014" t="s">
        <v>11590</v>
      </c>
      <c r="D5014">
        <v>18080049</v>
      </c>
      <c r="E5014" t="s">
        <v>11602</v>
      </c>
      <c r="F5014" t="s">
        <v>1363</v>
      </c>
      <c r="G5014" t="s">
        <v>1364</v>
      </c>
      <c r="H5014" s="3" t="s">
        <v>3620</v>
      </c>
      <c r="I5014">
        <v>2022</v>
      </c>
      <c r="J5014" s="15" t="s">
        <v>2284</v>
      </c>
      <c r="K5014">
        <v>2022</v>
      </c>
      <c r="L5014" t="s">
        <v>1367</v>
      </c>
      <c r="M5014" t="s">
        <v>11592</v>
      </c>
      <c r="N5014" t="s">
        <v>11593</v>
      </c>
      <c r="O5014" t="s">
        <v>1370</v>
      </c>
      <c r="P5014" t="s">
        <v>2404</v>
      </c>
      <c r="Q5014">
        <f t="shared" si="91"/>
        <v>200</v>
      </c>
      <c r="R5014" t="s">
        <v>11605</v>
      </c>
      <c r="S5014" t="s">
        <v>11606</v>
      </c>
      <c r="T5014" t="s">
        <v>11607</v>
      </c>
      <c r="U5014" s="75">
        <v>200</v>
      </c>
      <c r="V5014">
        <f>55</f>
        <v>55</v>
      </c>
      <c r="W5014">
        <v>11000</v>
      </c>
      <c r="AH5014" s="16"/>
      <c r="AI5014" t="s">
        <v>1375</v>
      </c>
    </row>
    <row r="5015" spans="1:35" x14ac:dyDescent="0.25">
      <c r="A5015" t="s">
        <v>11608</v>
      </c>
      <c r="B5015" s="1">
        <v>39</v>
      </c>
      <c r="C5015" t="s">
        <v>11590</v>
      </c>
      <c r="D5015">
        <v>18162681</v>
      </c>
      <c r="E5015" t="s">
        <v>11609</v>
      </c>
      <c r="F5015" t="s">
        <v>1363</v>
      </c>
      <c r="G5015" t="s">
        <v>1364</v>
      </c>
      <c r="H5015" s="3" t="s">
        <v>2720</v>
      </c>
      <c r="I5015">
        <v>2022</v>
      </c>
      <c r="J5015" s="15" t="s">
        <v>1804</v>
      </c>
      <c r="K5015">
        <v>2022</v>
      </c>
      <c r="L5015" t="s">
        <v>1367</v>
      </c>
      <c r="M5015" t="s">
        <v>11592</v>
      </c>
      <c r="N5015" t="s">
        <v>11593</v>
      </c>
      <c r="O5015" t="s">
        <v>1370</v>
      </c>
      <c r="P5015" t="s">
        <v>2404</v>
      </c>
      <c r="Q5015">
        <f t="shared" si="91"/>
        <v>125</v>
      </c>
      <c r="R5015" t="s">
        <v>1856</v>
      </c>
      <c r="S5015" t="s">
        <v>1857</v>
      </c>
      <c r="T5015" t="s">
        <v>11600</v>
      </c>
      <c r="U5015" s="75">
        <v>125</v>
      </c>
      <c r="V5015">
        <f>50/10</f>
        <v>5</v>
      </c>
      <c r="W5015">
        <v>6250</v>
      </c>
      <c r="AH5015" s="16"/>
      <c r="AI5015" t="s">
        <v>1375</v>
      </c>
    </row>
    <row r="5016" spans="1:35" x14ac:dyDescent="0.25">
      <c r="A5016" t="s">
        <v>11610</v>
      </c>
      <c r="B5016" s="1">
        <v>41</v>
      </c>
      <c r="C5016" t="s">
        <v>625</v>
      </c>
      <c r="D5016">
        <v>17386772</v>
      </c>
      <c r="E5016" t="s">
        <v>3273</v>
      </c>
      <c r="F5016" t="s">
        <v>1363</v>
      </c>
      <c r="G5016" t="s">
        <v>1364</v>
      </c>
      <c r="H5016" s="3" t="s">
        <v>1504</v>
      </c>
      <c r="I5016">
        <v>2022</v>
      </c>
      <c r="J5016" s="15" t="s">
        <v>1505</v>
      </c>
      <c r="K5016">
        <v>2022</v>
      </c>
      <c r="L5016" t="s">
        <v>1367</v>
      </c>
      <c r="M5016" t="s">
        <v>11611</v>
      </c>
      <c r="N5016" t="s">
        <v>11612</v>
      </c>
      <c r="O5016" t="s">
        <v>1370</v>
      </c>
      <c r="P5016" t="s">
        <v>1371</v>
      </c>
      <c r="Q5016">
        <f t="shared" si="91"/>
        <v>1200</v>
      </c>
      <c r="R5016" t="s">
        <v>11613</v>
      </c>
      <c r="S5016" t="s">
        <v>11614</v>
      </c>
      <c r="T5016" t="s">
        <v>11615</v>
      </c>
      <c r="U5016" s="75">
        <v>1200</v>
      </c>
      <c r="V5016">
        <v>6.88</v>
      </c>
      <c r="W5016">
        <v>8256</v>
      </c>
      <c r="AH5016" s="16"/>
      <c r="AI5016" t="s">
        <v>1375</v>
      </c>
    </row>
    <row r="5017" spans="1:35" x14ac:dyDescent="0.25">
      <c r="A5017" t="s">
        <v>11616</v>
      </c>
      <c r="B5017" s="1">
        <v>41</v>
      </c>
      <c r="C5017" t="s">
        <v>625</v>
      </c>
      <c r="D5017">
        <v>17386772</v>
      </c>
      <c r="E5017" t="s">
        <v>3273</v>
      </c>
      <c r="F5017" t="s">
        <v>1363</v>
      </c>
      <c r="G5017" t="s">
        <v>1364</v>
      </c>
      <c r="H5017" s="3" t="s">
        <v>1504</v>
      </c>
      <c r="I5017">
        <v>2022</v>
      </c>
      <c r="J5017" s="15" t="s">
        <v>1505</v>
      </c>
      <c r="K5017">
        <v>2022</v>
      </c>
      <c r="L5017" t="s">
        <v>1367</v>
      </c>
      <c r="M5017" t="s">
        <v>11611</v>
      </c>
      <c r="N5017" t="s">
        <v>11612</v>
      </c>
      <c r="O5017" t="s">
        <v>1370</v>
      </c>
      <c r="P5017" t="s">
        <v>1371</v>
      </c>
      <c r="Q5017">
        <f t="shared" si="91"/>
        <v>1200</v>
      </c>
      <c r="R5017" t="s">
        <v>2369</v>
      </c>
      <c r="S5017" t="s">
        <v>2370</v>
      </c>
      <c r="T5017" t="s">
        <v>11617</v>
      </c>
      <c r="U5017" s="75">
        <v>1200</v>
      </c>
      <c r="V5017">
        <v>6.89</v>
      </c>
      <c r="W5017">
        <v>8268</v>
      </c>
      <c r="AH5017" s="16"/>
      <c r="AI5017" t="s">
        <v>1375</v>
      </c>
    </row>
    <row r="5018" spans="1:35" x14ac:dyDescent="0.25">
      <c r="A5018" t="s">
        <v>11618</v>
      </c>
      <c r="B5018" s="1">
        <v>41</v>
      </c>
      <c r="C5018" t="s">
        <v>625</v>
      </c>
      <c r="D5018">
        <v>17386772</v>
      </c>
      <c r="E5018" t="s">
        <v>3273</v>
      </c>
      <c r="F5018" t="s">
        <v>1363</v>
      </c>
      <c r="G5018" t="s">
        <v>1364</v>
      </c>
      <c r="H5018" s="3" t="s">
        <v>1504</v>
      </c>
      <c r="I5018">
        <v>2022</v>
      </c>
      <c r="J5018" s="15" t="s">
        <v>1505</v>
      </c>
      <c r="K5018">
        <v>2022</v>
      </c>
      <c r="L5018" t="s">
        <v>1367</v>
      </c>
      <c r="M5018" t="s">
        <v>11611</v>
      </c>
      <c r="N5018" t="s">
        <v>11612</v>
      </c>
      <c r="O5018" t="s">
        <v>1370</v>
      </c>
      <c r="P5018" t="s">
        <v>1371</v>
      </c>
      <c r="Q5018">
        <f t="shared" si="91"/>
        <v>1200</v>
      </c>
      <c r="R5018" t="s">
        <v>1381</v>
      </c>
      <c r="S5018" t="s">
        <v>1382</v>
      </c>
      <c r="T5018" t="s">
        <v>11619</v>
      </c>
      <c r="U5018" s="75">
        <v>1200</v>
      </c>
      <c r="V5018">
        <v>6.95</v>
      </c>
      <c r="W5018">
        <v>8340</v>
      </c>
      <c r="AH5018" s="16"/>
      <c r="AI5018" t="s">
        <v>1375</v>
      </c>
    </row>
    <row r="5019" spans="1:35" x14ac:dyDescent="0.25">
      <c r="A5019" t="s">
        <v>11620</v>
      </c>
      <c r="B5019" s="1">
        <v>41</v>
      </c>
      <c r="C5019" t="s">
        <v>11621</v>
      </c>
      <c r="D5019">
        <v>17393922</v>
      </c>
      <c r="E5019" t="s">
        <v>11622</v>
      </c>
      <c r="F5019" t="s">
        <v>1363</v>
      </c>
      <c r="G5019" t="s">
        <v>1364</v>
      </c>
      <c r="H5019" s="3" t="s">
        <v>3612</v>
      </c>
      <c r="I5019">
        <v>2022</v>
      </c>
      <c r="J5019" s="15" t="s">
        <v>8155</v>
      </c>
      <c r="K5019">
        <v>2022</v>
      </c>
      <c r="L5019" t="s">
        <v>1367</v>
      </c>
      <c r="M5019" t="s">
        <v>11611</v>
      </c>
      <c r="N5019" t="s">
        <v>11612</v>
      </c>
      <c r="O5019" t="s">
        <v>1370</v>
      </c>
      <c r="P5019" t="s">
        <v>11623</v>
      </c>
      <c r="Q5019">
        <f t="shared" si="91"/>
        <v>1236</v>
      </c>
      <c r="R5019" t="s">
        <v>11613</v>
      </c>
      <c r="S5019" t="s">
        <v>11614</v>
      </c>
      <c r="T5019" t="s">
        <v>11615</v>
      </c>
      <c r="U5019" s="75">
        <v>1236</v>
      </c>
      <c r="V5019">
        <v>6.8</v>
      </c>
      <c r="W5019">
        <v>8404.7999999999993</v>
      </c>
      <c r="AH5019" s="16"/>
      <c r="AI5019" t="s">
        <v>1375</v>
      </c>
    </row>
    <row r="5020" spans="1:35" x14ac:dyDescent="0.25">
      <c r="A5020" t="s">
        <v>11624</v>
      </c>
      <c r="B5020" s="1">
        <v>41</v>
      </c>
      <c r="C5020" t="s">
        <v>11621</v>
      </c>
      <c r="D5020">
        <v>17393922</v>
      </c>
      <c r="E5020" t="s">
        <v>11622</v>
      </c>
      <c r="F5020" t="s">
        <v>1363</v>
      </c>
      <c r="G5020" t="s">
        <v>1364</v>
      </c>
      <c r="H5020" s="3" t="s">
        <v>3612</v>
      </c>
      <c r="I5020">
        <v>2022</v>
      </c>
      <c r="J5020" s="15" t="s">
        <v>8155</v>
      </c>
      <c r="K5020">
        <v>2022</v>
      </c>
      <c r="L5020" t="s">
        <v>1367</v>
      </c>
      <c r="M5020" t="s">
        <v>11611</v>
      </c>
      <c r="N5020" t="s">
        <v>11612</v>
      </c>
      <c r="O5020" t="s">
        <v>1370</v>
      </c>
      <c r="P5020" t="s">
        <v>11623</v>
      </c>
      <c r="Q5020">
        <f t="shared" si="91"/>
        <v>1236</v>
      </c>
      <c r="R5020" t="s">
        <v>1927</v>
      </c>
      <c r="S5020" t="s">
        <v>1928</v>
      </c>
      <c r="T5020" t="s">
        <v>587</v>
      </c>
      <c r="U5020" s="75">
        <v>1236</v>
      </c>
      <c r="V5020">
        <v>8.3000000000000007</v>
      </c>
      <c r="W5020">
        <v>10258.799999999999</v>
      </c>
      <c r="AH5020" s="16"/>
      <c r="AI5020" t="s">
        <v>1375</v>
      </c>
    </row>
    <row r="5021" spans="1:35" x14ac:dyDescent="0.25">
      <c r="A5021" t="s">
        <v>11625</v>
      </c>
      <c r="B5021" s="1">
        <v>41</v>
      </c>
      <c r="C5021" t="s">
        <v>11621</v>
      </c>
      <c r="D5021">
        <v>17526892</v>
      </c>
      <c r="E5021" t="s">
        <v>11626</v>
      </c>
      <c r="F5021" t="s">
        <v>1363</v>
      </c>
      <c r="G5021" t="s">
        <v>1364</v>
      </c>
      <c r="H5021" s="3" t="s">
        <v>3274</v>
      </c>
      <c r="I5021">
        <v>2022</v>
      </c>
      <c r="J5021" s="15" t="s">
        <v>3275</v>
      </c>
      <c r="K5021">
        <v>2022</v>
      </c>
      <c r="L5021" t="s">
        <v>1367</v>
      </c>
      <c r="M5021" t="s">
        <v>11611</v>
      </c>
      <c r="N5021" t="s">
        <v>11612</v>
      </c>
      <c r="O5021" t="s">
        <v>1370</v>
      </c>
      <c r="P5021" t="s">
        <v>11623</v>
      </c>
      <c r="Q5021">
        <f t="shared" si="91"/>
        <v>1080</v>
      </c>
      <c r="R5021" t="s">
        <v>11613</v>
      </c>
      <c r="S5021" t="s">
        <v>11614</v>
      </c>
      <c r="T5021" t="s">
        <v>11615</v>
      </c>
      <c r="U5021" s="75">
        <v>1080</v>
      </c>
      <c r="V5021">
        <v>6.88</v>
      </c>
      <c r="W5021">
        <v>7430.4</v>
      </c>
      <c r="AH5021" s="16"/>
      <c r="AI5021" t="s">
        <v>1375</v>
      </c>
    </row>
    <row r="5022" spans="1:35" x14ac:dyDescent="0.25">
      <c r="A5022" t="s">
        <v>11627</v>
      </c>
      <c r="B5022" s="1">
        <v>41</v>
      </c>
      <c r="C5022" t="s">
        <v>11621</v>
      </c>
      <c r="D5022">
        <v>17526892</v>
      </c>
      <c r="E5022" t="s">
        <v>11626</v>
      </c>
      <c r="F5022" t="s">
        <v>1363</v>
      </c>
      <c r="G5022" t="s">
        <v>1364</v>
      </c>
      <c r="H5022" s="3" t="s">
        <v>3274</v>
      </c>
      <c r="I5022">
        <v>2022</v>
      </c>
      <c r="J5022" s="15" t="s">
        <v>3275</v>
      </c>
      <c r="K5022">
        <v>2022</v>
      </c>
      <c r="L5022" t="s">
        <v>1367</v>
      </c>
      <c r="M5022" t="s">
        <v>11611</v>
      </c>
      <c r="N5022" t="s">
        <v>11612</v>
      </c>
      <c r="O5022" t="s">
        <v>1370</v>
      </c>
      <c r="P5022" t="s">
        <v>11623</v>
      </c>
      <c r="Q5022">
        <f t="shared" si="91"/>
        <v>1080</v>
      </c>
      <c r="R5022" t="s">
        <v>1927</v>
      </c>
      <c r="S5022" t="s">
        <v>1928</v>
      </c>
      <c r="T5022" t="s">
        <v>587</v>
      </c>
      <c r="U5022" s="75">
        <v>1080</v>
      </c>
      <c r="V5022">
        <v>9</v>
      </c>
      <c r="W5022">
        <v>9720</v>
      </c>
      <c r="AH5022" s="16"/>
      <c r="AI5022" t="s">
        <v>1375</v>
      </c>
    </row>
    <row r="5023" spans="1:35" x14ac:dyDescent="0.25">
      <c r="A5023" t="s">
        <v>11628</v>
      </c>
      <c r="B5023" s="1">
        <v>41</v>
      </c>
      <c r="C5023" t="s">
        <v>11621</v>
      </c>
      <c r="D5023">
        <v>17506263</v>
      </c>
      <c r="E5023" t="s">
        <v>11629</v>
      </c>
      <c r="F5023" t="s">
        <v>1363</v>
      </c>
      <c r="G5023" t="s">
        <v>1364</v>
      </c>
      <c r="H5023" s="3" t="s">
        <v>11136</v>
      </c>
      <c r="I5023">
        <v>2022</v>
      </c>
      <c r="J5023" s="15" t="s">
        <v>3274</v>
      </c>
      <c r="K5023">
        <v>2022</v>
      </c>
      <c r="L5023" t="s">
        <v>1367</v>
      </c>
      <c r="M5023" t="s">
        <v>11611</v>
      </c>
      <c r="N5023" t="s">
        <v>11612</v>
      </c>
      <c r="O5023" t="s">
        <v>1370</v>
      </c>
      <c r="P5023" t="s">
        <v>11623</v>
      </c>
      <c r="Q5023">
        <f t="shared" si="91"/>
        <v>12945</v>
      </c>
      <c r="R5023" t="s">
        <v>11613</v>
      </c>
      <c r="S5023" t="s">
        <v>11614</v>
      </c>
      <c r="T5023" t="s">
        <v>11630</v>
      </c>
      <c r="U5023" s="75">
        <v>12945</v>
      </c>
      <c r="V5023">
        <v>6.88</v>
      </c>
      <c r="W5023">
        <v>89061.6</v>
      </c>
      <c r="AH5023" s="16"/>
      <c r="AI5023" t="s">
        <v>1375</v>
      </c>
    </row>
    <row r="5024" spans="1:35" x14ac:dyDescent="0.25">
      <c r="A5024" t="s">
        <v>11631</v>
      </c>
      <c r="B5024" s="1">
        <v>41</v>
      </c>
      <c r="C5024" t="s">
        <v>11621</v>
      </c>
      <c r="D5024">
        <v>17480272</v>
      </c>
      <c r="E5024" t="s">
        <v>11632</v>
      </c>
      <c r="F5024" t="s">
        <v>1363</v>
      </c>
      <c r="G5024" t="s">
        <v>1391</v>
      </c>
      <c r="H5024" s="3" t="s">
        <v>5266</v>
      </c>
      <c r="I5024">
        <v>2022</v>
      </c>
      <c r="J5024" s="15" t="s">
        <v>4307</v>
      </c>
      <c r="K5024">
        <v>2022</v>
      </c>
      <c r="L5024" t="s">
        <v>1367</v>
      </c>
      <c r="M5024" t="s">
        <v>11611</v>
      </c>
      <c r="N5024" t="s">
        <v>11612</v>
      </c>
      <c r="O5024" t="s">
        <v>1370</v>
      </c>
      <c r="P5024" t="s">
        <v>11623</v>
      </c>
      <c r="Q5024">
        <f t="shared" si="91"/>
        <v>4200</v>
      </c>
      <c r="R5024" t="s">
        <v>1927</v>
      </c>
      <c r="S5024" t="s">
        <v>1928</v>
      </c>
      <c r="T5024" t="s">
        <v>587</v>
      </c>
      <c r="U5024" s="75">
        <v>4200</v>
      </c>
      <c r="V5024">
        <v>9</v>
      </c>
      <c r="W5024">
        <v>37800</v>
      </c>
      <c r="AH5024" s="16"/>
      <c r="AI5024" t="s">
        <v>1375</v>
      </c>
    </row>
    <row r="5025" spans="1:35" x14ac:dyDescent="0.25">
      <c r="A5025" t="s">
        <v>11633</v>
      </c>
      <c r="B5025" s="1">
        <v>41</v>
      </c>
      <c r="C5025" t="s">
        <v>11621</v>
      </c>
      <c r="D5025">
        <v>17511631</v>
      </c>
      <c r="E5025" t="s">
        <v>11634</v>
      </c>
      <c r="F5025" t="s">
        <v>1363</v>
      </c>
      <c r="G5025" t="s">
        <v>1364</v>
      </c>
      <c r="H5025" s="3" t="s">
        <v>11136</v>
      </c>
      <c r="I5025">
        <v>2022</v>
      </c>
      <c r="J5025" s="15" t="s">
        <v>3274</v>
      </c>
      <c r="K5025">
        <v>2022</v>
      </c>
      <c r="L5025" t="s">
        <v>1367</v>
      </c>
      <c r="M5025" t="s">
        <v>11611</v>
      </c>
      <c r="N5025" t="s">
        <v>11612</v>
      </c>
      <c r="O5025" t="s">
        <v>1370</v>
      </c>
      <c r="P5025" t="s">
        <v>11623</v>
      </c>
      <c r="Q5025">
        <f t="shared" si="91"/>
        <v>1300</v>
      </c>
      <c r="R5025" t="s">
        <v>11613</v>
      </c>
      <c r="S5025" t="s">
        <v>11614</v>
      </c>
      <c r="T5025" t="s">
        <v>11615</v>
      </c>
      <c r="U5025" s="75">
        <v>1300</v>
      </c>
      <c r="V5025">
        <v>6.88</v>
      </c>
      <c r="W5025">
        <v>8944</v>
      </c>
      <c r="AH5025" s="16"/>
      <c r="AI5025" t="s">
        <v>1375</v>
      </c>
    </row>
    <row r="5026" spans="1:35" x14ac:dyDescent="0.25">
      <c r="A5026" t="s">
        <v>11635</v>
      </c>
      <c r="B5026" s="1">
        <v>41</v>
      </c>
      <c r="C5026" t="s">
        <v>11621</v>
      </c>
      <c r="D5026">
        <v>17511631</v>
      </c>
      <c r="E5026" t="s">
        <v>11634</v>
      </c>
      <c r="F5026" t="s">
        <v>1363</v>
      </c>
      <c r="G5026" t="s">
        <v>1364</v>
      </c>
      <c r="H5026" s="3" t="s">
        <v>11136</v>
      </c>
      <c r="I5026">
        <v>2022</v>
      </c>
      <c r="J5026" s="15" t="s">
        <v>3274</v>
      </c>
      <c r="K5026">
        <v>2022</v>
      </c>
      <c r="L5026" t="s">
        <v>1367</v>
      </c>
      <c r="M5026" t="s">
        <v>11611</v>
      </c>
      <c r="N5026" t="s">
        <v>11612</v>
      </c>
      <c r="O5026" t="s">
        <v>1370</v>
      </c>
      <c r="P5026" t="s">
        <v>11623</v>
      </c>
      <c r="Q5026">
        <f t="shared" si="91"/>
        <v>1300</v>
      </c>
      <c r="R5026" t="s">
        <v>1927</v>
      </c>
      <c r="S5026" t="s">
        <v>1928</v>
      </c>
      <c r="T5026" t="s">
        <v>587</v>
      </c>
      <c r="U5026" s="75">
        <v>1300</v>
      </c>
      <c r="V5026">
        <v>9</v>
      </c>
      <c r="W5026">
        <v>11700</v>
      </c>
      <c r="AH5026" s="16"/>
      <c r="AI5026" t="s">
        <v>1375</v>
      </c>
    </row>
    <row r="5027" spans="1:35" x14ac:dyDescent="0.25">
      <c r="A5027" t="s">
        <v>11636</v>
      </c>
      <c r="B5027" s="1">
        <v>41</v>
      </c>
      <c r="C5027" t="s">
        <v>11621</v>
      </c>
      <c r="D5027">
        <v>17511631</v>
      </c>
      <c r="E5027" t="s">
        <v>11634</v>
      </c>
      <c r="F5027" t="s">
        <v>1363</v>
      </c>
      <c r="G5027" t="s">
        <v>1364</v>
      </c>
      <c r="H5027" s="3" t="s">
        <v>11136</v>
      </c>
      <c r="I5027">
        <v>2022</v>
      </c>
      <c r="J5027" s="15" t="s">
        <v>3274</v>
      </c>
      <c r="K5027">
        <v>2022</v>
      </c>
      <c r="L5027" t="s">
        <v>1367</v>
      </c>
      <c r="M5027" t="s">
        <v>11611</v>
      </c>
      <c r="N5027" t="s">
        <v>11612</v>
      </c>
      <c r="O5027" t="s">
        <v>1370</v>
      </c>
      <c r="P5027" t="s">
        <v>11623</v>
      </c>
      <c r="Q5027">
        <f t="shared" si="91"/>
        <v>1300</v>
      </c>
      <c r="R5027" t="s">
        <v>11637</v>
      </c>
      <c r="S5027" t="s">
        <v>11638</v>
      </c>
      <c r="T5027" t="s">
        <v>11639</v>
      </c>
      <c r="U5027" s="75">
        <v>1300</v>
      </c>
      <c r="V5027">
        <v>13.86</v>
      </c>
      <c r="W5027">
        <v>18018</v>
      </c>
      <c r="AH5027" s="16"/>
      <c r="AI5027" t="s">
        <v>1375</v>
      </c>
    </row>
    <row r="5028" spans="1:35" x14ac:dyDescent="0.25">
      <c r="A5028" t="s">
        <v>11640</v>
      </c>
      <c r="B5028" s="1">
        <v>41</v>
      </c>
      <c r="C5028" t="s">
        <v>11621</v>
      </c>
      <c r="D5028">
        <v>17828147</v>
      </c>
      <c r="E5028" t="s">
        <v>11641</v>
      </c>
      <c r="F5028" t="s">
        <v>1363</v>
      </c>
      <c r="G5028" t="s">
        <v>1364</v>
      </c>
      <c r="H5028" s="3" t="s">
        <v>2259</v>
      </c>
      <c r="I5028">
        <v>2022</v>
      </c>
      <c r="J5028" s="15" t="s">
        <v>5330</v>
      </c>
      <c r="K5028">
        <v>2022</v>
      </c>
      <c r="L5028" t="s">
        <v>1367</v>
      </c>
      <c r="M5028" t="s">
        <v>11611</v>
      </c>
      <c r="N5028" t="s">
        <v>11612</v>
      </c>
      <c r="O5028" t="s">
        <v>1370</v>
      </c>
      <c r="P5028" t="s">
        <v>11623</v>
      </c>
      <c r="Q5028">
        <f t="shared" si="91"/>
        <v>2000</v>
      </c>
      <c r="R5028" t="s">
        <v>1927</v>
      </c>
      <c r="S5028" t="s">
        <v>1928</v>
      </c>
      <c r="T5028" t="s">
        <v>587</v>
      </c>
      <c r="U5028" s="75">
        <v>2000</v>
      </c>
      <c r="V5028">
        <v>9</v>
      </c>
      <c r="W5028">
        <v>18000</v>
      </c>
      <c r="AH5028" s="16"/>
      <c r="AI5028" t="s">
        <v>1375</v>
      </c>
    </row>
    <row r="5029" spans="1:35" x14ac:dyDescent="0.25">
      <c r="A5029" t="s">
        <v>11642</v>
      </c>
      <c r="B5029" s="1">
        <v>41</v>
      </c>
      <c r="C5029" t="s">
        <v>625</v>
      </c>
      <c r="D5029">
        <v>18121020</v>
      </c>
      <c r="E5029" t="s">
        <v>8520</v>
      </c>
      <c r="F5029" t="s">
        <v>1363</v>
      </c>
      <c r="G5029" t="s">
        <v>1364</v>
      </c>
      <c r="H5029" s="3" t="s">
        <v>3278</v>
      </c>
      <c r="I5029">
        <v>2022</v>
      </c>
      <c r="J5029" s="15" t="s">
        <v>3279</v>
      </c>
      <c r="K5029">
        <v>2022</v>
      </c>
      <c r="L5029" t="s">
        <v>1367</v>
      </c>
      <c r="M5029" t="s">
        <v>11611</v>
      </c>
      <c r="N5029" t="s">
        <v>11612</v>
      </c>
      <c r="O5029" t="s">
        <v>1370</v>
      </c>
      <c r="P5029" t="s">
        <v>1371</v>
      </c>
      <c r="Q5029">
        <f t="shared" si="91"/>
        <v>450</v>
      </c>
      <c r="R5029" t="s">
        <v>11613</v>
      </c>
      <c r="S5029" t="s">
        <v>11614</v>
      </c>
      <c r="T5029" t="s">
        <v>11630</v>
      </c>
      <c r="U5029" s="75">
        <v>450</v>
      </c>
      <c r="V5029">
        <v>6.5</v>
      </c>
      <c r="W5029">
        <v>2925</v>
      </c>
      <c r="AH5029" s="16"/>
      <c r="AI5029" t="s">
        <v>1375</v>
      </c>
    </row>
    <row r="5030" spans="1:35" x14ac:dyDescent="0.25">
      <c r="A5030" t="s">
        <v>11643</v>
      </c>
      <c r="B5030" s="1">
        <v>41</v>
      </c>
      <c r="C5030" t="s">
        <v>625</v>
      </c>
      <c r="D5030">
        <v>18121020</v>
      </c>
      <c r="E5030" t="s">
        <v>8520</v>
      </c>
      <c r="F5030" t="s">
        <v>1363</v>
      </c>
      <c r="G5030" t="s">
        <v>1364</v>
      </c>
      <c r="H5030" s="3" t="s">
        <v>3278</v>
      </c>
      <c r="I5030">
        <v>2022</v>
      </c>
      <c r="J5030" s="15" t="s">
        <v>3279</v>
      </c>
      <c r="K5030">
        <v>2022</v>
      </c>
      <c r="L5030" t="s">
        <v>1367</v>
      </c>
      <c r="M5030" t="s">
        <v>11611</v>
      </c>
      <c r="N5030" t="s">
        <v>11612</v>
      </c>
      <c r="O5030" t="s">
        <v>1370</v>
      </c>
      <c r="P5030" t="s">
        <v>1371</v>
      </c>
      <c r="Q5030">
        <f t="shared" si="91"/>
        <v>450</v>
      </c>
      <c r="R5030" t="s">
        <v>1927</v>
      </c>
      <c r="S5030" t="s">
        <v>1928</v>
      </c>
      <c r="T5030" t="s">
        <v>5534</v>
      </c>
      <c r="U5030" s="75">
        <v>450</v>
      </c>
      <c r="V5030">
        <v>8.3000000000000007</v>
      </c>
      <c r="W5030">
        <v>3735</v>
      </c>
      <c r="AH5030" s="16"/>
      <c r="AI5030" t="s">
        <v>1375</v>
      </c>
    </row>
    <row r="5031" spans="1:35" x14ac:dyDescent="0.25">
      <c r="A5031" t="s">
        <v>11644</v>
      </c>
      <c r="B5031" s="1">
        <v>41</v>
      </c>
      <c r="C5031" t="s">
        <v>11621</v>
      </c>
      <c r="D5031">
        <v>18141854</v>
      </c>
      <c r="E5031" t="s">
        <v>3452</v>
      </c>
      <c r="F5031" t="s">
        <v>1363</v>
      </c>
      <c r="G5031" t="s">
        <v>1364</v>
      </c>
      <c r="H5031" s="3" t="s">
        <v>3279</v>
      </c>
      <c r="I5031">
        <v>2022</v>
      </c>
      <c r="J5031" s="15" t="s">
        <v>4019</v>
      </c>
      <c r="K5031">
        <v>2022</v>
      </c>
      <c r="L5031" t="s">
        <v>1367</v>
      </c>
      <c r="M5031" t="s">
        <v>11611</v>
      </c>
      <c r="N5031" t="s">
        <v>11612</v>
      </c>
      <c r="O5031" t="s">
        <v>1370</v>
      </c>
      <c r="P5031" t="s">
        <v>11623</v>
      </c>
      <c r="Q5031">
        <f t="shared" si="91"/>
        <v>1000</v>
      </c>
      <c r="R5031" t="s">
        <v>2369</v>
      </c>
      <c r="S5031" t="s">
        <v>2370</v>
      </c>
      <c r="T5031" t="s">
        <v>11645</v>
      </c>
      <c r="U5031" s="75">
        <v>1000</v>
      </c>
      <c r="V5031">
        <v>6.6</v>
      </c>
      <c r="W5031">
        <v>6600</v>
      </c>
      <c r="AH5031" s="16"/>
      <c r="AI5031" t="s">
        <v>1375</v>
      </c>
    </row>
    <row r="5032" spans="1:35" x14ac:dyDescent="0.25">
      <c r="A5032" t="s">
        <v>11646</v>
      </c>
      <c r="B5032" s="1">
        <v>41</v>
      </c>
      <c r="C5032" t="s">
        <v>11621</v>
      </c>
      <c r="D5032">
        <v>18141854</v>
      </c>
      <c r="E5032" t="s">
        <v>3452</v>
      </c>
      <c r="F5032" t="s">
        <v>1363</v>
      </c>
      <c r="G5032" t="s">
        <v>1364</v>
      </c>
      <c r="H5032" s="3" t="s">
        <v>3279</v>
      </c>
      <c r="I5032">
        <v>2022</v>
      </c>
      <c r="J5032" s="15" t="s">
        <v>4019</v>
      </c>
      <c r="K5032">
        <v>2022</v>
      </c>
      <c r="L5032" t="s">
        <v>1367</v>
      </c>
      <c r="M5032" t="s">
        <v>11611</v>
      </c>
      <c r="N5032" t="s">
        <v>11612</v>
      </c>
      <c r="O5032" t="s">
        <v>1370</v>
      </c>
      <c r="P5032" t="s">
        <v>11623</v>
      </c>
      <c r="Q5032">
        <f t="shared" si="91"/>
        <v>1000</v>
      </c>
      <c r="R5032" t="s">
        <v>1377</v>
      </c>
      <c r="S5032" t="s">
        <v>1378</v>
      </c>
      <c r="T5032" t="s">
        <v>1379</v>
      </c>
      <c r="U5032" s="75">
        <v>1000</v>
      </c>
      <c r="V5032">
        <v>6.98</v>
      </c>
      <c r="W5032">
        <v>6980</v>
      </c>
      <c r="AH5032" s="16"/>
      <c r="AI5032" t="s">
        <v>1375</v>
      </c>
    </row>
    <row r="5033" spans="1:35" x14ac:dyDescent="0.25">
      <c r="A5033" t="s">
        <v>11647</v>
      </c>
      <c r="B5033" s="1">
        <v>41</v>
      </c>
      <c r="C5033" t="s">
        <v>11621</v>
      </c>
      <c r="D5033">
        <v>18141854</v>
      </c>
      <c r="E5033" t="s">
        <v>3452</v>
      </c>
      <c r="F5033" t="s">
        <v>1363</v>
      </c>
      <c r="G5033" t="s">
        <v>1364</v>
      </c>
      <c r="H5033" s="3" t="s">
        <v>3279</v>
      </c>
      <c r="I5033">
        <v>2022</v>
      </c>
      <c r="J5033" s="15" t="s">
        <v>4019</v>
      </c>
      <c r="K5033">
        <v>2022</v>
      </c>
      <c r="L5033" t="s">
        <v>1367</v>
      </c>
      <c r="M5033" t="s">
        <v>11611</v>
      </c>
      <c r="N5033" t="s">
        <v>11612</v>
      </c>
      <c r="O5033" t="s">
        <v>1370</v>
      </c>
      <c r="P5033" t="s">
        <v>11623</v>
      </c>
      <c r="Q5033">
        <f t="shared" si="91"/>
        <v>1000</v>
      </c>
      <c r="R5033" t="s">
        <v>1381</v>
      </c>
      <c r="S5033" t="s">
        <v>1382</v>
      </c>
      <c r="T5033" t="s">
        <v>11619</v>
      </c>
      <c r="U5033" s="75">
        <v>1000</v>
      </c>
      <c r="V5033">
        <v>7.25</v>
      </c>
      <c r="W5033">
        <v>7250</v>
      </c>
      <c r="AH5033" s="16"/>
      <c r="AI5033" t="s">
        <v>1375</v>
      </c>
    </row>
    <row r="5034" spans="1:35" x14ac:dyDescent="0.25">
      <c r="A5034" t="s">
        <v>11648</v>
      </c>
      <c r="B5034" s="1">
        <v>41</v>
      </c>
      <c r="C5034" t="s">
        <v>11621</v>
      </c>
      <c r="D5034">
        <v>18141854</v>
      </c>
      <c r="E5034" t="s">
        <v>3452</v>
      </c>
      <c r="F5034" t="s">
        <v>1363</v>
      </c>
      <c r="G5034" t="s">
        <v>1364</v>
      </c>
      <c r="H5034" s="3" t="s">
        <v>3279</v>
      </c>
      <c r="I5034">
        <v>2022</v>
      </c>
      <c r="J5034" s="15" t="s">
        <v>4019</v>
      </c>
      <c r="K5034">
        <v>2022</v>
      </c>
      <c r="L5034" t="s">
        <v>1367</v>
      </c>
      <c r="M5034" t="s">
        <v>11611</v>
      </c>
      <c r="N5034" t="s">
        <v>11612</v>
      </c>
      <c r="O5034" t="s">
        <v>1370</v>
      </c>
      <c r="P5034" t="s">
        <v>11623</v>
      </c>
      <c r="Q5034">
        <f t="shared" si="91"/>
        <v>1000</v>
      </c>
      <c r="R5034" t="s">
        <v>11613</v>
      </c>
      <c r="S5034" t="s">
        <v>11614</v>
      </c>
      <c r="T5034" t="s">
        <v>11630</v>
      </c>
      <c r="U5034" s="75">
        <v>1000</v>
      </c>
      <c r="V5034">
        <v>7.5</v>
      </c>
      <c r="W5034">
        <v>7500</v>
      </c>
      <c r="AH5034" s="16"/>
      <c r="AI5034" t="s">
        <v>1375</v>
      </c>
    </row>
    <row r="5035" spans="1:35" x14ac:dyDescent="0.25">
      <c r="A5035" t="s">
        <v>11649</v>
      </c>
      <c r="B5035" s="1">
        <v>41</v>
      </c>
      <c r="C5035" t="s">
        <v>11621</v>
      </c>
      <c r="D5035">
        <v>18141854</v>
      </c>
      <c r="E5035" t="s">
        <v>3452</v>
      </c>
      <c r="F5035" t="s">
        <v>1363</v>
      </c>
      <c r="G5035" t="s">
        <v>1364</v>
      </c>
      <c r="H5035" s="3" t="s">
        <v>3279</v>
      </c>
      <c r="I5035">
        <v>2022</v>
      </c>
      <c r="J5035" s="15" t="s">
        <v>4019</v>
      </c>
      <c r="K5035">
        <v>2022</v>
      </c>
      <c r="L5035" t="s">
        <v>1367</v>
      </c>
      <c r="M5035" t="s">
        <v>11611</v>
      </c>
      <c r="N5035" t="s">
        <v>11612</v>
      </c>
      <c r="O5035" t="s">
        <v>1370</v>
      </c>
      <c r="P5035" t="s">
        <v>11623</v>
      </c>
      <c r="Q5035">
        <f t="shared" si="91"/>
        <v>1000</v>
      </c>
      <c r="R5035" t="s">
        <v>1927</v>
      </c>
      <c r="S5035" t="s">
        <v>1928</v>
      </c>
      <c r="T5035" t="s">
        <v>587</v>
      </c>
      <c r="U5035" s="75">
        <v>1000</v>
      </c>
      <c r="V5035">
        <v>9</v>
      </c>
      <c r="W5035">
        <v>9000</v>
      </c>
      <c r="AH5035" s="16"/>
      <c r="AI5035" t="s">
        <v>1375</v>
      </c>
    </row>
    <row r="5036" spans="1:35" x14ac:dyDescent="0.25">
      <c r="A5036" t="s">
        <v>11650</v>
      </c>
      <c r="B5036" s="1">
        <v>41</v>
      </c>
      <c r="C5036" t="s">
        <v>11621</v>
      </c>
      <c r="D5036">
        <v>18141854</v>
      </c>
      <c r="E5036" t="s">
        <v>3452</v>
      </c>
      <c r="F5036" t="s">
        <v>1363</v>
      </c>
      <c r="G5036" t="s">
        <v>1364</v>
      </c>
      <c r="H5036" s="3" t="s">
        <v>3279</v>
      </c>
      <c r="I5036">
        <v>2022</v>
      </c>
      <c r="J5036" s="15" t="s">
        <v>4019</v>
      </c>
      <c r="K5036">
        <v>2022</v>
      </c>
      <c r="L5036" t="s">
        <v>1367</v>
      </c>
      <c r="M5036" t="s">
        <v>11611</v>
      </c>
      <c r="N5036" t="s">
        <v>11612</v>
      </c>
      <c r="O5036" t="s">
        <v>1370</v>
      </c>
      <c r="P5036" t="s">
        <v>11623</v>
      </c>
      <c r="Q5036">
        <f t="shared" si="91"/>
        <v>1000</v>
      </c>
      <c r="R5036" t="s">
        <v>11637</v>
      </c>
      <c r="S5036" t="s">
        <v>11638</v>
      </c>
      <c r="T5036" t="s">
        <v>11651</v>
      </c>
      <c r="U5036" s="75">
        <v>1000</v>
      </c>
      <c r="V5036">
        <v>13.5</v>
      </c>
      <c r="W5036">
        <v>13500</v>
      </c>
      <c r="AH5036" s="16"/>
      <c r="AI5036" t="s">
        <v>1375</v>
      </c>
    </row>
    <row r="5037" spans="1:35" x14ac:dyDescent="0.25">
      <c r="A5037" t="s">
        <v>11652</v>
      </c>
      <c r="B5037" s="1">
        <v>41</v>
      </c>
      <c r="C5037" t="s">
        <v>11621</v>
      </c>
      <c r="D5037">
        <v>18381219</v>
      </c>
      <c r="E5037" t="s">
        <v>11653</v>
      </c>
      <c r="F5037" t="s">
        <v>1363</v>
      </c>
      <c r="G5037" t="s">
        <v>1364</v>
      </c>
      <c r="H5037" s="3" t="s">
        <v>2724</v>
      </c>
      <c r="I5037">
        <v>2022</v>
      </c>
      <c r="J5037" s="15" t="s">
        <v>3294</v>
      </c>
      <c r="K5037">
        <v>2022</v>
      </c>
      <c r="L5037" t="s">
        <v>1367</v>
      </c>
      <c r="M5037" t="s">
        <v>11611</v>
      </c>
      <c r="N5037" t="s">
        <v>11612</v>
      </c>
      <c r="O5037" t="s">
        <v>1370</v>
      </c>
      <c r="P5037" t="s">
        <v>11623</v>
      </c>
      <c r="Q5037">
        <f t="shared" si="91"/>
        <v>2000</v>
      </c>
      <c r="R5037" t="s">
        <v>11613</v>
      </c>
      <c r="S5037" t="s">
        <v>11614</v>
      </c>
      <c r="T5037" t="s">
        <v>11630</v>
      </c>
      <c r="U5037" s="75">
        <v>2000</v>
      </c>
      <c r="V5037">
        <v>6.5</v>
      </c>
      <c r="W5037">
        <v>13000</v>
      </c>
      <c r="AH5037" s="16"/>
      <c r="AI5037" t="s">
        <v>1375</v>
      </c>
    </row>
    <row r="5038" spans="1:35" x14ac:dyDescent="0.25">
      <c r="A5038" t="s">
        <v>11654</v>
      </c>
      <c r="B5038" s="1">
        <v>41</v>
      </c>
      <c r="C5038" t="s">
        <v>11621</v>
      </c>
      <c r="D5038">
        <v>18381219</v>
      </c>
      <c r="E5038" t="s">
        <v>11653</v>
      </c>
      <c r="F5038" t="s">
        <v>1363</v>
      </c>
      <c r="G5038" t="s">
        <v>1364</v>
      </c>
      <c r="H5038" s="3" t="s">
        <v>2724</v>
      </c>
      <c r="I5038">
        <v>2022</v>
      </c>
      <c r="J5038" s="15" t="s">
        <v>3294</v>
      </c>
      <c r="K5038">
        <v>2022</v>
      </c>
      <c r="L5038" t="s">
        <v>1367</v>
      </c>
      <c r="M5038" t="s">
        <v>11611</v>
      </c>
      <c r="N5038" t="s">
        <v>11612</v>
      </c>
      <c r="O5038" t="s">
        <v>1370</v>
      </c>
      <c r="P5038" t="s">
        <v>11623</v>
      </c>
      <c r="Q5038">
        <f t="shared" si="91"/>
        <v>2000</v>
      </c>
      <c r="R5038" t="s">
        <v>2479</v>
      </c>
      <c r="S5038" t="s">
        <v>2480</v>
      </c>
      <c r="T5038" t="s">
        <v>11655</v>
      </c>
      <c r="U5038" s="75">
        <v>2000</v>
      </c>
      <c r="V5038">
        <v>7.89</v>
      </c>
      <c r="W5038">
        <v>15780</v>
      </c>
      <c r="AH5038" s="16"/>
      <c r="AI5038" t="s">
        <v>1375</v>
      </c>
    </row>
    <row r="5039" spans="1:35" x14ac:dyDescent="0.25">
      <c r="A5039" t="s">
        <v>11656</v>
      </c>
      <c r="B5039" s="1">
        <v>41</v>
      </c>
      <c r="C5039" t="s">
        <v>11621</v>
      </c>
      <c r="D5039">
        <v>18381219</v>
      </c>
      <c r="E5039" t="s">
        <v>11653</v>
      </c>
      <c r="F5039" t="s">
        <v>1363</v>
      </c>
      <c r="G5039" t="s">
        <v>1364</v>
      </c>
      <c r="H5039" s="3" t="s">
        <v>2724</v>
      </c>
      <c r="I5039">
        <v>2022</v>
      </c>
      <c r="J5039" s="15" t="s">
        <v>3294</v>
      </c>
      <c r="K5039">
        <v>2022</v>
      </c>
      <c r="L5039" t="s">
        <v>1367</v>
      </c>
      <c r="M5039" t="s">
        <v>11611</v>
      </c>
      <c r="N5039" t="s">
        <v>11612</v>
      </c>
      <c r="O5039" t="s">
        <v>1370</v>
      </c>
      <c r="P5039" t="s">
        <v>11623</v>
      </c>
      <c r="Q5039">
        <f t="shared" si="91"/>
        <v>2000</v>
      </c>
      <c r="R5039" t="s">
        <v>1381</v>
      </c>
      <c r="S5039" t="s">
        <v>1382</v>
      </c>
      <c r="T5039" t="s">
        <v>394</v>
      </c>
      <c r="U5039" s="75">
        <v>2000</v>
      </c>
      <c r="V5039">
        <v>8.3699999999999992</v>
      </c>
      <c r="W5039">
        <v>16740</v>
      </c>
      <c r="AH5039" s="16"/>
      <c r="AI5039" t="s">
        <v>1375</v>
      </c>
    </row>
    <row r="5040" spans="1:35" x14ac:dyDescent="0.25">
      <c r="A5040" t="s">
        <v>11657</v>
      </c>
      <c r="B5040" s="1">
        <v>41</v>
      </c>
      <c r="C5040" t="s">
        <v>11621</v>
      </c>
      <c r="D5040">
        <v>18381219</v>
      </c>
      <c r="E5040" t="s">
        <v>11653</v>
      </c>
      <c r="F5040" t="s">
        <v>1363</v>
      </c>
      <c r="G5040" t="s">
        <v>1364</v>
      </c>
      <c r="H5040" s="3" t="s">
        <v>2724</v>
      </c>
      <c r="I5040">
        <v>2022</v>
      </c>
      <c r="J5040" s="15" t="s">
        <v>3294</v>
      </c>
      <c r="K5040">
        <v>2022</v>
      </c>
      <c r="L5040" t="s">
        <v>1367</v>
      </c>
      <c r="M5040" t="s">
        <v>11611</v>
      </c>
      <c r="N5040" t="s">
        <v>11612</v>
      </c>
      <c r="O5040" t="s">
        <v>1370</v>
      </c>
      <c r="P5040" t="s">
        <v>11623</v>
      </c>
      <c r="Q5040">
        <f t="shared" si="91"/>
        <v>2000</v>
      </c>
      <c r="R5040" t="s">
        <v>1927</v>
      </c>
      <c r="S5040" t="s">
        <v>1928</v>
      </c>
      <c r="T5040" t="s">
        <v>587</v>
      </c>
      <c r="U5040" s="75">
        <v>2000</v>
      </c>
      <c r="V5040">
        <v>8.5</v>
      </c>
      <c r="W5040">
        <v>17000</v>
      </c>
      <c r="AH5040" s="16"/>
      <c r="AI5040" t="s">
        <v>1375</v>
      </c>
    </row>
    <row r="5041" spans="1:35" x14ac:dyDescent="0.25">
      <c r="A5041" t="s">
        <v>11658</v>
      </c>
      <c r="B5041" s="1">
        <v>41</v>
      </c>
      <c r="C5041" t="s">
        <v>11621</v>
      </c>
      <c r="D5041">
        <v>18393993</v>
      </c>
      <c r="E5041" t="s">
        <v>11659</v>
      </c>
      <c r="F5041" t="s">
        <v>1363</v>
      </c>
      <c r="G5041" t="s">
        <v>1364</v>
      </c>
      <c r="H5041" s="3" t="s">
        <v>2289</v>
      </c>
      <c r="I5041">
        <v>2022</v>
      </c>
      <c r="J5041" s="15" t="s">
        <v>5427</v>
      </c>
      <c r="K5041">
        <v>2022</v>
      </c>
      <c r="L5041" t="s">
        <v>1367</v>
      </c>
      <c r="M5041" t="s">
        <v>11611</v>
      </c>
      <c r="N5041" t="s">
        <v>11612</v>
      </c>
      <c r="O5041" t="s">
        <v>1370</v>
      </c>
      <c r="P5041" t="s">
        <v>11623</v>
      </c>
      <c r="Q5041">
        <f t="shared" si="91"/>
        <v>12940</v>
      </c>
      <c r="R5041" t="s">
        <v>11613</v>
      </c>
      <c r="S5041" t="s">
        <v>11614</v>
      </c>
      <c r="T5041" t="s">
        <v>11660</v>
      </c>
      <c r="U5041" s="75">
        <v>12940</v>
      </c>
      <c r="V5041">
        <v>5.24</v>
      </c>
      <c r="W5041">
        <v>67805.600000000006</v>
      </c>
      <c r="AH5041" s="16"/>
      <c r="AI5041" t="s">
        <v>1375</v>
      </c>
    </row>
    <row r="5042" spans="1:35" x14ac:dyDescent="0.25">
      <c r="A5042" t="s">
        <v>11661</v>
      </c>
      <c r="B5042" s="1">
        <v>41</v>
      </c>
      <c r="C5042" t="s">
        <v>11621</v>
      </c>
      <c r="D5042">
        <v>18393993</v>
      </c>
      <c r="E5042" t="s">
        <v>11659</v>
      </c>
      <c r="F5042" t="s">
        <v>1363</v>
      </c>
      <c r="G5042" t="s">
        <v>1364</v>
      </c>
      <c r="H5042" s="3" t="s">
        <v>2289</v>
      </c>
      <c r="I5042">
        <v>2022</v>
      </c>
      <c r="J5042" s="15" t="s">
        <v>5427</v>
      </c>
      <c r="K5042">
        <v>2022</v>
      </c>
      <c r="L5042" t="s">
        <v>1367</v>
      </c>
      <c r="M5042" t="s">
        <v>11611</v>
      </c>
      <c r="N5042" t="s">
        <v>11612</v>
      </c>
      <c r="O5042" t="s">
        <v>1370</v>
      </c>
      <c r="P5042" t="s">
        <v>11623</v>
      </c>
      <c r="Q5042">
        <f t="shared" si="91"/>
        <v>11278</v>
      </c>
      <c r="R5042" t="s">
        <v>1381</v>
      </c>
      <c r="S5042" t="s">
        <v>1382</v>
      </c>
      <c r="T5042" t="s">
        <v>394</v>
      </c>
      <c r="U5042" s="75">
        <v>11278</v>
      </c>
      <c r="V5042">
        <v>7.98</v>
      </c>
      <c r="W5042">
        <v>89998.44</v>
      </c>
      <c r="AH5042" s="16"/>
      <c r="AI5042" t="s">
        <v>1375</v>
      </c>
    </row>
    <row r="5043" spans="1:35" x14ac:dyDescent="0.25">
      <c r="A5043" t="s">
        <v>11662</v>
      </c>
      <c r="B5043" s="1">
        <v>42</v>
      </c>
      <c r="C5043" t="s">
        <v>11663</v>
      </c>
      <c r="D5043">
        <v>17354994</v>
      </c>
      <c r="E5043" t="s">
        <v>11664</v>
      </c>
      <c r="F5043" t="s">
        <v>1363</v>
      </c>
      <c r="G5043" t="s">
        <v>1364</v>
      </c>
      <c r="H5043" s="3" t="s">
        <v>11665</v>
      </c>
      <c r="I5043">
        <v>2022</v>
      </c>
      <c r="J5043" s="15" t="s">
        <v>7333</v>
      </c>
      <c r="K5043">
        <v>2022</v>
      </c>
      <c r="L5043" t="s">
        <v>1367</v>
      </c>
      <c r="M5043" t="s">
        <v>11611</v>
      </c>
      <c r="N5043" t="s">
        <v>11612</v>
      </c>
      <c r="O5043" t="s">
        <v>1370</v>
      </c>
      <c r="P5043" t="s">
        <v>11666</v>
      </c>
      <c r="Q5043">
        <f t="shared" si="91"/>
        <v>1550</v>
      </c>
      <c r="R5043" t="s">
        <v>1377</v>
      </c>
      <c r="S5043" t="s">
        <v>1378</v>
      </c>
      <c r="T5043" t="s">
        <v>1379</v>
      </c>
      <c r="U5043" s="75">
        <v>1550</v>
      </c>
      <c r="V5043">
        <v>9.1999999999999993</v>
      </c>
      <c r="W5043">
        <v>14260</v>
      </c>
      <c r="AH5043" s="16"/>
      <c r="AI5043" t="s">
        <v>1375</v>
      </c>
    </row>
    <row r="5044" spans="1:35" x14ac:dyDescent="0.25">
      <c r="A5044" t="s">
        <v>11667</v>
      </c>
      <c r="B5044" s="1">
        <v>42</v>
      </c>
      <c r="C5044" t="s">
        <v>11663</v>
      </c>
      <c r="D5044">
        <v>17354994</v>
      </c>
      <c r="E5044" t="s">
        <v>11664</v>
      </c>
      <c r="F5044" t="s">
        <v>1363</v>
      </c>
      <c r="G5044" t="s">
        <v>1364</v>
      </c>
      <c r="H5044" s="3" t="s">
        <v>11665</v>
      </c>
      <c r="I5044">
        <v>2022</v>
      </c>
      <c r="J5044" s="15" t="s">
        <v>7333</v>
      </c>
      <c r="K5044">
        <v>2022</v>
      </c>
      <c r="L5044" t="s">
        <v>1367</v>
      </c>
      <c r="M5044" t="s">
        <v>11611</v>
      </c>
      <c r="N5044" t="s">
        <v>11612</v>
      </c>
      <c r="O5044" t="s">
        <v>1370</v>
      </c>
      <c r="P5044" t="s">
        <v>11666</v>
      </c>
      <c r="Q5044">
        <f t="shared" si="91"/>
        <v>1550</v>
      </c>
      <c r="R5044" t="s">
        <v>1381</v>
      </c>
      <c r="S5044" t="s">
        <v>1382</v>
      </c>
      <c r="T5044" t="s">
        <v>394</v>
      </c>
      <c r="U5044" s="75">
        <v>1550</v>
      </c>
      <c r="V5044">
        <v>9.5</v>
      </c>
      <c r="W5044">
        <v>14725</v>
      </c>
      <c r="AH5044" s="16"/>
      <c r="AI5044" t="s">
        <v>1375</v>
      </c>
    </row>
    <row r="5045" spans="1:35" x14ac:dyDescent="0.25">
      <c r="A5045" t="s">
        <v>11668</v>
      </c>
      <c r="B5045" s="1">
        <v>42</v>
      </c>
      <c r="C5045" t="s">
        <v>11663</v>
      </c>
      <c r="D5045">
        <v>16722795</v>
      </c>
      <c r="E5045" t="s">
        <v>11669</v>
      </c>
      <c r="F5045" t="s">
        <v>1363</v>
      </c>
      <c r="G5045" t="s">
        <v>1364</v>
      </c>
      <c r="H5045" s="3" t="s">
        <v>3492</v>
      </c>
      <c r="I5045">
        <v>2022</v>
      </c>
      <c r="J5045" s="15" t="s">
        <v>1441</v>
      </c>
      <c r="K5045">
        <v>2022</v>
      </c>
      <c r="L5045" t="s">
        <v>1367</v>
      </c>
      <c r="M5045" t="s">
        <v>11611</v>
      </c>
      <c r="N5045" t="s">
        <v>11612</v>
      </c>
      <c r="O5045" t="s">
        <v>1370</v>
      </c>
      <c r="P5045" t="s">
        <v>11666</v>
      </c>
      <c r="Q5045">
        <f t="shared" si="91"/>
        <v>300</v>
      </c>
      <c r="R5045" t="s">
        <v>2479</v>
      </c>
      <c r="S5045" t="s">
        <v>2480</v>
      </c>
      <c r="T5045" t="s">
        <v>11655</v>
      </c>
      <c r="U5045" s="75">
        <v>300</v>
      </c>
      <c r="V5045">
        <v>11.8</v>
      </c>
      <c r="W5045">
        <v>3540</v>
      </c>
      <c r="AH5045" s="16"/>
      <c r="AI5045" t="s">
        <v>1375</v>
      </c>
    </row>
    <row r="5046" spans="1:35" x14ac:dyDescent="0.25">
      <c r="A5046" t="s">
        <v>11670</v>
      </c>
      <c r="B5046" s="1">
        <v>42</v>
      </c>
      <c r="C5046" t="s">
        <v>11663</v>
      </c>
      <c r="D5046">
        <v>16162374</v>
      </c>
      <c r="E5046" t="s">
        <v>11671</v>
      </c>
      <c r="F5046" t="s">
        <v>1363</v>
      </c>
      <c r="G5046" t="s">
        <v>1364</v>
      </c>
      <c r="H5046" s="3" t="s">
        <v>1759</v>
      </c>
      <c r="I5046">
        <v>2022</v>
      </c>
      <c r="J5046" s="15" t="s">
        <v>2100</v>
      </c>
      <c r="K5046">
        <v>2022</v>
      </c>
      <c r="L5046" t="s">
        <v>1367</v>
      </c>
      <c r="M5046" t="s">
        <v>11611</v>
      </c>
      <c r="N5046" t="s">
        <v>11612</v>
      </c>
      <c r="O5046" t="s">
        <v>1370</v>
      </c>
      <c r="P5046" t="s">
        <v>11666</v>
      </c>
      <c r="Q5046">
        <f t="shared" si="91"/>
        <v>1200</v>
      </c>
      <c r="R5046" t="s">
        <v>2479</v>
      </c>
      <c r="S5046" t="s">
        <v>2480</v>
      </c>
      <c r="T5046" t="s">
        <v>11655</v>
      </c>
      <c r="U5046" s="75">
        <v>1200</v>
      </c>
      <c r="V5046">
        <v>10.64</v>
      </c>
      <c r="W5046">
        <v>12768</v>
      </c>
      <c r="AH5046" s="16"/>
      <c r="AI5046" t="s">
        <v>1375</v>
      </c>
    </row>
    <row r="5047" spans="1:35" x14ac:dyDescent="0.25">
      <c r="A5047" t="s">
        <v>11672</v>
      </c>
      <c r="B5047" s="1">
        <v>42</v>
      </c>
      <c r="C5047" t="s">
        <v>11663</v>
      </c>
      <c r="D5047">
        <v>17526892</v>
      </c>
      <c r="E5047" t="s">
        <v>11626</v>
      </c>
      <c r="F5047" t="s">
        <v>1363</v>
      </c>
      <c r="G5047" t="s">
        <v>1364</v>
      </c>
      <c r="H5047" s="3" t="s">
        <v>3274</v>
      </c>
      <c r="I5047">
        <v>2022</v>
      </c>
      <c r="J5047" s="15" t="s">
        <v>3275</v>
      </c>
      <c r="K5047">
        <v>2022</v>
      </c>
      <c r="L5047" t="s">
        <v>1367</v>
      </c>
      <c r="M5047" t="s">
        <v>11611</v>
      </c>
      <c r="N5047" t="s">
        <v>11612</v>
      </c>
      <c r="O5047" t="s">
        <v>1370</v>
      </c>
      <c r="P5047" t="s">
        <v>11666</v>
      </c>
      <c r="Q5047">
        <f t="shared" si="91"/>
        <v>1080</v>
      </c>
      <c r="R5047" t="s">
        <v>1381</v>
      </c>
      <c r="S5047" t="s">
        <v>1382</v>
      </c>
      <c r="T5047" t="s">
        <v>394</v>
      </c>
      <c r="U5047" s="75">
        <v>1080</v>
      </c>
      <c r="V5047">
        <v>9.5</v>
      </c>
      <c r="W5047">
        <v>10260</v>
      </c>
      <c r="AH5047" s="16"/>
      <c r="AI5047" t="s">
        <v>1375</v>
      </c>
    </row>
    <row r="5048" spans="1:35" x14ac:dyDescent="0.25">
      <c r="A5048" t="s">
        <v>11673</v>
      </c>
      <c r="B5048" s="1">
        <v>42</v>
      </c>
      <c r="C5048" t="s">
        <v>11663</v>
      </c>
      <c r="D5048">
        <v>17506131</v>
      </c>
      <c r="E5048" t="s">
        <v>11659</v>
      </c>
      <c r="F5048" t="s">
        <v>1363</v>
      </c>
      <c r="G5048" t="s">
        <v>1364</v>
      </c>
      <c r="H5048" s="3" t="s">
        <v>11136</v>
      </c>
      <c r="I5048">
        <v>2022</v>
      </c>
      <c r="J5048" s="15" t="s">
        <v>3274</v>
      </c>
      <c r="K5048">
        <v>2022</v>
      </c>
      <c r="L5048" t="s">
        <v>1367</v>
      </c>
      <c r="M5048" t="s">
        <v>11611</v>
      </c>
      <c r="N5048" t="s">
        <v>11612</v>
      </c>
      <c r="O5048" t="s">
        <v>1370</v>
      </c>
      <c r="P5048" t="s">
        <v>11666</v>
      </c>
      <c r="Q5048">
        <f t="shared" si="91"/>
        <v>6893</v>
      </c>
      <c r="R5048" t="s">
        <v>11613</v>
      </c>
      <c r="S5048" t="s">
        <v>11614</v>
      </c>
      <c r="T5048" t="s">
        <v>11630</v>
      </c>
      <c r="U5048" s="75">
        <v>6893</v>
      </c>
      <c r="V5048">
        <v>6.88</v>
      </c>
      <c r="W5048">
        <v>47423.839999999997</v>
      </c>
      <c r="AH5048" s="16"/>
      <c r="AI5048" t="s">
        <v>1375</v>
      </c>
    </row>
    <row r="5049" spans="1:35" x14ac:dyDescent="0.25">
      <c r="A5049" t="s">
        <v>11674</v>
      </c>
      <c r="B5049" s="1">
        <v>42</v>
      </c>
      <c r="C5049" t="s">
        <v>11663</v>
      </c>
      <c r="D5049">
        <v>17506131</v>
      </c>
      <c r="E5049" t="s">
        <v>11659</v>
      </c>
      <c r="F5049" t="s">
        <v>1363</v>
      </c>
      <c r="G5049" t="s">
        <v>1364</v>
      </c>
      <c r="H5049" s="3" t="s">
        <v>11136</v>
      </c>
      <c r="I5049">
        <v>2022</v>
      </c>
      <c r="J5049" s="15" t="s">
        <v>3274</v>
      </c>
      <c r="K5049">
        <v>2022</v>
      </c>
      <c r="L5049" t="s">
        <v>1367</v>
      </c>
      <c r="M5049" t="s">
        <v>11611</v>
      </c>
      <c r="N5049" t="s">
        <v>11612</v>
      </c>
      <c r="O5049" t="s">
        <v>1370</v>
      </c>
      <c r="P5049" t="s">
        <v>11666</v>
      </c>
      <c r="Q5049">
        <f t="shared" si="91"/>
        <v>6893</v>
      </c>
      <c r="R5049" t="s">
        <v>1381</v>
      </c>
      <c r="S5049" t="s">
        <v>1382</v>
      </c>
      <c r="T5049" t="s">
        <v>11675</v>
      </c>
      <c r="U5049" s="75">
        <v>6893</v>
      </c>
      <c r="V5049">
        <v>9.2200000000000006</v>
      </c>
      <c r="W5049">
        <v>63553.46</v>
      </c>
      <c r="AH5049" s="16"/>
      <c r="AI5049" t="s">
        <v>1375</v>
      </c>
    </row>
    <row r="5050" spans="1:35" x14ac:dyDescent="0.25">
      <c r="A5050" t="s">
        <v>11676</v>
      </c>
      <c r="B5050" s="1">
        <v>42</v>
      </c>
      <c r="C5050" t="s">
        <v>11663</v>
      </c>
      <c r="D5050">
        <v>17511631</v>
      </c>
      <c r="E5050" t="s">
        <v>11634</v>
      </c>
      <c r="F5050" t="s">
        <v>1363</v>
      </c>
      <c r="G5050" t="s">
        <v>1364</v>
      </c>
      <c r="H5050" s="3" t="s">
        <v>11136</v>
      </c>
      <c r="I5050">
        <v>2022</v>
      </c>
      <c r="J5050" s="15" t="s">
        <v>3274</v>
      </c>
      <c r="K5050">
        <v>2022</v>
      </c>
      <c r="L5050" t="s">
        <v>1367</v>
      </c>
      <c r="M5050" t="s">
        <v>11611</v>
      </c>
      <c r="N5050" t="s">
        <v>11612</v>
      </c>
      <c r="O5050" t="s">
        <v>1370</v>
      </c>
      <c r="P5050" t="s">
        <v>11666</v>
      </c>
      <c r="Q5050">
        <f t="shared" si="91"/>
        <v>1200</v>
      </c>
      <c r="R5050" t="s">
        <v>1381</v>
      </c>
      <c r="S5050" t="s">
        <v>1382</v>
      </c>
      <c r="T5050" t="s">
        <v>394</v>
      </c>
      <c r="U5050" s="75">
        <v>1200</v>
      </c>
      <c r="V5050">
        <v>9.5</v>
      </c>
      <c r="W5050">
        <v>11400</v>
      </c>
      <c r="AH5050" s="16"/>
      <c r="AI5050" t="s">
        <v>1375</v>
      </c>
    </row>
    <row r="5051" spans="1:35" x14ac:dyDescent="0.25">
      <c r="A5051" t="s">
        <v>11677</v>
      </c>
      <c r="B5051" s="1">
        <v>42</v>
      </c>
      <c r="C5051" t="s">
        <v>11663</v>
      </c>
      <c r="D5051">
        <v>17511631</v>
      </c>
      <c r="E5051" t="s">
        <v>11634</v>
      </c>
      <c r="F5051" t="s">
        <v>1363</v>
      </c>
      <c r="G5051" t="s">
        <v>1364</v>
      </c>
      <c r="H5051" s="3" t="s">
        <v>11136</v>
      </c>
      <c r="I5051">
        <v>2022</v>
      </c>
      <c r="J5051" s="15" t="s">
        <v>3274</v>
      </c>
      <c r="K5051">
        <v>2022</v>
      </c>
      <c r="L5051" t="s">
        <v>1367</v>
      </c>
      <c r="M5051" t="s">
        <v>11611</v>
      </c>
      <c r="N5051" t="s">
        <v>11612</v>
      </c>
      <c r="O5051" t="s">
        <v>1370</v>
      </c>
      <c r="P5051" t="s">
        <v>11666</v>
      </c>
      <c r="Q5051">
        <f t="shared" si="91"/>
        <v>1200</v>
      </c>
      <c r="R5051" t="s">
        <v>11637</v>
      </c>
      <c r="S5051" t="s">
        <v>11638</v>
      </c>
      <c r="T5051" t="s">
        <v>11639</v>
      </c>
      <c r="U5051" s="75">
        <v>1200</v>
      </c>
      <c r="V5051">
        <v>13.86</v>
      </c>
      <c r="W5051">
        <v>16632</v>
      </c>
      <c r="AH5051" s="16"/>
      <c r="AI5051" t="s">
        <v>1375</v>
      </c>
    </row>
    <row r="5052" spans="1:35" x14ac:dyDescent="0.25">
      <c r="A5052" t="s">
        <v>11678</v>
      </c>
      <c r="B5052" s="1">
        <v>42</v>
      </c>
      <c r="C5052" t="s">
        <v>11663</v>
      </c>
      <c r="D5052">
        <v>17621003</v>
      </c>
      <c r="E5052" t="s">
        <v>11679</v>
      </c>
      <c r="F5052" t="s">
        <v>1363</v>
      </c>
      <c r="G5052" t="s">
        <v>1364</v>
      </c>
      <c r="H5052" s="3" t="s">
        <v>1854</v>
      </c>
      <c r="I5052">
        <v>2022</v>
      </c>
      <c r="J5052" s="15" t="s">
        <v>4186</v>
      </c>
      <c r="K5052">
        <v>2022</v>
      </c>
      <c r="L5052" t="s">
        <v>1367</v>
      </c>
      <c r="M5052" t="s">
        <v>11611</v>
      </c>
      <c r="N5052" t="s">
        <v>11612</v>
      </c>
      <c r="O5052" t="s">
        <v>1370</v>
      </c>
      <c r="P5052" t="s">
        <v>11666</v>
      </c>
      <c r="Q5052">
        <f t="shared" si="91"/>
        <v>250</v>
      </c>
      <c r="R5052" t="s">
        <v>1381</v>
      </c>
      <c r="S5052" t="s">
        <v>1382</v>
      </c>
      <c r="T5052" t="s">
        <v>11675</v>
      </c>
      <c r="U5052" s="75">
        <v>250</v>
      </c>
      <c r="V5052">
        <v>9.5</v>
      </c>
      <c r="W5052">
        <v>2375</v>
      </c>
      <c r="AH5052" s="16"/>
      <c r="AI5052" t="s">
        <v>1375</v>
      </c>
    </row>
    <row r="5053" spans="1:35" x14ac:dyDescent="0.25">
      <c r="A5053" t="s">
        <v>11680</v>
      </c>
      <c r="B5053" s="1">
        <v>42</v>
      </c>
      <c r="C5053" t="s">
        <v>11663</v>
      </c>
      <c r="D5053">
        <v>17621003</v>
      </c>
      <c r="E5053" t="s">
        <v>11679</v>
      </c>
      <c r="F5053" t="s">
        <v>1363</v>
      </c>
      <c r="G5053" t="s">
        <v>1364</v>
      </c>
      <c r="H5053" s="3" t="s">
        <v>1854</v>
      </c>
      <c r="I5053">
        <v>2022</v>
      </c>
      <c r="J5053" s="15" t="s">
        <v>4186</v>
      </c>
      <c r="K5053">
        <v>2022</v>
      </c>
      <c r="L5053" t="s">
        <v>1367</v>
      </c>
      <c r="M5053" t="s">
        <v>11611</v>
      </c>
      <c r="N5053" t="s">
        <v>11612</v>
      </c>
      <c r="O5053" t="s">
        <v>1370</v>
      </c>
      <c r="P5053" t="s">
        <v>11666</v>
      </c>
      <c r="Q5053">
        <f t="shared" si="91"/>
        <v>250</v>
      </c>
      <c r="R5053" t="s">
        <v>11637</v>
      </c>
      <c r="S5053" t="s">
        <v>11638</v>
      </c>
      <c r="T5053" t="s">
        <v>11681</v>
      </c>
      <c r="U5053" s="75">
        <v>250</v>
      </c>
      <c r="V5053">
        <v>16.739999999999998</v>
      </c>
      <c r="W5053">
        <v>4185</v>
      </c>
      <c r="AH5053" s="16"/>
      <c r="AI5053" t="s">
        <v>1375</v>
      </c>
    </row>
    <row r="5054" spans="1:35" x14ac:dyDescent="0.25">
      <c r="A5054" t="s">
        <v>11682</v>
      </c>
      <c r="B5054" s="1">
        <v>42</v>
      </c>
      <c r="C5054" t="s">
        <v>11663</v>
      </c>
      <c r="D5054">
        <v>17621003</v>
      </c>
      <c r="E5054" t="s">
        <v>11679</v>
      </c>
      <c r="F5054" t="s">
        <v>1363</v>
      </c>
      <c r="G5054" t="s">
        <v>1364</v>
      </c>
      <c r="H5054" s="3" t="s">
        <v>1854</v>
      </c>
      <c r="I5054">
        <v>2022</v>
      </c>
      <c r="J5054" s="15" t="s">
        <v>4186</v>
      </c>
      <c r="K5054">
        <v>2022</v>
      </c>
      <c r="L5054" t="s">
        <v>1367</v>
      </c>
      <c r="M5054" t="s">
        <v>11611</v>
      </c>
      <c r="N5054" t="s">
        <v>11612</v>
      </c>
      <c r="O5054" t="s">
        <v>1370</v>
      </c>
      <c r="P5054" t="s">
        <v>11666</v>
      </c>
      <c r="Q5054">
        <f t="shared" si="91"/>
        <v>250</v>
      </c>
      <c r="R5054" t="s">
        <v>2697</v>
      </c>
      <c r="S5054" t="s">
        <v>2698</v>
      </c>
      <c r="T5054" t="s">
        <v>11683</v>
      </c>
      <c r="U5054" s="75">
        <v>250</v>
      </c>
      <c r="V5054">
        <v>21.75</v>
      </c>
      <c r="W5054">
        <v>5437.5</v>
      </c>
      <c r="AH5054" s="16"/>
      <c r="AI5054" t="s">
        <v>1375</v>
      </c>
    </row>
    <row r="5055" spans="1:35" x14ac:dyDescent="0.25">
      <c r="A5055" t="s">
        <v>11684</v>
      </c>
      <c r="B5055" s="1">
        <v>42</v>
      </c>
      <c r="C5055" t="s">
        <v>622</v>
      </c>
      <c r="D5055">
        <v>17624851</v>
      </c>
      <c r="E5055" t="s">
        <v>11685</v>
      </c>
      <c r="F5055" t="s">
        <v>1363</v>
      </c>
      <c r="G5055" t="s">
        <v>1391</v>
      </c>
      <c r="H5055" s="3" t="s">
        <v>1854</v>
      </c>
      <c r="I5055">
        <v>2022</v>
      </c>
      <c r="J5055" s="15" t="s">
        <v>4186</v>
      </c>
      <c r="K5055">
        <v>2022</v>
      </c>
      <c r="L5055" t="s">
        <v>1367</v>
      </c>
      <c r="M5055" t="s">
        <v>11611</v>
      </c>
      <c r="N5055" t="s">
        <v>11612</v>
      </c>
      <c r="O5055" t="s">
        <v>1370</v>
      </c>
      <c r="P5055" t="s">
        <v>11686</v>
      </c>
      <c r="Q5055">
        <f t="shared" si="91"/>
        <v>750</v>
      </c>
      <c r="R5055" t="s">
        <v>1381</v>
      </c>
      <c r="S5055" t="s">
        <v>1382</v>
      </c>
      <c r="T5055" t="s">
        <v>394</v>
      </c>
      <c r="U5055" s="75">
        <v>750</v>
      </c>
      <c r="V5055">
        <v>9.5</v>
      </c>
      <c r="W5055">
        <v>7125</v>
      </c>
      <c r="AH5055" s="16"/>
      <c r="AI5055" t="s">
        <v>1375</v>
      </c>
    </row>
    <row r="5056" spans="1:35" x14ac:dyDescent="0.25">
      <c r="A5056" t="s">
        <v>11687</v>
      </c>
      <c r="B5056" s="1">
        <v>42</v>
      </c>
      <c r="C5056" t="s">
        <v>622</v>
      </c>
      <c r="D5056">
        <v>17624851</v>
      </c>
      <c r="E5056" t="s">
        <v>11685</v>
      </c>
      <c r="F5056" t="s">
        <v>1363</v>
      </c>
      <c r="G5056" t="s">
        <v>1391</v>
      </c>
      <c r="H5056" s="3" t="s">
        <v>1854</v>
      </c>
      <c r="I5056">
        <v>2022</v>
      </c>
      <c r="J5056" s="15" t="s">
        <v>4186</v>
      </c>
      <c r="K5056">
        <v>2022</v>
      </c>
      <c r="L5056" t="s">
        <v>1367</v>
      </c>
      <c r="M5056" t="s">
        <v>11611</v>
      </c>
      <c r="N5056" t="s">
        <v>11612</v>
      </c>
      <c r="O5056" t="s">
        <v>1370</v>
      </c>
      <c r="P5056" t="s">
        <v>11686</v>
      </c>
      <c r="Q5056">
        <f t="shared" si="91"/>
        <v>750</v>
      </c>
      <c r="R5056" t="s">
        <v>2369</v>
      </c>
      <c r="S5056" t="s">
        <v>2370</v>
      </c>
      <c r="T5056" t="s">
        <v>11688</v>
      </c>
      <c r="U5056" s="75">
        <v>750</v>
      </c>
      <c r="V5056">
        <v>9.5</v>
      </c>
      <c r="W5056">
        <v>7125</v>
      </c>
      <c r="AH5056" s="16"/>
      <c r="AI5056" t="s">
        <v>1375</v>
      </c>
    </row>
    <row r="5057" spans="1:35" x14ac:dyDescent="0.25">
      <c r="A5057" t="s">
        <v>11689</v>
      </c>
      <c r="B5057" s="1">
        <v>42</v>
      </c>
      <c r="C5057" t="s">
        <v>11663</v>
      </c>
      <c r="D5057">
        <v>17545846</v>
      </c>
      <c r="E5057" t="s">
        <v>11690</v>
      </c>
      <c r="F5057" t="s">
        <v>1363</v>
      </c>
      <c r="G5057" t="s">
        <v>1391</v>
      </c>
      <c r="H5057" s="3" t="s">
        <v>4170</v>
      </c>
      <c r="I5057">
        <v>2022</v>
      </c>
      <c r="J5057" s="15" t="s">
        <v>4173</v>
      </c>
      <c r="K5057">
        <v>2022</v>
      </c>
      <c r="L5057" t="s">
        <v>1367</v>
      </c>
      <c r="M5057" t="s">
        <v>11611</v>
      </c>
      <c r="N5057" t="s">
        <v>11612</v>
      </c>
      <c r="O5057" t="s">
        <v>1370</v>
      </c>
      <c r="P5057" t="s">
        <v>11666</v>
      </c>
      <c r="Q5057">
        <f t="shared" si="91"/>
        <v>416</v>
      </c>
      <c r="R5057" t="s">
        <v>1381</v>
      </c>
      <c r="S5057" t="s">
        <v>1382</v>
      </c>
      <c r="T5057" t="s">
        <v>394</v>
      </c>
      <c r="U5057" s="75">
        <v>416</v>
      </c>
      <c r="V5057">
        <v>9.2200000000000006</v>
      </c>
      <c r="W5057">
        <v>3835.52</v>
      </c>
      <c r="AH5057" s="16"/>
      <c r="AI5057" t="s">
        <v>1375</v>
      </c>
    </row>
    <row r="5058" spans="1:35" x14ac:dyDescent="0.25">
      <c r="A5058" t="s">
        <v>11691</v>
      </c>
      <c r="B5058" s="1">
        <v>42</v>
      </c>
      <c r="C5058" t="s">
        <v>11663</v>
      </c>
      <c r="D5058">
        <v>17586127</v>
      </c>
      <c r="E5058" t="s">
        <v>11692</v>
      </c>
      <c r="F5058" t="s">
        <v>1363</v>
      </c>
      <c r="G5058" t="s">
        <v>1364</v>
      </c>
      <c r="H5058" s="3" t="s">
        <v>4170</v>
      </c>
      <c r="I5058">
        <v>2022</v>
      </c>
      <c r="J5058" s="15" t="s">
        <v>4173</v>
      </c>
      <c r="K5058">
        <v>2022</v>
      </c>
      <c r="L5058" t="s">
        <v>1367</v>
      </c>
      <c r="M5058" t="s">
        <v>11611</v>
      </c>
      <c r="N5058" t="s">
        <v>11612</v>
      </c>
      <c r="O5058" t="s">
        <v>1370</v>
      </c>
      <c r="P5058" t="s">
        <v>11666</v>
      </c>
      <c r="Q5058">
        <f t="shared" ref="Q5058:Q5121" si="92">U5058</f>
        <v>6000</v>
      </c>
      <c r="R5058" t="s">
        <v>1381</v>
      </c>
      <c r="S5058" t="s">
        <v>1382</v>
      </c>
      <c r="T5058" t="s">
        <v>394</v>
      </c>
      <c r="U5058" s="75">
        <v>6000</v>
      </c>
      <c r="V5058">
        <v>9.5</v>
      </c>
      <c r="W5058">
        <v>57000</v>
      </c>
      <c r="AH5058" s="16"/>
      <c r="AI5058" t="s">
        <v>1375</v>
      </c>
    </row>
    <row r="5059" spans="1:35" x14ac:dyDescent="0.25">
      <c r="A5059" t="s">
        <v>11693</v>
      </c>
      <c r="B5059" s="1">
        <v>42</v>
      </c>
      <c r="C5059" t="s">
        <v>11663</v>
      </c>
      <c r="D5059">
        <v>17586127</v>
      </c>
      <c r="E5059" t="s">
        <v>11692</v>
      </c>
      <c r="F5059" t="s">
        <v>1363</v>
      </c>
      <c r="G5059" t="s">
        <v>1364</v>
      </c>
      <c r="H5059" s="3" t="s">
        <v>4170</v>
      </c>
      <c r="I5059">
        <v>2022</v>
      </c>
      <c r="J5059" s="15" t="s">
        <v>4173</v>
      </c>
      <c r="K5059">
        <v>2022</v>
      </c>
      <c r="L5059" t="s">
        <v>1367</v>
      </c>
      <c r="M5059" t="s">
        <v>11611</v>
      </c>
      <c r="N5059" t="s">
        <v>11612</v>
      </c>
      <c r="O5059" t="s">
        <v>1370</v>
      </c>
      <c r="P5059" t="s">
        <v>11666</v>
      </c>
      <c r="Q5059">
        <f t="shared" si="92"/>
        <v>6000</v>
      </c>
      <c r="R5059" t="s">
        <v>11637</v>
      </c>
      <c r="S5059" t="s">
        <v>11638</v>
      </c>
      <c r="T5059" t="s">
        <v>11694</v>
      </c>
      <c r="U5059" s="75">
        <v>6000</v>
      </c>
      <c r="V5059">
        <v>18.510000000000002</v>
      </c>
      <c r="W5059">
        <v>111060</v>
      </c>
      <c r="AH5059" s="16"/>
      <c r="AI5059" t="s">
        <v>1375</v>
      </c>
    </row>
    <row r="5060" spans="1:35" x14ac:dyDescent="0.25">
      <c r="A5060" t="s">
        <v>11695</v>
      </c>
      <c r="B5060" s="1">
        <v>42</v>
      </c>
      <c r="C5060" t="s">
        <v>11663</v>
      </c>
      <c r="D5060">
        <v>17768586</v>
      </c>
      <c r="E5060" t="s">
        <v>11696</v>
      </c>
      <c r="F5060" t="s">
        <v>1363</v>
      </c>
      <c r="G5060" t="s">
        <v>1391</v>
      </c>
      <c r="H5060" s="3" t="s">
        <v>5315</v>
      </c>
      <c r="I5060">
        <v>2022</v>
      </c>
      <c r="J5060" s="15" t="s">
        <v>7330</v>
      </c>
      <c r="K5060">
        <v>2022</v>
      </c>
      <c r="L5060" t="s">
        <v>1367</v>
      </c>
      <c r="M5060" t="s">
        <v>11611</v>
      </c>
      <c r="N5060" t="s">
        <v>11612</v>
      </c>
      <c r="O5060" t="s">
        <v>1370</v>
      </c>
      <c r="P5060" t="s">
        <v>11666</v>
      </c>
      <c r="Q5060">
        <f t="shared" si="92"/>
        <v>144</v>
      </c>
      <c r="R5060" t="s">
        <v>1381</v>
      </c>
      <c r="S5060" t="s">
        <v>1382</v>
      </c>
      <c r="T5060" t="s">
        <v>11675</v>
      </c>
      <c r="U5060" s="75">
        <v>144</v>
      </c>
      <c r="V5060">
        <v>9.2200000000000006</v>
      </c>
      <c r="W5060">
        <v>1327.68</v>
      </c>
      <c r="AH5060" s="16"/>
      <c r="AI5060" t="s">
        <v>1375</v>
      </c>
    </row>
    <row r="5061" spans="1:35" x14ac:dyDescent="0.25">
      <c r="A5061" t="s">
        <v>11697</v>
      </c>
      <c r="B5061" s="1">
        <v>42</v>
      </c>
      <c r="C5061" t="s">
        <v>11663</v>
      </c>
      <c r="D5061">
        <v>17768586</v>
      </c>
      <c r="E5061" t="s">
        <v>11696</v>
      </c>
      <c r="F5061" t="s">
        <v>1363</v>
      </c>
      <c r="G5061" t="s">
        <v>1391</v>
      </c>
      <c r="H5061" s="3" t="s">
        <v>5315</v>
      </c>
      <c r="I5061">
        <v>2022</v>
      </c>
      <c r="J5061" s="15" t="s">
        <v>7330</v>
      </c>
      <c r="K5061">
        <v>2022</v>
      </c>
      <c r="L5061" t="s">
        <v>1367</v>
      </c>
      <c r="M5061" t="s">
        <v>11611</v>
      </c>
      <c r="N5061" t="s">
        <v>11612</v>
      </c>
      <c r="O5061" t="s">
        <v>1370</v>
      </c>
      <c r="P5061" t="s">
        <v>11666</v>
      </c>
      <c r="Q5061">
        <f t="shared" si="92"/>
        <v>144</v>
      </c>
      <c r="R5061" t="s">
        <v>2369</v>
      </c>
      <c r="S5061" t="s">
        <v>2370</v>
      </c>
      <c r="T5061" t="s">
        <v>11698</v>
      </c>
      <c r="U5061" s="75">
        <v>144</v>
      </c>
      <c r="V5061">
        <v>10</v>
      </c>
      <c r="W5061">
        <v>1440</v>
      </c>
      <c r="AH5061" s="16"/>
      <c r="AI5061" t="s">
        <v>1375</v>
      </c>
    </row>
    <row r="5062" spans="1:35" x14ac:dyDescent="0.25">
      <c r="A5062" t="s">
        <v>11699</v>
      </c>
      <c r="B5062" s="1">
        <v>42</v>
      </c>
      <c r="C5062" t="s">
        <v>11663</v>
      </c>
      <c r="D5062">
        <v>17704189</v>
      </c>
      <c r="E5062" t="s">
        <v>11700</v>
      </c>
      <c r="F5062" t="s">
        <v>1363</v>
      </c>
      <c r="G5062" t="s">
        <v>1364</v>
      </c>
      <c r="H5062" s="3" t="s">
        <v>4177</v>
      </c>
      <c r="I5062">
        <v>2022</v>
      </c>
      <c r="J5062" s="15" t="s">
        <v>1791</v>
      </c>
      <c r="K5062">
        <v>2022</v>
      </c>
      <c r="L5062" t="s">
        <v>1367</v>
      </c>
      <c r="M5062" t="s">
        <v>11611</v>
      </c>
      <c r="N5062" t="s">
        <v>11612</v>
      </c>
      <c r="O5062" t="s">
        <v>1370</v>
      </c>
      <c r="P5062" t="s">
        <v>11666</v>
      </c>
      <c r="Q5062">
        <f t="shared" si="92"/>
        <v>4500</v>
      </c>
      <c r="R5062" t="s">
        <v>2369</v>
      </c>
      <c r="S5062" t="s">
        <v>2370</v>
      </c>
      <c r="T5062" t="s">
        <v>11701</v>
      </c>
      <c r="U5062" s="75">
        <v>4500</v>
      </c>
      <c r="V5062">
        <v>9</v>
      </c>
      <c r="W5062">
        <v>40500</v>
      </c>
      <c r="AH5062" s="16"/>
      <c r="AI5062" t="s">
        <v>1375</v>
      </c>
    </row>
    <row r="5063" spans="1:35" x14ac:dyDescent="0.25">
      <c r="A5063" t="s">
        <v>11702</v>
      </c>
      <c r="B5063" s="1">
        <v>42</v>
      </c>
      <c r="C5063" t="s">
        <v>11663</v>
      </c>
      <c r="D5063">
        <v>17704189</v>
      </c>
      <c r="E5063" t="s">
        <v>11700</v>
      </c>
      <c r="F5063" t="s">
        <v>1363</v>
      </c>
      <c r="G5063" t="s">
        <v>1364</v>
      </c>
      <c r="H5063" s="3" t="s">
        <v>4177</v>
      </c>
      <c r="I5063">
        <v>2022</v>
      </c>
      <c r="J5063" s="15" t="s">
        <v>1791</v>
      </c>
      <c r="K5063">
        <v>2022</v>
      </c>
      <c r="L5063" t="s">
        <v>1367</v>
      </c>
      <c r="M5063" t="s">
        <v>11611</v>
      </c>
      <c r="N5063" t="s">
        <v>11612</v>
      </c>
      <c r="O5063" t="s">
        <v>1370</v>
      </c>
      <c r="P5063" t="s">
        <v>11666</v>
      </c>
      <c r="Q5063">
        <f t="shared" si="92"/>
        <v>4500</v>
      </c>
      <c r="R5063" t="s">
        <v>1377</v>
      </c>
      <c r="S5063" t="s">
        <v>1378</v>
      </c>
      <c r="T5063" t="s">
        <v>1379</v>
      </c>
      <c r="U5063" s="75">
        <v>4500</v>
      </c>
      <c r="V5063">
        <v>9.48</v>
      </c>
      <c r="W5063">
        <v>42660</v>
      </c>
      <c r="AH5063" s="16"/>
      <c r="AI5063" t="s">
        <v>1375</v>
      </c>
    </row>
    <row r="5064" spans="1:35" x14ac:dyDescent="0.25">
      <c r="A5064" t="s">
        <v>11703</v>
      </c>
      <c r="B5064" s="1">
        <v>42</v>
      </c>
      <c r="C5064" t="s">
        <v>11663</v>
      </c>
      <c r="D5064">
        <v>17735343</v>
      </c>
      <c r="E5064" t="s">
        <v>11704</v>
      </c>
      <c r="F5064" t="s">
        <v>1363</v>
      </c>
      <c r="G5064" t="s">
        <v>1364</v>
      </c>
      <c r="H5064" s="3" t="s">
        <v>1792</v>
      </c>
      <c r="I5064">
        <v>2022</v>
      </c>
      <c r="J5064" s="15" t="s">
        <v>1788</v>
      </c>
      <c r="K5064">
        <v>2022</v>
      </c>
      <c r="L5064" t="s">
        <v>1367</v>
      </c>
      <c r="M5064" t="s">
        <v>11611</v>
      </c>
      <c r="N5064" t="s">
        <v>11612</v>
      </c>
      <c r="O5064" t="s">
        <v>1370</v>
      </c>
      <c r="P5064" t="s">
        <v>11666</v>
      </c>
      <c r="Q5064">
        <f t="shared" si="92"/>
        <v>90</v>
      </c>
      <c r="R5064" t="s">
        <v>1381</v>
      </c>
      <c r="S5064" t="s">
        <v>1382</v>
      </c>
      <c r="T5064" t="s">
        <v>394</v>
      </c>
      <c r="U5064" s="75">
        <v>90</v>
      </c>
      <c r="V5064">
        <v>9.5</v>
      </c>
      <c r="W5064">
        <v>855</v>
      </c>
      <c r="AH5064" s="16"/>
      <c r="AI5064" t="s">
        <v>1375</v>
      </c>
    </row>
    <row r="5065" spans="1:35" x14ac:dyDescent="0.25">
      <c r="A5065" t="s">
        <v>11705</v>
      </c>
      <c r="B5065" s="1">
        <v>42</v>
      </c>
      <c r="C5065" t="s">
        <v>11663</v>
      </c>
      <c r="D5065">
        <v>17950546</v>
      </c>
      <c r="E5065" t="s">
        <v>11706</v>
      </c>
      <c r="F5065" t="s">
        <v>1363</v>
      </c>
      <c r="G5065" t="s">
        <v>1391</v>
      </c>
      <c r="H5065" s="3" t="s">
        <v>7333</v>
      </c>
      <c r="I5065">
        <v>2022</v>
      </c>
      <c r="J5065" s="15" t="s">
        <v>4310</v>
      </c>
      <c r="K5065">
        <v>2022</v>
      </c>
      <c r="L5065" t="s">
        <v>1367</v>
      </c>
      <c r="M5065" t="s">
        <v>11611</v>
      </c>
      <c r="N5065" t="s">
        <v>11612</v>
      </c>
      <c r="O5065" t="s">
        <v>1370</v>
      </c>
      <c r="P5065" t="s">
        <v>11666</v>
      </c>
      <c r="Q5065">
        <f t="shared" si="92"/>
        <v>4570</v>
      </c>
      <c r="R5065" t="s">
        <v>1377</v>
      </c>
      <c r="S5065" t="s">
        <v>1378</v>
      </c>
      <c r="T5065" t="s">
        <v>1379</v>
      </c>
      <c r="U5065" s="75">
        <v>4570</v>
      </c>
      <c r="V5065">
        <v>9</v>
      </c>
      <c r="W5065">
        <v>41130</v>
      </c>
      <c r="AH5065" s="16"/>
      <c r="AI5065" t="s">
        <v>1375</v>
      </c>
    </row>
    <row r="5066" spans="1:35" x14ac:dyDescent="0.25">
      <c r="A5066" t="s">
        <v>11707</v>
      </c>
      <c r="B5066" s="1">
        <v>42</v>
      </c>
      <c r="C5066" t="s">
        <v>11663</v>
      </c>
      <c r="D5066">
        <v>17950546</v>
      </c>
      <c r="E5066" t="s">
        <v>11706</v>
      </c>
      <c r="F5066" t="s">
        <v>1363</v>
      </c>
      <c r="G5066" t="s">
        <v>1391</v>
      </c>
      <c r="H5066" s="3" t="s">
        <v>7333</v>
      </c>
      <c r="I5066">
        <v>2022</v>
      </c>
      <c r="J5066" s="15" t="s">
        <v>4310</v>
      </c>
      <c r="K5066">
        <v>2022</v>
      </c>
      <c r="L5066" t="s">
        <v>1367</v>
      </c>
      <c r="M5066" t="s">
        <v>11611</v>
      </c>
      <c r="N5066" t="s">
        <v>11612</v>
      </c>
      <c r="O5066" t="s">
        <v>1370</v>
      </c>
      <c r="P5066" t="s">
        <v>11666</v>
      </c>
      <c r="Q5066">
        <f t="shared" si="92"/>
        <v>4570</v>
      </c>
      <c r="R5066" t="s">
        <v>1381</v>
      </c>
      <c r="S5066" t="s">
        <v>1382</v>
      </c>
      <c r="T5066" t="s">
        <v>394</v>
      </c>
      <c r="U5066" s="75">
        <v>4570</v>
      </c>
      <c r="V5066">
        <v>9.68</v>
      </c>
      <c r="W5066">
        <v>44237.599999999999</v>
      </c>
      <c r="AH5066" s="16"/>
      <c r="AI5066" t="s">
        <v>1375</v>
      </c>
    </row>
    <row r="5067" spans="1:35" x14ac:dyDescent="0.25">
      <c r="A5067" t="s">
        <v>11708</v>
      </c>
      <c r="B5067" s="1">
        <v>42</v>
      </c>
      <c r="C5067" t="s">
        <v>622</v>
      </c>
      <c r="D5067">
        <v>18017681</v>
      </c>
      <c r="E5067" t="s">
        <v>11709</v>
      </c>
      <c r="F5067" t="s">
        <v>1363</v>
      </c>
      <c r="G5067" t="s">
        <v>1391</v>
      </c>
      <c r="H5067" s="3" t="s">
        <v>1795</v>
      </c>
      <c r="I5067">
        <v>2022</v>
      </c>
      <c r="J5067" s="15" t="s">
        <v>1796</v>
      </c>
      <c r="K5067">
        <v>2022</v>
      </c>
      <c r="L5067" t="s">
        <v>1367</v>
      </c>
      <c r="M5067" t="s">
        <v>11611</v>
      </c>
      <c r="N5067" t="s">
        <v>11612</v>
      </c>
      <c r="O5067" t="s">
        <v>1370</v>
      </c>
      <c r="P5067" t="s">
        <v>11686</v>
      </c>
      <c r="Q5067">
        <f t="shared" si="92"/>
        <v>2400</v>
      </c>
      <c r="R5067" t="s">
        <v>1377</v>
      </c>
      <c r="S5067" t="s">
        <v>1378</v>
      </c>
      <c r="T5067" t="s">
        <v>1379</v>
      </c>
      <c r="U5067" s="75">
        <v>2400</v>
      </c>
      <c r="V5067">
        <v>9.1999999999999993</v>
      </c>
      <c r="W5067">
        <v>22080</v>
      </c>
      <c r="AH5067" s="16"/>
      <c r="AI5067" t="s">
        <v>1375</v>
      </c>
    </row>
    <row r="5068" spans="1:35" x14ac:dyDescent="0.25">
      <c r="A5068" t="s">
        <v>11710</v>
      </c>
      <c r="B5068" s="1">
        <v>42</v>
      </c>
      <c r="C5068" t="s">
        <v>622</v>
      </c>
      <c r="D5068">
        <v>18017681</v>
      </c>
      <c r="E5068" t="s">
        <v>11709</v>
      </c>
      <c r="F5068" t="s">
        <v>1363</v>
      </c>
      <c r="G5068" t="s">
        <v>1391</v>
      </c>
      <c r="H5068" s="3" t="s">
        <v>1795</v>
      </c>
      <c r="I5068">
        <v>2022</v>
      </c>
      <c r="J5068" s="15" t="s">
        <v>1796</v>
      </c>
      <c r="K5068">
        <v>2022</v>
      </c>
      <c r="L5068" t="s">
        <v>1367</v>
      </c>
      <c r="M5068" t="s">
        <v>11611</v>
      </c>
      <c r="N5068" t="s">
        <v>11612</v>
      </c>
      <c r="O5068" t="s">
        <v>1370</v>
      </c>
      <c r="P5068" t="s">
        <v>11686</v>
      </c>
      <c r="Q5068">
        <f t="shared" si="92"/>
        <v>2400</v>
      </c>
      <c r="R5068" t="s">
        <v>1381</v>
      </c>
      <c r="S5068" t="s">
        <v>1382</v>
      </c>
      <c r="T5068" t="s">
        <v>394</v>
      </c>
      <c r="U5068" s="75">
        <v>2400</v>
      </c>
      <c r="V5068">
        <v>9.5</v>
      </c>
      <c r="W5068">
        <v>22800</v>
      </c>
      <c r="AH5068" s="16"/>
      <c r="AI5068" t="s">
        <v>1375</v>
      </c>
    </row>
    <row r="5069" spans="1:35" x14ac:dyDescent="0.25">
      <c r="A5069" t="s">
        <v>11711</v>
      </c>
      <c r="B5069" s="1">
        <v>42</v>
      </c>
      <c r="C5069" t="s">
        <v>11663</v>
      </c>
      <c r="D5069">
        <v>18154018</v>
      </c>
      <c r="E5069" t="s">
        <v>4018</v>
      </c>
      <c r="F5069" t="s">
        <v>1363</v>
      </c>
      <c r="G5069" t="s">
        <v>1364</v>
      </c>
      <c r="H5069" s="3" t="s">
        <v>4019</v>
      </c>
      <c r="I5069">
        <v>2022</v>
      </c>
      <c r="J5069" s="15" t="s">
        <v>4020</v>
      </c>
      <c r="K5069">
        <v>2022</v>
      </c>
      <c r="L5069" t="s">
        <v>1367</v>
      </c>
      <c r="M5069" t="s">
        <v>11611</v>
      </c>
      <c r="N5069" t="s">
        <v>11612</v>
      </c>
      <c r="O5069" t="s">
        <v>1370</v>
      </c>
      <c r="P5069" t="s">
        <v>11666</v>
      </c>
      <c r="Q5069">
        <f t="shared" si="92"/>
        <v>1200</v>
      </c>
      <c r="R5069" t="s">
        <v>1381</v>
      </c>
      <c r="S5069" t="s">
        <v>1382</v>
      </c>
      <c r="T5069" t="s">
        <v>394</v>
      </c>
      <c r="U5069" s="75">
        <v>1200</v>
      </c>
      <c r="V5069">
        <v>9.5</v>
      </c>
      <c r="W5069">
        <v>11400</v>
      </c>
      <c r="AH5069" s="16"/>
      <c r="AI5069" t="s">
        <v>1375</v>
      </c>
    </row>
    <row r="5070" spans="1:35" x14ac:dyDescent="0.25">
      <c r="A5070" t="s">
        <v>11712</v>
      </c>
      <c r="B5070" s="1">
        <v>42</v>
      </c>
      <c r="C5070" t="s">
        <v>622</v>
      </c>
      <c r="D5070">
        <v>18080596</v>
      </c>
      <c r="E5070" t="s">
        <v>11713</v>
      </c>
      <c r="F5070" t="s">
        <v>1363</v>
      </c>
      <c r="G5070" t="s">
        <v>1364</v>
      </c>
      <c r="H5070" s="3" t="s">
        <v>3620</v>
      </c>
      <c r="I5070">
        <v>2022</v>
      </c>
      <c r="J5070" s="15" t="s">
        <v>2284</v>
      </c>
      <c r="K5070">
        <v>2022</v>
      </c>
      <c r="L5070" t="s">
        <v>1367</v>
      </c>
      <c r="M5070" t="s">
        <v>11611</v>
      </c>
      <c r="N5070" t="s">
        <v>11612</v>
      </c>
      <c r="O5070" t="s">
        <v>1370</v>
      </c>
      <c r="P5070" t="s">
        <v>11686</v>
      </c>
      <c r="Q5070">
        <f t="shared" si="92"/>
        <v>100</v>
      </c>
      <c r="R5070" t="s">
        <v>1381</v>
      </c>
      <c r="S5070" t="s">
        <v>1382</v>
      </c>
      <c r="T5070" t="s">
        <v>394</v>
      </c>
      <c r="U5070" s="75">
        <v>100</v>
      </c>
      <c r="V5070">
        <v>9.5</v>
      </c>
      <c r="W5070">
        <v>950</v>
      </c>
      <c r="AH5070" s="16"/>
      <c r="AI5070" t="s">
        <v>1375</v>
      </c>
    </row>
    <row r="5071" spans="1:35" x14ac:dyDescent="0.25">
      <c r="A5071" t="s">
        <v>11714</v>
      </c>
      <c r="B5071" s="1">
        <v>42</v>
      </c>
      <c r="C5071" t="s">
        <v>11663</v>
      </c>
      <c r="D5071">
        <v>18125859</v>
      </c>
      <c r="E5071" t="s">
        <v>11690</v>
      </c>
      <c r="F5071" t="s">
        <v>1363</v>
      </c>
      <c r="G5071" t="s">
        <v>1391</v>
      </c>
      <c r="H5071" s="3" t="s">
        <v>4019</v>
      </c>
      <c r="I5071">
        <v>2022</v>
      </c>
      <c r="J5071" s="15" t="s">
        <v>4020</v>
      </c>
      <c r="K5071">
        <v>2022</v>
      </c>
      <c r="L5071" t="s">
        <v>1367</v>
      </c>
      <c r="M5071" t="s">
        <v>11611</v>
      </c>
      <c r="N5071" t="s">
        <v>11612</v>
      </c>
      <c r="O5071" t="s">
        <v>1370</v>
      </c>
      <c r="P5071" t="s">
        <v>11666</v>
      </c>
      <c r="Q5071">
        <f t="shared" si="92"/>
        <v>881</v>
      </c>
      <c r="R5071" t="s">
        <v>1377</v>
      </c>
      <c r="S5071" t="s">
        <v>1378</v>
      </c>
      <c r="T5071" t="s">
        <v>1379</v>
      </c>
      <c r="U5071" s="75">
        <v>881</v>
      </c>
      <c r="V5071">
        <v>9.4</v>
      </c>
      <c r="W5071">
        <v>8281.4</v>
      </c>
      <c r="AH5071" s="16"/>
      <c r="AI5071" t="s">
        <v>1375</v>
      </c>
    </row>
    <row r="5072" spans="1:35" x14ac:dyDescent="0.25">
      <c r="A5072" t="s">
        <v>11715</v>
      </c>
      <c r="B5072" s="1">
        <v>42</v>
      </c>
      <c r="C5072" t="s">
        <v>11663</v>
      </c>
      <c r="D5072">
        <v>18161227</v>
      </c>
      <c r="E5072" t="s">
        <v>11716</v>
      </c>
      <c r="F5072" t="s">
        <v>1363</v>
      </c>
      <c r="G5072" t="s">
        <v>1364</v>
      </c>
      <c r="H5072" s="3" t="s">
        <v>2720</v>
      </c>
      <c r="I5072">
        <v>2022</v>
      </c>
      <c r="J5072" s="15" t="s">
        <v>1804</v>
      </c>
      <c r="K5072">
        <v>2022</v>
      </c>
      <c r="L5072" t="s">
        <v>1367</v>
      </c>
      <c r="M5072" t="s">
        <v>11611</v>
      </c>
      <c r="N5072" t="s">
        <v>11612</v>
      </c>
      <c r="O5072" t="s">
        <v>1370</v>
      </c>
      <c r="P5072" t="s">
        <v>11666</v>
      </c>
      <c r="Q5072">
        <f t="shared" si="92"/>
        <v>150</v>
      </c>
      <c r="R5072" t="s">
        <v>1381</v>
      </c>
      <c r="S5072" t="s">
        <v>1382</v>
      </c>
      <c r="T5072" t="s">
        <v>394</v>
      </c>
      <c r="U5072" s="75">
        <v>150</v>
      </c>
      <c r="V5072">
        <v>9.5</v>
      </c>
      <c r="W5072">
        <v>1425</v>
      </c>
      <c r="AH5072" s="16"/>
      <c r="AI5072" t="s">
        <v>1375</v>
      </c>
    </row>
    <row r="5073" spans="1:35" x14ac:dyDescent="0.25">
      <c r="A5073" t="s">
        <v>11717</v>
      </c>
      <c r="B5073" s="1">
        <v>42</v>
      </c>
      <c r="C5073" t="s">
        <v>11663</v>
      </c>
      <c r="D5073">
        <v>18033784</v>
      </c>
      <c r="E5073" t="s">
        <v>11718</v>
      </c>
      <c r="F5073" t="s">
        <v>1363</v>
      </c>
      <c r="G5073" t="s">
        <v>1364</v>
      </c>
      <c r="H5073" s="3" t="s">
        <v>2262</v>
      </c>
      <c r="I5073">
        <v>2022</v>
      </c>
      <c r="J5073" s="15" t="s">
        <v>2717</v>
      </c>
      <c r="K5073">
        <v>2022</v>
      </c>
      <c r="L5073" t="s">
        <v>1367</v>
      </c>
      <c r="M5073" t="s">
        <v>11611</v>
      </c>
      <c r="N5073" t="s">
        <v>11612</v>
      </c>
      <c r="O5073" t="s">
        <v>1370</v>
      </c>
      <c r="P5073" t="s">
        <v>11666</v>
      </c>
      <c r="Q5073">
        <f t="shared" si="92"/>
        <v>800</v>
      </c>
      <c r="R5073" t="s">
        <v>1377</v>
      </c>
      <c r="S5073" t="s">
        <v>1378</v>
      </c>
      <c r="T5073" t="s">
        <v>1379</v>
      </c>
      <c r="U5073" s="75">
        <v>800</v>
      </c>
      <c r="V5073">
        <v>9.4</v>
      </c>
      <c r="W5073">
        <v>7520</v>
      </c>
      <c r="AH5073" s="16"/>
      <c r="AI5073" t="s">
        <v>1375</v>
      </c>
    </row>
    <row r="5074" spans="1:35" x14ac:dyDescent="0.25">
      <c r="A5074" t="s">
        <v>11719</v>
      </c>
      <c r="B5074" s="1">
        <v>42</v>
      </c>
      <c r="C5074" t="s">
        <v>11663</v>
      </c>
      <c r="D5074">
        <v>18033784</v>
      </c>
      <c r="E5074" t="s">
        <v>11718</v>
      </c>
      <c r="F5074" t="s">
        <v>1363</v>
      </c>
      <c r="G5074" t="s">
        <v>1364</v>
      </c>
      <c r="H5074" s="3" t="s">
        <v>2262</v>
      </c>
      <c r="I5074">
        <v>2022</v>
      </c>
      <c r="J5074" s="15" t="s">
        <v>2717</v>
      </c>
      <c r="K5074">
        <v>2022</v>
      </c>
      <c r="L5074" t="s">
        <v>1367</v>
      </c>
      <c r="M5074" t="s">
        <v>11611</v>
      </c>
      <c r="N5074" t="s">
        <v>11612</v>
      </c>
      <c r="O5074" t="s">
        <v>1370</v>
      </c>
      <c r="P5074" t="s">
        <v>11666</v>
      </c>
      <c r="Q5074">
        <f t="shared" si="92"/>
        <v>800</v>
      </c>
      <c r="R5074" t="s">
        <v>1381</v>
      </c>
      <c r="S5074" t="s">
        <v>1382</v>
      </c>
      <c r="T5074" t="s">
        <v>11720</v>
      </c>
      <c r="U5074" s="75">
        <v>800</v>
      </c>
      <c r="V5074">
        <v>9.5</v>
      </c>
      <c r="W5074">
        <v>7600</v>
      </c>
      <c r="AH5074" s="16"/>
      <c r="AI5074" t="s">
        <v>1375</v>
      </c>
    </row>
    <row r="5075" spans="1:35" x14ac:dyDescent="0.25">
      <c r="A5075" t="s">
        <v>11721</v>
      </c>
      <c r="B5075" s="1">
        <v>42</v>
      </c>
      <c r="C5075" t="s">
        <v>11663</v>
      </c>
      <c r="D5075">
        <v>18130178</v>
      </c>
      <c r="E5075" t="s">
        <v>11722</v>
      </c>
      <c r="F5075" t="s">
        <v>1363</v>
      </c>
      <c r="G5075" t="s">
        <v>1364</v>
      </c>
      <c r="H5075" s="3" t="s">
        <v>2284</v>
      </c>
      <c r="I5075">
        <v>2022</v>
      </c>
      <c r="J5075" s="15" t="s">
        <v>4019</v>
      </c>
      <c r="K5075">
        <v>2022</v>
      </c>
      <c r="L5075" t="s">
        <v>1367</v>
      </c>
      <c r="M5075" t="s">
        <v>11611</v>
      </c>
      <c r="N5075" t="s">
        <v>11612</v>
      </c>
      <c r="O5075" t="s">
        <v>1370</v>
      </c>
      <c r="P5075" t="s">
        <v>11666</v>
      </c>
      <c r="Q5075">
        <f t="shared" si="92"/>
        <v>576</v>
      </c>
      <c r="R5075" t="s">
        <v>1381</v>
      </c>
      <c r="S5075" t="s">
        <v>1382</v>
      </c>
      <c r="T5075" t="s">
        <v>394</v>
      </c>
      <c r="U5075" s="75">
        <v>576</v>
      </c>
      <c r="V5075">
        <v>9.68</v>
      </c>
      <c r="W5075">
        <v>5575.68</v>
      </c>
      <c r="AH5075" s="16"/>
      <c r="AI5075" t="s">
        <v>1375</v>
      </c>
    </row>
    <row r="5076" spans="1:35" x14ac:dyDescent="0.25">
      <c r="A5076" t="s">
        <v>11723</v>
      </c>
      <c r="B5076" s="1">
        <v>42</v>
      </c>
      <c r="C5076" t="s">
        <v>11663</v>
      </c>
      <c r="D5076">
        <v>18270492</v>
      </c>
      <c r="E5076" t="s">
        <v>11724</v>
      </c>
      <c r="F5076" t="s">
        <v>1363</v>
      </c>
      <c r="G5076" t="s">
        <v>1364</v>
      </c>
      <c r="H5076" s="3" t="s">
        <v>4024</v>
      </c>
      <c r="I5076">
        <v>2022</v>
      </c>
      <c r="J5076" s="15" t="s">
        <v>3283</v>
      </c>
      <c r="K5076">
        <v>2022</v>
      </c>
      <c r="L5076" t="s">
        <v>1367</v>
      </c>
      <c r="M5076" t="s">
        <v>11611</v>
      </c>
      <c r="N5076" t="s">
        <v>11612</v>
      </c>
      <c r="O5076" t="s">
        <v>1370</v>
      </c>
      <c r="P5076" t="s">
        <v>11666</v>
      </c>
      <c r="Q5076">
        <f t="shared" si="92"/>
        <v>9000</v>
      </c>
      <c r="R5076" t="s">
        <v>2479</v>
      </c>
      <c r="S5076" t="s">
        <v>2480</v>
      </c>
      <c r="T5076" t="s">
        <v>11655</v>
      </c>
      <c r="U5076" s="75">
        <v>9000</v>
      </c>
      <c r="V5076">
        <v>9.8699999999999992</v>
      </c>
      <c r="W5076">
        <v>88830</v>
      </c>
      <c r="AH5076" s="16"/>
      <c r="AI5076" t="s">
        <v>1375</v>
      </c>
    </row>
    <row r="5077" spans="1:35" x14ac:dyDescent="0.25">
      <c r="A5077" t="s">
        <v>11725</v>
      </c>
      <c r="B5077" s="1">
        <v>42</v>
      </c>
      <c r="C5077" t="s">
        <v>11663</v>
      </c>
      <c r="D5077">
        <v>18270492</v>
      </c>
      <c r="E5077" t="s">
        <v>11724</v>
      </c>
      <c r="F5077" t="s">
        <v>1363</v>
      </c>
      <c r="G5077" t="s">
        <v>1364</v>
      </c>
      <c r="H5077" s="3" t="s">
        <v>4024</v>
      </c>
      <c r="I5077">
        <v>2022</v>
      </c>
      <c r="J5077" s="15" t="s">
        <v>3283</v>
      </c>
      <c r="K5077">
        <v>2022</v>
      </c>
      <c r="L5077" t="s">
        <v>1367</v>
      </c>
      <c r="M5077" t="s">
        <v>11611</v>
      </c>
      <c r="N5077" t="s">
        <v>11612</v>
      </c>
      <c r="O5077" t="s">
        <v>1370</v>
      </c>
      <c r="P5077" t="s">
        <v>11666</v>
      </c>
      <c r="Q5077">
        <f t="shared" si="92"/>
        <v>9000</v>
      </c>
      <c r="R5077" t="s">
        <v>1381</v>
      </c>
      <c r="S5077" t="s">
        <v>1382</v>
      </c>
      <c r="T5077" t="s">
        <v>394</v>
      </c>
      <c r="U5077" s="75">
        <v>9000</v>
      </c>
      <c r="V5077">
        <v>10.99</v>
      </c>
      <c r="W5077">
        <v>98910</v>
      </c>
      <c r="AH5077" s="16"/>
      <c r="AI5077" t="s">
        <v>1375</v>
      </c>
    </row>
    <row r="5078" spans="1:35" x14ac:dyDescent="0.25">
      <c r="A5078" t="s">
        <v>11726</v>
      </c>
      <c r="B5078" s="1">
        <v>42</v>
      </c>
      <c r="C5078" t="s">
        <v>11663</v>
      </c>
      <c r="D5078">
        <v>18215009</v>
      </c>
      <c r="E5078" t="s">
        <v>11727</v>
      </c>
      <c r="F5078" t="s">
        <v>1363</v>
      </c>
      <c r="G5078" t="s">
        <v>1364</v>
      </c>
      <c r="H5078" s="3" t="s">
        <v>4204</v>
      </c>
      <c r="I5078">
        <v>2022</v>
      </c>
      <c r="J5078" s="15" t="s">
        <v>4023</v>
      </c>
      <c r="K5078">
        <v>2022</v>
      </c>
      <c r="L5078" t="s">
        <v>1367</v>
      </c>
      <c r="M5078" t="s">
        <v>11611</v>
      </c>
      <c r="N5078" t="s">
        <v>11612</v>
      </c>
      <c r="O5078" t="s">
        <v>1370</v>
      </c>
      <c r="P5078" t="s">
        <v>11666</v>
      </c>
      <c r="Q5078">
        <f t="shared" si="92"/>
        <v>400</v>
      </c>
      <c r="R5078" t="s">
        <v>1381</v>
      </c>
      <c r="S5078" t="s">
        <v>1382</v>
      </c>
      <c r="T5078" t="s">
        <v>394</v>
      </c>
      <c r="U5078" s="75">
        <v>400</v>
      </c>
      <c r="V5078">
        <v>10.99</v>
      </c>
      <c r="W5078">
        <v>4396</v>
      </c>
      <c r="AH5078" s="16"/>
      <c r="AI5078" t="s">
        <v>1375</v>
      </c>
    </row>
    <row r="5079" spans="1:35" x14ac:dyDescent="0.25">
      <c r="A5079" t="s">
        <v>11728</v>
      </c>
      <c r="B5079" s="1">
        <v>42</v>
      </c>
      <c r="C5079" t="s">
        <v>11663</v>
      </c>
      <c r="D5079">
        <v>18215009</v>
      </c>
      <c r="E5079" t="s">
        <v>11727</v>
      </c>
      <c r="F5079" t="s">
        <v>1363</v>
      </c>
      <c r="G5079" t="s">
        <v>1364</v>
      </c>
      <c r="H5079" s="3" t="s">
        <v>4204</v>
      </c>
      <c r="I5079">
        <v>2022</v>
      </c>
      <c r="J5079" s="15" t="s">
        <v>4023</v>
      </c>
      <c r="K5079">
        <v>2022</v>
      </c>
      <c r="L5079" t="s">
        <v>1367</v>
      </c>
      <c r="M5079" t="s">
        <v>11611</v>
      </c>
      <c r="N5079" t="s">
        <v>11612</v>
      </c>
      <c r="O5079" t="s">
        <v>1370</v>
      </c>
      <c r="P5079" t="s">
        <v>11666</v>
      </c>
      <c r="Q5079">
        <f t="shared" si="92"/>
        <v>400</v>
      </c>
      <c r="R5079" t="s">
        <v>2198</v>
      </c>
      <c r="S5079" t="s">
        <v>2199</v>
      </c>
      <c r="T5079" t="s">
        <v>3186</v>
      </c>
      <c r="U5079" s="75">
        <v>400</v>
      </c>
      <c r="V5079">
        <v>12.9</v>
      </c>
      <c r="W5079">
        <v>5160</v>
      </c>
      <c r="AH5079" s="16"/>
      <c r="AI5079" t="s">
        <v>1375</v>
      </c>
    </row>
    <row r="5080" spans="1:35" x14ac:dyDescent="0.25">
      <c r="A5080" t="s">
        <v>11729</v>
      </c>
      <c r="B5080" s="1">
        <v>42</v>
      </c>
      <c r="C5080" t="s">
        <v>11663</v>
      </c>
      <c r="D5080">
        <v>18215009</v>
      </c>
      <c r="E5080" t="s">
        <v>11727</v>
      </c>
      <c r="F5080" t="s">
        <v>1363</v>
      </c>
      <c r="G5080" t="s">
        <v>1364</v>
      </c>
      <c r="H5080" s="3" t="s">
        <v>4204</v>
      </c>
      <c r="I5080">
        <v>2022</v>
      </c>
      <c r="J5080" s="15" t="s">
        <v>4023</v>
      </c>
      <c r="K5080">
        <v>2022</v>
      </c>
      <c r="L5080" t="s">
        <v>1367</v>
      </c>
      <c r="M5080" t="s">
        <v>11611</v>
      </c>
      <c r="N5080" t="s">
        <v>11612</v>
      </c>
      <c r="O5080" t="s">
        <v>1370</v>
      </c>
      <c r="P5080" t="s">
        <v>11666</v>
      </c>
      <c r="Q5080">
        <f t="shared" si="92"/>
        <v>400</v>
      </c>
      <c r="R5080" t="s">
        <v>11637</v>
      </c>
      <c r="S5080" t="s">
        <v>11638</v>
      </c>
      <c r="T5080" t="s">
        <v>11730</v>
      </c>
      <c r="U5080" s="75">
        <v>400</v>
      </c>
      <c r="V5080">
        <v>17.989999999999998</v>
      </c>
      <c r="W5080">
        <v>7196</v>
      </c>
      <c r="AH5080" s="16"/>
      <c r="AI5080" t="s">
        <v>1375</v>
      </c>
    </row>
    <row r="5081" spans="1:35" x14ac:dyDescent="0.25">
      <c r="A5081" t="s">
        <v>11731</v>
      </c>
      <c r="B5081" s="1">
        <v>42</v>
      </c>
      <c r="C5081" t="s">
        <v>11663</v>
      </c>
      <c r="D5081">
        <v>18215009</v>
      </c>
      <c r="E5081" t="s">
        <v>11727</v>
      </c>
      <c r="F5081" t="s">
        <v>1363</v>
      </c>
      <c r="G5081" t="s">
        <v>1364</v>
      </c>
      <c r="H5081" s="3" t="s">
        <v>4204</v>
      </c>
      <c r="I5081">
        <v>2022</v>
      </c>
      <c r="J5081" s="15" t="s">
        <v>4023</v>
      </c>
      <c r="K5081">
        <v>2022</v>
      </c>
      <c r="L5081" t="s">
        <v>1367</v>
      </c>
      <c r="M5081" t="s">
        <v>11611</v>
      </c>
      <c r="N5081" t="s">
        <v>11612</v>
      </c>
      <c r="O5081" t="s">
        <v>1370</v>
      </c>
      <c r="P5081" t="s">
        <v>11666</v>
      </c>
      <c r="Q5081">
        <f t="shared" si="92"/>
        <v>400</v>
      </c>
      <c r="R5081" t="s">
        <v>2697</v>
      </c>
      <c r="S5081" t="s">
        <v>2698</v>
      </c>
      <c r="T5081" t="s">
        <v>11732</v>
      </c>
      <c r="U5081" s="75">
        <v>400</v>
      </c>
      <c r="V5081">
        <v>22.5</v>
      </c>
      <c r="W5081">
        <v>9000</v>
      </c>
      <c r="AH5081" s="16"/>
      <c r="AI5081" t="s">
        <v>1375</v>
      </c>
    </row>
    <row r="5082" spans="1:35" x14ac:dyDescent="0.25">
      <c r="A5082" t="s">
        <v>11733</v>
      </c>
      <c r="B5082" s="1">
        <v>42</v>
      </c>
      <c r="C5082" t="s">
        <v>11663</v>
      </c>
      <c r="D5082">
        <v>18215009</v>
      </c>
      <c r="E5082" t="s">
        <v>11727</v>
      </c>
      <c r="F5082" t="s">
        <v>1363</v>
      </c>
      <c r="G5082" t="s">
        <v>1364</v>
      </c>
      <c r="H5082" s="3" t="s">
        <v>4204</v>
      </c>
      <c r="I5082">
        <v>2022</v>
      </c>
      <c r="J5082" s="15" t="s">
        <v>4023</v>
      </c>
      <c r="K5082">
        <v>2022</v>
      </c>
      <c r="L5082" t="s">
        <v>1367</v>
      </c>
      <c r="M5082" t="s">
        <v>11611</v>
      </c>
      <c r="N5082" t="s">
        <v>11612</v>
      </c>
      <c r="O5082" t="s">
        <v>1370</v>
      </c>
      <c r="P5082" t="s">
        <v>11666</v>
      </c>
      <c r="Q5082">
        <f t="shared" si="92"/>
        <v>400</v>
      </c>
      <c r="R5082" t="s">
        <v>11605</v>
      </c>
      <c r="S5082" t="s">
        <v>11606</v>
      </c>
      <c r="T5082" t="s">
        <v>11734</v>
      </c>
      <c r="U5082" s="75">
        <v>400</v>
      </c>
      <c r="V5082">
        <v>30</v>
      </c>
      <c r="W5082">
        <v>12000</v>
      </c>
      <c r="AH5082" s="16"/>
      <c r="AI5082" t="s">
        <v>1375</v>
      </c>
    </row>
    <row r="5083" spans="1:35" x14ac:dyDescent="0.25">
      <c r="A5083" t="s">
        <v>11735</v>
      </c>
      <c r="B5083" s="1">
        <v>42</v>
      </c>
      <c r="C5083" t="s">
        <v>11663</v>
      </c>
      <c r="D5083">
        <v>18196071</v>
      </c>
      <c r="E5083" t="s">
        <v>11736</v>
      </c>
      <c r="F5083" t="s">
        <v>1363</v>
      </c>
      <c r="G5083" t="s">
        <v>1391</v>
      </c>
      <c r="H5083" s="3" t="s">
        <v>1804</v>
      </c>
      <c r="I5083">
        <v>2022</v>
      </c>
      <c r="J5083" s="15" t="s">
        <v>1800</v>
      </c>
      <c r="K5083">
        <v>2022</v>
      </c>
      <c r="L5083" t="s">
        <v>1367</v>
      </c>
      <c r="M5083" t="s">
        <v>11611</v>
      </c>
      <c r="N5083" t="s">
        <v>11612</v>
      </c>
      <c r="O5083" t="s">
        <v>1370</v>
      </c>
      <c r="P5083" t="s">
        <v>11666</v>
      </c>
      <c r="Q5083">
        <f t="shared" si="92"/>
        <v>100</v>
      </c>
      <c r="R5083" t="s">
        <v>1381</v>
      </c>
      <c r="S5083" t="s">
        <v>1382</v>
      </c>
      <c r="T5083" t="s">
        <v>394</v>
      </c>
      <c r="U5083" s="75">
        <v>100</v>
      </c>
      <c r="V5083">
        <v>10.99</v>
      </c>
      <c r="W5083">
        <v>1099</v>
      </c>
      <c r="AH5083" s="16"/>
      <c r="AI5083" t="s">
        <v>1375</v>
      </c>
    </row>
    <row r="5084" spans="1:35" x14ac:dyDescent="0.25">
      <c r="A5084" t="s">
        <v>11737</v>
      </c>
      <c r="B5084" s="1">
        <v>42</v>
      </c>
      <c r="C5084" t="s">
        <v>622</v>
      </c>
      <c r="D5084">
        <v>18142796</v>
      </c>
      <c r="E5084" t="s">
        <v>11738</v>
      </c>
      <c r="F5084" t="s">
        <v>1363</v>
      </c>
      <c r="G5084" t="s">
        <v>1391</v>
      </c>
      <c r="H5084" s="3" t="s">
        <v>3279</v>
      </c>
      <c r="I5084">
        <v>2022</v>
      </c>
      <c r="J5084" s="15" t="s">
        <v>4019</v>
      </c>
      <c r="K5084">
        <v>2022</v>
      </c>
      <c r="L5084" t="s">
        <v>1367</v>
      </c>
      <c r="M5084" t="s">
        <v>11611</v>
      </c>
      <c r="N5084" t="s">
        <v>11612</v>
      </c>
      <c r="O5084" t="s">
        <v>1370</v>
      </c>
      <c r="P5084" t="s">
        <v>11686</v>
      </c>
      <c r="Q5084">
        <f t="shared" si="92"/>
        <v>10</v>
      </c>
      <c r="R5084" t="s">
        <v>1381</v>
      </c>
      <c r="S5084" t="s">
        <v>1382</v>
      </c>
      <c r="T5084" t="s">
        <v>394</v>
      </c>
      <c r="U5084" s="75">
        <v>10</v>
      </c>
      <c r="V5084">
        <v>9.68</v>
      </c>
      <c r="W5084">
        <v>96.8</v>
      </c>
      <c r="AH5084" s="16"/>
      <c r="AI5084" t="s">
        <v>1375</v>
      </c>
    </row>
    <row r="5085" spans="1:35" x14ac:dyDescent="0.25">
      <c r="A5085" t="s">
        <v>11739</v>
      </c>
      <c r="B5085" s="1">
        <v>42</v>
      </c>
      <c r="C5085" t="s">
        <v>11663</v>
      </c>
      <c r="D5085">
        <v>18218482</v>
      </c>
      <c r="E5085" t="s">
        <v>11740</v>
      </c>
      <c r="F5085" t="s">
        <v>1363</v>
      </c>
      <c r="G5085" t="s">
        <v>1391</v>
      </c>
      <c r="H5085" s="3" t="s">
        <v>4204</v>
      </c>
      <c r="I5085">
        <v>2022</v>
      </c>
      <c r="J5085" s="15" t="s">
        <v>4023</v>
      </c>
      <c r="K5085">
        <v>2022</v>
      </c>
      <c r="L5085" t="s">
        <v>1367</v>
      </c>
      <c r="M5085" t="s">
        <v>11611</v>
      </c>
      <c r="N5085" t="s">
        <v>11612</v>
      </c>
      <c r="O5085" t="s">
        <v>1370</v>
      </c>
      <c r="P5085" t="s">
        <v>11666</v>
      </c>
      <c r="Q5085">
        <f t="shared" si="92"/>
        <v>5</v>
      </c>
      <c r="R5085" t="s">
        <v>1381</v>
      </c>
      <c r="S5085" t="s">
        <v>1382</v>
      </c>
      <c r="T5085" t="s">
        <v>394</v>
      </c>
      <c r="U5085" s="75">
        <v>5</v>
      </c>
      <c r="V5085">
        <v>10.99</v>
      </c>
      <c r="W5085">
        <v>54.95</v>
      </c>
      <c r="AH5085" s="16"/>
      <c r="AI5085" t="s">
        <v>1375</v>
      </c>
    </row>
    <row r="5086" spans="1:35" x14ac:dyDescent="0.25">
      <c r="A5086" t="s">
        <v>11741</v>
      </c>
      <c r="B5086" s="1">
        <v>42</v>
      </c>
      <c r="C5086" t="s">
        <v>11663</v>
      </c>
      <c r="D5086">
        <v>18348890</v>
      </c>
      <c r="E5086" t="s">
        <v>11742</v>
      </c>
      <c r="F5086" t="s">
        <v>1363</v>
      </c>
      <c r="G5086" t="s">
        <v>1391</v>
      </c>
      <c r="H5086" s="3" t="s">
        <v>4211</v>
      </c>
      <c r="I5086">
        <v>2022</v>
      </c>
      <c r="J5086" s="15" t="s">
        <v>4212</v>
      </c>
      <c r="K5086">
        <v>2022</v>
      </c>
      <c r="L5086" t="s">
        <v>1367</v>
      </c>
      <c r="M5086" t="s">
        <v>11611</v>
      </c>
      <c r="N5086" t="s">
        <v>11612</v>
      </c>
      <c r="O5086" t="s">
        <v>1370</v>
      </c>
      <c r="P5086" t="s">
        <v>11666</v>
      </c>
      <c r="Q5086">
        <f t="shared" si="92"/>
        <v>974</v>
      </c>
      <c r="R5086" t="s">
        <v>1377</v>
      </c>
      <c r="S5086" t="s">
        <v>1378</v>
      </c>
      <c r="T5086" t="s">
        <v>1379</v>
      </c>
      <c r="U5086" s="75">
        <v>974</v>
      </c>
      <c r="V5086">
        <v>9.4</v>
      </c>
      <c r="W5086">
        <v>9155.6</v>
      </c>
      <c r="AH5086" s="16"/>
      <c r="AI5086" t="s">
        <v>1375</v>
      </c>
    </row>
    <row r="5087" spans="1:35" x14ac:dyDescent="0.25">
      <c r="A5087" t="s">
        <v>11743</v>
      </c>
      <c r="B5087" s="1">
        <v>42</v>
      </c>
      <c r="C5087" t="s">
        <v>11663</v>
      </c>
      <c r="D5087">
        <v>18348890</v>
      </c>
      <c r="E5087" t="s">
        <v>11742</v>
      </c>
      <c r="F5087" t="s">
        <v>1363</v>
      </c>
      <c r="G5087" t="s">
        <v>1391</v>
      </c>
      <c r="H5087" s="3" t="s">
        <v>4211</v>
      </c>
      <c r="I5087">
        <v>2022</v>
      </c>
      <c r="J5087" s="15" t="s">
        <v>4212</v>
      </c>
      <c r="K5087">
        <v>2022</v>
      </c>
      <c r="L5087" t="s">
        <v>1367</v>
      </c>
      <c r="M5087" t="s">
        <v>11611</v>
      </c>
      <c r="N5087" t="s">
        <v>11612</v>
      </c>
      <c r="O5087" t="s">
        <v>1370</v>
      </c>
      <c r="P5087" t="s">
        <v>11666</v>
      </c>
      <c r="Q5087">
        <f t="shared" si="92"/>
        <v>974</v>
      </c>
      <c r="R5087" t="s">
        <v>1381</v>
      </c>
      <c r="S5087" t="s">
        <v>1382</v>
      </c>
      <c r="T5087" t="s">
        <v>394</v>
      </c>
      <c r="U5087" s="75">
        <v>974</v>
      </c>
      <c r="V5087">
        <v>10.99</v>
      </c>
      <c r="W5087">
        <v>10704.26</v>
      </c>
      <c r="AH5087" s="16"/>
      <c r="AI5087" t="s">
        <v>1375</v>
      </c>
    </row>
    <row r="5088" spans="1:35" x14ac:dyDescent="0.25">
      <c r="A5088" t="s">
        <v>11744</v>
      </c>
      <c r="B5088" s="1">
        <v>42</v>
      </c>
      <c r="C5088" t="s">
        <v>11663</v>
      </c>
      <c r="D5088">
        <v>18382150</v>
      </c>
      <c r="E5088" t="s">
        <v>11745</v>
      </c>
      <c r="F5088" t="s">
        <v>1363</v>
      </c>
      <c r="G5088" t="s">
        <v>1364</v>
      </c>
      <c r="H5088" s="3" t="s">
        <v>2724</v>
      </c>
      <c r="I5088">
        <v>2022</v>
      </c>
      <c r="J5088" s="15" t="s">
        <v>3294</v>
      </c>
      <c r="K5088">
        <v>2022</v>
      </c>
      <c r="L5088" t="s">
        <v>1367</v>
      </c>
      <c r="M5088" t="s">
        <v>11611</v>
      </c>
      <c r="N5088" t="s">
        <v>11612</v>
      </c>
      <c r="O5088" t="s">
        <v>1370</v>
      </c>
      <c r="P5088" t="s">
        <v>11666</v>
      </c>
      <c r="Q5088">
        <f t="shared" si="92"/>
        <v>2640</v>
      </c>
      <c r="R5088" t="s">
        <v>2479</v>
      </c>
      <c r="S5088" t="s">
        <v>2480</v>
      </c>
      <c r="T5088" t="s">
        <v>11655</v>
      </c>
      <c r="U5088" s="75">
        <v>2640</v>
      </c>
      <c r="V5088">
        <v>10.34</v>
      </c>
      <c r="W5088">
        <v>27297.599999999999</v>
      </c>
      <c r="AH5088" s="16"/>
      <c r="AI5088" t="s">
        <v>1375</v>
      </c>
    </row>
    <row r="5089" spans="1:35" x14ac:dyDescent="0.25">
      <c r="A5089" t="s">
        <v>11746</v>
      </c>
      <c r="B5089" s="1">
        <v>42</v>
      </c>
      <c r="C5089" t="s">
        <v>11663</v>
      </c>
      <c r="D5089">
        <v>18382150</v>
      </c>
      <c r="E5089" t="s">
        <v>11745</v>
      </c>
      <c r="F5089" t="s">
        <v>1363</v>
      </c>
      <c r="G5089" t="s">
        <v>1364</v>
      </c>
      <c r="H5089" s="3" t="s">
        <v>2724</v>
      </c>
      <c r="I5089">
        <v>2022</v>
      </c>
      <c r="J5089" s="15" t="s">
        <v>3294</v>
      </c>
      <c r="K5089">
        <v>2022</v>
      </c>
      <c r="L5089" t="s">
        <v>1367</v>
      </c>
      <c r="M5089" t="s">
        <v>11611</v>
      </c>
      <c r="N5089" t="s">
        <v>11612</v>
      </c>
      <c r="O5089" t="s">
        <v>1370</v>
      </c>
      <c r="P5089" t="s">
        <v>11666</v>
      </c>
      <c r="Q5089">
        <f t="shared" si="92"/>
        <v>2640</v>
      </c>
      <c r="R5089" t="s">
        <v>1381</v>
      </c>
      <c r="S5089" t="s">
        <v>1382</v>
      </c>
      <c r="T5089" t="s">
        <v>394</v>
      </c>
      <c r="U5089" s="75">
        <v>2640</v>
      </c>
      <c r="V5089">
        <v>10.99</v>
      </c>
      <c r="W5089">
        <v>29013.599999999999</v>
      </c>
      <c r="AH5089" s="16"/>
      <c r="AI5089" t="s">
        <v>1375</v>
      </c>
    </row>
    <row r="5090" spans="1:35" x14ac:dyDescent="0.25">
      <c r="A5090" t="s">
        <v>11747</v>
      </c>
      <c r="B5090" s="1">
        <v>42</v>
      </c>
      <c r="C5090" t="s">
        <v>11663</v>
      </c>
      <c r="D5090">
        <v>18382150</v>
      </c>
      <c r="E5090" t="s">
        <v>11745</v>
      </c>
      <c r="F5090" t="s">
        <v>1363</v>
      </c>
      <c r="G5090" t="s">
        <v>1364</v>
      </c>
      <c r="H5090" s="3" t="s">
        <v>2724</v>
      </c>
      <c r="I5090">
        <v>2022</v>
      </c>
      <c r="J5090" s="15" t="s">
        <v>3294</v>
      </c>
      <c r="K5090">
        <v>2022</v>
      </c>
      <c r="L5090" t="s">
        <v>1367</v>
      </c>
      <c r="M5090" t="s">
        <v>11611</v>
      </c>
      <c r="N5090" t="s">
        <v>11612</v>
      </c>
      <c r="O5090" t="s">
        <v>1370</v>
      </c>
      <c r="P5090" t="s">
        <v>11666</v>
      </c>
      <c r="Q5090">
        <f t="shared" si="92"/>
        <v>2640</v>
      </c>
      <c r="R5090" t="s">
        <v>4005</v>
      </c>
      <c r="S5090" t="s">
        <v>4006</v>
      </c>
      <c r="T5090" t="s">
        <v>11748</v>
      </c>
      <c r="U5090" s="75">
        <v>2640</v>
      </c>
      <c r="V5090">
        <v>29.5</v>
      </c>
      <c r="W5090">
        <v>77880</v>
      </c>
      <c r="AH5090" s="16"/>
      <c r="AI5090" t="s">
        <v>1375</v>
      </c>
    </row>
    <row r="5091" spans="1:35" x14ac:dyDescent="0.25">
      <c r="A5091" t="s">
        <v>11749</v>
      </c>
      <c r="B5091" s="1">
        <v>42</v>
      </c>
      <c r="C5091" t="s">
        <v>11663</v>
      </c>
      <c r="D5091">
        <v>18290841</v>
      </c>
      <c r="E5091" t="s">
        <v>11750</v>
      </c>
      <c r="F5091" t="s">
        <v>1363</v>
      </c>
      <c r="G5091" t="s">
        <v>1364</v>
      </c>
      <c r="H5091" s="3" t="s">
        <v>2727</v>
      </c>
      <c r="I5091">
        <v>2022</v>
      </c>
      <c r="J5091" s="15" t="s">
        <v>2728</v>
      </c>
      <c r="K5091">
        <v>2022</v>
      </c>
      <c r="L5091" t="s">
        <v>1367</v>
      </c>
      <c r="M5091" t="s">
        <v>11611</v>
      </c>
      <c r="N5091" t="s">
        <v>11612</v>
      </c>
      <c r="O5091" t="s">
        <v>1370</v>
      </c>
      <c r="P5091" t="s">
        <v>11666</v>
      </c>
      <c r="Q5091">
        <f t="shared" si="92"/>
        <v>4500</v>
      </c>
      <c r="R5091" t="s">
        <v>1381</v>
      </c>
      <c r="S5091" t="s">
        <v>1382</v>
      </c>
      <c r="T5091" t="s">
        <v>394</v>
      </c>
      <c r="U5091" s="75">
        <v>4500</v>
      </c>
      <c r="V5091">
        <v>10.99</v>
      </c>
      <c r="W5091">
        <v>49455</v>
      </c>
      <c r="AH5091" s="16"/>
      <c r="AI5091" t="s">
        <v>1375</v>
      </c>
    </row>
    <row r="5092" spans="1:35" x14ac:dyDescent="0.25">
      <c r="A5092" t="s">
        <v>11751</v>
      </c>
      <c r="B5092" s="1">
        <v>42</v>
      </c>
      <c r="C5092" t="s">
        <v>11663</v>
      </c>
      <c r="D5092">
        <v>18757723</v>
      </c>
      <c r="E5092" t="s">
        <v>11752</v>
      </c>
      <c r="F5092" t="s">
        <v>1363</v>
      </c>
      <c r="G5092" t="s">
        <v>1364</v>
      </c>
      <c r="H5092" s="3" t="s">
        <v>5434</v>
      </c>
      <c r="I5092">
        <v>2022</v>
      </c>
      <c r="J5092" s="15" t="s">
        <v>5435</v>
      </c>
      <c r="K5092">
        <v>2022</v>
      </c>
      <c r="L5092" t="s">
        <v>1367</v>
      </c>
      <c r="M5092" t="s">
        <v>11753</v>
      </c>
      <c r="N5092" t="s">
        <v>11754</v>
      </c>
      <c r="O5092" t="s">
        <v>1370</v>
      </c>
      <c r="P5092" t="s">
        <v>11755</v>
      </c>
      <c r="Q5092">
        <f t="shared" si="92"/>
        <v>5000</v>
      </c>
      <c r="R5092" t="s">
        <v>2369</v>
      </c>
      <c r="S5092" t="s">
        <v>2370</v>
      </c>
      <c r="T5092" t="s">
        <v>11688</v>
      </c>
      <c r="U5092" s="75">
        <v>5000</v>
      </c>
      <c r="V5092">
        <v>7.5</v>
      </c>
      <c r="W5092">
        <v>37500</v>
      </c>
      <c r="AH5092" s="16"/>
      <c r="AI5092" t="s">
        <v>1375</v>
      </c>
    </row>
    <row r="5093" spans="1:35" x14ac:dyDescent="0.25">
      <c r="A5093" t="s">
        <v>11756</v>
      </c>
      <c r="B5093" s="1">
        <v>42</v>
      </c>
      <c r="C5093" t="s">
        <v>11663</v>
      </c>
      <c r="D5093">
        <v>18757723</v>
      </c>
      <c r="E5093" t="s">
        <v>11752</v>
      </c>
      <c r="F5093" t="s">
        <v>1363</v>
      </c>
      <c r="G5093" t="s">
        <v>1364</v>
      </c>
      <c r="H5093" s="3" t="s">
        <v>5434</v>
      </c>
      <c r="I5093">
        <v>2022</v>
      </c>
      <c r="J5093" s="15" t="s">
        <v>5435</v>
      </c>
      <c r="K5093">
        <v>2022</v>
      </c>
      <c r="L5093" t="s">
        <v>1367</v>
      </c>
      <c r="M5093" t="s">
        <v>11753</v>
      </c>
      <c r="N5093" t="s">
        <v>11754</v>
      </c>
      <c r="O5093" t="s">
        <v>1370</v>
      </c>
      <c r="P5093" t="s">
        <v>11755</v>
      </c>
      <c r="Q5093">
        <f t="shared" si="92"/>
        <v>5000</v>
      </c>
      <c r="R5093" t="s">
        <v>11757</v>
      </c>
      <c r="S5093" t="s">
        <v>11758</v>
      </c>
      <c r="T5093" t="s">
        <v>11759</v>
      </c>
      <c r="U5093" s="75">
        <v>5000</v>
      </c>
      <c r="V5093">
        <v>9.15</v>
      </c>
      <c r="W5093">
        <v>45750</v>
      </c>
      <c r="AH5093" s="16"/>
      <c r="AI5093" t="s">
        <v>1375</v>
      </c>
    </row>
    <row r="5094" spans="1:35" x14ac:dyDescent="0.25">
      <c r="A5094" t="s">
        <v>11760</v>
      </c>
      <c r="B5094" s="1">
        <v>42</v>
      </c>
      <c r="C5094" t="s">
        <v>11663</v>
      </c>
      <c r="D5094">
        <v>18757723</v>
      </c>
      <c r="E5094" t="s">
        <v>11752</v>
      </c>
      <c r="F5094" t="s">
        <v>1363</v>
      </c>
      <c r="G5094" t="s">
        <v>1364</v>
      </c>
      <c r="H5094" s="3" t="s">
        <v>5434</v>
      </c>
      <c r="I5094">
        <v>2022</v>
      </c>
      <c r="J5094" s="15" t="s">
        <v>5435</v>
      </c>
      <c r="K5094">
        <v>2022</v>
      </c>
      <c r="L5094" t="s">
        <v>1367</v>
      </c>
      <c r="M5094" t="s">
        <v>11753</v>
      </c>
      <c r="N5094" t="s">
        <v>11754</v>
      </c>
      <c r="O5094" t="s">
        <v>1370</v>
      </c>
      <c r="P5094" t="s">
        <v>11755</v>
      </c>
      <c r="Q5094">
        <f t="shared" si="92"/>
        <v>5000</v>
      </c>
      <c r="R5094" t="s">
        <v>1381</v>
      </c>
      <c r="S5094" t="s">
        <v>1382</v>
      </c>
      <c r="T5094" t="s">
        <v>394</v>
      </c>
      <c r="U5094" s="75">
        <v>5000</v>
      </c>
      <c r="V5094">
        <v>10.99</v>
      </c>
      <c r="W5094">
        <v>54950</v>
      </c>
      <c r="AH5094" s="16"/>
      <c r="AI5094" t="s">
        <v>1375</v>
      </c>
    </row>
    <row r="5095" spans="1:35" x14ac:dyDescent="0.25">
      <c r="A5095" t="s">
        <v>11761</v>
      </c>
      <c r="B5095" s="1">
        <v>42</v>
      </c>
      <c r="C5095" t="s">
        <v>11663</v>
      </c>
      <c r="D5095">
        <v>18704107</v>
      </c>
      <c r="E5095" t="s">
        <v>11762</v>
      </c>
      <c r="F5095" t="s">
        <v>1363</v>
      </c>
      <c r="G5095" t="s">
        <v>1391</v>
      </c>
      <c r="H5095" s="3" t="s">
        <v>2702</v>
      </c>
      <c r="I5095">
        <v>2022</v>
      </c>
      <c r="J5095" s="15" t="s">
        <v>5180</v>
      </c>
      <c r="K5095">
        <v>2022</v>
      </c>
      <c r="L5095" t="s">
        <v>1367</v>
      </c>
      <c r="M5095" t="s">
        <v>11753</v>
      </c>
      <c r="N5095" t="s">
        <v>11754</v>
      </c>
      <c r="O5095" t="s">
        <v>1370</v>
      </c>
      <c r="P5095" t="s">
        <v>11755</v>
      </c>
      <c r="Q5095">
        <f t="shared" si="92"/>
        <v>250</v>
      </c>
      <c r="R5095" t="s">
        <v>2369</v>
      </c>
      <c r="S5095" t="s">
        <v>2370</v>
      </c>
      <c r="T5095" t="s">
        <v>11763</v>
      </c>
      <c r="U5095" s="75">
        <v>250</v>
      </c>
      <c r="V5095">
        <v>7.5</v>
      </c>
      <c r="W5095">
        <v>1875</v>
      </c>
      <c r="AH5095" s="16"/>
      <c r="AI5095" t="s">
        <v>1375</v>
      </c>
    </row>
    <row r="5096" spans="1:35" x14ac:dyDescent="0.25">
      <c r="A5096" t="s">
        <v>11764</v>
      </c>
      <c r="B5096" s="1">
        <v>42</v>
      </c>
      <c r="C5096" t="s">
        <v>11663</v>
      </c>
      <c r="D5096">
        <v>18704107</v>
      </c>
      <c r="E5096" t="s">
        <v>11762</v>
      </c>
      <c r="F5096" t="s">
        <v>1363</v>
      </c>
      <c r="G5096" t="s">
        <v>1391</v>
      </c>
      <c r="H5096" s="3" t="s">
        <v>2702</v>
      </c>
      <c r="I5096">
        <v>2022</v>
      </c>
      <c r="J5096" s="15" t="s">
        <v>5180</v>
      </c>
      <c r="K5096">
        <v>2022</v>
      </c>
      <c r="L5096" t="s">
        <v>1367</v>
      </c>
      <c r="M5096" t="s">
        <v>11753</v>
      </c>
      <c r="N5096" t="s">
        <v>11754</v>
      </c>
      <c r="O5096" t="s">
        <v>1370</v>
      </c>
      <c r="P5096" t="s">
        <v>11755</v>
      </c>
      <c r="Q5096">
        <f t="shared" si="92"/>
        <v>250</v>
      </c>
      <c r="R5096" t="s">
        <v>1381</v>
      </c>
      <c r="S5096" t="s">
        <v>1382</v>
      </c>
      <c r="T5096" t="s">
        <v>394</v>
      </c>
      <c r="U5096" s="75">
        <v>250</v>
      </c>
      <c r="V5096">
        <v>10.99</v>
      </c>
      <c r="W5096">
        <v>2747.5</v>
      </c>
      <c r="AH5096" s="16"/>
      <c r="AI5096" t="s">
        <v>1375</v>
      </c>
    </row>
    <row r="5097" spans="1:35" x14ac:dyDescent="0.25">
      <c r="A5097" t="s">
        <v>11765</v>
      </c>
      <c r="B5097" s="1">
        <v>42</v>
      </c>
      <c r="C5097" t="s">
        <v>11663</v>
      </c>
      <c r="D5097">
        <v>18779174</v>
      </c>
      <c r="E5097" t="s">
        <v>2739</v>
      </c>
      <c r="F5097" t="s">
        <v>1363</v>
      </c>
      <c r="G5097" t="s">
        <v>1364</v>
      </c>
      <c r="H5097" s="3" t="s">
        <v>1518</v>
      </c>
      <c r="I5097">
        <v>2022</v>
      </c>
      <c r="J5097" s="15" t="s">
        <v>1519</v>
      </c>
      <c r="K5097">
        <v>2022</v>
      </c>
      <c r="L5097" t="s">
        <v>1367</v>
      </c>
      <c r="M5097" t="s">
        <v>11753</v>
      </c>
      <c r="N5097" t="s">
        <v>11754</v>
      </c>
      <c r="O5097" t="s">
        <v>1370</v>
      </c>
      <c r="P5097" t="s">
        <v>11755</v>
      </c>
      <c r="Q5097">
        <f t="shared" si="92"/>
        <v>500</v>
      </c>
      <c r="R5097" t="s">
        <v>2369</v>
      </c>
      <c r="S5097" t="s">
        <v>2370</v>
      </c>
      <c r="T5097" t="s">
        <v>11766</v>
      </c>
      <c r="U5097" s="75">
        <v>500</v>
      </c>
      <c r="V5097">
        <v>9</v>
      </c>
      <c r="W5097">
        <v>4500</v>
      </c>
      <c r="AH5097" s="16"/>
      <c r="AI5097" t="s">
        <v>1375</v>
      </c>
    </row>
    <row r="5098" spans="1:35" x14ac:dyDescent="0.25">
      <c r="A5098" t="s">
        <v>11767</v>
      </c>
      <c r="B5098" s="1">
        <v>42</v>
      </c>
      <c r="C5098" t="s">
        <v>11663</v>
      </c>
      <c r="D5098">
        <v>18779174</v>
      </c>
      <c r="E5098" t="s">
        <v>2739</v>
      </c>
      <c r="F5098" t="s">
        <v>1363</v>
      </c>
      <c r="G5098" t="s">
        <v>1364</v>
      </c>
      <c r="H5098" s="3" t="s">
        <v>1518</v>
      </c>
      <c r="I5098">
        <v>2022</v>
      </c>
      <c r="J5098" s="15" t="s">
        <v>1519</v>
      </c>
      <c r="K5098">
        <v>2022</v>
      </c>
      <c r="L5098" t="s">
        <v>1367</v>
      </c>
      <c r="M5098" t="s">
        <v>11753</v>
      </c>
      <c r="N5098" t="s">
        <v>11754</v>
      </c>
      <c r="O5098" t="s">
        <v>1370</v>
      </c>
      <c r="P5098" t="s">
        <v>11755</v>
      </c>
      <c r="Q5098">
        <f t="shared" si="92"/>
        <v>500</v>
      </c>
      <c r="R5098" t="s">
        <v>1381</v>
      </c>
      <c r="S5098" t="s">
        <v>1382</v>
      </c>
      <c r="T5098" t="s">
        <v>394</v>
      </c>
      <c r="U5098" s="75">
        <v>500</v>
      </c>
      <c r="V5098">
        <v>10.99</v>
      </c>
      <c r="W5098">
        <v>5495</v>
      </c>
      <c r="AH5098" s="16"/>
      <c r="AI5098" t="s">
        <v>1375</v>
      </c>
    </row>
    <row r="5099" spans="1:35" x14ac:dyDescent="0.25">
      <c r="A5099" t="s">
        <v>11768</v>
      </c>
      <c r="B5099" s="1">
        <v>42</v>
      </c>
      <c r="C5099" t="s">
        <v>11663</v>
      </c>
      <c r="D5099">
        <v>18765114</v>
      </c>
      <c r="E5099" t="s">
        <v>5654</v>
      </c>
      <c r="F5099" t="s">
        <v>1363</v>
      </c>
      <c r="G5099" t="s">
        <v>1364</v>
      </c>
      <c r="H5099" s="3" t="s">
        <v>4319</v>
      </c>
      <c r="I5099">
        <v>2022</v>
      </c>
      <c r="J5099" s="15" t="s">
        <v>1518</v>
      </c>
      <c r="K5099">
        <v>2022</v>
      </c>
      <c r="L5099" t="s">
        <v>1367</v>
      </c>
      <c r="M5099" t="s">
        <v>11753</v>
      </c>
      <c r="N5099" t="s">
        <v>11754</v>
      </c>
      <c r="O5099" t="s">
        <v>1370</v>
      </c>
      <c r="P5099" t="s">
        <v>11755</v>
      </c>
      <c r="Q5099">
        <f t="shared" si="92"/>
        <v>114</v>
      </c>
      <c r="R5099" t="s">
        <v>2369</v>
      </c>
      <c r="S5099" t="s">
        <v>2370</v>
      </c>
      <c r="T5099" t="s">
        <v>11769</v>
      </c>
      <c r="U5099" s="75">
        <v>114</v>
      </c>
      <c r="V5099">
        <v>8</v>
      </c>
      <c r="W5099">
        <v>912</v>
      </c>
      <c r="AH5099" s="16"/>
      <c r="AI5099" t="s">
        <v>1375</v>
      </c>
    </row>
    <row r="5100" spans="1:35" x14ac:dyDescent="0.25">
      <c r="A5100" t="s">
        <v>11770</v>
      </c>
      <c r="B5100" s="1">
        <v>43</v>
      </c>
      <c r="C5100" t="s">
        <v>11771</v>
      </c>
      <c r="D5100">
        <v>17360560</v>
      </c>
      <c r="E5100" t="s">
        <v>11772</v>
      </c>
      <c r="F5100" t="s">
        <v>1363</v>
      </c>
      <c r="G5100" t="s">
        <v>1391</v>
      </c>
      <c r="H5100" s="3" t="s">
        <v>3609</v>
      </c>
      <c r="I5100">
        <v>2022</v>
      </c>
      <c r="J5100" s="15" t="s">
        <v>1505</v>
      </c>
      <c r="K5100">
        <v>2022</v>
      </c>
      <c r="L5100" t="s">
        <v>1367</v>
      </c>
      <c r="M5100" t="s">
        <v>11611</v>
      </c>
      <c r="N5100" t="s">
        <v>11612</v>
      </c>
      <c r="O5100" t="s">
        <v>1370</v>
      </c>
      <c r="P5100" t="s">
        <v>11531</v>
      </c>
      <c r="Q5100">
        <f t="shared" si="92"/>
        <v>25</v>
      </c>
      <c r="R5100" t="s">
        <v>11613</v>
      </c>
      <c r="S5100" t="s">
        <v>11614</v>
      </c>
      <c r="T5100" t="s">
        <v>11773</v>
      </c>
      <c r="U5100" s="75">
        <v>25</v>
      </c>
      <c r="V5100">
        <v>6.9</v>
      </c>
      <c r="W5100">
        <v>172.5</v>
      </c>
      <c r="AH5100" s="16"/>
      <c r="AI5100" t="s">
        <v>1375</v>
      </c>
    </row>
    <row r="5101" spans="1:35" x14ac:dyDescent="0.25">
      <c r="A5101" t="s">
        <v>11774</v>
      </c>
      <c r="B5101" s="1">
        <v>43</v>
      </c>
      <c r="C5101" t="s">
        <v>11771</v>
      </c>
      <c r="D5101">
        <v>17360560</v>
      </c>
      <c r="E5101" t="s">
        <v>11772</v>
      </c>
      <c r="F5101" t="s">
        <v>1363</v>
      </c>
      <c r="G5101" t="s">
        <v>1391</v>
      </c>
      <c r="H5101" s="3" t="s">
        <v>3609</v>
      </c>
      <c r="I5101">
        <v>2022</v>
      </c>
      <c r="J5101" s="15" t="s">
        <v>1505</v>
      </c>
      <c r="K5101">
        <v>2022</v>
      </c>
      <c r="L5101" t="s">
        <v>1367</v>
      </c>
      <c r="M5101" t="s">
        <v>11611</v>
      </c>
      <c r="N5101" t="s">
        <v>11612</v>
      </c>
      <c r="O5101" t="s">
        <v>1370</v>
      </c>
      <c r="P5101" t="s">
        <v>11531</v>
      </c>
      <c r="Q5101">
        <f t="shared" si="92"/>
        <v>25</v>
      </c>
      <c r="R5101" t="s">
        <v>1381</v>
      </c>
      <c r="S5101" t="s">
        <v>1382</v>
      </c>
      <c r="T5101" t="s">
        <v>11775</v>
      </c>
      <c r="U5101" s="75">
        <v>25</v>
      </c>
      <c r="V5101">
        <v>6.95</v>
      </c>
      <c r="W5101">
        <v>173.75</v>
      </c>
      <c r="AH5101" s="16"/>
      <c r="AI5101" t="s">
        <v>1375</v>
      </c>
    </row>
    <row r="5102" spans="1:35" x14ac:dyDescent="0.25">
      <c r="A5102" t="s">
        <v>11776</v>
      </c>
      <c r="B5102" s="1">
        <v>43</v>
      </c>
      <c r="C5102" t="s">
        <v>11771</v>
      </c>
      <c r="D5102">
        <v>16556836</v>
      </c>
      <c r="E5102" t="s">
        <v>11777</v>
      </c>
      <c r="F5102" t="s">
        <v>1363</v>
      </c>
      <c r="G5102" t="s">
        <v>1364</v>
      </c>
      <c r="H5102" s="3" t="s">
        <v>5245</v>
      </c>
      <c r="I5102">
        <v>2022</v>
      </c>
      <c r="J5102" s="15" t="s">
        <v>5032</v>
      </c>
      <c r="K5102">
        <v>2022</v>
      </c>
      <c r="L5102" t="s">
        <v>1367</v>
      </c>
      <c r="M5102" t="s">
        <v>11611</v>
      </c>
      <c r="N5102" t="s">
        <v>11778</v>
      </c>
      <c r="O5102" t="s">
        <v>1370</v>
      </c>
      <c r="P5102" t="s">
        <v>11531</v>
      </c>
      <c r="Q5102">
        <f t="shared" si="92"/>
        <v>500</v>
      </c>
      <c r="R5102" t="s">
        <v>1381</v>
      </c>
      <c r="S5102" t="s">
        <v>1382</v>
      </c>
      <c r="T5102" t="s">
        <v>394</v>
      </c>
      <c r="U5102" s="75">
        <v>500</v>
      </c>
      <c r="V5102">
        <v>14.17</v>
      </c>
      <c r="W5102">
        <v>7085</v>
      </c>
      <c r="AH5102" s="16"/>
      <c r="AI5102" t="s">
        <v>1375</v>
      </c>
    </row>
    <row r="5103" spans="1:35" x14ac:dyDescent="0.25">
      <c r="A5103" t="s">
        <v>11779</v>
      </c>
      <c r="B5103" s="1">
        <v>43</v>
      </c>
      <c r="C5103" t="s">
        <v>11771</v>
      </c>
      <c r="D5103">
        <v>17601797</v>
      </c>
      <c r="E5103" t="s">
        <v>11780</v>
      </c>
      <c r="F5103" t="s">
        <v>1363</v>
      </c>
      <c r="G5103" t="s">
        <v>1391</v>
      </c>
      <c r="H5103" s="3" t="s">
        <v>3267</v>
      </c>
      <c r="I5103">
        <v>2022</v>
      </c>
      <c r="J5103" s="15" t="s">
        <v>1854</v>
      </c>
      <c r="K5103">
        <v>2022</v>
      </c>
      <c r="L5103" t="s">
        <v>1367</v>
      </c>
      <c r="M5103" t="s">
        <v>11611</v>
      </c>
      <c r="N5103" t="s">
        <v>11778</v>
      </c>
      <c r="O5103" t="s">
        <v>1370</v>
      </c>
      <c r="P5103" t="s">
        <v>11531</v>
      </c>
      <c r="Q5103">
        <f t="shared" si="92"/>
        <v>16</v>
      </c>
      <c r="R5103" t="s">
        <v>1381</v>
      </c>
      <c r="S5103" t="s">
        <v>1382</v>
      </c>
      <c r="T5103" t="s">
        <v>394</v>
      </c>
      <c r="U5103" s="75">
        <v>16</v>
      </c>
      <c r="V5103">
        <v>14.9</v>
      </c>
      <c r="W5103">
        <v>238.4</v>
      </c>
      <c r="AH5103" s="16"/>
      <c r="AI5103" t="s">
        <v>1375</v>
      </c>
    </row>
    <row r="5104" spans="1:35" x14ac:dyDescent="0.25">
      <c r="A5104" t="s">
        <v>11781</v>
      </c>
      <c r="B5104" s="1">
        <v>43</v>
      </c>
      <c r="C5104" t="s">
        <v>618</v>
      </c>
      <c r="D5104">
        <v>17668603</v>
      </c>
      <c r="E5104" t="s">
        <v>11782</v>
      </c>
      <c r="F5104" t="s">
        <v>1363</v>
      </c>
      <c r="G5104" t="s">
        <v>1391</v>
      </c>
      <c r="H5104" s="3" t="s">
        <v>1783</v>
      </c>
      <c r="I5104">
        <v>2022</v>
      </c>
      <c r="J5104" s="15" t="s">
        <v>1784</v>
      </c>
      <c r="K5104">
        <v>2022</v>
      </c>
      <c r="L5104" t="s">
        <v>1367</v>
      </c>
      <c r="M5104" t="s">
        <v>11611</v>
      </c>
      <c r="N5104" t="s">
        <v>11778</v>
      </c>
      <c r="O5104" t="s">
        <v>1370</v>
      </c>
      <c r="P5104" t="s">
        <v>11523</v>
      </c>
      <c r="Q5104">
        <f t="shared" si="92"/>
        <v>220</v>
      </c>
      <c r="R5104" t="s">
        <v>2369</v>
      </c>
      <c r="S5104" t="s">
        <v>2370</v>
      </c>
      <c r="T5104" t="s">
        <v>11783</v>
      </c>
      <c r="U5104" s="75">
        <v>220</v>
      </c>
      <c r="V5104">
        <v>12</v>
      </c>
      <c r="W5104">
        <v>2640</v>
      </c>
      <c r="AH5104" s="16"/>
      <c r="AI5104" t="s">
        <v>1375</v>
      </c>
    </row>
    <row r="5105" spans="1:35" x14ac:dyDescent="0.25">
      <c r="A5105" t="s">
        <v>11784</v>
      </c>
      <c r="B5105" s="1">
        <v>43</v>
      </c>
      <c r="C5105" t="s">
        <v>618</v>
      </c>
      <c r="D5105">
        <v>17668603</v>
      </c>
      <c r="E5105" t="s">
        <v>11782</v>
      </c>
      <c r="F5105" t="s">
        <v>1363</v>
      </c>
      <c r="G5105" t="s">
        <v>1391</v>
      </c>
      <c r="H5105" s="3" t="s">
        <v>1783</v>
      </c>
      <c r="I5105">
        <v>2022</v>
      </c>
      <c r="J5105" s="15" t="s">
        <v>1784</v>
      </c>
      <c r="K5105">
        <v>2022</v>
      </c>
      <c r="L5105" t="s">
        <v>1367</v>
      </c>
      <c r="M5105" t="s">
        <v>11611</v>
      </c>
      <c r="N5105" t="s">
        <v>11778</v>
      </c>
      <c r="O5105" t="s">
        <v>1370</v>
      </c>
      <c r="P5105" t="s">
        <v>11523</v>
      </c>
      <c r="Q5105">
        <f t="shared" si="92"/>
        <v>220</v>
      </c>
      <c r="R5105" t="s">
        <v>1381</v>
      </c>
      <c r="S5105" t="s">
        <v>1382</v>
      </c>
      <c r="T5105" t="s">
        <v>394</v>
      </c>
      <c r="U5105" s="75">
        <v>220</v>
      </c>
      <c r="V5105">
        <v>14.17</v>
      </c>
      <c r="W5105">
        <v>3117.4</v>
      </c>
      <c r="AH5105" s="16"/>
      <c r="AI5105" t="s">
        <v>1375</v>
      </c>
    </row>
    <row r="5106" spans="1:35" x14ac:dyDescent="0.25">
      <c r="A5106" t="s">
        <v>11785</v>
      </c>
      <c r="B5106" s="1">
        <v>43</v>
      </c>
      <c r="C5106" t="s">
        <v>618</v>
      </c>
      <c r="D5106">
        <v>17634016</v>
      </c>
      <c r="E5106" t="s">
        <v>11786</v>
      </c>
      <c r="F5106" t="s">
        <v>1363</v>
      </c>
      <c r="G5106" t="s">
        <v>1364</v>
      </c>
      <c r="H5106" s="3" t="s">
        <v>4186</v>
      </c>
      <c r="I5106">
        <v>2022</v>
      </c>
      <c r="J5106" s="15" t="s">
        <v>1783</v>
      </c>
      <c r="K5106">
        <v>2022</v>
      </c>
      <c r="L5106" t="s">
        <v>1367</v>
      </c>
      <c r="M5106" t="s">
        <v>11611</v>
      </c>
      <c r="N5106" t="s">
        <v>11778</v>
      </c>
      <c r="O5106" t="s">
        <v>1370</v>
      </c>
      <c r="P5106" t="s">
        <v>11523</v>
      </c>
      <c r="Q5106">
        <f t="shared" si="92"/>
        <v>200</v>
      </c>
      <c r="R5106" t="s">
        <v>2369</v>
      </c>
      <c r="S5106" t="s">
        <v>2370</v>
      </c>
      <c r="T5106" t="s">
        <v>11783</v>
      </c>
      <c r="U5106" s="75">
        <v>200</v>
      </c>
      <c r="V5106">
        <v>11.5</v>
      </c>
      <c r="W5106">
        <v>2300</v>
      </c>
      <c r="AH5106" s="16"/>
      <c r="AI5106" t="s">
        <v>1375</v>
      </c>
    </row>
    <row r="5107" spans="1:35" x14ac:dyDescent="0.25">
      <c r="A5107" t="s">
        <v>11787</v>
      </c>
      <c r="B5107" s="1">
        <v>43</v>
      </c>
      <c r="C5107" t="s">
        <v>618</v>
      </c>
      <c r="D5107">
        <v>17634016</v>
      </c>
      <c r="E5107" t="s">
        <v>11786</v>
      </c>
      <c r="F5107" t="s">
        <v>1363</v>
      </c>
      <c r="G5107" t="s">
        <v>1364</v>
      </c>
      <c r="H5107" s="3" t="s">
        <v>4186</v>
      </c>
      <c r="I5107">
        <v>2022</v>
      </c>
      <c r="J5107" s="15" t="s">
        <v>1783</v>
      </c>
      <c r="K5107">
        <v>2022</v>
      </c>
      <c r="L5107" t="s">
        <v>1367</v>
      </c>
      <c r="M5107" t="s">
        <v>11611</v>
      </c>
      <c r="N5107" t="s">
        <v>11778</v>
      </c>
      <c r="O5107" t="s">
        <v>1370</v>
      </c>
      <c r="P5107" t="s">
        <v>11523</v>
      </c>
      <c r="Q5107">
        <f t="shared" si="92"/>
        <v>200</v>
      </c>
      <c r="R5107" t="s">
        <v>1381</v>
      </c>
      <c r="S5107" t="s">
        <v>1382</v>
      </c>
      <c r="T5107" t="s">
        <v>394</v>
      </c>
      <c r="U5107" s="75">
        <v>200</v>
      </c>
      <c r="V5107">
        <v>14.16</v>
      </c>
      <c r="W5107">
        <v>2832</v>
      </c>
      <c r="AH5107" s="16"/>
      <c r="AI5107" t="s">
        <v>1375</v>
      </c>
    </row>
    <row r="5108" spans="1:35" x14ac:dyDescent="0.25">
      <c r="A5108" t="s">
        <v>11788</v>
      </c>
      <c r="B5108" s="1">
        <v>43</v>
      </c>
      <c r="C5108" t="s">
        <v>618</v>
      </c>
      <c r="D5108">
        <v>17634016</v>
      </c>
      <c r="E5108" t="s">
        <v>11786</v>
      </c>
      <c r="F5108" t="s">
        <v>1363</v>
      </c>
      <c r="G5108" t="s">
        <v>1364</v>
      </c>
      <c r="H5108" s="3" t="s">
        <v>4186</v>
      </c>
      <c r="I5108">
        <v>2022</v>
      </c>
      <c r="J5108" s="15" t="s">
        <v>1783</v>
      </c>
      <c r="K5108">
        <v>2022</v>
      </c>
      <c r="L5108" t="s">
        <v>1367</v>
      </c>
      <c r="M5108" t="s">
        <v>11611</v>
      </c>
      <c r="N5108" t="s">
        <v>11778</v>
      </c>
      <c r="O5108" t="s">
        <v>1370</v>
      </c>
      <c r="P5108" t="s">
        <v>11523</v>
      </c>
      <c r="Q5108">
        <f t="shared" si="92"/>
        <v>200</v>
      </c>
      <c r="R5108" t="s">
        <v>11789</v>
      </c>
      <c r="S5108" t="s">
        <v>11790</v>
      </c>
      <c r="T5108" t="s">
        <v>11655</v>
      </c>
      <c r="U5108" s="75">
        <v>200</v>
      </c>
      <c r="V5108">
        <v>14.5</v>
      </c>
      <c r="W5108">
        <v>2900</v>
      </c>
      <c r="AH5108" s="16"/>
      <c r="AI5108" t="s">
        <v>1375</v>
      </c>
    </row>
    <row r="5109" spans="1:35" x14ac:dyDescent="0.25">
      <c r="A5109" t="s">
        <v>11791</v>
      </c>
      <c r="B5109" s="1">
        <v>43</v>
      </c>
      <c r="C5109" t="s">
        <v>618</v>
      </c>
      <c r="D5109">
        <v>17634016</v>
      </c>
      <c r="E5109" t="s">
        <v>11786</v>
      </c>
      <c r="F5109" t="s">
        <v>1363</v>
      </c>
      <c r="G5109" t="s">
        <v>1364</v>
      </c>
      <c r="H5109" s="3" t="s">
        <v>4186</v>
      </c>
      <c r="I5109">
        <v>2022</v>
      </c>
      <c r="J5109" s="15" t="s">
        <v>1783</v>
      </c>
      <c r="K5109">
        <v>2022</v>
      </c>
      <c r="L5109" t="s">
        <v>1367</v>
      </c>
      <c r="M5109" t="s">
        <v>11611</v>
      </c>
      <c r="N5109" t="s">
        <v>11778</v>
      </c>
      <c r="O5109" t="s">
        <v>1370</v>
      </c>
      <c r="P5109" t="s">
        <v>11523</v>
      </c>
      <c r="Q5109">
        <f t="shared" si="92"/>
        <v>200</v>
      </c>
      <c r="R5109" t="s">
        <v>11637</v>
      </c>
      <c r="S5109" t="s">
        <v>11638</v>
      </c>
      <c r="T5109" t="s">
        <v>11792</v>
      </c>
      <c r="U5109" s="75">
        <v>200</v>
      </c>
      <c r="V5109">
        <v>24.57</v>
      </c>
      <c r="W5109">
        <v>4914</v>
      </c>
      <c r="AH5109" s="16"/>
      <c r="AI5109" t="s">
        <v>1375</v>
      </c>
    </row>
    <row r="5110" spans="1:35" x14ac:dyDescent="0.25">
      <c r="A5110" t="s">
        <v>11793</v>
      </c>
      <c r="B5110" s="1">
        <v>43</v>
      </c>
      <c r="C5110" t="s">
        <v>11771</v>
      </c>
      <c r="D5110">
        <v>17784840</v>
      </c>
      <c r="E5110" t="s">
        <v>11794</v>
      </c>
      <c r="F5110" t="s">
        <v>1363</v>
      </c>
      <c r="G5110" t="s">
        <v>1364</v>
      </c>
      <c r="H5110" s="3" t="s">
        <v>2273</v>
      </c>
      <c r="I5110">
        <v>2022</v>
      </c>
      <c r="J5110" s="15" t="s">
        <v>2258</v>
      </c>
      <c r="K5110">
        <v>2022</v>
      </c>
      <c r="L5110" t="s">
        <v>1367</v>
      </c>
      <c r="M5110" t="s">
        <v>11611</v>
      </c>
      <c r="N5110" t="s">
        <v>11778</v>
      </c>
      <c r="O5110" t="s">
        <v>1370</v>
      </c>
      <c r="P5110" t="s">
        <v>11531</v>
      </c>
      <c r="Q5110">
        <f t="shared" si="92"/>
        <v>2162</v>
      </c>
      <c r="R5110" t="s">
        <v>2369</v>
      </c>
      <c r="S5110" t="s">
        <v>2370</v>
      </c>
      <c r="T5110" t="s">
        <v>11769</v>
      </c>
      <c r="U5110" s="75">
        <v>2162</v>
      </c>
      <c r="V5110">
        <v>9.5</v>
      </c>
      <c r="W5110">
        <v>20539</v>
      </c>
      <c r="AH5110" s="16"/>
      <c r="AI5110" t="s">
        <v>1375</v>
      </c>
    </row>
    <row r="5111" spans="1:35" x14ac:dyDescent="0.25">
      <c r="A5111" t="s">
        <v>11795</v>
      </c>
      <c r="B5111" s="1">
        <v>43</v>
      </c>
      <c r="C5111" t="s">
        <v>11771</v>
      </c>
      <c r="D5111">
        <v>17784840</v>
      </c>
      <c r="E5111" t="s">
        <v>11794</v>
      </c>
      <c r="F5111" t="s">
        <v>1363</v>
      </c>
      <c r="G5111" t="s">
        <v>1364</v>
      </c>
      <c r="H5111" s="3" t="s">
        <v>2273</v>
      </c>
      <c r="I5111">
        <v>2022</v>
      </c>
      <c r="J5111" s="15" t="s">
        <v>2258</v>
      </c>
      <c r="K5111">
        <v>2022</v>
      </c>
      <c r="L5111" t="s">
        <v>1367</v>
      </c>
      <c r="M5111" t="s">
        <v>11611</v>
      </c>
      <c r="N5111" t="s">
        <v>11778</v>
      </c>
      <c r="O5111" t="s">
        <v>1370</v>
      </c>
      <c r="P5111" t="s">
        <v>11531</v>
      </c>
      <c r="Q5111">
        <f t="shared" si="92"/>
        <v>2162</v>
      </c>
      <c r="R5111" t="s">
        <v>11613</v>
      </c>
      <c r="S5111" t="s">
        <v>11614</v>
      </c>
      <c r="T5111" t="s">
        <v>11796</v>
      </c>
      <c r="U5111" s="75">
        <v>2162</v>
      </c>
      <c r="V5111">
        <v>10</v>
      </c>
      <c r="W5111">
        <v>21620</v>
      </c>
      <c r="AH5111" s="16"/>
      <c r="AI5111" t="s">
        <v>1375</v>
      </c>
    </row>
    <row r="5112" spans="1:35" x14ac:dyDescent="0.25">
      <c r="A5112" t="s">
        <v>11797</v>
      </c>
      <c r="B5112" s="1">
        <v>43</v>
      </c>
      <c r="C5112" t="s">
        <v>11771</v>
      </c>
      <c r="D5112">
        <v>17784840</v>
      </c>
      <c r="E5112" t="s">
        <v>11794</v>
      </c>
      <c r="F5112" t="s">
        <v>1363</v>
      </c>
      <c r="G5112" t="s">
        <v>1364</v>
      </c>
      <c r="H5112" s="3" t="s">
        <v>2273</v>
      </c>
      <c r="I5112">
        <v>2022</v>
      </c>
      <c r="J5112" s="15" t="s">
        <v>2258</v>
      </c>
      <c r="K5112">
        <v>2022</v>
      </c>
      <c r="L5112" t="s">
        <v>1367</v>
      </c>
      <c r="M5112" t="s">
        <v>11611</v>
      </c>
      <c r="N5112" t="s">
        <v>11778</v>
      </c>
      <c r="O5112" t="s">
        <v>1370</v>
      </c>
      <c r="P5112" t="s">
        <v>11531</v>
      </c>
      <c r="Q5112">
        <f t="shared" si="92"/>
        <v>2162</v>
      </c>
      <c r="R5112" t="s">
        <v>1381</v>
      </c>
      <c r="S5112" t="s">
        <v>1382</v>
      </c>
      <c r="T5112" t="s">
        <v>11675</v>
      </c>
      <c r="U5112" s="75">
        <v>2162</v>
      </c>
      <c r="V5112">
        <v>14.17</v>
      </c>
      <c r="W5112">
        <v>30635.54</v>
      </c>
      <c r="AH5112" s="16"/>
      <c r="AI5112" t="s">
        <v>1375</v>
      </c>
    </row>
    <row r="5113" spans="1:35" x14ac:dyDescent="0.25">
      <c r="A5113" t="s">
        <v>11798</v>
      </c>
      <c r="B5113" s="1">
        <v>43</v>
      </c>
      <c r="C5113" t="s">
        <v>11771</v>
      </c>
      <c r="D5113">
        <v>17784840</v>
      </c>
      <c r="E5113" t="s">
        <v>11794</v>
      </c>
      <c r="F5113" t="s">
        <v>1363</v>
      </c>
      <c r="G5113" t="s">
        <v>1364</v>
      </c>
      <c r="H5113" s="3" t="s">
        <v>2273</v>
      </c>
      <c r="I5113">
        <v>2022</v>
      </c>
      <c r="J5113" s="15" t="s">
        <v>2258</v>
      </c>
      <c r="K5113">
        <v>2022</v>
      </c>
      <c r="L5113" t="s">
        <v>1367</v>
      </c>
      <c r="M5113" t="s">
        <v>11611</v>
      </c>
      <c r="N5113" t="s">
        <v>11778</v>
      </c>
      <c r="O5113" t="s">
        <v>1370</v>
      </c>
      <c r="P5113" t="s">
        <v>11531</v>
      </c>
      <c r="Q5113">
        <f t="shared" si="92"/>
        <v>2162</v>
      </c>
      <c r="R5113" t="s">
        <v>11637</v>
      </c>
      <c r="S5113" t="s">
        <v>11638</v>
      </c>
      <c r="T5113" t="s">
        <v>11799</v>
      </c>
      <c r="U5113" s="75">
        <v>2162</v>
      </c>
      <c r="V5113">
        <v>23.89</v>
      </c>
      <c r="W5113">
        <v>51650.18</v>
      </c>
      <c r="AH5113" s="16"/>
      <c r="AI5113" t="s">
        <v>1375</v>
      </c>
    </row>
    <row r="5114" spans="1:35" x14ac:dyDescent="0.25">
      <c r="A5114" t="s">
        <v>11800</v>
      </c>
      <c r="B5114" s="1">
        <v>43</v>
      </c>
      <c r="C5114" t="s">
        <v>11771</v>
      </c>
      <c r="D5114">
        <v>17716837</v>
      </c>
      <c r="E5114" t="s">
        <v>3616</v>
      </c>
      <c r="F5114" t="s">
        <v>1363</v>
      </c>
      <c r="G5114" t="s">
        <v>1364</v>
      </c>
      <c r="H5114" s="3" t="s">
        <v>1792</v>
      </c>
      <c r="I5114">
        <v>2022</v>
      </c>
      <c r="J5114" s="15" t="s">
        <v>1788</v>
      </c>
      <c r="K5114">
        <v>2022</v>
      </c>
      <c r="L5114" t="s">
        <v>1367</v>
      </c>
      <c r="M5114" t="s">
        <v>11611</v>
      </c>
      <c r="N5114" t="s">
        <v>11778</v>
      </c>
      <c r="O5114" t="s">
        <v>1370</v>
      </c>
      <c r="P5114" t="s">
        <v>11531</v>
      </c>
      <c r="Q5114">
        <f t="shared" si="92"/>
        <v>525</v>
      </c>
      <c r="R5114" t="s">
        <v>11613</v>
      </c>
      <c r="S5114" t="s">
        <v>11614</v>
      </c>
      <c r="T5114" t="s">
        <v>11630</v>
      </c>
      <c r="U5114" s="75">
        <v>525</v>
      </c>
      <c r="V5114">
        <v>9.49</v>
      </c>
      <c r="W5114">
        <v>4982.25</v>
      </c>
      <c r="AH5114" s="16"/>
      <c r="AI5114" t="s">
        <v>1375</v>
      </c>
    </row>
    <row r="5115" spans="1:35" x14ac:dyDescent="0.25">
      <c r="A5115" t="s">
        <v>11801</v>
      </c>
      <c r="B5115" s="1">
        <v>43</v>
      </c>
      <c r="C5115" t="s">
        <v>11771</v>
      </c>
      <c r="D5115">
        <v>17716837</v>
      </c>
      <c r="E5115" t="s">
        <v>3616</v>
      </c>
      <c r="F5115" t="s">
        <v>1363</v>
      </c>
      <c r="G5115" t="s">
        <v>1364</v>
      </c>
      <c r="H5115" s="3" t="s">
        <v>1792</v>
      </c>
      <c r="I5115">
        <v>2022</v>
      </c>
      <c r="J5115" s="15" t="s">
        <v>1788</v>
      </c>
      <c r="K5115">
        <v>2022</v>
      </c>
      <c r="L5115" t="s">
        <v>1367</v>
      </c>
      <c r="M5115" t="s">
        <v>11611</v>
      </c>
      <c r="N5115" t="s">
        <v>11778</v>
      </c>
      <c r="O5115" t="s">
        <v>1370</v>
      </c>
      <c r="P5115" t="s">
        <v>11531</v>
      </c>
      <c r="Q5115">
        <f t="shared" si="92"/>
        <v>525</v>
      </c>
      <c r="R5115" t="s">
        <v>2369</v>
      </c>
      <c r="S5115" t="s">
        <v>2370</v>
      </c>
      <c r="T5115" t="s">
        <v>11802</v>
      </c>
      <c r="U5115" s="75">
        <v>525</v>
      </c>
      <c r="V5115">
        <v>10.5</v>
      </c>
      <c r="W5115">
        <v>5512.5</v>
      </c>
      <c r="AH5115" s="16"/>
      <c r="AI5115" t="s">
        <v>1375</v>
      </c>
    </row>
    <row r="5116" spans="1:35" x14ac:dyDescent="0.25">
      <c r="A5116" t="s">
        <v>11803</v>
      </c>
      <c r="B5116" s="1">
        <v>43</v>
      </c>
      <c r="C5116" t="s">
        <v>11771</v>
      </c>
      <c r="D5116">
        <v>17691362</v>
      </c>
      <c r="E5116" t="s">
        <v>11804</v>
      </c>
      <c r="F5116" t="s">
        <v>1363</v>
      </c>
      <c r="G5116" t="s">
        <v>1364</v>
      </c>
      <c r="H5116" s="3" t="s">
        <v>1784</v>
      </c>
      <c r="I5116">
        <v>2022</v>
      </c>
      <c r="J5116" s="15" t="s">
        <v>5313</v>
      </c>
      <c r="K5116">
        <v>2022</v>
      </c>
      <c r="L5116" t="s">
        <v>1367</v>
      </c>
      <c r="M5116" t="s">
        <v>11611</v>
      </c>
      <c r="N5116" t="s">
        <v>11778</v>
      </c>
      <c r="O5116" t="s">
        <v>1370</v>
      </c>
      <c r="P5116" t="s">
        <v>11531</v>
      </c>
      <c r="Q5116">
        <f t="shared" si="92"/>
        <v>300</v>
      </c>
      <c r="R5116" t="s">
        <v>1381</v>
      </c>
      <c r="S5116" t="s">
        <v>1382</v>
      </c>
      <c r="T5116" t="s">
        <v>394</v>
      </c>
      <c r="U5116" s="75">
        <v>300</v>
      </c>
      <c r="V5116">
        <v>14.9</v>
      </c>
      <c r="W5116">
        <v>4470</v>
      </c>
      <c r="AH5116" s="16"/>
      <c r="AI5116" t="s">
        <v>1375</v>
      </c>
    </row>
    <row r="5117" spans="1:35" x14ac:dyDescent="0.25">
      <c r="A5117" t="s">
        <v>11805</v>
      </c>
      <c r="B5117" s="1">
        <v>43</v>
      </c>
      <c r="C5117" t="s">
        <v>11771</v>
      </c>
      <c r="D5117">
        <v>17691362</v>
      </c>
      <c r="E5117" t="s">
        <v>11804</v>
      </c>
      <c r="F5117" t="s">
        <v>1363</v>
      </c>
      <c r="G5117" t="s">
        <v>1364</v>
      </c>
      <c r="H5117" s="3" t="s">
        <v>1784</v>
      </c>
      <c r="I5117">
        <v>2022</v>
      </c>
      <c r="J5117" s="15" t="s">
        <v>5313</v>
      </c>
      <c r="K5117">
        <v>2022</v>
      </c>
      <c r="L5117" t="s">
        <v>1367</v>
      </c>
      <c r="M5117" t="s">
        <v>11611</v>
      </c>
      <c r="N5117" t="s">
        <v>11778</v>
      </c>
      <c r="O5117" t="s">
        <v>1370</v>
      </c>
      <c r="P5117" t="s">
        <v>11531</v>
      </c>
      <c r="Q5117">
        <f t="shared" si="92"/>
        <v>300</v>
      </c>
      <c r="R5117" t="s">
        <v>11637</v>
      </c>
      <c r="S5117" t="s">
        <v>11638</v>
      </c>
      <c r="T5117" t="s">
        <v>11799</v>
      </c>
      <c r="U5117" s="75">
        <v>300</v>
      </c>
      <c r="V5117">
        <v>23.89</v>
      </c>
      <c r="W5117">
        <v>7167</v>
      </c>
      <c r="AH5117" s="16"/>
      <c r="AI5117" t="s">
        <v>1375</v>
      </c>
    </row>
    <row r="5118" spans="1:35" x14ac:dyDescent="0.25">
      <c r="A5118" t="s">
        <v>11806</v>
      </c>
      <c r="B5118" s="1">
        <v>43</v>
      </c>
      <c r="C5118" t="s">
        <v>618</v>
      </c>
      <c r="D5118">
        <v>17950872</v>
      </c>
      <c r="E5118" t="s">
        <v>11807</v>
      </c>
      <c r="F5118" t="s">
        <v>1363</v>
      </c>
      <c r="G5118" t="s">
        <v>1391</v>
      </c>
      <c r="H5118" s="3" t="s">
        <v>7333</v>
      </c>
      <c r="I5118">
        <v>2022</v>
      </c>
      <c r="J5118" s="15" t="s">
        <v>4310</v>
      </c>
      <c r="K5118">
        <v>2022</v>
      </c>
      <c r="L5118" t="s">
        <v>1367</v>
      </c>
      <c r="M5118" t="s">
        <v>11611</v>
      </c>
      <c r="N5118" t="s">
        <v>11778</v>
      </c>
      <c r="O5118" t="s">
        <v>1370</v>
      </c>
      <c r="P5118" t="s">
        <v>11523</v>
      </c>
      <c r="Q5118">
        <f t="shared" si="92"/>
        <v>730</v>
      </c>
      <c r="R5118" t="s">
        <v>1381</v>
      </c>
      <c r="S5118" t="s">
        <v>1382</v>
      </c>
      <c r="T5118" t="s">
        <v>394</v>
      </c>
      <c r="U5118" s="75">
        <v>730</v>
      </c>
      <c r="V5118">
        <v>14.64</v>
      </c>
      <c r="W5118">
        <v>10687.2</v>
      </c>
      <c r="AH5118" s="16"/>
      <c r="AI5118" t="s">
        <v>1375</v>
      </c>
    </row>
    <row r="5119" spans="1:35" x14ac:dyDescent="0.25">
      <c r="A5119" t="s">
        <v>11808</v>
      </c>
      <c r="B5119" s="1">
        <v>43</v>
      </c>
      <c r="C5119" t="s">
        <v>11771</v>
      </c>
      <c r="D5119">
        <v>17999022</v>
      </c>
      <c r="E5119" t="s">
        <v>11809</v>
      </c>
      <c r="F5119" t="s">
        <v>1363</v>
      </c>
      <c r="G5119" t="s">
        <v>1364</v>
      </c>
      <c r="H5119" s="3" t="s">
        <v>4311</v>
      </c>
      <c r="I5119">
        <v>2022</v>
      </c>
      <c r="J5119" s="15" t="s">
        <v>1795</v>
      </c>
      <c r="K5119">
        <v>2022</v>
      </c>
      <c r="L5119" t="s">
        <v>1367</v>
      </c>
      <c r="M5119" t="s">
        <v>11611</v>
      </c>
      <c r="N5119" t="s">
        <v>11778</v>
      </c>
      <c r="O5119" t="s">
        <v>1370</v>
      </c>
      <c r="P5119" t="s">
        <v>11531</v>
      </c>
      <c r="Q5119">
        <f t="shared" si="92"/>
        <v>400</v>
      </c>
      <c r="R5119" t="s">
        <v>11613</v>
      </c>
      <c r="S5119" t="s">
        <v>11614</v>
      </c>
      <c r="T5119" t="s">
        <v>11796</v>
      </c>
      <c r="U5119" s="75">
        <v>400</v>
      </c>
      <c r="V5119">
        <v>10</v>
      </c>
      <c r="W5119">
        <v>4000</v>
      </c>
      <c r="AH5119" s="16"/>
      <c r="AI5119" t="s">
        <v>1375</v>
      </c>
    </row>
    <row r="5120" spans="1:35" x14ac:dyDescent="0.25">
      <c r="A5120" t="s">
        <v>11810</v>
      </c>
      <c r="B5120" s="1">
        <v>43</v>
      </c>
      <c r="C5120" t="s">
        <v>11771</v>
      </c>
      <c r="D5120">
        <v>17999022</v>
      </c>
      <c r="E5120" t="s">
        <v>11809</v>
      </c>
      <c r="F5120" t="s">
        <v>1363</v>
      </c>
      <c r="G5120" t="s">
        <v>1364</v>
      </c>
      <c r="H5120" s="3" t="s">
        <v>4311</v>
      </c>
      <c r="I5120">
        <v>2022</v>
      </c>
      <c r="J5120" s="15" t="s">
        <v>1795</v>
      </c>
      <c r="K5120">
        <v>2022</v>
      </c>
      <c r="L5120" t="s">
        <v>1367</v>
      </c>
      <c r="M5120" t="s">
        <v>11611</v>
      </c>
      <c r="N5120" t="s">
        <v>11778</v>
      </c>
      <c r="O5120" t="s">
        <v>1370</v>
      </c>
      <c r="P5120" t="s">
        <v>11531</v>
      </c>
      <c r="Q5120">
        <f t="shared" si="92"/>
        <v>400</v>
      </c>
      <c r="R5120" t="s">
        <v>1381</v>
      </c>
      <c r="S5120" t="s">
        <v>1382</v>
      </c>
      <c r="T5120" t="s">
        <v>394</v>
      </c>
      <c r="U5120" s="75">
        <v>400</v>
      </c>
      <c r="V5120">
        <v>14.64</v>
      </c>
      <c r="W5120">
        <v>5856</v>
      </c>
      <c r="AH5120" s="16"/>
      <c r="AI5120" t="s">
        <v>1375</v>
      </c>
    </row>
    <row r="5121" spans="1:35" x14ac:dyDescent="0.25">
      <c r="A5121" t="s">
        <v>11811</v>
      </c>
      <c r="B5121" s="1">
        <v>43</v>
      </c>
      <c r="C5121" t="s">
        <v>11771</v>
      </c>
      <c r="D5121">
        <v>17999022</v>
      </c>
      <c r="E5121" t="s">
        <v>11809</v>
      </c>
      <c r="F5121" t="s">
        <v>1363</v>
      </c>
      <c r="G5121" t="s">
        <v>1364</v>
      </c>
      <c r="H5121" s="3" t="s">
        <v>4311</v>
      </c>
      <c r="I5121">
        <v>2022</v>
      </c>
      <c r="J5121" s="15" t="s">
        <v>1795</v>
      </c>
      <c r="K5121">
        <v>2022</v>
      </c>
      <c r="L5121" t="s">
        <v>1367</v>
      </c>
      <c r="M5121" t="s">
        <v>11611</v>
      </c>
      <c r="N5121" t="s">
        <v>11778</v>
      </c>
      <c r="O5121" t="s">
        <v>1370</v>
      </c>
      <c r="P5121" t="s">
        <v>11531</v>
      </c>
      <c r="Q5121">
        <f t="shared" si="92"/>
        <v>400</v>
      </c>
      <c r="R5121" t="s">
        <v>11637</v>
      </c>
      <c r="S5121" t="s">
        <v>11638</v>
      </c>
      <c r="T5121" t="s">
        <v>11799</v>
      </c>
      <c r="U5121" s="75">
        <v>400</v>
      </c>
      <c r="V5121">
        <v>23.89</v>
      </c>
      <c r="W5121">
        <v>9556</v>
      </c>
      <c r="AH5121" s="16"/>
      <c r="AI5121" t="s">
        <v>1375</v>
      </c>
    </row>
    <row r="5122" spans="1:35" x14ac:dyDescent="0.25">
      <c r="A5122" t="s">
        <v>11812</v>
      </c>
      <c r="B5122" s="1">
        <v>43</v>
      </c>
      <c r="C5122" t="s">
        <v>11771</v>
      </c>
      <c r="D5122">
        <v>18154018</v>
      </c>
      <c r="E5122" t="s">
        <v>4018</v>
      </c>
      <c r="F5122" t="s">
        <v>1363</v>
      </c>
      <c r="G5122" t="s">
        <v>1364</v>
      </c>
      <c r="H5122" s="3" t="s">
        <v>4019</v>
      </c>
      <c r="I5122">
        <v>2022</v>
      </c>
      <c r="J5122" s="15" t="s">
        <v>4020</v>
      </c>
      <c r="K5122">
        <v>2022</v>
      </c>
      <c r="L5122" t="s">
        <v>1367</v>
      </c>
      <c r="M5122" t="s">
        <v>11611</v>
      </c>
      <c r="N5122" t="s">
        <v>11612</v>
      </c>
      <c r="O5122" t="s">
        <v>1370</v>
      </c>
      <c r="P5122" t="s">
        <v>11531</v>
      </c>
      <c r="Q5122">
        <f t="shared" ref="Q5122:Q5185" si="93">U5122</f>
        <v>300</v>
      </c>
      <c r="R5122" t="s">
        <v>1381</v>
      </c>
      <c r="S5122" t="s">
        <v>1382</v>
      </c>
      <c r="T5122" t="s">
        <v>394</v>
      </c>
      <c r="U5122" s="75">
        <v>300</v>
      </c>
      <c r="V5122">
        <v>14.64</v>
      </c>
      <c r="W5122">
        <v>4392</v>
      </c>
      <c r="AH5122" s="16"/>
      <c r="AI5122" t="s">
        <v>1375</v>
      </c>
    </row>
    <row r="5123" spans="1:35" x14ac:dyDescent="0.25">
      <c r="A5123" t="s">
        <v>11813</v>
      </c>
      <c r="B5123" s="1">
        <v>43</v>
      </c>
      <c r="C5123" t="s">
        <v>618</v>
      </c>
      <c r="D5123">
        <v>18080596</v>
      </c>
      <c r="E5123" t="s">
        <v>11713</v>
      </c>
      <c r="F5123" t="s">
        <v>1363</v>
      </c>
      <c r="G5123" t="s">
        <v>1364</v>
      </c>
      <c r="H5123" s="3" t="s">
        <v>3620</v>
      </c>
      <c r="I5123">
        <v>2022</v>
      </c>
      <c r="J5123" s="15" t="s">
        <v>2284</v>
      </c>
      <c r="K5123">
        <v>2022</v>
      </c>
      <c r="L5123" t="s">
        <v>1367</v>
      </c>
      <c r="M5123" t="s">
        <v>11611</v>
      </c>
      <c r="N5123" t="s">
        <v>11612</v>
      </c>
      <c r="O5123" t="s">
        <v>1370</v>
      </c>
      <c r="P5123" t="s">
        <v>11523</v>
      </c>
      <c r="Q5123">
        <f t="shared" si="93"/>
        <v>50</v>
      </c>
      <c r="R5123" t="s">
        <v>11613</v>
      </c>
      <c r="S5123" t="s">
        <v>11614</v>
      </c>
      <c r="T5123" t="s">
        <v>11796</v>
      </c>
      <c r="U5123" s="75">
        <v>50</v>
      </c>
      <c r="V5123">
        <v>10.5</v>
      </c>
      <c r="W5123">
        <v>525</v>
      </c>
      <c r="AH5123" s="16"/>
      <c r="AI5123" t="s">
        <v>1375</v>
      </c>
    </row>
    <row r="5124" spans="1:35" x14ac:dyDescent="0.25">
      <c r="A5124" t="s">
        <v>11814</v>
      </c>
      <c r="B5124" s="1">
        <v>43</v>
      </c>
      <c r="C5124" t="s">
        <v>618</v>
      </c>
      <c r="D5124">
        <v>18080596</v>
      </c>
      <c r="E5124" t="s">
        <v>11713</v>
      </c>
      <c r="F5124" t="s">
        <v>1363</v>
      </c>
      <c r="G5124" t="s">
        <v>1364</v>
      </c>
      <c r="H5124" s="3" t="s">
        <v>3620</v>
      </c>
      <c r="I5124">
        <v>2022</v>
      </c>
      <c r="J5124" s="15" t="s">
        <v>2284</v>
      </c>
      <c r="K5124">
        <v>2022</v>
      </c>
      <c r="L5124" t="s">
        <v>1367</v>
      </c>
      <c r="M5124" t="s">
        <v>11611</v>
      </c>
      <c r="N5124" t="s">
        <v>11612</v>
      </c>
      <c r="O5124" t="s">
        <v>1370</v>
      </c>
      <c r="P5124" t="s">
        <v>11523</v>
      </c>
      <c r="Q5124">
        <f t="shared" si="93"/>
        <v>50</v>
      </c>
      <c r="R5124" t="s">
        <v>1381</v>
      </c>
      <c r="S5124" t="s">
        <v>1382</v>
      </c>
      <c r="T5124" t="s">
        <v>394</v>
      </c>
      <c r="U5124" s="75">
        <v>50</v>
      </c>
      <c r="V5124">
        <v>14.64</v>
      </c>
      <c r="W5124">
        <v>732</v>
      </c>
      <c r="AH5124" s="16"/>
      <c r="AI5124" t="s">
        <v>1375</v>
      </c>
    </row>
    <row r="5125" spans="1:35" x14ac:dyDescent="0.25">
      <c r="A5125" t="s">
        <v>11815</v>
      </c>
      <c r="B5125" s="1">
        <v>43</v>
      </c>
      <c r="C5125" t="s">
        <v>618</v>
      </c>
      <c r="D5125">
        <v>18106005</v>
      </c>
      <c r="E5125" t="s">
        <v>11816</v>
      </c>
      <c r="F5125" t="s">
        <v>1363</v>
      </c>
      <c r="G5125" t="s">
        <v>1391</v>
      </c>
      <c r="H5125" s="3" t="s">
        <v>2283</v>
      </c>
      <c r="I5125">
        <v>2022</v>
      </c>
      <c r="J5125" s="15" t="s">
        <v>3279</v>
      </c>
      <c r="K5125">
        <v>2022</v>
      </c>
      <c r="L5125" t="s">
        <v>1367</v>
      </c>
      <c r="M5125" t="s">
        <v>11611</v>
      </c>
      <c r="N5125" t="s">
        <v>11778</v>
      </c>
      <c r="O5125" t="s">
        <v>1370</v>
      </c>
      <c r="P5125" t="s">
        <v>11523</v>
      </c>
      <c r="Q5125">
        <f t="shared" si="93"/>
        <v>22</v>
      </c>
      <c r="R5125" t="s">
        <v>11613</v>
      </c>
      <c r="S5125" t="s">
        <v>11614</v>
      </c>
      <c r="T5125" t="s">
        <v>11796</v>
      </c>
      <c r="U5125" s="75">
        <v>22</v>
      </c>
      <c r="V5125">
        <v>12</v>
      </c>
      <c r="W5125">
        <v>264</v>
      </c>
      <c r="AH5125" s="16"/>
      <c r="AI5125" t="s">
        <v>1375</v>
      </c>
    </row>
    <row r="5126" spans="1:35" x14ac:dyDescent="0.25">
      <c r="A5126" t="s">
        <v>11817</v>
      </c>
      <c r="B5126" s="1">
        <v>43</v>
      </c>
      <c r="C5126" t="s">
        <v>618</v>
      </c>
      <c r="D5126">
        <v>18106005</v>
      </c>
      <c r="E5126" t="s">
        <v>11816</v>
      </c>
      <c r="F5126" t="s">
        <v>1363</v>
      </c>
      <c r="G5126" t="s">
        <v>1391</v>
      </c>
      <c r="H5126" s="3" t="s">
        <v>2283</v>
      </c>
      <c r="I5126">
        <v>2022</v>
      </c>
      <c r="J5126" s="15" t="s">
        <v>3279</v>
      </c>
      <c r="K5126">
        <v>2022</v>
      </c>
      <c r="L5126" t="s">
        <v>1367</v>
      </c>
      <c r="M5126" t="s">
        <v>11611</v>
      </c>
      <c r="N5126" t="s">
        <v>11778</v>
      </c>
      <c r="O5126" t="s">
        <v>1370</v>
      </c>
      <c r="P5126" t="s">
        <v>11523</v>
      </c>
      <c r="Q5126">
        <f t="shared" si="93"/>
        <v>22</v>
      </c>
      <c r="R5126" t="s">
        <v>1381</v>
      </c>
      <c r="S5126" t="s">
        <v>1382</v>
      </c>
      <c r="T5126" t="s">
        <v>394</v>
      </c>
      <c r="U5126" s="75">
        <v>22</v>
      </c>
      <c r="V5126">
        <v>14.64</v>
      </c>
      <c r="W5126">
        <v>322.08</v>
      </c>
      <c r="AH5126" s="16"/>
      <c r="AI5126" t="s">
        <v>1375</v>
      </c>
    </row>
    <row r="5127" spans="1:35" x14ac:dyDescent="0.25">
      <c r="A5127" t="s">
        <v>11818</v>
      </c>
      <c r="B5127" s="1">
        <v>43</v>
      </c>
      <c r="C5127" t="s">
        <v>11771</v>
      </c>
      <c r="D5127">
        <v>18111963</v>
      </c>
      <c r="E5127" t="s">
        <v>11819</v>
      </c>
      <c r="F5127" t="s">
        <v>1363</v>
      </c>
      <c r="G5127" t="s">
        <v>1364</v>
      </c>
      <c r="H5127" s="3" t="s">
        <v>3278</v>
      </c>
      <c r="I5127">
        <v>2022</v>
      </c>
      <c r="J5127" s="15" t="s">
        <v>3279</v>
      </c>
      <c r="K5127">
        <v>2022</v>
      </c>
      <c r="L5127" t="s">
        <v>1367</v>
      </c>
      <c r="M5127" t="s">
        <v>11611</v>
      </c>
      <c r="N5127" t="s">
        <v>11612</v>
      </c>
      <c r="O5127" t="s">
        <v>1370</v>
      </c>
      <c r="P5127" t="s">
        <v>11531</v>
      </c>
      <c r="Q5127">
        <f t="shared" si="93"/>
        <v>200</v>
      </c>
      <c r="R5127" t="s">
        <v>1381</v>
      </c>
      <c r="S5127" t="s">
        <v>1382</v>
      </c>
      <c r="T5127" t="s">
        <v>394</v>
      </c>
      <c r="U5127" s="75">
        <v>200</v>
      </c>
      <c r="V5127">
        <v>14.64</v>
      </c>
      <c r="W5127">
        <v>2928</v>
      </c>
      <c r="AH5127" s="16"/>
      <c r="AI5127" t="s">
        <v>1375</v>
      </c>
    </row>
    <row r="5128" spans="1:35" x14ac:dyDescent="0.25">
      <c r="A5128" t="s">
        <v>11820</v>
      </c>
      <c r="B5128" s="1">
        <v>43</v>
      </c>
      <c r="C5128" t="s">
        <v>11771</v>
      </c>
      <c r="D5128">
        <v>18111963</v>
      </c>
      <c r="E5128" t="s">
        <v>11819</v>
      </c>
      <c r="F5128" t="s">
        <v>1363</v>
      </c>
      <c r="G5128" t="s">
        <v>1364</v>
      </c>
      <c r="H5128" s="3" t="s">
        <v>3278</v>
      </c>
      <c r="I5128">
        <v>2022</v>
      </c>
      <c r="J5128" s="15" t="s">
        <v>3279</v>
      </c>
      <c r="K5128">
        <v>2022</v>
      </c>
      <c r="L5128" t="s">
        <v>1367</v>
      </c>
      <c r="M5128" t="s">
        <v>11611</v>
      </c>
      <c r="N5128" t="s">
        <v>11612</v>
      </c>
      <c r="O5128" t="s">
        <v>1370</v>
      </c>
      <c r="P5128" t="s">
        <v>11531</v>
      </c>
      <c r="Q5128">
        <f t="shared" si="93"/>
        <v>200</v>
      </c>
      <c r="R5128" t="s">
        <v>3262</v>
      </c>
      <c r="S5128" t="s">
        <v>3263</v>
      </c>
      <c r="T5128" t="s">
        <v>11821</v>
      </c>
      <c r="U5128" s="75">
        <v>200</v>
      </c>
      <c r="V5128">
        <v>17.149999999999999</v>
      </c>
      <c r="W5128">
        <v>3430</v>
      </c>
      <c r="AH5128" s="16"/>
      <c r="AI5128" t="s">
        <v>1375</v>
      </c>
    </row>
    <row r="5129" spans="1:35" x14ac:dyDescent="0.25">
      <c r="A5129" t="s">
        <v>11822</v>
      </c>
      <c r="B5129" s="1">
        <v>43</v>
      </c>
      <c r="C5129" t="s">
        <v>11771</v>
      </c>
      <c r="D5129">
        <v>18111963</v>
      </c>
      <c r="E5129" t="s">
        <v>11819</v>
      </c>
      <c r="F5129" t="s">
        <v>1363</v>
      </c>
      <c r="G5129" t="s">
        <v>1364</v>
      </c>
      <c r="H5129" s="3" t="s">
        <v>3278</v>
      </c>
      <c r="I5129">
        <v>2022</v>
      </c>
      <c r="J5129" s="15" t="s">
        <v>3279</v>
      </c>
      <c r="K5129">
        <v>2022</v>
      </c>
      <c r="L5129" t="s">
        <v>1367</v>
      </c>
      <c r="M5129" t="s">
        <v>11611</v>
      </c>
      <c r="N5129" t="s">
        <v>11612</v>
      </c>
      <c r="O5129" t="s">
        <v>1370</v>
      </c>
      <c r="P5129" t="s">
        <v>11531</v>
      </c>
      <c r="Q5129">
        <f t="shared" si="93"/>
        <v>200</v>
      </c>
      <c r="R5129" t="s">
        <v>2697</v>
      </c>
      <c r="S5129" t="s">
        <v>2698</v>
      </c>
      <c r="T5129" t="s">
        <v>11823</v>
      </c>
      <c r="U5129" s="75">
        <v>200</v>
      </c>
      <c r="V5129">
        <v>28</v>
      </c>
      <c r="W5129">
        <v>5600</v>
      </c>
      <c r="AH5129" s="16"/>
      <c r="AI5129" t="s">
        <v>1375</v>
      </c>
    </row>
    <row r="5130" spans="1:35" x14ac:dyDescent="0.25">
      <c r="A5130" t="s">
        <v>11824</v>
      </c>
      <c r="B5130" s="1">
        <v>43</v>
      </c>
      <c r="C5130" t="s">
        <v>11771</v>
      </c>
      <c r="D5130">
        <v>18088147</v>
      </c>
      <c r="E5130" t="s">
        <v>11825</v>
      </c>
      <c r="F5130" t="s">
        <v>1363</v>
      </c>
      <c r="G5130" t="s">
        <v>1364</v>
      </c>
      <c r="H5130" s="3" t="s">
        <v>3620</v>
      </c>
      <c r="I5130">
        <v>2022</v>
      </c>
      <c r="J5130" s="15" t="s">
        <v>2284</v>
      </c>
      <c r="K5130">
        <v>2022</v>
      </c>
      <c r="L5130" t="s">
        <v>1367</v>
      </c>
      <c r="M5130" t="s">
        <v>11611</v>
      </c>
      <c r="N5130" t="s">
        <v>11778</v>
      </c>
      <c r="O5130" t="s">
        <v>1370</v>
      </c>
      <c r="P5130" t="s">
        <v>11531</v>
      </c>
      <c r="Q5130">
        <f t="shared" si="93"/>
        <v>300</v>
      </c>
      <c r="R5130" t="s">
        <v>11613</v>
      </c>
      <c r="S5130" t="s">
        <v>11614</v>
      </c>
      <c r="T5130" t="s">
        <v>11796</v>
      </c>
      <c r="U5130" s="75">
        <v>300</v>
      </c>
      <c r="V5130">
        <v>10.5</v>
      </c>
      <c r="W5130">
        <v>3150</v>
      </c>
      <c r="AH5130" s="16"/>
      <c r="AI5130" t="s">
        <v>1375</v>
      </c>
    </row>
    <row r="5131" spans="1:35" x14ac:dyDescent="0.25">
      <c r="A5131" t="s">
        <v>11826</v>
      </c>
      <c r="B5131" s="1">
        <v>43</v>
      </c>
      <c r="C5131" t="s">
        <v>11771</v>
      </c>
      <c r="D5131">
        <v>18088147</v>
      </c>
      <c r="E5131" t="s">
        <v>11825</v>
      </c>
      <c r="F5131" t="s">
        <v>1363</v>
      </c>
      <c r="G5131" t="s">
        <v>1364</v>
      </c>
      <c r="H5131" s="3" t="s">
        <v>3620</v>
      </c>
      <c r="I5131">
        <v>2022</v>
      </c>
      <c r="J5131" s="15" t="s">
        <v>2284</v>
      </c>
      <c r="K5131">
        <v>2022</v>
      </c>
      <c r="L5131" t="s">
        <v>1367</v>
      </c>
      <c r="M5131" t="s">
        <v>11611</v>
      </c>
      <c r="N5131" t="s">
        <v>11778</v>
      </c>
      <c r="O5131" t="s">
        <v>1370</v>
      </c>
      <c r="P5131" t="s">
        <v>11531</v>
      </c>
      <c r="Q5131">
        <f t="shared" si="93"/>
        <v>300</v>
      </c>
      <c r="R5131" t="s">
        <v>1381</v>
      </c>
      <c r="S5131" t="s">
        <v>1382</v>
      </c>
      <c r="T5131" t="s">
        <v>394</v>
      </c>
      <c r="U5131" s="75">
        <v>300</v>
      </c>
      <c r="V5131">
        <v>15.38</v>
      </c>
      <c r="W5131">
        <v>4614</v>
      </c>
      <c r="AH5131" s="16"/>
      <c r="AI5131" t="s">
        <v>1375</v>
      </c>
    </row>
    <row r="5132" spans="1:35" x14ac:dyDescent="0.25">
      <c r="A5132" t="s">
        <v>11827</v>
      </c>
      <c r="B5132" s="1">
        <v>43</v>
      </c>
      <c r="C5132" t="s">
        <v>11771</v>
      </c>
      <c r="D5132">
        <v>18275109</v>
      </c>
      <c r="E5132" t="s">
        <v>11828</v>
      </c>
      <c r="F5132" t="s">
        <v>1363</v>
      </c>
      <c r="G5132" t="s">
        <v>1364</v>
      </c>
      <c r="H5132" s="3" t="s">
        <v>1801</v>
      </c>
      <c r="I5132">
        <v>2022</v>
      </c>
      <c r="J5132" s="15" t="s">
        <v>3283</v>
      </c>
      <c r="K5132">
        <v>2022</v>
      </c>
      <c r="L5132" t="s">
        <v>1367</v>
      </c>
      <c r="M5132" t="s">
        <v>11611</v>
      </c>
      <c r="N5132" t="s">
        <v>11778</v>
      </c>
      <c r="O5132" t="s">
        <v>1370</v>
      </c>
      <c r="P5132" t="s">
        <v>11531</v>
      </c>
      <c r="Q5132">
        <f t="shared" si="93"/>
        <v>100</v>
      </c>
      <c r="R5132" t="s">
        <v>11613</v>
      </c>
      <c r="S5132" t="s">
        <v>11614</v>
      </c>
      <c r="T5132" t="s">
        <v>11796</v>
      </c>
      <c r="U5132" s="75">
        <v>100</v>
      </c>
      <c r="V5132">
        <v>12</v>
      </c>
      <c r="W5132">
        <v>1200</v>
      </c>
      <c r="AH5132" s="16"/>
      <c r="AI5132" t="s">
        <v>1375</v>
      </c>
    </row>
    <row r="5133" spans="1:35" x14ac:dyDescent="0.25">
      <c r="A5133" t="s">
        <v>11829</v>
      </c>
      <c r="B5133" s="1">
        <v>43</v>
      </c>
      <c r="C5133" t="s">
        <v>11771</v>
      </c>
      <c r="D5133">
        <v>18275109</v>
      </c>
      <c r="E5133" t="s">
        <v>11828</v>
      </c>
      <c r="F5133" t="s">
        <v>1363</v>
      </c>
      <c r="G5133" t="s">
        <v>1364</v>
      </c>
      <c r="H5133" s="3" t="s">
        <v>1801</v>
      </c>
      <c r="I5133">
        <v>2022</v>
      </c>
      <c r="J5133" s="15" t="s">
        <v>3283</v>
      </c>
      <c r="K5133">
        <v>2022</v>
      </c>
      <c r="L5133" t="s">
        <v>1367</v>
      </c>
      <c r="M5133" t="s">
        <v>11611</v>
      </c>
      <c r="N5133" t="s">
        <v>11778</v>
      </c>
      <c r="O5133" t="s">
        <v>1370</v>
      </c>
      <c r="P5133" t="s">
        <v>11531</v>
      </c>
      <c r="Q5133">
        <f t="shared" si="93"/>
        <v>100</v>
      </c>
      <c r="R5133" t="s">
        <v>1381</v>
      </c>
      <c r="S5133" t="s">
        <v>1382</v>
      </c>
      <c r="T5133" t="s">
        <v>394</v>
      </c>
      <c r="U5133" s="75">
        <v>100</v>
      </c>
      <c r="V5133">
        <v>15.96</v>
      </c>
      <c r="W5133">
        <v>1596</v>
      </c>
      <c r="AH5133" s="16"/>
      <c r="AI5133" t="s">
        <v>1375</v>
      </c>
    </row>
    <row r="5134" spans="1:35" x14ac:dyDescent="0.25">
      <c r="A5134" t="s">
        <v>11830</v>
      </c>
      <c r="B5134" s="1">
        <v>43</v>
      </c>
      <c r="C5134" t="s">
        <v>11771</v>
      </c>
      <c r="D5134">
        <v>18275109</v>
      </c>
      <c r="E5134" t="s">
        <v>11828</v>
      </c>
      <c r="F5134" t="s">
        <v>1363</v>
      </c>
      <c r="G5134" t="s">
        <v>1364</v>
      </c>
      <c r="H5134" s="3" t="s">
        <v>1801</v>
      </c>
      <c r="I5134">
        <v>2022</v>
      </c>
      <c r="J5134" s="15" t="s">
        <v>3283</v>
      </c>
      <c r="K5134">
        <v>2022</v>
      </c>
      <c r="L5134" t="s">
        <v>1367</v>
      </c>
      <c r="M5134" t="s">
        <v>11611</v>
      </c>
      <c r="N5134" t="s">
        <v>11778</v>
      </c>
      <c r="O5134" t="s">
        <v>1370</v>
      </c>
      <c r="P5134" t="s">
        <v>11531</v>
      </c>
      <c r="Q5134">
        <f t="shared" si="93"/>
        <v>100</v>
      </c>
      <c r="R5134" t="s">
        <v>11831</v>
      </c>
      <c r="S5134" t="s">
        <v>11832</v>
      </c>
      <c r="T5134" t="s">
        <v>1379</v>
      </c>
      <c r="U5134" s="75">
        <v>100</v>
      </c>
      <c r="V5134">
        <v>18</v>
      </c>
      <c r="W5134">
        <v>1800</v>
      </c>
      <c r="AH5134" s="16"/>
      <c r="AI5134" t="s">
        <v>1375</v>
      </c>
    </row>
    <row r="5135" spans="1:35" x14ac:dyDescent="0.25">
      <c r="A5135" t="s">
        <v>11833</v>
      </c>
      <c r="B5135" s="1">
        <v>43</v>
      </c>
      <c r="C5135" t="s">
        <v>11771</v>
      </c>
      <c r="D5135">
        <v>18275109</v>
      </c>
      <c r="E5135" t="s">
        <v>11828</v>
      </c>
      <c r="F5135" t="s">
        <v>1363</v>
      </c>
      <c r="G5135" t="s">
        <v>1364</v>
      </c>
      <c r="H5135" s="3" t="s">
        <v>1801</v>
      </c>
      <c r="I5135">
        <v>2022</v>
      </c>
      <c r="J5135" s="15" t="s">
        <v>3283</v>
      </c>
      <c r="K5135">
        <v>2022</v>
      </c>
      <c r="L5135" t="s">
        <v>1367</v>
      </c>
      <c r="M5135" t="s">
        <v>11611</v>
      </c>
      <c r="N5135" t="s">
        <v>11778</v>
      </c>
      <c r="O5135" t="s">
        <v>1370</v>
      </c>
      <c r="P5135" t="s">
        <v>11531</v>
      </c>
      <c r="Q5135">
        <f t="shared" si="93"/>
        <v>100</v>
      </c>
      <c r="R5135" t="s">
        <v>11637</v>
      </c>
      <c r="S5135" t="s">
        <v>11638</v>
      </c>
      <c r="T5135" t="s">
        <v>11799</v>
      </c>
      <c r="U5135" s="75">
        <v>100</v>
      </c>
      <c r="V5135">
        <v>23.89</v>
      </c>
      <c r="W5135">
        <v>2389</v>
      </c>
      <c r="AH5135" s="16"/>
      <c r="AI5135" t="s">
        <v>1375</v>
      </c>
    </row>
    <row r="5136" spans="1:35" x14ac:dyDescent="0.25">
      <c r="A5136" t="s">
        <v>11834</v>
      </c>
      <c r="B5136" s="1">
        <v>43</v>
      </c>
      <c r="C5136" t="s">
        <v>11771</v>
      </c>
      <c r="D5136">
        <v>18239536</v>
      </c>
      <c r="E5136" t="s">
        <v>4022</v>
      </c>
      <c r="F5136" t="s">
        <v>1363</v>
      </c>
      <c r="G5136" t="s">
        <v>1757</v>
      </c>
      <c r="H5136" s="3" t="s">
        <v>4023</v>
      </c>
      <c r="I5136">
        <v>2022</v>
      </c>
      <c r="J5136" s="15" t="s">
        <v>4024</v>
      </c>
      <c r="K5136">
        <v>2022</v>
      </c>
      <c r="L5136" t="s">
        <v>1367</v>
      </c>
      <c r="M5136" t="s">
        <v>11611</v>
      </c>
      <c r="N5136" t="s">
        <v>11778</v>
      </c>
      <c r="O5136" t="s">
        <v>1370</v>
      </c>
      <c r="P5136" t="s">
        <v>11531</v>
      </c>
      <c r="Q5136">
        <f t="shared" si="93"/>
        <v>200</v>
      </c>
      <c r="R5136" t="s">
        <v>11835</v>
      </c>
      <c r="S5136" t="s">
        <v>11836</v>
      </c>
      <c r="T5136" t="s">
        <v>587</v>
      </c>
      <c r="U5136" s="75">
        <v>200</v>
      </c>
      <c r="V5136">
        <v>18.95</v>
      </c>
      <c r="W5136">
        <v>3790</v>
      </c>
      <c r="AH5136" s="16"/>
      <c r="AI5136" t="s">
        <v>1375</v>
      </c>
    </row>
    <row r="5137" spans="1:35" x14ac:dyDescent="0.25">
      <c r="A5137" t="s">
        <v>11837</v>
      </c>
      <c r="B5137" s="1">
        <v>43</v>
      </c>
      <c r="C5137" t="s">
        <v>11771</v>
      </c>
      <c r="D5137">
        <v>18369006</v>
      </c>
      <c r="E5137" t="s">
        <v>11838</v>
      </c>
      <c r="F5137" t="s">
        <v>1363</v>
      </c>
      <c r="G5137" t="s">
        <v>1364</v>
      </c>
      <c r="H5137" s="3" t="s">
        <v>2724</v>
      </c>
      <c r="I5137">
        <v>2022</v>
      </c>
      <c r="J5137" s="15" t="s">
        <v>3294</v>
      </c>
      <c r="K5137">
        <v>2022</v>
      </c>
      <c r="L5137" t="s">
        <v>1367</v>
      </c>
      <c r="M5137" t="s">
        <v>11611</v>
      </c>
      <c r="N5137" t="s">
        <v>11612</v>
      </c>
      <c r="O5137" t="s">
        <v>1370</v>
      </c>
      <c r="P5137" t="s">
        <v>11531</v>
      </c>
      <c r="Q5137">
        <f t="shared" si="93"/>
        <v>1200</v>
      </c>
      <c r="R5137" t="s">
        <v>1377</v>
      </c>
      <c r="S5137" t="s">
        <v>1378</v>
      </c>
      <c r="T5137" t="s">
        <v>1379</v>
      </c>
      <c r="U5137" s="75">
        <v>1200</v>
      </c>
      <c r="V5137">
        <v>11</v>
      </c>
      <c r="W5137">
        <v>13200</v>
      </c>
      <c r="AH5137" s="16"/>
      <c r="AI5137" t="s">
        <v>1375</v>
      </c>
    </row>
    <row r="5138" spans="1:35" x14ac:dyDescent="0.25">
      <c r="A5138" t="s">
        <v>11839</v>
      </c>
      <c r="B5138" s="1">
        <v>43</v>
      </c>
      <c r="C5138" t="s">
        <v>11771</v>
      </c>
      <c r="D5138">
        <v>18369006</v>
      </c>
      <c r="E5138" t="s">
        <v>11838</v>
      </c>
      <c r="F5138" t="s">
        <v>1363</v>
      </c>
      <c r="G5138" t="s">
        <v>1364</v>
      </c>
      <c r="H5138" s="3" t="s">
        <v>2724</v>
      </c>
      <c r="I5138">
        <v>2022</v>
      </c>
      <c r="J5138" s="15" t="s">
        <v>3294</v>
      </c>
      <c r="K5138">
        <v>2022</v>
      </c>
      <c r="L5138" t="s">
        <v>1367</v>
      </c>
      <c r="M5138" t="s">
        <v>11611</v>
      </c>
      <c r="N5138" t="s">
        <v>11612</v>
      </c>
      <c r="O5138" t="s">
        <v>1370</v>
      </c>
      <c r="P5138" t="s">
        <v>11531</v>
      </c>
      <c r="Q5138">
        <f t="shared" si="93"/>
        <v>1200</v>
      </c>
      <c r="R5138" t="s">
        <v>2479</v>
      </c>
      <c r="S5138" t="s">
        <v>2480</v>
      </c>
      <c r="T5138" t="s">
        <v>11655</v>
      </c>
      <c r="U5138" s="75">
        <v>1200</v>
      </c>
      <c r="V5138">
        <v>14.97</v>
      </c>
      <c r="W5138">
        <v>17964</v>
      </c>
      <c r="AH5138" s="16"/>
      <c r="AI5138" t="s">
        <v>1375</v>
      </c>
    </row>
    <row r="5139" spans="1:35" x14ac:dyDescent="0.25">
      <c r="A5139" t="s">
        <v>11840</v>
      </c>
      <c r="B5139" s="1">
        <v>43</v>
      </c>
      <c r="C5139" t="s">
        <v>11771</v>
      </c>
      <c r="D5139">
        <v>18369006</v>
      </c>
      <c r="E5139" t="s">
        <v>11838</v>
      </c>
      <c r="F5139" t="s">
        <v>1363</v>
      </c>
      <c r="G5139" t="s">
        <v>1364</v>
      </c>
      <c r="H5139" s="3" t="s">
        <v>2724</v>
      </c>
      <c r="I5139">
        <v>2022</v>
      </c>
      <c r="J5139" s="15" t="s">
        <v>3294</v>
      </c>
      <c r="K5139">
        <v>2022</v>
      </c>
      <c r="L5139" t="s">
        <v>1367</v>
      </c>
      <c r="M5139" t="s">
        <v>11611</v>
      </c>
      <c r="N5139" t="s">
        <v>11612</v>
      </c>
      <c r="O5139" t="s">
        <v>1370</v>
      </c>
      <c r="P5139" t="s">
        <v>11531</v>
      </c>
      <c r="Q5139">
        <f t="shared" si="93"/>
        <v>1200</v>
      </c>
      <c r="R5139" t="s">
        <v>1381</v>
      </c>
      <c r="S5139" t="s">
        <v>1382</v>
      </c>
      <c r="T5139" t="s">
        <v>394</v>
      </c>
      <c r="U5139" s="75">
        <v>1200</v>
      </c>
      <c r="V5139">
        <v>15.96</v>
      </c>
      <c r="W5139">
        <v>19152</v>
      </c>
      <c r="AH5139" s="16"/>
      <c r="AI5139" t="s">
        <v>1375</v>
      </c>
    </row>
    <row r="5140" spans="1:35" x14ac:dyDescent="0.25">
      <c r="A5140" t="s">
        <v>11841</v>
      </c>
      <c r="B5140" s="1">
        <v>45</v>
      </c>
      <c r="C5140" t="s">
        <v>11842</v>
      </c>
      <c r="D5140">
        <v>16532775</v>
      </c>
      <c r="E5140" t="s">
        <v>8648</v>
      </c>
      <c r="F5140" t="s">
        <v>1363</v>
      </c>
      <c r="G5140" t="s">
        <v>1364</v>
      </c>
      <c r="H5140" s="3" t="s">
        <v>2118</v>
      </c>
      <c r="I5140">
        <v>2022</v>
      </c>
      <c r="J5140" s="15" t="s">
        <v>2126</v>
      </c>
      <c r="K5140">
        <v>2022</v>
      </c>
      <c r="L5140" t="s">
        <v>1367</v>
      </c>
      <c r="M5140" t="s">
        <v>11843</v>
      </c>
      <c r="N5140" t="s">
        <v>11844</v>
      </c>
      <c r="O5140" t="s">
        <v>1370</v>
      </c>
      <c r="P5140" t="s">
        <v>11531</v>
      </c>
      <c r="Q5140">
        <f t="shared" si="93"/>
        <v>600</v>
      </c>
      <c r="R5140" t="s">
        <v>1381</v>
      </c>
      <c r="S5140" t="s">
        <v>1382</v>
      </c>
      <c r="T5140" t="s">
        <v>11619</v>
      </c>
      <c r="U5140" s="75">
        <v>600</v>
      </c>
      <c r="V5140">
        <v>14.07</v>
      </c>
      <c r="W5140">
        <v>8442</v>
      </c>
      <c r="AH5140" s="16"/>
      <c r="AI5140" t="s">
        <v>1375</v>
      </c>
    </row>
    <row r="5141" spans="1:35" x14ac:dyDescent="0.25">
      <c r="A5141" t="s">
        <v>11845</v>
      </c>
      <c r="B5141" s="1">
        <v>45</v>
      </c>
      <c r="C5141" t="s">
        <v>11842</v>
      </c>
      <c r="D5141">
        <v>16532775</v>
      </c>
      <c r="E5141" t="s">
        <v>8648</v>
      </c>
      <c r="F5141" t="s">
        <v>1363</v>
      </c>
      <c r="G5141" t="s">
        <v>1364</v>
      </c>
      <c r="H5141" s="3" t="s">
        <v>2118</v>
      </c>
      <c r="I5141">
        <v>2022</v>
      </c>
      <c r="J5141" s="15" t="s">
        <v>2126</v>
      </c>
      <c r="K5141">
        <v>2022</v>
      </c>
      <c r="L5141" t="s">
        <v>1367</v>
      </c>
      <c r="M5141" t="s">
        <v>11843</v>
      </c>
      <c r="N5141" t="s">
        <v>11844</v>
      </c>
      <c r="O5141" t="s">
        <v>1370</v>
      </c>
      <c r="P5141" t="s">
        <v>11531</v>
      </c>
      <c r="Q5141">
        <f t="shared" si="93"/>
        <v>600</v>
      </c>
      <c r="R5141" t="s">
        <v>2479</v>
      </c>
      <c r="S5141" t="s">
        <v>2480</v>
      </c>
      <c r="T5141" t="s">
        <v>11846</v>
      </c>
      <c r="U5141" s="75">
        <v>600</v>
      </c>
      <c r="V5141">
        <v>14.27</v>
      </c>
      <c r="W5141">
        <v>8562</v>
      </c>
      <c r="AH5141" s="16"/>
      <c r="AI5141" t="s">
        <v>1375</v>
      </c>
    </row>
    <row r="5142" spans="1:35" x14ac:dyDescent="0.25">
      <c r="A5142" t="s">
        <v>11847</v>
      </c>
      <c r="B5142" s="1">
        <v>45</v>
      </c>
      <c r="C5142" t="s">
        <v>11842</v>
      </c>
      <c r="D5142">
        <v>18096646</v>
      </c>
      <c r="E5142" t="s">
        <v>11848</v>
      </c>
      <c r="F5142" t="s">
        <v>1363</v>
      </c>
      <c r="G5142" t="s">
        <v>1364</v>
      </c>
      <c r="H5142" s="3" t="s">
        <v>2283</v>
      </c>
      <c r="I5142">
        <v>2022</v>
      </c>
      <c r="J5142" s="15" t="s">
        <v>2284</v>
      </c>
      <c r="K5142">
        <v>2022</v>
      </c>
      <c r="L5142" t="s">
        <v>1367</v>
      </c>
      <c r="M5142" t="s">
        <v>11843</v>
      </c>
      <c r="N5142" t="s">
        <v>11844</v>
      </c>
      <c r="O5142" t="s">
        <v>1370</v>
      </c>
      <c r="P5142" t="s">
        <v>11531</v>
      </c>
      <c r="Q5142">
        <f t="shared" si="93"/>
        <v>2200</v>
      </c>
      <c r="R5142" t="s">
        <v>11605</v>
      </c>
      <c r="S5142" t="s">
        <v>11606</v>
      </c>
      <c r="T5142" t="s">
        <v>11849</v>
      </c>
      <c r="U5142" s="75">
        <v>2200</v>
      </c>
      <c r="V5142">
        <v>25</v>
      </c>
      <c r="W5142">
        <v>55000</v>
      </c>
      <c r="AH5142" s="16"/>
      <c r="AI5142" t="s">
        <v>1375</v>
      </c>
    </row>
    <row r="5143" spans="1:35" x14ac:dyDescent="0.25">
      <c r="A5143" t="s">
        <v>11850</v>
      </c>
      <c r="B5143" s="1">
        <v>45</v>
      </c>
      <c r="C5143" t="s">
        <v>11842</v>
      </c>
      <c r="D5143">
        <v>18154018</v>
      </c>
      <c r="E5143" t="s">
        <v>4018</v>
      </c>
      <c r="F5143" t="s">
        <v>1363</v>
      </c>
      <c r="G5143" t="s">
        <v>1364</v>
      </c>
      <c r="H5143" s="3" t="s">
        <v>4019</v>
      </c>
      <c r="I5143">
        <v>2022</v>
      </c>
      <c r="J5143" s="15" t="s">
        <v>4020</v>
      </c>
      <c r="K5143">
        <v>2022</v>
      </c>
      <c r="L5143" t="s">
        <v>1367</v>
      </c>
      <c r="M5143" t="s">
        <v>11843</v>
      </c>
      <c r="N5143" t="s">
        <v>11844</v>
      </c>
      <c r="O5143" t="s">
        <v>1370</v>
      </c>
      <c r="P5143" t="s">
        <v>11531</v>
      </c>
      <c r="Q5143">
        <f t="shared" si="93"/>
        <v>300</v>
      </c>
      <c r="R5143" t="s">
        <v>1381</v>
      </c>
      <c r="S5143" t="s">
        <v>1382</v>
      </c>
      <c r="T5143" t="s">
        <v>394</v>
      </c>
      <c r="U5143" s="75">
        <v>300</v>
      </c>
      <c r="V5143">
        <v>17.98</v>
      </c>
      <c r="W5143">
        <v>5394</v>
      </c>
      <c r="AH5143" s="16"/>
      <c r="AI5143" t="s">
        <v>1375</v>
      </c>
    </row>
    <row r="5144" spans="1:35" x14ac:dyDescent="0.25">
      <c r="A5144" t="s">
        <v>11851</v>
      </c>
      <c r="B5144" s="1">
        <v>45</v>
      </c>
      <c r="C5144" t="s">
        <v>11842</v>
      </c>
      <c r="D5144">
        <v>18154018</v>
      </c>
      <c r="E5144" t="s">
        <v>4018</v>
      </c>
      <c r="F5144" t="s">
        <v>1363</v>
      </c>
      <c r="G5144" t="s">
        <v>1364</v>
      </c>
      <c r="H5144" s="3" t="s">
        <v>4019</v>
      </c>
      <c r="I5144">
        <v>2022</v>
      </c>
      <c r="J5144" s="15" t="s">
        <v>4020</v>
      </c>
      <c r="K5144">
        <v>2022</v>
      </c>
      <c r="L5144" t="s">
        <v>1367</v>
      </c>
      <c r="M5144" t="s">
        <v>11843</v>
      </c>
      <c r="N5144" t="s">
        <v>11844</v>
      </c>
      <c r="O5144" t="s">
        <v>1370</v>
      </c>
      <c r="P5144" t="s">
        <v>11531</v>
      </c>
      <c r="Q5144">
        <f t="shared" si="93"/>
        <v>300</v>
      </c>
      <c r="R5144" t="s">
        <v>11605</v>
      </c>
      <c r="S5144" t="s">
        <v>11606</v>
      </c>
      <c r="T5144" t="s">
        <v>11852</v>
      </c>
      <c r="U5144" s="75">
        <v>300</v>
      </c>
      <c r="V5144">
        <v>30</v>
      </c>
      <c r="W5144">
        <v>9000</v>
      </c>
      <c r="AH5144" s="16"/>
      <c r="AI5144" t="s">
        <v>1375</v>
      </c>
    </row>
    <row r="5145" spans="1:35" x14ac:dyDescent="0.25">
      <c r="A5145" t="s">
        <v>11853</v>
      </c>
      <c r="B5145" s="1">
        <v>45</v>
      </c>
      <c r="C5145" t="s">
        <v>11842</v>
      </c>
      <c r="D5145">
        <v>18222900</v>
      </c>
      <c r="E5145" t="s">
        <v>11854</v>
      </c>
      <c r="F5145" t="s">
        <v>1363</v>
      </c>
      <c r="G5145" t="s">
        <v>1364</v>
      </c>
      <c r="H5145" s="3" t="s">
        <v>1805</v>
      </c>
      <c r="I5145">
        <v>2022</v>
      </c>
      <c r="J5145" s="15" t="s">
        <v>1800</v>
      </c>
      <c r="K5145">
        <v>2022</v>
      </c>
      <c r="L5145" t="s">
        <v>1367</v>
      </c>
      <c r="M5145" t="s">
        <v>11843</v>
      </c>
      <c r="N5145" t="s">
        <v>11855</v>
      </c>
      <c r="O5145" t="s">
        <v>1370</v>
      </c>
      <c r="P5145" t="s">
        <v>11531</v>
      </c>
      <c r="Q5145">
        <f t="shared" si="93"/>
        <v>120</v>
      </c>
      <c r="R5145" t="s">
        <v>1381</v>
      </c>
      <c r="S5145" t="s">
        <v>1382</v>
      </c>
      <c r="T5145" t="s">
        <v>394</v>
      </c>
      <c r="U5145" s="75">
        <v>120</v>
      </c>
      <c r="V5145">
        <v>17.98</v>
      </c>
      <c r="W5145">
        <v>2157.6</v>
      </c>
      <c r="AH5145" s="16"/>
      <c r="AI5145" t="s">
        <v>1375</v>
      </c>
    </row>
    <row r="5146" spans="1:35" x14ac:dyDescent="0.25">
      <c r="A5146" t="s">
        <v>11856</v>
      </c>
      <c r="B5146" s="1">
        <v>45</v>
      </c>
      <c r="C5146" t="s">
        <v>11842</v>
      </c>
      <c r="D5146">
        <v>18204759</v>
      </c>
      <c r="E5146" t="s">
        <v>11857</v>
      </c>
      <c r="F5146" t="s">
        <v>1363</v>
      </c>
      <c r="G5146" t="s">
        <v>1364</v>
      </c>
      <c r="H5146" s="3" t="s">
        <v>1804</v>
      </c>
      <c r="I5146">
        <v>2022</v>
      </c>
      <c r="J5146" s="15" t="s">
        <v>4023</v>
      </c>
      <c r="K5146">
        <v>2022</v>
      </c>
      <c r="L5146" t="s">
        <v>1367</v>
      </c>
      <c r="M5146" t="s">
        <v>11843</v>
      </c>
      <c r="N5146" t="s">
        <v>11844</v>
      </c>
      <c r="O5146" t="s">
        <v>1370</v>
      </c>
      <c r="P5146" t="s">
        <v>11531</v>
      </c>
      <c r="Q5146">
        <f t="shared" si="93"/>
        <v>500</v>
      </c>
      <c r="R5146" t="s">
        <v>1381</v>
      </c>
      <c r="S5146" t="s">
        <v>1382</v>
      </c>
      <c r="T5146" t="s">
        <v>394</v>
      </c>
      <c r="U5146" s="75">
        <v>500</v>
      </c>
      <c r="V5146">
        <v>14.98</v>
      </c>
      <c r="W5146">
        <v>7490</v>
      </c>
      <c r="AH5146" s="16"/>
      <c r="AI5146" t="s">
        <v>1375</v>
      </c>
    </row>
    <row r="5147" spans="1:35" x14ac:dyDescent="0.25">
      <c r="A5147" t="s">
        <v>11858</v>
      </c>
      <c r="B5147" s="1">
        <v>45</v>
      </c>
      <c r="C5147" t="s">
        <v>11842</v>
      </c>
      <c r="D5147">
        <v>18204759</v>
      </c>
      <c r="E5147" t="s">
        <v>11857</v>
      </c>
      <c r="F5147" t="s">
        <v>1363</v>
      </c>
      <c r="G5147" t="s">
        <v>1364</v>
      </c>
      <c r="H5147" s="3" t="s">
        <v>1804</v>
      </c>
      <c r="I5147">
        <v>2022</v>
      </c>
      <c r="J5147" s="15" t="s">
        <v>4023</v>
      </c>
      <c r="K5147">
        <v>2022</v>
      </c>
      <c r="L5147" t="s">
        <v>1367</v>
      </c>
      <c r="M5147" t="s">
        <v>11843</v>
      </c>
      <c r="N5147" t="s">
        <v>11844</v>
      </c>
      <c r="O5147" t="s">
        <v>1370</v>
      </c>
      <c r="P5147" t="s">
        <v>11531</v>
      </c>
      <c r="Q5147">
        <f t="shared" si="93"/>
        <v>500</v>
      </c>
      <c r="R5147" t="s">
        <v>11605</v>
      </c>
      <c r="S5147" t="s">
        <v>11606</v>
      </c>
      <c r="T5147" t="s">
        <v>11734</v>
      </c>
      <c r="U5147" s="75">
        <v>500</v>
      </c>
      <c r="V5147">
        <v>27</v>
      </c>
      <c r="W5147">
        <v>13500</v>
      </c>
      <c r="AH5147" s="16"/>
      <c r="AI5147" t="s">
        <v>1375</v>
      </c>
    </row>
    <row r="5148" spans="1:35" x14ac:dyDescent="0.25">
      <c r="A5148" t="s">
        <v>11859</v>
      </c>
      <c r="B5148" s="1">
        <v>47</v>
      </c>
      <c r="C5148" t="s">
        <v>11860</v>
      </c>
      <c r="D5148">
        <v>17356768</v>
      </c>
      <c r="E5148" t="s">
        <v>11861</v>
      </c>
      <c r="F5148" t="s">
        <v>1363</v>
      </c>
      <c r="G5148" t="s">
        <v>1364</v>
      </c>
      <c r="H5148" s="3" t="s">
        <v>1855</v>
      </c>
      <c r="I5148">
        <v>2022</v>
      </c>
      <c r="J5148" s="15" t="s">
        <v>1783</v>
      </c>
      <c r="K5148">
        <v>2022</v>
      </c>
      <c r="L5148" t="s">
        <v>1367</v>
      </c>
      <c r="M5148" t="s">
        <v>11843</v>
      </c>
      <c r="N5148" t="s">
        <v>11862</v>
      </c>
      <c r="O5148" t="s">
        <v>1370</v>
      </c>
      <c r="P5148" t="s">
        <v>1371</v>
      </c>
      <c r="Q5148">
        <f t="shared" si="93"/>
        <v>2200</v>
      </c>
      <c r="R5148" t="s">
        <v>1927</v>
      </c>
      <c r="S5148" t="s">
        <v>1928</v>
      </c>
      <c r="T5148" t="s">
        <v>587</v>
      </c>
      <c r="U5148" s="75">
        <v>2200</v>
      </c>
      <c r="V5148">
        <v>12</v>
      </c>
      <c r="W5148">
        <v>26400</v>
      </c>
      <c r="AH5148" s="16"/>
      <c r="AI5148" t="s">
        <v>1375</v>
      </c>
    </row>
    <row r="5149" spans="1:35" x14ac:dyDescent="0.25">
      <c r="A5149" t="s">
        <v>11863</v>
      </c>
      <c r="B5149" s="1">
        <v>47</v>
      </c>
      <c r="C5149" t="s">
        <v>11860</v>
      </c>
      <c r="D5149">
        <v>17409985</v>
      </c>
      <c r="E5149" t="s">
        <v>11864</v>
      </c>
      <c r="F5149" t="s">
        <v>1363</v>
      </c>
      <c r="G5149" t="s">
        <v>1391</v>
      </c>
      <c r="H5149" s="3" t="s">
        <v>3612</v>
      </c>
      <c r="I5149">
        <v>2022</v>
      </c>
      <c r="J5149" s="15" t="s">
        <v>8155</v>
      </c>
      <c r="K5149">
        <v>2022</v>
      </c>
      <c r="L5149" t="s">
        <v>1367</v>
      </c>
      <c r="M5149" t="s">
        <v>11843</v>
      </c>
      <c r="N5149" t="s">
        <v>11862</v>
      </c>
      <c r="O5149" t="s">
        <v>1370</v>
      </c>
      <c r="P5149" t="s">
        <v>1371</v>
      </c>
      <c r="Q5149">
        <f t="shared" si="93"/>
        <v>50</v>
      </c>
      <c r="R5149" t="s">
        <v>1927</v>
      </c>
      <c r="S5149" t="s">
        <v>1928</v>
      </c>
      <c r="T5149" t="s">
        <v>587</v>
      </c>
      <c r="U5149" s="75">
        <v>50</v>
      </c>
      <c r="V5149">
        <v>12</v>
      </c>
      <c r="W5149">
        <v>600</v>
      </c>
      <c r="AH5149" s="16"/>
      <c r="AI5149" t="s">
        <v>1375</v>
      </c>
    </row>
    <row r="5150" spans="1:35" x14ac:dyDescent="0.25">
      <c r="A5150" t="s">
        <v>11865</v>
      </c>
      <c r="B5150" s="1">
        <v>47</v>
      </c>
      <c r="C5150" t="s">
        <v>11860</v>
      </c>
      <c r="D5150">
        <v>17412412</v>
      </c>
      <c r="E5150" t="s">
        <v>11866</v>
      </c>
      <c r="F5150" t="s">
        <v>1363</v>
      </c>
      <c r="G5150" t="s">
        <v>1391</v>
      </c>
      <c r="H5150" s="3" t="s">
        <v>3612</v>
      </c>
      <c r="I5150">
        <v>2022</v>
      </c>
      <c r="J5150" s="15" t="s">
        <v>8155</v>
      </c>
      <c r="K5150">
        <v>2022</v>
      </c>
      <c r="L5150" t="s">
        <v>1367</v>
      </c>
      <c r="M5150" t="s">
        <v>11843</v>
      </c>
      <c r="N5150" t="s">
        <v>11862</v>
      </c>
      <c r="O5150" t="s">
        <v>1370</v>
      </c>
      <c r="P5150" t="s">
        <v>1371</v>
      </c>
      <c r="Q5150">
        <f t="shared" si="93"/>
        <v>1100</v>
      </c>
      <c r="R5150" t="s">
        <v>1927</v>
      </c>
      <c r="S5150" t="s">
        <v>1928</v>
      </c>
      <c r="T5150" t="s">
        <v>587</v>
      </c>
      <c r="U5150" s="75">
        <v>1100</v>
      </c>
      <c r="V5150">
        <v>12</v>
      </c>
      <c r="W5150">
        <v>13200</v>
      </c>
      <c r="AH5150" s="16"/>
      <c r="AI5150" t="s">
        <v>1375</v>
      </c>
    </row>
    <row r="5151" spans="1:35" x14ac:dyDescent="0.25">
      <c r="A5151" t="s">
        <v>11867</v>
      </c>
      <c r="B5151" s="1">
        <v>47</v>
      </c>
      <c r="C5151" t="s">
        <v>11868</v>
      </c>
      <c r="D5151">
        <v>17433924</v>
      </c>
      <c r="E5151" t="s">
        <v>11869</v>
      </c>
      <c r="F5151" t="s">
        <v>1363</v>
      </c>
      <c r="G5151" t="s">
        <v>1364</v>
      </c>
      <c r="H5151" s="3" t="s">
        <v>8155</v>
      </c>
      <c r="I5151">
        <v>2022</v>
      </c>
      <c r="J5151" s="15" t="s">
        <v>5275</v>
      </c>
      <c r="K5151">
        <v>2022</v>
      </c>
      <c r="L5151" t="s">
        <v>1367</v>
      </c>
      <c r="M5151" t="s">
        <v>11843</v>
      </c>
      <c r="N5151" t="s">
        <v>11870</v>
      </c>
      <c r="O5151" t="s">
        <v>1370</v>
      </c>
      <c r="P5151" t="s">
        <v>11623</v>
      </c>
      <c r="Q5151">
        <f t="shared" si="93"/>
        <v>151</v>
      </c>
      <c r="R5151" t="s">
        <v>1927</v>
      </c>
      <c r="S5151" t="s">
        <v>1928</v>
      </c>
      <c r="T5151" t="s">
        <v>587</v>
      </c>
      <c r="U5151" s="75">
        <v>151</v>
      </c>
      <c r="V5151">
        <v>12</v>
      </c>
      <c r="W5151">
        <v>1812</v>
      </c>
      <c r="AH5151" s="16"/>
      <c r="AI5151" t="s">
        <v>1375</v>
      </c>
    </row>
    <row r="5152" spans="1:35" x14ac:dyDescent="0.25">
      <c r="A5152" t="s">
        <v>11871</v>
      </c>
      <c r="B5152" s="1">
        <v>47</v>
      </c>
      <c r="C5152" t="s">
        <v>11868</v>
      </c>
      <c r="D5152">
        <v>17434505</v>
      </c>
      <c r="E5152" t="s">
        <v>11872</v>
      </c>
      <c r="F5152" t="s">
        <v>1363</v>
      </c>
      <c r="G5152" t="s">
        <v>1391</v>
      </c>
      <c r="H5152" s="3" t="s">
        <v>4301</v>
      </c>
      <c r="I5152">
        <v>2022</v>
      </c>
      <c r="J5152" s="15" t="s">
        <v>3270</v>
      </c>
      <c r="K5152">
        <v>2022</v>
      </c>
      <c r="L5152" t="s">
        <v>1367</v>
      </c>
      <c r="M5152" t="s">
        <v>11843</v>
      </c>
      <c r="N5152" t="s">
        <v>11862</v>
      </c>
      <c r="O5152" t="s">
        <v>1370</v>
      </c>
      <c r="P5152" t="s">
        <v>11623</v>
      </c>
      <c r="Q5152">
        <f t="shared" si="93"/>
        <v>200</v>
      </c>
      <c r="R5152" t="s">
        <v>1927</v>
      </c>
      <c r="S5152" t="s">
        <v>1928</v>
      </c>
      <c r="T5152" t="s">
        <v>587</v>
      </c>
      <c r="U5152" s="75">
        <v>200</v>
      </c>
      <c r="V5152">
        <v>12</v>
      </c>
      <c r="W5152">
        <v>2400</v>
      </c>
      <c r="AH5152" s="16"/>
      <c r="AI5152" t="s">
        <v>1375</v>
      </c>
    </row>
    <row r="5153" spans="1:35" x14ac:dyDescent="0.25">
      <c r="A5153" t="s">
        <v>11873</v>
      </c>
      <c r="B5153" s="1">
        <v>47</v>
      </c>
      <c r="C5153" t="s">
        <v>11860</v>
      </c>
      <c r="D5153">
        <v>17504511</v>
      </c>
      <c r="E5153" t="s">
        <v>11874</v>
      </c>
      <c r="F5153" t="s">
        <v>1363</v>
      </c>
      <c r="G5153" t="s">
        <v>1391</v>
      </c>
      <c r="H5153" s="3" t="s">
        <v>4307</v>
      </c>
      <c r="I5153">
        <v>2022</v>
      </c>
      <c r="J5153" s="15" t="s">
        <v>8641</v>
      </c>
      <c r="K5153">
        <v>2022</v>
      </c>
      <c r="L5153" t="s">
        <v>1367</v>
      </c>
      <c r="M5153" t="s">
        <v>11843</v>
      </c>
      <c r="N5153" t="s">
        <v>11862</v>
      </c>
      <c r="O5153" t="s">
        <v>1370</v>
      </c>
      <c r="P5153" t="s">
        <v>1371</v>
      </c>
      <c r="Q5153">
        <f t="shared" si="93"/>
        <v>20</v>
      </c>
      <c r="R5153" t="s">
        <v>1927</v>
      </c>
      <c r="S5153" t="s">
        <v>1928</v>
      </c>
      <c r="T5153" t="s">
        <v>587</v>
      </c>
      <c r="U5153" s="75">
        <v>20</v>
      </c>
      <c r="V5153">
        <v>12</v>
      </c>
      <c r="W5153">
        <v>240</v>
      </c>
      <c r="AH5153" s="16"/>
      <c r="AI5153" t="s">
        <v>1375</v>
      </c>
    </row>
    <row r="5154" spans="1:35" x14ac:dyDescent="0.25">
      <c r="A5154" t="s">
        <v>11875</v>
      </c>
      <c r="B5154" s="1">
        <v>47</v>
      </c>
      <c r="C5154" t="s">
        <v>11868</v>
      </c>
      <c r="D5154">
        <v>17548063</v>
      </c>
      <c r="E5154" t="s">
        <v>11876</v>
      </c>
      <c r="F5154" t="s">
        <v>1363</v>
      </c>
      <c r="G5154" t="s">
        <v>1364</v>
      </c>
      <c r="H5154" s="3" t="s">
        <v>3275</v>
      </c>
      <c r="I5154">
        <v>2022</v>
      </c>
      <c r="J5154" s="15" t="s">
        <v>5298</v>
      </c>
      <c r="K5154">
        <v>2022</v>
      </c>
      <c r="L5154" t="s">
        <v>1367</v>
      </c>
      <c r="M5154" t="s">
        <v>11843</v>
      </c>
      <c r="N5154" t="s">
        <v>11870</v>
      </c>
      <c r="O5154" t="s">
        <v>1370</v>
      </c>
      <c r="P5154" t="s">
        <v>11623</v>
      </c>
      <c r="Q5154">
        <f t="shared" si="93"/>
        <v>4400</v>
      </c>
      <c r="R5154" t="s">
        <v>1927</v>
      </c>
      <c r="S5154" t="s">
        <v>1928</v>
      </c>
      <c r="T5154" t="s">
        <v>587</v>
      </c>
      <c r="U5154" s="75">
        <v>4400</v>
      </c>
      <c r="V5154">
        <v>12</v>
      </c>
      <c r="W5154">
        <v>52800</v>
      </c>
      <c r="AH5154" s="16"/>
      <c r="AI5154" t="s">
        <v>1375</v>
      </c>
    </row>
    <row r="5155" spans="1:35" x14ac:dyDescent="0.25">
      <c r="A5155" t="s">
        <v>11877</v>
      </c>
      <c r="B5155" s="1">
        <v>47</v>
      </c>
      <c r="C5155" t="s">
        <v>11868</v>
      </c>
      <c r="D5155">
        <v>17511097</v>
      </c>
      <c r="E5155" t="s">
        <v>11878</v>
      </c>
      <c r="F5155" t="s">
        <v>1363</v>
      </c>
      <c r="G5155" t="s">
        <v>1364</v>
      </c>
      <c r="H5155" s="3" t="s">
        <v>11136</v>
      </c>
      <c r="I5155">
        <v>2022</v>
      </c>
      <c r="J5155" s="15" t="s">
        <v>3274</v>
      </c>
      <c r="K5155">
        <v>2022</v>
      </c>
      <c r="L5155" t="s">
        <v>1367</v>
      </c>
      <c r="M5155" t="s">
        <v>11843</v>
      </c>
      <c r="N5155" t="s">
        <v>11862</v>
      </c>
      <c r="O5155" t="s">
        <v>1370</v>
      </c>
      <c r="P5155" t="s">
        <v>11623</v>
      </c>
      <c r="Q5155">
        <f t="shared" si="93"/>
        <v>800</v>
      </c>
      <c r="R5155" t="s">
        <v>1927</v>
      </c>
      <c r="S5155" t="s">
        <v>1928</v>
      </c>
      <c r="T5155" t="s">
        <v>587</v>
      </c>
      <c r="U5155" s="75">
        <v>800</v>
      </c>
      <c r="V5155">
        <v>12</v>
      </c>
      <c r="W5155">
        <v>9600</v>
      </c>
      <c r="AH5155" s="16"/>
      <c r="AI5155" t="s">
        <v>1375</v>
      </c>
    </row>
    <row r="5156" spans="1:35" x14ac:dyDescent="0.25">
      <c r="A5156" t="s">
        <v>11879</v>
      </c>
      <c r="B5156" s="1">
        <v>47</v>
      </c>
      <c r="C5156" t="s">
        <v>11868</v>
      </c>
      <c r="D5156">
        <v>17468566</v>
      </c>
      <c r="E5156" t="s">
        <v>11880</v>
      </c>
      <c r="F5156" t="s">
        <v>1363</v>
      </c>
      <c r="G5156" t="s">
        <v>1364</v>
      </c>
      <c r="H5156" s="3" t="s">
        <v>2229</v>
      </c>
      <c r="I5156">
        <v>2022</v>
      </c>
      <c r="J5156" s="15" t="s">
        <v>2230</v>
      </c>
      <c r="K5156">
        <v>2022</v>
      </c>
      <c r="L5156" t="s">
        <v>1367</v>
      </c>
      <c r="M5156" t="s">
        <v>11843</v>
      </c>
      <c r="N5156" t="s">
        <v>11870</v>
      </c>
      <c r="O5156" t="s">
        <v>1370</v>
      </c>
      <c r="P5156" t="s">
        <v>11623</v>
      </c>
      <c r="Q5156">
        <f t="shared" si="93"/>
        <v>432</v>
      </c>
      <c r="R5156" t="s">
        <v>1927</v>
      </c>
      <c r="S5156" t="s">
        <v>1928</v>
      </c>
      <c r="T5156" t="s">
        <v>587</v>
      </c>
      <c r="U5156" s="75">
        <v>432</v>
      </c>
      <c r="V5156">
        <v>12</v>
      </c>
      <c r="W5156">
        <v>5184</v>
      </c>
      <c r="AH5156" s="16"/>
      <c r="AI5156" t="s">
        <v>1375</v>
      </c>
    </row>
    <row r="5157" spans="1:35" x14ac:dyDescent="0.25">
      <c r="A5157" t="s">
        <v>11881</v>
      </c>
      <c r="B5157" s="1">
        <v>47</v>
      </c>
      <c r="C5157" t="s">
        <v>11860</v>
      </c>
      <c r="D5157">
        <v>17625343</v>
      </c>
      <c r="E5157" t="s">
        <v>11864</v>
      </c>
      <c r="F5157" t="s">
        <v>1363</v>
      </c>
      <c r="G5157" t="s">
        <v>1391</v>
      </c>
      <c r="H5157" s="3" t="s">
        <v>1854</v>
      </c>
      <c r="I5157">
        <v>2022</v>
      </c>
      <c r="J5157" s="15" t="s">
        <v>4186</v>
      </c>
      <c r="K5157">
        <v>2022</v>
      </c>
      <c r="L5157" t="s">
        <v>1367</v>
      </c>
      <c r="M5157" t="s">
        <v>11843</v>
      </c>
      <c r="N5157" t="s">
        <v>11862</v>
      </c>
      <c r="O5157" t="s">
        <v>1370</v>
      </c>
      <c r="P5157" t="s">
        <v>1371</v>
      </c>
      <c r="Q5157">
        <f t="shared" si="93"/>
        <v>600</v>
      </c>
      <c r="R5157" t="s">
        <v>1927</v>
      </c>
      <c r="S5157" t="s">
        <v>1928</v>
      </c>
      <c r="T5157" t="s">
        <v>587</v>
      </c>
      <c r="U5157" s="75">
        <v>600</v>
      </c>
      <c r="V5157">
        <v>12</v>
      </c>
      <c r="W5157">
        <v>7200</v>
      </c>
      <c r="AH5157" s="16"/>
      <c r="AI5157" t="s">
        <v>1375</v>
      </c>
    </row>
    <row r="5158" spans="1:35" x14ac:dyDescent="0.25">
      <c r="A5158" t="s">
        <v>11882</v>
      </c>
      <c r="B5158" s="1">
        <v>47</v>
      </c>
      <c r="C5158" t="s">
        <v>11860</v>
      </c>
      <c r="D5158">
        <v>17601398</v>
      </c>
      <c r="E5158" t="s">
        <v>11883</v>
      </c>
      <c r="F5158" t="s">
        <v>1363</v>
      </c>
      <c r="G5158" t="s">
        <v>1391</v>
      </c>
      <c r="H5158" s="3" t="s">
        <v>4173</v>
      </c>
      <c r="I5158">
        <v>2022</v>
      </c>
      <c r="J5158" s="15" t="s">
        <v>2238</v>
      </c>
      <c r="K5158">
        <v>2022</v>
      </c>
      <c r="L5158" t="s">
        <v>1367</v>
      </c>
      <c r="M5158" t="s">
        <v>11843</v>
      </c>
      <c r="N5158" t="s">
        <v>11862</v>
      </c>
      <c r="O5158" t="s">
        <v>1370</v>
      </c>
      <c r="P5158" t="s">
        <v>1371</v>
      </c>
      <c r="Q5158">
        <f t="shared" si="93"/>
        <v>200</v>
      </c>
      <c r="R5158" t="s">
        <v>1927</v>
      </c>
      <c r="S5158" t="s">
        <v>1928</v>
      </c>
      <c r="T5158" t="s">
        <v>587</v>
      </c>
      <c r="U5158" s="75">
        <v>200</v>
      </c>
      <c r="V5158">
        <v>12</v>
      </c>
      <c r="W5158">
        <v>2400</v>
      </c>
      <c r="AH5158" s="16"/>
      <c r="AI5158" t="s">
        <v>1375</v>
      </c>
    </row>
    <row r="5159" spans="1:35" x14ac:dyDescent="0.25">
      <c r="A5159" t="s">
        <v>11884</v>
      </c>
      <c r="B5159" s="1">
        <v>47</v>
      </c>
      <c r="C5159" t="s">
        <v>11860</v>
      </c>
      <c r="D5159">
        <v>17524482</v>
      </c>
      <c r="E5159" t="s">
        <v>3273</v>
      </c>
      <c r="F5159" t="s">
        <v>1363</v>
      </c>
      <c r="G5159" t="s">
        <v>1364</v>
      </c>
      <c r="H5159" s="3" t="s">
        <v>3274</v>
      </c>
      <c r="I5159">
        <v>2022</v>
      </c>
      <c r="J5159" s="15" t="s">
        <v>3275</v>
      </c>
      <c r="K5159">
        <v>2022</v>
      </c>
      <c r="L5159" t="s">
        <v>1367</v>
      </c>
      <c r="M5159" t="s">
        <v>11843</v>
      </c>
      <c r="N5159" t="s">
        <v>11870</v>
      </c>
      <c r="O5159" t="s">
        <v>1370</v>
      </c>
      <c r="P5159" t="s">
        <v>1371</v>
      </c>
      <c r="Q5159">
        <f t="shared" si="93"/>
        <v>500</v>
      </c>
      <c r="R5159" t="s">
        <v>1927</v>
      </c>
      <c r="S5159" t="s">
        <v>1928</v>
      </c>
      <c r="T5159" t="s">
        <v>587</v>
      </c>
      <c r="U5159" s="75">
        <v>500</v>
      </c>
      <c r="V5159">
        <v>12</v>
      </c>
      <c r="W5159">
        <v>6000</v>
      </c>
      <c r="AH5159" s="16"/>
      <c r="AI5159" t="s">
        <v>1375</v>
      </c>
    </row>
    <row r="5160" spans="1:35" x14ac:dyDescent="0.25">
      <c r="A5160" t="s">
        <v>11885</v>
      </c>
      <c r="B5160" s="1">
        <v>47</v>
      </c>
      <c r="C5160" t="s">
        <v>11868</v>
      </c>
      <c r="D5160">
        <v>17560039</v>
      </c>
      <c r="E5160" t="s">
        <v>11886</v>
      </c>
      <c r="F5160" t="s">
        <v>1363</v>
      </c>
      <c r="G5160" t="s">
        <v>1364</v>
      </c>
      <c r="H5160" s="3" t="s">
        <v>5298</v>
      </c>
      <c r="I5160">
        <v>2022</v>
      </c>
      <c r="J5160" s="15" t="s">
        <v>3267</v>
      </c>
      <c r="K5160">
        <v>2022</v>
      </c>
      <c r="L5160" t="s">
        <v>1367</v>
      </c>
      <c r="M5160" t="s">
        <v>11843</v>
      </c>
      <c r="N5160" t="s">
        <v>11870</v>
      </c>
      <c r="O5160" t="s">
        <v>1370</v>
      </c>
      <c r="P5160" t="s">
        <v>11623</v>
      </c>
      <c r="Q5160">
        <f t="shared" si="93"/>
        <v>300</v>
      </c>
      <c r="R5160" t="s">
        <v>2479</v>
      </c>
      <c r="S5160" t="s">
        <v>2480</v>
      </c>
      <c r="T5160" t="s">
        <v>11887</v>
      </c>
      <c r="U5160" s="75">
        <v>300</v>
      </c>
      <c r="V5160">
        <v>16.25</v>
      </c>
      <c r="W5160">
        <v>4875</v>
      </c>
      <c r="AH5160" s="16"/>
      <c r="AI5160" t="s">
        <v>1375</v>
      </c>
    </row>
    <row r="5161" spans="1:35" x14ac:dyDescent="0.25">
      <c r="A5161" t="s">
        <v>11888</v>
      </c>
      <c r="B5161" s="1">
        <v>47</v>
      </c>
      <c r="C5161" t="s">
        <v>11860</v>
      </c>
      <c r="D5161">
        <v>17697964</v>
      </c>
      <c r="E5161" t="s">
        <v>11889</v>
      </c>
      <c r="F5161" t="s">
        <v>1363</v>
      </c>
      <c r="G5161" t="s">
        <v>1364</v>
      </c>
      <c r="H5161" s="3" t="s">
        <v>4177</v>
      </c>
      <c r="I5161">
        <v>2022</v>
      </c>
      <c r="J5161" s="15" t="s">
        <v>1791</v>
      </c>
      <c r="K5161">
        <v>2022</v>
      </c>
      <c r="L5161" t="s">
        <v>1367</v>
      </c>
      <c r="M5161" t="s">
        <v>11843</v>
      </c>
      <c r="N5161" t="s">
        <v>11862</v>
      </c>
      <c r="O5161" t="s">
        <v>1370</v>
      </c>
      <c r="P5161" t="s">
        <v>1371</v>
      </c>
      <c r="Q5161">
        <f t="shared" si="93"/>
        <v>1200</v>
      </c>
      <c r="R5161" t="s">
        <v>1927</v>
      </c>
      <c r="S5161" t="s">
        <v>1928</v>
      </c>
      <c r="T5161" t="s">
        <v>587</v>
      </c>
      <c r="U5161" s="75">
        <v>1200</v>
      </c>
      <c r="V5161">
        <v>12</v>
      </c>
      <c r="W5161">
        <v>14400</v>
      </c>
      <c r="AH5161" s="16"/>
      <c r="AI5161" t="s">
        <v>1375</v>
      </c>
    </row>
    <row r="5162" spans="1:35" x14ac:dyDescent="0.25">
      <c r="A5162" t="s">
        <v>11890</v>
      </c>
      <c r="B5162" s="1">
        <v>47</v>
      </c>
      <c r="C5162" t="s">
        <v>11860</v>
      </c>
      <c r="D5162">
        <v>17671906</v>
      </c>
      <c r="E5162" t="s">
        <v>11891</v>
      </c>
      <c r="F5162" t="s">
        <v>1363</v>
      </c>
      <c r="G5162" t="s">
        <v>1364</v>
      </c>
      <c r="H5162" s="3" t="s">
        <v>1783</v>
      </c>
      <c r="I5162">
        <v>2022</v>
      </c>
      <c r="J5162" s="15" t="s">
        <v>1784</v>
      </c>
      <c r="K5162">
        <v>2022</v>
      </c>
      <c r="L5162" t="s">
        <v>1367</v>
      </c>
      <c r="M5162" t="s">
        <v>11843</v>
      </c>
      <c r="N5162" t="s">
        <v>11870</v>
      </c>
      <c r="O5162" t="s">
        <v>1370</v>
      </c>
      <c r="P5162" t="s">
        <v>1371</v>
      </c>
      <c r="Q5162">
        <f t="shared" si="93"/>
        <v>100</v>
      </c>
      <c r="R5162" t="s">
        <v>2697</v>
      </c>
      <c r="S5162" t="s">
        <v>2698</v>
      </c>
      <c r="T5162" t="s">
        <v>11892</v>
      </c>
      <c r="U5162" s="75">
        <v>100</v>
      </c>
      <c r="V5162">
        <v>49.95</v>
      </c>
      <c r="W5162">
        <v>4995</v>
      </c>
      <c r="AH5162" s="16"/>
      <c r="AI5162" t="s">
        <v>1375</v>
      </c>
    </row>
    <row r="5163" spans="1:35" x14ac:dyDescent="0.25">
      <c r="A5163" t="s">
        <v>11893</v>
      </c>
      <c r="B5163" s="1">
        <v>47</v>
      </c>
      <c r="C5163" t="s">
        <v>11860</v>
      </c>
      <c r="D5163">
        <v>18094597</v>
      </c>
      <c r="E5163" t="s">
        <v>11894</v>
      </c>
      <c r="F5163" t="s">
        <v>1363</v>
      </c>
      <c r="G5163" t="s">
        <v>1364</v>
      </c>
      <c r="H5163" s="3" t="s">
        <v>3620</v>
      </c>
      <c r="I5163">
        <v>2022</v>
      </c>
      <c r="J5163" s="15" t="s">
        <v>3278</v>
      </c>
      <c r="K5163">
        <v>2022</v>
      </c>
      <c r="L5163" t="s">
        <v>1367</v>
      </c>
      <c r="M5163" t="s">
        <v>11843</v>
      </c>
      <c r="N5163" t="s">
        <v>11870</v>
      </c>
      <c r="O5163" t="s">
        <v>1370</v>
      </c>
      <c r="P5163" t="s">
        <v>1371</v>
      </c>
      <c r="Q5163">
        <f t="shared" si="93"/>
        <v>1000</v>
      </c>
      <c r="R5163" t="s">
        <v>1927</v>
      </c>
      <c r="S5163" t="s">
        <v>1928</v>
      </c>
      <c r="T5163" t="s">
        <v>587</v>
      </c>
      <c r="U5163" s="75">
        <v>1000</v>
      </c>
      <c r="V5163">
        <v>12</v>
      </c>
      <c r="W5163">
        <v>12000</v>
      </c>
      <c r="AH5163" s="16"/>
      <c r="AI5163" t="s">
        <v>1375</v>
      </c>
    </row>
    <row r="5164" spans="1:35" x14ac:dyDescent="0.25">
      <c r="A5164" t="s">
        <v>11895</v>
      </c>
      <c r="B5164" s="1">
        <v>47</v>
      </c>
      <c r="C5164" t="s">
        <v>11868</v>
      </c>
      <c r="D5164">
        <v>18154085</v>
      </c>
      <c r="E5164" t="s">
        <v>11896</v>
      </c>
      <c r="F5164" t="s">
        <v>1363</v>
      </c>
      <c r="G5164" t="s">
        <v>1364</v>
      </c>
      <c r="H5164" s="3" t="s">
        <v>4019</v>
      </c>
      <c r="I5164">
        <v>2022</v>
      </c>
      <c r="J5164" s="15" t="s">
        <v>4020</v>
      </c>
      <c r="K5164">
        <v>2022</v>
      </c>
      <c r="L5164" t="s">
        <v>1367</v>
      </c>
      <c r="M5164" t="s">
        <v>11843</v>
      </c>
      <c r="N5164" t="s">
        <v>11870</v>
      </c>
      <c r="O5164" t="s">
        <v>1370</v>
      </c>
      <c r="P5164" t="s">
        <v>11623</v>
      </c>
      <c r="Q5164">
        <f t="shared" si="93"/>
        <v>1500</v>
      </c>
      <c r="R5164" t="s">
        <v>1927</v>
      </c>
      <c r="S5164" t="s">
        <v>1928</v>
      </c>
      <c r="T5164" t="s">
        <v>587</v>
      </c>
      <c r="U5164" s="75">
        <v>1500</v>
      </c>
      <c r="V5164">
        <v>12</v>
      </c>
      <c r="W5164">
        <v>18000</v>
      </c>
      <c r="AH5164" s="16"/>
      <c r="AI5164" t="s">
        <v>1375</v>
      </c>
    </row>
    <row r="5165" spans="1:35" x14ac:dyDescent="0.25">
      <c r="A5165" t="s">
        <v>11897</v>
      </c>
      <c r="B5165" s="1">
        <v>47</v>
      </c>
      <c r="C5165" t="s">
        <v>11860</v>
      </c>
      <c r="D5165">
        <v>18075525</v>
      </c>
      <c r="E5165" t="s">
        <v>11898</v>
      </c>
      <c r="F5165" t="s">
        <v>1363</v>
      </c>
      <c r="G5165" t="s">
        <v>1364</v>
      </c>
      <c r="H5165" s="3" t="s">
        <v>3620</v>
      </c>
      <c r="I5165">
        <v>2022</v>
      </c>
      <c r="J5165" s="15" t="s">
        <v>3278</v>
      </c>
      <c r="K5165">
        <v>2022</v>
      </c>
      <c r="L5165" t="s">
        <v>1367</v>
      </c>
      <c r="M5165" t="s">
        <v>11843</v>
      </c>
      <c r="N5165" t="s">
        <v>11862</v>
      </c>
      <c r="O5165" t="s">
        <v>1370</v>
      </c>
      <c r="P5165" t="s">
        <v>1371</v>
      </c>
      <c r="Q5165">
        <f t="shared" si="93"/>
        <v>500</v>
      </c>
      <c r="R5165" t="s">
        <v>1927</v>
      </c>
      <c r="S5165" t="s">
        <v>1928</v>
      </c>
      <c r="T5165" t="s">
        <v>587</v>
      </c>
      <c r="U5165" s="75">
        <v>500</v>
      </c>
      <c r="V5165">
        <v>12</v>
      </c>
      <c r="W5165">
        <v>6000</v>
      </c>
      <c r="AH5165" s="16"/>
      <c r="AI5165" t="s">
        <v>1375</v>
      </c>
    </row>
    <row r="5166" spans="1:35" x14ac:dyDescent="0.25">
      <c r="A5166" t="s">
        <v>11899</v>
      </c>
      <c r="B5166" s="1">
        <v>47</v>
      </c>
      <c r="C5166" t="s">
        <v>11860</v>
      </c>
      <c r="D5166">
        <v>18081355</v>
      </c>
      <c r="E5166" t="s">
        <v>11900</v>
      </c>
      <c r="F5166" t="s">
        <v>1363</v>
      </c>
      <c r="G5166" t="s">
        <v>1364</v>
      </c>
      <c r="H5166" s="3" t="s">
        <v>2712</v>
      </c>
      <c r="I5166">
        <v>2022</v>
      </c>
      <c r="J5166" s="15" t="s">
        <v>2283</v>
      </c>
      <c r="K5166">
        <v>2022</v>
      </c>
      <c r="L5166" t="s">
        <v>1367</v>
      </c>
      <c r="M5166" t="s">
        <v>11843</v>
      </c>
      <c r="N5166" t="s">
        <v>11862</v>
      </c>
      <c r="O5166" t="s">
        <v>1370</v>
      </c>
      <c r="P5166" t="s">
        <v>1371</v>
      </c>
      <c r="Q5166">
        <f t="shared" si="93"/>
        <v>1000</v>
      </c>
      <c r="R5166" t="s">
        <v>1927</v>
      </c>
      <c r="S5166" t="s">
        <v>1928</v>
      </c>
      <c r="T5166" t="s">
        <v>587</v>
      </c>
      <c r="U5166" s="75">
        <v>1000</v>
      </c>
      <c r="V5166">
        <v>12</v>
      </c>
      <c r="W5166">
        <v>12000</v>
      </c>
      <c r="AH5166" s="16"/>
      <c r="AI5166" t="s">
        <v>1375</v>
      </c>
    </row>
    <row r="5167" spans="1:35" x14ac:dyDescent="0.25">
      <c r="A5167" t="s">
        <v>11901</v>
      </c>
      <c r="B5167" s="1">
        <v>47</v>
      </c>
      <c r="C5167" t="s">
        <v>11860</v>
      </c>
      <c r="D5167">
        <v>18126065</v>
      </c>
      <c r="E5167" t="s">
        <v>11902</v>
      </c>
      <c r="F5167" t="s">
        <v>1363</v>
      </c>
      <c r="G5167" t="s">
        <v>1391</v>
      </c>
      <c r="H5167" s="3" t="s">
        <v>4019</v>
      </c>
      <c r="I5167">
        <v>2022</v>
      </c>
      <c r="J5167" s="15" t="s">
        <v>4020</v>
      </c>
      <c r="K5167">
        <v>2022</v>
      </c>
      <c r="L5167" t="s">
        <v>1367</v>
      </c>
      <c r="M5167" t="s">
        <v>11843</v>
      </c>
      <c r="N5167" t="s">
        <v>11862</v>
      </c>
      <c r="O5167" t="s">
        <v>1370</v>
      </c>
      <c r="P5167" t="s">
        <v>1371</v>
      </c>
      <c r="Q5167">
        <f t="shared" si="93"/>
        <v>1291</v>
      </c>
      <c r="R5167" t="s">
        <v>1927</v>
      </c>
      <c r="S5167" t="s">
        <v>1928</v>
      </c>
      <c r="T5167" t="s">
        <v>587</v>
      </c>
      <c r="U5167" s="75">
        <v>1291</v>
      </c>
      <c r="V5167">
        <v>12</v>
      </c>
      <c r="W5167">
        <v>15492</v>
      </c>
      <c r="AH5167" s="16"/>
      <c r="AI5167" t="s">
        <v>1375</v>
      </c>
    </row>
    <row r="5168" spans="1:35" x14ac:dyDescent="0.25">
      <c r="A5168" t="s">
        <v>11903</v>
      </c>
      <c r="B5168" s="1">
        <v>47</v>
      </c>
      <c r="C5168" t="s">
        <v>11868</v>
      </c>
      <c r="D5168">
        <v>18104665</v>
      </c>
      <c r="E5168" t="s">
        <v>11904</v>
      </c>
      <c r="F5168" t="s">
        <v>1363</v>
      </c>
      <c r="G5168" t="s">
        <v>1364</v>
      </c>
      <c r="H5168" s="3" t="s">
        <v>2283</v>
      </c>
      <c r="I5168">
        <v>2022</v>
      </c>
      <c r="J5168" s="15" t="s">
        <v>2284</v>
      </c>
      <c r="K5168">
        <v>2022</v>
      </c>
      <c r="L5168" t="s">
        <v>1367</v>
      </c>
      <c r="M5168" t="s">
        <v>11843</v>
      </c>
      <c r="N5168" t="s">
        <v>11870</v>
      </c>
      <c r="O5168" t="s">
        <v>1370</v>
      </c>
      <c r="P5168" t="s">
        <v>11623</v>
      </c>
      <c r="Q5168">
        <f t="shared" si="93"/>
        <v>250</v>
      </c>
      <c r="R5168" t="s">
        <v>1927</v>
      </c>
      <c r="S5168" t="s">
        <v>1928</v>
      </c>
      <c r="T5168" t="s">
        <v>587</v>
      </c>
      <c r="U5168" s="75">
        <v>250</v>
      </c>
      <c r="V5168">
        <v>12</v>
      </c>
      <c r="W5168">
        <v>3000</v>
      </c>
      <c r="AH5168" s="16"/>
      <c r="AI5168" t="s">
        <v>1375</v>
      </c>
    </row>
    <row r="5169" spans="1:35" x14ac:dyDescent="0.25">
      <c r="A5169" t="s">
        <v>11905</v>
      </c>
      <c r="B5169" s="1">
        <v>47</v>
      </c>
      <c r="C5169" t="s">
        <v>11868</v>
      </c>
      <c r="D5169">
        <v>18161227</v>
      </c>
      <c r="E5169" t="s">
        <v>11716</v>
      </c>
      <c r="F5169" t="s">
        <v>1363</v>
      </c>
      <c r="G5169" t="s">
        <v>1364</v>
      </c>
      <c r="H5169" s="3" t="s">
        <v>2720</v>
      </c>
      <c r="I5169">
        <v>2022</v>
      </c>
      <c r="J5169" s="15" t="s">
        <v>1804</v>
      </c>
      <c r="K5169">
        <v>2022</v>
      </c>
      <c r="L5169" t="s">
        <v>1367</v>
      </c>
      <c r="M5169" t="s">
        <v>11843</v>
      </c>
      <c r="N5169" t="s">
        <v>11870</v>
      </c>
      <c r="O5169" t="s">
        <v>1370</v>
      </c>
      <c r="P5169" t="s">
        <v>11623</v>
      </c>
      <c r="Q5169">
        <f t="shared" si="93"/>
        <v>150</v>
      </c>
      <c r="R5169" t="s">
        <v>11789</v>
      </c>
      <c r="S5169" t="s">
        <v>11790</v>
      </c>
      <c r="T5169" t="s">
        <v>11906</v>
      </c>
      <c r="U5169" s="75">
        <v>150</v>
      </c>
      <c r="V5169">
        <v>25</v>
      </c>
      <c r="W5169">
        <v>3750</v>
      </c>
      <c r="AH5169" s="16"/>
      <c r="AI5169" t="s">
        <v>1375</v>
      </c>
    </row>
    <row r="5170" spans="1:35" x14ac:dyDescent="0.25">
      <c r="A5170" t="s">
        <v>11907</v>
      </c>
      <c r="B5170" s="1">
        <v>47</v>
      </c>
      <c r="C5170" t="s">
        <v>11868</v>
      </c>
      <c r="D5170">
        <v>18293255</v>
      </c>
      <c r="E5170" t="s">
        <v>11908</v>
      </c>
      <c r="F5170" t="s">
        <v>1363</v>
      </c>
      <c r="G5170" t="s">
        <v>1364</v>
      </c>
      <c r="H5170" s="3" t="s">
        <v>2727</v>
      </c>
      <c r="I5170">
        <v>2022</v>
      </c>
      <c r="J5170" s="15" t="s">
        <v>2728</v>
      </c>
      <c r="K5170">
        <v>2022</v>
      </c>
      <c r="L5170" t="s">
        <v>1367</v>
      </c>
      <c r="M5170" t="s">
        <v>11843</v>
      </c>
      <c r="N5170" t="s">
        <v>11870</v>
      </c>
      <c r="O5170" t="s">
        <v>1370</v>
      </c>
      <c r="P5170" t="s">
        <v>11623</v>
      </c>
      <c r="Q5170">
        <f t="shared" si="93"/>
        <v>714</v>
      </c>
      <c r="R5170" t="s">
        <v>1927</v>
      </c>
      <c r="S5170" t="s">
        <v>1928</v>
      </c>
      <c r="T5170" t="s">
        <v>587</v>
      </c>
      <c r="U5170" s="75">
        <v>714</v>
      </c>
      <c r="V5170">
        <v>12</v>
      </c>
      <c r="W5170">
        <v>8568</v>
      </c>
      <c r="AH5170" s="16"/>
      <c r="AI5170" t="s">
        <v>1375</v>
      </c>
    </row>
    <row r="5171" spans="1:35" x14ac:dyDescent="0.25">
      <c r="A5171" t="s">
        <v>11909</v>
      </c>
      <c r="B5171" s="1">
        <v>47</v>
      </c>
      <c r="C5171" t="s">
        <v>11868</v>
      </c>
      <c r="D5171">
        <v>18293255</v>
      </c>
      <c r="E5171" t="s">
        <v>11908</v>
      </c>
      <c r="F5171" t="s">
        <v>1363</v>
      </c>
      <c r="G5171" t="s">
        <v>1364</v>
      </c>
      <c r="H5171" s="3" t="s">
        <v>2727</v>
      </c>
      <c r="I5171">
        <v>2022</v>
      </c>
      <c r="J5171" s="15" t="s">
        <v>2728</v>
      </c>
      <c r="K5171">
        <v>2022</v>
      </c>
      <c r="L5171" t="s">
        <v>1367</v>
      </c>
      <c r="M5171" t="s">
        <v>11843</v>
      </c>
      <c r="N5171" t="s">
        <v>11870</v>
      </c>
      <c r="O5171" t="s">
        <v>1370</v>
      </c>
      <c r="P5171" t="s">
        <v>11623</v>
      </c>
      <c r="Q5171">
        <f t="shared" si="93"/>
        <v>714</v>
      </c>
      <c r="R5171" t="s">
        <v>11605</v>
      </c>
      <c r="S5171" t="s">
        <v>11606</v>
      </c>
      <c r="T5171" t="s">
        <v>587</v>
      </c>
      <c r="U5171" s="75">
        <v>714</v>
      </c>
      <c r="V5171">
        <v>27</v>
      </c>
      <c r="W5171">
        <v>19278</v>
      </c>
      <c r="AH5171" s="16"/>
      <c r="AI5171" t="s">
        <v>1375</v>
      </c>
    </row>
    <row r="5172" spans="1:35" x14ac:dyDescent="0.25">
      <c r="A5172" t="s">
        <v>11910</v>
      </c>
      <c r="B5172" s="1">
        <v>47</v>
      </c>
      <c r="C5172" t="s">
        <v>11868</v>
      </c>
      <c r="D5172">
        <v>18219888</v>
      </c>
      <c r="E5172" t="s">
        <v>3452</v>
      </c>
      <c r="F5172" t="s">
        <v>1363</v>
      </c>
      <c r="G5172" t="s">
        <v>1364</v>
      </c>
      <c r="H5172" s="3" t="s">
        <v>4211</v>
      </c>
      <c r="I5172">
        <v>2022</v>
      </c>
      <c r="J5172" s="15" t="s">
        <v>4212</v>
      </c>
      <c r="K5172">
        <v>2022</v>
      </c>
      <c r="L5172" t="s">
        <v>1367</v>
      </c>
      <c r="M5172" t="s">
        <v>11843</v>
      </c>
      <c r="N5172" t="s">
        <v>11870</v>
      </c>
      <c r="O5172" t="s">
        <v>1370</v>
      </c>
      <c r="P5172" t="s">
        <v>11623</v>
      </c>
      <c r="Q5172">
        <f t="shared" si="93"/>
        <v>200</v>
      </c>
      <c r="R5172" t="s">
        <v>11911</v>
      </c>
      <c r="S5172" t="s">
        <v>11912</v>
      </c>
      <c r="T5172" t="s">
        <v>11655</v>
      </c>
      <c r="U5172" s="75">
        <v>200</v>
      </c>
      <c r="V5172">
        <v>18.899999999999999</v>
      </c>
      <c r="W5172">
        <v>3780</v>
      </c>
      <c r="AH5172" s="16"/>
      <c r="AI5172" t="s">
        <v>1375</v>
      </c>
    </row>
    <row r="5173" spans="1:35" x14ac:dyDescent="0.25">
      <c r="A5173" t="s">
        <v>11913</v>
      </c>
      <c r="B5173" s="1">
        <v>47</v>
      </c>
      <c r="C5173" t="s">
        <v>11868</v>
      </c>
      <c r="D5173">
        <v>18203760</v>
      </c>
      <c r="E5173" t="s">
        <v>3452</v>
      </c>
      <c r="F5173" t="s">
        <v>1363</v>
      </c>
      <c r="G5173" t="s">
        <v>1364</v>
      </c>
      <c r="H5173" s="3" t="s">
        <v>1804</v>
      </c>
      <c r="I5173">
        <v>2022</v>
      </c>
      <c r="J5173" s="15" t="s">
        <v>4023</v>
      </c>
      <c r="K5173">
        <v>2022</v>
      </c>
      <c r="L5173" t="s">
        <v>1367</v>
      </c>
      <c r="M5173" t="s">
        <v>11843</v>
      </c>
      <c r="N5173" t="s">
        <v>11862</v>
      </c>
      <c r="O5173" t="s">
        <v>1370</v>
      </c>
      <c r="P5173" t="s">
        <v>11623</v>
      </c>
      <c r="Q5173">
        <f t="shared" si="93"/>
        <v>1000</v>
      </c>
      <c r="R5173" t="s">
        <v>1927</v>
      </c>
      <c r="S5173" t="s">
        <v>1928</v>
      </c>
      <c r="T5173" t="s">
        <v>587</v>
      </c>
      <c r="U5173" s="75">
        <v>1000</v>
      </c>
      <c r="V5173">
        <v>12</v>
      </c>
      <c r="W5173">
        <v>12000</v>
      </c>
      <c r="AH5173" s="16"/>
      <c r="AI5173" t="s">
        <v>1375</v>
      </c>
    </row>
    <row r="5174" spans="1:35" x14ac:dyDescent="0.25">
      <c r="A5174" t="s">
        <v>11914</v>
      </c>
      <c r="B5174" s="1">
        <v>47</v>
      </c>
      <c r="C5174" t="s">
        <v>11868</v>
      </c>
      <c r="D5174">
        <v>18203760</v>
      </c>
      <c r="E5174" t="s">
        <v>3452</v>
      </c>
      <c r="F5174" t="s">
        <v>1363</v>
      </c>
      <c r="G5174" t="s">
        <v>1364</v>
      </c>
      <c r="H5174" s="3" t="s">
        <v>1804</v>
      </c>
      <c r="I5174">
        <v>2022</v>
      </c>
      <c r="J5174" s="15" t="s">
        <v>4023</v>
      </c>
      <c r="K5174">
        <v>2022</v>
      </c>
      <c r="L5174" t="s">
        <v>1367</v>
      </c>
      <c r="M5174" t="s">
        <v>11843</v>
      </c>
      <c r="N5174" t="s">
        <v>11862</v>
      </c>
      <c r="O5174" t="s">
        <v>1370</v>
      </c>
      <c r="P5174" t="s">
        <v>11623</v>
      </c>
      <c r="Q5174">
        <f t="shared" si="93"/>
        <v>1000</v>
      </c>
      <c r="R5174" t="s">
        <v>11789</v>
      </c>
      <c r="S5174" t="s">
        <v>11790</v>
      </c>
      <c r="T5174" t="s">
        <v>11655</v>
      </c>
      <c r="U5174" s="75">
        <v>1000</v>
      </c>
      <c r="V5174">
        <v>18.600000000000001</v>
      </c>
      <c r="W5174">
        <v>18600</v>
      </c>
      <c r="AH5174" s="16"/>
      <c r="AI5174" t="s">
        <v>1375</v>
      </c>
    </row>
    <row r="5175" spans="1:35" x14ac:dyDescent="0.25">
      <c r="A5175" t="s">
        <v>11915</v>
      </c>
      <c r="B5175" s="1">
        <v>47</v>
      </c>
      <c r="C5175" t="s">
        <v>11868</v>
      </c>
      <c r="D5175">
        <v>18307434</v>
      </c>
      <c r="E5175" t="s">
        <v>11916</v>
      </c>
      <c r="F5175" t="s">
        <v>1363</v>
      </c>
      <c r="G5175" t="s">
        <v>1391</v>
      </c>
      <c r="H5175" s="3" t="s">
        <v>3283</v>
      </c>
      <c r="I5175">
        <v>2022</v>
      </c>
      <c r="J5175" s="15" t="s">
        <v>3284</v>
      </c>
      <c r="K5175">
        <v>2022</v>
      </c>
      <c r="L5175" t="s">
        <v>1367</v>
      </c>
      <c r="M5175" t="s">
        <v>11843</v>
      </c>
      <c r="N5175" t="s">
        <v>11870</v>
      </c>
      <c r="O5175" t="s">
        <v>1370</v>
      </c>
      <c r="P5175" t="s">
        <v>11623</v>
      </c>
      <c r="Q5175">
        <f t="shared" si="93"/>
        <v>90</v>
      </c>
      <c r="R5175" t="s">
        <v>1927</v>
      </c>
      <c r="S5175" t="s">
        <v>1928</v>
      </c>
      <c r="T5175" t="s">
        <v>587</v>
      </c>
      <c r="U5175" s="75">
        <v>90</v>
      </c>
      <c r="V5175">
        <v>12</v>
      </c>
      <c r="W5175">
        <v>1080</v>
      </c>
      <c r="AH5175" s="16"/>
      <c r="AI5175" t="s">
        <v>1375</v>
      </c>
    </row>
    <row r="5176" spans="1:35" x14ac:dyDescent="0.25">
      <c r="A5176" t="s">
        <v>11917</v>
      </c>
      <c r="B5176" s="1">
        <v>47</v>
      </c>
      <c r="C5176" t="s">
        <v>11868</v>
      </c>
      <c r="D5176">
        <v>18307825</v>
      </c>
      <c r="E5176" t="s">
        <v>11918</v>
      </c>
      <c r="F5176" t="s">
        <v>1363</v>
      </c>
      <c r="G5176" t="s">
        <v>1364</v>
      </c>
      <c r="H5176" s="3" t="s">
        <v>3283</v>
      </c>
      <c r="I5176">
        <v>2022</v>
      </c>
      <c r="J5176" s="15" t="s">
        <v>3284</v>
      </c>
      <c r="K5176">
        <v>2022</v>
      </c>
      <c r="L5176" t="s">
        <v>1367</v>
      </c>
      <c r="M5176" t="s">
        <v>11843</v>
      </c>
      <c r="N5176" t="s">
        <v>11862</v>
      </c>
      <c r="O5176" t="s">
        <v>1370</v>
      </c>
      <c r="P5176" t="s">
        <v>11623</v>
      </c>
      <c r="Q5176">
        <f t="shared" si="93"/>
        <v>1700</v>
      </c>
      <c r="R5176" t="s">
        <v>1927</v>
      </c>
      <c r="S5176" t="s">
        <v>1928</v>
      </c>
      <c r="T5176" t="s">
        <v>587</v>
      </c>
      <c r="U5176" s="75">
        <v>1700</v>
      </c>
      <c r="V5176">
        <v>12</v>
      </c>
      <c r="W5176">
        <v>20400</v>
      </c>
      <c r="AH5176" s="16"/>
      <c r="AI5176" t="s">
        <v>1375</v>
      </c>
    </row>
    <row r="5177" spans="1:35" x14ac:dyDescent="0.25">
      <c r="A5177" t="s">
        <v>11919</v>
      </c>
      <c r="B5177" s="1">
        <v>47</v>
      </c>
      <c r="C5177" t="s">
        <v>11860</v>
      </c>
      <c r="D5177">
        <v>18327761</v>
      </c>
      <c r="E5177" t="s">
        <v>11920</v>
      </c>
      <c r="F5177" t="s">
        <v>1363</v>
      </c>
      <c r="G5177" t="s">
        <v>1364</v>
      </c>
      <c r="H5177" s="3" t="s">
        <v>2728</v>
      </c>
      <c r="I5177">
        <v>2022</v>
      </c>
      <c r="J5177" s="15" t="s">
        <v>4211</v>
      </c>
      <c r="K5177">
        <v>2022</v>
      </c>
      <c r="L5177" t="s">
        <v>1367</v>
      </c>
      <c r="M5177" t="s">
        <v>11843</v>
      </c>
      <c r="N5177" t="s">
        <v>11862</v>
      </c>
      <c r="O5177" t="s">
        <v>1370</v>
      </c>
      <c r="P5177" t="s">
        <v>1371</v>
      </c>
      <c r="Q5177">
        <f t="shared" si="93"/>
        <v>20</v>
      </c>
      <c r="R5177" t="s">
        <v>1927</v>
      </c>
      <c r="S5177" t="s">
        <v>1928</v>
      </c>
      <c r="T5177" t="s">
        <v>587</v>
      </c>
      <c r="U5177" s="75">
        <v>20</v>
      </c>
      <c r="V5177">
        <v>12</v>
      </c>
      <c r="W5177">
        <v>240</v>
      </c>
      <c r="AH5177" s="16"/>
      <c r="AI5177" t="s">
        <v>1375</v>
      </c>
    </row>
    <row r="5178" spans="1:35" x14ac:dyDescent="0.25">
      <c r="A5178" t="s">
        <v>11921</v>
      </c>
      <c r="B5178" s="1">
        <v>47</v>
      </c>
      <c r="C5178" t="s">
        <v>11860</v>
      </c>
      <c r="D5178">
        <v>18327761</v>
      </c>
      <c r="E5178" t="s">
        <v>11920</v>
      </c>
      <c r="F5178" t="s">
        <v>1363</v>
      </c>
      <c r="G5178" t="s">
        <v>1364</v>
      </c>
      <c r="H5178" s="3" t="s">
        <v>2728</v>
      </c>
      <c r="I5178">
        <v>2022</v>
      </c>
      <c r="J5178" s="15" t="s">
        <v>4211</v>
      </c>
      <c r="K5178">
        <v>2022</v>
      </c>
      <c r="L5178" t="s">
        <v>1367</v>
      </c>
      <c r="M5178" t="s">
        <v>11843</v>
      </c>
      <c r="N5178" t="s">
        <v>11862</v>
      </c>
      <c r="O5178" t="s">
        <v>1370</v>
      </c>
      <c r="P5178" t="s">
        <v>1371</v>
      </c>
      <c r="Q5178">
        <f t="shared" si="93"/>
        <v>20</v>
      </c>
      <c r="R5178" t="s">
        <v>2479</v>
      </c>
      <c r="S5178" t="s">
        <v>2480</v>
      </c>
      <c r="T5178" t="s">
        <v>11887</v>
      </c>
      <c r="U5178" s="75">
        <v>20</v>
      </c>
      <c r="V5178">
        <v>30</v>
      </c>
      <c r="W5178">
        <v>600</v>
      </c>
      <c r="AH5178" s="16"/>
      <c r="AI5178" t="s">
        <v>1375</v>
      </c>
    </row>
    <row r="5179" spans="1:35" x14ac:dyDescent="0.25">
      <c r="A5179" t="s">
        <v>11922</v>
      </c>
      <c r="B5179" s="1">
        <v>47</v>
      </c>
      <c r="C5179" t="s">
        <v>11868</v>
      </c>
      <c r="D5179">
        <v>18361528</v>
      </c>
      <c r="E5179" t="s">
        <v>8660</v>
      </c>
      <c r="F5179" t="s">
        <v>1363</v>
      </c>
      <c r="G5179" t="s">
        <v>1364</v>
      </c>
      <c r="H5179" s="3" t="s">
        <v>4212</v>
      </c>
      <c r="I5179">
        <v>2022</v>
      </c>
      <c r="J5179" s="15" t="s">
        <v>2724</v>
      </c>
      <c r="K5179">
        <v>2022</v>
      </c>
      <c r="L5179" t="s">
        <v>1367</v>
      </c>
      <c r="M5179" t="s">
        <v>11843</v>
      </c>
      <c r="N5179" t="s">
        <v>11862</v>
      </c>
      <c r="O5179" t="s">
        <v>1370</v>
      </c>
      <c r="P5179" t="s">
        <v>11623</v>
      </c>
      <c r="Q5179">
        <f t="shared" si="93"/>
        <v>100</v>
      </c>
      <c r="R5179" t="s">
        <v>11911</v>
      </c>
      <c r="S5179" t="s">
        <v>11912</v>
      </c>
      <c r="T5179" t="s">
        <v>11906</v>
      </c>
      <c r="U5179" s="75">
        <v>100</v>
      </c>
      <c r="V5179">
        <v>18.600000000000001</v>
      </c>
      <c r="W5179">
        <v>1860</v>
      </c>
      <c r="AH5179" s="16"/>
      <c r="AI5179" t="s">
        <v>1375</v>
      </c>
    </row>
    <row r="5180" spans="1:35" x14ac:dyDescent="0.25">
      <c r="A5180" t="s">
        <v>11923</v>
      </c>
      <c r="B5180" s="1">
        <v>48</v>
      </c>
      <c r="C5180" t="s">
        <v>11924</v>
      </c>
      <c r="D5180">
        <v>4677935</v>
      </c>
      <c r="E5180" t="s">
        <v>11925</v>
      </c>
      <c r="F5180" t="s">
        <v>1363</v>
      </c>
      <c r="G5180" t="s">
        <v>1364</v>
      </c>
      <c r="H5180" s="3" t="s">
        <v>5550</v>
      </c>
      <c r="I5180">
        <v>2016</v>
      </c>
      <c r="J5180" s="15" t="s">
        <v>8719</v>
      </c>
      <c r="K5180">
        <v>2016</v>
      </c>
      <c r="L5180" t="s">
        <v>1367</v>
      </c>
      <c r="M5180" t="s">
        <v>11926</v>
      </c>
      <c r="N5180" t="s">
        <v>11926</v>
      </c>
      <c r="O5180" t="s">
        <v>1388</v>
      </c>
      <c r="P5180" t="s">
        <v>11927</v>
      </c>
      <c r="Q5180">
        <f t="shared" si="93"/>
        <v>2000</v>
      </c>
      <c r="R5180" t="s">
        <v>1867</v>
      </c>
      <c r="S5180" t="s">
        <v>1868</v>
      </c>
      <c r="T5180" t="s">
        <v>1177</v>
      </c>
      <c r="U5180" s="75">
        <v>2000</v>
      </c>
      <c r="V5180">
        <v>65</v>
      </c>
      <c r="W5180">
        <v>130000</v>
      </c>
      <c r="AH5180" s="16"/>
      <c r="AI5180" t="s">
        <v>1375</v>
      </c>
    </row>
    <row r="5181" spans="1:35" x14ac:dyDescent="0.25">
      <c r="A5181" t="s">
        <v>11928</v>
      </c>
      <c r="B5181" s="1">
        <v>48</v>
      </c>
      <c r="C5181" t="s">
        <v>11924</v>
      </c>
      <c r="D5181">
        <v>4677935</v>
      </c>
      <c r="E5181" t="s">
        <v>11925</v>
      </c>
      <c r="F5181" t="s">
        <v>1363</v>
      </c>
      <c r="G5181" t="s">
        <v>1364</v>
      </c>
      <c r="H5181" s="3" t="s">
        <v>5550</v>
      </c>
      <c r="I5181">
        <v>2016</v>
      </c>
      <c r="J5181" s="15" t="s">
        <v>8719</v>
      </c>
      <c r="K5181">
        <v>2016</v>
      </c>
      <c r="L5181" t="s">
        <v>1367</v>
      </c>
      <c r="M5181" t="s">
        <v>11926</v>
      </c>
      <c r="N5181" t="s">
        <v>11926</v>
      </c>
      <c r="O5181" t="s">
        <v>1388</v>
      </c>
      <c r="P5181" t="s">
        <v>11927</v>
      </c>
      <c r="Q5181">
        <f t="shared" si="93"/>
        <v>2000</v>
      </c>
      <c r="R5181" t="s">
        <v>11929</v>
      </c>
      <c r="S5181" t="s">
        <v>11930</v>
      </c>
      <c r="T5181" t="s">
        <v>11931</v>
      </c>
      <c r="U5181" s="75">
        <v>2000</v>
      </c>
      <c r="V5181">
        <v>40</v>
      </c>
      <c r="W5181">
        <v>80000</v>
      </c>
      <c r="AH5181" s="16"/>
      <c r="AI5181" t="s">
        <v>1375</v>
      </c>
    </row>
    <row r="5182" spans="1:35" x14ac:dyDescent="0.25">
      <c r="A5182" t="s">
        <v>11932</v>
      </c>
      <c r="B5182" s="1">
        <v>48</v>
      </c>
      <c r="C5182" t="s">
        <v>11924</v>
      </c>
      <c r="D5182">
        <v>4677935</v>
      </c>
      <c r="E5182" t="s">
        <v>11925</v>
      </c>
      <c r="F5182" t="s">
        <v>1363</v>
      </c>
      <c r="G5182" t="s">
        <v>1364</v>
      </c>
      <c r="H5182" s="3" t="s">
        <v>5550</v>
      </c>
      <c r="I5182">
        <v>2016</v>
      </c>
      <c r="J5182" s="15" t="s">
        <v>8719</v>
      </c>
      <c r="K5182">
        <v>2016</v>
      </c>
      <c r="L5182" t="s">
        <v>1367</v>
      </c>
      <c r="M5182" t="s">
        <v>11926</v>
      </c>
      <c r="N5182" t="s">
        <v>11926</v>
      </c>
      <c r="O5182" t="s">
        <v>1388</v>
      </c>
      <c r="P5182" t="s">
        <v>11927</v>
      </c>
      <c r="Q5182">
        <f t="shared" si="93"/>
        <v>2000</v>
      </c>
      <c r="R5182" t="s">
        <v>2479</v>
      </c>
      <c r="S5182" t="s">
        <v>2480</v>
      </c>
      <c r="T5182" t="s">
        <v>11933</v>
      </c>
      <c r="U5182" s="75">
        <v>2000</v>
      </c>
      <c r="V5182">
        <v>45</v>
      </c>
      <c r="W5182">
        <v>90000</v>
      </c>
      <c r="AH5182" s="16"/>
      <c r="AI5182" t="s">
        <v>1375</v>
      </c>
    </row>
    <row r="5183" spans="1:35" x14ac:dyDescent="0.25">
      <c r="A5183" t="s">
        <v>11934</v>
      </c>
      <c r="B5183" s="1">
        <v>48</v>
      </c>
      <c r="C5183" t="s">
        <v>11924</v>
      </c>
      <c r="D5183">
        <v>8435057</v>
      </c>
      <c r="E5183" t="s">
        <v>11935</v>
      </c>
      <c r="F5183" t="s">
        <v>1363</v>
      </c>
      <c r="G5183" t="s">
        <v>1364</v>
      </c>
      <c r="H5183" s="3" t="s">
        <v>9511</v>
      </c>
      <c r="I5183">
        <v>2018</v>
      </c>
      <c r="J5183" s="15" t="s">
        <v>11936</v>
      </c>
      <c r="K5183">
        <v>2018</v>
      </c>
      <c r="L5183" t="s">
        <v>1367</v>
      </c>
      <c r="M5183" t="s">
        <v>11937</v>
      </c>
      <c r="N5183" t="s">
        <v>11937</v>
      </c>
      <c r="O5183" t="s">
        <v>1388</v>
      </c>
      <c r="P5183" t="s">
        <v>11938</v>
      </c>
      <c r="Q5183">
        <f t="shared" si="93"/>
        <v>1475</v>
      </c>
      <c r="R5183" t="s">
        <v>1867</v>
      </c>
      <c r="S5183" t="s">
        <v>1868</v>
      </c>
      <c r="T5183" t="s">
        <v>1177</v>
      </c>
      <c r="U5183" s="75">
        <v>1475</v>
      </c>
      <c r="V5183">
        <v>60</v>
      </c>
      <c r="W5183">
        <v>88500</v>
      </c>
      <c r="AH5183" s="16"/>
      <c r="AI5183" t="s">
        <v>1375</v>
      </c>
    </row>
    <row r="5184" spans="1:35" x14ac:dyDescent="0.25">
      <c r="A5184" t="s">
        <v>11939</v>
      </c>
      <c r="B5184" s="1">
        <v>48</v>
      </c>
      <c r="C5184" t="s">
        <v>11924</v>
      </c>
      <c r="D5184">
        <v>8435057</v>
      </c>
      <c r="E5184" t="s">
        <v>11935</v>
      </c>
      <c r="F5184" t="s">
        <v>1363</v>
      </c>
      <c r="G5184" t="s">
        <v>1364</v>
      </c>
      <c r="H5184" s="3" t="s">
        <v>9511</v>
      </c>
      <c r="I5184">
        <v>2018</v>
      </c>
      <c r="J5184" s="15" t="s">
        <v>11936</v>
      </c>
      <c r="K5184">
        <v>2018</v>
      </c>
      <c r="L5184" t="s">
        <v>1367</v>
      </c>
      <c r="M5184" t="s">
        <v>11937</v>
      </c>
      <c r="N5184" t="s">
        <v>11937</v>
      </c>
      <c r="O5184" t="s">
        <v>1388</v>
      </c>
      <c r="P5184" t="s">
        <v>11938</v>
      </c>
      <c r="Q5184">
        <f t="shared" si="93"/>
        <v>1475</v>
      </c>
      <c r="R5184" t="s">
        <v>2102</v>
      </c>
      <c r="S5184" t="s">
        <v>2103</v>
      </c>
      <c r="T5184" t="s">
        <v>11940</v>
      </c>
      <c r="U5184" s="75">
        <v>1475</v>
      </c>
      <c r="V5184">
        <v>61</v>
      </c>
      <c r="W5184">
        <v>89975</v>
      </c>
      <c r="AH5184" s="16"/>
      <c r="AI5184" t="s">
        <v>1375</v>
      </c>
    </row>
    <row r="5185" spans="1:35" x14ac:dyDescent="0.25">
      <c r="A5185" t="s">
        <v>11941</v>
      </c>
      <c r="B5185" s="1">
        <v>48</v>
      </c>
      <c r="C5185" t="s">
        <v>11924</v>
      </c>
      <c r="D5185">
        <v>12036250</v>
      </c>
      <c r="E5185" t="s">
        <v>11942</v>
      </c>
      <c r="F5185" t="s">
        <v>1363</v>
      </c>
      <c r="G5185" t="s">
        <v>1364</v>
      </c>
      <c r="H5185" s="3" t="s">
        <v>3453</v>
      </c>
      <c r="I5185">
        <v>2020</v>
      </c>
      <c r="J5185" s="15" t="s">
        <v>2536</v>
      </c>
      <c r="K5185">
        <v>2020</v>
      </c>
      <c r="L5185" t="s">
        <v>1367</v>
      </c>
      <c r="M5185" t="s">
        <v>11843</v>
      </c>
      <c r="N5185" t="s">
        <v>11943</v>
      </c>
      <c r="O5185" t="s">
        <v>1388</v>
      </c>
      <c r="P5185" t="s">
        <v>11686</v>
      </c>
      <c r="Q5185">
        <f t="shared" si="93"/>
        <v>75</v>
      </c>
      <c r="R5185" t="s">
        <v>1867</v>
      </c>
      <c r="S5185" t="s">
        <v>1868</v>
      </c>
      <c r="T5185" t="s">
        <v>1177</v>
      </c>
      <c r="U5185" s="75">
        <v>75</v>
      </c>
      <c r="V5185">
        <v>60</v>
      </c>
      <c r="W5185">
        <v>4500</v>
      </c>
      <c r="AH5185" s="16"/>
      <c r="AI5185" t="s">
        <v>1375</v>
      </c>
    </row>
    <row r="5186" spans="1:35" x14ac:dyDescent="0.25">
      <c r="A5186" t="s">
        <v>11944</v>
      </c>
      <c r="B5186" s="1">
        <v>48</v>
      </c>
      <c r="C5186" t="s">
        <v>11924</v>
      </c>
      <c r="D5186">
        <v>12036250</v>
      </c>
      <c r="E5186" t="s">
        <v>11942</v>
      </c>
      <c r="F5186" t="s">
        <v>1363</v>
      </c>
      <c r="G5186" t="s">
        <v>1364</v>
      </c>
      <c r="H5186" s="3" t="s">
        <v>3453</v>
      </c>
      <c r="I5186">
        <v>2020</v>
      </c>
      <c r="J5186" s="15" t="s">
        <v>2536</v>
      </c>
      <c r="K5186">
        <v>2020</v>
      </c>
      <c r="L5186" t="s">
        <v>1367</v>
      </c>
      <c r="M5186" t="s">
        <v>11843</v>
      </c>
      <c r="N5186" t="s">
        <v>11943</v>
      </c>
      <c r="O5186" t="s">
        <v>1388</v>
      </c>
      <c r="P5186" t="s">
        <v>11686</v>
      </c>
      <c r="Q5186">
        <f t="shared" ref="Q5186:Q5249" si="94">U5186</f>
        <v>75</v>
      </c>
      <c r="R5186" t="s">
        <v>2198</v>
      </c>
      <c r="S5186" t="s">
        <v>2199</v>
      </c>
      <c r="T5186" t="s">
        <v>3186</v>
      </c>
      <c r="U5186" s="75">
        <v>75</v>
      </c>
      <c r="V5186">
        <v>11.5</v>
      </c>
      <c r="W5186">
        <v>862.5</v>
      </c>
      <c r="AH5186" s="16"/>
      <c r="AI5186" t="s">
        <v>1375</v>
      </c>
    </row>
    <row r="5187" spans="1:35" x14ac:dyDescent="0.25">
      <c r="A5187" t="s">
        <v>11945</v>
      </c>
      <c r="B5187" s="1">
        <v>48</v>
      </c>
      <c r="C5187" t="s">
        <v>11946</v>
      </c>
      <c r="D5187">
        <v>11512792</v>
      </c>
      <c r="E5187" t="s">
        <v>11947</v>
      </c>
      <c r="F5187" t="s">
        <v>1363</v>
      </c>
      <c r="G5187" t="s">
        <v>1364</v>
      </c>
      <c r="H5187" s="3" t="s">
        <v>4347</v>
      </c>
      <c r="I5187">
        <v>2019</v>
      </c>
      <c r="J5187" s="15" t="s">
        <v>4761</v>
      </c>
      <c r="K5187">
        <v>2019</v>
      </c>
      <c r="L5187" t="s">
        <v>1367</v>
      </c>
      <c r="M5187" t="s">
        <v>11843</v>
      </c>
      <c r="N5187" t="s">
        <v>11943</v>
      </c>
      <c r="O5187" t="s">
        <v>1388</v>
      </c>
      <c r="P5187" t="s">
        <v>11666</v>
      </c>
      <c r="Q5187">
        <f t="shared" si="94"/>
        <v>12</v>
      </c>
      <c r="R5187" t="s">
        <v>1867</v>
      </c>
      <c r="S5187" t="s">
        <v>1868</v>
      </c>
      <c r="T5187" t="s">
        <v>1177</v>
      </c>
      <c r="U5187" s="75">
        <v>12</v>
      </c>
      <c r="V5187">
        <v>70</v>
      </c>
      <c r="W5187">
        <v>840</v>
      </c>
      <c r="AH5187" s="16"/>
      <c r="AI5187" t="s">
        <v>1375</v>
      </c>
    </row>
    <row r="5188" spans="1:35" x14ac:dyDescent="0.25">
      <c r="A5188" t="s">
        <v>11948</v>
      </c>
      <c r="B5188" s="1">
        <v>48</v>
      </c>
      <c r="C5188" t="s">
        <v>11924</v>
      </c>
      <c r="D5188">
        <v>9852026</v>
      </c>
      <c r="E5188" t="s">
        <v>11949</v>
      </c>
      <c r="F5188" t="s">
        <v>1363</v>
      </c>
      <c r="G5188" t="s">
        <v>1364</v>
      </c>
      <c r="H5188" s="3" t="s">
        <v>2651</v>
      </c>
      <c r="I5188">
        <v>2019</v>
      </c>
      <c r="J5188" s="15" t="s">
        <v>2652</v>
      </c>
      <c r="K5188">
        <v>2019</v>
      </c>
      <c r="L5188" t="s">
        <v>1367</v>
      </c>
      <c r="M5188" t="s">
        <v>11950</v>
      </c>
      <c r="N5188" t="s">
        <v>11950</v>
      </c>
      <c r="O5188" t="s">
        <v>1388</v>
      </c>
      <c r="P5188" t="s">
        <v>11927</v>
      </c>
      <c r="Q5188">
        <f t="shared" si="94"/>
        <v>1475</v>
      </c>
      <c r="R5188" t="s">
        <v>1867</v>
      </c>
      <c r="S5188" t="s">
        <v>1868</v>
      </c>
      <c r="T5188" t="s">
        <v>1177</v>
      </c>
      <c r="U5188" s="75">
        <v>1475</v>
      </c>
      <c r="V5188">
        <v>60</v>
      </c>
      <c r="W5188">
        <v>88500</v>
      </c>
      <c r="AH5188" s="16"/>
      <c r="AI5188" t="s">
        <v>1375</v>
      </c>
    </row>
    <row r="5189" spans="1:35" x14ac:dyDescent="0.25">
      <c r="A5189" t="s">
        <v>11951</v>
      </c>
      <c r="B5189" s="1">
        <v>48</v>
      </c>
      <c r="C5189" t="s">
        <v>11924</v>
      </c>
      <c r="D5189">
        <v>9852026</v>
      </c>
      <c r="E5189" t="s">
        <v>11949</v>
      </c>
      <c r="F5189" t="s">
        <v>1363</v>
      </c>
      <c r="G5189" t="s">
        <v>1364</v>
      </c>
      <c r="H5189" s="3" t="s">
        <v>2651</v>
      </c>
      <c r="I5189">
        <v>2019</v>
      </c>
      <c r="J5189" s="15" t="s">
        <v>2652</v>
      </c>
      <c r="K5189">
        <v>2019</v>
      </c>
      <c r="L5189" t="s">
        <v>1367</v>
      </c>
      <c r="M5189" t="s">
        <v>11950</v>
      </c>
      <c r="N5189" t="s">
        <v>11950</v>
      </c>
      <c r="O5189" t="s">
        <v>1388</v>
      </c>
      <c r="P5189" t="s">
        <v>11927</v>
      </c>
      <c r="Q5189">
        <f t="shared" si="94"/>
        <v>1475</v>
      </c>
      <c r="R5189" t="s">
        <v>2102</v>
      </c>
      <c r="S5189" t="s">
        <v>2103</v>
      </c>
      <c r="T5189" t="s">
        <v>11952</v>
      </c>
      <c r="U5189" s="75">
        <v>1475</v>
      </c>
      <c r="V5189">
        <v>55</v>
      </c>
      <c r="W5189">
        <v>81125</v>
      </c>
      <c r="AH5189" s="16"/>
      <c r="AI5189" t="s">
        <v>1375</v>
      </c>
    </row>
    <row r="5190" spans="1:35" x14ac:dyDescent="0.25">
      <c r="A5190" t="s">
        <v>11953</v>
      </c>
      <c r="B5190" s="1">
        <v>48</v>
      </c>
      <c r="C5190" t="s">
        <v>11924</v>
      </c>
      <c r="D5190">
        <v>12180025</v>
      </c>
      <c r="E5190" t="s">
        <v>11954</v>
      </c>
      <c r="F5190" t="s">
        <v>1363</v>
      </c>
      <c r="G5190" t="s">
        <v>1364</v>
      </c>
      <c r="H5190" s="3" t="s">
        <v>3485</v>
      </c>
      <c r="I5190">
        <v>2020</v>
      </c>
      <c r="J5190" s="15" t="s">
        <v>8514</v>
      </c>
      <c r="K5190">
        <v>2020</v>
      </c>
      <c r="L5190" t="s">
        <v>1367</v>
      </c>
      <c r="M5190" t="s">
        <v>11843</v>
      </c>
      <c r="N5190" t="s">
        <v>11955</v>
      </c>
      <c r="O5190" t="s">
        <v>1388</v>
      </c>
      <c r="P5190" t="s">
        <v>11686</v>
      </c>
      <c r="Q5190">
        <f t="shared" si="94"/>
        <v>350</v>
      </c>
      <c r="R5190" t="s">
        <v>2102</v>
      </c>
      <c r="S5190" t="s">
        <v>2103</v>
      </c>
      <c r="T5190" t="s">
        <v>11956</v>
      </c>
      <c r="U5190" s="75">
        <v>350</v>
      </c>
      <c r="V5190">
        <v>85</v>
      </c>
      <c r="W5190">
        <v>29750</v>
      </c>
      <c r="AH5190" s="16"/>
      <c r="AI5190" t="s">
        <v>1375</v>
      </c>
    </row>
    <row r="5191" spans="1:35" x14ac:dyDescent="0.25">
      <c r="A5191" t="s">
        <v>11957</v>
      </c>
      <c r="B5191" s="1">
        <v>48</v>
      </c>
      <c r="C5191" t="s">
        <v>11924</v>
      </c>
      <c r="D5191">
        <v>12190586</v>
      </c>
      <c r="E5191" t="s">
        <v>11958</v>
      </c>
      <c r="F5191" t="s">
        <v>1363</v>
      </c>
      <c r="G5191" t="s">
        <v>1364</v>
      </c>
      <c r="H5191" s="3" t="s">
        <v>8514</v>
      </c>
      <c r="I5191">
        <v>2020</v>
      </c>
      <c r="J5191" s="15" t="s">
        <v>11959</v>
      </c>
      <c r="K5191">
        <v>2020</v>
      </c>
      <c r="L5191" t="s">
        <v>1367</v>
      </c>
      <c r="M5191" t="s">
        <v>11843</v>
      </c>
      <c r="N5191" t="s">
        <v>11943</v>
      </c>
      <c r="O5191" t="s">
        <v>1388</v>
      </c>
      <c r="P5191" t="s">
        <v>11686</v>
      </c>
      <c r="Q5191">
        <f t="shared" si="94"/>
        <v>400</v>
      </c>
      <c r="R5191" t="s">
        <v>1867</v>
      </c>
      <c r="S5191" t="s">
        <v>1868</v>
      </c>
      <c r="T5191" t="s">
        <v>1869</v>
      </c>
      <c r="U5191" s="75">
        <v>400</v>
      </c>
      <c r="V5191">
        <v>67.2</v>
      </c>
      <c r="W5191">
        <v>26880</v>
      </c>
      <c r="AH5191" s="16"/>
      <c r="AI5191" t="s">
        <v>1375</v>
      </c>
    </row>
    <row r="5192" spans="1:35" x14ac:dyDescent="0.25">
      <c r="A5192" t="s">
        <v>11960</v>
      </c>
      <c r="B5192" s="1">
        <v>48</v>
      </c>
      <c r="C5192" t="s">
        <v>11924</v>
      </c>
      <c r="D5192">
        <v>12190586</v>
      </c>
      <c r="E5192" t="s">
        <v>11958</v>
      </c>
      <c r="F5192" t="s">
        <v>1363</v>
      </c>
      <c r="G5192" t="s">
        <v>1364</v>
      </c>
      <c r="H5192" s="3" t="s">
        <v>8514</v>
      </c>
      <c r="I5192">
        <v>2020</v>
      </c>
      <c r="J5192" s="15" t="s">
        <v>11959</v>
      </c>
      <c r="K5192">
        <v>2020</v>
      </c>
      <c r="L5192" t="s">
        <v>1367</v>
      </c>
      <c r="M5192" t="s">
        <v>11843</v>
      </c>
      <c r="N5192" t="s">
        <v>11943</v>
      </c>
      <c r="O5192" t="s">
        <v>1388</v>
      </c>
      <c r="P5192" t="s">
        <v>11686</v>
      </c>
      <c r="Q5192">
        <f t="shared" si="94"/>
        <v>400</v>
      </c>
      <c r="R5192" t="s">
        <v>2102</v>
      </c>
      <c r="S5192" t="s">
        <v>2103</v>
      </c>
      <c r="T5192" t="s">
        <v>11956</v>
      </c>
      <c r="U5192" s="75">
        <v>400</v>
      </c>
      <c r="V5192">
        <v>65</v>
      </c>
      <c r="W5192">
        <v>26000</v>
      </c>
      <c r="AH5192" s="16"/>
      <c r="AI5192" t="s">
        <v>1375</v>
      </c>
    </row>
    <row r="5193" spans="1:35" x14ac:dyDescent="0.25">
      <c r="A5193" t="s">
        <v>11961</v>
      </c>
      <c r="B5193" s="1">
        <v>48</v>
      </c>
      <c r="C5193" t="s">
        <v>11924</v>
      </c>
      <c r="D5193">
        <v>11089636</v>
      </c>
      <c r="E5193" t="s">
        <v>11962</v>
      </c>
      <c r="F5193" t="s">
        <v>1363</v>
      </c>
      <c r="G5193" t="s">
        <v>1364</v>
      </c>
      <c r="H5193" s="3" t="s">
        <v>1584</v>
      </c>
      <c r="I5193">
        <v>2019</v>
      </c>
      <c r="J5193" s="15" t="s">
        <v>1585</v>
      </c>
      <c r="K5193">
        <v>2019</v>
      </c>
      <c r="L5193" t="s">
        <v>1367</v>
      </c>
      <c r="M5193" t="s">
        <v>11843</v>
      </c>
      <c r="N5193" t="s">
        <v>11943</v>
      </c>
      <c r="O5193" t="s">
        <v>1388</v>
      </c>
      <c r="P5193" t="s">
        <v>11686</v>
      </c>
      <c r="Q5193">
        <f t="shared" si="94"/>
        <v>200</v>
      </c>
      <c r="R5193" t="s">
        <v>2102</v>
      </c>
      <c r="S5193" t="s">
        <v>2103</v>
      </c>
      <c r="T5193" t="s">
        <v>11963</v>
      </c>
      <c r="U5193" s="75">
        <v>200</v>
      </c>
      <c r="V5193">
        <v>65</v>
      </c>
      <c r="W5193">
        <v>13000</v>
      </c>
      <c r="AH5193" s="16"/>
      <c r="AI5193" t="s">
        <v>1375</v>
      </c>
    </row>
    <row r="5194" spans="1:35" x14ac:dyDescent="0.25">
      <c r="A5194" t="s">
        <v>11964</v>
      </c>
      <c r="B5194" s="1">
        <v>48</v>
      </c>
      <c r="C5194" t="s">
        <v>11946</v>
      </c>
      <c r="D5194">
        <v>11846852</v>
      </c>
      <c r="E5194" t="s">
        <v>11965</v>
      </c>
      <c r="F5194" t="s">
        <v>1363</v>
      </c>
      <c r="G5194" t="s">
        <v>1364</v>
      </c>
      <c r="H5194" s="3" t="s">
        <v>1636</v>
      </c>
      <c r="I5194">
        <v>2020</v>
      </c>
      <c r="J5194" s="15" t="s">
        <v>1637</v>
      </c>
      <c r="K5194">
        <v>2020</v>
      </c>
      <c r="L5194" t="s">
        <v>1367</v>
      </c>
      <c r="M5194" t="s">
        <v>11966</v>
      </c>
      <c r="N5194" t="s">
        <v>11967</v>
      </c>
      <c r="O5194" t="s">
        <v>1388</v>
      </c>
      <c r="P5194" t="s">
        <v>11666</v>
      </c>
      <c r="Q5194">
        <f t="shared" si="94"/>
        <v>1500</v>
      </c>
      <c r="R5194" t="s">
        <v>1867</v>
      </c>
      <c r="S5194" t="s">
        <v>1868</v>
      </c>
      <c r="T5194" t="s">
        <v>1177</v>
      </c>
      <c r="U5194" s="75">
        <v>1500</v>
      </c>
      <c r="V5194">
        <v>60</v>
      </c>
      <c r="W5194">
        <v>90000</v>
      </c>
      <c r="AH5194" s="16"/>
      <c r="AI5194" t="s">
        <v>1375</v>
      </c>
    </row>
    <row r="5195" spans="1:35" x14ac:dyDescent="0.25">
      <c r="A5195" t="s">
        <v>11968</v>
      </c>
      <c r="B5195" s="1">
        <v>48</v>
      </c>
      <c r="C5195" t="s">
        <v>11946</v>
      </c>
      <c r="D5195">
        <v>11846852</v>
      </c>
      <c r="E5195" t="s">
        <v>11965</v>
      </c>
      <c r="F5195" t="s">
        <v>1363</v>
      </c>
      <c r="G5195" t="s">
        <v>1364</v>
      </c>
      <c r="H5195" s="3" t="s">
        <v>1636</v>
      </c>
      <c r="I5195">
        <v>2020</v>
      </c>
      <c r="J5195" s="15" t="s">
        <v>1637</v>
      </c>
      <c r="K5195">
        <v>2020</v>
      </c>
      <c r="L5195" t="s">
        <v>1367</v>
      </c>
      <c r="M5195" t="s">
        <v>11966</v>
      </c>
      <c r="N5195" t="s">
        <v>11967</v>
      </c>
      <c r="O5195" t="s">
        <v>1388</v>
      </c>
      <c r="P5195" t="s">
        <v>11666</v>
      </c>
      <c r="Q5195">
        <f t="shared" si="94"/>
        <v>1500</v>
      </c>
      <c r="R5195" t="s">
        <v>2102</v>
      </c>
      <c r="S5195" t="s">
        <v>2103</v>
      </c>
      <c r="T5195" t="s">
        <v>11969</v>
      </c>
      <c r="U5195" s="75">
        <v>1500</v>
      </c>
      <c r="V5195">
        <v>50</v>
      </c>
      <c r="W5195">
        <v>75000</v>
      </c>
      <c r="AH5195" s="16"/>
      <c r="AI5195" t="s">
        <v>1375</v>
      </c>
    </row>
    <row r="5196" spans="1:35" x14ac:dyDescent="0.25">
      <c r="A5196" t="s">
        <v>11970</v>
      </c>
      <c r="B5196" s="1">
        <v>48</v>
      </c>
      <c r="C5196" t="s">
        <v>11924</v>
      </c>
      <c r="D5196">
        <v>9174532</v>
      </c>
      <c r="E5196" t="s">
        <v>11971</v>
      </c>
      <c r="F5196" t="s">
        <v>1363</v>
      </c>
      <c r="G5196" t="s">
        <v>1364</v>
      </c>
      <c r="H5196" s="3" t="s">
        <v>1652</v>
      </c>
      <c r="I5196">
        <v>2018</v>
      </c>
      <c r="J5196" s="15" t="s">
        <v>6952</v>
      </c>
      <c r="K5196">
        <v>2018</v>
      </c>
      <c r="L5196" t="s">
        <v>1367</v>
      </c>
      <c r="M5196" t="s">
        <v>11843</v>
      </c>
      <c r="N5196" t="s">
        <v>11943</v>
      </c>
      <c r="O5196" t="s">
        <v>1388</v>
      </c>
      <c r="P5196" t="s">
        <v>11686</v>
      </c>
      <c r="Q5196">
        <f t="shared" si="94"/>
        <v>300</v>
      </c>
      <c r="R5196" t="s">
        <v>2102</v>
      </c>
      <c r="S5196" t="s">
        <v>2103</v>
      </c>
      <c r="T5196" t="s">
        <v>11972</v>
      </c>
      <c r="U5196" s="75">
        <v>300</v>
      </c>
      <c r="V5196">
        <v>65</v>
      </c>
      <c r="W5196">
        <v>19500</v>
      </c>
      <c r="AH5196" s="16"/>
      <c r="AI5196" t="s">
        <v>1375</v>
      </c>
    </row>
    <row r="5197" spans="1:35" x14ac:dyDescent="0.25">
      <c r="A5197" t="s">
        <v>11973</v>
      </c>
      <c r="B5197" s="1">
        <v>48</v>
      </c>
      <c r="C5197" t="s">
        <v>11946</v>
      </c>
      <c r="D5197">
        <v>9705074</v>
      </c>
      <c r="E5197" t="s">
        <v>11974</v>
      </c>
      <c r="F5197" t="s">
        <v>1363</v>
      </c>
      <c r="G5197" t="s">
        <v>1364</v>
      </c>
      <c r="H5197" s="3" t="s">
        <v>8564</v>
      </c>
      <c r="I5197">
        <v>2019</v>
      </c>
      <c r="J5197" s="15" t="s">
        <v>6613</v>
      </c>
      <c r="K5197">
        <v>2019</v>
      </c>
      <c r="L5197" t="s">
        <v>1367</v>
      </c>
      <c r="M5197" t="s">
        <v>11966</v>
      </c>
      <c r="N5197" t="s">
        <v>11967</v>
      </c>
      <c r="O5197" t="s">
        <v>1388</v>
      </c>
      <c r="P5197" t="s">
        <v>11666</v>
      </c>
      <c r="Q5197">
        <f t="shared" si="94"/>
        <v>384</v>
      </c>
      <c r="R5197" t="s">
        <v>2102</v>
      </c>
      <c r="S5197" t="s">
        <v>2103</v>
      </c>
      <c r="T5197" t="s">
        <v>11972</v>
      </c>
      <c r="U5197" s="75">
        <v>384</v>
      </c>
      <c r="V5197">
        <v>80</v>
      </c>
      <c r="W5197">
        <v>30720</v>
      </c>
      <c r="AH5197" s="16"/>
      <c r="AI5197" t="s">
        <v>1375</v>
      </c>
    </row>
    <row r="5198" spans="1:35" x14ac:dyDescent="0.25">
      <c r="A5198" t="s">
        <v>11975</v>
      </c>
      <c r="B5198" s="1">
        <v>48</v>
      </c>
      <c r="C5198" t="s">
        <v>11946</v>
      </c>
      <c r="D5198">
        <v>11201541</v>
      </c>
      <c r="E5198" t="s">
        <v>11976</v>
      </c>
      <c r="F5198" t="s">
        <v>1363</v>
      </c>
      <c r="G5198" t="s">
        <v>1364</v>
      </c>
      <c r="H5198" s="3" t="s">
        <v>1641</v>
      </c>
      <c r="I5198">
        <v>2019</v>
      </c>
      <c r="J5198" s="15" t="s">
        <v>2591</v>
      </c>
      <c r="K5198">
        <v>2019</v>
      </c>
      <c r="L5198" t="s">
        <v>1367</v>
      </c>
      <c r="M5198" t="s">
        <v>11966</v>
      </c>
      <c r="N5198" t="s">
        <v>11977</v>
      </c>
      <c r="O5198" t="s">
        <v>1388</v>
      </c>
      <c r="P5198" t="s">
        <v>1234</v>
      </c>
      <c r="Q5198">
        <f t="shared" si="94"/>
        <v>100</v>
      </c>
      <c r="R5198" t="s">
        <v>2102</v>
      </c>
      <c r="S5198" t="s">
        <v>2103</v>
      </c>
      <c r="T5198" t="s">
        <v>11956</v>
      </c>
      <c r="U5198" s="75">
        <v>100</v>
      </c>
      <c r="V5198">
        <v>80</v>
      </c>
      <c r="W5198">
        <v>8000</v>
      </c>
      <c r="AH5198" s="16"/>
      <c r="AI5198" t="s">
        <v>1375</v>
      </c>
    </row>
    <row r="5199" spans="1:35" x14ac:dyDescent="0.25">
      <c r="A5199" t="s">
        <v>11978</v>
      </c>
      <c r="B5199" s="1">
        <v>48</v>
      </c>
      <c r="C5199" t="s">
        <v>11946</v>
      </c>
      <c r="D5199">
        <v>11201541</v>
      </c>
      <c r="E5199" t="s">
        <v>11976</v>
      </c>
      <c r="F5199" t="s">
        <v>1363</v>
      </c>
      <c r="G5199" t="s">
        <v>1364</v>
      </c>
      <c r="H5199" s="3" t="s">
        <v>1641</v>
      </c>
      <c r="I5199">
        <v>2019</v>
      </c>
      <c r="J5199" s="15" t="s">
        <v>2591</v>
      </c>
      <c r="K5199">
        <v>2019</v>
      </c>
      <c r="L5199" t="s">
        <v>1367</v>
      </c>
      <c r="M5199" t="s">
        <v>11966</v>
      </c>
      <c r="N5199" t="s">
        <v>11977</v>
      </c>
      <c r="O5199" t="s">
        <v>1388</v>
      </c>
      <c r="P5199" t="s">
        <v>1234</v>
      </c>
      <c r="Q5199">
        <f t="shared" si="94"/>
        <v>100</v>
      </c>
      <c r="R5199" t="s">
        <v>1867</v>
      </c>
      <c r="S5199" t="s">
        <v>1868</v>
      </c>
      <c r="T5199" t="s">
        <v>1177</v>
      </c>
      <c r="U5199" s="75">
        <v>100</v>
      </c>
      <c r="V5199">
        <v>60</v>
      </c>
      <c r="W5199">
        <v>6000</v>
      </c>
      <c r="AH5199" s="16"/>
      <c r="AI5199" t="s">
        <v>1375</v>
      </c>
    </row>
    <row r="5200" spans="1:35" x14ac:dyDescent="0.25">
      <c r="A5200" t="s">
        <v>11979</v>
      </c>
      <c r="B5200" s="1">
        <v>48</v>
      </c>
      <c r="C5200" t="s">
        <v>11924</v>
      </c>
      <c r="D5200">
        <v>15322882</v>
      </c>
      <c r="E5200" t="s">
        <v>11980</v>
      </c>
      <c r="F5200" t="s">
        <v>1363</v>
      </c>
      <c r="G5200" t="s">
        <v>1364</v>
      </c>
      <c r="H5200" s="3" t="s">
        <v>1453</v>
      </c>
      <c r="I5200">
        <v>2021</v>
      </c>
      <c r="J5200" s="15" t="s">
        <v>4384</v>
      </c>
      <c r="K5200">
        <v>2021</v>
      </c>
      <c r="L5200" t="s">
        <v>1367</v>
      </c>
      <c r="M5200" t="s">
        <v>11843</v>
      </c>
      <c r="N5200" t="s">
        <v>11955</v>
      </c>
      <c r="O5200" t="s">
        <v>1370</v>
      </c>
      <c r="P5200" t="s">
        <v>11686</v>
      </c>
      <c r="Q5200">
        <f t="shared" si="94"/>
        <v>200</v>
      </c>
      <c r="R5200" t="s">
        <v>1867</v>
      </c>
      <c r="S5200" t="s">
        <v>1868</v>
      </c>
      <c r="T5200" t="s">
        <v>1869</v>
      </c>
      <c r="U5200" s="75">
        <v>200</v>
      </c>
      <c r="V5200">
        <v>68</v>
      </c>
      <c r="W5200">
        <v>13600</v>
      </c>
      <c r="AH5200" s="16"/>
      <c r="AI5200" t="s">
        <v>1375</v>
      </c>
    </row>
    <row r="5201" spans="1:35" x14ac:dyDescent="0.25">
      <c r="A5201" t="s">
        <v>11981</v>
      </c>
      <c r="B5201" s="1">
        <v>48</v>
      </c>
      <c r="C5201" t="s">
        <v>11924</v>
      </c>
      <c r="D5201">
        <v>15314146</v>
      </c>
      <c r="E5201" t="s">
        <v>3273</v>
      </c>
      <c r="F5201" t="s">
        <v>1363</v>
      </c>
      <c r="G5201" t="s">
        <v>1364</v>
      </c>
      <c r="H5201" s="3" t="s">
        <v>1453</v>
      </c>
      <c r="I5201">
        <v>2021</v>
      </c>
      <c r="J5201" s="15" t="s">
        <v>4378</v>
      </c>
      <c r="K5201">
        <v>2021</v>
      </c>
      <c r="L5201" t="s">
        <v>1367</v>
      </c>
      <c r="M5201" t="s">
        <v>11843</v>
      </c>
      <c r="N5201" t="s">
        <v>11955</v>
      </c>
      <c r="O5201" t="s">
        <v>1370</v>
      </c>
      <c r="P5201" t="s">
        <v>11686</v>
      </c>
      <c r="Q5201">
        <f t="shared" si="94"/>
        <v>250</v>
      </c>
      <c r="R5201" t="s">
        <v>1867</v>
      </c>
      <c r="S5201" t="s">
        <v>1868</v>
      </c>
      <c r="T5201" t="s">
        <v>1869</v>
      </c>
      <c r="U5201" s="75">
        <v>250</v>
      </c>
      <c r="V5201">
        <v>55</v>
      </c>
      <c r="W5201">
        <v>13750</v>
      </c>
      <c r="AH5201" s="16"/>
      <c r="AI5201" t="s">
        <v>1375</v>
      </c>
    </row>
    <row r="5202" spans="1:35" x14ac:dyDescent="0.25">
      <c r="A5202" t="s">
        <v>11982</v>
      </c>
      <c r="B5202" s="1">
        <v>48</v>
      </c>
      <c r="C5202" t="s">
        <v>11924</v>
      </c>
      <c r="D5202">
        <v>15314146</v>
      </c>
      <c r="E5202" t="s">
        <v>3273</v>
      </c>
      <c r="F5202" t="s">
        <v>1363</v>
      </c>
      <c r="G5202" t="s">
        <v>1364</v>
      </c>
      <c r="H5202" s="3" t="s">
        <v>1453</v>
      </c>
      <c r="I5202">
        <v>2021</v>
      </c>
      <c r="J5202" s="15" t="s">
        <v>4378</v>
      </c>
      <c r="K5202">
        <v>2021</v>
      </c>
      <c r="L5202" t="s">
        <v>1367</v>
      </c>
      <c r="M5202" t="s">
        <v>11843</v>
      </c>
      <c r="N5202" t="s">
        <v>11955</v>
      </c>
      <c r="O5202" t="s">
        <v>1370</v>
      </c>
      <c r="P5202" t="s">
        <v>11686</v>
      </c>
      <c r="Q5202">
        <f t="shared" si="94"/>
        <v>250</v>
      </c>
      <c r="R5202" t="s">
        <v>2369</v>
      </c>
      <c r="S5202" t="s">
        <v>2370</v>
      </c>
      <c r="T5202" t="s">
        <v>11983</v>
      </c>
      <c r="U5202" s="75">
        <v>250</v>
      </c>
      <c r="V5202">
        <v>50</v>
      </c>
      <c r="W5202">
        <v>12500</v>
      </c>
      <c r="AH5202" s="16"/>
      <c r="AI5202" t="s">
        <v>1375</v>
      </c>
    </row>
    <row r="5203" spans="1:35" x14ac:dyDescent="0.25">
      <c r="A5203" t="s">
        <v>11984</v>
      </c>
      <c r="B5203" s="1">
        <v>48</v>
      </c>
      <c r="C5203" t="s">
        <v>11924</v>
      </c>
      <c r="D5203">
        <v>12617261</v>
      </c>
      <c r="E5203" t="s">
        <v>11985</v>
      </c>
      <c r="F5203" t="s">
        <v>1363</v>
      </c>
      <c r="G5203" t="s">
        <v>1364</v>
      </c>
      <c r="H5203" s="3" t="s">
        <v>7009</v>
      </c>
      <c r="I5203">
        <v>2020</v>
      </c>
      <c r="J5203" s="15" t="s">
        <v>8004</v>
      </c>
      <c r="K5203">
        <v>2020</v>
      </c>
      <c r="L5203" t="s">
        <v>1367</v>
      </c>
      <c r="M5203" t="s">
        <v>11843</v>
      </c>
      <c r="N5203" t="s">
        <v>11955</v>
      </c>
      <c r="O5203" t="s">
        <v>1388</v>
      </c>
      <c r="P5203" t="s">
        <v>11686</v>
      </c>
      <c r="Q5203">
        <f t="shared" si="94"/>
        <v>250</v>
      </c>
      <c r="R5203" t="s">
        <v>2102</v>
      </c>
      <c r="S5203" t="s">
        <v>2103</v>
      </c>
      <c r="T5203" t="s">
        <v>11956</v>
      </c>
      <c r="U5203" s="75">
        <v>250</v>
      </c>
      <c r="V5203">
        <v>85</v>
      </c>
      <c r="W5203">
        <v>21250</v>
      </c>
      <c r="AH5203" s="16"/>
      <c r="AI5203" t="s">
        <v>1375</v>
      </c>
    </row>
    <row r="5204" spans="1:35" x14ac:dyDescent="0.25">
      <c r="A5204" t="s">
        <v>11986</v>
      </c>
      <c r="B5204" s="1">
        <v>48</v>
      </c>
      <c r="C5204" t="s">
        <v>11924</v>
      </c>
      <c r="D5204">
        <v>12617261</v>
      </c>
      <c r="E5204" t="s">
        <v>11985</v>
      </c>
      <c r="F5204" t="s">
        <v>1363</v>
      </c>
      <c r="G5204" t="s">
        <v>1364</v>
      </c>
      <c r="H5204" s="3" t="s">
        <v>7009</v>
      </c>
      <c r="I5204">
        <v>2020</v>
      </c>
      <c r="J5204" s="15" t="s">
        <v>8004</v>
      </c>
      <c r="K5204">
        <v>2020</v>
      </c>
      <c r="L5204" t="s">
        <v>1367</v>
      </c>
      <c r="M5204" t="s">
        <v>11843</v>
      </c>
      <c r="N5204" t="s">
        <v>11955</v>
      </c>
      <c r="O5204" t="s">
        <v>1388</v>
      </c>
      <c r="P5204" t="s">
        <v>11686</v>
      </c>
      <c r="Q5204">
        <f t="shared" si="94"/>
        <v>250</v>
      </c>
      <c r="R5204" t="s">
        <v>1867</v>
      </c>
      <c r="S5204" t="s">
        <v>1868</v>
      </c>
      <c r="T5204" t="s">
        <v>1869</v>
      </c>
      <c r="U5204" s="75">
        <v>250</v>
      </c>
      <c r="V5204">
        <v>67</v>
      </c>
      <c r="W5204">
        <v>16750</v>
      </c>
      <c r="AH5204" s="16"/>
      <c r="AI5204" t="s">
        <v>1375</v>
      </c>
    </row>
    <row r="5205" spans="1:35" x14ac:dyDescent="0.25">
      <c r="A5205" t="s">
        <v>11987</v>
      </c>
      <c r="B5205" s="1">
        <v>48</v>
      </c>
      <c r="C5205" t="s">
        <v>11924</v>
      </c>
      <c r="D5205">
        <v>15502066</v>
      </c>
      <c r="E5205" t="s">
        <v>11988</v>
      </c>
      <c r="F5205" t="s">
        <v>1363</v>
      </c>
      <c r="G5205" t="s">
        <v>1364</v>
      </c>
      <c r="H5205" s="3" t="s">
        <v>1908</v>
      </c>
      <c r="I5205">
        <v>2021</v>
      </c>
      <c r="J5205" s="15" t="s">
        <v>1458</v>
      </c>
      <c r="K5205">
        <v>2021</v>
      </c>
      <c r="L5205" t="s">
        <v>1367</v>
      </c>
      <c r="M5205" t="s">
        <v>11843</v>
      </c>
      <c r="N5205" t="s">
        <v>11955</v>
      </c>
      <c r="O5205" t="s">
        <v>1388</v>
      </c>
      <c r="P5205" t="s">
        <v>11686</v>
      </c>
      <c r="Q5205">
        <f t="shared" si="94"/>
        <v>550</v>
      </c>
      <c r="R5205" t="s">
        <v>2369</v>
      </c>
      <c r="S5205" t="s">
        <v>2370</v>
      </c>
      <c r="T5205" t="s">
        <v>11989</v>
      </c>
      <c r="U5205" s="75">
        <v>550</v>
      </c>
      <c r="V5205">
        <v>50</v>
      </c>
      <c r="W5205">
        <v>27500</v>
      </c>
      <c r="AH5205" s="16"/>
      <c r="AI5205" t="s">
        <v>1375</v>
      </c>
    </row>
    <row r="5206" spans="1:35" x14ac:dyDescent="0.25">
      <c r="A5206" t="s">
        <v>11990</v>
      </c>
      <c r="B5206" s="1">
        <v>48</v>
      </c>
      <c r="C5206" t="s">
        <v>11924</v>
      </c>
      <c r="D5206">
        <v>15502066</v>
      </c>
      <c r="E5206" t="s">
        <v>11988</v>
      </c>
      <c r="F5206" t="s">
        <v>1363</v>
      </c>
      <c r="G5206" t="s">
        <v>1364</v>
      </c>
      <c r="H5206" s="3" t="s">
        <v>1908</v>
      </c>
      <c r="I5206">
        <v>2021</v>
      </c>
      <c r="J5206" s="15" t="s">
        <v>1458</v>
      </c>
      <c r="K5206">
        <v>2021</v>
      </c>
      <c r="L5206" t="s">
        <v>1367</v>
      </c>
      <c r="M5206" t="s">
        <v>11843</v>
      </c>
      <c r="N5206" t="s">
        <v>11955</v>
      </c>
      <c r="O5206" t="s">
        <v>1388</v>
      </c>
      <c r="P5206" t="s">
        <v>11686</v>
      </c>
      <c r="Q5206">
        <f t="shared" si="94"/>
        <v>550</v>
      </c>
      <c r="R5206" t="s">
        <v>1867</v>
      </c>
      <c r="S5206" t="s">
        <v>1868</v>
      </c>
      <c r="T5206" t="s">
        <v>1869</v>
      </c>
      <c r="U5206" s="75">
        <v>550</v>
      </c>
      <c r="V5206">
        <v>55</v>
      </c>
      <c r="W5206">
        <v>30250</v>
      </c>
      <c r="AH5206" s="16"/>
      <c r="AI5206" t="s">
        <v>1375</v>
      </c>
    </row>
    <row r="5207" spans="1:35" x14ac:dyDescent="0.25">
      <c r="A5207" t="s">
        <v>11991</v>
      </c>
      <c r="B5207" s="1">
        <v>48</v>
      </c>
      <c r="C5207" t="s">
        <v>11924</v>
      </c>
      <c r="D5207">
        <v>12736635</v>
      </c>
      <c r="E5207" t="s">
        <v>11992</v>
      </c>
      <c r="F5207" t="s">
        <v>1363</v>
      </c>
      <c r="G5207" t="s">
        <v>1364</v>
      </c>
      <c r="H5207" s="3" t="s">
        <v>7888</v>
      </c>
      <c r="I5207">
        <v>2020</v>
      </c>
      <c r="J5207" s="15" t="s">
        <v>1710</v>
      </c>
      <c r="K5207">
        <v>2020</v>
      </c>
      <c r="L5207" t="s">
        <v>1367</v>
      </c>
      <c r="M5207" t="s">
        <v>11843</v>
      </c>
      <c r="N5207" t="s">
        <v>11943</v>
      </c>
      <c r="O5207" t="s">
        <v>1388</v>
      </c>
      <c r="P5207" t="s">
        <v>11686</v>
      </c>
      <c r="Q5207">
        <f t="shared" si="94"/>
        <v>200</v>
      </c>
      <c r="R5207" t="s">
        <v>1867</v>
      </c>
      <c r="S5207" t="s">
        <v>1868</v>
      </c>
      <c r="T5207" t="s">
        <v>1869</v>
      </c>
      <c r="U5207" s="75">
        <v>200</v>
      </c>
      <c r="V5207">
        <v>64</v>
      </c>
      <c r="W5207">
        <v>12800</v>
      </c>
      <c r="AH5207" s="16"/>
      <c r="AI5207" t="s">
        <v>1375</v>
      </c>
    </row>
    <row r="5208" spans="1:35" x14ac:dyDescent="0.25">
      <c r="A5208" t="s">
        <v>11993</v>
      </c>
      <c r="B5208" s="1">
        <v>48</v>
      </c>
      <c r="C5208" t="s">
        <v>11924</v>
      </c>
      <c r="D5208">
        <v>12736635</v>
      </c>
      <c r="E5208" t="s">
        <v>11992</v>
      </c>
      <c r="F5208" t="s">
        <v>1363</v>
      </c>
      <c r="G5208" t="s">
        <v>1364</v>
      </c>
      <c r="H5208" s="3" t="s">
        <v>7888</v>
      </c>
      <c r="I5208">
        <v>2020</v>
      </c>
      <c r="J5208" s="15" t="s">
        <v>1710</v>
      </c>
      <c r="K5208">
        <v>2020</v>
      </c>
      <c r="L5208" t="s">
        <v>1367</v>
      </c>
      <c r="M5208" t="s">
        <v>11843</v>
      </c>
      <c r="N5208" t="s">
        <v>11943</v>
      </c>
      <c r="O5208" t="s">
        <v>1388</v>
      </c>
      <c r="P5208" t="s">
        <v>11686</v>
      </c>
      <c r="Q5208">
        <f t="shared" si="94"/>
        <v>200</v>
      </c>
      <c r="R5208" t="s">
        <v>2102</v>
      </c>
      <c r="S5208" t="s">
        <v>2103</v>
      </c>
      <c r="T5208" t="s">
        <v>11956</v>
      </c>
      <c r="U5208" s="75">
        <v>200</v>
      </c>
      <c r="V5208">
        <v>85</v>
      </c>
      <c r="W5208">
        <v>17000</v>
      </c>
      <c r="AH5208" s="16"/>
      <c r="AI5208" t="s">
        <v>1375</v>
      </c>
    </row>
    <row r="5209" spans="1:35" x14ac:dyDescent="0.25">
      <c r="A5209" t="s">
        <v>11994</v>
      </c>
      <c r="B5209" s="1">
        <v>48</v>
      </c>
      <c r="C5209" t="s">
        <v>11924</v>
      </c>
      <c r="D5209">
        <v>8408939</v>
      </c>
      <c r="E5209" t="s">
        <v>11995</v>
      </c>
      <c r="F5209" t="s">
        <v>1363</v>
      </c>
      <c r="G5209" t="s">
        <v>1364</v>
      </c>
      <c r="H5209" s="3" t="s">
        <v>9510</v>
      </c>
      <c r="I5209">
        <v>2018</v>
      </c>
      <c r="J5209" s="15" t="s">
        <v>3415</v>
      </c>
      <c r="K5209">
        <v>2018</v>
      </c>
      <c r="L5209" t="s">
        <v>1394</v>
      </c>
      <c r="M5209" t="s">
        <v>11937</v>
      </c>
      <c r="N5209" t="s">
        <v>11937</v>
      </c>
      <c r="O5209" t="s">
        <v>1388</v>
      </c>
      <c r="P5209" t="s">
        <v>11996</v>
      </c>
      <c r="Q5209">
        <f t="shared" si="94"/>
        <v>2200</v>
      </c>
      <c r="R5209" t="s">
        <v>2102</v>
      </c>
      <c r="S5209" t="s">
        <v>2103</v>
      </c>
      <c r="T5209" t="s">
        <v>11940</v>
      </c>
      <c r="U5209" s="75">
        <v>2200</v>
      </c>
      <c r="V5209">
        <v>61</v>
      </c>
      <c r="W5209">
        <v>134200</v>
      </c>
      <c r="AH5209" s="16"/>
      <c r="AI5209" t="s">
        <v>1375</v>
      </c>
    </row>
    <row r="5210" spans="1:35" x14ac:dyDescent="0.25">
      <c r="A5210" t="s">
        <v>11997</v>
      </c>
      <c r="B5210" s="1">
        <v>48</v>
      </c>
      <c r="C5210" t="s">
        <v>11924</v>
      </c>
      <c r="D5210">
        <v>8408939</v>
      </c>
      <c r="E5210" t="s">
        <v>11995</v>
      </c>
      <c r="F5210" t="s">
        <v>1363</v>
      </c>
      <c r="G5210" t="s">
        <v>1364</v>
      </c>
      <c r="H5210" s="3" t="s">
        <v>9510</v>
      </c>
      <c r="I5210">
        <v>2018</v>
      </c>
      <c r="J5210" s="15" t="s">
        <v>3415</v>
      </c>
      <c r="K5210">
        <v>2018</v>
      </c>
      <c r="L5210" t="s">
        <v>1394</v>
      </c>
      <c r="M5210" t="s">
        <v>11937</v>
      </c>
      <c r="N5210" t="s">
        <v>11937</v>
      </c>
      <c r="O5210" t="s">
        <v>1388</v>
      </c>
      <c r="P5210" t="s">
        <v>11996</v>
      </c>
      <c r="Q5210">
        <f t="shared" si="94"/>
        <v>2200</v>
      </c>
      <c r="R5210" t="s">
        <v>1867</v>
      </c>
      <c r="S5210" t="s">
        <v>1868</v>
      </c>
      <c r="T5210" t="s">
        <v>1177</v>
      </c>
      <c r="U5210" s="75">
        <v>2200</v>
      </c>
      <c r="V5210">
        <v>75</v>
      </c>
      <c r="W5210">
        <v>165000</v>
      </c>
      <c r="AH5210" s="16"/>
      <c r="AI5210" t="s">
        <v>1375</v>
      </c>
    </row>
    <row r="5211" spans="1:35" x14ac:dyDescent="0.25">
      <c r="A5211" t="s">
        <v>11998</v>
      </c>
      <c r="B5211" s="1">
        <v>48</v>
      </c>
      <c r="C5211" t="s">
        <v>11924</v>
      </c>
      <c r="D5211">
        <v>15541525</v>
      </c>
      <c r="E5211" t="s">
        <v>11999</v>
      </c>
      <c r="F5211" t="s">
        <v>1363</v>
      </c>
      <c r="G5211" t="s">
        <v>1364</v>
      </c>
      <c r="H5211" s="3" t="s">
        <v>1458</v>
      </c>
      <c r="I5211">
        <v>2021</v>
      </c>
      <c r="J5211" s="15" t="s">
        <v>1459</v>
      </c>
      <c r="K5211">
        <v>2021</v>
      </c>
      <c r="L5211" t="s">
        <v>1367</v>
      </c>
      <c r="M5211" t="s">
        <v>11843</v>
      </c>
      <c r="N5211" t="s">
        <v>11955</v>
      </c>
      <c r="O5211" t="s">
        <v>1388</v>
      </c>
      <c r="P5211" t="s">
        <v>11686</v>
      </c>
      <c r="Q5211">
        <f t="shared" si="94"/>
        <v>200</v>
      </c>
      <c r="R5211" t="s">
        <v>1867</v>
      </c>
      <c r="S5211" t="s">
        <v>1868</v>
      </c>
      <c r="T5211" t="s">
        <v>1869</v>
      </c>
      <c r="U5211" s="75">
        <v>200</v>
      </c>
      <c r="V5211">
        <v>60</v>
      </c>
      <c r="W5211">
        <v>12000</v>
      </c>
      <c r="AH5211" s="16"/>
      <c r="AI5211" t="s">
        <v>1375</v>
      </c>
    </row>
    <row r="5212" spans="1:35" x14ac:dyDescent="0.25">
      <c r="A5212" t="s">
        <v>12000</v>
      </c>
      <c r="B5212" s="1">
        <v>48</v>
      </c>
      <c r="C5212" t="s">
        <v>11924</v>
      </c>
      <c r="D5212">
        <v>15541525</v>
      </c>
      <c r="E5212" t="s">
        <v>11999</v>
      </c>
      <c r="F5212" t="s">
        <v>1363</v>
      </c>
      <c r="G5212" t="s">
        <v>1364</v>
      </c>
      <c r="H5212" s="3" t="s">
        <v>1458</v>
      </c>
      <c r="I5212">
        <v>2021</v>
      </c>
      <c r="J5212" s="15" t="s">
        <v>1459</v>
      </c>
      <c r="K5212">
        <v>2021</v>
      </c>
      <c r="L5212" t="s">
        <v>1367</v>
      </c>
      <c r="M5212" t="s">
        <v>11843</v>
      </c>
      <c r="N5212" t="s">
        <v>11955</v>
      </c>
      <c r="O5212" t="s">
        <v>1388</v>
      </c>
      <c r="P5212" t="s">
        <v>11686</v>
      </c>
      <c r="Q5212">
        <f t="shared" si="94"/>
        <v>200</v>
      </c>
      <c r="R5212" t="s">
        <v>2369</v>
      </c>
      <c r="S5212" t="s">
        <v>2370</v>
      </c>
      <c r="T5212" t="s">
        <v>12001</v>
      </c>
      <c r="U5212" s="75">
        <v>200</v>
      </c>
      <c r="V5212">
        <v>50</v>
      </c>
      <c r="W5212">
        <v>10000</v>
      </c>
      <c r="AH5212" s="16"/>
      <c r="AI5212" t="s">
        <v>1375</v>
      </c>
    </row>
    <row r="5213" spans="1:35" x14ac:dyDescent="0.25">
      <c r="A5213" t="s">
        <v>12002</v>
      </c>
      <c r="B5213" s="1">
        <v>48</v>
      </c>
      <c r="C5213" t="s">
        <v>11946</v>
      </c>
      <c r="D5213">
        <v>14152045</v>
      </c>
      <c r="E5213" t="s">
        <v>12003</v>
      </c>
      <c r="F5213" t="s">
        <v>1363</v>
      </c>
      <c r="G5213" t="s">
        <v>1364</v>
      </c>
      <c r="H5213" s="3" t="s">
        <v>12004</v>
      </c>
      <c r="I5213">
        <v>2021</v>
      </c>
      <c r="J5213" s="15" t="s">
        <v>10659</v>
      </c>
      <c r="K5213">
        <v>2021</v>
      </c>
      <c r="L5213" t="s">
        <v>1367</v>
      </c>
      <c r="M5213" t="s">
        <v>11966</v>
      </c>
      <c r="N5213" t="s">
        <v>11967</v>
      </c>
      <c r="O5213" t="s">
        <v>1388</v>
      </c>
      <c r="P5213" t="s">
        <v>11666</v>
      </c>
      <c r="Q5213">
        <f t="shared" si="94"/>
        <v>1500</v>
      </c>
      <c r="R5213" t="s">
        <v>2102</v>
      </c>
      <c r="S5213" t="s">
        <v>2103</v>
      </c>
      <c r="T5213" t="s">
        <v>12005</v>
      </c>
      <c r="U5213" s="75">
        <v>1500</v>
      </c>
      <c r="V5213">
        <v>59.95</v>
      </c>
      <c r="W5213">
        <v>89925</v>
      </c>
      <c r="AH5213" s="16"/>
      <c r="AI5213" t="s">
        <v>1375</v>
      </c>
    </row>
    <row r="5214" spans="1:35" x14ac:dyDescent="0.25">
      <c r="A5214" t="s">
        <v>12006</v>
      </c>
      <c r="B5214" s="1">
        <v>48</v>
      </c>
      <c r="C5214" t="s">
        <v>11924</v>
      </c>
      <c r="D5214">
        <v>14406004</v>
      </c>
      <c r="E5214" t="s">
        <v>12007</v>
      </c>
      <c r="F5214" t="s">
        <v>1363</v>
      </c>
      <c r="G5214" t="s">
        <v>1364</v>
      </c>
      <c r="H5214" s="3" t="s">
        <v>10713</v>
      </c>
      <c r="I5214">
        <v>2021</v>
      </c>
      <c r="J5214" s="15" t="s">
        <v>7929</v>
      </c>
      <c r="K5214">
        <v>2021</v>
      </c>
      <c r="L5214" t="s">
        <v>1367</v>
      </c>
      <c r="M5214" t="s">
        <v>11843</v>
      </c>
      <c r="N5214" t="s">
        <v>11955</v>
      </c>
      <c r="O5214" t="s">
        <v>1370</v>
      </c>
      <c r="P5214" t="s">
        <v>11686</v>
      </c>
      <c r="Q5214">
        <f t="shared" si="94"/>
        <v>900</v>
      </c>
      <c r="R5214" t="s">
        <v>2369</v>
      </c>
      <c r="S5214" t="s">
        <v>2370</v>
      </c>
      <c r="T5214" t="s">
        <v>12008</v>
      </c>
      <c r="U5214" s="75">
        <v>900</v>
      </c>
      <c r="V5214">
        <v>65</v>
      </c>
      <c r="W5214">
        <v>58500</v>
      </c>
      <c r="AH5214" s="16"/>
      <c r="AI5214" t="s">
        <v>1375</v>
      </c>
    </row>
    <row r="5215" spans="1:35" x14ac:dyDescent="0.25">
      <c r="A5215" t="s">
        <v>12009</v>
      </c>
      <c r="B5215" s="1">
        <v>48</v>
      </c>
      <c r="C5215" t="s">
        <v>11924</v>
      </c>
      <c r="D5215">
        <v>9789340</v>
      </c>
      <c r="E5215" t="s">
        <v>12010</v>
      </c>
      <c r="F5215" t="s">
        <v>1363</v>
      </c>
      <c r="G5215" t="s">
        <v>1364</v>
      </c>
      <c r="H5215" s="3" t="s">
        <v>2646</v>
      </c>
      <c r="I5215">
        <v>2019</v>
      </c>
      <c r="J5215" s="15" t="s">
        <v>3450</v>
      </c>
      <c r="K5215">
        <v>2019</v>
      </c>
      <c r="L5215" t="s">
        <v>1394</v>
      </c>
      <c r="M5215" t="s">
        <v>11950</v>
      </c>
      <c r="N5215" t="s">
        <v>11950</v>
      </c>
      <c r="O5215" t="s">
        <v>1408</v>
      </c>
      <c r="P5215" t="s">
        <v>11927</v>
      </c>
      <c r="Q5215">
        <f t="shared" si="94"/>
        <v>1475</v>
      </c>
      <c r="R5215" t="s">
        <v>1867</v>
      </c>
      <c r="S5215" t="s">
        <v>1868</v>
      </c>
      <c r="T5215" t="s">
        <v>1177</v>
      </c>
      <c r="U5215" s="75">
        <v>1475</v>
      </c>
      <c r="V5215">
        <v>60</v>
      </c>
      <c r="W5215">
        <v>88500</v>
      </c>
      <c r="AH5215" s="16"/>
      <c r="AI5215" t="s">
        <v>1375</v>
      </c>
    </row>
    <row r="5216" spans="1:35" x14ac:dyDescent="0.25">
      <c r="A5216" t="s">
        <v>12011</v>
      </c>
      <c r="B5216" s="1">
        <v>48</v>
      </c>
      <c r="C5216" t="s">
        <v>11924</v>
      </c>
      <c r="D5216">
        <v>9813551</v>
      </c>
      <c r="E5216" t="s">
        <v>12012</v>
      </c>
      <c r="F5216" t="s">
        <v>1363</v>
      </c>
      <c r="G5216" t="s">
        <v>1364</v>
      </c>
      <c r="H5216" s="3" t="s">
        <v>7163</v>
      </c>
      <c r="I5216">
        <v>2019</v>
      </c>
      <c r="J5216" s="15" t="s">
        <v>6654</v>
      </c>
      <c r="K5216">
        <v>2019</v>
      </c>
      <c r="L5216" t="s">
        <v>1394</v>
      </c>
      <c r="M5216" t="s">
        <v>11950</v>
      </c>
      <c r="N5216" t="s">
        <v>11950</v>
      </c>
      <c r="O5216" t="s">
        <v>1408</v>
      </c>
      <c r="P5216" t="s">
        <v>11927</v>
      </c>
      <c r="Q5216">
        <f t="shared" si="94"/>
        <v>1475</v>
      </c>
      <c r="R5216" t="s">
        <v>1867</v>
      </c>
      <c r="S5216" t="s">
        <v>1868</v>
      </c>
      <c r="T5216" t="s">
        <v>1177</v>
      </c>
      <c r="U5216" s="75">
        <v>1475</v>
      </c>
      <c r="V5216">
        <v>60</v>
      </c>
      <c r="W5216">
        <v>88500</v>
      </c>
      <c r="AH5216" s="16"/>
      <c r="AI5216" t="s">
        <v>1375</v>
      </c>
    </row>
    <row r="5217" spans="1:35" x14ac:dyDescent="0.25">
      <c r="A5217" t="s">
        <v>12013</v>
      </c>
      <c r="B5217" s="1">
        <v>48</v>
      </c>
      <c r="C5217" t="s">
        <v>11924</v>
      </c>
      <c r="D5217">
        <v>9694528</v>
      </c>
      <c r="E5217" t="s">
        <v>12014</v>
      </c>
      <c r="F5217" t="s">
        <v>1363</v>
      </c>
      <c r="G5217" t="s">
        <v>1364</v>
      </c>
      <c r="H5217" s="3" t="s">
        <v>1656</v>
      </c>
      <c r="I5217">
        <v>2019</v>
      </c>
      <c r="J5217" s="15" t="s">
        <v>1659</v>
      </c>
      <c r="K5217">
        <v>2019</v>
      </c>
      <c r="L5217" t="s">
        <v>1394</v>
      </c>
      <c r="M5217" t="s">
        <v>12015</v>
      </c>
      <c r="N5217" t="s">
        <v>12015</v>
      </c>
      <c r="O5217" t="s">
        <v>1408</v>
      </c>
      <c r="P5217" t="s">
        <v>682</v>
      </c>
      <c r="Q5217">
        <f t="shared" si="94"/>
        <v>2200</v>
      </c>
      <c r="R5217" t="s">
        <v>1867</v>
      </c>
      <c r="S5217" t="s">
        <v>1868</v>
      </c>
      <c r="T5217" t="s">
        <v>1177</v>
      </c>
      <c r="U5217" s="75">
        <v>2200</v>
      </c>
      <c r="V5217">
        <v>60</v>
      </c>
      <c r="W5217">
        <v>132000</v>
      </c>
      <c r="AH5217" s="16"/>
      <c r="AI5217" t="s">
        <v>1375</v>
      </c>
    </row>
    <row r="5218" spans="1:35" x14ac:dyDescent="0.25">
      <c r="A5218" t="s">
        <v>12016</v>
      </c>
      <c r="B5218" s="1">
        <v>48</v>
      </c>
      <c r="C5218" t="s">
        <v>11946</v>
      </c>
      <c r="D5218">
        <v>15758389</v>
      </c>
      <c r="E5218" t="s">
        <v>12017</v>
      </c>
      <c r="F5218" t="s">
        <v>1363</v>
      </c>
      <c r="G5218" t="s">
        <v>1364</v>
      </c>
      <c r="H5218" s="3" t="s">
        <v>4678</v>
      </c>
      <c r="I5218">
        <v>2021</v>
      </c>
      <c r="J5218" s="15" t="s">
        <v>1998</v>
      </c>
      <c r="K5218">
        <v>2021</v>
      </c>
      <c r="L5218" t="s">
        <v>1367</v>
      </c>
      <c r="M5218" t="s">
        <v>11843</v>
      </c>
      <c r="N5218" t="s">
        <v>11943</v>
      </c>
      <c r="O5218" t="s">
        <v>1388</v>
      </c>
      <c r="P5218" t="s">
        <v>11666</v>
      </c>
      <c r="Q5218">
        <f t="shared" si="94"/>
        <v>250</v>
      </c>
      <c r="R5218" t="s">
        <v>1867</v>
      </c>
      <c r="S5218" t="s">
        <v>1868</v>
      </c>
      <c r="T5218" t="s">
        <v>1869</v>
      </c>
      <c r="U5218" s="75">
        <v>250</v>
      </c>
      <c r="V5218">
        <v>60</v>
      </c>
      <c r="W5218">
        <v>15000</v>
      </c>
      <c r="AH5218" s="16"/>
      <c r="AI5218" t="s">
        <v>1375</v>
      </c>
    </row>
    <row r="5219" spans="1:35" x14ac:dyDescent="0.25">
      <c r="A5219" t="s">
        <v>12018</v>
      </c>
      <c r="B5219" s="1">
        <v>48</v>
      </c>
      <c r="C5219" t="s">
        <v>11924</v>
      </c>
      <c r="D5219">
        <v>12423629</v>
      </c>
      <c r="E5219" t="s">
        <v>12019</v>
      </c>
      <c r="F5219" t="s">
        <v>3576</v>
      </c>
      <c r="G5219" t="s">
        <v>1364</v>
      </c>
      <c r="H5219" s="3" t="s">
        <v>1648</v>
      </c>
      <c r="I5219">
        <v>2020</v>
      </c>
      <c r="J5219" s="15" t="s">
        <v>8630</v>
      </c>
      <c r="K5219">
        <v>2020</v>
      </c>
      <c r="L5219" t="s">
        <v>1367</v>
      </c>
      <c r="M5219" t="s">
        <v>11843</v>
      </c>
      <c r="N5219" t="s">
        <v>11955</v>
      </c>
      <c r="O5219" t="s">
        <v>1370</v>
      </c>
      <c r="P5219" t="s">
        <v>11686</v>
      </c>
      <c r="Q5219">
        <f t="shared" si="94"/>
        <v>360</v>
      </c>
      <c r="R5219" t="s">
        <v>2102</v>
      </c>
      <c r="S5219" t="s">
        <v>2103</v>
      </c>
      <c r="T5219" t="s">
        <v>12020</v>
      </c>
      <c r="U5219" s="75">
        <v>360</v>
      </c>
      <c r="V5219">
        <v>85</v>
      </c>
      <c r="W5219">
        <v>30600</v>
      </c>
      <c r="AH5219" s="16"/>
      <c r="AI5219" t="s">
        <v>1375</v>
      </c>
    </row>
    <row r="5220" spans="1:35" x14ac:dyDescent="0.25">
      <c r="A5220" t="s">
        <v>12021</v>
      </c>
      <c r="B5220" s="1">
        <v>48</v>
      </c>
      <c r="C5220" t="s">
        <v>11924</v>
      </c>
      <c r="D5220">
        <v>12423629</v>
      </c>
      <c r="E5220" t="s">
        <v>12019</v>
      </c>
      <c r="F5220" t="s">
        <v>3576</v>
      </c>
      <c r="G5220" t="s">
        <v>1364</v>
      </c>
      <c r="H5220" s="3" t="s">
        <v>1648</v>
      </c>
      <c r="I5220">
        <v>2020</v>
      </c>
      <c r="J5220" s="15" t="s">
        <v>8630</v>
      </c>
      <c r="K5220">
        <v>2020</v>
      </c>
      <c r="L5220" t="s">
        <v>1367</v>
      </c>
      <c r="M5220" t="s">
        <v>11843</v>
      </c>
      <c r="N5220" t="s">
        <v>11955</v>
      </c>
      <c r="O5220" t="s">
        <v>1370</v>
      </c>
      <c r="P5220" t="s">
        <v>11686</v>
      </c>
      <c r="Q5220">
        <f t="shared" si="94"/>
        <v>360</v>
      </c>
      <c r="R5220" t="s">
        <v>1867</v>
      </c>
      <c r="S5220" t="s">
        <v>1868</v>
      </c>
      <c r="T5220" t="s">
        <v>1869</v>
      </c>
      <c r="U5220" s="75">
        <v>360</v>
      </c>
      <c r="V5220">
        <v>60</v>
      </c>
      <c r="W5220">
        <v>21600</v>
      </c>
      <c r="AH5220" s="16"/>
      <c r="AI5220" t="s">
        <v>1375</v>
      </c>
    </row>
    <row r="5221" spans="1:35" x14ac:dyDescent="0.25">
      <c r="A5221" t="s">
        <v>12022</v>
      </c>
      <c r="B5221" s="1">
        <v>48</v>
      </c>
      <c r="C5221" t="s">
        <v>11946</v>
      </c>
      <c r="D5221">
        <v>12597473</v>
      </c>
      <c r="E5221" t="s">
        <v>12023</v>
      </c>
      <c r="F5221" t="s">
        <v>3576</v>
      </c>
      <c r="G5221" t="s">
        <v>1364</v>
      </c>
      <c r="H5221" s="3" t="s">
        <v>10256</v>
      </c>
      <c r="I5221">
        <v>2020</v>
      </c>
      <c r="J5221" s="15" t="s">
        <v>7009</v>
      </c>
      <c r="K5221">
        <v>2020</v>
      </c>
      <c r="L5221" t="s">
        <v>1367</v>
      </c>
      <c r="M5221" t="s">
        <v>11843</v>
      </c>
      <c r="N5221" t="s">
        <v>11943</v>
      </c>
      <c r="O5221" t="s">
        <v>1370</v>
      </c>
      <c r="P5221" t="s">
        <v>11666</v>
      </c>
      <c r="Q5221">
        <f t="shared" si="94"/>
        <v>1000</v>
      </c>
      <c r="R5221" t="s">
        <v>2102</v>
      </c>
      <c r="S5221" t="s">
        <v>2103</v>
      </c>
      <c r="T5221" t="s">
        <v>12024</v>
      </c>
      <c r="U5221" s="75">
        <v>1000</v>
      </c>
      <c r="V5221">
        <v>65</v>
      </c>
      <c r="W5221">
        <v>65000</v>
      </c>
      <c r="AH5221" s="16"/>
      <c r="AI5221" t="s">
        <v>1375</v>
      </c>
    </row>
    <row r="5222" spans="1:35" x14ac:dyDescent="0.25">
      <c r="A5222" t="s">
        <v>12025</v>
      </c>
      <c r="B5222" s="1">
        <v>48</v>
      </c>
      <c r="C5222" t="s">
        <v>11946</v>
      </c>
      <c r="D5222">
        <v>12597473</v>
      </c>
      <c r="E5222" t="s">
        <v>12023</v>
      </c>
      <c r="F5222" t="s">
        <v>3576</v>
      </c>
      <c r="G5222" t="s">
        <v>1364</v>
      </c>
      <c r="H5222" s="3" t="s">
        <v>10256</v>
      </c>
      <c r="I5222">
        <v>2020</v>
      </c>
      <c r="J5222" s="15" t="s">
        <v>7009</v>
      </c>
      <c r="K5222">
        <v>2020</v>
      </c>
      <c r="L5222" t="s">
        <v>1367</v>
      </c>
      <c r="M5222" t="s">
        <v>11843</v>
      </c>
      <c r="N5222" t="s">
        <v>11943</v>
      </c>
      <c r="O5222" t="s">
        <v>1370</v>
      </c>
      <c r="P5222" t="s">
        <v>11666</v>
      </c>
      <c r="Q5222">
        <f t="shared" si="94"/>
        <v>1000</v>
      </c>
      <c r="R5222" t="s">
        <v>1867</v>
      </c>
      <c r="S5222" t="s">
        <v>1868</v>
      </c>
      <c r="T5222" t="s">
        <v>1869</v>
      </c>
      <c r="U5222" s="75">
        <v>1000</v>
      </c>
      <c r="V5222">
        <v>55</v>
      </c>
      <c r="W5222">
        <v>55000</v>
      </c>
      <c r="AH5222" s="16"/>
      <c r="AI5222" t="s">
        <v>1375</v>
      </c>
    </row>
    <row r="5223" spans="1:35" x14ac:dyDescent="0.25">
      <c r="A5223" t="s">
        <v>12026</v>
      </c>
      <c r="B5223" s="1">
        <v>48</v>
      </c>
      <c r="C5223" t="s">
        <v>11924</v>
      </c>
      <c r="D5223">
        <v>17482046</v>
      </c>
      <c r="E5223" t="s">
        <v>12027</v>
      </c>
      <c r="F5223" t="s">
        <v>1363</v>
      </c>
      <c r="G5223" t="s">
        <v>1364</v>
      </c>
      <c r="H5223" s="3" t="s">
        <v>5266</v>
      </c>
      <c r="I5223">
        <v>2022</v>
      </c>
      <c r="J5223" s="15" t="s">
        <v>4307</v>
      </c>
      <c r="K5223">
        <v>2022</v>
      </c>
      <c r="L5223" t="s">
        <v>1367</v>
      </c>
      <c r="M5223" t="s">
        <v>11843</v>
      </c>
      <c r="N5223" t="s">
        <v>11955</v>
      </c>
      <c r="O5223" t="s">
        <v>1370</v>
      </c>
      <c r="P5223" t="s">
        <v>11686</v>
      </c>
      <c r="Q5223">
        <f t="shared" si="94"/>
        <v>750</v>
      </c>
      <c r="R5223" t="s">
        <v>2369</v>
      </c>
      <c r="S5223" t="s">
        <v>2370</v>
      </c>
      <c r="T5223" t="s">
        <v>11989</v>
      </c>
      <c r="U5223" s="75">
        <v>750</v>
      </c>
      <c r="V5223">
        <v>70</v>
      </c>
      <c r="W5223">
        <v>52500</v>
      </c>
      <c r="AH5223" s="16"/>
      <c r="AI5223" t="s">
        <v>1375</v>
      </c>
    </row>
    <row r="5224" spans="1:35" x14ac:dyDescent="0.25">
      <c r="A5224" t="s">
        <v>12028</v>
      </c>
      <c r="B5224" s="1">
        <v>48</v>
      </c>
      <c r="C5224" t="s">
        <v>11924</v>
      </c>
      <c r="D5224">
        <v>18226647</v>
      </c>
      <c r="E5224" t="s">
        <v>11349</v>
      </c>
      <c r="F5224" t="s">
        <v>1363</v>
      </c>
      <c r="G5224" t="s">
        <v>1364</v>
      </c>
      <c r="H5224" s="3" t="s">
        <v>1805</v>
      </c>
      <c r="I5224">
        <v>2022</v>
      </c>
      <c r="J5224" s="15" t="s">
        <v>4024</v>
      </c>
      <c r="K5224">
        <v>2022</v>
      </c>
      <c r="L5224" t="s">
        <v>1367</v>
      </c>
      <c r="M5224" t="s">
        <v>11843</v>
      </c>
      <c r="N5224" t="s">
        <v>11955</v>
      </c>
      <c r="O5224" t="s">
        <v>1370</v>
      </c>
      <c r="P5224" t="s">
        <v>11686</v>
      </c>
      <c r="Q5224">
        <f t="shared" si="94"/>
        <v>150</v>
      </c>
      <c r="R5224" t="s">
        <v>2369</v>
      </c>
      <c r="S5224" t="s">
        <v>2370</v>
      </c>
      <c r="T5224" t="s">
        <v>12029</v>
      </c>
      <c r="U5224" s="75">
        <v>150</v>
      </c>
      <c r="V5224">
        <v>75</v>
      </c>
      <c r="W5224">
        <v>11250</v>
      </c>
      <c r="AH5224" s="16"/>
      <c r="AI5224" t="s">
        <v>1375</v>
      </c>
    </row>
    <row r="5225" spans="1:35" x14ac:dyDescent="0.25">
      <c r="A5225" t="s">
        <v>12030</v>
      </c>
      <c r="B5225" s="1">
        <v>48</v>
      </c>
      <c r="C5225" t="s">
        <v>11946</v>
      </c>
      <c r="D5225">
        <v>18141838</v>
      </c>
      <c r="E5225" t="s">
        <v>12031</v>
      </c>
      <c r="F5225" t="s">
        <v>1363</v>
      </c>
      <c r="G5225" t="s">
        <v>1364</v>
      </c>
      <c r="H5225" s="3" t="s">
        <v>3279</v>
      </c>
      <c r="I5225">
        <v>2022</v>
      </c>
      <c r="J5225" s="15" t="s">
        <v>2720</v>
      </c>
      <c r="K5225">
        <v>2022</v>
      </c>
      <c r="L5225" t="s">
        <v>1367</v>
      </c>
      <c r="M5225" t="s">
        <v>11966</v>
      </c>
      <c r="N5225" t="s">
        <v>11967</v>
      </c>
      <c r="O5225" t="s">
        <v>1370</v>
      </c>
      <c r="P5225" t="s">
        <v>11666</v>
      </c>
      <c r="Q5225">
        <f t="shared" si="94"/>
        <v>1500</v>
      </c>
      <c r="R5225" t="s">
        <v>2369</v>
      </c>
      <c r="S5225" t="s">
        <v>2370</v>
      </c>
      <c r="T5225" t="s">
        <v>12032</v>
      </c>
      <c r="U5225" s="75">
        <v>1500</v>
      </c>
      <c r="V5225">
        <v>60</v>
      </c>
      <c r="W5225">
        <v>90000</v>
      </c>
      <c r="AH5225" s="16"/>
      <c r="AI5225" t="s">
        <v>1375</v>
      </c>
    </row>
    <row r="5226" spans="1:35" x14ac:dyDescent="0.25">
      <c r="A5226" t="s">
        <v>12033</v>
      </c>
      <c r="B5226" s="1">
        <v>48</v>
      </c>
      <c r="C5226" t="s">
        <v>11946</v>
      </c>
      <c r="D5226">
        <v>5941555</v>
      </c>
      <c r="E5226" t="s">
        <v>2410</v>
      </c>
      <c r="F5226" t="s">
        <v>1363</v>
      </c>
      <c r="G5226" t="s">
        <v>1364</v>
      </c>
      <c r="H5226" s="3" t="s">
        <v>2411</v>
      </c>
      <c r="I5226">
        <v>2017</v>
      </c>
      <c r="J5226" s="15" t="s">
        <v>2412</v>
      </c>
      <c r="K5226">
        <v>2017</v>
      </c>
      <c r="L5226" t="s">
        <v>1367</v>
      </c>
      <c r="M5226" t="s">
        <v>12034</v>
      </c>
      <c r="N5226" t="s">
        <v>12035</v>
      </c>
      <c r="O5226">
        <v>0</v>
      </c>
      <c r="P5226" t="s">
        <v>12036</v>
      </c>
      <c r="Q5226">
        <f t="shared" si="94"/>
        <v>500</v>
      </c>
      <c r="R5226">
        <v>45334544</v>
      </c>
      <c r="S5226" t="s">
        <v>2480</v>
      </c>
      <c r="T5226" t="s">
        <v>11933</v>
      </c>
      <c r="U5226" s="75">
        <v>500</v>
      </c>
      <c r="V5226">
        <v>14</v>
      </c>
      <c r="W5226">
        <v>7000</v>
      </c>
      <c r="AH5226" s="16"/>
      <c r="AI5226" t="s">
        <v>1375</v>
      </c>
    </row>
    <row r="5227" spans="1:35" x14ac:dyDescent="0.25">
      <c r="A5227" t="s">
        <v>12037</v>
      </c>
      <c r="B5227" s="1">
        <v>48</v>
      </c>
      <c r="C5227" t="s">
        <v>11946</v>
      </c>
      <c r="D5227">
        <v>5941555</v>
      </c>
      <c r="E5227" t="s">
        <v>2410</v>
      </c>
      <c r="F5227" t="s">
        <v>1363</v>
      </c>
      <c r="G5227" t="s">
        <v>1364</v>
      </c>
      <c r="H5227" s="3" t="s">
        <v>2411</v>
      </c>
      <c r="I5227">
        <v>2017</v>
      </c>
      <c r="J5227" s="15" t="s">
        <v>2412</v>
      </c>
      <c r="K5227">
        <v>2017</v>
      </c>
      <c r="L5227" t="s">
        <v>1367</v>
      </c>
      <c r="M5227" t="s">
        <v>12034</v>
      </c>
      <c r="N5227" t="s">
        <v>12035</v>
      </c>
      <c r="O5227">
        <v>0</v>
      </c>
      <c r="P5227" t="s">
        <v>12036</v>
      </c>
      <c r="Q5227">
        <f t="shared" si="94"/>
        <v>500</v>
      </c>
      <c r="R5227">
        <v>62359193</v>
      </c>
      <c r="S5227" t="s">
        <v>11930</v>
      </c>
      <c r="T5227" t="s">
        <v>11931</v>
      </c>
      <c r="U5227" s="75">
        <v>500</v>
      </c>
      <c r="V5227">
        <v>40</v>
      </c>
      <c r="W5227">
        <v>20000</v>
      </c>
      <c r="AH5227" s="16"/>
      <c r="AI5227" t="s">
        <v>1375</v>
      </c>
    </row>
    <row r="5228" spans="1:35" x14ac:dyDescent="0.25">
      <c r="A5228" t="s">
        <v>12038</v>
      </c>
      <c r="B5228" s="1">
        <v>48</v>
      </c>
      <c r="C5228" t="s">
        <v>11924</v>
      </c>
      <c r="D5228">
        <v>6516548</v>
      </c>
      <c r="E5228" t="s">
        <v>12039</v>
      </c>
      <c r="F5228" t="s">
        <v>1363</v>
      </c>
      <c r="G5228" t="s">
        <v>1364</v>
      </c>
      <c r="H5228" s="3" t="s">
        <v>9100</v>
      </c>
      <c r="I5228">
        <v>2017</v>
      </c>
      <c r="J5228" s="15" t="s">
        <v>9107</v>
      </c>
      <c r="K5228">
        <v>2017</v>
      </c>
      <c r="L5228" t="s">
        <v>1367</v>
      </c>
      <c r="M5228" t="s">
        <v>12040</v>
      </c>
      <c r="N5228" t="s">
        <v>12041</v>
      </c>
      <c r="O5228">
        <v>26600000000</v>
      </c>
      <c r="P5228" t="s">
        <v>682</v>
      </c>
      <c r="Q5228">
        <f t="shared" si="94"/>
        <v>120</v>
      </c>
      <c r="R5228">
        <v>62359193</v>
      </c>
      <c r="S5228" t="s">
        <v>11930</v>
      </c>
      <c r="T5228" t="s">
        <v>587</v>
      </c>
      <c r="U5228" s="75">
        <v>120</v>
      </c>
      <c r="V5228">
        <v>25</v>
      </c>
      <c r="W5228">
        <v>3000</v>
      </c>
      <c r="AH5228" s="16"/>
      <c r="AI5228" t="s">
        <v>1375</v>
      </c>
    </row>
    <row r="5229" spans="1:35" x14ac:dyDescent="0.25">
      <c r="A5229" t="s">
        <v>12042</v>
      </c>
      <c r="B5229" s="1">
        <v>48</v>
      </c>
      <c r="C5229" t="s">
        <v>11924</v>
      </c>
      <c r="D5229">
        <v>6516548</v>
      </c>
      <c r="E5229" t="s">
        <v>12039</v>
      </c>
      <c r="F5229" t="s">
        <v>1363</v>
      </c>
      <c r="G5229" t="s">
        <v>1364</v>
      </c>
      <c r="H5229" s="3" t="s">
        <v>9100</v>
      </c>
      <c r="I5229">
        <v>2017</v>
      </c>
      <c r="J5229" s="15" t="s">
        <v>9107</v>
      </c>
      <c r="K5229">
        <v>2017</v>
      </c>
      <c r="L5229" t="s">
        <v>1367</v>
      </c>
      <c r="M5229" t="s">
        <v>12040</v>
      </c>
      <c r="N5229" t="s">
        <v>12041</v>
      </c>
      <c r="O5229">
        <v>26600000000</v>
      </c>
      <c r="P5229" t="s">
        <v>682</v>
      </c>
      <c r="Q5229">
        <f t="shared" si="94"/>
        <v>120</v>
      </c>
      <c r="R5229">
        <v>4123670</v>
      </c>
      <c r="S5229" t="s">
        <v>1868</v>
      </c>
      <c r="T5229" t="s">
        <v>1177</v>
      </c>
      <c r="U5229" s="75">
        <v>120</v>
      </c>
      <c r="V5229">
        <v>64</v>
      </c>
      <c r="W5229">
        <v>7680</v>
      </c>
      <c r="AH5229" s="16"/>
      <c r="AI5229" t="s">
        <v>1375</v>
      </c>
    </row>
    <row r="5230" spans="1:35" x14ac:dyDescent="0.25">
      <c r="A5230" t="s">
        <v>12043</v>
      </c>
      <c r="B5230" s="1">
        <v>48</v>
      </c>
      <c r="C5230" t="s">
        <v>11924</v>
      </c>
      <c r="D5230">
        <v>6840876</v>
      </c>
      <c r="E5230" t="s">
        <v>12044</v>
      </c>
      <c r="F5230" t="s">
        <v>1363</v>
      </c>
      <c r="G5230" t="s">
        <v>9607</v>
      </c>
      <c r="H5230" s="3" t="s">
        <v>9321</v>
      </c>
      <c r="I5230">
        <v>2017</v>
      </c>
      <c r="J5230" s="15" t="s">
        <v>2472</v>
      </c>
      <c r="K5230">
        <v>2017</v>
      </c>
      <c r="L5230" t="s">
        <v>1367</v>
      </c>
      <c r="M5230" t="s">
        <v>12045</v>
      </c>
      <c r="N5230" t="s">
        <v>12045</v>
      </c>
      <c r="O5230">
        <v>26600000000</v>
      </c>
      <c r="P5230" t="s">
        <v>2299</v>
      </c>
      <c r="Q5230">
        <f t="shared" si="94"/>
        <v>300</v>
      </c>
      <c r="R5230">
        <v>4123670</v>
      </c>
      <c r="S5230" t="s">
        <v>1868</v>
      </c>
      <c r="T5230" t="s">
        <v>1177</v>
      </c>
      <c r="U5230" s="75">
        <v>300</v>
      </c>
      <c r="V5230">
        <v>70</v>
      </c>
      <c r="W5230">
        <v>21000</v>
      </c>
      <c r="AH5230" s="16"/>
      <c r="AI5230" t="s">
        <v>1375</v>
      </c>
    </row>
    <row r="5231" spans="1:35" x14ac:dyDescent="0.25">
      <c r="A5231" t="s">
        <v>12046</v>
      </c>
      <c r="B5231" s="1">
        <v>48</v>
      </c>
      <c r="C5231" t="s">
        <v>11924</v>
      </c>
      <c r="D5231">
        <v>6840876</v>
      </c>
      <c r="E5231" t="s">
        <v>12044</v>
      </c>
      <c r="F5231" t="s">
        <v>1363</v>
      </c>
      <c r="G5231" t="s">
        <v>9607</v>
      </c>
      <c r="H5231" s="3" t="s">
        <v>9321</v>
      </c>
      <c r="I5231">
        <v>2017</v>
      </c>
      <c r="J5231" s="15" t="s">
        <v>2472</v>
      </c>
      <c r="K5231">
        <v>2017</v>
      </c>
      <c r="L5231" t="s">
        <v>1367</v>
      </c>
      <c r="M5231" t="s">
        <v>12045</v>
      </c>
      <c r="N5231" t="s">
        <v>12045</v>
      </c>
      <c r="O5231">
        <v>26600000000</v>
      </c>
      <c r="P5231" t="s">
        <v>2299</v>
      </c>
      <c r="Q5231">
        <f t="shared" si="94"/>
        <v>300</v>
      </c>
      <c r="R5231">
        <v>45334544</v>
      </c>
      <c r="S5231" t="s">
        <v>2480</v>
      </c>
      <c r="T5231" t="s">
        <v>11933</v>
      </c>
      <c r="U5231" s="75">
        <v>300</v>
      </c>
      <c r="V5231">
        <v>45</v>
      </c>
      <c r="W5231">
        <v>13500</v>
      </c>
      <c r="AH5231" s="16"/>
      <c r="AI5231" t="s">
        <v>1375</v>
      </c>
    </row>
    <row r="5232" spans="1:35" x14ac:dyDescent="0.25">
      <c r="A5232" t="s">
        <v>12047</v>
      </c>
      <c r="B5232" s="1">
        <v>48</v>
      </c>
      <c r="C5232" t="s">
        <v>11924</v>
      </c>
      <c r="D5232">
        <v>7064926</v>
      </c>
      <c r="E5232" t="s">
        <v>12048</v>
      </c>
      <c r="F5232" t="s">
        <v>1363</v>
      </c>
      <c r="G5232" t="s">
        <v>1364</v>
      </c>
      <c r="H5232" s="3" t="s">
        <v>3151</v>
      </c>
      <c r="I5232">
        <v>2017</v>
      </c>
      <c r="J5232" s="15" t="s">
        <v>2501</v>
      </c>
      <c r="K5232">
        <v>2017</v>
      </c>
      <c r="L5232" t="s">
        <v>1367</v>
      </c>
      <c r="M5232" t="s">
        <v>12049</v>
      </c>
      <c r="N5232" t="s">
        <v>12050</v>
      </c>
      <c r="O5232">
        <v>26600000000</v>
      </c>
      <c r="P5232" t="s">
        <v>682</v>
      </c>
      <c r="Q5232">
        <f t="shared" si="94"/>
        <v>40</v>
      </c>
      <c r="R5232">
        <v>4123670</v>
      </c>
      <c r="S5232" t="s">
        <v>1868</v>
      </c>
      <c r="T5232" t="s">
        <v>1177</v>
      </c>
      <c r="U5232" s="75">
        <v>40</v>
      </c>
      <c r="V5232">
        <v>68</v>
      </c>
      <c r="W5232">
        <v>2720</v>
      </c>
      <c r="AH5232" s="16"/>
      <c r="AI5232" t="s">
        <v>1375</v>
      </c>
    </row>
    <row r="5233" spans="1:35" x14ac:dyDescent="0.25">
      <c r="A5233" t="s">
        <v>12051</v>
      </c>
      <c r="B5233" s="1">
        <v>48</v>
      </c>
      <c r="C5233" t="s">
        <v>11924</v>
      </c>
      <c r="D5233">
        <v>7064926</v>
      </c>
      <c r="E5233" t="s">
        <v>12048</v>
      </c>
      <c r="F5233" t="s">
        <v>1363</v>
      </c>
      <c r="G5233" t="s">
        <v>1364</v>
      </c>
      <c r="H5233" s="3" t="s">
        <v>3151</v>
      </c>
      <c r="I5233">
        <v>2017</v>
      </c>
      <c r="J5233" s="15" t="s">
        <v>2501</v>
      </c>
      <c r="K5233">
        <v>2017</v>
      </c>
      <c r="L5233" t="s">
        <v>1367</v>
      </c>
      <c r="M5233" t="s">
        <v>12049</v>
      </c>
      <c r="N5233" t="s">
        <v>12050</v>
      </c>
      <c r="O5233">
        <v>26600000000</v>
      </c>
      <c r="P5233" t="s">
        <v>682</v>
      </c>
      <c r="Q5233">
        <f t="shared" si="94"/>
        <v>40</v>
      </c>
      <c r="R5233">
        <v>8163294</v>
      </c>
      <c r="S5233" t="s">
        <v>1382</v>
      </c>
      <c r="T5233" t="s">
        <v>12052</v>
      </c>
      <c r="U5233" s="75">
        <v>40</v>
      </c>
      <c r="V5233">
        <v>48</v>
      </c>
      <c r="W5233">
        <v>1920</v>
      </c>
      <c r="AH5233" s="16"/>
      <c r="AI5233" t="s">
        <v>1375</v>
      </c>
    </row>
    <row r="5234" spans="1:35" x14ac:dyDescent="0.25">
      <c r="A5234" t="s">
        <v>12053</v>
      </c>
      <c r="B5234" s="1">
        <v>48</v>
      </c>
      <c r="C5234" t="s">
        <v>11946</v>
      </c>
      <c r="D5234">
        <v>8435057</v>
      </c>
      <c r="E5234" t="s">
        <v>11935</v>
      </c>
      <c r="F5234" t="s">
        <v>1363</v>
      </c>
      <c r="G5234" t="s">
        <v>1364</v>
      </c>
      <c r="H5234" s="3" t="s">
        <v>9511</v>
      </c>
      <c r="I5234">
        <v>2018</v>
      </c>
      <c r="J5234" s="15" t="s">
        <v>11936</v>
      </c>
      <c r="K5234">
        <v>2018</v>
      </c>
      <c r="L5234" t="s">
        <v>1367</v>
      </c>
      <c r="M5234" t="s">
        <v>11937</v>
      </c>
      <c r="N5234" t="s">
        <v>11937</v>
      </c>
      <c r="O5234">
        <v>26600000000</v>
      </c>
      <c r="P5234" t="s">
        <v>11938</v>
      </c>
      <c r="Q5234">
        <f t="shared" si="94"/>
        <v>1475</v>
      </c>
      <c r="R5234">
        <v>4123670</v>
      </c>
      <c r="S5234" t="s">
        <v>1868</v>
      </c>
      <c r="T5234" t="s">
        <v>1177</v>
      </c>
      <c r="U5234" s="75">
        <v>1475</v>
      </c>
      <c r="V5234">
        <v>60</v>
      </c>
      <c r="W5234">
        <v>88500</v>
      </c>
      <c r="AH5234" s="16"/>
      <c r="AI5234" t="s">
        <v>1375</v>
      </c>
    </row>
    <row r="5235" spans="1:35" x14ac:dyDescent="0.25">
      <c r="A5235" t="s">
        <v>12054</v>
      </c>
      <c r="B5235" s="1">
        <v>48</v>
      </c>
      <c r="C5235" t="s">
        <v>11946</v>
      </c>
      <c r="D5235">
        <v>8435057</v>
      </c>
      <c r="E5235" t="s">
        <v>11935</v>
      </c>
      <c r="F5235" t="s">
        <v>1363</v>
      </c>
      <c r="G5235" t="s">
        <v>1364</v>
      </c>
      <c r="H5235" s="3" t="s">
        <v>9511</v>
      </c>
      <c r="I5235">
        <v>2018</v>
      </c>
      <c r="J5235" s="15" t="s">
        <v>11936</v>
      </c>
      <c r="K5235">
        <v>2018</v>
      </c>
      <c r="L5235" t="s">
        <v>1367</v>
      </c>
      <c r="M5235" t="s">
        <v>11937</v>
      </c>
      <c r="N5235" t="s">
        <v>11937</v>
      </c>
      <c r="O5235">
        <v>26600000000</v>
      </c>
      <c r="P5235" t="s">
        <v>11938</v>
      </c>
      <c r="Q5235">
        <f t="shared" si="94"/>
        <v>1475</v>
      </c>
      <c r="R5235">
        <v>22339655</v>
      </c>
      <c r="S5235" t="s">
        <v>2103</v>
      </c>
      <c r="T5235" t="s">
        <v>11940</v>
      </c>
      <c r="U5235" s="75">
        <v>1475</v>
      </c>
      <c r="V5235">
        <v>61</v>
      </c>
      <c r="W5235">
        <v>89975</v>
      </c>
      <c r="AH5235" s="16"/>
      <c r="AI5235" t="s">
        <v>1375</v>
      </c>
    </row>
    <row r="5236" spans="1:35" x14ac:dyDescent="0.25">
      <c r="A5236" t="s">
        <v>12055</v>
      </c>
      <c r="B5236" s="1">
        <v>48</v>
      </c>
      <c r="C5236" t="s">
        <v>11946</v>
      </c>
      <c r="D5236">
        <v>9852026</v>
      </c>
      <c r="E5236" t="s">
        <v>11949</v>
      </c>
      <c r="F5236" t="s">
        <v>1363</v>
      </c>
      <c r="G5236" t="s">
        <v>1364</v>
      </c>
      <c r="H5236" s="3" t="s">
        <v>2651</v>
      </c>
      <c r="I5236">
        <v>2019</v>
      </c>
      <c r="J5236" s="15" t="s">
        <v>2652</v>
      </c>
      <c r="K5236">
        <v>2019</v>
      </c>
      <c r="L5236" t="s">
        <v>1367</v>
      </c>
      <c r="M5236" t="s">
        <v>11950</v>
      </c>
      <c r="N5236" t="s">
        <v>11950</v>
      </c>
      <c r="O5236">
        <v>26600000000</v>
      </c>
      <c r="P5236" t="s">
        <v>11927</v>
      </c>
      <c r="Q5236">
        <f t="shared" si="94"/>
        <v>1475</v>
      </c>
      <c r="R5236">
        <v>4123670</v>
      </c>
      <c r="S5236" t="s">
        <v>1868</v>
      </c>
      <c r="T5236" t="s">
        <v>1177</v>
      </c>
      <c r="U5236" s="75">
        <v>1475</v>
      </c>
      <c r="V5236">
        <v>60</v>
      </c>
      <c r="W5236">
        <v>88500</v>
      </c>
      <c r="AH5236" s="16"/>
      <c r="AI5236" t="s">
        <v>1375</v>
      </c>
    </row>
    <row r="5237" spans="1:35" x14ac:dyDescent="0.25">
      <c r="A5237" t="s">
        <v>12056</v>
      </c>
      <c r="B5237" s="1">
        <v>48</v>
      </c>
      <c r="C5237" t="s">
        <v>11946</v>
      </c>
      <c r="D5237">
        <v>9852026</v>
      </c>
      <c r="E5237" t="s">
        <v>11949</v>
      </c>
      <c r="F5237" t="s">
        <v>1363</v>
      </c>
      <c r="G5237" t="s">
        <v>1364</v>
      </c>
      <c r="H5237" s="3" t="s">
        <v>2651</v>
      </c>
      <c r="I5237">
        <v>2019</v>
      </c>
      <c r="J5237" s="15" t="s">
        <v>2652</v>
      </c>
      <c r="K5237">
        <v>2019</v>
      </c>
      <c r="L5237" t="s">
        <v>1367</v>
      </c>
      <c r="M5237" t="s">
        <v>11950</v>
      </c>
      <c r="N5237" t="s">
        <v>11950</v>
      </c>
      <c r="O5237">
        <v>26600000000</v>
      </c>
      <c r="P5237" t="s">
        <v>11927</v>
      </c>
      <c r="Q5237">
        <f t="shared" si="94"/>
        <v>1475</v>
      </c>
      <c r="R5237">
        <v>22339655</v>
      </c>
      <c r="S5237" t="s">
        <v>2103</v>
      </c>
      <c r="T5237" t="s">
        <v>11952</v>
      </c>
      <c r="U5237" s="75">
        <v>1475</v>
      </c>
      <c r="V5237">
        <v>55</v>
      </c>
      <c r="W5237">
        <v>81125</v>
      </c>
      <c r="AH5237" s="16"/>
      <c r="AI5237" t="s">
        <v>1375</v>
      </c>
    </row>
    <row r="5238" spans="1:35" x14ac:dyDescent="0.25">
      <c r="A5238" t="s">
        <v>12057</v>
      </c>
      <c r="B5238" s="1">
        <v>48</v>
      </c>
      <c r="C5238" t="s">
        <v>11924</v>
      </c>
      <c r="D5238">
        <v>9105239</v>
      </c>
      <c r="E5238" t="s">
        <v>12058</v>
      </c>
      <c r="F5238" t="s">
        <v>1363</v>
      </c>
      <c r="G5238" t="s">
        <v>1364</v>
      </c>
      <c r="H5238" s="3" t="s">
        <v>1609</v>
      </c>
      <c r="I5238">
        <v>2018</v>
      </c>
      <c r="J5238" s="15" t="s">
        <v>1627</v>
      </c>
      <c r="K5238">
        <v>2018</v>
      </c>
      <c r="L5238" t="s">
        <v>1367</v>
      </c>
      <c r="M5238" t="s">
        <v>12059</v>
      </c>
      <c r="N5238" t="s">
        <v>12060</v>
      </c>
      <c r="O5238">
        <v>26600000000</v>
      </c>
      <c r="P5238" t="s">
        <v>12060</v>
      </c>
      <c r="Q5238">
        <f t="shared" si="94"/>
        <v>150</v>
      </c>
      <c r="R5238">
        <v>22339655</v>
      </c>
      <c r="S5238" t="s">
        <v>2103</v>
      </c>
      <c r="T5238" t="s">
        <v>11972</v>
      </c>
      <c r="U5238" s="75">
        <v>150</v>
      </c>
      <c r="V5238">
        <v>63</v>
      </c>
      <c r="W5238">
        <v>9450</v>
      </c>
      <c r="AH5238" s="16"/>
      <c r="AI5238" t="s">
        <v>1375</v>
      </c>
    </row>
    <row r="5239" spans="1:35" x14ac:dyDescent="0.25">
      <c r="A5239" t="s">
        <v>12061</v>
      </c>
      <c r="B5239" s="1">
        <v>48</v>
      </c>
      <c r="C5239" t="s">
        <v>11946</v>
      </c>
      <c r="D5239">
        <v>11201541</v>
      </c>
      <c r="E5239" t="s">
        <v>11976</v>
      </c>
      <c r="F5239" t="s">
        <v>1363</v>
      </c>
      <c r="G5239" t="s">
        <v>1364</v>
      </c>
      <c r="H5239" s="3" t="s">
        <v>1641</v>
      </c>
      <c r="I5239">
        <v>2019</v>
      </c>
      <c r="J5239" s="15" t="s">
        <v>2591</v>
      </c>
      <c r="K5239">
        <v>2019</v>
      </c>
      <c r="L5239" t="s">
        <v>1367</v>
      </c>
      <c r="M5239" t="s">
        <v>11966</v>
      </c>
      <c r="N5239" t="s">
        <v>11977</v>
      </c>
      <c r="O5239">
        <v>26600000000</v>
      </c>
      <c r="P5239" t="s">
        <v>1234</v>
      </c>
      <c r="Q5239">
        <f t="shared" si="94"/>
        <v>100</v>
      </c>
      <c r="R5239">
        <v>22339655</v>
      </c>
      <c r="S5239" t="s">
        <v>2103</v>
      </c>
      <c r="T5239" t="s">
        <v>11956</v>
      </c>
      <c r="U5239" s="75">
        <v>100</v>
      </c>
      <c r="V5239">
        <v>80</v>
      </c>
      <c r="W5239">
        <v>8000</v>
      </c>
      <c r="AH5239" s="16"/>
      <c r="AI5239" t="s">
        <v>1375</v>
      </c>
    </row>
    <row r="5240" spans="1:35" x14ac:dyDescent="0.25">
      <c r="A5240" t="s">
        <v>12062</v>
      </c>
      <c r="B5240" s="1">
        <v>48</v>
      </c>
      <c r="C5240" t="s">
        <v>11946</v>
      </c>
      <c r="D5240">
        <v>11201541</v>
      </c>
      <c r="E5240" t="s">
        <v>11976</v>
      </c>
      <c r="F5240" t="s">
        <v>1363</v>
      </c>
      <c r="G5240" t="s">
        <v>1364</v>
      </c>
      <c r="H5240" s="3" t="s">
        <v>1641</v>
      </c>
      <c r="I5240">
        <v>2019</v>
      </c>
      <c r="J5240" s="15" t="s">
        <v>2591</v>
      </c>
      <c r="K5240">
        <v>2019</v>
      </c>
      <c r="L5240" t="s">
        <v>1367</v>
      </c>
      <c r="M5240" t="s">
        <v>11966</v>
      </c>
      <c r="N5240" t="s">
        <v>11977</v>
      </c>
      <c r="O5240">
        <v>26600000000</v>
      </c>
      <c r="P5240" t="s">
        <v>1234</v>
      </c>
      <c r="Q5240">
        <f t="shared" si="94"/>
        <v>100</v>
      </c>
      <c r="R5240">
        <v>4123670</v>
      </c>
      <c r="S5240" t="s">
        <v>1868</v>
      </c>
      <c r="T5240" t="s">
        <v>1177</v>
      </c>
      <c r="U5240" s="75">
        <v>100</v>
      </c>
      <c r="V5240">
        <v>60</v>
      </c>
      <c r="W5240">
        <v>6000</v>
      </c>
      <c r="AH5240" s="16"/>
      <c r="AI5240" t="s">
        <v>1375</v>
      </c>
    </row>
    <row r="5241" spans="1:35" x14ac:dyDescent="0.25">
      <c r="A5241" t="s">
        <v>12063</v>
      </c>
      <c r="B5241" s="1">
        <v>48</v>
      </c>
      <c r="C5241" t="s">
        <v>11924</v>
      </c>
      <c r="D5241">
        <v>15314146</v>
      </c>
      <c r="E5241" t="s">
        <v>3273</v>
      </c>
      <c r="F5241" t="s">
        <v>1363</v>
      </c>
      <c r="G5241" t="s">
        <v>1364</v>
      </c>
      <c r="H5241" s="3" t="s">
        <v>1453</v>
      </c>
      <c r="I5241">
        <v>2021</v>
      </c>
      <c r="J5241" s="15" t="s">
        <v>4378</v>
      </c>
      <c r="K5241">
        <v>2021</v>
      </c>
      <c r="L5241" t="s">
        <v>1367</v>
      </c>
      <c r="M5241" t="s">
        <v>11843</v>
      </c>
      <c r="N5241" t="s">
        <v>11955</v>
      </c>
      <c r="O5241">
        <v>26600000000</v>
      </c>
      <c r="P5241" t="s">
        <v>11686</v>
      </c>
      <c r="Q5241">
        <f t="shared" si="94"/>
        <v>250</v>
      </c>
      <c r="R5241">
        <v>24125814</v>
      </c>
      <c r="S5241" t="s">
        <v>2370</v>
      </c>
      <c r="T5241" t="s">
        <v>11983</v>
      </c>
      <c r="U5241" s="75">
        <v>250</v>
      </c>
      <c r="V5241">
        <v>50</v>
      </c>
      <c r="W5241">
        <v>12500</v>
      </c>
      <c r="AH5241" s="16"/>
      <c r="AI5241" t="s">
        <v>1375</v>
      </c>
    </row>
    <row r="5242" spans="1:35" x14ac:dyDescent="0.25">
      <c r="A5242" t="s">
        <v>12064</v>
      </c>
      <c r="B5242" s="1">
        <v>48</v>
      </c>
      <c r="C5242" t="s">
        <v>11924</v>
      </c>
      <c r="D5242">
        <v>11318546</v>
      </c>
      <c r="E5242" t="s">
        <v>12065</v>
      </c>
      <c r="F5242" t="s">
        <v>1363</v>
      </c>
      <c r="G5242" t="s">
        <v>1364</v>
      </c>
      <c r="H5242" s="3" t="s">
        <v>7538</v>
      </c>
      <c r="I5242">
        <v>2019</v>
      </c>
      <c r="J5242" s="15" t="s">
        <v>7280</v>
      </c>
      <c r="K5242">
        <v>2019</v>
      </c>
      <c r="L5242" t="s">
        <v>1367</v>
      </c>
      <c r="M5242" t="s">
        <v>12059</v>
      </c>
      <c r="N5242" t="s">
        <v>12066</v>
      </c>
      <c r="O5242">
        <v>26600000000</v>
      </c>
      <c r="P5242" t="s">
        <v>12067</v>
      </c>
      <c r="Q5242">
        <f t="shared" si="94"/>
        <v>40</v>
      </c>
      <c r="R5242">
        <v>4123670</v>
      </c>
      <c r="S5242" t="s">
        <v>1868</v>
      </c>
      <c r="T5242" t="s">
        <v>1177</v>
      </c>
      <c r="U5242" s="75">
        <v>40</v>
      </c>
      <c r="V5242">
        <v>60</v>
      </c>
      <c r="W5242">
        <v>2400</v>
      </c>
      <c r="AH5242" s="16"/>
      <c r="AI5242" t="s">
        <v>1375</v>
      </c>
    </row>
    <row r="5243" spans="1:35" x14ac:dyDescent="0.25">
      <c r="A5243" t="s">
        <v>12068</v>
      </c>
      <c r="B5243" s="1">
        <v>48</v>
      </c>
      <c r="C5243" t="s">
        <v>11924</v>
      </c>
      <c r="D5243">
        <v>11318546</v>
      </c>
      <c r="E5243" t="s">
        <v>12065</v>
      </c>
      <c r="F5243" t="s">
        <v>1363</v>
      </c>
      <c r="G5243" t="s">
        <v>1364</v>
      </c>
      <c r="H5243" s="3" t="s">
        <v>7538</v>
      </c>
      <c r="I5243">
        <v>2019</v>
      </c>
      <c r="J5243" s="15" t="s">
        <v>7280</v>
      </c>
      <c r="K5243">
        <v>2019</v>
      </c>
      <c r="L5243" t="s">
        <v>1367</v>
      </c>
      <c r="M5243" t="s">
        <v>12059</v>
      </c>
      <c r="N5243" t="s">
        <v>12066</v>
      </c>
      <c r="O5243">
        <v>26600000000</v>
      </c>
      <c r="P5243" t="s">
        <v>12067</v>
      </c>
      <c r="Q5243">
        <f t="shared" si="94"/>
        <v>40</v>
      </c>
      <c r="R5243">
        <v>22339655</v>
      </c>
      <c r="S5243" t="s">
        <v>2103</v>
      </c>
      <c r="T5243" t="s">
        <v>11956</v>
      </c>
      <c r="U5243" s="75">
        <v>40</v>
      </c>
      <c r="V5243">
        <v>80</v>
      </c>
      <c r="W5243">
        <v>3200</v>
      </c>
      <c r="AH5243" s="16"/>
      <c r="AI5243" t="s">
        <v>1375</v>
      </c>
    </row>
    <row r="5244" spans="1:35" x14ac:dyDescent="0.25">
      <c r="A5244" t="s">
        <v>12069</v>
      </c>
      <c r="B5244" s="1">
        <v>48</v>
      </c>
      <c r="C5244" t="s">
        <v>11924</v>
      </c>
      <c r="D5244">
        <v>15502066</v>
      </c>
      <c r="E5244" t="s">
        <v>11988</v>
      </c>
      <c r="F5244" t="s">
        <v>1363</v>
      </c>
      <c r="G5244" t="s">
        <v>1364</v>
      </c>
      <c r="H5244" s="3" t="s">
        <v>1908</v>
      </c>
      <c r="I5244">
        <v>2021</v>
      </c>
      <c r="J5244" s="15" t="s">
        <v>1458</v>
      </c>
      <c r="K5244">
        <v>2021</v>
      </c>
      <c r="L5244" t="s">
        <v>1367</v>
      </c>
      <c r="M5244" t="s">
        <v>11843</v>
      </c>
      <c r="N5244" t="s">
        <v>11955</v>
      </c>
      <c r="O5244">
        <v>26600000000</v>
      </c>
      <c r="P5244" t="s">
        <v>11686</v>
      </c>
      <c r="Q5244">
        <f t="shared" si="94"/>
        <v>550</v>
      </c>
      <c r="R5244">
        <v>24125814</v>
      </c>
      <c r="S5244" t="s">
        <v>2370</v>
      </c>
      <c r="T5244" t="s">
        <v>11989</v>
      </c>
      <c r="U5244" s="75">
        <v>550</v>
      </c>
      <c r="V5244">
        <v>50</v>
      </c>
      <c r="W5244">
        <v>27500</v>
      </c>
      <c r="AH5244" s="16"/>
      <c r="AI5244" t="s">
        <v>1375</v>
      </c>
    </row>
    <row r="5245" spans="1:35" x14ac:dyDescent="0.25">
      <c r="A5245" t="s">
        <v>12070</v>
      </c>
      <c r="B5245" s="1">
        <v>48</v>
      </c>
      <c r="C5245" t="s">
        <v>11924</v>
      </c>
      <c r="D5245">
        <v>8408939</v>
      </c>
      <c r="E5245" t="s">
        <v>11995</v>
      </c>
      <c r="F5245" t="s">
        <v>1363</v>
      </c>
      <c r="G5245" t="s">
        <v>1364</v>
      </c>
      <c r="H5245" s="3" t="s">
        <v>9510</v>
      </c>
      <c r="I5245">
        <v>2018</v>
      </c>
      <c r="J5245" s="15" t="s">
        <v>3415</v>
      </c>
      <c r="K5245">
        <v>2018</v>
      </c>
      <c r="L5245" t="s">
        <v>1394</v>
      </c>
      <c r="M5245" t="s">
        <v>11937</v>
      </c>
      <c r="N5245" t="s">
        <v>11937</v>
      </c>
      <c r="O5245">
        <v>26600000000</v>
      </c>
      <c r="P5245" t="s">
        <v>11996</v>
      </c>
      <c r="Q5245">
        <f t="shared" si="94"/>
        <v>2200</v>
      </c>
      <c r="R5245">
        <v>22339655</v>
      </c>
      <c r="S5245" t="s">
        <v>2103</v>
      </c>
      <c r="T5245" t="s">
        <v>11940</v>
      </c>
      <c r="U5245" s="75">
        <v>2200</v>
      </c>
      <c r="V5245">
        <v>61</v>
      </c>
      <c r="W5245">
        <v>134200</v>
      </c>
      <c r="AH5245" s="16"/>
      <c r="AI5245" t="s">
        <v>1375</v>
      </c>
    </row>
    <row r="5246" spans="1:35" x14ac:dyDescent="0.25">
      <c r="A5246" t="s">
        <v>12071</v>
      </c>
      <c r="B5246" s="1">
        <v>48</v>
      </c>
      <c r="C5246" t="s">
        <v>11924</v>
      </c>
      <c r="D5246">
        <v>8408939</v>
      </c>
      <c r="E5246" t="s">
        <v>11995</v>
      </c>
      <c r="F5246" t="s">
        <v>1363</v>
      </c>
      <c r="G5246" t="s">
        <v>1364</v>
      </c>
      <c r="H5246" s="3" t="s">
        <v>9510</v>
      </c>
      <c r="I5246">
        <v>2018</v>
      </c>
      <c r="J5246" s="15" t="s">
        <v>3415</v>
      </c>
      <c r="K5246">
        <v>2018</v>
      </c>
      <c r="L5246" t="s">
        <v>1394</v>
      </c>
      <c r="M5246" t="s">
        <v>11937</v>
      </c>
      <c r="N5246" t="s">
        <v>11937</v>
      </c>
      <c r="O5246">
        <v>26600000000</v>
      </c>
      <c r="P5246" t="s">
        <v>11996</v>
      </c>
      <c r="Q5246">
        <f t="shared" si="94"/>
        <v>2200</v>
      </c>
      <c r="R5246">
        <v>4123670</v>
      </c>
      <c r="S5246" t="s">
        <v>1868</v>
      </c>
      <c r="T5246" t="s">
        <v>1177</v>
      </c>
      <c r="U5246" s="75">
        <v>2200</v>
      </c>
      <c r="V5246">
        <v>75</v>
      </c>
      <c r="W5246">
        <v>165000</v>
      </c>
      <c r="AH5246" s="16"/>
      <c r="AI5246" t="s">
        <v>1375</v>
      </c>
    </row>
    <row r="5247" spans="1:35" x14ac:dyDescent="0.25">
      <c r="A5247" t="s">
        <v>12072</v>
      </c>
      <c r="B5247" s="1">
        <v>48</v>
      </c>
      <c r="C5247" t="s">
        <v>11924</v>
      </c>
      <c r="D5247">
        <v>15541525</v>
      </c>
      <c r="E5247" t="s">
        <v>11999</v>
      </c>
      <c r="F5247" t="s">
        <v>1363</v>
      </c>
      <c r="G5247" t="s">
        <v>1364</v>
      </c>
      <c r="H5247" s="3" t="s">
        <v>1458</v>
      </c>
      <c r="I5247">
        <v>2021</v>
      </c>
      <c r="J5247" s="15" t="s">
        <v>1459</v>
      </c>
      <c r="K5247">
        <v>2021</v>
      </c>
      <c r="L5247" t="s">
        <v>1367</v>
      </c>
      <c r="M5247" t="s">
        <v>11843</v>
      </c>
      <c r="N5247" t="s">
        <v>11955</v>
      </c>
      <c r="O5247">
        <v>26600000000</v>
      </c>
      <c r="P5247" t="s">
        <v>11686</v>
      </c>
      <c r="Q5247">
        <f t="shared" si="94"/>
        <v>200</v>
      </c>
      <c r="R5247">
        <v>24125814</v>
      </c>
      <c r="S5247" t="s">
        <v>2370</v>
      </c>
      <c r="T5247" t="s">
        <v>12001</v>
      </c>
      <c r="U5247" s="75">
        <v>200</v>
      </c>
      <c r="V5247">
        <v>50</v>
      </c>
      <c r="W5247">
        <v>10000</v>
      </c>
      <c r="AH5247" s="16"/>
      <c r="AI5247" t="s">
        <v>1375</v>
      </c>
    </row>
    <row r="5248" spans="1:35" x14ac:dyDescent="0.25">
      <c r="A5248" t="s">
        <v>12073</v>
      </c>
      <c r="B5248" s="1">
        <v>48</v>
      </c>
      <c r="C5248" t="s">
        <v>11924</v>
      </c>
      <c r="D5248">
        <v>14406004</v>
      </c>
      <c r="E5248" t="s">
        <v>12007</v>
      </c>
      <c r="F5248" t="s">
        <v>1363</v>
      </c>
      <c r="G5248" t="s">
        <v>1364</v>
      </c>
      <c r="H5248" s="3" t="s">
        <v>10713</v>
      </c>
      <c r="I5248">
        <v>2021</v>
      </c>
      <c r="J5248" s="15" t="s">
        <v>7929</v>
      </c>
      <c r="K5248">
        <v>2021</v>
      </c>
      <c r="L5248" t="s">
        <v>1367</v>
      </c>
      <c r="M5248" t="s">
        <v>11843</v>
      </c>
      <c r="N5248" t="s">
        <v>11955</v>
      </c>
      <c r="O5248">
        <v>26600000000</v>
      </c>
      <c r="P5248" t="s">
        <v>11686</v>
      </c>
      <c r="Q5248">
        <f t="shared" si="94"/>
        <v>900</v>
      </c>
      <c r="R5248">
        <v>24125814</v>
      </c>
      <c r="S5248" t="s">
        <v>2370</v>
      </c>
      <c r="T5248" t="s">
        <v>12008</v>
      </c>
      <c r="U5248" s="75">
        <v>900</v>
      </c>
      <c r="V5248">
        <v>65</v>
      </c>
      <c r="W5248">
        <v>58500</v>
      </c>
      <c r="AH5248" s="16"/>
      <c r="AI5248" t="s">
        <v>1375</v>
      </c>
    </row>
    <row r="5249" spans="1:35" x14ac:dyDescent="0.25">
      <c r="A5249" t="s">
        <v>12074</v>
      </c>
      <c r="B5249" s="1">
        <v>48</v>
      </c>
      <c r="C5249" t="s">
        <v>11924</v>
      </c>
      <c r="D5249">
        <v>9789340</v>
      </c>
      <c r="E5249" t="s">
        <v>12010</v>
      </c>
      <c r="F5249" t="s">
        <v>1363</v>
      </c>
      <c r="G5249" t="s">
        <v>1364</v>
      </c>
      <c r="H5249" s="3" t="s">
        <v>2646</v>
      </c>
      <c r="I5249">
        <v>2019</v>
      </c>
      <c r="J5249" s="15" t="s">
        <v>3450</v>
      </c>
      <c r="K5249">
        <v>2019</v>
      </c>
      <c r="L5249" t="s">
        <v>1394</v>
      </c>
      <c r="M5249" t="s">
        <v>11950</v>
      </c>
      <c r="N5249" t="s">
        <v>11950</v>
      </c>
      <c r="O5249" t="s">
        <v>1408</v>
      </c>
      <c r="P5249" t="s">
        <v>11927</v>
      </c>
      <c r="Q5249">
        <f t="shared" si="94"/>
        <v>1475</v>
      </c>
      <c r="R5249">
        <v>4123670</v>
      </c>
      <c r="S5249" t="s">
        <v>1868</v>
      </c>
      <c r="T5249" t="s">
        <v>1177</v>
      </c>
      <c r="U5249" s="75">
        <v>1475</v>
      </c>
      <c r="V5249">
        <v>60</v>
      </c>
      <c r="W5249">
        <v>88500</v>
      </c>
      <c r="AH5249" s="16"/>
      <c r="AI5249" t="s">
        <v>1375</v>
      </c>
    </row>
    <row r="5250" spans="1:35" x14ac:dyDescent="0.25">
      <c r="A5250" t="s">
        <v>12075</v>
      </c>
      <c r="B5250" s="1">
        <v>48</v>
      </c>
      <c r="C5250" t="s">
        <v>11924</v>
      </c>
      <c r="D5250">
        <v>9813551</v>
      </c>
      <c r="E5250" t="s">
        <v>12012</v>
      </c>
      <c r="F5250" t="s">
        <v>1363</v>
      </c>
      <c r="G5250" t="s">
        <v>1364</v>
      </c>
      <c r="H5250" s="3" t="s">
        <v>7163</v>
      </c>
      <c r="I5250">
        <v>2019</v>
      </c>
      <c r="J5250" s="15" t="s">
        <v>6654</v>
      </c>
      <c r="K5250">
        <v>2019</v>
      </c>
      <c r="L5250" t="s">
        <v>1394</v>
      </c>
      <c r="M5250" t="s">
        <v>11950</v>
      </c>
      <c r="N5250" t="s">
        <v>11950</v>
      </c>
      <c r="O5250" t="s">
        <v>1408</v>
      </c>
      <c r="P5250" t="s">
        <v>11927</v>
      </c>
      <c r="Q5250">
        <f t="shared" ref="Q5250:Q5313" si="95">U5250</f>
        <v>1475</v>
      </c>
      <c r="R5250">
        <v>4123670</v>
      </c>
      <c r="S5250" t="s">
        <v>1868</v>
      </c>
      <c r="T5250" t="s">
        <v>1177</v>
      </c>
      <c r="U5250" s="75">
        <v>1475</v>
      </c>
      <c r="V5250">
        <v>60</v>
      </c>
      <c r="W5250">
        <v>88500</v>
      </c>
      <c r="AH5250" s="16"/>
      <c r="AI5250" t="s">
        <v>1375</v>
      </c>
    </row>
    <row r="5251" spans="1:35" x14ac:dyDescent="0.25">
      <c r="A5251" t="s">
        <v>12076</v>
      </c>
      <c r="B5251" s="1">
        <v>48</v>
      </c>
      <c r="C5251" t="s">
        <v>11924</v>
      </c>
      <c r="D5251">
        <v>9694528</v>
      </c>
      <c r="E5251" t="s">
        <v>12014</v>
      </c>
      <c r="F5251" t="s">
        <v>1363</v>
      </c>
      <c r="G5251" t="s">
        <v>1364</v>
      </c>
      <c r="H5251" s="3" t="s">
        <v>1656</v>
      </c>
      <c r="I5251">
        <v>2019</v>
      </c>
      <c r="J5251" s="15" t="s">
        <v>1659</v>
      </c>
      <c r="K5251">
        <v>2019</v>
      </c>
      <c r="L5251" t="s">
        <v>1394</v>
      </c>
      <c r="M5251" t="s">
        <v>12015</v>
      </c>
      <c r="N5251" t="s">
        <v>12015</v>
      </c>
      <c r="O5251" t="s">
        <v>1408</v>
      </c>
      <c r="P5251" t="s">
        <v>682</v>
      </c>
      <c r="Q5251">
        <f t="shared" si="95"/>
        <v>2200</v>
      </c>
      <c r="R5251">
        <v>4123670</v>
      </c>
      <c r="S5251" t="s">
        <v>1868</v>
      </c>
      <c r="T5251" t="s">
        <v>1177</v>
      </c>
      <c r="U5251" s="75">
        <v>2200</v>
      </c>
      <c r="V5251">
        <v>60</v>
      </c>
      <c r="W5251">
        <v>132000</v>
      </c>
      <c r="AH5251" s="16"/>
      <c r="AI5251" t="s">
        <v>1375</v>
      </c>
    </row>
    <row r="5252" spans="1:35" x14ac:dyDescent="0.25">
      <c r="A5252" t="s">
        <v>12077</v>
      </c>
      <c r="B5252" s="1">
        <v>48</v>
      </c>
      <c r="C5252" t="s">
        <v>11924</v>
      </c>
      <c r="D5252">
        <v>17482046</v>
      </c>
      <c r="E5252" t="s">
        <v>12027</v>
      </c>
      <c r="F5252" t="s">
        <v>1363</v>
      </c>
      <c r="G5252" t="s">
        <v>1364</v>
      </c>
      <c r="H5252" s="3" t="s">
        <v>5266</v>
      </c>
      <c r="I5252">
        <v>2022</v>
      </c>
      <c r="J5252" s="15" t="s">
        <v>4307</v>
      </c>
      <c r="K5252">
        <v>2022</v>
      </c>
      <c r="L5252" t="s">
        <v>1367</v>
      </c>
      <c r="M5252" t="s">
        <v>11843</v>
      </c>
      <c r="N5252" t="s">
        <v>11955</v>
      </c>
      <c r="O5252">
        <v>26600000000</v>
      </c>
      <c r="P5252" t="s">
        <v>11686</v>
      </c>
      <c r="Q5252">
        <f t="shared" si="95"/>
        <v>750</v>
      </c>
      <c r="R5252">
        <v>24125814</v>
      </c>
      <c r="S5252" t="s">
        <v>2370</v>
      </c>
      <c r="T5252" t="s">
        <v>11989</v>
      </c>
      <c r="U5252" s="75">
        <v>750</v>
      </c>
      <c r="V5252">
        <v>70</v>
      </c>
      <c r="W5252">
        <v>52500</v>
      </c>
      <c r="AH5252" s="16"/>
      <c r="AI5252" t="s">
        <v>1375</v>
      </c>
    </row>
    <row r="5253" spans="1:35" x14ac:dyDescent="0.25">
      <c r="A5253" t="s">
        <v>12078</v>
      </c>
      <c r="B5253" s="1">
        <v>48</v>
      </c>
      <c r="C5253" t="s">
        <v>11946</v>
      </c>
      <c r="D5253">
        <v>18141838</v>
      </c>
      <c r="E5253" t="s">
        <v>12031</v>
      </c>
      <c r="F5253" t="s">
        <v>1363</v>
      </c>
      <c r="G5253" t="s">
        <v>1364</v>
      </c>
      <c r="H5253" s="3" t="s">
        <v>3279</v>
      </c>
      <c r="I5253">
        <v>2022</v>
      </c>
      <c r="J5253" s="15" t="s">
        <v>2720</v>
      </c>
      <c r="K5253">
        <v>2022</v>
      </c>
      <c r="L5253" t="s">
        <v>1367</v>
      </c>
      <c r="M5253" t="s">
        <v>11966</v>
      </c>
      <c r="N5253" t="s">
        <v>11967</v>
      </c>
      <c r="O5253">
        <v>26600000000</v>
      </c>
      <c r="P5253" t="s">
        <v>11666</v>
      </c>
      <c r="Q5253">
        <f t="shared" si="95"/>
        <v>1500</v>
      </c>
      <c r="R5253">
        <v>24125814</v>
      </c>
      <c r="S5253" t="s">
        <v>2370</v>
      </c>
      <c r="T5253" t="s">
        <v>12032</v>
      </c>
      <c r="U5253" s="75">
        <v>1500</v>
      </c>
      <c r="V5253">
        <v>60</v>
      </c>
      <c r="W5253">
        <v>90000</v>
      </c>
      <c r="AH5253" s="16"/>
      <c r="AI5253" t="s">
        <v>1375</v>
      </c>
    </row>
    <row r="5254" spans="1:35" x14ac:dyDescent="0.25">
      <c r="A5254" t="s">
        <v>12079</v>
      </c>
      <c r="B5254" s="1">
        <v>49</v>
      </c>
      <c r="C5254" t="s">
        <v>12080</v>
      </c>
      <c r="D5254">
        <v>7897839</v>
      </c>
      <c r="E5254" t="s">
        <v>12081</v>
      </c>
      <c r="F5254" t="s">
        <v>1363</v>
      </c>
      <c r="G5254" t="s">
        <v>1364</v>
      </c>
      <c r="H5254" s="3" t="s">
        <v>6457</v>
      </c>
      <c r="I5254">
        <v>2018</v>
      </c>
      <c r="J5254" s="15" t="s">
        <v>6458</v>
      </c>
      <c r="K5254">
        <v>2018</v>
      </c>
      <c r="L5254" t="s">
        <v>1367</v>
      </c>
      <c r="M5254" t="s">
        <v>12082</v>
      </c>
      <c r="N5254" t="s">
        <v>12083</v>
      </c>
      <c r="O5254" t="s">
        <v>1388</v>
      </c>
      <c r="P5254" t="s">
        <v>11686</v>
      </c>
      <c r="Q5254">
        <f t="shared" si="95"/>
        <v>50</v>
      </c>
      <c r="R5254" t="s">
        <v>1867</v>
      </c>
      <c r="S5254" t="s">
        <v>1868</v>
      </c>
      <c r="T5254" t="s">
        <v>1177</v>
      </c>
      <c r="U5254" s="75">
        <v>50</v>
      </c>
      <c r="V5254">
        <v>320</v>
      </c>
      <c r="W5254">
        <v>16000</v>
      </c>
      <c r="AH5254" s="16"/>
      <c r="AI5254" t="s">
        <v>1375</v>
      </c>
    </row>
    <row r="5255" spans="1:35" x14ac:dyDescent="0.25">
      <c r="A5255" t="s">
        <v>12084</v>
      </c>
      <c r="B5255" s="1">
        <v>49</v>
      </c>
      <c r="C5255" t="s">
        <v>12080</v>
      </c>
      <c r="D5255">
        <v>11406356</v>
      </c>
      <c r="E5255" t="s">
        <v>12085</v>
      </c>
      <c r="F5255" t="s">
        <v>1363</v>
      </c>
      <c r="G5255" t="s">
        <v>1364</v>
      </c>
      <c r="H5255" s="3" t="s">
        <v>4796</v>
      </c>
      <c r="I5255">
        <v>2019</v>
      </c>
      <c r="J5255" s="15" t="s">
        <v>12086</v>
      </c>
      <c r="K5255">
        <v>2019</v>
      </c>
      <c r="L5255" t="s">
        <v>1367</v>
      </c>
      <c r="M5255" t="s">
        <v>12082</v>
      </c>
      <c r="N5255" t="s">
        <v>12083</v>
      </c>
      <c r="O5255" t="s">
        <v>1388</v>
      </c>
      <c r="P5255" t="s">
        <v>11686</v>
      </c>
      <c r="Q5255">
        <f t="shared" si="95"/>
        <v>156</v>
      </c>
      <c r="R5255" t="s">
        <v>1867</v>
      </c>
      <c r="S5255" t="s">
        <v>1868</v>
      </c>
      <c r="T5255" t="s">
        <v>1177</v>
      </c>
      <c r="U5255" s="75">
        <v>156</v>
      </c>
      <c r="V5255">
        <v>199.99</v>
      </c>
      <c r="W5255">
        <v>31198.44</v>
      </c>
      <c r="AH5255" s="16"/>
      <c r="AI5255" t="s">
        <v>1375</v>
      </c>
    </row>
    <row r="5256" spans="1:35" x14ac:dyDescent="0.25">
      <c r="A5256" t="s">
        <v>12087</v>
      </c>
      <c r="B5256" s="1">
        <v>49</v>
      </c>
      <c r="C5256" t="s">
        <v>12080</v>
      </c>
      <c r="D5256">
        <v>9838546</v>
      </c>
      <c r="E5256" t="s">
        <v>12088</v>
      </c>
      <c r="F5256" t="s">
        <v>1363</v>
      </c>
      <c r="G5256" t="s">
        <v>1364</v>
      </c>
      <c r="H5256" s="3" t="s">
        <v>2532</v>
      </c>
      <c r="I5256">
        <v>2019</v>
      </c>
      <c r="J5256" s="15" t="s">
        <v>2533</v>
      </c>
      <c r="K5256">
        <v>2019</v>
      </c>
      <c r="L5256" t="s">
        <v>1367</v>
      </c>
      <c r="M5256" t="s">
        <v>12082</v>
      </c>
      <c r="N5256" t="s">
        <v>12083</v>
      </c>
      <c r="O5256" t="s">
        <v>1388</v>
      </c>
      <c r="P5256" t="s">
        <v>11686</v>
      </c>
      <c r="Q5256">
        <f t="shared" si="95"/>
        <v>125</v>
      </c>
      <c r="R5256" t="s">
        <v>1867</v>
      </c>
      <c r="S5256" t="s">
        <v>1868</v>
      </c>
      <c r="T5256" t="s">
        <v>1177</v>
      </c>
      <c r="U5256" s="75">
        <v>125</v>
      </c>
      <c r="V5256">
        <v>199.99</v>
      </c>
      <c r="W5256">
        <v>24998.75</v>
      </c>
      <c r="AH5256" s="16"/>
      <c r="AI5256" t="s">
        <v>1375</v>
      </c>
    </row>
    <row r="5257" spans="1:35" x14ac:dyDescent="0.25">
      <c r="A5257" t="s">
        <v>12089</v>
      </c>
      <c r="B5257" s="1">
        <v>49</v>
      </c>
      <c r="C5257" t="s">
        <v>12080</v>
      </c>
      <c r="D5257">
        <v>15381560</v>
      </c>
      <c r="E5257" t="s">
        <v>12090</v>
      </c>
      <c r="F5257" t="s">
        <v>1363</v>
      </c>
      <c r="G5257" t="s">
        <v>1364</v>
      </c>
      <c r="H5257" s="3" t="s">
        <v>4379</v>
      </c>
      <c r="I5257">
        <v>2021</v>
      </c>
      <c r="J5257" s="15" t="s">
        <v>4417</v>
      </c>
      <c r="K5257">
        <v>2021</v>
      </c>
      <c r="L5257" t="s">
        <v>1367</v>
      </c>
      <c r="M5257" t="s">
        <v>12082</v>
      </c>
      <c r="N5257" t="s">
        <v>12083</v>
      </c>
      <c r="O5257" t="s">
        <v>1388</v>
      </c>
      <c r="P5257" t="s">
        <v>11686</v>
      </c>
      <c r="Q5257">
        <f t="shared" si="95"/>
        <v>50</v>
      </c>
      <c r="R5257" t="s">
        <v>1867</v>
      </c>
      <c r="S5257" t="s">
        <v>1868</v>
      </c>
      <c r="T5257" t="s">
        <v>1177</v>
      </c>
      <c r="U5257" s="75">
        <v>50</v>
      </c>
      <c r="V5257">
        <v>199.99</v>
      </c>
      <c r="W5257">
        <v>9999.5</v>
      </c>
      <c r="AH5257" s="16"/>
      <c r="AI5257" t="s">
        <v>1375</v>
      </c>
    </row>
    <row r="5258" spans="1:35" x14ac:dyDescent="0.25">
      <c r="A5258" t="s">
        <v>12091</v>
      </c>
      <c r="B5258" s="1">
        <v>49</v>
      </c>
      <c r="C5258" t="s">
        <v>12080</v>
      </c>
      <c r="D5258">
        <v>15381560</v>
      </c>
      <c r="E5258" t="s">
        <v>12090</v>
      </c>
      <c r="F5258" t="s">
        <v>1363</v>
      </c>
      <c r="G5258" t="s">
        <v>1364</v>
      </c>
      <c r="H5258" s="3" t="s">
        <v>4379</v>
      </c>
      <c r="I5258">
        <v>2021</v>
      </c>
      <c r="J5258" s="15" t="s">
        <v>4417</v>
      </c>
      <c r="K5258">
        <v>2021</v>
      </c>
      <c r="L5258" t="s">
        <v>1367</v>
      </c>
      <c r="M5258" t="s">
        <v>12082</v>
      </c>
      <c r="N5258" t="s">
        <v>12083</v>
      </c>
      <c r="O5258" t="s">
        <v>1388</v>
      </c>
      <c r="P5258" t="s">
        <v>11686</v>
      </c>
      <c r="Q5258">
        <f t="shared" si="95"/>
        <v>50</v>
      </c>
      <c r="R5258" t="s">
        <v>1916</v>
      </c>
      <c r="S5258" t="s">
        <v>1917</v>
      </c>
      <c r="T5258" t="s">
        <v>12092</v>
      </c>
      <c r="U5258" s="75">
        <v>50</v>
      </c>
      <c r="V5258">
        <v>197.5</v>
      </c>
      <c r="W5258">
        <v>9875</v>
      </c>
      <c r="AH5258" s="16"/>
      <c r="AI5258" t="s">
        <v>1375</v>
      </c>
    </row>
    <row r="5259" spans="1:35" x14ac:dyDescent="0.25">
      <c r="A5259" t="s">
        <v>12093</v>
      </c>
      <c r="B5259" s="1">
        <v>49</v>
      </c>
      <c r="C5259" t="s">
        <v>12080</v>
      </c>
      <c r="D5259">
        <v>15376346</v>
      </c>
      <c r="E5259" t="s">
        <v>11233</v>
      </c>
      <c r="F5259" t="s">
        <v>1363</v>
      </c>
      <c r="G5259" t="s">
        <v>1364</v>
      </c>
      <c r="H5259" s="3" t="s">
        <v>4379</v>
      </c>
      <c r="I5259">
        <v>2021</v>
      </c>
      <c r="J5259" s="15" t="s">
        <v>4417</v>
      </c>
      <c r="K5259">
        <v>2021</v>
      </c>
      <c r="L5259" t="s">
        <v>1367</v>
      </c>
      <c r="M5259" t="s">
        <v>12082</v>
      </c>
      <c r="N5259" t="s">
        <v>12083</v>
      </c>
      <c r="O5259" t="s">
        <v>1388</v>
      </c>
      <c r="P5259" t="s">
        <v>11686</v>
      </c>
      <c r="Q5259">
        <f t="shared" si="95"/>
        <v>80</v>
      </c>
      <c r="R5259" t="s">
        <v>1867</v>
      </c>
      <c r="S5259" t="s">
        <v>1868</v>
      </c>
      <c r="T5259" t="s">
        <v>1177</v>
      </c>
      <c r="U5259" s="75">
        <v>80</v>
      </c>
      <c r="V5259">
        <v>199.99</v>
      </c>
      <c r="W5259">
        <v>15999.2</v>
      </c>
      <c r="AH5259" s="16"/>
      <c r="AI5259" t="s">
        <v>1375</v>
      </c>
    </row>
    <row r="5260" spans="1:35" x14ac:dyDescent="0.25">
      <c r="A5260" t="s">
        <v>12094</v>
      </c>
      <c r="B5260" s="1">
        <v>49</v>
      </c>
      <c r="C5260" t="s">
        <v>12080</v>
      </c>
      <c r="D5260">
        <v>15112942</v>
      </c>
      <c r="E5260" t="s">
        <v>12095</v>
      </c>
      <c r="F5260" t="s">
        <v>1363</v>
      </c>
      <c r="G5260" t="s">
        <v>1364</v>
      </c>
      <c r="H5260" s="3" t="s">
        <v>1851</v>
      </c>
      <c r="I5260">
        <v>2021</v>
      </c>
      <c r="J5260" s="15" t="s">
        <v>1681</v>
      </c>
      <c r="K5260">
        <v>2021</v>
      </c>
      <c r="L5260" t="s">
        <v>1367</v>
      </c>
      <c r="M5260" t="s">
        <v>12082</v>
      </c>
      <c r="N5260" t="s">
        <v>12083</v>
      </c>
      <c r="O5260" t="s">
        <v>1370</v>
      </c>
      <c r="P5260" t="s">
        <v>11686</v>
      </c>
      <c r="Q5260">
        <f t="shared" si="95"/>
        <v>160</v>
      </c>
      <c r="R5260" t="s">
        <v>1867</v>
      </c>
      <c r="S5260" t="s">
        <v>1868</v>
      </c>
      <c r="T5260" t="s">
        <v>1869</v>
      </c>
      <c r="U5260" s="75">
        <v>160</v>
      </c>
      <c r="V5260">
        <v>199.99</v>
      </c>
      <c r="W5260">
        <v>31998.400000000001</v>
      </c>
      <c r="AH5260" s="16"/>
      <c r="AI5260" t="s">
        <v>1375</v>
      </c>
    </row>
    <row r="5261" spans="1:35" x14ac:dyDescent="0.25">
      <c r="A5261" t="s">
        <v>12096</v>
      </c>
      <c r="B5261" s="1">
        <v>49</v>
      </c>
      <c r="C5261" t="s">
        <v>12080</v>
      </c>
      <c r="D5261">
        <v>15112942</v>
      </c>
      <c r="E5261" t="s">
        <v>12095</v>
      </c>
      <c r="F5261" t="s">
        <v>1363</v>
      </c>
      <c r="G5261" t="s">
        <v>1364</v>
      </c>
      <c r="H5261" s="3" t="s">
        <v>1851</v>
      </c>
      <c r="I5261">
        <v>2021</v>
      </c>
      <c r="J5261" s="15" t="s">
        <v>1681</v>
      </c>
      <c r="K5261">
        <v>2021</v>
      </c>
      <c r="L5261" t="s">
        <v>1367</v>
      </c>
      <c r="M5261" t="s">
        <v>12082</v>
      </c>
      <c r="N5261" t="s">
        <v>12083</v>
      </c>
      <c r="O5261" t="s">
        <v>1370</v>
      </c>
      <c r="P5261" t="s">
        <v>11686</v>
      </c>
      <c r="Q5261">
        <f t="shared" si="95"/>
        <v>160</v>
      </c>
      <c r="R5261" t="s">
        <v>1916</v>
      </c>
      <c r="S5261" t="s">
        <v>1917</v>
      </c>
      <c r="T5261" t="s">
        <v>12097</v>
      </c>
      <c r="U5261" s="75">
        <v>160</v>
      </c>
      <c r="V5261">
        <v>197.5</v>
      </c>
      <c r="W5261">
        <v>31600</v>
      </c>
      <c r="AH5261" s="16"/>
      <c r="AI5261" t="s">
        <v>1375</v>
      </c>
    </row>
    <row r="5262" spans="1:35" x14ac:dyDescent="0.25">
      <c r="A5262" t="s">
        <v>12098</v>
      </c>
      <c r="B5262" s="1">
        <v>49</v>
      </c>
      <c r="C5262" t="s">
        <v>12080</v>
      </c>
      <c r="D5262">
        <v>15081850</v>
      </c>
      <c r="E5262" t="s">
        <v>12099</v>
      </c>
      <c r="F5262" t="s">
        <v>1363</v>
      </c>
      <c r="G5262" t="s">
        <v>1364</v>
      </c>
      <c r="H5262" s="3" t="s">
        <v>1891</v>
      </c>
      <c r="I5262">
        <v>2021</v>
      </c>
      <c r="J5262" s="15" t="s">
        <v>12100</v>
      </c>
      <c r="K5262">
        <v>2021</v>
      </c>
      <c r="L5262" t="s">
        <v>1367</v>
      </c>
      <c r="M5262" t="s">
        <v>12082</v>
      </c>
      <c r="N5262" t="s">
        <v>12101</v>
      </c>
      <c r="O5262" t="s">
        <v>1370</v>
      </c>
      <c r="P5262" t="s">
        <v>11686</v>
      </c>
      <c r="Q5262">
        <f t="shared" si="95"/>
        <v>400</v>
      </c>
      <c r="R5262" t="s">
        <v>1916</v>
      </c>
      <c r="S5262" t="s">
        <v>1917</v>
      </c>
      <c r="T5262" t="s">
        <v>12102</v>
      </c>
      <c r="U5262" s="75">
        <v>400</v>
      </c>
      <c r="V5262">
        <v>197.5</v>
      </c>
      <c r="W5262">
        <v>79000</v>
      </c>
      <c r="AH5262" s="16"/>
      <c r="AI5262" t="s">
        <v>1375</v>
      </c>
    </row>
    <row r="5263" spans="1:35" x14ac:dyDescent="0.25">
      <c r="A5263" t="s">
        <v>12103</v>
      </c>
      <c r="B5263" s="1">
        <v>49</v>
      </c>
      <c r="C5263" t="s">
        <v>12080</v>
      </c>
      <c r="D5263">
        <v>15081850</v>
      </c>
      <c r="E5263" t="s">
        <v>12099</v>
      </c>
      <c r="F5263" t="s">
        <v>1363</v>
      </c>
      <c r="G5263" t="s">
        <v>1364</v>
      </c>
      <c r="H5263" s="3" t="s">
        <v>1891</v>
      </c>
      <c r="I5263">
        <v>2021</v>
      </c>
      <c r="J5263" s="15" t="s">
        <v>12100</v>
      </c>
      <c r="K5263">
        <v>2021</v>
      </c>
      <c r="L5263" t="s">
        <v>1367</v>
      </c>
      <c r="M5263" t="s">
        <v>12082</v>
      </c>
      <c r="N5263" t="s">
        <v>12101</v>
      </c>
      <c r="O5263" t="s">
        <v>1370</v>
      </c>
      <c r="P5263" t="s">
        <v>11686</v>
      </c>
      <c r="Q5263">
        <f t="shared" si="95"/>
        <v>400</v>
      </c>
      <c r="R5263" t="s">
        <v>1867</v>
      </c>
      <c r="S5263" t="s">
        <v>1868</v>
      </c>
      <c r="T5263" t="s">
        <v>1869</v>
      </c>
      <c r="U5263" s="75">
        <v>400</v>
      </c>
      <c r="V5263">
        <v>199.99</v>
      </c>
      <c r="W5263">
        <v>79996</v>
      </c>
      <c r="AH5263" s="16"/>
      <c r="AI5263" t="s">
        <v>1375</v>
      </c>
    </row>
    <row r="5264" spans="1:35" x14ac:dyDescent="0.25">
      <c r="A5264" t="s">
        <v>12104</v>
      </c>
      <c r="B5264" s="1">
        <v>49</v>
      </c>
      <c r="C5264" t="s">
        <v>12080</v>
      </c>
      <c r="D5264">
        <v>13327887</v>
      </c>
      <c r="E5264" t="s">
        <v>12105</v>
      </c>
      <c r="F5264" t="s">
        <v>1363</v>
      </c>
      <c r="G5264" t="s">
        <v>1364</v>
      </c>
      <c r="H5264" s="3" t="s">
        <v>10281</v>
      </c>
      <c r="I5264">
        <v>2020</v>
      </c>
      <c r="J5264" s="15" t="s">
        <v>10282</v>
      </c>
      <c r="K5264">
        <v>2020</v>
      </c>
      <c r="L5264" t="s">
        <v>1367</v>
      </c>
      <c r="M5264" t="s">
        <v>12082</v>
      </c>
      <c r="N5264" t="s">
        <v>12083</v>
      </c>
      <c r="O5264" t="s">
        <v>1388</v>
      </c>
      <c r="P5264" t="s">
        <v>1434</v>
      </c>
      <c r="Q5264">
        <f t="shared" si="95"/>
        <v>10</v>
      </c>
      <c r="R5264" t="s">
        <v>1867</v>
      </c>
      <c r="S5264" t="s">
        <v>1868</v>
      </c>
      <c r="T5264" t="s">
        <v>12106</v>
      </c>
      <c r="U5264" s="75">
        <v>10</v>
      </c>
      <c r="V5264">
        <v>199.99</v>
      </c>
      <c r="W5264">
        <v>1999.9</v>
      </c>
      <c r="AH5264" s="16"/>
      <c r="AI5264" t="s">
        <v>1375</v>
      </c>
    </row>
    <row r="5265" spans="1:35" x14ac:dyDescent="0.25">
      <c r="A5265" t="s">
        <v>12107</v>
      </c>
      <c r="B5265" s="1">
        <v>49</v>
      </c>
      <c r="C5265" t="s">
        <v>12080</v>
      </c>
      <c r="D5265">
        <v>15652149</v>
      </c>
      <c r="E5265" t="s">
        <v>12108</v>
      </c>
      <c r="F5265" t="s">
        <v>1363</v>
      </c>
      <c r="G5265" t="s">
        <v>1364</v>
      </c>
      <c r="H5265" s="3" t="s">
        <v>1953</v>
      </c>
      <c r="I5265">
        <v>2021</v>
      </c>
      <c r="J5265" s="15" t="s">
        <v>1936</v>
      </c>
      <c r="K5265">
        <v>2021</v>
      </c>
      <c r="L5265" t="s">
        <v>1367</v>
      </c>
      <c r="M5265" t="s">
        <v>12082</v>
      </c>
      <c r="N5265" t="s">
        <v>12083</v>
      </c>
      <c r="O5265" t="s">
        <v>1388</v>
      </c>
      <c r="P5265" t="s">
        <v>11686</v>
      </c>
      <c r="Q5265">
        <f t="shared" si="95"/>
        <v>60</v>
      </c>
      <c r="R5265" t="s">
        <v>1916</v>
      </c>
      <c r="S5265" t="s">
        <v>1917</v>
      </c>
      <c r="T5265" t="s">
        <v>12102</v>
      </c>
      <c r="U5265" s="75">
        <v>60</v>
      </c>
      <c r="V5265">
        <v>200</v>
      </c>
      <c r="W5265">
        <v>12000</v>
      </c>
      <c r="AH5265" s="16"/>
      <c r="AI5265" t="s">
        <v>1375</v>
      </c>
    </row>
    <row r="5266" spans="1:35" x14ac:dyDescent="0.25">
      <c r="A5266" t="s">
        <v>12109</v>
      </c>
      <c r="B5266" s="1">
        <v>49</v>
      </c>
      <c r="C5266" t="s">
        <v>12080</v>
      </c>
      <c r="D5266">
        <v>15661571</v>
      </c>
      <c r="E5266" t="s">
        <v>12110</v>
      </c>
      <c r="F5266" t="s">
        <v>1363</v>
      </c>
      <c r="G5266" t="s">
        <v>1364</v>
      </c>
      <c r="H5266" s="3" t="s">
        <v>1885</v>
      </c>
      <c r="I5266">
        <v>2021</v>
      </c>
      <c r="J5266" s="15" t="s">
        <v>1963</v>
      </c>
      <c r="K5266">
        <v>2021</v>
      </c>
      <c r="L5266" t="s">
        <v>1367</v>
      </c>
      <c r="M5266" t="s">
        <v>12082</v>
      </c>
      <c r="N5266" t="s">
        <v>12083</v>
      </c>
      <c r="O5266" t="s">
        <v>1388</v>
      </c>
      <c r="P5266" t="s">
        <v>11686</v>
      </c>
      <c r="Q5266">
        <f t="shared" si="95"/>
        <v>380</v>
      </c>
      <c r="R5266" t="s">
        <v>1916</v>
      </c>
      <c r="S5266" t="s">
        <v>1917</v>
      </c>
      <c r="T5266" t="s">
        <v>12097</v>
      </c>
      <c r="U5266" s="75">
        <v>380</v>
      </c>
      <c r="V5266">
        <v>197.4</v>
      </c>
      <c r="W5266">
        <v>75012</v>
      </c>
      <c r="AH5266" s="16"/>
      <c r="AI5266" t="s">
        <v>1375</v>
      </c>
    </row>
    <row r="5267" spans="1:35" x14ac:dyDescent="0.25">
      <c r="A5267" t="s">
        <v>12111</v>
      </c>
      <c r="B5267" s="1">
        <v>49</v>
      </c>
      <c r="C5267" t="s">
        <v>12080</v>
      </c>
      <c r="D5267">
        <v>14847957</v>
      </c>
      <c r="E5267" t="s">
        <v>12112</v>
      </c>
      <c r="F5267" t="s">
        <v>1363</v>
      </c>
      <c r="G5267" t="s">
        <v>1364</v>
      </c>
      <c r="H5267" s="3" t="s">
        <v>4066</v>
      </c>
      <c r="I5267">
        <v>2021</v>
      </c>
      <c r="J5267" s="15" t="s">
        <v>4671</v>
      </c>
      <c r="K5267">
        <v>2021</v>
      </c>
      <c r="L5267" t="s">
        <v>1367</v>
      </c>
      <c r="M5267" t="s">
        <v>12082</v>
      </c>
      <c r="N5267" t="s">
        <v>12101</v>
      </c>
      <c r="O5267" t="s">
        <v>1370</v>
      </c>
      <c r="P5267" t="s">
        <v>11686</v>
      </c>
      <c r="Q5267">
        <f t="shared" si="95"/>
        <v>100</v>
      </c>
      <c r="R5267" t="s">
        <v>1867</v>
      </c>
      <c r="S5267" t="s">
        <v>1868</v>
      </c>
      <c r="T5267" t="s">
        <v>1869</v>
      </c>
      <c r="U5267" s="75">
        <v>100</v>
      </c>
      <c r="V5267">
        <v>199.99</v>
      </c>
      <c r="W5267">
        <v>19999</v>
      </c>
      <c r="AH5267" s="16"/>
      <c r="AI5267" t="s">
        <v>1375</v>
      </c>
    </row>
    <row r="5268" spans="1:35" x14ac:dyDescent="0.25">
      <c r="A5268" t="s">
        <v>12113</v>
      </c>
      <c r="B5268" s="1">
        <v>49</v>
      </c>
      <c r="C5268" t="s">
        <v>12080</v>
      </c>
      <c r="D5268">
        <v>14878119</v>
      </c>
      <c r="E5268" t="s">
        <v>12114</v>
      </c>
      <c r="F5268" t="s">
        <v>1363</v>
      </c>
      <c r="G5268" t="s">
        <v>1364</v>
      </c>
      <c r="H5268" s="3" t="s">
        <v>4671</v>
      </c>
      <c r="I5268">
        <v>2021</v>
      </c>
      <c r="J5268" s="15" t="s">
        <v>4763</v>
      </c>
      <c r="K5268">
        <v>2021</v>
      </c>
      <c r="L5268" t="s">
        <v>1367</v>
      </c>
      <c r="M5268" t="s">
        <v>12082</v>
      </c>
      <c r="N5268" t="s">
        <v>12083</v>
      </c>
      <c r="O5268" t="s">
        <v>1370</v>
      </c>
      <c r="P5268" t="s">
        <v>11686</v>
      </c>
      <c r="Q5268">
        <f t="shared" si="95"/>
        <v>450</v>
      </c>
      <c r="R5268" t="s">
        <v>1867</v>
      </c>
      <c r="S5268" t="s">
        <v>1868</v>
      </c>
      <c r="T5268" t="s">
        <v>1869</v>
      </c>
      <c r="U5268" s="75">
        <v>450</v>
      </c>
      <c r="V5268">
        <v>199.99</v>
      </c>
      <c r="W5268">
        <v>89995.5</v>
      </c>
      <c r="AH5268" s="16"/>
      <c r="AI5268" t="s">
        <v>1375</v>
      </c>
    </row>
    <row r="5269" spans="1:35" x14ac:dyDescent="0.25">
      <c r="A5269" t="s">
        <v>12115</v>
      </c>
      <c r="B5269" s="1">
        <v>49</v>
      </c>
      <c r="C5269" t="s">
        <v>12080</v>
      </c>
      <c r="D5269">
        <v>12136271</v>
      </c>
      <c r="E5269" t="s">
        <v>12114</v>
      </c>
      <c r="F5269" t="s">
        <v>1363</v>
      </c>
      <c r="G5269" t="s">
        <v>1364</v>
      </c>
      <c r="H5269" s="3" t="s">
        <v>12116</v>
      </c>
      <c r="I5269">
        <v>2020</v>
      </c>
      <c r="J5269" s="15" t="s">
        <v>3484</v>
      </c>
      <c r="K5269">
        <v>2020</v>
      </c>
      <c r="L5269" t="s">
        <v>1394</v>
      </c>
      <c r="M5269" t="s">
        <v>12082</v>
      </c>
      <c r="N5269" t="s">
        <v>12117</v>
      </c>
      <c r="O5269" t="s">
        <v>1408</v>
      </c>
      <c r="P5269" t="s">
        <v>11686</v>
      </c>
      <c r="Q5269">
        <f t="shared" si="95"/>
        <v>420</v>
      </c>
      <c r="R5269" t="s">
        <v>1867</v>
      </c>
      <c r="S5269" t="s">
        <v>1868</v>
      </c>
      <c r="T5269" t="s">
        <v>1869</v>
      </c>
      <c r="U5269" s="75">
        <v>420</v>
      </c>
      <c r="V5269">
        <v>199.99</v>
      </c>
      <c r="W5269">
        <v>83995.8</v>
      </c>
      <c r="AH5269" s="16"/>
      <c r="AI5269" t="s">
        <v>1375</v>
      </c>
    </row>
    <row r="5270" spans="1:35" x14ac:dyDescent="0.25">
      <c r="A5270" t="s">
        <v>12118</v>
      </c>
      <c r="B5270" s="1">
        <v>49</v>
      </c>
      <c r="C5270" t="s">
        <v>12080</v>
      </c>
      <c r="D5270">
        <v>15618323</v>
      </c>
      <c r="E5270" t="s">
        <v>12119</v>
      </c>
      <c r="F5270" t="s">
        <v>1363</v>
      </c>
      <c r="G5270" t="s">
        <v>1364</v>
      </c>
      <c r="H5270" s="3" t="s">
        <v>1877</v>
      </c>
      <c r="I5270">
        <v>2021</v>
      </c>
      <c r="J5270" s="15" t="s">
        <v>1953</v>
      </c>
      <c r="K5270">
        <v>2021</v>
      </c>
      <c r="L5270" t="s">
        <v>1394</v>
      </c>
      <c r="M5270" t="s">
        <v>12082</v>
      </c>
      <c r="N5270" t="s">
        <v>12120</v>
      </c>
      <c r="O5270" t="s">
        <v>1408</v>
      </c>
      <c r="P5270" t="s">
        <v>11686</v>
      </c>
      <c r="Q5270">
        <f t="shared" si="95"/>
        <v>175</v>
      </c>
      <c r="R5270" t="s">
        <v>1916</v>
      </c>
      <c r="S5270" t="s">
        <v>1917</v>
      </c>
      <c r="T5270" t="s">
        <v>12121</v>
      </c>
      <c r="U5270" s="75">
        <v>175</v>
      </c>
      <c r="V5270">
        <v>200</v>
      </c>
      <c r="W5270">
        <v>35000</v>
      </c>
      <c r="AH5270" s="16"/>
      <c r="AI5270" t="s">
        <v>1375</v>
      </c>
    </row>
    <row r="5271" spans="1:35" x14ac:dyDescent="0.25">
      <c r="A5271" t="s">
        <v>12122</v>
      </c>
      <c r="B5271" s="1">
        <v>49</v>
      </c>
      <c r="C5271" t="s">
        <v>12080</v>
      </c>
      <c r="D5271">
        <v>14397463</v>
      </c>
      <c r="E5271" t="s">
        <v>12123</v>
      </c>
      <c r="F5271" t="s">
        <v>1363</v>
      </c>
      <c r="G5271" t="s">
        <v>1364</v>
      </c>
      <c r="H5271" s="3" t="s">
        <v>3234</v>
      </c>
      <c r="I5271">
        <v>2021</v>
      </c>
      <c r="J5271" s="15" t="s">
        <v>3235</v>
      </c>
      <c r="K5271">
        <v>2021</v>
      </c>
      <c r="L5271" t="s">
        <v>1367</v>
      </c>
      <c r="M5271" t="s">
        <v>12082</v>
      </c>
      <c r="N5271" t="s">
        <v>12101</v>
      </c>
      <c r="O5271" t="s">
        <v>1388</v>
      </c>
      <c r="P5271" t="s">
        <v>11686</v>
      </c>
      <c r="Q5271">
        <f t="shared" si="95"/>
        <v>400</v>
      </c>
      <c r="R5271" t="s">
        <v>1867</v>
      </c>
      <c r="S5271" t="s">
        <v>1868</v>
      </c>
      <c r="T5271" t="s">
        <v>1869</v>
      </c>
      <c r="U5271" s="75">
        <v>400</v>
      </c>
      <c r="V5271">
        <v>199.99</v>
      </c>
      <c r="W5271">
        <v>79996</v>
      </c>
      <c r="AH5271" s="16"/>
      <c r="AI5271" t="s">
        <v>1375</v>
      </c>
    </row>
    <row r="5272" spans="1:35" x14ac:dyDescent="0.25">
      <c r="A5272" t="s">
        <v>12124</v>
      </c>
      <c r="B5272" s="1">
        <v>49</v>
      </c>
      <c r="C5272" t="s">
        <v>12080</v>
      </c>
      <c r="D5272">
        <v>16304861</v>
      </c>
      <c r="E5272" t="s">
        <v>12125</v>
      </c>
      <c r="F5272" t="s">
        <v>1363</v>
      </c>
      <c r="G5272" t="s">
        <v>1364</v>
      </c>
      <c r="H5272" s="3" t="s">
        <v>2121</v>
      </c>
      <c r="I5272">
        <v>2022</v>
      </c>
      <c r="J5272" s="15" t="s">
        <v>2122</v>
      </c>
      <c r="K5272">
        <v>2022</v>
      </c>
      <c r="L5272" t="s">
        <v>1367</v>
      </c>
      <c r="M5272" t="s">
        <v>12082</v>
      </c>
      <c r="N5272" t="s">
        <v>12120</v>
      </c>
      <c r="O5272" t="s">
        <v>1370</v>
      </c>
      <c r="P5272" t="s">
        <v>11686</v>
      </c>
      <c r="Q5272">
        <f t="shared" si="95"/>
        <v>400</v>
      </c>
      <c r="R5272" t="s">
        <v>1916</v>
      </c>
      <c r="S5272" t="s">
        <v>1917</v>
      </c>
      <c r="T5272" t="s">
        <v>12102</v>
      </c>
      <c r="U5272" s="75">
        <v>400</v>
      </c>
      <c r="V5272">
        <v>197</v>
      </c>
      <c r="W5272">
        <v>78800</v>
      </c>
      <c r="AH5272" s="16"/>
      <c r="AI5272" t="s">
        <v>1375</v>
      </c>
    </row>
    <row r="5273" spans="1:35" x14ac:dyDescent="0.25">
      <c r="A5273" t="s">
        <v>12126</v>
      </c>
      <c r="B5273" s="1">
        <v>49</v>
      </c>
      <c r="C5273" t="s">
        <v>12080</v>
      </c>
      <c r="D5273">
        <v>16304861</v>
      </c>
      <c r="E5273" t="s">
        <v>12125</v>
      </c>
      <c r="F5273" t="s">
        <v>1363</v>
      </c>
      <c r="G5273" t="s">
        <v>1364</v>
      </c>
      <c r="H5273" s="3" t="s">
        <v>2121</v>
      </c>
      <c r="I5273">
        <v>2022</v>
      </c>
      <c r="J5273" s="15" t="s">
        <v>2122</v>
      </c>
      <c r="K5273">
        <v>2022</v>
      </c>
      <c r="L5273" t="s">
        <v>1367</v>
      </c>
      <c r="M5273" t="s">
        <v>12082</v>
      </c>
      <c r="N5273" t="s">
        <v>12120</v>
      </c>
      <c r="O5273" t="s">
        <v>1370</v>
      </c>
      <c r="P5273" t="s">
        <v>11686</v>
      </c>
      <c r="Q5273">
        <f t="shared" si="95"/>
        <v>400</v>
      </c>
      <c r="R5273" t="s">
        <v>1867</v>
      </c>
      <c r="S5273" t="s">
        <v>1868</v>
      </c>
      <c r="T5273" t="s">
        <v>1869</v>
      </c>
      <c r="U5273" s="75">
        <v>400</v>
      </c>
      <c r="V5273">
        <v>199.99</v>
      </c>
      <c r="W5273">
        <v>79996</v>
      </c>
      <c r="AH5273" s="16"/>
      <c r="AI5273" t="s">
        <v>1375</v>
      </c>
    </row>
    <row r="5274" spans="1:35" x14ac:dyDescent="0.25">
      <c r="A5274" t="s">
        <v>12127</v>
      </c>
      <c r="B5274" s="1">
        <v>49</v>
      </c>
      <c r="C5274" t="s">
        <v>12080</v>
      </c>
      <c r="D5274">
        <v>17162521</v>
      </c>
      <c r="E5274" t="s">
        <v>12128</v>
      </c>
      <c r="F5274" t="s">
        <v>1363</v>
      </c>
      <c r="G5274" t="s">
        <v>1364</v>
      </c>
      <c r="H5274" s="3" t="s">
        <v>2166</v>
      </c>
      <c r="I5274">
        <v>2022</v>
      </c>
      <c r="J5274" s="15" t="s">
        <v>1477</v>
      </c>
      <c r="K5274">
        <v>2022</v>
      </c>
      <c r="L5274" t="s">
        <v>1367</v>
      </c>
      <c r="M5274" t="s">
        <v>12082</v>
      </c>
      <c r="N5274" t="s">
        <v>12083</v>
      </c>
      <c r="O5274" t="s">
        <v>1370</v>
      </c>
      <c r="P5274" t="s">
        <v>11686</v>
      </c>
      <c r="Q5274">
        <f t="shared" si="95"/>
        <v>46</v>
      </c>
      <c r="R5274" t="s">
        <v>1867</v>
      </c>
      <c r="S5274" t="s">
        <v>1868</v>
      </c>
      <c r="T5274" t="s">
        <v>1869</v>
      </c>
      <c r="U5274" s="75">
        <v>46</v>
      </c>
      <c r="V5274">
        <v>220</v>
      </c>
      <c r="W5274">
        <v>10120</v>
      </c>
      <c r="AH5274" s="16"/>
      <c r="AI5274" t="s">
        <v>1375</v>
      </c>
    </row>
    <row r="5275" spans="1:35" x14ac:dyDescent="0.25">
      <c r="A5275" t="s">
        <v>12129</v>
      </c>
      <c r="B5275" s="1">
        <v>49</v>
      </c>
      <c r="C5275" t="s">
        <v>12080</v>
      </c>
      <c r="D5275">
        <v>17073065</v>
      </c>
      <c r="E5275" t="s">
        <v>12130</v>
      </c>
      <c r="F5275" t="s">
        <v>1363</v>
      </c>
      <c r="G5275" t="s">
        <v>1364</v>
      </c>
      <c r="H5275" s="3" t="s">
        <v>1775</v>
      </c>
      <c r="I5275">
        <v>2022</v>
      </c>
      <c r="J5275" s="15" t="s">
        <v>1776</v>
      </c>
      <c r="K5275">
        <v>2022</v>
      </c>
      <c r="L5275" t="s">
        <v>1367</v>
      </c>
      <c r="M5275" t="s">
        <v>12082</v>
      </c>
      <c r="N5275" t="s">
        <v>12101</v>
      </c>
      <c r="O5275" t="s">
        <v>1370</v>
      </c>
      <c r="P5275" t="s">
        <v>11686</v>
      </c>
      <c r="Q5275">
        <f t="shared" si="95"/>
        <v>400</v>
      </c>
      <c r="R5275" t="s">
        <v>1867</v>
      </c>
      <c r="S5275" t="s">
        <v>1868</v>
      </c>
      <c r="T5275" t="s">
        <v>1869</v>
      </c>
      <c r="U5275" s="75">
        <v>400</v>
      </c>
      <c r="V5275">
        <v>199.99</v>
      </c>
      <c r="W5275">
        <v>79996</v>
      </c>
      <c r="AH5275" s="16"/>
      <c r="AI5275" t="s">
        <v>1375</v>
      </c>
    </row>
    <row r="5276" spans="1:35" x14ac:dyDescent="0.25">
      <c r="A5276" t="s">
        <v>12131</v>
      </c>
      <c r="B5276" s="1">
        <v>49</v>
      </c>
      <c r="C5276" t="s">
        <v>12080</v>
      </c>
      <c r="D5276">
        <v>18463258</v>
      </c>
      <c r="E5276" t="s">
        <v>12132</v>
      </c>
      <c r="F5276" t="s">
        <v>1363</v>
      </c>
      <c r="G5276" t="s">
        <v>1364</v>
      </c>
      <c r="H5276" s="3" t="s">
        <v>2708</v>
      </c>
      <c r="I5276">
        <v>2022</v>
      </c>
      <c r="J5276" s="15" t="s">
        <v>2709</v>
      </c>
      <c r="K5276">
        <v>2022</v>
      </c>
      <c r="L5276" t="s">
        <v>1367</v>
      </c>
      <c r="M5276" t="s">
        <v>12082</v>
      </c>
      <c r="N5276" t="s">
        <v>12083</v>
      </c>
      <c r="O5276" t="s">
        <v>1388</v>
      </c>
      <c r="P5276" t="s">
        <v>11686</v>
      </c>
      <c r="Q5276">
        <f t="shared" si="95"/>
        <v>450</v>
      </c>
      <c r="R5276" t="s">
        <v>1867</v>
      </c>
      <c r="S5276" t="s">
        <v>1868</v>
      </c>
      <c r="T5276" t="s">
        <v>1869</v>
      </c>
      <c r="U5276" s="75">
        <v>450</v>
      </c>
      <c r="V5276">
        <v>200</v>
      </c>
      <c r="W5276">
        <v>90000</v>
      </c>
      <c r="AH5276" s="16"/>
      <c r="AI5276" t="s">
        <v>1375</v>
      </c>
    </row>
    <row r="5277" spans="1:35" x14ac:dyDescent="0.25">
      <c r="A5277" t="s">
        <v>12133</v>
      </c>
      <c r="B5277" s="1">
        <v>49</v>
      </c>
      <c r="C5277" t="s">
        <v>12080</v>
      </c>
      <c r="D5277">
        <v>16548221</v>
      </c>
      <c r="E5277" t="s">
        <v>3273</v>
      </c>
      <c r="F5277" t="s">
        <v>1363</v>
      </c>
      <c r="G5277" t="s">
        <v>1364</v>
      </c>
      <c r="H5277" s="3" t="s">
        <v>2125</v>
      </c>
      <c r="I5277">
        <v>2022</v>
      </c>
      <c r="J5277" s="15" t="s">
        <v>2126</v>
      </c>
      <c r="K5277">
        <v>2022</v>
      </c>
      <c r="L5277" t="s">
        <v>1367</v>
      </c>
      <c r="M5277" t="s">
        <v>12082</v>
      </c>
      <c r="N5277" t="s">
        <v>12083</v>
      </c>
      <c r="O5277" t="s">
        <v>1370</v>
      </c>
      <c r="P5277" t="s">
        <v>11686</v>
      </c>
      <c r="Q5277">
        <f t="shared" si="95"/>
        <v>180</v>
      </c>
      <c r="R5277" t="s">
        <v>1916</v>
      </c>
      <c r="S5277" t="s">
        <v>1917</v>
      </c>
      <c r="T5277" t="s">
        <v>12102</v>
      </c>
      <c r="U5277" s="75">
        <v>180</v>
      </c>
      <c r="V5277">
        <v>197.5</v>
      </c>
      <c r="W5277">
        <v>35550</v>
      </c>
      <c r="AH5277" s="16"/>
      <c r="AI5277" t="s">
        <v>1375</v>
      </c>
    </row>
    <row r="5278" spans="1:35" x14ac:dyDescent="0.25">
      <c r="A5278" t="s">
        <v>12134</v>
      </c>
      <c r="B5278" s="1">
        <v>49</v>
      </c>
      <c r="C5278" t="s">
        <v>12080</v>
      </c>
      <c r="D5278">
        <v>16548221</v>
      </c>
      <c r="E5278" t="s">
        <v>3273</v>
      </c>
      <c r="F5278" t="s">
        <v>1363</v>
      </c>
      <c r="G5278" t="s">
        <v>1364</v>
      </c>
      <c r="H5278" s="3" t="s">
        <v>2125</v>
      </c>
      <c r="I5278">
        <v>2022</v>
      </c>
      <c r="J5278" s="15" t="s">
        <v>2126</v>
      </c>
      <c r="K5278">
        <v>2022</v>
      </c>
      <c r="L5278" t="s">
        <v>1367</v>
      </c>
      <c r="M5278" t="s">
        <v>12082</v>
      </c>
      <c r="N5278" t="s">
        <v>12083</v>
      </c>
      <c r="O5278" t="s">
        <v>1370</v>
      </c>
      <c r="P5278" t="s">
        <v>11686</v>
      </c>
      <c r="Q5278">
        <f t="shared" si="95"/>
        <v>180</v>
      </c>
      <c r="R5278" t="s">
        <v>1867</v>
      </c>
      <c r="S5278" t="s">
        <v>1868</v>
      </c>
      <c r="T5278" t="s">
        <v>1869</v>
      </c>
      <c r="U5278" s="75">
        <v>180</v>
      </c>
      <c r="V5278">
        <v>199.99</v>
      </c>
      <c r="W5278">
        <v>35998.199999999997</v>
      </c>
      <c r="AH5278" s="16"/>
      <c r="AI5278" t="s">
        <v>1375</v>
      </c>
    </row>
    <row r="5279" spans="1:35" x14ac:dyDescent="0.25">
      <c r="A5279" t="s">
        <v>12135</v>
      </c>
      <c r="B5279" s="1">
        <v>49</v>
      </c>
      <c r="C5279" t="s">
        <v>12080</v>
      </c>
      <c r="D5279">
        <v>7897839</v>
      </c>
      <c r="E5279" t="s">
        <v>12081</v>
      </c>
      <c r="F5279" t="s">
        <v>1363</v>
      </c>
      <c r="G5279" t="s">
        <v>1364</v>
      </c>
      <c r="H5279" s="3" t="s">
        <v>6457</v>
      </c>
      <c r="I5279">
        <v>2018</v>
      </c>
      <c r="J5279" s="15" t="s">
        <v>6458</v>
      </c>
      <c r="K5279">
        <v>2018</v>
      </c>
      <c r="L5279" t="s">
        <v>1367</v>
      </c>
      <c r="M5279" t="s">
        <v>12082</v>
      </c>
      <c r="N5279" t="s">
        <v>12083</v>
      </c>
      <c r="O5279">
        <v>26600000000</v>
      </c>
      <c r="P5279" t="s">
        <v>11686</v>
      </c>
      <c r="Q5279">
        <f t="shared" si="95"/>
        <v>50</v>
      </c>
      <c r="R5279">
        <v>4123670</v>
      </c>
      <c r="S5279" t="s">
        <v>1868</v>
      </c>
      <c r="T5279" t="s">
        <v>1177</v>
      </c>
      <c r="U5279" s="75">
        <v>50</v>
      </c>
      <c r="V5279">
        <v>320</v>
      </c>
      <c r="W5279">
        <v>16000</v>
      </c>
      <c r="AH5279" s="16"/>
      <c r="AI5279" t="s">
        <v>1375</v>
      </c>
    </row>
    <row r="5280" spans="1:35" x14ac:dyDescent="0.25">
      <c r="A5280" t="s">
        <v>12136</v>
      </c>
      <c r="B5280" s="1">
        <v>49</v>
      </c>
      <c r="C5280" t="s">
        <v>12080</v>
      </c>
      <c r="D5280">
        <v>11406356</v>
      </c>
      <c r="E5280" t="s">
        <v>12085</v>
      </c>
      <c r="F5280" t="s">
        <v>1363</v>
      </c>
      <c r="G5280" t="s">
        <v>1364</v>
      </c>
      <c r="H5280" s="3" t="s">
        <v>4796</v>
      </c>
      <c r="I5280">
        <v>2019</v>
      </c>
      <c r="J5280" s="15" t="s">
        <v>12086</v>
      </c>
      <c r="K5280">
        <v>2019</v>
      </c>
      <c r="L5280" t="s">
        <v>1367</v>
      </c>
      <c r="M5280" t="s">
        <v>12082</v>
      </c>
      <c r="N5280" t="s">
        <v>12083</v>
      </c>
      <c r="O5280">
        <v>26600000000</v>
      </c>
      <c r="P5280" t="s">
        <v>11686</v>
      </c>
      <c r="Q5280">
        <f t="shared" si="95"/>
        <v>156</v>
      </c>
      <c r="R5280">
        <v>4123670</v>
      </c>
      <c r="S5280" t="s">
        <v>1868</v>
      </c>
      <c r="T5280" t="s">
        <v>1177</v>
      </c>
      <c r="U5280" s="75">
        <v>156</v>
      </c>
      <c r="V5280">
        <v>199.99</v>
      </c>
      <c r="W5280">
        <v>31198.44</v>
      </c>
      <c r="AH5280" s="16"/>
      <c r="AI5280" t="s">
        <v>1375</v>
      </c>
    </row>
    <row r="5281" spans="1:35" x14ac:dyDescent="0.25">
      <c r="A5281" t="s">
        <v>12137</v>
      </c>
      <c r="B5281" s="1">
        <v>49</v>
      </c>
      <c r="C5281" t="s">
        <v>12080</v>
      </c>
      <c r="D5281">
        <v>9838546</v>
      </c>
      <c r="E5281" t="s">
        <v>12088</v>
      </c>
      <c r="F5281" t="s">
        <v>1363</v>
      </c>
      <c r="G5281" t="s">
        <v>1364</v>
      </c>
      <c r="H5281" s="3" t="s">
        <v>2532</v>
      </c>
      <c r="I5281">
        <v>2019</v>
      </c>
      <c r="J5281" s="15" t="s">
        <v>2533</v>
      </c>
      <c r="K5281">
        <v>2019</v>
      </c>
      <c r="L5281" t="s">
        <v>1367</v>
      </c>
      <c r="M5281" t="s">
        <v>12082</v>
      </c>
      <c r="N5281" t="s">
        <v>12083</v>
      </c>
      <c r="O5281">
        <v>26600000000</v>
      </c>
      <c r="P5281" t="s">
        <v>11686</v>
      </c>
      <c r="Q5281">
        <f t="shared" si="95"/>
        <v>125</v>
      </c>
      <c r="R5281">
        <v>4123670</v>
      </c>
      <c r="S5281" t="s">
        <v>1868</v>
      </c>
      <c r="T5281" t="s">
        <v>1177</v>
      </c>
      <c r="U5281" s="75">
        <v>125</v>
      </c>
      <c r="V5281">
        <v>199.99</v>
      </c>
      <c r="W5281">
        <v>24998.75</v>
      </c>
      <c r="AH5281" s="16"/>
      <c r="AI5281" t="s">
        <v>1375</v>
      </c>
    </row>
    <row r="5282" spans="1:35" x14ac:dyDescent="0.25">
      <c r="A5282" t="s">
        <v>12138</v>
      </c>
      <c r="B5282" s="1">
        <v>49</v>
      </c>
      <c r="C5282" t="s">
        <v>12080</v>
      </c>
      <c r="D5282">
        <v>15381560</v>
      </c>
      <c r="E5282" t="s">
        <v>12090</v>
      </c>
      <c r="F5282" t="s">
        <v>1363</v>
      </c>
      <c r="G5282" t="s">
        <v>1364</v>
      </c>
      <c r="H5282" s="3" t="s">
        <v>4379</v>
      </c>
      <c r="I5282">
        <v>2021</v>
      </c>
      <c r="J5282" s="15" t="s">
        <v>4417</v>
      </c>
      <c r="K5282">
        <v>2021</v>
      </c>
      <c r="L5282" t="s">
        <v>1367</v>
      </c>
      <c r="M5282" t="s">
        <v>12082</v>
      </c>
      <c r="N5282" t="s">
        <v>12083</v>
      </c>
      <c r="O5282">
        <v>26600000000</v>
      </c>
      <c r="P5282" t="s">
        <v>11686</v>
      </c>
      <c r="Q5282">
        <f t="shared" si="95"/>
        <v>50</v>
      </c>
      <c r="R5282">
        <v>4123670</v>
      </c>
      <c r="S5282" t="s">
        <v>1868</v>
      </c>
      <c r="T5282" t="s">
        <v>1177</v>
      </c>
      <c r="U5282" s="75">
        <v>50</v>
      </c>
      <c r="V5282">
        <v>199.99</v>
      </c>
      <c r="W5282">
        <v>9999.5</v>
      </c>
      <c r="AH5282" s="16"/>
      <c r="AI5282" t="s">
        <v>1375</v>
      </c>
    </row>
    <row r="5283" spans="1:35" x14ac:dyDescent="0.25">
      <c r="A5283" t="s">
        <v>12139</v>
      </c>
      <c r="B5283" s="1">
        <v>49</v>
      </c>
      <c r="C5283" t="s">
        <v>12080</v>
      </c>
      <c r="D5283">
        <v>15381560</v>
      </c>
      <c r="E5283" t="s">
        <v>12090</v>
      </c>
      <c r="F5283" t="s">
        <v>1363</v>
      </c>
      <c r="G5283" t="s">
        <v>1364</v>
      </c>
      <c r="H5283" s="3" t="s">
        <v>4379</v>
      </c>
      <c r="I5283">
        <v>2021</v>
      </c>
      <c r="J5283" s="15" t="s">
        <v>4417</v>
      </c>
      <c r="K5283">
        <v>2021</v>
      </c>
      <c r="L5283" t="s">
        <v>1367</v>
      </c>
      <c r="M5283" t="s">
        <v>12082</v>
      </c>
      <c r="N5283" t="s">
        <v>12083</v>
      </c>
      <c r="O5283">
        <v>26600000000</v>
      </c>
      <c r="P5283" t="s">
        <v>11686</v>
      </c>
      <c r="Q5283">
        <f t="shared" si="95"/>
        <v>50</v>
      </c>
      <c r="R5283">
        <v>25038923</v>
      </c>
      <c r="S5283" t="s">
        <v>1917</v>
      </c>
      <c r="T5283" t="s">
        <v>12092</v>
      </c>
      <c r="U5283" s="75">
        <v>50</v>
      </c>
      <c r="V5283">
        <v>197.5</v>
      </c>
      <c r="W5283">
        <v>9875</v>
      </c>
      <c r="AH5283" s="16"/>
      <c r="AI5283" t="s">
        <v>1375</v>
      </c>
    </row>
    <row r="5284" spans="1:35" x14ac:dyDescent="0.25">
      <c r="A5284" t="s">
        <v>12140</v>
      </c>
      <c r="B5284" s="1">
        <v>49</v>
      </c>
      <c r="C5284" t="s">
        <v>12080</v>
      </c>
      <c r="D5284">
        <v>11318546</v>
      </c>
      <c r="E5284" t="s">
        <v>12065</v>
      </c>
      <c r="F5284" t="s">
        <v>1363</v>
      </c>
      <c r="G5284" t="s">
        <v>1364</v>
      </c>
      <c r="H5284" s="3" t="s">
        <v>7538</v>
      </c>
      <c r="I5284">
        <v>2019</v>
      </c>
      <c r="J5284" s="15" t="s">
        <v>7280</v>
      </c>
      <c r="K5284">
        <v>2019</v>
      </c>
      <c r="L5284" t="s">
        <v>1367</v>
      </c>
      <c r="M5284" t="s">
        <v>12141</v>
      </c>
      <c r="N5284" t="s">
        <v>12142</v>
      </c>
      <c r="O5284">
        <v>26600000000</v>
      </c>
      <c r="P5284" t="s">
        <v>682</v>
      </c>
      <c r="Q5284">
        <f t="shared" si="95"/>
        <v>30</v>
      </c>
      <c r="R5284">
        <v>4123670</v>
      </c>
      <c r="S5284" t="s">
        <v>1868</v>
      </c>
      <c r="T5284" t="s">
        <v>1177</v>
      </c>
      <c r="U5284" s="75">
        <v>30</v>
      </c>
      <c r="V5284">
        <v>199.99</v>
      </c>
      <c r="W5284">
        <v>5999.7</v>
      </c>
      <c r="AH5284" s="16"/>
      <c r="AI5284" t="s">
        <v>1375</v>
      </c>
    </row>
    <row r="5285" spans="1:35" x14ac:dyDescent="0.25">
      <c r="A5285" t="s">
        <v>12143</v>
      </c>
      <c r="B5285" s="1">
        <v>49</v>
      </c>
      <c r="C5285" t="s">
        <v>12080</v>
      </c>
      <c r="D5285">
        <v>15376346</v>
      </c>
      <c r="E5285" t="s">
        <v>11233</v>
      </c>
      <c r="F5285" t="s">
        <v>1363</v>
      </c>
      <c r="G5285" t="s">
        <v>1364</v>
      </c>
      <c r="H5285" s="3" t="s">
        <v>4379</v>
      </c>
      <c r="I5285">
        <v>2021</v>
      </c>
      <c r="J5285" s="15" t="s">
        <v>4417</v>
      </c>
      <c r="K5285">
        <v>2021</v>
      </c>
      <c r="L5285" t="s">
        <v>1367</v>
      </c>
      <c r="M5285" t="s">
        <v>12082</v>
      </c>
      <c r="N5285" t="s">
        <v>12083</v>
      </c>
      <c r="O5285">
        <v>26600000000</v>
      </c>
      <c r="P5285" t="s">
        <v>11686</v>
      </c>
      <c r="Q5285">
        <f t="shared" si="95"/>
        <v>80</v>
      </c>
      <c r="R5285">
        <v>4123670</v>
      </c>
      <c r="S5285" t="s">
        <v>1868</v>
      </c>
      <c r="T5285" t="s">
        <v>1177</v>
      </c>
      <c r="U5285" s="75">
        <v>80</v>
      </c>
      <c r="V5285">
        <v>199.99</v>
      </c>
      <c r="W5285">
        <v>15999.2</v>
      </c>
      <c r="AH5285" s="16"/>
      <c r="AI5285" t="s">
        <v>1375</v>
      </c>
    </row>
    <row r="5286" spans="1:35" x14ac:dyDescent="0.25">
      <c r="A5286" t="s">
        <v>12144</v>
      </c>
      <c r="B5286" s="1">
        <v>49</v>
      </c>
      <c r="C5286" t="s">
        <v>12080</v>
      </c>
      <c r="D5286">
        <v>15112942</v>
      </c>
      <c r="E5286" t="s">
        <v>12095</v>
      </c>
      <c r="F5286" t="s">
        <v>1363</v>
      </c>
      <c r="G5286" t="s">
        <v>1364</v>
      </c>
      <c r="H5286" s="3" t="s">
        <v>1851</v>
      </c>
      <c r="I5286">
        <v>2021</v>
      </c>
      <c r="J5286" s="15" t="s">
        <v>1681</v>
      </c>
      <c r="K5286">
        <v>2021</v>
      </c>
      <c r="L5286" t="s">
        <v>1367</v>
      </c>
      <c r="M5286" t="s">
        <v>12082</v>
      </c>
      <c r="N5286" t="s">
        <v>12083</v>
      </c>
      <c r="O5286">
        <v>26600000000</v>
      </c>
      <c r="P5286" t="s">
        <v>11686</v>
      </c>
      <c r="Q5286">
        <f t="shared" si="95"/>
        <v>160</v>
      </c>
      <c r="R5286">
        <v>4123670</v>
      </c>
      <c r="S5286" t="s">
        <v>1868</v>
      </c>
      <c r="T5286" t="s">
        <v>1869</v>
      </c>
      <c r="U5286" s="75">
        <v>160</v>
      </c>
      <c r="V5286">
        <v>199.99</v>
      </c>
      <c r="W5286">
        <v>31998.400000000001</v>
      </c>
      <c r="AH5286" s="16"/>
      <c r="AI5286" t="s">
        <v>1375</v>
      </c>
    </row>
    <row r="5287" spans="1:35" x14ac:dyDescent="0.25">
      <c r="A5287" t="s">
        <v>12145</v>
      </c>
      <c r="B5287" s="1">
        <v>49</v>
      </c>
      <c r="C5287" t="s">
        <v>12080</v>
      </c>
      <c r="D5287">
        <v>15112942</v>
      </c>
      <c r="E5287" t="s">
        <v>12095</v>
      </c>
      <c r="F5287" t="s">
        <v>1363</v>
      </c>
      <c r="G5287" t="s">
        <v>1364</v>
      </c>
      <c r="H5287" s="3" t="s">
        <v>1851</v>
      </c>
      <c r="I5287">
        <v>2021</v>
      </c>
      <c r="J5287" s="15" t="s">
        <v>1681</v>
      </c>
      <c r="K5287">
        <v>2021</v>
      </c>
      <c r="L5287" t="s">
        <v>1367</v>
      </c>
      <c r="M5287" t="s">
        <v>12082</v>
      </c>
      <c r="N5287" t="s">
        <v>12083</v>
      </c>
      <c r="O5287">
        <v>26600000000</v>
      </c>
      <c r="P5287" t="s">
        <v>11686</v>
      </c>
      <c r="Q5287">
        <f t="shared" si="95"/>
        <v>160</v>
      </c>
      <c r="R5287">
        <v>25038923</v>
      </c>
      <c r="S5287" t="s">
        <v>1917</v>
      </c>
      <c r="T5287" t="s">
        <v>12097</v>
      </c>
      <c r="U5287" s="75">
        <v>160</v>
      </c>
      <c r="V5287">
        <v>197.5</v>
      </c>
      <c r="W5287">
        <v>31600</v>
      </c>
      <c r="AH5287" s="16"/>
      <c r="AI5287" t="s">
        <v>1375</v>
      </c>
    </row>
    <row r="5288" spans="1:35" x14ac:dyDescent="0.25">
      <c r="A5288" t="s">
        <v>12146</v>
      </c>
      <c r="B5288" s="1">
        <v>49</v>
      </c>
      <c r="C5288" t="s">
        <v>12080</v>
      </c>
      <c r="D5288">
        <v>15081850</v>
      </c>
      <c r="E5288" t="s">
        <v>12099</v>
      </c>
      <c r="F5288" t="s">
        <v>1363</v>
      </c>
      <c r="G5288" t="s">
        <v>1364</v>
      </c>
      <c r="H5288" s="3" t="s">
        <v>1891</v>
      </c>
      <c r="I5288">
        <v>2021</v>
      </c>
      <c r="J5288" s="15" t="s">
        <v>12100</v>
      </c>
      <c r="K5288">
        <v>2021</v>
      </c>
      <c r="L5288" t="s">
        <v>1367</v>
      </c>
      <c r="M5288" t="s">
        <v>12082</v>
      </c>
      <c r="N5288" t="s">
        <v>12101</v>
      </c>
      <c r="O5288">
        <v>26600000000</v>
      </c>
      <c r="P5288" t="s">
        <v>11686</v>
      </c>
      <c r="Q5288">
        <f t="shared" si="95"/>
        <v>400</v>
      </c>
      <c r="R5288">
        <v>25038923</v>
      </c>
      <c r="S5288" t="s">
        <v>1917</v>
      </c>
      <c r="T5288" t="s">
        <v>12102</v>
      </c>
      <c r="U5288" s="75">
        <v>400</v>
      </c>
      <c r="V5288">
        <v>197.5</v>
      </c>
      <c r="W5288">
        <v>79000</v>
      </c>
      <c r="AH5288" s="16"/>
      <c r="AI5288" t="s">
        <v>1375</v>
      </c>
    </row>
    <row r="5289" spans="1:35" x14ac:dyDescent="0.25">
      <c r="A5289" t="s">
        <v>12147</v>
      </c>
      <c r="B5289" s="1">
        <v>49</v>
      </c>
      <c r="C5289" t="s">
        <v>12080</v>
      </c>
      <c r="D5289">
        <v>15081850</v>
      </c>
      <c r="E5289" t="s">
        <v>12099</v>
      </c>
      <c r="F5289" t="s">
        <v>1363</v>
      </c>
      <c r="G5289" t="s">
        <v>1364</v>
      </c>
      <c r="H5289" s="3" t="s">
        <v>1891</v>
      </c>
      <c r="I5289">
        <v>2021</v>
      </c>
      <c r="J5289" s="15" t="s">
        <v>12100</v>
      </c>
      <c r="K5289">
        <v>2021</v>
      </c>
      <c r="L5289" t="s">
        <v>1367</v>
      </c>
      <c r="M5289" t="s">
        <v>12082</v>
      </c>
      <c r="N5289" t="s">
        <v>12101</v>
      </c>
      <c r="O5289">
        <v>26600000000</v>
      </c>
      <c r="P5289" t="s">
        <v>11686</v>
      </c>
      <c r="Q5289">
        <f t="shared" si="95"/>
        <v>400</v>
      </c>
      <c r="R5289">
        <v>4123670</v>
      </c>
      <c r="S5289" t="s">
        <v>1868</v>
      </c>
      <c r="T5289" t="s">
        <v>1869</v>
      </c>
      <c r="U5289" s="75">
        <v>400</v>
      </c>
      <c r="V5289">
        <v>199.99</v>
      </c>
      <c r="W5289">
        <v>79996</v>
      </c>
      <c r="AH5289" s="16"/>
      <c r="AI5289" t="s">
        <v>1375</v>
      </c>
    </row>
    <row r="5290" spans="1:35" x14ac:dyDescent="0.25">
      <c r="A5290" t="s">
        <v>12148</v>
      </c>
      <c r="B5290" s="1">
        <v>49</v>
      </c>
      <c r="C5290" t="s">
        <v>12080</v>
      </c>
      <c r="D5290">
        <v>15652149</v>
      </c>
      <c r="E5290" t="s">
        <v>12108</v>
      </c>
      <c r="F5290" t="s">
        <v>1363</v>
      </c>
      <c r="G5290" t="s">
        <v>1364</v>
      </c>
      <c r="H5290" s="3" t="s">
        <v>1953</v>
      </c>
      <c r="I5290">
        <v>2021</v>
      </c>
      <c r="J5290" s="15" t="s">
        <v>1936</v>
      </c>
      <c r="K5290">
        <v>2021</v>
      </c>
      <c r="L5290" t="s">
        <v>1367</v>
      </c>
      <c r="M5290" t="s">
        <v>12082</v>
      </c>
      <c r="N5290" t="s">
        <v>12083</v>
      </c>
      <c r="O5290">
        <v>26600000000</v>
      </c>
      <c r="P5290" t="s">
        <v>11686</v>
      </c>
      <c r="Q5290">
        <f t="shared" si="95"/>
        <v>60</v>
      </c>
      <c r="R5290">
        <v>25038923</v>
      </c>
      <c r="S5290" t="s">
        <v>1917</v>
      </c>
      <c r="T5290" t="s">
        <v>12102</v>
      </c>
      <c r="U5290" s="75">
        <v>60</v>
      </c>
      <c r="V5290">
        <v>200</v>
      </c>
      <c r="W5290">
        <v>12000</v>
      </c>
      <c r="AH5290" s="16"/>
      <c r="AI5290" t="s">
        <v>1375</v>
      </c>
    </row>
    <row r="5291" spans="1:35" x14ac:dyDescent="0.25">
      <c r="A5291" t="s">
        <v>12149</v>
      </c>
      <c r="B5291" s="1">
        <v>49</v>
      </c>
      <c r="C5291" t="s">
        <v>12080</v>
      </c>
      <c r="D5291">
        <v>15661571</v>
      </c>
      <c r="E5291" t="s">
        <v>12110</v>
      </c>
      <c r="F5291" t="s">
        <v>1363</v>
      </c>
      <c r="G5291" t="s">
        <v>1364</v>
      </c>
      <c r="H5291" s="3" t="s">
        <v>1885</v>
      </c>
      <c r="I5291">
        <v>2021</v>
      </c>
      <c r="J5291" s="15" t="s">
        <v>1963</v>
      </c>
      <c r="K5291">
        <v>2021</v>
      </c>
      <c r="L5291" t="s">
        <v>1367</v>
      </c>
      <c r="M5291" t="s">
        <v>12082</v>
      </c>
      <c r="N5291" t="s">
        <v>12083</v>
      </c>
      <c r="O5291">
        <v>26600000000</v>
      </c>
      <c r="P5291" t="s">
        <v>11686</v>
      </c>
      <c r="Q5291">
        <f t="shared" si="95"/>
        <v>380</v>
      </c>
      <c r="R5291">
        <v>25038923</v>
      </c>
      <c r="S5291" t="s">
        <v>1917</v>
      </c>
      <c r="T5291" t="s">
        <v>12097</v>
      </c>
      <c r="U5291" s="75">
        <v>380</v>
      </c>
      <c r="V5291">
        <v>197.4</v>
      </c>
      <c r="W5291">
        <v>75012</v>
      </c>
      <c r="AH5291" s="16"/>
      <c r="AI5291" t="s">
        <v>1375</v>
      </c>
    </row>
    <row r="5292" spans="1:35" x14ac:dyDescent="0.25">
      <c r="A5292" t="s">
        <v>12150</v>
      </c>
      <c r="B5292" s="1">
        <v>49</v>
      </c>
      <c r="C5292" t="s">
        <v>12080</v>
      </c>
      <c r="D5292">
        <v>14847957</v>
      </c>
      <c r="E5292" t="s">
        <v>12112</v>
      </c>
      <c r="F5292" t="s">
        <v>1363</v>
      </c>
      <c r="G5292" t="s">
        <v>1364</v>
      </c>
      <c r="H5292" s="3" t="s">
        <v>4066</v>
      </c>
      <c r="I5292">
        <v>2021</v>
      </c>
      <c r="J5292" s="15" t="s">
        <v>4671</v>
      </c>
      <c r="K5292">
        <v>2021</v>
      </c>
      <c r="L5292" t="s">
        <v>1367</v>
      </c>
      <c r="M5292" t="s">
        <v>12082</v>
      </c>
      <c r="N5292" t="s">
        <v>12101</v>
      </c>
      <c r="O5292">
        <v>26600000000</v>
      </c>
      <c r="P5292" t="s">
        <v>11686</v>
      </c>
      <c r="Q5292">
        <f t="shared" si="95"/>
        <v>100</v>
      </c>
      <c r="R5292">
        <v>4123670</v>
      </c>
      <c r="S5292" t="s">
        <v>1868</v>
      </c>
      <c r="T5292" t="s">
        <v>1869</v>
      </c>
      <c r="U5292" s="75">
        <v>100</v>
      </c>
      <c r="V5292">
        <v>199.99</v>
      </c>
      <c r="W5292">
        <v>19999</v>
      </c>
      <c r="AH5292" s="16"/>
      <c r="AI5292" t="s">
        <v>1375</v>
      </c>
    </row>
    <row r="5293" spans="1:35" x14ac:dyDescent="0.25">
      <c r="A5293" t="s">
        <v>12151</v>
      </c>
      <c r="B5293" s="1">
        <v>49</v>
      </c>
      <c r="C5293" t="s">
        <v>12080</v>
      </c>
      <c r="D5293">
        <v>14836092</v>
      </c>
      <c r="E5293" t="s">
        <v>12152</v>
      </c>
      <c r="F5293" t="s">
        <v>1363</v>
      </c>
      <c r="G5293" t="s">
        <v>1391</v>
      </c>
      <c r="H5293" s="3" t="s">
        <v>4065</v>
      </c>
      <c r="I5293">
        <v>2021</v>
      </c>
      <c r="J5293" s="15" t="s">
        <v>4066</v>
      </c>
      <c r="K5293">
        <v>2021</v>
      </c>
      <c r="L5293" t="s">
        <v>1367</v>
      </c>
      <c r="M5293" t="s">
        <v>12153</v>
      </c>
      <c r="N5293" t="s">
        <v>12154</v>
      </c>
      <c r="O5293">
        <v>26600000000</v>
      </c>
      <c r="P5293" t="s">
        <v>11686</v>
      </c>
      <c r="Q5293">
        <f t="shared" si="95"/>
        <v>104</v>
      </c>
      <c r="R5293">
        <v>25038923</v>
      </c>
      <c r="S5293" t="s">
        <v>1917</v>
      </c>
      <c r="T5293" t="s">
        <v>12155</v>
      </c>
      <c r="U5293" s="75">
        <v>104</v>
      </c>
      <c r="V5293">
        <v>200</v>
      </c>
      <c r="W5293">
        <v>20800</v>
      </c>
      <c r="AH5293" s="16"/>
      <c r="AI5293" t="s">
        <v>1375</v>
      </c>
    </row>
    <row r="5294" spans="1:35" x14ac:dyDescent="0.25">
      <c r="A5294" t="s">
        <v>12156</v>
      </c>
      <c r="B5294" s="1">
        <v>49</v>
      </c>
      <c r="C5294" t="s">
        <v>12080</v>
      </c>
      <c r="D5294">
        <v>14878119</v>
      </c>
      <c r="E5294" t="s">
        <v>12114</v>
      </c>
      <c r="F5294" t="s">
        <v>1363</v>
      </c>
      <c r="G5294" t="s">
        <v>1364</v>
      </c>
      <c r="H5294" s="3" t="s">
        <v>4671</v>
      </c>
      <c r="I5294">
        <v>2021</v>
      </c>
      <c r="J5294" s="15" t="s">
        <v>4763</v>
      </c>
      <c r="K5294">
        <v>2021</v>
      </c>
      <c r="L5294" t="s">
        <v>1367</v>
      </c>
      <c r="M5294" t="s">
        <v>12082</v>
      </c>
      <c r="N5294" t="s">
        <v>12083</v>
      </c>
      <c r="O5294">
        <v>26600000000</v>
      </c>
      <c r="P5294" t="s">
        <v>11686</v>
      </c>
      <c r="Q5294">
        <f t="shared" si="95"/>
        <v>450</v>
      </c>
      <c r="R5294">
        <v>4123670</v>
      </c>
      <c r="S5294" t="s">
        <v>1868</v>
      </c>
      <c r="T5294" t="s">
        <v>1869</v>
      </c>
      <c r="U5294" s="75">
        <v>450</v>
      </c>
      <c r="V5294">
        <v>199.99</v>
      </c>
      <c r="W5294">
        <v>89995.5</v>
      </c>
      <c r="AH5294" s="16"/>
      <c r="AI5294" t="s">
        <v>1375</v>
      </c>
    </row>
    <row r="5295" spans="1:35" x14ac:dyDescent="0.25">
      <c r="A5295" t="s">
        <v>12157</v>
      </c>
      <c r="B5295" s="1">
        <v>49</v>
      </c>
      <c r="C5295" t="s">
        <v>12080</v>
      </c>
      <c r="D5295">
        <v>12136271</v>
      </c>
      <c r="E5295" t="s">
        <v>12114</v>
      </c>
      <c r="F5295" t="s">
        <v>1363</v>
      </c>
      <c r="G5295" t="s">
        <v>1364</v>
      </c>
      <c r="H5295" s="3" t="s">
        <v>12116</v>
      </c>
      <c r="I5295">
        <v>2020</v>
      </c>
      <c r="J5295" s="15" t="s">
        <v>3484</v>
      </c>
      <c r="K5295">
        <v>2020</v>
      </c>
      <c r="L5295" t="s">
        <v>1394</v>
      </c>
      <c r="M5295" t="s">
        <v>12082</v>
      </c>
      <c r="N5295" t="s">
        <v>12117</v>
      </c>
      <c r="O5295" t="s">
        <v>1408</v>
      </c>
      <c r="P5295" t="s">
        <v>11686</v>
      </c>
      <c r="Q5295">
        <f t="shared" si="95"/>
        <v>420</v>
      </c>
      <c r="R5295">
        <v>4123670</v>
      </c>
      <c r="S5295" t="s">
        <v>1868</v>
      </c>
      <c r="T5295" t="s">
        <v>1869</v>
      </c>
      <c r="U5295" s="75">
        <v>420</v>
      </c>
      <c r="V5295">
        <v>199.99</v>
      </c>
      <c r="W5295">
        <v>83995.8</v>
      </c>
      <c r="AH5295" s="16"/>
      <c r="AI5295" t="s">
        <v>1375</v>
      </c>
    </row>
    <row r="5296" spans="1:35" x14ac:dyDescent="0.25">
      <c r="A5296" t="s">
        <v>12158</v>
      </c>
      <c r="B5296" s="1">
        <v>49</v>
      </c>
      <c r="C5296" t="s">
        <v>12080</v>
      </c>
      <c r="D5296">
        <v>15618323</v>
      </c>
      <c r="E5296" t="s">
        <v>12119</v>
      </c>
      <c r="F5296" t="s">
        <v>1363</v>
      </c>
      <c r="G5296" t="s">
        <v>1364</v>
      </c>
      <c r="H5296" s="3" t="s">
        <v>1877</v>
      </c>
      <c r="I5296">
        <v>2021</v>
      </c>
      <c r="J5296" s="15" t="s">
        <v>1953</v>
      </c>
      <c r="K5296">
        <v>2021</v>
      </c>
      <c r="L5296" t="s">
        <v>1394</v>
      </c>
      <c r="M5296" t="s">
        <v>12082</v>
      </c>
      <c r="N5296" t="s">
        <v>12120</v>
      </c>
      <c r="O5296" t="s">
        <v>1408</v>
      </c>
      <c r="P5296" t="s">
        <v>11686</v>
      </c>
      <c r="Q5296">
        <f t="shared" si="95"/>
        <v>175</v>
      </c>
      <c r="R5296">
        <v>25038923</v>
      </c>
      <c r="S5296" t="s">
        <v>1917</v>
      </c>
      <c r="T5296" t="s">
        <v>12121</v>
      </c>
      <c r="U5296" s="75">
        <v>175</v>
      </c>
      <c r="V5296">
        <v>200</v>
      </c>
      <c r="W5296">
        <v>35000</v>
      </c>
      <c r="AH5296" s="16"/>
      <c r="AI5296" t="s">
        <v>1375</v>
      </c>
    </row>
    <row r="5297" spans="1:35" x14ac:dyDescent="0.25">
      <c r="A5297" t="s">
        <v>12159</v>
      </c>
      <c r="B5297" s="1">
        <v>49</v>
      </c>
      <c r="C5297" t="s">
        <v>12080</v>
      </c>
      <c r="D5297">
        <v>14397463</v>
      </c>
      <c r="E5297" t="s">
        <v>12123</v>
      </c>
      <c r="F5297" t="s">
        <v>1363</v>
      </c>
      <c r="G5297" t="s">
        <v>1364</v>
      </c>
      <c r="H5297" s="3" t="s">
        <v>3234</v>
      </c>
      <c r="I5297">
        <v>2021</v>
      </c>
      <c r="J5297" s="15" t="s">
        <v>3235</v>
      </c>
      <c r="K5297">
        <v>2021</v>
      </c>
      <c r="L5297" t="s">
        <v>1367</v>
      </c>
      <c r="M5297" t="s">
        <v>12082</v>
      </c>
      <c r="N5297" t="s">
        <v>12101</v>
      </c>
      <c r="O5297">
        <v>26600000000</v>
      </c>
      <c r="P5297" t="s">
        <v>11686</v>
      </c>
      <c r="Q5297">
        <f t="shared" si="95"/>
        <v>400</v>
      </c>
      <c r="R5297">
        <v>4123670</v>
      </c>
      <c r="S5297" t="s">
        <v>1868</v>
      </c>
      <c r="T5297" t="s">
        <v>1869</v>
      </c>
      <c r="U5297" s="75">
        <v>400</v>
      </c>
      <c r="V5297">
        <v>199.99</v>
      </c>
      <c r="W5297">
        <v>79996</v>
      </c>
      <c r="AH5297" s="16"/>
      <c r="AI5297" t="s">
        <v>1375</v>
      </c>
    </row>
    <row r="5298" spans="1:35" x14ac:dyDescent="0.25">
      <c r="A5298" t="s">
        <v>12160</v>
      </c>
      <c r="B5298" s="1">
        <v>49</v>
      </c>
      <c r="C5298" t="s">
        <v>12080</v>
      </c>
      <c r="D5298">
        <v>16304861</v>
      </c>
      <c r="E5298" t="s">
        <v>12125</v>
      </c>
      <c r="F5298" t="s">
        <v>1363</v>
      </c>
      <c r="G5298" t="s">
        <v>1364</v>
      </c>
      <c r="H5298" s="3" t="s">
        <v>2121</v>
      </c>
      <c r="I5298">
        <v>2022</v>
      </c>
      <c r="J5298" s="15" t="s">
        <v>2122</v>
      </c>
      <c r="K5298">
        <v>2022</v>
      </c>
      <c r="L5298" t="s">
        <v>1367</v>
      </c>
      <c r="M5298" t="s">
        <v>12082</v>
      </c>
      <c r="N5298" t="s">
        <v>12120</v>
      </c>
      <c r="O5298">
        <v>26600000000</v>
      </c>
      <c r="P5298" t="s">
        <v>11686</v>
      </c>
      <c r="Q5298">
        <f t="shared" si="95"/>
        <v>400</v>
      </c>
      <c r="R5298">
        <v>25038923</v>
      </c>
      <c r="S5298" t="s">
        <v>1917</v>
      </c>
      <c r="T5298" t="s">
        <v>12102</v>
      </c>
      <c r="U5298" s="75">
        <v>400</v>
      </c>
      <c r="V5298">
        <v>197</v>
      </c>
      <c r="W5298">
        <v>78800</v>
      </c>
      <c r="AH5298" s="16"/>
      <c r="AI5298" t="s">
        <v>1375</v>
      </c>
    </row>
    <row r="5299" spans="1:35" x14ac:dyDescent="0.25">
      <c r="A5299" t="s">
        <v>12161</v>
      </c>
      <c r="B5299" s="1">
        <v>49</v>
      </c>
      <c r="C5299" t="s">
        <v>12080</v>
      </c>
      <c r="D5299">
        <v>16304861</v>
      </c>
      <c r="E5299" t="s">
        <v>12125</v>
      </c>
      <c r="F5299" t="s">
        <v>1363</v>
      </c>
      <c r="G5299" t="s">
        <v>1364</v>
      </c>
      <c r="H5299" s="3" t="s">
        <v>2121</v>
      </c>
      <c r="I5299">
        <v>2022</v>
      </c>
      <c r="J5299" s="15" t="s">
        <v>2122</v>
      </c>
      <c r="K5299">
        <v>2022</v>
      </c>
      <c r="L5299" t="s">
        <v>1367</v>
      </c>
      <c r="M5299" t="s">
        <v>12082</v>
      </c>
      <c r="N5299" t="s">
        <v>12120</v>
      </c>
      <c r="O5299">
        <v>26600000000</v>
      </c>
      <c r="P5299" t="s">
        <v>11686</v>
      </c>
      <c r="Q5299">
        <f t="shared" si="95"/>
        <v>400</v>
      </c>
      <c r="R5299">
        <v>4123670</v>
      </c>
      <c r="S5299" t="s">
        <v>1868</v>
      </c>
      <c r="T5299" t="s">
        <v>1869</v>
      </c>
      <c r="U5299" s="75">
        <v>400</v>
      </c>
      <c r="V5299">
        <v>199.99</v>
      </c>
      <c r="W5299">
        <v>79996</v>
      </c>
      <c r="AH5299" s="16"/>
      <c r="AI5299" t="s">
        <v>1375</v>
      </c>
    </row>
    <row r="5300" spans="1:35" x14ac:dyDescent="0.25">
      <c r="A5300" t="s">
        <v>12162</v>
      </c>
      <c r="B5300" s="1">
        <v>49</v>
      </c>
      <c r="C5300" t="s">
        <v>12080</v>
      </c>
      <c r="D5300">
        <v>17162521</v>
      </c>
      <c r="E5300" t="s">
        <v>12128</v>
      </c>
      <c r="F5300" t="s">
        <v>1363</v>
      </c>
      <c r="G5300" t="s">
        <v>1364</v>
      </c>
      <c r="H5300" s="3" t="s">
        <v>2166</v>
      </c>
      <c r="I5300">
        <v>2022</v>
      </c>
      <c r="J5300" s="15" t="s">
        <v>1477</v>
      </c>
      <c r="K5300">
        <v>2022</v>
      </c>
      <c r="L5300" t="s">
        <v>1367</v>
      </c>
      <c r="M5300" t="s">
        <v>12082</v>
      </c>
      <c r="N5300" t="s">
        <v>12083</v>
      </c>
      <c r="O5300">
        <v>26600000000</v>
      </c>
      <c r="P5300" t="s">
        <v>11686</v>
      </c>
      <c r="Q5300">
        <f t="shared" si="95"/>
        <v>46</v>
      </c>
      <c r="R5300">
        <v>4123670</v>
      </c>
      <c r="S5300" t="s">
        <v>1868</v>
      </c>
      <c r="T5300" t="s">
        <v>1869</v>
      </c>
      <c r="U5300" s="75">
        <v>46</v>
      </c>
      <c r="V5300">
        <v>220</v>
      </c>
      <c r="W5300">
        <v>10120</v>
      </c>
      <c r="AH5300" s="16"/>
      <c r="AI5300" t="s">
        <v>1375</v>
      </c>
    </row>
    <row r="5301" spans="1:35" x14ac:dyDescent="0.25">
      <c r="A5301" t="s">
        <v>12163</v>
      </c>
      <c r="B5301" s="1">
        <v>49</v>
      </c>
      <c r="C5301" t="s">
        <v>12080</v>
      </c>
      <c r="D5301">
        <v>17073065</v>
      </c>
      <c r="E5301" t="s">
        <v>12130</v>
      </c>
      <c r="F5301" t="s">
        <v>1363</v>
      </c>
      <c r="G5301" t="s">
        <v>1364</v>
      </c>
      <c r="H5301" s="3" t="s">
        <v>1775</v>
      </c>
      <c r="I5301">
        <v>2022</v>
      </c>
      <c r="J5301" s="15" t="s">
        <v>1776</v>
      </c>
      <c r="K5301">
        <v>2022</v>
      </c>
      <c r="L5301" t="s">
        <v>1367</v>
      </c>
      <c r="M5301" t="s">
        <v>12082</v>
      </c>
      <c r="N5301" t="s">
        <v>12101</v>
      </c>
      <c r="O5301">
        <v>26600000000</v>
      </c>
      <c r="P5301" t="s">
        <v>11686</v>
      </c>
      <c r="Q5301">
        <f t="shared" si="95"/>
        <v>400</v>
      </c>
      <c r="R5301">
        <v>4123670</v>
      </c>
      <c r="S5301" t="s">
        <v>1868</v>
      </c>
      <c r="T5301" t="s">
        <v>1869</v>
      </c>
      <c r="U5301" s="75">
        <v>400</v>
      </c>
      <c r="V5301">
        <v>199.99</v>
      </c>
      <c r="W5301">
        <v>79996</v>
      </c>
      <c r="AH5301" s="16"/>
      <c r="AI5301" t="s">
        <v>1375</v>
      </c>
    </row>
    <row r="5302" spans="1:35" x14ac:dyDescent="0.25">
      <c r="A5302" t="s">
        <v>12164</v>
      </c>
      <c r="B5302" s="1">
        <v>49</v>
      </c>
      <c r="C5302" t="s">
        <v>12080</v>
      </c>
      <c r="D5302">
        <v>18463258</v>
      </c>
      <c r="E5302" t="s">
        <v>12132</v>
      </c>
      <c r="F5302" t="s">
        <v>1363</v>
      </c>
      <c r="G5302" t="s">
        <v>1364</v>
      </c>
      <c r="H5302" s="3" t="s">
        <v>2708</v>
      </c>
      <c r="I5302">
        <v>2022</v>
      </c>
      <c r="J5302" s="15" t="s">
        <v>2709</v>
      </c>
      <c r="K5302">
        <v>2022</v>
      </c>
      <c r="L5302" t="s">
        <v>1367</v>
      </c>
      <c r="M5302" t="s">
        <v>12082</v>
      </c>
      <c r="N5302" t="s">
        <v>12083</v>
      </c>
      <c r="O5302">
        <v>26600000000</v>
      </c>
      <c r="P5302" t="s">
        <v>11686</v>
      </c>
      <c r="Q5302">
        <f t="shared" si="95"/>
        <v>450</v>
      </c>
      <c r="R5302">
        <v>4123670</v>
      </c>
      <c r="S5302" t="s">
        <v>1868</v>
      </c>
      <c r="T5302" t="s">
        <v>1869</v>
      </c>
      <c r="U5302" s="75">
        <v>450</v>
      </c>
      <c r="V5302">
        <v>200</v>
      </c>
      <c r="W5302">
        <v>90000</v>
      </c>
      <c r="AH5302" s="16"/>
      <c r="AI5302" t="s">
        <v>1375</v>
      </c>
    </row>
    <row r="5303" spans="1:35" x14ac:dyDescent="0.25">
      <c r="A5303" t="s">
        <v>12165</v>
      </c>
      <c r="B5303" s="1">
        <v>49</v>
      </c>
      <c r="C5303" t="s">
        <v>12080</v>
      </c>
      <c r="D5303">
        <v>16548221</v>
      </c>
      <c r="E5303" t="s">
        <v>3273</v>
      </c>
      <c r="F5303" t="s">
        <v>1363</v>
      </c>
      <c r="G5303" t="s">
        <v>1364</v>
      </c>
      <c r="H5303" s="3" t="s">
        <v>2125</v>
      </c>
      <c r="I5303">
        <v>2022</v>
      </c>
      <c r="J5303" s="15" t="s">
        <v>2126</v>
      </c>
      <c r="K5303">
        <v>2022</v>
      </c>
      <c r="L5303" t="s">
        <v>1367</v>
      </c>
      <c r="M5303" t="s">
        <v>12082</v>
      </c>
      <c r="N5303" t="s">
        <v>12083</v>
      </c>
      <c r="O5303">
        <v>26600000000</v>
      </c>
      <c r="P5303" t="s">
        <v>11686</v>
      </c>
      <c r="Q5303">
        <f t="shared" si="95"/>
        <v>180</v>
      </c>
      <c r="R5303">
        <v>25038923</v>
      </c>
      <c r="S5303" t="s">
        <v>1917</v>
      </c>
      <c r="T5303" t="s">
        <v>12102</v>
      </c>
      <c r="U5303" s="75">
        <v>180</v>
      </c>
      <c r="V5303">
        <v>197.5</v>
      </c>
      <c r="W5303">
        <v>35550</v>
      </c>
      <c r="AH5303" s="16"/>
      <c r="AI5303" t="s">
        <v>1375</v>
      </c>
    </row>
    <row r="5304" spans="1:35" x14ac:dyDescent="0.25">
      <c r="A5304" t="s">
        <v>12166</v>
      </c>
      <c r="B5304" s="1">
        <v>49</v>
      </c>
      <c r="C5304" t="s">
        <v>12080</v>
      </c>
      <c r="D5304">
        <v>16548221</v>
      </c>
      <c r="E5304" t="s">
        <v>3273</v>
      </c>
      <c r="F5304" t="s">
        <v>1363</v>
      </c>
      <c r="G5304" t="s">
        <v>1364</v>
      </c>
      <c r="H5304" s="3" t="s">
        <v>2125</v>
      </c>
      <c r="I5304">
        <v>2022</v>
      </c>
      <c r="J5304" s="15" t="s">
        <v>2126</v>
      </c>
      <c r="K5304">
        <v>2022</v>
      </c>
      <c r="L5304" t="s">
        <v>1367</v>
      </c>
      <c r="M5304" t="s">
        <v>12082</v>
      </c>
      <c r="N5304" t="s">
        <v>12083</v>
      </c>
      <c r="O5304">
        <v>26600000000</v>
      </c>
      <c r="P5304" t="s">
        <v>11686</v>
      </c>
      <c r="Q5304">
        <f t="shared" si="95"/>
        <v>180</v>
      </c>
      <c r="R5304">
        <v>4123670</v>
      </c>
      <c r="S5304" t="s">
        <v>1868</v>
      </c>
      <c r="T5304" t="s">
        <v>1869</v>
      </c>
      <c r="U5304" s="75">
        <v>180</v>
      </c>
      <c r="V5304">
        <v>199.99</v>
      </c>
      <c r="W5304">
        <v>35998.199999999997</v>
      </c>
      <c r="AH5304" s="16"/>
      <c r="AI5304" t="s">
        <v>1375</v>
      </c>
    </row>
    <row r="5305" spans="1:35" x14ac:dyDescent="0.25">
      <c r="A5305" t="s">
        <v>12167</v>
      </c>
      <c r="B5305" s="1">
        <v>50</v>
      </c>
      <c r="C5305" t="s">
        <v>12168</v>
      </c>
      <c r="D5305">
        <v>10039368</v>
      </c>
      <c r="E5305" t="s">
        <v>12169</v>
      </c>
      <c r="F5305" t="s">
        <v>1363</v>
      </c>
      <c r="G5305" t="s">
        <v>1364</v>
      </c>
      <c r="H5305" s="3" t="s">
        <v>12170</v>
      </c>
      <c r="I5305">
        <v>2019</v>
      </c>
      <c r="J5305" s="15" t="s">
        <v>6806</v>
      </c>
      <c r="K5305">
        <v>2019</v>
      </c>
      <c r="L5305" t="s">
        <v>1367</v>
      </c>
      <c r="M5305" t="s">
        <v>12171</v>
      </c>
      <c r="N5305" t="s">
        <v>12172</v>
      </c>
      <c r="O5305" t="s">
        <v>12173</v>
      </c>
      <c r="P5305" t="s">
        <v>11566</v>
      </c>
      <c r="Q5305">
        <f t="shared" si="95"/>
        <v>138</v>
      </c>
      <c r="R5305">
        <v>25038923</v>
      </c>
      <c r="S5305" t="s">
        <v>1917</v>
      </c>
      <c r="T5305" t="s">
        <v>12174</v>
      </c>
      <c r="U5305" s="75">
        <v>138</v>
      </c>
      <c r="V5305">
        <v>650</v>
      </c>
      <c r="W5305">
        <v>89700</v>
      </c>
      <c r="AH5305" s="16"/>
      <c r="AI5305" t="s">
        <v>1375</v>
      </c>
    </row>
    <row r="5306" spans="1:35" x14ac:dyDescent="0.25">
      <c r="A5306" t="s">
        <v>12175</v>
      </c>
      <c r="B5306" s="1">
        <v>50</v>
      </c>
      <c r="C5306" t="s">
        <v>12168</v>
      </c>
      <c r="D5306">
        <v>12659304</v>
      </c>
      <c r="E5306" t="s">
        <v>12176</v>
      </c>
      <c r="F5306" t="s">
        <v>1363</v>
      </c>
      <c r="G5306" t="s">
        <v>1364</v>
      </c>
      <c r="H5306" s="3" t="s">
        <v>12177</v>
      </c>
      <c r="I5306">
        <v>2020</v>
      </c>
      <c r="J5306" s="15" t="s">
        <v>12178</v>
      </c>
      <c r="K5306">
        <v>2020</v>
      </c>
      <c r="L5306" t="s">
        <v>1367</v>
      </c>
      <c r="M5306" t="s">
        <v>12171</v>
      </c>
      <c r="N5306" t="s">
        <v>12172</v>
      </c>
      <c r="O5306" t="s">
        <v>12173</v>
      </c>
      <c r="P5306" t="s">
        <v>11566</v>
      </c>
      <c r="Q5306">
        <f t="shared" si="95"/>
        <v>138</v>
      </c>
      <c r="R5306">
        <v>25038923</v>
      </c>
      <c r="S5306" t="s">
        <v>1917</v>
      </c>
      <c r="T5306" t="s">
        <v>12179</v>
      </c>
      <c r="U5306" s="75">
        <v>138</v>
      </c>
      <c r="V5306">
        <v>650</v>
      </c>
      <c r="W5306">
        <v>89700</v>
      </c>
      <c r="AH5306" s="16"/>
      <c r="AI5306" t="s">
        <v>1375</v>
      </c>
    </row>
    <row r="5307" spans="1:35" x14ac:dyDescent="0.25">
      <c r="A5307" t="s">
        <v>12180</v>
      </c>
      <c r="B5307" s="1">
        <v>50</v>
      </c>
      <c r="C5307" t="s">
        <v>12168</v>
      </c>
      <c r="D5307">
        <v>14665158</v>
      </c>
      <c r="E5307" t="s">
        <v>12181</v>
      </c>
      <c r="F5307" t="s">
        <v>1363</v>
      </c>
      <c r="G5307" t="s">
        <v>1364</v>
      </c>
      <c r="H5307" s="3" t="s">
        <v>4867</v>
      </c>
      <c r="I5307">
        <v>2021</v>
      </c>
      <c r="J5307" s="15" t="s">
        <v>4052</v>
      </c>
      <c r="K5307">
        <v>2021</v>
      </c>
      <c r="L5307" t="s">
        <v>1367</v>
      </c>
      <c r="M5307" t="s">
        <v>12171</v>
      </c>
      <c r="N5307" t="s">
        <v>12172</v>
      </c>
      <c r="O5307" t="s">
        <v>12173</v>
      </c>
      <c r="P5307" t="s">
        <v>11566</v>
      </c>
      <c r="Q5307">
        <f t="shared" si="95"/>
        <v>138</v>
      </c>
      <c r="R5307">
        <v>25038923</v>
      </c>
      <c r="S5307" t="s">
        <v>1917</v>
      </c>
      <c r="T5307" t="s">
        <v>12182</v>
      </c>
      <c r="U5307" s="75">
        <v>138</v>
      </c>
      <c r="V5307">
        <v>650</v>
      </c>
      <c r="W5307">
        <v>89700</v>
      </c>
      <c r="AH5307" s="16"/>
      <c r="AI5307" t="s">
        <v>1375</v>
      </c>
    </row>
    <row r="5308" spans="1:35" x14ac:dyDescent="0.25">
      <c r="A5308" t="s">
        <v>12183</v>
      </c>
      <c r="B5308" s="1">
        <v>50</v>
      </c>
      <c r="C5308" t="s">
        <v>12168</v>
      </c>
      <c r="D5308">
        <v>14665352</v>
      </c>
      <c r="E5308" t="s">
        <v>12184</v>
      </c>
      <c r="F5308" t="s">
        <v>1363</v>
      </c>
      <c r="G5308" t="s">
        <v>1364</v>
      </c>
      <c r="H5308" s="3" t="s">
        <v>4867</v>
      </c>
      <c r="I5308">
        <v>2021</v>
      </c>
      <c r="J5308" s="15" t="s">
        <v>4868</v>
      </c>
      <c r="K5308">
        <v>2021</v>
      </c>
      <c r="L5308" t="s">
        <v>1367</v>
      </c>
      <c r="M5308" t="s">
        <v>12171</v>
      </c>
      <c r="N5308" t="s">
        <v>12172</v>
      </c>
      <c r="O5308" t="s">
        <v>12173</v>
      </c>
      <c r="P5308" t="s">
        <v>11566</v>
      </c>
      <c r="Q5308">
        <f t="shared" si="95"/>
        <v>133</v>
      </c>
      <c r="R5308">
        <v>25038923</v>
      </c>
      <c r="S5308" t="s">
        <v>1917</v>
      </c>
      <c r="T5308" t="s">
        <v>12185</v>
      </c>
      <c r="U5308" s="75">
        <v>133</v>
      </c>
      <c r="V5308">
        <v>675</v>
      </c>
      <c r="W5308">
        <v>89775</v>
      </c>
      <c r="AH5308" s="16"/>
      <c r="AI5308" t="s">
        <v>1375</v>
      </c>
    </row>
    <row r="5309" spans="1:35" x14ac:dyDescent="0.25">
      <c r="A5309" t="s">
        <v>12186</v>
      </c>
      <c r="B5309" s="1">
        <v>50</v>
      </c>
      <c r="C5309" t="s">
        <v>12168</v>
      </c>
      <c r="D5309">
        <v>11564652</v>
      </c>
      <c r="E5309" t="s">
        <v>12187</v>
      </c>
      <c r="F5309" t="s">
        <v>1539</v>
      </c>
      <c r="G5309" t="s">
        <v>1364</v>
      </c>
      <c r="H5309" s="3" t="s">
        <v>12188</v>
      </c>
      <c r="I5309">
        <v>2019</v>
      </c>
      <c r="J5309" s="15" t="s">
        <v>12189</v>
      </c>
      <c r="K5309">
        <v>2020</v>
      </c>
      <c r="L5309" t="s">
        <v>1367</v>
      </c>
      <c r="M5309" t="s">
        <v>12171</v>
      </c>
      <c r="N5309" t="s">
        <v>12172</v>
      </c>
      <c r="O5309" t="s">
        <v>12173</v>
      </c>
      <c r="P5309" t="s">
        <v>11566</v>
      </c>
      <c r="Q5309">
        <f t="shared" si="95"/>
        <v>1080</v>
      </c>
      <c r="R5309">
        <v>25038923</v>
      </c>
      <c r="S5309" t="s">
        <v>1917</v>
      </c>
      <c r="T5309" t="s">
        <v>12185</v>
      </c>
      <c r="U5309" s="75">
        <v>1080</v>
      </c>
      <c r="V5309">
        <v>675</v>
      </c>
      <c r="W5309">
        <v>729000</v>
      </c>
      <c r="AH5309" s="16"/>
      <c r="AI5309" t="s">
        <v>1375</v>
      </c>
    </row>
    <row r="5310" spans="1:35" x14ac:dyDescent="0.25">
      <c r="A5310" t="s">
        <v>12190</v>
      </c>
      <c r="B5310" s="1">
        <v>50</v>
      </c>
      <c r="C5310" t="s">
        <v>12168</v>
      </c>
      <c r="D5310">
        <v>12978973</v>
      </c>
      <c r="E5310" t="s">
        <v>12191</v>
      </c>
      <c r="F5310" t="s">
        <v>1363</v>
      </c>
      <c r="G5310" t="s">
        <v>1364</v>
      </c>
      <c r="H5310" s="3" t="s">
        <v>11203</v>
      </c>
      <c r="I5310">
        <v>2020</v>
      </c>
      <c r="J5310" s="15" t="s">
        <v>12192</v>
      </c>
      <c r="K5310">
        <v>2020</v>
      </c>
      <c r="L5310" t="s">
        <v>1394</v>
      </c>
      <c r="M5310" t="s">
        <v>12171</v>
      </c>
      <c r="N5310" t="s">
        <v>12193</v>
      </c>
      <c r="O5310" t="s">
        <v>12173</v>
      </c>
      <c r="P5310" t="s">
        <v>11566</v>
      </c>
      <c r="Q5310">
        <f t="shared" si="95"/>
        <v>138</v>
      </c>
      <c r="R5310">
        <v>25038923</v>
      </c>
      <c r="S5310" t="s">
        <v>1917</v>
      </c>
      <c r="T5310" t="s">
        <v>12179</v>
      </c>
      <c r="U5310" s="75">
        <v>138</v>
      </c>
      <c r="V5310">
        <v>650</v>
      </c>
      <c r="W5310">
        <v>89700</v>
      </c>
      <c r="AH5310" s="16"/>
      <c r="AI5310" t="s">
        <v>1375</v>
      </c>
    </row>
    <row r="5311" spans="1:35" x14ac:dyDescent="0.25">
      <c r="A5311" t="s">
        <v>12194</v>
      </c>
      <c r="B5311" s="1">
        <v>50</v>
      </c>
      <c r="C5311" t="s">
        <v>12168</v>
      </c>
      <c r="D5311">
        <v>17533708</v>
      </c>
      <c r="E5311" t="s">
        <v>12195</v>
      </c>
      <c r="F5311" t="s">
        <v>1363</v>
      </c>
      <c r="G5311" t="s">
        <v>1364</v>
      </c>
      <c r="H5311" s="3" t="s">
        <v>5269</v>
      </c>
      <c r="I5311">
        <v>2022</v>
      </c>
      <c r="J5311" s="15" t="s">
        <v>4169</v>
      </c>
      <c r="K5311">
        <v>2022</v>
      </c>
      <c r="L5311" t="s">
        <v>1367</v>
      </c>
      <c r="M5311" t="s">
        <v>12171</v>
      </c>
      <c r="N5311" t="s">
        <v>12172</v>
      </c>
      <c r="O5311" t="s">
        <v>12173</v>
      </c>
      <c r="P5311" t="s">
        <v>11566</v>
      </c>
      <c r="Q5311">
        <f t="shared" si="95"/>
        <v>50</v>
      </c>
      <c r="R5311">
        <v>25038923</v>
      </c>
      <c r="S5311" t="s">
        <v>1917</v>
      </c>
      <c r="T5311" t="s">
        <v>12196</v>
      </c>
      <c r="U5311" s="75">
        <v>50</v>
      </c>
      <c r="V5311">
        <v>675</v>
      </c>
      <c r="W5311">
        <v>33750</v>
      </c>
      <c r="AH5311" s="16"/>
      <c r="AI5311" t="s">
        <v>1375</v>
      </c>
    </row>
    <row r="5312" spans="1:35" x14ac:dyDescent="0.25">
      <c r="A5312" t="s">
        <v>12197</v>
      </c>
      <c r="B5312" s="1">
        <v>50</v>
      </c>
      <c r="C5312" t="s">
        <v>12168</v>
      </c>
      <c r="D5312">
        <v>17580307</v>
      </c>
      <c r="E5312" t="s">
        <v>12198</v>
      </c>
      <c r="F5312" t="s">
        <v>1363</v>
      </c>
      <c r="G5312" t="s">
        <v>1364</v>
      </c>
      <c r="H5312" s="3" t="s">
        <v>4170</v>
      </c>
      <c r="I5312">
        <v>2022</v>
      </c>
      <c r="J5312" s="15" t="s">
        <v>4173</v>
      </c>
      <c r="K5312">
        <v>2022</v>
      </c>
      <c r="L5312" t="s">
        <v>1367</v>
      </c>
      <c r="M5312" t="s">
        <v>12171</v>
      </c>
      <c r="N5312" t="s">
        <v>12172</v>
      </c>
      <c r="O5312" t="s">
        <v>12173</v>
      </c>
      <c r="P5312" t="s">
        <v>11566</v>
      </c>
      <c r="Q5312">
        <f t="shared" si="95"/>
        <v>50</v>
      </c>
      <c r="R5312">
        <v>25038923</v>
      </c>
      <c r="S5312" t="s">
        <v>1917</v>
      </c>
      <c r="T5312" t="s">
        <v>12199</v>
      </c>
      <c r="U5312" s="75">
        <v>50</v>
      </c>
      <c r="V5312">
        <v>650</v>
      </c>
      <c r="W5312">
        <v>32500</v>
      </c>
      <c r="AH5312" s="16"/>
      <c r="AI5312" t="s">
        <v>1375</v>
      </c>
    </row>
    <row r="5313" spans="1:35" x14ac:dyDescent="0.25">
      <c r="A5313" t="s">
        <v>12200</v>
      </c>
      <c r="B5313" s="1">
        <v>50</v>
      </c>
      <c r="C5313" t="s">
        <v>12168</v>
      </c>
      <c r="D5313">
        <v>17798728</v>
      </c>
      <c r="E5313" t="s">
        <v>12201</v>
      </c>
      <c r="F5313" t="s">
        <v>1363</v>
      </c>
      <c r="G5313" t="s">
        <v>1364</v>
      </c>
      <c r="H5313" s="3" t="s">
        <v>7330</v>
      </c>
      <c r="I5313">
        <v>2022</v>
      </c>
      <c r="J5313" s="15" t="s">
        <v>4193</v>
      </c>
      <c r="K5313">
        <v>2022</v>
      </c>
      <c r="L5313" t="s">
        <v>1367</v>
      </c>
      <c r="M5313" t="s">
        <v>12171</v>
      </c>
      <c r="N5313" t="s">
        <v>12172</v>
      </c>
      <c r="O5313" t="s">
        <v>12173</v>
      </c>
      <c r="P5313" t="s">
        <v>11566</v>
      </c>
      <c r="Q5313">
        <f t="shared" si="95"/>
        <v>62500</v>
      </c>
      <c r="R5313">
        <v>25038923</v>
      </c>
      <c r="S5313" t="s">
        <v>1917</v>
      </c>
      <c r="T5313" t="s">
        <v>12202</v>
      </c>
      <c r="U5313" s="75">
        <v>62500</v>
      </c>
      <c r="V5313">
        <f>1.35*500</f>
        <v>675</v>
      </c>
      <c r="W5313">
        <v>84375</v>
      </c>
      <c r="AA5313" t="s">
        <v>4037</v>
      </c>
      <c r="AH5313" s="16"/>
      <c r="AI5313" t="s">
        <v>1375</v>
      </c>
    </row>
    <row r="5314" spans="1:35" x14ac:dyDescent="0.25">
      <c r="A5314" t="s">
        <v>12203</v>
      </c>
      <c r="B5314" s="1">
        <v>50</v>
      </c>
      <c r="C5314" t="s">
        <v>12168</v>
      </c>
      <c r="D5314">
        <v>18271073</v>
      </c>
      <c r="E5314" t="s">
        <v>12204</v>
      </c>
      <c r="F5314" t="s">
        <v>1363</v>
      </c>
      <c r="G5314" t="s">
        <v>1364</v>
      </c>
      <c r="H5314" s="3" t="s">
        <v>2727</v>
      </c>
      <c r="I5314">
        <v>2022</v>
      </c>
      <c r="J5314" s="15" t="s">
        <v>2728</v>
      </c>
      <c r="K5314">
        <v>2022</v>
      </c>
      <c r="L5314" t="s">
        <v>1367</v>
      </c>
      <c r="M5314" t="s">
        <v>12171</v>
      </c>
      <c r="N5314" t="s">
        <v>12172</v>
      </c>
      <c r="O5314" t="s">
        <v>12173</v>
      </c>
      <c r="P5314" t="s">
        <v>11566</v>
      </c>
      <c r="Q5314">
        <f t="shared" ref="Q5314:Q5377" si="96">U5314</f>
        <v>57</v>
      </c>
      <c r="R5314">
        <v>25038923</v>
      </c>
      <c r="S5314" t="s">
        <v>1917</v>
      </c>
      <c r="T5314" t="s">
        <v>12199</v>
      </c>
      <c r="U5314" s="75">
        <v>57</v>
      </c>
      <c r="V5314">
        <v>624</v>
      </c>
      <c r="W5314">
        <v>35568</v>
      </c>
      <c r="AH5314" s="16"/>
      <c r="AI5314" t="s">
        <v>1375</v>
      </c>
    </row>
    <row r="5315" spans="1:35" x14ac:dyDescent="0.25">
      <c r="A5315" t="s">
        <v>12205</v>
      </c>
      <c r="B5315" s="1">
        <v>50</v>
      </c>
      <c r="C5315" t="s">
        <v>12168</v>
      </c>
      <c r="D5315">
        <v>18322662</v>
      </c>
      <c r="E5315" t="s">
        <v>11552</v>
      </c>
      <c r="F5315" t="s">
        <v>1363</v>
      </c>
      <c r="G5315" t="s">
        <v>1364</v>
      </c>
      <c r="H5315" s="3" t="s">
        <v>2728</v>
      </c>
      <c r="I5315">
        <v>2022</v>
      </c>
      <c r="J5315" s="15" t="s">
        <v>2288</v>
      </c>
      <c r="K5315">
        <v>2022</v>
      </c>
      <c r="L5315" t="s">
        <v>1367</v>
      </c>
      <c r="M5315" t="s">
        <v>12171</v>
      </c>
      <c r="N5315" t="s">
        <v>12172</v>
      </c>
      <c r="O5315" t="s">
        <v>12173</v>
      </c>
      <c r="P5315" t="s">
        <v>11566</v>
      </c>
      <c r="Q5315">
        <f t="shared" si="96"/>
        <v>50</v>
      </c>
      <c r="R5315">
        <v>25038923</v>
      </c>
      <c r="S5315" t="s">
        <v>1917</v>
      </c>
      <c r="T5315" t="s">
        <v>12199</v>
      </c>
      <c r="U5315" s="75">
        <v>50</v>
      </c>
      <c r="V5315">
        <v>624</v>
      </c>
      <c r="W5315">
        <v>31200</v>
      </c>
      <c r="AH5315" s="16"/>
      <c r="AI5315" t="s">
        <v>1375</v>
      </c>
    </row>
    <row r="5316" spans="1:35" x14ac:dyDescent="0.25">
      <c r="A5316" t="s">
        <v>12206</v>
      </c>
      <c r="B5316" s="1">
        <v>50</v>
      </c>
      <c r="C5316" t="s">
        <v>12168</v>
      </c>
      <c r="D5316">
        <v>18324614</v>
      </c>
      <c r="E5316" t="s">
        <v>12207</v>
      </c>
      <c r="F5316" t="s">
        <v>1363</v>
      </c>
      <c r="G5316" t="s">
        <v>1364</v>
      </c>
      <c r="H5316" s="3" t="s">
        <v>3284</v>
      </c>
      <c r="I5316">
        <v>2022</v>
      </c>
      <c r="J5316" s="15" t="s">
        <v>2723</v>
      </c>
      <c r="K5316">
        <v>2022</v>
      </c>
      <c r="L5316" t="s">
        <v>1367</v>
      </c>
      <c r="M5316" t="s">
        <v>12171</v>
      </c>
      <c r="N5316" t="s">
        <v>12172</v>
      </c>
      <c r="O5316" t="s">
        <v>12173</v>
      </c>
      <c r="P5316" t="s">
        <v>11566</v>
      </c>
      <c r="Q5316">
        <f t="shared" si="96"/>
        <v>100</v>
      </c>
      <c r="R5316">
        <v>25038923</v>
      </c>
      <c r="S5316" t="s">
        <v>1917</v>
      </c>
      <c r="T5316" t="s">
        <v>12199</v>
      </c>
      <c r="U5316" s="75">
        <v>100</v>
      </c>
      <c r="V5316">
        <v>499</v>
      </c>
      <c r="W5316">
        <v>49900</v>
      </c>
      <c r="AH5316" s="16"/>
      <c r="AI5316" t="s">
        <v>1375</v>
      </c>
    </row>
    <row r="5317" spans="1:35" x14ac:dyDescent="0.25">
      <c r="A5317" t="s">
        <v>12208</v>
      </c>
      <c r="B5317" s="1">
        <v>50</v>
      </c>
      <c r="C5317" t="s">
        <v>12168</v>
      </c>
      <c r="D5317">
        <v>10053239</v>
      </c>
      <c r="E5317" t="s">
        <v>12209</v>
      </c>
      <c r="F5317" t="s">
        <v>1363</v>
      </c>
      <c r="G5317" t="s">
        <v>1364</v>
      </c>
      <c r="H5317" s="3" t="s">
        <v>2560</v>
      </c>
      <c r="I5317">
        <v>2019</v>
      </c>
      <c r="J5317" s="15" t="s">
        <v>6877</v>
      </c>
      <c r="K5317">
        <v>2019</v>
      </c>
      <c r="L5317" t="s">
        <v>1367</v>
      </c>
      <c r="M5317" t="s">
        <v>12171</v>
      </c>
      <c r="N5317" t="s">
        <v>12172</v>
      </c>
      <c r="O5317" t="s">
        <v>12173</v>
      </c>
      <c r="P5317" t="s">
        <v>11566</v>
      </c>
      <c r="Q5317">
        <f t="shared" si="96"/>
        <v>15</v>
      </c>
      <c r="R5317">
        <v>25038923</v>
      </c>
      <c r="S5317" t="s">
        <v>1917</v>
      </c>
      <c r="T5317" t="s">
        <v>12179</v>
      </c>
      <c r="U5317" s="75">
        <v>15</v>
      </c>
      <c r="V5317">
        <v>650</v>
      </c>
      <c r="W5317">
        <v>9750</v>
      </c>
      <c r="AH5317" s="16"/>
      <c r="AI5317" t="s">
        <v>1375</v>
      </c>
    </row>
    <row r="5318" spans="1:35" x14ac:dyDescent="0.25">
      <c r="A5318" t="s">
        <v>12210</v>
      </c>
      <c r="B5318" s="1">
        <v>50</v>
      </c>
      <c r="C5318" t="s">
        <v>12168</v>
      </c>
      <c r="D5318">
        <v>12648752</v>
      </c>
      <c r="E5318" t="s">
        <v>12211</v>
      </c>
      <c r="F5318" t="s">
        <v>1539</v>
      </c>
      <c r="G5318" t="s">
        <v>1364</v>
      </c>
      <c r="H5318" s="3" t="s">
        <v>12212</v>
      </c>
      <c r="I5318">
        <v>2020</v>
      </c>
      <c r="J5318" s="15" t="s">
        <v>7993</v>
      </c>
      <c r="K5318">
        <v>2020</v>
      </c>
      <c r="L5318" t="s">
        <v>1394</v>
      </c>
      <c r="M5318" t="s">
        <v>12171</v>
      </c>
      <c r="N5318" t="s">
        <v>12193</v>
      </c>
      <c r="O5318" t="s">
        <v>12173</v>
      </c>
      <c r="P5318" t="s">
        <v>11566</v>
      </c>
      <c r="Q5318">
        <f t="shared" si="96"/>
        <v>1080</v>
      </c>
      <c r="R5318">
        <v>25038923</v>
      </c>
      <c r="S5318" t="s">
        <v>1917</v>
      </c>
      <c r="T5318" t="s">
        <v>12179</v>
      </c>
      <c r="U5318" s="75">
        <v>1080</v>
      </c>
      <c r="V5318">
        <v>675</v>
      </c>
      <c r="W5318">
        <v>729000</v>
      </c>
      <c r="AH5318" s="16"/>
      <c r="AI5318" t="s">
        <v>1375</v>
      </c>
    </row>
    <row r="5319" spans="1:35" x14ac:dyDescent="0.25">
      <c r="A5319" t="s">
        <v>12213</v>
      </c>
      <c r="B5319" s="1">
        <v>50</v>
      </c>
      <c r="C5319" t="s">
        <v>12168</v>
      </c>
      <c r="D5319">
        <v>13426052</v>
      </c>
      <c r="E5319" t="s">
        <v>12214</v>
      </c>
      <c r="F5319" t="s">
        <v>1363</v>
      </c>
      <c r="G5319" t="s">
        <v>1364</v>
      </c>
      <c r="H5319" s="3" t="s">
        <v>10335</v>
      </c>
      <c r="I5319">
        <v>2020</v>
      </c>
      <c r="J5319" s="15" t="s">
        <v>10372</v>
      </c>
      <c r="K5319">
        <v>2020</v>
      </c>
      <c r="L5319" t="s">
        <v>1367</v>
      </c>
      <c r="M5319" t="s">
        <v>12171</v>
      </c>
      <c r="N5319" t="s">
        <v>12172</v>
      </c>
      <c r="O5319" t="s">
        <v>12173</v>
      </c>
      <c r="P5319" t="s">
        <v>11566</v>
      </c>
      <c r="Q5319">
        <f t="shared" si="96"/>
        <v>10</v>
      </c>
      <c r="R5319">
        <v>25038923</v>
      </c>
      <c r="S5319" t="s">
        <v>1917</v>
      </c>
      <c r="T5319" t="s">
        <v>12179</v>
      </c>
      <c r="U5319" s="75">
        <v>10</v>
      </c>
      <c r="V5319">
        <v>675</v>
      </c>
      <c r="W5319">
        <v>6750</v>
      </c>
      <c r="AH5319" s="16"/>
      <c r="AI5319" t="s">
        <v>1375</v>
      </c>
    </row>
    <row r="5320" spans="1:35" x14ac:dyDescent="0.25">
      <c r="A5320" t="s">
        <v>12215</v>
      </c>
      <c r="B5320" s="1">
        <v>50</v>
      </c>
      <c r="C5320" t="s">
        <v>12168</v>
      </c>
      <c r="D5320">
        <v>14843056</v>
      </c>
      <c r="E5320" t="s">
        <v>12216</v>
      </c>
      <c r="F5320" t="s">
        <v>1363</v>
      </c>
      <c r="G5320" t="s">
        <v>1364</v>
      </c>
      <c r="H5320" s="3" t="s">
        <v>4065</v>
      </c>
      <c r="I5320">
        <v>2021</v>
      </c>
      <c r="J5320" s="15" t="s">
        <v>4066</v>
      </c>
      <c r="K5320">
        <v>2021</v>
      </c>
      <c r="L5320" t="s">
        <v>1367</v>
      </c>
      <c r="M5320" t="s">
        <v>12171</v>
      </c>
      <c r="N5320" t="s">
        <v>12172</v>
      </c>
      <c r="O5320" t="s">
        <v>12173</v>
      </c>
      <c r="P5320" t="s">
        <v>11566</v>
      </c>
      <c r="Q5320">
        <f t="shared" si="96"/>
        <v>60</v>
      </c>
      <c r="R5320">
        <v>25038923</v>
      </c>
      <c r="S5320" t="s">
        <v>1917</v>
      </c>
      <c r="T5320" t="s">
        <v>12179</v>
      </c>
      <c r="U5320" s="75">
        <v>60</v>
      </c>
      <c r="V5320">
        <v>675</v>
      </c>
      <c r="W5320">
        <v>40500</v>
      </c>
      <c r="AH5320" s="16"/>
      <c r="AI5320" t="s">
        <v>1375</v>
      </c>
    </row>
    <row r="5321" spans="1:35" x14ac:dyDescent="0.25">
      <c r="A5321" t="s">
        <v>12217</v>
      </c>
      <c r="B5321" s="1">
        <v>50</v>
      </c>
      <c r="C5321" t="s">
        <v>12168</v>
      </c>
      <c r="D5321">
        <v>10798935</v>
      </c>
      <c r="E5321" t="s">
        <v>12218</v>
      </c>
      <c r="F5321" t="s">
        <v>1363</v>
      </c>
      <c r="G5321" t="s">
        <v>1364</v>
      </c>
      <c r="H5321" s="3" t="s">
        <v>3440</v>
      </c>
      <c r="I5321">
        <v>2019</v>
      </c>
      <c r="J5321" s="15" t="s">
        <v>3441</v>
      </c>
      <c r="K5321">
        <v>2019</v>
      </c>
      <c r="L5321" t="s">
        <v>1367</v>
      </c>
      <c r="M5321" t="s">
        <v>12171</v>
      </c>
      <c r="N5321" t="s">
        <v>12172</v>
      </c>
      <c r="O5321" t="s">
        <v>12173</v>
      </c>
      <c r="P5321" t="s">
        <v>11566</v>
      </c>
      <c r="Q5321">
        <f t="shared" si="96"/>
        <v>138</v>
      </c>
      <c r="R5321">
        <v>25038923</v>
      </c>
      <c r="S5321" t="s">
        <v>1917</v>
      </c>
      <c r="T5321" t="s">
        <v>12219</v>
      </c>
      <c r="U5321" s="75">
        <v>138</v>
      </c>
      <c r="V5321">
        <v>650</v>
      </c>
      <c r="W5321">
        <v>89700</v>
      </c>
      <c r="AH5321" s="16"/>
      <c r="AI5321" t="s">
        <v>1375</v>
      </c>
    </row>
    <row r="5322" spans="1:35" x14ac:dyDescent="0.25">
      <c r="A5322" t="s">
        <v>12220</v>
      </c>
      <c r="B5322" s="1">
        <v>50</v>
      </c>
      <c r="C5322" t="s">
        <v>12168</v>
      </c>
      <c r="D5322">
        <v>10809767</v>
      </c>
      <c r="E5322" t="s">
        <v>12221</v>
      </c>
      <c r="F5322" t="s">
        <v>1539</v>
      </c>
      <c r="G5322" t="s">
        <v>1364</v>
      </c>
      <c r="H5322" s="3" t="s">
        <v>6772</v>
      </c>
      <c r="I5322">
        <v>2019</v>
      </c>
      <c r="J5322" s="15" t="s">
        <v>1589</v>
      </c>
      <c r="K5322">
        <v>2019</v>
      </c>
      <c r="L5322" t="s">
        <v>1622</v>
      </c>
      <c r="M5322" t="s">
        <v>12171</v>
      </c>
      <c r="N5322" t="s">
        <v>12172</v>
      </c>
      <c r="O5322" t="s">
        <v>12173</v>
      </c>
      <c r="P5322" t="s">
        <v>11566</v>
      </c>
      <c r="Q5322">
        <f t="shared" si="96"/>
        <v>630</v>
      </c>
      <c r="R5322">
        <v>25038923</v>
      </c>
      <c r="S5322" t="s">
        <v>1917</v>
      </c>
      <c r="T5322" t="s">
        <v>12179</v>
      </c>
      <c r="U5322" s="75">
        <v>630</v>
      </c>
      <c r="V5322">
        <v>675</v>
      </c>
      <c r="W5322">
        <v>425250</v>
      </c>
      <c r="AH5322" s="16"/>
      <c r="AI5322" t="s">
        <v>1375</v>
      </c>
    </row>
    <row r="5323" spans="1:35" x14ac:dyDescent="0.25">
      <c r="A5323" t="s">
        <v>12222</v>
      </c>
      <c r="B5323" s="1">
        <v>50</v>
      </c>
      <c r="C5323" t="s">
        <v>12168</v>
      </c>
      <c r="D5323">
        <v>11270977</v>
      </c>
      <c r="E5323" t="s">
        <v>12223</v>
      </c>
      <c r="F5323" t="s">
        <v>1363</v>
      </c>
      <c r="G5323" t="s">
        <v>1364</v>
      </c>
      <c r="H5323" s="3" t="s">
        <v>4791</v>
      </c>
      <c r="I5323">
        <v>2019</v>
      </c>
      <c r="J5323" s="15" t="s">
        <v>2595</v>
      </c>
      <c r="K5323">
        <v>2019</v>
      </c>
      <c r="L5323" t="s">
        <v>1367</v>
      </c>
      <c r="M5323" t="s">
        <v>12224</v>
      </c>
      <c r="N5323" t="s">
        <v>1596</v>
      </c>
      <c r="O5323" t="s">
        <v>12173</v>
      </c>
      <c r="P5323" t="s">
        <v>12225</v>
      </c>
      <c r="Q5323">
        <f t="shared" si="96"/>
        <v>135</v>
      </c>
      <c r="R5323">
        <v>25038923</v>
      </c>
      <c r="S5323" t="s">
        <v>1917</v>
      </c>
      <c r="T5323" t="s">
        <v>12226</v>
      </c>
      <c r="U5323" s="75">
        <v>135</v>
      </c>
      <c r="V5323">
        <v>650</v>
      </c>
      <c r="W5323">
        <v>87750</v>
      </c>
      <c r="AH5323" s="16"/>
      <c r="AI5323" t="s">
        <v>1375</v>
      </c>
    </row>
    <row r="5324" spans="1:35" x14ac:dyDescent="0.25">
      <c r="A5324" t="s">
        <v>12227</v>
      </c>
      <c r="B5324" s="1">
        <v>50</v>
      </c>
      <c r="C5324" t="s">
        <v>12168</v>
      </c>
      <c r="D5324">
        <v>11183845</v>
      </c>
      <c r="E5324" t="s">
        <v>12228</v>
      </c>
      <c r="F5324" t="s">
        <v>1363</v>
      </c>
      <c r="G5324" t="s">
        <v>1364</v>
      </c>
      <c r="H5324" s="3" t="s">
        <v>2587</v>
      </c>
      <c r="I5324">
        <v>2019</v>
      </c>
      <c r="J5324" s="15" t="s">
        <v>1641</v>
      </c>
      <c r="K5324">
        <v>2019</v>
      </c>
      <c r="L5324" t="s">
        <v>1367</v>
      </c>
      <c r="M5324" t="s">
        <v>12171</v>
      </c>
      <c r="N5324" t="s">
        <v>12172</v>
      </c>
      <c r="O5324" t="s">
        <v>12173</v>
      </c>
      <c r="P5324" t="s">
        <v>11566</v>
      </c>
      <c r="Q5324">
        <f t="shared" si="96"/>
        <v>133</v>
      </c>
      <c r="R5324">
        <v>25038923</v>
      </c>
      <c r="S5324" t="s">
        <v>1917</v>
      </c>
      <c r="T5324" t="s">
        <v>12179</v>
      </c>
      <c r="U5324" s="75">
        <v>133</v>
      </c>
      <c r="V5324">
        <v>675</v>
      </c>
      <c r="W5324">
        <v>89775</v>
      </c>
      <c r="AH5324" s="16"/>
      <c r="AI5324" t="s">
        <v>1375</v>
      </c>
    </row>
    <row r="5325" spans="1:35" x14ac:dyDescent="0.25">
      <c r="A5325" t="s">
        <v>12229</v>
      </c>
      <c r="B5325" s="1">
        <v>50</v>
      </c>
      <c r="C5325" t="s">
        <v>12168</v>
      </c>
      <c r="D5325">
        <v>15814556</v>
      </c>
      <c r="E5325" t="s">
        <v>12230</v>
      </c>
      <c r="F5325" t="s">
        <v>1363</v>
      </c>
      <c r="G5325" t="s">
        <v>1364</v>
      </c>
      <c r="H5325" s="3" t="s">
        <v>7840</v>
      </c>
      <c r="I5325">
        <v>2021</v>
      </c>
      <c r="J5325" s="15" t="s">
        <v>12231</v>
      </c>
      <c r="K5325">
        <v>2021</v>
      </c>
      <c r="L5325" t="s">
        <v>1367</v>
      </c>
      <c r="M5325" t="s">
        <v>12171</v>
      </c>
      <c r="N5325" t="s">
        <v>12172</v>
      </c>
      <c r="O5325" t="s">
        <v>12173</v>
      </c>
      <c r="P5325" t="s">
        <v>11566</v>
      </c>
      <c r="Q5325">
        <f t="shared" si="96"/>
        <v>62500</v>
      </c>
      <c r="R5325">
        <v>25038923</v>
      </c>
      <c r="S5325" t="s">
        <v>1917</v>
      </c>
      <c r="T5325" t="s">
        <v>12182</v>
      </c>
      <c r="U5325" s="75">
        <v>62500</v>
      </c>
      <c r="V5325">
        <f>1.35*500</f>
        <v>675</v>
      </c>
      <c r="W5325">
        <v>84375</v>
      </c>
      <c r="AA5325" t="s">
        <v>4037</v>
      </c>
      <c r="AH5325" s="16"/>
      <c r="AI5325" t="s">
        <v>1375</v>
      </c>
    </row>
    <row r="5326" spans="1:35" x14ac:dyDescent="0.25">
      <c r="A5326" t="s">
        <v>12232</v>
      </c>
      <c r="B5326" s="1">
        <v>50</v>
      </c>
      <c r="C5326" t="s">
        <v>12168</v>
      </c>
      <c r="D5326">
        <v>13866052</v>
      </c>
      <c r="E5326" t="s">
        <v>12233</v>
      </c>
      <c r="F5326" t="s">
        <v>1363</v>
      </c>
      <c r="G5326" t="s">
        <v>1364</v>
      </c>
      <c r="H5326" s="3" t="s">
        <v>7971</v>
      </c>
      <c r="I5326">
        <v>2021</v>
      </c>
      <c r="J5326" s="15" t="s">
        <v>10156</v>
      </c>
      <c r="K5326">
        <v>2021</v>
      </c>
      <c r="L5326" t="s">
        <v>1367</v>
      </c>
      <c r="M5326" t="s">
        <v>12171</v>
      </c>
      <c r="N5326" t="s">
        <v>12172</v>
      </c>
      <c r="O5326" t="s">
        <v>12173</v>
      </c>
      <c r="P5326" t="s">
        <v>11566</v>
      </c>
      <c r="Q5326">
        <f t="shared" si="96"/>
        <v>138</v>
      </c>
      <c r="R5326">
        <v>25038923</v>
      </c>
      <c r="S5326" t="s">
        <v>1917</v>
      </c>
      <c r="T5326" t="s">
        <v>12179</v>
      </c>
      <c r="U5326" s="75">
        <v>138</v>
      </c>
      <c r="V5326">
        <v>650</v>
      </c>
      <c r="W5326">
        <v>89700</v>
      </c>
      <c r="AH5326" s="16"/>
      <c r="AI5326" t="s">
        <v>1375</v>
      </c>
    </row>
    <row r="5327" spans="1:35" x14ac:dyDescent="0.25">
      <c r="A5327" t="s">
        <v>12234</v>
      </c>
      <c r="B5327" s="1">
        <v>50</v>
      </c>
      <c r="C5327" t="s">
        <v>12168</v>
      </c>
      <c r="D5327">
        <v>13495011</v>
      </c>
      <c r="E5327" t="s">
        <v>12235</v>
      </c>
      <c r="F5327" t="s">
        <v>1363</v>
      </c>
      <c r="G5327" t="s">
        <v>1364</v>
      </c>
      <c r="H5327" s="3" t="s">
        <v>10641</v>
      </c>
      <c r="I5327">
        <v>2020</v>
      </c>
      <c r="J5327" s="15" t="s">
        <v>12236</v>
      </c>
      <c r="K5327">
        <v>2020</v>
      </c>
      <c r="L5327" t="s">
        <v>1367</v>
      </c>
      <c r="M5327" t="s">
        <v>12171</v>
      </c>
      <c r="N5327" t="s">
        <v>12172</v>
      </c>
      <c r="O5327" t="s">
        <v>12173</v>
      </c>
      <c r="P5327" t="s">
        <v>11566</v>
      </c>
      <c r="Q5327">
        <f t="shared" si="96"/>
        <v>100</v>
      </c>
      <c r="R5327">
        <v>25038923</v>
      </c>
      <c r="S5327" t="s">
        <v>1917</v>
      </c>
      <c r="T5327" t="s">
        <v>12179</v>
      </c>
      <c r="U5327" s="75">
        <v>100</v>
      </c>
      <c r="V5327">
        <v>675</v>
      </c>
      <c r="W5327">
        <v>67500</v>
      </c>
      <c r="AH5327" s="16"/>
      <c r="AI5327" t="s">
        <v>1375</v>
      </c>
    </row>
    <row r="5328" spans="1:35" x14ac:dyDescent="0.25">
      <c r="A5328" t="s">
        <v>12237</v>
      </c>
      <c r="B5328" s="1">
        <v>50</v>
      </c>
      <c r="C5328" t="s">
        <v>12168</v>
      </c>
      <c r="D5328">
        <v>14873206</v>
      </c>
      <c r="E5328" t="s">
        <v>12238</v>
      </c>
      <c r="F5328" t="s">
        <v>1363</v>
      </c>
      <c r="G5328" t="s">
        <v>1364</v>
      </c>
      <c r="H5328" s="3" t="s">
        <v>4781</v>
      </c>
      <c r="I5328">
        <v>2021</v>
      </c>
      <c r="J5328" s="15" t="s">
        <v>4768</v>
      </c>
      <c r="K5328">
        <v>2021</v>
      </c>
      <c r="L5328" t="s">
        <v>1367</v>
      </c>
      <c r="M5328" t="s">
        <v>12171</v>
      </c>
      <c r="N5328" t="s">
        <v>12172</v>
      </c>
      <c r="O5328" t="s">
        <v>12173</v>
      </c>
      <c r="P5328" t="s">
        <v>11566</v>
      </c>
      <c r="Q5328">
        <f t="shared" si="96"/>
        <v>138</v>
      </c>
      <c r="R5328">
        <v>25038923</v>
      </c>
      <c r="S5328" t="s">
        <v>1917</v>
      </c>
      <c r="T5328" t="s">
        <v>12185</v>
      </c>
      <c r="U5328" s="75">
        <v>138</v>
      </c>
      <c r="V5328">
        <v>650</v>
      </c>
      <c r="W5328">
        <v>89700</v>
      </c>
      <c r="AH5328" s="16"/>
      <c r="AI5328" t="s">
        <v>1375</v>
      </c>
    </row>
    <row r="5329" spans="1:35" x14ac:dyDescent="0.25">
      <c r="A5329" t="s">
        <v>12239</v>
      </c>
      <c r="B5329" s="1">
        <v>50</v>
      </c>
      <c r="C5329" t="s">
        <v>12168</v>
      </c>
      <c r="D5329">
        <v>15708829</v>
      </c>
      <c r="E5329" t="s">
        <v>12240</v>
      </c>
      <c r="F5329" t="s">
        <v>1363</v>
      </c>
      <c r="G5329" t="s">
        <v>1364</v>
      </c>
      <c r="H5329" s="3" t="s">
        <v>4609</v>
      </c>
      <c r="I5329">
        <v>2021</v>
      </c>
      <c r="J5329" s="15" t="s">
        <v>4631</v>
      </c>
      <c r="K5329">
        <v>2021</v>
      </c>
      <c r="L5329" t="s">
        <v>1367</v>
      </c>
      <c r="M5329" t="s">
        <v>12171</v>
      </c>
      <c r="N5329" t="s">
        <v>12172</v>
      </c>
      <c r="O5329" t="s">
        <v>12173</v>
      </c>
      <c r="P5329" t="s">
        <v>11566</v>
      </c>
      <c r="Q5329">
        <f t="shared" si="96"/>
        <v>132</v>
      </c>
      <c r="R5329">
        <v>25038923</v>
      </c>
      <c r="S5329" t="s">
        <v>1917</v>
      </c>
      <c r="T5329" t="s">
        <v>12182</v>
      </c>
      <c r="U5329" s="75">
        <v>132</v>
      </c>
      <c r="V5329">
        <v>675</v>
      </c>
      <c r="W5329">
        <v>89100</v>
      </c>
      <c r="AH5329" s="16"/>
      <c r="AI5329" t="s">
        <v>1375</v>
      </c>
    </row>
    <row r="5330" spans="1:35" x14ac:dyDescent="0.25">
      <c r="A5330" t="s">
        <v>12241</v>
      </c>
      <c r="B5330" s="1">
        <v>50</v>
      </c>
      <c r="C5330" t="s">
        <v>12168</v>
      </c>
      <c r="D5330">
        <v>17378001</v>
      </c>
      <c r="E5330" t="s">
        <v>12242</v>
      </c>
      <c r="F5330" t="s">
        <v>1363</v>
      </c>
      <c r="G5330" t="s">
        <v>1364</v>
      </c>
      <c r="H5330" s="3" t="s">
        <v>1504</v>
      </c>
      <c r="I5330">
        <v>2022</v>
      </c>
      <c r="J5330" s="15" t="s">
        <v>1505</v>
      </c>
      <c r="K5330">
        <v>2022</v>
      </c>
      <c r="L5330" t="s">
        <v>1367</v>
      </c>
      <c r="M5330" t="s">
        <v>12171</v>
      </c>
      <c r="N5330" t="s">
        <v>12172</v>
      </c>
      <c r="O5330" t="s">
        <v>12173</v>
      </c>
      <c r="P5330" t="s">
        <v>11566</v>
      </c>
      <c r="Q5330">
        <f t="shared" si="96"/>
        <v>133</v>
      </c>
      <c r="R5330">
        <v>25038923</v>
      </c>
      <c r="S5330" t="s">
        <v>1917</v>
      </c>
      <c r="T5330" t="s">
        <v>12199</v>
      </c>
      <c r="U5330" s="75">
        <v>133</v>
      </c>
      <c r="V5330">
        <v>675</v>
      </c>
      <c r="W5330">
        <v>89775</v>
      </c>
      <c r="AH5330" s="16"/>
      <c r="AI5330" t="s">
        <v>1375</v>
      </c>
    </row>
    <row r="5331" spans="1:35" x14ac:dyDescent="0.25">
      <c r="A5331" t="s">
        <v>12243</v>
      </c>
      <c r="B5331" s="1">
        <v>50</v>
      </c>
      <c r="C5331" t="s">
        <v>12168</v>
      </c>
      <c r="D5331">
        <v>17390702</v>
      </c>
      <c r="E5331" t="s">
        <v>12244</v>
      </c>
      <c r="F5331" t="s">
        <v>1363</v>
      </c>
      <c r="G5331" t="s">
        <v>1364</v>
      </c>
      <c r="H5331" s="3" t="s">
        <v>3610</v>
      </c>
      <c r="I5331">
        <v>2022</v>
      </c>
      <c r="J5331" s="15" t="s">
        <v>3612</v>
      </c>
      <c r="K5331">
        <v>2022</v>
      </c>
      <c r="L5331" t="s">
        <v>1367</v>
      </c>
      <c r="M5331" t="s">
        <v>12171</v>
      </c>
      <c r="N5331" t="s">
        <v>12172</v>
      </c>
      <c r="O5331" t="s">
        <v>12173</v>
      </c>
      <c r="P5331" t="s">
        <v>11566</v>
      </c>
      <c r="Q5331">
        <f t="shared" si="96"/>
        <v>130</v>
      </c>
      <c r="R5331">
        <v>25038923</v>
      </c>
      <c r="S5331" t="s">
        <v>1917</v>
      </c>
      <c r="T5331" t="s">
        <v>12199</v>
      </c>
      <c r="U5331" s="75">
        <v>130</v>
      </c>
      <c r="V5331">
        <v>675</v>
      </c>
      <c r="W5331">
        <v>87750</v>
      </c>
      <c r="AH5331" s="16"/>
      <c r="AI5331" t="s">
        <v>1375</v>
      </c>
    </row>
    <row r="5332" spans="1:35" x14ac:dyDescent="0.25">
      <c r="A5332" t="s">
        <v>12245</v>
      </c>
      <c r="B5332" s="1">
        <v>50</v>
      </c>
      <c r="C5332" t="s">
        <v>12168</v>
      </c>
      <c r="D5332">
        <v>17608600</v>
      </c>
      <c r="E5332" t="s">
        <v>12246</v>
      </c>
      <c r="F5332" t="s">
        <v>1363</v>
      </c>
      <c r="G5332" t="s">
        <v>1364</v>
      </c>
      <c r="H5332" s="3" t="s">
        <v>5299</v>
      </c>
      <c r="I5332">
        <v>2022</v>
      </c>
      <c r="J5332" s="15" t="s">
        <v>1854</v>
      </c>
      <c r="K5332">
        <v>2022</v>
      </c>
      <c r="L5332" t="s">
        <v>1367</v>
      </c>
      <c r="M5332" t="s">
        <v>12171</v>
      </c>
      <c r="N5332" t="s">
        <v>12172</v>
      </c>
      <c r="O5332" t="s">
        <v>12173</v>
      </c>
      <c r="P5332" t="s">
        <v>11566</v>
      </c>
      <c r="Q5332">
        <f t="shared" si="96"/>
        <v>130</v>
      </c>
      <c r="R5332">
        <v>25038923</v>
      </c>
      <c r="S5332" t="s">
        <v>1917</v>
      </c>
      <c r="T5332" t="s">
        <v>12199</v>
      </c>
      <c r="U5332" s="75">
        <v>130</v>
      </c>
      <c r="V5332">
        <v>675</v>
      </c>
      <c r="W5332">
        <v>87750</v>
      </c>
      <c r="AH5332" s="16"/>
      <c r="AI5332" t="s">
        <v>1375</v>
      </c>
    </row>
    <row r="5333" spans="1:35" x14ac:dyDescent="0.25">
      <c r="A5333" t="s">
        <v>12247</v>
      </c>
      <c r="B5333" s="1">
        <v>50</v>
      </c>
      <c r="C5333" t="s">
        <v>12168</v>
      </c>
      <c r="D5333">
        <v>12115185</v>
      </c>
      <c r="E5333" t="s">
        <v>12228</v>
      </c>
      <c r="F5333" t="s">
        <v>1363</v>
      </c>
      <c r="G5333" t="s">
        <v>1364</v>
      </c>
      <c r="H5333" s="3" t="s">
        <v>3475</v>
      </c>
      <c r="I5333">
        <v>2020</v>
      </c>
      <c r="J5333" s="15" t="s">
        <v>1415</v>
      </c>
      <c r="K5333">
        <v>2020</v>
      </c>
      <c r="L5333" t="s">
        <v>1367</v>
      </c>
      <c r="M5333" t="s">
        <v>12171</v>
      </c>
      <c r="N5333" t="s">
        <v>12172</v>
      </c>
      <c r="O5333" t="s">
        <v>12173</v>
      </c>
      <c r="P5333" t="s">
        <v>11566</v>
      </c>
      <c r="Q5333">
        <f t="shared" si="96"/>
        <v>133</v>
      </c>
      <c r="R5333">
        <v>25038923</v>
      </c>
      <c r="S5333" t="s">
        <v>1917</v>
      </c>
      <c r="T5333" t="s">
        <v>12179</v>
      </c>
      <c r="U5333" s="75">
        <v>133</v>
      </c>
      <c r="V5333">
        <v>675</v>
      </c>
      <c r="W5333">
        <v>89775</v>
      </c>
      <c r="AH5333" s="16"/>
      <c r="AI5333" t="s">
        <v>1375</v>
      </c>
    </row>
    <row r="5334" spans="1:35" x14ac:dyDescent="0.25">
      <c r="A5334" t="s">
        <v>12248</v>
      </c>
      <c r="B5334" s="1">
        <v>50</v>
      </c>
      <c r="C5334" t="s">
        <v>12168</v>
      </c>
      <c r="D5334">
        <v>13777688</v>
      </c>
      <c r="E5334" t="s">
        <v>12249</v>
      </c>
      <c r="F5334" t="s">
        <v>1539</v>
      </c>
      <c r="G5334" t="s">
        <v>1364</v>
      </c>
      <c r="H5334" s="3" t="s">
        <v>12250</v>
      </c>
      <c r="I5334">
        <v>2020</v>
      </c>
      <c r="J5334" s="15" t="s">
        <v>2008</v>
      </c>
      <c r="K5334">
        <v>2021</v>
      </c>
      <c r="L5334" t="s">
        <v>1367</v>
      </c>
      <c r="M5334" t="s">
        <v>12171</v>
      </c>
      <c r="N5334" t="s">
        <v>12172</v>
      </c>
      <c r="O5334" t="s">
        <v>12173</v>
      </c>
      <c r="P5334" t="s">
        <v>11566</v>
      </c>
      <c r="Q5334">
        <f t="shared" si="96"/>
        <v>1080</v>
      </c>
      <c r="R5334">
        <v>25038923</v>
      </c>
      <c r="S5334" t="s">
        <v>1917</v>
      </c>
      <c r="T5334" t="s">
        <v>12179</v>
      </c>
      <c r="U5334" s="75">
        <v>1080</v>
      </c>
      <c r="V5334">
        <v>675</v>
      </c>
      <c r="W5334">
        <v>729000</v>
      </c>
      <c r="AH5334" s="16"/>
      <c r="AI5334" t="s">
        <v>1375</v>
      </c>
    </row>
    <row r="5335" spans="1:35" x14ac:dyDescent="0.25">
      <c r="A5335" t="s">
        <v>12251</v>
      </c>
      <c r="B5335" s="1">
        <v>50</v>
      </c>
      <c r="C5335" t="s">
        <v>12168</v>
      </c>
      <c r="D5335">
        <v>15253244</v>
      </c>
      <c r="E5335" t="s">
        <v>12252</v>
      </c>
      <c r="F5335" t="s">
        <v>3576</v>
      </c>
      <c r="G5335" t="s">
        <v>1364</v>
      </c>
      <c r="H5335" s="3" t="s">
        <v>10224</v>
      </c>
      <c r="I5335">
        <v>2021</v>
      </c>
      <c r="J5335" s="15" t="s">
        <v>4878</v>
      </c>
      <c r="K5335">
        <v>2021</v>
      </c>
      <c r="L5335" t="s">
        <v>1394</v>
      </c>
      <c r="M5335" t="s">
        <v>12171</v>
      </c>
      <c r="N5335" t="s">
        <v>12193</v>
      </c>
      <c r="O5335" t="s">
        <v>12173</v>
      </c>
      <c r="P5335" t="s">
        <v>11566</v>
      </c>
      <c r="Q5335">
        <f t="shared" si="96"/>
        <v>800</v>
      </c>
      <c r="R5335">
        <v>25038923</v>
      </c>
      <c r="S5335" t="s">
        <v>1917</v>
      </c>
      <c r="T5335" t="s">
        <v>12199</v>
      </c>
      <c r="U5335" s="75">
        <v>800</v>
      </c>
      <c r="V5335">
        <v>675</v>
      </c>
      <c r="W5335">
        <v>540000</v>
      </c>
      <c r="AH5335" s="16"/>
      <c r="AI5335" t="s">
        <v>1375</v>
      </c>
    </row>
    <row r="5336" spans="1:35" x14ac:dyDescent="0.25">
      <c r="A5336" t="s">
        <v>12253</v>
      </c>
      <c r="B5336" s="1">
        <v>50</v>
      </c>
      <c r="C5336" t="s">
        <v>12168</v>
      </c>
      <c r="D5336">
        <v>14210568</v>
      </c>
      <c r="E5336" t="s">
        <v>12254</v>
      </c>
      <c r="F5336" t="s">
        <v>1363</v>
      </c>
      <c r="G5336" t="s">
        <v>1364</v>
      </c>
      <c r="H5336" s="3" t="s">
        <v>2005</v>
      </c>
      <c r="I5336">
        <v>2021</v>
      </c>
      <c r="J5336" s="15" t="s">
        <v>12255</v>
      </c>
      <c r="K5336">
        <v>2021</v>
      </c>
      <c r="L5336" t="s">
        <v>1367</v>
      </c>
      <c r="M5336" t="s">
        <v>12171</v>
      </c>
      <c r="N5336" t="s">
        <v>12172</v>
      </c>
      <c r="O5336" t="s">
        <v>12173</v>
      </c>
      <c r="P5336" t="s">
        <v>11566</v>
      </c>
      <c r="Q5336">
        <f t="shared" si="96"/>
        <v>50</v>
      </c>
      <c r="R5336">
        <v>25038923</v>
      </c>
      <c r="S5336" t="s">
        <v>1917</v>
      </c>
      <c r="T5336" t="s">
        <v>12179</v>
      </c>
      <c r="U5336" s="75">
        <v>50</v>
      </c>
      <c r="V5336">
        <v>675</v>
      </c>
      <c r="W5336">
        <v>33750</v>
      </c>
      <c r="AH5336" s="16"/>
      <c r="AI5336" t="s">
        <v>1375</v>
      </c>
    </row>
    <row r="5337" spans="1:35" x14ac:dyDescent="0.25">
      <c r="A5337" t="s">
        <v>12256</v>
      </c>
      <c r="B5337" s="1">
        <v>50</v>
      </c>
      <c r="C5337" t="s">
        <v>12168</v>
      </c>
      <c r="D5337">
        <v>13539019</v>
      </c>
      <c r="E5337" t="s">
        <v>12257</v>
      </c>
      <c r="F5337" t="s">
        <v>1363</v>
      </c>
      <c r="G5337" t="s">
        <v>1364</v>
      </c>
      <c r="H5337" s="3" t="s">
        <v>12258</v>
      </c>
      <c r="I5337">
        <v>2020</v>
      </c>
      <c r="J5337" s="15" t="s">
        <v>3584</v>
      </c>
      <c r="K5337">
        <v>2020</v>
      </c>
      <c r="L5337" t="s">
        <v>1367</v>
      </c>
      <c r="M5337" t="s">
        <v>12171</v>
      </c>
      <c r="N5337" t="s">
        <v>12172</v>
      </c>
      <c r="O5337" t="s">
        <v>12173</v>
      </c>
      <c r="P5337" t="s">
        <v>11566</v>
      </c>
      <c r="Q5337">
        <f t="shared" si="96"/>
        <v>135</v>
      </c>
      <c r="R5337">
        <v>25038923</v>
      </c>
      <c r="S5337" t="s">
        <v>1917</v>
      </c>
      <c r="T5337" t="s">
        <v>12259</v>
      </c>
      <c r="U5337" s="75">
        <v>135</v>
      </c>
      <c r="V5337">
        <v>650</v>
      </c>
      <c r="W5337">
        <v>87750</v>
      </c>
      <c r="AH5337" s="16"/>
      <c r="AI5337" t="s">
        <v>1375</v>
      </c>
    </row>
    <row r="5338" spans="1:35" x14ac:dyDescent="0.25">
      <c r="A5338" t="s">
        <v>12260</v>
      </c>
      <c r="B5338" s="1">
        <v>50</v>
      </c>
      <c r="C5338" t="s">
        <v>12168</v>
      </c>
      <c r="D5338">
        <v>16498321</v>
      </c>
      <c r="E5338" t="s">
        <v>12261</v>
      </c>
      <c r="F5338" t="s">
        <v>1363</v>
      </c>
      <c r="G5338" t="s">
        <v>1364</v>
      </c>
      <c r="H5338" s="3" t="s">
        <v>4939</v>
      </c>
      <c r="I5338">
        <v>2022</v>
      </c>
      <c r="J5338" s="15" t="s">
        <v>4949</v>
      </c>
      <c r="K5338">
        <v>2022</v>
      </c>
      <c r="L5338" t="s">
        <v>1367</v>
      </c>
      <c r="M5338" t="s">
        <v>12171</v>
      </c>
      <c r="N5338" t="s">
        <v>12193</v>
      </c>
      <c r="O5338" t="s">
        <v>12173</v>
      </c>
      <c r="P5338" t="s">
        <v>11566</v>
      </c>
      <c r="Q5338">
        <f t="shared" si="96"/>
        <v>62500</v>
      </c>
      <c r="R5338">
        <v>25038923</v>
      </c>
      <c r="S5338" t="s">
        <v>1917</v>
      </c>
      <c r="T5338" t="s">
        <v>12262</v>
      </c>
      <c r="U5338" s="75">
        <v>62500</v>
      </c>
      <c r="V5338">
        <f>1.35*500</f>
        <v>675</v>
      </c>
      <c r="W5338">
        <v>84375</v>
      </c>
      <c r="AA5338" t="s">
        <v>4037</v>
      </c>
      <c r="AH5338" s="16"/>
      <c r="AI5338" t="s">
        <v>1375</v>
      </c>
    </row>
    <row r="5339" spans="1:35" x14ac:dyDescent="0.25">
      <c r="A5339" t="s">
        <v>12263</v>
      </c>
      <c r="B5339" s="1">
        <v>50</v>
      </c>
      <c r="C5339" t="s">
        <v>12168</v>
      </c>
      <c r="D5339">
        <v>16503589</v>
      </c>
      <c r="E5339" t="s">
        <v>12264</v>
      </c>
      <c r="F5339" t="s">
        <v>1363</v>
      </c>
      <c r="G5339" t="s">
        <v>1364</v>
      </c>
      <c r="H5339" s="3" t="s">
        <v>2117</v>
      </c>
      <c r="I5339">
        <v>2022</v>
      </c>
      <c r="J5339" s="15" t="s">
        <v>2118</v>
      </c>
      <c r="K5339">
        <v>2022</v>
      </c>
      <c r="L5339" t="s">
        <v>1367</v>
      </c>
      <c r="M5339" t="s">
        <v>12171</v>
      </c>
      <c r="N5339" t="s">
        <v>12193</v>
      </c>
      <c r="O5339" t="s">
        <v>12173</v>
      </c>
      <c r="P5339" t="s">
        <v>11566</v>
      </c>
      <c r="Q5339">
        <f t="shared" si="96"/>
        <v>138</v>
      </c>
      <c r="R5339">
        <v>25038923</v>
      </c>
      <c r="S5339" t="s">
        <v>1917</v>
      </c>
      <c r="T5339" t="s">
        <v>12199</v>
      </c>
      <c r="U5339" s="75">
        <v>138</v>
      </c>
      <c r="V5339">
        <v>650</v>
      </c>
      <c r="W5339">
        <v>89700</v>
      </c>
      <c r="AH5339" s="16"/>
      <c r="AI5339" t="s">
        <v>1375</v>
      </c>
    </row>
    <row r="5340" spans="1:35" x14ac:dyDescent="0.25">
      <c r="A5340" t="s">
        <v>12265</v>
      </c>
      <c r="B5340" s="1">
        <v>50</v>
      </c>
      <c r="C5340" t="s">
        <v>12168</v>
      </c>
      <c r="D5340">
        <v>16177088</v>
      </c>
      <c r="E5340" t="s">
        <v>12266</v>
      </c>
      <c r="F5340" t="s">
        <v>1363</v>
      </c>
      <c r="G5340" t="s">
        <v>1364</v>
      </c>
      <c r="H5340" s="3" t="s">
        <v>2095</v>
      </c>
      <c r="I5340">
        <v>2022</v>
      </c>
      <c r="J5340" s="15" t="s">
        <v>4917</v>
      </c>
      <c r="K5340">
        <v>2022</v>
      </c>
      <c r="L5340" t="s">
        <v>1367</v>
      </c>
      <c r="M5340" t="s">
        <v>12171</v>
      </c>
      <c r="N5340" t="s">
        <v>12193</v>
      </c>
      <c r="O5340" t="s">
        <v>12173</v>
      </c>
      <c r="P5340" t="s">
        <v>11566</v>
      </c>
      <c r="Q5340">
        <f t="shared" si="96"/>
        <v>138</v>
      </c>
      <c r="R5340">
        <v>25038923</v>
      </c>
      <c r="S5340" t="s">
        <v>1917</v>
      </c>
      <c r="T5340" t="s">
        <v>12199</v>
      </c>
      <c r="U5340" s="75">
        <v>138</v>
      </c>
      <c r="V5340">
        <v>650</v>
      </c>
      <c r="W5340">
        <v>89700</v>
      </c>
      <c r="AH5340" s="16"/>
      <c r="AI5340" t="s">
        <v>1375</v>
      </c>
    </row>
    <row r="5341" spans="1:35" x14ac:dyDescent="0.25">
      <c r="A5341" t="s">
        <v>12267</v>
      </c>
      <c r="B5341" s="1">
        <v>50</v>
      </c>
      <c r="C5341" t="s">
        <v>12168</v>
      </c>
      <c r="D5341">
        <v>16573390</v>
      </c>
      <c r="E5341" t="s">
        <v>12242</v>
      </c>
      <c r="F5341" t="s">
        <v>1363</v>
      </c>
      <c r="G5341" t="s">
        <v>1364</v>
      </c>
      <c r="H5341" s="3" t="s">
        <v>2126</v>
      </c>
      <c r="I5341">
        <v>2022</v>
      </c>
      <c r="J5341" s="15" t="s">
        <v>2138</v>
      </c>
      <c r="K5341">
        <v>2022</v>
      </c>
      <c r="L5341" t="s">
        <v>1367</v>
      </c>
      <c r="M5341" t="s">
        <v>12171</v>
      </c>
      <c r="N5341" t="s">
        <v>12193</v>
      </c>
      <c r="O5341" t="s">
        <v>12173</v>
      </c>
      <c r="P5341" t="s">
        <v>11566</v>
      </c>
      <c r="Q5341">
        <f t="shared" si="96"/>
        <v>133</v>
      </c>
      <c r="R5341">
        <v>25038923</v>
      </c>
      <c r="S5341" t="s">
        <v>1917</v>
      </c>
      <c r="T5341" t="s">
        <v>12199</v>
      </c>
      <c r="U5341" s="75">
        <v>133</v>
      </c>
      <c r="V5341">
        <v>675</v>
      </c>
      <c r="W5341">
        <v>89775</v>
      </c>
      <c r="AH5341" s="16"/>
      <c r="AI5341" t="s">
        <v>1375</v>
      </c>
    </row>
    <row r="5342" spans="1:35" x14ac:dyDescent="0.25">
      <c r="A5342" t="s">
        <v>12268</v>
      </c>
      <c r="B5342" s="1">
        <v>50</v>
      </c>
      <c r="C5342" t="s">
        <v>12168</v>
      </c>
      <c r="D5342">
        <v>16583523</v>
      </c>
      <c r="E5342" t="s">
        <v>12269</v>
      </c>
      <c r="F5342" t="s">
        <v>1363</v>
      </c>
      <c r="G5342" t="s">
        <v>1364</v>
      </c>
      <c r="H5342" s="3" t="s">
        <v>5032</v>
      </c>
      <c r="I5342">
        <v>2022</v>
      </c>
      <c r="J5342" s="15" t="s">
        <v>4000</v>
      </c>
      <c r="K5342">
        <v>2022</v>
      </c>
      <c r="L5342" t="s">
        <v>1367</v>
      </c>
      <c r="M5342" t="s">
        <v>12171</v>
      </c>
      <c r="N5342" t="s">
        <v>12193</v>
      </c>
      <c r="O5342" t="s">
        <v>12173</v>
      </c>
      <c r="P5342" t="s">
        <v>11566</v>
      </c>
      <c r="Q5342">
        <f t="shared" si="96"/>
        <v>90</v>
      </c>
      <c r="R5342">
        <v>25038923</v>
      </c>
      <c r="S5342" t="s">
        <v>1917</v>
      </c>
      <c r="T5342" t="s">
        <v>12199</v>
      </c>
      <c r="U5342" s="75">
        <v>90</v>
      </c>
      <c r="V5342">
        <v>675</v>
      </c>
      <c r="W5342">
        <v>60750</v>
      </c>
      <c r="AH5342" s="16"/>
      <c r="AI5342" t="s">
        <v>1375</v>
      </c>
    </row>
    <row r="5343" spans="1:35" x14ac:dyDescent="0.25">
      <c r="A5343" t="s">
        <v>12270</v>
      </c>
      <c r="B5343" s="1">
        <v>50</v>
      </c>
      <c r="C5343" t="s">
        <v>12168</v>
      </c>
      <c r="D5343">
        <v>16561929</v>
      </c>
      <c r="E5343" t="s">
        <v>12198</v>
      </c>
      <c r="F5343" t="s">
        <v>1363</v>
      </c>
      <c r="G5343" t="s">
        <v>1364</v>
      </c>
      <c r="H5343" s="3" t="s">
        <v>2126</v>
      </c>
      <c r="I5343">
        <v>2022</v>
      </c>
      <c r="J5343" s="15" t="s">
        <v>2138</v>
      </c>
      <c r="K5343">
        <v>2022</v>
      </c>
      <c r="L5343" t="s">
        <v>1367</v>
      </c>
      <c r="M5343" t="s">
        <v>12171</v>
      </c>
      <c r="N5343" t="s">
        <v>12172</v>
      </c>
      <c r="O5343" t="s">
        <v>12173</v>
      </c>
      <c r="P5343" t="s">
        <v>11566</v>
      </c>
      <c r="Q5343">
        <f t="shared" si="96"/>
        <v>135</v>
      </c>
      <c r="R5343">
        <v>25038923</v>
      </c>
      <c r="S5343" t="s">
        <v>1917</v>
      </c>
      <c r="T5343" t="s">
        <v>12199</v>
      </c>
      <c r="U5343" s="75">
        <v>135</v>
      </c>
      <c r="V5343">
        <v>650</v>
      </c>
      <c r="W5343">
        <v>87750</v>
      </c>
      <c r="AH5343" s="16"/>
      <c r="AI5343" t="s">
        <v>1375</v>
      </c>
    </row>
    <row r="5344" spans="1:35" x14ac:dyDescent="0.25">
      <c r="A5344" t="s">
        <v>12271</v>
      </c>
      <c r="B5344" s="1">
        <v>50</v>
      </c>
      <c r="C5344" t="s">
        <v>12168</v>
      </c>
      <c r="D5344">
        <v>17091969</v>
      </c>
      <c r="E5344" t="s">
        <v>12272</v>
      </c>
      <c r="F5344" t="s">
        <v>1363</v>
      </c>
      <c r="G5344" t="s">
        <v>1364</v>
      </c>
      <c r="H5344" s="3" t="s">
        <v>4149</v>
      </c>
      <c r="I5344">
        <v>2022</v>
      </c>
      <c r="J5344" s="15" t="s">
        <v>5055</v>
      </c>
      <c r="K5344">
        <v>2022</v>
      </c>
      <c r="L5344" t="s">
        <v>1367</v>
      </c>
      <c r="M5344" t="s">
        <v>12171</v>
      </c>
      <c r="N5344" t="s">
        <v>12172</v>
      </c>
      <c r="O5344" t="s">
        <v>12173</v>
      </c>
      <c r="P5344" t="s">
        <v>11566</v>
      </c>
      <c r="Q5344">
        <f t="shared" si="96"/>
        <v>24</v>
      </c>
      <c r="R5344">
        <v>25038923</v>
      </c>
      <c r="S5344" t="s">
        <v>1917</v>
      </c>
      <c r="T5344" t="s">
        <v>12199</v>
      </c>
      <c r="U5344" s="75">
        <v>24</v>
      </c>
      <c r="V5344">
        <v>675</v>
      </c>
      <c r="W5344">
        <v>16200</v>
      </c>
      <c r="AH5344" s="16"/>
      <c r="AI5344" t="s">
        <v>1375</v>
      </c>
    </row>
    <row r="5345" spans="1:35" x14ac:dyDescent="0.25">
      <c r="A5345" t="s">
        <v>12273</v>
      </c>
      <c r="B5345" s="1">
        <v>50</v>
      </c>
      <c r="C5345" t="s">
        <v>12168</v>
      </c>
      <c r="D5345">
        <v>10496084</v>
      </c>
      <c r="E5345" t="s">
        <v>12274</v>
      </c>
      <c r="F5345" t="s">
        <v>1363</v>
      </c>
      <c r="G5345" t="s">
        <v>1364</v>
      </c>
      <c r="H5345" s="3" t="s">
        <v>1578</v>
      </c>
      <c r="I5345">
        <v>2019</v>
      </c>
      <c r="J5345" s="15" t="s">
        <v>2576</v>
      </c>
      <c r="K5345">
        <v>2019</v>
      </c>
      <c r="L5345" t="s">
        <v>1367</v>
      </c>
      <c r="M5345" t="s">
        <v>12224</v>
      </c>
      <c r="N5345" t="s">
        <v>1596</v>
      </c>
      <c r="O5345" t="s">
        <v>12173</v>
      </c>
      <c r="P5345" t="s">
        <v>12275</v>
      </c>
      <c r="Q5345">
        <f t="shared" si="96"/>
        <v>135</v>
      </c>
      <c r="R5345">
        <v>25038923</v>
      </c>
      <c r="S5345" t="s">
        <v>1917</v>
      </c>
      <c r="T5345" t="s">
        <v>12179</v>
      </c>
      <c r="U5345" s="75">
        <v>135</v>
      </c>
      <c r="V5345">
        <v>650</v>
      </c>
      <c r="W5345">
        <v>87750</v>
      </c>
      <c r="AH5345" s="16"/>
      <c r="AI5345" t="s">
        <v>1375</v>
      </c>
    </row>
    <row r="5346" spans="1:35" x14ac:dyDescent="0.25">
      <c r="A5346" t="s">
        <v>12276</v>
      </c>
      <c r="B5346" s="1">
        <v>50</v>
      </c>
      <c r="C5346" t="s">
        <v>12168</v>
      </c>
      <c r="D5346">
        <v>11114215</v>
      </c>
      <c r="E5346" t="s">
        <v>12169</v>
      </c>
      <c r="F5346" t="s">
        <v>1363</v>
      </c>
      <c r="G5346" t="s">
        <v>1364</v>
      </c>
      <c r="H5346" s="3" t="s">
        <v>1585</v>
      </c>
      <c r="I5346">
        <v>2019</v>
      </c>
      <c r="J5346" s="15" t="s">
        <v>3511</v>
      </c>
      <c r="K5346">
        <v>2019</v>
      </c>
      <c r="L5346" t="s">
        <v>1367</v>
      </c>
      <c r="M5346" t="s">
        <v>12171</v>
      </c>
      <c r="N5346" t="s">
        <v>12172</v>
      </c>
      <c r="O5346" t="s">
        <v>12173</v>
      </c>
      <c r="P5346" t="s">
        <v>11566</v>
      </c>
      <c r="Q5346">
        <f t="shared" si="96"/>
        <v>138</v>
      </c>
      <c r="R5346">
        <v>25038923</v>
      </c>
      <c r="S5346" t="s">
        <v>1917</v>
      </c>
      <c r="T5346" t="s">
        <v>12179</v>
      </c>
      <c r="U5346" s="75">
        <v>138</v>
      </c>
      <c r="V5346">
        <v>650</v>
      </c>
      <c r="W5346">
        <v>89700</v>
      </c>
      <c r="AH5346" s="16"/>
      <c r="AI5346" t="s">
        <v>1375</v>
      </c>
    </row>
    <row r="5347" spans="1:35" x14ac:dyDescent="0.25">
      <c r="A5347" t="s">
        <v>12277</v>
      </c>
      <c r="B5347" s="1">
        <v>50</v>
      </c>
      <c r="C5347" t="s">
        <v>12168</v>
      </c>
      <c r="D5347">
        <v>15761533</v>
      </c>
      <c r="E5347" t="s">
        <v>12278</v>
      </c>
      <c r="F5347" t="s">
        <v>1363</v>
      </c>
      <c r="G5347" t="s">
        <v>1364</v>
      </c>
      <c r="H5347" s="3" t="s">
        <v>4678</v>
      </c>
      <c r="I5347">
        <v>2021</v>
      </c>
      <c r="J5347" s="15" t="s">
        <v>1998</v>
      </c>
      <c r="K5347">
        <v>2021</v>
      </c>
      <c r="L5347" t="s">
        <v>1367</v>
      </c>
      <c r="M5347" t="s">
        <v>12171</v>
      </c>
      <c r="N5347" t="s">
        <v>12172</v>
      </c>
      <c r="O5347" t="s">
        <v>12173</v>
      </c>
      <c r="P5347" t="s">
        <v>11566</v>
      </c>
      <c r="Q5347">
        <f t="shared" si="96"/>
        <v>138</v>
      </c>
      <c r="R5347">
        <v>25038923</v>
      </c>
      <c r="S5347" t="s">
        <v>1917</v>
      </c>
      <c r="T5347" t="s">
        <v>12199</v>
      </c>
      <c r="U5347" s="75">
        <v>138</v>
      </c>
      <c r="V5347">
        <v>650</v>
      </c>
      <c r="W5347">
        <v>89700</v>
      </c>
      <c r="AH5347" s="16"/>
      <c r="AI5347" t="s">
        <v>1375</v>
      </c>
    </row>
    <row r="5348" spans="1:35" x14ac:dyDescent="0.25">
      <c r="A5348" t="s">
        <v>12279</v>
      </c>
      <c r="B5348" s="1">
        <v>50</v>
      </c>
      <c r="C5348" t="s">
        <v>12168</v>
      </c>
      <c r="D5348">
        <v>12856118</v>
      </c>
      <c r="E5348" t="s">
        <v>12280</v>
      </c>
      <c r="F5348" t="s">
        <v>1363</v>
      </c>
      <c r="G5348" t="s">
        <v>1364</v>
      </c>
      <c r="H5348" s="3" t="s">
        <v>2627</v>
      </c>
      <c r="I5348">
        <v>2020</v>
      </c>
      <c r="J5348" s="15" t="s">
        <v>3773</v>
      </c>
      <c r="K5348">
        <v>2020</v>
      </c>
      <c r="L5348" t="s">
        <v>1367</v>
      </c>
      <c r="M5348" t="s">
        <v>12171</v>
      </c>
      <c r="N5348" t="s">
        <v>12172</v>
      </c>
      <c r="O5348" t="s">
        <v>12173</v>
      </c>
      <c r="P5348" t="s">
        <v>11566</v>
      </c>
      <c r="Q5348">
        <f t="shared" si="96"/>
        <v>138</v>
      </c>
      <c r="R5348">
        <v>25038923</v>
      </c>
      <c r="S5348" t="s">
        <v>1917</v>
      </c>
      <c r="T5348" t="s">
        <v>12179</v>
      </c>
      <c r="U5348" s="75">
        <v>138</v>
      </c>
      <c r="V5348">
        <v>650</v>
      </c>
      <c r="W5348">
        <v>89700</v>
      </c>
      <c r="AH5348" s="16"/>
      <c r="AI5348" t="s">
        <v>1375</v>
      </c>
    </row>
    <row r="5349" spans="1:35" x14ac:dyDescent="0.25">
      <c r="A5349" t="s">
        <v>12281</v>
      </c>
      <c r="B5349" s="1">
        <v>50</v>
      </c>
      <c r="C5349" t="s">
        <v>12168</v>
      </c>
      <c r="D5349">
        <v>15498077</v>
      </c>
      <c r="E5349" t="s">
        <v>12282</v>
      </c>
      <c r="F5349" t="s">
        <v>1363</v>
      </c>
      <c r="G5349" t="s">
        <v>1364</v>
      </c>
      <c r="H5349" s="3" t="s">
        <v>1844</v>
      </c>
      <c r="I5349">
        <v>2021</v>
      </c>
      <c r="J5349" s="15" t="s">
        <v>4274</v>
      </c>
      <c r="K5349">
        <v>2021</v>
      </c>
      <c r="L5349" t="s">
        <v>1367</v>
      </c>
      <c r="M5349" t="s">
        <v>12171</v>
      </c>
      <c r="N5349" t="s">
        <v>12172</v>
      </c>
      <c r="O5349" t="s">
        <v>12173</v>
      </c>
      <c r="P5349" t="s">
        <v>11566</v>
      </c>
      <c r="Q5349">
        <f t="shared" si="96"/>
        <v>90</v>
      </c>
      <c r="R5349">
        <v>25038923</v>
      </c>
      <c r="S5349" t="s">
        <v>1917</v>
      </c>
      <c r="T5349" t="s">
        <v>12199</v>
      </c>
      <c r="U5349" s="75">
        <v>90</v>
      </c>
      <c r="V5349">
        <v>675</v>
      </c>
      <c r="W5349">
        <v>60750</v>
      </c>
      <c r="AH5349" s="16"/>
      <c r="AI5349" t="s">
        <v>1375</v>
      </c>
    </row>
    <row r="5350" spans="1:35" x14ac:dyDescent="0.25">
      <c r="A5350" t="s">
        <v>12283</v>
      </c>
      <c r="B5350" s="1">
        <v>50</v>
      </c>
      <c r="C5350" t="s">
        <v>12168</v>
      </c>
      <c r="D5350">
        <v>15068307</v>
      </c>
      <c r="E5350" t="s">
        <v>12284</v>
      </c>
      <c r="F5350" t="s">
        <v>1363</v>
      </c>
      <c r="G5350" t="s">
        <v>1364</v>
      </c>
      <c r="H5350" s="3" t="s">
        <v>1896</v>
      </c>
      <c r="I5350">
        <v>2021</v>
      </c>
      <c r="J5350" s="15" t="s">
        <v>4439</v>
      </c>
      <c r="K5350">
        <v>2021</v>
      </c>
      <c r="L5350" t="s">
        <v>1367</v>
      </c>
      <c r="M5350" t="s">
        <v>12171</v>
      </c>
      <c r="N5350" t="s">
        <v>12172</v>
      </c>
      <c r="O5350" t="s">
        <v>12173</v>
      </c>
      <c r="P5350" t="s">
        <v>11566</v>
      </c>
      <c r="Q5350">
        <f t="shared" si="96"/>
        <v>110</v>
      </c>
      <c r="R5350">
        <v>25038923</v>
      </c>
      <c r="S5350" t="s">
        <v>1917</v>
      </c>
      <c r="T5350" t="s">
        <v>12185</v>
      </c>
      <c r="U5350" s="75">
        <v>110</v>
      </c>
      <c r="V5350">
        <v>675</v>
      </c>
      <c r="W5350">
        <v>74250</v>
      </c>
      <c r="AH5350" s="16"/>
      <c r="AI5350" t="s">
        <v>1375</v>
      </c>
    </row>
    <row r="5351" spans="1:35" x14ac:dyDescent="0.25">
      <c r="A5351" t="s">
        <v>12285</v>
      </c>
      <c r="B5351" s="1">
        <v>50</v>
      </c>
      <c r="C5351" t="s">
        <v>12168</v>
      </c>
      <c r="D5351">
        <v>15082873</v>
      </c>
      <c r="E5351" t="s">
        <v>12286</v>
      </c>
      <c r="F5351" t="s">
        <v>1363</v>
      </c>
      <c r="G5351" t="s">
        <v>1364</v>
      </c>
      <c r="H5351" s="3" t="s">
        <v>4439</v>
      </c>
      <c r="I5351">
        <v>2021</v>
      </c>
      <c r="J5351" s="15" t="s">
        <v>1680</v>
      </c>
      <c r="K5351">
        <v>2021</v>
      </c>
      <c r="L5351" t="s">
        <v>1367</v>
      </c>
      <c r="M5351" t="s">
        <v>12171</v>
      </c>
      <c r="N5351" t="s">
        <v>12172</v>
      </c>
      <c r="O5351" t="s">
        <v>12173</v>
      </c>
      <c r="P5351" t="s">
        <v>11566</v>
      </c>
      <c r="Q5351">
        <f t="shared" si="96"/>
        <v>75</v>
      </c>
      <c r="R5351">
        <v>25038923</v>
      </c>
      <c r="S5351" t="s">
        <v>1917</v>
      </c>
      <c r="T5351" t="s">
        <v>12179</v>
      </c>
      <c r="U5351" s="75">
        <v>75</v>
      </c>
      <c r="V5351">
        <v>650</v>
      </c>
      <c r="W5351">
        <v>48750</v>
      </c>
      <c r="AH5351" s="16"/>
      <c r="AI5351" t="s">
        <v>1375</v>
      </c>
    </row>
    <row r="5352" spans="1:35" x14ac:dyDescent="0.25">
      <c r="A5352" t="s">
        <v>12287</v>
      </c>
      <c r="B5352" s="1">
        <v>50</v>
      </c>
      <c r="C5352" t="s">
        <v>12168</v>
      </c>
      <c r="D5352">
        <v>16079655</v>
      </c>
      <c r="E5352" t="s">
        <v>12288</v>
      </c>
      <c r="F5352" t="s">
        <v>1363</v>
      </c>
      <c r="G5352" t="s">
        <v>1364</v>
      </c>
      <c r="H5352" s="3" t="s">
        <v>12289</v>
      </c>
      <c r="I5352">
        <v>2021</v>
      </c>
      <c r="J5352" s="15" t="s">
        <v>12290</v>
      </c>
      <c r="K5352">
        <v>2021</v>
      </c>
      <c r="L5352" t="s">
        <v>1367</v>
      </c>
      <c r="M5352" t="s">
        <v>12291</v>
      </c>
      <c r="N5352" t="s">
        <v>12292</v>
      </c>
      <c r="O5352" t="s">
        <v>12173</v>
      </c>
      <c r="P5352" t="s">
        <v>11561</v>
      </c>
      <c r="Q5352">
        <f t="shared" si="96"/>
        <v>62500</v>
      </c>
      <c r="R5352">
        <v>25038923</v>
      </c>
      <c r="S5352" t="s">
        <v>1917</v>
      </c>
      <c r="T5352" t="s">
        <v>12199</v>
      </c>
      <c r="U5352" s="75">
        <v>62500</v>
      </c>
      <c r="V5352">
        <f>1.35*500</f>
        <v>675</v>
      </c>
      <c r="W5352">
        <v>84375</v>
      </c>
      <c r="AA5352" t="s">
        <v>4037</v>
      </c>
      <c r="AH5352" s="16"/>
      <c r="AI5352" t="s">
        <v>1375</v>
      </c>
    </row>
    <row r="5353" spans="1:35" x14ac:dyDescent="0.25">
      <c r="A5353" t="s">
        <v>12293</v>
      </c>
      <c r="B5353" s="1">
        <v>50</v>
      </c>
      <c r="C5353" t="s">
        <v>12168</v>
      </c>
      <c r="D5353">
        <v>11393548</v>
      </c>
      <c r="E5353" t="s">
        <v>12294</v>
      </c>
      <c r="F5353" t="s">
        <v>1363</v>
      </c>
      <c r="G5353" t="s">
        <v>1364</v>
      </c>
      <c r="H5353" s="3" t="s">
        <v>3984</v>
      </c>
      <c r="I5353">
        <v>2019</v>
      </c>
      <c r="J5353" s="15" t="s">
        <v>4796</v>
      </c>
      <c r="K5353">
        <v>2019</v>
      </c>
      <c r="L5353" t="s">
        <v>1367</v>
      </c>
      <c r="M5353" t="s">
        <v>12171</v>
      </c>
      <c r="N5353" t="s">
        <v>12172</v>
      </c>
      <c r="O5353" t="s">
        <v>12173</v>
      </c>
      <c r="P5353" t="s">
        <v>11566</v>
      </c>
      <c r="Q5353">
        <f t="shared" si="96"/>
        <v>133</v>
      </c>
      <c r="R5353">
        <v>25038923</v>
      </c>
      <c r="S5353" t="s">
        <v>1917</v>
      </c>
      <c r="T5353" t="s">
        <v>12179</v>
      </c>
      <c r="U5353" s="75">
        <v>133</v>
      </c>
      <c r="V5353">
        <v>675</v>
      </c>
      <c r="W5353">
        <v>89775</v>
      </c>
      <c r="AH5353" s="16"/>
      <c r="AI5353" t="s">
        <v>1375</v>
      </c>
    </row>
    <row r="5354" spans="1:35" x14ac:dyDescent="0.25">
      <c r="A5354" t="s">
        <v>12295</v>
      </c>
      <c r="B5354" s="1">
        <v>50</v>
      </c>
      <c r="C5354" t="s">
        <v>12168</v>
      </c>
      <c r="D5354">
        <v>11394226</v>
      </c>
      <c r="E5354" t="s">
        <v>12296</v>
      </c>
      <c r="F5354" t="s">
        <v>1363</v>
      </c>
      <c r="G5354" t="s">
        <v>1364</v>
      </c>
      <c r="H5354" s="3" t="s">
        <v>3984</v>
      </c>
      <c r="I5354">
        <v>2019</v>
      </c>
      <c r="J5354" s="15" t="s">
        <v>4796</v>
      </c>
      <c r="K5354">
        <v>2019</v>
      </c>
      <c r="L5354" t="s">
        <v>1367</v>
      </c>
      <c r="M5354" t="s">
        <v>12171</v>
      </c>
      <c r="N5354" t="s">
        <v>12172</v>
      </c>
      <c r="O5354" t="s">
        <v>12173</v>
      </c>
      <c r="P5354" t="s">
        <v>11566</v>
      </c>
      <c r="Q5354">
        <f t="shared" si="96"/>
        <v>133</v>
      </c>
      <c r="R5354">
        <v>25038923</v>
      </c>
      <c r="S5354" t="s">
        <v>1917</v>
      </c>
      <c r="T5354" t="s">
        <v>12179</v>
      </c>
      <c r="U5354" s="75">
        <v>133</v>
      </c>
      <c r="V5354">
        <v>675</v>
      </c>
      <c r="W5354">
        <v>89775</v>
      </c>
      <c r="AH5354" s="16"/>
      <c r="AI5354" t="s">
        <v>1375</v>
      </c>
    </row>
    <row r="5355" spans="1:35" x14ac:dyDescent="0.25">
      <c r="A5355" t="s">
        <v>12297</v>
      </c>
      <c r="B5355" s="1">
        <v>50</v>
      </c>
      <c r="C5355" t="s">
        <v>12168</v>
      </c>
      <c r="D5355">
        <v>11394285</v>
      </c>
      <c r="E5355" t="s">
        <v>12298</v>
      </c>
      <c r="F5355" t="s">
        <v>1363</v>
      </c>
      <c r="G5355" t="s">
        <v>1364</v>
      </c>
      <c r="H5355" s="3" t="s">
        <v>3984</v>
      </c>
      <c r="I5355">
        <v>2019</v>
      </c>
      <c r="J5355" s="15" t="s">
        <v>4796</v>
      </c>
      <c r="K5355">
        <v>2019</v>
      </c>
      <c r="L5355" t="s">
        <v>1367</v>
      </c>
      <c r="M5355" t="s">
        <v>12171</v>
      </c>
      <c r="N5355" t="s">
        <v>12172</v>
      </c>
      <c r="O5355" t="s">
        <v>12173</v>
      </c>
      <c r="P5355" t="s">
        <v>11566</v>
      </c>
      <c r="Q5355">
        <f t="shared" si="96"/>
        <v>133</v>
      </c>
      <c r="R5355">
        <v>25038923</v>
      </c>
      <c r="S5355" t="s">
        <v>1917</v>
      </c>
      <c r="T5355" t="s">
        <v>12179</v>
      </c>
      <c r="U5355" s="75">
        <v>133</v>
      </c>
      <c r="V5355">
        <v>675</v>
      </c>
      <c r="W5355">
        <v>89775</v>
      </c>
      <c r="AH5355" s="16"/>
      <c r="AI5355" t="s">
        <v>1375</v>
      </c>
    </row>
    <row r="5356" spans="1:35" x14ac:dyDescent="0.25">
      <c r="A5356" t="s">
        <v>12299</v>
      </c>
      <c r="B5356" s="1">
        <v>50</v>
      </c>
      <c r="C5356" t="s">
        <v>12168</v>
      </c>
      <c r="D5356">
        <v>11394498</v>
      </c>
      <c r="E5356" t="s">
        <v>12300</v>
      </c>
      <c r="F5356" t="s">
        <v>1363</v>
      </c>
      <c r="G5356" t="s">
        <v>1364</v>
      </c>
      <c r="H5356" s="3" t="s">
        <v>3984</v>
      </c>
      <c r="I5356">
        <v>2019</v>
      </c>
      <c r="J5356" s="15" t="s">
        <v>4796</v>
      </c>
      <c r="K5356">
        <v>2019</v>
      </c>
      <c r="L5356" t="s">
        <v>1367</v>
      </c>
      <c r="M5356" t="s">
        <v>12171</v>
      </c>
      <c r="N5356" t="s">
        <v>12172</v>
      </c>
      <c r="O5356" t="s">
        <v>12173</v>
      </c>
      <c r="P5356" t="s">
        <v>11566</v>
      </c>
      <c r="Q5356">
        <f t="shared" si="96"/>
        <v>55</v>
      </c>
      <c r="R5356">
        <v>25038923</v>
      </c>
      <c r="S5356" t="s">
        <v>1917</v>
      </c>
      <c r="T5356" t="s">
        <v>12179</v>
      </c>
      <c r="U5356" s="75">
        <v>55</v>
      </c>
      <c r="V5356">
        <v>675</v>
      </c>
      <c r="W5356">
        <v>37125</v>
      </c>
      <c r="AH5356" s="16"/>
      <c r="AI5356" t="s">
        <v>1375</v>
      </c>
    </row>
    <row r="5357" spans="1:35" x14ac:dyDescent="0.25">
      <c r="A5357" t="s">
        <v>12301</v>
      </c>
      <c r="B5357" s="1">
        <v>50</v>
      </c>
      <c r="C5357" t="s">
        <v>12168</v>
      </c>
      <c r="D5357">
        <v>11925612</v>
      </c>
      <c r="E5357" t="s">
        <v>12302</v>
      </c>
      <c r="F5357" t="s">
        <v>1363</v>
      </c>
      <c r="G5357" t="s">
        <v>1364</v>
      </c>
      <c r="H5357" s="3" t="s">
        <v>6920</v>
      </c>
      <c r="I5357">
        <v>2020</v>
      </c>
      <c r="J5357" s="15" t="s">
        <v>4366</v>
      </c>
      <c r="K5357">
        <v>2020</v>
      </c>
      <c r="L5357" t="s">
        <v>1367</v>
      </c>
      <c r="M5357" t="s">
        <v>12171</v>
      </c>
      <c r="N5357" t="s">
        <v>12172</v>
      </c>
      <c r="O5357" t="s">
        <v>12173</v>
      </c>
      <c r="P5357" t="s">
        <v>11566</v>
      </c>
      <c r="Q5357">
        <f t="shared" si="96"/>
        <v>135</v>
      </c>
      <c r="R5357">
        <v>25038923</v>
      </c>
      <c r="S5357" t="s">
        <v>1917</v>
      </c>
      <c r="T5357" t="s">
        <v>12303</v>
      </c>
      <c r="U5357" s="75">
        <v>135</v>
      </c>
      <c r="V5357">
        <v>650</v>
      </c>
      <c r="W5357">
        <v>87750</v>
      </c>
      <c r="AH5357" s="16"/>
      <c r="AI5357" t="s">
        <v>1375</v>
      </c>
    </row>
    <row r="5358" spans="1:35" x14ac:dyDescent="0.25">
      <c r="A5358" t="s">
        <v>12304</v>
      </c>
      <c r="B5358" s="1">
        <v>50</v>
      </c>
      <c r="C5358" t="s">
        <v>12168</v>
      </c>
      <c r="D5358">
        <v>13128604</v>
      </c>
      <c r="E5358" t="s">
        <v>12305</v>
      </c>
      <c r="F5358" t="s">
        <v>3576</v>
      </c>
      <c r="G5358" t="s">
        <v>1364</v>
      </c>
      <c r="H5358" s="3" t="s">
        <v>12306</v>
      </c>
      <c r="I5358">
        <v>2020</v>
      </c>
      <c r="J5358" s="15" t="s">
        <v>12306</v>
      </c>
      <c r="K5358">
        <v>2020</v>
      </c>
      <c r="L5358" t="s">
        <v>1367</v>
      </c>
      <c r="M5358" t="s">
        <v>12171</v>
      </c>
      <c r="N5358" t="s">
        <v>12193</v>
      </c>
      <c r="O5358" t="s">
        <v>12173</v>
      </c>
      <c r="P5358" t="s">
        <v>11566</v>
      </c>
      <c r="Q5358">
        <f t="shared" si="96"/>
        <v>60</v>
      </c>
      <c r="R5358">
        <v>25038923</v>
      </c>
      <c r="S5358" t="s">
        <v>1917</v>
      </c>
      <c r="T5358" t="s">
        <v>12179</v>
      </c>
      <c r="U5358" s="75">
        <v>60</v>
      </c>
      <c r="V5358">
        <v>675</v>
      </c>
      <c r="W5358">
        <v>40500</v>
      </c>
      <c r="AH5358" s="16"/>
      <c r="AI5358" t="s">
        <v>1375</v>
      </c>
    </row>
    <row r="5359" spans="1:35" x14ac:dyDescent="0.25">
      <c r="A5359" t="s">
        <v>12307</v>
      </c>
      <c r="B5359" s="1">
        <v>50</v>
      </c>
      <c r="C5359" t="s">
        <v>12168</v>
      </c>
      <c r="D5359">
        <v>14387514</v>
      </c>
      <c r="E5359" t="s">
        <v>12308</v>
      </c>
      <c r="F5359" t="s">
        <v>1363</v>
      </c>
      <c r="G5359" t="s">
        <v>1364</v>
      </c>
      <c r="H5359" s="3" t="s">
        <v>10712</v>
      </c>
      <c r="I5359">
        <v>2021</v>
      </c>
      <c r="J5359" s="15" t="s">
        <v>10713</v>
      </c>
      <c r="K5359">
        <v>2021</v>
      </c>
      <c r="L5359" t="s">
        <v>1367</v>
      </c>
      <c r="M5359" t="s">
        <v>12171</v>
      </c>
      <c r="N5359" t="s">
        <v>12172</v>
      </c>
      <c r="O5359" t="s">
        <v>12173</v>
      </c>
      <c r="P5359" t="s">
        <v>11566</v>
      </c>
      <c r="Q5359">
        <f t="shared" si="96"/>
        <v>135</v>
      </c>
      <c r="R5359">
        <v>25038923</v>
      </c>
      <c r="S5359" t="s">
        <v>1917</v>
      </c>
      <c r="T5359" t="s">
        <v>12179</v>
      </c>
      <c r="U5359" s="75">
        <v>135</v>
      </c>
      <c r="V5359">
        <v>650</v>
      </c>
      <c r="W5359">
        <v>87750</v>
      </c>
      <c r="AH5359" s="16"/>
      <c r="AI5359" t="s">
        <v>1375</v>
      </c>
    </row>
    <row r="5360" spans="1:35" x14ac:dyDescent="0.25">
      <c r="A5360" t="s">
        <v>12309</v>
      </c>
      <c r="B5360" s="1">
        <v>50</v>
      </c>
      <c r="C5360" t="s">
        <v>12168</v>
      </c>
      <c r="D5360">
        <v>15182320</v>
      </c>
      <c r="E5360" t="s">
        <v>12310</v>
      </c>
      <c r="F5360" t="s">
        <v>1363</v>
      </c>
      <c r="G5360" t="s">
        <v>1364</v>
      </c>
      <c r="H5360" s="3" t="s">
        <v>2091</v>
      </c>
      <c r="I5360">
        <v>2021</v>
      </c>
      <c r="J5360" s="15" t="s">
        <v>1899</v>
      </c>
      <c r="K5360">
        <v>2021</v>
      </c>
      <c r="L5360" t="s">
        <v>1367</v>
      </c>
      <c r="M5360" t="s">
        <v>12171</v>
      </c>
      <c r="N5360" t="s">
        <v>12172</v>
      </c>
      <c r="O5360" t="s">
        <v>12173</v>
      </c>
      <c r="P5360" t="s">
        <v>11566</v>
      </c>
      <c r="Q5360">
        <f t="shared" si="96"/>
        <v>62500</v>
      </c>
      <c r="R5360">
        <v>25038923</v>
      </c>
      <c r="S5360" t="s">
        <v>1917</v>
      </c>
      <c r="T5360" t="s">
        <v>12199</v>
      </c>
      <c r="U5360" s="75">
        <v>62500</v>
      </c>
      <c r="V5360">
        <f t="shared" ref="V5360:V5361" si="97">1.35*500</f>
        <v>675</v>
      </c>
      <c r="W5360">
        <v>84375</v>
      </c>
      <c r="AA5360" t="s">
        <v>4037</v>
      </c>
      <c r="AH5360" s="16"/>
      <c r="AI5360" t="s">
        <v>1375</v>
      </c>
    </row>
    <row r="5361" spans="1:35" x14ac:dyDescent="0.25">
      <c r="A5361" t="s">
        <v>12311</v>
      </c>
      <c r="B5361" s="1">
        <v>50</v>
      </c>
      <c r="C5361" t="s">
        <v>12168</v>
      </c>
      <c r="D5361">
        <v>17744334</v>
      </c>
      <c r="E5361" t="s">
        <v>12312</v>
      </c>
      <c r="F5361" t="s">
        <v>1363</v>
      </c>
      <c r="G5361" t="s">
        <v>1364</v>
      </c>
      <c r="H5361" s="3" t="s">
        <v>2250</v>
      </c>
      <c r="I5361">
        <v>2022</v>
      </c>
      <c r="J5361" s="15" t="s">
        <v>5315</v>
      </c>
      <c r="K5361">
        <v>2022</v>
      </c>
      <c r="L5361" t="s">
        <v>1367</v>
      </c>
      <c r="M5361" t="s">
        <v>12171</v>
      </c>
      <c r="N5361" t="s">
        <v>12172</v>
      </c>
      <c r="O5361" t="s">
        <v>12173</v>
      </c>
      <c r="P5361" t="s">
        <v>11566</v>
      </c>
      <c r="Q5361">
        <f t="shared" si="96"/>
        <v>62500</v>
      </c>
      <c r="R5361">
        <v>25038923</v>
      </c>
      <c r="S5361" t="s">
        <v>1917</v>
      </c>
      <c r="T5361" t="s">
        <v>12199</v>
      </c>
      <c r="U5361" s="75">
        <v>62500</v>
      </c>
      <c r="V5361">
        <f t="shared" si="97"/>
        <v>675</v>
      </c>
      <c r="W5361">
        <v>84375</v>
      </c>
      <c r="AA5361" t="s">
        <v>4037</v>
      </c>
      <c r="AH5361" s="16"/>
      <c r="AI5361" t="s">
        <v>1375</v>
      </c>
    </row>
    <row r="5362" spans="1:35" x14ac:dyDescent="0.25">
      <c r="A5362" t="s">
        <v>12313</v>
      </c>
      <c r="B5362" s="1">
        <v>50</v>
      </c>
      <c r="C5362" t="s">
        <v>12168</v>
      </c>
      <c r="D5362">
        <v>17754739</v>
      </c>
      <c r="E5362" t="s">
        <v>12314</v>
      </c>
      <c r="F5362" t="s">
        <v>1363</v>
      </c>
      <c r="G5362" t="s">
        <v>1364</v>
      </c>
      <c r="H5362" s="3" t="s">
        <v>1788</v>
      </c>
      <c r="I5362">
        <v>2022</v>
      </c>
      <c r="J5362" s="15" t="s">
        <v>2273</v>
      </c>
      <c r="K5362">
        <v>2022</v>
      </c>
      <c r="L5362" t="s">
        <v>1367</v>
      </c>
      <c r="M5362" t="s">
        <v>12171</v>
      </c>
      <c r="N5362" t="s">
        <v>12172</v>
      </c>
      <c r="O5362" t="s">
        <v>12173</v>
      </c>
      <c r="P5362" t="s">
        <v>11566</v>
      </c>
      <c r="Q5362">
        <f t="shared" si="96"/>
        <v>138</v>
      </c>
      <c r="R5362">
        <v>25038923</v>
      </c>
      <c r="S5362" t="s">
        <v>1917</v>
      </c>
      <c r="T5362" t="s">
        <v>12199</v>
      </c>
      <c r="U5362" s="75">
        <v>138</v>
      </c>
      <c r="V5362">
        <v>650</v>
      </c>
      <c r="W5362">
        <v>89700</v>
      </c>
      <c r="AH5362" s="16"/>
      <c r="AI5362" t="s">
        <v>1375</v>
      </c>
    </row>
    <row r="5363" spans="1:35" x14ac:dyDescent="0.25">
      <c r="A5363" t="s">
        <v>12315</v>
      </c>
      <c r="B5363" s="1">
        <v>50</v>
      </c>
      <c r="C5363" t="s">
        <v>12168</v>
      </c>
      <c r="D5363">
        <v>18151086</v>
      </c>
      <c r="E5363" t="s">
        <v>12316</v>
      </c>
      <c r="F5363" t="s">
        <v>1363</v>
      </c>
      <c r="G5363" t="s">
        <v>1364</v>
      </c>
      <c r="H5363" s="3" t="s">
        <v>4019</v>
      </c>
      <c r="I5363">
        <v>2022</v>
      </c>
      <c r="J5363" s="15" t="s">
        <v>4020</v>
      </c>
      <c r="K5363">
        <v>2022</v>
      </c>
      <c r="L5363" t="s">
        <v>1367</v>
      </c>
      <c r="M5363" t="s">
        <v>12171</v>
      </c>
      <c r="N5363" t="s">
        <v>12172</v>
      </c>
      <c r="O5363" t="s">
        <v>12173</v>
      </c>
      <c r="P5363" t="s">
        <v>11566</v>
      </c>
      <c r="Q5363">
        <f t="shared" si="96"/>
        <v>138</v>
      </c>
      <c r="R5363">
        <v>25038923</v>
      </c>
      <c r="S5363" t="s">
        <v>1917</v>
      </c>
      <c r="T5363" t="s">
        <v>12199</v>
      </c>
      <c r="U5363" s="75">
        <v>138</v>
      </c>
      <c r="V5363">
        <v>624</v>
      </c>
      <c r="W5363">
        <v>86112</v>
      </c>
      <c r="AH5363" s="16"/>
      <c r="AI5363" t="s">
        <v>1375</v>
      </c>
    </row>
    <row r="5364" spans="1:35" x14ac:dyDescent="0.25">
      <c r="A5364" t="s">
        <v>12317</v>
      </c>
      <c r="B5364" s="1">
        <v>50</v>
      </c>
      <c r="C5364" t="s">
        <v>12168</v>
      </c>
      <c r="D5364">
        <v>8806314</v>
      </c>
      <c r="E5364" t="s">
        <v>12318</v>
      </c>
      <c r="F5364" t="s">
        <v>1363</v>
      </c>
      <c r="G5364" t="s">
        <v>1364</v>
      </c>
      <c r="H5364" s="3" t="s">
        <v>7552</v>
      </c>
      <c r="I5364">
        <v>2018</v>
      </c>
      <c r="J5364" s="15" t="s">
        <v>6706</v>
      </c>
      <c r="K5364">
        <v>2018</v>
      </c>
      <c r="L5364" t="s">
        <v>1367</v>
      </c>
      <c r="M5364" t="s">
        <v>12319</v>
      </c>
      <c r="N5364" t="s">
        <v>1596</v>
      </c>
      <c r="O5364" t="s">
        <v>12173</v>
      </c>
      <c r="P5364" t="s">
        <v>12275</v>
      </c>
      <c r="Q5364">
        <f t="shared" si="96"/>
        <v>135</v>
      </c>
      <c r="R5364">
        <v>25038923</v>
      </c>
      <c r="S5364" t="s">
        <v>1917</v>
      </c>
      <c r="T5364" t="s">
        <v>12179</v>
      </c>
      <c r="U5364" s="75">
        <v>135</v>
      </c>
      <c r="V5364">
        <v>650</v>
      </c>
      <c r="W5364">
        <v>87750</v>
      </c>
      <c r="AH5364" s="16"/>
      <c r="AI5364" t="s">
        <v>1375</v>
      </c>
    </row>
    <row r="5365" spans="1:35" x14ac:dyDescent="0.25">
      <c r="A5365" t="s">
        <v>12320</v>
      </c>
      <c r="B5365" s="1">
        <v>50</v>
      </c>
      <c r="C5365" t="s">
        <v>12168</v>
      </c>
      <c r="D5365">
        <v>10690409</v>
      </c>
      <c r="E5365" t="s">
        <v>12321</v>
      </c>
      <c r="F5365" t="s">
        <v>1363</v>
      </c>
      <c r="G5365" t="s">
        <v>1364</v>
      </c>
      <c r="H5365" s="3" t="s">
        <v>12322</v>
      </c>
      <c r="I5365">
        <v>2019</v>
      </c>
      <c r="J5365" s="15" t="s">
        <v>12323</v>
      </c>
      <c r="K5365">
        <v>2019</v>
      </c>
      <c r="L5365" t="s">
        <v>1367</v>
      </c>
      <c r="M5365" t="s">
        <v>12171</v>
      </c>
      <c r="N5365" t="s">
        <v>12172</v>
      </c>
      <c r="O5365" t="s">
        <v>12173</v>
      </c>
      <c r="P5365" t="s">
        <v>11566</v>
      </c>
      <c r="Q5365">
        <f t="shared" si="96"/>
        <v>68</v>
      </c>
      <c r="R5365">
        <v>25038923</v>
      </c>
      <c r="S5365" t="s">
        <v>1917</v>
      </c>
      <c r="T5365" t="s">
        <v>12179</v>
      </c>
      <c r="U5365" s="75">
        <v>68</v>
      </c>
      <c r="V5365">
        <v>675</v>
      </c>
      <c r="W5365">
        <v>45900</v>
      </c>
      <c r="AH5365" s="16"/>
      <c r="AI5365" t="s">
        <v>1375</v>
      </c>
    </row>
    <row r="5366" spans="1:35" x14ac:dyDescent="0.25">
      <c r="A5366" t="s">
        <v>12324</v>
      </c>
      <c r="B5366" s="1">
        <v>50</v>
      </c>
      <c r="C5366" t="s">
        <v>12168</v>
      </c>
      <c r="D5366">
        <v>11402210</v>
      </c>
      <c r="E5366" t="s">
        <v>12325</v>
      </c>
      <c r="F5366" t="s">
        <v>1363</v>
      </c>
      <c r="G5366" t="s">
        <v>1364</v>
      </c>
      <c r="H5366" s="3" t="s">
        <v>7031</v>
      </c>
      <c r="I5366">
        <v>2019</v>
      </c>
      <c r="J5366" s="15" t="s">
        <v>12086</v>
      </c>
      <c r="K5366">
        <v>2019</v>
      </c>
      <c r="L5366" t="s">
        <v>1367</v>
      </c>
      <c r="M5366" t="s">
        <v>12171</v>
      </c>
      <c r="N5366" t="s">
        <v>12172</v>
      </c>
      <c r="O5366" t="s">
        <v>12173</v>
      </c>
      <c r="P5366" t="s">
        <v>11566</v>
      </c>
      <c r="Q5366">
        <f t="shared" si="96"/>
        <v>133</v>
      </c>
      <c r="R5366">
        <v>25038923</v>
      </c>
      <c r="S5366" t="s">
        <v>1917</v>
      </c>
      <c r="T5366" t="s">
        <v>12179</v>
      </c>
      <c r="U5366" s="75">
        <v>133</v>
      </c>
      <c r="V5366">
        <v>675</v>
      </c>
      <c r="W5366">
        <v>89775</v>
      </c>
      <c r="AH5366" s="16"/>
      <c r="AI5366" t="s">
        <v>1375</v>
      </c>
    </row>
    <row r="5367" spans="1:35" x14ac:dyDescent="0.25">
      <c r="A5367" t="s">
        <v>12326</v>
      </c>
      <c r="B5367" s="1">
        <v>50</v>
      </c>
      <c r="C5367" t="s">
        <v>12168</v>
      </c>
      <c r="D5367">
        <v>11414383</v>
      </c>
      <c r="E5367" t="s">
        <v>12228</v>
      </c>
      <c r="F5367" t="s">
        <v>1363</v>
      </c>
      <c r="G5367" t="s">
        <v>1364</v>
      </c>
      <c r="H5367" s="3" t="s">
        <v>12086</v>
      </c>
      <c r="I5367">
        <v>2019</v>
      </c>
      <c r="J5367" s="15" t="s">
        <v>12327</v>
      </c>
      <c r="K5367">
        <v>2019</v>
      </c>
      <c r="L5367" t="s">
        <v>1394</v>
      </c>
      <c r="M5367" t="s">
        <v>12171</v>
      </c>
      <c r="N5367" t="s">
        <v>12193</v>
      </c>
      <c r="O5367" t="s">
        <v>12173</v>
      </c>
      <c r="P5367" t="s">
        <v>11566</v>
      </c>
      <c r="Q5367">
        <f t="shared" si="96"/>
        <v>1080</v>
      </c>
      <c r="R5367">
        <v>25038923</v>
      </c>
      <c r="S5367" t="s">
        <v>1917</v>
      </c>
      <c r="T5367" t="s">
        <v>12179</v>
      </c>
      <c r="U5367" s="75">
        <v>1080</v>
      </c>
      <c r="V5367">
        <v>675</v>
      </c>
      <c r="W5367">
        <v>729000</v>
      </c>
      <c r="AH5367" s="16"/>
      <c r="AI5367" t="s">
        <v>1375</v>
      </c>
    </row>
    <row r="5368" spans="1:35" x14ac:dyDescent="0.25">
      <c r="A5368" t="s">
        <v>12328</v>
      </c>
      <c r="B5368" s="1">
        <v>50</v>
      </c>
      <c r="C5368" t="s">
        <v>12168</v>
      </c>
      <c r="D5368">
        <v>14996359</v>
      </c>
      <c r="E5368" t="s">
        <v>12329</v>
      </c>
      <c r="F5368" t="s">
        <v>1539</v>
      </c>
      <c r="G5368" t="s">
        <v>1364</v>
      </c>
      <c r="H5368" s="3" t="s">
        <v>4487</v>
      </c>
      <c r="I5368">
        <v>2021</v>
      </c>
      <c r="J5368" s="15" t="s">
        <v>4164</v>
      </c>
      <c r="K5368">
        <v>2022</v>
      </c>
      <c r="L5368" t="s">
        <v>1367</v>
      </c>
      <c r="M5368" t="s">
        <v>12171</v>
      </c>
      <c r="N5368" t="s">
        <v>12172</v>
      </c>
      <c r="O5368" t="s">
        <v>12173</v>
      </c>
      <c r="P5368" t="s">
        <v>11566</v>
      </c>
      <c r="Q5368">
        <f t="shared" si="96"/>
        <v>600</v>
      </c>
      <c r="R5368">
        <v>25038923</v>
      </c>
      <c r="S5368" t="s">
        <v>1917</v>
      </c>
      <c r="T5368" t="s">
        <v>12330</v>
      </c>
      <c r="U5368" s="75">
        <v>600</v>
      </c>
      <c r="V5368">
        <v>675</v>
      </c>
      <c r="W5368">
        <v>405000</v>
      </c>
      <c r="AH5368" s="16"/>
      <c r="AI5368" t="s">
        <v>1375</v>
      </c>
    </row>
    <row r="5369" spans="1:35" x14ac:dyDescent="0.25">
      <c r="A5369" t="s">
        <v>12331</v>
      </c>
      <c r="B5369" s="1">
        <v>50</v>
      </c>
      <c r="C5369" t="s">
        <v>12168</v>
      </c>
      <c r="D5369">
        <v>17267420</v>
      </c>
      <c r="E5369" t="s">
        <v>12332</v>
      </c>
      <c r="F5369" t="s">
        <v>1363</v>
      </c>
      <c r="G5369" t="s">
        <v>1364</v>
      </c>
      <c r="H5369" s="3" t="s">
        <v>2161</v>
      </c>
      <c r="I5369">
        <v>2022</v>
      </c>
      <c r="J5369" s="15" t="s">
        <v>5139</v>
      </c>
      <c r="K5369">
        <v>2022</v>
      </c>
      <c r="L5369" t="s">
        <v>1367</v>
      </c>
      <c r="M5369" t="s">
        <v>12171</v>
      </c>
      <c r="N5369" t="s">
        <v>12172</v>
      </c>
      <c r="O5369" t="s">
        <v>12173</v>
      </c>
      <c r="P5369" t="s">
        <v>11566</v>
      </c>
      <c r="Q5369">
        <f t="shared" si="96"/>
        <v>62500</v>
      </c>
      <c r="R5369">
        <v>25038923</v>
      </c>
      <c r="S5369" t="s">
        <v>1917</v>
      </c>
      <c r="T5369" t="s">
        <v>12199</v>
      </c>
      <c r="U5369" s="75">
        <v>62500</v>
      </c>
      <c r="V5369">
        <f>1.35*500</f>
        <v>675</v>
      </c>
      <c r="W5369">
        <v>84375</v>
      </c>
      <c r="AA5369" t="s">
        <v>4037</v>
      </c>
      <c r="AH5369" s="16"/>
      <c r="AI5369" t="s">
        <v>1375</v>
      </c>
    </row>
    <row r="5370" spans="1:35" x14ac:dyDescent="0.25">
      <c r="A5370" t="s">
        <v>12333</v>
      </c>
      <c r="B5370" s="1">
        <v>50</v>
      </c>
      <c r="C5370" t="s">
        <v>12168</v>
      </c>
      <c r="D5370">
        <v>13825410</v>
      </c>
      <c r="E5370" t="s">
        <v>12334</v>
      </c>
      <c r="F5370" t="s">
        <v>1363</v>
      </c>
      <c r="G5370" t="s">
        <v>1364</v>
      </c>
      <c r="H5370" s="3" t="s">
        <v>12335</v>
      </c>
      <c r="I5370">
        <v>2020</v>
      </c>
      <c r="J5370" s="15" t="s">
        <v>12336</v>
      </c>
      <c r="K5370">
        <v>2020</v>
      </c>
      <c r="L5370" t="s">
        <v>1367</v>
      </c>
      <c r="M5370" t="s">
        <v>12171</v>
      </c>
      <c r="N5370" t="s">
        <v>12172</v>
      </c>
      <c r="O5370" t="s">
        <v>12173</v>
      </c>
      <c r="P5370" t="s">
        <v>11566</v>
      </c>
      <c r="Q5370">
        <f t="shared" si="96"/>
        <v>20</v>
      </c>
      <c r="R5370">
        <v>25038923</v>
      </c>
      <c r="S5370" t="s">
        <v>1917</v>
      </c>
      <c r="T5370" t="s">
        <v>12179</v>
      </c>
      <c r="U5370" s="75">
        <v>20</v>
      </c>
      <c r="V5370">
        <v>675</v>
      </c>
      <c r="W5370">
        <v>13500</v>
      </c>
      <c r="AH5370" s="16"/>
      <c r="AI5370" t="s">
        <v>1375</v>
      </c>
    </row>
    <row r="5371" spans="1:35" x14ac:dyDescent="0.25">
      <c r="A5371" t="s">
        <v>12337</v>
      </c>
      <c r="B5371" s="1">
        <v>50</v>
      </c>
      <c r="C5371" t="s">
        <v>12168</v>
      </c>
      <c r="D5371">
        <v>14545500</v>
      </c>
      <c r="E5371" t="s">
        <v>12338</v>
      </c>
      <c r="F5371" t="s">
        <v>1363</v>
      </c>
      <c r="G5371" t="s">
        <v>1364</v>
      </c>
      <c r="H5371" s="3" t="s">
        <v>12339</v>
      </c>
      <c r="I5371">
        <v>2021</v>
      </c>
      <c r="J5371" s="15" t="s">
        <v>1988</v>
      </c>
      <c r="K5371">
        <v>2021</v>
      </c>
      <c r="L5371" t="s">
        <v>1367</v>
      </c>
      <c r="M5371" t="s">
        <v>12171</v>
      </c>
      <c r="N5371" t="s">
        <v>12172</v>
      </c>
      <c r="O5371" t="s">
        <v>12173</v>
      </c>
      <c r="P5371" t="s">
        <v>11566</v>
      </c>
      <c r="Q5371">
        <f t="shared" si="96"/>
        <v>62500</v>
      </c>
      <c r="R5371">
        <v>25038923</v>
      </c>
      <c r="S5371" t="s">
        <v>1917</v>
      </c>
      <c r="T5371" t="s">
        <v>12179</v>
      </c>
      <c r="U5371" s="75">
        <v>62500</v>
      </c>
      <c r="V5371">
        <f>1.35*500</f>
        <v>675</v>
      </c>
      <c r="W5371">
        <v>84375</v>
      </c>
      <c r="AA5371" t="s">
        <v>4037</v>
      </c>
      <c r="AH5371" s="16"/>
      <c r="AI5371" t="s">
        <v>1375</v>
      </c>
    </row>
    <row r="5372" spans="1:35" x14ac:dyDescent="0.25">
      <c r="A5372" t="s">
        <v>12340</v>
      </c>
      <c r="B5372" s="1">
        <v>50</v>
      </c>
      <c r="C5372" t="s">
        <v>12168</v>
      </c>
      <c r="D5372">
        <v>15314901</v>
      </c>
      <c r="E5372" t="s">
        <v>12341</v>
      </c>
      <c r="F5372" t="s">
        <v>1363</v>
      </c>
      <c r="G5372" t="s">
        <v>1364</v>
      </c>
      <c r="H5372" s="3" t="s">
        <v>1453</v>
      </c>
      <c r="I5372">
        <v>2021</v>
      </c>
      <c r="J5372" s="15" t="s">
        <v>4378</v>
      </c>
      <c r="K5372">
        <v>2021</v>
      </c>
      <c r="L5372" t="s">
        <v>1367</v>
      </c>
      <c r="M5372" t="s">
        <v>12171</v>
      </c>
      <c r="N5372" t="s">
        <v>12172</v>
      </c>
      <c r="O5372" t="s">
        <v>12173</v>
      </c>
      <c r="P5372" t="s">
        <v>11566</v>
      </c>
      <c r="Q5372">
        <f t="shared" si="96"/>
        <v>125</v>
      </c>
      <c r="R5372">
        <v>25038923</v>
      </c>
      <c r="S5372" t="s">
        <v>1917</v>
      </c>
      <c r="T5372" t="s">
        <v>12185</v>
      </c>
      <c r="U5372" s="75">
        <v>125</v>
      </c>
      <c r="V5372">
        <v>675</v>
      </c>
      <c r="W5372">
        <v>84375</v>
      </c>
      <c r="AH5372" s="16"/>
      <c r="AI5372" t="s">
        <v>1375</v>
      </c>
    </row>
    <row r="5373" spans="1:35" x14ac:dyDescent="0.25">
      <c r="A5373" t="s">
        <v>12342</v>
      </c>
      <c r="B5373" s="1">
        <v>50</v>
      </c>
      <c r="C5373" t="s">
        <v>12168</v>
      </c>
      <c r="D5373">
        <v>17299128</v>
      </c>
      <c r="E5373" t="s">
        <v>12343</v>
      </c>
      <c r="F5373" t="s">
        <v>1363</v>
      </c>
      <c r="G5373" t="s">
        <v>1364</v>
      </c>
      <c r="H5373" s="3" t="s">
        <v>5133</v>
      </c>
      <c r="I5373">
        <v>2022</v>
      </c>
      <c r="J5373" s="15" t="s">
        <v>3609</v>
      </c>
      <c r="K5373">
        <v>2022</v>
      </c>
      <c r="L5373" t="s">
        <v>1367</v>
      </c>
      <c r="M5373" t="s">
        <v>12171</v>
      </c>
      <c r="N5373" t="s">
        <v>12172</v>
      </c>
      <c r="O5373" t="s">
        <v>12173</v>
      </c>
      <c r="P5373" t="s">
        <v>11566</v>
      </c>
      <c r="Q5373">
        <f t="shared" si="96"/>
        <v>138</v>
      </c>
      <c r="R5373">
        <v>25038923</v>
      </c>
      <c r="S5373" t="s">
        <v>1917</v>
      </c>
      <c r="T5373" t="s">
        <v>12199</v>
      </c>
      <c r="U5373" s="75">
        <v>138</v>
      </c>
      <c r="V5373">
        <v>650</v>
      </c>
      <c r="W5373">
        <v>89700</v>
      </c>
      <c r="AH5373" s="16"/>
      <c r="AI5373" t="s">
        <v>1375</v>
      </c>
    </row>
    <row r="5374" spans="1:35" x14ac:dyDescent="0.25">
      <c r="A5374" t="s">
        <v>12344</v>
      </c>
      <c r="B5374" s="1">
        <v>50</v>
      </c>
      <c r="C5374" t="s">
        <v>12168</v>
      </c>
      <c r="D5374">
        <v>18675522</v>
      </c>
      <c r="E5374" t="s">
        <v>12345</v>
      </c>
      <c r="F5374" t="s">
        <v>1363</v>
      </c>
      <c r="G5374" t="s">
        <v>1364</v>
      </c>
      <c r="H5374" s="3" t="s">
        <v>1836</v>
      </c>
      <c r="I5374">
        <v>2022</v>
      </c>
      <c r="J5374" s="15" t="s">
        <v>2732</v>
      </c>
      <c r="K5374">
        <v>2022</v>
      </c>
      <c r="L5374" t="s">
        <v>1367</v>
      </c>
      <c r="M5374" t="s">
        <v>12171</v>
      </c>
      <c r="N5374" t="s">
        <v>12172</v>
      </c>
      <c r="O5374" t="s">
        <v>12173</v>
      </c>
      <c r="P5374" t="s">
        <v>11566</v>
      </c>
      <c r="Q5374">
        <f t="shared" si="96"/>
        <v>70</v>
      </c>
      <c r="R5374">
        <v>25038923</v>
      </c>
      <c r="S5374" t="s">
        <v>1917</v>
      </c>
      <c r="T5374" t="s">
        <v>12199</v>
      </c>
      <c r="U5374" s="75">
        <v>70</v>
      </c>
      <c r="V5374">
        <v>650</v>
      </c>
      <c r="W5374">
        <v>45500</v>
      </c>
      <c r="AH5374" s="16"/>
      <c r="AI5374" t="s">
        <v>1375</v>
      </c>
    </row>
    <row r="5375" spans="1:35" x14ac:dyDescent="0.25">
      <c r="A5375" t="s">
        <v>12346</v>
      </c>
      <c r="B5375" s="1">
        <v>50</v>
      </c>
      <c r="C5375" t="s">
        <v>12168</v>
      </c>
      <c r="D5375">
        <v>18661505</v>
      </c>
      <c r="E5375" t="s">
        <v>12347</v>
      </c>
      <c r="F5375" t="s">
        <v>1363</v>
      </c>
      <c r="G5375" t="s">
        <v>1364</v>
      </c>
      <c r="H5375" s="3" t="s">
        <v>5184</v>
      </c>
      <c r="I5375">
        <v>2022</v>
      </c>
      <c r="J5375" s="15" t="s">
        <v>4152</v>
      </c>
      <c r="K5375">
        <v>2022</v>
      </c>
      <c r="L5375" t="s">
        <v>1367</v>
      </c>
      <c r="M5375" t="s">
        <v>12171</v>
      </c>
      <c r="N5375" t="s">
        <v>12172</v>
      </c>
      <c r="O5375" t="s">
        <v>12173</v>
      </c>
      <c r="P5375" t="s">
        <v>11566</v>
      </c>
      <c r="Q5375">
        <f t="shared" si="96"/>
        <v>135</v>
      </c>
      <c r="R5375">
        <v>25038923</v>
      </c>
      <c r="S5375" t="s">
        <v>1917</v>
      </c>
      <c r="T5375" t="s">
        <v>12199</v>
      </c>
      <c r="U5375" s="75">
        <v>135</v>
      </c>
      <c r="V5375">
        <v>650</v>
      </c>
      <c r="W5375">
        <v>87750</v>
      </c>
      <c r="AH5375" s="16"/>
      <c r="AI5375" t="s">
        <v>1375</v>
      </c>
    </row>
    <row r="5376" spans="1:35" x14ac:dyDescent="0.25">
      <c r="A5376" t="s">
        <v>12348</v>
      </c>
      <c r="B5376" s="1">
        <v>50</v>
      </c>
      <c r="C5376" t="s">
        <v>12168</v>
      </c>
      <c r="D5376">
        <v>16799267</v>
      </c>
      <c r="E5376" t="s">
        <v>12349</v>
      </c>
      <c r="F5376" t="s">
        <v>1363</v>
      </c>
      <c r="G5376" t="s">
        <v>1364</v>
      </c>
      <c r="H5376" s="3" t="s">
        <v>12350</v>
      </c>
      <c r="I5376">
        <v>2022</v>
      </c>
      <c r="J5376" s="15" t="s">
        <v>12351</v>
      </c>
      <c r="K5376">
        <v>2022</v>
      </c>
      <c r="L5376" t="s">
        <v>1367</v>
      </c>
      <c r="M5376" t="s">
        <v>12171</v>
      </c>
      <c r="N5376" t="s">
        <v>12193</v>
      </c>
      <c r="O5376" t="s">
        <v>12173</v>
      </c>
      <c r="P5376" t="s">
        <v>11566</v>
      </c>
      <c r="Q5376">
        <f t="shared" si="96"/>
        <v>96425</v>
      </c>
      <c r="R5376">
        <v>25038923</v>
      </c>
      <c r="S5376" t="s">
        <v>1917</v>
      </c>
      <c r="T5376" t="s">
        <v>12199</v>
      </c>
      <c r="U5376" s="75">
        <v>96425</v>
      </c>
      <c r="V5376">
        <f>1.35*500</f>
        <v>675</v>
      </c>
      <c r="W5376">
        <v>130173.75</v>
      </c>
      <c r="AA5376" t="s">
        <v>4037</v>
      </c>
      <c r="AH5376" s="16"/>
      <c r="AI5376" t="s">
        <v>1375</v>
      </c>
    </row>
    <row r="5377" spans="1:35" x14ac:dyDescent="0.25">
      <c r="A5377" t="s">
        <v>12352</v>
      </c>
      <c r="B5377" s="1">
        <v>50</v>
      </c>
      <c r="C5377" t="s">
        <v>12168</v>
      </c>
      <c r="D5377">
        <v>14996359</v>
      </c>
      <c r="E5377" t="s">
        <v>12329</v>
      </c>
      <c r="F5377" t="s">
        <v>1539</v>
      </c>
      <c r="G5377" t="s">
        <v>1364</v>
      </c>
      <c r="H5377" s="3" t="s">
        <v>4487</v>
      </c>
      <c r="I5377">
        <v>2021</v>
      </c>
      <c r="J5377" s="15" t="s">
        <v>4164</v>
      </c>
      <c r="K5377">
        <v>2022</v>
      </c>
      <c r="L5377" t="s">
        <v>1367</v>
      </c>
      <c r="M5377" t="s">
        <v>12171</v>
      </c>
      <c r="N5377" t="s">
        <v>12172</v>
      </c>
      <c r="O5377" t="s">
        <v>12173</v>
      </c>
      <c r="P5377" t="s">
        <v>11566</v>
      </c>
      <c r="Q5377">
        <f t="shared" si="96"/>
        <v>600</v>
      </c>
      <c r="R5377">
        <v>25038923</v>
      </c>
      <c r="S5377" t="s">
        <v>1917</v>
      </c>
      <c r="T5377" t="s">
        <v>12330</v>
      </c>
      <c r="U5377" s="75">
        <v>600</v>
      </c>
      <c r="V5377">
        <v>675</v>
      </c>
      <c r="W5377">
        <v>405000</v>
      </c>
      <c r="AH5377" s="16"/>
      <c r="AI5377" t="s">
        <v>1375</v>
      </c>
    </row>
    <row r="5378" spans="1:35" x14ac:dyDescent="0.25">
      <c r="A5378" t="s">
        <v>12353</v>
      </c>
      <c r="B5378" s="1">
        <v>50</v>
      </c>
      <c r="C5378" t="s">
        <v>12168</v>
      </c>
      <c r="D5378">
        <v>16079655</v>
      </c>
      <c r="E5378" t="s">
        <v>12354</v>
      </c>
      <c r="F5378" t="s">
        <v>1363</v>
      </c>
      <c r="G5378" t="s">
        <v>1364</v>
      </c>
      <c r="H5378" s="3" t="s">
        <v>12289</v>
      </c>
      <c r="I5378">
        <v>2021</v>
      </c>
      <c r="J5378" s="15" t="s">
        <v>12290</v>
      </c>
      <c r="K5378">
        <v>2021</v>
      </c>
      <c r="L5378" t="s">
        <v>1367</v>
      </c>
      <c r="M5378" t="s">
        <v>12291</v>
      </c>
      <c r="N5378" t="s">
        <v>12292</v>
      </c>
      <c r="O5378" t="s">
        <v>12173</v>
      </c>
      <c r="P5378" t="s">
        <v>11561</v>
      </c>
      <c r="Q5378">
        <f t="shared" ref="Q5378:Q5441" si="98">U5378</f>
        <v>62500</v>
      </c>
      <c r="R5378">
        <v>25038923</v>
      </c>
      <c r="S5378" t="s">
        <v>1917</v>
      </c>
      <c r="T5378" t="s">
        <v>12199</v>
      </c>
      <c r="U5378" s="75">
        <v>62500</v>
      </c>
      <c r="V5378">
        <f>1.35*500</f>
        <v>675</v>
      </c>
      <c r="W5378">
        <v>84375</v>
      </c>
      <c r="AA5378" t="s">
        <v>4037</v>
      </c>
      <c r="AH5378" s="16"/>
      <c r="AI5378" t="s">
        <v>1375</v>
      </c>
    </row>
    <row r="5379" spans="1:35" x14ac:dyDescent="0.25">
      <c r="A5379" t="s">
        <v>12355</v>
      </c>
      <c r="B5379" s="1">
        <v>50</v>
      </c>
      <c r="C5379" t="s">
        <v>12168</v>
      </c>
      <c r="D5379">
        <v>14996359</v>
      </c>
      <c r="E5379" t="s">
        <v>12329</v>
      </c>
      <c r="F5379" t="s">
        <v>1539</v>
      </c>
      <c r="G5379" t="s">
        <v>1364</v>
      </c>
      <c r="H5379" s="3" t="s">
        <v>4487</v>
      </c>
      <c r="I5379">
        <v>2021</v>
      </c>
      <c r="J5379" s="15" t="s">
        <v>4164</v>
      </c>
      <c r="K5379">
        <v>2022</v>
      </c>
      <c r="L5379" t="s">
        <v>1367</v>
      </c>
      <c r="M5379" t="s">
        <v>12291</v>
      </c>
      <c r="N5379" t="s">
        <v>12292</v>
      </c>
      <c r="O5379" t="s">
        <v>12173</v>
      </c>
      <c r="P5379" t="s">
        <v>11561</v>
      </c>
      <c r="Q5379">
        <f t="shared" si="98"/>
        <v>600</v>
      </c>
      <c r="R5379">
        <v>25038923</v>
      </c>
      <c r="S5379" t="s">
        <v>1917</v>
      </c>
      <c r="T5379" t="s">
        <v>12330</v>
      </c>
      <c r="U5379" s="75">
        <v>600</v>
      </c>
      <c r="V5379">
        <v>675</v>
      </c>
      <c r="W5379">
        <v>405000</v>
      </c>
      <c r="AH5379" s="16"/>
      <c r="AI5379" t="s">
        <v>1375</v>
      </c>
    </row>
    <row r="5380" spans="1:35" x14ac:dyDescent="0.25">
      <c r="A5380" t="s">
        <v>12356</v>
      </c>
      <c r="B5380" s="1">
        <v>50</v>
      </c>
      <c r="C5380" t="s">
        <v>12168</v>
      </c>
      <c r="D5380">
        <v>16079655</v>
      </c>
      <c r="E5380" t="s">
        <v>12354</v>
      </c>
      <c r="F5380" t="s">
        <v>1363</v>
      </c>
      <c r="G5380" t="s">
        <v>1364</v>
      </c>
      <c r="H5380" s="3" t="s">
        <v>12289</v>
      </c>
      <c r="I5380">
        <v>2021</v>
      </c>
      <c r="J5380" s="15" t="s">
        <v>12290</v>
      </c>
      <c r="K5380">
        <v>2021</v>
      </c>
      <c r="L5380" t="s">
        <v>1367</v>
      </c>
      <c r="M5380" t="s">
        <v>12171</v>
      </c>
      <c r="N5380" t="s">
        <v>12172</v>
      </c>
      <c r="O5380" t="s">
        <v>12173</v>
      </c>
      <c r="P5380" t="s">
        <v>11566</v>
      </c>
      <c r="Q5380">
        <f t="shared" si="98"/>
        <v>62500</v>
      </c>
      <c r="R5380">
        <v>25038923</v>
      </c>
      <c r="S5380" t="s">
        <v>1917</v>
      </c>
      <c r="T5380" t="s">
        <v>12199</v>
      </c>
      <c r="U5380" s="75">
        <v>62500</v>
      </c>
      <c r="V5380">
        <f>1.35*500</f>
        <v>675</v>
      </c>
      <c r="W5380">
        <v>84375</v>
      </c>
      <c r="AA5380" t="s">
        <v>4037</v>
      </c>
      <c r="AH5380" s="16"/>
      <c r="AI5380" t="s">
        <v>1375</v>
      </c>
    </row>
    <row r="5381" spans="1:35" x14ac:dyDescent="0.25">
      <c r="A5381" t="s">
        <v>12357</v>
      </c>
      <c r="B5381" s="1">
        <v>50</v>
      </c>
      <c r="C5381" t="s">
        <v>12168</v>
      </c>
      <c r="D5381">
        <v>15671461</v>
      </c>
      <c r="E5381" t="s">
        <v>12242</v>
      </c>
      <c r="F5381" t="s">
        <v>1363</v>
      </c>
      <c r="G5381" t="s">
        <v>1364</v>
      </c>
      <c r="H5381" s="3" t="s">
        <v>1963</v>
      </c>
      <c r="I5381">
        <v>2021</v>
      </c>
      <c r="J5381" s="15" t="s">
        <v>4609</v>
      </c>
      <c r="K5381">
        <v>2021</v>
      </c>
      <c r="L5381" t="s">
        <v>1367</v>
      </c>
      <c r="M5381" t="s">
        <v>12171</v>
      </c>
      <c r="N5381" t="s">
        <v>12172</v>
      </c>
      <c r="O5381" t="s">
        <v>12173</v>
      </c>
      <c r="P5381" t="s">
        <v>11566</v>
      </c>
      <c r="Q5381">
        <f t="shared" si="98"/>
        <v>100</v>
      </c>
      <c r="R5381">
        <v>25038923</v>
      </c>
      <c r="S5381" t="s">
        <v>1917</v>
      </c>
      <c r="T5381" t="s">
        <v>12358</v>
      </c>
      <c r="U5381" s="75">
        <v>100</v>
      </c>
      <c r="V5381">
        <v>675</v>
      </c>
      <c r="W5381">
        <v>67500</v>
      </c>
      <c r="AH5381" s="16"/>
      <c r="AI5381" t="s">
        <v>1375</v>
      </c>
    </row>
    <row r="5382" spans="1:35" x14ac:dyDescent="0.25">
      <c r="A5382" t="s">
        <v>12359</v>
      </c>
      <c r="B5382" s="1">
        <v>50</v>
      </c>
      <c r="C5382" t="s">
        <v>12168</v>
      </c>
      <c r="D5382">
        <v>14629771</v>
      </c>
      <c r="E5382" t="s">
        <v>12184</v>
      </c>
      <c r="F5382" t="s">
        <v>1363</v>
      </c>
      <c r="G5382" t="s">
        <v>1364</v>
      </c>
      <c r="H5382" s="3" t="s">
        <v>5151</v>
      </c>
      <c r="I5382">
        <v>2021</v>
      </c>
      <c r="J5382" s="15" t="s">
        <v>5155</v>
      </c>
      <c r="K5382">
        <v>2021</v>
      </c>
      <c r="L5382" t="s">
        <v>1394</v>
      </c>
      <c r="M5382" t="s">
        <v>12171</v>
      </c>
      <c r="N5382" t="s">
        <v>12193</v>
      </c>
      <c r="O5382" t="s">
        <v>12173</v>
      </c>
      <c r="P5382" t="s">
        <v>11566</v>
      </c>
      <c r="Q5382">
        <f t="shared" si="98"/>
        <v>138</v>
      </c>
      <c r="R5382">
        <v>25038923</v>
      </c>
      <c r="S5382" t="s">
        <v>1917</v>
      </c>
      <c r="T5382" t="s">
        <v>12360</v>
      </c>
      <c r="U5382" s="75">
        <v>138</v>
      </c>
      <c r="V5382">
        <v>675</v>
      </c>
      <c r="W5382">
        <v>93150</v>
      </c>
      <c r="AH5382" s="16"/>
      <c r="AI5382" t="s">
        <v>1375</v>
      </c>
    </row>
    <row r="5383" spans="1:35" x14ac:dyDescent="0.25">
      <c r="A5383" t="s">
        <v>12361</v>
      </c>
      <c r="B5383" s="1">
        <v>50</v>
      </c>
      <c r="C5383" t="s">
        <v>12168</v>
      </c>
      <c r="D5383">
        <v>16319982</v>
      </c>
      <c r="E5383" t="s">
        <v>12362</v>
      </c>
      <c r="F5383" t="s">
        <v>1363</v>
      </c>
      <c r="G5383" t="s">
        <v>1364</v>
      </c>
      <c r="H5383" s="3" t="s">
        <v>2068</v>
      </c>
      <c r="I5383">
        <v>2022</v>
      </c>
      <c r="J5383" s="15" t="s">
        <v>2069</v>
      </c>
      <c r="K5383">
        <v>2022</v>
      </c>
      <c r="L5383" t="s">
        <v>1367</v>
      </c>
      <c r="M5383" t="s">
        <v>12171</v>
      </c>
      <c r="N5383" t="s">
        <v>12193</v>
      </c>
      <c r="O5383" t="s">
        <v>12173</v>
      </c>
      <c r="P5383" t="s">
        <v>11566</v>
      </c>
      <c r="Q5383">
        <f t="shared" si="98"/>
        <v>110</v>
      </c>
      <c r="R5383">
        <v>25038923</v>
      </c>
      <c r="S5383" t="s">
        <v>1917</v>
      </c>
      <c r="T5383" t="s">
        <v>12199</v>
      </c>
      <c r="U5383" s="75">
        <v>110</v>
      </c>
      <c r="V5383">
        <v>675</v>
      </c>
      <c r="W5383">
        <v>74250</v>
      </c>
      <c r="AH5383" s="16"/>
      <c r="AI5383" t="s">
        <v>1375</v>
      </c>
    </row>
    <row r="5384" spans="1:35" x14ac:dyDescent="0.25">
      <c r="A5384" t="s">
        <v>12363</v>
      </c>
      <c r="B5384" s="1">
        <v>50</v>
      </c>
      <c r="C5384" t="s">
        <v>12168</v>
      </c>
      <c r="D5384">
        <v>18757391</v>
      </c>
      <c r="E5384" t="s">
        <v>12364</v>
      </c>
      <c r="F5384" t="s">
        <v>1363</v>
      </c>
      <c r="G5384" t="s">
        <v>1364</v>
      </c>
      <c r="H5384" s="3" t="s">
        <v>5434</v>
      </c>
      <c r="I5384">
        <v>2022</v>
      </c>
      <c r="J5384" s="15" t="s">
        <v>5435</v>
      </c>
      <c r="K5384">
        <v>2022</v>
      </c>
      <c r="L5384" t="s">
        <v>1367</v>
      </c>
      <c r="M5384" t="s">
        <v>12291</v>
      </c>
      <c r="N5384" t="s">
        <v>12292</v>
      </c>
      <c r="O5384" t="s">
        <v>12173</v>
      </c>
      <c r="P5384" t="s">
        <v>11561</v>
      </c>
      <c r="Q5384">
        <f t="shared" si="98"/>
        <v>90000</v>
      </c>
      <c r="R5384">
        <v>25038923</v>
      </c>
      <c r="S5384" t="s">
        <v>1917</v>
      </c>
      <c r="T5384" t="s">
        <v>12199</v>
      </c>
      <c r="U5384" s="75">
        <v>90000</v>
      </c>
      <c r="V5384">
        <f>1*500</f>
        <v>500</v>
      </c>
      <c r="W5384">
        <v>90000</v>
      </c>
      <c r="AA5384" t="s">
        <v>4037</v>
      </c>
      <c r="AH5384" s="16"/>
      <c r="AI5384" t="s">
        <v>1375</v>
      </c>
    </row>
    <row r="5385" spans="1:35" x14ac:dyDescent="0.25">
      <c r="A5385" t="s">
        <v>12365</v>
      </c>
      <c r="B5385" s="1">
        <v>50</v>
      </c>
      <c r="C5385" t="s">
        <v>12168</v>
      </c>
      <c r="D5385">
        <v>18797865</v>
      </c>
      <c r="E5385" t="s">
        <v>12366</v>
      </c>
      <c r="F5385" t="s">
        <v>1363</v>
      </c>
      <c r="G5385" t="s">
        <v>1364</v>
      </c>
      <c r="H5385" s="3" t="s">
        <v>1519</v>
      </c>
      <c r="I5385">
        <v>2022</v>
      </c>
      <c r="J5385" s="15" t="s">
        <v>11555</v>
      </c>
      <c r="K5385">
        <v>2022</v>
      </c>
      <c r="L5385" t="s">
        <v>1367</v>
      </c>
      <c r="M5385" t="s">
        <v>12291</v>
      </c>
      <c r="N5385" t="s">
        <v>12292</v>
      </c>
      <c r="O5385" t="s">
        <v>12173</v>
      </c>
      <c r="P5385" t="s">
        <v>11561</v>
      </c>
      <c r="Q5385">
        <f t="shared" si="98"/>
        <v>90000</v>
      </c>
      <c r="R5385">
        <v>25038923</v>
      </c>
      <c r="S5385" t="s">
        <v>1917</v>
      </c>
      <c r="T5385" t="s">
        <v>12185</v>
      </c>
      <c r="U5385" s="75">
        <v>90000</v>
      </c>
      <c r="V5385">
        <f>1*500</f>
        <v>500</v>
      </c>
      <c r="W5385">
        <v>90000</v>
      </c>
      <c r="AA5385" t="s">
        <v>4037</v>
      </c>
      <c r="AH5385" s="16"/>
      <c r="AI5385" t="s">
        <v>1375</v>
      </c>
    </row>
    <row r="5386" spans="1:35" x14ac:dyDescent="0.25">
      <c r="A5386" t="s">
        <v>12367</v>
      </c>
      <c r="B5386" s="1">
        <v>50</v>
      </c>
      <c r="C5386" t="s">
        <v>12168</v>
      </c>
      <c r="D5386">
        <v>14996359</v>
      </c>
      <c r="E5386" t="s">
        <v>12329</v>
      </c>
      <c r="F5386" t="s">
        <v>1539</v>
      </c>
      <c r="G5386" t="s">
        <v>1364</v>
      </c>
      <c r="H5386" s="3" t="s">
        <v>4487</v>
      </c>
      <c r="I5386">
        <v>2021</v>
      </c>
      <c r="J5386" s="15" t="s">
        <v>4164</v>
      </c>
      <c r="K5386">
        <v>2022</v>
      </c>
      <c r="L5386" t="s">
        <v>1367</v>
      </c>
      <c r="M5386" t="s">
        <v>12291</v>
      </c>
      <c r="N5386" t="s">
        <v>12292</v>
      </c>
      <c r="O5386" t="s">
        <v>12173</v>
      </c>
      <c r="P5386" t="s">
        <v>11561</v>
      </c>
      <c r="Q5386">
        <f t="shared" si="98"/>
        <v>600</v>
      </c>
      <c r="R5386">
        <v>25038923</v>
      </c>
      <c r="S5386" t="s">
        <v>1917</v>
      </c>
      <c r="T5386" t="s">
        <v>12330</v>
      </c>
      <c r="U5386" s="75">
        <v>600</v>
      </c>
      <c r="V5386">
        <v>675</v>
      </c>
      <c r="W5386">
        <v>405000</v>
      </c>
      <c r="AH5386" s="16"/>
      <c r="AI5386" t="s">
        <v>1375</v>
      </c>
    </row>
    <row r="5387" spans="1:35" x14ac:dyDescent="0.25">
      <c r="A5387" t="s">
        <v>12368</v>
      </c>
      <c r="B5387" s="1">
        <v>50</v>
      </c>
      <c r="C5387" t="s">
        <v>12168</v>
      </c>
      <c r="D5387">
        <v>18392520</v>
      </c>
      <c r="E5387" t="s">
        <v>12369</v>
      </c>
      <c r="F5387" t="s">
        <v>1363</v>
      </c>
      <c r="G5387" t="s">
        <v>1364</v>
      </c>
      <c r="H5387" s="3" t="s">
        <v>2724</v>
      </c>
      <c r="I5387">
        <v>2022</v>
      </c>
      <c r="J5387" s="15" t="s">
        <v>3294</v>
      </c>
      <c r="K5387">
        <v>2022</v>
      </c>
      <c r="L5387" t="s">
        <v>1367</v>
      </c>
      <c r="M5387" t="s">
        <v>12171</v>
      </c>
      <c r="N5387" t="s">
        <v>12172</v>
      </c>
      <c r="O5387" t="s">
        <v>12173</v>
      </c>
      <c r="P5387" t="s">
        <v>11566</v>
      </c>
      <c r="Q5387">
        <f t="shared" si="98"/>
        <v>133</v>
      </c>
      <c r="R5387">
        <v>25038923</v>
      </c>
      <c r="S5387" t="s">
        <v>1917</v>
      </c>
      <c r="T5387" t="s">
        <v>12199</v>
      </c>
      <c r="U5387" s="75">
        <v>133</v>
      </c>
      <c r="V5387">
        <v>675</v>
      </c>
      <c r="W5387">
        <v>89775</v>
      </c>
      <c r="AH5387" s="16"/>
      <c r="AI5387" t="s">
        <v>1375</v>
      </c>
    </row>
    <row r="5388" spans="1:35" x14ac:dyDescent="0.25">
      <c r="A5388" t="s">
        <v>12370</v>
      </c>
      <c r="B5388" s="1">
        <v>50</v>
      </c>
      <c r="C5388" t="s">
        <v>12168</v>
      </c>
      <c r="D5388">
        <v>16079655</v>
      </c>
      <c r="E5388" t="s">
        <v>12288</v>
      </c>
      <c r="F5388" t="s">
        <v>1363</v>
      </c>
      <c r="G5388" t="s">
        <v>1364</v>
      </c>
      <c r="H5388" s="3" t="s">
        <v>12289</v>
      </c>
      <c r="I5388">
        <v>2021</v>
      </c>
      <c r="J5388" s="15" t="s">
        <v>12290</v>
      </c>
      <c r="K5388">
        <v>2021</v>
      </c>
      <c r="L5388" t="s">
        <v>1367</v>
      </c>
      <c r="M5388" t="s">
        <v>12171</v>
      </c>
      <c r="N5388" t="s">
        <v>12172</v>
      </c>
      <c r="O5388" t="s">
        <v>12173</v>
      </c>
      <c r="P5388" t="s">
        <v>11566</v>
      </c>
      <c r="Q5388">
        <f t="shared" si="98"/>
        <v>62500</v>
      </c>
      <c r="R5388">
        <v>25038923</v>
      </c>
      <c r="S5388" t="s">
        <v>1917</v>
      </c>
      <c r="T5388" t="s">
        <v>12199</v>
      </c>
      <c r="U5388" s="75">
        <v>62500</v>
      </c>
      <c r="V5388">
        <f>1.35*500</f>
        <v>675</v>
      </c>
      <c r="W5388">
        <v>84375</v>
      </c>
      <c r="AA5388" t="s">
        <v>4037</v>
      </c>
      <c r="AH5388" s="16"/>
      <c r="AI5388" t="s">
        <v>1375</v>
      </c>
    </row>
    <row r="5389" spans="1:35" x14ac:dyDescent="0.25">
      <c r="A5389" t="s">
        <v>12371</v>
      </c>
      <c r="B5389" s="1">
        <v>51</v>
      </c>
      <c r="C5389" t="s">
        <v>12372</v>
      </c>
      <c r="D5389">
        <v>9596216</v>
      </c>
      <c r="E5389" t="s">
        <v>4292</v>
      </c>
      <c r="F5389" t="s">
        <v>1363</v>
      </c>
      <c r="G5389" t="s">
        <v>1364</v>
      </c>
      <c r="H5389" s="3" t="s">
        <v>2569</v>
      </c>
      <c r="I5389">
        <v>2019</v>
      </c>
      <c r="J5389" s="15" t="s">
        <v>2570</v>
      </c>
      <c r="K5389">
        <v>2019</v>
      </c>
      <c r="L5389" t="s">
        <v>1367</v>
      </c>
      <c r="M5389" t="s">
        <v>12373</v>
      </c>
      <c r="N5389" t="s">
        <v>12374</v>
      </c>
      <c r="O5389" t="s">
        <v>1388</v>
      </c>
      <c r="P5389" t="s">
        <v>1819</v>
      </c>
      <c r="Q5389">
        <f t="shared" si="98"/>
        <v>720</v>
      </c>
      <c r="R5389" t="s">
        <v>1867</v>
      </c>
      <c r="S5389" t="s">
        <v>1868</v>
      </c>
      <c r="T5389" t="s">
        <v>1177</v>
      </c>
      <c r="U5389" s="75">
        <v>720</v>
      </c>
      <c r="V5389">
        <v>40</v>
      </c>
      <c r="W5389">
        <v>28800</v>
      </c>
      <c r="AH5389" s="16"/>
      <c r="AI5389" t="s">
        <v>1375</v>
      </c>
    </row>
    <row r="5390" spans="1:35" x14ac:dyDescent="0.25">
      <c r="A5390" t="s">
        <v>12375</v>
      </c>
      <c r="B5390" s="1">
        <v>51</v>
      </c>
      <c r="C5390" t="s">
        <v>12372</v>
      </c>
      <c r="D5390">
        <v>9596216</v>
      </c>
      <c r="E5390" t="s">
        <v>4292</v>
      </c>
      <c r="F5390" t="s">
        <v>1363</v>
      </c>
      <c r="G5390" t="s">
        <v>1364</v>
      </c>
      <c r="H5390" s="3" t="s">
        <v>2569</v>
      </c>
      <c r="I5390">
        <v>2019</v>
      </c>
      <c r="J5390" s="15" t="s">
        <v>2570</v>
      </c>
      <c r="K5390">
        <v>2019</v>
      </c>
      <c r="L5390" t="s">
        <v>1367</v>
      </c>
      <c r="M5390" t="s">
        <v>12373</v>
      </c>
      <c r="N5390" t="s">
        <v>12374</v>
      </c>
      <c r="O5390" t="s">
        <v>1388</v>
      </c>
      <c r="P5390" t="s">
        <v>1819</v>
      </c>
      <c r="Q5390">
        <f t="shared" si="98"/>
        <v>720</v>
      </c>
      <c r="R5390" t="s">
        <v>1381</v>
      </c>
      <c r="S5390" t="s">
        <v>1382</v>
      </c>
      <c r="T5390" t="s">
        <v>12376</v>
      </c>
      <c r="U5390" s="75">
        <v>720</v>
      </c>
      <c r="V5390">
        <v>24.98</v>
      </c>
      <c r="W5390">
        <v>17985.599999999999</v>
      </c>
      <c r="AH5390" s="16"/>
      <c r="AI5390" t="s">
        <v>1375</v>
      </c>
    </row>
    <row r="5391" spans="1:35" x14ac:dyDescent="0.25">
      <c r="A5391" t="s">
        <v>12377</v>
      </c>
      <c r="B5391" s="1">
        <v>51</v>
      </c>
      <c r="C5391" t="s">
        <v>12372</v>
      </c>
      <c r="D5391">
        <v>9617434</v>
      </c>
      <c r="E5391" t="s">
        <v>12378</v>
      </c>
      <c r="F5391" t="s">
        <v>1363</v>
      </c>
      <c r="G5391" t="s">
        <v>1364</v>
      </c>
      <c r="H5391" s="3" t="s">
        <v>3504</v>
      </c>
      <c r="I5391">
        <v>2019</v>
      </c>
      <c r="J5391" s="15" t="s">
        <v>12379</v>
      </c>
      <c r="K5391">
        <v>2019</v>
      </c>
      <c r="L5391" t="s">
        <v>1367</v>
      </c>
      <c r="M5391" t="s">
        <v>12373</v>
      </c>
      <c r="N5391" t="s">
        <v>12374</v>
      </c>
      <c r="O5391" t="s">
        <v>1388</v>
      </c>
      <c r="P5391" t="s">
        <v>1819</v>
      </c>
      <c r="Q5391">
        <f t="shared" si="98"/>
        <v>30</v>
      </c>
      <c r="R5391" t="s">
        <v>1867</v>
      </c>
      <c r="S5391" t="s">
        <v>1868</v>
      </c>
      <c r="T5391" t="s">
        <v>1177</v>
      </c>
      <c r="U5391" s="75">
        <v>30</v>
      </c>
      <c r="V5391">
        <v>50</v>
      </c>
      <c r="W5391">
        <v>1500</v>
      </c>
      <c r="AH5391" s="16"/>
      <c r="AI5391" t="s">
        <v>1375</v>
      </c>
    </row>
    <row r="5392" spans="1:35" x14ac:dyDescent="0.25">
      <c r="A5392" t="s">
        <v>12380</v>
      </c>
      <c r="B5392" s="1">
        <v>51</v>
      </c>
      <c r="C5392" t="s">
        <v>12372</v>
      </c>
      <c r="D5392">
        <v>11754575</v>
      </c>
      <c r="E5392" t="s">
        <v>12381</v>
      </c>
      <c r="F5392" t="s">
        <v>1363</v>
      </c>
      <c r="G5392" t="s">
        <v>1391</v>
      </c>
      <c r="H5392" s="3" t="s">
        <v>4755</v>
      </c>
      <c r="I5392">
        <v>2020</v>
      </c>
      <c r="J5392" s="15" t="s">
        <v>1618</v>
      </c>
      <c r="K5392">
        <v>2020</v>
      </c>
      <c r="L5392" t="s">
        <v>1367</v>
      </c>
      <c r="M5392" t="s">
        <v>12373</v>
      </c>
      <c r="N5392" t="s">
        <v>12374</v>
      </c>
      <c r="O5392" t="s">
        <v>1388</v>
      </c>
      <c r="P5392" t="s">
        <v>1819</v>
      </c>
      <c r="Q5392">
        <f t="shared" si="98"/>
        <v>788</v>
      </c>
      <c r="R5392" t="s">
        <v>1867</v>
      </c>
      <c r="S5392" t="s">
        <v>1868</v>
      </c>
      <c r="T5392" t="s">
        <v>1177</v>
      </c>
      <c r="U5392" s="75">
        <v>788</v>
      </c>
      <c r="V5392">
        <v>40</v>
      </c>
      <c r="W5392">
        <v>31520</v>
      </c>
      <c r="AH5392" s="16"/>
      <c r="AI5392" t="s">
        <v>1375</v>
      </c>
    </row>
    <row r="5393" spans="1:35" x14ac:dyDescent="0.25">
      <c r="A5393" t="s">
        <v>12382</v>
      </c>
      <c r="B5393" s="1">
        <v>51</v>
      </c>
      <c r="C5393" t="s">
        <v>12372</v>
      </c>
      <c r="D5393">
        <v>11754575</v>
      </c>
      <c r="E5393" t="s">
        <v>12381</v>
      </c>
      <c r="F5393" t="s">
        <v>1363</v>
      </c>
      <c r="G5393" t="s">
        <v>1391</v>
      </c>
      <c r="H5393" s="3" t="s">
        <v>4755</v>
      </c>
      <c r="I5393">
        <v>2020</v>
      </c>
      <c r="J5393" s="15" t="s">
        <v>1618</v>
      </c>
      <c r="K5393">
        <v>2020</v>
      </c>
      <c r="L5393" t="s">
        <v>1367</v>
      </c>
      <c r="M5393" t="s">
        <v>12373</v>
      </c>
      <c r="N5393" t="s">
        <v>12374</v>
      </c>
      <c r="O5393" t="s">
        <v>1388</v>
      </c>
      <c r="P5393" t="s">
        <v>1819</v>
      </c>
      <c r="Q5393">
        <f t="shared" si="98"/>
        <v>788</v>
      </c>
      <c r="R5393" t="s">
        <v>1381</v>
      </c>
      <c r="S5393" t="s">
        <v>1382</v>
      </c>
      <c r="T5393" t="s">
        <v>12383</v>
      </c>
      <c r="U5393" s="75">
        <v>788</v>
      </c>
      <c r="V5393">
        <v>38.979999999999997</v>
      </c>
      <c r="W5393">
        <v>30716.240000000002</v>
      </c>
      <c r="AH5393" s="16"/>
      <c r="AI5393" t="s">
        <v>1375</v>
      </c>
    </row>
    <row r="5394" spans="1:35" x14ac:dyDescent="0.25">
      <c r="A5394" t="s">
        <v>12384</v>
      </c>
      <c r="B5394" s="1">
        <v>51</v>
      </c>
      <c r="C5394" t="s">
        <v>12372</v>
      </c>
      <c r="D5394">
        <v>11788909</v>
      </c>
      <c r="E5394" t="s">
        <v>8556</v>
      </c>
      <c r="F5394" t="s">
        <v>1363</v>
      </c>
      <c r="G5394" t="s">
        <v>1364</v>
      </c>
      <c r="H5394" s="3" t="s">
        <v>1618</v>
      </c>
      <c r="I5394">
        <v>2020</v>
      </c>
      <c r="J5394" s="15" t="s">
        <v>1614</v>
      </c>
      <c r="K5394">
        <v>2020</v>
      </c>
      <c r="L5394" t="s">
        <v>1367</v>
      </c>
      <c r="M5394" t="s">
        <v>12373</v>
      </c>
      <c r="N5394" t="s">
        <v>12374</v>
      </c>
      <c r="O5394" t="s">
        <v>1388</v>
      </c>
      <c r="P5394" t="s">
        <v>1819</v>
      </c>
      <c r="Q5394">
        <f t="shared" si="98"/>
        <v>200</v>
      </c>
      <c r="R5394" t="s">
        <v>2102</v>
      </c>
      <c r="S5394" t="s">
        <v>2103</v>
      </c>
      <c r="T5394" t="s">
        <v>12385</v>
      </c>
      <c r="U5394" s="75">
        <v>200</v>
      </c>
      <c r="V5394">
        <v>37.5</v>
      </c>
      <c r="W5394">
        <v>7500</v>
      </c>
      <c r="AH5394" s="16"/>
      <c r="AI5394" t="s">
        <v>1375</v>
      </c>
    </row>
    <row r="5395" spans="1:35" x14ac:dyDescent="0.25">
      <c r="A5395" t="s">
        <v>12386</v>
      </c>
      <c r="B5395" s="1">
        <v>51</v>
      </c>
      <c r="C5395" t="s">
        <v>12372</v>
      </c>
      <c r="D5395">
        <v>11788909</v>
      </c>
      <c r="E5395" t="s">
        <v>8556</v>
      </c>
      <c r="F5395" t="s">
        <v>1363</v>
      </c>
      <c r="G5395" t="s">
        <v>1364</v>
      </c>
      <c r="H5395" s="3" t="s">
        <v>1618</v>
      </c>
      <c r="I5395">
        <v>2020</v>
      </c>
      <c r="J5395" s="15" t="s">
        <v>1614</v>
      </c>
      <c r="K5395">
        <v>2020</v>
      </c>
      <c r="L5395" t="s">
        <v>1367</v>
      </c>
      <c r="M5395" t="s">
        <v>12373</v>
      </c>
      <c r="N5395" t="s">
        <v>12374</v>
      </c>
      <c r="O5395" t="s">
        <v>1388</v>
      </c>
      <c r="P5395" t="s">
        <v>1819</v>
      </c>
      <c r="Q5395">
        <f t="shared" si="98"/>
        <v>200</v>
      </c>
      <c r="R5395" t="s">
        <v>1867</v>
      </c>
      <c r="S5395" t="s">
        <v>1868</v>
      </c>
      <c r="T5395" t="s">
        <v>1177</v>
      </c>
      <c r="U5395" s="75">
        <v>200</v>
      </c>
      <c r="V5395">
        <v>40</v>
      </c>
      <c r="W5395">
        <v>8000</v>
      </c>
      <c r="AH5395" s="16"/>
      <c r="AI5395" t="s">
        <v>1375</v>
      </c>
    </row>
    <row r="5396" spans="1:35" x14ac:dyDescent="0.25">
      <c r="A5396" t="s">
        <v>12387</v>
      </c>
      <c r="B5396" s="1">
        <v>51</v>
      </c>
      <c r="C5396" t="s">
        <v>12388</v>
      </c>
      <c r="D5396">
        <v>15426440</v>
      </c>
      <c r="E5396" t="s">
        <v>12389</v>
      </c>
      <c r="F5396" t="s">
        <v>1363</v>
      </c>
      <c r="G5396" t="s">
        <v>1391</v>
      </c>
      <c r="H5396" s="3" t="s">
        <v>1694</v>
      </c>
      <c r="I5396">
        <v>2021</v>
      </c>
      <c r="J5396" s="15" t="s">
        <v>1908</v>
      </c>
      <c r="K5396">
        <v>2021</v>
      </c>
      <c r="L5396" t="s">
        <v>1367</v>
      </c>
      <c r="M5396" t="s">
        <v>12373</v>
      </c>
      <c r="N5396" t="s">
        <v>12374</v>
      </c>
      <c r="O5396" t="s">
        <v>1388</v>
      </c>
      <c r="P5396" t="s">
        <v>2404</v>
      </c>
      <c r="Q5396">
        <f t="shared" si="98"/>
        <v>297</v>
      </c>
      <c r="R5396" t="s">
        <v>1867</v>
      </c>
      <c r="S5396" t="s">
        <v>1868</v>
      </c>
      <c r="T5396" t="s">
        <v>1869</v>
      </c>
      <c r="U5396" s="75">
        <v>297</v>
      </c>
      <c r="V5396">
        <v>40</v>
      </c>
      <c r="W5396">
        <v>11880</v>
      </c>
      <c r="AH5396" s="16"/>
      <c r="AI5396" t="s">
        <v>1375</v>
      </c>
    </row>
    <row r="5397" spans="1:35" x14ac:dyDescent="0.25">
      <c r="A5397" t="s">
        <v>12390</v>
      </c>
      <c r="B5397" s="1">
        <v>51</v>
      </c>
      <c r="C5397" t="s">
        <v>12388</v>
      </c>
      <c r="D5397">
        <v>15117413</v>
      </c>
      <c r="E5397" t="s">
        <v>12391</v>
      </c>
      <c r="F5397" t="s">
        <v>1363</v>
      </c>
      <c r="G5397" t="s">
        <v>1364</v>
      </c>
      <c r="H5397" s="3" t="s">
        <v>1851</v>
      </c>
      <c r="I5397">
        <v>2021</v>
      </c>
      <c r="J5397" s="15" t="s">
        <v>1446</v>
      </c>
      <c r="K5397">
        <v>2021</v>
      </c>
      <c r="L5397" t="s">
        <v>1367</v>
      </c>
      <c r="M5397" t="s">
        <v>12373</v>
      </c>
      <c r="N5397" t="s">
        <v>12374</v>
      </c>
      <c r="O5397" t="s">
        <v>1370</v>
      </c>
      <c r="P5397" t="s">
        <v>2404</v>
      </c>
      <c r="Q5397">
        <f t="shared" si="98"/>
        <v>30</v>
      </c>
      <c r="R5397" t="s">
        <v>2102</v>
      </c>
      <c r="S5397" t="s">
        <v>2103</v>
      </c>
      <c r="T5397" t="s">
        <v>12392</v>
      </c>
      <c r="U5397" s="75">
        <v>30</v>
      </c>
      <c r="V5397">
        <v>35</v>
      </c>
      <c r="W5397">
        <v>1050</v>
      </c>
      <c r="AH5397" s="16"/>
      <c r="AI5397" t="s">
        <v>1375</v>
      </c>
    </row>
    <row r="5398" spans="1:35" x14ac:dyDescent="0.25">
      <c r="A5398" t="s">
        <v>12393</v>
      </c>
      <c r="B5398" s="1">
        <v>51</v>
      </c>
      <c r="C5398" t="s">
        <v>12388</v>
      </c>
      <c r="D5398">
        <v>15117766</v>
      </c>
      <c r="E5398" t="s">
        <v>12381</v>
      </c>
      <c r="F5398" t="s">
        <v>1363</v>
      </c>
      <c r="G5398" t="s">
        <v>1391</v>
      </c>
      <c r="H5398" s="3" t="s">
        <v>1851</v>
      </c>
      <c r="I5398">
        <v>2021</v>
      </c>
      <c r="J5398" s="15" t="s">
        <v>1681</v>
      </c>
      <c r="K5398">
        <v>2021</v>
      </c>
      <c r="L5398" t="s">
        <v>1367</v>
      </c>
      <c r="M5398" t="s">
        <v>12373</v>
      </c>
      <c r="N5398" t="s">
        <v>12374</v>
      </c>
      <c r="O5398" t="s">
        <v>1370</v>
      </c>
      <c r="P5398" t="s">
        <v>2404</v>
      </c>
      <c r="Q5398">
        <f t="shared" si="98"/>
        <v>470</v>
      </c>
      <c r="R5398" t="s">
        <v>2102</v>
      </c>
      <c r="S5398" t="s">
        <v>2103</v>
      </c>
      <c r="T5398" t="s">
        <v>12394</v>
      </c>
      <c r="U5398" s="75">
        <v>470</v>
      </c>
      <c r="V5398">
        <v>35</v>
      </c>
      <c r="W5398">
        <v>16450</v>
      </c>
      <c r="AH5398" s="16"/>
      <c r="AI5398" t="s">
        <v>1375</v>
      </c>
    </row>
    <row r="5399" spans="1:35" x14ac:dyDescent="0.25">
      <c r="A5399" t="s">
        <v>12395</v>
      </c>
      <c r="B5399" s="1">
        <v>51</v>
      </c>
      <c r="C5399" t="s">
        <v>12388</v>
      </c>
      <c r="D5399">
        <v>15200329</v>
      </c>
      <c r="E5399" t="s">
        <v>12396</v>
      </c>
      <c r="F5399" t="s">
        <v>1363</v>
      </c>
      <c r="G5399" t="s">
        <v>1364</v>
      </c>
      <c r="H5399" s="3" t="s">
        <v>10699</v>
      </c>
      <c r="I5399">
        <v>2021</v>
      </c>
      <c r="J5399" s="15" t="s">
        <v>12397</v>
      </c>
      <c r="K5399">
        <v>2021</v>
      </c>
      <c r="L5399" t="s">
        <v>1367</v>
      </c>
      <c r="M5399" t="s">
        <v>12373</v>
      </c>
      <c r="N5399" t="s">
        <v>12374</v>
      </c>
      <c r="O5399" t="s">
        <v>1370</v>
      </c>
      <c r="P5399" t="s">
        <v>2404</v>
      </c>
      <c r="Q5399">
        <f t="shared" si="98"/>
        <v>75</v>
      </c>
      <c r="R5399" t="s">
        <v>1867</v>
      </c>
      <c r="S5399" t="s">
        <v>1868</v>
      </c>
      <c r="T5399" t="s">
        <v>1869</v>
      </c>
      <c r="U5399" s="75">
        <v>75</v>
      </c>
      <c r="V5399">
        <v>40</v>
      </c>
      <c r="W5399">
        <v>3000</v>
      </c>
      <c r="AH5399" s="16"/>
      <c r="AI5399" t="s">
        <v>1375</v>
      </c>
    </row>
    <row r="5400" spans="1:35" x14ac:dyDescent="0.25">
      <c r="A5400" t="s">
        <v>12398</v>
      </c>
      <c r="B5400" s="1">
        <v>51</v>
      </c>
      <c r="C5400" t="s">
        <v>12388</v>
      </c>
      <c r="D5400">
        <v>15848647</v>
      </c>
      <c r="E5400" t="s">
        <v>12399</v>
      </c>
      <c r="F5400" t="s">
        <v>1363</v>
      </c>
      <c r="G5400" t="s">
        <v>1364</v>
      </c>
      <c r="H5400" s="3" t="s">
        <v>4488</v>
      </c>
      <c r="I5400">
        <v>2021</v>
      </c>
      <c r="J5400" s="15" t="s">
        <v>4514</v>
      </c>
      <c r="K5400">
        <v>2021</v>
      </c>
      <c r="L5400" t="s">
        <v>1367</v>
      </c>
      <c r="M5400" t="s">
        <v>12373</v>
      </c>
      <c r="N5400" t="s">
        <v>12374</v>
      </c>
      <c r="O5400" t="s">
        <v>1388</v>
      </c>
      <c r="P5400" t="s">
        <v>2404</v>
      </c>
      <c r="Q5400">
        <f t="shared" si="98"/>
        <v>250</v>
      </c>
      <c r="R5400" t="s">
        <v>1867</v>
      </c>
      <c r="S5400" t="s">
        <v>1868</v>
      </c>
      <c r="T5400" t="s">
        <v>1869</v>
      </c>
      <c r="U5400" s="75">
        <v>250</v>
      </c>
      <c r="V5400">
        <v>40</v>
      </c>
      <c r="W5400">
        <v>10000</v>
      </c>
      <c r="AH5400" s="16"/>
      <c r="AI5400" t="s">
        <v>1375</v>
      </c>
    </row>
    <row r="5401" spans="1:35" x14ac:dyDescent="0.25">
      <c r="A5401" t="s">
        <v>12400</v>
      </c>
      <c r="B5401" s="1">
        <v>51</v>
      </c>
      <c r="C5401" t="s">
        <v>12388</v>
      </c>
      <c r="D5401">
        <v>15845117</v>
      </c>
      <c r="E5401" t="s">
        <v>12401</v>
      </c>
      <c r="F5401" t="s">
        <v>1363</v>
      </c>
      <c r="G5401" t="s">
        <v>1391</v>
      </c>
      <c r="H5401" s="3" t="s">
        <v>4488</v>
      </c>
      <c r="I5401">
        <v>2021</v>
      </c>
      <c r="J5401" s="15" t="s">
        <v>4514</v>
      </c>
      <c r="K5401">
        <v>2021</v>
      </c>
      <c r="L5401" t="s">
        <v>1367</v>
      </c>
      <c r="M5401" t="s">
        <v>12373</v>
      </c>
      <c r="N5401" t="s">
        <v>12374</v>
      </c>
      <c r="O5401" t="s">
        <v>1388</v>
      </c>
      <c r="P5401" t="s">
        <v>2404</v>
      </c>
      <c r="Q5401">
        <f t="shared" si="98"/>
        <v>45</v>
      </c>
      <c r="R5401" t="s">
        <v>1867</v>
      </c>
      <c r="S5401" t="s">
        <v>1868</v>
      </c>
      <c r="T5401" t="s">
        <v>1869</v>
      </c>
      <c r="U5401" s="75">
        <v>45</v>
      </c>
      <c r="V5401">
        <v>50</v>
      </c>
      <c r="W5401">
        <v>2250</v>
      </c>
      <c r="AH5401" s="16"/>
      <c r="AI5401" t="s">
        <v>1375</v>
      </c>
    </row>
    <row r="5402" spans="1:35" x14ac:dyDescent="0.25">
      <c r="A5402" t="s">
        <v>12402</v>
      </c>
      <c r="B5402" s="1">
        <v>51</v>
      </c>
      <c r="C5402" t="s">
        <v>12388</v>
      </c>
      <c r="D5402">
        <v>15894320</v>
      </c>
      <c r="E5402" t="s">
        <v>12381</v>
      </c>
      <c r="F5402" t="s">
        <v>1363</v>
      </c>
      <c r="G5402" t="s">
        <v>1391</v>
      </c>
      <c r="H5402" s="3" t="s">
        <v>3537</v>
      </c>
      <c r="I5402">
        <v>2021</v>
      </c>
      <c r="J5402" s="15" t="s">
        <v>3538</v>
      </c>
      <c r="K5402">
        <v>2021</v>
      </c>
      <c r="L5402" t="s">
        <v>1367</v>
      </c>
      <c r="M5402" t="s">
        <v>12373</v>
      </c>
      <c r="N5402" t="s">
        <v>12374</v>
      </c>
      <c r="O5402" t="s">
        <v>1388</v>
      </c>
      <c r="P5402" t="s">
        <v>2404</v>
      </c>
      <c r="Q5402">
        <f t="shared" si="98"/>
        <v>430</v>
      </c>
      <c r="R5402" t="s">
        <v>1867</v>
      </c>
      <c r="S5402" t="s">
        <v>1868</v>
      </c>
      <c r="T5402" t="s">
        <v>1869</v>
      </c>
      <c r="U5402" s="75">
        <v>430</v>
      </c>
      <c r="V5402">
        <v>40</v>
      </c>
      <c r="W5402">
        <v>17200</v>
      </c>
      <c r="AH5402" s="16"/>
      <c r="AI5402" t="s">
        <v>1375</v>
      </c>
    </row>
    <row r="5403" spans="1:35" x14ac:dyDescent="0.25">
      <c r="A5403" t="s">
        <v>12403</v>
      </c>
      <c r="B5403" s="1">
        <v>51</v>
      </c>
      <c r="C5403" t="s">
        <v>12372</v>
      </c>
      <c r="D5403">
        <v>15455432</v>
      </c>
      <c r="E5403" t="s">
        <v>12381</v>
      </c>
      <c r="F5403" t="s">
        <v>1363</v>
      </c>
      <c r="G5403" t="s">
        <v>1391</v>
      </c>
      <c r="H5403" s="3" t="s">
        <v>1693</v>
      </c>
      <c r="I5403">
        <v>2021</v>
      </c>
      <c r="J5403" s="15" t="s">
        <v>1694</v>
      </c>
      <c r="K5403">
        <v>2021</v>
      </c>
      <c r="L5403" t="s">
        <v>1367</v>
      </c>
      <c r="M5403" t="s">
        <v>12373</v>
      </c>
      <c r="N5403" t="s">
        <v>12374</v>
      </c>
      <c r="O5403" t="s">
        <v>1388</v>
      </c>
      <c r="P5403" t="s">
        <v>1819</v>
      </c>
      <c r="Q5403">
        <f t="shared" si="98"/>
        <v>540</v>
      </c>
      <c r="R5403" t="s">
        <v>1867</v>
      </c>
      <c r="S5403" t="s">
        <v>1868</v>
      </c>
      <c r="T5403" t="s">
        <v>1869</v>
      </c>
      <c r="U5403" s="75">
        <v>540</v>
      </c>
      <c r="V5403">
        <v>40</v>
      </c>
      <c r="W5403">
        <v>21600</v>
      </c>
      <c r="AH5403" s="16"/>
      <c r="AI5403" t="s">
        <v>1375</v>
      </c>
    </row>
    <row r="5404" spans="1:35" x14ac:dyDescent="0.25">
      <c r="A5404" t="s">
        <v>12404</v>
      </c>
      <c r="B5404" s="1">
        <v>51</v>
      </c>
      <c r="C5404" t="s">
        <v>12372</v>
      </c>
      <c r="D5404">
        <v>14685655</v>
      </c>
      <c r="E5404" t="s">
        <v>12405</v>
      </c>
      <c r="F5404" t="s">
        <v>1363</v>
      </c>
      <c r="G5404" t="s">
        <v>1364</v>
      </c>
      <c r="H5404" s="3" t="s">
        <v>4868</v>
      </c>
      <c r="I5404">
        <v>2021</v>
      </c>
      <c r="J5404" s="15" t="s">
        <v>3550</v>
      </c>
      <c r="K5404">
        <v>2021</v>
      </c>
      <c r="L5404" t="s">
        <v>1367</v>
      </c>
      <c r="M5404" t="s">
        <v>12373</v>
      </c>
      <c r="N5404" t="s">
        <v>12374</v>
      </c>
      <c r="O5404" t="s">
        <v>1388</v>
      </c>
      <c r="P5404" t="s">
        <v>1819</v>
      </c>
      <c r="Q5404">
        <f t="shared" si="98"/>
        <v>100</v>
      </c>
      <c r="R5404" t="s">
        <v>1867</v>
      </c>
      <c r="S5404" t="s">
        <v>1868</v>
      </c>
      <c r="T5404" t="s">
        <v>1869</v>
      </c>
      <c r="U5404" s="75">
        <v>100</v>
      </c>
      <c r="V5404">
        <v>40</v>
      </c>
      <c r="W5404">
        <v>4000</v>
      </c>
      <c r="AH5404" s="16"/>
      <c r="AI5404" t="s">
        <v>1375</v>
      </c>
    </row>
    <row r="5405" spans="1:35" x14ac:dyDescent="0.25">
      <c r="A5405" t="s">
        <v>12406</v>
      </c>
      <c r="B5405" s="1">
        <v>51</v>
      </c>
      <c r="C5405" t="s">
        <v>12388</v>
      </c>
      <c r="D5405">
        <v>14074583</v>
      </c>
      <c r="E5405" t="s">
        <v>12407</v>
      </c>
      <c r="F5405" t="s">
        <v>1363</v>
      </c>
      <c r="G5405" t="s">
        <v>1391</v>
      </c>
      <c r="H5405" s="3" t="s">
        <v>1957</v>
      </c>
      <c r="I5405">
        <v>2021</v>
      </c>
      <c r="J5405" s="15" t="s">
        <v>10654</v>
      </c>
      <c r="K5405">
        <v>2021</v>
      </c>
      <c r="L5405" t="s">
        <v>1367</v>
      </c>
      <c r="M5405" t="s">
        <v>12373</v>
      </c>
      <c r="N5405" t="s">
        <v>12374</v>
      </c>
      <c r="O5405" t="s">
        <v>1388</v>
      </c>
      <c r="P5405" t="s">
        <v>2404</v>
      </c>
      <c r="Q5405">
        <f t="shared" si="98"/>
        <v>60</v>
      </c>
      <c r="R5405" t="s">
        <v>1867</v>
      </c>
      <c r="S5405" t="s">
        <v>1868</v>
      </c>
      <c r="T5405" t="s">
        <v>1869</v>
      </c>
      <c r="U5405" s="75">
        <v>60</v>
      </c>
      <c r="V5405">
        <v>40</v>
      </c>
      <c r="W5405">
        <v>2400</v>
      </c>
      <c r="AH5405" s="16"/>
      <c r="AI5405" t="s">
        <v>1375</v>
      </c>
    </row>
    <row r="5406" spans="1:35" x14ac:dyDescent="0.25">
      <c r="A5406" t="s">
        <v>12408</v>
      </c>
      <c r="B5406" s="1">
        <v>51</v>
      </c>
      <c r="C5406" t="s">
        <v>12388</v>
      </c>
      <c r="D5406">
        <v>14057611</v>
      </c>
      <c r="E5406" t="s">
        <v>12409</v>
      </c>
      <c r="F5406" t="s">
        <v>1363</v>
      </c>
      <c r="G5406" t="s">
        <v>1364</v>
      </c>
      <c r="H5406" s="3" t="s">
        <v>1828</v>
      </c>
      <c r="I5406">
        <v>2021</v>
      </c>
      <c r="J5406" s="15" t="s">
        <v>1831</v>
      </c>
      <c r="K5406">
        <v>2021</v>
      </c>
      <c r="L5406" t="s">
        <v>1367</v>
      </c>
      <c r="M5406" t="s">
        <v>12373</v>
      </c>
      <c r="N5406" t="s">
        <v>12374</v>
      </c>
      <c r="O5406" t="s">
        <v>1388</v>
      </c>
      <c r="P5406" t="s">
        <v>2404</v>
      </c>
      <c r="Q5406">
        <f t="shared" si="98"/>
        <v>50</v>
      </c>
      <c r="R5406" t="s">
        <v>1867</v>
      </c>
      <c r="S5406" t="s">
        <v>1868</v>
      </c>
      <c r="T5406" t="s">
        <v>1869</v>
      </c>
      <c r="U5406" s="75">
        <v>50</v>
      </c>
      <c r="V5406">
        <v>50</v>
      </c>
      <c r="W5406">
        <v>2500</v>
      </c>
      <c r="AH5406" s="16"/>
      <c r="AI5406" t="s">
        <v>1375</v>
      </c>
    </row>
    <row r="5407" spans="1:35" x14ac:dyDescent="0.25">
      <c r="A5407" t="s">
        <v>12410</v>
      </c>
      <c r="B5407" s="1">
        <v>51</v>
      </c>
      <c r="C5407" t="s">
        <v>12372</v>
      </c>
      <c r="D5407">
        <v>13568264</v>
      </c>
      <c r="E5407" t="s">
        <v>12401</v>
      </c>
      <c r="F5407" t="s">
        <v>1363</v>
      </c>
      <c r="G5407" t="s">
        <v>1391</v>
      </c>
      <c r="H5407" s="3" t="s">
        <v>3584</v>
      </c>
      <c r="I5407">
        <v>2020</v>
      </c>
      <c r="J5407" s="15" t="s">
        <v>8014</v>
      </c>
      <c r="K5407">
        <v>2020</v>
      </c>
      <c r="L5407" t="s">
        <v>1367</v>
      </c>
      <c r="M5407" t="s">
        <v>12373</v>
      </c>
      <c r="N5407" t="s">
        <v>12374</v>
      </c>
      <c r="O5407" t="s">
        <v>1388</v>
      </c>
      <c r="P5407" t="s">
        <v>1819</v>
      </c>
      <c r="Q5407">
        <f t="shared" si="98"/>
        <v>30</v>
      </c>
      <c r="R5407" t="s">
        <v>2102</v>
      </c>
      <c r="S5407" t="s">
        <v>2103</v>
      </c>
      <c r="T5407" t="s">
        <v>12385</v>
      </c>
      <c r="U5407" s="75">
        <v>30</v>
      </c>
      <c r="V5407">
        <v>35</v>
      </c>
      <c r="W5407">
        <v>1050</v>
      </c>
      <c r="AH5407" s="16"/>
      <c r="AI5407" t="s">
        <v>1375</v>
      </c>
    </row>
    <row r="5408" spans="1:35" x14ac:dyDescent="0.25">
      <c r="A5408" t="s">
        <v>12411</v>
      </c>
      <c r="B5408" s="1">
        <v>51</v>
      </c>
      <c r="C5408" t="s">
        <v>12372</v>
      </c>
      <c r="D5408">
        <v>13568264</v>
      </c>
      <c r="E5408" t="s">
        <v>12401</v>
      </c>
      <c r="F5408" t="s">
        <v>1363</v>
      </c>
      <c r="G5408" t="s">
        <v>1391</v>
      </c>
      <c r="H5408" s="3" t="s">
        <v>3584</v>
      </c>
      <c r="I5408">
        <v>2020</v>
      </c>
      <c r="J5408" s="15" t="s">
        <v>8014</v>
      </c>
      <c r="K5408">
        <v>2020</v>
      </c>
      <c r="L5408" t="s">
        <v>1367</v>
      </c>
      <c r="M5408" t="s">
        <v>12373</v>
      </c>
      <c r="N5408" t="s">
        <v>12374</v>
      </c>
      <c r="O5408" t="s">
        <v>1388</v>
      </c>
      <c r="P5408" t="s">
        <v>1819</v>
      </c>
      <c r="Q5408">
        <f t="shared" si="98"/>
        <v>30</v>
      </c>
      <c r="R5408" t="s">
        <v>1867</v>
      </c>
      <c r="S5408" t="s">
        <v>1868</v>
      </c>
      <c r="T5408" t="s">
        <v>1869</v>
      </c>
      <c r="U5408" s="75">
        <v>30</v>
      </c>
      <c r="V5408">
        <v>50</v>
      </c>
      <c r="W5408">
        <v>1500</v>
      </c>
      <c r="AH5408" s="16"/>
      <c r="AI5408" t="s">
        <v>1375</v>
      </c>
    </row>
    <row r="5409" spans="1:35" x14ac:dyDescent="0.25">
      <c r="A5409" t="s">
        <v>12412</v>
      </c>
      <c r="B5409" s="1">
        <v>51</v>
      </c>
      <c r="C5409" t="s">
        <v>12388</v>
      </c>
      <c r="D5409">
        <v>15736237</v>
      </c>
      <c r="E5409" t="s">
        <v>12413</v>
      </c>
      <c r="F5409" t="s">
        <v>1363</v>
      </c>
      <c r="G5409" t="s">
        <v>1364</v>
      </c>
      <c r="H5409" s="3" t="s">
        <v>4646</v>
      </c>
      <c r="I5409">
        <v>2021</v>
      </c>
      <c r="J5409" s="15" t="s">
        <v>4647</v>
      </c>
      <c r="K5409">
        <v>2021</v>
      </c>
      <c r="L5409" t="s">
        <v>1367</v>
      </c>
      <c r="M5409" t="s">
        <v>12373</v>
      </c>
      <c r="N5409" t="s">
        <v>12374</v>
      </c>
      <c r="O5409" t="s">
        <v>1388</v>
      </c>
      <c r="P5409" t="s">
        <v>2404</v>
      </c>
      <c r="Q5409">
        <f t="shared" si="98"/>
        <v>20</v>
      </c>
      <c r="R5409" t="s">
        <v>1867</v>
      </c>
      <c r="S5409" t="s">
        <v>1868</v>
      </c>
      <c r="T5409" t="s">
        <v>1869</v>
      </c>
      <c r="U5409" s="75">
        <v>20</v>
      </c>
      <c r="V5409">
        <v>50</v>
      </c>
      <c r="W5409">
        <v>1000</v>
      </c>
      <c r="AH5409" s="16"/>
      <c r="AI5409" t="s">
        <v>1375</v>
      </c>
    </row>
    <row r="5410" spans="1:35" x14ac:dyDescent="0.25">
      <c r="A5410" t="s">
        <v>12414</v>
      </c>
      <c r="B5410" s="1">
        <v>51</v>
      </c>
      <c r="C5410" t="s">
        <v>12388</v>
      </c>
      <c r="D5410">
        <v>15740293</v>
      </c>
      <c r="E5410" t="s">
        <v>12415</v>
      </c>
      <c r="F5410" t="s">
        <v>1363</v>
      </c>
      <c r="G5410" t="s">
        <v>1391</v>
      </c>
      <c r="H5410" s="3" t="s">
        <v>4646</v>
      </c>
      <c r="I5410">
        <v>2021</v>
      </c>
      <c r="J5410" s="15" t="s">
        <v>4678</v>
      </c>
      <c r="K5410">
        <v>2021</v>
      </c>
      <c r="L5410" t="s">
        <v>1367</v>
      </c>
      <c r="M5410" t="s">
        <v>12373</v>
      </c>
      <c r="N5410" t="s">
        <v>12374</v>
      </c>
      <c r="O5410" t="s">
        <v>1388</v>
      </c>
      <c r="P5410" t="s">
        <v>2404</v>
      </c>
      <c r="Q5410">
        <f t="shared" si="98"/>
        <v>1125</v>
      </c>
      <c r="R5410" t="s">
        <v>1867</v>
      </c>
      <c r="S5410" t="s">
        <v>1868</v>
      </c>
      <c r="T5410" t="s">
        <v>1869</v>
      </c>
      <c r="U5410" s="75">
        <v>1125</v>
      </c>
      <c r="V5410">
        <v>40</v>
      </c>
      <c r="W5410">
        <v>45000</v>
      </c>
      <c r="AH5410" s="16"/>
      <c r="AI5410" t="s">
        <v>1375</v>
      </c>
    </row>
    <row r="5411" spans="1:35" x14ac:dyDescent="0.25">
      <c r="A5411" t="s">
        <v>12416</v>
      </c>
      <c r="B5411" s="1">
        <v>51</v>
      </c>
      <c r="C5411" t="s">
        <v>12372</v>
      </c>
      <c r="D5411">
        <v>14857308</v>
      </c>
      <c r="E5411" t="s">
        <v>12417</v>
      </c>
      <c r="F5411" t="s">
        <v>1363</v>
      </c>
      <c r="G5411" t="s">
        <v>1391</v>
      </c>
      <c r="H5411" s="3" t="s">
        <v>4066</v>
      </c>
      <c r="I5411">
        <v>2021</v>
      </c>
      <c r="J5411" s="15" t="s">
        <v>4671</v>
      </c>
      <c r="K5411">
        <v>2021</v>
      </c>
      <c r="L5411" t="s">
        <v>1367</v>
      </c>
      <c r="M5411" t="s">
        <v>12373</v>
      </c>
      <c r="N5411" t="s">
        <v>12374</v>
      </c>
      <c r="O5411" t="s">
        <v>1370</v>
      </c>
      <c r="P5411" t="s">
        <v>1819</v>
      </c>
      <c r="Q5411">
        <f t="shared" si="98"/>
        <v>365</v>
      </c>
      <c r="R5411" t="s">
        <v>1867</v>
      </c>
      <c r="S5411" t="s">
        <v>1868</v>
      </c>
      <c r="T5411" t="s">
        <v>1869</v>
      </c>
      <c r="U5411" s="75">
        <v>365</v>
      </c>
      <c r="V5411">
        <v>40</v>
      </c>
      <c r="W5411">
        <v>14600</v>
      </c>
      <c r="AH5411" s="16"/>
      <c r="AI5411" t="s">
        <v>1375</v>
      </c>
    </row>
    <row r="5412" spans="1:35" x14ac:dyDescent="0.25">
      <c r="A5412" t="s">
        <v>12418</v>
      </c>
      <c r="B5412" s="1">
        <v>51</v>
      </c>
      <c r="C5412" t="s">
        <v>12388</v>
      </c>
      <c r="D5412">
        <v>13890352</v>
      </c>
      <c r="E5412" t="s">
        <v>12407</v>
      </c>
      <c r="F5412" t="s">
        <v>1363</v>
      </c>
      <c r="G5412" t="s">
        <v>1391</v>
      </c>
      <c r="H5412" s="3" t="s">
        <v>7863</v>
      </c>
      <c r="I5412">
        <v>2021</v>
      </c>
      <c r="J5412" s="15" t="s">
        <v>3561</v>
      </c>
      <c r="K5412">
        <v>2021</v>
      </c>
      <c r="L5412" t="s">
        <v>1394</v>
      </c>
      <c r="M5412" t="s">
        <v>12373</v>
      </c>
      <c r="N5412" t="s">
        <v>12419</v>
      </c>
      <c r="O5412" t="s">
        <v>1408</v>
      </c>
      <c r="P5412" t="s">
        <v>2404</v>
      </c>
      <c r="Q5412">
        <f t="shared" si="98"/>
        <v>60</v>
      </c>
      <c r="R5412" t="s">
        <v>1867</v>
      </c>
      <c r="S5412" t="s">
        <v>1868</v>
      </c>
      <c r="T5412" t="s">
        <v>1869</v>
      </c>
      <c r="U5412" s="75">
        <v>60</v>
      </c>
      <c r="V5412">
        <v>50</v>
      </c>
      <c r="W5412">
        <v>3000</v>
      </c>
      <c r="AH5412" s="16"/>
      <c r="AI5412" t="s">
        <v>1375</v>
      </c>
    </row>
    <row r="5413" spans="1:35" x14ac:dyDescent="0.25">
      <c r="A5413" t="s">
        <v>12420</v>
      </c>
      <c r="B5413" s="1">
        <v>51</v>
      </c>
      <c r="C5413" t="s">
        <v>12388</v>
      </c>
      <c r="D5413">
        <v>13890352</v>
      </c>
      <c r="E5413" t="s">
        <v>12407</v>
      </c>
      <c r="F5413" t="s">
        <v>1363</v>
      </c>
      <c r="G5413" t="s">
        <v>1391</v>
      </c>
      <c r="H5413" s="3" t="s">
        <v>7863</v>
      </c>
      <c r="I5413">
        <v>2021</v>
      </c>
      <c r="J5413" s="15" t="s">
        <v>3561</v>
      </c>
      <c r="K5413">
        <v>2021</v>
      </c>
      <c r="L5413" t="s">
        <v>1394</v>
      </c>
      <c r="M5413" t="s">
        <v>12373</v>
      </c>
      <c r="N5413" t="s">
        <v>12419</v>
      </c>
      <c r="O5413" t="s">
        <v>1408</v>
      </c>
      <c r="P5413" t="s">
        <v>2404</v>
      </c>
      <c r="Q5413">
        <f t="shared" si="98"/>
        <v>60</v>
      </c>
      <c r="R5413" t="s">
        <v>2102</v>
      </c>
      <c r="S5413" t="s">
        <v>2103</v>
      </c>
      <c r="T5413" t="s">
        <v>12385</v>
      </c>
      <c r="U5413" s="75">
        <v>60</v>
      </c>
      <c r="V5413">
        <v>35</v>
      </c>
      <c r="W5413">
        <v>2100</v>
      </c>
      <c r="AH5413" s="16"/>
      <c r="AI5413" t="s">
        <v>1375</v>
      </c>
    </row>
    <row r="5414" spans="1:35" x14ac:dyDescent="0.25">
      <c r="A5414" t="s">
        <v>12421</v>
      </c>
      <c r="B5414" s="1">
        <v>51</v>
      </c>
      <c r="C5414" t="s">
        <v>12388</v>
      </c>
      <c r="D5414">
        <v>14303612</v>
      </c>
      <c r="E5414" t="s">
        <v>12401</v>
      </c>
      <c r="F5414" t="s">
        <v>1363</v>
      </c>
      <c r="G5414" t="s">
        <v>1391</v>
      </c>
      <c r="H5414" s="3" t="s">
        <v>10676</v>
      </c>
      <c r="I5414">
        <v>2021</v>
      </c>
      <c r="J5414" s="15" t="s">
        <v>12422</v>
      </c>
      <c r="K5414">
        <v>2021</v>
      </c>
      <c r="L5414" t="s">
        <v>1367</v>
      </c>
      <c r="M5414" t="s">
        <v>12373</v>
      </c>
      <c r="N5414" t="s">
        <v>12374</v>
      </c>
      <c r="O5414" t="s">
        <v>1388</v>
      </c>
      <c r="P5414" t="s">
        <v>2404</v>
      </c>
      <c r="Q5414">
        <f t="shared" si="98"/>
        <v>70</v>
      </c>
      <c r="R5414" t="s">
        <v>1867</v>
      </c>
      <c r="S5414" t="s">
        <v>1868</v>
      </c>
      <c r="T5414" t="s">
        <v>1869</v>
      </c>
      <c r="U5414" s="75">
        <v>70</v>
      </c>
      <c r="V5414">
        <v>40</v>
      </c>
      <c r="W5414">
        <v>2800</v>
      </c>
      <c r="AH5414" s="16"/>
      <c r="AI5414" t="s">
        <v>1375</v>
      </c>
    </row>
    <row r="5415" spans="1:35" x14ac:dyDescent="0.25">
      <c r="A5415" t="s">
        <v>12423</v>
      </c>
      <c r="B5415" s="1">
        <v>51</v>
      </c>
      <c r="C5415" t="s">
        <v>12388</v>
      </c>
      <c r="D5415">
        <v>16261003</v>
      </c>
      <c r="E5415" t="s">
        <v>12424</v>
      </c>
      <c r="F5415" t="s">
        <v>1363</v>
      </c>
      <c r="G5415" t="s">
        <v>1391</v>
      </c>
      <c r="H5415" s="3" t="s">
        <v>2036</v>
      </c>
      <c r="I5415">
        <v>2022</v>
      </c>
      <c r="J5415" s="15" t="s">
        <v>2037</v>
      </c>
      <c r="K5415">
        <v>2022</v>
      </c>
      <c r="L5415" t="s">
        <v>1367</v>
      </c>
      <c r="M5415" t="s">
        <v>12373</v>
      </c>
      <c r="N5415" t="s">
        <v>12419</v>
      </c>
      <c r="O5415" t="s">
        <v>1370</v>
      </c>
      <c r="P5415" t="s">
        <v>2404</v>
      </c>
      <c r="Q5415">
        <f t="shared" si="98"/>
        <v>680</v>
      </c>
      <c r="R5415" t="s">
        <v>1867</v>
      </c>
      <c r="S5415" t="s">
        <v>1868</v>
      </c>
      <c r="T5415" t="s">
        <v>1869</v>
      </c>
      <c r="U5415" s="75">
        <v>680</v>
      </c>
      <c r="V5415">
        <v>40</v>
      </c>
      <c r="W5415">
        <v>27200</v>
      </c>
      <c r="AH5415" s="16"/>
      <c r="AI5415" t="s">
        <v>1375</v>
      </c>
    </row>
    <row r="5416" spans="1:35" x14ac:dyDescent="0.25">
      <c r="A5416" t="s">
        <v>12425</v>
      </c>
      <c r="B5416" s="1">
        <v>51</v>
      </c>
      <c r="C5416" t="s">
        <v>12388</v>
      </c>
      <c r="D5416">
        <v>16243013</v>
      </c>
      <c r="E5416" t="s">
        <v>12401</v>
      </c>
      <c r="F5416" t="s">
        <v>1363</v>
      </c>
      <c r="G5416" t="s">
        <v>1391</v>
      </c>
      <c r="H5416" s="3" t="s">
        <v>2101</v>
      </c>
      <c r="I5416">
        <v>2022</v>
      </c>
      <c r="J5416" s="15" t="s">
        <v>4917</v>
      </c>
      <c r="K5416">
        <v>2022</v>
      </c>
      <c r="L5416" t="s">
        <v>1367</v>
      </c>
      <c r="M5416" t="s">
        <v>12373</v>
      </c>
      <c r="N5416" t="s">
        <v>12419</v>
      </c>
      <c r="O5416" t="s">
        <v>1370</v>
      </c>
      <c r="P5416" t="s">
        <v>2404</v>
      </c>
      <c r="Q5416">
        <f t="shared" si="98"/>
        <v>40</v>
      </c>
      <c r="R5416" t="s">
        <v>1867</v>
      </c>
      <c r="S5416" t="s">
        <v>1868</v>
      </c>
      <c r="T5416" t="s">
        <v>1869</v>
      </c>
      <c r="U5416" s="75">
        <v>40</v>
      </c>
      <c r="V5416">
        <v>50</v>
      </c>
      <c r="W5416">
        <v>2000</v>
      </c>
      <c r="AH5416" s="16"/>
      <c r="AI5416" t="s">
        <v>1375</v>
      </c>
    </row>
    <row r="5417" spans="1:35" x14ac:dyDescent="0.25">
      <c r="A5417" t="s">
        <v>12426</v>
      </c>
      <c r="B5417" s="1">
        <v>51</v>
      </c>
      <c r="C5417" t="s">
        <v>12388</v>
      </c>
      <c r="D5417">
        <v>16769333</v>
      </c>
      <c r="E5417" t="s">
        <v>12427</v>
      </c>
      <c r="F5417" t="s">
        <v>1363</v>
      </c>
      <c r="G5417" t="s">
        <v>1364</v>
      </c>
      <c r="H5417" s="3" t="s">
        <v>2158</v>
      </c>
      <c r="I5417">
        <v>2022</v>
      </c>
      <c r="J5417" s="15" t="s">
        <v>2209</v>
      </c>
      <c r="K5417">
        <v>2022</v>
      </c>
      <c r="L5417" t="s">
        <v>1367</v>
      </c>
      <c r="M5417" t="s">
        <v>12373</v>
      </c>
      <c r="N5417" t="s">
        <v>12419</v>
      </c>
      <c r="O5417" t="s">
        <v>1370</v>
      </c>
      <c r="P5417" t="s">
        <v>2404</v>
      </c>
      <c r="Q5417">
        <f t="shared" si="98"/>
        <v>200</v>
      </c>
      <c r="R5417" t="s">
        <v>1867</v>
      </c>
      <c r="S5417" t="s">
        <v>1868</v>
      </c>
      <c r="T5417" t="s">
        <v>1869</v>
      </c>
      <c r="U5417" s="75">
        <v>200</v>
      </c>
      <c r="V5417">
        <v>40</v>
      </c>
      <c r="W5417">
        <v>8000</v>
      </c>
      <c r="AH5417" s="16"/>
      <c r="AI5417" t="s">
        <v>1375</v>
      </c>
    </row>
    <row r="5418" spans="1:35" x14ac:dyDescent="0.25">
      <c r="A5418" t="s">
        <v>12428</v>
      </c>
      <c r="B5418" s="1">
        <v>51</v>
      </c>
      <c r="C5418" t="s">
        <v>12388</v>
      </c>
      <c r="D5418">
        <v>16602269</v>
      </c>
      <c r="E5418" t="s">
        <v>12429</v>
      </c>
      <c r="F5418" t="s">
        <v>1363</v>
      </c>
      <c r="G5418" t="s">
        <v>1364</v>
      </c>
      <c r="H5418" s="3" t="s">
        <v>4000</v>
      </c>
      <c r="I5418">
        <v>2022</v>
      </c>
      <c r="J5418" s="15" t="s">
        <v>4123</v>
      </c>
      <c r="K5418">
        <v>2022</v>
      </c>
      <c r="L5418" t="s">
        <v>1367</v>
      </c>
      <c r="M5418" t="s">
        <v>12373</v>
      </c>
      <c r="N5418" t="s">
        <v>12419</v>
      </c>
      <c r="O5418" t="s">
        <v>1370</v>
      </c>
      <c r="P5418" t="s">
        <v>2404</v>
      </c>
      <c r="Q5418">
        <f t="shared" si="98"/>
        <v>26</v>
      </c>
      <c r="R5418" t="s">
        <v>1867</v>
      </c>
      <c r="S5418" t="s">
        <v>1868</v>
      </c>
      <c r="T5418" t="s">
        <v>1869</v>
      </c>
      <c r="U5418" s="75">
        <v>26</v>
      </c>
      <c r="V5418">
        <v>60</v>
      </c>
      <c r="W5418">
        <v>1560</v>
      </c>
      <c r="AH5418" s="16"/>
      <c r="AI5418" t="s">
        <v>1375</v>
      </c>
    </row>
    <row r="5419" spans="1:35" x14ac:dyDescent="0.25">
      <c r="A5419" t="s">
        <v>12430</v>
      </c>
      <c r="B5419" s="1">
        <v>51</v>
      </c>
      <c r="C5419" t="s">
        <v>12372</v>
      </c>
      <c r="D5419">
        <v>14567857</v>
      </c>
      <c r="E5419" t="s">
        <v>12431</v>
      </c>
      <c r="F5419" t="s">
        <v>1363</v>
      </c>
      <c r="G5419" t="s">
        <v>1391</v>
      </c>
      <c r="H5419" s="3" t="s">
        <v>1988</v>
      </c>
      <c r="I5419">
        <v>2021</v>
      </c>
      <c r="J5419" s="15" t="s">
        <v>1989</v>
      </c>
      <c r="K5419">
        <v>2021</v>
      </c>
      <c r="L5419" t="s">
        <v>1367</v>
      </c>
      <c r="M5419" t="s">
        <v>12373</v>
      </c>
      <c r="N5419" t="s">
        <v>12374</v>
      </c>
      <c r="O5419" t="s">
        <v>1388</v>
      </c>
      <c r="P5419" t="s">
        <v>1819</v>
      </c>
      <c r="Q5419">
        <f t="shared" si="98"/>
        <v>12</v>
      </c>
      <c r="R5419" t="s">
        <v>1867</v>
      </c>
      <c r="S5419" t="s">
        <v>1868</v>
      </c>
      <c r="T5419" t="s">
        <v>1869</v>
      </c>
      <c r="U5419" s="75">
        <v>12</v>
      </c>
      <c r="V5419">
        <v>50</v>
      </c>
      <c r="W5419">
        <v>600</v>
      </c>
      <c r="AH5419" s="16"/>
      <c r="AI5419" t="s">
        <v>1375</v>
      </c>
    </row>
    <row r="5420" spans="1:35" x14ac:dyDescent="0.25">
      <c r="A5420" t="s">
        <v>12432</v>
      </c>
      <c r="B5420" s="1">
        <v>51</v>
      </c>
      <c r="C5420" t="s">
        <v>12388</v>
      </c>
      <c r="D5420">
        <v>14597195</v>
      </c>
      <c r="E5420" t="s">
        <v>12433</v>
      </c>
      <c r="F5420" t="s">
        <v>1363</v>
      </c>
      <c r="G5420" t="s">
        <v>1364</v>
      </c>
      <c r="H5420" s="3" t="s">
        <v>4105</v>
      </c>
      <c r="I5420">
        <v>2021</v>
      </c>
      <c r="J5420" s="15" t="s">
        <v>5151</v>
      </c>
      <c r="K5420">
        <v>2021</v>
      </c>
      <c r="L5420" t="s">
        <v>1367</v>
      </c>
      <c r="M5420" t="s">
        <v>12373</v>
      </c>
      <c r="N5420" t="s">
        <v>12374</v>
      </c>
      <c r="O5420" t="s">
        <v>1388</v>
      </c>
      <c r="P5420" t="s">
        <v>2404</v>
      </c>
      <c r="Q5420">
        <f t="shared" si="98"/>
        <v>220</v>
      </c>
      <c r="R5420" t="s">
        <v>1867</v>
      </c>
      <c r="S5420" t="s">
        <v>1868</v>
      </c>
      <c r="T5420" t="s">
        <v>1869</v>
      </c>
      <c r="U5420" s="75">
        <v>220</v>
      </c>
      <c r="V5420">
        <v>40</v>
      </c>
      <c r="W5420">
        <v>8800</v>
      </c>
      <c r="AH5420" s="16"/>
      <c r="AI5420" t="s">
        <v>1375</v>
      </c>
    </row>
    <row r="5421" spans="1:35" x14ac:dyDescent="0.25">
      <c r="A5421" t="s">
        <v>12434</v>
      </c>
      <c r="B5421" s="1">
        <v>51</v>
      </c>
      <c r="C5421" t="s">
        <v>12388</v>
      </c>
      <c r="D5421">
        <v>14618885</v>
      </c>
      <c r="E5421" t="s">
        <v>12407</v>
      </c>
      <c r="F5421" t="s">
        <v>1363</v>
      </c>
      <c r="G5421" t="s">
        <v>1391</v>
      </c>
      <c r="H5421" s="3" t="s">
        <v>4868</v>
      </c>
      <c r="I5421">
        <v>2021</v>
      </c>
      <c r="J5421" s="15" t="s">
        <v>4582</v>
      </c>
      <c r="K5421">
        <v>2021</v>
      </c>
      <c r="L5421" t="s">
        <v>1367</v>
      </c>
      <c r="M5421" t="s">
        <v>12373</v>
      </c>
      <c r="N5421" t="s">
        <v>12374</v>
      </c>
      <c r="O5421" t="s">
        <v>1388</v>
      </c>
      <c r="P5421" t="s">
        <v>2404</v>
      </c>
      <c r="Q5421">
        <f t="shared" si="98"/>
        <v>155</v>
      </c>
      <c r="R5421" t="s">
        <v>1867</v>
      </c>
      <c r="S5421" t="s">
        <v>1868</v>
      </c>
      <c r="T5421" t="s">
        <v>1869</v>
      </c>
      <c r="U5421" s="75">
        <v>155</v>
      </c>
      <c r="V5421">
        <v>40</v>
      </c>
      <c r="W5421">
        <v>6200</v>
      </c>
      <c r="AH5421" s="16"/>
      <c r="AI5421" t="s">
        <v>1375</v>
      </c>
    </row>
    <row r="5422" spans="1:35" x14ac:dyDescent="0.25">
      <c r="A5422" t="s">
        <v>12435</v>
      </c>
      <c r="B5422" s="1">
        <v>51</v>
      </c>
      <c r="C5422" t="s">
        <v>12388</v>
      </c>
      <c r="D5422">
        <v>18587690</v>
      </c>
      <c r="E5422" t="s">
        <v>12436</v>
      </c>
      <c r="F5422" t="s">
        <v>1363</v>
      </c>
      <c r="G5422" t="s">
        <v>1364</v>
      </c>
      <c r="H5422" s="3" t="s">
        <v>3251</v>
      </c>
      <c r="I5422">
        <v>2022</v>
      </c>
      <c r="J5422" s="15" t="s">
        <v>4155</v>
      </c>
      <c r="K5422">
        <v>2022</v>
      </c>
      <c r="L5422" t="s">
        <v>1367</v>
      </c>
      <c r="M5422" t="s">
        <v>12373</v>
      </c>
      <c r="N5422" t="s">
        <v>12374</v>
      </c>
      <c r="O5422" t="s">
        <v>1370</v>
      </c>
      <c r="P5422" t="s">
        <v>2404</v>
      </c>
      <c r="Q5422">
        <f t="shared" si="98"/>
        <v>200</v>
      </c>
      <c r="R5422" t="s">
        <v>1867</v>
      </c>
      <c r="S5422" t="s">
        <v>1868</v>
      </c>
      <c r="T5422" t="s">
        <v>1869</v>
      </c>
      <c r="U5422" s="75">
        <v>200</v>
      </c>
      <c r="V5422">
        <v>40</v>
      </c>
      <c r="W5422">
        <v>8000</v>
      </c>
      <c r="AH5422" s="16"/>
      <c r="AI5422" t="s">
        <v>1375</v>
      </c>
    </row>
    <row r="5423" spans="1:35" x14ac:dyDescent="0.25">
      <c r="A5423" t="s">
        <v>12437</v>
      </c>
      <c r="B5423" s="1">
        <v>51</v>
      </c>
      <c r="C5423" t="s">
        <v>12388</v>
      </c>
      <c r="D5423">
        <v>17057442</v>
      </c>
      <c r="E5423" t="s">
        <v>12407</v>
      </c>
      <c r="F5423" t="s">
        <v>1363</v>
      </c>
      <c r="G5423" t="s">
        <v>1391</v>
      </c>
      <c r="H5423" s="3" t="s">
        <v>1775</v>
      </c>
      <c r="I5423">
        <v>2022</v>
      </c>
      <c r="J5423" s="15" t="s">
        <v>1776</v>
      </c>
      <c r="K5423">
        <v>2022</v>
      </c>
      <c r="L5423" t="s">
        <v>1367</v>
      </c>
      <c r="M5423" t="s">
        <v>12373</v>
      </c>
      <c r="N5423" t="s">
        <v>12374</v>
      </c>
      <c r="O5423" t="s">
        <v>1370</v>
      </c>
      <c r="P5423" t="s">
        <v>2404</v>
      </c>
      <c r="Q5423">
        <f t="shared" si="98"/>
        <v>320</v>
      </c>
      <c r="R5423" t="s">
        <v>1867</v>
      </c>
      <c r="S5423" t="s">
        <v>1868</v>
      </c>
      <c r="T5423" t="s">
        <v>1869</v>
      </c>
      <c r="U5423" s="75">
        <v>320</v>
      </c>
      <c r="V5423">
        <v>40</v>
      </c>
      <c r="W5423">
        <v>12800</v>
      </c>
      <c r="AH5423" s="16"/>
      <c r="AI5423" t="s">
        <v>1375</v>
      </c>
    </row>
    <row r="5424" spans="1:35" x14ac:dyDescent="0.25">
      <c r="A5424" t="s">
        <v>12438</v>
      </c>
      <c r="B5424" s="1">
        <v>51</v>
      </c>
      <c r="C5424" t="s">
        <v>12388</v>
      </c>
      <c r="D5424">
        <v>17071941</v>
      </c>
      <c r="E5424" t="s">
        <v>12381</v>
      </c>
      <c r="F5424" t="s">
        <v>1363</v>
      </c>
      <c r="G5424" t="s">
        <v>1391</v>
      </c>
      <c r="H5424" s="3" t="s">
        <v>1775</v>
      </c>
      <c r="I5424">
        <v>2022</v>
      </c>
      <c r="J5424" s="15" t="s">
        <v>1776</v>
      </c>
      <c r="K5424">
        <v>2022</v>
      </c>
      <c r="L5424" t="s">
        <v>1367</v>
      </c>
      <c r="M5424" t="s">
        <v>12373</v>
      </c>
      <c r="N5424" t="s">
        <v>12374</v>
      </c>
      <c r="O5424" t="s">
        <v>1370</v>
      </c>
      <c r="P5424" t="s">
        <v>2404</v>
      </c>
      <c r="Q5424">
        <f t="shared" si="98"/>
        <v>597</v>
      </c>
      <c r="R5424" t="s">
        <v>1867</v>
      </c>
      <c r="S5424" t="s">
        <v>1868</v>
      </c>
      <c r="T5424" t="s">
        <v>1869</v>
      </c>
      <c r="U5424" s="75">
        <v>597</v>
      </c>
      <c r="V5424">
        <v>40</v>
      </c>
      <c r="W5424">
        <v>23880</v>
      </c>
      <c r="AH5424" s="16"/>
      <c r="AI5424" t="s">
        <v>1375</v>
      </c>
    </row>
    <row r="5425" spans="1:35" x14ac:dyDescent="0.25">
      <c r="A5425" t="s">
        <v>12439</v>
      </c>
      <c r="B5425" s="1">
        <v>51</v>
      </c>
      <c r="C5425" t="s">
        <v>12388</v>
      </c>
      <c r="D5425">
        <v>18475299</v>
      </c>
      <c r="E5425" t="s">
        <v>12440</v>
      </c>
      <c r="F5425" t="s">
        <v>1363</v>
      </c>
      <c r="G5425" t="s">
        <v>1391</v>
      </c>
      <c r="H5425" s="3" t="s">
        <v>1726</v>
      </c>
      <c r="I5425">
        <v>2022</v>
      </c>
      <c r="J5425" s="15" t="s">
        <v>1727</v>
      </c>
      <c r="K5425">
        <v>2022</v>
      </c>
      <c r="L5425" t="s">
        <v>1367</v>
      </c>
      <c r="M5425" t="s">
        <v>12373</v>
      </c>
      <c r="N5425" t="s">
        <v>12374</v>
      </c>
      <c r="O5425" t="s">
        <v>1388</v>
      </c>
      <c r="P5425" t="s">
        <v>2404</v>
      </c>
      <c r="Q5425">
        <f t="shared" si="98"/>
        <v>62</v>
      </c>
      <c r="R5425" t="s">
        <v>1867</v>
      </c>
      <c r="S5425" t="s">
        <v>1868</v>
      </c>
      <c r="T5425" t="s">
        <v>1869</v>
      </c>
      <c r="U5425" s="75">
        <v>62</v>
      </c>
      <c r="V5425">
        <v>60</v>
      </c>
      <c r="W5425">
        <v>3720</v>
      </c>
      <c r="AH5425" s="16"/>
      <c r="AI5425" t="s">
        <v>1375</v>
      </c>
    </row>
    <row r="5426" spans="1:35" x14ac:dyDescent="0.25">
      <c r="A5426" t="s">
        <v>12441</v>
      </c>
      <c r="B5426" s="1">
        <v>51</v>
      </c>
      <c r="C5426" t="s">
        <v>12372</v>
      </c>
      <c r="D5426">
        <v>17477549</v>
      </c>
      <c r="E5426" t="s">
        <v>12345</v>
      </c>
      <c r="F5426" t="s">
        <v>1363</v>
      </c>
      <c r="G5426" t="s">
        <v>1364</v>
      </c>
      <c r="H5426" s="3" t="s">
        <v>5266</v>
      </c>
      <c r="I5426">
        <v>2022</v>
      </c>
      <c r="J5426" s="15" t="s">
        <v>11136</v>
      </c>
      <c r="K5426">
        <v>2022</v>
      </c>
      <c r="L5426" t="s">
        <v>1367</v>
      </c>
      <c r="M5426" t="s">
        <v>12373</v>
      </c>
      <c r="N5426" t="s">
        <v>12374</v>
      </c>
      <c r="O5426" t="s">
        <v>1370</v>
      </c>
      <c r="P5426" t="s">
        <v>1819</v>
      </c>
      <c r="Q5426">
        <f t="shared" si="98"/>
        <v>175</v>
      </c>
      <c r="R5426" t="s">
        <v>1867</v>
      </c>
      <c r="S5426" t="s">
        <v>1868</v>
      </c>
      <c r="T5426" t="s">
        <v>1869</v>
      </c>
      <c r="U5426" s="75">
        <v>175</v>
      </c>
      <c r="V5426">
        <v>40</v>
      </c>
      <c r="W5426">
        <v>7000</v>
      </c>
      <c r="AH5426" s="16"/>
      <c r="AI5426" t="s">
        <v>1375</v>
      </c>
    </row>
    <row r="5427" spans="1:35" x14ac:dyDescent="0.25">
      <c r="A5427" t="s">
        <v>12442</v>
      </c>
      <c r="B5427" s="1">
        <v>51</v>
      </c>
      <c r="C5427" t="s">
        <v>12388</v>
      </c>
      <c r="D5427">
        <v>17575648</v>
      </c>
      <c r="E5427" t="s">
        <v>12401</v>
      </c>
      <c r="F5427" t="s">
        <v>1363</v>
      </c>
      <c r="G5427" t="s">
        <v>1391</v>
      </c>
      <c r="H5427" s="3" t="s">
        <v>5298</v>
      </c>
      <c r="I5427">
        <v>2022</v>
      </c>
      <c r="J5427" s="15" t="s">
        <v>3267</v>
      </c>
      <c r="K5427">
        <v>2022</v>
      </c>
      <c r="L5427" t="s">
        <v>1367</v>
      </c>
      <c r="M5427" t="s">
        <v>12373</v>
      </c>
      <c r="N5427" t="s">
        <v>12374</v>
      </c>
      <c r="O5427" t="s">
        <v>1370</v>
      </c>
      <c r="P5427" t="s">
        <v>2404</v>
      </c>
      <c r="Q5427">
        <f t="shared" si="98"/>
        <v>30</v>
      </c>
      <c r="R5427" t="s">
        <v>1867</v>
      </c>
      <c r="S5427" t="s">
        <v>1868</v>
      </c>
      <c r="T5427" t="s">
        <v>1869</v>
      </c>
      <c r="U5427" s="75">
        <v>30</v>
      </c>
      <c r="V5427">
        <v>60</v>
      </c>
      <c r="W5427">
        <v>1800</v>
      </c>
      <c r="AH5427" s="16"/>
      <c r="AI5427" t="s">
        <v>1375</v>
      </c>
    </row>
    <row r="5428" spans="1:35" x14ac:dyDescent="0.25">
      <c r="A5428" t="s">
        <v>12443</v>
      </c>
      <c r="B5428" s="1">
        <v>51</v>
      </c>
      <c r="C5428" t="s">
        <v>12388</v>
      </c>
      <c r="D5428">
        <v>17570336</v>
      </c>
      <c r="E5428" t="s">
        <v>12444</v>
      </c>
      <c r="F5428" t="s">
        <v>1363</v>
      </c>
      <c r="G5428" t="s">
        <v>1364</v>
      </c>
      <c r="H5428" s="3" t="s">
        <v>5298</v>
      </c>
      <c r="I5428">
        <v>2022</v>
      </c>
      <c r="J5428" s="15" t="s">
        <v>3267</v>
      </c>
      <c r="K5428">
        <v>2022</v>
      </c>
      <c r="L5428" t="s">
        <v>1367</v>
      </c>
      <c r="M5428" t="s">
        <v>12373</v>
      </c>
      <c r="N5428" t="s">
        <v>12374</v>
      </c>
      <c r="O5428" t="s">
        <v>1370</v>
      </c>
      <c r="P5428" t="s">
        <v>2404</v>
      </c>
      <c r="Q5428">
        <f t="shared" si="98"/>
        <v>70</v>
      </c>
      <c r="R5428" t="s">
        <v>1867</v>
      </c>
      <c r="S5428" t="s">
        <v>1868</v>
      </c>
      <c r="T5428" t="s">
        <v>1869</v>
      </c>
      <c r="U5428" s="75">
        <v>70</v>
      </c>
      <c r="V5428">
        <v>50</v>
      </c>
      <c r="W5428">
        <v>3500</v>
      </c>
      <c r="AH5428" s="16"/>
      <c r="AI5428" t="s">
        <v>1375</v>
      </c>
    </row>
    <row r="5429" spans="1:35" x14ac:dyDescent="0.25">
      <c r="A5429" t="s">
        <v>12445</v>
      </c>
      <c r="B5429" s="1">
        <v>51</v>
      </c>
      <c r="C5429" t="s">
        <v>12388</v>
      </c>
      <c r="D5429">
        <v>17666228</v>
      </c>
      <c r="E5429" t="s">
        <v>12446</v>
      </c>
      <c r="F5429" t="s">
        <v>1363</v>
      </c>
      <c r="G5429" t="s">
        <v>1364</v>
      </c>
      <c r="H5429" s="3" t="s">
        <v>4176</v>
      </c>
      <c r="I5429">
        <v>2022</v>
      </c>
      <c r="J5429" s="15" t="s">
        <v>5313</v>
      </c>
      <c r="K5429">
        <v>2022</v>
      </c>
      <c r="L5429" t="s">
        <v>1367</v>
      </c>
      <c r="M5429" t="s">
        <v>12373</v>
      </c>
      <c r="N5429" t="s">
        <v>12374</v>
      </c>
      <c r="O5429" t="s">
        <v>1370</v>
      </c>
      <c r="P5429" t="s">
        <v>2404</v>
      </c>
      <c r="Q5429">
        <f t="shared" si="98"/>
        <v>100</v>
      </c>
      <c r="R5429" t="s">
        <v>1867</v>
      </c>
      <c r="S5429" t="s">
        <v>1868</v>
      </c>
      <c r="T5429" t="s">
        <v>1869</v>
      </c>
      <c r="U5429" s="75">
        <v>100</v>
      </c>
      <c r="V5429">
        <v>40</v>
      </c>
      <c r="W5429">
        <v>4000</v>
      </c>
      <c r="AH5429" s="16"/>
      <c r="AI5429" t="s">
        <v>1375</v>
      </c>
    </row>
    <row r="5430" spans="1:35" x14ac:dyDescent="0.25">
      <c r="A5430" t="s">
        <v>12447</v>
      </c>
      <c r="B5430" s="1">
        <v>51</v>
      </c>
      <c r="C5430" t="s">
        <v>12372</v>
      </c>
      <c r="D5430">
        <v>17968968</v>
      </c>
      <c r="E5430" t="s">
        <v>12448</v>
      </c>
      <c r="F5430" t="s">
        <v>1363</v>
      </c>
      <c r="G5430" t="s">
        <v>1364</v>
      </c>
      <c r="H5430" s="3" t="s">
        <v>8652</v>
      </c>
      <c r="I5430">
        <v>2022</v>
      </c>
      <c r="J5430" s="15" t="s">
        <v>7342</v>
      </c>
      <c r="K5430">
        <v>2022</v>
      </c>
      <c r="L5430" t="s">
        <v>1367</v>
      </c>
      <c r="M5430" t="s">
        <v>12373</v>
      </c>
      <c r="N5430" t="s">
        <v>12374</v>
      </c>
      <c r="O5430" t="s">
        <v>1370</v>
      </c>
      <c r="P5430" t="s">
        <v>1819</v>
      </c>
      <c r="Q5430">
        <f t="shared" si="98"/>
        <v>15</v>
      </c>
      <c r="R5430" t="s">
        <v>1867</v>
      </c>
      <c r="S5430" t="s">
        <v>1868</v>
      </c>
      <c r="T5430" t="s">
        <v>1869</v>
      </c>
      <c r="U5430" s="75">
        <v>15</v>
      </c>
      <c r="V5430">
        <v>60</v>
      </c>
      <c r="W5430">
        <v>900</v>
      </c>
      <c r="AH5430" s="16"/>
      <c r="AI5430" t="s">
        <v>1375</v>
      </c>
    </row>
    <row r="5431" spans="1:35" x14ac:dyDescent="0.25">
      <c r="A5431" t="s">
        <v>12449</v>
      </c>
      <c r="B5431" s="1">
        <v>51</v>
      </c>
      <c r="C5431" t="s">
        <v>12372</v>
      </c>
      <c r="D5431">
        <v>18033784</v>
      </c>
      <c r="E5431" t="s">
        <v>11718</v>
      </c>
      <c r="F5431" t="s">
        <v>1363</v>
      </c>
      <c r="G5431" t="s">
        <v>1364</v>
      </c>
      <c r="H5431" s="3" t="s">
        <v>2262</v>
      </c>
      <c r="I5431">
        <v>2022</v>
      </c>
      <c r="J5431" s="15" t="s">
        <v>2717</v>
      </c>
      <c r="K5431">
        <v>2022</v>
      </c>
      <c r="L5431" t="s">
        <v>1367</v>
      </c>
      <c r="M5431" t="s">
        <v>12373</v>
      </c>
      <c r="N5431" t="s">
        <v>12374</v>
      </c>
      <c r="O5431" t="s">
        <v>1370</v>
      </c>
      <c r="P5431" t="s">
        <v>1819</v>
      </c>
      <c r="Q5431">
        <f t="shared" si="98"/>
        <v>250</v>
      </c>
      <c r="R5431" t="s">
        <v>1867</v>
      </c>
      <c r="S5431" t="s">
        <v>1868</v>
      </c>
      <c r="T5431" t="s">
        <v>1869</v>
      </c>
      <c r="U5431" s="75">
        <v>250</v>
      </c>
      <c r="V5431">
        <v>40</v>
      </c>
      <c r="W5431">
        <v>10000</v>
      </c>
      <c r="AH5431" s="16"/>
      <c r="AI5431" t="s">
        <v>1375</v>
      </c>
    </row>
    <row r="5432" spans="1:35" x14ac:dyDescent="0.25">
      <c r="A5432" t="s">
        <v>12450</v>
      </c>
      <c r="B5432" s="1">
        <v>51</v>
      </c>
      <c r="C5432" t="s">
        <v>12388</v>
      </c>
      <c r="D5432">
        <v>18235425</v>
      </c>
      <c r="E5432" t="s">
        <v>12451</v>
      </c>
      <c r="F5432" t="s">
        <v>1363</v>
      </c>
      <c r="G5432" t="s">
        <v>1391</v>
      </c>
      <c r="H5432" s="3" t="s">
        <v>4023</v>
      </c>
      <c r="I5432">
        <v>2022</v>
      </c>
      <c r="J5432" s="15" t="s">
        <v>4024</v>
      </c>
      <c r="K5432">
        <v>2022</v>
      </c>
      <c r="L5432" t="s">
        <v>1367</v>
      </c>
      <c r="M5432" t="s">
        <v>12373</v>
      </c>
      <c r="N5432" t="s">
        <v>12374</v>
      </c>
      <c r="O5432" t="s">
        <v>1370</v>
      </c>
      <c r="P5432" t="s">
        <v>2404</v>
      </c>
      <c r="Q5432">
        <f t="shared" si="98"/>
        <v>400</v>
      </c>
      <c r="R5432" t="s">
        <v>1867</v>
      </c>
      <c r="S5432" t="s">
        <v>1868</v>
      </c>
      <c r="T5432" t="s">
        <v>1869</v>
      </c>
      <c r="U5432" s="75">
        <v>400</v>
      </c>
      <c r="V5432">
        <v>40</v>
      </c>
      <c r="W5432">
        <v>16000</v>
      </c>
      <c r="AH5432" s="16"/>
      <c r="AI5432" t="s">
        <v>1375</v>
      </c>
    </row>
    <row r="5433" spans="1:35" x14ac:dyDescent="0.25">
      <c r="A5433" t="s">
        <v>12452</v>
      </c>
      <c r="B5433" s="1">
        <v>51</v>
      </c>
      <c r="C5433" t="s">
        <v>12388</v>
      </c>
      <c r="D5433">
        <v>8430675</v>
      </c>
      <c r="E5433" t="s">
        <v>12453</v>
      </c>
      <c r="F5433" t="s">
        <v>1363</v>
      </c>
      <c r="G5433" t="s">
        <v>1364</v>
      </c>
      <c r="H5433" s="3" t="s">
        <v>9511</v>
      </c>
      <c r="I5433">
        <v>2018</v>
      </c>
      <c r="J5433" s="15" t="s">
        <v>11936</v>
      </c>
      <c r="K5433">
        <v>2018</v>
      </c>
      <c r="L5433" t="s">
        <v>1367</v>
      </c>
      <c r="M5433" t="s">
        <v>12373</v>
      </c>
      <c r="N5433" t="s">
        <v>12374</v>
      </c>
      <c r="O5433">
        <v>26600000000</v>
      </c>
      <c r="P5433" t="s">
        <v>2404</v>
      </c>
      <c r="Q5433">
        <f t="shared" si="98"/>
        <v>75</v>
      </c>
      <c r="R5433">
        <v>8163294</v>
      </c>
      <c r="S5433" t="s">
        <v>1382</v>
      </c>
      <c r="T5433" t="s">
        <v>12383</v>
      </c>
      <c r="U5433" s="75">
        <v>75</v>
      </c>
      <c r="V5433">
        <v>27</v>
      </c>
      <c r="W5433">
        <v>2025</v>
      </c>
      <c r="AH5433" s="16"/>
      <c r="AI5433" t="s">
        <v>1375</v>
      </c>
    </row>
    <row r="5434" spans="1:35" x14ac:dyDescent="0.25">
      <c r="A5434" t="s">
        <v>12454</v>
      </c>
      <c r="B5434" s="1">
        <v>51</v>
      </c>
      <c r="C5434" t="s">
        <v>12388</v>
      </c>
      <c r="D5434">
        <v>8430675</v>
      </c>
      <c r="E5434" t="s">
        <v>12453</v>
      </c>
      <c r="F5434" t="s">
        <v>1363</v>
      </c>
      <c r="G5434" t="s">
        <v>1364</v>
      </c>
      <c r="H5434" s="3" t="s">
        <v>9511</v>
      </c>
      <c r="I5434">
        <v>2018</v>
      </c>
      <c r="J5434" s="15" t="s">
        <v>11936</v>
      </c>
      <c r="K5434">
        <v>2018</v>
      </c>
      <c r="L5434" t="s">
        <v>1367</v>
      </c>
      <c r="M5434" t="s">
        <v>12373</v>
      </c>
      <c r="N5434" t="s">
        <v>12374</v>
      </c>
      <c r="O5434">
        <v>26600000000</v>
      </c>
      <c r="P5434" t="s">
        <v>2404</v>
      </c>
      <c r="Q5434">
        <f t="shared" si="98"/>
        <v>75</v>
      </c>
      <c r="R5434">
        <v>4123670</v>
      </c>
      <c r="S5434" t="s">
        <v>1868</v>
      </c>
      <c r="T5434" t="s">
        <v>1177</v>
      </c>
      <c r="U5434" s="75">
        <v>75</v>
      </c>
      <c r="V5434">
        <v>37.450000000000003</v>
      </c>
      <c r="W5434">
        <v>2808.75</v>
      </c>
      <c r="AH5434" s="16"/>
      <c r="AI5434" t="s">
        <v>1375</v>
      </c>
    </row>
    <row r="5435" spans="1:35" x14ac:dyDescent="0.25">
      <c r="A5435" t="s">
        <v>12455</v>
      </c>
      <c r="B5435" s="1">
        <v>51</v>
      </c>
      <c r="C5435" t="s">
        <v>12372</v>
      </c>
      <c r="D5435">
        <v>7897839</v>
      </c>
      <c r="E5435" t="s">
        <v>12081</v>
      </c>
      <c r="F5435" t="s">
        <v>1363</v>
      </c>
      <c r="G5435" t="s">
        <v>1364</v>
      </c>
      <c r="H5435" s="3" t="s">
        <v>6457</v>
      </c>
      <c r="I5435">
        <v>2018</v>
      </c>
      <c r="J5435" s="15" t="s">
        <v>6458</v>
      </c>
      <c r="K5435">
        <v>2018</v>
      </c>
      <c r="L5435" t="s">
        <v>1367</v>
      </c>
      <c r="M5435" t="s">
        <v>12456</v>
      </c>
      <c r="N5435" t="s">
        <v>12457</v>
      </c>
      <c r="O5435">
        <v>26600000000</v>
      </c>
      <c r="P5435" t="s">
        <v>1819</v>
      </c>
      <c r="Q5435">
        <f t="shared" si="98"/>
        <v>20</v>
      </c>
      <c r="R5435">
        <v>4123670</v>
      </c>
      <c r="S5435" t="s">
        <v>1868</v>
      </c>
      <c r="T5435" t="s">
        <v>1177</v>
      </c>
      <c r="U5435" s="75">
        <v>20</v>
      </c>
      <c r="V5435">
        <v>45</v>
      </c>
      <c r="W5435">
        <v>900</v>
      </c>
      <c r="AH5435" s="16"/>
      <c r="AI5435" t="s">
        <v>1375</v>
      </c>
    </row>
    <row r="5436" spans="1:35" x14ac:dyDescent="0.25">
      <c r="A5436" t="s">
        <v>12458</v>
      </c>
      <c r="B5436" s="1">
        <v>51</v>
      </c>
      <c r="C5436" t="s">
        <v>12372</v>
      </c>
      <c r="D5436">
        <v>7897839</v>
      </c>
      <c r="E5436" t="s">
        <v>12081</v>
      </c>
      <c r="F5436" t="s">
        <v>1363</v>
      </c>
      <c r="G5436" t="s">
        <v>1364</v>
      </c>
      <c r="H5436" s="3" t="s">
        <v>6457</v>
      </c>
      <c r="I5436">
        <v>2018</v>
      </c>
      <c r="J5436" s="15" t="s">
        <v>6458</v>
      </c>
      <c r="K5436">
        <v>2018</v>
      </c>
      <c r="L5436" t="s">
        <v>1367</v>
      </c>
      <c r="M5436" t="s">
        <v>12456</v>
      </c>
      <c r="N5436" t="s">
        <v>12457</v>
      </c>
      <c r="O5436">
        <v>26600000000</v>
      </c>
      <c r="P5436" t="s">
        <v>1819</v>
      </c>
      <c r="Q5436">
        <f t="shared" si="98"/>
        <v>20</v>
      </c>
      <c r="R5436">
        <v>8163294</v>
      </c>
      <c r="S5436" t="s">
        <v>1382</v>
      </c>
      <c r="T5436" t="s">
        <v>12459</v>
      </c>
      <c r="U5436" s="75">
        <v>20</v>
      </c>
      <c r="V5436">
        <v>24.49</v>
      </c>
      <c r="W5436">
        <v>489.8</v>
      </c>
      <c r="AH5436" s="16"/>
      <c r="AI5436" t="s">
        <v>1375</v>
      </c>
    </row>
    <row r="5437" spans="1:35" x14ac:dyDescent="0.25">
      <c r="A5437" t="s">
        <v>12460</v>
      </c>
      <c r="B5437" s="1">
        <v>51</v>
      </c>
      <c r="C5437" t="s">
        <v>12388</v>
      </c>
      <c r="D5437">
        <v>8347239</v>
      </c>
      <c r="E5437" t="s">
        <v>12461</v>
      </c>
      <c r="F5437" t="s">
        <v>1363</v>
      </c>
      <c r="G5437" t="s">
        <v>1364</v>
      </c>
      <c r="H5437" s="3" t="s">
        <v>2522</v>
      </c>
      <c r="I5437">
        <v>2018</v>
      </c>
      <c r="J5437" s="15" t="s">
        <v>6557</v>
      </c>
      <c r="K5437">
        <v>2018</v>
      </c>
      <c r="L5437" t="s">
        <v>1367</v>
      </c>
      <c r="M5437" t="s">
        <v>12373</v>
      </c>
      <c r="N5437" t="s">
        <v>12374</v>
      </c>
      <c r="O5437">
        <v>26600000000</v>
      </c>
      <c r="P5437" t="s">
        <v>2404</v>
      </c>
      <c r="Q5437">
        <f t="shared" si="98"/>
        <v>200</v>
      </c>
      <c r="R5437">
        <v>4123670</v>
      </c>
      <c r="S5437" t="s">
        <v>1868</v>
      </c>
      <c r="T5437" t="s">
        <v>1177</v>
      </c>
      <c r="U5437" s="75">
        <v>200</v>
      </c>
      <c r="V5437">
        <v>37.450000000000003</v>
      </c>
      <c r="W5437">
        <v>7490</v>
      </c>
      <c r="AH5437" s="16"/>
      <c r="AI5437" t="s">
        <v>1375</v>
      </c>
    </row>
    <row r="5438" spans="1:35" x14ac:dyDescent="0.25">
      <c r="A5438" t="s">
        <v>12462</v>
      </c>
      <c r="B5438" s="1">
        <v>51</v>
      </c>
      <c r="C5438" t="s">
        <v>12372</v>
      </c>
      <c r="D5438">
        <v>8638047</v>
      </c>
      <c r="E5438" t="s">
        <v>4292</v>
      </c>
      <c r="F5438" t="s">
        <v>1363</v>
      </c>
      <c r="G5438" t="s">
        <v>1364</v>
      </c>
      <c r="H5438" s="3" t="s">
        <v>12463</v>
      </c>
      <c r="I5438">
        <v>2018</v>
      </c>
      <c r="J5438" s="15" t="s">
        <v>12464</v>
      </c>
      <c r="K5438">
        <v>2018</v>
      </c>
      <c r="L5438" t="s">
        <v>1367</v>
      </c>
      <c r="M5438" t="s">
        <v>12373</v>
      </c>
      <c r="N5438" t="s">
        <v>12374</v>
      </c>
      <c r="O5438">
        <v>26600000000</v>
      </c>
      <c r="P5438" t="s">
        <v>1819</v>
      </c>
      <c r="Q5438">
        <f t="shared" si="98"/>
        <v>150</v>
      </c>
      <c r="R5438">
        <v>4123670</v>
      </c>
      <c r="S5438" t="s">
        <v>1868</v>
      </c>
      <c r="T5438" t="s">
        <v>1177</v>
      </c>
      <c r="U5438" s="75">
        <v>150</v>
      </c>
      <c r="V5438">
        <v>37.450000000000003</v>
      </c>
      <c r="W5438">
        <v>5617.5</v>
      </c>
      <c r="AH5438" s="16"/>
      <c r="AI5438" t="s">
        <v>1375</v>
      </c>
    </row>
    <row r="5439" spans="1:35" x14ac:dyDescent="0.25">
      <c r="A5439" t="s">
        <v>12465</v>
      </c>
      <c r="B5439" s="1">
        <v>51</v>
      </c>
      <c r="C5439" t="s">
        <v>12372</v>
      </c>
      <c r="D5439">
        <v>11406356</v>
      </c>
      <c r="E5439" t="s">
        <v>12085</v>
      </c>
      <c r="F5439" t="s">
        <v>1363</v>
      </c>
      <c r="G5439" t="s">
        <v>1364</v>
      </c>
      <c r="H5439" s="3" t="s">
        <v>4796</v>
      </c>
      <c r="I5439">
        <v>2019</v>
      </c>
      <c r="J5439" s="15" t="s">
        <v>12086</v>
      </c>
      <c r="K5439">
        <v>2019</v>
      </c>
      <c r="L5439" t="s">
        <v>1367</v>
      </c>
      <c r="M5439" t="s">
        <v>12456</v>
      </c>
      <c r="N5439" t="s">
        <v>12457</v>
      </c>
      <c r="O5439">
        <v>26600000000</v>
      </c>
      <c r="P5439" t="s">
        <v>1819</v>
      </c>
      <c r="Q5439">
        <f t="shared" si="98"/>
        <v>560</v>
      </c>
      <c r="R5439">
        <v>4123670</v>
      </c>
      <c r="S5439" t="s">
        <v>1868</v>
      </c>
      <c r="T5439" t="s">
        <v>1177</v>
      </c>
      <c r="U5439" s="75">
        <v>560</v>
      </c>
      <c r="V5439">
        <v>40</v>
      </c>
      <c r="W5439">
        <v>22400</v>
      </c>
      <c r="AH5439" s="16"/>
      <c r="AI5439" t="s">
        <v>1375</v>
      </c>
    </row>
    <row r="5440" spans="1:35" x14ac:dyDescent="0.25">
      <c r="A5440" t="s">
        <v>12466</v>
      </c>
      <c r="B5440" s="1">
        <v>51</v>
      </c>
      <c r="C5440" t="s">
        <v>12388</v>
      </c>
      <c r="D5440">
        <v>10788883</v>
      </c>
      <c r="E5440" t="s">
        <v>4292</v>
      </c>
      <c r="F5440" t="s">
        <v>1363</v>
      </c>
      <c r="G5440" t="s">
        <v>1364</v>
      </c>
      <c r="H5440" s="3" t="s">
        <v>12467</v>
      </c>
      <c r="I5440">
        <v>2019</v>
      </c>
      <c r="J5440" s="15" t="s">
        <v>12468</v>
      </c>
      <c r="K5440">
        <v>2019</v>
      </c>
      <c r="L5440" t="s">
        <v>1367</v>
      </c>
      <c r="M5440" t="s">
        <v>12373</v>
      </c>
      <c r="N5440" t="s">
        <v>12374</v>
      </c>
      <c r="O5440">
        <v>26600000000</v>
      </c>
      <c r="P5440" t="s">
        <v>2404</v>
      </c>
      <c r="Q5440">
        <f t="shared" si="98"/>
        <v>300</v>
      </c>
      <c r="R5440">
        <v>65538293</v>
      </c>
      <c r="S5440" t="s">
        <v>12469</v>
      </c>
      <c r="T5440" t="s">
        <v>1177</v>
      </c>
      <c r="U5440" s="75">
        <v>300</v>
      </c>
      <c r="V5440">
        <v>40</v>
      </c>
      <c r="W5440">
        <v>12000</v>
      </c>
      <c r="AH5440" s="16"/>
      <c r="AI5440" t="s">
        <v>1375</v>
      </c>
    </row>
    <row r="5441" spans="1:35" x14ac:dyDescent="0.25">
      <c r="A5441" t="s">
        <v>12470</v>
      </c>
      <c r="B5441" s="1">
        <v>51</v>
      </c>
      <c r="C5441" t="s">
        <v>12372</v>
      </c>
      <c r="D5441">
        <v>11444622</v>
      </c>
      <c r="E5441" t="s">
        <v>12471</v>
      </c>
      <c r="F5441" t="s">
        <v>1363</v>
      </c>
      <c r="G5441" t="s">
        <v>1364</v>
      </c>
      <c r="H5441" s="3" t="s">
        <v>2526</v>
      </c>
      <c r="I5441">
        <v>2019</v>
      </c>
      <c r="J5441" s="15" t="s">
        <v>12472</v>
      </c>
      <c r="K5441">
        <v>2019</v>
      </c>
      <c r="L5441" t="s">
        <v>1367</v>
      </c>
      <c r="M5441" t="s">
        <v>12456</v>
      </c>
      <c r="N5441" t="s">
        <v>12457</v>
      </c>
      <c r="O5441">
        <v>26600000000</v>
      </c>
      <c r="P5441" t="s">
        <v>1819</v>
      </c>
      <c r="Q5441">
        <f t="shared" si="98"/>
        <v>20</v>
      </c>
      <c r="R5441">
        <v>8163294</v>
      </c>
      <c r="S5441" t="s">
        <v>1382</v>
      </c>
      <c r="T5441" t="s">
        <v>12383</v>
      </c>
      <c r="U5441" s="75">
        <v>20</v>
      </c>
      <c r="V5441">
        <v>39.44</v>
      </c>
      <c r="W5441">
        <v>788.8</v>
      </c>
      <c r="AH5441" s="16"/>
      <c r="AI5441" t="s">
        <v>1375</v>
      </c>
    </row>
    <row r="5442" spans="1:35" x14ac:dyDescent="0.25">
      <c r="A5442" t="s">
        <v>12473</v>
      </c>
      <c r="B5442" s="1">
        <v>51</v>
      </c>
      <c r="C5442" t="s">
        <v>12372</v>
      </c>
      <c r="D5442">
        <v>11444622</v>
      </c>
      <c r="E5442" t="s">
        <v>12471</v>
      </c>
      <c r="F5442" t="s">
        <v>1363</v>
      </c>
      <c r="G5442" t="s">
        <v>1364</v>
      </c>
      <c r="H5442" s="3" t="s">
        <v>2526</v>
      </c>
      <c r="I5442">
        <v>2019</v>
      </c>
      <c r="J5442" s="15" t="s">
        <v>12472</v>
      </c>
      <c r="K5442">
        <v>2019</v>
      </c>
      <c r="L5442" t="s">
        <v>1367</v>
      </c>
      <c r="M5442" t="s">
        <v>12456</v>
      </c>
      <c r="N5442" t="s">
        <v>12457</v>
      </c>
      <c r="O5442">
        <v>26600000000</v>
      </c>
      <c r="P5442" t="s">
        <v>1819</v>
      </c>
      <c r="Q5442">
        <f t="shared" ref="Q5442:Q5505" si="99">U5442</f>
        <v>20</v>
      </c>
      <c r="R5442">
        <v>4123670</v>
      </c>
      <c r="S5442" t="s">
        <v>1868</v>
      </c>
      <c r="T5442" t="s">
        <v>1177</v>
      </c>
      <c r="U5442" s="75">
        <v>20</v>
      </c>
      <c r="V5442">
        <v>45</v>
      </c>
      <c r="W5442">
        <v>900</v>
      </c>
      <c r="AH5442" s="16"/>
      <c r="AI5442" t="s">
        <v>1375</v>
      </c>
    </row>
    <row r="5443" spans="1:35" x14ac:dyDescent="0.25">
      <c r="A5443" t="s">
        <v>12474</v>
      </c>
      <c r="B5443" s="1">
        <v>51</v>
      </c>
      <c r="C5443" t="s">
        <v>12388</v>
      </c>
      <c r="D5443">
        <v>12013617</v>
      </c>
      <c r="E5443" t="s">
        <v>12475</v>
      </c>
      <c r="F5443" t="s">
        <v>1363</v>
      </c>
      <c r="G5443" t="s">
        <v>1364</v>
      </c>
      <c r="H5443" s="3" t="s">
        <v>2536</v>
      </c>
      <c r="I5443">
        <v>2020</v>
      </c>
      <c r="J5443" s="15" t="s">
        <v>1533</v>
      </c>
      <c r="K5443">
        <v>2020</v>
      </c>
      <c r="L5443" t="s">
        <v>1367</v>
      </c>
      <c r="M5443" t="s">
        <v>12373</v>
      </c>
      <c r="N5443" t="s">
        <v>12374</v>
      </c>
      <c r="O5443">
        <v>26600000000</v>
      </c>
      <c r="P5443" t="s">
        <v>2404</v>
      </c>
      <c r="Q5443">
        <f t="shared" si="99"/>
        <v>35</v>
      </c>
      <c r="R5443">
        <v>4123670</v>
      </c>
      <c r="S5443" t="s">
        <v>1868</v>
      </c>
      <c r="T5443" t="s">
        <v>1177</v>
      </c>
      <c r="U5443" s="75">
        <v>35</v>
      </c>
      <c r="V5443">
        <v>50</v>
      </c>
      <c r="W5443">
        <v>1750</v>
      </c>
      <c r="AH5443" s="16"/>
      <c r="AI5443" t="s">
        <v>1375</v>
      </c>
    </row>
    <row r="5444" spans="1:35" x14ac:dyDescent="0.25">
      <c r="A5444" t="s">
        <v>12476</v>
      </c>
      <c r="B5444" s="1">
        <v>51</v>
      </c>
      <c r="C5444" t="s">
        <v>12388</v>
      </c>
      <c r="D5444">
        <v>12018449</v>
      </c>
      <c r="E5444" t="s">
        <v>12477</v>
      </c>
      <c r="F5444" t="s">
        <v>1363</v>
      </c>
      <c r="G5444" t="s">
        <v>1364</v>
      </c>
      <c r="H5444" s="3" t="s">
        <v>1524</v>
      </c>
      <c r="I5444">
        <v>2020</v>
      </c>
      <c r="J5444" s="15" t="s">
        <v>3453</v>
      </c>
      <c r="K5444">
        <v>2020</v>
      </c>
      <c r="L5444" t="s">
        <v>1367</v>
      </c>
      <c r="M5444" t="s">
        <v>12478</v>
      </c>
      <c r="N5444" t="s">
        <v>12479</v>
      </c>
      <c r="O5444">
        <v>26600000000</v>
      </c>
      <c r="P5444" t="s">
        <v>2404</v>
      </c>
      <c r="Q5444">
        <f t="shared" si="99"/>
        <v>142</v>
      </c>
      <c r="R5444">
        <v>4123670</v>
      </c>
      <c r="S5444" t="s">
        <v>1868</v>
      </c>
      <c r="T5444" t="s">
        <v>1177</v>
      </c>
      <c r="U5444" s="75">
        <v>142</v>
      </c>
      <c r="V5444">
        <v>40</v>
      </c>
      <c r="W5444">
        <v>5680</v>
      </c>
      <c r="AH5444" s="16"/>
      <c r="AI5444" t="s">
        <v>1375</v>
      </c>
    </row>
    <row r="5445" spans="1:35" x14ac:dyDescent="0.25">
      <c r="A5445" t="s">
        <v>12480</v>
      </c>
      <c r="B5445" s="1">
        <v>51</v>
      </c>
      <c r="C5445" t="s">
        <v>12388</v>
      </c>
      <c r="D5445">
        <v>10997199</v>
      </c>
      <c r="E5445" t="s">
        <v>4292</v>
      </c>
      <c r="F5445" t="s">
        <v>1363</v>
      </c>
      <c r="G5445" t="s">
        <v>1364</v>
      </c>
      <c r="H5445" s="3" t="s">
        <v>12481</v>
      </c>
      <c r="I5445">
        <v>2019</v>
      </c>
      <c r="J5445" s="15" t="s">
        <v>6771</v>
      </c>
      <c r="K5445">
        <v>2019</v>
      </c>
      <c r="L5445" t="s">
        <v>1367</v>
      </c>
      <c r="M5445" t="s">
        <v>12373</v>
      </c>
      <c r="N5445" t="s">
        <v>12374</v>
      </c>
      <c r="O5445">
        <v>26600000000</v>
      </c>
      <c r="P5445" t="s">
        <v>2404</v>
      </c>
      <c r="Q5445">
        <f t="shared" si="99"/>
        <v>280</v>
      </c>
      <c r="R5445">
        <v>8163294</v>
      </c>
      <c r="S5445" t="s">
        <v>1382</v>
      </c>
      <c r="T5445" t="s">
        <v>12482</v>
      </c>
      <c r="U5445" s="75">
        <v>280</v>
      </c>
      <c r="V5445">
        <v>38.49</v>
      </c>
      <c r="W5445">
        <v>10777.2</v>
      </c>
      <c r="AH5445" s="16"/>
      <c r="AI5445" t="s">
        <v>1375</v>
      </c>
    </row>
    <row r="5446" spans="1:35" x14ac:dyDescent="0.25">
      <c r="A5446" t="s">
        <v>12483</v>
      </c>
      <c r="B5446" s="1">
        <v>51</v>
      </c>
      <c r="C5446" t="s">
        <v>12388</v>
      </c>
      <c r="D5446">
        <v>8976686</v>
      </c>
      <c r="E5446" t="s">
        <v>3495</v>
      </c>
      <c r="F5446" t="s">
        <v>1363</v>
      </c>
      <c r="G5446" t="s">
        <v>1364</v>
      </c>
      <c r="H5446" s="3" t="s">
        <v>3496</v>
      </c>
      <c r="I5446">
        <v>2018</v>
      </c>
      <c r="J5446" s="15" t="s">
        <v>1719</v>
      </c>
      <c r="K5446">
        <v>2018</v>
      </c>
      <c r="L5446" t="s">
        <v>1367</v>
      </c>
      <c r="M5446" t="s">
        <v>12373</v>
      </c>
      <c r="N5446" t="s">
        <v>12374</v>
      </c>
      <c r="O5446">
        <v>26600000000</v>
      </c>
      <c r="P5446" t="s">
        <v>2404</v>
      </c>
      <c r="Q5446">
        <f t="shared" si="99"/>
        <v>30</v>
      </c>
      <c r="R5446">
        <v>8163294</v>
      </c>
      <c r="S5446" t="s">
        <v>1382</v>
      </c>
      <c r="T5446" t="s">
        <v>12383</v>
      </c>
      <c r="U5446" s="75">
        <v>30</v>
      </c>
      <c r="V5446">
        <v>20</v>
      </c>
      <c r="W5446">
        <v>600</v>
      </c>
      <c r="AH5446" s="16"/>
      <c r="AI5446" t="s">
        <v>1375</v>
      </c>
    </row>
    <row r="5447" spans="1:35" x14ac:dyDescent="0.25">
      <c r="A5447" t="s">
        <v>12484</v>
      </c>
      <c r="B5447" s="1">
        <v>51</v>
      </c>
      <c r="C5447" t="s">
        <v>12388</v>
      </c>
      <c r="D5447">
        <v>8976686</v>
      </c>
      <c r="E5447" t="s">
        <v>3495</v>
      </c>
      <c r="F5447" t="s">
        <v>1363</v>
      </c>
      <c r="G5447" t="s">
        <v>1364</v>
      </c>
      <c r="H5447" s="3" t="s">
        <v>3496</v>
      </c>
      <c r="I5447">
        <v>2018</v>
      </c>
      <c r="J5447" s="15" t="s">
        <v>1719</v>
      </c>
      <c r="K5447">
        <v>2018</v>
      </c>
      <c r="L5447" t="s">
        <v>1367</v>
      </c>
      <c r="M5447" t="s">
        <v>12373</v>
      </c>
      <c r="N5447" t="s">
        <v>12374</v>
      </c>
      <c r="O5447">
        <v>26600000000</v>
      </c>
      <c r="P5447" t="s">
        <v>2404</v>
      </c>
      <c r="Q5447">
        <f t="shared" si="99"/>
        <v>30</v>
      </c>
      <c r="R5447">
        <v>4123670</v>
      </c>
      <c r="S5447" t="s">
        <v>1868</v>
      </c>
      <c r="T5447" t="s">
        <v>1177</v>
      </c>
      <c r="U5447" s="75">
        <v>30</v>
      </c>
      <c r="V5447">
        <v>50</v>
      </c>
      <c r="W5447">
        <v>1500</v>
      </c>
      <c r="AH5447" s="16"/>
      <c r="AI5447" t="s">
        <v>1375</v>
      </c>
    </row>
    <row r="5448" spans="1:35" x14ac:dyDescent="0.25">
      <c r="A5448" t="s">
        <v>12485</v>
      </c>
      <c r="B5448" s="1">
        <v>51</v>
      </c>
      <c r="C5448" t="s">
        <v>12388</v>
      </c>
      <c r="D5448">
        <v>11093811</v>
      </c>
      <c r="E5448" t="s">
        <v>9572</v>
      </c>
      <c r="F5448" t="s">
        <v>1363</v>
      </c>
      <c r="G5448" t="s">
        <v>1364</v>
      </c>
      <c r="H5448" s="3" t="s">
        <v>1584</v>
      </c>
      <c r="I5448">
        <v>2019</v>
      </c>
      <c r="J5448" s="15" t="s">
        <v>1589</v>
      </c>
      <c r="K5448">
        <v>2019</v>
      </c>
      <c r="L5448" t="s">
        <v>1367</v>
      </c>
      <c r="M5448" t="s">
        <v>12373</v>
      </c>
      <c r="N5448" t="s">
        <v>12374</v>
      </c>
      <c r="O5448">
        <v>26600000000</v>
      </c>
      <c r="P5448" t="s">
        <v>2404</v>
      </c>
      <c r="Q5448">
        <f t="shared" si="99"/>
        <v>540</v>
      </c>
      <c r="R5448">
        <v>4123670</v>
      </c>
      <c r="S5448" t="s">
        <v>1868</v>
      </c>
      <c r="T5448" t="s">
        <v>1177</v>
      </c>
      <c r="U5448" s="75">
        <v>540</v>
      </c>
      <c r="V5448">
        <v>40</v>
      </c>
      <c r="W5448">
        <v>21600</v>
      </c>
      <c r="AH5448" s="16"/>
      <c r="AI5448" t="s">
        <v>1375</v>
      </c>
    </row>
    <row r="5449" spans="1:35" x14ac:dyDescent="0.25">
      <c r="A5449" t="s">
        <v>12486</v>
      </c>
      <c r="B5449" s="1">
        <v>51</v>
      </c>
      <c r="C5449" t="s">
        <v>12372</v>
      </c>
      <c r="D5449">
        <v>9596216</v>
      </c>
      <c r="E5449" t="s">
        <v>4292</v>
      </c>
      <c r="F5449" t="s">
        <v>1363</v>
      </c>
      <c r="G5449" t="s">
        <v>1364</v>
      </c>
      <c r="H5449" s="3" t="s">
        <v>2569</v>
      </c>
      <c r="I5449">
        <v>2019</v>
      </c>
      <c r="J5449" s="15" t="s">
        <v>2570</v>
      </c>
      <c r="K5449">
        <v>2019</v>
      </c>
      <c r="L5449" t="s">
        <v>1367</v>
      </c>
      <c r="M5449" t="s">
        <v>12373</v>
      </c>
      <c r="N5449" t="s">
        <v>12374</v>
      </c>
      <c r="O5449">
        <v>26600000000</v>
      </c>
      <c r="P5449" t="s">
        <v>1819</v>
      </c>
      <c r="Q5449">
        <f t="shared" si="99"/>
        <v>720</v>
      </c>
      <c r="R5449">
        <v>4123670</v>
      </c>
      <c r="S5449" t="s">
        <v>1868</v>
      </c>
      <c r="T5449" t="s">
        <v>1177</v>
      </c>
      <c r="U5449" s="75">
        <v>720</v>
      </c>
      <c r="V5449">
        <v>40</v>
      </c>
      <c r="W5449">
        <v>28800</v>
      </c>
      <c r="AH5449" s="16"/>
      <c r="AI5449" t="s">
        <v>1375</v>
      </c>
    </row>
    <row r="5450" spans="1:35" x14ac:dyDescent="0.25">
      <c r="A5450" t="s">
        <v>12487</v>
      </c>
      <c r="B5450" s="1">
        <v>51</v>
      </c>
      <c r="C5450" t="s">
        <v>12372</v>
      </c>
      <c r="D5450">
        <v>9596216</v>
      </c>
      <c r="E5450" t="s">
        <v>4292</v>
      </c>
      <c r="F5450" t="s">
        <v>1363</v>
      </c>
      <c r="G5450" t="s">
        <v>1364</v>
      </c>
      <c r="H5450" s="3" t="s">
        <v>2569</v>
      </c>
      <c r="I5450">
        <v>2019</v>
      </c>
      <c r="J5450" s="15" t="s">
        <v>2570</v>
      </c>
      <c r="K5450">
        <v>2019</v>
      </c>
      <c r="L5450" t="s">
        <v>1367</v>
      </c>
      <c r="M5450" t="s">
        <v>12373</v>
      </c>
      <c r="N5450" t="s">
        <v>12374</v>
      </c>
      <c r="O5450">
        <v>26600000000</v>
      </c>
      <c r="P5450" t="s">
        <v>1819</v>
      </c>
      <c r="Q5450">
        <f t="shared" si="99"/>
        <v>720</v>
      </c>
      <c r="R5450">
        <v>8163294</v>
      </c>
      <c r="S5450" t="s">
        <v>1382</v>
      </c>
      <c r="T5450" t="s">
        <v>12376</v>
      </c>
      <c r="U5450" s="75">
        <v>720</v>
      </c>
      <c r="V5450">
        <v>24.98</v>
      </c>
      <c r="W5450">
        <v>17985.599999999999</v>
      </c>
      <c r="AH5450" s="16"/>
      <c r="AI5450" t="s">
        <v>1375</v>
      </c>
    </row>
    <row r="5451" spans="1:35" x14ac:dyDescent="0.25">
      <c r="A5451" t="s">
        <v>12488</v>
      </c>
      <c r="B5451" s="1">
        <v>51</v>
      </c>
      <c r="C5451" t="s">
        <v>12372</v>
      </c>
      <c r="D5451">
        <v>9617434</v>
      </c>
      <c r="E5451" t="s">
        <v>12378</v>
      </c>
      <c r="F5451" t="s">
        <v>1363</v>
      </c>
      <c r="G5451" t="s">
        <v>1364</v>
      </c>
      <c r="H5451" s="3" t="s">
        <v>3504</v>
      </c>
      <c r="I5451">
        <v>2019</v>
      </c>
      <c r="J5451" s="15" t="s">
        <v>12379</v>
      </c>
      <c r="K5451">
        <v>2019</v>
      </c>
      <c r="L5451" t="s">
        <v>1367</v>
      </c>
      <c r="M5451" t="s">
        <v>12373</v>
      </c>
      <c r="N5451" t="s">
        <v>12374</v>
      </c>
      <c r="O5451">
        <v>26600000000</v>
      </c>
      <c r="P5451" t="s">
        <v>1819</v>
      </c>
      <c r="Q5451">
        <f t="shared" si="99"/>
        <v>30</v>
      </c>
      <c r="R5451">
        <v>4123670</v>
      </c>
      <c r="S5451" t="s">
        <v>1868</v>
      </c>
      <c r="T5451" t="s">
        <v>1177</v>
      </c>
      <c r="U5451" s="75">
        <v>30</v>
      </c>
      <c r="V5451">
        <v>50</v>
      </c>
      <c r="W5451">
        <v>1500</v>
      </c>
      <c r="AH5451" s="16"/>
      <c r="AI5451" t="s">
        <v>1375</v>
      </c>
    </row>
    <row r="5452" spans="1:35" x14ac:dyDescent="0.25">
      <c r="A5452" t="s">
        <v>12489</v>
      </c>
      <c r="B5452" s="1">
        <v>51</v>
      </c>
      <c r="C5452" t="s">
        <v>12388</v>
      </c>
      <c r="D5452">
        <v>9061487</v>
      </c>
      <c r="E5452" t="s">
        <v>12490</v>
      </c>
      <c r="F5452" t="s">
        <v>1363</v>
      </c>
      <c r="G5452" t="s">
        <v>1364</v>
      </c>
      <c r="H5452" s="3" t="s">
        <v>1723</v>
      </c>
      <c r="I5452">
        <v>2018</v>
      </c>
      <c r="J5452" s="15" t="s">
        <v>2635</v>
      </c>
      <c r="K5452">
        <v>2018</v>
      </c>
      <c r="L5452" t="s">
        <v>1367</v>
      </c>
      <c r="M5452" t="s">
        <v>12478</v>
      </c>
      <c r="N5452" t="s">
        <v>12491</v>
      </c>
      <c r="O5452">
        <v>26600000000</v>
      </c>
      <c r="P5452" t="s">
        <v>2678</v>
      </c>
      <c r="Q5452">
        <f t="shared" si="99"/>
        <v>130</v>
      </c>
      <c r="R5452">
        <v>4123670</v>
      </c>
      <c r="S5452" t="s">
        <v>1868</v>
      </c>
      <c r="T5452" t="s">
        <v>1177</v>
      </c>
      <c r="U5452" s="75">
        <v>130</v>
      </c>
      <c r="V5452">
        <v>37.450000000000003</v>
      </c>
      <c r="W5452">
        <v>4868.5</v>
      </c>
      <c r="AH5452" s="16"/>
      <c r="AI5452" t="s">
        <v>1375</v>
      </c>
    </row>
    <row r="5453" spans="1:35" x14ac:dyDescent="0.25">
      <c r="A5453" t="s">
        <v>12492</v>
      </c>
      <c r="B5453" s="1">
        <v>51</v>
      </c>
      <c r="C5453" t="s">
        <v>12388</v>
      </c>
      <c r="D5453">
        <v>9061487</v>
      </c>
      <c r="E5453" t="s">
        <v>12490</v>
      </c>
      <c r="F5453" t="s">
        <v>1363</v>
      </c>
      <c r="G5453" t="s">
        <v>1364</v>
      </c>
      <c r="H5453" s="3" t="s">
        <v>1723</v>
      </c>
      <c r="I5453">
        <v>2018</v>
      </c>
      <c r="J5453" s="15" t="s">
        <v>2635</v>
      </c>
      <c r="K5453">
        <v>2018</v>
      </c>
      <c r="L5453" t="s">
        <v>1367</v>
      </c>
      <c r="M5453" t="s">
        <v>12478</v>
      </c>
      <c r="N5453" t="s">
        <v>12491</v>
      </c>
      <c r="O5453">
        <v>26600000000</v>
      </c>
      <c r="P5453" t="s">
        <v>2678</v>
      </c>
      <c r="Q5453">
        <f t="shared" si="99"/>
        <v>130</v>
      </c>
      <c r="R5453">
        <v>8163294</v>
      </c>
      <c r="S5453" t="s">
        <v>1382</v>
      </c>
      <c r="T5453" t="s">
        <v>12383</v>
      </c>
      <c r="U5453" s="75">
        <v>130</v>
      </c>
      <c r="V5453">
        <v>30</v>
      </c>
      <c r="W5453">
        <v>3900</v>
      </c>
      <c r="AH5453" s="16"/>
      <c r="AI5453" t="s">
        <v>1375</v>
      </c>
    </row>
    <row r="5454" spans="1:35" x14ac:dyDescent="0.25">
      <c r="A5454" t="s">
        <v>12493</v>
      </c>
      <c r="B5454" s="1">
        <v>51</v>
      </c>
      <c r="C5454" t="s">
        <v>12372</v>
      </c>
      <c r="D5454">
        <v>11754575</v>
      </c>
      <c r="E5454" t="s">
        <v>12381</v>
      </c>
      <c r="F5454" t="s">
        <v>1363</v>
      </c>
      <c r="G5454" t="s">
        <v>1391</v>
      </c>
      <c r="H5454" s="3" t="s">
        <v>4755</v>
      </c>
      <c r="I5454">
        <v>2020</v>
      </c>
      <c r="J5454" s="15" t="s">
        <v>1618</v>
      </c>
      <c r="K5454">
        <v>2020</v>
      </c>
      <c r="L5454" t="s">
        <v>1367</v>
      </c>
      <c r="M5454" t="s">
        <v>12373</v>
      </c>
      <c r="N5454" t="s">
        <v>12374</v>
      </c>
      <c r="O5454">
        <v>26600000000</v>
      </c>
      <c r="P5454" t="s">
        <v>1819</v>
      </c>
      <c r="Q5454">
        <f t="shared" si="99"/>
        <v>788</v>
      </c>
      <c r="R5454">
        <v>4123670</v>
      </c>
      <c r="S5454" t="s">
        <v>1868</v>
      </c>
      <c r="T5454" t="s">
        <v>1177</v>
      </c>
      <c r="U5454" s="75">
        <v>788</v>
      </c>
      <c r="V5454">
        <v>40</v>
      </c>
      <c r="W5454">
        <v>31520</v>
      </c>
      <c r="AH5454" s="16"/>
      <c r="AI5454" t="s">
        <v>1375</v>
      </c>
    </row>
    <row r="5455" spans="1:35" x14ac:dyDescent="0.25">
      <c r="A5455" t="s">
        <v>12494</v>
      </c>
      <c r="B5455" s="1">
        <v>51</v>
      </c>
      <c r="C5455" t="s">
        <v>12372</v>
      </c>
      <c r="D5455">
        <v>11754575</v>
      </c>
      <c r="E5455" t="s">
        <v>12381</v>
      </c>
      <c r="F5455" t="s">
        <v>1363</v>
      </c>
      <c r="G5455" t="s">
        <v>1391</v>
      </c>
      <c r="H5455" s="3" t="s">
        <v>4755</v>
      </c>
      <c r="I5455">
        <v>2020</v>
      </c>
      <c r="J5455" s="15" t="s">
        <v>1618</v>
      </c>
      <c r="K5455">
        <v>2020</v>
      </c>
      <c r="L5455" t="s">
        <v>1367</v>
      </c>
      <c r="M5455" t="s">
        <v>12373</v>
      </c>
      <c r="N5455" t="s">
        <v>12374</v>
      </c>
      <c r="O5455">
        <v>26600000000</v>
      </c>
      <c r="P5455" t="s">
        <v>1819</v>
      </c>
      <c r="Q5455">
        <f t="shared" si="99"/>
        <v>788</v>
      </c>
      <c r="R5455">
        <v>8163294</v>
      </c>
      <c r="S5455" t="s">
        <v>1382</v>
      </c>
      <c r="T5455" t="s">
        <v>12383</v>
      </c>
      <c r="U5455" s="75">
        <v>788</v>
      </c>
      <c r="V5455">
        <v>38.979999999999997</v>
      </c>
      <c r="W5455">
        <v>30716.240000000002</v>
      </c>
      <c r="AH5455" s="16"/>
      <c r="AI5455" t="s">
        <v>1375</v>
      </c>
    </row>
    <row r="5456" spans="1:35" x14ac:dyDescent="0.25">
      <c r="A5456" t="s">
        <v>12495</v>
      </c>
      <c r="B5456" s="1">
        <v>51</v>
      </c>
      <c r="C5456" t="s">
        <v>12372</v>
      </c>
      <c r="D5456">
        <v>11788909</v>
      </c>
      <c r="E5456" t="s">
        <v>8556</v>
      </c>
      <c r="F5456" t="s">
        <v>1363</v>
      </c>
      <c r="G5456" t="s">
        <v>1364</v>
      </c>
      <c r="H5456" s="3" t="s">
        <v>1618</v>
      </c>
      <c r="I5456">
        <v>2020</v>
      </c>
      <c r="J5456" s="15" t="s">
        <v>1614</v>
      </c>
      <c r="K5456">
        <v>2020</v>
      </c>
      <c r="L5456" t="s">
        <v>1367</v>
      </c>
      <c r="M5456" t="s">
        <v>12373</v>
      </c>
      <c r="N5456" t="s">
        <v>12374</v>
      </c>
      <c r="O5456">
        <v>26600000000</v>
      </c>
      <c r="P5456" t="s">
        <v>1819</v>
      </c>
      <c r="Q5456">
        <f t="shared" si="99"/>
        <v>200</v>
      </c>
      <c r="R5456">
        <v>22339655</v>
      </c>
      <c r="S5456" t="s">
        <v>2103</v>
      </c>
      <c r="T5456" t="s">
        <v>12385</v>
      </c>
      <c r="U5456" s="75">
        <v>200</v>
      </c>
      <c r="V5456">
        <v>37.5</v>
      </c>
      <c r="W5456">
        <v>7500</v>
      </c>
      <c r="AH5456" s="16"/>
      <c r="AI5456" t="s">
        <v>1375</v>
      </c>
    </row>
    <row r="5457" spans="1:35" x14ac:dyDescent="0.25">
      <c r="A5457" t="s">
        <v>12496</v>
      </c>
      <c r="B5457" s="1">
        <v>51</v>
      </c>
      <c r="C5457" t="s">
        <v>12372</v>
      </c>
      <c r="D5457">
        <v>11788909</v>
      </c>
      <c r="E5457" t="s">
        <v>8556</v>
      </c>
      <c r="F5457" t="s">
        <v>1363</v>
      </c>
      <c r="G5457" t="s">
        <v>1364</v>
      </c>
      <c r="H5457" s="3" t="s">
        <v>1618</v>
      </c>
      <c r="I5457">
        <v>2020</v>
      </c>
      <c r="J5457" s="15" t="s">
        <v>1614</v>
      </c>
      <c r="K5457">
        <v>2020</v>
      </c>
      <c r="L5457" t="s">
        <v>1367</v>
      </c>
      <c r="M5457" t="s">
        <v>12373</v>
      </c>
      <c r="N5457" t="s">
        <v>12374</v>
      </c>
      <c r="O5457">
        <v>26600000000</v>
      </c>
      <c r="P5457" t="s">
        <v>1819</v>
      </c>
      <c r="Q5457">
        <f t="shared" si="99"/>
        <v>200</v>
      </c>
      <c r="R5457">
        <v>4123670</v>
      </c>
      <c r="S5457" t="s">
        <v>1868</v>
      </c>
      <c r="T5457" t="s">
        <v>1177</v>
      </c>
      <c r="U5457" s="75">
        <v>200</v>
      </c>
      <c r="V5457">
        <v>40</v>
      </c>
      <c r="W5457">
        <v>8000</v>
      </c>
      <c r="AH5457" s="16"/>
      <c r="AI5457" t="s">
        <v>1375</v>
      </c>
    </row>
    <row r="5458" spans="1:35" x14ac:dyDescent="0.25">
      <c r="A5458" t="s">
        <v>12497</v>
      </c>
      <c r="B5458" s="1">
        <v>51</v>
      </c>
      <c r="C5458" t="s">
        <v>12388</v>
      </c>
      <c r="D5458">
        <v>12509108</v>
      </c>
      <c r="E5458" t="s">
        <v>12407</v>
      </c>
      <c r="F5458" t="s">
        <v>1363</v>
      </c>
      <c r="G5458" t="s">
        <v>1391</v>
      </c>
      <c r="H5458" s="3" t="s">
        <v>6958</v>
      </c>
      <c r="I5458">
        <v>2020</v>
      </c>
      <c r="J5458" s="15" t="s">
        <v>10122</v>
      </c>
      <c r="K5458">
        <v>2020</v>
      </c>
      <c r="L5458" t="s">
        <v>1367</v>
      </c>
      <c r="M5458" t="s">
        <v>12373</v>
      </c>
      <c r="N5458" t="s">
        <v>12374</v>
      </c>
      <c r="O5458">
        <v>26600000000</v>
      </c>
      <c r="P5458" t="s">
        <v>2404</v>
      </c>
      <c r="Q5458">
        <f t="shared" si="99"/>
        <v>224</v>
      </c>
      <c r="R5458">
        <v>4123670</v>
      </c>
      <c r="S5458" t="s">
        <v>1868</v>
      </c>
      <c r="T5458" t="s">
        <v>1869</v>
      </c>
      <c r="U5458" s="75">
        <v>224</v>
      </c>
      <c r="V5458">
        <v>40</v>
      </c>
      <c r="W5458">
        <v>8960</v>
      </c>
      <c r="AH5458" s="16"/>
      <c r="AI5458" t="s">
        <v>1375</v>
      </c>
    </row>
    <row r="5459" spans="1:35" x14ac:dyDescent="0.25">
      <c r="A5459" t="s">
        <v>12498</v>
      </c>
      <c r="B5459" s="1">
        <v>51</v>
      </c>
      <c r="C5459" t="s">
        <v>12388</v>
      </c>
      <c r="D5459">
        <v>12509108</v>
      </c>
      <c r="E5459" t="s">
        <v>12407</v>
      </c>
      <c r="F5459" t="s">
        <v>1363</v>
      </c>
      <c r="G5459" t="s">
        <v>1391</v>
      </c>
      <c r="H5459" s="3" t="s">
        <v>6958</v>
      </c>
      <c r="I5459">
        <v>2020</v>
      </c>
      <c r="J5459" s="15" t="s">
        <v>10122</v>
      </c>
      <c r="K5459">
        <v>2020</v>
      </c>
      <c r="L5459" t="s">
        <v>1367</v>
      </c>
      <c r="M5459" t="s">
        <v>12373</v>
      </c>
      <c r="N5459" t="s">
        <v>12374</v>
      </c>
      <c r="O5459">
        <v>26600000000</v>
      </c>
      <c r="P5459" t="s">
        <v>2404</v>
      </c>
      <c r="Q5459">
        <f t="shared" si="99"/>
        <v>224</v>
      </c>
      <c r="R5459">
        <v>22339655</v>
      </c>
      <c r="S5459" t="s">
        <v>2103</v>
      </c>
      <c r="T5459" t="s">
        <v>12499</v>
      </c>
      <c r="U5459" s="75">
        <v>224</v>
      </c>
      <c r="V5459">
        <v>35</v>
      </c>
      <c r="W5459">
        <v>7840</v>
      </c>
      <c r="AH5459" s="16"/>
      <c r="AI5459" t="s">
        <v>1375</v>
      </c>
    </row>
    <row r="5460" spans="1:35" x14ac:dyDescent="0.25">
      <c r="A5460" t="s">
        <v>12500</v>
      </c>
      <c r="B5460" s="1">
        <v>51</v>
      </c>
      <c r="C5460" t="s">
        <v>12388</v>
      </c>
      <c r="D5460">
        <v>11905948</v>
      </c>
      <c r="E5460" t="s">
        <v>12407</v>
      </c>
      <c r="F5460" t="s">
        <v>1363</v>
      </c>
      <c r="G5460" t="s">
        <v>1391</v>
      </c>
      <c r="H5460" s="3" t="s">
        <v>6969</v>
      </c>
      <c r="I5460">
        <v>2020</v>
      </c>
      <c r="J5460" s="15" t="s">
        <v>6970</v>
      </c>
      <c r="K5460">
        <v>2020</v>
      </c>
      <c r="L5460" t="s">
        <v>1367</v>
      </c>
      <c r="M5460" t="s">
        <v>12373</v>
      </c>
      <c r="N5460" t="s">
        <v>12374</v>
      </c>
      <c r="O5460">
        <v>26600000000</v>
      </c>
      <c r="P5460" t="s">
        <v>2404</v>
      </c>
      <c r="Q5460">
        <f t="shared" si="99"/>
        <v>137</v>
      </c>
      <c r="R5460">
        <v>4123670</v>
      </c>
      <c r="S5460" t="s">
        <v>1868</v>
      </c>
      <c r="T5460" t="s">
        <v>1177</v>
      </c>
      <c r="U5460" s="75">
        <v>137</v>
      </c>
      <c r="V5460">
        <v>40</v>
      </c>
      <c r="W5460">
        <v>5480</v>
      </c>
      <c r="AH5460" s="16"/>
      <c r="AI5460" t="s">
        <v>1375</v>
      </c>
    </row>
    <row r="5461" spans="1:35" x14ac:dyDescent="0.25">
      <c r="A5461" t="s">
        <v>12501</v>
      </c>
      <c r="B5461" s="1">
        <v>51</v>
      </c>
      <c r="C5461" t="s">
        <v>12388</v>
      </c>
      <c r="D5461">
        <v>11905948</v>
      </c>
      <c r="E5461" t="s">
        <v>12407</v>
      </c>
      <c r="F5461" t="s">
        <v>1363</v>
      </c>
      <c r="G5461" t="s">
        <v>1391</v>
      </c>
      <c r="H5461" s="3" t="s">
        <v>6969</v>
      </c>
      <c r="I5461">
        <v>2020</v>
      </c>
      <c r="J5461" s="15" t="s">
        <v>6970</v>
      </c>
      <c r="K5461">
        <v>2020</v>
      </c>
      <c r="L5461" t="s">
        <v>1367</v>
      </c>
      <c r="M5461" t="s">
        <v>12373</v>
      </c>
      <c r="N5461" t="s">
        <v>12374</v>
      </c>
      <c r="O5461">
        <v>26600000000</v>
      </c>
      <c r="P5461" t="s">
        <v>2404</v>
      </c>
      <c r="Q5461">
        <f t="shared" si="99"/>
        <v>137</v>
      </c>
      <c r="R5461">
        <v>22339655</v>
      </c>
      <c r="S5461" t="s">
        <v>2103</v>
      </c>
      <c r="T5461" t="s">
        <v>12385</v>
      </c>
      <c r="U5461" s="75">
        <v>137</v>
      </c>
      <c r="V5461">
        <v>35</v>
      </c>
      <c r="W5461">
        <v>4795</v>
      </c>
      <c r="AH5461" s="16"/>
      <c r="AI5461" t="s">
        <v>1375</v>
      </c>
    </row>
    <row r="5462" spans="1:35" x14ac:dyDescent="0.25">
      <c r="A5462" t="s">
        <v>12502</v>
      </c>
      <c r="B5462" s="1">
        <v>51</v>
      </c>
      <c r="C5462" t="s">
        <v>12388</v>
      </c>
      <c r="D5462">
        <v>11228210</v>
      </c>
      <c r="E5462" t="s">
        <v>12477</v>
      </c>
      <c r="F5462" t="s">
        <v>1363</v>
      </c>
      <c r="G5462" t="s">
        <v>1364</v>
      </c>
      <c r="H5462" s="3" t="s">
        <v>2591</v>
      </c>
      <c r="I5462">
        <v>2019</v>
      </c>
      <c r="J5462" s="15" t="s">
        <v>4788</v>
      </c>
      <c r="K5462">
        <v>2019</v>
      </c>
      <c r="L5462" t="s">
        <v>1367</v>
      </c>
      <c r="M5462" t="s">
        <v>12478</v>
      </c>
      <c r="N5462" t="s">
        <v>12479</v>
      </c>
      <c r="O5462">
        <v>26600000000</v>
      </c>
      <c r="P5462" t="s">
        <v>2404</v>
      </c>
      <c r="Q5462">
        <f t="shared" si="99"/>
        <v>138</v>
      </c>
      <c r="R5462">
        <v>4123670</v>
      </c>
      <c r="S5462" t="s">
        <v>1868</v>
      </c>
      <c r="T5462" t="s">
        <v>1177</v>
      </c>
      <c r="U5462" s="75">
        <v>138</v>
      </c>
      <c r="V5462">
        <v>40</v>
      </c>
      <c r="W5462">
        <v>5520</v>
      </c>
      <c r="AH5462" s="16"/>
      <c r="AI5462" t="s">
        <v>1375</v>
      </c>
    </row>
    <row r="5463" spans="1:35" x14ac:dyDescent="0.25">
      <c r="A5463" t="s">
        <v>12503</v>
      </c>
      <c r="B5463" s="1">
        <v>51</v>
      </c>
      <c r="C5463" t="s">
        <v>12388</v>
      </c>
      <c r="D5463">
        <v>13271822</v>
      </c>
      <c r="E5463" t="s">
        <v>12407</v>
      </c>
      <c r="F5463" t="s">
        <v>1363</v>
      </c>
      <c r="G5463" t="s">
        <v>1391</v>
      </c>
      <c r="H5463" s="3" t="s">
        <v>11025</v>
      </c>
      <c r="I5463">
        <v>2020</v>
      </c>
      <c r="J5463" s="15" t="s">
        <v>3545</v>
      </c>
      <c r="K5463">
        <v>2020</v>
      </c>
      <c r="L5463" t="s">
        <v>1367</v>
      </c>
      <c r="M5463" t="s">
        <v>12373</v>
      </c>
      <c r="N5463" t="s">
        <v>12374</v>
      </c>
      <c r="O5463">
        <v>26600000000</v>
      </c>
      <c r="P5463" t="s">
        <v>2404</v>
      </c>
      <c r="Q5463">
        <f t="shared" si="99"/>
        <v>208</v>
      </c>
      <c r="R5463">
        <v>4123670</v>
      </c>
      <c r="S5463" t="s">
        <v>1868</v>
      </c>
      <c r="T5463" t="s">
        <v>1869</v>
      </c>
      <c r="U5463" s="75">
        <v>208</v>
      </c>
      <c r="V5463">
        <v>40</v>
      </c>
      <c r="W5463">
        <v>8320</v>
      </c>
      <c r="AH5463" s="16"/>
      <c r="AI5463" t="s">
        <v>1375</v>
      </c>
    </row>
    <row r="5464" spans="1:35" x14ac:dyDescent="0.25">
      <c r="A5464" t="s">
        <v>12504</v>
      </c>
      <c r="B5464" s="1">
        <v>51</v>
      </c>
      <c r="C5464" t="s">
        <v>12388</v>
      </c>
      <c r="D5464">
        <v>13271822</v>
      </c>
      <c r="E5464" t="s">
        <v>12407</v>
      </c>
      <c r="F5464" t="s">
        <v>1363</v>
      </c>
      <c r="G5464" t="s">
        <v>1391</v>
      </c>
      <c r="H5464" s="3" t="s">
        <v>11025</v>
      </c>
      <c r="I5464">
        <v>2020</v>
      </c>
      <c r="J5464" s="15" t="s">
        <v>3545</v>
      </c>
      <c r="K5464">
        <v>2020</v>
      </c>
      <c r="L5464" t="s">
        <v>1367</v>
      </c>
      <c r="M5464" t="s">
        <v>12373</v>
      </c>
      <c r="N5464" t="s">
        <v>12374</v>
      </c>
      <c r="O5464">
        <v>26600000000</v>
      </c>
      <c r="P5464" t="s">
        <v>2404</v>
      </c>
      <c r="Q5464">
        <f t="shared" si="99"/>
        <v>208</v>
      </c>
      <c r="R5464">
        <v>22339655</v>
      </c>
      <c r="S5464" t="s">
        <v>2103</v>
      </c>
      <c r="T5464" t="s">
        <v>12505</v>
      </c>
      <c r="U5464" s="75">
        <v>208</v>
      </c>
      <c r="V5464">
        <v>35</v>
      </c>
      <c r="W5464">
        <v>7280</v>
      </c>
      <c r="AH5464" s="16"/>
      <c r="AI5464" t="s">
        <v>1375</v>
      </c>
    </row>
    <row r="5465" spans="1:35" x14ac:dyDescent="0.25">
      <c r="A5465" t="s">
        <v>12506</v>
      </c>
      <c r="B5465" s="1">
        <v>51</v>
      </c>
      <c r="C5465" t="s">
        <v>12388</v>
      </c>
      <c r="D5465">
        <v>15426440</v>
      </c>
      <c r="E5465" t="s">
        <v>12389</v>
      </c>
      <c r="F5465" t="s">
        <v>1363</v>
      </c>
      <c r="G5465" t="s">
        <v>1391</v>
      </c>
      <c r="H5465" s="3" t="s">
        <v>1694</v>
      </c>
      <c r="I5465">
        <v>2021</v>
      </c>
      <c r="J5465" s="15" t="s">
        <v>1908</v>
      </c>
      <c r="K5465">
        <v>2021</v>
      </c>
      <c r="L5465" t="s">
        <v>1367</v>
      </c>
      <c r="M5465" t="s">
        <v>12373</v>
      </c>
      <c r="N5465" t="s">
        <v>12374</v>
      </c>
      <c r="O5465">
        <v>26600000000</v>
      </c>
      <c r="P5465" t="s">
        <v>2404</v>
      </c>
      <c r="Q5465">
        <f t="shared" si="99"/>
        <v>297</v>
      </c>
      <c r="R5465">
        <v>4123670</v>
      </c>
      <c r="S5465" t="s">
        <v>1868</v>
      </c>
      <c r="T5465" t="s">
        <v>1869</v>
      </c>
      <c r="U5465" s="75">
        <v>297</v>
      </c>
      <c r="V5465">
        <v>40</v>
      </c>
      <c r="W5465">
        <v>11880</v>
      </c>
      <c r="AH5465" s="16"/>
      <c r="AI5465" t="s">
        <v>1375</v>
      </c>
    </row>
    <row r="5466" spans="1:35" x14ac:dyDescent="0.25">
      <c r="A5466" t="s">
        <v>12507</v>
      </c>
      <c r="B5466" s="1">
        <v>51</v>
      </c>
      <c r="C5466" t="s">
        <v>12388</v>
      </c>
      <c r="D5466">
        <v>15117413</v>
      </c>
      <c r="E5466" t="s">
        <v>12391</v>
      </c>
      <c r="F5466" t="s">
        <v>1363</v>
      </c>
      <c r="G5466" t="s">
        <v>1364</v>
      </c>
      <c r="H5466" s="3" t="s">
        <v>1851</v>
      </c>
      <c r="I5466">
        <v>2021</v>
      </c>
      <c r="J5466" s="15" t="s">
        <v>1446</v>
      </c>
      <c r="K5466">
        <v>2021</v>
      </c>
      <c r="L5466" t="s">
        <v>1367</v>
      </c>
      <c r="M5466" t="s">
        <v>12373</v>
      </c>
      <c r="N5466" t="s">
        <v>12374</v>
      </c>
      <c r="O5466">
        <v>26600000000</v>
      </c>
      <c r="P5466" t="s">
        <v>2404</v>
      </c>
      <c r="Q5466">
        <f t="shared" si="99"/>
        <v>30</v>
      </c>
      <c r="R5466">
        <v>22339655</v>
      </c>
      <c r="S5466" t="s">
        <v>2103</v>
      </c>
      <c r="T5466" t="s">
        <v>12392</v>
      </c>
      <c r="U5466" s="75">
        <v>30</v>
      </c>
      <c r="V5466">
        <v>35</v>
      </c>
      <c r="W5466">
        <v>1050</v>
      </c>
      <c r="AH5466" s="16"/>
      <c r="AI5466" t="s">
        <v>1375</v>
      </c>
    </row>
    <row r="5467" spans="1:35" x14ac:dyDescent="0.25">
      <c r="A5467" t="s">
        <v>12508</v>
      </c>
      <c r="B5467" s="1">
        <v>51</v>
      </c>
      <c r="C5467" t="s">
        <v>12388</v>
      </c>
      <c r="D5467">
        <v>15117766</v>
      </c>
      <c r="E5467" t="s">
        <v>12381</v>
      </c>
      <c r="F5467" t="s">
        <v>1363</v>
      </c>
      <c r="G5467" t="s">
        <v>1391</v>
      </c>
      <c r="H5467" s="3" t="s">
        <v>1851</v>
      </c>
      <c r="I5467">
        <v>2021</v>
      </c>
      <c r="J5467" s="15" t="s">
        <v>1681</v>
      </c>
      <c r="K5467">
        <v>2021</v>
      </c>
      <c r="L5467" t="s">
        <v>1367</v>
      </c>
      <c r="M5467" t="s">
        <v>12373</v>
      </c>
      <c r="N5467" t="s">
        <v>12374</v>
      </c>
      <c r="O5467">
        <v>26600000000</v>
      </c>
      <c r="P5467" t="s">
        <v>2404</v>
      </c>
      <c r="Q5467">
        <f t="shared" si="99"/>
        <v>470</v>
      </c>
      <c r="R5467">
        <v>22339655</v>
      </c>
      <c r="S5467" t="s">
        <v>2103</v>
      </c>
      <c r="T5467" t="s">
        <v>12394</v>
      </c>
      <c r="U5467" s="75">
        <v>470</v>
      </c>
      <c r="V5467">
        <v>35</v>
      </c>
      <c r="W5467">
        <v>16450</v>
      </c>
      <c r="AH5467" s="16"/>
      <c r="AI5467" t="s">
        <v>1375</v>
      </c>
    </row>
    <row r="5468" spans="1:35" x14ac:dyDescent="0.25">
      <c r="A5468" t="s">
        <v>12509</v>
      </c>
      <c r="B5468" s="1">
        <v>51</v>
      </c>
      <c r="C5468" t="s">
        <v>12388</v>
      </c>
      <c r="D5468">
        <v>15200329</v>
      </c>
      <c r="E5468" t="s">
        <v>12396</v>
      </c>
      <c r="F5468" t="s">
        <v>1363</v>
      </c>
      <c r="G5468" t="s">
        <v>1364</v>
      </c>
      <c r="H5468" s="3" t="s">
        <v>10699</v>
      </c>
      <c r="I5468">
        <v>2021</v>
      </c>
      <c r="J5468" s="15" t="s">
        <v>12397</v>
      </c>
      <c r="K5468">
        <v>2021</v>
      </c>
      <c r="L5468" t="s">
        <v>1367</v>
      </c>
      <c r="M5468" t="s">
        <v>12373</v>
      </c>
      <c r="N5468" t="s">
        <v>12374</v>
      </c>
      <c r="O5468">
        <v>26600000000</v>
      </c>
      <c r="P5468" t="s">
        <v>2404</v>
      </c>
      <c r="Q5468">
        <f t="shared" si="99"/>
        <v>75</v>
      </c>
      <c r="R5468">
        <v>22339655</v>
      </c>
      <c r="S5468" t="s">
        <v>2103</v>
      </c>
      <c r="T5468" t="s">
        <v>12510</v>
      </c>
      <c r="U5468" s="75">
        <v>75</v>
      </c>
      <c r="V5468">
        <v>35</v>
      </c>
      <c r="W5468">
        <v>2625</v>
      </c>
      <c r="AH5468" s="16"/>
      <c r="AI5468" t="s">
        <v>1375</v>
      </c>
    </row>
    <row r="5469" spans="1:35" x14ac:dyDescent="0.25">
      <c r="A5469" t="s">
        <v>12511</v>
      </c>
      <c r="B5469" s="1">
        <v>51</v>
      </c>
      <c r="C5469" t="s">
        <v>12388</v>
      </c>
      <c r="D5469">
        <v>15200329</v>
      </c>
      <c r="E5469" t="s">
        <v>12396</v>
      </c>
      <c r="F5469" t="s">
        <v>1363</v>
      </c>
      <c r="G5469" t="s">
        <v>1364</v>
      </c>
      <c r="H5469" s="3" t="s">
        <v>10699</v>
      </c>
      <c r="I5469">
        <v>2021</v>
      </c>
      <c r="J5469" s="15" t="s">
        <v>12397</v>
      </c>
      <c r="K5469">
        <v>2021</v>
      </c>
      <c r="L5469" t="s">
        <v>1367</v>
      </c>
      <c r="M5469" t="s">
        <v>12373</v>
      </c>
      <c r="N5469" t="s">
        <v>12374</v>
      </c>
      <c r="O5469">
        <v>26600000000</v>
      </c>
      <c r="P5469" t="s">
        <v>2404</v>
      </c>
      <c r="Q5469">
        <f t="shared" si="99"/>
        <v>75</v>
      </c>
      <c r="R5469">
        <v>4123670</v>
      </c>
      <c r="S5469" t="s">
        <v>1868</v>
      </c>
      <c r="T5469" t="s">
        <v>1869</v>
      </c>
      <c r="U5469" s="75">
        <v>75</v>
      </c>
      <c r="V5469">
        <v>40</v>
      </c>
      <c r="W5469">
        <v>3000</v>
      </c>
      <c r="AH5469" s="16"/>
      <c r="AI5469" t="s">
        <v>1375</v>
      </c>
    </row>
    <row r="5470" spans="1:35" x14ac:dyDescent="0.25">
      <c r="A5470" t="s">
        <v>12512</v>
      </c>
      <c r="B5470" s="1">
        <v>51</v>
      </c>
      <c r="C5470" t="s">
        <v>12388</v>
      </c>
      <c r="D5470">
        <v>15848647</v>
      </c>
      <c r="E5470" t="s">
        <v>12399</v>
      </c>
      <c r="F5470" t="s">
        <v>1363</v>
      </c>
      <c r="G5470" t="s">
        <v>1364</v>
      </c>
      <c r="H5470" s="3" t="s">
        <v>4488</v>
      </c>
      <c r="I5470">
        <v>2021</v>
      </c>
      <c r="J5470" s="15" t="s">
        <v>4514</v>
      </c>
      <c r="K5470">
        <v>2021</v>
      </c>
      <c r="L5470" t="s">
        <v>1367</v>
      </c>
      <c r="M5470" t="s">
        <v>12373</v>
      </c>
      <c r="N5470" t="s">
        <v>12374</v>
      </c>
      <c r="O5470">
        <v>26600000000</v>
      </c>
      <c r="P5470" t="s">
        <v>2404</v>
      </c>
      <c r="Q5470">
        <f t="shared" si="99"/>
        <v>250</v>
      </c>
      <c r="R5470">
        <v>4123670</v>
      </c>
      <c r="S5470" t="s">
        <v>1868</v>
      </c>
      <c r="T5470" t="s">
        <v>1869</v>
      </c>
      <c r="U5470" s="75">
        <v>250</v>
      </c>
      <c r="V5470">
        <v>40</v>
      </c>
      <c r="W5470">
        <v>10000</v>
      </c>
      <c r="AH5470" s="16"/>
      <c r="AI5470" t="s">
        <v>1375</v>
      </c>
    </row>
    <row r="5471" spans="1:35" x14ac:dyDescent="0.25">
      <c r="A5471" t="s">
        <v>12513</v>
      </c>
      <c r="B5471" s="1">
        <v>51</v>
      </c>
      <c r="C5471" t="s">
        <v>12388</v>
      </c>
      <c r="D5471">
        <v>15845117</v>
      </c>
      <c r="E5471" t="s">
        <v>12401</v>
      </c>
      <c r="F5471" t="s">
        <v>1363</v>
      </c>
      <c r="G5471" t="s">
        <v>1391</v>
      </c>
      <c r="H5471" s="3" t="s">
        <v>4488</v>
      </c>
      <c r="I5471">
        <v>2021</v>
      </c>
      <c r="J5471" s="15" t="s">
        <v>4514</v>
      </c>
      <c r="K5471">
        <v>2021</v>
      </c>
      <c r="L5471" t="s">
        <v>1367</v>
      </c>
      <c r="M5471" t="s">
        <v>12373</v>
      </c>
      <c r="N5471" t="s">
        <v>12374</v>
      </c>
      <c r="O5471">
        <v>26600000000</v>
      </c>
      <c r="P5471" t="s">
        <v>2404</v>
      </c>
      <c r="Q5471">
        <f t="shared" si="99"/>
        <v>45</v>
      </c>
      <c r="R5471">
        <v>4123670</v>
      </c>
      <c r="S5471" t="s">
        <v>1868</v>
      </c>
      <c r="T5471" t="s">
        <v>1869</v>
      </c>
      <c r="U5471" s="75">
        <v>45</v>
      </c>
      <c r="V5471">
        <v>50</v>
      </c>
      <c r="W5471">
        <v>2250</v>
      </c>
      <c r="AH5471" s="16"/>
      <c r="AI5471" t="s">
        <v>1375</v>
      </c>
    </row>
    <row r="5472" spans="1:35" x14ac:dyDescent="0.25">
      <c r="A5472" t="s">
        <v>12514</v>
      </c>
      <c r="B5472" s="1">
        <v>51</v>
      </c>
      <c r="C5472" t="s">
        <v>12388</v>
      </c>
      <c r="D5472">
        <v>15894320</v>
      </c>
      <c r="E5472" t="s">
        <v>12381</v>
      </c>
      <c r="F5472" t="s">
        <v>1363</v>
      </c>
      <c r="G5472" t="s">
        <v>1391</v>
      </c>
      <c r="H5472" s="3" t="s">
        <v>3537</v>
      </c>
      <c r="I5472">
        <v>2021</v>
      </c>
      <c r="J5472" s="15" t="s">
        <v>3538</v>
      </c>
      <c r="K5472">
        <v>2021</v>
      </c>
      <c r="L5472" t="s">
        <v>1367</v>
      </c>
      <c r="M5472" t="s">
        <v>12373</v>
      </c>
      <c r="N5472" t="s">
        <v>12374</v>
      </c>
      <c r="O5472">
        <v>26600000000</v>
      </c>
      <c r="P5472" t="s">
        <v>2404</v>
      </c>
      <c r="Q5472">
        <f t="shared" si="99"/>
        <v>430</v>
      </c>
      <c r="R5472">
        <v>4123670</v>
      </c>
      <c r="S5472" t="s">
        <v>1868</v>
      </c>
      <c r="T5472" t="s">
        <v>1869</v>
      </c>
      <c r="U5472" s="75">
        <v>430</v>
      </c>
      <c r="V5472">
        <v>40</v>
      </c>
      <c r="W5472">
        <v>17200</v>
      </c>
      <c r="AH5472" s="16"/>
      <c r="AI5472" t="s">
        <v>1375</v>
      </c>
    </row>
    <row r="5473" spans="1:35" x14ac:dyDescent="0.25">
      <c r="A5473" t="s">
        <v>12515</v>
      </c>
      <c r="B5473" s="1">
        <v>51</v>
      </c>
      <c r="C5473" t="s">
        <v>12372</v>
      </c>
      <c r="D5473">
        <v>15455432</v>
      </c>
      <c r="E5473" t="s">
        <v>12381</v>
      </c>
      <c r="F5473" t="s">
        <v>1363</v>
      </c>
      <c r="G5473" t="s">
        <v>1391</v>
      </c>
      <c r="H5473" s="3" t="s">
        <v>1693</v>
      </c>
      <c r="I5473">
        <v>2021</v>
      </c>
      <c r="J5473" s="15" t="s">
        <v>1694</v>
      </c>
      <c r="K5473">
        <v>2021</v>
      </c>
      <c r="L5473" t="s">
        <v>1367</v>
      </c>
      <c r="M5473" t="s">
        <v>12373</v>
      </c>
      <c r="N5473" t="s">
        <v>12374</v>
      </c>
      <c r="O5473">
        <v>26600000000</v>
      </c>
      <c r="P5473" t="s">
        <v>1819</v>
      </c>
      <c r="Q5473">
        <f t="shared" si="99"/>
        <v>540</v>
      </c>
      <c r="R5473">
        <v>4123670</v>
      </c>
      <c r="S5473" t="s">
        <v>1868</v>
      </c>
      <c r="T5473" t="s">
        <v>1869</v>
      </c>
      <c r="U5473" s="75">
        <v>540</v>
      </c>
      <c r="V5473">
        <v>40</v>
      </c>
      <c r="W5473">
        <v>21600</v>
      </c>
      <c r="AH5473" s="16"/>
      <c r="AI5473" t="s">
        <v>1375</v>
      </c>
    </row>
    <row r="5474" spans="1:35" x14ac:dyDescent="0.25">
      <c r="A5474" t="s">
        <v>12516</v>
      </c>
      <c r="B5474" s="1">
        <v>51</v>
      </c>
      <c r="C5474" t="s">
        <v>12372</v>
      </c>
      <c r="D5474">
        <v>14685655</v>
      </c>
      <c r="E5474" t="s">
        <v>12405</v>
      </c>
      <c r="F5474" t="s">
        <v>1363</v>
      </c>
      <c r="G5474" t="s">
        <v>1364</v>
      </c>
      <c r="H5474" s="3" t="s">
        <v>4868</v>
      </c>
      <c r="I5474">
        <v>2021</v>
      </c>
      <c r="J5474" s="15" t="s">
        <v>3550</v>
      </c>
      <c r="K5474">
        <v>2021</v>
      </c>
      <c r="L5474" t="s">
        <v>1367</v>
      </c>
      <c r="M5474" t="s">
        <v>12373</v>
      </c>
      <c r="N5474" t="s">
        <v>12374</v>
      </c>
      <c r="O5474">
        <v>26600000000</v>
      </c>
      <c r="P5474" t="s">
        <v>1819</v>
      </c>
      <c r="Q5474">
        <f t="shared" si="99"/>
        <v>100</v>
      </c>
      <c r="R5474">
        <v>4123670</v>
      </c>
      <c r="S5474" t="s">
        <v>1868</v>
      </c>
      <c r="T5474" t="s">
        <v>1869</v>
      </c>
      <c r="U5474" s="75">
        <v>100</v>
      </c>
      <c r="V5474">
        <v>40</v>
      </c>
      <c r="W5474">
        <v>4000</v>
      </c>
      <c r="AH5474" s="16"/>
      <c r="AI5474" t="s">
        <v>1375</v>
      </c>
    </row>
    <row r="5475" spans="1:35" x14ac:dyDescent="0.25">
      <c r="A5475" t="s">
        <v>12517</v>
      </c>
      <c r="B5475" s="1">
        <v>51</v>
      </c>
      <c r="C5475" t="s">
        <v>12388</v>
      </c>
      <c r="D5475">
        <v>12721549</v>
      </c>
      <c r="E5475" t="s">
        <v>12518</v>
      </c>
      <c r="F5475" t="s">
        <v>1363</v>
      </c>
      <c r="G5475" t="s">
        <v>1364</v>
      </c>
      <c r="H5475" s="3" t="s">
        <v>2603</v>
      </c>
      <c r="I5475">
        <v>2020</v>
      </c>
      <c r="J5475" s="15" t="s">
        <v>2604</v>
      </c>
      <c r="K5475">
        <v>2020</v>
      </c>
      <c r="L5475" t="s">
        <v>1367</v>
      </c>
      <c r="M5475" t="s">
        <v>12373</v>
      </c>
      <c r="N5475" t="s">
        <v>12374</v>
      </c>
      <c r="O5475">
        <v>26600000000</v>
      </c>
      <c r="P5475" t="s">
        <v>2404</v>
      </c>
      <c r="Q5475">
        <f t="shared" si="99"/>
        <v>100</v>
      </c>
      <c r="R5475">
        <v>4123670</v>
      </c>
      <c r="S5475" t="s">
        <v>1868</v>
      </c>
      <c r="T5475" t="s">
        <v>1869</v>
      </c>
      <c r="U5475" s="75">
        <v>100</v>
      </c>
      <c r="V5475">
        <v>40</v>
      </c>
      <c r="W5475">
        <v>4000</v>
      </c>
      <c r="AH5475" s="16"/>
      <c r="AI5475" t="s">
        <v>1375</v>
      </c>
    </row>
    <row r="5476" spans="1:35" x14ac:dyDescent="0.25">
      <c r="A5476" t="s">
        <v>12519</v>
      </c>
      <c r="B5476" s="1">
        <v>51</v>
      </c>
      <c r="C5476" t="s">
        <v>12388</v>
      </c>
      <c r="D5476">
        <v>12721549</v>
      </c>
      <c r="E5476" t="s">
        <v>12518</v>
      </c>
      <c r="F5476" t="s">
        <v>1363</v>
      </c>
      <c r="G5476" t="s">
        <v>1364</v>
      </c>
      <c r="H5476" s="3" t="s">
        <v>2603</v>
      </c>
      <c r="I5476">
        <v>2020</v>
      </c>
      <c r="J5476" s="15" t="s">
        <v>2604</v>
      </c>
      <c r="K5476">
        <v>2020</v>
      </c>
      <c r="L5476" t="s">
        <v>1367</v>
      </c>
      <c r="M5476" t="s">
        <v>12373</v>
      </c>
      <c r="N5476" t="s">
        <v>12374</v>
      </c>
      <c r="O5476">
        <v>26600000000</v>
      </c>
      <c r="P5476" t="s">
        <v>2404</v>
      </c>
      <c r="Q5476">
        <f t="shared" si="99"/>
        <v>100</v>
      </c>
      <c r="R5476">
        <v>22339655</v>
      </c>
      <c r="S5476" t="s">
        <v>2103</v>
      </c>
      <c r="T5476" t="s">
        <v>12385</v>
      </c>
      <c r="U5476" s="75">
        <v>100</v>
      </c>
      <c r="V5476">
        <v>35</v>
      </c>
      <c r="W5476">
        <v>3500</v>
      </c>
      <c r="AH5476" s="16"/>
      <c r="AI5476" t="s">
        <v>1375</v>
      </c>
    </row>
    <row r="5477" spans="1:35" x14ac:dyDescent="0.25">
      <c r="A5477" t="s">
        <v>12520</v>
      </c>
      <c r="B5477" s="1">
        <v>51</v>
      </c>
      <c r="C5477" t="s">
        <v>12388</v>
      </c>
      <c r="D5477">
        <v>12736635</v>
      </c>
      <c r="E5477" t="s">
        <v>11992</v>
      </c>
      <c r="F5477" t="s">
        <v>1363</v>
      </c>
      <c r="G5477" t="s">
        <v>1364</v>
      </c>
      <c r="H5477" s="3" t="s">
        <v>7888</v>
      </c>
      <c r="I5477">
        <v>2020</v>
      </c>
      <c r="J5477" s="15" t="s">
        <v>1710</v>
      </c>
      <c r="K5477">
        <v>2020</v>
      </c>
      <c r="L5477" t="s">
        <v>1367</v>
      </c>
      <c r="M5477" t="s">
        <v>12373</v>
      </c>
      <c r="N5477" t="s">
        <v>12374</v>
      </c>
      <c r="O5477">
        <v>26600000000</v>
      </c>
      <c r="P5477" t="s">
        <v>2404</v>
      </c>
      <c r="Q5477">
        <f t="shared" si="99"/>
        <v>75</v>
      </c>
      <c r="R5477">
        <v>22339655</v>
      </c>
      <c r="S5477" t="s">
        <v>2103</v>
      </c>
      <c r="T5477" t="s">
        <v>12385</v>
      </c>
      <c r="U5477" s="75">
        <v>75</v>
      </c>
      <c r="V5477">
        <v>35</v>
      </c>
      <c r="W5477">
        <v>2625</v>
      </c>
      <c r="AH5477" s="16"/>
      <c r="AI5477" t="s">
        <v>1375</v>
      </c>
    </row>
    <row r="5478" spans="1:35" x14ac:dyDescent="0.25">
      <c r="A5478" t="s">
        <v>12521</v>
      </c>
      <c r="B5478" s="1">
        <v>51</v>
      </c>
      <c r="C5478" t="s">
        <v>12388</v>
      </c>
      <c r="D5478">
        <v>12736635</v>
      </c>
      <c r="E5478" t="s">
        <v>11992</v>
      </c>
      <c r="F5478" t="s">
        <v>1363</v>
      </c>
      <c r="G5478" t="s">
        <v>1364</v>
      </c>
      <c r="H5478" s="3" t="s">
        <v>7888</v>
      </c>
      <c r="I5478">
        <v>2020</v>
      </c>
      <c r="J5478" s="15" t="s">
        <v>1710</v>
      </c>
      <c r="K5478">
        <v>2020</v>
      </c>
      <c r="L5478" t="s">
        <v>1367</v>
      </c>
      <c r="M5478" t="s">
        <v>12373</v>
      </c>
      <c r="N5478" t="s">
        <v>12374</v>
      </c>
      <c r="O5478">
        <v>26600000000</v>
      </c>
      <c r="P5478" t="s">
        <v>2404</v>
      </c>
      <c r="Q5478">
        <f t="shared" si="99"/>
        <v>75</v>
      </c>
      <c r="R5478">
        <v>4123670</v>
      </c>
      <c r="S5478" t="s">
        <v>1868</v>
      </c>
      <c r="T5478" t="s">
        <v>1869</v>
      </c>
      <c r="U5478" s="75">
        <v>75</v>
      </c>
      <c r="V5478">
        <v>40</v>
      </c>
      <c r="W5478">
        <v>3000</v>
      </c>
      <c r="AH5478" s="16"/>
      <c r="AI5478" t="s">
        <v>1375</v>
      </c>
    </row>
    <row r="5479" spans="1:35" x14ac:dyDescent="0.25">
      <c r="A5479" t="s">
        <v>12522</v>
      </c>
      <c r="B5479" s="1">
        <v>51</v>
      </c>
      <c r="C5479" t="s">
        <v>12388</v>
      </c>
      <c r="D5479">
        <v>14074583</v>
      </c>
      <c r="E5479" t="s">
        <v>12407</v>
      </c>
      <c r="F5479" t="s">
        <v>1363</v>
      </c>
      <c r="G5479" t="s">
        <v>1391</v>
      </c>
      <c r="H5479" s="3" t="s">
        <v>1957</v>
      </c>
      <c r="I5479">
        <v>2021</v>
      </c>
      <c r="J5479" s="15" t="s">
        <v>10654</v>
      </c>
      <c r="K5479">
        <v>2021</v>
      </c>
      <c r="L5479" t="s">
        <v>1367</v>
      </c>
      <c r="M5479" t="s">
        <v>12373</v>
      </c>
      <c r="N5479" t="s">
        <v>12374</v>
      </c>
      <c r="O5479">
        <v>26600000000</v>
      </c>
      <c r="P5479" t="s">
        <v>2404</v>
      </c>
      <c r="Q5479">
        <f t="shared" si="99"/>
        <v>60</v>
      </c>
      <c r="R5479">
        <v>4123670</v>
      </c>
      <c r="S5479" t="s">
        <v>1868</v>
      </c>
      <c r="T5479" t="s">
        <v>1869</v>
      </c>
      <c r="U5479" s="75">
        <v>60</v>
      </c>
      <c r="V5479">
        <v>40</v>
      </c>
      <c r="W5479">
        <v>2400</v>
      </c>
      <c r="AH5479" s="16"/>
      <c r="AI5479" t="s">
        <v>1375</v>
      </c>
    </row>
    <row r="5480" spans="1:35" x14ac:dyDescent="0.25">
      <c r="A5480" t="s">
        <v>12523</v>
      </c>
      <c r="B5480" s="1">
        <v>51</v>
      </c>
      <c r="C5480" t="s">
        <v>12388</v>
      </c>
      <c r="D5480">
        <v>14057611</v>
      </c>
      <c r="E5480" t="s">
        <v>12409</v>
      </c>
      <c r="F5480" t="s">
        <v>1363</v>
      </c>
      <c r="G5480" t="s">
        <v>1364</v>
      </c>
      <c r="H5480" s="3" t="s">
        <v>1828</v>
      </c>
      <c r="I5480">
        <v>2021</v>
      </c>
      <c r="J5480" s="15" t="s">
        <v>1831</v>
      </c>
      <c r="K5480">
        <v>2021</v>
      </c>
      <c r="L5480" t="s">
        <v>1367</v>
      </c>
      <c r="M5480" t="s">
        <v>12373</v>
      </c>
      <c r="N5480" t="s">
        <v>12374</v>
      </c>
      <c r="O5480">
        <v>26600000000</v>
      </c>
      <c r="P5480" t="s">
        <v>2404</v>
      </c>
      <c r="Q5480">
        <f t="shared" si="99"/>
        <v>50</v>
      </c>
      <c r="R5480">
        <v>4123670</v>
      </c>
      <c r="S5480" t="s">
        <v>1868</v>
      </c>
      <c r="T5480" t="s">
        <v>1869</v>
      </c>
      <c r="U5480" s="75">
        <v>50</v>
      </c>
      <c r="V5480">
        <v>50</v>
      </c>
      <c r="W5480">
        <v>2500</v>
      </c>
      <c r="AH5480" s="16"/>
      <c r="AI5480" t="s">
        <v>1375</v>
      </c>
    </row>
    <row r="5481" spans="1:35" x14ac:dyDescent="0.25">
      <c r="A5481" t="s">
        <v>12524</v>
      </c>
      <c r="B5481" s="1">
        <v>51</v>
      </c>
      <c r="C5481" t="s">
        <v>12388</v>
      </c>
      <c r="D5481">
        <v>12795801</v>
      </c>
      <c r="E5481" t="s">
        <v>12525</v>
      </c>
      <c r="F5481" t="s">
        <v>1363</v>
      </c>
      <c r="G5481" t="s">
        <v>1364</v>
      </c>
      <c r="H5481" s="3" t="s">
        <v>8599</v>
      </c>
      <c r="I5481">
        <v>2020</v>
      </c>
      <c r="J5481" s="15" t="s">
        <v>8600</v>
      </c>
      <c r="K5481">
        <v>2020</v>
      </c>
      <c r="L5481" t="s">
        <v>1367</v>
      </c>
      <c r="M5481" t="s">
        <v>12373</v>
      </c>
      <c r="N5481" t="s">
        <v>12374</v>
      </c>
      <c r="O5481">
        <v>26600000000</v>
      </c>
      <c r="P5481" t="s">
        <v>2404</v>
      </c>
      <c r="Q5481">
        <f t="shared" si="99"/>
        <v>75</v>
      </c>
      <c r="R5481">
        <v>4123670</v>
      </c>
      <c r="S5481" t="s">
        <v>1868</v>
      </c>
      <c r="T5481" t="s">
        <v>1869</v>
      </c>
      <c r="U5481" s="75">
        <v>75</v>
      </c>
      <c r="V5481">
        <v>40</v>
      </c>
      <c r="W5481">
        <v>3000</v>
      </c>
      <c r="AH5481" s="16"/>
      <c r="AI5481" t="s">
        <v>1375</v>
      </c>
    </row>
    <row r="5482" spans="1:35" x14ac:dyDescent="0.25">
      <c r="A5482" t="s">
        <v>12526</v>
      </c>
      <c r="B5482" s="1">
        <v>51</v>
      </c>
      <c r="C5482" t="s">
        <v>12388</v>
      </c>
      <c r="D5482">
        <v>12795801</v>
      </c>
      <c r="E5482" t="s">
        <v>12525</v>
      </c>
      <c r="F5482" t="s">
        <v>1363</v>
      </c>
      <c r="G5482" t="s">
        <v>1364</v>
      </c>
      <c r="H5482" s="3" t="s">
        <v>8599</v>
      </c>
      <c r="I5482">
        <v>2020</v>
      </c>
      <c r="J5482" s="15" t="s">
        <v>8600</v>
      </c>
      <c r="K5482">
        <v>2020</v>
      </c>
      <c r="L5482" t="s">
        <v>1367</v>
      </c>
      <c r="M5482" t="s">
        <v>12373</v>
      </c>
      <c r="N5482" t="s">
        <v>12374</v>
      </c>
      <c r="O5482">
        <v>26600000000</v>
      </c>
      <c r="P5482" t="s">
        <v>2404</v>
      </c>
      <c r="Q5482">
        <f t="shared" si="99"/>
        <v>75</v>
      </c>
      <c r="R5482">
        <v>22339655</v>
      </c>
      <c r="S5482" t="s">
        <v>2103</v>
      </c>
      <c r="T5482" t="s">
        <v>12527</v>
      </c>
      <c r="U5482" s="75">
        <v>75</v>
      </c>
      <c r="V5482">
        <v>35</v>
      </c>
      <c r="W5482">
        <v>2625</v>
      </c>
      <c r="AH5482" s="16"/>
      <c r="AI5482" t="s">
        <v>1375</v>
      </c>
    </row>
    <row r="5483" spans="1:35" x14ac:dyDescent="0.25">
      <c r="A5483" t="s">
        <v>12528</v>
      </c>
      <c r="B5483" s="1">
        <v>51</v>
      </c>
      <c r="C5483" t="s">
        <v>12388</v>
      </c>
      <c r="D5483">
        <v>12968307</v>
      </c>
      <c r="E5483" t="s">
        <v>12477</v>
      </c>
      <c r="F5483" t="s">
        <v>1363</v>
      </c>
      <c r="G5483" t="s">
        <v>1364</v>
      </c>
      <c r="H5483" s="3" t="s">
        <v>12529</v>
      </c>
      <c r="I5483">
        <v>2020</v>
      </c>
      <c r="J5483" s="15" t="s">
        <v>10440</v>
      </c>
      <c r="K5483">
        <v>2020</v>
      </c>
      <c r="L5483" t="s">
        <v>1367</v>
      </c>
      <c r="M5483" t="s">
        <v>12478</v>
      </c>
      <c r="N5483" t="s">
        <v>12479</v>
      </c>
      <c r="O5483">
        <v>26600000000</v>
      </c>
      <c r="P5483" t="s">
        <v>2404</v>
      </c>
      <c r="Q5483">
        <f t="shared" si="99"/>
        <v>108</v>
      </c>
      <c r="R5483">
        <v>22339655</v>
      </c>
      <c r="S5483" t="s">
        <v>2103</v>
      </c>
      <c r="T5483" t="s">
        <v>12530</v>
      </c>
      <c r="U5483" s="75">
        <v>108</v>
      </c>
      <c r="V5483">
        <v>35</v>
      </c>
      <c r="W5483">
        <v>3780</v>
      </c>
      <c r="AH5483" s="16"/>
      <c r="AI5483" t="s">
        <v>1375</v>
      </c>
    </row>
    <row r="5484" spans="1:35" x14ac:dyDescent="0.25">
      <c r="A5484" t="s">
        <v>12531</v>
      </c>
      <c r="B5484" s="1">
        <v>51</v>
      </c>
      <c r="C5484" t="s">
        <v>12388</v>
      </c>
      <c r="D5484">
        <v>12968307</v>
      </c>
      <c r="E5484" t="s">
        <v>12477</v>
      </c>
      <c r="F5484" t="s">
        <v>1363</v>
      </c>
      <c r="G5484" t="s">
        <v>1364</v>
      </c>
      <c r="H5484" s="3" t="s">
        <v>12529</v>
      </c>
      <c r="I5484">
        <v>2020</v>
      </c>
      <c r="J5484" s="15" t="s">
        <v>10440</v>
      </c>
      <c r="K5484">
        <v>2020</v>
      </c>
      <c r="L5484" t="s">
        <v>1367</v>
      </c>
      <c r="M5484" t="s">
        <v>12478</v>
      </c>
      <c r="N5484" t="s">
        <v>12479</v>
      </c>
      <c r="O5484">
        <v>26600000000</v>
      </c>
      <c r="P5484" t="s">
        <v>2404</v>
      </c>
      <c r="Q5484">
        <f t="shared" si="99"/>
        <v>108</v>
      </c>
      <c r="R5484">
        <v>4123670</v>
      </c>
      <c r="S5484" t="s">
        <v>1868</v>
      </c>
      <c r="T5484" t="s">
        <v>1869</v>
      </c>
      <c r="U5484" s="75">
        <v>108</v>
      </c>
      <c r="V5484">
        <v>40</v>
      </c>
      <c r="W5484">
        <v>4320</v>
      </c>
      <c r="AH5484" s="16"/>
      <c r="AI5484" t="s">
        <v>1375</v>
      </c>
    </row>
    <row r="5485" spans="1:35" x14ac:dyDescent="0.25">
      <c r="A5485" t="s">
        <v>12532</v>
      </c>
      <c r="B5485" s="1">
        <v>51</v>
      </c>
      <c r="C5485" t="s">
        <v>12372</v>
      </c>
      <c r="D5485">
        <v>13568264</v>
      </c>
      <c r="E5485" t="s">
        <v>12401</v>
      </c>
      <c r="F5485" t="s">
        <v>1363</v>
      </c>
      <c r="G5485" t="s">
        <v>1391</v>
      </c>
      <c r="H5485" s="3" t="s">
        <v>3584</v>
      </c>
      <c r="I5485">
        <v>2020</v>
      </c>
      <c r="J5485" s="15" t="s">
        <v>8014</v>
      </c>
      <c r="K5485">
        <v>2020</v>
      </c>
      <c r="L5485" t="s">
        <v>1367</v>
      </c>
      <c r="M5485" t="s">
        <v>12373</v>
      </c>
      <c r="N5485" t="s">
        <v>12374</v>
      </c>
      <c r="O5485">
        <v>26600000000</v>
      </c>
      <c r="P5485" t="s">
        <v>1819</v>
      </c>
      <c r="Q5485">
        <f t="shared" si="99"/>
        <v>30</v>
      </c>
      <c r="R5485">
        <v>22339655</v>
      </c>
      <c r="S5485" t="s">
        <v>2103</v>
      </c>
      <c r="T5485" t="s">
        <v>12385</v>
      </c>
      <c r="U5485" s="75">
        <v>30</v>
      </c>
      <c r="V5485">
        <v>35</v>
      </c>
      <c r="W5485">
        <v>1050</v>
      </c>
      <c r="AH5485" s="16"/>
      <c r="AI5485" t="s">
        <v>1375</v>
      </c>
    </row>
    <row r="5486" spans="1:35" x14ac:dyDescent="0.25">
      <c r="A5486" t="s">
        <v>12533</v>
      </c>
      <c r="B5486" s="1">
        <v>51</v>
      </c>
      <c r="C5486" t="s">
        <v>12372</v>
      </c>
      <c r="D5486">
        <v>13568264</v>
      </c>
      <c r="E5486" t="s">
        <v>12401</v>
      </c>
      <c r="F5486" t="s">
        <v>1363</v>
      </c>
      <c r="G5486" t="s">
        <v>1391</v>
      </c>
      <c r="H5486" s="3" t="s">
        <v>3584</v>
      </c>
      <c r="I5486">
        <v>2020</v>
      </c>
      <c r="J5486" s="15" t="s">
        <v>8014</v>
      </c>
      <c r="K5486">
        <v>2020</v>
      </c>
      <c r="L5486" t="s">
        <v>1367</v>
      </c>
      <c r="M5486" t="s">
        <v>12373</v>
      </c>
      <c r="N5486" t="s">
        <v>12374</v>
      </c>
      <c r="O5486">
        <v>26600000000</v>
      </c>
      <c r="P5486" t="s">
        <v>1819</v>
      </c>
      <c r="Q5486">
        <f t="shared" si="99"/>
        <v>30</v>
      </c>
      <c r="R5486">
        <v>4123670</v>
      </c>
      <c r="S5486" t="s">
        <v>1868</v>
      </c>
      <c r="T5486" t="s">
        <v>1869</v>
      </c>
      <c r="U5486" s="75">
        <v>30</v>
      </c>
      <c r="V5486">
        <v>50</v>
      </c>
      <c r="W5486">
        <v>1500</v>
      </c>
      <c r="AH5486" s="16"/>
      <c r="AI5486" t="s">
        <v>1375</v>
      </c>
    </row>
    <row r="5487" spans="1:35" x14ac:dyDescent="0.25">
      <c r="A5487" t="s">
        <v>12534</v>
      </c>
      <c r="B5487" s="1">
        <v>51</v>
      </c>
      <c r="C5487" t="s">
        <v>12388</v>
      </c>
      <c r="D5487">
        <v>15736237</v>
      </c>
      <c r="E5487" t="s">
        <v>12413</v>
      </c>
      <c r="F5487" t="s">
        <v>1363</v>
      </c>
      <c r="G5487" t="s">
        <v>1364</v>
      </c>
      <c r="H5487" s="3" t="s">
        <v>4646</v>
      </c>
      <c r="I5487">
        <v>2021</v>
      </c>
      <c r="J5487" s="15" t="s">
        <v>4647</v>
      </c>
      <c r="K5487">
        <v>2021</v>
      </c>
      <c r="L5487" t="s">
        <v>1367</v>
      </c>
      <c r="M5487" t="s">
        <v>12373</v>
      </c>
      <c r="N5487" t="s">
        <v>12374</v>
      </c>
      <c r="O5487">
        <v>26600000000</v>
      </c>
      <c r="P5487" t="s">
        <v>2404</v>
      </c>
      <c r="Q5487">
        <f t="shared" si="99"/>
        <v>20</v>
      </c>
      <c r="R5487">
        <v>4123670</v>
      </c>
      <c r="S5487" t="s">
        <v>1868</v>
      </c>
      <c r="T5487" t="s">
        <v>1869</v>
      </c>
      <c r="U5487" s="75">
        <v>20</v>
      </c>
      <c r="V5487">
        <v>50</v>
      </c>
      <c r="W5487">
        <v>1000</v>
      </c>
      <c r="AH5487" s="16"/>
      <c r="AI5487" t="s">
        <v>1375</v>
      </c>
    </row>
    <row r="5488" spans="1:35" x14ac:dyDescent="0.25">
      <c r="A5488" t="s">
        <v>12535</v>
      </c>
      <c r="B5488" s="1">
        <v>51</v>
      </c>
      <c r="C5488" t="s">
        <v>12388</v>
      </c>
      <c r="D5488">
        <v>9971947</v>
      </c>
      <c r="E5488" t="s">
        <v>12536</v>
      </c>
      <c r="F5488" t="s">
        <v>1363</v>
      </c>
      <c r="G5488" t="s">
        <v>1364</v>
      </c>
      <c r="H5488" s="3" t="s">
        <v>6756</v>
      </c>
      <c r="I5488">
        <v>2019</v>
      </c>
      <c r="J5488" s="15" t="s">
        <v>1573</v>
      </c>
      <c r="K5488">
        <v>2019</v>
      </c>
      <c r="L5488" t="s">
        <v>1394</v>
      </c>
      <c r="M5488" t="s">
        <v>12478</v>
      </c>
      <c r="N5488" t="s">
        <v>12537</v>
      </c>
      <c r="O5488">
        <v>26600000000</v>
      </c>
      <c r="P5488" t="s">
        <v>2404</v>
      </c>
      <c r="Q5488">
        <f t="shared" si="99"/>
        <v>31</v>
      </c>
      <c r="R5488">
        <v>8163294</v>
      </c>
      <c r="S5488" t="s">
        <v>1382</v>
      </c>
      <c r="T5488" t="s">
        <v>12383</v>
      </c>
      <c r="U5488" s="75">
        <v>31</v>
      </c>
      <c r="V5488">
        <v>38.49</v>
      </c>
      <c r="W5488">
        <v>1193.19</v>
      </c>
      <c r="AH5488" s="16"/>
      <c r="AI5488" t="s">
        <v>1375</v>
      </c>
    </row>
    <row r="5489" spans="1:35" x14ac:dyDescent="0.25">
      <c r="A5489" t="s">
        <v>12538</v>
      </c>
      <c r="B5489" s="1">
        <v>51</v>
      </c>
      <c r="C5489" t="s">
        <v>12388</v>
      </c>
      <c r="D5489">
        <v>9971947</v>
      </c>
      <c r="E5489" t="s">
        <v>12536</v>
      </c>
      <c r="F5489" t="s">
        <v>1363</v>
      </c>
      <c r="G5489" t="s">
        <v>1364</v>
      </c>
      <c r="H5489" s="3" t="s">
        <v>6756</v>
      </c>
      <c r="I5489">
        <v>2019</v>
      </c>
      <c r="J5489" s="15" t="s">
        <v>1573</v>
      </c>
      <c r="K5489">
        <v>2019</v>
      </c>
      <c r="L5489" t="s">
        <v>1394</v>
      </c>
      <c r="M5489" t="s">
        <v>12478</v>
      </c>
      <c r="N5489" t="s">
        <v>12537</v>
      </c>
      <c r="O5489">
        <v>26600000000</v>
      </c>
      <c r="P5489" t="s">
        <v>2404</v>
      </c>
      <c r="Q5489">
        <f t="shared" si="99"/>
        <v>31</v>
      </c>
      <c r="R5489">
        <v>4123670</v>
      </c>
      <c r="S5489" t="s">
        <v>1868</v>
      </c>
      <c r="T5489" t="s">
        <v>1177</v>
      </c>
      <c r="U5489" s="75">
        <v>31</v>
      </c>
      <c r="V5489">
        <v>50</v>
      </c>
      <c r="W5489">
        <v>1550</v>
      </c>
      <c r="AH5489" s="16"/>
      <c r="AI5489" t="s">
        <v>1375</v>
      </c>
    </row>
    <row r="5490" spans="1:35" x14ac:dyDescent="0.25">
      <c r="A5490" t="s">
        <v>12539</v>
      </c>
      <c r="B5490" s="1">
        <v>51</v>
      </c>
      <c r="C5490" t="s">
        <v>12388</v>
      </c>
      <c r="D5490">
        <v>15740293</v>
      </c>
      <c r="E5490" t="s">
        <v>12415</v>
      </c>
      <c r="F5490" t="s">
        <v>1363</v>
      </c>
      <c r="G5490" t="s">
        <v>1391</v>
      </c>
      <c r="H5490" s="3" t="s">
        <v>4646</v>
      </c>
      <c r="I5490">
        <v>2021</v>
      </c>
      <c r="J5490" s="15" t="s">
        <v>4678</v>
      </c>
      <c r="K5490">
        <v>2021</v>
      </c>
      <c r="L5490" t="s">
        <v>1367</v>
      </c>
      <c r="M5490" t="s">
        <v>12373</v>
      </c>
      <c r="N5490" t="s">
        <v>12374</v>
      </c>
      <c r="O5490">
        <v>26600000000</v>
      </c>
      <c r="P5490" t="s">
        <v>2404</v>
      </c>
      <c r="Q5490">
        <f t="shared" si="99"/>
        <v>1125</v>
      </c>
      <c r="R5490">
        <v>4123670</v>
      </c>
      <c r="S5490" t="s">
        <v>1868</v>
      </c>
      <c r="T5490" t="s">
        <v>1869</v>
      </c>
      <c r="U5490" s="75">
        <v>1125</v>
      </c>
      <c r="V5490">
        <v>40</v>
      </c>
      <c r="W5490">
        <v>45000</v>
      </c>
      <c r="AH5490" s="16"/>
      <c r="AI5490" t="s">
        <v>1375</v>
      </c>
    </row>
    <row r="5491" spans="1:35" x14ac:dyDescent="0.25">
      <c r="A5491" t="s">
        <v>12540</v>
      </c>
      <c r="B5491" s="1">
        <v>51</v>
      </c>
      <c r="C5491" t="s">
        <v>12372</v>
      </c>
      <c r="D5491">
        <v>14857308</v>
      </c>
      <c r="E5491" t="s">
        <v>12417</v>
      </c>
      <c r="F5491" t="s">
        <v>1363</v>
      </c>
      <c r="G5491" t="s">
        <v>1391</v>
      </c>
      <c r="H5491" s="3" t="s">
        <v>4066</v>
      </c>
      <c r="I5491">
        <v>2021</v>
      </c>
      <c r="J5491" s="15" t="s">
        <v>4671</v>
      </c>
      <c r="K5491">
        <v>2021</v>
      </c>
      <c r="L5491" t="s">
        <v>1367</v>
      </c>
      <c r="M5491" t="s">
        <v>12373</v>
      </c>
      <c r="N5491" t="s">
        <v>12374</v>
      </c>
      <c r="O5491">
        <v>26600000000</v>
      </c>
      <c r="P5491" t="s">
        <v>1819</v>
      </c>
      <c r="Q5491">
        <f t="shared" si="99"/>
        <v>365</v>
      </c>
      <c r="R5491">
        <v>4123670</v>
      </c>
      <c r="S5491" t="s">
        <v>1868</v>
      </c>
      <c r="T5491" t="s">
        <v>1869</v>
      </c>
      <c r="U5491" s="75">
        <v>365</v>
      </c>
      <c r="V5491">
        <v>40</v>
      </c>
      <c r="W5491">
        <v>14600</v>
      </c>
      <c r="AH5491" s="16"/>
      <c r="AI5491" t="s">
        <v>1375</v>
      </c>
    </row>
    <row r="5492" spans="1:35" x14ac:dyDescent="0.25">
      <c r="A5492" t="s">
        <v>12541</v>
      </c>
      <c r="B5492" s="1">
        <v>51</v>
      </c>
      <c r="C5492" t="s">
        <v>12388</v>
      </c>
      <c r="D5492">
        <v>10388923</v>
      </c>
      <c r="E5492" t="s">
        <v>4292</v>
      </c>
      <c r="F5492" t="s">
        <v>1363</v>
      </c>
      <c r="G5492" t="s">
        <v>1364</v>
      </c>
      <c r="H5492" s="3" t="s">
        <v>6786</v>
      </c>
      <c r="I5492">
        <v>2019</v>
      </c>
      <c r="J5492" s="15" t="s">
        <v>4699</v>
      </c>
      <c r="K5492">
        <v>2019</v>
      </c>
      <c r="L5492" t="s">
        <v>1394</v>
      </c>
      <c r="M5492" t="s">
        <v>12373</v>
      </c>
      <c r="N5492" t="s">
        <v>12419</v>
      </c>
      <c r="O5492">
        <v>26600000000</v>
      </c>
      <c r="P5492" t="s">
        <v>2404</v>
      </c>
      <c r="Q5492">
        <f t="shared" si="99"/>
        <v>540</v>
      </c>
      <c r="R5492">
        <v>4123670</v>
      </c>
      <c r="S5492" t="s">
        <v>1868</v>
      </c>
      <c r="T5492" t="s">
        <v>1177</v>
      </c>
      <c r="U5492" s="75">
        <v>540</v>
      </c>
      <c r="V5492">
        <v>40</v>
      </c>
      <c r="W5492">
        <v>21600</v>
      </c>
      <c r="AH5492" s="16"/>
      <c r="AI5492" t="s">
        <v>1375</v>
      </c>
    </row>
    <row r="5493" spans="1:35" x14ac:dyDescent="0.25">
      <c r="A5493" t="s">
        <v>12542</v>
      </c>
      <c r="B5493" s="1">
        <v>51</v>
      </c>
      <c r="C5493" t="s">
        <v>12388</v>
      </c>
      <c r="D5493">
        <v>10388923</v>
      </c>
      <c r="E5493" t="s">
        <v>4292</v>
      </c>
      <c r="F5493" t="s">
        <v>1363</v>
      </c>
      <c r="G5493" t="s">
        <v>1364</v>
      </c>
      <c r="H5493" s="3" t="s">
        <v>6786</v>
      </c>
      <c r="I5493">
        <v>2019</v>
      </c>
      <c r="J5493" s="15" t="s">
        <v>4699</v>
      </c>
      <c r="K5493">
        <v>2019</v>
      </c>
      <c r="L5493" t="s">
        <v>1394</v>
      </c>
      <c r="M5493" t="s">
        <v>12373</v>
      </c>
      <c r="N5493" t="s">
        <v>12419</v>
      </c>
      <c r="O5493">
        <v>26600000000</v>
      </c>
      <c r="P5493" t="s">
        <v>2404</v>
      </c>
      <c r="Q5493">
        <f t="shared" si="99"/>
        <v>540</v>
      </c>
      <c r="R5493">
        <v>8163294</v>
      </c>
      <c r="S5493" t="s">
        <v>1382</v>
      </c>
      <c r="T5493" t="s">
        <v>12543</v>
      </c>
      <c r="U5493" s="75">
        <v>540</v>
      </c>
      <c r="V5493">
        <v>38.49</v>
      </c>
      <c r="W5493">
        <v>20784.599999999999</v>
      </c>
      <c r="AH5493" s="16"/>
      <c r="AI5493" t="s">
        <v>1375</v>
      </c>
    </row>
    <row r="5494" spans="1:35" x14ac:dyDescent="0.25">
      <c r="A5494" t="s">
        <v>12544</v>
      </c>
      <c r="B5494" s="1">
        <v>51</v>
      </c>
      <c r="C5494" t="s">
        <v>12388</v>
      </c>
      <c r="D5494">
        <v>13890352</v>
      </c>
      <c r="E5494" t="s">
        <v>12407</v>
      </c>
      <c r="F5494" t="s">
        <v>1363</v>
      </c>
      <c r="G5494" t="s">
        <v>1391</v>
      </c>
      <c r="H5494" s="3" t="s">
        <v>7863</v>
      </c>
      <c r="I5494">
        <v>2021</v>
      </c>
      <c r="J5494" s="15" t="s">
        <v>3561</v>
      </c>
      <c r="K5494">
        <v>2021</v>
      </c>
      <c r="L5494" t="s">
        <v>1394</v>
      </c>
      <c r="M5494" t="s">
        <v>12373</v>
      </c>
      <c r="N5494" t="s">
        <v>12419</v>
      </c>
      <c r="O5494" t="s">
        <v>1408</v>
      </c>
      <c r="P5494" t="s">
        <v>2404</v>
      </c>
      <c r="Q5494">
        <f t="shared" si="99"/>
        <v>60</v>
      </c>
      <c r="R5494">
        <v>4123670</v>
      </c>
      <c r="S5494" t="s">
        <v>1868</v>
      </c>
      <c r="T5494" t="s">
        <v>1869</v>
      </c>
      <c r="U5494" s="75">
        <v>60</v>
      </c>
      <c r="V5494">
        <v>50</v>
      </c>
      <c r="W5494">
        <v>3000</v>
      </c>
      <c r="AH5494" s="16"/>
      <c r="AI5494" t="s">
        <v>1375</v>
      </c>
    </row>
    <row r="5495" spans="1:35" x14ac:dyDescent="0.25">
      <c r="A5495" t="s">
        <v>12545</v>
      </c>
      <c r="B5495" s="1">
        <v>51</v>
      </c>
      <c r="C5495" t="s">
        <v>12388</v>
      </c>
      <c r="D5495">
        <v>13890352</v>
      </c>
      <c r="E5495" t="s">
        <v>12407</v>
      </c>
      <c r="F5495" t="s">
        <v>1363</v>
      </c>
      <c r="G5495" t="s">
        <v>1391</v>
      </c>
      <c r="H5495" s="3" t="s">
        <v>7863</v>
      </c>
      <c r="I5495">
        <v>2021</v>
      </c>
      <c r="J5495" s="15" t="s">
        <v>3561</v>
      </c>
      <c r="K5495">
        <v>2021</v>
      </c>
      <c r="L5495" t="s">
        <v>1394</v>
      </c>
      <c r="M5495" t="s">
        <v>12373</v>
      </c>
      <c r="N5495" t="s">
        <v>12419</v>
      </c>
      <c r="O5495" t="s">
        <v>1408</v>
      </c>
      <c r="P5495" t="s">
        <v>2404</v>
      </c>
      <c r="Q5495">
        <f t="shared" si="99"/>
        <v>60</v>
      </c>
      <c r="R5495">
        <v>22339655</v>
      </c>
      <c r="S5495" t="s">
        <v>2103</v>
      </c>
      <c r="T5495" t="s">
        <v>12385</v>
      </c>
      <c r="U5495" s="75">
        <v>60</v>
      </c>
      <c r="V5495">
        <v>35</v>
      </c>
      <c r="W5495">
        <v>2100</v>
      </c>
      <c r="AH5495" s="16"/>
      <c r="AI5495" t="s">
        <v>1375</v>
      </c>
    </row>
    <row r="5496" spans="1:35" x14ac:dyDescent="0.25">
      <c r="A5496" t="s">
        <v>12546</v>
      </c>
      <c r="B5496" s="1">
        <v>51</v>
      </c>
      <c r="C5496" t="s">
        <v>12388</v>
      </c>
      <c r="D5496">
        <v>12752096</v>
      </c>
      <c r="E5496" t="s">
        <v>12547</v>
      </c>
      <c r="F5496" t="s">
        <v>1363</v>
      </c>
      <c r="G5496" t="s">
        <v>1391</v>
      </c>
      <c r="H5496" s="3" t="s">
        <v>3211</v>
      </c>
      <c r="I5496">
        <v>2020</v>
      </c>
      <c r="J5496" s="15" t="s">
        <v>3212</v>
      </c>
      <c r="K5496">
        <v>2020</v>
      </c>
      <c r="L5496" t="s">
        <v>1394</v>
      </c>
      <c r="M5496" t="s">
        <v>12373</v>
      </c>
      <c r="N5496" t="s">
        <v>12419</v>
      </c>
      <c r="O5496" t="s">
        <v>1408</v>
      </c>
      <c r="P5496" t="s">
        <v>2404</v>
      </c>
      <c r="Q5496">
        <f t="shared" si="99"/>
        <v>30</v>
      </c>
      <c r="R5496">
        <v>22339655</v>
      </c>
      <c r="S5496" t="s">
        <v>2103</v>
      </c>
      <c r="T5496" t="s">
        <v>12385</v>
      </c>
      <c r="U5496" s="75">
        <v>30</v>
      </c>
      <c r="V5496">
        <v>35</v>
      </c>
      <c r="W5496">
        <v>1050</v>
      </c>
      <c r="AH5496" s="16"/>
      <c r="AI5496" t="s">
        <v>1375</v>
      </c>
    </row>
    <row r="5497" spans="1:35" x14ac:dyDescent="0.25">
      <c r="A5497" t="s">
        <v>12548</v>
      </c>
      <c r="B5497" s="1">
        <v>51</v>
      </c>
      <c r="C5497" t="s">
        <v>12388</v>
      </c>
      <c r="D5497">
        <v>12752096</v>
      </c>
      <c r="E5497" t="s">
        <v>12547</v>
      </c>
      <c r="F5497" t="s">
        <v>1363</v>
      </c>
      <c r="G5497" t="s">
        <v>1391</v>
      </c>
      <c r="H5497" s="3" t="s">
        <v>3211</v>
      </c>
      <c r="I5497">
        <v>2020</v>
      </c>
      <c r="J5497" s="15" t="s">
        <v>3212</v>
      </c>
      <c r="K5497">
        <v>2020</v>
      </c>
      <c r="L5497" t="s">
        <v>1394</v>
      </c>
      <c r="M5497" t="s">
        <v>12373</v>
      </c>
      <c r="N5497" t="s">
        <v>12419</v>
      </c>
      <c r="O5497" t="s">
        <v>1408</v>
      </c>
      <c r="P5497" t="s">
        <v>2404</v>
      </c>
      <c r="Q5497">
        <f t="shared" si="99"/>
        <v>30</v>
      </c>
      <c r="R5497">
        <v>4123670</v>
      </c>
      <c r="S5497" t="s">
        <v>1868</v>
      </c>
      <c r="T5497" t="s">
        <v>1869</v>
      </c>
      <c r="U5497" s="75">
        <v>30</v>
      </c>
      <c r="V5497">
        <v>50</v>
      </c>
      <c r="W5497">
        <v>1500</v>
      </c>
      <c r="AH5497" s="16"/>
      <c r="AI5497" t="s">
        <v>1375</v>
      </c>
    </row>
    <row r="5498" spans="1:35" x14ac:dyDescent="0.25">
      <c r="A5498" t="s">
        <v>12549</v>
      </c>
      <c r="B5498" s="1">
        <v>51</v>
      </c>
      <c r="C5498" t="s">
        <v>12372</v>
      </c>
      <c r="D5498">
        <v>14257769</v>
      </c>
      <c r="E5498" t="s">
        <v>12550</v>
      </c>
      <c r="F5498" t="s">
        <v>1363</v>
      </c>
      <c r="G5498" t="s">
        <v>1364</v>
      </c>
      <c r="H5498" s="3" t="s">
        <v>12551</v>
      </c>
      <c r="I5498">
        <v>2021</v>
      </c>
      <c r="J5498" s="15" t="s">
        <v>2672</v>
      </c>
      <c r="K5498">
        <v>2021</v>
      </c>
      <c r="L5498" t="s">
        <v>1367</v>
      </c>
      <c r="M5498" t="s">
        <v>12456</v>
      </c>
      <c r="N5498" t="s">
        <v>12457</v>
      </c>
      <c r="O5498">
        <v>26600000000</v>
      </c>
      <c r="P5498" t="s">
        <v>1819</v>
      </c>
      <c r="Q5498">
        <f t="shared" si="99"/>
        <v>270</v>
      </c>
      <c r="R5498">
        <v>4123670</v>
      </c>
      <c r="S5498" t="s">
        <v>1868</v>
      </c>
      <c r="T5498" t="s">
        <v>1869</v>
      </c>
      <c r="U5498" s="75">
        <v>270</v>
      </c>
      <c r="V5498">
        <v>40</v>
      </c>
      <c r="W5498">
        <v>10800</v>
      </c>
      <c r="AH5498" s="16"/>
      <c r="AI5498" t="s">
        <v>1375</v>
      </c>
    </row>
    <row r="5499" spans="1:35" x14ac:dyDescent="0.25">
      <c r="A5499" t="s">
        <v>12552</v>
      </c>
      <c r="B5499" s="1">
        <v>51</v>
      </c>
      <c r="C5499" t="s">
        <v>12388</v>
      </c>
      <c r="D5499">
        <v>14303612</v>
      </c>
      <c r="E5499" t="s">
        <v>12401</v>
      </c>
      <c r="F5499" t="s">
        <v>1363</v>
      </c>
      <c r="G5499" t="s">
        <v>1391</v>
      </c>
      <c r="H5499" s="3" t="s">
        <v>10676</v>
      </c>
      <c r="I5499">
        <v>2021</v>
      </c>
      <c r="J5499" s="15" t="s">
        <v>12422</v>
      </c>
      <c r="K5499">
        <v>2021</v>
      </c>
      <c r="L5499" t="s">
        <v>1367</v>
      </c>
      <c r="M5499" t="s">
        <v>12373</v>
      </c>
      <c r="N5499" t="s">
        <v>12374</v>
      </c>
      <c r="O5499">
        <v>26600000000</v>
      </c>
      <c r="P5499" t="s">
        <v>2404</v>
      </c>
      <c r="Q5499">
        <f t="shared" si="99"/>
        <v>70</v>
      </c>
      <c r="R5499">
        <v>4123670</v>
      </c>
      <c r="S5499" t="s">
        <v>1868</v>
      </c>
      <c r="T5499" t="s">
        <v>1869</v>
      </c>
      <c r="U5499" s="75">
        <v>70</v>
      </c>
      <c r="V5499">
        <v>40</v>
      </c>
      <c r="W5499">
        <v>2800</v>
      </c>
      <c r="AH5499" s="16"/>
      <c r="AI5499" t="s">
        <v>1375</v>
      </c>
    </row>
    <row r="5500" spans="1:35" x14ac:dyDescent="0.25">
      <c r="A5500" t="s">
        <v>12553</v>
      </c>
      <c r="B5500" s="1">
        <v>51</v>
      </c>
      <c r="C5500" t="s">
        <v>12388</v>
      </c>
      <c r="D5500">
        <v>14194929</v>
      </c>
      <c r="E5500" t="s">
        <v>12477</v>
      </c>
      <c r="F5500" t="s">
        <v>1363</v>
      </c>
      <c r="G5500" t="s">
        <v>1364</v>
      </c>
      <c r="H5500" s="3" t="s">
        <v>2004</v>
      </c>
      <c r="I5500">
        <v>2021</v>
      </c>
      <c r="J5500" s="15" t="s">
        <v>2005</v>
      </c>
      <c r="K5500">
        <v>2021</v>
      </c>
      <c r="L5500" t="s">
        <v>1367</v>
      </c>
      <c r="M5500" t="s">
        <v>12478</v>
      </c>
      <c r="N5500" t="s">
        <v>12479</v>
      </c>
      <c r="O5500">
        <v>26600000000</v>
      </c>
      <c r="P5500" t="s">
        <v>2404</v>
      </c>
      <c r="Q5500">
        <f t="shared" si="99"/>
        <v>115</v>
      </c>
      <c r="R5500">
        <v>4123670</v>
      </c>
      <c r="S5500" t="s">
        <v>1868</v>
      </c>
      <c r="T5500" t="s">
        <v>1869</v>
      </c>
      <c r="U5500" s="75">
        <v>115</v>
      </c>
      <c r="V5500">
        <v>40</v>
      </c>
      <c r="W5500">
        <v>4600</v>
      </c>
      <c r="AH5500" s="16"/>
      <c r="AI5500" t="s">
        <v>1375</v>
      </c>
    </row>
    <row r="5501" spans="1:35" x14ac:dyDescent="0.25">
      <c r="A5501" t="s">
        <v>12554</v>
      </c>
      <c r="B5501" s="1">
        <v>51</v>
      </c>
      <c r="C5501" t="s">
        <v>12388</v>
      </c>
      <c r="D5501">
        <v>15425770</v>
      </c>
      <c r="E5501" t="s">
        <v>12555</v>
      </c>
      <c r="F5501" t="s">
        <v>1363</v>
      </c>
      <c r="G5501" t="s">
        <v>1364</v>
      </c>
      <c r="H5501" s="3" t="s">
        <v>4420</v>
      </c>
      <c r="I5501">
        <v>2021</v>
      </c>
      <c r="J5501" s="15" t="s">
        <v>1693</v>
      </c>
      <c r="K5501">
        <v>2021</v>
      </c>
      <c r="L5501" t="s">
        <v>1394</v>
      </c>
      <c r="M5501" t="s">
        <v>12478</v>
      </c>
      <c r="N5501" t="s">
        <v>12537</v>
      </c>
      <c r="O5501" t="s">
        <v>1408</v>
      </c>
      <c r="P5501" t="s">
        <v>2404</v>
      </c>
      <c r="Q5501">
        <f t="shared" si="99"/>
        <v>26</v>
      </c>
      <c r="R5501">
        <v>4123670</v>
      </c>
      <c r="S5501" t="s">
        <v>1868</v>
      </c>
      <c r="T5501" t="s">
        <v>1869</v>
      </c>
      <c r="U5501" s="75">
        <v>26</v>
      </c>
      <c r="V5501">
        <v>50</v>
      </c>
      <c r="W5501">
        <v>1300</v>
      </c>
      <c r="AH5501" s="16"/>
      <c r="AI5501" t="s">
        <v>1375</v>
      </c>
    </row>
    <row r="5502" spans="1:35" x14ac:dyDescent="0.25">
      <c r="A5502" t="s">
        <v>12556</v>
      </c>
      <c r="B5502" s="1">
        <v>51</v>
      </c>
      <c r="C5502" t="s">
        <v>12388</v>
      </c>
      <c r="D5502">
        <v>15550109</v>
      </c>
      <c r="E5502" t="s">
        <v>12555</v>
      </c>
      <c r="F5502" t="s">
        <v>1363</v>
      </c>
      <c r="G5502" t="s">
        <v>1364</v>
      </c>
      <c r="H5502" s="3" t="s">
        <v>1458</v>
      </c>
      <c r="I5502">
        <v>2021</v>
      </c>
      <c r="J5502" s="15" t="s">
        <v>1459</v>
      </c>
      <c r="K5502">
        <v>2021</v>
      </c>
      <c r="L5502" t="s">
        <v>1394</v>
      </c>
      <c r="M5502" t="s">
        <v>12478</v>
      </c>
      <c r="N5502" t="s">
        <v>12537</v>
      </c>
      <c r="O5502" t="s">
        <v>1408</v>
      </c>
      <c r="P5502" t="s">
        <v>2404</v>
      </c>
      <c r="Q5502">
        <f t="shared" si="99"/>
        <v>26</v>
      </c>
      <c r="R5502">
        <v>4123670</v>
      </c>
      <c r="S5502" t="s">
        <v>1868</v>
      </c>
      <c r="T5502" t="s">
        <v>1869</v>
      </c>
      <c r="U5502" s="75">
        <v>26</v>
      </c>
      <c r="V5502">
        <v>50</v>
      </c>
      <c r="W5502">
        <v>1300</v>
      </c>
      <c r="AH5502" s="16"/>
      <c r="AI5502" t="s">
        <v>1375</v>
      </c>
    </row>
    <row r="5503" spans="1:35" x14ac:dyDescent="0.25">
      <c r="A5503" t="s">
        <v>12557</v>
      </c>
      <c r="B5503" s="1">
        <v>51</v>
      </c>
      <c r="C5503" t="s">
        <v>12388</v>
      </c>
      <c r="D5503">
        <v>16261003</v>
      </c>
      <c r="E5503" t="s">
        <v>12424</v>
      </c>
      <c r="F5503" t="s">
        <v>1363</v>
      </c>
      <c r="G5503" t="s">
        <v>1391</v>
      </c>
      <c r="H5503" s="3" t="s">
        <v>2036</v>
      </c>
      <c r="I5503">
        <v>2022</v>
      </c>
      <c r="J5503" s="15" t="s">
        <v>2037</v>
      </c>
      <c r="K5503">
        <v>2022</v>
      </c>
      <c r="L5503" t="s">
        <v>1367</v>
      </c>
      <c r="M5503" t="s">
        <v>12373</v>
      </c>
      <c r="N5503" t="s">
        <v>12419</v>
      </c>
      <c r="O5503">
        <v>26600000000</v>
      </c>
      <c r="P5503" t="s">
        <v>2404</v>
      </c>
      <c r="Q5503">
        <f t="shared" si="99"/>
        <v>680</v>
      </c>
      <c r="R5503">
        <v>4123670</v>
      </c>
      <c r="S5503" t="s">
        <v>1868</v>
      </c>
      <c r="T5503" t="s">
        <v>1869</v>
      </c>
      <c r="U5503" s="75">
        <v>680</v>
      </c>
      <c r="V5503">
        <v>40</v>
      </c>
      <c r="W5503">
        <v>27200</v>
      </c>
      <c r="AH5503" s="16"/>
      <c r="AI5503" t="s">
        <v>1375</v>
      </c>
    </row>
    <row r="5504" spans="1:35" x14ac:dyDescent="0.25">
      <c r="A5504" t="s">
        <v>12558</v>
      </c>
      <c r="B5504" s="1">
        <v>51</v>
      </c>
      <c r="C5504" t="s">
        <v>12388</v>
      </c>
      <c r="D5504">
        <v>15768287</v>
      </c>
      <c r="E5504" t="s">
        <v>12559</v>
      </c>
      <c r="F5504" t="s">
        <v>1363</v>
      </c>
      <c r="G5504" t="s">
        <v>1364</v>
      </c>
      <c r="H5504" s="3" t="s">
        <v>4647</v>
      </c>
      <c r="I5504">
        <v>2021</v>
      </c>
      <c r="J5504" s="15" t="s">
        <v>4690</v>
      </c>
      <c r="K5504">
        <v>2021</v>
      </c>
      <c r="L5504" t="s">
        <v>1394</v>
      </c>
      <c r="M5504" t="s">
        <v>12478</v>
      </c>
      <c r="N5504" t="s">
        <v>12537</v>
      </c>
      <c r="O5504" t="s">
        <v>1408</v>
      </c>
      <c r="P5504" t="s">
        <v>2404</v>
      </c>
      <c r="Q5504">
        <f t="shared" si="99"/>
        <v>26</v>
      </c>
      <c r="R5504">
        <v>4123670</v>
      </c>
      <c r="S5504" t="s">
        <v>1868</v>
      </c>
      <c r="T5504" t="s">
        <v>1869</v>
      </c>
      <c r="U5504" s="75">
        <v>26</v>
      </c>
      <c r="V5504">
        <v>50</v>
      </c>
      <c r="W5504">
        <v>1300</v>
      </c>
      <c r="AH5504" s="16"/>
      <c r="AI5504" t="s">
        <v>1375</v>
      </c>
    </row>
    <row r="5505" spans="1:35" x14ac:dyDescent="0.25">
      <c r="A5505" t="s">
        <v>12560</v>
      </c>
      <c r="B5505" s="1">
        <v>51</v>
      </c>
      <c r="C5505" t="s">
        <v>12388</v>
      </c>
      <c r="D5505">
        <v>16243013</v>
      </c>
      <c r="E5505" t="s">
        <v>12401</v>
      </c>
      <c r="F5505" t="s">
        <v>1363</v>
      </c>
      <c r="G5505" t="s">
        <v>1391</v>
      </c>
      <c r="H5505" s="3" t="s">
        <v>2101</v>
      </c>
      <c r="I5505">
        <v>2022</v>
      </c>
      <c r="J5505" s="15" t="s">
        <v>4917</v>
      </c>
      <c r="K5505">
        <v>2022</v>
      </c>
      <c r="L5505" t="s">
        <v>1367</v>
      </c>
      <c r="M5505" t="s">
        <v>12373</v>
      </c>
      <c r="N5505" t="s">
        <v>12419</v>
      </c>
      <c r="O5505">
        <v>26600000000</v>
      </c>
      <c r="P5505" t="s">
        <v>2404</v>
      </c>
      <c r="Q5505">
        <f t="shared" si="99"/>
        <v>40</v>
      </c>
      <c r="R5505">
        <v>4123670</v>
      </c>
      <c r="S5505" t="s">
        <v>1868</v>
      </c>
      <c r="T5505" t="s">
        <v>1869</v>
      </c>
      <c r="U5505" s="75">
        <v>40</v>
      </c>
      <c r="V5505">
        <v>50</v>
      </c>
      <c r="W5505">
        <v>2000</v>
      </c>
      <c r="AH5505" s="16"/>
      <c r="AI5505" t="s">
        <v>1375</v>
      </c>
    </row>
    <row r="5506" spans="1:35" x14ac:dyDescent="0.25">
      <c r="A5506" t="s">
        <v>12561</v>
      </c>
      <c r="B5506" s="1">
        <v>51</v>
      </c>
      <c r="C5506" t="s">
        <v>12388</v>
      </c>
      <c r="D5506">
        <v>16769333</v>
      </c>
      <c r="E5506" t="s">
        <v>12427</v>
      </c>
      <c r="F5506" t="s">
        <v>1363</v>
      </c>
      <c r="G5506" t="s">
        <v>1364</v>
      </c>
      <c r="H5506" s="3" t="s">
        <v>2158</v>
      </c>
      <c r="I5506">
        <v>2022</v>
      </c>
      <c r="J5506" s="15" t="s">
        <v>2209</v>
      </c>
      <c r="K5506">
        <v>2022</v>
      </c>
      <c r="L5506" t="s">
        <v>1367</v>
      </c>
      <c r="M5506" t="s">
        <v>12373</v>
      </c>
      <c r="N5506" t="s">
        <v>12419</v>
      </c>
      <c r="O5506">
        <v>26600000000</v>
      </c>
      <c r="P5506" t="s">
        <v>2404</v>
      </c>
      <c r="Q5506">
        <f t="shared" ref="Q5506:Q5569" si="100">U5506</f>
        <v>200</v>
      </c>
      <c r="R5506">
        <v>4123670</v>
      </c>
      <c r="S5506" t="s">
        <v>1868</v>
      </c>
      <c r="T5506" t="s">
        <v>1869</v>
      </c>
      <c r="U5506" s="75">
        <v>200</v>
      </c>
      <c r="V5506">
        <v>40</v>
      </c>
      <c r="W5506">
        <v>8000</v>
      </c>
      <c r="AH5506" s="16"/>
      <c r="AI5506" t="s">
        <v>1375</v>
      </c>
    </row>
    <row r="5507" spans="1:35" x14ac:dyDescent="0.25">
      <c r="A5507" t="s">
        <v>12562</v>
      </c>
      <c r="B5507" s="1">
        <v>51</v>
      </c>
      <c r="C5507" t="s">
        <v>12388</v>
      </c>
      <c r="D5507">
        <v>16602269</v>
      </c>
      <c r="E5507" t="s">
        <v>12429</v>
      </c>
      <c r="F5507" t="s">
        <v>1363</v>
      </c>
      <c r="G5507" t="s">
        <v>1364</v>
      </c>
      <c r="H5507" s="3" t="s">
        <v>4000</v>
      </c>
      <c r="I5507">
        <v>2022</v>
      </c>
      <c r="J5507" s="15" t="s">
        <v>4123</v>
      </c>
      <c r="K5507">
        <v>2022</v>
      </c>
      <c r="L5507" t="s">
        <v>1367</v>
      </c>
      <c r="M5507" t="s">
        <v>12373</v>
      </c>
      <c r="N5507" t="s">
        <v>12419</v>
      </c>
      <c r="O5507">
        <v>26600000000</v>
      </c>
      <c r="P5507" t="s">
        <v>2404</v>
      </c>
      <c r="Q5507">
        <f t="shared" si="100"/>
        <v>26</v>
      </c>
      <c r="R5507">
        <v>4123670</v>
      </c>
      <c r="S5507" t="s">
        <v>1868</v>
      </c>
      <c r="T5507" t="s">
        <v>1869</v>
      </c>
      <c r="U5507" s="75">
        <v>26</v>
      </c>
      <c r="V5507">
        <v>60</v>
      </c>
      <c r="W5507">
        <v>1560</v>
      </c>
      <c r="AH5507" s="16"/>
      <c r="AI5507" t="s">
        <v>1375</v>
      </c>
    </row>
    <row r="5508" spans="1:35" x14ac:dyDescent="0.25">
      <c r="A5508" t="s">
        <v>12563</v>
      </c>
      <c r="B5508" s="1">
        <v>51</v>
      </c>
      <c r="C5508" t="s">
        <v>12372</v>
      </c>
      <c r="D5508">
        <v>14567857</v>
      </c>
      <c r="E5508" t="s">
        <v>12431</v>
      </c>
      <c r="F5508" t="s">
        <v>1363</v>
      </c>
      <c r="G5508" t="s">
        <v>1391</v>
      </c>
      <c r="H5508" s="3" t="s">
        <v>1988</v>
      </c>
      <c r="I5508">
        <v>2021</v>
      </c>
      <c r="J5508" s="15" t="s">
        <v>1989</v>
      </c>
      <c r="K5508">
        <v>2021</v>
      </c>
      <c r="L5508" t="s">
        <v>1367</v>
      </c>
      <c r="M5508" t="s">
        <v>12373</v>
      </c>
      <c r="N5508" t="s">
        <v>12374</v>
      </c>
      <c r="O5508">
        <v>26600000000</v>
      </c>
      <c r="P5508" t="s">
        <v>1819</v>
      </c>
      <c r="Q5508">
        <f t="shared" si="100"/>
        <v>12</v>
      </c>
      <c r="R5508">
        <v>4123670</v>
      </c>
      <c r="S5508" t="s">
        <v>1868</v>
      </c>
      <c r="T5508" t="s">
        <v>1869</v>
      </c>
      <c r="U5508" s="75">
        <v>12</v>
      </c>
      <c r="V5508">
        <v>50</v>
      </c>
      <c r="W5508">
        <v>600</v>
      </c>
      <c r="AH5508" s="16"/>
      <c r="AI5508" t="s">
        <v>1375</v>
      </c>
    </row>
    <row r="5509" spans="1:35" x14ac:dyDescent="0.25">
      <c r="A5509" t="s">
        <v>12564</v>
      </c>
      <c r="B5509" s="1">
        <v>51</v>
      </c>
      <c r="C5509" t="s">
        <v>12388</v>
      </c>
      <c r="D5509">
        <v>16865375</v>
      </c>
      <c r="E5509" t="s">
        <v>12565</v>
      </c>
      <c r="F5509" t="s">
        <v>1363</v>
      </c>
      <c r="G5509" t="s">
        <v>1364</v>
      </c>
      <c r="H5509" s="3" t="s">
        <v>4293</v>
      </c>
      <c r="I5509">
        <v>2022</v>
      </c>
      <c r="J5509" s="15" t="s">
        <v>10862</v>
      </c>
      <c r="K5509">
        <v>2022</v>
      </c>
      <c r="L5509" t="s">
        <v>1367</v>
      </c>
      <c r="M5509" t="s">
        <v>12478</v>
      </c>
      <c r="N5509" t="s">
        <v>12537</v>
      </c>
      <c r="O5509">
        <v>26600000000</v>
      </c>
      <c r="P5509" t="s">
        <v>2404</v>
      </c>
      <c r="Q5509">
        <f t="shared" si="100"/>
        <v>107</v>
      </c>
      <c r="R5509">
        <v>4123670</v>
      </c>
      <c r="S5509" t="s">
        <v>1868</v>
      </c>
      <c r="T5509" t="s">
        <v>1869</v>
      </c>
      <c r="U5509" s="75">
        <v>107</v>
      </c>
      <c r="V5509">
        <v>40</v>
      </c>
      <c r="W5509">
        <v>4280</v>
      </c>
      <c r="AH5509" s="16"/>
      <c r="AI5509" t="s">
        <v>1375</v>
      </c>
    </row>
    <row r="5510" spans="1:35" x14ac:dyDescent="0.25">
      <c r="A5510" t="s">
        <v>12566</v>
      </c>
      <c r="B5510" s="1">
        <v>51</v>
      </c>
      <c r="C5510" t="s">
        <v>12388</v>
      </c>
      <c r="D5510">
        <v>14597195</v>
      </c>
      <c r="E5510" t="s">
        <v>12433</v>
      </c>
      <c r="F5510" t="s">
        <v>1363</v>
      </c>
      <c r="G5510" t="s">
        <v>1364</v>
      </c>
      <c r="H5510" s="3" t="s">
        <v>4105</v>
      </c>
      <c r="I5510">
        <v>2021</v>
      </c>
      <c r="J5510" s="15" t="s">
        <v>5151</v>
      </c>
      <c r="K5510">
        <v>2021</v>
      </c>
      <c r="L5510" t="s">
        <v>1367</v>
      </c>
      <c r="M5510" t="s">
        <v>12373</v>
      </c>
      <c r="N5510" t="s">
        <v>12374</v>
      </c>
      <c r="O5510">
        <v>26600000000</v>
      </c>
      <c r="P5510" t="s">
        <v>2404</v>
      </c>
      <c r="Q5510">
        <f t="shared" si="100"/>
        <v>220</v>
      </c>
      <c r="R5510">
        <v>4123670</v>
      </c>
      <c r="S5510" t="s">
        <v>1868</v>
      </c>
      <c r="T5510" t="s">
        <v>1869</v>
      </c>
      <c r="U5510" s="75">
        <v>220</v>
      </c>
      <c r="V5510">
        <v>40</v>
      </c>
      <c r="W5510">
        <v>8800</v>
      </c>
      <c r="AH5510" s="16"/>
      <c r="AI5510" t="s">
        <v>1375</v>
      </c>
    </row>
    <row r="5511" spans="1:35" x14ac:dyDescent="0.25">
      <c r="A5511" t="s">
        <v>12567</v>
      </c>
      <c r="B5511" s="1">
        <v>51</v>
      </c>
      <c r="C5511" t="s">
        <v>12388</v>
      </c>
      <c r="D5511">
        <v>14618885</v>
      </c>
      <c r="E5511" t="s">
        <v>12407</v>
      </c>
      <c r="F5511" t="s">
        <v>1363</v>
      </c>
      <c r="G5511" t="s">
        <v>1391</v>
      </c>
      <c r="H5511" s="3" t="s">
        <v>4868</v>
      </c>
      <c r="I5511">
        <v>2021</v>
      </c>
      <c r="J5511" s="15" t="s">
        <v>4582</v>
      </c>
      <c r="K5511">
        <v>2021</v>
      </c>
      <c r="L5511" t="s">
        <v>1367</v>
      </c>
      <c r="M5511" t="s">
        <v>12373</v>
      </c>
      <c r="N5511" t="s">
        <v>12374</v>
      </c>
      <c r="O5511">
        <v>26600000000</v>
      </c>
      <c r="P5511" t="s">
        <v>2404</v>
      </c>
      <c r="Q5511">
        <f t="shared" si="100"/>
        <v>155</v>
      </c>
      <c r="R5511">
        <v>4123670</v>
      </c>
      <c r="S5511" t="s">
        <v>1868</v>
      </c>
      <c r="T5511" t="s">
        <v>1869</v>
      </c>
      <c r="U5511" s="75">
        <v>155</v>
      </c>
      <c r="V5511">
        <v>40</v>
      </c>
      <c r="W5511">
        <v>6200</v>
      </c>
      <c r="AH5511" s="16"/>
      <c r="AI5511" t="s">
        <v>1375</v>
      </c>
    </row>
    <row r="5512" spans="1:35" x14ac:dyDescent="0.25">
      <c r="A5512" t="s">
        <v>12568</v>
      </c>
      <c r="B5512" s="1">
        <v>51</v>
      </c>
      <c r="C5512" t="s">
        <v>12388</v>
      </c>
      <c r="D5512">
        <v>18587690</v>
      </c>
      <c r="E5512" t="s">
        <v>12436</v>
      </c>
      <c r="F5512" t="s">
        <v>1363</v>
      </c>
      <c r="G5512" t="s">
        <v>1364</v>
      </c>
      <c r="H5512" s="3" t="s">
        <v>3251</v>
      </c>
      <c r="I5512">
        <v>2022</v>
      </c>
      <c r="J5512" s="15" t="s">
        <v>4155</v>
      </c>
      <c r="K5512">
        <v>2022</v>
      </c>
      <c r="L5512" t="s">
        <v>1367</v>
      </c>
      <c r="M5512" t="s">
        <v>12373</v>
      </c>
      <c r="N5512" t="s">
        <v>12374</v>
      </c>
      <c r="O5512">
        <v>26600000000</v>
      </c>
      <c r="P5512" t="s">
        <v>2404</v>
      </c>
      <c r="Q5512">
        <f t="shared" si="100"/>
        <v>200</v>
      </c>
      <c r="R5512">
        <v>4123670</v>
      </c>
      <c r="S5512" t="s">
        <v>1868</v>
      </c>
      <c r="T5512" t="s">
        <v>1869</v>
      </c>
      <c r="U5512" s="75">
        <v>200</v>
      </c>
      <c r="V5512">
        <v>40</v>
      </c>
      <c r="W5512">
        <v>8000</v>
      </c>
      <c r="AH5512" s="16"/>
      <c r="AI5512" t="s">
        <v>1375</v>
      </c>
    </row>
    <row r="5513" spans="1:35" x14ac:dyDescent="0.25">
      <c r="A5513" t="s">
        <v>12569</v>
      </c>
      <c r="B5513" s="1">
        <v>51</v>
      </c>
      <c r="C5513" t="s">
        <v>12388</v>
      </c>
      <c r="D5513">
        <v>17057442</v>
      </c>
      <c r="E5513" t="s">
        <v>12407</v>
      </c>
      <c r="F5513" t="s">
        <v>1363</v>
      </c>
      <c r="G5513" t="s">
        <v>1391</v>
      </c>
      <c r="H5513" s="3" t="s">
        <v>1775</v>
      </c>
      <c r="I5513">
        <v>2022</v>
      </c>
      <c r="J5513" s="15" t="s">
        <v>1776</v>
      </c>
      <c r="K5513">
        <v>2022</v>
      </c>
      <c r="L5513" t="s">
        <v>1367</v>
      </c>
      <c r="M5513" t="s">
        <v>12373</v>
      </c>
      <c r="N5513" t="s">
        <v>12374</v>
      </c>
      <c r="O5513">
        <v>26600000000</v>
      </c>
      <c r="P5513" t="s">
        <v>2404</v>
      </c>
      <c r="Q5513">
        <f t="shared" si="100"/>
        <v>320</v>
      </c>
      <c r="R5513">
        <v>4123670</v>
      </c>
      <c r="S5513" t="s">
        <v>1868</v>
      </c>
      <c r="T5513" t="s">
        <v>1869</v>
      </c>
      <c r="U5513" s="75">
        <v>320</v>
      </c>
      <c r="V5513">
        <v>40</v>
      </c>
      <c r="W5513">
        <v>12800</v>
      </c>
      <c r="AH5513" s="16"/>
      <c r="AI5513" t="s">
        <v>1375</v>
      </c>
    </row>
    <row r="5514" spans="1:35" x14ac:dyDescent="0.25">
      <c r="A5514" t="s">
        <v>12570</v>
      </c>
      <c r="B5514" s="1">
        <v>51</v>
      </c>
      <c r="C5514" t="s">
        <v>12388</v>
      </c>
      <c r="D5514">
        <v>17071941</v>
      </c>
      <c r="E5514" t="s">
        <v>12381</v>
      </c>
      <c r="F5514" t="s">
        <v>1363</v>
      </c>
      <c r="G5514" t="s">
        <v>1391</v>
      </c>
      <c r="H5514" s="3" t="s">
        <v>1775</v>
      </c>
      <c r="I5514">
        <v>2022</v>
      </c>
      <c r="J5514" s="15" t="s">
        <v>1776</v>
      </c>
      <c r="K5514">
        <v>2022</v>
      </c>
      <c r="L5514" t="s">
        <v>1367</v>
      </c>
      <c r="M5514" t="s">
        <v>12373</v>
      </c>
      <c r="N5514" t="s">
        <v>12374</v>
      </c>
      <c r="O5514">
        <v>26600000000</v>
      </c>
      <c r="P5514" t="s">
        <v>2404</v>
      </c>
      <c r="Q5514">
        <f t="shared" si="100"/>
        <v>597</v>
      </c>
      <c r="R5514">
        <v>4123670</v>
      </c>
      <c r="S5514" t="s">
        <v>1868</v>
      </c>
      <c r="T5514" t="s">
        <v>1869</v>
      </c>
      <c r="U5514" s="75">
        <v>597</v>
      </c>
      <c r="V5514">
        <v>40</v>
      </c>
      <c r="W5514">
        <v>23880</v>
      </c>
      <c r="AH5514" s="16"/>
      <c r="AI5514" t="s">
        <v>1375</v>
      </c>
    </row>
    <row r="5515" spans="1:35" x14ac:dyDescent="0.25">
      <c r="A5515" t="s">
        <v>12571</v>
      </c>
      <c r="B5515" s="1">
        <v>51</v>
      </c>
      <c r="C5515" t="s">
        <v>12388</v>
      </c>
      <c r="D5515">
        <v>18475299</v>
      </c>
      <c r="E5515" t="s">
        <v>12440</v>
      </c>
      <c r="F5515" t="s">
        <v>1363</v>
      </c>
      <c r="G5515" t="s">
        <v>1391</v>
      </c>
      <c r="H5515" s="3" t="s">
        <v>1726</v>
      </c>
      <c r="I5515">
        <v>2022</v>
      </c>
      <c r="J5515" s="15" t="s">
        <v>1727</v>
      </c>
      <c r="K5515">
        <v>2022</v>
      </c>
      <c r="L5515" t="s">
        <v>1367</v>
      </c>
      <c r="M5515" t="s">
        <v>12373</v>
      </c>
      <c r="N5515" t="s">
        <v>12374</v>
      </c>
      <c r="O5515">
        <v>26600000000</v>
      </c>
      <c r="P5515" t="s">
        <v>2404</v>
      </c>
      <c r="Q5515">
        <f t="shared" si="100"/>
        <v>62</v>
      </c>
      <c r="R5515">
        <v>4123670</v>
      </c>
      <c r="S5515" t="s">
        <v>1868</v>
      </c>
      <c r="T5515" t="s">
        <v>1869</v>
      </c>
      <c r="U5515" s="75">
        <v>62</v>
      </c>
      <c r="V5515">
        <v>60</v>
      </c>
      <c r="W5515">
        <v>3720</v>
      </c>
      <c r="AH5515" s="16"/>
      <c r="AI5515" t="s">
        <v>1375</v>
      </c>
    </row>
    <row r="5516" spans="1:35" x14ac:dyDescent="0.25">
      <c r="A5516" t="s">
        <v>12572</v>
      </c>
      <c r="B5516" s="1">
        <v>51</v>
      </c>
      <c r="C5516" t="s">
        <v>12372</v>
      </c>
      <c r="D5516">
        <v>17477549</v>
      </c>
      <c r="E5516" t="s">
        <v>12345</v>
      </c>
      <c r="F5516" t="s">
        <v>1363</v>
      </c>
      <c r="G5516" t="s">
        <v>1364</v>
      </c>
      <c r="H5516" s="3" t="s">
        <v>5266</v>
      </c>
      <c r="I5516">
        <v>2022</v>
      </c>
      <c r="J5516" s="15" t="s">
        <v>11136</v>
      </c>
      <c r="K5516">
        <v>2022</v>
      </c>
      <c r="L5516" t="s">
        <v>1367</v>
      </c>
      <c r="M5516" t="s">
        <v>12373</v>
      </c>
      <c r="N5516" t="s">
        <v>12374</v>
      </c>
      <c r="O5516">
        <v>26600000000</v>
      </c>
      <c r="P5516" t="s">
        <v>1819</v>
      </c>
      <c r="Q5516">
        <f t="shared" si="100"/>
        <v>175</v>
      </c>
      <c r="R5516">
        <v>4123670</v>
      </c>
      <c r="S5516" t="s">
        <v>1868</v>
      </c>
      <c r="T5516" t="s">
        <v>1869</v>
      </c>
      <c r="U5516" s="75">
        <v>175</v>
      </c>
      <c r="V5516">
        <v>40</v>
      </c>
      <c r="W5516">
        <v>7000</v>
      </c>
      <c r="AH5516" s="16"/>
      <c r="AI5516" t="s">
        <v>1375</v>
      </c>
    </row>
    <row r="5517" spans="1:35" x14ac:dyDescent="0.25">
      <c r="A5517" t="s">
        <v>12573</v>
      </c>
      <c r="B5517" s="1">
        <v>51</v>
      </c>
      <c r="C5517" t="s">
        <v>12372</v>
      </c>
      <c r="D5517">
        <v>17370973</v>
      </c>
      <c r="E5517" t="s">
        <v>12574</v>
      </c>
      <c r="F5517" t="s">
        <v>1363</v>
      </c>
      <c r="G5517" t="s">
        <v>1364</v>
      </c>
      <c r="H5517" s="3" t="s">
        <v>3609</v>
      </c>
      <c r="I5517">
        <v>2022</v>
      </c>
      <c r="J5517" s="15" t="s">
        <v>3610</v>
      </c>
      <c r="K5517">
        <v>2022</v>
      </c>
      <c r="L5517" t="s">
        <v>1367</v>
      </c>
      <c r="M5517" t="s">
        <v>12456</v>
      </c>
      <c r="N5517" t="s">
        <v>12457</v>
      </c>
      <c r="O5517">
        <v>26600000000</v>
      </c>
      <c r="P5517" t="s">
        <v>1819</v>
      </c>
      <c r="Q5517">
        <f t="shared" si="100"/>
        <v>20</v>
      </c>
      <c r="R5517">
        <v>4123670</v>
      </c>
      <c r="S5517" t="s">
        <v>1868</v>
      </c>
      <c r="T5517" t="s">
        <v>1869</v>
      </c>
      <c r="U5517" s="75">
        <v>20</v>
      </c>
      <c r="V5517">
        <v>60</v>
      </c>
      <c r="W5517">
        <v>1200</v>
      </c>
      <c r="AH5517" s="16"/>
      <c r="AI5517" t="s">
        <v>1375</v>
      </c>
    </row>
    <row r="5518" spans="1:35" x14ac:dyDescent="0.25">
      <c r="A5518" t="s">
        <v>12575</v>
      </c>
      <c r="B5518" s="1">
        <v>51</v>
      </c>
      <c r="C5518" t="s">
        <v>12388</v>
      </c>
      <c r="D5518">
        <v>17575648</v>
      </c>
      <c r="E5518" t="s">
        <v>12401</v>
      </c>
      <c r="F5518" t="s">
        <v>1363</v>
      </c>
      <c r="G5518" t="s">
        <v>1391</v>
      </c>
      <c r="H5518" s="3" t="s">
        <v>5298</v>
      </c>
      <c r="I5518">
        <v>2022</v>
      </c>
      <c r="J5518" s="15" t="s">
        <v>3267</v>
      </c>
      <c r="K5518">
        <v>2022</v>
      </c>
      <c r="L5518" t="s">
        <v>1367</v>
      </c>
      <c r="M5518" t="s">
        <v>12373</v>
      </c>
      <c r="N5518" t="s">
        <v>12374</v>
      </c>
      <c r="O5518">
        <v>26600000000</v>
      </c>
      <c r="P5518" t="s">
        <v>2404</v>
      </c>
      <c r="Q5518">
        <f t="shared" si="100"/>
        <v>30</v>
      </c>
      <c r="R5518">
        <v>4123670</v>
      </c>
      <c r="S5518" t="s">
        <v>1868</v>
      </c>
      <c r="T5518" t="s">
        <v>1869</v>
      </c>
      <c r="U5518" s="75">
        <v>30</v>
      </c>
      <c r="V5518">
        <v>60</v>
      </c>
      <c r="W5518">
        <v>1800</v>
      </c>
      <c r="AH5518" s="16"/>
      <c r="AI5518" t="s">
        <v>1375</v>
      </c>
    </row>
    <row r="5519" spans="1:35" x14ac:dyDescent="0.25">
      <c r="A5519" t="s">
        <v>12576</v>
      </c>
      <c r="B5519" s="1">
        <v>51</v>
      </c>
      <c r="C5519" t="s">
        <v>12388</v>
      </c>
      <c r="D5519">
        <v>17570336</v>
      </c>
      <c r="E5519" t="s">
        <v>12444</v>
      </c>
      <c r="F5519" t="s">
        <v>1363</v>
      </c>
      <c r="G5519" t="s">
        <v>1364</v>
      </c>
      <c r="H5519" s="3" t="s">
        <v>5298</v>
      </c>
      <c r="I5519">
        <v>2022</v>
      </c>
      <c r="J5519" s="15" t="s">
        <v>3267</v>
      </c>
      <c r="K5519">
        <v>2022</v>
      </c>
      <c r="L5519" t="s">
        <v>1367</v>
      </c>
      <c r="M5519" t="s">
        <v>12373</v>
      </c>
      <c r="N5519" t="s">
        <v>12374</v>
      </c>
      <c r="O5519">
        <v>26600000000</v>
      </c>
      <c r="P5519" t="s">
        <v>2404</v>
      </c>
      <c r="Q5519">
        <f t="shared" si="100"/>
        <v>70</v>
      </c>
      <c r="R5519">
        <v>4123670</v>
      </c>
      <c r="S5519" t="s">
        <v>1868</v>
      </c>
      <c r="T5519" t="s">
        <v>1869</v>
      </c>
      <c r="U5519" s="75">
        <v>70</v>
      </c>
      <c r="V5519">
        <v>50</v>
      </c>
      <c r="W5519">
        <v>3500</v>
      </c>
      <c r="AH5519" s="16"/>
      <c r="AI5519" t="s">
        <v>1375</v>
      </c>
    </row>
    <row r="5520" spans="1:35" x14ac:dyDescent="0.25">
      <c r="A5520" t="s">
        <v>12577</v>
      </c>
      <c r="B5520" s="1">
        <v>51</v>
      </c>
      <c r="C5520" t="s">
        <v>12388</v>
      </c>
      <c r="D5520">
        <v>17666228</v>
      </c>
      <c r="E5520" t="s">
        <v>12446</v>
      </c>
      <c r="F5520" t="s">
        <v>1363</v>
      </c>
      <c r="G5520" t="s">
        <v>1364</v>
      </c>
      <c r="H5520" s="3" t="s">
        <v>4176</v>
      </c>
      <c r="I5520">
        <v>2022</v>
      </c>
      <c r="J5520" s="15" t="s">
        <v>5313</v>
      </c>
      <c r="K5520">
        <v>2022</v>
      </c>
      <c r="L5520" t="s">
        <v>1367</v>
      </c>
      <c r="M5520" t="s">
        <v>12373</v>
      </c>
      <c r="N5520" t="s">
        <v>12374</v>
      </c>
      <c r="O5520">
        <v>26600000000</v>
      </c>
      <c r="P5520" t="s">
        <v>2404</v>
      </c>
      <c r="Q5520">
        <f t="shared" si="100"/>
        <v>100</v>
      </c>
      <c r="R5520">
        <v>4123670</v>
      </c>
      <c r="S5520" t="s">
        <v>1868</v>
      </c>
      <c r="T5520" t="s">
        <v>1869</v>
      </c>
      <c r="U5520" s="75">
        <v>100</v>
      </c>
      <c r="V5520">
        <v>40</v>
      </c>
      <c r="W5520">
        <v>4000</v>
      </c>
      <c r="AH5520" s="16"/>
      <c r="AI5520" t="s">
        <v>1375</v>
      </c>
    </row>
    <row r="5521" spans="1:35" x14ac:dyDescent="0.25">
      <c r="A5521" t="s">
        <v>12578</v>
      </c>
      <c r="B5521" s="1">
        <v>51</v>
      </c>
      <c r="C5521" t="s">
        <v>12372</v>
      </c>
      <c r="D5521">
        <v>17968968</v>
      </c>
      <c r="E5521" t="s">
        <v>12448</v>
      </c>
      <c r="F5521" t="s">
        <v>1363</v>
      </c>
      <c r="G5521" t="s">
        <v>1364</v>
      </c>
      <c r="H5521" s="3" t="s">
        <v>8652</v>
      </c>
      <c r="I5521">
        <v>2022</v>
      </c>
      <c r="J5521" s="15" t="s">
        <v>7342</v>
      </c>
      <c r="K5521">
        <v>2022</v>
      </c>
      <c r="L5521" t="s">
        <v>1367</v>
      </c>
      <c r="M5521" t="s">
        <v>12373</v>
      </c>
      <c r="N5521" t="s">
        <v>12374</v>
      </c>
      <c r="O5521">
        <v>26600000000</v>
      </c>
      <c r="P5521" t="s">
        <v>1819</v>
      </c>
      <c r="Q5521">
        <f t="shared" si="100"/>
        <v>15</v>
      </c>
      <c r="R5521">
        <v>4123670</v>
      </c>
      <c r="S5521" t="s">
        <v>1868</v>
      </c>
      <c r="T5521" t="s">
        <v>1869</v>
      </c>
      <c r="U5521" s="75">
        <v>15</v>
      </c>
      <c r="V5521">
        <v>60</v>
      </c>
      <c r="W5521">
        <v>900</v>
      </c>
      <c r="AH5521" s="16"/>
      <c r="AI5521" t="s">
        <v>1375</v>
      </c>
    </row>
    <row r="5522" spans="1:35" x14ac:dyDescent="0.25">
      <c r="A5522" t="s">
        <v>12579</v>
      </c>
      <c r="B5522" s="1">
        <v>51</v>
      </c>
      <c r="C5522" t="s">
        <v>12388</v>
      </c>
      <c r="D5522">
        <v>17784751</v>
      </c>
      <c r="E5522" t="s">
        <v>12565</v>
      </c>
      <c r="F5522" t="s">
        <v>1363</v>
      </c>
      <c r="G5522" t="s">
        <v>1364</v>
      </c>
      <c r="H5522" s="3" t="s">
        <v>2273</v>
      </c>
      <c r="I5522">
        <v>2022</v>
      </c>
      <c r="J5522" s="15" t="s">
        <v>2258</v>
      </c>
      <c r="K5522">
        <v>2022</v>
      </c>
      <c r="L5522" t="s">
        <v>1367</v>
      </c>
      <c r="M5522" t="s">
        <v>12478</v>
      </c>
      <c r="N5522" t="s">
        <v>12479</v>
      </c>
      <c r="O5522">
        <v>26600000000</v>
      </c>
      <c r="P5522" t="s">
        <v>2404</v>
      </c>
      <c r="Q5522">
        <f t="shared" si="100"/>
        <v>108</v>
      </c>
      <c r="R5522">
        <v>4123670</v>
      </c>
      <c r="S5522" t="s">
        <v>1868</v>
      </c>
      <c r="T5522" t="s">
        <v>1869</v>
      </c>
      <c r="U5522" s="75">
        <v>108</v>
      </c>
      <c r="V5522">
        <v>40</v>
      </c>
      <c r="W5522">
        <v>4320</v>
      </c>
      <c r="AH5522" s="16"/>
      <c r="AI5522" t="s">
        <v>1375</v>
      </c>
    </row>
    <row r="5523" spans="1:35" x14ac:dyDescent="0.25">
      <c r="A5523" t="s">
        <v>12580</v>
      </c>
      <c r="B5523" s="1">
        <v>51</v>
      </c>
      <c r="C5523" t="s">
        <v>12372</v>
      </c>
      <c r="D5523">
        <v>18033784</v>
      </c>
      <c r="E5523" t="s">
        <v>11718</v>
      </c>
      <c r="F5523" t="s">
        <v>1363</v>
      </c>
      <c r="G5523" t="s">
        <v>1364</v>
      </c>
      <c r="H5523" s="3" t="s">
        <v>2262</v>
      </c>
      <c r="I5523">
        <v>2022</v>
      </c>
      <c r="J5523" s="15" t="s">
        <v>2717</v>
      </c>
      <c r="K5523">
        <v>2022</v>
      </c>
      <c r="L5523" t="s">
        <v>1367</v>
      </c>
      <c r="M5523" t="s">
        <v>12373</v>
      </c>
      <c r="N5523" t="s">
        <v>12374</v>
      </c>
      <c r="O5523">
        <v>26600000000</v>
      </c>
      <c r="P5523" t="s">
        <v>1819</v>
      </c>
      <c r="Q5523">
        <f t="shared" si="100"/>
        <v>250</v>
      </c>
      <c r="R5523">
        <v>4123670</v>
      </c>
      <c r="S5523" t="s">
        <v>1868</v>
      </c>
      <c r="T5523" t="s">
        <v>1869</v>
      </c>
      <c r="U5523" s="75">
        <v>250</v>
      </c>
      <c r="V5523">
        <v>40</v>
      </c>
      <c r="W5523">
        <v>10000</v>
      </c>
      <c r="AH5523" s="16"/>
      <c r="AI5523" t="s">
        <v>1375</v>
      </c>
    </row>
    <row r="5524" spans="1:35" x14ac:dyDescent="0.25">
      <c r="A5524" t="s">
        <v>12581</v>
      </c>
      <c r="B5524" s="1">
        <v>51</v>
      </c>
      <c r="C5524" t="s">
        <v>12388</v>
      </c>
      <c r="D5524">
        <v>18235425</v>
      </c>
      <c r="E5524" t="s">
        <v>12451</v>
      </c>
      <c r="F5524" t="s">
        <v>1363</v>
      </c>
      <c r="G5524" t="s">
        <v>1391</v>
      </c>
      <c r="H5524" s="3" t="s">
        <v>4023</v>
      </c>
      <c r="I5524">
        <v>2022</v>
      </c>
      <c r="J5524" s="15" t="s">
        <v>4024</v>
      </c>
      <c r="K5524">
        <v>2022</v>
      </c>
      <c r="L5524" t="s">
        <v>1367</v>
      </c>
      <c r="M5524" t="s">
        <v>12373</v>
      </c>
      <c r="N5524" t="s">
        <v>12374</v>
      </c>
      <c r="O5524">
        <v>26600000000</v>
      </c>
      <c r="P5524" t="s">
        <v>2404</v>
      </c>
      <c r="Q5524">
        <f t="shared" si="100"/>
        <v>400</v>
      </c>
      <c r="R5524">
        <v>4123670</v>
      </c>
      <c r="S5524" t="s">
        <v>1868</v>
      </c>
      <c r="T5524" t="s">
        <v>1869</v>
      </c>
      <c r="U5524" s="75">
        <v>400</v>
      </c>
      <c r="V5524">
        <v>40</v>
      </c>
      <c r="W5524">
        <v>16000</v>
      </c>
      <c r="AH5524" s="16"/>
      <c r="AI5524" t="s">
        <v>1375</v>
      </c>
    </row>
    <row r="5525" spans="1:35" x14ac:dyDescent="0.25">
      <c r="A5525" t="s">
        <v>12582</v>
      </c>
      <c r="B5525" s="1">
        <v>52</v>
      </c>
      <c r="C5525" t="s">
        <v>12583</v>
      </c>
      <c r="D5525">
        <v>4535537</v>
      </c>
      <c r="E5525" t="s">
        <v>8226</v>
      </c>
      <c r="F5525" t="s">
        <v>1363</v>
      </c>
      <c r="G5525" t="s">
        <v>1364</v>
      </c>
      <c r="H5525" s="3" t="s">
        <v>2746</v>
      </c>
      <c r="I5525">
        <v>2016</v>
      </c>
      <c r="J5525" s="15" t="s">
        <v>4223</v>
      </c>
      <c r="K5525">
        <v>2016</v>
      </c>
      <c r="L5525" t="s">
        <v>1367</v>
      </c>
      <c r="M5525" t="s">
        <v>12584</v>
      </c>
      <c r="N5525" t="s">
        <v>12584</v>
      </c>
      <c r="O5525" t="s">
        <v>1388</v>
      </c>
      <c r="P5525" t="s">
        <v>849</v>
      </c>
      <c r="Q5525">
        <f t="shared" si="100"/>
        <v>3500</v>
      </c>
      <c r="R5525" t="s">
        <v>3345</v>
      </c>
      <c r="S5525" t="s">
        <v>3346</v>
      </c>
      <c r="T5525" t="s">
        <v>12585</v>
      </c>
      <c r="U5525" s="75">
        <v>3500</v>
      </c>
      <c r="V5525">
        <v>4.5</v>
      </c>
      <c r="W5525">
        <v>15750</v>
      </c>
      <c r="AH5525" s="16"/>
      <c r="AI5525" t="s">
        <v>1375</v>
      </c>
    </row>
    <row r="5526" spans="1:35" x14ac:dyDescent="0.25">
      <c r="A5526" t="s">
        <v>12586</v>
      </c>
      <c r="B5526" s="1">
        <v>52</v>
      </c>
      <c r="C5526" t="s">
        <v>12583</v>
      </c>
      <c r="D5526">
        <v>6039154</v>
      </c>
      <c r="E5526" t="s">
        <v>12587</v>
      </c>
      <c r="F5526" t="s">
        <v>1363</v>
      </c>
      <c r="G5526" t="s">
        <v>1364</v>
      </c>
      <c r="H5526" s="3" t="s">
        <v>12588</v>
      </c>
      <c r="I5526">
        <v>2017</v>
      </c>
      <c r="J5526" s="15" t="s">
        <v>5904</v>
      </c>
      <c r="K5526">
        <v>2017</v>
      </c>
      <c r="L5526" t="s">
        <v>1367</v>
      </c>
      <c r="M5526" t="s">
        <v>12589</v>
      </c>
      <c r="N5526" t="s">
        <v>7658</v>
      </c>
      <c r="O5526" t="s">
        <v>1388</v>
      </c>
      <c r="P5526" t="s">
        <v>12590</v>
      </c>
      <c r="Q5526">
        <f t="shared" si="100"/>
        <v>2300</v>
      </c>
      <c r="R5526" t="s">
        <v>3345</v>
      </c>
      <c r="S5526" t="s">
        <v>3346</v>
      </c>
      <c r="T5526" t="s">
        <v>12585</v>
      </c>
      <c r="U5526" s="75">
        <v>2300</v>
      </c>
      <c r="V5526">
        <v>3.25</v>
      </c>
      <c r="W5526">
        <v>7475</v>
      </c>
      <c r="AH5526" s="16"/>
      <c r="AI5526" t="s">
        <v>1375</v>
      </c>
    </row>
    <row r="5527" spans="1:35" x14ac:dyDescent="0.25">
      <c r="A5527" t="s">
        <v>12591</v>
      </c>
      <c r="B5527" s="1">
        <v>52</v>
      </c>
      <c r="C5527" t="s">
        <v>12583</v>
      </c>
      <c r="D5527">
        <v>16225740</v>
      </c>
      <c r="E5527" t="s">
        <v>12592</v>
      </c>
      <c r="F5527" t="s">
        <v>1363</v>
      </c>
      <c r="G5527" t="s">
        <v>1364</v>
      </c>
      <c r="H5527" s="3" t="s">
        <v>2095</v>
      </c>
      <c r="I5527">
        <v>2022</v>
      </c>
      <c r="J5527" s="15" t="s">
        <v>2036</v>
      </c>
      <c r="K5527">
        <v>2022</v>
      </c>
      <c r="L5527" t="s">
        <v>1367</v>
      </c>
      <c r="M5527" t="s">
        <v>12593</v>
      </c>
      <c r="N5527" t="s">
        <v>12594</v>
      </c>
      <c r="O5527">
        <v>26600000000</v>
      </c>
      <c r="P5527" t="s">
        <v>2404</v>
      </c>
      <c r="Q5527">
        <f t="shared" si="100"/>
        <v>5000</v>
      </c>
      <c r="R5527">
        <v>26269236</v>
      </c>
      <c r="S5527" t="s">
        <v>1839</v>
      </c>
      <c r="T5527" t="s">
        <v>1840</v>
      </c>
      <c r="U5527" s="75">
        <v>5000</v>
      </c>
      <c r="V5527">
        <v>8</v>
      </c>
      <c r="W5527">
        <v>40000</v>
      </c>
      <c r="AH5527" s="16"/>
      <c r="AI5527" t="s">
        <v>1375</v>
      </c>
    </row>
    <row r="5528" spans="1:35" x14ac:dyDescent="0.25">
      <c r="A5528" t="s">
        <v>12595</v>
      </c>
      <c r="B5528" s="1">
        <v>52</v>
      </c>
      <c r="C5528" t="s">
        <v>12583</v>
      </c>
      <c r="D5528">
        <v>4598164</v>
      </c>
      <c r="E5528" t="s">
        <v>12596</v>
      </c>
      <c r="F5528" t="s">
        <v>1363</v>
      </c>
      <c r="G5528" t="s">
        <v>1364</v>
      </c>
      <c r="H5528" s="3" t="s">
        <v>3297</v>
      </c>
      <c r="I5528">
        <v>2016</v>
      </c>
      <c r="J5528" s="15" t="s">
        <v>7377</v>
      </c>
      <c r="K5528">
        <v>2016</v>
      </c>
      <c r="L5528" t="s">
        <v>1367</v>
      </c>
      <c r="M5528" t="s">
        <v>12597</v>
      </c>
      <c r="N5528" t="s">
        <v>12597</v>
      </c>
      <c r="O5528">
        <v>26600000000</v>
      </c>
      <c r="P5528" t="s">
        <v>12598</v>
      </c>
      <c r="Q5528">
        <f t="shared" si="100"/>
        <v>4000</v>
      </c>
      <c r="R5528">
        <v>1204076</v>
      </c>
      <c r="S5528" t="s">
        <v>3346</v>
      </c>
      <c r="T5528" t="s">
        <v>12585</v>
      </c>
      <c r="U5528" s="75">
        <v>4000</v>
      </c>
      <c r="V5528">
        <v>4.5</v>
      </c>
      <c r="W5528">
        <v>18000</v>
      </c>
      <c r="AH5528" s="16"/>
      <c r="AI5528" t="s">
        <v>1375</v>
      </c>
    </row>
    <row r="5529" spans="1:35" x14ac:dyDescent="0.25">
      <c r="A5529" t="s">
        <v>12599</v>
      </c>
      <c r="B5529" s="1">
        <v>52</v>
      </c>
      <c r="C5529" t="s">
        <v>12583</v>
      </c>
      <c r="D5529">
        <v>7644132</v>
      </c>
      <c r="E5529" t="s">
        <v>12600</v>
      </c>
      <c r="F5529" t="s">
        <v>1363</v>
      </c>
      <c r="G5529" t="s">
        <v>1364</v>
      </c>
      <c r="H5529" s="3" t="s">
        <v>2333</v>
      </c>
      <c r="I5529">
        <v>2018</v>
      </c>
      <c r="J5529" s="15" t="s">
        <v>2334</v>
      </c>
      <c r="K5529">
        <v>2018</v>
      </c>
      <c r="L5529" t="s">
        <v>1367</v>
      </c>
      <c r="M5529" t="s">
        <v>12593</v>
      </c>
      <c r="N5529" t="s">
        <v>12601</v>
      </c>
      <c r="O5529">
        <v>26600000000</v>
      </c>
      <c r="P5529" t="s">
        <v>2404</v>
      </c>
      <c r="Q5529">
        <f t="shared" si="100"/>
        <v>3000</v>
      </c>
      <c r="R5529">
        <v>1204076</v>
      </c>
      <c r="S5529" t="s">
        <v>3346</v>
      </c>
      <c r="T5529" t="s">
        <v>713</v>
      </c>
      <c r="U5529" s="75">
        <v>3000</v>
      </c>
      <c r="V5529">
        <v>2.5</v>
      </c>
      <c r="W5529">
        <v>7500</v>
      </c>
      <c r="AH5529" s="16"/>
      <c r="AI5529" t="s">
        <v>1375</v>
      </c>
    </row>
    <row r="5530" spans="1:35" x14ac:dyDescent="0.25">
      <c r="A5530" t="s">
        <v>12602</v>
      </c>
      <c r="B5530" s="1">
        <v>52</v>
      </c>
      <c r="C5530" t="s">
        <v>12583</v>
      </c>
      <c r="D5530">
        <v>7629478</v>
      </c>
      <c r="E5530" t="s">
        <v>12603</v>
      </c>
      <c r="F5530" t="s">
        <v>1363</v>
      </c>
      <c r="G5530" t="s">
        <v>1364</v>
      </c>
      <c r="H5530" s="3" t="s">
        <v>10048</v>
      </c>
      <c r="I5530">
        <v>2018</v>
      </c>
      <c r="J5530" s="15" t="s">
        <v>2333</v>
      </c>
      <c r="K5530">
        <v>2018</v>
      </c>
      <c r="L5530" t="s">
        <v>1367</v>
      </c>
      <c r="M5530" t="s">
        <v>12593</v>
      </c>
      <c r="N5530" t="s">
        <v>12601</v>
      </c>
      <c r="O5530">
        <v>26600000000</v>
      </c>
      <c r="P5530" t="s">
        <v>2404</v>
      </c>
      <c r="Q5530">
        <f t="shared" si="100"/>
        <v>8600</v>
      </c>
      <c r="R5530">
        <v>1204076</v>
      </c>
      <c r="S5530" t="s">
        <v>3346</v>
      </c>
      <c r="T5530" t="s">
        <v>713</v>
      </c>
      <c r="U5530" s="75">
        <v>8600</v>
      </c>
      <c r="V5530">
        <v>2.5</v>
      </c>
      <c r="W5530">
        <v>21500</v>
      </c>
      <c r="AH5530" s="16"/>
      <c r="AI5530" t="s">
        <v>1375</v>
      </c>
    </row>
    <row r="5531" spans="1:35" x14ac:dyDescent="0.25">
      <c r="A5531" t="s">
        <v>12604</v>
      </c>
      <c r="B5531" s="1">
        <v>52</v>
      </c>
      <c r="C5531" t="s">
        <v>12583</v>
      </c>
      <c r="D5531">
        <v>7629834</v>
      </c>
      <c r="E5531" t="s">
        <v>12605</v>
      </c>
      <c r="F5531" t="s">
        <v>1363</v>
      </c>
      <c r="G5531" t="s">
        <v>1364</v>
      </c>
      <c r="H5531" s="3" t="s">
        <v>10048</v>
      </c>
      <c r="I5531">
        <v>2018</v>
      </c>
      <c r="J5531" s="15" t="s">
        <v>2333</v>
      </c>
      <c r="K5531">
        <v>2018</v>
      </c>
      <c r="L5531" t="s">
        <v>1367</v>
      </c>
      <c r="M5531" t="s">
        <v>12593</v>
      </c>
      <c r="N5531" t="s">
        <v>12601</v>
      </c>
      <c r="O5531">
        <v>26600000000</v>
      </c>
      <c r="P5531" t="s">
        <v>2404</v>
      </c>
      <c r="Q5531">
        <f t="shared" si="100"/>
        <v>600</v>
      </c>
      <c r="R5531">
        <v>1204076</v>
      </c>
      <c r="S5531" t="s">
        <v>3346</v>
      </c>
      <c r="T5531" t="s">
        <v>713</v>
      </c>
      <c r="U5531" s="75">
        <v>600</v>
      </c>
      <c r="V5531">
        <v>2.5</v>
      </c>
      <c r="W5531">
        <v>1500</v>
      </c>
      <c r="AH5531" s="16"/>
      <c r="AI5531" t="s">
        <v>1375</v>
      </c>
    </row>
    <row r="5532" spans="1:35" x14ac:dyDescent="0.25">
      <c r="A5532" t="s">
        <v>12606</v>
      </c>
      <c r="B5532" s="1">
        <v>52</v>
      </c>
      <c r="C5532" t="s">
        <v>12583</v>
      </c>
      <c r="D5532">
        <v>5446295</v>
      </c>
      <c r="E5532" t="s">
        <v>12607</v>
      </c>
      <c r="F5532" t="s">
        <v>1363</v>
      </c>
      <c r="G5532" t="s">
        <v>1364</v>
      </c>
      <c r="H5532" s="3" t="s">
        <v>5689</v>
      </c>
      <c r="I5532">
        <v>2016</v>
      </c>
      <c r="J5532" s="15" t="s">
        <v>5680</v>
      </c>
      <c r="K5532">
        <v>2016</v>
      </c>
      <c r="L5532" t="s">
        <v>1367</v>
      </c>
      <c r="M5532" t="s">
        <v>12608</v>
      </c>
      <c r="N5532" t="s">
        <v>12035</v>
      </c>
      <c r="O5532">
        <v>26600000000</v>
      </c>
      <c r="P5532" t="s">
        <v>12609</v>
      </c>
      <c r="Q5532">
        <f t="shared" si="100"/>
        <v>12000</v>
      </c>
      <c r="R5532">
        <v>1204076</v>
      </c>
      <c r="S5532" t="s">
        <v>3346</v>
      </c>
      <c r="T5532" t="s">
        <v>12585</v>
      </c>
      <c r="U5532" s="75">
        <v>12000</v>
      </c>
      <c r="V5532">
        <v>3.75</v>
      </c>
      <c r="W5532">
        <v>45000</v>
      </c>
      <c r="AH5532" s="16"/>
      <c r="AI5532" t="s">
        <v>1375</v>
      </c>
    </row>
    <row r="5533" spans="1:35" x14ac:dyDescent="0.25">
      <c r="A5533" t="s">
        <v>12610</v>
      </c>
      <c r="B5533" s="1">
        <v>52</v>
      </c>
      <c r="C5533" t="s">
        <v>12583</v>
      </c>
      <c r="D5533">
        <v>5446295</v>
      </c>
      <c r="E5533" t="s">
        <v>12607</v>
      </c>
      <c r="F5533" t="s">
        <v>1363</v>
      </c>
      <c r="G5533" t="s">
        <v>1364</v>
      </c>
      <c r="H5533" s="3" t="s">
        <v>5689</v>
      </c>
      <c r="I5533">
        <v>2016</v>
      </c>
      <c r="J5533" s="15" t="s">
        <v>5680</v>
      </c>
      <c r="K5533">
        <v>2016</v>
      </c>
      <c r="L5533" t="s">
        <v>1367</v>
      </c>
      <c r="M5533" t="s">
        <v>12608</v>
      </c>
      <c r="N5533" t="s">
        <v>12035</v>
      </c>
      <c r="O5533">
        <v>26600000000</v>
      </c>
      <c r="P5533" t="s">
        <v>12609</v>
      </c>
      <c r="Q5533">
        <f t="shared" si="100"/>
        <v>12000</v>
      </c>
      <c r="R5533">
        <v>5490421</v>
      </c>
      <c r="S5533" t="s">
        <v>12611</v>
      </c>
      <c r="T5533" t="s">
        <v>12612</v>
      </c>
      <c r="U5533" s="75">
        <v>12000</v>
      </c>
      <c r="V5533">
        <v>3.7</v>
      </c>
      <c r="W5533">
        <v>44400</v>
      </c>
      <c r="AH5533" s="16"/>
      <c r="AI5533" t="s">
        <v>1375</v>
      </c>
    </row>
    <row r="5534" spans="1:35" x14ac:dyDescent="0.25">
      <c r="A5534" t="s">
        <v>12613</v>
      </c>
      <c r="B5534" s="1">
        <v>52</v>
      </c>
      <c r="C5534" t="s">
        <v>12583</v>
      </c>
      <c r="D5534">
        <v>5446295</v>
      </c>
      <c r="E5534" t="s">
        <v>12607</v>
      </c>
      <c r="F5534" t="s">
        <v>1363</v>
      </c>
      <c r="G5534" t="s">
        <v>1364</v>
      </c>
      <c r="H5534" s="3" t="s">
        <v>5689</v>
      </c>
      <c r="I5534">
        <v>2016</v>
      </c>
      <c r="J5534" s="15" t="s">
        <v>5680</v>
      </c>
      <c r="K5534">
        <v>2016</v>
      </c>
      <c r="L5534" t="s">
        <v>1367</v>
      </c>
      <c r="M5534" t="s">
        <v>12608</v>
      </c>
      <c r="N5534" t="s">
        <v>12035</v>
      </c>
      <c r="O5534">
        <v>26600000000</v>
      </c>
      <c r="P5534" t="s">
        <v>12609</v>
      </c>
      <c r="Q5534">
        <f t="shared" si="100"/>
        <v>12000</v>
      </c>
      <c r="R5534" t="s">
        <v>12614</v>
      </c>
      <c r="S5534" t="s">
        <v>12615</v>
      </c>
      <c r="T5534" t="s">
        <v>713</v>
      </c>
      <c r="U5534" s="75">
        <v>12000</v>
      </c>
      <c r="V5534">
        <v>3.49</v>
      </c>
      <c r="W5534">
        <v>41880</v>
      </c>
      <c r="AH5534" s="16"/>
      <c r="AI5534" t="s">
        <v>1375</v>
      </c>
    </row>
    <row r="5535" spans="1:35" x14ac:dyDescent="0.25">
      <c r="A5535" t="s">
        <v>12616</v>
      </c>
      <c r="B5535" s="1">
        <v>52</v>
      </c>
      <c r="C5535" t="s">
        <v>12583</v>
      </c>
      <c r="D5535">
        <v>5436419</v>
      </c>
      <c r="E5535" t="s">
        <v>12617</v>
      </c>
      <c r="F5535" t="s">
        <v>1363</v>
      </c>
      <c r="G5535" t="s">
        <v>1364</v>
      </c>
      <c r="H5535" s="3" t="s">
        <v>3667</v>
      </c>
      <c r="I5535">
        <v>2016</v>
      </c>
      <c r="J5535" s="15" t="s">
        <v>3668</v>
      </c>
      <c r="K5535">
        <v>2016</v>
      </c>
      <c r="L5535" t="s">
        <v>1367</v>
      </c>
      <c r="M5535" t="s">
        <v>12618</v>
      </c>
      <c r="N5535" t="s">
        <v>12618</v>
      </c>
      <c r="O5535">
        <v>26600000000</v>
      </c>
      <c r="P5535" t="s">
        <v>12619</v>
      </c>
      <c r="Q5535">
        <f t="shared" si="100"/>
        <v>200</v>
      </c>
      <c r="R5535">
        <v>1204076</v>
      </c>
      <c r="S5535" t="s">
        <v>3346</v>
      </c>
      <c r="T5535" t="s">
        <v>12585</v>
      </c>
      <c r="U5535" s="75">
        <v>200</v>
      </c>
      <c r="V5535">
        <v>3.75</v>
      </c>
      <c r="W5535">
        <v>750</v>
      </c>
      <c r="AH5535" s="16"/>
      <c r="AI5535" t="s">
        <v>1375</v>
      </c>
    </row>
    <row r="5536" spans="1:35" x14ac:dyDescent="0.25">
      <c r="A5536" t="s">
        <v>12620</v>
      </c>
      <c r="B5536" s="1">
        <v>52</v>
      </c>
      <c r="C5536" t="s">
        <v>12583</v>
      </c>
      <c r="D5536">
        <v>5552893</v>
      </c>
      <c r="E5536" t="s">
        <v>2402</v>
      </c>
      <c r="F5536" t="s">
        <v>1363</v>
      </c>
      <c r="G5536" t="s">
        <v>1364</v>
      </c>
      <c r="H5536" s="3" t="s">
        <v>2389</v>
      </c>
      <c r="I5536">
        <v>2016</v>
      </c>
      <c r="J5536" s="15" t="s">
        <v>2393</v>
      </c>
      <c r="K5536">
        <v>2016</v>
      </c>
      <c r="L5536" t="s">
        <v>1367</v>
      </c>
      <c r="M5536" t="s">
        <v>12621</v>
      </c>
      <c r="N5536" t="s">
        <v>12035</v>
      </c>
      <c r="O5536">
        <v>26600000000</v>
      </c>
      <c r="P5536" t="s">
        <v>2404</v>
      </c>
      <c r="Q5536">
        <f t="shared" si="100"/>
        <v>500</v>
      </c>
      <c r="R5536">
        <v>1204076</v>
      </c>
      <c r="S5536" t="s">
        <v>3346</v>
      </c>
      <c r="T5536" t="s">
        <v>12585</v>
      </c>
      <c r="U5536" s="75">
        <v>500</v>
      </c>
      <c r="V5536">
        <v>3.1</v>
      </c>
      <c r="W5536">
        <v>1550</v>
      </c>
      <c r="AH5536" s="16"/>
      <c r="AI5536" t="s">
        <v>1375</v>
      </c>
    </row>
    <row r="5537" spans="1:35" x14ac:dyDescent="0.25">
      <c r="A5537" t="s">
        <v>12622</v>
      </c>
      <c r="B5537" s="1">
        <v>52</v>
      </c>
      <c r="C5537" t="s">
        <v>12583</v>
      </c>
      <c r="D5537">
        <v>5838894</v>
      </c>
      <c r="E5537" t="s">
        <v>12623</v>
      </c>
      <c r="F5537" t="s">
        <v>1363</v>
      </c>
      <c r="G5537" t="s">
        <v>1364</v>
      </c>
      <c r="H5537" s="3" t="s">
        <v>2964</v>
      </c>
      <c r="I5537">
        <v>2017</v>
      </c>
      <c r="J5537" s="15" t="s">
        <v>5766</v>
      </c>
      <c r="K5537">
        <v>2017</v>
      </c>
      <c r="L5537" t="s">
        <v>1367</v>
      </c>
      <c r="M5537" t="s">
        <v>12624</v>
      </c>
      <c r="N5537" t="s">
        <v>12035</v>
      </c>
      <c r="O5537">
        <v>26600000000</v>
      </c>
      <c r="P5537" t="s">
        <v>12609</v>
      </c>
      <c r="Q5537">
        <f t="shared" si="100"/>
        <v>20000</v>
      </c>
      <c r="R5537">
        <v>1204076</v>
      </c>
      <c r="S5537" t="s">
        <v>3346</v>
      </c>
      <c r="T5537" t="s">
        <v>12585</v>
      </c>
      <c r="U5537" s="75">
        <v>20000</v>
      </c>
      <c r="V5537">
        <v>4.5</v>
      </c>
      <c r="W5537">
        <v>90000</v>
      </c>
      <c r="AH5537" s="16"/>
      <c r="AI5537" t="s">
        <v>1375</v>
      </c>
    </row>
    <row r="5538" spans="1:35" x14ac:dyDescent="0.25">
      <c r="A5538" t="s">
        <v>12625</v>
      </c>
      <c r="B5538" s="1">
        <v>52</v>
      </c>
      <c r="C5538" t="s">
        <v>12583</v>
      </c>
      <c r="D5538">
        <v>5838894</v>
      </c>
      <c r="E5538" t="s">
        <v>12623</v>
      </c>
      <c r="F5538" t="s">
        <v>1363</v>
      </c>
      <c r="G5538" t="s">
        <v>1364</v>
      </c>
      <c r="H5538" s="3" t="s">
        <v>2964</v>
      </c>
      <c r="I5538">
        <v>2017</v>
      </c>
      <c r="J5538" s="15" t="s">
        <v>5766</v>
      </c>
      <c r="K5538">
        <v>2017</v>
      </c>
      <c r="L5538" t="s">
        <v>1367</v>
      </c>
      <c r="M5538" t="s">
        <v>12624</v>
      </c>
      <c r="N5538" t="s">
        <v>12035</v>
      </c>
      <c r="O5538">
        <v>26600000000</v>
      </c>
      <c r="P5538" t="s">
        <v>12609</v>
      </c>
      <c r="Q5538">
        <f t="shared" si="100"/>
        <v>20000</v>
      </c>
      <c r="R5538">
        <v>26269236</v>
      </c>
      <c r="S5538" t="s">
        <v>1839</v>
      </c>
      <c r="T5538" t="s">
        <v>2970</v>
      </c>
      <c r="U5538" s="75">
        <v>20000</v>
      </c>
      <c r="V5538">
        <v>3.2</v>
      </c>
      <c r="W5538">
        <v>64000</v>
      </c>
      <c r="AH5538" s="16"/>
      <c r="AI5538" t="s">
        <v>1375</v>
      </c>
    </row>
    <row r="5539" spans="1:35" x14ac:dyDescent="0.25">
      <c r="A5539" t="s">
        <v>12626</v>
      </c>
      <c r="B5539" s="1">
        <v>52</v>
      </c>
      <c r="C5539" t="s">
        <v>12583</v>
      </c>
      <c r="D5539">
        <v>5940796</v>
      </c>
      <c r="E5539" t="s">
        <v>12627</v>
      </c>
      <c r="F5539" t="s">
        <v>1363</v>
      </c>
      <c r="G5539" t="s">
        <v>1364</v>
      </c>
      <c r="H5539" s="3" t="s">
        <v>5867</v>
      </c>
      <c r="I5539">
        <v>2017</v>
      </c>
      <c r="J5539" s="15" t="s">
        <v>8378</v>
      </c>
      <c r="K5539">
        <v>2017</v>
      </c>
      <c r="L5539" t="s">
        <v>1367</v>
      </c>
      <c r="M5539" t="s">
        <v>12628</v>
      </c>
      <c r="N5539" t="s">
        <v>12035</v>
      </c>
      <c r="O5539">
        <v>26600000000</v>
      </c>
      <c r="P5539" t="s">
        <v>2404</v>
      </c>
      <c r="Q5539">
        <f t="shared" si="100"/>
        <v>3000</v>
      </c>
      <c r="R5539">
        <v>26269236</v>
      </c>
      <c r="S5539" t="s">
        <v>1839</v>
      </c>
      <c r="T5539" t="s">
        <v>12629</v>
      </c>
      <c r="U5539" s="75">
        <v>3000</v>
      </c>
      <c r="V5539">
        <v>3.35</v>
      </c>
      <c r="W5539">
        <v>10050</v>
      </c>
      <c r="AH5539" s="16"/>
      <c r="AI5539" t="s">
        <v>1375</v>
      </c>
    </row>
    <row r="5540" spans="1:35" x14ac:dyDescent="0.25">
      <c r="A5540" t="s">
        <v>12630</v>
      </c>
      <c r="B5540" s="1">
        <v>52</v>
      </c>
      <c r="C5540" t="s">
        <v>12583</v>
      </c>
      <c r="D5540">
        <v>5940796</v>
      </c>
      <c r="E5540" t="s">
        <v>12627</v>
      </c>
      <c r="F5540" t="s">
        <v>1363</v>
      </c>
      <c r="G5540" t="s">
        <v>1364</v>
      </c>
      <c r="H5540" s="3" t="s">
        <v>5867</v>
      </c>
      <c r="I5540">
        <v>2017</v>
      </c>
      <c r="J5540" s="15" t="s">
        <v>8378</v>
      </c>
      <c r="K5540">
        <v>2017</v>
      </c>
      <c r="L5540" t="s">
        <v>1367</v>
      </c>
      <c r="M5540" t="s">
        <v>12628</v>
      </c>
      <c r="N5540" t="s">
        <v>12035</v>
      </c>
      <c r="O5540">
        <v>26600000000</v>
      </c>
      <c r="P5540" t="s">
        <v>2404</v>
      </c>
      <c r="Q5540">
        <f t="shared" si="100"/>
        <v>3000</v>
      </c>
      <c r="R5540">
        <v>1204076</v>
      </c>
      <c r="S5540" t="s">
        <v>3346</v>
      </c>
      <c r="T5540" t="s">
        <v>12631</v>
      </c>
      <c r="U5540" s="75">
        <v>3000</v>
      </c>
      <c r="V5540">
        <v>3.25</v>
      </c>
      <c r="W5540">
        <v>9750</v>
      </c>
      <c r="AH5540" s="16"/>
      <c r="AI5540" t="s">
        <v>1375</v>
      </c>
    </row>
    <row r="5541" spans="1:35" x14ac:dyDescent="0.25">
      <c r="A5541" t="s">
        <v>12632</v>
      </c>
      <c r="B5541" s="1">
        <v>52</v>
      </c>
      <c r="C5541" t="s">
        <v>12583</v>
      </c>
      <c r="D5541">
        <v>5946336</v>
      </c>
      <c r="E5541" t="s">
        <v>12633</v>
      </c>
      <c r="F5541" t="s">
        <v>1363</v>
      </c>
      <c r="G5541" t="s">
        <v>1364</v>
      </c>
      <c r="H5541" s="3" t="s">
        <v>3353</v>
      </c>
      <c r="I5541">
        <v>2017</v>
      </c>
      <c r="J5541" s="15" t="s">
        <v>2446</v>
      </c>
      <c r="K5541">
        <v>2017</v>
      </c>
      <c r="L5541" t="s">
        <v>1367</v>
      </c>
      <c r="M5541" t="s">
        <v>12618</v>
      </c>
      <c r="N5541" t="s">
        <v>12618</v>
      </c>
      <c r="O5541">
        <v>0</v>
      </c>
      <c r="P5541" t="s">
        <v>12619</v>
      </c>
      <c r="Q5541">
        <f t="shared" si="100"/>
        <v>800</v>
      </c>
      <c r="R5541">
        <v>1204076</v>
      </c>
      <c r="S5541" t="s">
        <v>3346</v>
      </c>
      <c r="T5541" t="s">
        <v>12585</v>
      </c>
      <c r="U5541" s="75">
        <v>800</v>
      </c>
      <c r="V5541">
        <v>3.5</v>
      </c>
      <c r="W5541">
        <v>2800</v>
      </c>
      <c r="AH5541" s="16"/>
      <c r="AI5541" t="s">
        <v>1375</v>
      </c>
    </row>
    <row r="5542" spans="1:35" x14ac:dyDescent="0.25">
      <c r="A5542" t="s">
        <v>12634</v>
      </c>
      <c r="B5542" s="1">
        <v>52</v>
      </c>
      <c r="C5542" t="s">
        <v>12583</v>
      </c>
      <c r="D5542">
        <v>6030092</v>
      </c>
      <c r="E5542" t="s">
        <v>12635</v>
      </c>
      <c r="F5542" t="s">
        <v>1363</v>
      </c>
      <c r="G5542" t="s">
        <v>1364</v>
      </c>
      <c r="H5542" s="3" t="s">
        <v>9054</v>
      </c>
      <c r="I5542">
        <v>2017</v>
      </c>
      <c r="J5542" s="15" t="s">
        <v>3008</v>
      </c>
      <c r="K5542">
        <v>2017</v>
      </c>
      <c r="L5542" t="s">
        <v>1367</v>
      </c>
      <c r="M5542" t="s">
        <v>12636</v>
      </c>
      <c r="N5542" t="s">
        <v>12636</v>
      </c>
      <c r="O5542">
        <v>26600000000</v>
      </c>
      <c r="P5542" t="s">
        <v>12637</v>
      </c>
      <c r="Q5542">
        <f t="shared" si="100"/>
        <v>4192</v>
      </c>
      <c r="R5542">
        <v>1204076</v>
      </c>
      <c r="S5542" t="s">
        <v>3346</v>
      </c>
      <c r="T5542" t="s">
        <v>12585</v>
      </c>
      <c r="U5542" s="75">
        <v>4192</v>
      </c>
      <c r="V5542">
        <v>3.25</v>
      </c>
      <c r="W5542">
        <v>13624</v>
      </c>
      <c r="AH5542" s="16"/>
      <c r="AI5542" t="s">
        <v>1375</v>
      </c>
    </row>
    <row r="5543" spans="1:35" x14ac:dyDescent="0.25">
      <c r="A5543" t="s">
        <v>12638</v>
      </c>
      <c r="B5543" s="1">
        <v>52</v>
      </c>
      <c r="C5543" t="s">
        <v>12583</v>
      </c>
      <c r="D5543">
        <v>6030092</v>
      </c>
      <c r="E5543" t="s">
        <v>12635</v>
      </c>
      <c r="F5543" t="s">
        <v>1363</v>
      </c>
      <c r="G5543" t="s">
        <v>1364</v>
      </c>
      <c r="H5543" s="3" t="s">
        <v>9054</v>
      </c>
      <c r="I5543">
        <v>2017</v>
      </c>
      <c r="J5543" s="15" t="s">
        <v>3008</v>
      </c>
      <c r="K5543">
        <v>2017</v>
      </c>
      <c r="L5543" t="s">
        <v>1367</v>
      </c>
      <c r="M5543" t="s">
        <v>12636</v>
      </c>
      <c r="N5543" t="s">
        <v>12636</v>
      </c>
      <c r="O5543">
        <v>26600000000</v>
      </c>
      <c r="P5543" t="s">
        <v>12637</v>
      </c>
      <c r="Q5543">
        <f t="shared" si="100"/>
        <v>4192</v>
      </c>
      <c r="R5543">
        <v>26269236</v>
      </c>
      <c r="S5543" t="s">
        <v>1839</v>
      </c>
      <c r="T5543" t="s">
        <v>12639</v>
      </c>
      <c r="U5543" s="75">
        <v>4192</v>
      </c>
      <c r="V5543">
        <v>3.25</v>
      </c>
      <c r="W5543">
        <v>13624</v>
      </c>
      <c r="AH5543" s="16"/>
      <c r="AI5543" t="s">
        <v>1375</v>
      </c>
    </row>
    <row r="5544" spans="1:35" x14ac:dyDescent="0.25">
      <c r="A5544" t="s">
        <v>12640</v>
      </c>
      <c r="B5544" s="1">
        <v>52</v>
      </c>
      <c r="C5544" t="s">
        <v>12583</v>
      </c>
      <c r="D5544">
        <v>6077803</v>
      </c>
      <c r="E5544" t="s">
        <v>12641</v>
      </c>
      <c r="F5544" t="s">
        <v>1363</v>
      </c>
      <c r="G5544" t="s">
        <v>1364</v>
      </c>
      <c r="H5544" s="3" t="s">
        <v>4253</v>
      </c>
      <c r="I5544">
        <v>2017</v>
      </c>
      <c r="J5544" s="15" t="s">
        <v>2443</v>
      </c>
      <c r="K5544">
        <v>2017</v>
      </c>
      <c r="L5544" t="s">
        <v>1367</v>
      </c>
      <c r="M5544" t="s">
        <v>12642</v>
      </c>
      <c r="N5544" t="s">
        <v>12643</v>
      </c>
      <c r="O5544">
        <v>26600000000</v>
      </c>
      <c r="P5544" t="s">
        <v>2404</v>
      </c>
      <c r="Q5544">
        <f t="shared" si="100"/>
        <v>4068</v>
      </c>
      <c r="R5544">
        <v>26269236</v>
      </c>
      <c r="S5544" t="s">
        <v>1839</v>
      </c>
      <c r="T5544" t="s">
        <v>12644</v>
      </c>
      <c r="U5544" s="75">
        <v>4068</v>
      </c>
      <c r="V5544">
        <v>2.9</v>
      </c>
      <c r="W5544">
        <v>11797.2</v>
      </c>
      <c r="AH5544" s="16"/>
      <c r="AI5544" t="s">
        <v>1375</v>
      </c>
    </row>
    <row r="5545" spans="1:35" x14ac:dyDescent="0.25">
      <c r="A5545" t="s">
        <v>12645</v>
      </c>
      <c r="B5545" s="1">
        <v>52</v>
      </c>
      <c r="C5545" t="s">
        <v>12583</v>
      </c>
      <c r="D5545">
        <v>6077803</v>
      </c>
      <c r="E5545" t="s">
        <v>12641</v>
      </c>
      <c r="F5545" t="s">
        <v>1363</v>
      </c>
      <c r="G5545" t="s">
        <v>1364</v>
      </c>
      <c r="H5545" s="3" t="s">
        <v>4253</v>
      </c>
      <c r="I5545">
        <v>2017</v>
      </c>
      <c r="J5545" s="15" t="s">
        <v>2443</v>
      </c>
      <c r="K5545">
        <v>2017</v>
      </c>
      <c r="L5545" t="s">
        <v>1367</v>
      </c>
      <c r="M5545" t="s">
        <v>12642</v>
      </c>
      <c r="N5545" t="s">
        <v>12643</v>
      </c>
      <c r="O5545">
        <v>26600000000</v>
      </c>
      <c r="P5545" t="s">
        <v>2404</v>
      </c>
      <c r="Q5545">
        <f t="shared" si="100"/>
        <v>4068</v>
      </c>
      <c r="R5545">
        <v>1204076</v>
      </c>
      <c r="S5545" t="s">
        <v>3346</v>
      </c>
      <c r="T5545" t="s">
        <v>12585</v>
      </c>
      <c r="U5545" s="75">
        <v>4068</v>
      </c>
      <c r="V5545">
        <v>3.25</v>
      </c>
      <c r="W5545">
        <v>13221</v>
      </c>
      <c r="AH5545" s="16"/>
      <c r="AI5545" t="s">
        <v>1375</v>
      </c>
    </row>
    <row r="5546" spans="1:35" x14ac:dyDescent="0.25">
      <c r="A5546" t="s">
        <v>12646</v>
      </c>
      <c r="B5546" s="1">
        <v>52</v>
      </c>
      <c r="C5546" t="s">
        <v>12583</v>
      </c>
      <c r="D5546">
        <v>6481493</v>
      </c>
      <c r="E5546" t="s">
        <v>12647</v>
      </c>
      <c r="F5546" t="s">
        <v>1363</v>
      </c>
      <c r="G5546" t="s">
        <v>1364</v>
      </c>
      <c r="H5546" s="3" t="s">
        <v>3061</v>
      </c>
      <c r="I5546">
        <v>2017</v>
      </c>
      <c r="J5546" s="15" t="s">
        <v>6037</v>
      </c>
      <c r="K5546">
        <v>2017</v>
      </c>
      <c r="L5546" t="s">
        <v>1367</v>
      </c>
      <c r="M5546" t="s">
        <v>12648</v>
      </c>
      <c r="N5546" t="s">
        <v>12648</v>
      </c>
      <c r="O5546">
        <v>26600000000</v>
      </c>
      <c r="P5546" t="s">
        <v>2404</v>
      </c>
      <c r="Q5546">
        <f t="shared" si="100"/>
        <v>2803</v>
      </c>
      <c r="R5546">
        <v>1204076</v>
      </c>
      <c r="S5546" t="s">
        <v>3346</v>
      </c>
      <c r="T5546" t="s">
        <v>12585</v>
      </c>
      <c r="U5546" s="75">
        <v>2803</v>
      </c>
      <c r="V5546">
        <v>3</v>
      </c>
      <c r="W5546">
        <v>8409</v>
      </c>
      <c r="AH5546" s="16"/>
      <c r="AI5546" t="s">
        <v>1375</v>
      </c>
    </row>
    <row r="5547" spans="1:35" x14ac:dyDescent="0.25">
      <c r="A5547" t="s">
        <v>12649</v>
      </c>
      <c r="B5547" s="1">
        <v>52</v>
      </c>
      <c r="C5547" t="s">
        <v>12583</v>
      </c>
      <c r="D5547">
        <v>6860990</v>
      </c>
      <c r="E5547" t="s">
        <v>12650</v>
      </c>
      <c r="F5547" t="s">
        <v>1363</v>
      </c>
      <c r="G5547" t="s">
        <v>1364</v>
      </c>
      <c r="H5547" s="3" t="s">
        <v>6148</v>
      </c>
      <c r="I5547">
        <v>2017</v>
      </c>
      <c r="J5547" s="15" t="s">
        <v>2607</v>
      </c>
      <c r="K5547">
        <v>2017</v>
      </c>
      <c r="L5547" t="s">
        <v>1367</v>
      </c>
      <c r="M5547" t="s">
        <v>12651</v>
      </c>
      <c r="N5547" t="s">
        <v>1596</v>
      </c>
      <c r="O5547">
        <v>26600000000</v>
      </c>
      <c r="P5547" t="s">
        <v>12609</v>
      </c>
      <c r="Q5547">
        <f t="shared" si="100"/>
        <v>13000</v>
      </c>
      <c r="R5547">
        <v>26269236</v>
      </c>
      <c r="S5547" t="s">
        <v>1839</v>
      </c>
      <c r="T5547" t="s">
        <v>12644</v>
      </c>
      <c r="U5547" s="75">
        <v>13000</v>
      </c>
      <c r="V5547">
        <v>2.4500000000000002</v>
      </c>
      <c r="W5547">
        <v>31850</v>
      </c>
      <c r="AH5547" s="16"/>
      <c r="AI5547" t="s">
        <v>1375</v>
      </c>
    </row>
    <row r="5548" spans="1:35" x14ac:dyDescent="0.25">
      <c r="A5548" t="s">
        <v>12652</v>
      </c>
      <c r="B5548" s="1">
        <v>52</v>
      </c>
      <c r="C5548" t="s">
        <v>12583</v>
      </c>
      <c r="D5548">
        <v>6860990</v>
      </c>
      <c r="E5548" t="s">
        <v>12650</v>
      </c>
      <c r="F5548" t="s">
        <v>1363</v>
      </c>
      <c r="G5548" t="s">
        <v>1364</v>
      </c>
      <c r="H5548" s="3" t="s">
        <v>6148</v>
      </c>
      <c r="I5548">
        <v>2017</v>
      </c>
      <c r="J5548" s="15" t="s">
        <v>2607</v>
      </c>
      <c r="K5548">
        <v>2017</v>
      </c>
      <c r="L5548" t="s">
        <v>1367</v>
      </c>
      <c r="M5548" t="s">
        <v>12651</v>
      </c>
      <c r="N5548" t="s">
        <v>1596</v>
      </c>
      <c r="O5548">
        <v>26600000000</v>
      </c>
      <c r="P5548" t="s">
        <v>12609</v>
      </c>
      <c r="Q5548">
        <f t="shared" si="100"/>
        <v>13000</v>
      </c>
      <c r="R5548">
        <v>1204076</v>
      </c>
      <c r="S5548" t="s">
        <v>3346</v>
      </c>
      <c r="T5548" t="s">
        <v>713</v>
      </c>
      <c r="U5548" s="75">
        <v>13000</v>
      </c>
      <c r="V5548">
        <v>2.5</v>
      </c>
      <c r="W5548">
        <v>32500</v>
      </c>
      <c r="AH5548" s="16"/>
      <c r="AI5548" t="s">
        <v>1375</v>
      </c>
    </row>
    <row r="5549" spans="1:35" x14ac:dyDescent="0.25">
      <c r="A5549" t="s">
        <v>12653</v>
      </c>
      <c r="B5549" s="1">
        <v>52</v>
      </c>
      <c r="C5549" t="s">
        <v>12583</v>
      </c>
      <c r="D5549">
        <v>6863302</v>
      </c>
      <c r="E5549" t="s">
        <v>12654</v>
      </c>
      <c r="F5549" t="s">
        <v>1363</v>
      </c>
      <c r="G5549" t="s">
        <v>1364</v>
      </c>
      <c r="H5549" s="3" t="s">
        <v>2607</v>
      </c>
      <c r="I5549">
        <v>2017</v>
      </c>
      <c r="J5549" s="15" t="s">
        <v>2608</v>
      </c>
      <c r="K5549">
        <v>2017</v>
      </c>
      <c r="L5549" t="s">
        <v>1367</v>
      </c>
      <c r="M5549" t="s">
        <v>12655</v>
      </c>
      <c r="N5549" t="s">
        <v>12651</v>
      </c>
      <c r="O5549">
        <v>26600000000</v>
      </c>
      <c r="P5549" t="s">
        <v>2404</v>
      </c>
      <c r="Q5549">
        <f t="shared" si="100"/>
        <v>3170</v>
      </c>
      <c r="R5549">
        <v>1204076</v>
      </c>
      <c r="S5549" t="s">
        <v>3346</v>
      </c>
      <c r="T5549" t="s">
        <v>713</v>
      </c>
      <c r="U5549" s="75">
        <v>3170</v>
      </c>
      <c r="V5549">
        <v>2.5</v>
      </c>
      <c r="W5549">
        <v>7925</v>
      </c>
      <c r="AH5549" s="16"/>
      <c r="AI5549" t="s">
        <v>1375</v>
      </c>
    </row>
    <row r="5550" spans="1:35" x14ac:dyDescent="0.25">
      <c r="A5550" t="s">
        <v>12656</v>
      </c>
      <c r="B5550" s="1">
        <v>52</v>
      </c>
      <c r="C5550" t="s">
        <v>12583</v>
      </c>
      <c r="D5550">
        <v>16193725</v>
      </c>
      <c r="E5550" t="s">
        <v>12657</v>
      </c>
      <c r="F5550" t="s">
        <v>1363</v>
      </c>
      <c r="G5550" t="s">
        <v>1364</v>
      </c>
      <c r="H5550" s="3" t="s">
        <v>2037</v>
      </c>
      <c r="I5550">
        <v>2022</v>
      </c>
      <c r="J5550" s="15" t="s">
        <v>2068</v>
      </c>
      <c r="K5550">
        <v>2022</v>
      </c>
      <c r="L5550" t="s">
        <v>1367</v>
      </c>
      <c r="M5550" t="s">
        <v>12593</v>
      </c>
      <c r="N5550" t="s">
        <v>12658</v>
      </c>
      <c r="O5550">
        <v>26600000000</v>
      </c>
      <c r="P5550" t="s">
        <v>2404</v>
      </c>
      <c r="Q5550">
        <f t="shared" si="100"/>
        <v>7000</v>
      </c>
      <c r="R5550">
        <v>26269236</v>
      </c>
      <c r="S5550" t="s">
        <v>1839</v>
      </c>
      <c r="T5550" t="s">
        <v>1840</v>
      </c>
      <c r="U5550" s="75">
        <v>7000</v>
      </c>
      <c r="V5550">
        <v>8</v>
      </c>
      <c r="W5550">
        <v>56000</v>
      </c>
      <c r="AH5550" s="16"/>
      <c r="AI5550" t="s">
        <v>1375</v>
      </c>
    </row>
    <row r="5551" spans="1:35" x14ac:dyDescent="0.25">
      <c r="A5551" t="s">
        <v>12659</v>
      </c>
      <c r="B5551" s="1">
        <v>52</v>
      </c>
      <c r="C5551" t="s">
        <v>12583</v>
      </c>
      <c r="D5551">
        <v>6967256</v>
      </c>
      <c r="E5551" t="s">
        <v>8429</v>
      </c>
      <c r="F5551" t="s">
        <v>1363</v>
      </c>
      <c r="G5551" t="s">
        <v>1364</v>
      </c>
      <c r="H5551" s="3" t="s">
        <v>6048</v>
      </c>
      <c r="I5551">
        <v>2017</v>
      </c>
      <c r="J5551" s="15" t="s">
        <v>2491</v>
      </c>
      <c r="K5551">
        <v>2017</v>
      </c>
      <c r="L5551" t="s">
        <v>1367</v>
      </c>
      <c r="M5551" t="s">
        <v>12618</v>
      </c>
      <c r="N5551" t="s">
        <v>12618</v>
      </c>
      <c r="O5551">
        <v>26600000000</v>
      </c>
      <c r="P5551" t="s">
        <v>12660</v>
      </c>
      <c r="Q5551">
        <f t="shared" si="100"/>
        <v>1000</v>
      </c>
      <c r="R5551">
        <v>1204076</v>
      </c>
      <c r="S5551" t="s">
        <v>3346</v>
      </c>
      <c r="T5551" t="s">
        <v>713</v>
      </c>
      <c r="U5551" s="75">
        <v>1000</v>
      </c>
      <c r="V5551">
        <v>2.5</v>
      </c>
      <c r="W5551">
        <v>2500</v>
      </c>
      <c r="AH5551" s="16"/>
      <c r="AI5551" t="s">
        <v>1375</v>
      </c>
    </row>
    <row r="5552" spans="1:35" x14ac:dyDescent="0.25">
      <c r="A5552" t="s">
        <v>12661</v>
      </c>
      <c r="B5552" s="1">
        <v>52</v>
      </c>
      <c r="C5552" t="s">
        <v>12583</v>
      </c>
      <c r="D5552">
        <v>6967256</v>
      </c>
      <c r="E5552" t="s">
        <v>8429</v>
      </c>
      <c r="F5552" t="s">
        <v>1363</v>
      </c>
      <c r="G5552" t="s">
        <v>1364</v>
      </c>
      <c r="H5552" s="3" t="s">
        <v>6048</v>
      </c>
      <c r="I5552">
        <v>2017</v>
      </c>
      <c r="J5552" s="15" t="s">
        <v>2491</v>
      </c>
      <c r="K5552">
        <v>2017</v>
      </c>
      <c r="L5552" t="s">
        <v>1367</v>
      </c>
      <c r="M5552" t="s">
        <v>12618</v>
      </c>
      <c r="N5552" t="s">
        <v>12618</v>
      </c>
      <c r="O5552">
        <v>26600000000</v>
      </c>
      <c r="P5552" t="s">
        <v>12660</v>
      </c>
      <c r="Q5552">
        <f t="shared" si="100"/>
        <v>1000</v>
      </c>
      <c r="R5552">
        <v>41296184</v>
      </c>
      <c r="S5552" t="s">
        <v>2199</v>
      </c>
      <c r="T5552" t="s">
        <v>587</v>
      </c>
      <c r="U5552" s="75">
        <v>1000</v>
      </c>
      <c r="V5552">
        <v>3.26</v>
      </c>
      <c r="W5552">
        <v>3260</v>
      </c>
      <c r="AH5552" s="16"/>
      <c r="AI5552" t="s">
        <v>1375</v>
      </c>
    </row>
    <row r="5553" spans="1:35" x14ac:dyDescent="0.25">
      <c r="A5553" t="s">
        <v>12662</v>
      </c>
      <c r="B5553" s="1">
        <v>52</v>
      </c>
      <c r="C5553" t="s">
        <v>12583</v>
      </c>
      <c r="D5553">
        <v>6967256</v>
      </c>
      <c r="E5553" t="s">
        <v>8429</v>
      </c>
      <c r="F5553" t="s">
        <v>1363</v>
      </c>
      <c r="G5553" t="s">
        <v>1364</v>
      </c>
      <c r="H5553" s="3" t="s">
        <v>6048</v>
      </c>
      <c r="I5553">
        <v>2017</v>
      </c>
      <c r="J5553" s="15" t="s">
        <v>2491</v>
      </c>
      <c r="K5553">
        <v>2017</v>
      </c>
      <c r="L5553" t="s">
        <v>1367</v>
      </c>
      <c r="M5553" t="s">
        <v>12618</v>
      </c>
      <c r="N5553" t="s">
        <v>12618</v>
      </c>
      <c r="O5553">
        <v>26600000000</v>
      </c>
      <c r="P5553" t="s">
        <v>12660</v>
      </c>
      <c r="Q5553">
        <f t="shared" si="100"/>
        <v>1000</v>
      </c>
      <c r="R5553">
        <v>8035288</v>
      </c>
      <c r="S5553" t="s">
        <v>12663</v>
      </c>
      <c r="T5553" t="s">
        <v>12593</v>
      </c>
      <c r="U5553" s="75">
        <v>1000</v>
      </c>
      <c r="V5553">
        <v>3.25</v>
      </c>
      <c r="W5553">
        <v>3250</v>
      </c>
      <c r="AH5553" s="16"/>
      <c r="AI5553" t="s">
        <v>1375</v>
      </c>
    </row>
    <row r="5554" spans="1:35" x14ac:dyDescent="0.25">
      <c r="A5554" t="s">
        <v>12664</v>
      </c>
      <c r="B5554" s="1">
        <v>52</v>
      </c>
      <c r="C5554" t="s">
        <v>12583</v>
      </c>
      <c r="D5554">
        <v>6967256</v>
      </c>
      <c r="E5554" t="s">
        <v>8429</v>
      </c>
      <c r="F5554" t="s">
        <v>1363</v>
      </c>
      <c r="G5554" t="s">
        <v>1364</v>
      </c>
      <c r="H5554" s="3" t="s">
        <v>6048</v>
      </c>
      <c r="I5554">
        <v>2017</v>
      </c>
      <c r="J5554" s="15" t="s">
        <v>2491</v>
      </c>
      <c r="K5554">
        <v>2017</v>
      </c>
      <c r="L5554" t="s">
        <v>1367</v>
      </c>
      <c r="M5554" t="s">
        <v>12618</v>
      </c>
      <c r="N5554" t="s">
        <v>12618</v>
      </c>
      <c r="O5554">
        <v>26600000000</v>
      </c>
      <c r="P5554" t="s">
        <v>12660</v>
      </c>
      <c r="Q5554">
        <f t="shared" si="100"/>
        <v>1000</v>
      </c>
      <c r="R5554">
        <v>26269236</v>
      </c>
      <c r="S5554" t="s">
        <v>1839</v>
      </c>
      <c r="T5554" t="s">
        <v>12644</v>
      </c>
      <c r="U5554" s="75">
        <v>1000</v>
      </c>
      <c r="V5554">
        <v>2.4500000000000002</v>
      </c>
      <c r="W5554">
        <v>2450</v>
      </c>
      <c r="AH5554" s="16"/>
      <c r="AI5554" t="s">
        <v>1375</v>
      </c>
    </row>
    <row r="5555" spans="1:35" x14ac:dyDescent="0.25">
      <c r="A5555" t="s">
        <v>12665</v>
      </c>
      <c r="B5555" s="1">
        <v>52</v>
      </c>
      <c r="C5555" t="s">
        <v>12583</v>
      </c>
      <c r="D5555">
        <v>7014384</v>
      </c>
      <c r="E5555" t="s">
        <v>12666</v>
      </c>
      <c r="F5555" t="s">
        <v>1363</v>
      </c>
      <c r="G5555" t="s">
        <v>1364</v>
      </c>
      <c r="H5555" s="3" t="s">
        <v>6096</v>
      </c>
      <c r="I5555">
        <v>2017</v>
      </c>
      <c r="J5555" s="15" t="s">
        <v>3396</v>
      </c>
      <c r="K5555">
        <v>2017</v>
      </c>
      <c r="L5555" t="s">
        <v>1367</v>
      </c>
      <c r="M5555" t="s">
        <v>12636</v>
      </c>
      <c r="N5555" t="s">
        <v>12636</v>
      </c>
      <c r="O5555">
        <v>0</v>
      </c>
      <c r="P5555" t="s">
        <v>12619</v>
      </c>
      <c r="Q5555">
        <f t="shared" si="100"/>
        <v>4500</v>
      </c>
      <c r="R5555">
        <v>1204076</v>
      </c>
      <c r="S5555" t="s">
        <v>3346</v>
      </c>
      <c r="T5555" t="s">
        <v>713</v>
      </c>
      <c r="U5555" s="75">
        <v>4500</v>
      </c>
      <c r="V5555">
        <v>2.5</v>
      </c>
      <c r="W5555">
        <v>11250</v>
      </c>
      <c r="AH5555" s="16"/>
      <c r="AI5555" t="s">
        <v>1375</v>
      </c>
    </row>
    <row r="5556" spans="1:35" x14ac:dyDescent="0.25">
      <c r="A5556" t="s">
        <v>12667</v>
      </c>
      <c r="B5556" s="1">
        <v>52</v>
      </c>
      <c r="C5556" t="s">
        <v>12583</v>
      </c>
      <c r="D5556">
        <v>7113137</v>
      </c>
      <c r="E5556" t="s">
        <v>12668</v>
      </c>
      <c r="F5556" t="s">
        <v>1363</v>
      </c>
      <c r="G5556" t="s">
        <v>1364</v>
      </c>
      <c r="H5556" s="3" t="s">
        <v>3895</v>
      </c>
      <c r="I5556">
        <v>2017</v>
      </c>
      <c r="J5556" s="15" t="s">
        <v>12669</v>
      </c>
      <c r="K5556">
        <v>2017</v>
      </c>
      <c r="L5556" t="s">
        <v>1367</v>
      </c>
      <c r="M5556" t="s">
        <v>12608</v>
      </c>
      <c r="N5556" t="s">
        <v>6298</v>
      </c>
      <c r="O5556">
        <v>0</v>
      </c>
      <c r="P5556" t="s">
        <v>2678</v>
      </c>
      <c r="Q5556">
        <f t="shared" si="100"/>
        <v>3500</v>
      </c>
      <c r="R5556">
        <v>1204076</v>
      </c>
      <c r="S5556" t="s">
        <v>3346</v>
      </c>
      <c r="T5556" t="s">
        <v>713</v>
      </c>
      <c r="U5556" s="75">
        <v>3500</v>
      </c>
      <c r="V5556">
        <v>2.5</v>
      </c>
      <c r="W5556">
        <v>8750</v>
      </c>
      <c r="AH5556" s="16"/>
      <c r="AI5556" t="s">
        <v>1375</v>
      </c>
    </row>
    <row r="5557" spans="1:35" x14ac:dyDescent="0.25">
      <c r="A5557" t="s">
        <v>12670</v>
      </c>
      <c r="B5557" s="1">
        <v>52</v>
      </c>
      <c r="C5557" t="s">
        <v>12583</v>
      </c>
      <c r="D5557">
        <v>7113137</v>
      </c>
      <c r="E5557" t="s">
        <v>12668</v>
      </c>
      <c r="F5557" t="s">
        <v>1363</v>
      </c>
      <c r="G5557" t="s">
        <v>1364</v>
      </c>
      <c r="H5557" s="3" t="s">
        <v>3895</v>
      </c>
      <c r="I5557">
        <v>2017</v>
      </c>
      <c r="J5557" s="15" t="s">
        <v>12669</v>
      </c>
      <c r="K5557">
        <v>2017</v>
      </c>
      <c r="L5557" t="s">
        <v>1367</v>
      </c>
      <c r="M5557" t="s">
        <v>12608</v>
      </c>
      <c r="N5557" t="s">
        <v>6298</v>
      </c>
      <c r="O5557">
        <v>0</v>
      </c>
      <c r="P5557" t="s">
        <v>2678</v>
      </c>
      <c r="Q5557">
        <f t="shared" si="100"/>
        <v>3500</v>
      </c>
      <c r="R5557">
        <v>26269236</v>
      </c>
      <c r="S5557" t="s">
        <v>1839</v>
      </c>
      <c r="T5557" t="s">
        <v>12644</v>
      </c>
      <c r="U5557" s="75">
        <v>3500</v>
      </c>
      <c r="V5557">
        <v>2.4500000000000002</v>
      </c>
      <c r="W5557">
        <v>8575</v>
      </c>
      <c r="AH5557" s="16"/>
      <c r="AI5557" t="s">
        <v>1375</v>
      </c>
    </row>
    <row r="5558" spans="1:35" x14ac:dyDescent="0.25">
      <c r="A5558" t="s">
        <v>12671</v>
      </c>
      <c r="B5558" s="1">
        <v>52</v>
      </c>
      <c r="C5558" t="s">
        <v>12583</v>
      </c>
      <c r="D5558">
        <v>7468016</v>
      </c>
      <c r="E5558" t="s">
        <v>12672</v>
      </c>
      <c r="F5558" t="s">
        <v>1363</v>
      </c>
      <c r="G5558" t="s">
        <v>1364</v>
      </c>
      <c r="H5558" s="3" t="s">
        <v>6216</v>
      </c>
      <c r="I5558">
        <v>2018</v>
      </c>
      <c r="J5558" s="15" t="s">
        <v>6217</v>
      </c>
      <c r="K5558">
        <v>2018</v>
      </c>
      <c r="L5558" t="s">
        <v>1367</v>
      </c>
      <c r="M5558" t="s">
        <v>12593</v>
      </c>
      <c r="N5558" t="s">
        <v>12601</v>
      </c>
      <c r="O5558">
        <v>26600000000</v>
      </c>
      <c r="P5558" t="s">
        <v>2404</v>
      </c>
      <c r="Q5558">
        <f t="shared" si="100"/>
        <v>4000</v>
      </c>
      <c r="R5558">
        <v>26269236</v>
      </c>
      <c r="S5558" t="s">
        <v>1839</v>
      </c>
      <c r="T5558" t="s">
        <v>12644</v>
      </c>
      <c r="U5558" s="75">
        <v>4000</v>
      </c>
      <c r="V5558">
        <v>2.19</v>
      </c>
      <c r="W5558">
        <v>8760</v>
      </c>
      <c r="AH5558" s="16"/>
      <c r="AI5558" t="s">
        <v>1375</v>
      </c>
    </row>
    <row r="5559" spans="1:35" x14ac:dyDescent="0.25">
      <c r="A5559" t="s">
        <v>12673</v>
      </c>
      <c r="B5559" s="1">
        <v>52</v>
      </c>
      <c r="C5559" t="s">
        <v>12583</v>
      </c>
      <c r="D5559">
        <v>7468016</v>
      </c>
      <c r="E5559" t="s">
        <v>12672</v>
      </c>
      <c r="F5559" t="s">
        <v>1363</v>
      </c>
      <c r="G5559" t="s">
        <v>1364</v>
      </c>
      <c r="H5559" s="3" t="s">
        <v>6216</v>
      </c>
      <c r="I5559">
        <v>2018</v>
      </c>
      <c r="J5559" s="15" t="s">
        <v>6217</v>
      </c>
      <c r="K5559">
        <v>2018</v>
      </c>
      <c r="L5559" t="s">
        <v>1367</v>
      </c>
      <c r="M5559" t="s">
        <v>12593</v>
      </c>
      <c r="N5559" t="s">
        <v>12601</v>
      </c>
      <c r="O5559">
        <v>26600000000</v>
      </c>
      <c r="P5559" t="s">
        <v>2404</v>
      </c>
      <c r="Q5559">
        <f t="shared" si="100"/>
        <v>4000</v>
      </c>
      <c r="R5559">
        <v>1204076</v>
      </c>
      <c r="S5559" t="s">
        <v>3346</v>
      </c>
      <c r="T5559" t="s">
        <v>713</v>
      </c>
      <c r="U5559" s="75">
        <v>4000</v>
      </c>
      <c r="V5559">
        <v>2.5</v>
      </c>
      <c r="W5559">
        <v>10000</v>
      </c>
      <c r="AH5559" s="16"/>
      <c r="AI5559" t="s">
        <v>1375</v>
      </c>
    </row>
    <row r="5560" spans="1:35" x14ac:dyDescent="0.25">
      <c r="A5560" t="s">
        <v>12674</v>
      </c>
      <c r="B5560" s="1">
        <v>52</v>
      </c>
      <c r="C5560" t="s">
        <v>12583</v>
      </c>
      <c r="D5560">
        <v>7440324</v>
      </c>
      <c r="E5560" t="s">
        <v>12675</v>
      </c>
      <c r="F5560" t="s">
        <v>1363</v>
      </c>
      <c r="G5560" t="s">
        <v>1364</v>
      </c>
      <c r="H5560" s="3" t="s">
        <v>3183</v>
      </c>
      <c r="I5560">
        <v>2018</v>
      </c>
      <c r="J5560" s="15" t="s">
        <v>6221</v>
      </c>
      <c r="K5560">
        <v>2018</v>
      </c>
      <c r="L5560" t="s">
        <v>1367</v>
      </c>
      <c r="M5560" t="s">
        <v>12593</v>
      </c>
      <c r="N5560" t="s">
        <v>12601</v>
      </c>
      <c r="O5560">
        <v>26600000000</v>
      </c>
      <c r="P5560" t="s">
        <v>2404</v>
      </c>
      <c r="Q5560">
        <f t="shared" si="100"/>
        <v>2000</v>
      </c>
      <c r="R5560">
        <v>26269236</v>
      </c>
      <c r="S5560" t="s">
        <v>1839</v>
      </c>
      <c r="T5560" t="s">
        <v>12644</v>
      </c>
      <c r="U5560" s="75">
        <v>2000</v>
      </c>
      <c r="V5560">
        <v>2.25</v>
      </c>
      <c r="W5560">
        <v>4500</v>
      </c>
      <c r="AH5560" s="16"/>
      <c r="AI5560" t="s">
        <v>1375</v>
      </c>
    </row>
    <row r="5561" spans="1:35" x14ac:dyDescent="0.25">
      <c r="A5561" t="s">
        <v>12676</v>
      </c>
      <c r="B5561" s="1">
        <v>52</v>
      </c>
      <c r="C5561" t="s">
        <v>12583</v>
      </c>
      <c r="D5561">
        <v>7440324</v>
      </c>
      <c r="E5561" t="s">
        <v>12675</v>
      </c>
      <c r="F5561" t="s">
        <v>1363</v>
      </c>
      <c r="G5561" t="s">
        <v>1364</v>
      </c>
      <c r="H5561" s="3" t="s">
        <v>3183</v>
      </c>
      <c r="I5561">
        <v>2018</v>
      </c>
      <c r="J5561" s="15" t="s">
        <v>6221</v>
      </c>
      <c r="K5561">
        <v>2018</v>
      </c>
      <c r="L5561" t="s">
        <v>1367</v>
      </c>
      <c r="M5561" t="s">
        <v>12593</v>
      </c>
      <c r="N5561" t="s">
        <v>12601</v>
      </c>
      <c r="O5561">
        <v>26600000000</v>
      </c>
      <c r="P5561" t="s">
        <v>2404</v>
      </c>
      <c r="Q5561">
        <f t="shared" si="100"/>
        <v>2000</v>
      </c>
      <c r="R5561">
        <v>1204076</v>
      </c>
      <c r="S5561" t="s">
        <v>3346</v>
      </c>
      <c r="T5561" t="s">
        <v>713</v>
      </c>
      <c r="U5561" s="75">
        <v>2000</v>
      </c>
      <c r="V5561">
        <v>2.5</v>
      </c>
      <c r="W5561">
        <v>5000</v>
      </c>
      <c r="AH5561" s="16"/>
      <c r="AI5561" t="s">
        <v>1375</v>
      </c>
    </row>
    <row r="5562" spans="1:35" x14ac:dyDescent="0.25">
      <c r="A5562" t="s">
        <v>12677</v>
      </c>
      <c r="B5562" s="1">
        <v>52</v>
      </c>
      <c r="C5562" t="s">
        <v>12583</v>
      </c>
      <c r="D5562">
        <v>7422652</v>
      </c>
      <c r="E5562" t="s">
        <v>12678</v>
      </c>
      <c r="F5562" t="s">
        <v>1363</v>
      </c>
      <c r="G5562" t="s">
        <v>1364</v>
      </c>
      <c r="H5562" s="3" t="s">
        <v>6225</v>
      </c>
      <c r="I5562">
        <v>2018</v>
      </c>
      <c r="J5562" s="15" t="s">
        <v>3183</v>
      </c>
      <c r="K5562">
        <v>2018</v>
      </c>
      <c r="L5562" t="s">
        <v>1367</v>
      </c>
      <c r="M5562" t="s">
        <v>12593</v>
      </c>
      <c r="N5562" t="s">
        <v>12601</v>
      </c>
      <c r="O5562">
        <v>26600000000</v>
      </c>
      <c r="P5562" t="s">
        <v>2404</v>
      </c>
      <c r="Q5562">
        <f t="shared" si="100"/>
        <v>6000</v>
      </c>
      <c r="R5562">
        <v>1204076</v>
      </c>
      <c r="S5562" t="s">
        <v>3346</v>
      </c>
      <c r="T5562" t="s">
        <v>713</v>
      </c>
      <c r="U5562" s="75">
        <v>6000</v>
      </c>
      <c r="V5562">
        <v>2.5</v>
      </c>
      <c r="W5562">
        <v>15000</v>
      </c>
      <c r="AH5562" s="16"/>
      <c r="AI5562" t="s">
        <v>1375</v>
      </c>
    </row>
    <row r="5563" spans="1:35" x14ac:dyDescent="0.25">
      <c r="A5563" t="s">
        <v>12679</v>
      </c>
      <c r="B5563" s="1">
        <v>52</v>
      </c>
      <c r="C5563" t="s">
        <v>12583</v>
      </c>
      <c r="D5563">
        <v>7422652</v>
      </c>
      <c r="E5563" t="s">
        <v>12678</v>
      </c>
      <c r="F5563" t="s">
        <v>1363</v>
      </c>
      <c r="G5563" t="s">
        <v>1364</v>
      </c>
      <c r="H5563" s="3" t="s">
        <v>6225</v>
      </c>
      <c r="I5563">
        <v>2018</v>
      </c>
      <c r="J5563" s="15" t="s">
        <v>3183</v>
      </c>
      <c r="K5563">
        <v>2018</v>
      </c>
      <c r="L5563" t="s">
        <v>1367</v>
      </c>
      <c r="M5563" t="s">
        <v>12593</v>
      </c>
      <c r="N5563" t="s">
        <v>12601</v>
      </c>
      <c r="O5563">
        <v>26600000000</v>
      </c>
      <c r="P5563" t="s">
        <v>2404</v>
      </c>
      <c r="Q5563">
        <f t="shared" si="100"/>
        <v>6000</v>
      </c>
      <c r="R5563">
        <v>26269236</v>
      </c>
      <c r="S5563" t="s">
        <v>1839</v>
      </c>
      <c r="T5563" t="s">
        <v>12644</v>
      </c>
      <c r="U5563" s="75">
        <v>6000</v>
      </c>
      <c r="V5563">
        <v>2.2000000000000002</v>
      </c>
      <c r="W5563">
        <v>13200</v>
      </c>
      <c r="AH5563" s="16"/>
      <c r="AI5563" t="s">
        <v>1375</v>
      </c>
    </row>
    <row r="5564" spans="1:35" x14ac:dyDescent="0.25">
      <c r="A5564" t="s">
        <v>12680</v>
      </c>
      <c r="B5564" s="1">
        <v>52</v>
      </c>
      <c r="C5564" t="s">
        <v>12583</v>
      </c>
      <c r="D5564">
        <v>6978231</v>
      </c>
      <c r="E5564" t="s">
        <v>12681</v>
      </c>
      <c r="F5564" t="s">
        <v>1363</v>
      </c>
      <c r="G5564" t="s">
        <v>1364</v>
      </c>
      <c r="H5564" s="3" t="s">
        <v>2614</v>
      </c>
      <c r="I5564">
        <v>2017</v>
      </c>
      <c r="J5564" s="15" t="s">
        <v>2615</v>
      </c>
      <c r="K5564">
        <v>2017</v>
      </c>
      <c r="L5564" t="s">
        <v>1367</v>
      </c>
      <c r="M5564" t="s">
        <v>12681</v>
      </c>
      <c r="N5564" t="s">
        <v>12035</v>
      </c>
      <c r="O5564">
        <v>26600000000</v>
      </c>
      <c r="P5564" t="s">
        <v>12609</v>
      </c>
      <c r="Q5564">
        <f t="shared" si="100"/>
        <v>18000</v>
      </c>
      <c r="R5564">
        <v>26269236</v>
      </c>
      <c r="S5564" t="s">
        <v>1839</v>
      </c>
      <c r="T5564" t="s">
        <v>12644</v>
      </c>
      <c r="U5564" s="75">
        <v>18000</v>
      </c>
      <c r="V5564">
        <v>2.4</v>
      </c>
      <c r="W5564">
        <v>43200</v>
      </c>
      <c r="AH5564" s="16"/>
      <c r="AI5564" t="s">
        <v>1375</v>
      </c>
    </row>
    <row r="5565" spans="1:35" x14ac:dyDescent="0.25">
      <c r="A5565" t="s">
        <v>12682</v>
      </c>
      <c r="B5565" s="1">
        <v>52</v>
      </c>
      <c r="C5565" t="s">
        <v>12583</v>
      </c>
      <c r="D5565">
        <v>6978231</v>
      </c>
      <c r="E5565" t="s">
        <v>12681</v>
      </c>
      <c r="F5565" t="s">
        <v>1363</v>
      </c>
      <c r="G5565" t="s">
        <v>1364</v>
      </c>
      <c r="H5565" s="3" t="s">
        <v>2614</v>
      </c>
      <c r="I5565">
        <v>2017</v>
      </c>
      <c r="J5565" s="15" t="s">
        <v>2615</v>
      </c>
      <c r="K5565">
        <v>2017</v>
      </c>
      <c r="L5565" t="s">
        <v>1367</v>
      </c>
      <c r="M5565" t="s">
        <v>12681</v>
      </c>
      <c r="N5565" t="s">
        <v>12035</v>
      </c>
      <c r="O5565">
        <v>26600000000</v>
      </c>
      <c r="P5565" t="s">
        <v>12609</v>
      </c>
      <c r="Q5565">
        <f t="shared" si="100"/>
        <v>18000</v>
      </c>
      <c r="R5565">
        <v>1204076</v>
      </c>
      <c r="S5565" t="s">
        <v>3346</v>
      </c>
      <c r="T5565" t="s">
        <v>713</v>
      </c>
      <c r="U5565" s="75">
        <v>18000</v>
      </c>
      <c r="V5565">
        <v>2.5</v>
      </c>
      <c r="W5565">
        <v>45000</v>
      </c>
      <c r="AH5565" s="16"/>
      <c r="AI5565" t="s">
        <v>1375</v>
      </c>
    </row>
    <row r="5566" spans="1:35" x14ac:dyDescent="0.25">
      <c r="A5566" t="s">
        <v>12683</v>
      </c>
      <c r="B5566" s="1">
        <v>52</v>
      </c>
      <c r="C5566" t="s">
        <v>12583</v>
      </c>
      <c r="D5566">
        <v>8129770</v>
      </c>
      <c r="E5566" t="s">
        <v>12684</v>
      </c>
      <c r="F5566" t="s">
        <v>1363</v>
      </c>
      <c r="G5566" t="s">
        <v>1364</v>
      </c>
      <c r="H5566" s="3" t="s">
        <v>3720</v>
      </c>
      <c r="I5566">
        <v>2018</v>
      </c>
      <c r="J5566" s="15" t="s">
        <v>3424</v>
      </c>
      <c r="K5566">
        <v>2018</v>
      </c>
      <c r="L5566" t="s">
        <v>1367</v>
      </c>
      <c r="M5566" t="s">
        <v>12593</v>
      </c>
      <c r="N5566" t="s">
        <v>12601</v>
      </c>
      <c r="O5566">
        <v>26600000000</v>
      </c>
      <c r="P5566" t="s">
        <v>2404</v>
      </c>
      <c r="Q5566">
        <f t="shared" si="100"/>
        <v>3500</v>
      </c>
      <c r="R5566">
        <v>1204076</v>
      </c>
      <c r="S5566" t="s">
        <v>3346</v>
      </c>
      <c r="T5566" t="s">
        <v>713</v>
      </c>
      <c r="U5566" s="75">
        <v>3500</v>
      </c>
      <c r="V5566">
        <v>2.5</v>
      </c>
      <c r="W5566">
        <v>8750</v>
      </c>
      <c r="AH5566" s="16"/>
      <c r="AI5566" t="s">
        <v>1375</v>
      </c>
    </row>
    <row r="5567" spans="1:35" x14ac:dyDescent="0.25">
      <c r="A5567" t="s">
        <v>12685</v>
      </c>
      <c r="B5567" s="1">
        <v>52</v>
      </c>
      <c r="C5567" t="s">
        <v>12583</v>
      </c>
      <c r="D5567">
        <v>7574959</v>
      </c>
      <c r="E5567" t="s">
        <v>12686</v>
      </c>
      <c r="F5567" t="s">
        <v>1363</v>
      </c>
      <c r="G5567" t="s">
        <v>1364</v>
      </c>
      <c r="H5567" s="3" t="s">
        <v>2506</v>
      </c>
      <c r="I5567">
        <v>2018</v>
      </c>
      <c r="J5567" s="15" t="s">
        <v>2507</v>
      </c>
      <c r="K5567">
        <v>2018</v>
      </c>
      <c r="L5567" t="s">
        <v>1367</v>
      </c>
      <c r="M5567" t="s">
        <v>12608</v>
      </c>
      <c r="N5567" t="s">
        <v>6298</v>
      </c>
      <c r="O5567">
        <v>26600000000</v>
      </c>
      <c r="P5567" t="s">
        <v>12619</v>
      </c>
      <c r="Q5567">
        <f t="shared" si="100"/>
        <v>600</v>
      </c>
      <c r="R5567">
        <v>1204076</v>
      </c>
      <c r="S5567" t="s">
        <v>3346</v>
      </c>
      <c r="T5567" t="s">
        <v>713</v>
      </c>
      <c r="U5567" s="75">
        <v>600</v>
      </c>
      <c r="V5567">
        <v>2.5</v>
      </c>
      <c r="W5567">
        <v>1500</v>
      </c>
      <c r="AH5567" s="16"/>
      <c r="AI5567" t="s">
        <v>1375</v>
      </c>
    </row>
    <row r="5568" spans="1:35" x14ac:dyDescent="0.25">
      <c r="A5568" t="s">
        <v>12687</v>
      </c>
      <c r="B5568" s="1">
        <v>52</v>
      </c>
      <c r="C5568" t="s">
        <v>12583</v>
      </c>
      <c r="D5568">
        <v>7577516</v>
      </c>
      <c r="E5568" t="s">
        <v>12688</v>
      </c>
      <c r="F5568" t="s">
        <v>1363</v>
      </c>
      <c r="G5568" t="s">
        <v>1364</v>
      </c>
      <c r="H5568" s="3" t="s">
        <v>2506</v>
      </c>
      <c r="I5568">
        <v>2018</v>
      </c>
      <c r="J5568" s="15" t="s">
        <v>2507</v>
      </c>
      <c r="K5568">
        <v>2018</v>
      </c>
      <c r="L5568" t="s">
        <v>1367</v>
      </c>
      <c r="M5568" t="s">
        <v>12593</v>
      </c>
      <c r="N5568" t="s">
        <v>12601</v>
      </c>
      <c r="O5568">
        <v>26600000000</v>
      </c>
      <c r="P5568" t="s">
        <v>2404</v>
      </c>
      <c r="Q5568">
        <f t="shared" si="100"/>
        <v>19151</v>
      </c>
      <c r="R5568">
        <v>1204076</v>
      </c>
      <c r="S5568" t="s">
        <v>3346</v>
      </c>
      <c r="T5568" t="s">
        <v>713</v>
      </c>
      <c r="U5568" s="75">
        <v>19151</v>
      </c>
      <c r="V5568">
        <v>2.5</v>
      </c>
      <c r="W5568">
        <v>47877.5</v>
      </c>
      <c r="AH5568" s="16"/>
      <c r="AI5568" t="s">
        <v>1375</v>
      </c>
    </row>
    <row r="5569" spans="1:35" x14ac:dyDescent="0.25">
      <c r="A5569" t="s">
        <v>12689</v>
      </c>
      <c r="B5569" s="1">
        <v>52</v>
      </c>
      <c r="C5569" t="s">
        <v>12583</v>
      </c>
      <c r="D5569">
        <v>7577516</v>
      </c>
      <c r="E5569" t="s">
        <v>12688</v>
      </c>
      <c r="F5569" t="s">
        <v>1363</v>
      </c>
      <c r="G5569" t="s">
        <v>1364</v>
      </c>
      <c r="H5569" s="3" t="s">
        <v>2506</v>
      </c>
      <c r="I5569">
        <v>2018</v>
      </c>
      <c r="J5569" s="15" t="s">
        <v>2507</v>
      </c>
      <c r="K5569">
        <v>2018</v>
      </c>
      <c r="L5569" t="s">
        <v>1367</v>
      </c>
      <c r="M5569" t="s">
        <v>12593</v>
      </c>
      <c r="N5569" t="s">
        <v>12601</v>
      </c>
      <c r="O5569">
        <v>26600000000</v>
      </c>
      <c r="P5569" t="s">
        <v>2404</v>
      </c>
      <c r="Q5569">
        <f t="shared" si="100"/>
        <v>19151</v>
      </c>
      <c r="R5569">
        <v>8163294</v>
      </c>
      <c r="S5569" t="s">
        <v>1382</v>
      </c>
      <c r="T5569" t="s">
        <v>587</v>
      </c>
      <c r="U5569" s="75">
        <v>19151</v>
      </c>
      <c r="V5569">
        <v>3.98</v>
      </c>
      <c r="W5569">
        <v>76220.98</v>
      </c>
      <c r="AH5569" s="16"/>
      <c r="AI5569" t="s">
        <v>1375</v>
      </c>
    </row>
    <row r="5570" spans="1:35" x14ac:dyDescent="0.25">
      <c r="A5570" t="s">
        <v>12690</v>
      </c>
      <c r="B5570" s="1">
        <v>52</v>
      </c>
      <c r="C5570" t="s">
        <v>12583</v>
      </c>
      <c r="D5570">
        <v>7658885</v>
      </c>
      <c r="E5570" t="s">
        <v>12691</v>
      </c>
      <c r="F5570" t="s">
        <v>1363</v>
      </c>
      <c r="G5570" t="s">
        <v>1364</v>
      </c>
      <c r="H5570" s="3" t="s">
        <v>3196</v>
      </c>
      <c r="I5570">
        <v>2018</v>
      </c>
      <c r="J5570" s="15" t="s">
        <v>6338</v>
      </c>
      <c r="K5570">
        <v>2018</v>
      </c>
      <c r="L5570" t="s">
        <v>1367</v>
      </c>
      <c r="M5570" t="s">
        <v>12593</v>
      </c>
      <c r="N5570" t="s">
        <v>12601</v>
      </c>
      <c r="O5570">
        <v>26600000000</v>
      </c>
      <c r="P5570" t="s">
        <v>2404</v>
      </c>
      <c r="Q5570">
        <f t="shared" ref="Q5570:Q5633" si="101">U5570</f>
        <v>3000</v>
      </c>
      <c r="R5570">
        <v>1204076</v>
      </c>
      <c r="S5570" t="s">
        <v>3346</v>
      </c>
      <c r="T5570" t="s">
        <v>713</v>
      </c>
      <c r="U5570" s="75">
        <v>3000</v>
      </c>
      <c r="V5570">
        <v>2.5</v>
      </c>
      <c r="W5570">
        <v>7500</v>
      </c>
      <c r="AH5570" s="16"/>
      <c r="AI5570" t="s">
        <v>1375</v>
      </c>
    </row>
    <row r="5571" spans="1:35" x14ac:dyDescent="0.25">
      <c r="A5571" t="s">
        <v>12692</v>
      </c>
      <c r="B5571" s="1">
        <v>52</v>
      </c>
      <c r="C5571" t="s">
        <v>12583</v>
      </c>
      <c r="D5571">
        <v>7659997</v>
      </c>
      <c r="E5571" t="s">
        <v>12693</v>
      </c>
      <c r="F5571" t="s">
        <v>1363</v>
      </c>
      <c r="G5571" t="s">
        <v>1364</v>
      </c>
      <c r="H5571" s="3" t="s">
        <v>3196</v>
      </c>
      <c r="I5571">
        <v>2018</v>
      </c>
      <c r="J5571" s="15" t="s">
        <v>6338</v>
      </c>
      <c r="K5571">
        <v>2018</v>
      </c>
      <c r="L5571" t="s">
        <v>1367</v>
      </c>
      <c r="M5571" t="s">
        <v>12593</v>
      </c>
      <c r="N5571" t="s">
        <v>12601</v>
      </c>
      <c r="O5571">
        <v>26600000000</v>
      </c>
      <c r="P5571" t="s">
        <v>2404</v>
      </c>
      <c r="Q5571">
        <f t="shared" si="101"/>
        <v>1000</v>
      </c>
      <c r="R5571">
        <v>1204076</v>
      </c>
      <c r="S5571" t="s">
        <v>3346</v>
      </c>
      <c r="T5571" t="s">
        <v>713</v>
      </c>
      <c r="U5571" s="75">
        <v>1000</v>
      </c>
      <c r="V5571">
        <v>2.5</v>
      </c>
      <c r="W5571">
        <v>2500</v>
      </c>
      <c r="AH5571" s="16"/>
      <c r="AI5571" t="s">
        <v>1375</v>
      </c>
    </row>
    <row r="5572" spans="1:35" x14ac:dyDescent="0.25">
      <c r="A5572" t="s">
        <v>12694</v>
      </c>
      <c r="B5572" s="1">
        <v>52</v>
      </c>
      <c r="C5572" t="s">
        <v>12583</v>
      </c>
      <c r="D5572">
        <v>7688962</v>
      </c>
      <c r="E5572" t="s">
        <v>12695</v>
      </c>
      <c r="F5572" t="s">
        <v>1363</v>
      </c>
      <c r="G5572" t="s">
        <v>1364</v>
      </c>
      <c r="H5572" s="3" t="s">
        <v>6339</v>
      </c>
      <c r="I5572">
        <v>2018</v>
      </c>
      <c r="J5572" s="15" t="s">
        <v>3201</v>
      </c>
      <c r="K5572">
        <v>2018</v>
      </c>
      <c r="L5572" t="s">
        <v>1367</v>
      </c>
      <c r="M5572" t="s">
        <v>12655</v>
      </c>
      <c r="N5572" t="s">
        <v>12651</v>
      </c>
      <c r="O5572">
        <v>26600000000</v>
      </c>
      <c r="P5572" t="s">
        <v>12696</v>
      </c>
      <c r="Q5572">
        <f t="shared" si="101"/>
        <v>12600</v>
      </c>
      <c r="R5572">
        <v>6623069</v>
      </c>
      <c r="S5572" t="s">
        <v>1821</v>
      </c>
      <c r="T5572" t="s">
        <v>713</v>
      </c>
      <c r="U5572" s="75">
        <v>12600</v>
      </c>
      <c r="V5572">
        <v>2.4900000000000002</v>
      </c>
      <c r="W5572">
        <v>31374</v>
      </c>
      <c r="AH5572" s="16"/>
      <c r="AI5572" t="s">
        <v>1375</v>
      </c>
    </row>
    <row r="5573" spans="1:35" x14ac:dyDescent="0.25">
      <c r="A5573" t="s">
        <v>12697</v>
      </c>
      <c r="B5573" s="1">
        <v>52</v>
      </c>
      <c r="C5573" t="s">
        <v>12583</v>
      </c>
      <c r="D5573">
        <v>7688962</v>
      </c>
      <c r="E5573" t="s">
        <v>12695</v>
      </c>
      <c r="F5573" t="s">
        <v>1363</v>
      </c>
      <c r="G5573" t="s">
        <v>1364</v>
      </c>
      <c r="H5573" s="3" t="s">
        <v>6339</v>
      </c>
      <c r="I5573">
        <v>2018</v>
      </c>
      <c r="J5573" s="15" t="s">
        <v>3201</v>
      </c>
      <c r="K5573">
        <v>2018</v>
      </c>
      <c r="L5573" t="s">
        <v>1367</v>
      </c>
      <c r="M5573" t="s">
        <v>12655</v>
      </c>
      <c r="N5573" t="s">
        <v>12651</v>
      </c>
      <c r="O5573">
        <v>26600000000</v>
      </c>
      <c r="P5573" t="s">
        <v>12696</v>
      </c>
      <c r="Q5573">
        <f t="shared" si="101"/>
        <v>12600</v>
      </c>
      <c r="R5573">
        <v>1204076</v>
      </c>
      <c r="S5573" t="s">
        <v>3346</v>
      </c>
      <c r="T5573" t="s">
        <v>713</v>
      </c>
      <c r="U5573" s="75">
        <v>12600</v>
      </c>
      <c r="V5573">
        <v>2.5</v>
      </c>
      <c r="W5573">
        <v>31500</v>
      </c>
      <c r="AH5573" s="16"/>
      <c r="AI5573" t="s">
        <v>1375</v>
      </c>
    </row>
    <row r="5574" spans="1:35" x14ac:dyDescent="0.25">
      <c r="A5574" t="s">
        <v>12698</v>
      </c>
      <c r="B5574" s="1">
        <v>52</v>
      </c>
      <c r="C5574" t="s">
        <v>12583</v>
      </c>
      <c r="D5574">
        <v>7725620</v>
      </c>
      <c r="E5574" t="s">
        <v>12699</v>
      </c>
      <c r="F5574" t="s">
        <v>1363</v>
      </c>
      <c r="G5574" t="s">
        <v>1364</v>
      </c>
      <c r="H5574" s="3" t="s">
        <v>3202</v>
      </c>
      <c r="I5574">
        <v>2018</v>
      </c>
      <c r="J5574" s="15" t="s">
        <v>7776</v>
      </c>
      <c r="K5574">
        <v>2018</v>
      </c>
      <c r="L5574" t="s">
        <v>1367</v>
      </c>
      <c r="M5574" t="s">
        <v>12700</v>
      </c>
      <c r="N5574" t="s">
        <v>1596</v>
      </c>
      <c r="O5574">
        <v>26600000000</v>
      </c>
      <c r="P5574" t="s">
        <v>2678</v>
      </c>
      <c r="Q5574">
        <f t="shared" si="101"/>
        <v>23000</v>
      </c>
      <c r="R5574">
        <v>1204076</v>
      </c>
      <c r="S5574" t="s">
        <v>3346</v>
      </c>
      <c r="T5574" t="s">
        <v>713</v>
      </c>
      <c r="U5574" s="75">
        <v>23000</v>
      </c>
      <c r="V5574">
        <v>2.48</v>
      </c>
      <c r="W5574">
        <v>57040</v>
      </c>
      <c r="AH5574" s="16"/>
      <c r="AI5574" t="s">
        <v>1375</v>
      </c>
    </row>
    <row r="5575" spans="1:35" x14ac:dyDescent="0.25">
      <c r="A5575" t="s">
        <v>12701</v>
      </c>
      <c r="B5575" s="1">
        <v>52</v>
      </c>
      <c r="C5575" t="s">
        <v>12583</v>
      </c>
      <c r="D5575">
        <v>7776233</v>
      </c>
      <c r="E5575" t="s">
        <v>3028</v>
      </c>
      <c r="F5575" t="s">
        <v>1363</v>
      </c>
      <c r="G5575" t="s">
        <v>1364</v>
      </c>
      <c r="H5575" s="3" t="s">
        <v>12702</v>
      </c>
      <c r="I5575">
        <v>2018</v>
      </c>
      <c r="J5575" s="15" t="s">
        <v>6394</v>
      </c>
      <c r="K5575">
        <v>2018</v>
      </c>
      <c r="L5575" t="s">
        <v>1367</v>
      </c>
      <c r="M5575" t="s">
        <v>12593</v>
      </c>
      <c r="N5575" t="s">
        <v>12601</v>
      </c>
      <c r="O5575">
        <v>26600000000</v>
      </c>
      <c r="P5575" t="s">
        <v>2404</v>
      </c>
      <c r="Q5575">
        <f t="shared" si="101"/>
        <v>550</v>
      </c>
      <c r="R5575">
        <v>1204076</v>
      </c>
      <c r="S5575" t="s">
        <v>3346</v>
      </c>
      <c r="T5575" t="s">
        <v>713</v>
      </c>
      <c r="U5575" s="75">
        <v>550</v>
      </c>
      <c r="V5575">
        <v>2.5</v>
      </c>
      <c r="W5575">
        <v>1375</v>
      </c>
      <c r="AH5575" s="16"/>
      <c r="AI5575" t="s">
        <v>1375</v>
      </c>
    </row>
    <row r="5576" spans="1:35" x14ac:dyDescent="0.25">
      <c r="A5576" t="s">
        <v>12703</v>
      </c>
      <c r="B5576" s="1">
        <v>52</v>
      </c>
      <c r="C5576" t="s">
        <v>12583</v>
      </c>
      <c r="D5576">
        <v>7776233</v>
      </c>
      <c r="E5576" t="s">
        <v>3028</v>
      </c>
      <c r="F5576" t="s">
        <v>1363</v>
      </c>
      <c r="G5576" t="s">
        <v>1364</v>
      </c>
      <c r="H5576" s="3" t="s">
        <v>12702</v>
      </c>
      <c r="I5576">
        <v>2018</v>
      </c>
      <c r="J5576" s="15" t="s">
        <v>6394</v>
      </c>
      <c r="K5576">
        <v>2018</v>
      </c>
      <c r="L5576" t="s">
        <v>1367</v>
      </c>
      <c r="M5576" t="s">
        <v>12593</v>
      </c>
      <c r="N5576" t="s">
        <v>12601</v>
      </c>
      <c r="O5576">
        <v>26600000000</v>
      </c>
      <c r="P5576" t="s">
        <v>2404</v>
      </c>
      <c r="Q5576">
        <f t="shared" si="101"/>
        <v>550</v>
      </c>
      <c r="R5576">
        <v>11367121</v>
      </c>
      <c r="S5576" t="s">
        <v>2348</v>
      </c>
      <c r="T5576" t="s">
        <v>3891</v>
      </c>
      <c r="U5576" s="75">
        <v>550</v>
      </c>
      <c r="V5576">
        <v>4.8</v>
      </c>
      <c r="W5576">
        <v>2640</v>
      </c>
      <c r="AH5576" s="16"/>
      <c r="AI5576" t="s">
        <v>1375</v>
      </c>
    </row>
    <row r="5577" spans="1:35" x14ac:dyDescent="0.25">
      <c r="A5577" t="s">
        <v>12704</v>
      </c>
      <c r="B5577" s="1">
        <v>52</v>
      </c>
      <c r="C5577" t="s">
        <v>12583</v>
      </c>
      <c r="D5577">
        <v>7776233</v>
      </c>
      <c r="E5577" t="s">
        <v>3028</v>
      </c>
      <c r="F5577" t="s">
        <v>1363</v>
      </c>
      <c r="G5577" t="s">
        <v>1364</v>
      </c>
      <c r="H5577" s="3" t="s">
        <v>12702</v>
      </c>
      <c r="I5577">
        <v>2018</v>
      </c>
      <c r="J5577" s="15" t="s">
        <v>6394</v>
      </c>
      <c r="K5577">
        <v>2018</v>
      </c>
      <c r="L5577" t="s">
        <v>1367</v>
      </c>
      <c r="M5577" t="s">
        <v>12593</v>
      </c>
      <c r="N5577" t="s">
        <v>12601</v>
      </c>
      <c r="O5577">
        <v>26600000000</v>
      </c>
      <c r="P5577" t="s">
        <v>2404</v>
      </c>
      <c r="Q5577">
        <f t="shared" si="101"/>
        <v>550</v>
      </c>
      <c r="R5577">
        <v>26269236</v>
      </c>
      <c r="S5577" t="s">
        <v>1839</v>
      </c>
      <c r="T5577" t="s">
        <v>12644</v>
      </c>
      <c r="U5577" s="75">
        <v>550</v>
      </c>
      <c r="V5577">
        <v>2.48</v>
      </c>
      <c r="W5577">
        <v>1364</v>
      </c>
      <c r="AH5577" s="16"/>
      <c r="AI5577" t="s">
        <v>1375</v>
      </c>
    </row>
    <row r="5578" spans="1:35" x14ac:dyDescent="0.25">
      <c r="A5578" t="s">
        <v>12705</v>
      </c>
      <c r="B5578" s="1">
        <v>52</v>
      </c>
      <c r="C5578" t="s">
        <v>12583</v>
      </c>
      <c r="D5578">
        <v>7784368</v>
      </c>
      <c r="E5578" t="s">
        <v>12706</v>
      </c>
      <c r="F5578" t="s">
        <v>1363</v>
      </c>
      <c r="G5578" t="s">
        <v>1364</v>
      </c>
      <c r="H5578" s="3" t="s">
        <v>6326</v>
      </c>
      <c r="I5578">
        <v>2018</v>
      </c>
      <c r="J5578" s="15" t="s">
        <v>12707</v>
      </c>
      <c r="K5578">
        <v>2018</v>
      </c>
      <c r="L5578" t="s">
        <v>1367</v>
      </c>
      <c r="M5578" t="s">
        <v>12593</v>
      </c>
      <c r="N5578" t="s">
        <v>12601</v>
      </c>
      <c r="O5578">
        <v>26600000000</v>
      </c>
      <c r="P5578" t="s">
        <v>2404</v>
      </c>
      <c r="Q5578">
        <f t="shared" si="101"/>
        <v>6200</v>
      </c>
      <c r="R5578">
        <v>1204076</v>
      </c>
      <c r="S5578" t="s">
        <v>3346</v>
      </c>
      <c r="T5578" t="s">
        <v>713</v>
      </c>
      <c r="U5578" s="75">
        <v>6200</v>
      </c>
      <c r="V5578">
        <v>2.5</v>
      </c>
      <c r="W5578">
        <v>15500</v>
      </c>
      <c r="AH5578" s="16"/>
      <c r="AI5578" t="s">
        <v>1375</v>
      </c>
    </row>
    <row r="5579" spans="1:35" x14ac:dyDescent="0.25">
      <c r="A5579" t="s">
        <v>12708</v>
      </c>
      <c r="B5579" s="1">
        <v>52</v>
      </c>
      <c r="C5579" t="s">
        <v>12583</v>
      </c>
      <c r="D5579">
        <v>7784368</v>
      </c>
      <c r="E5579" t="s">
        <v>12706</v>
      </c>
      <c r="F5579" t="s">
        <v>1363</v>
      </c>
      <c r="G5579" t="s">
        <v>1364</v>
      </c>
      <c r="H5579" s="3" t="s">
        <v>6326</v>
      </c>
      <c r="I5579">
        <v>2018</v>
      </c>
      <c r="J5579" s="15" t="s">
        <v>12707</v>
      </c>
      <c r="K5579">
        <v>2018</v>
      </c>
      <c r="L5579" t="s">
        <v>1367</v>
      </c>
      <c r="M5579" t="s">
        <v>12593</v>
      </c>
      <c r="N5579" t="s">
        <v>12601</v>
      </c>
      <c r="O5579">
        <v>26600000000</v>
      </c>
      <c r="P5579" t="s">
        <v>2404</v>
      </c>
      <c r="Q5579">
        <f t="shared" si="101"/>
        <v>6200</v>
      </c>
      <c r="R5579">
        <v>26269236</v>
      </c>
      <c r="S5579" t="s">
        <v>1839</v>
      </c>
      <c r="T5579" t="s">
        <v>12644</v>
      </c>
      <c r="U5579" s="75">
        <v>6200</v>
      </c>
      <c r="V5579">
        <v>2.35</v>
      </c>
      <c r="W5579">
        <v>14570</v>
      </c>
      <c r="AH5579" s="16"/>
      <c r="AI5579" t="s">
        <v>1375</v>
      </c>
    </row>
    <row r="5580" spans="1:35" x14ac:dyDescent="0.25">
      <c r="A5580" t="s">
        <v>12709</v>
      </c>
      <c r="B5580" s="1">
        <v>52</v>
      </c>
      <c r="C5580" t="s">
        <v>12583</v>
      </c>
      <c r="D5580">
        <v>7888430</v>
      </c>
      <c r="E5580" t="s">
        <v>12710</v>
      </c>
      <c r="F5580" t="s">
        <v>1363</v>
      </c>
      <c r="G5580" t="s">
        <v>1364</v>
      </c>
      <c r="H5580" s="3" t="s">
        <v>12711</v>
      </c>
      <c r="I5580">
        <v>2018</v>
      </c>
      <c r="J5580" s="15" t="s">
        <v>6457</v>
      </c>
      <c r="K5580">
        <v>2018</v>
      </c>
      <c r="L5580" t="s">
        <v>1367</v>
      </c>
      <c r="M5580" t="s">
        <v>12593</v>
      </c>
      <c r="N5580" t="s">
        <v>12601</v>
      </c>
      <c r="O5580">
        <v>26600000000</v>
      </c>
      <c r="P5580" t="s">
        <v>2404</v>
      </c>
      <c r="Q5580">
        <f t="shared" si="101"/>
        <v>10000</v>
      </c>
      <c r="R5580">
        <v>1204076</v>
      </c>
      <c r="S5580" t="s">
        <v>3346</v>
      </c>
      <c r="T5580" t="s">
        <v>713</v>
      </c>
      <c r="U5580" s="75">
        <v>10000</v>
      </c>
      <c r="V5580">
        <v>2.5</v>
      </c>
      <c r="W5580">
        <v>25000</v>
      </c>
      <c r="AH5580" s="16"/>
      <c r="AI5580" t="s">
        <v>1375</v>
      </c>
    </row>
    <row r="5581" spans="1:35" x14ac:dyDescent="0.25">
      <c r="A5581" t="s">
        <v>12712</v>
      </c>
      <c r="B5581" s="1">
        <v>52</v>
      </c>
      <c r="C5581" t="s">
        <v>12583</v>
      </c>
      <c r="D5581">
        <v>7888430</v>
      </c>
      <c r="E5581" t="s">
        <v>12710</v>
      </c>
      <c r="F5581" t="s">
        <v>1363</v>
      </c>
      <c r="G5581" t="s">
        <v>1364</v>
      </c>
      <c r="H5581" s="3" t="s">
        <v>12711</v>
      </c>
      <c r="I5581">
        <v>2018</v>
      </c>
      <c r="J5581" s="15" t="s">
        <v>6457</v>
      </c>
      <c r="K5581">
        <v>2018</v>
      </c>
      <c r="L5581" t="s">
        <v>1367</v>
      </c>
      <c r="M5581" t="s">
        <v>12593</v>
      </c>
      <c r="N5581" t="s">
        <v>12601</v>
      </c>
      <c r="O5581">
        <v>26600000000</v>
      </c>
      <c r="P5581" t="s">
        <v>2404</v>
      </c>
      <c r="Q5581">
        <f t="shared" si="101"/>
        <v>10000</v>
      </c>
      <c r="R5581">
        <v>8163294</v>
      </c>
      <c r="S5581" t="s">
        <v>1382</v>
      </c>
      <c r="T5581" t="s">
        <v>587</v>
      </c>
      <c r="U5581" s="75">
        <v>10000</v>
      </c>
      <c r="V5581">
        <v>3.97</v>
      </c>
      <c r="W5581">
        <v>39700</v>
      </c>
      <c r="AH5581" s="16"/>
      <c r="AI5581" t="s">
        <v>1375</v>
      </c>
    </row>
    <row r="5582" spans="1:35" x14ac:dyDescent="0.25">
      <c r="A5582" t="s">
        <v>12713</v>
      </c>
      <c r="B5582" s="1">
        <v>52</v>
      </c>
      <c r="C5582" t="s">
        <v>12583</v>
      </c>
      <c r="D5582">
        <v>8560420</v>
      </c>
      <c r="E5582" t="s">
        <v>12714</v>
      </c>
      <c r="F5582" t="s">
        <v>1363</v>
      </c>
      <c r="G5582" t="s">
        <v>1364</v>
      </c>
      <c r="H5582" s="3" t="s">
        <v>7790</v>
      </c>
      <c r="I5582">
        <v>2018</v>
      </c>
      <c r="J5582" s="15" t="s">
        <v>6444</v>
      </c>
      <c r="K5582">
        <v>2018</v>
      </c>
      <c r="L5582" t="s">
        <v>1367</v>
      </c>
      <c r="M5582" t="s">
        <v>12593</v>
      </c>
      <c r="N5582" t="s">
        <v>12601</v>
      </c>
      <c r="O5582">
        <v>26600000000</v>
      </c>
      <c r="P5582" t="s">
        <v>2404</v>
      </c>
      <c r="Q5582">
        <f t="shared" si="101"/>
        <v>300</v>
      </c>
      <c r="R5582">
        <v>1204076</v>
      </c>
      <c r="S5582" t="s">
        <v>3346</v>
      </c>
      <c r="T5582" t="s">
        <v>713</v>
      </c>
      <c r="U5582" s="75">
        <v>300</v>
      </c>
      <c r="V5582">
        <v>2.5</v>
      </c>
      <c r="W5582">
        <v>750</v>
      </c>
      <c r="AH5582" s="16"/>
      <c r="AI5582" t="s">
        <v>1375</v>
      </c>
    </row>
    <row r="5583" spans="1:35" x14ac:dyDescent="0.25">
      <c r="A5583" t="s">
        <v>12715</v>
      </c>
      <c r="B5583" s="1">
        <v>52</v>
      </c>
      <c r="C5583" t="s">
        <v>12583</v>
      </c>
      <c r="D5583">
        <v>7836775</v>
      </c>
      <c r="E5583" t="s">
        <v>12716</v>
      </c>
      <c r="F5583" t="s">
        <v>1363</v>
      </c>
      <c r="G5583" t="s">
        <v>1364</v>
      </c>
      <c r="H5583" s="3" t="s">
        <v>6390</v>
      </c>
      <c r="I5583">
        <v>2018</v>
      </c>
      <c r="J5583" s="15" t="s">
        <v>12717</v>
      </c>
      <c r="K5583">
        <v>2018</v>
      </c>
      <c r="L5583" t="s">
        <v>1367</v>
      </c>
      <c r="M5583" t="s">
        <v>12593</v>
      </c>
      <c r="N5583" t="s">
        <v>12601</v>
      </c>
      <c r="O5583">
        <v>26600000000</v>
      </c>
      <c r="P5583" t="s">
        <v>2404</v>
      </c>
      <c r="Q5583">
        <f t="shared" si="101"/>
        <v>15200</v>
      </c>
      <c r="R5583">
        <v>1204076</v>
      </c>
      <c r="S5583" t="s">
        <v>3346</v>
      </c>
      <c r="T5583" t="s">
        <v>713</v>
      </c>
      <c r="U5583" s="75">
        <v>15200</v>
      </c>
      <c r="V5583">
        <v>2.5</v>
      </c>
      <c r="W5583">
        <v>38000</v>
      </c>
      <c r="AH5583" s="16"/>
      <c r="AI5583" t="s">
        <v>1375</v>
      </c>
    </row>
    <row r="5584" spans="1:35" x14ac:dyDescent="0.25">
      <c r="A5584" t="s">
        <v>12718</v>
      </c>
      <c r="B5584" s="1">
        <v>52</v>
      </c>
      <c r="C5584" t="s">
        <v>12583</v>
      </c>
      <c r="D5584">
        <v>7836775</v>
      </c>
      <c r="E5584" t="s">
        <v>12716</v>
      </c>
      <c r="F5584" t="s">
        <v>1363</v>
      </c>
      <c r="G5584" t="s">
        <v>1364</v>
      </c>
      <c r="H5584" s="3" t="s">
        <v>6390</v>
      </c>
      <c r="I5584">
        <v>2018</v>
      </c>
      <c r="J5584" s="15" t="s">
        <v>12717</v>
      </c>
      <c r="K5584">
        <v>2018</v>
      </c>
      <c r="L5584" t="s">
        <v>1367</v>
      </c>
      <c r="M5584" t="s">
        <v>12593</v>
      </c>
      <c r="N5584" t="s">
        <v>12601</v>
      </c>
      <c r="O5584">
        <v>26600000000</v>
      </c>
      <c r="P5584" t="s">
        <v>2404</v>
      </c>
      <c r="Q5584">
        <f t="shared" si="101"/>
        <v>15200</v>
      </c>
      <c r="R5584">
        <v>8163294</v>
      </c>
      <c r="S5584" t="s">
        <v>1382</v>
      </c>
      <c r="T5584" t="s">
        <v>587</v>
      </c>
      <c r="U5584" s="75">
        <v>15200</v>
      </c>
      <c r="V5584">
        <v>3.49</v>
      </c>
      <c r="W5584">
        <v>53048</v>
      </c>
      <c r="AH5584" s="16"/>
      <c r="AI5584" t="s">
        <v>1375</v>
      </c>
    </row>
    <row r="5585" spans="1:35" x14ac:dyDescent="0.25">
      <c r="A5585" t="s">
        <v>12719</v>
      </c>
      <c r="B5585" s="1">
        <v>52</v>
      </c>
      <c r="C5585" t="s">
        <v>12583</v>
      </c>
      <c r="D5585">
        <v>7860447</v>
      </c>
      <c r="E5585" t="s">
        <v>7794</v>
      </c>
      <c r="F5585" t="s">
        <v>1363</v>
      </c>
      <c r="G5585" t="s">
        <v>1364</v>
      </c>
      <c r="H5585" s="3" t="s">
        <v>7795</v>
      </c>
      <c r="I5585">
        <v>2018</v>
      </c>
      <c r="J5585" s="15" t="s">
        <v>6420</v>
      </c>
      <c r="K5585">
        <v>2018</v>
      </c>
      <c r="L5585" t="s">
        <v>1367</v>
      </c>
      <c r="M5585" t="s">
        <v>12593</v>
      </c>
      <c r="N5585" t="s">
        <v>12601</v>
      </c>
      <c r="O5585">
        <v>26600000000</v>
      </c>
      <c r="P5585" t="s">
        <v>2404</v>
      </c>
      <c r="Q5585">
        <f t="shared" si="101"/>
        <v>5000</v>
      </c>
      <c r="R5585">
        <v>26269236</v>
      </c>
      <c r="S5585" t="s">
        <v>1839</v>
      </c>
      <c r="T5585" t="s">
        <v>12644</v>
      </c>
      <c r="U5585" s="75">
        <v>5000</v>
      </c>
      <c r="V5585">
        <v>2.85</v>
      </c>
      <c r="W5585">
        <v>14250</v>
      </c>
      <c r="AH5585" s="16"/>
      <c r="AI5585" t="s">
        <v>1375</v>
      </c>
    </row>
    <row r="5586" spans="1:35" x14ac:dyDescent="0.25">
      <c r="A5586" t="s">
        <v>12720</v>
      </c>
      <c r="B5586" s="1">
        <v>52</v>
      </c>
      <c r="C5586" t="s">
        <v>12583</v>
      </c>
      <c r="D5586">
        <v>7860447</v>
      </c>
      <c r="E5586" t="s">
        <v>7794</v>
      </c>
      <c r="F5586" t="s">
        <v>1363</v>
      </c>
      <c r="G5586" t="s">
        <v>1364</v>
      </c>
      <c r="H5586" s="3" t="s">
        <v>7795</v>
      </c>
      <c r="I5586">
        <v>2018</v>
      </c>
      <c r="J5586" s="15" t="s">
        <v>6420</v>
      </c>
      <c r="K5586">
        <v>2018</v>
      </c>
      <c r="L5586" t="s">
        <v>1367</v>
      </c>
      <c r="M5586" t="s">
        <v>12593</v>
      </c>
      <c r="N5586" t="s">
        <v>12601</v>
      </c>
      <c r="O5586">
        <v>26600000000</v>
      </c>
      <c r="P5586" t="s">
        <v>2404</v>
      </c>
      <c r="Q5586">
        <f t="shared" si="101"/>
        <v>5000</v>
      </c>
      <c r="R5586">
        <v>1204076</v>
      </c>
      <c r="S5586" t="s">
        <v>3346</v>
      </c>
      <c r="T5586" t="s">
        <v>713</v>
      </c>
      <c r="U5586" s="75">
        <v>5000</v>
      </c>
      <c r="V5586">
        <v>2.5</v>
      </c>
      <c r="W5586">
        <v>12500</v>
      </c>
      <c r="AH5586" s="16"/>
      <c r="AI5586" t="s">
        <v>1375</v>
      </c>
    </row>
    <row r="5587" spans="1:35" x14ac:dyDescent="0.25">
      <c r="A5587" t="s">
        <v>12721</v>
      </c>
      <c r="B5587" s="1">
        <v>52</v>
      </c>
      <c r="C5587" t="s">
        <v>12583</v>
      </c>
      <c r="D5587">
        <v>7999895</v>
      </c>
      <c r="E5587" t="s">
        <v>12722</v>
      </c>
      <c r="F5587" t="s">
        <v>1363</v>
      </c>
      <c r="G5587" t="s">
        <v>1364</v>
      </c>
      <c r="H5587" s="3" t="s">
        <v>8480</v>
      </c>
      <c r="I5587">
        <v>2018</v>
      </c>
      <c r="J5587" s="15" t="s">
        <v>2517</v>
      </c>
      <c r="K5587">
        <v>2018</v>
      </c>
      <c r="L5587" t="s">
        <v>1367</v>
      </c>
      <c r="M5587" t="s">
        <v>12593</v>
      </c>
      <c r="N5587" t="s">
        <v>12601</v>
      </c>
      <c r="O5587">
        <v>26600000000</v>
      </c>
      <c r="P5587" t="s">
        <v>2404</v>
      </c>
      <c r="Q5587">
        <f t="shared" si="101"/>
        <v>5000</v>
      </c>
      <c r="R5587">
        <v>1204076</v>
      </c>
      <c r="S5587" t="s">
        <v>3346</v>
      </c>
      <c r="T5587" t="s">
        <v>713</v>
      </c>
      <c r="U5587" s="75">
        <v>5000</v>
      </c>
      <c r="V5587">
        <v>2.5</v>
      </c>
      <c r="W5587">
        <v>12500</v>
      </c>
      <c r="AH5587" s="16"/>
      <c r="AI5587" t="s">
        <v>1375</v>
      </c>
    </row>
    <row r="5588" spans="1:35" x14ac:dyDescent="0.25">
      <c r="A5588" t="s">
        <v>12723</v>
      </c>
      <c r="B5588" s="1">
        <v>52</v>
      </c>
      <c r="C5588" t="s">
        <v>12583</v>
      </c>
      <c r="D5588">
        <v>8091323</v>
      </c>
      <c r="E5588" t="s">
        <v>12724</v>
      </c>
      <c r="F5588" t="s">
        <v>1363</v>
      </c>
      <c r="G5588" t="s">
        <v>1364</v>
      </c>
      <c r="H5588" s="3" t="s">
        <v>6501</v>
      </c>
      <c r="I5588">
        <v>2018</v>
      </c>
      <c r="J5588" s="15" t="s">
        <v>6261</v>
      </c>
      <c r="K5588">
        <v>2018</v>
      </c>
      <c r="L5588" t="s">
        <v>1367</v>
      </c>
      <c r="M5588" t="s">
        <v>12593</v>
      </c>
      <c r="N5588" t="s">
        <v>12601</v>
      </c>
      <c r="O5588">
        <v>26600000000</v>
      </c>
      <c r="P5588" t="s">
        <v>2404</v>
      </c>
      <c r="Q5588">
        <f t="shared" si="101"/>
        <v>2000</v>
      </c>
      <c r="R5588">
        <v>1204076</v>
      </c>
      <c r="S5588" t="s">
        <v>3346</v>
      </c>
      <c r="T5588" t="s">
        <v>713</v>
      </c>
      <c r="U5588" s="75">
        <v>2000</v>
      </c>
      <c r="V5588">
        <v>2.5</v>
      </c>
      <c r="W5588">
        <v>5000</v>
      </c>
      <c r="AH5588" s="16"/>
      <c r="AI5588" t="s">
        <v>1375</v>
      </c>
    </row>
    <row r="5589" spans="1:35" x14ac:dyDescent="0.25">
      <c r="A5589" t="s">
        <v>12725</v>
      </c>
      <c r="B5589" s="1">
        <v>52</v>
      </c>
      <c r="C5589" t="s">
        <v>12583</v>
      </c>
      <c r="D5589">
        <v>8164797</v>
      </c>
      <c r="E5589" t="s">
        <v>12726</v>
      </c>
      <c r="F5589" t="s">
        <v>1363</v>
      </c>
      <c r="G5589" t="s">
        <v>1364</v>
      </c>
      <c r="H5589" s="3" t="s">
        <v>8453</v>
      </c>
      <c r="I5589">
        <v>2018</v>
      </c>
      <c r="J5589" s="15" t="s">
        <v>3925</v>
      </c>
      <c r="K5589">
        <v>2018</v>
      </c>
      <c r="L5589" t="s">
        <v>1367</v>
      </c>
      <c r="M5589" t="s">
        <v>12593</v>
      </c>
      <c r="N5589" t="s">
        <v>12601</v>
      </c>
      <c r="O5589">
        <v>26600000000</v>
      </c>
      <c r="P5589" t="s">
        <v>2404</v>
      </c>
      <c r="Q5589">
        <f t="shared" si="101"/>
        <v>10000</v>
      </c>
      <c r="R5589">
        <v>1204076</v>
      </c>
      <c r="S5589" t="s">
        <v>3346</v>
      </c>
      <c r="T5589" t="s">
        <v>713</v>
      </c>
      <c r="U5589" s="75">
        <v>10000</v>
      </c>
      <c r="V5589">
        <v>2.5</v>
      </c>
      <c r="W5589">
        <v>25000</v>
      </c>
      <c r="AH5589" s="16"/>
      <c r="AI5589" t="s">
        <v>1375</v>
      </c>
    </row>
    <row r="5590" spans="1:35" x14ac:dyDescent="0.25">
      <c r="A5590" t="s">
        <v>12727</v>
      </c>
      <c r="B5590" s="1">
        <v>52</v>
      </c>
      <c r="C5590" t="s">
        <v>12583</v>
      </c>
      <c r="D5590">
        <v>8060525</v>
      </c>
      <c r="E5590" t="s">
        <v>7326</v>
      </c>
      <c r="F5590" t="s">
        <v>1363</v>
      </c>
      <c r="G5590" t="s">
        <v>1364</v>
      </c>
      <c r="H5590" s="3" t="s">
        <v>6490</v>
      </c>
      <c r="I5590">
        <v>2018</v>
      </c>
      <c r="J5590" s="15" t="s">
        <v>6491</v>
      </c>
      <c r="K5590">
        <v>2018</v>
      </c>
      <c r="L5590" t="s">
        <v>1367</v>
      </c>
      <c r="M5590" t="s">
        <v>12593</v>
      </c>
      <c r="N5590" t="s">
        <v>12601</v>
      </c>
      <c r="O5590">
        <v>26600000000</v>
      </c>
      <c r="P5590" t="s">
        <v>2404</v>
      </c>
      <c r="Q5590">
        <f t="shared" si="101"/>
        <v>6000</v>
      </c>
      <c r="R5590">
        <v>1204076</v>
      </c>
      <c r="S5590" t="s">
        <v>3346</v>
      </c>
      <c r="T5590" t="s">
        <v>713</v>
      </c>
      <c r="U5590" s="75">
        <v>6000</v>
      </c>
      <c r="V5590">
        <v>2.5</v>
      </c>
      <c r="W5590">
        <v>15000</v>
      </c>
      <c r="AH5590" s="16"/>
      <c r="AI5590" t="s">
        <v>1375</v>
      </c>
    </row>
    <row r="5591" spans="1:35" x14ac:dyDescent="0.25">
      <c r="A5591" t="s">
        <v>12728</v>
      </c>
      <c r="B5591" s="1">
        <v>52</v>
      </c>
      <c r="C5591" t="s">
        <v>12583</v>
      </c>
      <c r="D5591">
        <v>8249601</v>
      </c>
      <c r="E5591" t="s">
        <v>12729</v>
      </c>
      <c r="F5591" t="s">
        <v>1363</v>
      </c>
      <c r="G5591" t="s">
        <v>1364</v>
      </c>
      <c r="H5591" s="3" t="s">
        <v>4626</v>
      </c>
      <c r="I5591">
        <v>2018</v>
      </c>
      <c r="J5591" s="15" t="s">
        <v>6550</v>
      </c>
      <c r="K5591">
        <v>2018</v>
      </c>
      <c r="L5591" t="s">
        <v>1367</v>
      </c>
      <c r="M5591" t="s">
        <v>12593</v>
      </c>
      <c r="N5591" t="s">
        <v>12601</v>
      </c>
      <c r="O5591">
        <v>26600000000</v>
      </c>
      <c r="P5591" t="s">
        <v>2404</v>
      </c>
      <c r="Q5591">
        <f t="shared" si="101"/>
        <v>15200</v>
      </c>
      <c r="R5591">
        <v>1204076</v>
      </c>
      <c r="S5591" t="s">
        <v>3346</v>
      </c>
      <c r="T5591" t="s">
        <v>713</v>
      </c>
      <c r="U5591" s="75">
        <v>15200</v>
      </c>
      <c r="V5591">
        <v>2.5</v>
      </c>
      <c r="W5591">
        <v>38000</v>
      </c>
      <c r="AH5591" s="16"/>
      <c r="AI5591" t="s">
        <v>1375</v>
      </c>
    </row>
    <row r="5592" spans="1:35" x14ac:dyDescent="0.25">
      <c r="A5592" t="s">
        <v>12730</v>
      </c>
      <c r="B5592" s="1">
        <v>52</v>
      </c>
      <c r="C5592" t="s">
        <v>12583</v>
      </c>
      <c r="D5592">
        <v>8249601</v>
      </c>
      <c r="E5592" t="s">
        <v>12729</v>
      </c>
      <c r="F5592" t="s">
        <v>1363</v>
      </c>
      <c r="G5592" t="s">
        <v>1364</v>
      </c>
      <c r="H5592" s="3" t="s">
        <v>4626</v>
      </c>
      <c r="I5592">
        <v>2018</v>
      </c>
      <c r="J5592" s="15" t="s">
        <v>6550</v>
      </c>
      <c r="K5592">
        <v>2018</v>
      </c>
      <c r="L5592" t="s">
        <v>1367</v>
      </c>
      <c r="M5592" t="s">
        <v>12593</v>
      </c>
      <c r="N5592" t="s">
        <v>12601</v>
      </c>
      <c r="O5592">
        <v>26600000000</v>
      </c>
      <c r="P5592" t="s">
        <v>2404</v>
      </c>
      <c r="Q5592">
        <f t="shared" si="101"/>
        <v>15200</v>
      </c>
      <c r="R5592">
        <v>8163294</v>
      </c>
      <c r="S5592" t="s">
        <v>1382</v>
      </c>
      <c r="T5592" t="s">
        <v>587</v>
      </c>
      <c r="U5592" s="75">
        <v>15200</v>
      </c>
      <c r="V5592">
        <v>3.49</v>
      </c>
      <c r="W5592">
        <v>53048</v>
      </c>
      <c r="AH5592" s="16"/>
      <c r="AI5592" t="s">
        <v>1375</v>
      </c>
    </row>
    <row r="5593" spans="1:35" x14ac:dyDescent="0.25">
      <c r="A5593" t="s">
        <v>12731</v>
      </c>
      <c r="B5593" s="1">
        <v>52</v>
      </c>
      <c r="C5593" t="s">
        <v>12583</v>
      </c>
      <c r="D5593">
        <v>8326525</v>
      </c>
      <c r="E5593" t="s">
        <v>12732</v>
      </c>
      <c r="F5593" t="s">
        <v>1363</v>
      </c>
      <c r="G5593" t="s">
        <v>1364</v>
      </c>
      <c r="H5593" s="3" t="s">
        <v>9511</v>
      </c>
      <c r="I5593">
        <v>2018</v>
      </c>
      <c r="J5593" s="15" t="s">
        <v>12733</v>
      </c>
      <c r="K5593">
        <v>2018</v>
      </c>
      <c r="L5593" t="s">
        <v>1367</v>
      </c>
      <c r="M5593" t="s">
        <v>12593</v>
      </c>
      <c r="N5593" t="s">
        <v>12601</v>
      </c>
      <c r="O5593">
        <v>26600000000</v>
      </c>
      <c r="P5593" t="s">
        <v>2404</v>
      </c>
      <c r="Q5593">
        <f t="shared" si="101"/>
        <v>100</v>
      </c>
      <c r="R5593">
        <v>1204076</v>
      </c>
      <c r="S5593" t="s">
        <v>3346</v>
      </c>
      <c r="T5593" t="s">
        <v>713</v>
      </c>
      <c r="U5593" s="75">
        <v>100</v>
      </c>
      <c r="V5593">
        <v>2.5</v>
      </c>
      <c r="W5593">
        <v>250</v>
      </c>
      <c r="AH5593" s="16"/>
      <c r="AI5593" t="s">
        <v>1375</v>
      </c>
    </row>
    <row r="5594" spans="1:35" x14ac:dyDescent="0.25">
      <c r="A5594" t="s">
        <v>12734</v>
      </c>
      <c r="B5594" s="1">
        <v>52</v>
      </c>
      <c r="C5594" t="s">
        <v>12583</v>
      </c>
      <c r="D5594">
        <v>8326525</v>
      </c>
      <c r="E5594" t="s">
        <v>12732</v>
      </c>
      <c r="F5594" t="s">
        <v>1363</v>
      </c>
      <c r="G5594" t="s">
        <v>1364</v>
      </c>
      <c r="H5594" s="3" t="s">
        <v>9511</v>
      </c>
      <c r="I5594">
        <v>2018</v>
      </c>
      <c r="J5594" s="15" t="s">
        <v>12733</v>
      </c>
      <c r="K5594">
        <v>2018</v>
      </c>
      <c r="L5594" t="s">
        <v>1367</v>
      </c>
      <c r="M5594" t="s">
        <v>12593</v>
      </c>
      <c r="N5594" t="s">
        <v>12601</v>
      </c>
      <c r="O5594">
        <v>26600000000</v>
      </c>
      <c r="P5594" t="s">
        <v>2404</v>
      </c>
      <c r="Q5594">
        <f t="shared" si="101"/>
        <v>100</v>
      </c>
      <c r="R5594">
        <v>6623069</v>
      </c>
      <c r="S5594" t="s">
        <v>1821</v>
      </c>
      <c r="T5594" t="s">
        <v>713</v>
      </c>
      <c r="U5594" s="75">
        <v>100</v>
      </c>
      <c r="V5594">
        <v>2.4900000000000002</v>
      </c>
      <c r="W5594">
        <v>249</v>
      </c>
      <c r="AH5594" s="16"/>
      <c r="AI5594" t="s">
        <v>1375</v>
      </c>
    </row>
    <row r="5595" spans="1:35" x14ac:dyDescent="0.25">
      <c r="A5595" t="s">
        <v>12735</v>
      </c>
      <c r="B5595" s="1">
        <v>52</v>
      </c>
      <c r="C5595" t="s">
        <v>12583</v>
      </c>
      <c r="D5595">
        <v>8326525</v>
      </c>
      <c r="E5595" t="s">
        <v>12732</v>
      </c>
      <c r="F5595" t="s">
        <v>1363</v>
      </c>
      <c r="G5595" t="s">
        <v>1364</v>
      </c>
      <c r="H5595" s="3" t="s">
        <v>9511</v>
      </c>
      <c r="I5595">
        <v>2018</v>
      </c>
      <c r="J5595" s="15" t="s">
        <v>12733</v>
      </c>
      <c r="K5595">
        <v>2018</v>
      </c>
      <c r="L5595" t="s">
        <v>1367</v>
      </c>
      <c r="M5595" t="s">
        <v>12593</v>
      </c>
      <c r="N5595" t="s">
        <v>12601</v>
      </c>
      <c r="O5595">
        <v>26600000000</v>
      </c>
      <c r="P5595" t="s">
        <v>2404</v>
      </c>
      <c r="Q5595">
        <f t="shared" si="101"/>
        <v>100</v>
      </c>
      <c r="R5595">
        <v>41296184</v>
      </c>
      <c r="S5595" t="s">
        <v>2199</v>
      </c>
      <c r="T5595" t="s">
        <v>587</v>
      </c>
      <c r="U5595" s="75">
        <v>100</v>
      </c>
      <c r="V5595">
        <v>5.32</v>
      </c>
      <c r="W5595">
        <v>532</v>
      </c>
      <c r="AH5595" s="16"/>
      <c r="AI5595" t="s">
        <v>1375</v>
      </c>
    </row>
    <row r="5596" spans="1:35" x14ac:dyDescent="0.25">
      <c r="A5596" t="s">
        <v>12736</v>
      </c>
      <c r="B5596" s="1">
        <v>52</v>
      </c>
      <c r="C5596" t="s">
        <v>12583</v>
      </c>
      <c r="D5596">
        <v>8220220</v>
      </c>
      <c r="E5596" t="s">
        <v>12737</v>
      </c>
      <c r="F5596" t="s">
        <v>1363</v>
      </c>
      <c r="G5596" t="s">
        <v>1364</v>
      </c>
      <c r="H5596" s="3" t="s">
        <v>4336</v>
      </c>
      <c r="I5596">
        <v>2018</v>
      </c>
      <c r="J5596" s="15" t="s">
        <v>6522</v>
      </c>
      <c r="K5596">
        <v>2018</v>
      </c>
      <c r="L5596" t="s">
        <v>1367</v>
      </c>
      <c r="M5596" t="s">
        <v>12593</v>
      </c>
      <c r="N5596" t="s">
        <v>12601</v>
      </c>
      <c r="O5596">
        <v>26600000000</v>
      </c>
      <c r="P5596" t="s">
        <v>2404</v>
      </c>
      <c r="Q5596">
        <f t="shared" si="101"/>
        <v>1000</v>
      </c>
      <c r="R5596">
        <v>1204076</v>
      </c>
      <c r="S5596" t="s">
        <v>3346</v>
      </c>
      <c r="T5596" t="s">
        <v>713</v>
      </c>
      <c r="U5596" s="75">
        <v>1000</v>
      </c>
      <c r="V5596">
        <v>2.5</v>
      </c>
      <c r="W5596">
        <v>2500</v>
      </c>
      <c r="AH5596" s="16"/>
      <c r="AI5596" t="s">
        <v>1375</v>
      </c>
    </row>
    <row r="5597" spans="1:35" x14ac:dyDescent="0.25">
      <c r="A5597" t="s">
        <v>12738</v>
      </c>
      <c r="B5597" s="1">
        <v>52</v>
      </c>
      <c r="C5597" t="s">
        <v>12583</v>
      </c>
      <c r="D5597">
        <v>8337985</v>
      </c>
      <c r="E5597" t="s">
        <v>12739</v>
      </c>
      <c r="F5597" t="s">
        <v>1363</v>
      </c>
      <c r="G5597" t="s">
        <v>1364</v>
      </c>
      <c r="H5597" s="3" t="s">
        <v>6542</v>
      </c>
      <c r="I5597">
        <v>2018</v>
      </c>
      <c r="J5597" s="15" t="s">
        <v>6547</v>
      </c>
      <c r="K5597">
        <v>2018</v>
      </c>
      <c r="L5597" t="s">
        <v>1367</v>
      </c>
      <c r="M5597" t="s">
        <v>12593</v>
      </c>
      <c r="N5597" t="s">
        <v>12601</v>
      </c>
      <c r="O5597">
        <v>26600000000</v>
      </c>
      <c r="P5597" t="s">
        <v>2404</v>
      </c>
      <c r="Q5597">
        <f t="shared" si="101"/>
        <v>7858</v>
      </c>
      <c r="R5597">
        <v>6623069</v>
      </c>
      <c r="S5597" t="s">
        <v>1821</v>
      </c>
      <c r="T5597" t="s">
        <v>713</v>
      </c>
      <c r="U5597" s="75">
        <v>7858</v>
      </c>
      <c r="V5597">
        <v>2.4900000000000002</v>
      </c>
      <c r="W5597">
        <v>19566.419999999998</v>
      </c>
      <c r="AH5597" s="16"/>
      <c r="AI5597" t="s">
        <v>1375</v>
      </c>
    </row>
    <row r="5598" spans="1:35" x14ac:dyDescent="0.25">
      <c r="A5598" t="s">
        <v>12740</v>
      </c>
      <c r="B5598" s="1">
        <v>52</v>
      </c>
      <c r="C5598" t="s">
        <v>12583</v>
      </c>
      <c r="D5598">
        <v>8337985</v>
      </c>
      <c r="E5598" t="s">
        <v>12739</v>
      </c>
      <c r="F5598" t="s">
        <v>1363</v>
      </c>
      <c r="G5598" t="s">
        <v>1364</v>
      </c>
      <c r="H5598" s="3" t="s">
        <v>6542</v>
      </c>
      <c r="I5598">
        <v>2018</v>
      </c>
      <c r="J5598" s="15" t="s">
        <v>6547</v>
      </c>
      <c r="K5598">
        <v>2018</v>
      </c>
      <c r="L5598" t="s">
        <v>1367</v>
      </c>
      <c r="M5598" t="s">
        <v>12593</v>
      </c>
      <c r="N5598" t="s">
        <v>12601</v>
      </c>
      <c r="O5598">
        <v>26600000000</v>
      </c>
      <c r="P5598" t="s">
        <v>2404</v>
      </c>
      <c r="Q5598">
        <f t="shared" si="101"/>
        <v>7858</v>
      </c>
      <c r="R5598">
        <v>1204076</v>
      </c>
      <c r="S5598" t="s">
        <v>3346</v>
      </c>
      <c r="T5598" t="s">
        <v>713</v>
      </c>
      <c r="U5598" s="75">
        <v>7858</v>
      </c>
      <c r="V5598">
        <v>2.5</v>
      </c>
      <c r="W5598">
        <v>19645</v>
      </c>
      <c r="AH5598" s="16"/>
      <c r="AI5598" t="s">
        <v>1375</v>
      </c>
    </row>
    <row r="5599" spans="1:35" x14ac:dyDescent="0.25">
      <c r="A5599" t="s">
        <v>12741</v>
      </c>
      <c r="B5599" s="1">
        <v>52</v>
      </c>
      <c r="C5599" t="s">
        <v>12583</v>
      </c>
      <c r="D5599">
        <v>8337985</v>
      </c>
      <c r="E5599" t="s">
        <v>12739</v>
      </c>
      <c r="F5599" t="s">
        <v>1363</v>
      </c>
      <c r="G5599" t="s">
        <v>1364</v>
      </c>
      <c r="H5599" s="3" t="s">
        <v>6542</v>
      </c>
      <c r="I5599">
        <v>2018</v>
      </c>
      <c r="J5599" s="15" t="s">
        <v>6547</v>
      </c>
      <c r="K5599">
        <v>2018</v>
      </c>
      <c r="L5599" t="s">
        <v>1367</v>
      </c>
      <c r="M5599" t="s">
        <v>12593</v>
      </c>
      <c r="N5599" t="s">
        <v>12601</v>
      </c>
      <c r="O5599">
        <v>26600000000</v>
      </c>
      <c r="P5599" t="s">
        <v>2404</v>
      </c>
      <c r="Q5599">
        <f t="shared" si="101"/>
        <v>7858</v>
      </c>
      <c r="R5599">
        <v>8163294</v>
      </c>
      <c r="S5599" t="s">
        <v>1382</v>
      </c>
      <c r="T5599" t="s">
        <v>587</v>
      </c>
      <c r="U5599" s="75">
        <v>7858</v>
      </c>
      <c r="V5599">
        <v>3.98</v>
      </c>
      <c r="W5599">
        <v>31274.84</v>
      </c>
      <c r="AH5599" s="16"/>
      <c r="AI5599" t="s">
        <v>1375</v>
      </c>
    </row>
    <row r="5600" spans="1:35" x14ac:dyDescent="0.25">
      <c r="A5600" t="s">
        <v>12742</v>
      </c>
      <c r="B5600" s="1">
        <v>52</v>
      </c>
      <c r="C5600" t="s">
        <v>12583</v>
      </c>
      <c r="D5600">
        <v>8373027</v>
      </c>
      <c r="E5600" t="s">
        <v>12743</v>
      </c>
      <c r="F5600" t="s">
        <v>1363</v>
      </c>
      <c r="G5600" t="s">
        <v>1364</v>
      </c>
      <c r="H5600" s="3" t="s">
        <v>12744</v>
      </c>
      <c r="I5600">
        <v>2018</v>
      </c>
      <c r="J5600" s="15" t="s">
        <v>6553</v>
      </c>
      <c r="K5600">
        <v>2018</v>
      </c>
      <c r="L5600" t="s">
        <v>1367</v>
      </c>
      <c r="M5600" t="s">
        <v>12593</v>
      </c>
      <c r="N5600" t="s">
        <v>12601</v>
      </c>
      <c r="O5600">
        <v>26600000000</v>
      </c>
      <c r="P5600" t="s">
        <v>2404</v>
      </c>
      <c r="Q5600">
        <f t="shared" si="101"/>
        <v>4800</v>
      </c>
      <c r="R5600">
        <v>1204076</v>
      </c>
      <c r="S5600" t="s">
        <v>3346</v>
      </c>
      <c r="T5600" t="s">
        <v>713</v>
      </c>
      <c r="U5600" s="75">
        <v>4800</v>
      </c>
      <c r="V5600">
        <v>2.5</v>
      </c>
      <c r="W5600">
        <v>12000</v>
      </c>
      <c r="AH5600" s="16"/>
      <c r="AI5600" t="s">
        <v>1375</v>
      </c>
    </row>
    <row r="5601" spans="1:35" x14ac:dyDescent="0.25">
      <c r="A5601" t="s">
        <v>12745</v>
      </c>
      <c r="B5601" s="1">
        <v>52</v>
      </c>
      <c r="C5601" t="s">
        <v>12583</v>
      </c>
      <c r="D5601">
        <v>8373027</v>
      </c>
      <c r="E5601" t="s">
        <v>12743</v>
      </c>
      <c r="F5601" t="s">
        <v>1363</v>
      </c>
      <c r="G5601" t="s">
        <v>1364</v>
      </c>
      <c r="H5601" s="3" t="s">
        <v>12744</v>
      </c>
      <c r="I5601">
        <v>2018</v>
      </c>
      <c r="J5601" s="15" t="s">
        <v>6553</v>
      </c>
      <c r="K5601">
        <v>2018</v>
      </c>
      <c r="L5601" t="s">
        <v>1367</v>
      </c>
      <c r="M5601" t="s">
        <v>12593</v>
      </c>
      <c r="N5601" t="s">
        <v>12601</v>
      </c>
      <c r="O5601">
        <v>26600000000</v>
      </c>
      <c r="P5601" t="s">
        <v>2404</v>
      </c>
      <c r="Q5601">
        <f t="shared" si="101"/>
        <v>4800</v>
      </c>
      <c r="R5601">
        <v>6623069</v>
      </c>
      <c r="S5601" t="s">
        <v>1821</v>
      </c>
      <c r="T5601" t="s">
        <v>713</v>
      </c>
      <c r="U5601" s="75">
        <v>4800</v>
      </c>
      <c r="V5601">
        <v>2.4700000000000002</v>
      </c>
      <c r="W5601">
        <v>11856</v>
      </c>
      <c r="AH5601" s="16"/>
      <c r="AI5601" t="s">
        <v>1375</v>
      </c>
    </row>
    <row r="5602" spans="1:35" x14ac:dyDescent="0.25">
      <c r="A5602" t="s">
        <v>12746</v>
      </c>
      <c r="B5602" s="1">
        <v>52</v>
      </c>
      <c r="C5602" t="s">
        <v>12583</v>
      </c>
      <c r="D5602">
        <v>8394679</v>
      </c>
      <c r="E5602" t="s">
        <v>12747</v>
      </c>
      <c r="F5602" t="s">
        <v>1363</v>
      </c>
      <c r="G5602" t="s">
        <v>1364</v>
      </c>
      <c r="H5602" s="3" t="s">
        <v>6553</v>
      </c>
      <c r="I5602">
        <v>2018</v>
      </c>
      <c r="J5602" s="15" t="s">
        <v>12748</v>
      </c>
      <c r="K5602">
        <v>2018</v>
      </c>
      <c r="L5602" t="s">
        <v>1367</v>
      </c>
      <c r="M5602" t="s">
        <v>12593</v>
      </c>
      <c r="N5602" t="s">
        <v>12601</v>
      </c>
      <c r="O5602">
        <v>26600000000</v>
      </c>
      <c r="P5602" t="s">
        <v>2404</v>
      </c>
      <c r="Q5602">
        <f t="shared" si="101"/>
        <v>700</v>
      </c>
      <c r="R5602">
        <v>1204076</v>
      </c>
      <c r="S5602" t="s">
        <v>3346</v>
      </c>
      <c r="T5602" t="s">
        <v>713</v>
      </c>
      <c r="U5602" s="75">
        <v>700</v>
      </c>
      <c r="V5602">
        <v>2.5</v>
      </c>
      <c r="W5602">
        <v>1750</v>
      </c>
      <c r="AH5602" s="16"/>
      <c r="AI5602" t="s">
        <v>1375</v>
      </c>
    </row>
    <row r="5603" spans="1:35" x14ac:dyDescent="0.25">
      <c r="A5603" t="s">
        <v>12749</v>
      </c>
      <c r="B5603" s="1">
        <v>52</v>
      </c>
      <c r="C5603" t="s">
        <v>12583</v>
      </c>
      <c r="D5603">
        <v>8399425</v>
      </c>
      <c r="E5603" t="s">
        <v>12750</v>
      </c>
      <c r="F5603" t="s">
        <v>1363</v>
      </c>
      <c r="G5603" t="s">
        <v>1364</v>
      </c>
      <c r="H5603" s="3" t="s">
        <v>9510</v>
      </c>
      <c r="I5603">
        <v>2018</v>
      </c>
      <c r="J5603" s="15" t="s">
        <v>3415</v>
      </c>
      <c r="K5603">
        <v>2018</v>
      </c>
      <c r="L5603" t="s">
        <v>1367</v>
      </c>
      <c r="M5603" t="s">
        <v>12593</v>
      </c>
      <c r="N5603" t="s">
        <v>12601</v>
      </c>
      <c r="O5603">
        <v>26600000000</v>
      </c>
      <c r="P5603" t="s">
        <v>2404</v>
      </c>
      <c r="Q5603">
        <f t="shared" si="101"/>
        <v>200</v>
      </c>
      <c r="R5603">
        <v>1204076</v>
      </c>
      <c r="S5603" t="s">
        <v>3346</v>
      </c>
      <c r="T5603" t="s">
        <v>713</v>
      </c>
      <c r="U5603" s="75">
        <v>200</v>
      </c>
      <c r="V5603">
        <v>2.5</v>
      </c>
      <c r="W5603">
        <v>500</v>
      </c>
      <c r="AH5603" s="16"/>
      <c r="AI5603" t="s">
        <v>1375</v>
      </c>
    </row>
    <row r="5604" spans="1:35" x14ac:dyDescent="0.25">
      <c r="A5604" t="s">
        <v>12751</v>
      </c>
      <c r="B5604" s="1">
        <v>52</v>
      </c>
      <c r="C5604" t="s">
        <v>12583</v>
      </c>
      <c r="D5604">
        <v>9298835</v>
      </c>
      <c r="E5604" t="s">
        <v>12752</v>
      </c>
      <c r="F5604" t="s">
        <v>1363</v>
      </c>
      <c r="G5604" t="s">
        <v>1364</v>
      </c>
      <c r="H5604" s="3" t="s">
        <v>6563</v>
      </c>
      <c r="I5604">
        <v>2018</v>
      </c>
      <c r="J5604" s="15" t="s">
        <v>1737</v>
      </c>
      <c r="K5604">
        <v>2018</v>
      </c>
      <c r="L5604" t="s">
        <v>1367</v>
      </c>
      <c r="M5604" t="s">
        <v>12593</v>
      </c>
      <c r="N5604" t="s">
        <v>12601</v>
      </c>
      <c r="O5604">
        <v>26600000000</v>
      </c>
      <c r="P5604" t="s">
        <v>2404</v>
      </c>
      <c r="Q5604">
        <f t="shared" si="101"/>
        <v>10417</v>
      </c>
      <c r="R5604">
        <v>1204076</v>
      </c>
      <c r="S5604" t="s">
        <v>3346</v>
      </c>
      <c r="T5604" t="s">
        <v>713</v>
      </c>
      <c r="U5604" s="75">
        <v>10417</v>
      </c>
      <c r="V5604">
        <v>2.4500000000000002</v>
      </c>
      <c r="W5604">
        <v>25521.65</v>
      </c>
      <c r="AH5604" s="16"/>
      <c r="AI5604" t="s">
        <v>1375</v>
      </c>
    </row>
    <row r="5605" spans="1:35" x14ac:dyDescent="0.25">
      <c r="A5605" t="s">
        <v>12753</v>
      </c>
      <c r="B5605" s="1">
        <v>52</v>
      </c>
      <c r="C5605" t="s">
        <v>12583</v>
      </c>
      <c r="D5605">
        <v>9298835</v>
      </c>
      <c r="E5605" t="s">
        <v>12752</v>
      </c>
      <c r="F5605" t="s">
        <v>1363</v>
      </c>
      <c r="G5605" t="s">
        <v>1364</v>
      </c>
      <c r="H5605" s="3" t="s">
        <v>6563</v>
      </c>
      <c r="I5605">
        <v>2018</v>
      </c>
      <c r="J5605" s="15" t="s">
        <v>1737</v>
      </c>
      <c r="K5605">
        <v>2018</v>
      </c>
      <c r="L5605" t="s">
        <v>1367</v>
      </c>
      <c r="M5605" t="s">
        <v>12593</v>
      </c>
      <c r="N5605" t="s">
        <v>12601</v>
      </c>
      <c r="O5605">
        <v>26600000000</v>
      </c>
      <c r="P5605" t="s">
        <v>2404</v>
      </c>
      <c r="Q5605">
        <f t="shared" si="101"/>
        <v>10417</v>
      </c>
      <c r="R5605">
        <v>26269236</v>
      </c>
      <c r="S5605" t="s">
        <v>1839</v>
      </c>
      <c r="T5605" t="s">
        <v>12754</v>
      </c>
      <c r="U5605" s="75">
        <v>10417</v>
      </c>
      <c r="V5605">
        <v>1.43</v>
      </c>
      <c r="W5605">
        <v>14896.31</v>
      </c>
      <c r="AH5605" s="16"/>
      <c r="AI5605" t="s">
        <v>1375</v>
      </c>
    </row>
    <row r="5606" spans="1:35" x14ac:dyDescent="0.25">
      <c r="A5606" t="s">
        <v>12755</v>
      </c>
      <c r="B5606" s="1">
        <v>52</v>
      </c>
      <c r="C5606" t="s">
        <v>12583</v>
      </c>
      <c r="D5606">
        <v>9298835</v>
      </c>
      <c r="E5606" t="s">
        <v>12752</v>
      </c>
      <c r="F5606" t="s">
        <v>1363</v>
      </c>
      <c r="G5606" t="s">
        <v>1364</v>
      </c>
      <c r="H5606" s="3" t="s">
        <v>6563</v>
      </c>
      <c r="I5606">
        <v>2018</v>
      </c>
      <c r="J5606" s="15" t="s">
        <v>1737</v>
      </c>
      <c r="K5606">
        <v>2018</v>
      </c>
      <c r="L5606" t="s">
        <v>1367</v>
      </c>
      <c r="M5606" t="s">
        <v>12593</v>
      </c>
      <c r="N5606" t="s">
        <v>12601</v>
      </c>
      <c r="O5606">
        <v>26600000000</v>
      </c>
      <c r="P5606" t="s">
        <v>2404</v>
      </c>
      <c r="Q5606">
        <f t="shared" si="101"/>
        <v>10417</v>
      </c>
      <c r="R5606">
        <v>6623069</v>
      </c>
      <c r="S5606" t="s">
        <v>1821</v>
      </c>
      <c r="T5606" t="s">
        <v>713</v>
      </c>
      <c r="U5606" s="75">
        <v>10417</v>
      </c>
      <c r="V5606">
        <v>2.42</v>
      </c>
      <c r="W5606">
        <v>25209.14</v>
      </c>
      <c r="AH5606" s="16"/>
      <c r="AI5606" t="s">
        <v>1375</v>
      </c>
    </row>
    <row r="5607" spans="1:35" x14ac:dyDescent="0.25">
      <c r="A5607" t="s">
        <v>12756</v>
      </c>
      <c r="B5607" s="1">
        <v>52</v>
      </c>
      <c r="C5607" t="s">
        <v>12583</v>
      </c>
      <c r="D5607">
        <v>8681058</v>
      </c>
      <c r="E5607" t="s">
        <v>12757</v>
      </c>
      <c r="F5607" t="s">
        <v>1363</v>
      </c>
      <c r="G5607" t="s">
        <v>1364</v>
      </c>
      <c r="H5607" s="3" t="s">
        <v>6596</v>
      </c>
      <c r="I5607">
        <v>2018</v>
      </c>
      <c r="J5607" s="15" t="s">
        <v>12758</v>
      </c>
      <c r="K5607">
        <v>2018</v>
      </c>
      <c r="L5607" t="s">
        <v>1367</v>
      </c>
      <c r="M5607" t="s">
        <v>12593</v>
      </c>
      <c r="N5607" t="s">
        <v>12601</v>
      </c>
      <c r="O5607">
        <v>26600000000</v>
      </c>
      <c r="P5607" t="s">
        <v>2404</v>
      </c>
      <c r="Q5607">
        <f t="shared" si="101"/>
        <v>2000</v>
      </c>
      <c r="R5607">
        <v>26269236</v>
      </c>
      <c r="S5607" t="s">
        <v>1839</v>
      </c>
      <c r="T5607" t="s">
        <v>1840</v>
      </c>
      <c r="U5607" s="75">
        <v>2000</v>
      </c>
      <c r="V5607">
        <v>2.4</v>
      </c>
      <c r="W5607">
        <v>4800</v>
      </c>
      <c r="AH5607" s="16"/>
      <c r="AI5607" t="s">
        <v>1375</v>
      </c>
    </row>
    <row r="5608" spans="1:35" x14ac:dyDescent="0.25">
      <c r="A5608" t="s">
        <v>12759</v>
      </c>
      <c r="B5608" s="1">
        <v>52</v>
      </c>
      <c r="C5608" t="s">
        <v>12583</v>
      </c>
      <c r="D5608">
        <v>8681058</v>
      </c>
      <c r="E5608" t="s">
        <v>12757</v>
      </c>
      <c r="F5608" t="s">
        <v>1363</v>
      </c>
      <c r="G5608" t="s">
        <v>1364</v>
      </c>
      <c r="H5608" s="3" t="s">
        <v>6596</v>
      </c>
      <c r="I5608">
        <v>2018</v>
      </c>
      <c r="J5608" s="15" t="s">
        <v>12758</v>
      </c>
      <c r="K5608">
        <v>2018</v>
      </c>
      <c r="L5608" t="s">
        <v>1367</v>
      </c>
      <c r="M5608" t="s">
        <v>12593</v>
      </c>
      <c r="N5608" t="s">
        <v>12601</v>
      </c>
      <c r="O5608">
        <v>26600000000</v>
      </c>
      <c r="P5608" t="s">
        <v>2404</v>
      </c>
      <c r="Q5608">
        <f t="shared" si="101"/>
        <v>2000</v>
      </c>
      <c r="R5608">
        <v>6623069</v>
      </c>
      <c r="S5608" t="s">
        <v>1821</v>
      </c>
      <c r="T5608" t="s">
        <v>713</v>
      </c>
      <c r="U5608" s="75">
        <v>2000</v>
      </c>
      <c r="V5608">
        <v>2.38</v>
      </c>
      <c r="W5608">
        <v>4760</v>
      </c>
      <c r="AH5608" s="16"/>
      <c r="AI5608" t="s">
        <v>1375</v>
      </c>
    </row>
    <row r="5609" spans="1:35" x14ac:dyDescent="0.25">
      <c r="A5609" t="s">
        <v>12760</v>
      </c>
      <c r="B5609" s="1">
        <v>52</v>
      </c>
      <c r="C5609" t="s">
        <v>12583</v>
      </c>
      <c r="D5609">
        <v>8681058</v>
      </c>
      <c r="E5609" t="s">
        <v>12757</v>
      </c>
      <c r="F5609" t="s">
        <v>1363</v>
      </c>
      <c r="G5609" t="s">
        <v>1364</v>
      </c>
      <c r="H5609" s="3" t="s">
        <v>6596</v>
      </c>
      <c r="I5609">
        <v>2018</v>
      </c>
      <c r="J5609" s="15" t="s">
        <v>12758</v>
      </c>
      <c r="K5609">
        <v>2018</v>
      </c>
      <c r="L5609" t="s">
        <v>1367</v>
      </c>
      <c r="M5609" t="s">
        <v>12593</v>
      </c>
      <c r="N5609" t="s">
        <v>12601</v>
      </c>
      <c r="O5609">
        <v>26600000000</v>
      </c>
      <c r="P5609" t="s">
        <v>2404</v>
      </c>
      <c r="Q5609">
        <f t="shared" si="101"/>
        <v>2000</v>
      </c>
      <c r="R5609">
        <v>1204076</v>
      </c>
      <c r="S5609" t="s">
        <v>3346</v>
      </c>
      <c r="T5609" t="s">
        <v>713</v>
      </c>
      <c r="U5609" s="75">
        <v>2000</v>
      </c>
      <c r="V5609">
        <v>2.5</v>
      </c>
      <c r="W5609">
        <v>5000</v>
      </c>
      <c r="AH5609" s="16"/>
      <c r="AI5609" t="s">
        <v>1375</v>
      </c>
    </row>
    <row r="5610" spans="1:35" x14ac:dyDescent="0.25">
      <c r="A5610" t="s">
        <v>12761</v>
      </c>
      <c r="B5610" s="1">
        <v>52</v>
      </c>
      <c r="C5610" t="s">
        <v>12583</v>
      </c>
      <c r="D5610">
        <v>8663165</v>
      </c>
      <c r="E5610" t="s">
        <v>12762</v>
      </c>
      <c r="F5610" t="s">
        <v>1363</v>
      </c>
      <c r="G5610" t="s">
        <v>1364</v>
      </c>
      <c r="H5610" s="3" t="s">
        <v>9284</v>
      </c>
      <c r="I5610">
        <v>2018</v>
      </c>
      <c r="J5610" s="15" t="s">
        <v>7471</v>
      </c>
      <c r="K5610">
        <v>2018</v>
      </c>
      <c r="L5610" t="s">
        <v>1367</v>
      </c>
      <c r="M5610" t="s">
        <v>12593</v>
      </c>
      <c r="N5610" t="s">
        <v>12601</v>
      </c>
      <c r="O5610">
        <v>26600000000</v>
      </c>
      <c r="P5610" t="s">
        <v>2404</v>
      </c>
      <c r="Q5610">
        <f t="shared" si="101"/>
        <v>4000</v>
      </c>
      <c r="R5610">
        <v>1204076</v>
      </c>
      <c r="S5610" t="s">
        <v>3346</v>
      </c>
      <c r="T5610" t="s">
        <v>713</v>
      </c>
      <c r="U5610" s="75">
        <v>4000</v>
      </c>
      <c r="V5610">
        <v>2.5</v>
      </c>
      <c r="W5610">
        <v>10000</v>
      </c>
      <c r="AH5610" s="16"/>
      <c r="AI5610" t="s">
        <v>1375</v>
      </c>
    </row>
    <row r="5611" spans="1:35" x14ac:dyDescent="0.25">
      <c r="A5611" t="s">
        <v>12763</v>
      </c>
      <c r="B5611" s="1">
        <v>52</v>
      </c>
      <c r="C5611" t="s">
        <v>12583</v>
      </c>
      <c r="D5611">
        <v>8663165</v>
      </c>
      <c r="E5611" t="s">
        <v>12762</v>
      </c>
      <c r="F5611" t="s">
        <v>1363</v>
      </c>
      <c r="G5611" t="s">
        <v>1364</v>
      </c>
      <c r="H5611" s="3" t="s">
        <v>9284</v>
      </c>
      <c r="I5611">
        <v>2018</v>
      </c>
      <c r="J5611" s="15" t="s">
        <v>7471</v>
      </c>
      <c r="K5611">
        <v>2018</v>
      </c>
      <c r="L5611" t="s">
        <v>1367</v>
      </c>
      <c r="M5611" t="s">
        <v>12593</v>
      </c>
      <c r="N5611" t="s">
        <v>12601</v>
      </c>
      <c r="O5611">
        <v>26600000000</v>
      </c>
      <c r="P5611" t="s">
        <v>2404</v>
      </c>
      <c r="Q5611">
        <f t="shared" si="101"/>
        <v>4000</v>
      </c>
      <c r="R5611">
        <v>6623069</v>
      </c>
      <c r="S5611" t="s">
        <v>1821</v>
      </c>
      <c r="T5611" t="s">
        <v>713</v>
      </c>
      <c r="U5611" s="75">
        <v>4000</v>
      </c>
      <c r="V5611">
        <v>2.4900000000000002</v>
      </c>
      <c r="W5611">
        <v>9960</v>
      </c>
      <c r="AH5611" s="16"/>
      <c r="AI5611" t="s">
        <v>1375</v>
      </c>
    </row>
    <row r="5612" spans="1:35" x14ac:dyDescent="0.25">
      <c r="A5612" t="s">
        <v>12764</v>
      </c>
      <c r="B5612" s="1">
        <v>52</v>
      </c>
      <c r="C5612" t="s">
        <v>12583</v>
      </c>
      <c r="D5612">
        <v>8663165</v>
      </c>
      <c r="E5612" t="s">
        <v>12762</v>
      </c>
      <c r="F5612" t="s">
        <v>1363</v>
      </c>
      <c r="G5612" t="s">
        <v>1364</v>
      </c>
      <c r="H5612" s="3" t="s">
        <v>9284</v>
      </c>
      <c r="I5612">
        <v>2018</v>
      </c>
      <c r="J5612" s="15" t="s">
        <v>7471</v>
      </c>
      <c r="K5612">
        <v>2018</v>
      </c>
      <c r="L5612" t="s">
        <v>1367</v>
      </c>
      <c r="M5612" t="s">
        <v>12593</v>
      </c>
      <c r="N5612" t="s">
        <v>12601</v>
      </c>
      <c r="O5612">
        <v>26600000000</v>
      </c>
      <c r="P5612" t="s">
        <v>2404</v>
      </c>
      <c r="Q5612">
        <f t="shared" si="101"/>
        <v>4000</v>
      </c>
      <c r="R5612">
        <v>26269236</v>
      </c>
      <c r="S5612" t="s">
        <v>1839</v>
      </c>
      <c r="T5612" t="s">
        <v>1840</v>
      </c>
      <c r="U5612" s="75">
        <v>4000</v>
      </c>
      <c r="V5612">
        <v>2.4</v>
      </c>
      <c r="W5612">
        <v>9600</v>
      </c>
      <c r="AH5612" s="16"/>
      <c r="AI5612" t="s">
        <v>1375</v>
      </c>
    </row>
    <row r="5613" spans="1:35" x14ac:dyDescent="0.25">
      <c r="A5613" t="s">
        <v>12765</v>
      </c>
      <c r="B5613" s="1">
        <v>52</v>
      </c>
      <c r="C5613" t="s">
        <v>12583</v>
      </c>
      <c r="D5613">
        <v>11437855</v>
      </c>
      <c r="E5613" t="s">
        <v>12766</v>
      </c>
      <c r="F5613" t="s">
        <v>1363</v>
      </c>
      <c r="G5613" t="s">
        <v>1364</v>
      </c>
      <c r="H5613" s="3" t="s">
        <v>12327</v>
      </c>
      <c r="I5613">
        <v>2019</v>
      </c>
      <c r="J5613" s="15" t="s">
        <v>12767</v>
      </c>
      <c r="K5613">
        <v>2019</v>
      </c>
      <c r="L5613" t="s">
        <v>1367</v>
      </c>
      <c r="M5613" t="s">
        <v>12593</v>
      </c>
      <c r="N5613" t="s">
        <v>12601</v>
      </c>
      <c r="O5613">
        <v>26600000000</v>
      </c>
      <c r="P5613" t="s">
        <v>2404</v>
      </c>
      <c r="Q5613">
        <f t="shared" si="101"/>
        <v>700</v>
      </c>
      <c r="R5613">
        <v>26269236</v>
      </c>
      <c r="S5613" t="s">
        <v>1839</v>
      </c>
      <c r="T5613" t="s">
        <v>1840</v>
      </c>
      <c r="U5613" s="75">
        <v>700</v>
      </c>
      <c r="V5613">
        <v>1.43</v>
      </c>
      <c r="W5613">
        <v>1001</v>
      </c>
      <c r="AH5613" s="16"/>
      <c r="AI5613" t="s">
        <v>1375</v>
      </c>
    </row>
    <row r="5614" spans="1:35" x14ac:dyDescent="0.25">
      <c r="A5614" t="s">
        <v>12768</v>
      </c>
      <c r="B5614" s="1">
        <v>52</v>
      </c>
      <c r="C5614" t="s">
        <v>12583</v>
      </c>
      <c r="D5614">
        <v>11437855</v>
      </c>
      <c r="E5614" t="s">
        <v>12766</v>
      </c>
      <c r="F5614" t="s">
        <v>1363</v>
      </c>
      <c r="G5614" t="s">
        <v>1364</v>
      </c>
      <c r="H5614" s="3" t="s">
        <v>12327</v>
      </c>
      <c r="I5614">
        <v>2019</v>
      </c>
      <c r="J5614" s="15" t="s">
        <v>12767</v>
      </c>
      <c r="K5614">
        <v>2019</v>
      </c>
      <c r="L5614" t="s">
        <v>1367</v>
      </c>
      <c r="M5614" t="s">
        <v>12593</v>
      </c>
      <c r="N5614" t="s">
        <v>12601</v>
      </c>
      <c r="O5614">
        <v>26600000000</v>
      </c>
      <c r="P5614" t="s">
        <v>2404</v>
      </c>
      <c r="Q5614">
        <f t="shared" si="101"/>
        <v>700</v>
      </c>
      <c r="R5614">
        <v>1204076</v>
      </c>
      <c r="S5614" t="s">
        <v>3346</v>
      </c>
      <c r="T5614" t="s">
        <v>713</v>
      </c>
      <c r="U5614" s="75">
        <v>700</v>
      </c>
      <c r="V5614">
        <v>2.25</v>
      </c>
      <c r="W5614">
        <v>1575</v>
      </c>
      <c r="AH5614" s="16"/>
      <c r="AI5614" t="s">
        <v>1375</v>
      </c>
    </row>
    <row r="5615" spans="1:35" x14ac:dyDescent="0.25">
      <c r="A5615" t="s">
        <v>12769</v>
      </c>
      <c r="B5615" s="1">
        <v>52</v>
      </c>
      <c r="C5615" t="s">
        <v>12583</v>
      </c>
      <c r="D5615">
        <v>10828680</v>
      </c>
      <c r="E5615" t="s">
        <v>12770</v>
      </c>
      <c r="F5615" t="s">
        <v>1363</v>
      </c>
      <c r="G5615" t="s">
        <v>1364</v>
      </c>
      <c r="H5615" s="3" t="s">
        <v>3929</v>
      </c>
      <c r="I5615">
        <v>2019</v>
      </c>
      <c r="J5615" s="15" t="s">
        <v>4264</v>
      </c>
      <c r="K5615">
        <v>2019</v>
      </c>
      <c r="L5615" t="s">
        <v>1367</v>
      </c>
      <c r="M5615" t="s">
        <v>12593</v>
      </c>
      <c r="N5615" t="s">
        <v>12601</v>
      </c>
      <c r="O5615">
        <v>26600000000</v>
      </c>
      <c r="P5615" t="s">
        <v>2404</v>
      </c>
      <c r="Q5615">
        <f t="shared" si="101"/>
        <v>240</v>
      </c>
      <c r="R5615">
        <v>1204076</v>
      </c>
      <c r="S5615" t="s">
        <v>3346</v>
      </c>
      <c r="T5615" t="s">
        <v>713</v>
      </c>
      <c r="U5615" s="75">
        <v>240</v>
      </c>
      <c r="V5615">
        <v>2.5</v>
      </c>
      <c r="W5615">
        <v>600</v>
      </c>
      <c r="AH5615" s="16"/>
      <c r="AI5615" t="s">
        <v>1375</v>
      </c>
    </row>
    <row r="5616" spans="1:35" x14ac:dyDescent="0.25">
      <c r="A5616" t="s">
        <v>12771</v>
      </c>
      <c r="B5616" s="1">
        <v>52</v>
      </c>
      <c r="C5616" t="s">
        <v>12583</v>
      </c>
      <c r="D5616">
        <v>9757902</v>
      </c>
      <c r="E5616" t="s">
        <v>12772</v>
      </c>
      <c r="F5616" t="s">
        <v>1363</v>
      </c>
      <c r="G5616" t="s">
        <v>1364</v>
      </c>
      <c r="H5616" s="3" t="s">
        <v>1663</v>
      </c>
      <c r="I5616">
        <v>2019</v>
      </c>
      <c r="J5616" s="15" t="s">
        <v>3450</v>
      </c>
      <c r="K5616">
        <v>2019</v>
      </c>
      <c r="L5616" t="s">
        <v>1367</v>
      </c>
      <c r="M5616" t="s">
        <v>12593</v>
      </c>
      <c r="N5616" t="s">
        <v>12601</v>
      </c>
      <c r="O5616">
        <v>26600000000</v>
      </c>
      <c r="P5616" t="s">
        <v>2404</v>
      </c>
      <c r="Q5616">
        <f t="shared" si="101"/>
        <v>16000</v>
      </c>
      <c r="R5616">
        <v>1204076</v>
      </c>
      <c r="S5616" t="s">
        <v>3346</v>
      </c>
      <c r="T5616" t="s">
        <v>713</v>
      </c>
      <c r="U5616" s="75">
        <v>16000</v>
      </c>
      <c r="V5616">
        <v>2.5</v>
      </c>
      <c r="W5616">
        <v>40000</v>
      </c>
      <c r="AH5616" s="16"/>
      <c r="AI5616" t="s">
        <v>1375</v>
      </c>
    </row>
    <row r="5617" spans="1:35" x14ac:dyDescent="0.25">
      <c r="A5617" t="s">
        <v>12773</v>
      </c>
      <c r="B5617" s="1">
        <v>52</v>
      </c>
      <c r="C5617" t="s">
        <v>12583</v>
      </c>
      <c r="D5617">
        <v>9757902</v>
      </c>
      <c r="E5617" t="s">
        <v>12772</v>
      </c>
      <c r="F5617" t="s">
        <v>1363</v>
      </c>
      <c r="G5617" t="s">
        <v>1364</v>
      </c>
      <c r="H5617" s="3" t="s">
        <v>1663</v>
      </c>
      <c r="I5617">
        <v>2019</v>
      </c>
      <c r="J5617" s="15" t="s">
        <v>3450</v>
      </c>
      <c r="K5617">
        <v>2019</v>
      </c>
      <c r="L5617" t="s">
        <v>1367</v>
      </c>
      <c r="M5617" t="s">
        <v>12593</v>
      </c>
      <c r="N5617" t="s">
        <v>12601</v>
      </c>
      <c r="O5617">
        <v>26600000000</v>
      </c>
      <c r="P5617" t="s">
        <v>2404</v>
      </c>
      <c r="Q5617">
        <f t="shared" si="101"/>
        <v>16000</v>
      </c>
      <c r="R5617">
        <v>26269236</v>
      </c>
      <c r="S5617" t="s">
        <v>1839</v>
      </c>
      <c r="T5617" t="s">
        <v>1840</v>
      </c>
      <c r="U5617" s="75">
        <v>16000</v>
      </c>
      <c r="V5617">
        <v>1.43</v>
      </c>
      <c r="W5617">
        <v>22880</v>
      </c>
      <c r="AH5617" s="16"/>
      <c r="AI5617" t="s">
        <v>1375</v>
      </c>
    </row>
    <row r="5618" spans="1:35" x14ac:dyDescent="0.25">
      <c r="A5618" t="s">
        <v>12774</v>
      </c>
      <c r="B5618" s="1">
        <v>52</v>
      </c>
      <c r="C5618" t="s">
        <v>12583</v>
      </c>
      <c r="D5618">
        <v>9788557</v>
      </c>
      <c r="E5618" t="s">
        <v>12775</v>
      </c>
      <c r="F5618" t="s">
        <v>1363</v>
      </c>
      <c r="G5618" t="s">
        <v>1364</v>
      </c>
      <c r="H5618" s="3" t="s">
        <v>2646</v>
      </c>
      <c r="I5618">
        <v>2019</v>
      </c>
      <c r="J5618" s="15" t="s">
        <v>3450</v>
      </c>
      <c r="K5618">
        <v>2019</v>
      </c>
      <c r="L5618" t="s">
        <v>1367</v>
      </c>
      <c r="M5618" t="s">
        <v>12593</v>
      </c>
      <c r="N5618" t="s">
        <v>12601</v>
      </c>
      <c r="O5618">
        <v>26600000000</v>
      </c>
      <c r="P5618" t="s">
        <v>2404</v>
      </c>
      <c r="Q5618">
        <f t="shared" si="101"/>
        <v>100</v>
      </c>
      <c r="R5618">
        <v>6623069</v>
      </c>
      <c r="S5618" t="s">
        <v>1821</v>
      </c>
      <c r="T5618" t="s">
        <v>713</v>
      </c>
      <c r="U5618" s="75">
        <v>100</v>
      </c>
      <c r="V5618">
        <v>2.4900000000000002</v>
      </c>
      <c r="W5618">
        <v>249</v>
      </c>
      <c r="AH5618" s="16"/>
      <c r="AI5618" t="s">
        <v>1375</v>
      </c>
    </row>
    <row r="5619" spans="1:35" x14ac:dyDescent="0.25">
      <c r="A5619" t="s">
        <v>12776</v>
      </c>
      <c r="B5619" s="1">
        <v>52</v>
      </c>
      <c r="C5619" t="s">
        <v>12583</v>
      </c>
      <c r="D5619">
        <v>9788557</v>
      </c>
      <c r="E5619" t="s">
        <v>12775</v>
      </c>
      <c r="F5619" t="s">
        <v>1363</v>
      </c>
      <c r="G5619" t="s">
        <v>1364</v>
      </c>
      <c r="H5619" s="3" t="s">
        <v>2646</v>
      </c>
      <c r="I5619">
        <v>2019</v>
      </c>
      <c r="J5619" s="15" t="s">
        <v>3450</v>
      </c>
      <c r="K5619">
        <v>2019</v>
      </c>
      <c r="L5619" t="s">
        <v>1367</v>
      </c>
      <c r="M5619" t="s">
        <v>12593</v>
      </c>
      <c r="N5619" t="s">
        <v>12601</v>
      </c>
      <c r="O5619">
        <v>26600000000</v>
      </c>
      <c r="P5619" t="s">
        <v>2404</v>
      </c>
      <c r="Q5619">
        <f t="shared" si="101"/>
        <v>100</v>
      </c>
      <c r="R5619">
        <v>1204076</v>
      </c>
      <c r="S5619" t="s">
        <v>3346</v>
      </c>
      <c r="T5619" t="s">
        <v>713</v>
      </c>
      <c r="U5619" s="75">
        <v>100</v>
      </c>
      <c r="V5619">
        <v>2.5</v>
      </c>
      <c r="W5619">
        <v>250</v>
      </c>
      <c r="AH5619" s="16"/>
      <c r="AI5619" t="s">
        <v>1375</v>
      </c>
    </row>
    <row r="5620" spans="1:35" x14ac:dyDescent="0.25">
      <c r="A5620" t="s">
        <v>12777</v>
      </c>
      <c r="B5620" s="1">
        <v>52</v>
      </c>
      <c r="C5620" t="s">
        <v>12583</v>
      </c>
      <c r="D5620">
        <v>9788557</v>
      </c>
      <c r="E5620" t="s">
        <v>12775</v>
      </c>
      <c r="F5620" t="s">
        <v>1363</v>
      </c>
      <c r="G5620" t="s">
        <v>1364</v>
      </c>
      <c r="H5620" s="3" t="s">
        <v>2646</v>
      </c>
      <c r="I5620">
        <v>2019</v>
      </c>
      <c r="J5620" s="15" t="s">
        <v>3450</v>
      </c>
      <c r="K5620">
        <v>2019</v>
      </c>
      <c r="L5620" t="s">
        <v>1367</v>
      </c>
      <c r="M5620" t="s">
        <v>12593</v>
      </c>
      <c r="N5620" t="s">
        <v>12601</v>
      </c>
      <c r="O5620">
        <v>26600000000</v>
      </c>
      <c r="P5620" t="s">
        <v>2404</v>
      </c>
      <c r="Q5620">
        <f t="shared" si="101"/>
        <v>100</v>
      </c>
      <c r="R5620">
        <v>26269236</v>
      </c>
      <c r="S5620" t="s">
        <v>1839</v>
      </c>
      <c r="T5620" t="s">
        <v>1840</v>
      </c>
      <c r="U5620" s="75">
        <v>100</v>
      </c>
      <c r="V5620">
        <v>1.43</v>
      </c>
      <c r="W5620">
        <v>143</v>
      </c>
      <c r="AH5620" s="16"/>
      <c r="AI5620" t="s">
        <v>1375</v>
      </c>
    </row>
    <row r="5621" spans="1:35" x14ac:dyDescent="0.25">
      <c r="A5621" t="s">
        <v>12778</v>
      </c>
      <c r="B5621" s="1">
        <v>52</v>
      </c>
      <c r="C5621" t="s">
        <v>12583</v>
      </c>
      <c r="D5621">
        <v>12041661</v>
      </c>
      <c r="E5621" t="s">
        <v>12779</v>
      </c>
      <c r="F5621" t="s">
        <v>1363</v>
      </c>
      <c r="G5621" t="s">
        <v>1364</v>
      </c>
      <c r="H5621" s="3" t="s">
        <v>3453</v>
      </c>
      <c r="I5621">
        <v>2020</v>
      </c>
      <c r="J5621" s="15" t="s">
        <v>2536</v>
      </c>
      <c r="K5621">
        <v>2020</v>
      </c>
      <c r="L5621" t="s">
        <v>1367</v>
      </c>
      <c r="M5621" t="s">
        <v>12593</v>
      </c>
      <c r="N5621" t="s">
        <v>12601</v>
      </c>
      <c r="O5621">
        <v>26600000000</v>
      </c>
      <c r="P5621" t="s">
        <v>2404</v>
      </c>
      <c r="Q5621">
        <f t="shared" si="101"/>
        <v>1000</v>
      </c>
      <c r="R5621">
        <v>26269236</v>
      </c>
      <c r="S5621" t="s">
        <v>1839</v>
      </c>
      <c r="T5621" t="s">
        <v>1840</v>
      </c>
      <c r="U5621" s="75">
        <v>1000</v>
      </c>
      <c r="V5621">
        <v>1.5</v>
      </c>
      <c r="W5621">
        <v>1500</v>
      </c>
      <c r="AH5621" s="16"/>
      <c r="AI5621" t="s">
        <v>1375</v>
      </c>
    </row>
    <row r="5622" spans="1:35" x14ac:dyDescent="0.25">
      <c r="A5622" t="s">
        <v>12780</v>
      </c>
      <c r="B5622" s="1">
        <v>52</v>
      </c>
      <c r="C5622" t="s">
        <v>12583</v>
      </c>
      <c r="D5622">
        <v>12041661</v>
      </c>
      <c r="E5622" t="s">
        <v>12779</v>
      </c>
      <c r="F5622" t="s">
        <v>1363</v>
      </c>
      <c r="G5622" t="s">
        <v>1364</v>
      </c>
      <c r="H5622" s="3" t="s">
        <v>3453</v>
      </c>
      <c r="I5622">
        <v>2020</v>
      </c>
      <c r="J5622" s="15" t="s">
        <v>2536</v>
      </c>
      <c r="K5622">
        <v>2020</v>
      </c>
      <c r="L5622" t="s">
        <v>1367</v>
      </c>
      <c r="M5622" t="s">
        <v>12593</v>
      </c>
      <c r="N5622" t="s">
        <v>12601</v>
      </c>
      <c r="O5622">
        <v>26600000000</v>
      </c>
      <c r="P5622" t="s">
        <v>2404</v>
      </c>
      <c r="Q5622">
        <f t="shared" si="101"/>
        <v>1000</v>
      </c>
      <c r="R5622">
        <v>6623069</v>
      </c>
      <c r="S5622" t="s">
        <v>1821</v>
      </c>
      <c r="T5622" t="s">
        <v>713</v>
      </c>
      <c r="U5622" s="75">
        <v>1000</v>
      </c>
      <c r="V5622">
        <v>2.48</v>
      </c>
      <c r="W5622">
        <v>2480</v>
      </c>
      <c r="AH5622" s="16"/>
      <c r="AI5622" t="s">
        <v>1375</v>
      </c>
    </row>
    <row r="5623" spans="1:35" x14ac:dyDescent="0.25">
      <c r="A5623" t="s">
        <v>12781</v>
      </c>
      <c r="B5623" s="1">
        <v>52</v>
      </c>
      <c r="C5623" t="s">
        <v>12583</v>
      </c>
      <c r="D5623">
        <v>12041661</v>
      </c>
      <c r="E5623" t="s">
        <v>12779</v>
      </c>
      <c r="F5623" t="s">
        <v>1363</v>
      </c>
      <c r="G5623" t="s">
        <v>1364</v>
      </c>
      <c r="H5623" s="3" t="s">
        <v>3453</v>
      </c>
      <c r="I5623">
        <v>2020</v>
      </c>
      <c r="J5623" s="15" t="s">
        <v>2536</v>
      </c>
      <c r="K5623">
        <v>2020</v>
      </c>
      <c r="L5623" t="s">
        <v>1367</v>
      </c>
      <c r="M5623" t="s">
        <v>12593</v>
      </c>
      <c r="N5623" t="s">
        <v>12601</v>
      </c>
      <c r="O5623">
        <v>26600000000</v>
      </c>
      <c r="P5623" t="s">
        <v>2404</v>
      </c>
      <c r="Q5623">
        <f t="shared" si="101"/>
        <v>1000</v>
      </c>
      <c r="R5623">
        <v>41296184</v>
      </c>
      <c r="S5623" t="s">
        <v>2199</v>
      </c>
      <c r="T5623" t="s">
        <v>1379</v>
      </c>
      <c r="U5623" s="75">
        <v>1000</v>
      </c>
      <c r="V5623">
        <v>4.78</v>
      </c>
      <c r="W5623">
        <v>4780</v>
      </c>
      <c r="AH5623" s="16"/>
      <c r="AI5623" t="s">
        <v>1375</v>
      </c>
    </row>
    <row r="5624" spans="1:35" x14ac:dyDescent="0.25">
      <c r="A5624" t="s">
        <v>12782</v>
      </c>
      <c r="B5624" s="1">
        <v>52</v>
      </c>
      <c r="C5624" t="s">
        <v>12583</v>
      </c>
      <c r="D5624">
        <v>12059250</v>
      </c>
      <c r="E5624" t="s">
        <v>12783</v>
      </c>
      <c r="F5624" t="s">
        <v>1363</v>
      </c>
      <c r="G5624" t="s">
        <v>1364</v>
      </c>
      <c r="H5624" s="3" t="s">
        <v>4817</v>
      </c>
      <c r="I5624">
        <v>2020</v>
      </c>
      <c r="J5624" s="15" t="s">
        <v>3479</v>
      </c>
      <c r="K5624">
        <v>2020</v>
      </c>
      <c r="L5624" t="s">
        <v>1367</v>
      </c>
      <c r="M5624" t="s">
        <v>12593</v>
      </c>
      <c r="N5624" t="s">
        <v>12601</v>
      </c>
      <c r="O5624">
        <v>26600000000</v>
      </c>
      <c r="P5624" t="s">
        <v>2404</v>
      </c>
      <c r="Q5624">
        <f t="shared" si="101"/>
        <v>11832</v>
      </c>
      <c r="R5624">
        <v>41296184</v>
      </c>
      <c r="S5624" t="s">
        <v>2199</v>
      </c>
      <c r="T5624" t="s">
        <v>587</v>
      </c>
      <c r="U5624" s="75">
        <v>11832</v>
      </c>
      <c r="V5624">
        <v>4.95</v>
      </c>
      <c r="W5624">
        <v>58568.4</v>
      </c>
      <c r="AH5624" s="16"/>
      <c r="AI5624" t="s">
        <v>1375</v>
      </c>
    </row>
    <row r="5625" spans="1:35" x14ac:dyDescent="0.25">
      <c r="A5625" t="s">
        <v>12784</v>
      </c>
      <c r="B5625" s="1">
        <v>52</v>
      </c>
      <c r="C5625" t="s">
        <v>12583</v>
      </c>
      <c r="D5625">
        <v>12059250</v>
      </c>
      <c r="E5625" t="s">
        <v>12783</v>
      </c>
      <c r="F5625" t="s">
        <v>1363</v>
      </c>
      <c r="G5625" t="s">
        <v>1364</v>
      </c>
      <c r="H5625" s="3" t="s">
        <v>4817</v>
      </c>
      <c r="I5625">
        <v>2020</v>
      </c>
      <c r="J5625" s="15" t="s">
        <v>3479</v>
      </c>
      <c r="K5625">
        <v>2020</v>
      </c>
      <c r="L5625" t="s">
        <v>1367</v>
      </c>
      <c r="M5625" t="s">
        <v>12593</v>
      </c>
      <c r="N5625" t="s">
        <v>12601</v>
      </c>
      <c r="O5625">
        <v>26600000000</v>
      </c>
      <c r="P5625" t="s">
        <v>2404</v>
      </c>
      <c r="Q5625">
        <f t="shared" si="101"/>
        <v>11832</v>
      </c>
      <c r="R5625">
        <v>26269236</v>
      </c>
      <c r="S5625" t="s">
        <v>1839</v>
      </c>
      <c r="T5625" t="s">
        <v>1840</v>
      </c>
      <c r="U5625" s="75">
        <v>11832</v>
      </c>
      <c r="V5625">
        <v>1.5</v>
      </c>
      <c r="W5625">
        <v>17748</v>
      </c>
      <c r="AH5625" s="16"/>
      <c r="AI5625" t="s">
        <v>1375</v>
      </c>
    </row>
    <row r="5626" spans="1:35" x14ac:dyDescent="0.25">
      <c r="A5626" t="s">
        <v>12785</v>
      </c>
      <c r="B5626" s="1">
        <v>52</v>
      </c>
      <c r="C5626" t="s">
        <v>12583</v>
      </c>
      <c r="D5626">
        <v>8724180</v>
      </c>
      <c r="E5626" t="s">
        <v>7683</v>
      </c>
      <c r="F5626" t="s">
        <v>1363</v>
      </c>
      <c r="G5626" t="s">
        <v>1364</v>
      </c>
      <c r="H5626" s="3" t="s">
        <v>12758</v>
      </c>
      <c r="I5626">
        <v>2018</v>
      </c>
      <c r="J5626" s="15" t="s">
        <v>12786</v>
      </c>
      <c r="K5626">
        <v>2018</v>
      </c>
      <c r="L5626" t="s">
        <v>1367</v>
      </c>
      <c r="M5626" t="s">
        <v>12593</v>
      </c>
      <c r="N5626" t="s">
        <v>12601</v>
      </c>
      <c r="O5626">
        <v>26600000000</v>
      </c>
      <c r="P5626" t="s">
        <v>2404</v>
      </c>
      <c r="Q5626">
        <f t="shared" si="101"/>
        <v>6000</v>
      </c>
      <c r="R5626">
        <v>6623069</v>
      </c>
      <c r="S5626" t="s">
        <v>1821</v>
      </c>
      <c r="T5626" t="s">
        <v>713</v>
      </c>
      <c r="U5626" s="75">
        <v>6000</v>
      </c>
      <c r="V5626">
        <v>2.36</v>
      </c>
      <c r="W5626">
        <v>14160</v>
      </c>
      <c r="AH5626" s="16"/>
      <c r="AI5626" t="s">
        <v>1375</v>
      </c>
    </row>
    <row r="5627" spans="1:35" x14ac:dyDescent="0.25">
      <c r="A5627" t="s">
        <v>12787</v>
      </c>
      <c r="B5627" s="1">
        <v>52</v>
      </c>
      <c r="C5627" t="s">
        <v>12583</v>
      </c>
      <c r="D5627">
        <v>8724180</v>
      </c>
      <c r="E5627" t="s">
        <v>7683</v>
      </c>
      <c r="F5627" t="s">
        <v>1363</v>
      </c>
      <c r="G5627" t="s">
        <v>1364</v>
      </c>
      <c r="H5627" s="3" t="s">
        <v>12758</v>
      </c>
      <c r="I5627">
        <v>2018</v>
      </c>
      <c r="J5627" s="15" t="s">
        <v>12786</v>
      </c>
      <c r="K5627">
        <v>2018</v>
      </c>
      <c r="L5627" t="s">
        <v>1367</v>
      </c>
      <c r="M5627" t="s">
        <v>12593</v>
      </c>
      <c r="N5627" t="s">
        <v>12601</v>
      </c>
      <c r="O5627">
        <v>26600000000</v>
      </c>
      <c r="P5627" t="s">
        <v>2404</v>
      </c>
      <c r="Q5627">
        <f t="shared" si="101"/>
        <v>6000</v>
      </c>
      <c r="R5627">
        <v>1204076</v>
      </c>
      <c r="S5627" t="s">
        <v>3346</v>
      </c>
      <c r="T5627" t="s">
        <v>713</v>
      </c>
      <c r="U5627" s="75">
        <v>6000</v>
      </c>
      <c r="V5627">
        <v>2.5</v>
      </c>
      <c r="W5627">
        <v>15000</v>
      </c>
      <c r="AH5627" s="16"/>
      <c r="AI5627" t="s">
        <v>1375</v>
      </c>
    </row>
    <row r="5628" spans="1:35" x14ac:dyDescent="0.25">
      <c r="A5628" t="s">
        <v>12788</v>
      </c>
      <c r="B5628" s="1">
        <v>52</v>
      </c>
      <c r="C5628" t="s">
        <v>12583</v>
      </c>
      <c r="D5628">
        <v>8724180</v>
      </c>
      <c r="E5628" t="s">
        <v>7683</v>
      </c>
      <c r="F5628" t="s">
        <v>1363</v>
      </c>
      <c r="G5628" t="s">
        <v>1364</v>
      </c>
      <c r="H5628" s="3" t="s">
        <v>12758</v>
      </c>
      <c r="I5628">
        <v>2018</v>
      </c>
      <c r="J5628" s="15" t="s">
        <v>12786</v>
      </c>
      <c r="K5628">
        <v>2018</v>
      </c>
      <c r="L5628" t="s">
        <v>1367</v>
      </c>
      <c r="M5628" t="s">
        <v>12593</v>
      </c>
      <c r="N5628" t="s">
        <v>12601</v>
      </c>
      <c r="O5628">
        <v>26600000000</v>
      </c>
      <c r="P5628" t="s">
        <v>2404</v>
      </c>
      <c r="Q5628">
        <f t="shared" si="101"/>
        <v>6000</v>
      </c>
      <c r="R5628">
        <v>26269236</v>
      </c>
      <c r="S5628" t="s">
        <v>1839</v>
      </c>
      <c r="T5628" t="s">
        <v>1840</v>
      </c>
      <c r="U5628" s="75">
        <v>6000</v>
      </c>
      <c r="V5628">
        <v>2.25</v>
      </c>
      <c r="W5628">
        <v>13500</v>
      </c>
      <c r="AH5628" s="16"/>
      <c r="AI5628" t="s">
        <v>1375</v>
      </c>
    </row>
    <row r="5629" spans="1:35" x14ac:dyDescent="0.25">
      <c r="A5629" t="s">
        <v>12789</v>
      </c>
      <c r="B5629" s="1">
        <v>52</v>
      </c>
      <c r="C5629" t="s">
        <v>12583</v>
      </c>
      <c r="D5629">
        <v>12051861</v>
      </c>
      <c r="E5629" t="s">
        <v>12790</v>
      </c>
      <c r="F5629" t="s">
        <v>1363</v>
      </c>
      <c r="G5629" t="s">
        <v>1364</v>
      </c>
      <c r="H5629" s="3" t="s">
        <v>2536</v>
      </c>
      <c r="I5629">
        <v>2020</v>
      </c>
      <c r="J5629" s="15" t="s">
        <v>1533</v>
      </c>
      <c r="K5629">
        <v>2020</v>
      </c>
      <c r="L5629" t="s">
        <v>1367</v>
      </c>
      <c r="M5629" t="s">
        <v>12593</v>
      </c>
      <c r="N5629" t="s">
        <v>12601</v>
      </c>
      <c r="O5629">
        <v>26600000000</v>
      </c>
      <c r="P5629" t="s">
        <v>2404</v>
      </c>
      <c r="Q5629">
        <f t="shared" si="101"/>
        <v>500</v>
      </c>
      <c r="R5629">
        <v>26269236</v>
      </c>
      <c r="S5629" t="s">
        <v>1839</v>
      </c>
      <c r="T5629" t="s">
        <v>1840</v>
      </c>
      <c r="U5629" s="75">
        <v>500</v>
      </c>
      <c r="V5629">
        <v>1.5</v>
      </c>
      <c r="W5629">
        <v>750</v>
      </c>
      <c r="AH5629" s="16"/>
      <c r="AI5629" t="s">
        <v>1375</v>
      </c>
    </row>
    <row r="5630" spans="1:35" x14ac:dyDescent="0.25">
      <c r="A5630" t="s">
        <v>12791</v>
      </c>
      <c r="B5630" s="1">
        <v>52</v>
      </c>
      <c r="C5630" t="s">
        <v>12583</v>
      </c>
      <c r="D5630">
        <v>12051861</v>
      </c>
      <c r="E5630" t="s">
        <v>12790</v>
      </c>
      <c r="F5630" t="s">
        <v>1363</v>
      </c>
      <c r="G5630" t="s">
        <v>1364</v>
      </c>
      <c r="H5630" s="3" t="s">
        <v>2536</v>
      </c>
      <c r="I5630">
        <v>2020</v>
      </c>
      <c r="J5630" s="15" t="s">
        <v>1533</v>
      </c>
      <c r="K5630">
        <v>2020</v>
      </c>
      <c r="L5630" t="s">
        <v>1367</v>
      </c>
      <c r="M5630" t="s">
        <v>12593</v>
      </c>
      <c r="N5630" t="s">
        <v>12601</v>
      </c>
      <c r="O5630">
        <v>26600000000</v>
      </c>
      <c r="P5630" t="s">
        <v>2404</v>
      </c>
      <c r="Q5630">
        <f t="shared" si="101"/>
        <v>500</v>
      </c>
      <c r="R5630">
        <v>41296184</v>
      </c>
      <c r="S5630" t="s">
        <v>2199</v>
      </c>
      <c r="T5630" t="s">
        <v>1379</v>
      </c>
      <c r="U5630" s="75">
        <v>500</v>
      </c>
      <c r="V5630">
        <v>4.8</v>
      </c>
      <c r="W5630">
        <v>2400</v>
      </c>
      <c r="AH5630" s="16"/>
      <c r="AI5630" t="s">
        <v>1375</v>
      </c>
    </row>
    <row r="5631" spans="1:35" x14ac:dyDescent="0.25">
      <c r="A5631" t="s">
        <v>12792</v>
      </c>
      <c r="B5631" s="1">
        <v>52</v>
      </c>
      <c r="C5631" t="s">
        <v>12583</v>
      </c>
      <c r="D5631">
        <v>8801894</v>
      </c>
      <c r="E5631" t="s">
        <v>12793</v>
      </c>
      <c r="F5631" t="s">
        <v>1363</v>
      </c>
      <c r="G5631" t="s">
        <v>1364</v>
      </c>
      <c r="H5631" s="3" t="s">
        <v>9339</v>
      </c>
      <c r="I5631">
        <v>2018</v>
      </c>
      <c r="J5631" s="15" t="s">
        <v>2544</v>
      </c>
      <c r="K5631">
        <v>2018</v>
      </c>
      <c r="L5631" t="s">
        <v>1367</v>
      </c>
      <c r="M5631" t="s">
        <v>12593</v>
      </c>
      <c r="N5631" t="s">
        <v>12601</v>
      </c>
      <c r="O5631">
        <v>26600000000</v>
      </c>
      <c r="P5631" t="s">
        <v>2404</v>
      </c>
      <c r="Q5631">
        <f t="shared" si="101"/>
        <v>100</v>
      </c>
      <c r="R5631">
        <v>1204076</v>
      </c>
      <c r="S5631" t="s">
        <v>3346</v>
      </c>
      <c r="T5631" t="s">
        <v>713</v>
      </c>
      <c r="U5631" s="75">
        <v>100</v>
      </c>
      <c r="V5631">
        <v>2.5</v>
      </c>
      <c r="W5631">
        <v>250</v>
      </c>
      <c r="AH5631" s="16"/>
      <c r="AI5631" t="s">
        <v>1375</v>
      </c>
    </row>
    <row r="5632" spans="1:35" x14ac:dyDescent="0.25">
      <c r="A5632" t="s">
        <v>12794</v>
      </c>
      <c r="B5632" s="1">
        <v>52</v>
      </c>
      <c r="C5632" t="s">
        <v>12583</v>
      </c>
      <c r="D5632">
        <v>8848823</v>
      </c>
      <c r="E5632" t="s">
        <v>12795</v>
      </c>
      <c r="F5632" t="s">
        <v>1363</v>
      </c>
      <c r="G5632" t="s">
        <v>1364</v>
      </c>
      <c r="H5632" s="3" t="s">
        <v>2544</v>
      </c>
      <c r="I5632">
        <v>2018</v>
      </c>
      <c r="J5632" s="15" t="s">
        <v>2545</v>
      </c>
      <c r="K5632">
        <v>2018</v>
      </c>
      <c r="L5632" t="s">
        <v>1367</v>
      </c>
      <c r="M5632" t="s">
        <v>12593</v>
      </c>
      <c r="N5632" t="s">
        <v>12601</v>
      </c>
      <c r="O5632">
        <v>26600000000</v>
      </c>
      <c r="P5632" t="s">
        <v>2404</v>
      </c>
      <c r="Q5632">
        <f t="shared" si="101"/>
        <v>8709</v>
      </c>
      <c r="R5632">
        <v>6623069</v>
      </c>
      <c r="S5632" t="s">
        <v>1821</v>
      </c>
      <c r="T5632" t="s">
        <v>713</v>
      </c>
      <c r="U5632" s="75">
        <v>8709</v>
      </c>
      <c r="V5632">
        <v>2.2599999999999998</v>
      </c>
      <c r="W5632">
        <v>19682.34</v>
      </c>
      <c r="AH5632" s="16"/>
      <c r="AI5632" t="s">
        <v>1375</v>
      </c>
    </row>
    <row r="5633" spans="1:35" x14ac:dyDescent="0.25">
      <c r="A5633" t="s">
        <v>12796</v>
      </c>
      <c r="B5633" s="1">
        <v>52</v>
      </c>
      <c r="C5633" t="s">
        <v>12583</v>
      </c>
      <c r="D5633">
        <v>8848823</v>
      </c>
      <c r="E5633" t="s">
        <v>12795</v>
      </c>
      <c r="F5633" t="s">
        <v>1363</v>
      </c>
      <c r="G5633" t="s">
        <v>1364</v>
      </c>
      <c r="H5633" s="3" t="s">
        <v>2544</v>
      </c>
      <c r="I5633">
        <v>2018</v>
      </c>
      <c r="J5633" s="15" t="s">
        <v>2545</v>
      </c>
      <c r="K5633">
        <v>2018</v>
      </c>
      <c r="L5633" t="s">
        <v>1367</v>
      </c>
      <c r="M5633" t="s">
        <v>12593</v>
      </c>
      <c r="N5633" t="s">
        <v>12601</v>
      </c>
      <c r="O5633">
        <v>26600000000</v>
      </c>
      <c r="P5633" t="s">
        <v>2404</v>
      </c>
      <c r="Q5633">
        <f t="shared" si="101"/>
        <v>8709</v>
      </c>
      <c r="R5633">
        <v>8163294</v>
      </c>
      <c r="S5633" t="s">
        <v>1382</v>
      </c>
      <c r="T5633" t="s">
        <v>587</v>
      </c>
      <c r="U5633" s="75">
        <v>8709</v>
      </c>
      <c r="V5633">
        <v>3.55</v>
      </c>
      <c r="W5633">
        <v>30916.95</v>
      </c>
      <c r="AH5633" s="16"/>
      <c r="AI5633" t="s">
        <v>1375</v>
      </c>
    </row>
    <row r="5634" spans="1:35" x14ac:dyDescent="0.25">
      <c r="A5634" t="s">
        <v>12797</v>
      </c>
      <c r="B5634" s="1">
        <v>52</v>
      </c>
      <c r="C5634" t="s">
        <v>12583</v>
      </c>
      <c r="D5634">
        <v>8848823</v>
      </c>
      <c r="E5634" t="s">
        <v>12795</v>
      </c>
      <c r="F5634" t="s">
        <v>1363</v>
      </c>
      <c r="G5634" t="s">
        <v>1364</v>
      </c>
      <c r="H5634" s="3" t="s">
        <v>2544</v>
      </c>
      <c r="I5634">
        <v>2018</v>
      </c>
      <c r="J5634" s="15" t="s">
        <v>2545</v>
      </c>
      <c r="K5634">
        <v>2018</v>
      </c>
      <c r="L5634" t="s">
        <v>1367</v>
      </c>
      <c r="M5634" t="s">
        <v>12593</v>
      </c>
      <c r="N5634" t="s">
        <v>12601</v>
      </c>
      <c r="O5634">
        <v>26600000000</v>
      </c>
      <c r="P5634" t="s">
        <v>2404</v>
      </c>
      <c r="Q5634">
        <f t="shared" ref="Q5634:Q5697" si="102">U5634</f>
        <v>8709</v>
      </c>
      <c r="R5634">
        <v>1204076</v>
      </c>
      <c r="S5634" t="s">
        <v>3346</v>
      </c>
      <c r="T5634" t="s">
        <v>713</v>
      </c>
      <c r="U5634" s="75">
        <v>8709</v>
      </c>
      <c r="V5634">
        <v>2.4500000000000002</v>
      </c>
      <c r="W5634">
        <v>21337.05</v>
      </c>
      <c r="AH5634" s="16"/>
      <c r="AI5634" t="s">
        <v>1375</v>
      </c>
    </row>
    <row r="5635" spans="1:35" x14ac:dyDescent="0.25">
      <c r="A5635" t="s">
        <v>12798</v>
      </c>
      <c r="B5635" s="1">
        <v>52</v>
      </c>
      <c r="C5635" t="s">
        <v>12583</v>
      </c>
      <c r="D5635">
        <v>12103292</v>
      </c>
      <c r="E5635" t="s">
        <v>12799</v>
      </c>
      <c r="F5635" t="s">
        <v>1363</v>
      </c>
      <c r="G5635" t="s">
        <v>1364</v>
      </c>
      <c r="H5635" s="3" t="s">
        <v>1534</v>
      </c>
      <c r="I5635">
        <v>2020</v>
      </c>
      <c r="J5635" s="15" t="s">
        <v>12116</v>
      </c>
      <c r="K5635">
        <v>2020</v>
      </c>
      <c r="L5635" t="s">
        <v>1367</v>
      </c>
      <c r="M5635" t="s">
        <v>12593</v>
      </c>
      <c r="N5635" t="s">
        <v>12601</v>
      </c>
      <c r="O5635">
        <v>26600000000</v>
      </c>
      <c r="P5635" t="s">
        <v>2404</v>
      </c>
      <c r="Q5635">
        <f t="shared" si="102"/>
        <v>4000</v>
      </c>
      <c r="R5635">
        <v>41296184</v>
      </c>
      <c r="S5635" t="s">
        <v>2199</v>
      </c>
      <c r="T5635" t="s">
        <v>1379</v>
      </c>
      <c r="U5635" s="75">
        <v>4000</v>
      </c>
      <c r="V5635">
        <v>5.25</v>
      </c>
      <c r="W5635">
        <v>21000</v>
      </c>
      <c r="AH5635" s="16"/>
      <c r="AI5635" t="s">
        <v>1375</v>
      </c>
    </row>
    <row r="5636" spans="1:35" x14ac:dyDescent="0.25">
      <c r="A5636" t="s">
        <v>12800</v>
      </c>
      <c r="B5636" s="1">
        <v>52</v>
      </c>
      <c r="C5636" t="s">
        <v>12583</v>
      </c>
      <c r="D5636">
        <v>8874212</v>
      </c>
      <c r="E5636" t="s">
        <v>12801</v>
      </c>
      <c r="F5636" t="s">
        <v>1363</v>
      </c>
      <c r="G5636" t="s">
        <v>1364</v>
      </c>
      <c r="H5636" s="3" t="s">
        <v>2545</v>
      </c>
      <c r="I5636">
        <v>2018</v>
      </c>
      <c r="J5636" s="15" t="s">
        <v>6719</v>
      </c>
      <c r="K5636">
        <v>2018</v>
      </c>
      <c r="L5636" t="s">
        <v>1367</v>
      </c>
      <c r="M5636" t="s">
        <v>12593</v>
      </c>
      <c r="N5636" t="s">
        <v>12601</v>
      </c>
      <c r="O5636">
        <v>26600000000</v>
      </c>
      <c r="P5636" t="s">
        <v>2404</v>
      </c>
      <c r="Q5636">
        <f t="shared" si="102"/>
        <v>700</v>
      </c>
      <c r="R5636">
        <v>1204076</v>
      </c>
      <c r="S5636" t="s">
        <v>3346</v>
      </c>
      <c r="T5636" t="s">
        <v>713</v>
      </c>
      <c r="U5636" s="75">
        <v>700</v>
      </c>
      <c r="V5636">
        <v>2.5</v>
      </c>
      <c r="W5636">
        <v>1750</v>
      </c>
      <c r="AH5636" s="16"/>
      <c r="AI5636" t="s">
        <v>1375</v>
      </c>
    </row>
    <row r="5637" spans="1:35" x14ac:dyDescent="0.25">
      <c r="A5637" t="s">
        <v>12802</v>
      </c>
      <c r="B5637" s="1">
        <v>52</v>
      </c>
      <c r="C5637" t="s">
        <v>12583</v>
      </c>
      <c r="D5637">
        <v>12131792</v>
      </c>
      <c r="E5637" t="s">
        <v>12688</v>
      </c>
      <c r="F5637" t="s">
        <v>1363</v>
      </c>
      <c r="G5637" t="s">
        <v>1364</v>
      </c>
      <c r="H5637" s="3" t="s">
        <v>12116</v>
      </c>
      <c r="I5637">
        <v>2020</v>
      </c>
      <c r="J5637" s="15" t="s">
        <v>3484</v>
      </c>
      <c r="K5637">
        <v>2020</v>
      </c>
      <c r="L5637" t="s">
        <v>1367</v>
      </c>
      <c r="M5637" t="s">
        <v>12593</v>
      </c>
      <c r="N5637" t="s">
        <v>12601</v>
      </c>
      <c r="O5637">
        <v>26600000000</v>
      </c>
      <c r="P5637" t="s">
        <v>2404</v>
      </c>
      <c r="Q5637">
        <f t="shared" si="102"/>
        <v>16769</v>
      </c>
      <c r="R5637">
        <v>26269236</v>
      </c>
      <c r="S5637" t="s">
        <v>1839</v>
      </c>
      <c r="T5637" t="s">
        <v>1840</v>
      </c>
      <c r="U5637" s="75">
        <v>16769</v>
      </c>
      <c r="V5637">
        <v>1.5</v>
      </c>
      <c r="W5637">
        <v>25153.5</v>
      </c>
      <c r="AH5637" s="16"/>
      <c r="AI5637" t="s">
        <v>1375</v>
      </c>
    </row>
    <row r="5638" spans="1:35" x14ac:dyDescent="0.25">
      <c r="A5638" t="s">
        <v>12803</v>
      </c>
      <c r="B5638" s="1">
        <v>52</v>
      </c>
      <c r="C5638" t="s">
        <v>12583</v>
      </c>
      <c r="D5638">
        <v>12103292</v>
      </c>
      <c r="E5638" t="s">
        <v>12799</v>
      </c>
      <c r="F5638" t="s">
        <v>1363</v>
      </c>
      <c r="G5638" t="s">
        <v>1364</v>
      </c>
      <c r="H5638" s="3" t="s">
        <v>1534</v>
      </c>
      <c r="I5638">
        <v>2020</v>
      </c>
      <c r="J5638" s="15" t="s">
        <v>12116</v>
      </c>
      <c r="K5638">
        <v>2020</v>
      </c>
      <c r="L5638" t="s">
        <v>1367</v>
      </c>
      <c r="M5638" t="s">
        <v>12593</v>
      </c>
      <c r="N5638" t="s">
        <v>12601</v>
      </c>
      <c r="O5638">
        <v>26600000000</v>
      </c>
      <c r="P5638" t="s">
        <v>2404</v>
      </c>
      <c r="Q5638">
        <f t="shared" si="102"/>
        <v>4000</v>
      </c>
      <c r="R5638">
        <v>26269236</v>
      </c>
      <c r="S5638" t="s">
        <v>1839</v>
      </c>
      <c r="T5638" t="s">
        <v>1840</v>
      </c>
      <c r="U5638" s="75">
        <v>4000</v>
      </c>
      <c r="V5638">
        <v>1.5</v>
      </c>
      <c r="W5638">
        <v>6000</v>
      </c>
      <c r="AH5638" s="16"/>
      <c r="AI5638" t="s">
        <v>1375</v>
      </c>
    </row>
    <row r="5639" spans="1:35" x14ac:dyDescent="0.25">
      <c r="A5639" t="s">
        <v>12804</v>
      </c>
      <c r="B5639" s="1">
        <v>52</v>
      </c>
      <c r="C5639" t="s">
        <v>12583</v>
      </c>
      <c r="D5639">
        <v>12103292</v>
      </c>
      <c r="E5639" t="s">
        <v>12799</v>
      </c>
      <c r="F5639" t="s">
        <v>1363</v>
      </c>
      <c r="G5639" t="s">
        <v>1364</v>
      </c>
      <c r="H5639" s="3" t="s">
        <v>1534</v>
      </c>
      <c r="I5639">
        <v>2020</v>
      </c>
      <c r="J5639" s="15" t="s">
        <v>12116</v>
      </c>
      <c r="K5639">
        <v>2020</v>
      </c>
      <c r="L5639" t="s">
        <v>1367</v>
      </c>
      <c r="M5639" t="s">
        <v>12593</v>
      </c>
      <c r="N5639" t="s">
        <v>12601</v>
      </c>
      <c r="O5639">
        <v>26600000000</v>
      </c>
      <c r="P5639" t="s">
        <v>2404</v>
      </c>
      <c r="Q5639">
        <f t="shared" si="102"/>
        <v>4000</v>
      </c>
      <c r="R5639">
        <v>6623069</v>
      </c>
      <c r="S5639" t="s">
        <v>1821</v>
      </c>
      <c r="T5639" t="s">
        <v>713</v>
      </c>
      <c r="U5639" s="75">
        <v>4000</v>
      </c>
      <c r="V5639">
        <v>2.48</v>
      </c>
      <c r="W5639">
        <v>9920</v>
      </c>
      <c r="AH5639" s="16"/>
      <c r="AI5639" t="s">
        <v>1375</v>
      </c>
    </row>
    <row r="5640" spans="1:35" x14ac:dyDescent="0.25">
      <c r="A5640" t="s">
        <v>12805</v>
      </c>
      <c r="B5640" s="1">
        <v>52</v>
      </c>
      <c r="C5640" t="s">
        <v>12583</v>
      </c>
      <c r="D5640">
        <v>9917047</v>
      </c>
      <c r="E5640" t="s">
        <v>12806</v>
      </c>
      <c r="F5640" t="s">
        <v>1363</v>
      </c>
      <c r="G5640" t="s">
        <v>1364</v>
      </c>
      <c r="H5640" s="3" t="s">
        <v>6696</v>
      </c>
      <c r="I5640">
        <v>2019</v>
      </c>
      <c r="J5640" s="15" t="s">
        <v>12807</v>
      </c>
      <c r="K5640">
        <v>2019</v>
      </c>
      <c r="L5640" t="s">
        <v>1367</v>
      </c>
      <c r="M5640" t="s">
        <v>12593</v>
      </c>
      <c r="N5640" t="s">
        <v>12601</v>
      </c>
      <c r="O5640">
        <v>26600000000</v>
      </c>
      <c r="P5640" t="s">
        <v>2404</v>
      </c>
      <c r="Q5640">
        <f t="shared" si="102"/>
        <v>15880</v>
      </c>
      <c r="R5640">
        <v>26269236</v>
      </c>
      <c r="S5640" t="s">
        <v>1839</v>
      </c>
      <c r="T5640" t="s">
        <v>12808</v>
      </c>
      <c r="U5640" s="75">
        <v>15880</v>
      </c>
      <c r="V5640">
        <v>1.43</v>
      </c>
      <c r="W5640">
        <v>22708.400000000001</v>
      </c>
      <c r="AH5640" s="16"/>
      <c r="AI5640" t="s">
        <v>1375</v>
      </c>
    </row>
    <row r="5641" spans="1:35" x14ac:dyDescent="0.25">
      <c r="A5641" t="s">
        <v>12809</v>
      </c>
      <c r="B5641" s="1">
        <v>52</v>
      </c>
      <c r="C5641" t="s">
        <v>12583</v>
      </c>
      <c r="D5641">
        <v>9917047</v>
      </c>
      <c r="E5641" t="s">
        <v>12806</v>
      </c>
      <c r="F5641" t="s">
        <v>1363</v>
      </c>
      <c r="G5641" t="s">
        <v>1364</v>
      </c>
      <c r="H5641" s="3" t="s">
        <v>6696</v>
      </c>
      <c r="I5641">
        <v>2019</v>
      </c>
      <c r="J5641" s="15" t="s">
        <v>12807</v>
      </c>
      <c r="K5641">
        <v>2019</v>
      </c>
      <c r="L5641" t="s">
        <v>1367</v>
      </c>
      <c r="M5641" t="s">
        <v>12593</v>
      </c>
      <c r="N5641" t="s">
        <v>12601</v>
      </c>
      <c r="O5641">
        <v>26600000000</v>
      </c>
      <c r="P5641" t="s">
        <v>2404</v>
      </c>
      <c r="Q5641">
        <f t="shared" si="102"/>
        <v>15880</v>
      </c>
      <c r="R5641">
        <v>1204076</v>
      </c>
      <c r="S5641" t="s">
        <v>3346</v>
      </c>
      <c r="T5641" t="s">
        <v>713</v>
      </c>
      <c r="U5641" s="75">
        <v>15880</v>
      </c>
      <c r="V5641">
        <v>2.4</v>
      </c>
      <c r="W5641">
        <v>38112</v>
      </c>
      <c r="AH5641" s="16"/>
      <c r="AI5641" t="s">
        <v>1375</v>
      </c>
    </row>
    <row r="5642" spans="1:35" x14ac:dyDescent="0.25">
      <c r="A5642" t="s">
        <v>12810</v>
      </c>
      <c r="B5642" s="1">
        <v>52</v>
      </c>
      <c r="C5642" t="s">
        <v>12583</v>
      </c>
      <c r="D5642">
        <v>10311858</v>
      </c>
      <c r="E5642" t="s">
        <v>12811</v>
      </c>
      <c r="F5642" t="s">
        <v>1363</v>
      </c>
      <c r="G5642" t="s">
        <v>1364</v>
      </c>
      <c r="H5642" s="3" t="s">
        <v>6726</v>
      </c>
      <c r="I5642">
        <v>2019</v>
      </c>
      <c r="J5642" s="15" t="s">
        <v>1556</v>
      </c>
      <c r="K5642">
        <v>2019</v>
      </c>
      <c r="L5642" t="s">
        <v>1367</v>
      </c>
      <c r="M5642" t="s">
        <v>12593</v>
      </c>
      <c r="N5642" t="s">
        <v>12601</v>
      </c>
      <c r="O5642">
        <v>26600000000</v>
      </c>
      <c r="P5642" t="s">
        <v>2404</v>
      </c>
      <c r="Q5642">
        <f t="shared" si="102"/>
        <v>3500</v>
      </c>
      <c r="R5642">
        <v>26269236</v>
      </c>
      <c r="S5642" t="s">
        <v>1839</v>
      </c>
      <c r="T5642" t="s">
        <v>1840</v>
      </c>
      <c r="U5642" s="75">
        <v>3500</v>
      </c>
      <c r="V5642">
        <v>1.43</v>
      </c>
      <c r="W5642">
        <v>5005</v>
      </c>
      <c r="AH5642" s="16"/>
      <c r="AI5642" t="s">
        <v>1375</v>
      </c>
    </row>
    <row r="5643" spans="1:35" x14ac:dyDescent="0.25">
      <c r="A5643" t="s">
        <v>12812</v>
      </c>
      <c r="B5643" s="1">
        <v>52</v>
      </c>
      <c r="C5643" t="s">
        <v>12583</v>
      </c>
      <c r="D5643">
        <v>10311858</v>
      </c>
      <c r="E5643" t="s">
        <v>12811</v>
      </c>
      <c r="F5643" t="s">
        <v>1363</v>
      </c>
      <c r="G5643" t="s">
        <v>1364</v>
      </c>
      <c r="H5643" s="3" t="s">
        <v>6726</v>
      </c>
      <c r="I5643">
        <v>2019</v>
      </c>
      <c r="J5643" s="15" t="s">
        <v>1556</v>
      </c>
      <c r="K5643">
        <v>2019</v>
      </c>
      <c r="L5643" t="s">
        <v>1367</v>
      </c>
      <c r="M5643" t="s">
        <v>12593</v>
      </c>
      <c r="N5643" t="s">
        <v>12601</v>
      </c>
      <c r="O5643">
        <v>26600000000</v>
      </c>
      <c r="P5643" t="s">
        <v>2404</v>
      </c>
      <c r="Q5643">
        <f t="shared" si="102"/>
        <v>3500</v>
      </c>
      <c r="R5643">
        <v>1204076</v>
      </c>
      <c r="S5643" t="s">
        <v>3346</v>
      </c>
      <c r="T5643" t="s">
        <v>713</v>
      </c>
      <c r="U5643" s="75">
        <v>3500</v>
      </c>
      <c r="V5643">
        <v>2.5</v>
      </c>
      <c r="W5643">
        <v>8750</v>
      </c>
      <c r="AH5643" s="16"/>
      <c r="AI5643" t="s">
        <v>1375</v>
      </c>
    </row>
    <row r="5644" spans="1:35" x14ac:dyDescent="0.25">
      <c r="A5644" t="s">
        <v>12813</v>
      </c>
      <c r="B5644" s="1">
        <v>52</v>
      </c>
      <c r="C5644" t="s">
        <v>12583</v>
      </c>
      <c r="D5644">
        <v>8966117</v>
      </c>
      <c r="E5644" t="s">
        <v>12814</v>
      </c>
      <c r="F5644" t="s">
        <v>1363</v>
      </c>
      <c r="G5644" t="s">
        <v>1364</v>
      </c>
      <c r="H5644" s="3" t="s">
        <v>1568</v>
      </c>
      <c r="I5644">
        <v>2018</v>
      </c>
      <c r="J5644" s="15" t="s">
        <v>1569</v>
      </c>
      <c r="K5644">
        <v>2018</v>
      </c>
      <c r="L5644" t="s">
        <v>1367</v>
      </c>
      <c r="M5644" t="s">
        <v>12593</v>
      </c>
      <c r="N5644" t="s">
        <v>12601</v>
      </c>
      <c r="O5644">
        <v>26600000000</v>
      </c>
      <c r="P5644" t="s">
        <v>2404</v>
      </c>
      <c r="Q5644">
        <f t="shared" si="102"/>
        <v>4000</v>
      </c>
      <c r="R5644">
        <v>1204076</v>
      </c>
      <c r="S5644" t="s">
        <v>3346</v>
      </c>
      <c r="T5644" t="s">
        <v>713</v>
      </c>
      <c r="U5644" s="75">
        <v>4000</v>
      </c>
      <c r="V5644">
        <v>2.5</v>
      </c>
      <c r="W5644">
        <v>10000</v>
      </c>
      <c r="AH5644" s="16"/>
      <c r="AI5644" t="s">
        <v>1375</v>
      </c>
    </row>
    <row r="5645" spans="1:35" x14ac:dyDescent="0.25">
      <c r="A5645" t="s">
        <v>12815</v>
      </c>
      <c r="B5645" s="1">
        <v>52</v>
      </c>
      <c r="C5645" t="s">
        <v>12583</v>
      </c>
      <c r="D5645">
        <v>8934223</v>
      </c>
      <c r="E5645" t="s">
        <v>12816</v>
      </c>
      <c r="F5645" t="s">
        <v>1363</v>
      </c>
      <c r="G5645" t="s">
        <v>1364</v>
      </c>
      <c r="H5645" s="3" t="s">
        <v>6735</v>
      </c>
      <c r="I5645">
        <v>2018</v>
      </c>
      <c r="J5645" s="15" t="s">
        <v>3728</v>
      </c>
      <c r="K5645">
        <v>2018</v>
      </c>
      <c r="L5645" t="s">
        <v>1367</v>
      </c>
      <c r="M5645" t="s">
        <v>12593</v>
      </c>
      <c r="N5645" t="s">
        <v>12601</v>
      </c>
      <c r="O5645">
        <v>26600000000</v>
      </c>
      <c r="P5645" t="s">
        <v>2404</v>
      </c>
      <c r="Q5645">
        <f t="shared" si="102"/>
        <v>300</v>
      </c>
      <c r="R5645">
        <v>1204076</v>
      </c>
      <c r="S5645" t="s">
        <v>3346</v>
      </c>
      <c r="T5645" t="s">
        <v>713</v>
      </c>
      <c r="U5645" s="75">
        <v>300</v>
      </c>
      <c r="V5645">
        <v>2.5</v>
      </c>
      <c r="W5645">
        <v>750</v>
      </c>
      <c r="AH5645" s="16"/>
      <c r="AI5645" t="s">
        <v>1375</v>
      </c>
    </row>
    <row r="5646" spans="1:35" x14ac:dyDescent="0.25">
      <c r="A5646" t="s">
        <v>12817</v>
      </c>
      <c r="B5646" s="1">
        <v>52</v>
      </c>
      <c r="C5646" t="s">
        <v>12583</v>
      </c>
      <c r="D5646">
        <v>8964327</v>
      </c>
      <c r="E5646" t="s">
        <v>12818</v>
      </c>
      <c r="F5646" t="s">
        <v>1363</v>
      </c>
      <c r="G5646" t="s">
        <v>1364</v>
      </c>
      <c r="H5646" s="3" t="s">
        <v>1568</v>
      </c>
      <c r="I5646">
        <v>2018</v>
      </c>
      <c r="J5646" s="15" t="s">
        <v>1719</v>
      </c>
      <c r="K5646">
        <v>2018</v>
      </c>
      <c r="L5646" t="s">
        <v>1367</v>
      </c>
      <c r="M5646" t="s">
        <v>12593</v>
      </c>
      <c r="N5646" t="s">
        <v>12601</v>
      </c>
      <c r="O5646">
        <v>26600000000</v>
      </c>
      <c r="P5646" t="s">
        <v>2404</v>
      </c>
      <c r="Q5646">
        <f t="shared" si="102"/>
        <v>3000</v>
      </c>
      <c r="R5646">
        <v>6623069</v>
      </c>
      <c r="S5646" t="s">
        <v>1821</v>
      </c>
      <c r="T5646" t="s">
        <v>713</v>
      </c>
      <c r="U5646" s="75">
        <v>3000</v>
      </c>
      <c r="V5646">
        <v>2.4900000000000002</v>
      </c>
      <c r="W5646">
        <v>7470</v>
      </c>
      <c r="AH5646" s="16"/>
      <c r="AI5646" t="s">
        <v>1375</v>
      </c>
    </row>
    <row r="5647" spans="1:35" x14ac:dyDescent="0.25">
      <c r="A5647" t="s">
        <v>12819</v>
      </c>
      <c r="B5647" s="1">
        <v>52</v>
      </c>
      <c r="C5647" t="s">
        <v>12583</v>
      </c>
      <c r="D5647">
        <v>8964327</v>
      </c>
      <c r="E5647" t="s">
        <v>12818</v>
      </c>
      <c r="F5647" t="s">
        <v>1363</v>
      </c>
      <c r="G5647" t="s">
        <v>1364</v>
      </c>
      <c r="H5647" s="3" t="s">
        <v>1568</v>
      </c>
      <c r="I5647">
        <v>2018</v>
      </c>
      <c r="J5647" s="15" t="s">
        <v>1719</v>
      </c>
      <c r="K5647">
        <v>2018</v>
      </c>
      <c r="L5647" t="s">
        <v>1367</v>
      </c>
      <c r="M5647" t="s">
        <v>12593</v>
      </c>
      <c r="N5647" t="s">
        <v>12601</v>
      </c>
      <c r="O5647">
        <v>26600000000</v>
      </c>
      <c r="P5647" t="s">
        <v>2404</v>
      </c>
      <c r="Q5647">
        <f t="shared" si="102"/>
        <v>3000</v>
      </c>
      <c r="R5647">
        <v>1204076</v>
      </c>
      <c r="S5647" t="s">
        <v>3346</v>
      </c>
      <c r="T5647" t="s">
        <v>713</v>
      </c>
      <c r="U5647" s="75">
        <v>3000</v>
      </c>
      <c r="V5647">
        <v>2.5</v>
      </c>
      <c r="W5647">
        <v>7500</v>
      </c>
      <c r="AH5647" s="16"/>
      <c r="AI5647" t="s">
        <v>1375</v>
      </c>
    </row>
    <row r="5648" spans="1:35" x14ac:dyDescent="0.25">
      <c r="A5648" t="s">
        <v>12820</v>
      </c>
      <c r="B5648" s="1">
        <v>52</v>
      </c>
      <c r="C5648" t="s">
        <v>12583</v>
      </c>
      <c r="D5648">
        <v>10440844</v>
      </c>
      <c r="E5648" t="s">
        <v>12821</v>
      </c>
      <c r="F5648" t="s">
        <v>1363</v>
      </c>
      <c r="G5648" t="s">
        <v>1364</v>
      </c>
      <c r="H5648" s="3" t="s">
        <v>6820</v>
      </c>
      <c r="I5648">
        <v>2019</v>
      </c>
      <c r="J5648" s="15" t="s">
        <v>4700</v>
      </c>
      <c r="K5648">
        <v>2019</v>
      </c>
      <c r="L5648" t="s">
        <v>1367</v>
      </c>
      <c r="M5648" t="s">
        <v>12593</v>
      </c>
      <c r="N5648" t="s">
        <v>12601</v>
      </c>
      <c r="O5648">
        <v>26600000000</v>
      </c>
      <c r="P5648" t="s">
        <v>2404</v>
      </c>
      <c r="Q5648">
        <f t="shared" si="102"/>
        <v>2000</v>
      </c>
      <c r="R5648">
        <v>1204076</v>
      </c>
      <c r="S5648" t="s">
        <v>3346</v>
      </c>
      <c r="T5648" t="s">
        <v>713</v>
      </c>
      <c r="U5648" s="75">
        <v>2000</v>
      </c>
      <c r="V5648">
        <v>2.5</v>
      </c>
      <c r="W5648">
        <v>5000</v>
      </c>
      <c r="AH5648" s="16"/>
      <c r="AI5648" t="s">
        <v>1375</v>
      </c>
    </row>
    <row r="5649" spans="1:35" x14ac:dyDescent="0.25">
      <c r="A5649" t="s">
        <v>12822</v>
      </c>
      <c r="B5649" s="1">
        <v>52</v>
      </c>
      <c r="C5649" t="s">
        <v>12583</v>
      </c>
      <c r="D5649">
        <v>10440844</v>
      </c>
      <c r="E5649" t="s">
        <v>12821</v>
      </c>
      <c r="F5649" t="s">
        <v>1363</v>
      </c>
      <c r="G5649" t="s">
        <v>1364</v>
      </c>
      <c r="H5649" s="3" t="s">
        <v>6820</v>
      </c>
      <c r="I5649">
        <v>2019</v>
      </c>
      <c r="J5649" s="15" t="s">
        <v>4700</v>
      </c>
      <c r="K5649">
        <v>2019</v>
      </c>
      <c r="L5649" t="s">
        <v>1367</v>
      </c>
      <c r="M5649" t="s">
        <v>12593</v>
      </c>
      <c r="N5649" t="s">
        <v>12601</v>
      </c>
      <c r="O5649">
        <v>26600000000</v>
      </c>
      <c r="P5649" t="s">
        <v>2404</v>
      </c>
      <c r="Q5649">
        <f t="shared" si="102"/>
        <v>2000</v>
      </c>
      <c r="R5649">
        <v>26269236</v>
      </c>
      <c r="S5649" t="s">
        <v>1839</v>
      </c>
      <c r="T5649" t="s">
        <v>1840</v>
      </c>
      <c r="U5649" s="75">
        <v>2000</v>
      </c>
      <c r="V5649">
        <v>1.43</v>
      </c>
      <c r="W5649">
        <v>2860</v>
      </c>
      <c r="AH5649" s="16"/>
      <c r="AI5649" t="s">
        <v>1375</v>
      </c>
    </row>
    <row r="5650" spans="1:35" x14ac:dyDescent="0.25">
      <c r="A5650" t="s">
        <v>12823</v>
      </c>
      <c r="B5650" s="1">
        <v>52</v>
      </c>
      <c r="C5650" t="s">
        <v>12583</v>
      </c>
      <c r="D5650">
        <v>11659629</v>
      </c>
      <c r="E5650" t="s">
        <v>8547</v>
      </c>
      <c r="F5650" t="s">
        <v>1363</v>
      </c>
      <c r="G5650" t="s">
        <v>1364</v>
      </c>
      <c r="H5650" s="3" t="s">
        <v>6817</v>
      </c>
      <c r="I5650">
        <v>2019</v>
      </c>
      <c r="J5650" s="15" t="s">
        <v>8548</v>
      </c>
      <c r="K5650">
        <v>2019</v>
      </c>
      <c r="L5650" t="s">
        <v>1367</v>
      </c>
      <c r="M5650" t="s">
        <v>12593</v>
      </c>
      <c r="N5650" t="s">
        <v>12601</v>
      </c>
      <c r="O5650">
        <v>26600000000</v>
      </c>
      <c r="P5650" t="s">
        <v>2404</v>
      </c>
      <c r="Q5650">
        <f t="shared" si="102"/>
        <v>90</v>
      </c>
      <c r="R5650">
        <v>26269236</v>
      </c>
      <c r="S5650" t="s">
        <v>1839</v>
      </c>
      <c r="T5650" t="s">
        <v>1840</v>
      </c>
      <c r="U5650" s="75">
        <v>90</v>
      </c>
      <c r="V5650">
        <v>1.5</v>
      </c>
      <c r="W5650">
        <v>135</v>
      </c>
      <c r="AH5650" s="16"/>
      <c r="AI5650" t="s">
        <v>1375</v>
      </c>
    </row>
    <row r="5651" spans="1:35" x14ac:dyDescent="0.25">
      <c r="A5651" t="s">
        <v>12824</v>
      </c>
      <c r="B5651" s="1">
        <v>52</v>
      </c>
      <c r="C5651" t="s">
        <v>12583</v>
      </c>
      <c r="D5651">
        <v>10410732</v>
      </c>
      <c r="E5651" t="s">
        <v>12825</v>
      </c>
      <c r="F5651" t="s">
        <v>1363</v>
      </c>
      <c r="G5651" t="s">
        <v>1364</v>
      </c>
      <c r="H5651" s="3" t="s">
        <v>6813</v>
      </c>
      <c r="I5651">
        <v>2019</v>
      </c>
      <c r="J5651" s="15" t="s">
        <v>1577</v>
      </c>
      <c r="K5651">
        <v>2019</v>
      </c>
      <c r="L5651" t="s">
        <v>1367</v>
      </c>
      <c r="M5651" t="s">
        <v>12593</v>
      </c>
      <c r="N5651" t="s">
        <v>12601</v>
      </c>
      <c r="O5651">
        <v>26600000000</v>
      </c>
      <c r="P5651" t="s">
        <v>2404</v>
      </c>
      <c r="Q5651">
        <f t="shared" si="102"/>
        <v>100</v>
      </c>
      <c r="R5651">
        <v>1204076</v>
      </c>
      <c r="S5651" t="s">
        <v>3346</v>
      </c>
      <c r="T5651" t="s">
        <v>713</v>
      </c>
      <c r="U5651" s="75">
        <v>100</v>
      </c>
      <c r="V5651">
        <v>2.5</v>
      </c>
      <c r="W5651">
        <v>250</v>
      </c>
      <c r="AH5651" s="16"/>
      <c r="AI5651" t="s">
        <v>1375</v>
      </c>
    </row>
    <row r="5652" spans="1:35" x14ac:dyDescent="0.25">
      <c r="A5652" t="s">
        <v>12826</v>
      </c>
      <c r="B5652" s="1">
        <v>52</v>
      </c>
      <c r="C5652" t="s">
        <v>12583</v>
      </c>
      <c r="D5652">
        <v>10410732</v>
      </c>
      <c r="E5652" t="s">
        <v>12825</v>
      </c>
      <c r="F5652" t="s">
        <v>1363</v>
      </c>
      <c r="G5652" t="s">
        <v>1364</v>
      </c>
      <c r="H5652" s="3" t="s">
        <v>6813</v>
      </c>
      <c r="I5652">
        <v>2019</v>
      </c>
      <c r="J5652" s="15" t="s">
        <v>1577</v>
      </c>
      <c r="K5652">
        <v>2019</v>
      </c>
      <c r="L5652" t="s">
        <v>1367</v>
      </c>
      <c r="M5652" t="s">
        <v>12593</v>
      </c>
      <c r="N5652" t="s">
        <v>12601</v>
      </c>
      <c r="O5652">
        <v>26600000000</v>
      </c>
      <c r="P5652" t="s">
        <v>2404</v>
      </c>
      <c r="Q5652">
        <f t="shared" si="102"/>
        <v>100</v>
      </c>
      <c r="R5652">
        <v>26269236</v>
      </c>
      <c r="S5652" t="s">
        <v>1839</v>
      </c>
      <c r="T5652" t="s">
        <v>1840</v>
      </c>
      <c r="U5652" s="75">
        <v>100</v>
      </c>
      <c r="V5652">
        <v>1.43</v>
      </c>
      <c r="W5652">
        <v>143</v>
      </c>
      <c r="AH5652" s="16"/>
      <c r="AI5652" t="s">
        <v>1375</v>
      </c>
    </row>
    <row r="5653" spans="1:35" x14ac:dyDescent="0.25">
      <c r="A5653" t="s">
        <v>12827</v>
      </c>
      <c r="B5653" s="1">
        <v>52</v>
      </c>
      <c r="C5653" t="s">
        <v>12583</v>
      </c>
      <c r="D5653">
        <v>11667443</v>
      </c>
      <c r="E5653" t="s">
        <v>12828</v>
      </c>
      <c r="F5653" t="s">
        <v>1363</v>
      </c>
      <c r="G5653" t="s">
        <v>1364</v>
      </c>
      <c r="H5653" s="3" t="s">
        <v>8548</v>
      </c>
      <c r="I5653">
        <v>2019</v>
      </c>
      <c r="J5653" s="15" t="s">
        <v>12829</v>
      </c>
      <c r="K5653">
        <v>2019</v>
      </c>
      <c r="L5653" t="s">
        <v>1367</v>
      </c>
      <c r="M5653" t="s">
        <v>12593</v>
      </c>
      <c r="N5653" t="s">
        <v>12601</v>
      </c>
      <c r="O5653">
        <v>26600000000</v>
      </c>
      <c r="P5653" t="s">
        <v>2404</v>
      </c>
      <c r="Q5653">
        <f t="shared" si="102"/>
        <v>3200</v>
      </c>
      <c r="R5653">
        <v>1204076</v>
      </c>
      <c r="S5653" t="s">
        <v>3346</v>
      </c>
      <c r="T5653" t="s">
        <v>713</v>
      </c>
      <c r="U5653" s="75">
        <v>3200</v>
      </c>
      <c r="V5653">
        <v>2.25</v>
      </c>
      <c r="W5653">
        <v>7200</v>
      </c>
      <c r="AH5653" s="16"/>
      <c r="AI5653" t="s">
        <v>1375</v>
      </c>
    </row>
    <row r="5654" spans="1:35" x14ac:dyDescent="0.25">
      <c r="A5654" t="s">
        <v>12830</v>
      </c>
      <c r="B5654" s="1">
        <v>52</v>
      </c>
      <c r="C5654" t="s">
        <v>12583</v>
      </c>
      <c r="D5654">
        <v>11667443</v>
      </c>
      <c r="E5654" t="s">
        <v>12828</v>
      </c>
      <c r="F5654" t="s">
        <v>1363</v>
      </c>
      <c r="G5654" t="s">
        <v>1364</v>
      </c>
      <c r="H5654" s="3" t="s">
        <v>8548</v>
      </c>
      <c r="I5654">
        <v>2019</v>
      </c>
      <c r="J5654" s="15" t="s">
        <v>12829</v>
      </c>
      <c r="K5654">
        <v>2019</v>
      </c>
      <c r="L5654" t="s">
        <v>1367</v>
      </c>
      <c r="M5654" t="s">
        <v>12593</v>
      </c>
      <c r="N5654" t="s">
        <v>12601</v>
      </c>
      <c r="O5654">
        <v>26600000000</v>
      </c>
      <c r="P5654" t="s">
        <v>2404</v>
      </c>
      <c r="Q5654">
        <f t="shared" si="102"/>
        <v>3200</v>
      </c>
      <c r="R5654">
        <v>26269236</v>
      </c>
      <c r="S5654" t="s">
        <v>1839</v>
      </c>
      <c r="T5654" t="s">
        <v>1840</v>
      </c>
      <c r="U5654" s="75">
        <v>3200</v>
      </c>
      <c r="V5654">
        <v>1.5</v>
      </c>
      <c r="W5654">
        <v>4800</v>
      </c>
      <c r="AH5654" s="16"/>
      <c r="AI5654" t="s">
        <v>1375</v>
      </c>
    </row>
    <row r="5655" spans="1:35" x14ac:dyDescent="0.25">
      <c r="A5655" t="s">
        <v>12831</v>
      </c>
      <c r="B5655" s="1">
        <v>52</v>
      </c>
      <c r="C5655" t="s">
        <v>12583</v>
      </c>
      <c r="D5655">
        <v>9630511</v>
      </c>
      <c r="E5655" t="s">
        <v>12832</v>
      </c>
      <c r="F5655" t="s">
        <v>1363</v>
      </c>
      <c r="G5655" t="s">
        <v>1364</v>
      </c>
      <c r="H5655" s="3" t="s">
        <v>1421</v>
      </c>
      <c r="I5655">
        <v>2019</v>
      </c>
      <c r="J5655" s="15" t="s">
        <v>3508</v>
      </c>
      <c r="K5655">
        <v>2019</v>
      </c>
      <c r="L5655" t="s">
        <v>1367</v>
      </c>
      <c r="M5655" t="s">
        <v>12593</v>
      </c>
      <c r="N5655" t="s">
        <v>12601</v>
      </c>
      <c r="O5655">
        <v>26600000000</v>
      </c>
      <c r="P5655" t="s">
        <v>2404</v>
      </c>
      <c r="Q5655">
        <f t="shared" si="102"/>
        <v>800</v>
      </c>
      <c r="R5655">
        <v>26269236</v>
      </c>
      <c r="S5655" t="s">
        <v>1839</v>
      </c>
      <c r="T5655" t="s">
        <v>1840</v>
      </c>
      <c r="U5655" s="75">
        <v>800</v>
      </c>
      <c r="V5655">
        <v>1.43</v>
      </c>
      <c r="W5655">
        <v>1144</v>
      </c>
      <c r="AH5655" s="16"/>
      <c r="AI5655" t="s">
        <v>1375</v>
      </c>
    </row>
    <row r="5656" spans="1:35" x14ac:dyDescent="0.25">
      <c r="A5656" t="s">
        <v>12833</v>
      </c>
      <c r="B5656" s="1">
        <v>52</v>
      </c>
      <c r="C5656" t="s">
        <v>12583</v>
      </c>
      <c r="D5656">
        <v>9630511</v>
      </c>
      <c r="E5656" t="s">
        <v>12832</v>
      </c>
      <c r="F5656" t="s">
        <v>1363</v>
      </c>
      <c r="G5656" t="s">
        <v>1364</v>
      </c>
      <c r="H5656" s="3" t="s">
        <v>1421</v>
      </c>
      <c r="I5656">
        <v>2019</v>
      </c>
      <c r="J5656" s="15" t="s">
        <v>3508</v>
      </c>
      <c r="K5656">
        <v>2019</v>
      </c>
      <c r="L5656" t="s">
        <v>1367</v>
      </c>
      <c r="M5656" t="s">
        <v>12593</v>
      </c>
      <c r="N5656" t="s">
        <v>12601</v>
      </c>
      <c r="O5656">
        <v>26600000000</v>
      </c>
      <c r="P5656" t="s">
        <v>2404</v>
      </c>
      <c r="Q5656">
        <f t="shared" si="102"/>
        <v>800</v>
      </c>
      <c r="R5656">
        <v>6623069</v>
      </c>
      <c r="S5656" t="s">
        <v>1821</v>
      </c>
      <c r="T5656" t="s">
        <v>713</v>
      </c>
      <c r="U5656" s="75">
        <v>800</v>
      </c>
      <c r="V5656">
        <v>2.4900000000000002</v>
      </c>
      <c r="W5656">
        <v>1992</v>
      </c>
      <c r="AH5656" s="16"/>
      <c r="AI5656" t="s">
        <v>1375</v>
      </c>
    </row>
    <row r="5657" spans="1:35" x14ac:dyDescent="0.25">
      <c r="A5657" t="s">
        <v>12834</v>
      </c>
      <c r="B5657" s="1">
        <v>52</v>
      </c>
      <c r="C5657" t="s">
        <v>12583</v>
      </c>
      <c r="D5657">
        <v>9630511</v>
      </c>
      <c r="E5657" t="s">
        <v>12832</v>
      </c>
      <c r="F5657" t="s">
        <v>1363</v>
      </c>
      <c r="G5657" t="s">
        <v>1364</v>
      </c>
      <c r="H5657" s="3" t="s">
        <v>1421</v>
      </c>
      <c r="I5657">
        <v>2019</v>
      </c>
      <c r="J5657" s="15" t="s">
        <v>3508</v>
      </c>
      <c r="K5657">
        <v>2019</v>
      </c>
      <c r="L5657" t="s">
        <v>1367</v>
      </c>
      <c r="M5657" t="s">
        <v>12593</v>
      </c>
      <c r="N5657" t="s">
        <v>12601</v>
      </c>
      <c r="O5657">
        <v>26600000000</v>
      </c>
      <c r="P5657" t="s">
        <v>2404</v>
      </c>
      <c r="Q5657">
        <f t="shared" si="102"/>
        <v>800</v>
      </c>
      <c r="R5657">
        <v>1204076</v>
      </c>
      <c r="S5657" t="s">
        <v>3346</v>
      </c>
      <c r="T5657" t="s">
        <v>713</v>
      </c>
      <c r="U5657" s="75">
        <v>800</v>
      </c>
      <c r="V5657">
        <v>2.4500000000000002</v>
      </c>
      <c r="W5657">
        <v>1960</v>
      </c>
      <c r="AH5657" s="16"/>
      <c r="AI5657" t="s">
        <v>1375</v>
      </c>
    </row>
    <row r="5658" spans="1:35" x14ac:dyDescent="0.25">
      <c r="A5658" t="s">
        <v>12835</v>
      </c>
      <c r="B5658" s="1">
        <v>52</v>
      </c>
      <c r="C5658" t="s">
        <v>12583</v>
      </c>
      <c r="D5658">
        <v>9639977</v>
      </c>
      <c r="E5658" t="s">
        <v>12836</v>
      </c>
      <c r="F5658" t="s">
        <v>1363</v>
      </c>
      <c r="G5658" t="s">
        <v>1364</v>
      </c>
      <c r="H5658" s="3" t="s">
        <v>1421</v>
      </c>
      <c r="I5658">
        <v>2019</v>
      </c>
      <c r="J5658" s="15" t="s">
        <v>3508</v>
      </c>
      <c r="K5658">
        <v>2019</v>
      </c>
      <c r="L5658" t="s">
        <v>1367</v>
      </c>
      <c r="M5658" t="s">
        <v>12593</v>
      </c>
      <c r="N5658" t="s">
        <v>12601</v>
      </c>
      <c r="O5658">
        <v>26600000000</v>
      </c>
      <c r="P5658" t="s">
        <v>2404</v>
      </c>
      <c r="Q5658">
        <f t="shared" si="102"/>
        <v>3600</v>
      </c>
      <c r="R5658">
        <v>26269236</v>
      </c>
      <c r="S5658" t="s">
        <v>1839</v>
      </c>
      <c r="T5658" t="s">
        <v>1840</v>
      </c>
      <c r="U5658" s="75">
        <v>3600</v>
      </c>
      <c r="V5658">
        <v>1.43</v>
      </c>
      <c r="W5658">
        <v>5148</v>
      </c>
      <c r="AH5658" s="16"/>
      <c r="AI5658" t="s">
        <v>1375</v>
      </c>
    </row>
    <row r="5659" spans="1:35" x14ac:dyDescent="0.25">
      <c r="A5659" t="s">
        <v>12837</v>
      </c>
      <c r="B5659" s="1">
        <v>52</v>
      </c>
      <c r="C5659" t="s">
        <v>12583</v>
      </c>
      <c r="D5659">
        <v>9639977</v>
      </c>
      <c r="E5659" t="s">
        <v>12836</v>
      </c>
      <c r="F5659" t="s">
        <v>1363</v>
      </c>
      <c r="G5659" t="s">
        <v>1364</v>
      </c>
      <c r="H5659" s="3" t="s">
        <v>1421</v>
      </c>
      <c r="I5659">
        <v>2019</v>
      </c>
      <c r="J5659" s="15" t="s">
        <v>3508</v>
      </c>
      <c r="K5659">
        <v>2019</v>
      </c>
      <c r="L5659" t="s">
        <v>1367</v>
      </c>
      <c r="M5659" t="s">
        <v>12593</v>
      </c>
      <c r="N5659" t="s">
        <v>12601</v>
      </c>
      <c r="O5659">
        <v>26600000000</v>
      </c>
      <c r="P5659" t="s">
        <v>2404</v>
      </c>
      <c r="Q5659">
        <f t="shared" si="102"/>
        <v>3600</v>
      </c>
      <c r="R5659">
        <v>1204076</v>
      </c>
      <c r="S5659" t="s">
        <v>3346</v>
      </c>
      <c r="T5659" t="s">
        <v>713</v>
      </c>
      <c r="U5659" s="75">
        <v>3600</v>
      </c>
      <c r="V5659">
        <v>2.4500000000000002</v>
      </c>
      <c r="W5659">
        <v>8820</v>
      </c>
      <c r="AH5659" s="16"/>
      <c r="AI5659" t="s">
        <v>1375</v>
      </c>
    </row>
    <row r="5660" spans="1:35" x14ac:dyDescent="0.25">
      <c r="A5660" t="s">
        <v>12838</v>
      </c>
      <c r="B5660" s="1">
        <v>52</v>
      </c>
      <c r="C5660" t="s">
        <v>12583</v>
      </c>
      <c r="D5660">
        <v>9007202</v>
      </c>
      <c r="E5660" t="s">
        <v>12839</v>
      </c>
      <c r="F5660" t="s">
        <v>1363</v>
      </c>
      <c r="G5660" t="s">
        <v>1364</v>
      </c>
      <c r="H5660" s="3" t="s">
        <v>1719</v>
      </c>
      <c r="I5660">
        <v>2018</v>
      </c>
      <c r="J5660" s="15" t="s">
        <v>1720</v>
      </c>
      <c r="K5660">
        <v>2018</v>
      </c>
      <c r="L5660" t="s">
        <v>1367</v>
      </c>
      <c r="M5660" t="s">
        <v>12593</v>
      </c>
      <c r="N5660" t="s">
        <v>12601</v>
      </c>
      <c r="O5660">
        <v>26600000000</v>
      </c>
      <c r="P5660" t="s">
        <v>2404</v>
      </c>
      <c r="Q5660">
        <f t="shared" si="102"/>
        <v>1500</v>
      </c>
      <c r="R5660">
        <v>1204076</v>
      </c>
      <c r="S5660" t="s">
        <v>3346</v>
      </c>
      <c r="T5660" t="s">
        <v>713</v>
      </c>
      <c r="U5660" s="75">
        <v>1500</v>
      </c>
      <c r="V5660">
        <v>2.5</v>
      </c>
      <c r="W5660">
        <v>3750</v>
      </c>
      <c r="AH5660" s="16"/>
      <c r="AI5660" t="s">
        <v>1375</v>
      </c>
    </row>
    <row r="5661" spans="1:35" x14ac:dyDescent="0.25">
      <c r="A5661" t="s">
        <v>12840</v>
      </c>
      <c r="B5661" s="1">
        <v>52</v>
      </c>
      <c r="C5661" t="s">
        <v>12583</v>
      </c>
      <c r="D5661">
        <v>9007202</v>
      </c>
      <c r="E5661" t="s">
        <v>12839</v>
      </c>
      <c r="F5661" t="s">
        <v>1363</v>
      </c>
      <c r="G5661" t="s">
        <v>1364</v>
      </c>
      <c r="H5661" s="3" t="s">
        <v>1719</v>
      </c>
      <c r="I5661">
        <v>2018</v>
      </c>
      <c r="J5661" s="15" t="s">
        <v>1720</v>
      </c>
      <c r="K5661">
        <v>2018</v>
      </c>
      <c r="L5661" t="s">
        <v>1367</v>
      </c>
      <c r="M5661" t="s">
        <v>12593</v>
      </c>
      <c r="N5661" t="s">
        <v>12601</v>
      </c>
      <c r="O5661">
        <v>26600000000</v>
      </c>
      <c r="P5661" t="s">
        <v>2404</v>
      </c>
      <c r="Q5661">
        <f t="shared" si="102"/>
        <v>1500</v>
      </c>
      <c r="R5661">
        <v>6623069</v>
      </c>
      <c r="S5661" t="s">
        <v>1821</v>
      </c>
      <c r="T5661" t="s">
        <v>713</v>
      </c>
      <c r="U5661" s="75">
        <v>1500</v>
      </c>
      <c r="V5661">
        <v>2.4900000000000002</v>
      </c>
      <c r="W5661">
        <v>3735</v>
      </c>
      <c r="AH5661" s="16"/>
      <c r="AI5661" t="s">
        <v>1375</v>
      </c>
    </row>
    <row r="5662" spans="1:35" x14ac:dyDescent="0.25">
      <c r="A5662" t="s">
        <v>12841</v>
      </c>
      <c r="B5662" s="1">
        <v>52</v>
      </c>
      <c r="C5662" t="s">
        <v>12583</v>
      </c>
      <c r="D5662">
        <v>11803908</v>
      </c>
      <c r="E5662" t="s">
        <v>12842</v>
      </c>
      <c r="F5662" t="s">
        <v>1363</v>
      </c>
      <c r="G5662" t="s">
        <v>1364</v>
      </c>
      <c r="H5662" s="3" t="s">
        <v>6869</v>
      </c>
      <c r="I5662">
        <v>2020</v>
      </c>
      <c r="J5662" s="15" t="s">
        <v>4801</v>
      </c>
      <c r="K5662">
        <v>2020</v>
      </c>
      <c r="L5662" t="s">
        <v>1367</v>
      </c>
      <c r="M5662" t="s">
        <v>12593</v>
      </c>
      <c r="N5662" t="s">
        <v>12601</v>
      </c>
      <c r="O5662">
        <v>26600000000</v>
      </c>
      <c r="P5662" t="s">
        <v>2404</v>
      </c>
      <c r="Q5662">
        <f t="shared" si="102"/>
        <v>1610</v>
      </c>
      <c r="R5662">
        <v>6623069</v>
      </c>
      <c r="S5662" t="s">
        <v>1821</v>
      </c>
      <c r="T5662" t="s">
        <v>713</v>
      </c>
      <c r="U5662" s="75">
        <v>1610</v>
      </c>
      <c r="V5662">
        <v>2.48</v>
      </c>
      <c r="W5662">
        <v>3992.8</v>
      </c>
      <c r="AH5662" s="16"/>
      <c r="AI5662" t="s">
        <v>1375</v>
      </c>
    </row>
    <row r="5663" spans="1:35" x14ac:dyDescent="0.25">
      <c r="A5663" t="s">
        <v>12843</v>
      </c>
      <c r="B5663" s="1">
        <v>52</v>
      </c>
      <c r="C5663" t="s">
        <v>12583</v>
      </c>
      <c r="D5663">
        <v>11803908</v>
      </c>
      <c r="E5663" t="s">
        <v>12842</v>
      </c>
      <c r="F5663" t="s">
        <v>1363</v>
      </c>
      <c r="G5663" t="s">
        <v>1364</v>
      </c>
      <c r="H5663" s="3" t="s">
        <v>6869</v>
      </c>
      <c r="I5663">
        <v>2020</v>
      </c>
      <c r="J5663" s="15" t="s">
        <v>4801</v>
      </c>
      <c r="K5663">
        <v>2020</v>
      </c>
      <c r="L5663" t="s">
        <v>1367</v>
      </c>
      <c r="M5663" t="s">
        <v>12593</v>
      </c>
      <c r="N5663" t="s">
        <v>12601</v>
      </c>
      <c r="O5663">
        <v>26600000000</v>
      </c>
      <c r="P5663" t="s">
        <v>2404</v>
      </c>
      <c r="Q5663">
        <f t="shared" si="102"/>
        <v>1610</v>
      </c>
      <c r="R5663">
        <v>26269236</v>
      </c>
      <c r="S5663" t="s">
        <v>1839</v>
      </c>
      <c r="T5663" t="s">
        <v>1840</v>
      </c>
      <c r="U5663" s="75">
        <v>1610</v>
      </c>
      <c r="V5663">
        <v>1.43</v>
      </c>
      <c r="W5663">
        <v>2302.3000000000002</v>
      </c>
      <c r="AH5663" s="16"/>
      <c r="AI5663" t="s">
        <v>1375</v>
      </c>
    </row>
    <row r="5664" spans="1:35" x14ac:dyDescent="0.25">
      <c r="A5664" t="s">
        <v>12844</v>
      </c>
      <c r="B5664" s="1">
        <v>52</v>
      </c>
      <c r="C5664" t="s">
        <v>12583</v>
      </c>
      <c r="D5664">
        <v>11803908</v>
      </c>
      <c r="E5664" t="s">
        <v>12842</v>
      </c>
      <c r="F5664" t="s">
        <v>1363</v>
      </c>
      <c r="G5664" t="s">
        <v>1364</v>
      </c>
      <c r="H5664" s="3" t="s">
        <v>6869</v>
      </c>
      <c r="I5664">
        <v>2020</v>
      </c>
      <c r="J5664" s="15" t="s">
        <v>4801</v>
      </c>
      <c r="K5664">
        <v>2020</v>
      </c>
      <c r="L5664" t="s">
        <v>1367</v>
      </c>
      <c r="M5664" t="s">
        <v>12593</v>
      </c>
      <c r="N5664" t="s">
        <v>12601</v>
      </c>
      <c r="O5664">
        <v>26600000000</v>
      </c>
      <c r="P5664" t="s">
        <v>2404</v>
      </c>
      <c r="Q5664">
        <f t="shared" si="102"/>
        <v>1610</v>
      </c>
      <c r="R5664">
        <v>8163294</v>
      </c>
      <c r="S5664" t="s">
        <v>1382</v>
      </c>
      <c r="T5664" t="s">
        <v>587</v>
      </c>
      <c r="U5664" s="75">
        <v>1610</v>
      </c>
      <c r="V5664">
        <v>4.9800000000000004</v>
      </c>
      <c r="W5664">
        <v>8017.8</v>
      </c>
      <c r="AH5664" s="16"/>
      <c r="AI5664" t="s">
        <v>1375</v>
      </c>
    </row>
    <row r="5665" spans="1:35" x14ac:dyDescent="0.25">
      <c r="A5665" t="s">
        <v>12845</v>
      </c>
      <c r="B5665" s="1">
        <v>52</v>
      </c>
      <c r="C5665" t="s">
        <v>12583</v>
      </c>
      <c r="D5665">
        <v>9052364</v>
      </c>
      <c r="E5665" t="s">
        <v>12846</v>
      </c>
      <c r="F5665" t="s">
        <v>1363</v>
      </c>
      <c r="G5665" t="s">
        <v>1364</v>
      </c>
      <c r="H5665" s="3" t="s">
        <v>2641</v>
      </c>
      <c r="I5665">
        <v>2018</v>
      </c>
      <c r="J5665" s="15" t="s">
        <v>2634</v>
      </c>
      <c r="K5665">
        <v>2018</v>
      </c>
      <c r="L5665" t="s">
        <v>1367</v>
      </c>
      <c r="M5665" t="s">
        <v>12593</v>
      </c>
      <c r="N5665" t="s">
        <v>12601</v>
      </c>
      <c r="O5665">
        <v>26600000000</v>
      </c>
      <c r="P5665" t="s">
        <v>2404</v>
      </c>
      <c r="Q5665">
        <f t="shared" si="102"/>
        <v>188</v>
      </c>
      <c r="R5665">
        <v>26269236</v>
      </c>
      <c r="S5665" t="s">
        <v>1839</v>
      </c>
      <c r="T5665" t="s">
        <v>1840</v>
      </c>
      <c r="U5665" s="75">
        <v>188</v>
      </c>
      <c r="V5665">
        <v>1.75</v>
      </c>
      <c r="W5665">
        <v>329</v>
      </c>
      <c r="AH5665" s="16"/>
      <c r="AI5665" t="s">
        <v>1375</v>
      </c>
    </row>
    <row r="5666" spans="1:35" x14ac:dyDescent="0.25">
      <c r="A5666" t="s">
        <v>12847</v>
      </c>
      <c r="B5666" s="1">
        <v>52</v>
      </c>
      <c r="C5666" t="s">
        <v>12583</v>
      </c>
      <c r="D5666">
        <v>9052364</v>
      </c>
      <c r="E5666" t="s">
        <v>12846</v>
      </c>
      <c r="F5666" t="s">
        <v>1363</v>
      </c>
      <c r="G5666" t="s">
        <v>1364</v>
      </c>
      <c r="H5666" s="3" t="s">
        <v>2641</v>
      </c>
      <c r="I5666">
        <v>2018</v>
      </c>
      <c r="J5666" s="15" t="s">
        <v>2634</v>
      </c>
      <c r="K5666">
        <v>2018</v>
      </c>
      <c r="L5666" t="s">
        <v>1367</v>
      </c>
      <c r="M5666" t="s">
        <v>12593</v>
      </c>
      <c r="N5666" t="s">
        <v>12601</v>
      </c>
      <c r="O5666">
        <v>26600000000</v>
      </c>
      <c r="P5666" t="s">
        <v>2404</v>
      </c>
      <c r="Q5666">
        <f t="shared" si="102"/>
        <v>188</v>
      </c>
      <c r="R5666">
        <v>1204076</v>
      </c>
      <c r="S5666" t="s">
        <v>3346</v>
      </c>
      <c r="T5666" t="s">
        <v>713</v>
      </c>
      <c r="U5666" s="75">
        <v>188</v>
      </c>
      <c r="V5666">
        <v>2.5</v>
      </c>
      <c r="W5666">
        <v>470</v>
      </c>
      <c r="AH5666" s="16"/>
      <c r="AI5666" t="s">
        <v>1375</v>
      </c>
    </row>
    <row r="5667" spans="1:35" x14ac:dyDescent="0.25">
      <c r="A5667" t="s">
        <v>12848</v>
      </c>
      <c r="B5667" s="1">
        <v>52</v>
      </c>
      <c r="C5667" t="s">
        <v>12583</v>
      </c>
      <c r="D5667">
        <v>16446216</v>
      </c>
      <c r="E5667" t="s">
        <v>12849</v>
      </c>
      <c r="F5667" t="s">
        <v>1363</v>
      </c>
      <c r="G5667" t="s">
        <v>1364</v>
      </c>
      <c r="H5667" s="3" t="s">
        <v>8138</v>
      </c>
      <c r="I5667">
        <v>2022</v>
      </c>
      <c r="J5667" s="15" t="s">
        <v>1431</v>
      </c>
      <c r="K5667">
        <v>2022</v>
      </c>
      <c r="L5667" t="s">
        <v>1367</v>
      </c>
      <c r="M5667" t="s">
        <v>12593</v>
      </c>
      <c r="N5667" t="s">
        <v>12658</v>
      </c>
      <c r="O5667">
        <v>26600000000</v>
      </c>
      <c r="P5667" t="s">
        <v>2404</v>
      </c>
      <c r="Q5667">
        <f t="shared" si="102"/>
        <v>1000</v>
      </c>
      <c r="R5667">
        <v>26269236</v>
      </c>
      <c r="S5667" t="s">
        <v>1839</v>
      </c>
      <c r="T5667" t="s">
        <v>1840</v>
      </c>
      <c r="U5667" s="75">
        <v>1000</v>
      </c>
      <c r="V5667">
        <v>8</v>
      </c>
      <c r="W5667">
        <v>8000</v>
      </c>
      <c r="AH5667" s="16"/>
      <c r="AI5667" t="s">
        <v>1375</v>
      </c>
    </row>
    <row r="5668" spans="1:35" x14ac:dyDescent="0.25">
      <c r="A5668" t="s">
        <v>12850</v>
      </c>
      <c r="B5668" s="1">
        <v>52</v>
      </c>
      <c r="C5668" t="s">
        <v>12583</v>
      </c>
      <c r="D5668">
        <v>11832894</v>
      </c>
      <c r="E5668" t="s">
        <v>12851</v>
      </c>
      <c r="F5668" t="s">
        <v>1363</v>
      </c>
      <c r="G5668" t="s">
        <v>1364</v>
      </c>
      <c r="H5668" s="3" t="s">
        <v>1636</v>
      </c>
      <c r="I5668">
        <v>2020</v>
      </c>
      <c r="J5668" s="15" t="s">
        <v>1637</v>
      </c>
      <c r="K5668">
        <v>2020</v>
      </c>
      <c r="L5668" t="s">
        <v>1367</v>
      </c>
      <c r="M5668" t="s">
        <v>12593</v>
      </c>
      <c r="N5668" t="s">
        <v>12601</v>
      </c>
      <c r="O5668">
        <v>26600000000</v>
      </c>
      <c r="P5668" t="s">
        <v>2404</v>
      </c>
      <c r="Q5668">
        <f t="shared" si="102"/>
        <v>2000</v>
      </c>
      <c r="R5668">
        <v>6623069</v>
      </c>
      <c r="S5668" t="s">
        <v>1821</v>
      </c>
      <c r="T5668" t="s">
        <v>713</v>
      </c>
      <c r="U5668" s="75">
        <v>2000</v>
      </c>
      <c r="V5668">
        <v>2.48</v>
      </c>
      <c r="W5668">
        <v>4960</v>
      </c>
      <c r="AH5668" s="16"/>
      <c r="AI5668" t="s">
        <v>1375</v>
      </c>
    </row>
    <row r="5669" spans="1:35" x14ac:dyDescent="0.25">
      <c r="A5669" t="s">
        <v>12852</v>
      </c>
      <c r="B5669" s="1">
        <v>52</v>
      </c>
      <c r="C5669" t="s">
        <v>12583</v>
      </c>
      <c r="D5669">
        <v>11832894</v>
      </c>
      <c r="E5669" t="s">
        <v>12851</v>
      </c>
      <c r="F5669" t="s">
        <v>1363</v>
      </c>
      <c r="G5669" t="s">
        <v>1364</v>
      </c>
      <c r="H5669" s="3" t="s">
        <v>1636</v>
      </c>
      <c r="I5669">
        <v>2020</v>
      </c>
      <c r="J5669" s="15" t="s">
        <v>1637</v>
      </c>
      <c r="K5669">
        <v>2020</v>
      </c>
      <c r="L5669" t="s">
        <v>1367</v>
      </c>
      <c r="M5669" t="s">
        <v>12593</v>
      </c>
      <c r="N5669" t="s">
        <v>12601</v>
      </c>
      <c r="O5669">
        <v>26600000000</v>
      </c>
      <c r="P5669" t="s">
        <v>2404</v>
      </c>
      <c r="Q5669">
        <f t="shared" si="102"/>
        <v>2000</v>
      </c>
      <c r="R5669">
        <v>26269236</v>
      </c>
      <c r="S5669" t="s">
        <v>1839</v>
      </c>
      <c r="T5669" t="s">
        <v>1840</v>
      </c>
      <c r="U5669" s="75">
        <v>2000</v>
      </c>
      <c r="V5669">
        <v>1.5</v>
      </c>
      <c r="W5669">
        <v>3000</v>
      </c>
      <c r="AH5669" s="16"/>
      <c r="AI5669" t="s">
        <v>1375</v>
      </c>
    </row>
    <row r="5670" spans="1:35" x14ac:dyDescent="0.25">
      <c r="A5670" t="s">
        <v>12853</v>
      </c>
      <c r="B5670" s="1">
        <v>52</v>
      </c>
      <c r="C5670" t="s">
        <v>12583</v>
      </c>
      <c r="D5670">
        <v>12576549</v>
      </c>
      <c r="E5670" t="s">
        <v>12854</v>
      </c>
      <c r="F5670" t="s">
        <v>1363</v>
      </c>
      <c r="G5670" t="s">
        <v>1364</v>
      </c>
      <c r="H5670" s="3" t="s">
        <v>4845</v>
      </c>
      <c r="I5670">
        <v>2020</v>
      </c>
      <c r="J5670" s="15" t="s">
        <v>12855</v>
      </c>
      <c r="K5670">
        <v>2020</v>
      </c>
      <c r="L5670" t="s">
        <v>1367</v>
      </c>
      <c r="M5670" t="s">
        <v>12593</v>
      </c>
      <c r="N5670" t="s">
        <v>12601</v>
      </c>
      <c r="O5670">
        <v>26600000000</v>
      </c>
      <c r="P5670" t="s">
        <v>2404</v>
      </c>
      <c r="Q5670">
        <f t="shared" si="102"/>
        <v>2000</v>
      </c>
      <c r="R5670">
        <v>26269236</v>
      </c>
      <c r="S5670" t="s">
        <v>1839</v>
      </c>
      <c r="T5670" t="s">
        <v>1840</v>
      </c>
      <c r="U5670" s="75">
        <v>2000</v>
      </c>
      <c r="V5670">
        <v>1.99</v>
      </c>
      <c r="W5670">
        <v>3980</v>
      </c>
      <c r="AH5670" s="16"/>
      <c r="AI5670" t="s">
        <v>1375</v>
      </c>
    </row>
    <row r="5671" spans="1:35" x14ac:dyDescent="0.25">
      <c r="A5671" t="s">
        <v>12856</v>
      </c>
      <c r="B5671" s="1">
        <v>52</v>
      </c>
      <c r="C5671" t="s">
        <v>12583</v>
      </c>
      <c r="D5671">
        <v>10588604</v>
      </c>
      <c r="E5671" t="s">
        <v>12688</v>
      </c>
      <c r="F5671" t="s">
        <v>1363</v>
      </c>
      <c r="G5671" t="s">
        <v>1364</v>
      </c>
      <c r="H5671" s="3" t="s">
        <v>4709</v>
      </c>
      <c r="I5671">
        <v>2019</v>
      </c>
      <c r="J5671" s="15" t="s">
        <v>6938</v>
      </c>
      <c r="K5671">
        <v>2019</v>
      </c>
      <c r="L5671" t="s">
        <v>1367</v>
      </c>
      <c r="M5671" t="s">
        <v>12593</v>
      </c>
      <c r="N5671" t="s">
        <v>12601</v>
      </c>
      <c r="O5671">
        <v>26600000000</v>
      </c>
      <c r="P5671" t="s">
        <v>2404</v>
      </c>
      <c r="Q5671">
        <f t="shared" si="102"/>
        <v>21485</v>
      </c>
      <c r="R5671">
        <v>26269236</v>
      </c>
      <c r="S5671" t="s">
        <v>1839</v>
      </c>
      <c r="T5671" t="s">
        <v>1840</v>
      </c>
      <c r="U5671" s="75">
        <v>21485</v>
      </c>
      <c r="V5671">
        <v>1.43</v>
      </c>
      <c r="W5671">
        <v>30723.55</v>
      </c>
      <c r="AH5671" s="16"/>
      <c r="AI5671" t="s">
        <v>1375</v>
      </c>
    </row>
    <row r="5672" spans="1:35" x14ac:dyDescent="0.25">
      <c r="A5672" t="s">
        <v>12857</v>
      </c>
      <c r="B5672" s="1">
        <v>52</v>
      </c>
      <c r="C5672" t="s">
        <v>12583</v>
      </c>
      <c r="D5672">
        <v>10588604</v>
      </c>
      <c r="E5672" t="s">
        <v>12688</v>
      </c>
      <c r="F5672" t="s">
        <v>1363</v>
      </c>
      <c r="G5672" t="s">
        <v>1364</v>
      </c>
      <c r="H5672" s="3" t="s">
        <v>4709</v>
      </c>
      <c r="I5672">
        <v>2019</v>
      </c>
      <c r="J5672" s="15" t="s">
        <v>6938</v>
      </c>
      <c r="K5672">
        <v>2019</v>
      </c>
      <c r="L5672" t="s">
        <v>1367</v>
      </c>
      <c r="M5672" t="s">
        <v>12593</v>
      </c>
      <c r="N5672" t="s">
        <v>12601</v>
      </c>
      <c r="O5672">
        <v>26600000000</v>
      </c>
      <c r="P5672" t="s">
        <v>2404</v>
      </c>
      <c r="Q5672">
        <f t="shared" si="102"/>
        <v>21485</v>
      </c>
      <c r="R5672">
        <v>1204076</v>
      </c>
      <c r="S5672" t="s">
        <v>3346</v>
      </c>
      <c r="T5672" t="s">
        <v>713</v>
      </c>
      <c r="U5672" s="75">
        <v>21485</v>
      </c>
      <c r="V5672">
        <v>2.4500000000000002</v>
      </c>
      <c r="W5672">
        <v>52638.25</v>
      </c>
      <c r="AH5672" s="16"/>
      <c r="AI5672" t="s">
        <v>1375</v>
      </c>
    </row>
    <row r="5673" spans="1:35" x14ac:dyDescent="0.25">
      <c r="A5673" t="s">
        <v>12858</v>
      </c>
      <c r="B5673" s="1">
        <v>52</v>
      </c>
      <c r="C5673" t="s">
        <v>12583</v>
      </c>
      <c r="D5673">
        <v>13210521</v>
      </c>
      <c r="E5673" t="s">
        <v>12859</v>
      </c>
      <c r="F5673" t="s">
        <v>1363</v>
      </c>
      <c r="G5673" t="s">
        <v>1364</v>
      </c>
      <c r="H5673" s="3" t="s">
        <v>10141</v>
      </c>
      <c r="I5673">
        <v>2020</v>
      </c>
      <c r="J5673" s="15" t="s">
        <v>12860</v>
      </c>
      <c r="K5673">
        <v>2020</v>
      </c>
      <c r="L5673" t="s">
        <v>1367</v>
      </c>
      <c r="M5673" t="s">
        <v>12593</v>
      </c>
      <c r="N5673" t="s">
        <v>12601</v>
      </c>
      <c r="O5673">
        <v>26600000000</v>
      </c>
      <c r="P5673" t="s">
        <v>2404</v>
      </c>
      <c r="Q5673">
        <f t="shared" si="102"/>
        <v>800</v>
      </c>
      <c r="R5673">
        <v>6623069</v>
      </c>
      <c r="S5673" t="s">
        <v>1821</v>
      </c>
      <c r="T5673" t="s">
        <v>713</v>
      </c>
      <c r="U5673" s="75">
        <v>800</v>
      </c>
      <c r="V5673">
        <v>2.48</v>
      </c>
      <c r="W5673">
        <v>1984</v>
      </c>
      <c r="AH5673" s="16"/>
      <c r="AI5673" t="s">
        <v>1375</v>
      </c>
    </row>
    <row r="5674" spans="1:35" x14ac:dyDescent="0.25">
      <c r="A5674" t="s">
        <v>12861</v>
      </c>
      <c r="B5674" s="1">
        <v>52</v>
      </c>
      <c r="C5674" t="s">
        <v>12583</v>
      </c>
      <c r="D5674">
        <v>13210521</v>
      </c>
      <c r="E5674" t="s">
        <v>12859</v>
      </c>
      <c r="F5674" t="s">
        <v>1363</v>
      </c>
      <c r="G5674" t="s">
        <v>1364</v>
      </c>
      <c r="H5674" s="3" t="s">
        <v>10141</v>
      </c>
      <c r="I5674">
        <v>2020</v>
      </c>
      <c r="J5674" s="15" t="s">
        <v>12860</v>
      </c>
      <c r="K5674">
        <v>2020</v>
      </c>
      <c r="L5674" t="s">
        <v>1367</v>
      </c>
      <c r="M5674" t="s">
        <v>12593</v>
      </c>
      <c r="N5674" t="s">
        <v>12601</v>
      </c>
      <c r="O5674">
        <v>26600000000</v>
      </c>
      <c r="P5674" t="s">
        <v>2404</v>
      </c>
      <c r="Q5674">
        <f t="shared" si="102"/>
        <v>800</v>
      </c>
      <c r="R5674">
        <v>26269236</v>
      </c>
      <c r="S5674" t="s">
        <v>1839</v>
      </c>
      <c r="T5674" t="s">
        <v>1840</v>
      </c>
      <c r="U5674" s="75">
        <v>800</v>
      </c>
      <c r="V5674">
        <v>1.99</v>
      </c>
      <c r="W5674">
        <v>1592</v>
      </c>
      <c r="AH5674" s="16"/>
      <c r="AI5674" t="s">
        <v>1375</v>
      </c>
    </row>
    <row r="5675" spans="1:35" x14ac:dyDescent="0.25">
      <c r="A5675" t="s">
        <v>12862</v>
      </c>
      <c r="B5675" s="1">
        <v>52</v>
      </c>
      <c r="C5675" t="s">
        <v>12583</v>
      </c>
      <c r="D5675">
        <v>13228579</v>
      </c>
      <c r="E5675" t="s">
        <v>12863</v>
      </c>
      <c r="F5675" t="s">
        <v>1363</v>
      </c>
      <c r="G5675" t="s">
        <v>1364</v>
      </c>
      <c r="H5675" s="3" t="s">
        <v>10135</v>
      </c>
      <c r="I5675">
        <v>2020</v>
      </c>
      <c r="J5675" s="15" t="s">
        <v>12864</v>
      </c>
      <c r="K5675">
        <v>2020</v>
      </c>
      <c r="L5675" t="s">
        <v>1367</v>
      </c>
      <c r="M5675" t="s">
        <v>12593</v>
      </c>
      <c r="N5675" t="s">
        <v>12601</v>
      </c>
      <c r="O5675">
        <v>26600000000</v>
      </c>
      <c r="P5675" t="s">
        <v>2404</v>
      </c>
      <c r="Q5675">
        <f t="shared" si="102"/>
        <v>700</v>
      </c>
      <c r="R5675">
        <v>26689596</v>
      </c>
      <c r="S5675" t="s">
        <v>2698</v>
      </c>
      <c r="T5675" t="s">
        <v>587</v>
      </c>
      <c r="U5675" s="75">
        <v>700</v>
      </c>
      <c r="V5675">
        <v>68</v>
      </c>
      <c r="W5675">
        <v>47600</v>
      </c>
      <c r="AH5675" s="16"/>
      <c r="AI5675" t="s">
        <v>1375</v>
      </c>
    </row>
    <row r="5676" spans="1:35" x14ac:dyDescent="0.25">
      <c r="A5676" t="s">
        <v>12865</v>
      </c>
      <c r="B5676" s="1">
        <v>52</v>
      </c>
      <c r="C5676" t="s">
        <v>12583</v>
      </c>
      <c r="D5676">
        <v>13228579</v>
      </c>
      <c r="E5676" t="s">
        <v>12863</v>
      </c>
      <c r="F5676" t="s">
        <v>1363</v>
      </c>
      <c r="G5676" t="s">
        <v>1364</v>
      </c>
      <c r="H5676" s="3" t="s">
        <v>10135</v>
      </c>
      <c r="I5676">
        <v>2020</v>
      </c>
      <c r="J5676" s="15" t="s">
        <v>12864</v>
      </c>
      <c r="K5676">
        <v>2020</v>
      </c>
      <c r="L5676" t="s">
        <v>1367</v>
      </c>
      <c r="M5676" t="s">
        <v>12593</v>
      </c>
      <c r="N5676" t="s">
        <v>12601</v>
      </c>
      <c r="O5676">
        <v>26600000000</v>
      </c>
      <c r="P5676" t="s">
        <v>2404</v>
      </c>
      <c r="Q5676">
        <f t="shared" si="102"/>
        <v>700</v>
      </c>
      <c r="R5676">
        <v>26269236</v>
      </c>
      <c r="S5676" t="s">
        <v>1839</v>
      </c>
      <c r="T5676" t="s">
        <v>1840</v>
      </c>
      <c r="U5676" s="75">
        <v>700</v>
      </c>
      <c r="V5676">
        <v>1.99</v>
      </c>
      <c r="W5676">
        <v>1393</v>
      </c>
      <c r="AH5676" s="16"/>
      <c r="AI5676" t="s">
        <v>1375</v>
      </c>
    </row>
    <row r="5677" spans="1:35" x14ac:dyDescent="0.25">
      <c r="A5677" t="s">
        <v>12866</v>
      </c>
      <c r="B5677" s="1">
        <v>52</v>
      </c>
      <c r="C5677" t="s">
        <v>12583</v>
      </c>
      <c r="D5677">
        <v>13228579</v>
      </c>
      <c r="E5677" t="s">
        <v>12863</v>
      </c>
      <c r="F5677" t="s">
        <v>1363</v>
      </c>
      <c r="G5677" t="s">
        <v>1364</v>
      </c>
      <c r="H5677" s="3" t="s">
        <v>10135</v>
      </c>
      <c r="I5677">
        <v>2020</v>
      </c>
      <c r="J5677" s="15" t="s">
        <v>12864</v>
      </c>
      <c r="K5677">
        <v>2020</v>
      </c>
      <c r="L5677" t="s">
        <v>1367</v>
      </c>
      <c r="M5677" t="s">
        <v>12593</v>
      </c>
      <c r="N5677" t="s">
        <v>12601</v>
      </c>
      <c r="O5677">
        <v>26600000000</v>
      </c>
      <c r="P5677" t="s">
        <v>2404</v>
      </c>
      <c r="Q5677">
        <f t="shared" si="102"/>
        <v>700</v>
      </c>
      <c r="R5677">
        <v>6623069</v>
      </c>
      <c r="S5677" t="s">
        <v>1821</v>
      </c>
      <c r="T5677" t="s">
        <v>713</v>
      </c>
      <c r="U5677" s="75">
        <v>700</v>
      </c>
      <c r="V5677">
        <v>1.96</v>
      </c>
      <c r="W5677">
        <v>1372</v>
      </c>
      <c r="AH5677" s="16"/>
      <c r="AI5677" t="s">
        <v>1375</v>
      </c>
    </row>
    <row r="5678" spans="1:35" x14ac:dyDescent="0.25">
      <c r="A5678" t="s">
        <v>12867</v>
      </c>
      <c r="B5678" s="1">
        <v>52</v>
      </c>
      <c r="C5678" t="s">
        <v>12583</v>
      </c>
      <c r="D5678">
        <v>11922524</v>
      </c>
      <c r="E5678" t="s">
        <v>12868</v>
      </c>
      <c r="F5678" t="s">
        <v>1363</v>
      </c>
      <c r="G5678" t="s">
        <v>1364</v>
      </c>
      <c r="H5678" s="3" t="s">
        <v>6920</v>
      </c>
      <c r="I5678">
        <v>2020</v>
      </c>
      <c r="J5678" s="15" t="s">
        <v>4366</v>
      </c>
      <c r="K5678">
        <v>2020</v>
      </c>
      <c r="L5678" t="s">
        <v>1367</v>
      </c>
      <c r="M5678" t="s">
        <v>12593</v>
      </c>
      <c r="N5678" t="s">
        <v>12601</v>
      </c>
      <c r="O5678">
        <v>26600000000</v>
      </c>
      <c r="P5678" t="s">
        <v>2404</v>
      </c>
      <c r="Q5678">
        <f t="shared" si="102"/>
        <v>1200</v>
      </c>
      <c r="R5678">
        <v>26269236</v>
      </c>
      <c r="S5678" t="s">
        <v>1839</v>
      </c>
      <c r="T5678" t="s">
        <v>1840</v>
      </c>
      <c r="U5678" s="75">
        <v>1200</v>
      </c>
      <c r="V5678">
        <v>1.5</v>
      </c>
      <c r="W5678">
        <v>1800</v>
      </c>
      <c r="AH5678" s="16"/>
      <c r="AI5678" t="s">
        <v>1375</v>
      </c>
    </row>
    <row r="5679" spans="1:35" x14ac:dyDescent="0.25">
      <c r="A5679" t="s">
        <v>12869</v>
      </c>
      <c r="B5679" s="1">
        <v>52</v>
      </c>
      <c r="C5679" t="s">
        <v>12583</v>
      </c>
      <c r="D5679">
        <v>11922524</v>
      </c>
      <c r="E5679" t="s">
        <v>12868</v>
      </c>
      <c r="F5679" t="s">
        <v>1363</v>
      </c>
      <c r="G5679" t="s">
        <v>1364</v>
      </c>
      <c r="H5679" s="3" t="s">
        <v>6920</v>
      </c>
      <c r="I5679">
        <v>2020</v>
      </c>
      <c r="J5679" s="15" t="s">
        <v>4366</v>
      </c>
      <c r="K5679">
        <v>2020</v>
      </c>
      <c r="L5679" t="s">
        <v>1367</v>
      </c>
      <c r="M5679" t="s">
        <v>12593</v>
      </c>
      <c r="N5679" t="s">
        <v>12601</v>
      </c>
      <c r="O5679">
        <v>26600000000</v>
      </c>
      <c r="P5679" t="s">
        <v>2404</v>
      </c>
      <c r="Q5679">
        <f t="shared" si="102"/>
        <v>1200</v>
      </c>
      <c r="R5679">
        <v>8163294</v>
      </c>
      <c r="S5679" t="s">
        <v>1382</v>
      </c>
      <c r="T5679" t="s">
        <v>12593</v>
      </c>
      <c r="U5679" s="75">
        <v>1200</v>
      </c>
      <c r="V5679">
        <v>3.55</v>
      </c>
      <c r="W5679">
        <v>4260</v>
      </c>
      <c r="AH5679" s="16"/>
      <c r="AI5679" t="s">
        <v>1375</v>
      </c>
    </row>
    <row r="5680" spans="1:35" x14ac:dyDescent="0.25">
      <c r="A5680" t="s">
        <v>12870</v>
      </c>
      <c r="B5680" s="1">
        <v>52</v>
      </c>
      <c r="C5680" t="s">
        <v>12583</v>
      </c>
      <c r="D5680">
        <v>13826638</v>
      </c>
      <c r="E5680" t="s">
        <v>12871</v>
      </c>
      <c r="F5680" t="s">
        <v>1363</v>
      </c>
      <c r="G5680" t="s">
        <v>1364</v>
      </c>
      <c r="H5680" s="3" t="s">
        <v>12335</v>
      </c>
      <c r="I5680">
        <v>2020</v>
      </c>
      <c r="J5680" s="15" t="s">
        <v>12336</v>
      </c>
      <c r="K5680">
        <v>2020</v>
      </c>
      <c r="L5680" t="s">
        <v>1367</v>
      </c>
      <c r="M5680" t="s">
        <v>12593</v>
      </c>
      <c r="N5680" t="s">
        <v>12601</v>
      </c>
      <c r="O5680">
        <v>26600000000</v>
      </c>
      <c r="P5680" t="s">
        <v>2404</v>
      </c>
      <c r="Q5680">
        <f t="shared" si="102"/>
        <v>2000</v>
      </c>
      <c r="R5680">
        <v>26269236</v>
      </c>
      <c r="S5680" t="s">
        <v>1839</v>
      </c>
      <c r="T5680" t="s">
        <v>1840</v>
      </c>
      <c r="U5680" s="75">
        <v>2000</v>
      </c>
      <c r="V5680">
        <v>1.99</v>
      </c>
      <c r="W5680">
        <v>3980</v>
      </c>
      <c r="AH5680" s="16"/>
      <c r="AI5680" t="s">
        <v>1375</v>
      </c>
    </row>
    <row r="5681" spans="1:35" x14ac:dyDescent="0.25">
      <c r="A5681" t="s">
        <v>12872</v>
      </c>
      <c r="B5681" s="1">
        <v>52</v>
      </c>
      <c r="C5681" t="s">
        <v>12583</v>
      </c>
      <c r="D5681">
        <v>11272430</v>
      </c>
      <c r="E5681" t="s">
        <v>12873</v>
      </c>
      <c r="F5681" t="s">
        <v>1363</v>
      </c>
      <c r="G5681" t="s">
        <v>1364</v>
      </c>
      <c r="H5681" s="3" t="s">
        <v>4791</v>
      </c>
      <c r="I5681">
        <v>2019</v>
      </c>
      <c r="J5681" s="15" t="s">
        <v>2595</v>
      </c>
      <c r="K5681">
        <v>2019</v>
      </c>
      <c r="L5681" t="s">
        <v>1367</v>
      </c>
      <c r="M5681" t="s">
        <v>12593</v>
      </c>
      <c r="N5681" t="s">
        <v>12601</v>
      </c>
      <c r="O5681">
        <v>26600000000</v>
      </c>
      <c r="P5681" t="s">
        <v>2404</v>
      </c>
      <c r="Q5681">
        <f t="shared" si="102"/>
        <v>7500</v>
      </c>
      <c r="R5681">
        <v>6623069</v>
      </c>
      <c r="S5681" t="s">
        <v>1821</v>
      </c>
      <c r="T5681" t="s">
        <v>713</v>
      </c>
      <c r="U5681" s="75">
        <v>7500</v>
      </c>
      <c r="V5681">
        <v>2.38</v>
      </c>
      <c r="W5681">
        <v>17850</v>
      </c>
      <c r="AH5681" s="16"/>
      <c r="AI5681" t="s">
        <v>1375</v>
      </c>
    </row>
    <row r="5682" spans="1:35" x14ac:dyDescent="0.25">
      <c r="A5682" t="s">
        <v>12874</v>
      </c>
      <c r="B5682" s="1">
        <v>52</v>
      </c>
      <c r="C5682" t="s">
        <v>12583</v>
      </c>
      <c r="D5682">
        <v>11272430</v>
      </c>
      <c r="E5682" t="s">
        <v>12873</v>
      </c>
      <c r="F5682" t="s">
        <v>1363</v>
      </c>
      <c r="G5682" t="s">
        <v>1364</v>
      </c>
      <c r="H5682" s="3" t="s">
        <v>4791</v>
      </c>
      <c r="I5682">
        <v>2019</v>
      </c>
      <c r="J5682" s="15" t="s">
        <v>2595</v>
      </c>
      <c r="K5682">
        <v>2019</v>
      </c>
      <c r="L5682" t="s">
        <v>1367</v>
      </c>
      <c r="M5682" t="s">
        <v>12593</v>
      </c>
      <c r="N5682" t="s">
        <v>12601</v>
      </c>
      <c r="O5682">
        <v>26600000000</v>
      </c>
      <c r="P5682" t="s">
        <v>2404</v>
      </c>
      <c r="Q5682">
        <f t="shared" si="102"/>
        <v>7500</v>
      </c>
      <c r="R5682">
        <v>1204076</v>
      </c>
      <c r="S5682" t="s">
        <v>3346</v>
      </c>
      <c r="T5682" t="s">
        <v>713</v>
      </c>
      <c r="U5682" s="75">
        <v>7500</v>
      </c>
      <c r="V5682">
        <v>2.25</v>
      </c>
      <c r="W5682">
        <v>16875</v>
      </c>
      <c r="AH5682" s="16"/>
      <c r="AI5682" t="s">
        <v>1375</v>
      </c>
    </row>
    <row r="5683" spans="1:35" x14ac:dyDescent="0.25">
      <c r="A5683" t="s">
        <v>12875</v>
      </c>
      <c r="B5683" s="1">
        <v>52</v>
      </c>
      <c r="C5683" t="s">
        <v>12583</v>
      </c>
      <c r="D5683">
        <v>11257105</v>
      </c>
      <c r="E5683" t="s">
        <v>12876</v>
      </c>
      <c r="F5683" t="s">
        <v>1363</v>
      </c>
      <c r="G5683" t="s">
        <v>1364</v>
      </c>
      <c r="H5683" s="3" t="s">
        <v>6973</v>
      </c>
      <c r="I5683">
        <v>2019</v>
      </c>
      <c r="J5683" s="15" t="s">
        <v>2595</v>
      </c>
      <c r="K5683">
        <v>2019</v>
      </c>
      <c r="L5683" t="s">
        <v>1367</v>
      </c>
      <c r="M5683" t="s">
        <v>12593</v>
      </c>
      <c r="N5683" t="s">
        <v>12601</v>
      </c>
      <c r="O5683">
        <v>26600000000</v>
      </c>
      <c r="P5683" t="s">
        <v>2404</v>
      </c>
      <c r="Q5683">
        <f t="shared" si="102"/>
        <v>1000</v>
      </c>
      <c r="R5683">
        <v>6623069</v>
      </c>
      <c r="S5683" t="s">
        <v>1821</v>
      </c>
      <c r="T5683" t="s">
        <v>713</v>
      </c>
      <c r="U5683" s="75">
        <v>1000</v>
      </c>
      <c r="V5683">
        <v>2.44</v>
      </c>
      <c r="W5683">
        <v>2440</v>
      </c>
      <c r="AH5683" s="16"/>
      <c r="AI5683" t="s">
        <v>1375</v>
      </c>
    </row>
    <row r="5684" spans="1:35" x14ac:dyDescent="0.25">
      <c r="A5684" t="s">
        <v>12877</v>
      </c>
      <c r="B5684" s="1">
        <v>52</v>
      </c>
      <c r="C5684" t="s">
        <v>12583</v>
      </c>
      <c r="D5684">
        <v>11257105</v>
      </c>
      <c r="E5684" t="s">
        <v>12876</v>
      </c>
      <c r="F5684" t="s">
        <v>1363</v>
      </c>
      <c r="G5684" t="s">
        <v>1364</v>
      </c>
      <c r="H5684" s="3" t="s">
        <v>6973</v>
      </c>
      <c r="I5684">
        <v>2019</v>
      </c>
      <c r="J5684" s="15" t="s">
        <v>2595</v>
      </c>
      <c r="K5684">
        <v>2019</v>
      </c>
      <c r="L5684" t="s">
        <v>1367</v>
      </c>
      <c r="M5684" t="s">
        <v>12593</v>
      </c>
      <c r="N5684" t="s">
        <v>12601</v>
      </c>
      <c r="O5684">
        <v>26600000000</v>
      </c>
      <c r="P5684" t="s">
        <v>2404</v>
      </c>
      <c r="Q5684">
        <f t="shared" si="102"/>
        <v>1000</v>
      </c>
      <c r="R5684">
        <v>26269236</v>
      </c>
      <c r="S5684" t="s">
        <v>1839</v>
      </c>
      <c r="T5684" t="s">
        <v>1840</v>
      </c>
      <c r="U5684" s="75">
        <v>1000</v>
      </c>
      <c r="V5684">
        <v>1.43</v>
      </c>
      <c r="W5684">
        <v>1430</v>
      </c>
      <c r="AH5684" s="16"/>
      <c r="AI5684" t="s">
        <v>1375</v>
      </c>
    </row>
    <row r="5685" spans="1:35" x14ac:dyDescent="0.25">
      <c r="A5685" t="s">
        <v>12878</v>
      </c>
      <c r="B5685" s="1">
        <v>52</v>
      </c>
      <c r="C5685" t="s">
        <v>12583</v>
      </c>
      <c r="D5685">
        <v>11257105</v>
      </c>
      <c r="E5685" t="s">
        <v>12876</v>
      </c>
      <c r="F5685" t="s">
        <v>1363</v>
      </c>
      <c r="G5685" t="s">
        <v>1364</v>
      </c>
      <c r="H5685" s="3" t="s">
        <v>6973</v>
      </c>
      <c r="I5685">
        <v>2019</v>
      </c>
      <c r="J5685" s="15" t="s">
        <v>2595</v>
      </c>
      <c r="K5685">
        <v>2019</v>
      </c>
      <c r="L5685" t="s">
        <v>1367</v>
      </c>
      <c r="M5685" t="s">
        <v>12593</v>
      </c>
      <c r="N5685" t="s">
        <v>12601</v>
      </c>
      <c r="O5685">
        <v>26600000000</v>
      </c>
      <c r="P5685" t="s">
        <v>2404</v>
      </c>
      <c r="Q5685">
        <f t="shared" si="102"/>
        <v>1000</v>
      </c>
      <c r="R5685">
        <v>1204076</v>
      </c>
      <c r="S5685" t="s">
        <v>3346</v>
      </c>
      <c r="T5685" t="s">
        <v>713</v>
      </c>
      <c r="U5685" s="75">
        <v>1000</v>
      </c>
      <c r="V5685">
        <v>2.25</v>
      </c>
      <c r="W5685">
        <v>2250</v>
      </c>
      <c r="AH5685" s="16"/>
      <c r="AI5685" t="s">
        <v>1375</v>
      </c>
    </row>
    <row r="5686" spans="1:35" x14ac:dyDescent="0.25">
      <c r="A5686" t="s">
        <v>12879</v>
      </c>
      <c r="B5686" s="1">
        <v>52</v>
      </c>
      <c r="C5686" t="s">
        <v>12583</v>
      </c>
      <c r="D5686">
        <v>11290137</v>
      </c>
      <c r="E5686" t="s">
        <v>12880</v>
      </c>
      <c r="F5686" t="s">
        <v>1363</v>
      </c>
      <c r="G5686" t="s">
        <v>1364</v>
      </c>
      <c r="H5686" s="3" t="s">
        <v>2595</v>
      </c>
      <c r="I5686">
        <v>2019</v>
      </c>
      <c r="J5686" s="15" t="s">
        <v>2596</v>
      </c>
      <c r="K5686">
        <v>2019</v>
      </c>
      <c r="L5686" t="s">
        <v>1367</v>
      </c>
      <c r="M5686" t="s">
        <v>12593</v>
      </c>
      <c r="N5686" t="s">
        <v>12601</v>
      </c>
      <c r="O5686">
        <v>26600000000</v>
      </c>
      <c r="P5686" t="s">
        <v>2404</v>
      </c>
      <c r="Q5686">
        <f t="shared" si="102"/>
        <v>1400</v>
      </c>
      <c r="R5686">
        <v>1204076</v>
      </c>
      <c r="S5686" t="s">
        <v>3346</v>
      </c>
      <c r="T5686" t="s">
        <v>713</v>
      </c>
      <c r="U5686" s="75">
        <v>1400</v>
      </c>
      <c r="V5686">
        <v>2.25</v>
      </c>
      <c r="W5686">
        <v>3150</v>
      </c>
      <c r="AH5686" s="16"/>
      <c r="AI5686" t="s">
        <v>1375</v>
      </c>
    </row>
    <row r="5687" spans="1:35" x14ac:dyDescent="0.25">
      <c r="A5687" t="s">
        <v>12881</v>
      </c>
      <c r="B5687" s="1">
        <v>52</v>
      </c>
      <c r="C5687" t="s">
        <v>12583</v>
      </c>
      <c r="D5687">
        <v>11290137</v>
      </c>
      <c r="E5687" t="s">
        <v>12880</v>
      </c>
      <c r="F5687" t="s">
        <v>1363</v>
      </c>
      <c r="G5687" t="s">
        <v>1364</v>
      </c>
      <c r="H5687" s="3" t="s">
        <v>2595</v>
      </c>
      <c r="I5687">
        <v>2019</v>
      </c>
      <c r="J5687" s="15" t="s">
        <v>2596</v>
      </c>
      <c r="K5687">
        <v>2019</v>
      </c>
      <c r="L5687" t="s">
        <v>1367</v>
      </c>
      <c r="M5687" t="s">
        <v>12593</v>
      </c>
      <c r="N5687" t="s">
        <v>12601</v>
      </c>
      <c r="O5687">
        <v>26600000000</v>
      </c>
      <c r="P5687" t="s">
        <v>2404</v>
      </c>
      <c r="Q5687">
        <f t="shared" si="102"/>
        <v>1400</v>
      </c>
      <c r="R5687">
        <v>26269236</v>
      </c>
      <c r="S5687" t="s">
        <v>1839</v>
      </c>
      <c r="T5687" t="s">
        <v>1840</v>
      </c>
      <c r="U5687" s="75">
        <v>1400</v>
      </c>
      <c r="V5687">
        <v>1.43</v>
      </c>
      <c r="W5687">
        <v>2002</v>
      </c>
      <c r="AH5687" s="16"/>
      <c r="AI5687" t="s">
        <v>1375</v>
      </c>
    </row>
    <row r="5688" spans="1:35" x14ac:dyDescent="0.25">
      <c r="A5688" t="s">
        <v>12882</v>
      </c>
      <c r="B5688" s="1">
        <v>52</v>
      </c>
      <c r="C5688" t="s">
        <v>12583</v>
      </c>
      <c r="D5688">
        <v>11296658</v>
      </c>
      <c r="E5688" t="s">
        <v>12688</v>
      </c>
      <c r="F5688" t="s">
        <v>1363</v>
      </c>
      <c r="G5688" t="s">
        <v>1364</v>
      </c>
      <c r="H5688" s="3" t="s">
        <v>1674</v>
      </c>
      <c r="I5688">
        <v>2019</v>
      </c>
      <c r="J5688" s="15" t="s">
        <v>1675</v>
      </c>
      <c r="K5688">
        <v>2019</v>
      </c>
      <c r="L5688" t="s">
        <v>1367</v>
      </c>
      <c r="M5688" t="s">
        <v>12593</v>
      </c>
      <c r="N5688" t="s">
        <v>12601</v>
      </c>
      <c r="O5688">
        <v>26600000000</v>
      </c>
      <c r="P5688" t="s">
        <v>2404</v>
      </c>
      <c r="Q5688">
        <f t="shared" si="102"/>
        <v>11505</v>
      </c>
      <c r="R5688">
        <v>6623069</v>
      </c>
      <c r="S5688" t="s">
        <v>1821</v>
      </c>
      <c r="T5688" t="s">
        <v>713</v>
      </c>
      <c r="U5688" s="75">
        <v>11505</v>
      </c>
      <c r="V5688">
        <v>2.2000000000000002</v>
      </c>
      <c r="W5688">
        <v>25311</v>
      </c>
      <c r="AH5688" s="16"/>
      <c r="AI5688" t="s">
        <v>1375</v>
      </c>
    </row>
    <row r="5689" spans="1:35" x14ac:dyDescent="0.25">
      <c r="A5689" t="s">
        <v>12883</v>
      </c>
      <c r="B5689" s="1">
        <v>52</v>
      </c>
      <c r="C5689" t="s">
        <v>12583</v>
      </c>
      <c r="D5689">
        <v>11296658</v>
      </c>
      <c r="E5689" t="s">
        <v>12688</v>
      </c>
      <c r="F5689" t="s">
        <v>1363</v>
      </c>
      <c r="G5689" t="s">
        <v>1364</v>
      </c>
      <c r="H5689" s="3" t="s">
        <v>1674</v>
      </c>
      <c r="I5689">
        <v>2019</v>
      </c>
      <c r="J5689" s="15" t="s">
        <v>1675</v>
      </c>
      <c r="K5689">
        <v>2019</v>
      </c>
      <c r="L5689" t="s">
        <v>1367</v>
      </c>
      <c r="M5689" t="s">
        <v>12593</v>
      </c>
      <c r="N5689" t="s">
        <v>12601</v>
      </c>
      <c r="O5689">
        <v>26600000000</v>
      </c>
      <c r="P5689" t="s">
        <v>2404</v>
      </c>
      <c r="Q5689">
        <f t="shared" si="102"/>
        <v>11505</v>
      </c>
      <c r="R5689">
        <v>1204076</v>
      </c>
      <c r="S5689" t="s">
        <v>3346</v>
      </c>
      <c r="T5689" t="s">
        <v>713</v>
      </c>
      <c r="U5689" s="75">
        <v>11505</v>
      </c>
      <c r="V5689">
        <v>2.25</v>
      </c>
      <c r="W5689">
        <v>25886.25</v>
      </c>
      <c r="AH5689" s="16"/>
      <c r="AI5689" t="s">
        <v>1375</v>
      </c>
    </row>
    <row r="5690" spans="1:35" x14ac:dyDescent="0.25">
      <c r="A5690" t="s">
        <v>12884</v>
      </c>
      <c r="B5690" s="1">
        <v>52</v>
      </c>
      <c r="C5690" t="s">
        <v>12583</v>
      </c>
      <c r="D5690">
        <v>11296658</v>
      </c>
      <c r="E5690" t="s">
        <v>12688</v>
      </c>
      <c r="F5690" t="s">
        <v>1363</v>
      </c>
      <c r="G5690" t="s">
        <v>1364</v>
      </c>
      <c r="H5690" s="3" t="s">
        <v>1674</v>
      </c>
      <c r="I5690">
        <v>2019</v>
      </c>
      <c r="J5690" s="15" t="s">
        <v>1675</v>
      </c>
      <c r="K5690">
        <v>2019</v>
      </c>
      <c r="L5690" t="s">
        <v>1367</v>
      </c>
      <c r="M5690" t="s">
        <v>12593</v>
      </c>
      <c r="N5690" t="s">
        <v>12601</v>
      </c>
      <c r="O5690">
        <v>26600000000</v>
      </c>
      <c r="P5690" t="s">
        <v>2404</v>
      </c>
      <c r="Q5690">
        <f t="shared" si="102"/>
        <v>11505</v>
      </c>
      <c r="R5690">
        <v>26269236</v>
      </c>
      <c r="S5690" t="s">
        <v>1839</v>
      </c>
      <c r="T5690" t="s">
        <v>1840</v>
      </c>
      <c r="U5690" s="75">
        <v>11505</v>
      </c>
      <c r="V5690">
        <v>1.43</v>
      </c>
      <c r="W5690">
        <v>16452.150000000001</v>
      </c>
      <c r="AH5690" s="16"/>
      <c r="AI5690" t="s">
        <v>1375</v>
      </c>
    </row>
    <row r="5691" spans="1:35" x14ac:dyDescent="0.25">
      <c r="A5691" t="s">
        <v>12885</v>
      </c>
      <c r="B5691" s="1">
        <v>52</v>
      </c>
      <c r="C5691" t="s">
        <v>12583</v>
      </c>
      <c r="D5691">
        <v>15136671</v>
      </c>
      <c r="E5691" t="s">
        <v>12886</v>
      </c>
      <c r="F5691" t="s">
        <v>1363</v>
      </c>
      <c r="G5691" t="s">
        <v>1364</v>
      </c>
      <c r="H5691" s="3" t="s">
        <v>1446</v>
      </c>
      <c r="I5691">
        <v>2021</v>
      </c>
      <c r="J5691" s="15" t="s">
        <v>1447</v>
      </c>
      <c r="K5691">
        <v>2021</v>
      </c>
      <c r="L5691" t="s">
        <v>1367</v>
      </c>
      <c r="M5691" t="s">
        <v>12593</v>
      </c>
      <c r="N5691" t="s">
        <v>12601</v>
      </c>
      <c r="O5691">
        <v>26600000000</v>
      </c>
      <c r="P5691" t="s">
        <v>2404</v>
      </c>
      <c r="Q5691">
        <f t="shared" si="102"/>
        <v>45225</v>
      </c>
      <c r="R5691">
        <v>26269236</v>
      </c>
      <c r="S5691" t="s">
        <v>1839</v>
      </c>
      <c r="T5691" t="s">
        <v>1840</v>
      </c>
      <c r="U5691" s="75">
        <v>45225</v>
      </c>
      <c r="V5691">
        <v>1.92</v>
      </c>
      <c r="W5691">
        <v>86832</v>
      </c>
      <c r="AH5691" s="16"/>
      <c r="AI5691" t="s">
        <v>1375</v>
      </c>
    </row>
    <row r="5692" spans="1:35" x14ac:dyDescent="0.25">
      <c r="A5692" t="s">
        <v>12887</v>
      </c>
      <c r="B5692" s="1">
        <v>52</v>
      </c>
      <c r="C5692" t="s">
        <v>12583</v>
      </c>
      <c r="D5692">
        <v>15145301</v>
      </c>
      <c r="E5692" t="s">
        <v>12888</v>
      </c>
      <c r="F5692" t="s">
        <v>1363</v>
      </c>
      <c r="G5692" t="s">
        <v>1364</v>
      </c>
      <c r="H5692" s="3" t="s">
        <v>1447</v>
      </c>
      <c r="I5692">
        <v>2021</v>
      </c>
      <c r="J5692" s="15" t="s">
        <v>2090</v>
      </c>
      <c r="K5692">
        <v>2021</v>
      </c>
      <c r="L5692" t="s">
        <v>1367</v>
      </c>
      <c r="M5692" t="s">
        <v>12593</v>
      </c>
      <c r="N5692" t="s">
        <v>12594</v>
      </c>
      <c r="O5692">
        <v>26600000000</v>
      </c>
      <c r="P5692" t="s">
        <v>2404</v>
      </c>
      <c r="Q5692">
        <f t="shared" si="102"/>
        <v>6339</v>
      </c>
      <c r="R5692">
        <v>26269236</v>
      </c>
      <c r="S5692" t="s">
        <v>1839</v>
      </c>
      <c r="T5692" t="s">
        <v>1840</v>
      </c>
      <c r="U5692" s="75">
        <v>6339</v>
      </c>
      <c r="V5692">
        <v>2.2400000000000002</v>
      </c>
      <c r="W5692">
        <v>14199.36</v>
      </c>
      <c r="AH5692" s="16"/>
      <c r="AI5692" t="s">
        <v>1375</v>
      </c>
    </row>
    <row r="5693" spans="1:35" x14ac:dyDescent="0.25">
      <c r="A5693" t="s">
        <v>12889</v>
      </c>
      <c r="B5693" s="1">
        <v>52</v>
      </c>
      <c r="C5693" t="s">
        <v>12583</v>
      </c>
      <c r="D5693">
        <v>15146995</v>
      </c>
      <c r="E5693" t="s">
        <v>12890</v>
      </c>
      <c r="F5693" t="s">
        <v>1363</v>
      </c>
      <c r="G5693" t="s">
        <v>1364</v>
      </c>
      <c r="H5693" s="3" t="s">
        <v>1681</v>
      </c>
      <c r="I5693">
        <v>2021</v>
      </c>
      <c r="J5693" s="15" t="s">
        <v>2090</v>
      </c>
      <c r="K5693">
        <v>2021</v>
      </c>
      <c r="L5693" t="s">
        <v>1367</v>
      </c>
      <c r="M5693" t="s">
        <v>12593</v>
      </c>
      <c r="N5693" t="s">
        <v>12594</v>
      </c>
      <c r="O5693">
        <v>26600000000</v>
      </c>
      <c r="P5693" t="s">
        <v>2404</v>
      </c>
      <c r="Q5693">
        <f t="shared" si="102"/>
        <v>1000</v>
      </c>
      <c r="R5693">
        <v>26269236</v>
      </c>
      <c r="S5693" t="s">
        <v>1839</v>
      </c>
      <c r="T5693" t="s">
        <v>1840</v>
      </c>
      <c r="U5693" s="75">
        <v>1000</v>
      </c>
      <c r="V5693">
        <v>2.2400000000000002</v>
      </c>
      <c r="W5693">
        <v>2240</v>
      </c>
      <c r="AH5693" s="16"/>
      <c r="AI5693" t="s">
        <v>1375</v>
      </c>
    </row>
    <row r="5694" spans="1:35" x14ac:dyDescent="0.25">
      <c r="A5694" t="s">
        <v>12891</v>
      </c>
      <c r="B5694" s="1">
        <v>52</v>
      </c>
      <c r="C5694" t="s">
        <v>12583</v>
      </c>
      <c r="D5694">
        <v>15096432</v>
      </c>
      <c r="E5694" t="s">
        <v>12892</v>
      </c>
      <c r="F5694" t="s">
        <v>1363</v>
      </c>
      <c r="G5694" t="s">
        <v>1364</v>
      </c>
      <c r="H5694" s="3" t="s">
        <v>12100</v>
      </c>
      <c r="I5694">
        <v>2021</v>
      </c>
      <c r="J5694" s="15" t="s">
        <v>1847</v>
      </c>
      <c r="K5694">
        <v>2021</v>
      </c>
      <c r="L5694" t="s">
        <v>1367</v>
      </c>
      <c r="M5694" t="s">
        <v>12593</v>
      </c>
      <c r="N5694" t="s">
        <v>12601</v>
      </c>
      <c r="O5694">
        <v>26600000000</v>
      </c>
      <c r="P5694" t="s">
        <v>2404</v>
      </c>
      <c r="Q5694">
        <f t="shared" si="102"/>
        <v>8500</v>
      </c>
      <c r="R5694">
        <v>26269236</v>
      </c>
      <c r="S5694" t="s">
        <v>1839</v>
      </c>
      <c r="T5694" t="s">
        <v>1840</v>
      </c>
      <c r="U5694" s="75">
        <v>8500</v>
      </c>
      <c r="V5694">
        <v>2</v>
      </c>
      <c r="W5694">
        <v>17000</v>
      </c>
      <c r="AH5694" s="16"/>
      <c r="AI5694" t="s">
        <v>1375</v>
      </c>
    </row>
    <row r="5695" spans="1:35" x14ac:dyDescent="0.25">
      <c r="A5695" t="s">
        <v>12893</v>
      </c>
      <c r="B5695" s="1">
        <v>52</v>
      </c>
      <c r="C5695" t="s">
        <v>12583</v>
      </c>
      <c r="D5695">
        <v>15104311</v>
      </c>
      <c r="E5695" t="s">
        <v>12894</v>
      </c>
      <c r="F5695" t="s">
        <v>1363</v>
      </c>
      <c r="G5695" t="s">
        <v>1364</v>
      </c>
      <c r="H5695" s="3" t="s">
        <v>1847</v>
      </c>
      <c r="I5695">
        <v>2021</v>
      </c>
      <c r="J5695" s="15" t="s">
        <v>1680</v>
      </c>
      <c r="K5695">
        <v>2021</v>
      </c>
      <c r="L5695" t="s">
        <v>1367</v>
      </c>
      <c r="M5695" t="s">
        <v>12593</v>
      </c>
      <c r="N5695" t="s">
        <v>12594</v>
      </c>
      <c r="O5695">
        <v>26600000000</v>
      </c>
      <c r="P5695" t="s">
        <v>2404</v>
      </c>
      <c r="Q5695">
        <f t="shared" si="102"/>
        <v>500</v>
      </c>
      <c r="R5695">
        <v>8163294</v>
      </c>
      <c r="S5695" t="s">
        <v>1382</v>
      </c>
      <c r="T5695" t="s">
        <v>12895</v>
      </c>
      <c r="U5695" s="75">
        <v>500</v>
      </c>
      <c r="V5695">
        <v>3.4</v>
      </c>
      <c r="W5695">
        <v>1700</v>
      </c>
      <c r="AH5695" s="16"/>
      <c r="AI5695" t="s">
        <v>1375</v>
      </c>
    </row>
    <row r="5696" spans="1:35" x14ac:dyDescent="0.25">
      <c r="A5696" t="s">
        <v>12896</v>
      </c>
      <c r="B5696" s="1">
        <v>52</v>
      </c>
      <c r="C5696" t="s">
        <v>12583</v>
      </c>
      <c r="D5696">
        <v>15104311</v>
      </c>
      <c r="E5696" t="s">
        <v>12894</v>
      </c>
      <c r="F5696" t="s">
        <v>1363</v>
      </c>
      <c r="G5696" t="s">
        <v>1364</v>
      </c>
      <c r="H5696" s="3" t="s">
        <v>1847</v>
      </c>
      <c r="I5696">
        <v>2021</v>
      </c>
      <c r="J5696" s="15" t="s">
        <v>1680</v>
      </c>
      <c r="K5696">
        <v>2021</v>
      </c>
      <c r="L5696" t="s">
        <v>1367</v>
      </c>
      <c r="M5696" t="s">
        <v>12593</v>
      </c>
      <c r="N5696" t="s">
        <v>12594</v>
      </c>
      <c r="O5696">
        <v>26600000000</v>
      </c>
      <c r="P5696" t="s">
        <v>2404</v>
      </c>
      <c r="Q5696">
        <f t="shared" si="102"/>
        <v>500</v>
      </c>
      <c r="R5696">
        <v>26269236</v>
      </c>
      <c r="S5696" t="s">
        <v>1839</v>
      </c>
      <c r="T5696" t="s">
        <v>1840</v>
      </c>
      <c r="U5696" s="75">
        <v>500</v>
      </c>
      <c r="V5696">
        <v>2.5</v>
      </c>
      <c r="W5696">
        <v>1250</v>
      </c>
      <c r="AH5696" s="16"/>
      <c r="AI5696" t="s">
        <v>1375</v>
      </c>
    </row>
    <row r="5697" spans="1:35" x14ac:dyDescent="0.25">
      <c r="A5697" t="s">
        <v>12897</v>
      </c>
      <c r="B5697" s="1">
        <v>52</v>
      </c>
      <c r="C5697" t="s">
        <v>12583</v>
      </c>
      <c r="D5697">
        <v>13907190</v>
      </c>
      <c r="E5697" t="s">
        <v>12898</v>
      </c>
      <c r="F5697" t="s">
        <v>1363</v>
      </c>
      <c r="G5697" t="s">
        <v>1364</v>
      </c>
      <c r="H5697" s="3" t="s">
        <v>1752</v>
      </c>
      <c r="I5697">
        <v>2021</v>
      </c>
      <c r="J5697" s="15" t="s">
        <v>7863</v>
      </c>
      <c r="K5697">
        <v>2021</v>
      </c>
      <c r="L5697" t="s">
        <v>1367</v>
      </c>
      <c r="M5697" t="s">
        <v>12593</v>
      </c>
      <c r="N5697" t="s">
        <v>12601</v>
      </c>
      <c r="O5697">
        <v>26600000000</v>
      </c>
      <c r="P5697" t="s">
        <v>2404</v>
      </c>
      <c r="Q5697">
        <f t="shared" si="102"/>
        <v>1500</v>
      </c>
      <c r="R5697">
        <v>26269236</v>
      </c>
      <c r="S5697" t="s">
        <v>1839</v>
      </c>
      <c r="T5697" t="s">
        <v>1840</v>
      </c>
      <c r="U5697" s="75">
        <v>1500</v>
      </c>
      <c r="V5697">
        <v>1.99</v>
      </c>
      <c r="W5697">
        <v>2985</v>
      </c>
      <c r="AH5697" s="16"/>
      <c r="AI5697" t="s">
        <v>1375</v>
      </c>
    </row>
    <row r="5698" spans="1:35" x14ac:dyDescent="0.25">
      <c r="A5698" t="s">
        <v>12899</v>
      </c>
      <c r="B5698" s="1">
        <v>52</v>
      </c>
      <c r="C5698" t="s">
        <v>12583</v>
      </c>
      <c r="D5698">
        <v>13911007</v>
      </c>
      <c r="E5698" t="s">
        <v>12900</v>
      </c>
      <c r="F5698" t="s">
        <v>1363</v>
      </c>
      <c r="G5698" t="s">
        <v>1364</v>
      </c>
      <c r="H5698" s="3" t="s">
        <v>1752</v>
      </c>
      <c r="I5698">
        <v>2021</v>
      </c>
      <c r="J5698" s="15" t="s">
        <v>7863</v>
      </c>
      <c r="K5698">
        <v>2021</v>
      </c>
      <c r="L5698" t="s">
        <v>1367</v>
      </c>
      <c r="M5698" t="s">
        <v>12593</v>
      </c>
      <c r="N5698" t="s">
        <v>12601</v>
      </c>
      <c r="O5698">
        <v>26600000000</v>
      </c>
      <c r="P5698" t="s">
        <v>2404</v>
      </c>
      <c r="Q5698">
        <f t="shared" ref="Q5698:Q5761" si="103">U5698</f>
        <v>5000</v>
      </c>
      <c r="R5698">
        <v>26269236</v>
      </c>
      <c r="S5698" t="s">
        <v>1839</v>
      </c>
      <c r="T5698" t="s">
        <v>1840</v>
      </c>
      <c r="U5698" s="75">
        <v>5000</v>
      </c>
      <c r="V5698">
        <v>1.99</v>
      </c>
      <c r="W5698">
        <v>9950</v>
      </c>
      <c r="AH5698" s="16"/>
      <c r="AI5698" t="s">
        <v>1375</v>
      </c>
    </row>
    <row r="5699" spans="1:35" x14ac:dyDescent="0.25">
      <c r="A5699" t="s">
        <v>12901</v>
      </c>
      <c r="B5699" s="1">
        <v>52</v>
      </c>
      <c r="C5699" t="s">
        <v>12583</v>
      </c>
      <c r="D5699">
        <v>12637734</v>
      </c>
      <c r="E5699" t="s">
        <v>12902</v>
      </c>
      <c r="F5699" t="s">
        <v>1363</v>
      </c>
      <c r="G5699" t="s">
        <v>1364</v>
      </c>
      <c r="H5699" s="3" t="s">
        <v>8004</v>
      </c>
      <c r="I5699">
        <v>2020</v>
      </c>
      <c r="J5699" s="15" t="s">
        <v>4820</v>
      </c>
      <c r="K5699">
        <v>2020</v>
      </c>
      <c r="L5699" t="s">
        <v>1367</v>
      </c>
      <c r="M5699" t="s">
        <v>12593</v>
      </c>
      <c r="N5699" t="s">
        <v>12601</v>
      </c>
      <c r="O5699">
        <v>26600000000</v>
      </c>
      <c r="P5699" t="s">
        <v>2404</v>
      </c>
      <c r="Q5699">
        <f t="shared" si="103"/>
        <v>8500</v>
      </c>
      <c r="R5699">
        <v>26269236</v>
      </c>
      <c r="S5699" t="s">
        <v>1839</v>
      </c>
      <c r="T5699" t="s">
        <v>1840</v>
      </c>
      <c r="U5699" s="75">
        <v>8500</v>
      </c>
      <c r="V5699">
        <v>1.99</v>
      </c>
      <c r="W5699">
        <v>16915</v>
      </c>
      <c r="AH5699" s="16"/>
      <c r="AI5699" t="s">
        <v>1375</v>
      </c>
    </row>
    <row r="5700" spans="1:35" x14ac:dyDescent="0.25">
      <c r="A5700" t="s">
        <v>12903</v>
      </c>
      <c r="B5700" s="1">
        <v>52</v>
      </c>
      <c r="C5700" t="s">
        <v>12583</v>
      </c>
      <c r="D5700">
        <v>12639672</v>
      </c>
      <c r="E5700" t="s">
        <v>8520</v>
      </c>
      <c r="F5700" t="s">
        <v>1363</v>
      </c>
      <c r="G5700" t="s">
        <v>1364</v>
      </c>
      <c r="H5700" s="3" t="s">
        <v>4846</v>
      </c>
      <c r="I5700">
        <v>2020</v>
      </c>
      <c r="J5700" s="15" t="s">
        <v>12177</v>
      </c>
      <c r="K5700">
        <v>2020</v>
      </c>
      <c r="L5700" t="s">
        <v>1367</v>
      </c>
      <c r="M5700" t="s">
        <v>12593</v>
      </c>
      <c r="N5700" t="s">
        <v>12601</v>
      </c>
      <c r="O5700">
        <v>26600000000</v>
      </c>
      <c r="P5700" t="s">
        <v>2404</v>
      </c>
      <c r="Q5700">
        <f t="shared" si="103"/>
        <v>3000</v>
      </c>
      <c r="R5700">
        <v>26269236</v>
      </c>
      <c r="S5700" t="s">
        <v>1839</v>
      </c>
      <c r="T5700" t="s">
        <v>1840</v>
      </c>
      <c r="U5700" s="75">
        <v>3000</v>
      </c>
      <c r="V5700">
        <v>1.99</v>
      </c>
      <c r="W5700">
        <v>5970</v>
      </c>
      <c r="AH5700" s="16"/>
      <c r="AI5700" t="s">
        <v>1375</v>
      </c>
    </row>
    <row r="5701" spans="1:35" x14ac:dyDescent="0.25">
      <c r="A5701" t="s">
        <v>12904</v>
      </c>
      <c r="B5701" s="1">
        <v>52</v>
      </c>
      <c r="C5701" t="s">
        <v>12583</v>
      </c>
      <c r="D5701">
        <v>11338148</v>
      </c>
      <c r="E5701" t="s">
        <v>12905</v>
      </c>
      <c r="F5701" t="s">
        <v>1363</v>
      </c>
      <c r="G5701" t="s">
        <v>1364</v>
      </c>
      <c r="H5701" s="3" t="s">
        <v>7280</v>
      </c>
      <c r="I5701">
        <v>2019</v>
      </c>
      <c r="J5701" s="15" t="s">
        <v>7281</v>
      </c>
      <c r="K5701">
        <v>2019</v>
      </c>
      <c r="L5701" t="s">
        <v>1367</v>
      </c>
      <c r="M5701" t="s">
        <v>12593</v>
      </c>
      <c r="N5701" t="s">
        <v>12601</v>
      </c>
      <c r="O5701">
        <v>26600000000</v>
      </c>
      <c r="P5701" t="s">
        <v>2404</v>
      </c>
      <c r="Q5701">
        <f t="shared" si="103"/>
        <v>60</v>
      </c>
      <c r="R5701">
        <v>26269236</v>
      </c>
      <c r="S5701" t="s">
        <v>1839</v>
      </c>
      <c r="T5701" t="s">
        <v>1840</v>
      </c>
      <c r="U5701" s="75">
        <v>60</v>
      </c>
      <c r="V5701">
        <v>1.43</v>
      </c>
      <c r="W5701">
        <v>85.8</v>
      </c>
      <c r="AH5701" s="16"/>
      <c r="AI5701" t="s">
        <v>1375</v>
      </c>
    </row>
    <row r="5702" spans="1:35" x14ac:dyDescent="0.25">
      <c r="A5702" t="s">
        <v>12906</v>
      </c>
      <c r="B5702" s="1">
        <v>52</v>
      </c>
      <c r="C5702" t="s">
        <v>12583</v>
      </c>
      <c r="D5702">
        <v>16297962</v>
      </c>
      <c r="E5702" t="s">
        <v>12907</v>
      </c>
      <c r="F5702" t="s">
        <v>1363</v>
      </c>
      <c r="G5702" t="s">
        <v>1364</v>
      </c>
      <c r="H5702" s="3" t="s">
        <v>2121</v>
      </c>
      <c r="I5702">
        <v>2022</v>
      </c>
      <c r="J5702" s="15" t="s">
        <v>2122</v>
      </c>
      <c r="K5702">
        <v>2022</v>
      </c>
      <c r="L5702" t="s">
        <v>1367</v>
      </c>
      <c r="M5702" t="s">
        <v>12593</v>
      </c>
      <c r="N5702" t="s">
        <v>12658</v>
      </c>
      <c r="O5702">
        <v>26600000000</v>
      </c>
      <c r="P5702" t="s">
        <v>2404</v>
      </c>
      <c r="Q5702">
        <f t="shared" si="103"/>
        <v>3000</v>
      </c>
      <c r="R5702">
        <v>26269236</v>
      </c>
      <c r="S5702" t="s">
        <v>1839</v>
      </c>
      <c r="T5702" t="s">
        <v>1840</v>
      </c>
      <c r="U5702" s="75">
        <v>3000</v>
      </c>
      <c r="V5702">
        <v>8</v>
      </c>
      <c r="W5702">
        <v>24000</v>
      </c>
      <c r="AH5702" s="16"/>
      <c r="AI5702" t="s">
        <v>1375</v>
      </c>
    </row>
    <row r="5703" spans="1:35" x14ac:dyDescent="0.25">
      <c r="A5703" t="s">
        <v>12908</v>
      </c>
      <c r="B5703" s="1">
        <v>52</v>
      </c>
      <c r="C5703" t="s">
        <v>12583</v>
      </c>
      <c r="D5703">
        <v>13964550</v>
      </c>
      <c r="E5703" t="s">
        <v>12909</v>
      </c>
      <c r="F5703" t="s">
        <v>1363</v>
      </c>
      <c r="G5703" t="s">
        <v>1364</v>
      </c>
      <c r="H5703" s="3" t="s">
        <v>1689</v>
      </c>
      <c r="I5703">
        <v>2021</v>
      </c>
      <c r="J5703" s="15" t="s">
        <v>7035</v>
      </c>
      <c r="K5703">
        <v>2021</v>
      </c>
      <c r="L5703" t="s">
        <v>1367</v>
      </c>
      <c r="M5703" t="s">
        <v>12593</v>
      </c>
      <c r="N5703" t="s">
        <v>12601</v>
      </c>
      <c r="O5703">
        <v>26600000000</v>
      </c>
      <c r="P5703" t="s">
        <v>2404</v>
      </c>
      <c r="Q5703">
        <f t="shared" si="103"/>
        <v>5000</v>
      </c>
      <c r="R5703">
        <v>26269236</v>
      </c>
      <c r="S5703" t="s">
        <v>1839</v>
      </c>
      <c r="T5703" t="s">
        <v>1840</v>
      </c>
      <c r="U5703" s="75">
        <v>5000</v>
      </c>
      <c r="V5703">
        <v>1.99</v>
      </c>
      <c r="W5703">
        <v>9950</v>
      </c>
      <c r="AH5703" s="16"/>
      <c r="AI5703" t="s">
        <v>1375</v>
      </c>
    </row>
    <row r="5704" spans="1:35" x14ac:dyDescent="0.25">
      <c r="A5704" t="s">
        <v>12910</v>
      </c>
      <c r="B5704" s="1">
        <v>52</v>
      </c>
      <c r="C5704" t="s">
        <v>12583</v>
      </c>
      <c r="D5704">
        <v>12682713</v>
      </c>
      <c r="E5704" t="s">
        <v>3553</v>
      </c>
      <c r="F5704" t="s">
        <v>1363</v>
      </c>
      <c r="G5704" t="s">
        <v>1364</v>
      </c>
      <c r="H5704" s="3" t="s">
        <v>3554</v>
      </c>
      <c r="I5704">
        <v>2020</v>
      </c>
      <c r="J5704" s="15" t="s">
        <v>3555</v>
      </c>
      <c r="K5704">
        <v>2020</v>
      </c>
      <c r="L5704" t="s">
        <v>1367</v>
      </c>
      <c r="M5704" t="s">
        <v>12593</v>
      </c>
      <c r="N5704" t="s">
        <v>12601</v>
      </c>
      <c r="O5704">
        <v>26600000000</v>
      </c>
      <c r="P5704" t="s">
        <v>2404</v>
      </c>
      <c r="Q5704">
        <f t="shared" si="103"/>
        <v>250</v>
      </c>
      <c r="R5704">
        <v>6623069</v>
      </c>
      <c r="S5704" t="s">
        <v>1821</v>
      </c>
      <c r="T5704" t="s">
        <v>713</v>
      </c>
      <c r="U5704" s="75">
        <v>250</v>
      </c>
      <c r="V5704">
        <v>2.4900000000000002</v>
      </c>
      <c r="W5704">
        <v>622.5</v>
      </c>
      <c r="AH5704" s="16"/>
      <c r="AI5704" t="s">
        <v>1375</v>
      </c>
    </row>
    <row r="5705" spans="1:35" x14ac:dyDescent="0.25">
      <c r="A5705" t="s">
        <v>12911</v>
      </c>
      <c r="B5705" s="1">
        <v>52</v>
      </c>
      <c r="C5705" t="s">
        <v>12583</v>
      </c>
      <c r="D5705">
        <v>12682713</v>
      </c>
      <c r="E5705" t="s">
        <v>3553</v>
      </c>
      <c r="F5705" t="s">
        <v>1363</v>
      </c>
      <c r="G5705" t="s">
        <v>1364</v>
      </c>
      <c r="H5705" s="3" t="s">
        <v>3554</v>
      </c>
      <c r="I5705">
        <v>2020</v>
      </c>
      <c r="J5705" s="15" t="s">
        <v>3555</v>
      </c>
      <c r="K5705">
        <v>2020</v>
      </c>
      <c r="L5705" t="s">
        <v>1367</v>
      </c>
      <c r="M5705" t="s">
        <v>12593</v>
      </c>
      <c r="N5705" t="s">
        <v>12601</v>
      </c>
      <c r="O5705">
        <v>26600000000</v>
      </c>
      <c r="P5705" t="s">
        <v>2404</v>
      </c>
      <c r="Q5705">
        <f t="shared" si="103"/>
        <v>250</v>
      </c>
      <c r="R5705">
        <v>26269236</v>
      </c>
      <c r="S5705" t="s">
        <v>1839</v>
      </c>
      <c r="T5705" t="s">
        <v>1840</v>
      </c>
      <c r="U5705" s="75">
        <v>250</v>
      </c>
      <c r="V5705">
        <v>1.99</v>
      </c>
      <c r="W5705">
        <v>497.5</v>
      </c>
      <c r="AH5705" s="16"/>
      <c r="AI5705" t="s">
        <v>1375</v>
      </c>
    </row>
    <row r="5706" spans="1:35" x14ac:dyDescent="0.25">
      <c r="A5706" t="s">
        <v>12912</v>
      </c>
      <c r="B5706" s="1">
        <v>52</v>
      </c>
      <c r="C5706" t="s">
        <v>12583</v>
      </c>
      <c r="D5706">
        <v>12744360</v>
      </c>
      <c r="E5706" t="s">
        <v>12913</v>
      </c>
      <c r="F5706" t="s">
        <v>1363</v>
      </c>
      <c r="G5706" t="s">
        <v>1364</v>
      </c>
      <c r="H5706" s="3" t="s">
        <v>7888</v>
      </c>
      <c r="I5706">
        <v>2020</v>
      </c>
      <c r="J5706" s="15" t="s">
        <v>1710</v>
      </c>
      <c r="K5706">
        <v>2020</v>
      </c>
      <c r="L5706" t="s">
        <v>1367</v>
      </c>
      <c r="M5706" t="s">
        <v>12593</v>
      </c>
      <c r="N5706" t="s">
        <v>12601</v>
      </c>
      <c r="O5706">
        <v>26600000000</v>
      </c>
      <c r="P5706" t="s">
        <v>2404</v>
      </c>
      <c r="Q5706">
        <f t="shared" si="103"/>
        <v>5900</v>
      </c>
      <c r="R5706">
        <v>26269236</v>
      </c>
      <c r="S5706" t="s">
        <v>1839</v>
      </c>
      <c r="T5706" t="s">
        <v>1840</v>
      </c>
      <c r="U5706" s="75">
        <v>5900</v>
      </c>
      <c r="V5706">
        <v>1.99</v>
      </c>
      <c r="W5706">
        <v>11741</v>
      </c>
      <c r="AH5706" s="16"/>
      <c r="AI5706" t="s">
        <v>1375</v>
      </c>
    </row>
    <row r="5707" spans="1:35" x14ac:dyDescent="0.25">
      <c r="A5707" t="s">
        <v>12914</v>
      </c>
      <c r="B5707" s="1">
        <v>52</v>
      </c>
      <c r="C5707" t="s">
        <v>12583</v>
      </c>
      <c r="D5707">
        <v>13410202</v>
      </c>
      <c r="E5707" t="s">
        <v>12790</v>
      </c>
      <c r="F5707" t="s">
        <v>1363</v>
      </c>
      <c r="G5707" t="s">
        <v>1364</v>
      </c>
      <c r="H5707" s="3" t="s">
        <v>12915</v>
      </c>
      <c r="I5707">
        <v>2020</v>
      </c>
      <c r="J5707" s="15" t="s">
        <v>3567</v>
      </c>
      <c r="K5707">
        <v>2020</v>
      </c>
      <c r="L5707" t="s">
        <v>1367</v>
      </c>
      <c r="M5707" t="s">
        <v>12593</v>
      </c>
      <c r="N5707" t="s">
        <v>12601</v>
      </c>
      <c r="O5707">
        <v>26600000000</v>
      </c>
      <c r="P5707" t="s">
        <v>2404</v>
      </c>
      <c r="Q5707">
        <f t="shared" si="103"/>
        <v>400</v>
      </c>
      <c r="R5707">
        <v>6623069</v>
      </c>
      <c r="S5707" t="s">
        <v>1821</v>
      </c>
      <c r="T5707" t="s">
        <v>713</v>
      </c>
      <c r="U5707" s="75">
        <v>400</v>
      </c>
      <c r="V5707">
        <v>1.79</v>
      </c>
      <c r="W5707">
        <v>716</v>
      </c>
      <c r="AH5707" s="16"/>
      <c r="AI5707" t="s">
        <v>1375</v>
      </c>
    </row>
    <row r="5708" spans="1:35" x14ac:dyDescent="0.25">
      <c r="A5708" t="s">
        <v>12916</v>
      </c>
      <c r="B5708" s="1">
        <v>52</v>
      </c>
      <c r="C5708" t="s">
        <v>12583</v>
      </c>
      <c r="D5708">
        <v>13410202</v>
      </c>
      <c r="E5708" t="s">
        <v>12790</v>
      </c>
      <c r="F5708" t="s">
        <v>1363</v>
      </c>
      <c r="G5708" t="s">
        <v>1364</v>
      </c>
      <c r="H5708" s="3" t="s">
        <v>12915</v>
      </c>
      <c r="I5708">
        <v>2020</v>
      </c>
      <c r="J5708" s="15" t="s">
        <v>3567</v>
      </c>
      <c r="K5708">
        <v>2020</v>
      </c>
      <c r="L5708" t="s">
        <v>1367</v>
      </c>
      <c r="M5708" t="s">
        <v>12593</v>
      </c>
      <c r="N5708" t="s">
        <v>12601</v>
      </c>
      <c r="O5708">
        <v>26600000000</v>
      </c>
      <c r="P5708" t="s">
        <v>2404</v>
      </c>
      <c r="Q5708">
        <f t="shared" si="103"/>
        <v>400</v>
      </c>
      <c r="R5708">
        <v>26269236</v>
      </c>
      <c r="S5708" t="s">
        <v>1839</v>
      </c>
      <c r="T5708" t="s">
        <v>1840</v>
      </c>
      <c r="U5708" s="75">
        <v>400</v>
      </c>
      <c r="V5708">
        <v>1.85</v>
      </c>
      <c r="W5708">
        <v>740</v>
      </c>
      <c r="AH5708" s="16"/>
      <c r="AI5708" t="s">
        <v>1375</v>
      </c>
    </row>
    <row r="5709" spans="1:35" x14ac:dyDescent="0.25">
      <c r="A5709" t="s">
        <v>12917</v>
      </c>
      <c r="B5709" s="1">
        <v>52</v>
      </c>
      <c r="C5709" t="s">
        <v>12583</v>
      </c>
      <c r="D5709">
        <v>13385852</v>
      </c>
      <c r="E5709" t="s">
        <v>3088</v>
      </c>
      <c r="F5709" t="s">
        <v>1363</v>
      </c>
      <c r="G5709" t="s">
        <v>1364</v>
      </c>
      <c r="H5709" s="3" t="s">
        <v>12915</v>
      </c>
      <c r="I5709">
        <v>2020</v>
      </c>
      <c r="J5709" s="15" t="s">
        <v>3567</v>
      </c>
      <c r="K5709">
        <v>2020</v>
      </c>
      <c r="L5709" t="s">
        <v>1367</v>
      </c>
      <c r="M5709" t="s">
        <v>12593</v>
      </c>
      <c r="N5709" t="s">
        <v>12601</v>
      </c>
      <c r="O5709">
        <v>26600000000</v>
      </c>
      <c r="P5709" t="s">
        <v>2404</v>
      </c>
      <c r="Q5709">
        <f t="shared" si="103"/>
        <v>2000</v>
      </c>
      <c r="R5709">
        <v>6623069</v>
      </c>
      <c r="S5709" t="s">
        <v>1821</v>
      </c>
      <c r="T5709" t="s">
        <v>713</v>
      </c>
      <c r="U5709" s="75">
        <v>2000</v>
      </c>
      <c r="V5709">
        <v>1.86</v>
      </c>
      <c r="W5709">
        <v>3720</v>
      </c>
      <c r="AH5709" s="16"/>
      <c r="AI5709" t="s">
        <v>1375</v>
      </c>
    </row>
    <row r="5710" spans="1:35" x14ac:dyDescent="0.25">
      <c r="A5710" t="s">
        <v>12918</v>
      </c>
      <c r="B5710" s="1">
        <v>52</v>
      </c>
      <c r="C5710" t="s">
        <v>12583</v>
      </c>
      <c r="D5710">
        <v>13385852</v>
      </c>
      <c r="E5710" t="s">
        <v>3088</v>
      </c>
      <c r="F5710" t="s">
        <v>1363</v>
      </c>
      <c r="G5710" t="s">
        <v>1364</v>
      </c>
      <c r="H5710" s="3" t="s">
        <v>12915</v>
      </c>
      <c r="I5710">
        <v>2020</v>
      </c>
      <c r="J5710" s="15" t="s">
        <v>3567</v>
      </c>
      <c r="K5710">
        <v>2020</v>
      </c>
      <c r="L5710" t="s">
        <v>1367</v>
      </c>
      <c r="M5710" t="s">
        <v>12593</v>
      </c>
      <c r="N5710" t="s">
        <v>12601</v>
      </c>
      <c r="O5710">
        <v>26600000000</v>
      </c>
      <c r="P5710" t="s">
        <v>2404</v>
      </c>
      <c r="Q5710">
        <f t="shared" si="103"/>
        <v>2000</v>
      </c>
      <c r="R5710">
        <v>26269236</v>
      </c>
      <c r="S5710" t="s">
        <v>1839</v>
      </c>
      <c r="T5710" t="s">
        <v>1840</v>
      </c>
      <c r="U5710" s="75">
        <v>2000</v>
      </c>
      <c r="V5710">
        <v>1.8</v>
      </c>
      <c r="W5710">
        <v>3600</v>
      </c>
      <c r="AH5710" s="16"/>
      <c r="AI5710" t="s">
        <v>1375</v>
      </c>
    </row>
    <row r="5711" spans="1:35" x14ac:dyDescent="0.25">
      <c r="A5711" t="s">
        <v>12919</v>
      </c>
      <c r="B5711" s="1">
        <v>52</v>
      </c>
      <c r="C5711" t="s">
        <v>12583</v>
      </c>
      <c r="D5711">
        <v>14087081</v>
      </c>
      <c r="E5711" t="s">
        <v>12920</v>
      </c>
      <c r="F5711" t="s">
        <v>1363</v>
      </c>
      <c r="G5711" t="s">
        <v>1364</v>
      </c>
      <c r="H5711" s="3" t="s">
        <v>1831</v>
      </c>
      <c r="I5711">
        <v>2021</v>
      </c>
      <c r="J5711" s="15" t="s">
        <v>1832</v>
      </c>
      <c r="K5711">
        <v>2021</v>
      </c>
      <c r="L5711" t="s">
        <v>1367</v>
      </c>
      <c r="M5711" t="s">
        <v>12593</v>
      </c>
      <c r="N5711" t="s">
        <v>12594</v>
      </c>
      <c r="O5711">
        <v>26600000000</v>
      </c>
      <c r="P5711" t="s">
        <v>2404</v>
      </c>
      <c r="Q5711">
        <f t="shared" si="103"/>
        <v>10000</v>
      </c>
      <c r="R5711">
        <v>26269236</v>
      </c>
      <c r="S5711" t="s">
        <v>1839</v>
      </c>
      <c r="T5711" t="s">
        <v>1840</v>
      </c>
      <c r="U5711" s="75">
        <v>10000</v>
      </c>
      <c r="V5711">
        <v>1.99</v>
      </c>
      <c r="W5711">
        <v>19900</v>
      </c>
      <c r="AH5711" s="16"/>
      <c r="AI5711" t="s">
        <v>1375</v>
      </c>
    </row>
    <row r="5712" spans="1:35" x14ac:dyDescent="0.25">
      <c r="A5712" t="s">
        <v>12921</v>
      </c>
      <c r="B5712" s="1">
        <v>52</v>
      </c>
      <c r="C5712" t="s">
        <v>12583</v>
      </c>
      <c r="D5712">
        <v>14040999</v>
      </c>
      <c r="E5712" t="s">
        <v>12922</v>
      </c>
      <c r="F5712" t="s">
        <v>1363</v>
      </c>
      <c r="G5712" t="s">
        <v>1364</v>
      </c>
      <c r="H5712" s="3" t="s">
        <v>1815</v>
      </c>
      <c r="I5712">
        <v>2021</v>
      </c>
      <c r="J5712" s="15" t="s">
        <v>1816</v>
      </c>
      <c r="K5712">
        <v>2021</v>
      </c>
      <c r="L5712" t="s">
        <v>1367</v>
      </c>
      <c r="M5712" t="s">
        <v>12593</v>
      </c>
      <c r="N5712" t="s">
        <v>12601</v>
      </c>
      <c r="O5712">
        <v>26600000000</v>
      </c>
      <c r="P5712" t="s">
        <v>2404</v>
      </c>
      <c r="Q5712">
        <f t="shared" si="103"/>
        <v>1500</v>
      </c>
      <c r="R5712">
        <v>26269236</v>
      </c>
      <c r="S5712" t="s">
        <v>1839</v>
      </c>
      <c r="T5712" t="s">
        <v>1840</v>
      </c>
      <c r="U5712" s="75">
        <v>1500</v>
      </c>
      <c r="V5712">
        <v>1.99</v>
      </c>
      <c r="W5712">
        <v>2985</v>
      </c>
      <c r="AH5712" s="16"/>
      <c r="AI5712" t="s">
        <v>1375</v>
      </c>
    </row>
    <row r="5713" spans="1:35" x14ac:dyDescent="0.25">
      <c r="A5713" t="s">
        <v>12923</v>
      </c>
      <c r="B5713" s="1">
        <v>52</v>
      </c>
      <c r="C5713" t="s">
        <v>12583</v>
      </c>
      <c r="D5713">
        <v>12999393</v>
      </c>
      <c r="E5713" t="s">
        <v>12688</v>
      </c>
      <c r="F5713" t="s">
        <v>3576</v>
      </c>
      <c r="G5713" t="s">
        <v>1364</v>
      </c>
      <c r="H5713" s="3" t="s">
        <v>10459</v>
      </c>
      <c r="I5713">
        <v>2020</v>
      </c>
      <c r="J5713" s="15" t="s">
        <v>10459</v>
      </c>
      <c r="K5713">
        <v>2020</v>
      </c>
      <c r="L5713" t="s">
        <v>1367</v>
      </c>
      <c r="M5713" t="s">
        <v>12593</v>
      </c>
      <c r="N5713" t="s">
        <v>12924</v>
      </c>
      <c r="O5713" t="s">
        <v>1408</v>
      </c>
      <c r="P5713" t="s">
        <v>2404</v>
      </c>
      <c r="Q5713">
        <f t="shared" si="103"/>
        <v>16000</v>
      </c>
      <c r="R5713">
        <v>26269236</v>
      </c>
      <c r="S5713" t="s">
        <v>1839</v>
      </c>
      <c r="T5713" t="s">
        <v>1840</v>
      </c>
      <c r="U5713" s="75">
        <v>16000</v>
      </c>
      <c r="V5713">
        <v>1.99</v>
      </c>
      <c r="W5713">
        <v>31840</v>
      </c>
      <c r="AH5713" s="16"/>
      <c r="AI5713" t="s">
        <v>1375</v>
      </c>
    </row>
    <row r="5714" spans="1:35" x14ac:dyDescent="0.25">
      <c r="A5714" t="s">
        <v>12925</v>
      </c>
      <c r="B5714" s="1">
        <v>52</v>
      </c>
      <c r="C5714" t="s">
        <v>12583</v>
      </c>
      <c r="D5714">
        <v>12841803</v>
      </c>
      <c r="E5714" t="s">
        <v>12688</v>
      </c>
      <c r="F5714" t="s">
        <v>1363</v>
      </c>
      <c r="G5714" t="s">
        <v>1364</v>
      </c>
      <c r="H5714" s="3" t="s">
        <v>4805</v>
      </c>
      <c r="I5714">
        <v>2020</v>
      </c>
      <c r="J5714" s="15" t="s">
        <v>2627</v>
      </c>
      <c r="K5714">
        <v>2020</v>
      </c>
      <c r="L5714" t="s">
        <v>1367</v>
      </c>
      <c r="M5714" t="s">
        <v>12593</v>
      </c>
      <c r="N5714" t="s">
        <v>12601</v>
      </c>
      <c r="O5714">
        <v>26600000000</v>
      </c>
      <c r="P5714" t="s">
        <v>2404</v>
      </c>
      <c r="Q5714">
        <f t="shared" si="103"/>
        <v>20360</v>
      </c>
      <c r="R5714">
        <v>26269236</v>
      </c>
      <c r="S5714" t="s">
        <v>1839</v>
      </c>
      <c r="T5714" t="s">
        <v>1840</v>
      </c>
      <c r="U5714" s="75">
        <v>20360</v>
      </c>
      <c r="V5714">
        <v>1.99</v>
      </c>
      <c r="W5714">
        <v>40516.400000000001</v>
      </c>
      <c r="AH5714" s="16"/>
      <c r="AI5714" t="s">
        <v>1375</v>
      </c>
    </row>
    <row r="5715" spans="1:35" x14ac:dyDescent="0.25">
      <c r="A5715" t="s">
        <v>12926</v>
      </c>
      <c r="B5715" s="1">
        <v>52</v>
      </c>
      <c r="C5715" t="s">
        <v>12583</v>
      </c>
      <c r="D5715">
        <v>13518445</v>
      </c>
      <c r="E5715" t="s">
        <v>12927</v>
      </c>
      <c r="F5715" t="s">
        <v>1363</v>
      </c>
      <c r="G5715" t="s">
        <v>1364</v>
      </c>
      <c r="H5715" s="3" t="s">
        <v>12258</v>
      </c>
      <c r="I5715">
        <v>2020</v>
      </c>
      <c r="J5715" s="15" t="s">
        <v>10401</v>
      </c>
      <c r="K5715">
        <v>2020</v>
      </c>
      <c r="L5715" t="s">
        <v>1367</v>
      </c>
      <c r="M5715" t="s">
        <v>12593</v>
      </c>
      <c r="N5715" t="s">
        <v>12601</v>
      </c>
      <c r="O5715">
        <v>26600000000</v>
      </c>
      <c r="P5715" t="s">
        <v>2404</v>
      </c>
      <c r="Q5715">
        <f t="shared" si="103"/>
        <v>2000</v>
      </c>
      <c r="R5715">
        <v>6623069</v>
      </c>
      <c r="S5715" t="s">
        <v>1821</v>
      </c>
      <c r="T5715" t="s">
        <v>713</v>
      </c>
      <c r="U5715" s="75">
        <v>2000</v>
      </c>
      <c r="V5715">
        <v>1.88</v>
      </c>
      <c r="W5715">
        <v>3760</v>
      </c>
      <c r="AH5715" s="16"/>
      <c r="AI5715" t="s">
        <v>1375</v>
      </c>
    </row>
    <row r="5716" spans="1:35" x14ac:dyDescent="0.25">
      <c r="A5716" t="s">
        <v>12928</v>
      </c>
      <c r="B5716" s="1">
        <v>52</v>
      </c>
      <c r="C5716" t="s">
        <v>12583</v>
      </c>
      <c r="D5716">
        <v>13518445</v>
      </c>
      <c r="E5716" t="s">
        <v>12927</v>
      </c>
      <c r="F5716" t="s">
        <v>1363</v>
      </c>
      <c r="G5716" t="s">
        <v>1364</v>
      </c>
      <c r="H5716" s="3" t="s">
        <v>12258</v>
      </c>
      <c r="I5716">
        <v>2020</v>
      </c>
      <c r="J5716" s="15" t="s">
        <v>10401</v>
      </c>
      <c r="K5716">
        <v>2020</v>
      </c>
      <c r="L5716" t="s">
        <v>1367</v>
      </c>
      <c r="M5716" t="s">
        <v>12593</v>
      </c>
      <c r="N5716" t="s">
        <v>12601</v>
      </c>
      <c r="O5716">
        <v>26600000000</v>
      </c>
      <c r="P5716" t="s">
        <v>2404</v>
      </c>
      <c r="Q5716">
        <f t="shared" si="103"/>
        <v>2000</v>
      </c>
      <c r="R5716">
        <v>26269236</v>
      </c>
      <c r="S5716" t="s">
        <v>1839</v>
      </c>
      <c r="T5716" t="s">
        <v>1840</v>
      </c>
      <c r="U5716" s="75">
        <v>2000</v>
      </c>
      <c r="V5716">
        <v>1.79</v>
      </c>
      <c r="W5716">
        <v>3580</v>
      </c>
      <c r="AH5716" s="16"/>
      <c r="AI5716" t="s">
        <v>1375</v>
      </c>
    </row>
    <row r="5717" spans="1:35" x14ac:dyDescent="0.25">
      <c r="A5717" t="s">
        <v>12929</v>
      </c>
      <c r="B5717" s="1">
        <v>52</v>
      </c>
      <c r="C5717" t="s">
        <v>12583</v>
      </c>
      <c r="D5717">
        <v>14139790</v>
      </c>
      <c r="E5717" t="s">
        <v>12930</v>
      </c>
      <c r="F5717" t="s">
        <v>1363</v>
      </c>
      <c r="G5717" t="s">
        <v>1364</v>
      </c>
      <c r="H5717" s="3" t="s">
        <v>12004</v>
      </c>
      <c r="I5717">
        <v>2021</v>
      </c>
      <c r="J5717" s="15" t="s">
        <v>10659</v>
      </c>
      <c r="K5717">
        <v>2021</v>
      </c>
      <c r="L5717" t="s">
        <v>1367</v>
      </c>
      <c r="M5717" t="s">
        <v>12593</v>
      </c>
      <c r="N5717" t="s">
        <v>12594</v>
      </c>
      <c r="O5717">
        <v>26600000000</v>
      </c>
      <c r="P5717" t="s">
        <v>2404</v>
      </c>
      <c r="Q5717">
        <f t="shared" si="103"/>
        <v>1800</v>
      </c>
      <c r="R5717">
        <v>26269236</v>
      </c>
      <c r="S5717" t="s">
        <v>1839</v>
      </c>
      <c r="T5717" t="s">
        <v>1840</v>
      </c>
      <c r="U5717" s="75">
        <v>1800</v>
      </c>
      <c r="V5717">
        <v>1.99</v>
      </c>
      <c r="W5717">
        <v>3582</v>
      </c>
      <c r="AH5717" s="16"/>
      <c r="AI5717" t="s">
        <v>1375</v>
      </c>
    </row>
    <row r="5718" spans="1:35" x14ac:dyDescent="0.25">
      <c r="A5718" t="s">
        <v>12931</v>
      </c>
      <c r="B5718" s="1">
        <v>52</v>
      </c>
      <c r="C5718" t="s">
        <v>12583</v>
      </c>
      <c r="D5718">
        <v>14140799</v>
      </c>
      <c r="E5718" t="s">
        <v>12932</v>
      </c>
      <c r="F5718" t="s">
        <v>1363</v>
      </c>
      <c r="G5718" t="s">
        <v>1364</v>
      </c>
      <c r="H5718" s="3" t="s">
        <v>12004</v>
      </c>
      <c r="I5718">
        <v>2021</v>
      </c>
      <c r="J5718" s="15" t="s">
        <v>10659</v>
      </c>
      <c r="K5718">
        <v>2021</v>
      </c>
      <c r="L5718" t="s">
        <v>1367</v>
      </c>
      <c r="M5718" t="s">
        <v>12593</v>
      </c>
      <c r="N5718" t="s">
        <v>12594</v>
      </c>
      <c r="O5718">
        <v>26600000000</v>
      </c>
      <c r="P5718" t="s">
        <v>2404</v>
      </c>
      <c r="Q5718">
        <f t="shared" si="103"/>
        <v>200</v>
      </c>
      <c r="R5718">
        <v>26269236</v>
      </c>
      <c r="S5718" t="s">
        <v>1839</v>
      </c>
      <c r="T5718" t="s">
        <v>1840</v>
      </c>
      <c r="U5718" s="75">
        <v>200</v>
      </c>
      <c r="V5718">
        <v>1.99</v>
      </c>
      <c r="W5718">
        <v>398</v>
      </c>
      <c r="AH5718" s="16"/>
      <c r="AI5718" t="s">
        <v>1375</v>
      </c>
    </row>
    <row r="5719" spans="1:35" x14ac:dyDescent="0.25">
      <c r="A5719" t="s">
        <v>12933</v>
      </c>
      <c r="B5719" s="1">
        <v>52</v>
      </c>
      <c r="C5719" t="s">
        <v>12583</v>
      </c>
      <c r="D5719">
        <v>14408880</v>
      </c>
      <c r="E5719" t="s">
        <v>12934</v>
      </c>
      <c r="F5719" t="s">
        <v>1363</v>
      </c>
      <c r="G5719" t="s">
        <v>1364</v>
      </c>
      <c r="H5719" s="3" t="s">
        <v>4061</v>
      </c>
      <c r="I5719">
        <v>2021</v>
      </c>
      <c r="J5719" s="15" t="s">
        <v>3223</v>
      </c>
      <c r="K5719">
        <v>2021</v>
      </c>
      <c r="L5719" t="s">
        <v>1622</v>
      </c>
      <c r="M5719" t="s">
        <v>12593</v>
      </c>
      <c r="N5719" t="s">
        <v>12601</v>
      </c>
      <c r="O5719">
        <v>26600000000</v>
      </c>
      <c r="P5719" t="s">
        <v>2404</v>
      </c>
      <c r="Q5719">
        <f t="shared" si="103"/>
        <v>50</v>
      </c>
      <c r="R5719">
        <v>26269236</v>
      </c>
      <c r="S5719" t="s">
        <v>1839</v>
      </c>
      <c r="T5719" t="s">
        <v>1840</v>
      </c>
      <c r="U5719" s="75">
        <v>50</v>
      </c>
      <c r="V5719">
        <v>2.99</v>
      </c>
      <c r="W5719">
        <v>149.5</v>
      </c>
      <c r="AH5719" s="16"/>
      <c r="AI5719" t="s">
        <v>1375</v>
      </c>
    </row>
    <row r="5720" spans="1:35" x14ac:dyDescent="0.25">
      <c r="A5720" t="s">
        <v>12935</v>
      </c>
      <c r="B5720" s="1">
        <v>52</v>
      </c>
      <c r="C5720" t="s">
        <v>12583</v>
      </c>
      <c r="D5720">
        <v>8976546</v>
      </c>
      <c r="E5720" t="s">
        <v>12936</v>
      </c>
      <c r="F5720" t="s">
        <v>1363</v>
      </c>
      <c r="G5720" t="s">
        <v>1391</v>
      </c>
      <c r="H5720" s="3" t="s">
        <v>1569</v>
      </c>
      <c r="I5720">
        <v>2018</v>
      </c>
      <c r="J5720" s="15" t="s">
        <v>2573</v>
      </c>
      <c r="K5720">
        <v>2018</v>
      </c>
      <c r="L5720" t="s">
        <v>1394</v>
      </c>
      <c r="M5720" t="s">
        <v>12593</v>
      </c>
      <c r="N5720" t="s">
        <v>12924</v>
      </c>
      <c r="O5720" t="s">
        <v>1408</v>
      </c>
      <c r="P5720" t="s">
        <v>2404</v>
      </c>
      <c r="Q5720">
        <f t="shared" si="103"/>
        <v>5140</v>
      </c>
      <c r="R5720">
        <v>1204076</v>
      </c>
      <c r="S5720" t="s">
        <v>3346</v>
      </c>
      <c r="T5720" t="s">
        <v>713</v>
      </c>
      <c r="U5720" s="75">
        <v>5140</v>
      </c>
      <c r="V5720">
        <v>2.4</v>
      </c>
      <c r="W5720">
        <v>12336</v>
      </c>
      <c r="AH5720" s="16"/>
      <c r="AI5720" t="s">
        <v>1375</v>
      </c>
    </row>
    <row r="5721" spans="1:35" x14ac:dyDescent="0.25">
      <c r="A5721" t="s">
        <v>12937</v>
      </c>
      <c r="B5721" s="1">
        <v>52</v>
      </c>
      <c r="C5721" t="s">
        <v>12583</v>
      </c>
      <c r="D5721">
        <v>14459264</v>
      </c>
      <c r="E5721" t="s">
        <v>12112</v>
      </c>
      <c r="F5721" t="s">
        <v>1363</v>
      </c>
      <c r="G5721" t="s">
        <v>1364</v>
      </c>
      <c r="H5721" s="3" t="s">
        <v>3224</v>
      </c>
      <c r="I5721">
        <v>2021</v>
      </c>
      <c r="J5721" s="15" t="s">
        <v>4280</v>
      </c>
      <c r="K5721">
        <v>2021</v>
      </c>
      <c r="L5721" t="s">
        <v>1367</v>
      </c>
      <c r="M5721" t="s">
        <v>12593</v>
      </c>
      <c r="N5721" t="s">
        <v>12601</v>
      </c>
      <c r="O5721">
        <v>26600000000</v>
      </c>
      <c r="P5721" t="s">
        <v>2404</v>
      </c>
      <c r="Q5721">
        <f t="shared" si="103"/>
        <v>1500</v>
      </c>
      <c r="R5721">
        <v>26269236</v>
      </c>
      <c r="S5721" t="s">
        <v>1839</v>
      </c>
      <c r="T5721" t="s">
        <v>1840</v>
      </c>
      <c r="U5721" s="75">
        <v>1500</v>
      </c>
      <c r="V5721">
        <v>1.99</v>
      </c>
      <c r="W5721">
        <v>2985</v>
      </c>
      <c r="AH5721" s="16"/>
      <c r="AI5721" t="s">
        <v>1375</v>
      </c>
    </row>
    <row r="5722" spans="1:35" x14ac:dyDescent="0.25">
      <c r="A5722" t="s">
        <v>12938</v>
      </c>
      <c r="B5722" s="1">
        <v>52</v>
      </c>
      <c r="C5722" t="s">
        <v>12583</v>
      </c>
      <c r="D5722">
        <v>14846705</v>
      </c>
      <c r="E5722" t="s">
        <v>12939</v>
      </c>
      <c r="F5722" t="s">
        <v>1363</v>
      </c>
      <c r="G5722" t="s">
        <v>1364</v>
      </c>
      <c r="H5722" s="3" t="s">
        <v>4675</v>
      </c>
      <c r="I5722">
        <v>2021</v>
      </c>
      <c r="J5722" s="15" t="s">
        <v>4781</v>
      </c>
      <c r="K5722">
        <v>2021</v>
      </c>
      <c r="L5722" t="s">
        <v>1367</v>
      </c>
      <c r="M5722" t="s">
        <v>12593</v>
      </c>
      <c r="N5722" t="s">
        <v>12594</v>
      </c>
      <c r="O5722">
        <v>26600000000</v>
      </c>
      <c r="P5722" t="s">
        <v>2404</v>
      </c>
      <c r="Q5722">
        <f t="shared" si="103"/>
        <v>10000</v>
      </c>
      <c r="R5722">
        <v>22339655</v>
      </c>
      <c r="S5722" t="s">
        <v>2103</v>
      </c>
      <c r="T5722" t="s">
        <v>12940</v>
      </c>
      <c r="U5722" s="75">
        <v>10000</v>
      </c>
      <c r="V5722">
        <v>4.0199999999999996</v>
      </c>
      <c r="W5722">
        <v>40200</v>
      </c>
      <c r="AH5722" s="16"/>
      <c r="AI5722" t="s">
        <v>1375</v>
      </c>
    </row>
    <row r="5723" spans="1:35" x14ac:dyDescent="0.25">
      <c r="A5723" t="s">
        <v>12941</v>
      </c>
      <c r="B5723" s="1">
        <v>52</v>
      </c>
      <c r="C5723" t="s">
        <v>12583</v>
      </c>
      <c r="D5723">
        <v>14846705</v>
      </c>
      <c r="E5723" t="s">
        <v>12939</v>
      </c>
      <c r="F5723" t="s">
        <v>1363</v>
      </c>
      <c r="G5723" t="s">
        <v>1364</v>
      </c>
      <c r="H5723" s="3" t="s">
        <v>4675</v>
      </c>
      <c r="I5723">
        <v>2021</v>
      </c>
      <c r="J5723" s="15" t="s">
        <v>4781</v>
      </c>
      <c r="K5723">
        <v>2021</v>
      </c>
      <c r="L5723" t="s">
        <v>1367</v>
      </c>
      <c r="M5723" t="s">
        <v>12593</v>
      </c>
      <c r="N5723" t="s">
        <v>12594</v>
      </c>
      <c r="O5723">
        <v>26600000000</v>
      </c>
      <c r="P5723" t="s">
        <v>2404</v>
      </c>
      <c r="Q5723">
        <f t="shared" si="103"/>
        <v>10000</v>
      </c>
      <c r="R5723">
        <v>26269236</v>
      </c>
      <c r="S5723" t="s">
        <v>1839</v>
      </c>
      <c r="T5723" t="s">
        <v>1840</v>
      </c>
      <c r="U5723" s="75">
        <v>10000</v>
      </c>
      <c r="V5723">
        <v>2.99</v>
      </c>
      <c r="W5723">
        <v>29900</v>
      </c>
      <c r="AH5723" s="16"/>
      <c r="AI5723" t="s">
        <v>1375</v>
      </c>
    </row>
    <row r="5724" spans="1:35" x14ac:dyDescent="0.25">
      <c r="A5724" t="s">
        <v>12942</v>
      </c>
      <c r="B5724" s="1">
        <v>52</v>
      </c>
      <c r="C5724" t="s">
        <v>12583</v>
      </c>
      <c r="D5724">
        <v>13650327</v>
      </c>
      <c r="E5724" t="s">
        <v>12943</v>
      </c>
      <c r="F5724" t="s">
        <v>1363</v>
      </c>
      <c r="G5724" t="s">
        <v>1364</v>
      </c>
      <c r="H5724" s="3" t="s">
        <v>4861</v>
      </c>
      <c r="I5724">
        <v>2020</v>
      </c>
      <c r="J5724" s="15" t="s">
        <v>12944</v>
      </c>
      <c r="K5724">
        <v>2020</v>
      </c>
      <c r="L5724" t="s">
        <v>1367</v>
      </c>
      <c r="M5724" t="s">
        <v>12593</v>
      </c>
      <c r="N5724" t="s">
        <v>12601</v>
      </c>
      <c r="O5724">
        <v>26600000000</v>
      </c>
      <c r="P5724" t="s">
        <v>2404</v>
      </c>
      <c r="Q5724">
        <f t="shared" si="103"/>
        <v>2000</v>
      </c>
      <c r="R5724">
        <v>26269236</v>
      </c>
      <c r="S5724" t="s">
        <v>1839</v>
      </c>
      <c r="T5724" t="s">
        <v>1840</v>
      </c>
      <c r="U5724" s="75">
        <v>2000</v>
      </c>
      <c r="V5724">
        <v>1.79</v>
      </c>
      <c r="W5724">
        <v>3580</v>
      </c>
      <c r="AH5724" s="16"/>
      <c r="AI5724" t="s">
        <v>1375</v>
      </c>
    </row>
    <row r="5725" spans="1:35" x14ac:dyDescent="0.25">
      <c r="A5725" t="s">
        <v>12945</v>
      </c>
      <c r="B5725" s="1">
        <v>52</v>
      </c>
      <c r="C5725" t="s">
        <v>12583</v>
      </c>
      <c r="D5725">
        <v>13736469</v>
      </c>
      <c r="E5725" t="s">
        <v>12946</v>
      </c>
      <c r="F5725" t="s">
        <v>1363</v>
      </c>
      <c r="G5725" t="s">
        <v>1364</v>
      </c>
      <c r="H5725" s="3" t="s">
        <v>10614</v>
      </c>
      <c r="I5725">
        <v>2020</v>
      </c>
      <c r="J5725" s="15" t="s">
        <v>12947</v>
      </c>
      <c r="K5725">
        <v>2020</v>
      </c>
      <c r="L5725" t="s">
        <v>1367</v>
      </c>
      <c r="M5725" t="s">
        <v>12593</v>
      </c>
      <c r="N5725" t="s">
        <v>12601</v>
      </c>
      <c r="O5725">
        <v>26600000000</v>
      </c>
      <c r="P5725" t="s">
        <v>2404</v>
      </c>
      <c r="Q5725">
        <f t="shared" si="103"/>
        <v>1500</v>
      </c>
      <c r="R5725">
        <v>26269236</v>
      </c>
      <c r="S5725" t="s">
        <v>1839</v>
      </c>
      <c r="T5725" t="s">
        <v>1840</v>
      </c>
      <c r="U5725" s="75">
        <v>1500</v>
      </c>
      <c r="V5725">
        <v>1.99</v>
      </c>
      <c r="W5725">
        <v>2985</v>
      </c>
      <c r="AH5725" s="16"/>
      <c r="AI5725" t="s">
        <v>1375</v>
      </c>
    </row>
    <row r="5726" spans="1:35" x14ac:dyDescent="0.25">
      <c r="A5726" t="s">
        <v>12948</v>
      </c>
      <c r="B5726" s="1">
        <v>52</v>
      </c>
      <c r="C5726" t="s">
        <v>12583</v>
      </c>
      <c r="D5726">
        <v>14940868</v>
      </c>
      <c r="E5726" t="s">
        <v>12949</v>
      </c>
      <c r="F5726" t="s">
        <v>1363</v>
      </c>
      <c r="G5726" t="s">
        <v>1364</v>
      </c>
      <c r="H5726" s="3" t="s">
        <v>1365</v>
      </c>
      <c r="I5726">
        <v>2021</v>
      </c>
      <c r="J5726" s="15" t="s">
        <v>1366</v>
      </c>
      <c r="K5726">
        <v>2021</v>
      </c>
      <c r="L5726" t="s">
        <v>1367</v>
      </c>
      <c r="M5726" t="s">
        <v>12593</v>
      </c>
      <c r="N5726" t="s">
        <v>12594</v>
      </c>
      <c r="O5726">
        <v>26600000000</v>
      </c>
      <c r="P5726" t="s">
        <v>2404</v>
      </c>
      <c r="Q5726">
        <f t="shared" si="103"/>
        <v>42000</v>
      </c>
      <c r="R5726">
        <v>26269236</v>
      </c>
      <c r="S5726" t="s">
        <v>1839</v>
      </c>
      <c r="T5726" t="s">
        <v>1840</v>
      </c>
      <c r="U5726" s="75">
        <v>42000</v>
      </c>
      <c r="V5726">
        <v>1.95</v>
      </c>
      <c r="W5726">
        <v>81900</v>
      </c>
      <c r="AH5726" s="16"/>
      <c r="AI5726" t="s">
        <v>1375</v>
      </c>
    </row>
    <row r="5727" spans="1:35" x14ac:dyDescent="0.25">
      <c r="A5727" t="s">
        <v>12950</v>
      </c>
      <c r="B5727" s="1">
        <v>52</v>
      </c>
      <c r="C5727" t="s">
        <v>12583</v>
      </c>
      <c r="D5727">
        <v>14940868</v>
      </c>
      <c r="E5727" t="s">
        <v>12949</v>
      </c>
      <c r="F5727" t="s">
        <v>1363</v>
      </c>
      <c r="G5727" t="s">
        <v>1364</v>
      </c>
      <c r="H5727" s="3" t="s">
        <v>1365</v>
      </c>
      <c r="I5727">
        <v>2021</v>
      </c>
      <c r="J5727" s="15" t="s">
        <v>1366</v>
      </c>
      <c r="K5727">
        <v>2021</v>
      </c>
      <c r="L5727" t="s">
        <v>1367</v>
      </c>
      <c r="M5727" t="s">
        <v>12593</v>
      </c>
      <c r="N5727" t="s">
        <v>12594</v>
      </c>
      <c r="O5727">
        <v>26600000000</v>
      </c>
      <c r="P5727" t="s">
        <v>2404</v>
      </c>
      <c r="Q5727">
        <f t="shared" si="103"/>
        <v>42000</v>
      </c>
      <c r="R5727">
        <v>22339655</v>
      </c>
      <c r="S5727" t="s">
        <v>2103</v>
      </c>
      <c r="T5727" t="s">
        <v>12951</v>
      </c>
      <c r="U5727" s="75">
        <v>42000</v>
      </c>
      <c r="V5727">
        <v>4.0199999999999996</v>
      </c>
      <c r="W5727">
        <v>168840</v>
      </c>
      <c r="AH5727" s="16"/>
      <c r="AI5727" t="s">
        <v>1375</v>
      </c>
    </row>
    <row r="5728" spans="1:35" x14ac:dyDescent="0.25">
      <c r="A5728" t="s">
        <v>12952</v>
      </c>
      <c r="B5728" s="1">
        <v>52</v>
      </c>
      <c r="C5728" t="s">
        <v>12583</v>
      </c>
      <c r="D5728">
        <v>12324515</v>
      </c>
      <c r="E5728" t="s">
        <v>12953</v>
      </c>
      <c r="F5728" t="s">
        <v>3576</v>
      </c>
      <c r="G5728" t="s">
        <v>1364</v>
      </c>
      <c r="H5728" s="3" t="s">
        <v>12954</v>
      </c>
      <c r="I5728">
        <v>2020</v>
      </c>
      <c r="J5728" s="15" t="s">
        <v>4835</v>
      </c>
      <c r="K5728">
        <v>2020</v>
      </c>
      <c r="L5728" t="s">
        <v>1394</v>
      </c>
      <c r="M5728" t="s">
        <v>12593</v>
      </c>
      <c r="N5728" t="s">
        <v>12924</v>
      </c>
      <c r="O5728" t="s">
        <v>1408</v>
      </c>
      <c r="P5728" t="s">
        <v>2404</v>
      </c>
      <c r="Q5728">
        <f t="shared" si="103"/>
        <v>85050</v>
      </c>
      <c r="R5728">
        <v>26269236</v>
      </c>
      <c r="S5728" t="s">
        <v>1839</v>
      </c>
      <c r="T5728" t="s">
        <v>1840</v>
      </c>
      <c r="U5728" s="75">
        <v>85050</v>
      </c>
      <c r="V5728">
        <v>1.5</v>
      </c>
      <c r="W5728">
        <v>127575</v>
      </c>
      <c r="AH5728" s="16"/>
      <c r="AI5728" t="s">
        <v>1375</v>
      </c>
    </row>
    <row r="5729" spans="1:35" x14ac:dyDescent="0.25">
      <c r="A5729" t="s">
        <v>12955</v>
      </c>
      <c r="B5729" s="1">
        <v>52</v>
      </c>
      <c r="C5729" t="s">
        <v>12583</v>
      </c>
      <c r="D5729">
        <v>8364087</v>
      </c>
      <c r="E5729" t="s">
        <v>12956</v>
      </c>
      <c r="F5729" t="s">
        <v>1363</v>
      </c>
      <c r="G5729" t="s">
        <v>1364</v>
      </c>
      <c r="H5729" s="3" t="s">
        <v>6557</v>
      </c>
      <c r="I5729">
        <v>2018</v>
      </c>
      <c r="J5729" s="15" t="s">
        <v>12744</v>
      </c>
      <c r="K5729">
        <v>2018</v>
      </c>
      <c r="L5729" t="s">
        <v>1367</v>
      </c>
      <c r="M5729" t="s">
        <v>12593</v>
      </c>
      <c r="N5729" t="s">
        <v>12601</v>
      </c>
      <c r="O5729">
        <v>26600000000</v>
      </c>
      <c r="P5729" t="s">
        <v>2404</v>
      </c>
      <c r="Q5729">
        <f t="shared" si="103"/>
        <v>6500</v>
      </c>
      <c r="R5729">
        <v>6623069</v>
      </c>
      <c r="S5729" t="s">
        <v>1821</v>
      </c>
      <c r="T5729" t="s">
        <v>713</v>
      </c>
      <c r="U5729" s="75">
        <v>6500</v>
      </c>
      <c r="V5729">
        <v>2.48</v>
      </c>
      <c r="W5729">
        <v>16120</v>
      </c>
      <c r="AH5729" s="16"/>
      <c r="AI5729" t="s">
        <v>1375</v>
      </c>
    </row>
    <row r="5730" spans="1:35" x14ac:dyDescent="0.25">
      <c r="A5730" t="s">
        <v>12957</v>
      </c>
      <c r="B5730" s="1">
        <v>52</v>
      </c>
      <c r="C5730" t="s">
        <v>12583</v>
      </c>
      <c r="D5730">
        <v>8364087</v>
      </c>
      <c r="E5730" t="s">
        <v>12956</v>
      </c>
      <c r="F5730" t="s">
        <v>1363</v>
      </c>
      <c r="G5730" t="s">
        <v>1364</v>
      </c>
      <c r="H5730" s="3" t="s">
        <v>6557</v>
      </c>
      <c r="I5730">
        <v>2018</v>
      </c>
      <c r="J5730" s="15" t="s">
        <v>12744</v>
      </c>
      <c r="K5730">
        <v>2018</v>
      </c>
      <c r="L5730" t="s">
        <v>1367</v>
      </c>
      <c r="M5730" t="s">
        <v>12593</v>
      </c>
      <c r="N5730" t="s">
        <v>12601</v>
      </c>
      <c r="O5730">
        <v>26600000000</v>
      </c>
      <c r="P5730" t="s">
        <v>2404</v>
      </c>
      <c r="Q5730">
        <f t="shared" si="103"/>
        <v>6500</v>
      </c>
      <c r="R5730">
        <v>1204076</v>
      </c>
      <c r="S5730" t="s">
        <v>3346</v>
      </c>
      <c r="T5730" t="s">
        <v>713</v>
      </c>
      <c r="U5730" s="75">
        <v>6500</v>
      </c>
      <c r="V5730">
        <v>2.5</v>
      </c>
      <c r="W5730">
        <v>16250</v>
      </c>
      <c r="AH5730" s="16"/>
      <c r="AI5730" t="s">
        <v>1375</v>
      </c>
    </row>
    <row r="5731" spans="1:35" x14ac:dyDescent="0.25">
      <c r="A5731" t="s">
        <v>12958</v>
      </c>
      <c r="B5731" s="1">
        <v>52</v>
      </c>
      <c r="C5731" t="s">
        <v>12583</v>
      </c>
      <c r="D5731">
        <v>12574031</v>
      </c>
      <c r="E5731" t="s">
        <v>12959</v>
      </c>
      <c r="F5731" t="s">
        <v>3576</v>
      </c>
      <c r="G5731" t="s">
        <v>1364</v>
      </c>
      <c r="H5731" s="3" t="s">
        <v>8560</v>
      </c>
      <c r="I5731">
        <v>2020</v>
      </c>
      <c r="J5731" s="15" t="s">
        <v>10256</v>
      </c>
      <c r="K5731">
        <v>2020</v>
      </c>
      <c r="L5731" t="s">
        <v>1367</v>
      </c>
      <c r="M5731" t="s">
        <v>12593</v>
      </c>
      <c r="N5731" t="s">
        <v>12601</v>
      </c>
      <c r="O5731">
        <v>26600000000</v>
      </c>
      <c r="P5731" t="s">
        <v>2404</v>
      </c>
      <c r="Q5731">
        <f t="shared" si="103"/>
        <v>2700</v>
      </c>
      <c r="R5731">
        <v>6623069</v>
      </c>
      <c r="S5731" t="s">
        <v>1821</v>
      </c>
      <c r="T5731" t="s">
        <v>713</v>
      </c>
      <c r="U5731" s="75">
        <v>2700</v>
      </c>
      <c r="V5731">
        <v>2.48</v>
      </c>
      <c r="W5731">
        <v>6696</v>
      </c>
      <c r="AH5731" s="16"/>
      <c r="AI5731" t="s">
        <v>1375</v>
      </c>
    </row>
    <row r="5732" spans="1:35" x14ac:dyDescent="0.25">
      <c r="A5732" t="s">
        <v>12960</v>
      </c>
      <c r="B5732" s="1">
        <v>52</v>
      </c>
      <c r="C5732" t="s">
        <v>12583</v>
      </c>
      <c r="D5732">
        <v>12574031</v>
      </c>
      <c r="E5732" t="s">
        <v>12959</v>
      </c>
      <c r="F5732" t="s">
        <v>3576</v>
      </c>
      <c r="G5732" t="s">
        <v>1364</v>
      </c>
      <c r="H5732" s="3" t="s">
        <v>8560</v>
      </c>
      <c r="I5732">
        <v>2020</v>
      </c>
      <c r="J5732" s="15" t="s">
        <v>10256</v>
      </c>
      <c r="K5732">
        <v>2020</v>
      </c>
      <c r="L5732" t="s">
        <v>1367</v>
      </c>
      <c r="M5732" t="s">
        <v>12593</v>
      </c>
      <c r="N5732" t="s">
        <v>12601</v>
      </c>
      <c r="O5732">
        <v>26600000000</v>
      </c>
      <c r="P5732" t="s">
        <v>2404</v>
      </c>
      <c r="Q5732">
        <f t="shared" si="103"/>
        <v>2700</v>
      </c>
      <c r="R5732">
        <v>26269236</v>
      </c>
      <c r="S5732" t="s">
        <v>1839</v>
      </c>
      <c r="T5732" t="s">
        <v>1840</v>
      </c>
      <c r="U5732" s="75">
        <v>2700</v>
      </c>
      <c r="V5732">
        <v>1.99</v>
      </c>
      <c r="W5732">
        <v>5373</v>
      </c>
      <c r="AH5732" s="16"/>
      <c r="AI5732" t="s">
        <v>1375</v>
      </c>
    </row>
    <row r="5733" spans="1:35" x14ac:dyDescent="0.25">
      <c r="A5733" t="s">
        <v>12961</v>
      </c>
      <c r="B5733" s="1">
        <v>52</v>
      </c>
      <c r="C5733" t="s">
        <v>12583</v>
      </c>
      <c r="D5733">
        <v>14185199</v>
      </c>
      <c r="E5733" t="s">
        <v>12962</v>
      </c>
      <c r="F5733" t="s">
        <v>1363</v>
      </c>
      <c r="G5733" t="s">
        <v>1364</v>
      </c>
      <c r="H5733" s="3" t="s">
        <v>10660</v>
      </c>
      <c r="I5733">
        <v>2021</v>
      </c>
      <c r="J5733" s="15" t="s">
        <v>2005</v>
      </c>
      <c r="K5733">
        <v>2021</v>
      </c>
      <c r="L5733" t="s">
        <v>1367</v>
      </c>
      <c r="M5733" t="s">
        <v>12593</v>
      </c>
      <c r="N5733" t="s">
        <v>12601</v>
      </c>
      <c r="O5733">
        <v>26600000000</v>
      </c>
      <c r="P5733" t="s">
        <v>2404</v>
      </c>
      <c r="Q5733">
        <f t="shared" si="103"/>
        <v>10000</v>
      </c>
      <c r="R5733">
        <v>26269236</v>
      </c>
      <c r="S5733" t="s">
        <v>1839</v>
      </c>
      <c r="T5733" t="s">
        <v>1840</v>
      </c>
      <c r="U5733" s="75">
        <v>10000</v>
      </c>
      <c r="V5733">
        <v>1.99</v>
      </c>
      <c r="W5733">
        <v>19900</v>
      </c>
      <c r="AH5733" s="16"/>
      <c r="AI5733" t="s">
        <v>1375</v>
      </c>
    </row>
    <row r="5734" spans="1:35" x14ac:dyDescent="0.25">
      <c r="A5734" t="s">
        <v>12963</v>
      </c>
      <c r="B5734" s="1">
        <v>52</v>
      </c>
      <c r="C5734" t="s">
        <v>12583</v>
      </c>
      <c r="D5734">
        <v>16163710</v>
      </c>
      <c r="E5734" t="s">
        <v>12964</v>
      </c>
      <c r="F5734" t="s">
        <v>1363</v>
      </c>
      <c r="G5734" t="s">
        <v>1364</v>
      </c>
      <c r="H5734" s="3" t="s">
        <v>1759</v>
      </c>
      <c r="I5734">
        <v>2022</v>
      </c>
      <c r="J5734" s="15" t="s">
        <v>2094</v>
      </c>
      <c r="K5734">
        <v>2022</v>
      </c>
      <c r="L5734" t="s">
        <v>1367</v>
      </c>
      <c r="M5734" t="s">
        <v>12593</v>
      </c>
      <c r="N5734" t="s">
        <v>12965</v>
      </c>
      <c r="O5734">
        <v>26600000000</v>
      </c>
      <c r="P5734" t="s">
        <v>2404</v>
      </c>
      <c r="Q5734">
        <f t="shared" si="103"/>
        <v>400</v>
      </c>
      <c r="R5734">
        <v>26269236</v>
      </c>
      <c r="S5734" t="s">
        <v>1839</v>
      </c>
      <c r="T5734" t="s">
        <v>1840</v>
      </c>
      <c r="U5734" s="75">
        <v>400</v>
      </c>
      <c r="V5734">
        <v>8</v>
      </c>
      <c r="W5734">
        <v>3200</v>
      </c>
      <c r="AH5734" s="16"/>
      <c r="AI5734" t="s">
        <v>1375</v>
      </c>
    </row>
    <row r="5735" spans="1:35" x14ac:dyDescent="0.25">
      <c r="A5735" t="s">
        <v>12966</v>
      </c>
      <c r="B5735" s="1">
        <v>52</v>
      </c>
      <c r="C5735" t="s">
        <v>12583</v>
      </c>
      <c r="D5735">
        <v>16354990</v>
      </c>
      <c r="E5735" t="s">
        <v>12967</v>
      </c>
      <c r="F5735" t="s">
        <v>1363</v>
      </c>
      <c r="G5735" t="s">
        <v>1364</v>
      </c>
      <c r="H5735" s="3" t="s">
        <v>4121</v>
      </c>
      <c r="I5735">
        <v>2022</v>
      </c>
      <c r="J5735" s="15" t="s">
        <v>4966</v>
      </c>
      <c r="K5735">
        <v>2022</v>
      </c>
      <c r="L5735" t="s">
        <v>1367</v>
      </c>
      <c r="M5735" t="s">
        <v>12593</v>
      </c>
      <c r="N5735" t="s">
        <v>12965</v>
      </c>
      <c r="O5735">
        <v>26600000000</v>
      </c>
      <c r="P5735" t="s">
        <v>2404</v>
      </c>
      <c r="Q5735">
        <f t="shared" si="103"/>
        <v>11000</v>
      </c>
      <c r="R5735">
        <v>26269236</v>
      </c>
      <c r="S5735" t="s">
        <v>1839</v>
      </c>
      <c r="T5735" t="s">
        <v>1840</v>
      </c>
      <c r="U5735" s="75">
        <v>11000</v>
      </c>
      <c r="V5735">
        <v>8</v>
      </c>
      <c r="W5735">
        <v>88000</v>
      </c>
      <c r="AH5735" s="16"/>
      <c r="AI5735" t="s">
        <v>1375</v>
      </c>
    </row>
    <row r="5736" spans="1:35" x14ac:dyDescent="0.25">
      <c r="A5736" t="s">
        <v>12968</v>
      </c>
      <c r="B5736" s="1">
        <v>52</v>
      </c>
      <c r="C5736" t="s">
        <v>12583</v>
      </c>
      <c r="D5736">
        <v>16712498</v>
      </c>
      <c r="E5736" t="s">
        <v>12969</v>
      </c>
      <c r="F5736" t="s">
        <v>1363</v>
      </c>
      <c r="G5736" t="s">
        <v>1364</v>
      </c>
      <c r="H5736" s="3" t="s">
        <v>3492</v>
      </c>
      <c r="I5736">
        <v>2022</v>
      </c>
      <c r="J5736" s="15" t="s">
        <v>1473</v>
      </c>
      <c r="K5736">
        <v>2022</v>
      </c>
      <c r="L5736" t="s">
        <v>1367</v>
      </c>
      <c r="M5736" t="s">
        <v>12593</v>
      </c>
      <c r="N5736" t="s">
        <v>12965</v>
      </c>
      <c r="O5736">
        <v>26600000000</v>
      </c>
      <c r="P5736" t="s">
        <v>2404</v>
      </c>
      <c r="Q5736">
        <f t="shared" si="103"/>
        <v>9000</v>
      </c>
      <c r="R5736">
        <v>26269236</v>
      </c>
      <c r="S5736" t="s">
        <v>1839</v>
      </c>
      <c r="T5736" t="s">
        <v>1840</v>
      </c>
      <c r="U5736" s="75">
        <v>9000</v>
      </c>
      <c r="V5736">
        <v>8</v>
      </c>
      <c r="W5736">
        <v>72000</v>
      </c>
      <c r="AH5736" s="16"/>
      <c r="AI5736" t="s">
        <v>1375</v>
      </c>
    </row>
    <row r="5737" spans="1:35" x14ac:dyDescent="0.25">
      <c r="A5737" t="s">
        <v>12970</v>
      </c>
      <c r="B5737" s="1">
        <v>52</v>
      </c>
      <c r="C5737" t="s">
        <v>12583</v>
      </c>
      <c r="D5737">
        <v>16826280</v>
      </c>
      <c r="E5737" t="s">
        <v>12971</v>
      </c>
      <c r="F5737" t="s">
        <v>1363</v>
      </c>
      <c r="G5737" t="s">
        <v>1364</v>
      </c>
      <c r="H5737" s="3" t="s">
        <v>12972</v>
      </c>
      <c r="I5737">
        <v>2022</v>
      </c>
      <c r="J5737" s="15" t="s">
        <v>12973</v>
      </c>
      <c r="K5737">
        <v>2022</v>
      </c>
      <c r="L5737" t="s">
        <v>1367</v>
      </c>
      <c r="M5737" t="s">
        <v>12593</v>
      </c>
      <c r="N5737" t="s">
        <v>12965</v>
      </c>
      <c r="O5737">
        <v>26600000000</v>
      </c>
      <c r="P5737" t="s">
        <v>2404</v>
      </c>
      <c r="Q5737">
        <f t="shared" si="103"/>
        <v>5160</v>
      </c>
      <c r="R5737">
        <v>26269236</v>
      </c>
      <c r="S5737" t="s">
        <v>1839</v>
      </c>
      <c r="T5737" t="s">
        <v>1840</v>
      </c>
      <c r="U5737" s="75">
        <v>5160</v>
      </c>
      <c r="V5737">
        <v>8</v>
      </c>
      <c r="W5737">
        <v>41280</v>
      </c>
      <c r="AH5737" s="16"/>
      <c r="AI5737" t="s">
        <v>1375</v>
      </c>
    </row>
    <row r="5738" spans="1:35" x14ac:dyDescent="0.25">
      <c r="A5738" t="s">
        <v>12974</v>
      </c>
      <c r="B5738" s="1">
        <v>52</v>
      </c>
      <c r="C5738" t="s">
        <v>12583</v>
      </c>
      <c r="D5738">
        <v>17147034</v>
      </c>
      <c r="E5738" t="s">
        <v>12975</v>
      </c>
      <c r="F5738" t="s">
        <v>1363</v>
      </c>
      <c r="G5738" t="s">
        <v>1364</v>
      </c>
      <c r="H5738" s="3" t="s">
        <v>2174</v>
      </c>
      <c r="I5738">
        <v>2022</v>
      </c>
      <c r="J5738" s="15" t="s">
        <v>2175</v>
      </c>
      <c r="K5738">
        <v>2022</v>
      </c>
      <c r="L5738" t="s">
        <v>1367</v>
      </c>
      <c r="M5738" t="s">
        <v>12593</v>
      </c>
      <c r="N5738" t="s">
        <v>12658</v>
      </c>
      <c r="O5738">
        <v>26600000000</v>
      </c>
      <c r="P5738" t="s">
        <v>2404</v>
      </c>
      <c r="Q5738">
        <f t="shared" si="103"/>
        <v>9000</v>
      </c>
      <c r="R5738">
        <v>26269236</v>
      </c>
      <c r="S5738" t="s">
        <v>1839</v>
      </c>
      <c r="T5738" t="s">
        <v>1840</v>
      </c>
      <c r="U5738" s="75">
        <v>9000</v>
      </c>
      <c r="V5738">
        <v>8.5</v>
      </c>
      <c r="W5738">
        <v>76500</v>
      </c>
      <c r="AH5738" s="16"/>
      <c r="AI5738" t="s">
        <v>1375</v>
      </c>
    </row>
    <row r="5739" spans="1:35" x14ac:dyDescent="0.25">
      <c r="A5739" t="s">
        <v>12976</v>
      </c>
      <c r="B5739" s="1">
        <v>52</v>
      </c>
      <c r="C5739" t="s">
        <v>12583</v>
      </c>
      <c r="D5739">
        <v>17208564</v>
      </c>
      <c r="E5739" t="s">
        <v>12977</v>
      </c>
      <c r="F5739" t="s">
        <v>1363</v>
      </c>
      <c r="G5739" t="s">
        <v>1364</v>
      </c>
      <c r="H5739" s="3" t="s">
        <v>2167</v>
      </c>
      <c r="I5739">
        <v>2022</v>
      </c>
      <c r="J5739" s="15" t="s">
        <v>2693</v>
      </c>
      <c r="K5739">
        <v>2022</v>
      </c>
      <c r="L5739" t="s">
        <v>1367</v>
      </c>
      <c r="M5739" t="s">
        <v>12593</v>
      </c>
      <c r="N5739" t="s">
        <v>12658</v>
      </c>
      <c r="O5739">
        <v>26600000000</v>
      </c>
      <c r="P5739" t="s">
        <v>2404</v>
      </c>
      <c r="Q5739">
        <f t="shared" si="103"/>
        <v>6050</v>
      </c>
      <c r="R5739">
        <v>26269236</v>
      </c>
      <c r="S5739" t="s">
        <v>1839</v>
      </c>
      <c r="T5739" t="s">
        <v>1840</v>
      </c>
      <c r="U5739" s="75">
        <v>6050</v>
      </c>
      <c r="V5739">
        <v>8.5</v>
      </c>
      <c r="W5739">
        <v>51425</v>
      </c>
      <c r="AH5739" s="16"/>
      <c r="AI5739" t="s">
        <v>1375</v>
      </c>
    </row>
    <row r="5740" spans="1:35" x14ac:dyDescent="0.25">
      <c r="A5740" t="s">
        <v>12978</v>
      </c>
      <c r="B5740" s="1">
        <v>52</v>
      </c>
      <c r="C5740" t="s">
        <v>12583</v>
      </c>
      <c r="D5740">
        <v>16884345</v>
      </c>
      <c r="E5740" t="s">
        <v>12979</v>
      </c>
      <c r="F5740" t="s">
        <v>1363</v>
      </c>
      <c r="G5740" t="s">
        <v>1364</v>
      </c>
      <c r="H5740" s="3" t="s">
        <v>10862</v>
      </c>
      <c r="I5740">
        <v>2022</v>
      </c>
      <c r="J5740" s="15" t="s">
        <v>12980</v>
      </c>
      <c r="K5740">
        <v>2022</v>
      </c>
      <c r="L5740" t="s">
        <v>1367</v>
      </c>
      <c r="M5740" t="s">
        <v>12593</v>
      </c>
      <c r="N5740" t="s">
        <v>12981</v>
      </c>
      <c r="O5740">
        <v>26600000000</v>
      </c>
      <c r="P5740" t="s">
        <v>2404</v>
      </c>
      <c r="Q5740">
        <f t="shared" si="103"/>
        <v>11250</v>
      </c>
      <c r="R5740">
        <v>26269236</v>
      </c>
      <c r="S5740" t="s">
        <v>1839</v>
      </c>
      <c r="T5740" t="s">
        <v>1840</v>
      </c>
      <c r="U5740" s="75">
        <v>11250</v>
      </c>
      <c r="V5740">
        <v>8</v>
      </c>
      <c r="W5740">
        <v>90000</v>
      </c>
      <c r="AH5740" s="16"/>
      <c r="AI5740" t="s">
        <v>1375</v>
      </c>
    </row>
    <row r="5741" spans="1:35" x14ac:dyDescent="0.25">
      <c r="A5741" t="s">
        <v>12982</v>
      </c>
      <c r="B5741" s="1">
        <v>52</v>
      </c>
      <c r="C5741" t="s">
        <v>12583</v>
      </c>
      <c r="D5741">
        <v>17257549</v>
      </c>
      <c r="E5741" t="s">
        <v>12983</v>
      </c>
      <c r="F5741" t="s">
        <v>1363</v>
      </c>
      <c r="G5741" t="s">
        <v>1364</v>
      </c>
      <c r="H5741" s="3" t="s">
        <v>1483</v>
      </c>
      <c r="I5741">
        <v>2022</v>
      </c>
      <c r="J5741" s="15" t="s">
        <v>1487</v>
      </c>
      <c r="K5741">
        <v>2022</v>
      </c>
      <c r="L5741" t="s">
        <v>1367</v>
      </c>
      <c r="M5741" t="s">
        <v>12593</v>
      </c>
      <c r="N5741" t="s">
        <v>12658</v>
      </c>
      <c r="O5741">
        <v>26600000000</v>
      </c>
      <c r="P5741" t="s">
        <v>2404</v>
      </c>
      <c r="Q5741">
        <f t="shared" si="103"/>
        <v>3000</v>
      </c>
      <c r="R5741">
        <v>26269236</v>
      </c>
      <c r="S5741" t="s">
        <v>1839</v>
      </c>
      <c r="T5741" t="s">
        <v>1840</v>
      </c>
      <c r="U5741" s="75">
        <v>3000</v>
      </c>
      <c r="V5741">
        <v>8.5</v>
      </c>
      <c r="W5741">
        <v>25500</v>
      </c>
      <c r="AH5741" s="16"/>
      <c r="AI5741" t="s">
        <v>1375</v>
      </c>
    </row>
    <row r="5742" spans="1:35" x14ac:dyDescent="0.25">
      <c r="A5742" t="s">
        <v>12984</v>
      </c>
      <c r="B5742" s="1">
        <v>52</v>
      </c>
      <c r="C5742" t="s">
        <v>12583</v>
      </c>
      <c r="D5742">
        <v>17232732</v>
      </c>
      <c r="E5742" t="s">
        <v>12985</v>
      </c>
      <c r="F5742" t="s">
        <v>1363</v>
      </c>
      <c r="G5742" t="s">
        <v>1364</v>
      </c>
      <c r="H5742" s="3" t="s">
        <v>2693</v>
      </c>
      <c r="I5742">
        <v>2022</v>
      </c>
      <c r="J5742" s="15" t="s">
        <v>1487</v>
      </c>
      <c r="K5742">
        <v>2022</v>
      </c>
      <c r="L5742" t="s">
        <v>1367</v>
      </c>
      <c r="M5742" t="s">
        <v>12593</v>
      </c>
      <c r="N5742" t="s">
        <v>12658</v>
      </c>
      <c r="O5742">
        <v>26600000000</v>
      </c>
      <c r="P5742" t="s">
        <v>2404</v>
      </c>
      <c r="Q5742">
        <f t="shared" si="103"/>
        <v>100</v>
      </c>
      <c r="R5742">
        <v>26269236</v>
      </c>
      <c r="S5742" t="s">
        <v>1839</v>
      </c>
      <c r="T5742" t="s">
        <v>1840</v>
      </c>
      <c r="U5742" s="75">
        <v>100</v>
      </c>
      <c r="V5742">
        <v>8.5</v>
      </c>
      <c r="W5742">
        <v>850</v>
      </c>
      <c r="AH5742" s="16"/>
      <c r="AI5742" t="s">
        <v>1375</v>
      </c>
    </row>
    <row r="5743" spans="1:35" x14ac:dyDescent="0.25">
      <c r="A5743" t="s">
        <v>12986</v>
      </c>
      <c r="B5743" s="1">
        <v>52</v>
      </c>
      <c r="C5743" t="s">
        <v>12583</v>
      </c>
      <c r="D5743">
        <v>14650665</v>
      </c>
      <c r="E5743" t="s">
        <v>12987</v>
      </c>
      <c r="F5743" t="s">
        <v>1363</v>
      </c>
      <c r="G5743" t="s">
        <v>1364</v>
      </c>
      <c r="H5743" s="3" t="s">
        <v>5155</v>
      </c>
      <c r="I5743">
        <v>2021</v>
      </c>
      <c r="J5743" s="15" t="s">
        <v>4867</v>
      </c>
      <c r="K5743">
        <v>2021</v>
      </c>
      <c r="L5743" t="s">
        <v>1367</v>
      </c>
      <c r="M5743" t="s">
        <v>12593</v>
      </c>
      <c r="N5743" t="s">
        <v>12594</v>
      </c>
      <c r="O5743">
        <v>26600000000</v>
      </c>
      <c r="P5743" t="s">
        <v>2404</v>
      </c>
      <c r="Q5743">
        <f t="shared" si="103"/>
        <v>600</v>
      </c>
      <c r="R5743">
        <v>26269236</v>
      </c>
      <c r="S5743" t="s">
        <v>1839</v>
      </c>
      <c r="T5743" t="s">
        <v>1840</v>
      </c>
      <c r="U5743" s="75">
        <v>600</v>
      </c>
      <c r="V5743">
        <v>2</v>
      </c>
      <c r="W5743">
        <v>1200</v>
      </c>
      <c r="AH5743" s="16"/>
      <c r="AI5743" t="s">
        <v>1375</v>
      </c>
    </row>
    <row r="5744" spans="1:35" x14ac:dyDescent="0.25">
      <c r="A5744" t="s">
        <v>12988</v>
      </c>
      <c r="B5744" s="1">
        <v>52</v>
      </c>
      <c r="C5744" t="s">
        <v>12583</v>
      </c>
      <c r="D5744">
        <v>14650665</v>
      </c>
      <c r="E5744" t="s">
        <v>12987</v>
      </c>
      <c r="F5744" t="s">
        <v>1363</v>
      </c>
      <c r="G5744" t="s">
        <v>1364</v>
      </c>
      <c r="H5744" s="3" t="s">
        <v>5155</v>
      </c>
      <c r="I5744">
        <v>2021</v>
      </c>
      <c r="J5744" s="15" t="s">
        <v>4867</v>
      </c>
      <c r="K5744">
        <v>2021</v>
      </c>
      <c r="L5744" t="s">
        <v>1367</v>
      </c>
      <c r="M5744" t="s">
        <v>12593</v>
      </c>
      <c r="N5744" t="s">
        <v>12594</v>
      </c>
      <c r="O5744">
        <v>26600000000</v>
      </c>
      <c r="P5744" t="s">
        <v>2404</v>
      </c>
      <c r="Q5744">
        <f t="shared" si="103"/>
        <v>600</v>
      </c>
      <c r="R5744">
        <v>41296184</v>
      </c>
      <c r="S5744" t="s">
        <v>2199</v>
      </c>
      <c r="T5744" t="s">
        <v>12989</v>
      </c>
      <c r="U5744" s="75">
        <v>600</v>
      </c>
      <c r="V5744">
        <v>5.5</v>
      </c>
      <c r="W5744">
        <v>3300</v>
      </c>
      <c r="AH5744" s="16"/>
      <c r="AI5744" t="s">
        <v>1375</v>
      </c>
    </row>
    <row r="5745" spans="1:35" x14ac:dyDescent="0.25">
      <c r="A5745" t="s">
        <v>12990</v>
      </c>
      <c r="B5745" s="1">
        <v>52</v>
      </c>
      <c r="C5745" t="s">
        <v>12583</v>
      </c>
      <c r="D5745">
        <v>16920384</v>
      </c>
      <c r="E5745" t="s">
        <v>12991</v>
      </c>
      <c r="F5745" t="s">
        <v>1363</v>
      </c>
      <c r="G5745" t="s">
        <v>1364</v>
      </c>
      <c r="H5745" s="3" t="s">
        <v>2045</v>
      </c>
      <c r="I5745">
        <v>2022</v>
      </c>
      <c r="J5745" s="15" t="s">
        <v>2046</v>
      </c>
      <c r="K5745">
        <v>2022</v>
      </c>
      <c r="L5745" t="s">
        <v>1367</v>
      </c>
      <c r="M5745" t="s">
        <v>12593</v>
      </c>
      <c r="N5745" t="s">
        <v>12981</v>
      </c>
      <c r="O5745">
        <v>26600000000</v>
      </c>
      <c r="P5745" t="s">
        <v>2404</v>
      </c>
      <c r="Q5745">
        <f t="shared" si="103"/>
        <v>11000</v>
      </c>
      <c r="R5745">
        <v>26269236</v>
      </c>
      <c r="S5745" t="s">
        <v>1839</v>
      </c>
      <c r="T5745" t="s">
        <v>1840</v>
      </c>
      <c r="U5745" s="75">
        <v>11000</v>
      </c>
      <c r="V5745">
        <v>8</v>
      </c>
      <c r="W5745">
        <v>88000</v>
      </c>
      <c r="AH5745" s="16"/>
      <c r="AI5745" t="s">
        <v>1375</v>
      </c>
    </row>
    <row r="5746" spans="1:35" x14ac:dyDescent="0.25">
      <c r="A5746" t="s">
        <v>12992</v>
      </c>
      <c r="B5746" s="1">
        <v>52</v>
      </c>
      <c r="C5746" t="s">
        <v>12583</v>
      </c>
      <c r="D5746">
        <v>17325285</v>
      </c>
      <c r="E5746" t="s">
        <v>12993</v>
      </c>
      <c r="F5746" t="s">
        <v>1363</v>
      </c>
      <c r="G5746" t="s">
        <v>1364</v>
      </c>
      <c r="H5746" s="3" t="s">
        <v>2182</v>
      </c>
      <c r="I5746">
        <v>2022</v>
      </c>
      <c r="J5746" s="15" t="s">
        <v>3609</v>
      </c>
      <c r="K5746">
        <v>2022</v>
      </c>
      <c r="L5746" t="s">
        <v>1367</v>
      </c>
      <c r="M5746" t="s">
        <v>12593</v>
      </c>
      <c r="N5746" t="s">
        <v>12594</v>
      </c>
      <c r="O5746">
        <v>26600000000</v>
      </c>
      <c r="P5746" t="s">
        <v>2404</v>
      </c>
      <c r="Q5746">
        <f t="shared" si="103"/>
        <v>2000</v>
      </c>
      <c r="R5746">
        <v>26269236</v>
      </c>
      <c r="S5746" t="s">
        <v>1839</v>
      </c>
      <c r="T5746" t="s">
        <v>1840</v>
      </c>
      <c r="U5746" s="75">
        <v>2000</v>
      </c>
      <c r="V5746">
        <v>8.5</v>
      </c>
      <c r="W5746">
        <v>17000</v>
      </c>
      <c r="AH5746" s="16"/>
      <c r="AI5746" t="s">
        <v>1375</v>
      </c>
    </row>
    <row r="5747" spans="1:35" x14ac:dyDescent="0.25">
      <c r="A5747" t="s">
        <v>12994</v>
      </c>
      <c r="B5747" s="1">
        <v>52</v>
      </c>
      <c r="C5747" t="s">
        <v>12583</v>
      </c>
      <c r="D5747">
        <v>18641210</v>
      </c>
      <c r="E5747" t="s">
        <v>12995</v>
      </c>
      <c r="F5747" t="s">
        <v>1363</v>
      </c>
      <c r="G5747" t="s">
        <v>1364</v>
      </c>
      <c r="H5747" s="3" t="s">
        <v>1835</v>
      </c>
      <c r="I5747">
        <v>2022</v>
      </c>
      <c r="J5747" s="15" t="s">
        <v>1836</v>
      </c>
      <c r="K5747">
        <v>2022</v>
      </c>
      <c r="L5747" t="s">
        <v>1367</v>
      </c>
      <c r="M5747" t="s">
        <v>12593</v>
      </c>
      <c r="N5747" t="s">
        <v>12658</v>
      </c>
      <c r="O5747">
        <v>26600000000</v>
      </c>
      <c r="P5747" t="s">
        <v>2404</v>
      </c>
      <c r="Q5747">
        <f t="shared" si="103"/>
        <v>11250</v>
      </c>
      <c r="R5747">
        <v>26269236</v>
      </c>
      <c r="S5747" t="s">
        <v>1839</v>
      </c>
      <c r="T5747" t="s">
        <v>1840</v>
      </c>
      <c r="U5747" s="75">
        <v>11250</v>
      </c>
      <c r="V5747">
        <v>7.14</v>
      </c>
      <c r="W5747">
        <v>80325</v>
      </c>
      <c r="AH5747" s="16"/>
      <c r="AI5747" t="s">
        <v>1375</v>
      </c>
    </row>
    <row r="5748" spans="1:35" x14ac:dyDescent="0.25">
      <c r="A5748" t="s">
        <v>12996</v>
      </c>
      <c r="B5748" s="1">
        <v>52</v>
      </c>
      <c r="C5748" t="s">
        <v>12583</v>
      </c>
      <c r="D5748">
        <v>18641210</v>
      </c>
      <c r="E5748" t="s">
        <v>12995</v>
      </c>
      <c r="F5748" t="s">
        <v>1363</v>
      </c>
      <c r="G5748" t="s">
        <v>1364</v>
      </c>
      <c r="H5748" s="3" t="s">
        <v>1835</v>
      </c>
      <c r="I5748">
        <v>2022</v>
      </c>
      <c r="J5748" s="15" t="s">
        <v>1836</v>
      </c>
      <c r="K5748">
        <v>2022</v>
      </c>
      <c r="L5748" t="s">
        <v>1367</v>
      </c>
      <c r="M5748" t="s">
        <v>12593</v>
      </c>
      <c r="N5748" t="s">
        <v>12658</v>
      </c>
      <c r="O5748">
        <v>26600000000</v>
      </c>
      <c r="P5748" t="s">
        <v>2404</v>
      </c>
      <c r="Q5748">
        <f t="shared" si="103"/>
        <v>11250</v>
      </c>
      <c r="R5748">
        <v>22339655</v>
      </c>
      <c r="S5748" t="s">
        <v>2103</v>
      </c>
      <c r="T5748" t="s">
        <v>12997</v>
      </c>
      <c r="U5748" s="75">
        <v>11250</v>
      </c>
      <c r="V5748">
        <v>7.2</v>
      </c>
      <c r="W5748">
        <v>81000</v>
      </c>
      <c r="AH5748" s="16"/>
      <c r="AI5748" t="s">
        <v>1375</v>
      </c>
    </row>
    <row r="5749" spans="1:35" x14ac:dyDescent="0.25">
      <c r="A5749" t="s">
        <v>12998</v>
      </c>
      <c r="B5749" s="1">
        <v>52</v>
      </c>
      <c r="C5749" t="s">
        <v>12583</v>
      </c>
      <c r="D5749">
        <v>18562728</v>
      </c>
      <c r="E5749" t="s">
        <v>12999</v>
      </c>
      <c r="F5749" t="s">
        <v>1363</v>
      </c>
      <c r="G5749" t="s">
        <v>1364</v>
      </c>
      <c r="H5749" s="3" t="s">
        <v>3250</v>
      </c>
      <c r="I5749">
        <v>2022</v>
      </c>
      <c r="J5749" s="15" t="s">
        <v>3251</v>
      </c>
      <c r="K5749">
        <v>2022</v>
      </c>
      <c r="L5749" t="s">
        <v>1367</v>
      </c>
      <c r="M5749" t="s">
        <v>12593</v>
      </c>
      <c r="N5749" t="s">
        <v>12658</v>
      </c>
      <c r="O5749">
        <v>26600000000</v>
      </c>
      <c r="P5749" t="s">
        <v>2404</v>
      </c>
      <c r="Q5749">
        <f t="shared" si="103"/>
        <v>2000</v>
      </c>
      <c r="R5749">
        <v>26269236</v>
      </c>
      <c r="S5749" t="s">
        <v>1839</v>
      </c>
      <c r="T5749" t="s">
        <v>1840</v>
      </c>
      <c r="U5749" s="75">
        <v>2000</v>
      </c>
      <c r="V5749">
        <v>7.45</v>
      </c>
      <c r="W5749">
        <v>14900</v>
      </c>
      <c r="AH5749" s="16"/>
      <c r="AI5749" t="s">
        <v>1375</v>
      </c>
    </row>
    <row r="5750" spans="1:35" x14ac:dyDescent="0.25">
      <c r="A5750" t="s">
        <v>13000</v>
      </c>
      <c r="B5750" s="1">
        <v>52</v>
      </c>
      <c r="C5750" t="s">
        <v>12583</v>
      </c>
      <c r="D5750">
        <v>18619622</v>
      </c>
      <c r="E5750" t="s">
        <v>13001</v>
      </c>
      <c r="F5750" t="s">
        <v>1363</v>
      </c>
      <c r="G5750" t="s">
        <v>1391</v>
      </c>
      <c r="H5750" s="3" t="s">
        <v>2189</v>
      </c>
      <c r="I5750">
        <v>2022</v>
      </c>
      <c r="J5750" s="15" t="s">
        <v>1835</v>
      </c>
      <c r="K5750">
        <v>2022</v>
      </c>
      <c r="L5750" t="s">
        <v>1367</v>
      </c>
      <c r="M5750" t="s">
        <v>13002</v>
      </c>
      <c r="N5750" t="s">
        <v>13003</v>
      </c>
      <c r="O5750">
        <v>26600000000</v>
      </c>
      <c r="P5750" t="s">
        <v>2404</v>
      </c>
      <c r="Q5750">
        <f t="shared" si="103"/>
        <v>2450</v>
      </c>
      <c r="R5750">
        <v>22339655</v>
      </c>
      <c r="S5750" t="s">
        <v>2103</v>
      </c>
      <c r="T5750" t="s">
        <v>12997</v>
      </c>
      <c r="U5750" s="75">
        <v>2450</v>
      </c>
      <c r="V5750">
        <v>7.2</v>
      </c>
      <c r="W5750">
        <v>17640</v>
      </c>
      <c r="AH5750" s="16"/>
      <c r="AI5750" t="s">
        <v>1375</v>
      </c>
    </row>
    <row r="5751" spans="1:35" x14ac:dyDescent="0.25">
      <c r="A5751" t="s">
        <v>13004</v>
      </c>
      <c r="B5751" s="1">
        <v>52</v>
      </c>
      <c r="C5751" t="s">
        <v>12583</v>
      </c>
      <c r="D5751">
        <v>18562728</v>
      </c>
      <c r="E5751" t="s">
        <v>12999</v>
      </c>
      <c r="F5751" t="s">
        <v>1363</v>
      </c>
      <c r="G5751" t="s">
        <v>1364</v>
      </c>
      <c r="H5751" s="3" t="s">
        <v>3250</v>
      </c>
      <c r="I5751">
        <v>2022</v>
      </c>
      <c r="J5751" s="15" t="s">
        <v>3251</v>
      </c>
      <c r="K5751">
        <v>2022</v>
      </c>
      <c r="L5751" t="s">
        <v>1367</v>
      </c>
      <c r="M5751" t="s">
        <v>12593</v>
      </c>
      <c r="N5751" t="s">
        <v>12658</v>
      </c>
      <c r="O5751">
        <v>26600000000</v>
      </c>
      <c r="P5751" t="s">
        <v>2404</v>
      </c>
      <c r="Q5751">
        <f t="shared" si="103"/>
        <v>2000</v>
      </c>
      <c r="R5751">
        <v>25038923</v>
      </c>
      <c r="S5751" t="s">
        <v>1917</v>
      </c>
      <c r="T5751" t="s">
        <v>1186</v>
      </c>
      <c r="U5751" s="75">
        <v>2000</v>
      </c>
      <c r="V5751">
        <v>8</v>
      </c>
      <c r="W5751">
        <v>16000</v>
      </c>
      <c r="AH5751" s="16"/>
      <c r="AI5751" t="s">
        <v>1375</v>
      </c>
    </row>
    <row r="5752" spans="1:35" x14ac:dyDescent="0.25">
      <c r="A5752" t="s">
        <v>13005</v>
      </c>
      <c r="B5752" s="1">
        <v>52</v>
      </c>
      <c r="C5752" t="s">
        <v>12583</v>
      </c>
      <c r="D5752">
        <v>18562728</v>
      </c>
      <c r="E5752" t="s">
        <v>12999</v>
      </c>
      <c r="F5752" t="s">
        <v>1363</v>
      </c>
      <c r="G5752" t="s">
        <v>1364</v>
      </c>
      <c r="H5752" s="3" t="s">
        <v>3250</v>
      </c>
      <c r="I5752">
        <v>2022</v>
      </c>
      <c r="J5752" s="15" t="s">
        <v>3251</v>
      </c>
      <c r="K5752">
        <v>2022</v>
      </c>
      <c r="L5752" t="s">
        <v>1367</v>
      </c>
      <c r="M5752" t="s">
        <v>12593</v>
      </c>
      <c r="N5752" t="s">
        <v>12658</v>
      </c>
      <c r="O5752">
        <v>26600000000</v>
      </c>
      <c r="P5752" t="s">
        <v>2404</v>
      </c>
      <c r="Q5752">
        <f t="shared" si="103"/>
        <v>2000</v>
      </c>
      <c r="R5752">
        <v>56899734</v>
      </c>
      <c r="S5752" t="s">
        <v>11606</v>
      </c>
      <c r="T5752" t="s">
        <v>587</v>
      </c>
      <c r="U5752" s="75">
        <v>2000</v>
      </c>
      <c r="V5752">
        <v>32</v>
      </c>
      <c r="W5752">
        <v>64000</v>
      </c>
      <c r="AH5752" s="16"/>
      <c r="AI5752" t="s">
        <v>1375</v>
      </c>
    </row>
    <row r="5753" spans="1:35" x14ac:dyDescent="0.25">
      <c r="A5753" t="s">
        <v>13006</v>
      </c>
      <c r="B5753" s="1">
        <v>52</v>
      </c>
      <c r="C5753" t="s">
        <v>12583</v>
      </c>
      <c r="D5753">
        <v>18647804</v>
      </c>
      <c r="E5753" t="s">
        <v>13007</v>
      </c>
      <c r="F5753" t="s">
        <v>1363</v>
      </c>
      <c r="G5753" t="s">
        <v>1364</v>
      </c>
      <c r="H5753" s="3" t="s">
        <v>1835</v>
      </c>
      <c r="I5753">
        <v>2022</v>
      </c>
      <c r="J5753" s="15" t="s">
        <v>1836</v>
      </c>
      <c r="K5753">
        <v>2022</v>
      </c>
      <c r="L5753" t="s">
        <v>1367</v>
      </c>
      <c r="M5753" t="s">
        <v>12593</v>
      </c>
      <c r="N5753" t="s">
        <v>12658</v>
      </c>
      <c r="O5753">
        <v>26600000000</v>
      </c>
      <c r="P5753" t="s">
        <v>2404</v>
      </c>
      <c r="Q5753">
        <f t="shared" si="103"/>
        <v>1750</v>
      </c>
      <c r="R5753">
        <v>26269236</v>
      </c>
      <c r="S5753" t="s">
        <v>1839</v>
      </c>
      <c r="T5753" t="s">
        <v>1840</v>
      </c>
      <c r="U5753" s="75">
        <v>1750</v>
      </c>
      <c r="V5753">
        <v>7.18</v>
      </c>
      <c r="W5753">
        <v>12565</v>
      </c>
      <c r="AH5753" s="16"/>
      <c r="AI5753" t="s">
        <v>1375</v>
      </c>
    </row>
    <row r="5754" spans="1:35" x14ac:dyDescent="0.25">
      <c r="A5754" t="s">
        <v>13008</v>
      </c>
      <c r="B5754" s="1">
        <v>52</v>
      </c>
      <c r="C5754" t="s">
        <v>12583</v>
      </c>
      <c r="D5754">
        <v>18647804</v>
      </c>
      <c r="E5754" t="s">
        <v>13007</v>
      </c>
      <c r="F5754" t="s">
        <v>1363</v>
      </c>
      <c r="G5754" t="s">
        <v>1364</v>
      </c>
      <c r="H5754" s="3" t="s">
        <v>1835</v>
      </c>
      <c r="I5754">
        <v>2022</v>
      </c>
      <c r="J5754" s="15" t="s">
        <v>1836</v>
      </c>
      <c r="K5754">
        <v>2022</v>
      </c>
      <c r="L5754" t="s">
        <v>1367</v>
      </c>
      <c r="M5754" t="s">
        <v>12593</v>
      </c>
      <c r="N5754" t="s">
        <v>12658</v>
      </c>
      <c r="O5754">
        <v>26600000000</v>
      </c>
      <c r="P5754" t="s">
        <v>2404</v>
      </c>
      <c r="Q5754">
        <f t="shared" si="103"/>
        <v>1750</v>
      </c>
      <c r="R5754">
        <v>22339655</v>
      </c>
      <c r="S5754" t="s">
        <v>2103</v>
      </c>
      <c r="T5754" t="s">
        <v>12997</v>
      </c>
      <c r="U5754" s="75">
        <v>1750</v>
      </c>
      <c r="V5754">
        <v>7.2</v>
      </c>
      <c r="W5754">
        <v>12600</v>
      </c>
      <c r="AH5754" s="16"/>
      <c r="AI5754" t="s">
        <v>1375</v>
      </c>
    </row>
    <row r="5755" spans="1:35" x14ac:dyDescent="0.25">
      <c r="A5755" t="s">
        <v>13009</v>
      </c>
      <c r="B5755" s="1">
        <v>52</v>
      </c>
      <c r="C5755" t="s">
        <v>12583</v>
      </c>
      <c r="D5755">
        <v>18647804</v>
      </c>
      <c r="E5755" t="s">
        <v>13007</v>
      </c>
      <c r="F5755" t="s">
        <v>1363</v>
      </c>
      <c r="G5755" t="s">
        <v>1364</v>
      </c>
      <c r="H5755" s="3" t="s">
        <v>1835</v>
      </c>
      <c r="I5755">
        <v>2022</v>
      </c>
      <c r="J5755" s="15" t="s">
        <v>1836</v>
      </c>
      <c r="K5755">
        <v>2022</v>
      </c>
      <c r="L5755" t="s">
        <v>1367</v>
      </c>
      <c r="M5755" t="s">
        <v>12593</v>
      </c>
      <c r="N5755" t="s">
        <v>12658</v>
      </c>
      <c r="O5755">
        <v>26600000000</v>
      </c>
      <c r="P5755" t="s">
        <v>2404</v>
      </c>
      <c r="Q5755">
        <f t="shared" si="103"/>
        <v>1750</v>
      </c>
      <c r="R5755">
        <v>25038923</v>
      </c>
      <c r="S5755" t="s">
        <v>1917</v>
      </c>
      <c r="T5755" t="s">
        <v>1186</v>
      </c>
      <c r="U5755" s="75">
        <v>1750</v>
      </c>
      <c r="V5755">
        <v>7.49</v>
      </c>
      <c r="W5755">
        <v>13107.5</v>
      </c>
      <c r="AH5755" s="16"/>
      <c r="AI5755" t="s">
        <v>1375</v>
      </c>
    </row>
    <row r="5756" spans="1:35" x14ac:dyDescent="0.25">
      <c r="A5756" t="s">
        <v>13010</v>
      </c>
      <c r="B5756" s="1">
        <v>52</v>
      </c>
      <c r="C5756" t="s">
        <v>12583</v>
      </c>
      <c r="D5756">
        <v>18647804</v>
      </c>
      <c r="E5756" t="s">
        <v>13007</v>
      </c>
      <c r="F5756" t="s">
        <v>1363</v>
      </c>
      <c r="G5756" t="s">
        <v>1364</v>
      </c>
      <c r="H5756" s="3" t="s">
        <v>1835</v>
      </c>
      <c r="I5756">
        <v>2022</v>
      </c>
      <c r="J5756" s="15" t="s">
        <v>1836</v>
      </c>
      <c r="K5756">
        <v>2022</v>
      </c>
      <c r="L5756" t="s">
        <v>1367</v>
      </c>
      <c r="M5756" t="s">
        <v>12593</v>
      </c>
      <c r="N5756" t="s">
        <v>12658</v>
      </c>
      <c r="O5756">
        <v>26600000000</v>
      </c>
      <c r="P5756" t="s">
        <v>2404</v>
      </c>
      <c r="Q5756">
        <f t="shared" si="103"/>
        <v>1750</v>
      </c>
      <c r="R5756">
        <v>45997845</v>
      </c>
      <c r="S5756" t="s">
        <v>3263</v>
      </c>
      <c r="T5756" t="s">
        <v>13011</v>
      </c>
      <c r="U5756" s="75">
        <v>1750</v>
      </c>
      <c r="V5756">
        <v>21</v>
      </c>
      <c r="W5756">
        <v>36750</v>
      </c>
      <c r="AH5756" s="16"/>
      <c r="AI5756" t="s">
        <v>1375</v>
      </c>
    </row>
    <row r="5757" spans="1:35" x14ac:dyDescent="0.25">
      <c r="A5757" t="s">
        <v>13012</v>
      </c>
      <c r="B5757" s="1">
        <v>52</v>
      </c>
      <c r="C5757" t="s">
        <v>12583</v>
      </c>
      <c r="D5757">
        <v>18570674</v>
      </c>
      <c r="E5757" t="s">
        <v>13013</v>
      </c>
      <c r="F5757" t="s">
        <v>1363</v>
      </c>
      <c r="G5757" t="s">
        <v>1364</v>
      </c>
      <c r="H5757" s="3" t="s">
        <v>3256</v>
      </c>
      <c r="I5757">
        <v>2022</v>
      </c>
      <c r="J5757" s="15" t="s">
        <v>3257</v>
      </c>
      <c r="K5757">
        <v>2022</v>
      </c>
      <c r="L5757" t="s">
        <v>1367</v>
      </c>
      <c r="M5757" t="s">
        <v>12593</v>
      </c>
      <c r="N5757" t="s">
        <v>12658</v>
      </c>
      <c r="O5757">
        <v>26600000000</v>
      </c>
      <c r="P5757" t="s">
        <v>2404</v>
      </c>
      <c r="Q5757">
        <f t="shared" si="103"/>
        <v>11250</v>
      </c>
      <c r="R5757">
        <v>26269236</v>
      </c>
      <c r="S5757" t="s">
        <v>1839</v>
      </c>
      <c r="T5757" t="s">
        <v>1840</v>
      </c>
      <c r="U5757" s="75">
        <v>11250</v>
      </c>
      <c r="V5757">
        <v>7.4</v>
      </c>
      <c r="W5757">
        <v>83250</v>
      </c>
      <c r="AH5757" s="16"/>
      <c r="AI5757" t="s">
        <v>1375</v>
      </c>
    </row>
    <row r="5758" spans="1:35" x14ac:dyDescent="0.25">
      <c r="A5758" t="s">
        <v>13014</v>
      </c>
      <c r="B5758" s="1">
        <v>52</v>
      </c>
      <c r="C5758" t="s">
        <v>12583</v>
      </c>
      <c r="D5758">
        <v>18570674</v>
      </c>
      <c r="E5758" t="s">
        <v>13013</v>
      </c>
      <c r="F5758" t="s">
        <v>1363</v>
      </c>
      <c r="G5758" t="s">
        <v>1364</v>
      </c>
      <c r="H5758" s="3" t="s">
        <v>3256</v>
      </c>
      <c r="I5758">
        <v>2022</v>
      </c>
      <c r="J5758" s="15" t="s">
        <v>3257</v>
      </c>
      <c r="K5758">
        <v>2022</v>
      </c>
      <c r="L5758" t="s">
        <v>1367</v>
      </c>
      <c r="M5758" t="s">
        <v>12593</v>
      </c>
      <c r="N5758" t="s">
        <v>12658</v>
      </c>
      <c r="O5758">
        <v>26600000000</v>
      </c>
      <c r="P5758" t="s">
        <v>2404</v>
      </c>
      <c r="Q5758">
        <f t="shared" si="103"/>
        <v>11250</v>
      </c>
      <c r="R5758">
        <v>45997845</v>
      </c>
      <c r="S5758" t="s">
        <v>3263</v>
      </c>
      <c r="T5758" t="s">
        <v>13011</v>
      </c>
      <c r="U5758" s="75">
        <v>11250</v>
      </c>
      <c r="V5758">
        <v>11.5</v>
      </c>
      <c r="W5758">
        <v>129375</v>
      </c>
      <c r="AH5758" s="16"/>
      <c r="AI5758" t="s">
        <v>1375</v>
      </c>
    </row>
    <row r="5759" spans="1:35" x14ac:dyDescent="0.25">
      <c r="A5759" t="s">
        <v>13015</v>
      </c>
      <c r="B5759" s="1">
        <v>52</v>
      </c>
      <c r="C5759" t="s">
        <v>12583</v>
      </c>
      <c r="D5759">
        <v>18565522</v>
      </c>
      <c r="E5759" t="s">
        <v>3259</v>
      </c>
      <c r="F5759" t="s">
        <v>1363</v>
      </c>
      <c r="G5759" t="s">
        <v>1364</v>
      </c>
      <c r="H5759" s="3" t="s">
        <v>3256</v>
      </c>
      <c r="I5759">
        <v>2022</v>
      </c>
      <c r="J5759" s="15" t="s">
        <v>3257</v>
      </c>
      <c r="K5759">
        <v>2022</v>
      </c>
      <c r="L5759" t="s">
        <v>1367</v>
      </c>
      <c r="M5759" t="s">
        <v>12593</v>
      </c>
      <c r="N5759" t="s">
        <v>12594</v>
      </c>
      <c r="O5759">
        <v>26600000000</v>
      </c>
      <c r="P5759" t="s">
        <v>2404</v>
      </c>
      <c r="Q5759">
        <f t="shared" si="103"/>
        <v>300</v>
      </c>
      <c r="R5759">
        <v>26269236</v>
      </c>
      <c r="S5759" t="s">
        <v>1839</v>
      </c>
      <c r="T5759" t="s">
        <v>1840</v>
      </c>
      <c r="U5759" s="75">
        <v>300</v>
      </c>
      <c r="V5759">
        <v>7.45</v>
      </c>
      <c r="W5759">
        <v>2235</v>
      </c>
      <c r="AH5759" s="16"/>
      <c r="AI5759" t="s">
        <v>1375</v>
      </c>
    </row>
    <row r="5760" spans="1:35" x14ac:dyDescent="0.25">
      <c r="A5760" t="s">
        <v>13016</v>
      </c>
      <c r="B5760" s="1">
        <v>52</v>
      </c>
      <c r="C5760" t="s">
        <v>12583</v>
      </c>
      <c r="D5760">
        <v>18565522</v>
      </c>
      <c r="E5760" t="s">
        <v>3259</v>
      </c>
      <c r="F5760" t="s">
        <v>1363</v>
      </c>
      <c r="G5760" t="s">
        <v>1364</v>
      </c>
      <c r="H5760" s="3" t="s">
        <v>3256</v>
      </c>
      <c r="I5760">
        <v>2022</v>
      </c>
      <c r="J5760" s="15" t="s">
        <v>3257</v>
      </c>
      <c r="K5760">
        <v>2022</v>
      </c>
      <c r="L5760" t="s">
        <v>1367</v>
      </c>
      <c r="M5760" t="s">
        <v>12593</v>
      </c>
      <c r="N5760" t="s">
        <v>12594</v>
      </c>
      <c r="O5760">
        <v>26600000000</v>
      </c>
      <c r="P5760" t="s">
        <v>2404</v>
      </c>
      <c r="Q5760">
        <f t="shared" si="103"/>
        <v>300</v>
      </c>
      <c r="R5760">
        <v>25038923</v>
      </c>
      <c r="S5760" t="s">
        <v>1917</v>
      </c>
      <c r="T5760" t="s">
        <v>1186</v>
      </c>
      <c r="U5760" s="75">
        <v>300</v>
      </c>
      <c r="V5760">
        <v>8.5</v>
      </c>
      <c r="W5760">
        <v>2550</v>
      </c>
      <c r="AH5760" s="16"/>
      <c r="AI5760" t="s">
        <v>1375</v>
      </c>
    </row>
    <row r="5761" spans="1:35" x14ac:dyDescent="0.25">
      <c r="A5761" t="s">
        <v>13017</v>
      </c>
      <c r="B5761" s="1">
        <v>52</v>
      </c>
      <c r="C5761" t="s">
        <v>12583</v>
      </c>
      <c r="D5761">
        <v>18565522</v>
      </c>
      <c r="E5761" t="s">
        <v>3259</v>
      </c>
      <c r="F5761" t="s">
        <v>1363</v>
      </c>
      <c r="G5761" t="s">
        <v>1364</v>
      </c>
      <c r="H5761" s="3" t="s">
        <v>3256</v>
      </c>
      <c r="I5761">
        <v>2022</v>
      </c>
      <c r="J5761" s="15" t="s">
        <v>3257</v>
      </c>
      <c r="K5761">
        <v>2022</v>
      </c>
      <c r="L5761" t="s">
        <v>1367</v>
      </c>
      <c r="M5761" t="s">
        <v>12593</v>
      </c>
      <c r="N5761" t="s">
        <v>12594</v>
      </c>
      <c r="O5761">
        <v>26600000000</v>
      </c>
      <c r="P5761" t="s">
        <v>2404</v>
      </c>
      <c r="Q5761">
        <f t="shared" si="103"/>
        <v>300</v>
      </c>
      <c r="R5761">
        <v>45997845</v>
      </c>
      <c r="S5761" t="s">
        <v>3263</v>
      </c>
      <c r="T5761" t="s">
        <v>12593</v>
      </c>
      <c r="U5761" s="75">
        <v>300</v>
      </c>
      <c r="V5761">
        <v>9</v>
      </c>
      <c r="W5761">
        <v>2700</v>
      </c>
      <c r="AH5761" s="16"/>
      <c r="AI5761" t="s">
        <v>1375</v>
      </c>
    </row>
    <row r="5762" spans="1:35" x14ac:dyDescent="0.25">
      <c r="A5762" t="s">
        <v>13018</v>
      </c>
      <c r="B5762" s="1">
        <v>52</v>
      </c>
      <c r="C5762" t="s">
        <v>12583</v>
      </c>
      <c r="D5762">
        <v>18565522</v>
      </c>
      <c r="E5762" t="s">
        <v>3259</v>
      </c>
      <c r="F5762" t="s">
        <v>1363</v>
      </c>
      <c r="G5762" t="s">
        <v>1364</v>
      </c>
      <c r="H5762" s="3" t="s">
        <v>3256</v>
      </c>
      <c r="I5762">
        <v>2022</v>
      </c>
      <c r="J5762" s="15" t="s">
        <v>3257</v>
      </c>
      <c r="K5762">
        <v>2022</v>
      </c>
      <c r="L5762" t="s">
        <v>1367</v>
      </c>
      <c r="M5762" t="s">
        <v>12593</v>
      </c>
      <c r="N5762" t="s">
        <v>12594</v>
      </c>
      <c r="O5762">
        <v>26600000000</v>
      </c>
      <c r="P5762" t="s">
        <v>2404</v>
      </c>
      <c r="Q5762">
        <f t="shared" ref="Q5762:Q5825" si="104">U5762</f>
        <v>300</v>
      </c>
      <c r="R5762">
        <v>56899734</v>
      </c>
      <c r="S5762" t="s">
        <v>11606</v>
      </c>
      <c r="T5762" t="s">
        <v>587</v>
      </c>
      <c r="U5762" s="75">
        <v>300</v>
      </c>
      <c r="V5762">
        <v>35</v>
      </c>
      <c r="W5762">
        <v>10500</v>
      </c>
      <c r="AH5762" s="16"/>
      <c r="AI5762" t="s">
        <v>1375</v>
      </c>
    </row>
    <row r="5763" spans="1:35" x14ac:dyDescent="0.25">
      <c r="A5763" t="s">
        <v>13019</v>
      </c>
      <c r="B5763" s="1">
        <v>52</v>
      </c>
      <c r="C5763" t="s">
        <v>12583</v>
      </c>
      <c r="D5763">
        <v>16985281</v>
      </c>
      <c r="E5763" t="s">
        <v>13020</v>
      </c>
      <c r="F5763" t="s">
        <v>1363</v>
      </c>
      <c r="G5763" t="s">
        <v>1364</v>
      </c>
      <c r="H5763" s="3" t="s">
        <v>1500</v>
      </c>
      <c r="I5763">
        <v>2022</v>
      </c>
      <c r="J5763" s="15" t="s">
        <v>1501</v>
      </c>
      <c r="K5763">
        <v>2022</v>
      </c>
      <c r="L5763" t="s">
        <v>1367</v>
      </c>
      <c r="M5763" t="s">
        <v>12593</v>
      </c>
      <c r="N5763" t="s">
        <v>12658</v>
      </c>
      <c r="O5763">
        <v>26600000000</v>
      </c>
      <c r="P5763" t="s">
        <v>2404</v>
      </c>
      <c r="Q5763">
        <f t="shared" si="104"/>
        <v>6600</v>
      </c>
      <c r="R5763">
        <v>26269236</v>
      </c>
      <c r="S5763" t="s">
        <v>1839</v>
      </c>
      <c r="T5763" t="s">
        <v>1840</v>
      </c>
      <c r="U5763" s="75">
        <v>6600</v>
      </c>
      <c r="V5763">
        <v>8</v>
      </c>
      <c r="W5763">
        <v>52800</v>
      </c>
      <c r="AH5763" s="16"/>
      <c r="AI5763" t="s">
        <v>1375</v>
      </c>
    </row>
    <row r="5764" spans="1:35" x14ac:dyDescent="0.25">
      <c r="A5764" t="s">
        <v>13021</v>
      </c>
      <c r="B5764" s="1">
        <v>52</v>
      </c>
      <c r="C5764" t="s">
        <v>12583</v>
      </c>
      <c r="D5764">
        <v>16476913</v>
      </c>
      <c r="E5764" t="s">
        <v>13022</v>
      </c>
      <c r="F5764" t="s">
        <v>1363</v>
      </c>
      <c r="G5764" t="s">
        <v>1364</v>
      </c>
      <c r="H5764" s="3" t="s">
        <v>2125</v>
      </c>
      <c r="I5764">
        <v>2022</v>
      </c>
      <c r="J5764" s="15" t="s">
        <v>2126</v>
      </c>
      <c r="K5764">
        <v>2022</v>
      </c>
      <c r="L5764" t="s">
        <v>1367</v>
      </c>
      <c r="M5764" t="s">
        <v>12593</v>
      </c>
      <c r="N5764" t="s">
        <v>12658</v>
      </c>
      <c r="O5764">
        <v>26600000000</v>
      </c>
      <c r="P5764" t="s">
        <v>2404</v>
      </c>
      <c r="Q5764">
        <f t="shared" si="104"/>
        <v>12000</v>
      </c>
      <c r="R5764">
        <v>26269236</v>
      </c>
      <c r="S5764" t="s">
        <v>1839</v>
      </c>
      <c r="T5764" t="s">
        <v>1840</v>
      </c>
      <c r="U5764" s="75">
        <v>12000</v>
      </c>
      <c r="V5764">
        <v>8</v>
      </c>
      <c r="W5764">
        <v>96000</v>
      </c>
      <c r="AH5764" s="16"/>
      <c r="AI5764" t="s">
        <v>1375</v>
      </c>
    </row>
    <row r="5765" spans="1:35" x14ac:dyDescent="0.25">
      <c r="A5765" t="s">
        <v>13023</v>
      </c>
      <c r="B5765" s="1">
        <v>52</v>
      </c>
      <c r="C5765" t="s">
        <v>12583</v>
      </c>
      <c r="D5765">
        <v>16450167</v>
      </c>
      <c r="E5765" t="s">
        <v>13024</v>
      </c>
      <c r="F5765" t="s">
        <v>1363</v>
      </c>
      <c r="G5765" t="s">
        <v>1364</v>
      </c>
      <c r="H5765" s="3" t="s">
        <v>8138</v>
      </c>
      <c r="I5765">
        <v>2022</v>
      </c>
      <c r="J5765" s="15" t="s">
        <v>1431</v>
      </c>
      <c r="K5765">
        <v>2022</v>
      </c>
      <c r="L5765" t="s">
        <v>1367</v>
      </c>
      <c r="M5765" t="s">
        <v>12593</v>
      </c>
      <c r="N5765" t="s">
        <v>12658</v>
      </c>
      <c r="O5765">
        <v>26600000000</v>
      </c>
      <c r="P5765" t="s">
        <v>2404</v>
      </c>
      <c r="Q5765">
        <f t="shared" si="104"/>
        <v>8000</v>
      </c>
      <c r="R5765">
        <v>26269236</v>
      </c>
      <c r="S5765" t="s">
        <v>1839</v>
      </c>
      <c r="T5765" t="s">
        <v>1840</v>
      </c>
      <c r="U5765" s="75">
        <v>8000</v>
      </c>
      <c r="V5765">
        <v>8</v>
      </c>
      <c r="W5765">
        <v>64000</v>
      </c>
      <c r="AH5765" s="16"/>
      <c r="AI5765" t="s">
        <v>1375</v>
      </c>
    </row>
    <row r="5766" spans="1:35" x14ac:dyDescent="0.25">
      <c r="A5766" t="s">
        <v>13025</v>
      </c>
      <c r="B5766" s="1">
        <v>52</v>
      </c>
      <c r="C5766" t="s">
        <v>12583</v>
      </c>
      <c r="D5766">
        <v>18516033</v>
      </c>
      <c r="E5766" t="s">
        <v>13026</v>
      </c>
      <c r="F5766" t="s">
        <v>1363</v>
      </c>
      <c r="G5766" t="s">
        <v>1364</v>
      </c>
      <c r="H5766" s="3" t="s">
        <v>3256</v>
      </c>
      <c r="I5766">
        <v>2022</v>
      </c>
      <c r="J5766" s="15" t="s">
        <v>2189</v>
      </c>
      <c r="K5766">
        <v>2022</v>
      </c>
      <c r="L5766" t="s">
        <v>1367</v>
      </c>
      <c r="M5766" t="s">
        <v>12593</v>
      </c>
      <c r="N5766" t="s">
        <v>12658</v>
      </c>
      <c r="O5766">
        <v>26600000000</v>
      </c>
      <c r="P5766" t="s">
        <v>2404</v>
      </c>
      <c r="Q5766">
        <f t="shared" si="104"/>
        <v>8000</v>
      </c>
      <c r="R5766">
        <v>22339655</v>
      </c>
      <c r="S5766" t="s">
        <v>2103</v>
      </c>
      <c r="T5766" t="s">
        <v>12997</v>
      </c>
      <c r="U5766" s="75">
        <v>8000</v>
      </c>
      <c r="V5766">
        <v>7.2</v>
      </c>
      <c r="W5766">
        <v>57600</v>
      </c>
      <c r="AH5766" s="16"/>
      <c r="AI5766" t="s">
        <v>1375</v>
      </c>
    </row>
    <row r="5767" spans="1:35" x14ac:dyDescent="0.25">
      <c r="A5767" t="s">
        <v>13027</v>
      </c>
      <c r="B5767" s="1">
        <v>52</v>
      </c>
      <c r="C5767" t="s">
        <v>12583</v>
      </c>
      <c r="D5767">
        <v>18516033</v>
      </c>
      <c r="E5767" t="s">
        <v>13026</v>
      </c>
      <c r="F5767" t="s">
        <v>1363</v>
      </c>
      <c r="G5767" t="s">
        <v>1364</v>
      </c>
      <c r="H5767" s="3" t="s">
        <v>3256</v>
      </c>
      <c r="I5767">
        <v>2022</v>
      </c>
      <c r="J5767" s="15" t="s">
        <v>2189</v>
      </c>
      <c r="K5767">
        <v>2022</v>
      </c>
      <c r="L5767" t="s">
        <v>1367</v>
      </c>
      <c r="M5767" t="s">
        <v>12593</v>
      </c>
      <c r="N5767" t="s">
        <v>12658</v>
      </c>
      <c r="O5767">
        <v>26600000000</v>
      </c>
      <c r="P5767" t="s">
        <v>2404</v>
      </c>
      <c r="Q5767">
        <f t="shared" si="104"/>
        <v>8000</v>
      </c>
      <c r="R5767">
        <v>26269236</v>
      </c>
      <c r="S5767" t="s">
        <v>1839</v>
      </c>
      <c r="T5767" t="s">
        <v>1840</v>
      </c>
      <c r="U5767" s="75">
        <v>8000</v>
      </c>
      <c r="V5767">
        <v>7.45</v>
      </c>
      <c r="W5767">
        <v>59600</v>
      </c>
      <c r="AH5767" s="16"/>
      <c r="AI5767" t="s">
        <v>1375</v>
      </c>
    </row>
    <row r="5768" spans="1:35" x14ac:dyDescent="0.25">
      <c r="A5768" t="s">
        <v>13028</v>
      </c>
      <c r="B5768" s="1">
        <v>52</v>
      </c>
      <c r="C5768" t="s">
        <v>12583</v>
      </c>
      <c r="D5768">
        <v>18516033</v>
      </c>
      <c r="E5768" t="s">
        <v>13026</v>
      </c>
      <c r="F5768" t="s">
        <v>1363</v>
      </c>
      <c r="G5768" t="s">
        <v>1364</v>
      </c>
      <c r="H5768" s="3" t="s">
        <v>3256</v>
      </c>
      <c r="I5768">
        <v>2022</v>
      </c>
      <c r="J5768" s="15" t="s">
        <v>2189</v>
      </c>
      <c r="K5768">
        <v>2022</v>
      </c>
      <c r="L5768" t="s">
        <v>1367</v>
      </c>
      <c r="M5768" t="s">
        <v>12593</v>
      </c>
      <c r="N5768" t="s">
        <v>12658</v>
      </c>
      <c r="O5768">
        <v>26600000000</v>
      </c>
      <c r="P5768" t="s">
        <v>2404</v>
      </c>
      <c r="Q5768">
        <f t="shared" si="104"/>
        <v>8000</v>
      </c>
      <c r="R5768">
        <v>45997845</v>
      </c>
      <c r="S5768" t="s">
        <v>3263</v>
      </c>
      <c r="T5768" t="s">
        <v>13011</v>
      </c>
      <c r="U5768" s="75">
        <v>8000</v>
      </c>
      <c r="V5768">
        <v>11</v>
      </c>
      <c r="W5768">
        <v>88000</v>
      </c>
      <c r="AH5768" s="16"/>
      <c r="AI5768" t="s">
        <v>1375</v>
      </c>
    </row>
    <row r="5769" spans="1:35" x14ac:dyDescent="0.25">
      <c r="A5769" t="s">
        <v>13029</v>
      </c>
      <c r="B5769" s="1">
        <v>52</v>
      </c>
      <c r="C5769" t="s">
        <v>12583</v>
      </c>
      <c r="D5769">
        <v>16572084</v>
      </c>
      <c r="E5769" t="s">
        <v>13030</v>
      </c>
      <c r="F5769" t="s">
        <v>1363</v>
      </c>
      <c r="G5769" t="s">
        <v>1364</v>
      </c>
      <c r="H5769" s="3" t="s">
        <v>2126</v>
      </c>
      <c r="I5769">
        <v>2022</v>
      </c>
      <c r="J5769" s="15" t="s">
        <v>4000</v>
      </c>
      <c r="K5769">
        <v>2022</v>
      </c>
      <c r="L5769" t="s">
        <v>1367</v>
      </c>
      <c r="M5769" t="s">
        <v>12593</v>
      </c>
      <c r="N5769" t="s">
        <v>12594</v>
      </c>
      <c r="O5769">
        <v>26600000000</v>
      </c>
      <c r="P5769" t="s">
        <v>2404</v>
      </c>
      <c r="Q5769">
        <f t="shared" si="104"/>
        <v>8100</v>
      </c>
      <c r="R5769">
        <v>26269236</v>
      </c>
      <c r="S5769" t="s">
        <v>1839</v>
      </c>
      <c r="T5769" t="s">
        <v>1840</v>
      </c>
      <c r="U5769" s="75">
        <v>8100</v>
      </c>
      <c r="V5769">
        <v>8</v>
      </c>
      <c r="W5769">
        <v>64800</v>
      </c>
      <c r="AH5769" s="16"/>
      <c r="AI5769" t="s">
        <v>1375</v>
      </c>
    </row>
    <row r="5770" spans="1:35" x14ac:dyDescent="0.25">
      <c r="A5770" t="s">
        <v>13031</v>
      </c>
      <c r="B5770" s="1">
        <v>52</v>
      </c>
      <c r="C5770" t="s">
        <v>12583</v>
      </c>
      <c r="D5770">
        <v>16323629</v>
      </c>
      <c r="E5770" t="s">
        <v>13032</v>
      </c>
      <c r="F5770" t="s">
        <v>1363</v>
      </c>
      <c r="G5770" t="s">
        <v>1364</v>
      </c>
      <c r="H5770" s="3" t="s">
        <v>2122</v>
      </c>
      <c r="I5770">
        <v>2022</v>
      </c>
      <c r="J5770" s="15" t="s">
        <v>4121</v>
      </c>
      <c r="K5770">
        <v>2022</v>
      </c>
      <c r="L5770" t="s">
        <v>1367</v>
      </c>
      <c r="M5770" t="s">
        <v>12593</v>
      </c>
      <c r="N5770" t="s">
        <v>12594</v>
      </c>
      <c r="O5770">
        <v>26600000000</v>
      </c>
      <c r="P5770" t="s">
        <v>2404</v>
      </c>
      <c r="Q5770">
        <f t="shared" si="104"/>
        <v>11000</v>
      </c>
      <c r="R5770">
        <v>26269236</v>
      </c>
      <c r="S5770" t="s">
        <v>1839</v>
      </c>
      <c r="T5770" t="s">
        <v>1840</v>
      </c>
      <c r="U5770" s="75">
        <v>11000</v>
      </c>
      <c r="V5770">
        <v>8</v>
      </c>
      <c r="W5770">
        <v>88000</v>
      </c>
      <c r="AH5770" s="16"/>
      <c r="AI5770" t="s">
        <v>1375</v>
      </c>
    </row>
    <row r="5771" spans="1:35" x14ac:dyDescent="0.25">
      <c r="A5771" t="s">
        <v>13033</v>
      </c>
      <c r="B5771" s="1">
        <v>52</v>
      </c>
      <c r="C5771" t="s">
        <v>12583</v>
      </c>
      <c r="D5771">
        <v>18457800</v>
      </c>
      <c r="E5771" t="s">
        <v>13034</v>
      </c>
      <c r="F5771" t="s">
        <v>1363</v>
      </c>
      <c r="G5771" t="s">
        <v>1364</v>
      </c>
      <c r="H5771" s="3" t="s">
        <v>2708</v>
      </c>
      <c r="I5771">
        <v>2022</v>
      </c>
      <c r="J5771" s="15" t="s">
        <v>2709</v>
      </c>
      <c r="K5771">
        <v>2022</v>
      </c>
      <c r="L5771" t="s">
        <v>1367</v>
      </c>
      <c r="M5771" t="s">
        <v>12593</v>
      </c>
      <c r="N5771" t="s">
        <v>12658</v>
      </c>
      <c r="O5771">
        <v>26600000000</v>
      </c>
      <c r="P5771" t="s">
        <v>2404</v>
      </c>
      <c r="Q5771">
        <f t="shared" si="104"/>
        <v>2800</v>
      </c>
      <c r="R5771">
        <v>56899734</v>
      </c>
      <c r="S5771" t="s">
        <v>11606</v>
      </c>
      <c r="T5771" t="s">
        <v>587</v>
      </c>
      <c r="U5771" s="75">
        <v>2800</v>
      </c>
      <c r="V5771">
        <v>32</v>
      </c>
      <c r="W5771">
        <v>89600</v>
      </c>
      <c r="AH5771" s="16"/>
      <c r="AI5771" t="s">
        <v>1375</v>
      </c>
    </row>
    <row r="5772" spans="1:35" x14ac:dyDescent="0.25">
      <c r="A5772" t="s">
        <v>13035</v>
      </c>
      <c r="B5772" s="1">
        <v>52</v>
      </c>
      <c r="C5772" t="s">
        <v>12583</v>
      </c>
      <c r="D5772">
        <v>16569644</v>
      </c>
      <c r="E5772" t="s">
        <v>13036</v>
      </c>
      <c r="F5772" t="s">
        <v>1363</v>
      </c>
      <c r="G5772" t="s">
        <v>1364</v>
      </c>
      <c r="H5772" s="3" t="s">
        <v>2126</v>
      </c>
      <c r="I5772">
        <v>2022</v>
      </c>
      <c r="J5772" s="15" t="s">
        <v>2138</v>
      </c>
      <c r="K5772">
        <v>2022</v>
      </c>
      <c r="L5772" t="s">
        <v>1367</v>
      </c>
      <c r="M5772" t="s">
        <v>12593</v>
      </c>
      <c r="N5772" t="s">
        <v>12594</v>
      </c>
      <c r="O5772">
        <v>26600000000</v>
      </c>
      <c r="P5772" t="s">
        <v>2404</v>
      </c>
      <c r="Q5772">
        <f t="shared" si="104"/>
        <v>500</v>
      </c>
      <c r="R5772">
        <v>26269236</v>
      </c>
      <c r="S5772" t="s">
        <v>1839</v>
      </c>
      <c r="T5772" t="s">
        <v>1840</v>
      </c>
      <c r="U5772" s="75">
        <v>500</v>
      </c>
      <c r="V5772">
        <v>8</v>
      </c>
      <c r="W5772">
        <v>4000</v>
      </c>
      <c r="AH5772" s="16"/>
      <c r="AI5772" t="s">
        <v>1375</v>
      </c>
    </row>
    <row r="5773" spans="1:35" x14ac:dyDescent="0.25">
      <c r="A5773" t="s">
        <v>13037</v>
      </c>
      <c r="B5773" s="1">
        <v>52</v>
      </c>
      <c r="C5773" t="s">
        <v>12583</v>
      </c>
      <c r="D5773">
        <v>17403251</v>
      </c>
      <c r="E5773" t="s">
        <v>13038</v>
      </c>
      <c r="F5773" t="s">
        <v>1363</v>
      </c>
      <c r="G5773" t="s">
        <v>1364</v>
      </c>
      <c r="H5773" s="3" t="s">
        <v>1505</v>
      </c>
      <c r="I5773">
        <v>2022</v>
      </c>
      <c r="J5773" s="15" t="s">
        <v>4301</v>
      </c>
      <c r="K5773">
        <v>2022</v>
      </c>
      <c r="L5773" t="s">
        <v>1367</v>
      </c>
      <c r="M5773" t="s">
        <v>12593</v>
      </c>
      <c r="N5773" t="s">
        <v>12594</v>
      </c>
      <c r="O5773">
        <v>26600000000</v>
      </c>
      <c r="P5773" t="s">
        <v>2404</v>
      </c>
      <c r="Q5773">
        <f t="shared" si="104"/>
        <v>10500</v>
      </c>
      <c r="R5773">
        <v>26269236</v>
      </c>
      <c r="S5773" t="s">
        <v>1839</v>
      </c>
      <c r="T5773" t="s">
        <v>1840</v>
      </c>
      <c r="U5773" s="75">
        <v>10500</v>
      </c>
      <c r="V5773">
        <v>8.5</v>
      </c>
      <c r="W5773">
        <v>89250</v>
      </c>
      <c r="AH5773" s="16"/>
      <c r="AI5773" t="s">
        <v>1375</v>
      </c>
    </row>
    <row r="5774" spans="1:35" x14ac:dyDescent="0.25">
      <c r="A5774" t="s">
        <v>13039</v>
      </c>
      <c r="B5774" s="1">
        <v>52</v>
      </c>
      <c r="C5774" t="s">
        <v>12583</v>
      </c>
      <c r="D5774">
        <v>17361095</v>
      </c>
      <c r="E5774" t="s">
        <v>8636</v>
      </c>
      <c r="F5774" t="s">
        <v>1363</v>
      </c>
      <c r="G5774" t="s">
        <v>1364</v>
      </c>
      <c r="H5774" s="3" t="s">
        <v>3609</v>
      </c>
      <c r="I5774">
        <v>2022</v>
      </c>
      <c r="J5774" s="15" t="s">
        <v>3610</v>
      </c>
      <c r="K5774">
        <v>2022</v>
      </c>
      <c r="L5774" t="s">
        <v>1367</v>
      </c>
      <c r="M5774" t="s">
        <v>12593</v>
      </c>
      <c r="N5774" t="s">
        <v>12658</v>
      </c>
      <c r="O5774">
        <v>26600000000</v>
      </c>
      <c r="P5774" t="s">
        <v>2404</v>
      </c>
      <c r="Q5774">
        <f t="shared" si="104"/>
        <v>700</v>
      </c>
      <c r="R5774">
        <v>26269236</v>
      </c>
      <c r="S5774" t="s">
        <v>1839</v>
      </c>
      <c r="T5774" t="s">
        <v>1840</v>
      </c>
      <c r="U5774" s="75">
        <v>700</v>
      </c>
      <c r="V5774">
        <v>8.5</v>
      </c>
      <c r="W5774">
        <v>5950</v>
      </c>
      <c r="AH5774" s="16"/>
      <c r="AI5774" t="s">
        <v>1375</v>
      </c>
    </row>
    <row r="5775" spans="1:35" x14ac:dyDescent="0.25">
      <c r="A5775" t="s">
        <v>13040</v>
      </c>
      <c r="B5775" s="1">
        <v>52</v>
      </c>
      <c r="C5775" t="s">
        <v>12583</v>
      </c>
      <c r="D5775">
        <v>17412897</v>
      </c>
      <c r="E5775" t="s">
        <v>3082</v>
      </c>
      <c r="F5775" t="s">
        <v>1363</v>
      </c>
      <c r="G5775" t="s">
        <v>1364</v>
      </c>
      <c r="H5775" s="3" t="s">
        <v>8155</v>
      </c>
      <c r="I5775">
        <v>2022</v>
      </c>
      <c r="J5775" s="15" t="s">
        <v>5275</v>
      </c>
      <c r="K5775">
        <v>2022</v>
      </c>
      <c r="L5775" t="s">
        <v>1367</v>
      </c>
      <c r="M5775" t="s">
        <v>12593</v>
      </c>
      <c r="N5775" t="s">
        <v>12658</v>
      </c>
      <c r="O5775">
        <v>26600000000</v>
      </c>
      <c r="P5775" t="s">
        <v>2404</v>
      </c>
      <c r="Q5775">
        <f t="shared" si="104"/>
        <v>800</v>
      </c>
      <c r="R5775">
        <v>26269236</v>
      </c>
      <c r="S5775" t="s">
        <v>1839</v>
      </c>
      <c r="T5775" t="s">
        <v>1840</v>
      </c>
      <c r="U5775" s="75">
        <v>800</v>
      </c>
      <c r="V5775">
        <v>8.5</v>
      </c>
      <c r="W5775">
        <v>6800</v>
      </c>
      <c r="AH5775" s="16"/>
      <c r="AI5775" t="s">
        <v>1375</v>
      </c>
    </row>
    <row r="5776" spans="1:35" x14ac:dyDescent="0.25">
      <c r="A5776" t="s">
        <v>13041</v>
      </c>
      <c r="B5776" s="1">
        <v>52</v>
      </c>
      <c r="C5776" t="s">
        <v>12583</v>
      </c>
      <c r="D5776">
        <v>17412897</v>
      </c>
      <c r="E5776" t="s">
        <v>3082</v>
      </c>
      <c r="F5776" t="s">
        <v>1363</v>
      </c>
      <c r="G5776" t="s">
        <v>1364</v>
      </c>
      <c r="H5776" s="3" t="s">
        <v>8155</v>
      </c>
      <c r="I5776">
        <v>2022</v>
      </c>
      <c r="J5776" s="15" t="s">
        <v>5275</v>
      </c>
      <c r="K5776">
        <v>2022</v>
      </c>
      <c r="L5776" t="s">
        <v>1367</v>
      </c>
      <c r="M5776" t="s">
        <v>12593</v>
      </c>
      <c r="N5776" t="s">
        <v>12658</v>
      </c>
      <c r="O5776">
        <v>26600000000</v>
      </c>
      <c r="P5776" t="s">
        <v>2404</v>
      </c>
      <c r="Q5776">
        <f t="shared" si="104"/>
        <v>800</v>
      </c>
      <c r="R5776">
        <v>56899734</v>
      </c>
      <c r="S5776" t="s">
        <v>11606</v>
      </c>
      <c r="T5776" t="s">
        <v>13042</v>
      </c>
      <c r="U5776" s="75">
        <v>800</v>
      </c>
      <c r="V5776">
        <v>32</v>
      </c>
      <c r="W5776">
        <v>25600</v>
      </c>
      <c r="AH5776" s="16"/>
      <c r="AI5776" t="s">
        <v>1375</v>
      </c>
    </row>
    <row r="5777" spans="1:35" x14ac:dyDescent="0.25">
      <c r="A5777" t="s">
        <v>13043</v>
      </c>
      <c r="B5777" s="1">
        <v>52</v>
      </c>
      <c r="C5777" t="s">
        <v>12583</v>
      </c>
      <c r="D5777">
        <v>16496329</v>
      </c>
      <c r="E5777" t="s">
        <v>13044</v>
      </c>
      <c r="F5777" t="s">
        <v>1363</v>
      </c>
      <c r="G5777" t="s">
        <v>1364</v>
      </c>
      <c r="H5777" s="3" t="s">
        <v>4939</v>
      </c>
      <c r="I5777">
        <v>2022</v>
      </c>
      <c r="J5777" s="15" t="s">
        <v>4949</v>
      </c>
      <c r="K5777">
        <v>2022</v>
      </c>
      <c r="L5777" t="s">
        <v>1367</v>
      </c>
      <c r="M5777" t="s">
        <v>12593</v>
      </c>
      <c r="N5777" t="s">
        <v>12658</v>
      </c>
      <c r="O5777">
        <v>26600000000</v>
      </c>
      <c r="P5777" t="s">
        <v>2404</v>
      </c>
      <c r="Q5777">
        <f t="shared" si="104"/>
        <v>10000</v>
      </c>
      <c r="R5777">
        <v>26269236</v>
      </c>
      <c r="S5777" t="s">
        <v>1839</v>
      </c>
      <c r="T5777" t="s">
        <v>1840</v>
      </c>
      <c r="U5777" s="75">
        <v>10000</v>
      </c>
      <c r="V5777">
        <v>8</v>
      </c>
      <c r="W5777">
        <v>80000</v>
      </c>
      <c r="AH5777" s="16"/>
      <c r="AI5777" t="s">
        <v>1375</v>
      </c>
    </row>
    <row r="5778" spans="1:35" x14ac:dyDescent="0.25">
      <c r="A5778" t="s">
        <v>13045</v>
      </c>
      <c r="B5778" s="1">
        <v>52</v>
      </c>
      <c r="C5778" t="s">
        <v>12583</v>
      </c>
      <c r="D5778">
        <v>17370973</v>
      </c>
      <c r="E5778" t="s">
        <v>12574</v>
      </c>
      <c r="F5778" t="s">
        <v>1363</v>
      </c>
      <c r="G5778" t="s">
        <v>1364</v>
      </c>
      <c r="H5778" s="3" t="s">
        <v>3609</v>
      </c>
      <c r="I5778">
        <v>2022</v>
      </c>
      <c r="J5778" s="15" t="s">
        <v>3610</v>
      </c>
      <c r="K5778">
        <v>2022</v>
      </c>
      <c r="L5778" t="s">
        <v>1367</v>
      </c>
      <c r="M5778" t="s">
        <v>12593</v>
      </c>
      <c r="N5778" t="s">
        <v>12658</v>
      </c>
      <c r="O5778">
        <v>26600000000</v>
      </c>
      <c r="P5778" t="s">
        <v>2404</v>
      </c>
      <c r="Q5778">
        <f t="shared" si="104"/>
        <v>159</v>
      </c>
      <c r="R5778">
        <v>26269236</v>
      </c>
      <c r="S5778" t="s">
        <v>1839</v>
      </c>
      <c r="T5778" t="s">
        <v>1840</v>
      </c>
      <c r="U5778" s="75">
        <v>159</v>
      </c>
      <c r="V5778">
        <v>8.5</v>
      </c>
      <c r="W5778">
        <v>1351.5</v>
      </c>
      <c r="AH5778" s="16"/>
      <c r="AI5778" t="s">
        <v>1375</v>
      </c>
    </row>
    <row r="5779" spans="1:35" x14ac:dyDescent="0.25">
      <c r="A5779" t="s">
        <v>13046</v>
      </c>
      <c r="B5779" s="1">
        <v>52</v>
      </c>
      <c r="C5779" t="s">
        <v>12583</v>
      </c>
      <c r="D5779">
        <v>17452031</v>
      </c>
      <c r="E5779" t="s">
        <v>13047</v>
      </c>
      <c r="F5779" t="s">
        <v>1363</v>
      </c>
      <c r="G5779" t="s">
        <v>1364</v>
      </c>
      <c r="H5779" s="3" t="s">
        <v>3270</v>
      </c>
      <c r="I5779">
        <v>2022</v>
      </c>
      <c r="J5779" s="15" t="s">
        <v>2229</v>
      </c>
      <c r="K5779">
        <v>2022</v>
      </c>
      <c r="L5779" t="s">
        <v>1367</v>
      </c>
      <c r="M5779" t="s">
        <v>12593</v>
      </c>
      <c r="N5779" t="s">
        <v>12658</v>
      </c>
      <c r="O5779">
        <v>26600000000</v>
      </c>
      <c r="P5779" t="s">
        <v>2404</v>
      </c>
      <c r="Q5779">
        <f t="shared" si="104"/>
        <v>5400</v>
      </c>
      <c r="R5779">
        <v>56899734</v>
      </c>
      <c r="S5779" t="s">
        <v>11606</v>
      </c>
      <c r="T5779" t="s">
        <v>13048</v>
      </c>
      <c r="U5779" s="75">
        <v>5400</v>
      </c>
      <c r="V5779">
        <v>16.649999999999999</v>
      </c>
      <c r="W5779">
        <v>89910</v>
      </c>
      <c r="AH5779" s="16"/>
      <c r="AI5779" t="s">
        <v>1375</v>
      </c>
    </row>
    <row r="5780" spans="1:35" x14ac:dyDescent="0.25">
      <c r="A5780" t="s">
        <v>13049</v>
      </c>
      <c r="B5780" s="1">
        <v>52</v>
      </c>
      <c r="C5780" t="s">
        <v>12583</v>
      </c>
      <c r="D5780">
        <v>17480671</v>
      </c>
      <c r="E5780" t="s">
        <v>3255</v>
      </c>
      <c r="F5780" t="s">
        <v>1363</v>
      </c>
      <c r="G5780" t="s">
        <v>1364</v>
      </c>
      <c r="H5780" s="3" t="s">
        <v>2230</v>
      </c>
      <c r="I5780">
        <v>2022</v>
      </c>
      <c r="J5780" s="15" t="s">
        <v>11136</v>
      </c>
      <c r="K5780">
        <v>2022</v>
      </c>
      <c r="L5780" t="s">
        <v>1367</v>
      </c>
      <c r="M5780" t="s">
        <v>12593</v>
      </c>
      <c r="N5780" t="s">
        <v>12658</v>
      </c>
      <c r="O5780">
        <v>26600000000</v>
      </c>
      <c r="P5780" t="s">
        <v>2404</v>
      </c>
      <c r="Q5780">
        <f t="shared" si="104"/>
        <v>1300</v>
      </c>
      <c r="R5780">
        <v>26269236</v>
      </c>
      <c r="S5780" t="s">
        <v>1839</v>
      </c>
      <c r="T5780" t="s">
        <v>1840</v>
      </c>
      <c r="U5780" s="75">
        <v>1300</v>
      </c>
      <c r="V5780">
        <v>8.5</v>
      </c>
      <c r="W5780">
        <v>11050</v>
      </c>
      <c r="AH5780" s="16"/>
      <c r="AI5780" t="s">
        <v>1375</v>
      </c>
    </row>
    <row r="5781" spans="1:35" x14ac:dyDescent="0.25">
      <c r="A5781" t="s">
        <v>13050</v>
      </c>
      <c r="B5781" s="1">
        <v>52</v>
      </c>
      <c r="C5781" t="s">
        <v>12583</v>
      </c>
      <c r="D5781">
        <v>17380219</v>
      </c>
      <c r="E5781" t="s">
        <v>13051</v>
      </c>
      <c r="F5781" t="s">
        <v>1363</v>
      </c>
      <c r="G5781" t="s">
        <v>1364</v>
      </c>
      <c r="H5781" s="3" t="s">
        <v>1504</v>
      </c>
      <c r="I5781">
        <v>2022</v>
      </c>
      <c r="J5781" s="15" t="s">
        <v>3612</v>
      </c>
      <c r="K5781">
        <v>2022</v>
      </c>
      <c r="L5781" t="s">
        <v>1367</v>
      </c>
      <c r="M5781" t="s">
        <v>12593</v>
      </c>
      <c r="N5781" t="s">
        <v>12658</v>
      </c>
      <c r="O5781">
        <v>26600000000</v>
      </c>
      <c r="P5781" t="s">
        <v>2404</v>
      </c>
      <c r="Q5781">
        <f t="shared" si="104"/>
        <v>25</v>
      </c>
      <c r="R5781">
        <v>26269236</v>
      </c>
      <c r="S5781" t="s">
        <v>1839</v>
      </c>
      <c r="T5781" t="s">
        <v>1840</v>
      </c>
      <c r="U5781" s="75">
        <v>25</v>
      </c>
      <c r="V5781">
        <v>8.5</v>
      </c>
      <c r="W5781">
        <v>212.5</v>
      </c>
      <c r="AH5781" s="16"/>
      <c r="AI5781" t="s">
        <v>1375</v>
      </c>
    </row>
    <row r="5782" spans="1:35" x14ac:dyDescent="0.25">
      <c r="A5782" t="s">
        <v>13052</v>
      </c>
      <c r="B5782" s="1">
        <v>52</v>
      </c>
      <c r="C5782" t="s">
        <v>12583</v>
      </c>
      <c r="D5782">
        <v>17420946</v>
      </c>
      <c r="E5782" t="s">
        <v>13053</v>
      </c>
      <c r="F5782" t="s">
        <v>1363</v>
      </c>
      <c r="G5782" t="s">
        <v>1364</v>
      </c>
      <c r="H5782" s="3" t="s">
        <v>3612</v>
      </c>
      <c r="I5782">
        <v>2022</v>
      </c>
      <c r="J5782" s="15" t="s">
        <v>8155</v>
      </c>
      <c r="K5782">
        <v>2022</v>
      </c>
      <c r="L5782" t="s">
        <v>1367</v>
      </c>
      <c r="M5782" t="s">
        <v>12593</v>
      </c>
      <c r="N5782" t="s">
        <v>12658</v>
      </c>
      <c r="O5782">
        <v>26600000000</v>
      </c>
      <c r="P5782" t="s">
        <v>2404</v>
      </c>
      <c r="Q5782">
        <f t="shared" si="104"/>
        <v>9000</v>
      </c>
      <c r="R5782">
        <v>26269236</v>
      </c>
      <c r="S5782" t="s">
        <v>1839</v>
      </c>
      <c r="T5782" t="s">
        <v>1840</v>
      </c>
      <c r="U5782" s="75">
        <v>9000</v>
      </c>
      <c r="V5782">
        <v>8.5</v>
      </c>
      <c r="W5782">
        <v>76500</v>
      </c>
      <c r="AH5782" s="16"/>
      <c r="AI5782" t="s">
        <v>1375</v>
      </c>
    </row>
    <row r="5783" spans="1:35" x14ac:dyDescent="0.25">
      <c r="A5783" t="s">
        <v>13054</v>
      </c>
      <c r="B5783" s="1">
        <v>52</v>
      </c>
      <c r="C5783" t="s">
        <v>12583</v>
      </c>
      <c r="D5783">
        <v>17468566</v>
      </c>
      <c r="E5783" t="s">
        <v>11880</v>
      </c>
      <c r="F5783" t="s">
        <v>1363</v>
      </c>
      <c r="G5783" t="s">
        <v>1364</v>
      </c>
      <c r="H5783" s="3" t="s">
        <v>2229</v>
      </c>
      <c r="I5783">
        <v>2022</v>
      </c>
      <c r="J5783" s="15" t="s">
        <v>2230</v>
      </c>
      <c r="K5783">
        <v>2022</v>
      </c>
      <c r="L5783" t="s">
        <v>1367</v>
      </c>
      <c r="M5783" t="s">
        <v>12593</v>
      </c>
      <c r="N5783" t="s">
        <v>12658</v>
      </c>
      <c r="O5783">
        <v>26600000000</v>
      </c>
      <c r="P5783" t="s">
        <v>2404</v>
      </c>
      <c r="Q5783">
        <f t="shared" si="104"/>
        <v>5000</v>
      </c>
      <c r="R5783">
        <v>26269236</v>
      </c>
      <c r="S5783" t="s">
        <v>1839</v>
      </c>
      <c r="T5783" t="s">
        <v>1840</v>
      </c>
      <c r="U5783" s="75">
        <v>5000</v>
      </c>
      <c r="V5783">
        <v>8.5</v>
      </c>
      <c r="W5783">
        <v>42500</v>
      </c>
      <c r="AH5783" s="16"/>
      <c r="AI5783" t="s">
        <v>1375</v>
      </c>
    </row>
    <row r="5784" spans="1:35" x14ac:dyDescent="0.25">
      <c r="A5784" t="s">
        <v>13055</v>
      </c>
      <c r="B5784" s="1">
        <v>52</v>
      </c>
      <c r="C5784" t="s">
        <v>12583</v>
      </c>
      <c r="D5784">
        <v>17495830</v>
      </c>
      <c r="E5784" t="s">
        <v>13056</v>
      </c>
      <c r="F5784" t="s">
        <v>1363</v>
      </c>
      <c r="G5784" t="s">
        <v>1364</v>
      </c>
      <c r="H5784" s="3" t="s">
        <v>2230</v>
      </c>
      <c r="I5784">
        <v>2022</v>
      </c>
      <c r="J5784" s="15" t="s">
        <v>11136</v>
      </c>
      <c r="K5784">
        <v>2022</v>
      </c>
      <c r="L5784" t="s">
        <v>1367</v>
      </c>
      <c r="M5784" t="s">
        <v>12593</v>
      </c>
      <c r="N5784" t="s">
        <v>12594</v>
      </c>
      <c r="O5784">
        <v>26600000000</v>
      </c>
      <c r="P5784" t="s">
        <v>2404</v>
      </c>
      <c r="Q5784">
        <f t="shared" si="104"/>
        <v>10588</v>
      </c>
      <c r="R5784">
        <v>26269236</v>
      </c>
      <c r="S5784" t="s">
        <v>1839</v>
      </c>
      <c r="T5784" t="s">
        <v>1840</v>
      </c>
      <c r="U5784" s="75">
        <v>10588</v>
      </c>
      <c r="V5784">
        <v>8.5</v>
      </c>
      <c r="W5784">
        <v>89998</v>
      </c>
      <c r="AH5784" s="16"/>
      <c r="AI5784" t="s">
        <v>1375</v>
      </c>
    </row>
    <row r="5785" spans="1:35" x14ac:dyDescent="0.25">
      <c r="A5785" t="s">
        <v>13057</v>
      </c>
      <c r="B5785" s="1">
        <v>52</v>
      </c>
      <c r="C5785" t="s">
        <v>12583</v>
      </c>
      <c r="D5785">
        <v>17585368</v>
      </c>
      <c r="E5785" t="s">
        <v>13058</v>
      </c>
      <c r="F5785" t="s">
        <v>1363</v>
      </c>
      <c r="G5785" t="s">
        <v>1364</v>
      </c>
      <c r="H5785" s="3" t="s">
        <v>4170</v>
      </c>
      <c r="I5785">
        <v>2022</v>
      </c>
      <c r="J5785" s="15" t="s">
        <v>4173</v>
      </c>
      <c r="K5785">
        <v>2022</v>
      </c>
      <c r="L5785" t="s">
        <v>1367</v>
      </c>
      <c r="M5785" t="s">
        <v>12593</v>
      </c>
      <c r="N5785" t="s">
        <v>12594</v>
      </c>
      <c r="O5785">
        <v>26600000000</v>
      </c>
      <c r="P5785" t="s">
        <v>2404</v>
      </c>
      <c r="Q5785">
        <f t="shared" si="104"/>
        <v>9000</v>
      </c>
      <c r="R5785">
        <v>26269236</v>
      </c>
      <c r="S5785" t="s">
        <v>1839</v>
      </c>
      <c r="T5785" t="s">
        <v>1840</v>
      </c>
      <c r="U5785" s="75">
        <v>9000</v>
      </c>
      <c r="V5785">
        <v>8.5</v>
      </c>
      <c r="W5785">
        <v>76500</v>
      </c>
      <c r="AH5785" s="16"/>
      <c r="AI5785" t="s">
        <v>1375</v>
      </c>
    </row>
    <row r="5786" spans="1:35" x14ac:dyDescent="0.25">
      <c r="A5786" t="s">
        <v>13059</v>
      </c>
      <c r="B5786" s="1">
        <v>52</v>
      </c>
      <c r="C5786" t="s">
        <v>12583</v>
      </c>
      <c r="D5786">
        <v>17623669</v>
      </c>
      <c r="E5786" t="s">
        <v>11597</v>
      </c>
      <c r="F5786" t="s">
        <v>1363</v>
      </c>
      <c r="G5786" t="s">
        <v>1364</v>
      </c>
      <c r="H5786" s="3" t="s">
        <v>1854</v>
      </c>
      <c r="I5786">
        <v>2022</v>
      </c>
      <c r="J5786" s="15" t="s">
        <v>1855</v>
      </c>
      <c r="K5786">
        <v>2022</v>
      </c>
      <c r="L5786" t="s">
        <v>1367</v>
      </c>
      <c r="M5786" t="s">
        <v>12593</v>
      </c>
      <c r="N5786" t="s">
        <v>12658</v>
      </c>
      <c r="O5786">
        <v>26600000000</v>
      </c>
      <c r="P5786" t="s">
        <v>2404</v>
      </c>
      <c r="Q5786">
        <f t="shared" si="104"/>
        <v>60</v>
      </c>
      <c r="R5786">
        <v>26269236</v>
      </c>
      <c r="S5786" t="s">
        <v>1839</v>
      </c>
      <c r="T5786" t="s">
        <v>1840</v>
      </c>
      <c r="U5786" s="75">
        <v>60</v>
      </c>
      <c r="V5786">
        <v>8.5</v>
      </c>
      <c r="W5786">
        <v>510</v>
      </c>
      <c r="AH5786" s="16"/>
      <c r="AI5786" t="s">
        <v>1375</v>
      </c>
    </row>
    <row r="5787" spans="1:35" x14ac:dyDescent="0.25">
      <c r="A5787" t="s">
        <v>13060</v>
      </c>
      <c r="B5787" s="1">
        <v>52</v>
      </c>
      <c r="C5787" t="s">
        <v>12583</v>
      </c>
      <c r="D5787">
        <v>17623669</v>
      </c>
      <c r="E5787" t="s">
        <v>11597</v>
      </c>
      <c r="F5787" t="s">
        <v>1363</v>
      </c>
      <c r="G5787" t="s">
        <v>1364</v>
      </c>
      <c r="H5787" s="3" t="s">
        <v>1854</v>
      </c>
      <c r="I5787">
        <v>2022</v>
      </c>
      <c r="J5787" s="15" t="s">
        <v>1855</v>
      </c>
      <c r="K5787">
        <v>2022</v>
      </c>
      <c r="L5787" t="s">
        <v>1367</v>
      </c>
      <c r="M5787" t="s">
        <v>12593</v>
      </c>
      <c r="N5787" t="s">
        <v>12658</v>
      </c>
      <c r="O5787">
        <v>26600000000</v>
      </c>
      <c r="P5787" t="s">
        <v>2404</v>
      </c>
      <c r="Q5787">
        <f t="shared" si="104"/>
        <v>60</v>
      </c>
      <c r="R5787">
        <v>26689596</v>
      </c>
      <c r="S5787" t="s">
        <v>2698</v>
      </c>
      <c r="T5787" t="s">
        <v>13061</v>
      </c>
      <c r="U5787" s="75">
        <v>60</v>
      </c>
      <c r="V5787">
        <v>35.9</v>
      </c>
      <c r="W5787">
        <v>2154</v>
      </c>
      <c r="AH5787" s="16"/>
      <c r="AI5787" t="s">
        <v>1375</v>
      </c>
    </row>
    <row r="5788" spans="1:35" x14ac:dyDescent="0.25">
      <c r="A5788" t="s">
        <v>13062</v>
      </c>
      <c r="B5788" s="1">
        <v>52</v>
      </c>
      <c r="C5788" t="s">
        <v>12583</v>
      </c>
      <c r="D5788">
        <v>17473047</v>
      </c>
      <c r="E5788" t="s">
        <v>13063</v>
      </c>
      <c r="F5788" t="s">
        <v>1363</v>
      </c>
      <c r="G5788" t="s">
        <v>1364</v>
      </c>
      <c r="H5788" s="3" t="s">
        <v>2229</v>
      </c>
      <c r="I5788">
        <v>2022</v>
      </c>
      <c r="J5788" s="15" t="s">
        <v>2230</v>
      </c>
      <c r="K5788">
        <v>2022</v>
      </c>
      <c r="L5788" t="s">
        <v>1367</v>
      </c>
      <c r="M5788" t="s">
        <v>12593</v>
      </c>
      <c r="N5788" t="s">
        <v>12594</v>
      </c>
      <c r="O5788">
        <v>26600000000</v>
      </c>
      <c r="P5788" t="s">
        <v>2404</v>
      </c>
      <c r="Q5788">
        <f t="shared" si="104"/>
        <v>10500</v>
      </c>
      <c r="R5788">
        <v>26269236</v>
      </c>
      <c r="S5788" t="s">
        <v>1839</v>
      </c>
      <c r="T5788" t="s">
        <v>1840</v>
      </c>
      <c r="U5788" s="75">
        <v>10500</v>
      </c>
      <c r="V5788">
        <v>8.5</v>
      </c>
      <c r="W5788">
        <v>89250</v>
      </c>
      <c r="AH5788" s="16"/>
      <c r="AI5788" t="s">
        <v>1375</v>
      </c>
    </row>
    <row r="5789" spans="1:35" x14ac:dyDescent="0.25">
      <c r="A5789" t="s">
        <v>13064</v>
      </c>
      <c r="B5789" s="1">
        <v>52</v>
      </c>
      <c r="C5789" t="s">
        <v>12583</v>
      </c>
      <c r="D5789">
        <v>17618711</v>
      </c>
      <c r="E5789" t="s">
        <v>13065</v>
      </c>
      <c r="F5789" t="s">
        <v>1363</v>
      </c>
      <c r="G5789" t="s">
        <v>1391</v>
      </c>
      <c r="H5789" s="3" t="s">
        <v>13066</v>
      </c>
      <c r="I5789">
        <v>2022</v>
      </c>
      <c r="J5789" s="15" t="s">
        <v>2238</v>
      </c>
      <c r="K5789">
        <v>2022</v>
      </c>
      <c r="L5789" t="s">
        <v>1367</v>
      </c>
      <c r="M5789" t="s">
        <v>12593</v>
      </c>
      <c r="N5789" t="s">
        <v>12594</v>
      </c>
      <c r="O5789">
        <v>26600000000</v>
      </c>
      <c r="P5789" t="s">
        <v>2404</v>
      </c>
      <c r="Q5789">
        <f t="shared" si="104"/>
        <v>100</v>
      </c>
      <c r="R5789">
        <v>26269236</v>
      </c>
      <c r="S5789" t="s">
        <v>1839</v>
      </c>
      <c r="T5789" t="s">
        <v>1840</v>
      </c>
      <c r="U5789" s="75">
        <v>100</v>
      </c>
      <c r="V5789">
        <v>8.5</v>
      </c>
      <c r="W5789">
        <v>850</v>
      </c>
      <c r="AH5789" s="16"/>
      <c r="AI5789" t="s">
        <v>1375</v>
      </c>
    </row>
    <row r="5790" spans="1:35" x14ac:dyDescent="0.25">
      <c r="A5790" t="s">
        <v>13067</v>
      </c>
      <c r="B5790" s="1">
        <v>52</v>
      </c>
      <c r="C5790" t="s">
        <v>12583</v>
      </c>
      <c r="D5790">
        <v>17731828</v>
      </c>
      <c r="E5790" t="s">
        <v>11547</v>
      </c>
      <c r="F5790" t="s">
        <v>1363</v>
      </c>
      <c r="G5790" t="s">
        <v>1364</v>
      </c>
      <c r="H5790" s="3" t="s">
        <v>1792</v>
      </c>
      <c r="I5790">
        <v>2022</v>
      </c>
      <c r="J5790" s="15" t="s">
        <v>1788</v>
      </c>
      <c r="K5790">
        <v>2022</v>
      </c>
      <c r="L5790" t="s">
        <v>1367</v>
      </c>
      <c r="M5790" t="s">
        <v>12593</v>
      </c>
      <c r="N5790" t="s">
        <v>12658</v>
      </c>
      <c r="O5790">
        <v>26600000000</v>
      </c>
      <c r="P5790" t="s">
        <v>2404</v>
      </c>
      <c r="Q5790">
        <f t="shared" si="104"/>
        <v>250</v>
      </c>
      <c r="R5790">
        <v>26269236</v>
      </c>
      <c r="S5790" t="s">
        <v>1839</v>
      </c>
      <c r="T5790" t="s">
        <v>1840</v>
      </c>
      <c r="U5790" s="75">
        <v>250</v>
      </c>
      <c r="V5790">
        <v>8.5</v>
      </c>
      <c r="W5790">
        <v>2125</v>
      </c>
      <c r="AH5790" s="16"/>
      <c r="AI5790" t="s">
        <v>1375</v>
      </c>
    </row>
    <row r="5791" spans="1:35" x14ac:dyDescent="0.25">
      <c r="A5791" t="s">
        <v>13068</v>
      </c>
      <c r="B5791" s="1">
        <v>52</v>
      </c>
      <c r="C5791" t="s">
        <v>12583</v>
      </c>
      <c r="D5791">
        <v>17664640</v>
      </c>
      <c r="E5791" t="s">
        <v>13069</v>
      </c>
      <c r="F5791" t="s">
        <v>1363</v>
      </c>
      <c r="G5791" t="s">
        <v>1364</v>
      </c>
      <c r="H5791" s="3" t="s">
        <v>5315</v>
      </c>
      <c r="I5791">
        <v>2022</v>
      </c>
      <c r="J5791" s="15" t="s">
        <v>7330</v>
      </c>
      <c r="K5791">
        <v>2022</v>
      </c>
      <c r="L5791" t="s">
        <v>1367</v>
      </c>
      <c r="M5791" t="s">
        <v>12593</v>
      </c>
      <c r="N5791" t="s">
        <v>12658</v>
      </c>
      <c r="O5791">
        <v>26600000000</v>
      </c>
      <c r="P5791" t="s">
        <v>2404</v>
      </c>
      <c r="Q5791">
        <f t="shared" si="104"/>
        <v>4000</v>
      </c>
      <c r="R5791">
        <v>26269236</v>
      </c>
      <c r="S5791" t="s">
        <v>1839</v>
      </c>
      <c r="T5791" t="s">
        <v>1840</v>
      </c>
      <c r="U5791" s="75">
        <v>4000</v>
      </c>
      <c r="V5791">
        <v>8.5</v>
      </c>
      <c r="W5791">
        <v>34000</v>
      </c>
      <c r="AH5791" s="16"/>
      <c r="AI5791" t="s">
        <v>1375</v>
      </c>
    </row>
    <row r="5792" spans="1:35" x14ac:dyDescent="0.25">
      <c r="A5792" t="s">
        <v>13070</v>
      </c>
      <c r="B5792" s="1">
        <v>52</v>
      </c>
      <c r="C5792" t="s">
        <v>12583</v>
      </c>
      <c r="D5792">
        <v>17820529</v>
      </c>
      <c r="E5792" t="s">
        <v>13071</v>
      </c>
      <c r="F5792" t="s">
        <v>1363</v>
      </c>
      <c r="G5792" t="s">
        <v>1364</v>
      </c>
      <c r="H5792" s="3" t="s">
        <v>4193</v>
      </c>
      <c r="I5792">
        <v>2022</v>
      </c>
      <c r="J5792" s="15" t="s">
        <v>4180</v>
      </c>
      <c r="K5792">
        <v>2022</v>
      </c>
      <c r="L5792" t="s">
        <v>1367</v>
      </c>
      <c r="M5792" t="s">
        <v>12593</v>
      </c>
      <c r="N5792" t="s">
        <v>12594</v>
      </c>
      <c r="O5792">
        <v>26600000000</v>
      </c>
      <c r="P5792" t="s">
        <v>2404</v>
      </c>
      <c r="Q5792">
        <f t="shared" si="104"/>
        <v>2942</v>
      </c>
      <c r="R5792">
        <v>26269236</v>
      </c>
      <c r="S5792" t="s">
        <v>1839</v>
      </c>
      <c r="T5792" t="s">
        <v>1840</v>
      </c>
      <c r="U5792" s="75">
        <v>2942</v>
      </c>
      <c r="V5792">
        <v>8.5</v>
      </c>
      <c r="W5792">
        <v>25007</v>
      </c>
      <c r="AH5792" s="16"/>
      <c r="AI5792" t="s">
        <v>1375</v>
      </c>
    </row>
    <row r="5793" spans="1:35" x14ac:dyDescent="0.25">
      <c r="A5793" t="s">
        <v>13072</v>
      </c>
      <c r="B5793" s="1">
        <v>52</v>
      </c>
      <c r="C5793" t="s">
        <v>12583</v>
      </c>
      <c r="D5793">
        <v>17820529</v>
      </c>
      <c r="E5793" t="s">
        <v>13071</v>
      </c>
      <c r="F5793" t="s">
        <v>1363</v>
      </c>
      <c r="G5793" t="s">
        <v>1364</v>
      </c>
      <c r="H5793" s="3" t="s">
        <v>4193</v>
      </c>
      <c r="I5793">
        <v>2022</v>
      </c>
      <c r="J5793" s="15" t="s">
        <v>4180</v>
      </c>
      <c r="K5793">
        <v>2022</v>
      </c>
      <c r="L5793" t="s">
        <v>1367</v>
      </c>
      <c r="M5793" t="s">
        <v>12593</v>
      </c>
      <c r="N5793" t="s">
        <v>12594</v>
      </c>
      <c r="O5793">
        <v>26600000000</v>
      </c>
      <c r="P5793" t="s">
        <v>2404</v>
      </c>
      <c r="Q5793">
        <f t="shared" si="104"/>
        <v>2942</v>
      </c>
      <c r="R5793">
        <v>56899734</v>
      </c>
      <c r="S5793" t="s">
        <v>11606</v>
      </c>
      <c r="T5793" t="s">
        <v>12593</v>
      </c>
      <c r="U5793" s="75">
        <v>2942</v>
      </c>
      <c r="V5793">
        <v>29</v>
      </c>
      <c r="W5793">
        <v>85318</v>
      </c>
      <c r="AH5793" s="16"/>
      <c r="AI5793" t="s">
        <v>1375</v>
      </c>
    </row>
    <row r="5794" spans="1:35" x14ac:dyDescent="0.25">
      <c r="A5794" t="s">
        <v>13073</v>
      </c>
      <c r="B5794" s="1">
        <v>52</v>
      </c>
      <c r="C5794" t="s">
        <v>12583</v>
      </c>
      <c r="D5794">
        <v>17711010</v>
      </c>
      <c r="E5794" t="s">
        <v>13074</v>
      </c>
      <c r="F5794" t="s">
        <v>1363</v>
      </c>
      <c r="G5794" t="s">
        <v>1364</v>
      </c>
      <c r="H5794" s="3" t="s">
        <v>5313</v>
      </c>
      <c r="I5794">
        <v>2022</v>
      </c>
      <c r="J5794" s="15" t="s">
        <v>2249</v>
      </c>
      <c r="K5794">
        <v>2022</v>
      </c>
      <c r="L5794" t="s">
        <v>1367</v>
      </c>
      <c r="M5794" t="s">
        <v>12593</v>
      </c>
      <c r="N5794" t="s">
        <v>12658</v>
      </c>
      <c r="O5794">
        <v>26600000000</v>
      </c>
      <c r="P5794" t="s">
        <v>2404</v>
      </c>
      <c r="Q5794">
        <f t="shared" si="104"/>
        <v>5400</v>
      </c>
      <c r="R5794">
        <v>56899734</v>
      </c>
      <c r="S5794" t="s">
        <v>11606</v>
      </c>
      <c r="T5794" t="s">
        <v>13042</v>
      </c>
      <c r="U5794" s="75">
        <v>5400</v>
      </c>
      <c r="V5794">
        <v>32</v>
      </c>
      <c r="W5794">
        <v>172800</v>
      </c>
      <c r="AH5794" s="16"/>
      <c r="AI5794" t="s">
        <v>1375</v>
      </c>
    </row>
    <row r="5795" spans="1:35" x14ac:dyDescent="0.25">
      <c r="A5795" t="s">
        <v>13075</v>
      </c>
      <c r="B5795" s="1">
        <v>52</v>
      </c>
      <c r="C5795" t="s">
        <v>12583</v>
      </c>
      <c r="D5795">
        <v>17766222</v>
      </c>
      <c r="E5795" t="s">
        <v>13076</v>
      </c>
      <c r="F5795" t="s">
        <v>1363</v>
      </c>
      <c r="G5795" t="s">
        <v>1364</v>
      </c>
      <c r="H5795" s="3" t="s">
        <v>5315</v>
      </c>
      <c r="I5795">
        <v>2022</v>
      </c>
      <c r="J5795" s="15" t="s">
        <v>2273</v>
      </c>
      <c r="K5795">
        <v>2022</v>
      </c>
      <c r="L5795" t="s">
        <v>1367</v>
      </c>
      <c r="M5795" t="s">
        <v>12593</v>
      </c>
      <c r="N5795" t="s">
        <v>12594</v>
      </c>
      <c r="O5795">
        <v>26600000000</v>
      </c>
      <c r="P5795" t="s">
        <v>2404</v>
      </c>
      <c r="Q5795">
        <f t="shared" si="104"/>
        <v>500</v>
      </c>
      <c r="R5795">
        <v>26269236</v>
      </c>
      <c r="S5795" t="s">
        <v>1839</v>
      </c>
      <c r="T5795" t="s">
        <v>1840</v>
      </c>
      <c r="U5795" s="75">
        <v>500</v>
      </c>
      <c r="V5795">
        <v>8.5</v>
      </c>
      <c r="W5795">
        <v>4250</v>
      </c>
      <c r="AH5795" s="16"/>
      <c r="AI5795" t="s">
        <v>1375</v>
      </c>
    </row>
    <row r="5796" spans="1:35" x14ac:dyDescent="0.25">
      <c r="A5796" t="s">
        <v>13077</v>
      </c>
      <c r="B5796" s="1">
        <v>52</v>
      </c>
      <c r="C5796" t="s">
        <v>12583</v>
      </c>
      <c r="D5796">
        <v>18069916</v>
      </c>
      <c r="E5796" t="s">
        <v>3618</v>
      </c>
      <c r="F5796" t="s">
        <v>1363</v>
      </c>
      <c r="G5796" t="s">
        <v>1364</v>
      </c>
      <c r="H5796" s="3" t="s">
        <v>3619</v>
      </c>
      <c r="I5796">
        <v>2022</v>
      </c>
      <c r="J5796" s="15" t="s">
        <v>3620</v>
      </c>
      <c r="K5796">
        <v>2022</v>
      </c>
      <c r="L5796" t="s">
        <v>1367</v>
      </c>
      <c r="M5796" t="s">
        <v>12593</v>
      </c>
      <c r="N5796" t="s">
        <v>12658</v>
      </c>
      <c r="O5796">
        <v>26600000000</v>
      </c>
      <c r="P5796" t="s">
        <v>2404</v>
      </c>
      <c r="Q5796">
        <f t="shared" si="104"/>
        <v>4000</v>
      </c>
      <c r="R5796">
        <v>26269236</v>
      </c>
      <c r="S5796" t="s">
        <v>1839</v>
      </c>
      <c r="T5796" t="s">
        <v>1840</v>
      </c>
      <c r="U5796" s="75">
        <v>4000</v>
      </c>
      <c r="V5796">
        <v>8</v>
      </c>
      <c r="W5796">
        <v>32000</v>
      </c>
      <c r="AH5796" s="16"/>
      <c r="AI5796" t="s">
        <v>1375</v>
      </c>
    </row>
    <row r="5797" spans="1:35" x14ac:dyDescent="0.25">
      <c r="A5797" t="s">
        <v>13078</v>
      </c>
      <c r="B5797" s="1">
        <v>52</v>
      </c>
      <c r="C5797" t="s">
        <v>12583</v>
      </c>
      <c r="D5797">
        <v>18069916</v>
      </c>
      <c r="E5797" t="s">
        <v>3618</v>
      </c>
      <c r="F5797" t="s">
        <v>1363</v>
      </c>
      <c r="G5797" t="s">
        <v>1364</v>
      </c>
      <c r="H5797" s="3" t="s">
        <v>3619</v>
      </c>
      <c r="I5797">
        <v>2022</v>
      </c>
      <c r="J5797" s="15" t="s">
        <v>3620</v>
      </c>
      <c r="K5797">
        <v>2022</v>
      </c>
      <c r="L5797" t="s">
        <v>1367</v>
      </c>
      <c r="M5797" t="s">
        <v>12593</v>
      </c>
      <c r="N5797" t="s">
        <v>12658</v>
      </c>
      <c r="O5797">
        <v>26600000000</v>
      </c>
      <c r="P5797" t="s">
        <v>2404</v>
      </c>
      <c r="Q5797">
        <f t="shared" si="104"/>
        <v>4000</v>
      </c>
      <c r="R5797">
        <v>45997845</v>
      </c>
      <c r="S5797" t="s">
        <v>3263</v>
      </c>
      <c r="T5797" t="s">
        <v>13011</v>
      </c>
      <c r="U5797" s="75">
        <v>4000</v>
      </c>
      <c r="V5797">
        <v>21.85</v>
      </c>
      <c r="W5797">
        <v>87400</v>
      </c>
      <c r="AH5797" s="16"/>
      <c r="AI5797" t="s">
        <v>1375</v>
      </c>
    </row>
    <row r="5798" spans="1:35" x14ac:dyDescent="0.25">
      <c r="A5798" t="s">
        <v>13079</v>
      </c>
      <c r="B5798" s="1">
        <v>52</v>
      </c>
      <c r="C5798" t="s">
        <v>12583</v>
      </c>
      <c r="D5798">
        <v>18018505</v>
      </c>
      <c r="E5798" t="s">
        <v>13080</v>
      </c>
      <c r="F5798" t="s">
        <v>1363</v>
      </c>
      <c r="G5798" t="s">
        <v>1364</v>
      </c>
      <c r="H5798" s="3" t="s">
        <v>2261</v>
      </c>
      <c r="I5798">
        <v>2022</v>
      </c>
      <c r="J5798" s="15" t="s">
        <v>1796</v>
      </c>
      <c r="K5798">
        <v>2022</v>
      </c>
      <c r="L5798" t="s">
        <v>1367</v>
      </c>
      <c r="M5798" t="s">
        <v>12593</v>
      </c>
      <c r="N5798" t="s">
        <v>12594</v>
      </c>
      <c r="O5798">
        <v>26600000000</v>
      </c>
      <c r="P5798" t="s">
        <v>2404</v>
      </c>
      <c r="Q5798">
        <f t="shared" si="104"/>
        <v>200</v>
      </c>
      <c r="R5798">
        <v>26269236</v>
      </c>
      <c r="S5798" t="s">
        <v>1839</v>
      </c>
      <c r="T5798" t="s">
        <v>1840</v>
      </c>
      <c r="U5798" s="75">
        <v>200</v>
      </c>
      <c r="V5798">
        <v>8.5</v>
      </c>
      <c r="W5798">
        <v>1700</v>
      </c>
      <c r="AH5798" s="16"/>
      <c r="AI5798" t="s">
        <v>1375</v>
      </c>
    </row>
    <row r="5799" spans="1:35" x14ac:dyDescent="0.25">
      <c r="A5799" t="s">
        <v>13081</v>
      </c>
      <c r="B5799" s="1">
        <v>52</v>
      </c>
      <c r="C5799" t="s">
        <v>12583</v>
      </c>
      <c r="D5799">
        <v>18121020</v>
      </c>
      <c r="E5799" t="s">
        <v>8520</v>
      </c>
      <c r="F5799" t="s">
        <v>1363</v>
      </c>
      <c r="G5799" t="s">
        <v>1364</v>
      </c>
      <c r="H5799" s="3" t="s">
        <v>3278</v>
      </c>
      <c r="I5799">
        <v>2022</v>
      </c>
      <c r="J5799" s="15" t="s">
        <v>3279</v>
      </c>
      <c r="K5799">
        <v>2022</v>
      </c>
      <c r="L5799" t="s">
        <v>1367</v>
      </c>
      <c r="M5799" t="s">
        <v>12593</v>
      </c>
      <c r="N5799" t="s">
        <v>12658</v>
      </c>
      <c r="O5799">
        <v>26600000000</v>
      </c>
      <c r="P5799" t="s">
        <v>2404</v>
      </c>
      <c r="Q5799">
        <f t="shared" si="104"/>
        <v>2000</v>
      </c>
      <c r="R5799">
        <v>25038923</v>
      </c>
      <c r="S5799" t="s">
        <v>1917</v>
      </c>
      <c r="T5799" t="s">
        <v>1186</v>
      </c>
      <c r="U5799" s="75">
        <v>2000</v>
      </c>
      <c r="V5799">
        <v>8</v>
      </c>
      <c r="W5799">
        <v>16000</v>
      </c>
      <c r="AH5799" s="16"/>
      <c r="AI5799" t="s">
        <v>1375</v>
      </c>
    </row>
    <row r="5800" spans="1:35" x14ac:dyDescent="0.25">
      <c r="A5800" t="s">
        <v>13082</v>
      </c>
      <c r="B5800" s="1">
        <v>52</v>
      </c>
      <c r="C5800" t="s">
        <v>12583</v>
      </c>
      <c r="D5800">
        <v>18121020</v>
      </c>
      <c r="E5800" t="s">
        <v>8520</v>
      </c>
      <c r="F5800" t="s">
        <v>1363</v>
      </c>
      <c r="G5800" t="s">
        <v>1364</v>
      </c>
      <c r="H5800" s="3" t="s">
        <v>3278</v>
      </c>
      <c r="I5800">
        <v>2022</v>
      </c>
      <c r="J5800" s="15" t="s">
        <v>3279</v>
      </c>
      <c r="K5800">
        <v>2022</v>
      </c>
      <c r="L5800" t="s">
        <v>1367</v>
      </c>
      <c r="M5800" t="s">
        <v>12593</v>
      </c>
      <c r="N5800" t="s">
        <v>12658</v>
      </c>
      <c r="O5800">
        <v>26600000000</v>
      </c>
      <c r="P5800" t="s">
        <v>2404</v>
      </c>
      <c r="Q5800">
        <f t="shared" si="104"/>
        <v>2000</v>
      </c>
      <c r="R5800">
        <v>26269236</v>
      </c>
      <c r="S5800" t="s">
        <v>1839</v>
      </c>
      <c r="T5800" t="s">
        <v>1840</v>
      </c>
      <c r="U5800" s="75">
        <v>2000</v>
      </c>
      <c r="V5800">
        <v>8</v>
      </c>
      <c r="W5800">
        <v>16000</v>
      </c>
      <c r="AH5800" s="16"/>
      <c r="AI5800" t="s">
        <v>1375</v>
      </c>
    </row>
    <row r="5801" spans="1:35" x14ac:dyDescent="0.25">
      <c r="A5801" t="s">
        <v>13083</v>
      </c>
      <c r="B5801" s="1">
        <v>52</v>
      </c>
      <c r="C5801" t="s">
        <v>12583</v>
      </c>
      <c r="D5801">
        <v>18121020</v>
      </c>
      <c r="E5801" t="s">
        <v>8520</v>
      </c>
      <c r="F5801" t="s">
        <v>1363</v>
      </c>
      <c r="G5801" t="s">
        <v>1364</v>
      </c>
      <c r="H5801" s="3" t="s">
        <v>3278</v>
      </c>
      <c r="I5801">
        <v>2022</v>
      </c>
      <c r="J5801" s="15" t="s">
        <v>3279</v>
      </c>
      <c r="K5801">
        <v>2022</v>
      </c>
      <c r="L5801" t="s">
        <v>1367</v>
      </c>
      <c r="M5801" t="s">
        <v>12593</v>
      </c>
      <c r="N5801" t="s">
        <v>12658</v>
      </c>
      <c r="O5801">
        <v>26600000000</v>
      </c>
      <c r="P5801" t="s">
        <v>2404</v>
      </c>
      <c r="Q5801">
        <f t="shared" si="104"/>
        <v>2000</v>
      </c>
      <c r="R5801">
        <v>45997845</v>
      </c>
      <c r="S5801" t="s">
        <v>3263</v>
      </c>
      <c r="T5801" t="s">
        <v>13011</v>
      </c>
      <c r="U5801" s="75">
        <v>2000</v>
      </c>
      <c r="V5801">
        <v>19</v>
      </c>
      <c r="W5801">
        <v>38000</v>
      </c>
      <c r="AH5801" s="16"/>
      <c r="AI5801" t="s">
        <v>1375</v>
      </c>
    </row>
    <row r="5802" spans="1:35" x14ac:dyDescent="0.25">
      <c r="A5802" t="s">
        <v>13084</v>
      </c>
      <c r="B5802" s="1">
        <v>52</v>
      </c>
      <c r="C5802" t="s">
        <v>12583</v>
      </c>
      <c r="D5802">
        <v>18080596</v>
      </c>
      <c r="E5802" t="s">
        <v>11713</v>
      </c>
      <c r="F5802" t="s">
        <v>1363</v>
      </c>
      <c r="G5802" t="s">
        <v>1364</v>
      </c>
      <c r="H5802" s="3" t="s">
        <v>3620</v>
      </c>
      <c r="I5802">
        <v>2022</v>
      </c>
      <c r="J5802" s="15" t="s">
        <v>2284</v>
      </c>
      <c r="K5802">
        <v>2022</v>
      </c>
      <c r="L5802" t="s">
        <v>1367</v>
      </c>
      <c r="M5802" t="s">
        <v>12593</v>
      </c>
      <c r="N5802" t="s">
        <v>12658</v>
      </c>
      <c r="O5802">
        <v>26600000000</v>
      </c>
      <c r="P5802" t="s">
        <v>2404</v>
      </c>
      <c r="Q5802">
        <f t="shared" si="104"/>
        <v>200</v>
      </c>
      <c r="R5802">
        <v>26269236</v>
      </c>
      <c r="S5802" t="s">
        <v>1839</v>
      </c>
      <c r="T5802" t="s">
        <v>1840</v>
      </c>
      <c r="U5802" s="75">
        <v>200</v>
      </c>
      <c r="V5802">
        <v>8</v>
      </c>
      <c r="W5802">
        <v>1600</v>
      </c>
      <c r="AH5802" s="16"/>
      <c r="AI5802" t="s">
        <v>1375</v>
      </c>
    </row>
    <row r="5803" spans="1:35" x14ac:dyDescent="0.25">
      <c r="A5803" t="s">
        <v>13085</v>
      </c>
      <c r="B5803" s="1">
        <v>52</v>
      </c>
      <c r="C5803" t="s">
        <v>12583</v>
      </c>
      <c r="D5803">
        <v>18080596</v>
      </c>
      <c r="E5803" t="s">
        <v>11713</v>
      </c>
      <c r="F5803" t="s">
        <v>1363</v>
      </c>
      <c r="G5803" t="s">
        <v>1364</v>
      </c>
      <c r="H5803" s="3" t="s">
        <v>3620</v>
      </c>
      <c r="I5803">
        <v>2022</v>
      </c>
      <c r="J5803" s="15" t="s">
        <v>2284</v>
      </c>
      <c r="K5803">
        <v>2022</v>
      </c>
      <c r="L5803" t="s">
        <v>1367</v>
      </c>
      <c r="M5803" t="s">
        <v>12593</v>
      </c>
      <c r="N5803" t="s">
        <v>12658</v>
      </c>
      <c r="O5803">
        <v>26600000000</v>
      </c>
      <c r="P5803" t="s">
        <v>2404</v>
      </c>
      <c r="Q5803">
        <f t="shared" si="104"/>
        <v>200</v>
      </c>
      <c r="R5803">
        <v>56899734</v>
      </c>
      <c r="S5803" t="s">
        <v>11606</v>
      </c>
      <c r="T5803" t="s">
        <v>13042</v>
      </c>
      <c r="U5803" s="75">
        <v>200</v>
      </c>
      <c r="V5803">
        <v>48</v>
      </c>
      <c r="W5803">
        <v>9600</v>
      </c>
      <c r="AH5803" s="16"/>
      <c r="AI5803" t="s">
        <v>1375</v>
      </c>
    </row>
    <row r="5804" spans="1:35" x14ac:dyDescent="0.25">
      <c r="A5804" t="s">
        <v>13086</v>
      </c>
      <c r="B5804" s="1">
        <v>52</v>
      </c>
      <c r="C5804" t="s">
        <v>12583</v>
      </c>
      <c r="D5804">
        <v>18026656</v>
      </c>
      <c r="E5804" t="s">
        <v>13087</v>
      </c>
      <c r="F5804" t="s">
        <v>1363</v>
      </c>
      <c r="G5804" t="s">
        <v>1364</v>
      </c>
      <c r="H5804" s="3" t="s">
        <v>2262</v>
      </c>
      <c r="I5804">
        <v>2022</v>
      </c>
      <c r="J5804" s="15" t="s">
        <v>3619</v>
      </c>
      <c r="K5804">
        <v>2022</v>
      </c>
      <c r="L5804" t="s">
        <v>1367</v>
      </c>
      <c r="M5804" t="s">
        <v>12593</v>
      </c>
      <c r="N5804" t="s">
        <v>12594</v>
      </c>
      <c r="O5804">
        <v>26600000000</v>
      </c>
      <c r="P5804" t="s">
        <v>2404</v>
      </c>
      <c r="Q5804">
        <f t="shared" si="104"/>
        <v>10500</v>
      </c>
      <c r="R5804">
        <v>25038923</v>
      </c>
      <c r="S5804" t="s">
        <v>1917</v>
      </c>
      <c r="T5804" t="s">
        <v>1186</v>
      </c>
      <c r="U5804" s="75">
        <v>10500</v>
      </c>
      <c r="V5804">
        <v>8.4</v>
      </c>
      <c r="W5804">
        <v>88200</v>
      </c>
      <c r="AH5804" s="16"/>
      <c r="AI5804" t="s">
        <v>1375</v>
      </c>
    </row>
    <row r="5805" spans="1:35" x14ac:dyDescent="0.25">
      <c r="A5805" t="s">
        <v>13088</v>
      </c>
      <c r="B5805" s="1">
        <v>52</v>
      </c>
      <c r="C5805" t="s">
        <v>12583</v>
      </c>
      <c r="D5805">
        <v>18026656</v>
      </c>
      <c r="E5805" t="s">
        <v>13087</v>
      </c>
      <c r="F5805" t="s">
        <v>1363</v>
      </c>
      <c r="G5805" t="s">
        <v>1364</v>
      </c>
      <c r="H5805" s="3" t="s">
        <v>2262</v>
      </c>
      <c r="I5805">
        <v>2022</v>
      </c>
      <c r="J5805" s="15" t="s">
        <v>3619</v>
      </c>
      <c r="K5805">
        <v>2022</v>
      </c>
      <c r="L5805" t="s">
        <v>1367</v>
      </c>
      <c r="M5805" t="s">
        <v>12593</v>
      </c>
      <c r="N5805" t="s">
        <v>12594</v>
      </c>
      <c r="O5805">
        <v>26600000000</v>
      </c>
      <c r="P5805" t="s">
        <v>2404</v>
      </c>
      <c r="Q5805">
        <f t="shared" si="104"/>
        <v>10500</v>
      </c>
      <c r="R5805">
        <v>26269236</v>
      </c>
      <c r="S5805" t="s">
        <v>1839</v>
      </c>
      <c r="T5805" t="s">
        <v>1840</v>
      </c>
      <c r="U5805" s="75">
        <v>10500</v>
      </c>
      <c r="V5805">
        <v>8.5</v>
      </c>
      <c r="W5805">
        <v>89250</v>
      </c>
      <c r="AH5805" s="16"/>
      <c r="AI5805" t="s">
        <v>1375</v>
      </c>
    </row>
    <row r="5806" spans="1:35" x14ac:dyDescent="0.25">
      <c r="A5806" t="s">
        <v>13089</v>
      </c>
      <c r="B5806" s="1">
        <v>52</v>
      </c>
      <c r="C5806" t="s">
        <v>12583</v>
      </c>
      <c r="D5806">
        <v>18104665</v>
      </c>
      <c r="E5806" t="s">
        <v>11904</v>
      </c>
      <c r="F5806" t="s">
        <v>1363</v>
      </c>
      <c r="G5806" t="s">
        <v>1364</v>
      </c>
      <c r="H5806" s="3" t="s">
        <v>2283</v>
      </c>
      <c r="I5806">
        <v>2022</v>
      </c>
      <c r="J5806" s="15" t="s">
        <v>2284</v>
      </c>
      <c r="K5806">
        <v>2022</v>
      </c>
      <c r="L5806" t="s">
        <v>1367</v>
      </c>
      <c r="M5806" t="s">
        <v>12593</v>
      </c>
      <c r="N5806" t="s">
        <v>12658</v>
      </c>
      <c r="O5806">
        <v>26600000000</v>
      </c>
      <c r="P5806" t="s">
        <v>2404</v>
      </c>
      <c r="Q5806">
        <f t="shared" si="104"/>
        <v>6000</v>
      </c>
      <c r="R5806">
        <v>25038923</v>
      </c>
      <c r="S5806" t="s">
        <v>1917</v>
      </c>
      <c r="T5806" t="s">
        <v>1186</v>
      </c>
      <c r="U5806" s="75">
        <v>6000</v>
      </c>
      <c r="V5806">
        <v>7.49</v>
      </c>
      <c r="W5806">
        <v>44940</v>
      </c>
      <c r="AH5806" s="16"/>
      <c r="AI5806" t="s">
        <v>1375</v>
      </c>
    </row>
    <row r="5807" spans="1:35" x14ac:dyDescent="0.25">
      <c r="A5807" t="s">
        <v>13090</v>
      </c>
      <c r="B5807" s="1">
        <v>52</v>
      </c>
      <c r="C5807" t="s">
        <v>12583</v>
      </c>
      <c r="D5807">
        <v>18106382</v>
      </c>
      <c r="E5807" t="s">
        <v>13091</v>
      </c>
      <c r="F5807" t="s">
        <v>1363</v>
      </c>
      <c r="G5807" t="s">
        <v>1364</v>
      </c>
      <c r="H5807" s="3" t="s">
        <v>2283</v>
      </c>
      <c r="I5807">
        <v>2022</v>
      </c>
      <c r="J5807" s="15" t="s">
        <v>2284</v>
      </c>
      <c r="K5807">
        <v>2022</v>
      </c>
      <c r="L5807" t="s">
        <v>1367</v>
      </c>
      <c r="M5807" t="s">
        <v>12593</v>
      </c>
      <c r="N5807" t="s">
        <v>12594</v>
      </c>
      <c r="O5807">
        <v>26600000000</v>
      </c>
      <c r="P5807" t="s">
        <v>2404</v>
      </c>
      <c r="Q5807">
        <f t="shared" si="104"/>
        <v>6000</v>
      </c>
      <c r="R5807">
        <v>25038923</v>
      </c>
      <c r="S5807" t="s">
        <v>1917</v>
      </c>
      <c r="T5807" t="s">
        <v>1186</v>
      </c>
      <c r="U5807" s="75">
        <v>6000</v>
      </c>
      <c r="V5807">
        <v>7.49</v>
      </c>
      <c r="W5807">
        <v>44940</v>
      </c>
      <c r="AH5807" s="16"/>
      <c r="AI5807" t="s">
        <v>1375</v>
      </c>
    </row>
    <row r="5808" spans="1:35" x14ac:dyDescent="0.25">
      <c r="A5808" t="s">
        <v>13092</v>
      </c>
      <c r="B5808" s="1">
        <v>52</v>
      </c>
      <c r="C5808" t="s">
        <v>12583</v>
      </c>
      <c r="D5808">
        <v>18106382</v>
      </c>
      <c r="E5808" t="s">
        <v>13091</v>
      </c>
      <c r="F5808" t="s">
        <v>1363</v>
      </c>
      <c r="G5808" t="s">
        <v>1364</v>
      </c>
      <c r="H5808" s="3" t="s">
        <v>2283</v>
      </c>
      <c r="I5808">
        <v>2022</v>
      </c>
      <c r="J5808" s="15" t="s">
        <v>2284</v>
      </c>
      <c r="K5808">
        <v>2022</v>
      </c>
      <c r="L5808" t="s">
        <v>1367</v>
      </c>
      <c r="M5808" t="s">
        <v>12593</v>
      </c>
      <c r="N5808" t="s">
        <v>12594</v>
      </c>
      <c r="O5808">
        <v>26600000000</v>
      </c>
      <c r="P5808" t="s">
        <v>2404</v>
      </c>
      <c r="Q5808">
        <f t="shared" si="104"/>
        <v>6000</v>
      </c>
      <c r="R5808">
        <v>26269236</v>
      </c>
      <c r="S5808" t="s">
        <v>1839</v>
      </c>
      <c r="T5808" t="s">
        <v>1840</v>
      </c>
      <c r="U5808" s="75">
        <v>6000</v>
      </c>
      <c r="V5808">
        <v>8</v>
      </c>
      <c r="W5808">
        <v>48000</v>
      </c>
      <c r="AH5808" s="16"/>
      <c r="AI5808" t="s">
        <v>1375</v>
      </c>
    </row>
    <row r="5809" spans="1:35" x14ac:dyDescent="0.25">
      <c r="A5809" t="s">
        <v>13093</v>
      </c>
      <c r="B5809" s="1">
        <v>52</v>
      </c>
      <c r="C5809" t="s">
        <v>12583</v>
      </c>
      <c r="D5809">
        <v>18161227</v>
      </c>
      <c r="E5809" t="s">
        <v>11716</v>
      </c>
      <c r="F5809" t="s">
        <v>1363</v>
      </c>
      <c r="G5809" t="s">
        <v>1364</v>
      </c>
      <c r="H5809" s="3" t="s">
        <v>2720</v>
      </c>
      <c r="I5809">
        <v>2022</v>
      </c>
      <c r="J5809" s="15" t="s">
        <v>1804</v>
      </c>
      <c r="K5809">
        <v>2022</v>
      </c>
      <c r="L5809" t="s">
        <v>1367</v>
      </c>
      <c r="M5809" t="s">
        <v>12593</v>
      </c>
      <c r="N5809" t="s">
        <v>12658</v>
      </c>
      <c r="O5809">
        <v>26600000000</v>
      </c>
      <c r="P5809" t="s">
        <v>2404</v>
      </c>
      <c r="Q5809">
        <f t="shared" si="104"/>
        <v>250</v>
      </c>
      <c r="R5809">
        <v>26269236</v>
      </c>
      <c r="S5809" t="s">
        <v>1839</v>
      </c>
      <c r="T5809" t="s">
        <v>1840</v>
      </c>
      <c r="U5809" s="75">
        <v>250</v>
      </c>
      <c r="V5809">
        <v>8</v>
      </c>
      <c r="W5809">
        <v>2000</v>
      </c>
      <c r="AH5809" s="16"/>
      <c r="AI5809" t="s">
        <v>1375</v>
      </c>
    </row>
    <row r="5810" spans="1:35" x14ac:dyDescent="0.25">
      <c r="A5810" t="s">
        <v>13094</v>
      </c>
      <c r="B5810" s="1">
        <v>52</v>
      </c>
      <c r="C5810" t="s">
        <v>12583</v>
      </c>
      <c r="D5810">
        <v>18210112</v>
      </c>
      <c r="E5810" t="s">
        <v>13095</v>
      </c>
      <c r="F5810" t="s">
        <v>1363</v>
      </c>
      <c r="G5810" t="s">
        <v>1364</v>
      </c>
      <c r="H5810" s="3" t="s">
        <v>4204</v>
      </c>
      <c r="I5810">
        <v>2022</v>
      </c>
      <c r="J5810" s="15" t="s">
        <v>4023</v>
      </c>
      <c r="K5810">
        <v>2022</v>
      </c>
      <c r="L5810" t="s">
        <v>1367</v>
      </c>
      <c r="M5810" t="s">
        <v>12593</v>
      </c>
      <c r="N5810" t="s">
        <v>12658</v>
      </c>
      <c r="O5810">
        <v>26600000000</v>
      </c>
      <c r="P5810" t="s">
        <v>2404</v>
      </c>
      <c r="Q5810">
        <f t="shared" si="104"/>
        <v>480</v>
      </c>
      <c r="R5810">
        <v>26269236</v>
      </c>
      <c r="S5810" t="s">
        <v>1839</v>
      </c>
      <c r="T5810" t="s">
        <v>1840</v>
      </c>
      <c r="U5810" s="75">
        <v>480</v>
      </c>
      <c r="V5810">
        <v>8</v>
      </c>
      <c r="W5810">
        <v>3840</v>
      </c>
      <c r="AH5810" s="16"/>
      <c r="AI5810" t="s">
        <v>1375</v>
      </c>
    </row>
    <row r="5811" spans="1:35" x14ac:dyDescent="0.25">
      <c r="A5811" t="s">
        <v>13096</v>
      </c>
      <c r="B5811" s="1">
        <v>52</v>
      </c>
      <c r="C5811" t="s">
        <v>12583</v>
      </c>
      <c r="D5811">
        <v>18210112</v>
      </c>
      <c r="E5811" t="s">
        <v>13095</v>
      </c>
      <c r="F5811" t="s">
        <v>1363</v>
      </c>
      <c r="G5811" t="s">
        <v>1364</v>
      </c>
      <c r="H5811" s="3" t="s">
        <v>4204</v>
      </c>
      <c r="I5811">
        <v>2022</v>
      </c>
      <c r="J5811" s="15" t="s">
        <v>4023</v>
      </c>
      <c r="K5811">
        <v>2022</v>
      </c>
      <c r="L5811" t="s">
        <v>1367</v>
      </c>
      <c r="M5811" t="s">
        <v>12593</v>
      </c>
      <c r="N5811" t="s">
        <v>12658</v>
      </c>
      <c r="O5811">
        <v>26600000000</v>
      </c>
      <c r="P5811" t="s">
        <v>2404</v>
      </c>
      <c r="Q5811">
        <f t="shared" si="104"/>
        <v>480</v>
      </c>
      <c r="R5811">
        <v>56899734</v>
      </c>
      <c r="S5811" t="s">
        <v>11606</v>
      </c>
      <c r="T5811" t="s">
        <v>13097</v>
      </c>
      <c r="U5811" s="75">
        <v>480</v>
      </c>
      <c r="V5811">
        <v>34</v>
      </c>
      <c r="W5811">
        <v>16320</v>
      </c>
      <c r="AH5811" s="16"/>
      <c r="AI5811" t="s">
        <v>1375</v>
      </c>
    </row>
    <row r="5812" spans="1:35" x14ac:dyDescent="0.25">
      <c r="A5812" t="s">
        <v>13098</v>
      </c>
      <c r="B5812" s="1">
        <v>52</v>
      </c>
      <c r="C5812" t="s">
        <v>12583</v>
      </c>
      <c r="D5812">
        <v>18114261</v>
      </c>
      <c r="E5812" t="s">
        <v>13099</v>
      </c>
      <c r="F5812" t="s">
        <v>1363</v>
      </c>
      <c r="G5812" t="s">
        <v>1364</v>
      </c>
      <c r="H5812" s="3" t="s">
        <v>3278</v>
      </c>
      <c r="I5812">
        <v>2022</v>
      </c>
      <c r="J5812" s="15" t="s">
        <v>3279</v>
      </c>
      <c r="K5812">
        <v>2022</v>
      </c>
      <c r="L5812" t="s">
        <v>1367</v>
      </c>
      <c r="M5812" t="s">
        <v>12593</v>
      </c>
      <c r="N5812" t="s">
        <v>12658</v>
      </c>
      <c r="O5812">
        <v>26600000000</v>
      </c>
      <c r="P5812" t="s">
        <v>2404</v>
      </c>
      <c r="Q5812">
        <f t="shared" si="104"/>
        <v>3500</v>
      </c>
      <c r="R5812">
        <v>25038923</v>
      </c>
      <c r="S5812" t="s">
        <v>1917</v>
      </c>
      <c r="T5812" t="s">
        <v>1186</v>
      </c>
      <c r="U5812" s="75">
        <v>3500</v>
      </c>
      <c r="V5812">
        <v>8</v>
      </c>
      <c r="W5812">
        <v>28000</v>
      </c>
      <c r="AH5812" s="16"/>
      <c r="AI5812" t="s">
        <v>1375</v>
      </c>
    </row>
    <row r="5813" spans="1:35" x14ac:dyDescent="0.25">
      <c r="A5813" t="s">
        <v>13100</v>
      </c>
      <c r="B5813" s="1">
        <v>52</v>
      </c>
      <c r="C5813" t="s">
        <v>12583</v>
      </c>
      <c r="D5813">
        <v>18114261</v>
      </c>
      <c r="E5813" t="s">
        <v>13099</v>
      </c>
      <c r="F5813" t="s">
        <v>1363</v>
      </c>
      <c r="G5813" t="s">
        <v>1364</v>
      </c>
      <c r="H5813" s="3" t="s">
        <v>3278</v>
      </c>
      <c r="I5813">
        <v>2022</v>
      </c>
      <c r="J5813" s="15" t="s">
        <v>3279</v>
      </c>
      <c r="K5813">
        <v>2022</v>
      </c>
      <c r="L5813" t="s">
        <v>1367</v>
      </c>
      <c r="M5813" t="s">
        <v>12593</v>
      </c>
      <c r="N5813" t="s">
        <v>12658</v>
      </c>
      <c r="O5813">
        <v>26600000000</v>
      </c>
      <c r="P5813" t="s">
        <v>2404</v>
      </c>
      <c r="Q5813">
        <f t="shared" si="104"/>
        <v>3500</v>
      </c>
      <c r="R5813">
        <v>26269236</v>
      </c>
      <c r="S5813" t="s">
        <v>1839</v>
      </c>
      <c r="T5813" t="s">
        <v>1840</v>
      </c>
      <c r="U5813" s="75">
        <v>3500</v>
      </c>
      <c r="V5813">
        <v>8</v>
      </c>
      <c r="W5813">
        <v>28000</v>
      </c>
      <c r="AH5813" s="16"/>
      <c r="AI5813" t="s">
        <v>1375</v>
      </c>
    </row>
    <row r="5814" spans="1:35" x14ac:dyDescent="0.25">
      <c r="A5814" t="s">
        <v>13101</v>
      </c>
      <c r="B5814" s="1">
        <v>52</v>
      </c>
      <c r="C5814" t="s">
        <v>12583</v>
      </c>
      <c r="D5814">
        <v>18091016</v>
      </c>
      <c r="E5814" t="s">
        <v>12975</v>
      </c>
      <c r="F5814" t="s">
        <v>1363</v>
      </c>
      <c r="G5814" t="s">
        <v>1364</v>
      </c>
      <c r="H5814" s="3" t="s">
        <v>3620</v>
      </c>
      <c r="I5814">
        <v>2022</v>
      </c>
      <c r="J5814" s="15" t="s">
        <v>3278</v>
      </c>
      <c r="K5814">
        <v>2022</v>
      </c>
      <c r="L5814" t="s">
        <v>1367</v>
      </c>
      <c r="M5814" t="s">
        <v>12593</v>
      </c>
      <c r="N5814" t="s">
        <v>12658</v>
      </c>
      <c r="O5814">
        <v>26600000000</v>
      </c>
      <c r="P5814" t="s">
        <v>2404</v>
      </c>
      <c r="Q5814">
        <f t="shared" si="104"/>
        <v>9000</v>
      </c>
      <c r="R5814">
        <v>26269236</v>
      </c>
      <c r="S5814" t="s">
        <v>1839</v>
      </c>
      <c r="T5814" t="s">
        <v>1840</v>
      </c>
      <c r="U5814" s="75">
        <v>9000</v>
      </c>
      <c r="V5814">
        <v>8</v>
      </c>
      <c r="W5814">
        <v>72000</v>
      </c>
      <c r="AH5814" s="16"/>
      <c r="AI5814" t="s">
        <v>1375</v>
      </c>
    </row>
    <row r="5815" spans="1:35" x14ac:dyDescent="0.25">
      <c r="A5815" t="s">
        <v>13102</v>
      </c>
      <c r="B5815" s="1">
        <v>52</v>
      </c>
      <c r="C5815" t="s">
        <v>12583</v>
      </c>
      <c r="D5815">
        <v>18091016</v>
      </c>
      <c r="E5815" t="s">
        <v>12975</v>
      </c>
      <c r="F5815" t="s">
        <v>1363</v>
      </c>
      <c r="G5815" t="s">
        <v>1364</v>
      </c>
      <c r="H5815" s="3" t="s">
        <v>3620</v>
      </c>
      <c r="I5815">
        <v>2022</v>
      </c>
      <c r="J5815" s="15" t="s">
        <v>3278</v>
      </c>
      <c r="K5815">
        <v>2022</v>
      </c>
      <c r="L5815" t="s">
        <v>1367</v>
      </c>
      <c r="M5815" t="s">
        <v>12593</v>
      </c>
      <c r="N5815" t="s">
        <v>12658</v>
      </c>
      <c r="O5815">
        <v>26600000000</v>
      </c>
      <c r="P5815" t="s">
        <v>2404</v>
      </c>
      <c r="Q5815">
        <f t="shared" si="104"/>
        <v>9000</v>
      </c>
      <c r="R5815">
        <v>25038923</v>
      </c>
      <c r="S5815" t="s">
        <v>1917</v>
      </c>
      <c r="T5815" t="s">
        <v>1186</v>
      </c>
      <c r="U5815" s="75">
        <v>9000</v>
      </c>
      <c r="V5815">
        <v>8.35</v>
      </c>
      <c r="W5815">
        <v>75150</v>
      </c>
      <c r="AH5815" s="16"/>
      <c r="AI5815" t="s">
        <v>1375</v>
      </c>
    </row>
    <row r="5816" spans="1:35" x14ac:dyDescent="0.25">
      <c r="A5816" t="s">
        <v>13103</v>
      </c>
      <c r="B5816" s="1">
        <v>52</v>
      </c>
      <c r="C5816" t="s">
        <v>12583</v>
      </c>
      <c r="D5816">
        <v>18129765</v>
      </c>
      <c r="E5816" t="s">
        <v>13104</v>
      </c>
      <c r="F5816" t="s">
        <v>1363</v>
      </c>
      <c r="G5816" t="s">
        <v>1364</v>
      </c>
      <c r="H5816" s="3" t="s">
        <v>2284</v>
      </c>
      <c r="I5816">
        <v>2022</v>
      </c>
      <c r="J5816" s="15" t="s">
        <v>4019</v>
      </c>
      <c r="K5816">
        <v>2022</v>
      </c>
      <c r="L5816" t="s">
        <v>1367</v>
      </c>
      <c r="M5816" t="s">
        <v>12593</v>
      </c>
      <c r="N5816" t="s">
        <v>12658</v>
      </c>
      <c r="O5816">
        <v>26600000000</v>
      </c>
      <c r="P5816" t="s">
        <v>2404</v>
      </c>
      <c r="Q5816">
        <f t="shared" si="104"/>
        <v>2000</v>
      </c>
      <c r="R5816">
        <v>26269236</v>
      </c>
      <c r="S5816" t="s">
        <v>1839</v>
      </c>
      <c r="T5816" t="s">
        <v>1840</v>
      </c>
      <c r="U5816" s="75">
        <v>2000</v>
      </c>
      <c r="V5816">
        <v>7.48</v>
      </c>
      <c r="W5816">
        <v>14960</v>
      </c>
      <c r="AH5816" s="16"/>
      <c r="AI5816" t="s">
        <v>1375</v>
      </c>
    </row>
    <row r="5817" spans="1:35" x14ac:dyDescent="0.25">
      <c r="A5817" t="s">
        <v>13105</v>
      </c>
      <c r="B5817" s="1">
        <v>52</v>
      </c>
      <c r="C5817" t="s">
        <v>12583</v>
      </c>
      <c r="D5817">
        <v>18129765</v>
      </c>
      <c r="E5817" t="s">
        <v>13104</v>
      </c>
      <c r="F5817" t="s">
        <v>1363</v>
      </c>
      <c r="G5817" t="s">
        <v>1364</v>
      </c>
      <c r="H5817" s="3" t="s">
        <v>2284</v>
      </c>
      <c r="I5817">
        <v>2022</v>
      </c>
      <c r="J5817" s="15" t="s">
        <v>4019</v>
      </c>
      <c r="K5817">
        <v>2022</v>
      </c>
      <c r="L5817" t="s">
        <v>1367</v>
      </c>
      <c r="M5817" t="s">
        <v>12593</v>
      </c>
      <c r="N5817" t="s">
        <v>12658</v>
      </c>
      <c r="O5817">
        <v>26600000000</v>
      </c>
      <c r="P5817" t="s">
        <v>2404</v>
      </c>
      <c r="Q5817">
        <f t="shared" si="104"/>
        <v>2000</v>
      </c>
      <c r="R5817">
        <v>25038923</v>
      </c>
      <c r="S5817" t="s">
        <v>1917</v>
      </c>
      <c r="T5817" t="s">
        <v>1186</v>
      </c>
      <c r="U5817" s="75">
        <v>2000</v>
      </c>
      <c r="V5817">
        <v>7.9</v>
      </c>
      <c r="W5817">
        <v>15800</v>
      </c>
      <c r="AH5817" s="16"/>
      <c r="AI5817" t="s">
        <v>1375</v>
      </c>
    </row>
    <row r="5818" spans="1:35" x14ac:dyDescent="0.25">
      <c r="A5818" t="s">
        <v>13106</v>
      </c>
      <c r="B5818" s="1">
        <v>52</v>
      </c>
      <c r="C5818" t="s">
        <v>12583</v>
      </c>
      <c r="D5818">
        <v>18129765</v>
      </c>
      <c r="E5818" t="s">
        <v>13104</v>
      </c>
      <c r="F5818" t="s">
        <v>1363</v>
      </c>
      <c r="G5818" t="s">
        <v>1364</v>
      </c>
      <c r="H5818" s="3" t="s">
        <v>2284</v>
      </c>
      <c r="I5818">
        <v>2022</v>
      </c>
      <c r="J5818" s="15" t="s">
        <v>4019</v>
      </c>
      <c r="K5818">
        <v>2022</v>
      </c>
      <c r="L5818" t="s">
        <v>1367</v>
      </c>
      <c r="M5818" t="s">
        <v>12593</v>
      </c>
      <c r="N5818" t="s">
        <v>12658</v>
      </c>
      <c r="O5818">
        <v>26600000000</v>
      </c>
      <c r="P5818" t="s">
        <v>2404</v>
      </c>
      <c r="Q5818">
        <f t="shared" si="104"/>
        <v>2000</v>
      </c>
      <c r="R5818">
        <v>45997845</v>
      </c>
      <c r="S5818" t="s">
        <v>3263</v>
      </c>
      <c r="T5818" t="s">
        <v>13011</v>
      </c>
      <c r="U5818" s="75">
        <v>2000</v>
      </c>
      <c r="V5818">
        <v>20.5</v>
      </c>
      <c r="W5818">
        <v>41000</v>
      </c>
      <c r="AH5818" s="16"/>
      <c r="AI5818" t="s">
        <v>1375</v>
      </c>
    </row>
    <row r="5819" spans="1:35" x14ac:dyDescent="0.25">
      <c r="A5819" t="s">
        <v>13107</v>
      </c>
      <c r="B5819" s="1">
        <v>52</v>
      </c>
      <c r="C5819" t="s">
        <v>12583</v>
      </c>
      <c r="D5819">
        <v>18141854</v>
      </c>
      <c r="E5819" t="s">
        <v>3452</v>
      </c>
      <c r="F5819" t="s">
        <v>1363</v>
      </c>
      <c r="G5819" t="s">
        <v>1364</v>
      </c>
      <c r="H5819" s="3" t="s">
        <v>3279</v>
      </c>
      <c r="I5819">
        <v>2022</v>
      </c>
      <c r="J5819" s="15" t="s">
        <v>4019</v>
      </c>
      <c r="K5819">
        <v>2022</v>
      </c>
      <c r="L5819" t="s">
        <v>1367</v>
      </c>
      <c r="M5819" t="s">
        <v>12593</v>
      </c>
      <c r="N5819" t="s">
        <v>12594</v>
      </c>
      <c r="O5819">
        <v>26600000000</v>
      </c>
      <c r="P5819" t="s">
        <v>2404</v>
      </c>
      <c r="Q5819">
        <f t="shared" si="104"/>
        <v>5500</v>
      </c>
      <c r="R5819">
        <v>26269236</v>
      </c>
      <c r="S5819" t="s">
        <v>1839</v>
      </c>
      <c r="T5819" t="s">
        <v>1840</v>
      </c>
      <c r="U5819" s="75">
        <v>5500</v>
      </c>
      <c r="V5819">
        <v>7.4</v>
      </c>
      <c r="W5819">
        <v>40700</v>
      </c>
      <c r="AH5819" s="16"/>
      <c r="AI5819" t="s">
        <v>1375</v>
      </c>
    </row>
    <row r="5820" spans="1:35" x14ac:dyDescent="0.25">
      <c r="A5820" t="s">
        <v>13108</v>
      </c>
      <c r="B5820" s="1">
        <v>52</v>
      </c>
      <c r="C5820" t="s">
        <v>12583</v>
      </c>
      <c r="D5820">
        <v>18141854</v>
      </c>
      <c r="E5820" t="s">
        <v>3452</v>
      </c>
      <c r="F5820" t="s">
        <v>1363</v>
      </c>
      <c r="G5820" t="s">
        <v>1364</v>
      </c>
      <c r="H5820" s="3" t="s">
        <v>3279</v>
      </c>
      <c r="I5820">
        <v>2022</v>
      </c>
      <c r="J5820" s="15" t="s">
        <v>4019</v>
      </c>
      <c r="K5820">
        <v>2022</v>
      </c>
      <c r="L5820" t="s">
        <v>1367</v>
      </c>
      <c r="M5820" t="s">
        <v>12593</v>
      </c>
      <c r="N5820" t="s">
        <v>12594</v>
      </c>
      <c r="O5820">
        <v>26600000000</v>
      </c>
      <c r="P5820" t="s">
        <v>2404</v>
      </c>
      <c r="Q5820">
        <f t="shared" si="104"/>
        <v>5500</v>
      </c>
      <c r="R5820">
        <v>25038923</v>
      </c>
      <c r="S5820" t="s">
        <v>1917</v>
      </c>
      <c r="T5820" t="s">
        <v>1186</v>
      </c>
      <c r="U5820" s="75">
        <v>5500</v>
      </c>
      <c r="V5820">
        <v>7.5</v>
      </c>
      <c r="W5820">
        <v>41250</v>
      </c>
      <c r="AH5820" s="16"/>
      <c r="AI5820" t="s">
        <v>1375</v>
      </c>
    </row>
    <row r="5821" spans="1:35" x14ac:dyDescent="0.25">
      <c r="A5821" t="s">
        <v>13109</v>
      </c>
      <c r="B5821" s="1">
        <v>52</v>
      </c>
      <c r="C5821" t="s">
        <v>12583</v>
      </c>
      <c r="D5821">
        <v>18219950</v>
      </c>
      <c r="E5821" t="s">
        <v>2692</v>
      </c>
      <c r="F5821" t="s">
        <v>1363</v>
      </c>
      <c r="G5821" t="s">
        <v>1364</v>
      </c>
      <c r="H5821" s="3" t="s">
        <v>3284</v>
      </c>
      <c r="I5821">
        <v>2022</v>
      </c>
      <c r="J5821" s="15" t="s">
        <v>2723</v>
      </c>
      <c r="K5821">
        <v>2022</v>
      </c>
      <c r="L5821" t="s">
        <v>1367</v>
      </c>
      <c r="M5821" t="s">
        <v>12593</v>
      </c>
      <c r="N5821" t="s">
        <v>12594</v>
      </c>
      <c r="O5821">
        <v>26600000000</v>
      </c>
      <c r="P5821" t="s">
        <v>2404</v>
      </c>
      <c r="Q5821">
        <f t="shared" si="104"/>
        <v>2000</v>
      </c>
      <c r="R5821">
        <v>26269236</v>
      </c>
      <c r="S5821" t="s">
        <v>1839</v>
      </c>
      <c r="T5821" t="s">
        <v>1840</v>
      </c>
      <c r="U5821" s="75">
        <v>2000</v>
      </c>
      <c r="V5821">
        <v>7.48</v>
      </c>
      <c r="W5821">
        <v>14960</v>
      </c>
      <c r="AH5821" s="16"/>
      <c r="AI5821" t="s">
        <v>1375</v>
      </c>
    </row>
    <row r="5822" spans="1:35" x14ac:dyDescent="0.25">
      <c r="A5822" t="s">
        <v>13110</v>
      </c>
      <c r="B5822" s="1">
        <v>52</v>
      </c>
      <c r="C5822" t="s">
        <v>12583</v>
      </c>
      <c r="D5822">
        <v>18219950</v>
      </c>
      <c r="E5822" t="s">
        <v>2692</v>
      </c>
      <c r="F5822" t="s">
        <v>1363</v>
      </c>
      <c r="G5822" t="s">
        <v>1364</v>
      </c>
      <c r="H5822" s="3" t="s">
        <v>3284</v>
      </c>
      <c r="I5822">
        <v>2022</v>
      </c>
      <c r="J5822" s="15" t="s">
        <v>2723</v>
      </c>
      <c r="K5822">
        <v>2022</v>
      </c>
      <c r="L5822" t="s">
        <v>1367</v>
      </c>
      <c r="M5822" t="s">
        <v>12593</v>
      </c>
      <c r="N5822" t="s">
        <v>12594</v>
      </c>
      <c r="O5822">
        <v>26600000000</v>
      </c>
      <c r="P5822" t="s">
        <v>2404</v>
      </c>
      <c r="Q5822">
        <f t="shared" si="104"/>
        <v>2000</v>
      </c>
      <c r="R5822">
        <v>25038923</v>
      </c>
      <c r="S5822" t="s">
        <v>1917</v>
      </c>
      <c r="T5822" t="s">
        <v>1186</v>
      </c>
      <c r="U5822" s="75">
        <v>2000</v>
      </c>
      <c r="V5822">
        <v>7.5</v>
      </c>
      <c r="W5822">
        <v>15000</v>
      </c>
      <c r="AH5822" s="16"/>
      <c r="AI5822" t="s">
        <v>1375</v>
      </c>
    </row>
    <row r="5823" spans="1:35" x14ac:dyDescent="0.25">
      <c r="A5823" t="s">
        <v>13111</v>
      </c>
      <c r="B5823" s="1">
        <v>52</v>
      </c>
      <c r="C5823" t="s">
        <v>12583</v>
      </c>
      <c r="D5823">
        <v>18219950</v>
      </c>
      <c r="E5823" t="s">
        <v>2692</v>
      </c>
      <c r="F5823" t="s">
        <v>1363</v>
      </c>
      <c r="G5823" t="s">
        <v>1364</v>
      </c>
      <c r="H5823" s="3" t="s">
        <v>3284</v>
      </c>
      <c r="I5823">
        <v>2022</v>
      </c>
      <c r="J5823" s="15" t="s">
        <v>2723</v>
      </c>
      <c r="K5823">
        <v>2022</v>
      </c>
      <c r="L5823" t="s">
        <v>1367</v>
      </c>
      <c r="M5823" t="s">
        <v>12593</v>
      </c>
      <c r="N5823" t="s">
        <v>12594</v>
      </c>
      <c r="O5823">
        <v>26600000000</v>
      </c>
      <c r="P5823" t="s">
        <v>2404</v>
      </c>
      <c r="Q5823">
        <f t="shared" si="104"/>
        <v>2000</v>
      </c>
      <c r="R5823">
        <v>56899734</v>
      </c>
      <c r="S5823" t="s">
        <v>11606</v>
      </c>
      <c r="T5823" t="s">
        <v>587</v>
      </c>
      <c r="U5823" s="75">
        <v>2000</v>
      </c>
      <c r="V5823">
        <v>34</v>
      </c>
      <c r="W5823">
        <v>68000</v>
      </c>
      <c r="AH5823" s="16"/>
      <c r="AI5823" t="s">
        <v>1375</v>
      </c>
    </row>
    <row r="5824" spans="1:35" x14ac:dyDescent="0.25">
      <c r="A5824" t="s">
        <v>13112</v>
      </c>
      <c r="B5824" s="1">
        <v>52</v>
      </c>
      <c r="C5824" t="s">
        <v>12583</v>
      </c>
      <c r="D5824">
        <v>18202721</v>
      </c>
      <c r="E5824" t="s">
        <v>13113</v>
      </c>
      <c r="F5824" t="s">
        <v>1363</v>
      </c>
      <c r="G5824" t="s">
        <v>1364</v>
      </c>
      <c r="H5824" s="3" t="s">
        <v>1805</v>
      </c>
      <c r="I5824">
        <v>2022</v>
      </c>
      <c r="J5824" s="15" t="s">
        <v>1800</v>
      </c>
      <c r="K5824">
        <v>2022</v>
      </c>
      <c r="L5824" t="s">
        <v>1367</v>
      </c>
      <c r="M5824" t="s">
        <v>12593</v>
      </c>
      <c r="N5824" t="s">
        <v>12594</v>
      </c>
      <c r="O5824">
        <v>26600000000</v>
      </c>
      <c r="P5824" t="s">
        <v>2404</v>
      </c>
      <c r="Q5824">
        <f t="shared" si="104"/>
        <v>4240</v>
      </c>
      <c r="R5824">
        <v>26269236</v>
      </c>
      <c r="S5824" t="s">
        <v>1839</v>
      </c>
      <c r="T5824" t="s">
        <v>1840</v>
      </c>
      <c r="U5824" s="75">
        <v>4240</v>
      </c>
      <c r="V5824">
        <v>7.45</v>
      </c>
      <c r="W5824">
        <v>31588</v>
      </c>
      <c r="AH5824" s="16"/>
      <c r="AI5824" t="s">
        <v>1375</v>
      </c>
    </row>
    <row r="5825" spans="1:35" x14ac:dyDescent="0.25">
      <c r="A5825" t="s">
        <v>13114</v>
      </c>
      <c r="B5825" s="1">
        <v>52</v>
      </c>
      <c r="C5825" t="s">
        <v>12583</v>
      </c>
      <c r="D5825">
        <v>18202721</v>
      </c>
      <c r="E5825" t="s">
        <v>13113</v>
      </c>
      <c r="F5825" t="s">
        <v>1363</v>
      </c>
      <c r="G5825" t="s">
        <v>1364</v>
      </c>
      <c r="H5825" s="3" t="s">
        <v>1805</v>
      </c>
      <c r="I5825">
        <v>2022</v>
      </c>
      <c r="J5825" s="15" t="s">
        <v>1800</v>
      </c>
      <c r="K5825">
        <v>2022</v>
      </c>
      <c r="L5825" t="s">
        <v>1367</v>
      </c>
      <c r="M5825" t="s">
        <v>12593</v>
      </c>
      <c r="N5825" t="s">
        <v>12594</v>
      </c>
      <c r="O5825">
        <v>26600000000</v>
      </c>
      <c r="P5825" t="s">
        <v>2404</v>
      </c>
      <c r="Q5825">
        <f t="shared" si="104"/>
        <v>4240</v>
      </c>
      <c r="R5825">
        <v>25038923</v>
      </c>
      <c r="S5825" t="s">
        <v>1917</v>
      </c>
      <c r="T5825" t="s">
        <v>1186</v>
      </c>
      <c r="U5825" s="75">
        <v>4240</v>
      </c>
      <c r="V5825">
        <v>7.49</v>
      </c>
      <c r="W5825">
        <v>31757.599999999999</v>
      </c>
      <c r="AH5825" s="16"/>
      <c r="AI5825" t="s">
        <v>1375</v>
      </c>
    </row>
    <row r="5826" spans="1:35" x14ac:dyDescent="0.25">
      <c r="A5826" t="s">
        <v>13115</v>
      </c>
      <c r="B5826" s="1">
        <v>52</v>
      </c>
      <c r="C5826" t="s">
        <v>12583</v>
      </c>
      <c r="D5826">
        <v>18309348</v>
      </c>
      <c r="E5826" t="s">
        <v>13116</v>
      </c>
      <c r="F5826" t="s">
        <v>1363</v>
      </c>
      <c r="G5826" t="s">
        <v>1364</v>
      </c>
      <c r="H5826" s="3" t="s">
        <v>3283</v>
      </c>
      <c r="I5826">
        <v>2022</v>
      </c>
      <c r="J5826" s="15" t="s">
        <v>3284</v>
      </c>
      <c r="K5826">
        <v>2022</v>
      </c>
      <c r="L5826" t="s">
        <v>1367</v>
      </c>
      <c r="M5826" t="s">
        <v>12593</v>
      </c>
      <c r="N5826" t="s">
        <v>12594</v>
      </c>
      <c r="O5826">
        <v>26600000000</v>
      </c>
      <c r="P5826" t="s">
        <v>2404</v>
      </c>
      <c r="Q5826">
        <f t="shared" ref="Q5826:Q5889" si="105">U5826</f>
        <v>6200</v>
      </c>
      <c r="R5826">
        <v>26269236</v>
      </c>
      <c r="S5826" t="s">
        <v>1839</v>
      </c>
      <c r="T5826" t="s">
        <v>1840</v>
      </c>
      <c r="U5826" s="75">
        <v>6200</v>
      </c>
      <c r="V5826">
        <v>7.4</v>
      </c>
      <c r="W5826">
        <v>45880</v>
      </c>
      <c r="AH5826" s="16"/>
      <c r="AI5826" t="s">
        <v>1375</v>
      </c>
    </row>
    <row r="5827" spans="1:35" x14ac:dyDescent="0.25">
      <c r="A5827" t="s">
        <v>13117</v>
      </c>
      <c r="B5827" s="1">
        <v>52</v>
      </c>
      <c r="C5827" t="s">
        <v>12583</v>
      </c>
      <c r="D5827">
        <v>18757499</v>
      </c>
      <c r="E5827" t="s">
        <v>13118</v>
      </c>
      <c r="F5827" t="s">
        <v>1363</v>
      </c>
      <c r="G5827" t="s">
        <v>1364</v>
      </c>
      <c r="H5827" s="3" t="s">
        <v>5434</v>
      </c>
      <c r="I5827">
        <v>2022</v>
      </c>
      <c r="J5827" s="15" t="s">
        <v>5435</v>
      </c>
      <c r="K5827">
        <v>2022</v>
      </c>
      <c r="L5827" t="s">
        <v>1367</v>
      </c>
      <c r="M5827" t="s">
        <v>13119</v>
      </c>
      <c r="N5827" t="s">
        <v>13120</v>
      </c>
      <c r="O5827">
        <v>26600000000</v>
      </c>
      <c r="P5827" t="s">
        <v>2742</v>
      </c>
      <c r="Q5827">
        <f t="shared" si="105"/>
        <v>10500</v>
      </c>
      <c r="R5827">
        <v>26269236</v>
      </c>
      <c r="S5827" t="s">
        <v>1839</v>
      </c>
      <c r="T5827" t="s">
        <v>1840</v>
      </c>
      <c r="U5827" s="75">
        <v>10500</v>
      </c>
      <c r="V5827">
        <v>6.95</v>
      </c>
      <c r="W5827">
        <v>72975</v>
      </c>
      <c r="AH5827" s="16"/>
      <c r="AI5827" t="s">
        <v>1375</v>
      </c>
    </row>
    <row r="5828" spans="1:35" x14ac:dyDescent="0.25">
      <c r="A5828" t="s">
        <v>13121</v>
      </c>
      <c r="B5828" s="1">
        <v>52</v>
      </c>
      <c r="C5828" t="s">
        <v>12583</v>
      </c>
      <c r="D5828">
        <v>18729754</v>
      </c>
      <c r="E5828" t="s">
        <v>13122</v>
      </c>
      <c r="F5828" t="s">
        <v>1363</v>
      </c>
      <c r="G5828" t="s">
        <v>1364</v>
      </c>
      <c r="H5828" s="3" t="s">
        <v>2702</v>
      </c>
      <c r="I5828">
        <v>2022</v>
      </c>
      <c r="J5828" s="15" t="s">
        <v>5434</v>
      </c>
      <c r="K5828">
        <v>2022</v>
      </c>
      <c r="L5828" t="s">
        <v>1367</v>
      </c>
      <c r="M5828" t="s">
        <v>13119</v>
      </c>
      <c r="N5828" t="s">
        <v>13123</v>
      </c>
      <c r="O5828">
        <v>26600000000</v>
      </c>
      <c r="P5828" t="s">
        <v>2742</v>
      </c>
      <c r="Q5828">
        <f t="shared" si="105"/>
        <v>7000</v>
      </c>
      <c r="R5828">
        <v>22339655</v>
      </c>
      <c r="S5828" t="s">
        <v>2103</v>
      </c>
      <c r="T5828" t="s">
        <v>13124</v>
      </c>
      <c r="U5828" s="75">
        <v>7000</v>
      </c>
      <c r="V5828">
        <v>7</v>
      </c>
      <c r="W5828">
        <v>49000</v>
      </c>
      <c r="AH5828" s="16"/>
      <c r="AI5828" t="s">
        <v>1375</v>
      </c>
    </row>
    <row r="5829" spans="1:35" x14ac:dyDescent="0.25">
      <c r="A5829" t="s">
        <v>13125</v>
      </c>
      <c r="B5829" s="1">
        <v>52</v>
      </c>
      <c r="C5829" t="s">
        <v>12583</v>
      </c>
      <c r="D5829">
        <v>18729754</v>
      </c>
      <c r="E5829" t="s">
        <v>13122</v>
      </c>
      <c r="F5829" t="s">
        <v>1363</v>
      </c>
      <c r="G5829" t="s">
        <v>1364</v>
      </c>
      <c r="H5829" s="3" t="s">
        <v>2702</v>
      </c>
      <c r="I5829">
        <v>2022</v>
      </c>
      <c r="J5829" s="15" t="s">
        <v>5434</v>
      </c>
      <c r="K5829">
        <v>2022</v>
      </c>
      <c r="L5829" t="s">
        <v>1367</v>
      </c>
      <c r="M5829" t="s">
        <v>13119</v>
      </c>
      <c r="N5829" t="s">
        <v>13123</v>
      </c>
      <c r="O5829">
        <v>26600000000</v>
      </c>
      <c r="P5829" t="s">
        <v>2742</v>
      </c>
      <c r="Q5829">
        <f t="shared" si="105"/>
        <v>7000</v>
      </c>
      <c r="R5829">
        <v>26269236</v>
      </c>
      <c r="S5829" t="s">
        <v>1839</v>
      </c>
      <c r="T5829" t="s">
        <v>1840</v>
      </c>
      <c r="U5829" s="75">
        <v>7000</v>
      </c>
      <c r="V5829">
        <v>7.16</v>
      </c>
      <c r="W5829">
        <v>50120</v>
      </c>
      <c r="AH5829" s="16"/>
      <c r="AI5829" t="s">
        <v>1375</v>
      </c>
    </row>
    <row r="5830" spans="1:35" x14ac:dyDescent="0.25">
      <c r="A5830" t="s">
        <v>13126</v>
      </c>
      <c r="B5830" s="1">
        <v>52</v>
      </c>
      <c r="C5830" t="s">
        <v>12583</v>
      </c>
      <c r="D5830">
        <v>18779174</v>
      </c>
      <c r="E5830" t="s">
        <v>2739</v>
      </c>
      <c r="F5830" t="s">
        <v>1363</v>
      </c>
      <c r="G5830" t="s">
        <v>1364</v>
      </c>
      <c r="H5830" s="3" t="s">
        <v>1518</v>
      </c>
      <c r="I5830">
        <v>2022</v>
      </c>
      <c r="J5830" s="15" t="s">
        <v>1519</v>
      </c>
      <c r="K5830">
        <v>2022</v>
      </c>
      <c r="L5830" t="s">
        <v>1367</v>
      </c>
      <c r="M5830" t="s">
        <v>13119</v>
      </c>
      <c r="N5830" t="s">
        <v>13123</v>
      </c>
      <c r="O5830">
        <v>26600000000</v>
      </c>
      <c r="P5830" t="s">
        <v>2742</v>
      </c>
      <c r="Q5830">
        <f t="shared" si="105"/>
        <v>700</v>
      </c>
      <c r="R5830">
        <v>22339655</v>
      </c>
      <c r="S5830" t="s">
        <v>2103</v>
      </c>
      <c r="T5830" t="s">
        <v>12997</v>
      </c>
      <c r="U5830" s="75">
        <v>700</v>
      </c>
      <c r="V5830">
        <v>7.2</v>
      </c>
      <c r="W5830">
        <v>5040</v>
      </c>
      <c r="AH5830" s="16"/>
      <c r="AI5830" t="s">
        <v>1375</v>
      </c>
    </row>
    <row r="5831" spans="1:35" x14ac:dyDescent="0.25">
      <c r="A5831" t="s">
        <v>13127</v>
      </c>
      <c r="B5831" s="1">
        <v>52</v>
      </c>
      <c r="C5831" t="s">
        <v>12583</v>
      </c>
      <c r="D5831">
        <v>18779174</v>
      </c>
      <c r="E5831" t="s">
        <v>2739</v>
      </c>
      <c r="F5831" t="s">
        <v>1363</v>
      </c>
      <c r="G5831" t="s">
        <v>1364</v>
      </c>
      <c r="H5831" s="3" t="s">
        <v>1518</v>
      </c>
      <c r="I5831">
        <v>2022</v>
      </c>
      <c r="J5831" s="15" t="s">
        <v>1519</v>
      </c>
      <c r="K5831">
        <v>2022</v>
      </c>
      <c r="L5831" t="s">
        <v>1367</v>
      </c>
      <c r="M5831" t="s">
        <v>13119</v>
      </c>
      <c r="N5831" t="s">
        <v>13123</v>
      </c>
      <c r="O5831">
        <v>26600000000</v>
      </c>
      <c r="P5831" t="s">
        <v>2742</v>
      </c>
      <c r="Q5831">
        <f t="shared" si="105"/>
        <v>700</v>
      </c>
      <c r="R5831">
        <v>56899734</v>
      </c>
      <c r="S5831" t="s">
        <v>11606</v>
      </c>
      <c r="T5831" t="s">
        <v>12593</v>
      </c>
      <c r="U5831" s="75">
        <v>700</v>
      </c>
      <c r="V5831">
        <v>32</v>
      </c>
      <c r="W5831">
        <v>22400</v>
      </c>
      <c r="AH5831" s="16"/>
      <c r="AI5831" t="s">
        <v>1375</v>
      </c>
    </row>
    <row r="5832" spans="1:35" x14ac:dyDescent="0.25">
      <c r="A5832" t="s">
        <v>13128</v>
      </c>
      <c r="B5832" s="1">
        <v>52</v>
      </c>
      <c r="C5832" t="s">
        <v>12583</v>
      </c>
      <c r="D5832">
        <v>18779174</v>
      </c>
      <c r="E5832" t="s">
        <v>2739</v>
      </c>
      <c r="F5832" t="s">
        <v>1363</v>
      </c>
      <c r="G5832" t="s">
        <v>1364</v>
      </c>
      <c r="H5832" s="3" t="s">
        <v>1518</v>
      </c>
      <c r="I5832">
        <v>2022</v>
      </c>
      <c r="J5832" s="15" t="s">
        <v>1519</v>
      </c>
      <c r="K5832">
        <v>2022</v>
      </c>
      <c r="L5832" t="s">
        <v>1367</v>
      </c>
      <c r="M5832" t="s">
        <v>13119</v>
      </c>
      <c r="N5832" t="s">
        <v>13123</v>
      </c>
      <c r="O5832">
        <v>26600000000</v>
      </c>
      <c r="P5832" t="s">
        <v>2742</v>
      </c>
      <c r="Q5832">
        <f t="shared" si="105"/>
        <v>700</v>
      </c>
      <c r="R5832">
        <v>41769899</v>
      </c>
      <c r="S5832" t="s">
        <v>1857</v>
      </c>
      <c r="T5832" t="s">
        <v>13129</v>
      </c>
      <c r="U5832" s="75">
        <v>700</v>
      </c>
      <c r="V5832">
        <v>35.799999999999997</v>
      </c>
      <c r="W5832">
        <v>25060</v>
      </c>
      <c r="AH5832" s="16"/>
      <c r="AI5832" t="s">
        <v>1375</v>
      </c>
    </row>
    <row r="5833" spans="1:35" x14ac:dyDescent="0.25">
      <c r="A5833" t="s">
        <v>13130</v>
      </c>
      <c r="B5833" s="1">
        <v>53</v>
      </c>
      <c r="C5833" t="s">
        <v>556</v>
      </c>
      <c r="D5833">
        <v>16233522</v>
      </c>
      <c r="E5833" t="s">
        <v>13131</v>
      </c>
      <c r="F5833" t="s">
        <v>1363</v>
      </c>
      <c r="G5833" t="s">
        <v>1364</v>
      </c>
      <c r="H5833" s="3" t="s">
        <v>2095</v>
      </c>
      <c r="I5833">
        <v>2022</v>
      </c>
      <c r="J5833" s="15" t="s">
        <v>2036</v>
      </c>
      <c r="K5833">
        <v>2022</v>
      </c>
      <c r="L5833" t="s">
        <v>1367</v>
      </c>
      <c r="M5833" t="s">
        <v>557</v>
      </c>
      <c r="N5833" t="s">
        <v>13132</v>
      </c>
      <c r="O5833" t="s">
        <v>1370</v>
      </c>
      <c r="P5833" t="s">
        <v>1892</v>
      </c>
      <c r="Q5833">
        <f t="shared" si="105"/>
        <v>20</v>
      </c>
      <c r="R5833" t="s">
        <v>3345</v>
      </c>
      <c r="S5833" t="s">
        <v>3346</v>
      </c>
      <c r="T5833" t="s">
        <v>13133</v>
      </c>
      <c r="U5833" s="75">
        <v>20</v>
      </c>
      <c r="V5833">
        <v>15</v>
      </c>
      <c r="W5833">
        <v>300</v>
      </c>
      <c r="AH5833" s="16"/>
      <c r="AI5833" t="s">
        <v>1375</v>
      </c>
    </row>
    <row r="5834" spans="1:35" x14ac:dyDescent="0.25">
      <c r="A5834" t="s">
        <v>13134</v>
      </c>
      <c r="B5834" s="1">
        <v>53</v>
      </c>
      <c r="C5834" t="s">
        <v>556</v>
      </c>
      <c r="D5834">
        <v>16569644</v>
      </c>
      <c r="E5834" t="s">
        <v>13036</v>
      </c>
      <c r="F5834" t="s">
        <v>1363</v>
      </c>
      <c r="G5834" t="s">
        <v>1364</v>
      </c>
      <c r="H5834" s="3" t="s">
        <v>2126</v>
      </c>
      <c r="I5834">
        <v>2022</v>
      </c>
      <c r="J5834" s="15" t="s">
        <v>2138</v>
      </c>
      <c r="K5834">
        <v>2022</v>
      </c>
      <c r="L5834" t="s">
        <v>1367</v>
      </c>
      <c r="M5834" t="s">
        <v>557</v>
      </c>
      <c r="N5834" t="s">
        <v>13132</v>
      </c>
      <c r="O5834" t="s">
        <v>1370</v>
      </c>
      <c r="P5834" t="s">
        <v>1892</v>
      </c>
      <c r="Q5834">
        <f t="shared" si="105"/>
        <v>200</v>
      </c>
      <c r="R5834" t="s">
        <v>2369</v>
      </c>
      <c r="S5834" t="s">
        <v>2370</v>
      </c>
      <c r="T5834" t="s">
        <v>13135</v>
      </c>
      <c r="U5834" s="75">
        <v>200</v>
      </c>
      <c r="V5834">
        <v>14.98</v>
      </c>
      <c r="W5834">
        <v>2996</v>
      </c>
      <c r="AH5834" s="16"/>
      <c r="AI5834" t="s">
        <v>1375</v>
      </c>
    </row>
    <row r="5835" spans="1:35" x14ac:dyDescent="0.25">
      <c r="A5835" t="s">
        <v>13136</v>
      </c>
      <c r="B5835" s="1">
        <v>53</v>
      </c>
      <c r="C5835" t="s">
        <v>556</v>
      </c>
      <c r="D5835">
        <v>16569644</v>
      </c>
      <c r="E5835" t="s">
        <v>13036</v>
      </c>
      <c r="F5835" t="s">
        <v>1363</v>
      </c>
      <c r="G5835" t="s">
        <v>1364</v>
      </c>
      <c r="H5835" s="3" t="s">
        <v>2126</v>
      </c>
      <c r="I5835">
        <v>2022</v>
      </c>
      <c r="J5835" s="15" t="s">
        <v>2138</v>
      </c>
      <c r="K5835">
        <v>2022</v>
      </c>
      <c r="L5835" t="s">
        <v>1367</v>
      </c>
      <c r="M5835" t="s">
        <v>557</v>
      </c>
      <c r="N5835" t="s">
        <v>13132</v>
      </c>
      <c r="O5835" t="s">
        <v>1370</v>
      </c>
      <c r="P5835" t="s">
        <v>1892</v>
      </c>
      <c r="Q5835">
        <f t="shared" si="105"/>
        <v>200</v>
      </c>
      <c r="R5835" t="s">
        <v>3345</v>
      </c>
      <c r="S5835" t="s">
        <v>3346</v>
      </c>
      <c r="T5835" t="s">
        <v>13133</v>
      </c>
      <c r="U5835" s="75">
        <v>200</v>
      </c>
      <c r="V5835">
        <v>15</v>
      </c>
      <c r="W5835">
        <v>3000</v>
      </c>
      <c r="AH5835" s="16"/>
      <c r="AI5835" t="s">
        <v>1375</v>
      </c>
    </row>
    <row r="5836" spans="1:35" x14ac:dyDescent="0.25">
      <c r="A5836" t="s">
        <v>13137</v>
      </c>
      <c r="B5836" s="1">
        <v>53</v>
      </c>
      <c r="C5836" t="s">
        <v>556</v>
      </c>
      <c r="D5836">
        <v>16379705</v>
      </c>
      <c r="E5836" t="s">
        <v>13138</v>
      </c>
      <c r="F5836" t="s">
        <v>1363</v>
      </c>
      <c r="G5836" t="s">
        <v>1364</v>
      </c>
      <c r="H5836" s="3" t="s">
        <v>4966</v>
      </c>
      <c r="I5836">
        <v>2022</v>
      </c>
      <c r="J5836" s="15" t="s">
        <v>4929</v>
      </c>
      <c r="K5836">
        <v>2022</v>
      </c>
      <c r="L5836" t="s">
        <v>1367</v>
      </c>
      <c r="M5836" t="s">
        <v>557</v>
      </c>
      <c r="N5836" t="s">
        <v>13132</v>
      </c>
      <c r="O5836" t="s">
        <v>1370</v>
      </c>
      <c r="P5836" t="s">
        <v>1892</v>
      </c>
      <c r="Q5836">
        <f t="shared" si="105"/>
        <v>300</v>
      </c>
      <c r="R5836" t="s">
        <v>2102</v>
      </c>
      <c r="S5836" t="s">
        <v>2103</v>
      </c>
      <c r="T5836" t="s">
        <v>13139</v>
      </c>
      <c r="U5836" s="75">
        <v>300</v>
      </c>
      <c r="V5836">
        <v>14.98</v>
      </c>
      <c r="W5836">
        <v>4494</v>
      </c>
      <c r="AH5836" s="16"/>
      <c r="AI5836" t="s">
        <v>1375</v>
      </c>
    </row>
    <row r="5837" spans="1:35" x14ac:dyDescent="0.25">
      <c r="A5837" t="s">
        <v>13140</v>
      </c>
      <c r="B5837" s="1">
        <v>53</v>
      </c>
      <c r="C5837" t="s">
        <v>556</v>
      </c>
      <c r="D5837">
        <v>15315916</v>
      </c>
      <c r="E5837" t="s">
        <v>13141</v>
      </c>
      <c r="F5837" t="s">
        <v>1363</v>
      </c>
      <c r="G5837" t="s">
        <v>1364</v>
      </c>
      <c r="H5837" s="3" t="s">
        <v>1453</v>
      </c>
      <c r="I5837">
        <v>2021</v>
      </c>
      <c r="J5837" s="15" t="s">
        <v>4372</v>
      </c>
      <c r="K5837">
        <v>2021</v>
      </c>
      <c r="L5837" t="s">
        <v>1367</v>
      </c>
      <c r="M5837" t="s">
        <v>557</v>
      </c>
      <c r="N5837" t="s">
        <v>13132</v>
      </c>
      <c r="O5837" t="s">
        <v>1370</v>
      </c>
      <c r="P5837" t="s">
        <v>1892</v>
      </c>
      <c r="Q5837">
        <f t="shared" si="105"/>
        <v>500</v>
      </c>
      <c r="R5837" t="s">
        <v>1490</v>
      </c>
      <c r="S5837" t="s">
        <v>1491</v>
      </c>
      <c r="T5837" t="s">
        <v>557</v>
      </c>
      <c r="U5837" s="75">
        <v>500</v>
      </c>
      <c r="V5837">
        <v>35</v>
      </c>
      <c r="W5837">
        <v>17500</v>
      </c>
      <c r="AH5837" s="16"/>
      <c r="AI5837" t="s">
        <v>1375</v>
      </c>
    </row>
    <row r="5838" spans="1:35" x14ac:dyDescent="0.25">
      <c r="A5838" t="s">
        <v>13142</v>
      </c>
      <c r="B5838" s="1">
        <v>53</v>
      </c>
      <c r="C5838" t="s">
        <v>556</v>
      </c>
      <c r="D5838">
        <v>15315916</v>
      </c>
      <c r="E5838" t="s">
        <v>13141</v>
      </c>
      <c r="F5838" t="s">
        <v>1363</v>
      </c>
      <c r="G5838" t="s">
        <v>1364</v>
      </c>
      <c r="H5838" s="3" t="s">
        <v>1453</v>
      </c>
      <c r="I5838">
        <v>2021</v>
      </c>
      <c r="J5838" s="15" t="s">
        <v>4372</v>
      </c>
      <c r="K5838">
        <v>2021</v>
      </c>
      <c r="L5838" t="s">
        <v>1367</v>
      </c>
      <c r="M5838" t="s">
        <v>557</v>
      </c>
      <c r="N5838" t="s">
        <v>13132</v>
      </c>
      <c r="O5838" t="s">
        <v>1370</v>
      </c>
      <c r="P5838" t="s">
        <v>1892</v>
      </c>
      <c r="Q5838">
        <f t="shared" si="105"/>
        <v>500</v>
      </c>
      <c r="R5838" t="s">
        <v>2369</v>
      </c>
      <c r="S5838" t="s">
        <v>2370</v>
      </c>
      <c r="T5838" t="s">
        <v>13135</v>
      </c>
      <c r="U5838" s="75">
        <v>500</v>
      </c>
      <c r="V5838">
        <v>12</v>
      </c>
      <c r="W5838">
        <v>6000</v>
      </c>
      <c r="AH5838" s="16"/>
      <c r="AI5838" t="s">
        <v>1375</v>
      </c>
    </row>
    <row r="5839" spans="1:35" x14ac:dyDescent="0.25">
      <c r="A5839" t="s">
        <v>13143</v>
      </c>
      <c r="B5839" s="1">
        <v>53</v>
      </c>
      <c r="C5839" t="s">
        <v>556</v>
      </c>
      <c r="D5839">
        <v>15315916</v>
      </c>
      <c r="E5839" t="s">
        <v>13141</v>
      </c>
      <c r="F5839" t="s">
        <v>1363</v>
      </c>
      <c r="G5839" t="s">
        <v>1364</v>
      </c>
      <c r="H5839" s="3" t="s">
        <v>1453</v>
      </c>
      <c r="I5839">
        <v>2021</v>
      </c>
      <c r="J5839" s="15" t="s">
        <v>4372</v>
      </c>
      <c r="K5839">
        <v>2021</v>
      </c>
      <c r="L5839" t="s">
        <v>1367</v>
      </c>
      <c r="M5839" t="s">
        <v>557</v>
      </c>
      <c r="N5839" t="s">
        <v>13132</v>
      </c>
      <c r="O5839" t="s">
        <v>1370</v>
      </c>
      <c r="P5839" t="s">
        <v>1892</v>
      </c>
      <c r="Q5839">
        <f t="shared" si="105"/>
        <v>500</v>
      </c>
      <c r="R5839" t="s">
        <v>3345</v>
      </c>
      <c r="S5839" t="s">
        <v>3346</v>
      </c>
      <c r="T5839" t="s">
        <v>13133</v>
      </c>
      <c r="U5839" s="75">
        <v>500</v>
      </c>
      <c r="V5839">
        <v>12</v>
      </c>
      <c r="W5839">
        <v>6000</v>
      </c>
      <c r="AH5839" s="16"/>
      <c r="AI5839" t="s">
        <v>1375</v>
      </c>
    </row>
    <row r="5840" spans="1:35" x14ac:dyDescent="0.25">
      <c r="A5840" t="s">
        <v>13144</v>
      </c>
      <c r="B5840" s="1">
        <v>53</v>
      </c>
      <c r="C5840" t="s">
        <v>556</v>
      </c>
      <c r="D5840">
        <v>13866567</v>
      </c>
      <c r="E5840" t="s">
        <v>8579</v>
      </c>
      <c r="F5840" t="s">
        <v>1363</v>
      </c>
      <c r="G5840" t="s">
        <v>1364</v>
      </c>
      <c r="H5840" s="3" t="s">
        <v>7971</v>
      </c>
      <c r="I5840">
        <v>2021</v>
      </c>
      <c r="J5840" s="15" t="s">
        <v>10156</v>
      </c>
      <c r="K5840">
        <v>2021</v>
      </c>
      <c r="L5840" t="s">
        <v>1367</v>
      </c>
      <c r="M5840" t="s">
        <v>557</v>
      </c>
      <c r="N5840" t="s">
        <v>13132</v>
      </c>
      <c r="O5840" t="s">
        <v>1388</v>
      </c>
      <c r="P5840" t="s">
        <v>1892</v>
      </c>
      <c r="Q5840">
        <f t="shared" si="105"/>
        <v>12</v>
      </c>
      <c r="R5840" t="s">
        <v>2102</v>
      </c>
      <c r="S5840" t="s">
        <v>2103</v>
      </c>
      <c r="T5840" t="s">
        <v>13145</v>
      </c>
      <c r="U5840" s="75">
        <v>12</v>
      </c>
      <c r="V5840">
        <v>17.5</v>
      </c>
      <c r="W5840">
        <v>210</v>
      </c>
      <c r="AH5840" s="16"/>
      <c r="AI5840" t="s">
        <v>1375</v>
      </c>
    </row>
    <row r="5841" spans="1:35" x14ac:dyDescent="0.25">
      <c r="A5841" t="s">
        <v>13146</v>
      </c>
      <c r="B5841" s="1">
        <v>53</v>
      </c>
      <c r="C5841" t="s">
        <v>556</v>
      </c>
      <c r="D5841">
        <v>13866567</v>
      </c>
      <c r="E5841" t="s">
        <v>8579</v>
      </c>
      <c r="F5841" t="s">
        <v>1363</v>
      </c>
      <c r="G5841" t="s">
        <v>1364</v>
      </c>
      <c r="H5841" s="3" t="s">
        <v>7971</v>
      </c>
      <c r="I5841">
        <v>2021</v>
      </c>
      <c r="J5841" s="15" t="s">
        <v>10156</v>
      </c>
      <c r="K5841">
        <v>2021</v>
      </c>
      <c r="L5841" t="s">
        <v>1367</v>
      </c>
      <c r="M5841" t="s">
        <v>557</v>
      </c>
      <c r="N5841" t="s">
        <v>13132</v>
      </c>
      <c r="O5841" t="s">
        <v>1388</v>
      </c>
      <c r="P5841" t="s">
        <v>1892</v>
      </c>
      <c r="Q5841">
        <f t="shared" si="105"/>
        <v>12</v>
      </c>
      <c r="R5841" t="s">
        <v>3345</v>
      </c>
      <c r="S5841" t="s">
        <v>3346</v>
      </c>
      <c r="T5841" t="s">
        <v>13133</v>
      </c>
      <c r="U5841" s="75">
        <v>12</v>
      </c>
      <c r="V5841">
        <v>12</v>
      </c>
      <c r="W5841">
        <v>144</v>
      </c>
      <c r="AH5841" s="16"/>
      <c r="AI5841" t="s">
        <v>1375</v>
      </c>
    </row>
    <row r="5842" spans="1:35" x14ac:dyDescent="0.25">
      <c r="A5842" t="s">
        <v>13147</v>
      </c>
      <c r="B5842" s="1">
        <v>53</v>
      </c>
      <c r="C5842" t="s">
        <v>556</v>
      </c>
      <c r="D5842">
        <v>13866567</v>
      </c>
      <c r="E5842" t="s">
        <v>8579</v>
      </c>
      <c r="F5842" t="s">
        <v>1363</v>
      </c>
      <c r="G5842" t="s">
        <v>1364</v>
      </c>
      <c r="H5842" s="3" t="s">
        <v>7971</v>
      </c>
      <c r="I5842">
        <v>2021</v>
      </c>
      <c r="J5842" s="15" t="s">
        <v>10156</v>
      </c>
      <c r="K5842">
        <v>2021</v>
      </c>
      <c r="L5842" t="s">
        <v>1367</v>
      </c>
      <c r="M5842" t="s">
        <v>557</v>
      </c>
      <c r="N5842" t="s">
        <v>13132</v>
      </c>
      <c r="O5842" t="s">
        <v>1388</v>
      </c>
      <c r="P5842" t="s">
        <v>1892</v>
      </c>
      <c r="Q5842">
        <f t="shared" si="105"/>
        <v>12</v>
      </c>
      <c r="R5842" t="s">
        <v>1820</v>
      </c>
      <c r="S5842" t="s">
        <v>1821</v>
      </c>
      <c r="T5842" t="s">
        <v>713</v>
      </c>
      <c r="U5842" s="75">
        <v>12</v>
      </c>
      <c r="V5842">
        <v>14.99</v>
      </c>
      <c r="W5842">
        <v>179.88</v>
      </c>
      <c r="AH5842" s="16"/>
      <c r="AI5842" t="s">
        <v>1375</v>
      </c>
    </row>
    <row r="5843" spans="1:35" x14ac:dyDescent="0.25">
      <c r="A5843" t="s">
        <v>13148</v>
      </c>
      <c r="B5843" s="1">
        <v>53</v>
      </c>
      <c r="C5843" t="s">
        <v>556</v>
      </c>
      <c r="D5843">
        <v>15010589</v>
      </c>
      <c r="E5843" t="s">
        <v>13149</v>
      </c>
      <c r="F5843" t="s">
        <v>1363</v>
      </c>
      <c r="G5843" t="s">
        <v>1364</v>
      </c>
      <c r="H5843" s="3" t="s">
        <v>4029</v>
      </c>
      <c r="I5843">
        <v>2021</v>
      </c>
      <c r="J5843" s="15" t="s">
        <v>4030</v>
      </c>
      <c r="K5843">
        <v>2021</v>
      </c>
      <c r="L5843" t="s">
        <v>1367</v>
      </c>
      <c r="M5843" t="s">
        <v>557</v>
      </c>
      <c r="N5843" t="s">
        <v>13132</v>
      </c>
      <c r="O5843" t="s">
        <v>1370</v>
      </c>
      <c r="P5843" t="s">
        <v>1892</v>
      </c>
      <c r="Q5843">
        <f t="shared" si="105"/>
        <v>7000</v>
      </c>
      <c r="R5843" t="s">
        <v>3345</v>
      </c>
      <c r="S5843" t="s">
        <v>3346</v>
      </c>
      <c r="T5843" t="s">
        <v>557</v>
      </c>
      <c r="U5843" s="75">
        <v>7000</v>
      </c>
      <c r="V5843">
        <v>10</v>
      </c>
      <c r="W5843">
        <v>70000</v>
      </c>
      <c r="AH5843" s="16"/>
      <c r="AI5843" t="s">
        <v>1375</v>
      </c>
    </row>
    <row r="5844" spans="1:35" x14ac:dyDescent="0.25">
      <c r="A5844" t="s">
        <v>13150</v>
      </c>
      <c r="B5844" s="1">
        <v>53</v>
      </c>
      <c r="C5844" t="s">
        <v>556</v>
      </c>
      <c r="D5844">
        <v>15010589</v>
      </c>
      <c r="E5844" t="s">
        <v>13149</v>
      </c>
      <c r="F5844" t="s">
        <v>1363</v>
      </c>
      <c r="G5844" t="s">
        <v>1364</v>
      </c>
      <c r="H5844" s="3" t="s">
        <v>4029</v>
      </c>
      <c r="I5844">
        <v>2021</v>
      </c>
      <c r="J5844" s="15" t="s">
        <v>4030</v>
      </c>
      <c r="K5844">
        <v>2021</v>
      </c>
      <c r="L5844" t="s">
        <v>1367</v>
      </c>
      <c r="M5844" t="s">
        <v>557</v>
      </c>
      <c r="N5844" t="s">
        <v>13132</v>
      </c>
      <c r="O5844" t="s">
        <v>1370</v>
      </c>
      <c r="P5844" t="s">
        <v>1892</v>
      </c>
      <c r="Q5844">
        <f t="shared" si="105"/>
        <v>7000</v>
      </c>
      <c r="R5844" t="s">
        <v>1820</v>
      </c>
      <c r="S5844" t="s">
        <v>1821</v>
      </c>
      <c r="T5844" t="s">
        <v>713</v>
      </c>
      <c r="U5844" s="75">
        <v>7000</v>
      </c>
      <c r="V5844">
        <v>11.78</v>
      </c>
      <c r="W5844">
        <v>82460</v>
      </c>
      <c r="AH5844" s="16"/>
      <c r="AI5844" t="s">
        <v>1375</v>
      </c>
    </row>
    <row r="5845" spans="1:35" x14ac:dyDescent="0.25">
      <c r="A5845" t="s">
        <v>13151</v>
      </c>
      <c r="B5845" s="1">
        <v>53</v>
      </c>
      <c r="C5845" t="s">
        <v>556</v>
      </c>
      <c r="D5845">
        <v>15386791</v>
      </c>
      <c r="E5845" t="s">
        <v>13152</v>
      </c>
      <c r="F5845" t="s">
        <v>1363</v>
      </c>
      <c r="G5845" t="s">
        <v>1364</v>
      </c>
      <c r="H5845" s="3" t="s">
        <v>4270</v>
      </c>
      <c r="I5845">
        <v>2021</v>
      </c>
      <c r="J5845" s="15" t="s">
        <v>1677</v>
      </c>
      <c r="K5845">
        <v>2021</v>
      </c>
      <c r="L5845" t="s">
        <v>1367</v>
      </c>
      <c r="M5845" t="s">
        <v>557</v>
      </c>
      <c r="N5845" t="s">
        <v>13132</v>
      </c>
      <c r="O5845" t="s">
        <v>1388</v>
      </c>
      <c r="P5845" t="s">
        <v>1892</v>
      </c>
      <c r="Q5845">
        <f t="shared" si="105"/>
        <v>4229</v>
      </c>
      <c r="R5845" t="s">
        <v>3345</v>
      </c>
      <c r="S5845" t="s">
        <v>3346</v>
      </c>
      <c r="T5845" t="s">
        <v>13133</v>
      </c>
      <c r="U5845" s="75">
        <v>4229</v>
      </c>
      <c r="V5845">
        <v>12</v>
      </c>
      <c r="W5845">
        <v>50748</v>
      </c>
      <c r="AH5845" s="16"/>
      <c r="AI5845" t="s">
        <v>1375</v>
      </c>
    </row>
    <row r="5846" spans="1:35" x14ac:dyDescent="0.25">
      <c r="A5846" t="s">
        <v>13153</v>
      </c>
      <c r="B5846" s="1">
        <v>53</v>
      </c>
      <c r="C5846" t="s">
        <v>556</v>
      </c>
      <c r="D5846">
        <v>14988844</v>
      </c>
      <c r="E5846" t="s">
        <v>13154</v>
      </c>
      <c r="F5846" t="s">
        <v>1363</v>
      </c>
      <c r="G5846" t="s">
        <v>1364</v>
      </c>
      <c r="H5846" s="3" t="s">
        <v>10173</v>
      </c>
      <c r="I5846">
        <v>2021</v>
      </c>
      <c r="J5846" s="15" t="s">
        <v>4029</v>
      </c>
      <c r="K5846">
        <v>2021</v>
      </c>
      <c r="L5846" t="s">
        <v>1367</v>
      </c>
      <c r="M5846" t="s">
        <v>557</v>
      </c>
      <c r="N5846" t="s">
        <v>13132</v>
      </c>
      <c r="O5846" t="s">
        <v>1370</v>
      </c>
      <c r="P5846" t="s">
        <v>1892</v>
      </c>
      <c r="Q5846">
        <f t="shared" si="105"/>
        <v>400</v>
      </c>
      <c r="R5846" t="s">
        <v>1820</v>
      </c>
      <c r="S5846" t="s">
        <v>1821</v>
      </c>
      <c r="T5846" t="s">
        <v>713</v>
      </c>
      <c r="U5846" s="75">
        <v>400</v>
      </c>
      <c r="V5846">
        <v>14.48</v>
      </c>
      <c r="W5846">
        <v>5792</v>
      </c>
      <c r="AH5846" s="16"/>
      <c r="AI5846" t="s">
        <v>1375</v>
      </c>
    </row>
    <row r="5847" spans="1:35" x14ac:dyDescent="0.25">
      <c r="A5847" t="s">
        <v>13155</v>
      </c>
      <c r="B5847" s="1">
        <v>53</v>
      </c>
      <c r="C5847" t="s">
        <v>556</v>
      </c>
      <c r="D5847">
        <v>14988844</v>
      </c>
      <c r="E5847" t="s">
        <v>13154</v>
      </c>
      <c r="F5847" t="s">
        <v>1363</v>
      </c>
      <c r="G5847" t="s">
        <v>1364</v>
      </c>
      <c r="H5847" s="3" t="s">
        <v>10173</v>
      </c>
      <c r="I5847">
        <v>2021</v>
      </c>
      <c r="J5847" s="15" t="s">
        <v>4029</v>
      </c>
      <c r="K5847">
        <v>2021</v>
      </c>
      <c r="L5847" t="s">
        <v>1367</v>
      </c>
      <c r="M5847" t="s">
        <v>557</v>
      </c>
      <c r="N5847" t="s">
        <v>13132</v>
      </c>
      <c r="O5847" t="s">
        <v>1370</v>
      </c>
      <c r="P5847" t="s">
        <v>1892</v>
      </c>
      <c r="Q5847">
        <f t="shared" si="105"/>
        <v>400</v>
      </c>
      <c r="R5847" t="s">
        <v>3345</v>
      </c>
      <c r="S5847" t="s">
        <v>3346</v>
      </c>
      <c r="T5847" t="s">
        <v>13133</v>
      </c>
      <c r="U5847" s="75">
        <v>400</v>
      </c>
      <c r="V5847">
        <v>11.95</v>
      </c>
      <c r="W5847">
        <v>4780</v>
      </c>
      <c r="AH5847" s="16"/>
      <c r="AI5847" t="s">
        <v>1375</v>
      </c>
    </row>
    <row r="5848" spans="1:35" x14ac:dyDescent="0.25">
      <c r="A5848" t="s">
        <v>13156</v>
      </c>
      <c r="B5848" s="1">
        <v>53</v>
      </c>
      <c r="C5848" t="s">
        <v>556</v>
      </c>
      <c r="D5848">
        <v>15152693</v>
      </c>
      <c r="E5848" t="s">
        <v>13157</v>
      </c>
      <c r="F5848" t="s">
        <v>1363</v>
      </c>
      <c r="G5848" t="s">
        <v>1364</v>
      </c>
      <c r="H5848" s="3" t="s">
        <v>1447</v>
      </c>
      <c r="I5848">
        <v>2021</v>
      </c>
      <c r="J5848" s="15" t="s">
        <v>11238</v>
      </c>
      <c r="K5848">
        <v>2021</v>
      </c>
      <c r="L5848" t="s">
        <v>1367</v>
      </c>
      <c r="M5848" t="s">
        <v>557</v>
      </c>
      <c r="N5848" t="s">
        <v>13132</v>
      </c>
      <c r="O5848" t="s">
        <v>1370</v>
      </c>
      <c r="P5848" t="s">
        <v>1892</v>
      </c>
      <c r="Q5848">
        <f t="shared" si="105"/>
        <v>50</v>
      </c>
      <c r="R5848" t="s">
        <v>2369</v>
      </c>
      <c r="S5848" t="s">
        <v>2370</v>
      </c>
      <c r="T5848" t="s">
        <v>13135</v>
      </c>
      <c r="U5848" s="75">
        <v>50</v>
      </c>
      <c r="V5848">
        <v>12</v>
      </c>
      <c r="W5848">
        <v>600</v>
      </c>
      <c r="AH5848" s="16"/>
      <c r="AI5848" t="s">
        <v>1375</v>
      </c>
    </row>
    <row r="5849" spans="1:35" x14ac:dyDescent="0.25">
      <c r="A5849" t="s">
        <v>13158</v>
      </c>
      <c r="B5849" s="1">
        <v>53</v>
      </c>
      <c r="C5849" t="s">
        <v>556</v>
      </c>
      <c r="D5849">
        <v>15152693</v>
      </c>
      <c r="E5849" t="s">
        <v>13157</v>
      </c>
      <c r="F5849" t="s">
        <v>1363</v>
      </c>
      <c r="G5849" t="s">
        <v>1364</v>
      </c>
      <c r="H5849" s="3" t="s">
        <v>1447</v>
      </c>
      <c r="I5849">
        <v>2021</v>
      </c>
      <c r="J5849" s="15" t="s">
        <v>11238</v>
      </c>
      <c r="K5849">
        <v>2021</v>
      </c>
      <c r="L5849" t="s">
        <v>1367</v>
      </c>
      <c r="M5849" t="s">
        <v>557</v>
      </c>
      <c r="N5849" t="s">
        <v>13132</v>
      </c>
      <c r="O5849" t="s">
        <v>1370</v>
      </c>
      <c r="P5849" t="s">
        <v>1892</v>
      </c>
      <c r="Q5849">
        <f t="shared" si="105"/>
        <v>50</v>
      </c>
      <c r="R5849" t="s">
        <v>3345</v>
      </c>
      <c r="S5849" t="s">
        <v>3346</v>
      </c>
      <c r="T5849" t="s">
        <v>13133</v>
      </c>
      <c r="U5849" s="75">
        <v>50</v>
      </c>
      <c r="V5849">
        <v>12</v>
      </c>
      <c r="W5849">
        <v>600</v>
      </c>
      <c r="AH5849" s="16"/>
      <c r="AI5849" t="s">
        <v>1375</v>
      </c>
    </row>
    <row r="5850" spans="1:35" x14ac:dyDescent="0.25">
      <c r="A5850" t="s">
        <v>13159</v>
      </c>
      <c r="B5850" s="1">
        <v>53</v>
      </c>
      <c r="C5850" t="s">
        <v>556</v>
      </c>
      <c r="D5850">
        <v>15152693</v>
      </c>
      <c r="E5850" t="s">
        <v>13157</v>
      </c>
      <c r="F5850" t="s">
        <v>1363</v>
      </c>
      <c r="G5850" t="s">
        <v>1364</v>
      </c>
      <c r="H5850" s="3" t="s">
        <v>1447</v>
      </c>
      <c r="I5850">
        <v>2021</v>
      </c>
      <c r="J5850" s="15" t="s">
        <v>11238</v>
      </c>
      <c r="K5850">
        <v>2021</v>
      </c>
      <c r="L5850" t="s">
        <v>1367</v>
      </c>
      <c r="M5850" t="s">
        <v>557</v>
      </c>
      <c r="N5850" t="s">
        <v>13132</v>
      </c>
      <c r="O5850" t="s">
        <v>1370</v>
      </c>
      <c r="P5850" t="s">
        <v>1892</v>
      </c>
      <c r="Q5850">
        <f t="shared" si="105"/>
        <v>50</v>
      </c>
      <c r="R5850" t="s">
        <v>1490</v>
      </c>
      <c r="S5850" t="s">
        <v>1491</v>
      </c>
      <c r="T5850" t="s">
        <v>13160</v>
      </c>
      <c r="U5850" s="75">
        <v>50</v>
      </c>
      <c r="V5850">
        <v>23</v>
      </c>
      <c r="W5850">
        <v>1150</v>
      </c>
      <c r="AH5850" s="16"/>
      <c r="AI5850" t="s">
        <v>1375</v>
      </c>
    </row>
    <row r="5851" spans="1:35" x14ac:dyDescent="0.25">
      <c r="A5851" t="s">
        <v>13161</v>
      </c>
      <c r="B5851" s="1">
        <v>53</v>
      </c>
      <c r="C5851" t="s">
        <v>556</v>
      </c>
      <c r="D5851">
        <v>15101290</v>
      </c>
      <c r="E5851" t="s">
        <v>13162</v>
      </c>
      <c r="F5851" t="s">
        <v>1363</v>
      </c>
      <c r="G5851" t="s">
        <v>1364</v>
      </c>
      <c r="H5851" s="3" t="s">
        <v>1850</v>
      </c>
      <c r="I5851">
        <v>2021</v>
      </c>
      <c r="J5851" s="15" t="s">
        <v>1851</v>
      </c>
      <c r="K5851">
        <v>2021</v>
      </c>
      <c r="L5851" t="s">
        <v>1367</v>
      </c>
      <c r="M5851" t="s">
        <v>557</v>
      </c>
      <c r="N5851" t="s">
        <v>13132</v>
      </c>
      <c r="O5851" t="s">
        <v>1370</v>
      </c>
      <c r="P5851" t="s">
        <v>1892</v>
      </c>
      <c r="Q5851">
        <f t="shared" si="105"/>
        <v>50</v>
      </c>
      <c r="R5851" t="s">
        <v>3345</v>
      </c>
      <c r="S5851" t="s">
        <v>3346</v>
      </c>
      <c r="T5851" t="s">
        <v>13133</v>
      </c>
      <c r="U5851" s="75">
        <v>50</v>
      </c>
      <c r="V5851">
        <v>12</v>
      </c>
      <c r="W5851">
        <v>600</v>
      </c>
      <c r="AH5851" s="16"/>
      <c r="AI5851" t="s">
        <v>1375</v>
      </c>
    </row>
    <row r="5852" spans="1:35" x14ac:dyDescent="0.25">
      <c r="A5852" t="s">
        <v>13163</v>
      </c>
      <c r="B5852" s="1">
        <v>53</v>
      </c>
      <c r="C5852" t="s">
        <v>556</v>
      </c>
      <c r="D5852">
        <v>15134423</v>
      </c>
      <c r="E5852" t="s">
        <v>13164</v>
      </c>
      <c r="F5852" t="s">
        <v>1363</v>
      </c>
      <c r="G5852" t="s">
        <v>1364</v>
      </c>
      <c r="H5852" s="3" t="s">
        <v>1446</v>
      </c>
      <c r="I5852">
        <v>2021</v>
      </c>
      <c r="J5852" s="15" t="s">
        <v>1447</v>
      </c>
      <c r="K5852">
        <v>2021</v>
      </c>
      <c r="L5852" t="s">
        <v>1367</v>
      </c>
      <c r="M5852" t="s">
        <v>557</v>
      </c>
      <c r="N5852" t="s">
        <v>13132</v>
      </c>
      <c r="O5852" t="s">
        <v>1370</v>
      </c>
      <c r="P5852" t="s">
        <v>1892</v>
      </c>
      <c r="Q5852">
        <f t="shared" si="105"/>
        <v>20</v>
      </c>
      <c r="R5852" t="s">
        <v>2369</v>
      </c>
      <c r="S5852" t="s">
        <v>2370</v>
      </c>
      <c r="T5852" t="s">
        <v>13135</v>
      </c>
      <c r="U5852" s="75">
        <v>20</v>
      </c>
      <c r="V5852">
        <v>12</v>
      </c>
      <c r="W5852">
        <v>240</v>
      </c>
      <c r="AH5852" s="16"/>
      <c r="AI5852" t="s">
        <v>1375</v>
      </c>
    </row>
    <row r="5853" spans="1:35" x14ac:dyDescent="0.25">
      <c r="A5853" t="s">
        <v>13165</v>
      </c>
      <c r="B5853" s="1">
        <v>53</v>
      </c>
      <c r="C5853" t="s">
        <v>556</v>
      </c>
      <c r="D5853">
        <v>15249077</v>
      </c>
      <c r="E5853" t="s">
        <v>13166</v>
      </c>
      <c r="F5853" t="s">
        <v>1363</v>
      </c>
      <c r="G5853" t="s">
        <v>1364</v>
      </c>
      <c r="H5853" s="3" t="s">
        <v>4484</v>
      </c>
      <c r="I5853">
        <v>2021</v>
      </c>
      <c r="J5853" s="15" t="s">
        <v>4485</v>
      </c>
      <c r="K5853">
        <v>2021</v>
      </c>
      <c r="L5853" t="s">
        <v>1367</v>
      </c>
      <c r="M5853" t="s">
        <v>557</v>
      </c>
      <c r="N5853" t="s">
        <v>13132</v>
      </c>
      <c r="O5853" t="s">
        <v>1370</v>
      </c>
      <c r="P5853" t="s">
        <v>1892</v>
      </c>
      <c r="Q5853">
        <f t="shared" si="105"/>
        <v>100</v>
      </c>
      <c r="R5853" t="s">
        <v>3345</v>
      </c>
      <c r="S5853" t="s">
        <v>3346</v>
      </c>
      <c r="T5853" t="s">
        <v>13133</v>
      </c>
      <c r="U5853" s="75">
        <v>100</v>
      </c>
      <c r="V5853">
        <v>12</v>
      </c>
      <c r="W5853">
        <v>1200</v>
      </c>
      <c r="AH5853" s="16"/>
      <c r="AI5853" t="s">
        <v>1375</v>
      </c>
    </row>
    <row r="5854" spans="1:35" x14ac:dyDescent="0.25">
      <c r="A5854" t="s">
        <v>13167</v>
      </c>
      <c r="B5854" s="1">
        <v>53</v>
      </c>
      <c r="C5854" t="s">
        <v>556</v>
      </c>
      <c r="D5854">
        <v>15249077</v>
      </c>
      <c r="E5854" t="s">
        <v>13166</v>
      </c>
      <c r="F5854" t="s">
        <v>1363</v>
      </c>
      <c r="G5854" t="s">
        <v>1364</v>
      </c>
      <c r="H5854" s="3" t="s">
        <v>4484</v>
      </c>
      <c r="I5854">
        <v>2021</v>
      </c>
      <c r="J5854" s="15" t="s">
        <v>4485</v>
      </c>
      <c r="K5854">
        <v>2021</v>
      </c>
      <c r="L5854" t="s">
        <v>1367</v>
      </c>
      <c r="M5854" t="s">
        <v>557</v>
      </c>
      <c r="N5854" t="s">
        <v>13132</v>
      </c>
      <c r="O5854" t="s">
        <v>1370</v>
      </c>
      <c r="P5854" t="s">
        <v>1892</v>
      </c>
      <c r="Q5854">
        <f t="shared" si="105"/>
        <v>100</v>
      </c>
      <c r="R5854" t="s">
        <v>2369</v>
      </c>
      <c r="S5854" t="s">
        <v>2370</v>
      </c>
      <c r="T5854" t="s">
        <v>13135</v>
      </c>
      <c r="U5854" s="75">
        <v>100</v>
      </c>
      <c r="V5854">
        <v>12</v>
      </c>
      <c r="W5854">
        <v>1200</v>
      </c>
      <c r="AH5854" s="16"/>
      <c r="AI5854" t="s">
        <v>1375</v>
      </c>
    </row>
    <row r="5855" spans="1:35" x14ac:dyDescent="0.25">
      <c r="A5855" t="s">
        <v>13168</v>
      </c>
      <c r="B5855" s="1">
        <v>53</v>
      </c>
      <c r="C5855" t="s">
        <v>556</v>
      </c>
      <c r="D5855">
        <v>15810577</v>
      </c>
      <c r="E5855" t="s">
        <v>13169</v>
      </c>
      <c r="F5855" t="s">
        <v>1363</v>
      </c>
      <c r="G5855" t="s">
        <v>1364</v>
      </c>
      <c r="H5855" s="3" t="s">
        <v>7840</v>
      </c>
      <c r="I5855">
        <v>2021</v>
      </c>
      <c r="J5855" s="15" t="s">
        <v>12231</v>
      </c>
      <c r="K5855">
        <v>2021</v>
      </c>
      <c r="L5855" t="s">
        <v>1367</v>
      </c>
      <c r="M5855" t="s">
        <v>557</v>
      </c>
      <c r="N5855" t="s">
        <v>13132</v>
      </c>
      <c r="O5855" t="s">
        <v>1388</v>
      </c>
      <c r="P5855" t="s">
        <v>1892</v>
      </c>
      <c r="Q5855">
        <f t="shared" si="105"/>
        <v>800</v>
      </c>
      <c r="R5855" t="s">
        <v>3345</v>
      </c>
      <c r="S5855" t="s">
        <v>3346</v>
      </c>
      <c r="T5855" t="s">
        <v>13133</v>
      </c>
      <c r="U5855" s="75">
        <v>800</v>
      </c>
      <c r="V5855">
        <v>15</v>
      </c>
      <c r="W5855">
        <v>12000</v>
      </c>
      <c r="AH5855" s="16"/>
      <c r="AI5855" t="s">
        <v>1375</v>
      </c>
    </row>
    <row r="5856" spans="1:35" x14ac:dyDescent="0.25">
      <c r="A5856" t="s">
        <v>13170</v>
      </c>
      <c r="B5856" s="1">
        <v>53</v>
      </c>
      <c r="C5856" t="s">
        <v>556</v>
      </c>
      <c r="D5856">
        <v>16039386</v>
      </c>
      <c r="E5856" t="s">
        <v>13171</v>
      </c>
      <c r="F5856" t="s">
        <v>1363</v>
      </c>
      <c r="G5856" t="s">
        <v>1364</v>
      </c>
      <c r="H5856" s="3" t="s">
        <v>4532</v>
      </c>
      <c r="I5856">
        <v>2021</v>
      </c>
      <c r="J5856" s="15" t="s">
        <v>4533</v>
      </c>
      <c r="K5856">
        <v>2021</v>
      </c>
      <c r="L5856" t="s">
        <v>1367</v>
      </c>
      <c r="M5856" t="s">
        <v>557</v>
      </c>
      <c r="N5856" t="s">
        <v>13132</v>
      </c>
      <c r="O5856" t="s">
        <v>1388</v>
      </c>
      <c r="P5856" t="s">
        <v>1892</v>
      </c>
      <c r="Q5856">
        <f t="shared" si="105"/>
        <v>500</v>
      </c>
      <c r="R5856" t="s">
        <v>3345</v>
      </c>
      <c r="S5856" t="s">
        <v>3346</v>
      </c>
      <c r="T5856" t="s">
        <v>13133</v>
      </c>
      <c r="U5856" s="75">
        <v>500</v>
      </c>
      <c r="V5856">
        <v>15</v>
      </c>
      <c r="W5856">
        <v>7500</v>
      </c>
      <c r="AH5856" s="16"/>
      <c r="AI5856" t="s">
        <v>1375</v>
      </c>
    </row>
    <row r="5857" spans="1:35" x14ac:dyDescent="0.25">
      <c r="A5857" t="s">
        <v>13172</v>
      </c>
      <c r="B5857" s="1">
        <v>53</v>
      </c>
      <c r="C5857" t="s">
        <v>556</v>
      </c>
      <c r="D5857">
        <v>13906208</v>
      </c>
      <c r="E5857" t="s">
        <v>13173</v>
      </c>
      <c r="F5857" t="s">
        <v>1363</v>
      </c>
      <c r="G5857" t="s">
        <v>1364</v>
      </c>
      <c r="H5857" s="3" t="s">
        <v>1752</v>
      </c>
      <c r="I5857">
        <v>2021</v>
      </c>
      <c r="J5857" s="15" t="s">
        <v>7863</v>
      </c>
      <c r="K5857">
        <v>2021</v>
      </c>
      <c r="L5857" t="s">
        <v>1367</v>
      </c>
      <c r="M5857" t="s">
        <v>557</v>
      </c>
      <c r="N5857" t="s">
        <v>13132</v>
      </c>
      <c r="O5857" t="s">
        <v>1388</v>
      </c>
      <c r="P5857" t="s">
        <v>1892</v>
      </c>
      <c r="Q5857">
        <f t="shared" si="105"/>
        <v>100</v>
      </c>
      <c r="R5857" t="s">
        <v>3345</v>
      </c>
      <c r="S5857" t="s">
        <v>3346</v>
      </c>
      <c r="T5857" t="s">
        <v>713</v>
      </c>
      <c r="U5857" s="75">
        <v>100</v>
      </c>
      <c r="V5857">
        <v>12</v>
      </c>
      <c r="W5857">
        <v>1200</v>
      </c>
      <c r="AH5857" s="16"/>
      <c r="AI5857" t="s">
        <v>1375</v>
      </c>
    </row>
    <row r="5858" spans="1:35" x14ac:dyDescent="0.25">
      <c r="A5858" t="s">
        <v>13174</v>
      </c>
      <c r="B5858" s="1">
        <v>53</v>
      </c>
      <c r="C5858" t="s">
        <v>556</v>
      </c>
      <c r="D5858">
        <v>13906208</v>
      </c>
      <c r="E5858" t="s">
        <v>13173</v>
      </c>
      <c r="F5858" t="s">
        <v>1363</v>
      </c>
      <c r="G5858" t="s">
        <v>1364</v>
      </c>
      <c r="H5858" s="3" t="s">
        <v>1752</v>
      </c>
      <c r="I5858">
        <v>2021</v>
      </c>
      <c r="J5858" s="15" t="s">
        <v>7863</v>
      </c>
      <c r="K5858">
        <v>2021</v>
      </c>
      <c r="L5858" t="s">
        <v>1367</v>
      </c>
      <c r="M5858" t="s">
        <v>557</v>
      </c>
      <c r="N5858" t="s">
        <v>13132</v>
      </c>
      <c r="O5858" t="s">
        <v>1388</v>
      </c>
      <c r="P5858" t="s">
        <v>1892</v>
      </c>
      <c r="Q5858">
        <f t="shared" si="105"/>
        <v>100</v>
      </c>
      <c r="R5858" t="s">
        <v>1820</v>
      </c>
      <c r="S5858" t="s">
        <v>1821</v>
      </c>
      <c r="T5858" t="s">
        <v>713</v>
      </c>
      <c r="U5858" s="75">
        <v>100</v>
      </c>
      <c r="V5858">
        <v>11.93</v>
      </c>
      <c r="W5858">
        <v>1193</v>
      </c>
      <c r="AH5858" s="16"/>
      <c r="AI5858" t="s">
        <v>1375</v>
      </c>
    </row>
    <row r="5859" spans="1:35" x14ac:dyDescent="0.25">
      <c r="A5859" t="s">
        <v>13175</v>
      </c>
      <c r="B5859" s="1">
        <v>53</v>
      </c>
      <c r="C5859" t="s">
        <v>556</v>
      </c>
      <c r="D5859">
        <v>13906208</v>
      </c>
      <c r="E5859" t="s">
        <v>13173</v>
      </c>
      <c r="F5859" t="s">
        <v>1363</v>
      </c>
      <c r="G5859" t="s">
        <v>1364</v>
      </c>
      <c r="H5859" s="3" t="s">
        <v>1752</v>
      </c>
      <c r="I5859">
        <v>2021</v>
      </c>
      <c r="J5859" s="15" t="s">
        <v>7863</v>
      </c>
      <c r="K5859">
        <v>2021</v>
      </c>
      <c r="L5859" t="s">
        <v>1367</v>
      </c>
      <c r="M5859" t="s">
        <v>557</v>
      </c>
      <c r="N5859" t="s">
        <v>13132</v>
      </c>
      <c r="O5859" t="s">
        <v>1388</v>
      </c>
      <c r="P5859" t="s">
        <v>1892</v>
      </c>
      <c r="Q5859">
        <f t="shared" si="105"/>
        <v>100</v>
      </c>
      <c r="R5859" t="s">
        <v>2102</v>
      </c>
      <c r="S5859" t="s">
        <v>2103</v>
      </c>
      <c r="T5859" t="s">
        <v>13145</v>
      </c>
      <c r="U5859" s="75">
        <v>100</v>
      </c>
      <c r="V5859">
        <v>17.5</v>
      </c>
      <c r="W5859">
        <v>1750</v>
      </c>
      <c r="AH5859" s="16"/>
      <c r="AI5859" t="s">
        <v>1375</v>
      </c>
    </row>
    <row r="5860" spans="1:35" x14ac:dyDescent="0.25">
      <c r="A5860" t="s">
        <v>13176</v>
      </c>
      <c r="B5860" s="1">
        <v>53</v>
      </c>
      <c r="C5860" t="s">
        <v>556</v>
      </c>
      <c r="D5860">
        <v>13954075</v>
      </c>
      <c r="E5860" t="s">
        <v>13177</v>
      </c>
      <c r="F5860" t="s">
        <v>1363</v>
      </c>
      <c r="G5860" t="s">
        <v>1391</v>
      </c>
      <c r="H5860" s="3" t="s">
        <v>1688</v>
      </c>
      <c r="I5860">
        <v>2021</v>
      </c>
      <c r="J5860" s="15" t="s">
        <v>1689</v>
      </c>
      <c r="K5860">
        <v>2021</v>
      </c>
      <c r="L5860" t="s">
        <v>1367</v>
      </c>
      <c r="M5860" t="s">
        <v>557</v>
      </c>
      <c r="N5860" t="s">
        <v>13132</v>
      </c>
      <c r="O5860" t="s">
        <v>1388</v>
      </c>
      <c r="P5860" t="s">
        <v>1892</v>
      </c>
      <c r="Q5860">
        <f t="shared" si="105"/>
        <v>10</v>
      </c>
      <c r="R5860" t="s">
        <v>2102</v>
      </c>
      <c r="S5860" t="s">
        <v>2103</v>
      </c>
      <c r="T5860" t="s">
        <v>13178</v>
      </c>
      <c r="U5860" s="75">
        <v>10</v>
      </c>
      <c r="V5860">
        <v>17.5</v>
      </c>
      <c r="W5860">
        <v>175</v>
      </c>
      <c r="AH5860" s="16"/>
      <c r="AI5860" t="s">
        <v>1375</v>
      </c>
    </row>
    <row r="5861" spans="1:35" x14ac:dyDescent="0.25">
      <c r="A5861" t="s">
        <v>13179</v>
      </c>
      <c r="B5861" s="1">
        <v>53</v>
      </c>
      <c r="C5861" t="s">
        <v>556</v>
      </c>
      <c r="D5861">
        <v>14047896</v>
      </c>
      <c r="E5861" t="s">
        <v>13180</v>
      </c>
      <c r="F5861" t="s">
        <v>1363</v>
      </c>
      <c r="G5861" t="s">
        <v>1364</v>
      </c>
      <c r="H5861" s="3" t="s">
        <v>1831</v>
      </c>
      <c r="I5861">
        <v>2021</v>
      </c>
      <c r="J5861" s="15" t="s">
        <v>1832</v>
      </c>
      <c r="K5861">
        <v>2021</v>
      </c>
      <c r="L5861" t="s">
        <v>1367</v>
      </c>
      <c r="M5861" t="s">
        <v>557</v>
      </c>
      <c r="N5861" t="s">
        <v>13132</v>
      </c>
      <c r="O5861" t="s">
        <v>1388</v>
      </c>
      <c r="P5861" t="s">
        <v>1892</v>
      </c>
      <c r="Q5861">
        <f t="shared" si="105"/>
        <v>25</v>
      </c>
      <c r="R5861" t="s">
        <v>3345</v>
      </c>
      <c r="S5861" t="s">
        <v>3346</v>
      </c>
      <c r="T5861" t="s">
        <v>13133</v>
      </c>
      <c r="U5861" s="75">
        <v>25</v>
      </c>
      <c r="V5861">
        <v>12</v>
      </c>
      <c r="W5861">
        <v>300</v>
      </c>
      <c r="AH5861" s="16"/>
      <c r="AI5861" t="s">
        <v>1375</v>
      </c>
    </row>
    <row r="5862" spans="1:35" x14ac:dyDescent="0.25">
      <c r="A5862" t="s">
        <v>13181</v>
      </c>
      <c r="B5862" s="1">
        <v>53</v>
      </c>
      <c r="C5862" t="s">
        <v>556</v>
      </c>
      <c r="D5862">
        <v>14047896</v>
      </c>
      <c r="E5862" t="s">
        <v>13180</v>
      </c>
      <c r="F5862" t="s">
        <v>1363</v>
      </c>
      <c r="G5862" t="s">
        <v>1364</v>
      </c>
      <c r="H5862" s="3" t="s">
        <v>1831</v>
      </c>
      <c r="I5862">
        <v>2021</v>
      </c>
      <c r="J5862" s="15" t="s">
        <v>1832</v>
      </c>
      <c r="K5862">
        <v>2021</v>
      </c>
      <c r="L5862" t="s">
        <v>1367</v>
      </c>
      <c r="M5862" t="s">
        <v>557</v>
      </c>
      <c r="N5862" t="s">
        <v>13132</v>
      </c>
      <c r="O5862" t="s">
        <v>1388</v>
      </c>
      <c r="P5862" t="s">
        <v>1892</v>
      </c>
      <c r="Q5862">
        <f t="shared" si="105"/>
        <v>25</v>
      </c>
      <c r="R5862" t="s">
        <v>1820</v>
      </c>
      <c r="S5862" t="s">
        <v>1821</v>
      </c>
      <c r="T5862" t="s">
        <v>713</v>
      </c>
      <c r="U5862" s="75">
        <v>25</v>
      </c>
      <c r="V5862">
        <v>11.99</v>
      </c>
      <c r="W5862">
        <v>299.75</v>
      </c>
      <c r="AH5862" s="16"/>
      <c r="AI5862" t="s">
        <v>1375</v>
      </c>
    </row>
    <row r="5863" spans="1:35" x14ac:dyDescent="0.25">
      <c r="A5863" t="s">
        <v>13182</v>
      </c>
      <c r="B5863" s="1">
        <v>53</v>
      </c>
      <c r="C5863" t="s">
        <v>556</v>
      </c>
      <c r="D5863">
        <v>14047896</v>
      </c>
      <c r="E5863" t="s">
        <v>13180</v>
      </c>
      <c r="F5863" t="s">
        <v>1363</v>
      </c>
      <c r="G5863" t="s">
        <v>1364</v>
      </c>
      <c r="H5863" s="3" t="s">
        <v>1831</v>
      </c>
      <c r="I5863">
        <v>2021</v>
      </c>
      <c r="J5863" s="15" t="s">
        <v>1832</v>
      </c>
      <c r="K5863">
        <v>2021</v>
      </c>
      <c r="L5863" t="s">
        <v>1367</v>
      </c>
      <c r="M5863" t="s">
        <v>557</v>
      </c>
      <c r="N5863" t="s">
        <v>13132</v>
      </c>
      <c r="O5863" t="s">
        <v>1388</v>
      </c>
      <c r="P5863" t="s">
        <v>1892</v>
      </c>
      <c r="Q5863">
        <f t="shared" si="105"/>
        <v>25</v>
      </c>
      <c r="R5863" t="s">
        <v>2102</v>
      </c>
      <c r="S5863" t="s">
        <v>2103</v>
      </c>
      <c r="T5863" t="s">
        <v>13183</v>
      </c>
      <c r="U5863" s="75">
        <v>25</v>
      </c>
      <c r="V5863">
        <v>17.5</v>
      </c>
      <c r="W5863">
        <v>437.5</v>
      </c>
      <c r="AH5863" s="16"/>
      <c r="AI5863" t="s">
        <v>1375</v>
      </c>
    </row>
    <row r="5864" spans="1:35" x14ac:dyDescent="0.25">
      <c r="A5864" t="s">
        <v>13184</v>
      </c>
      <c r="B5864" s="1">
        <v>53</v>
      </c>
      <c r="C5864" t="s">
        <v>556</v>
      </c>
      <c r="D5864">
        <v>14051613</v>
      </c>
      <c r="E5864" t="s">
        <v>13185</v>
      </c>
      <c r="F5864" t="s">
        <v>1363</v>
      </c>
      <c r="G5864" t="s">
        <v>1364</v>
      </c>
      <c r="H5864" s="3" t="s">
        <v>2008</v>
      </c>
      <c r="I5864">
        <v>2021</v>
      </c>
      <c r="J5864" s="15" t="s">
        <v>2009</v>
      </c>
      <c r="K5864">
        <v>2021</v>
      </c>
      <c r="L5864" t="s">
        <v>1367</v>
      </c>
      <c r="M5864" t="s">
        <v>557</v>
      </c>
      <c r="N5864" t="s">
        <v>13132</v>
      </c>
      <c r="O5864" t="s">
        <v>1388</v>
      </c>
      <c r="P5864" t="s">
        <v>1892</v>
      </c>
      <c r="Q5864">
        <f t="shared" si="105"/>
        <v>700</v>
      </c>
      <c r="R5864" t="s">
        <v>1820</v>
      </c>
      <c r="S5864" t="s">
        <v>1821</v>
      </c>
      <c r="T5864" t="s">
        <v>713</v>
      </c>
      <c r="U5864" s="75">
        <v>700</v>
      </c>
      <c r="V5864">
        <v>11.84</v>
      </c>
      <c r="W5864">
        <v>8288</v>
      </c>
      <c r="AH5864" s="16"/>
      <c r="AI5864" t="s">
        <v>1375</v>
      </c>
    </row>
    <row r="5865" spans="1:35" x14ac:dyDescent="0.25">
      <c r="A5865" t="s">
        <v>13186</v>
      </c>
      <c r="B5865" s="1">
        <v>53</v>
      </c>
      <c r="C5865" t="s">
        <v>556</v>
      </c>
      <c r="D5865">
        <v>14051613</v>
      </c>
      <c r="E5865" t="s">
        <v>13185</v>
      </c>
      <c r="F5865" t="s">
        <v>1363</v>
      </c>
      <c r="G5865" t="s">
        <v>1364</v>
      </c>
      <c r="H5865" s="3" t="s">
        <v>2008</v>
      </c>
      <c r="I5865">
        <v>2021</v>
      </c>
      <c r="J5865" s="15" t="s">
        <v>2009</v>
      </c>
      <c r="K5865">
        <v>2021</v>
      </c>
      <c r="L5865" t="s">
        <v>1367</v>
      </c>
      <c r="M5865" t="s">
        <v>557</v>
      </c>
      <c r="N5865" t="s">
        <v>13132</v>
      </c>
      <c r="O5865" t="s">
        <v>1388</v>
      </c>
      <c r="P5865" t="s">
        <v>1892</v>
      </c>
      <c r="Q5865">
        <f t="shared" si="105"/>
        <v>700</v>
      </c>
      <c r="R5865" t="s">
        <v>3345</v>
      </c>
      <c r="S5865" t="s">
        <v>3346</v>
      </c>
      <c r="T5865" t="s">
        <v>557</v>
      </c>
      <c r="U5865" s="75">
        <v>700</v>
      </c>
      <c r="V5865">
        <v>11.45</v>
      </c>
      <c r="W5865">
        <v>8015</v>
      </c>
      <c r="AH5865" s="16"/>
      <c r="AI5865" t="s">
        <v>1375</v>
      </c>
    </row>
    <row r="5866" spans="1:35" x14ac:dyDescent="0.25">
      <c r="A5866" t="s">
        <v>13187</v>
      </c>
      <c r="B5866" s="1">
        <v>53</v>
      </c>
      <c r="C5866" t="s">
        <v>556</v>
      </c>
      <c r="D5866">
        <v>14038706</v>
      </c>
      <c r="E5866" t="s">
        <v>13188</v>
      </c>
      <c r="F5866" t="s">
        <v>1363</v>
      </c>
      <c r="G5866" t="s">
        <v>1364</v>
      </c>
      <c r="H5866" s="3" t="s">
        <v>1815</v>
      </c>
      <c r="I5866">
        <v>2021</v>
      </c>
      <c r="J5866" s="15" t="s">
        <v>1816</v>
      </c>
      <c r="K5866">
        <v>2021</v>
      </c>
      <c r="L5866" t="s">
        <v>1367</v>
      </c>
      <c r="M5866" t="s">
        <v>557</v>
      </c>
      <c r="N5866" t="s">
        <v>13132</v>
      </c>
      <c r="O5866" t="s">
        <v>1388</v>
      </c>
      <c r="P5866" t="s">
        <v>1892</v>
      </c>
      <c r="Q5866">
        <f t="shared" si="105"/>
        <v>25</v>
      </c>
      <c r="R5866" t="s">
        <v>3345</v>
      </c>
      <c r="S5866" t="s">
        <v>3346</v>
      </c>
      <c r="T5866" t="s">
        <v>557</v>
      </c>
      <c r="U5866" s="75">
        <v>25</v>
      </c>
      <c r="V5866">
        <v>12</v>
      </c>
      <c r="W5866">
        <v>300</v>
      </c>
      <c r="AH5866" s="16"/>
      <c r="AI5866" t="s">
        <v>1375</v>
      </c>
    </row>
    <row r="5867" spans="1:35" x14ac:dyDescent="0.25">
      <c r="A5867" t="s">
        <v>13189</v>
      </c>
      <c r="B5867" s="1">
        <v>53</v>
      </c>
      <c r="C5867" t="s">
        <v>556</v>
      </c>
      <c r="D5867">
        <v>14038706</v>
      </c>
      <c r="E5867" t="s">
        <v>13188</v>
      </c>
      <c r="F5867" t="s">
        <v>1363</v>
      </c>
      <c r="G5867" t="s">
        <v>1364</v>
      </c>
      <c r="H5867" s="3" t="s">
        <v>1815</v>
      </c>
      <c r="I5867">
        <v>2021</v>
      </c>
      <c r="J5867" s="15" t="s">
        <v>1816</v>
      </c>
      <c r="K5867">
        <v>2021</v>
      </c>
      <c r="L5867" t="s">
        <v>1367</v>
      </c>
      <c r="M5867" t="s">
        <v>557</v>
      </c>
      <c r="N5867" t="s">
        <v>13132</v>
      </c>
      <c r="O5867" t="s">
        <v>1388</v>
      </c>
      <c r="P5867" t="s">
        <v>1892</v>
      </c>
      <c r="Q5867">
        <f t="shared" si="105"/>
        <v>25</v>
      </c>
      <c r="R5867" t="s">
        <v>2102</v>
      </c>
      <c r="S5867" t="s">
        <v>2103</v>
      </c>
      <c r="T5867" t="s">
        <v>13178</v>
      </c>
      <c r="U5867" s="75">
        <v>25</v>
      </c>
      <c r="V5867">
        <v>17.5</v>
      </c>
      <c r="W5867">
        <v>437.5</v>
      </c>
      <c r="AH5867" s="16"/>
      <c r="AI5867" t="s">
        <v>1375</v>
      </c>
    </row>
    <row r="5868" spans="1:35" x14ac:dyDescent="0.25">
      <c r="A5868" t="s">
        <v>13190</v>
      </c>
      <c r="B5868" s="1">
        <v>53</v>
      </c>
      <c r="C5868" t="s">
        <v>556</v>
      </c>
      <c r="D5868">
        <v>14038706</v>
      </c>
      <c r="E5868" t="s">
        <v>13188</v>
      </c>
      <c r="F5868" t="s">
        <v>1363</v>
      </c>
      <c r="G5868" t="s">
        <v>1364</v>
      </c>
      <c r="H5868" s="3" t="s">
        <v>1815</v>
      </c>
      <c r="I5868">
        <v>2021</v>
      </c>
      <c r="J5868" s="15" t="s">
        <v>1816</v>
      </c>
      <c r="K5868">
        <v>2021</v>
      </c>
      <c r="L5868" t="s">
        <v>1367</v>
      </c>
      <c r="M5868" t="s">
        <v>557</v>
      </c>
      <c r="N5868" t="s">
        <v>13132</v>
      </c>
      <c r="O5868" t="s">
        <v>1388</v>
      </c>
      <c r="P5868" t="s">
        <v>1892</v>
      </c>
      <c r="Q5868">
        <f t="shared" si="105"/>
        <v>25</v>
      </c>
      <c r="R5868" t="s">
        <v>1820</v>
      </c>
      <c r="S5868" t="s">
        <v>1821</v>
      </c>
      <c r="T5868" t="s">
        <v>713</v>
      </c>
      <c r="U5868" s="75">
        <v>25</v>
      </c>
      <c r="V5868">
        <v>11.99</v>
      </c>
      <c r="W5868">
        <v>299.75</v>
      </c>
      <c r="AH5868" s="16"/>
      <c r="AI5868" t="s">
        <v>1375</v>
      </c>
    </row>
    <row r="5869" spans="1:35" x14ac:dyDescent="0.25">
      <c r="A5869" t="s">
        <v>13191</v>
      </c>
      <c r="B5869" s="1">
        <v>53</v>
      </c>
      <c r="C5869" t="s">
        <v>556</v>
      </c>
      <c r="D5869">
        <v>14061449</v>
      </c>
      <c r="E5869" t="s">
        <v>13192</v>
      </c>
      <c r="F5869" t="s">
        <v>1363</v>
      </c>
      <c r="G5869" t="s">
        <v>1364</v>
      </c>
      <c r="H5869" s="3" t="s">
        <v>1816</v>
      </c>
      <c r="I5869">
        <v>2021</v>
      </c>
      <c r="J5869" s="15" t="s">
        <v>2008</v>
      </c>
      <c r="K5869">
        <v>2021</v>
      </c>
      <c r="L5869" t="s">
        <v>1367</v>
      </c>
      <c r="M5869" t="s">
        <v>557</v>
      </c>
      <c r="N5869" t="s">
        <v>13132</v>
      </c>
      <c r="O5869" t="s">
        <v>1388</v>
      </c>
      <c r="P5869" t="s">
        <v>1892</v>
      </c>
      <c r="Q5869">
        <f t="shared" si="105"/>
        <v>2300</v>
      </c>
      <c r="R5869" t="s">
        <v>3345</v>
      </c>
      <c r="S5869" t="s">
        <v>3346</v>
      </c>
      <c r="T5869" t="s">
        <v>557</v>
      </c>
      <c r="U5869" s="75">
        <v>2300</v>
      </c>
      <c r="V5869">
        <v>12</v>
      </c>
      <c r="W5869">
        <v>27600</v>
      </c>
      <c r="AH5869" s="16"/>
      <c r="AI5869" t="s">
        <v>1375</v>
      </c>
    </row>
    <row r="5870" spans="1:35" x14ac:dyDescent="0.25">
      <c r="A5870" t="s">
        <v>13193</v>
      </c>
      <c r="B5870" s="1">
        <v>53</v>
      </c>
      <c r="C5870" t="s">
        <v>556</v>
      </c>
      <c r="D5870">
        <v>15546063</v>
      </c>
      <c r="E5870" t="s">
        <v>13194</v>
      </c>
      <c r="F5870" t="s">
        <v>1363</v>
      </c>
      <c r="G5870" t="s">
        <v>1364</v>
      </c>
      <c r="H5870" s="3" t="s">
        <v>1458</v>
      </c>
      <c r="I5870">
        <v>2021</v>
      </c>
      <c r="J5870" s="15" t="s">
        <v>1459</v>
      </c>
      <c r="K5870">
        <v>2021</v>
      </c>
      <c r="L5870" t="s">
        <v>1367</v>
      </c>
      <c r="M5870" t="s">
        <v>557</v>
      </c>
      <c r="N5870" t="s">
        <v>13132</v>
      </c>
      <c r="O5870" t="s">
        <v>1388</v>
      </c>
      <c r="P5870" t="s">
        <v>1892</v>
      </c>
      <c r="Q5870">
        <f t="shared" si="105"/>
        <v>130</v>
      </c>
      <c r="R5870" t="s">
        <v>3345</v>
      </c>
      <c r="S5870" t="s">
        <v>3346</v>
      </c>
      <c r="T5870" t="s">
        <v>13133</v>
      </c>
      <c r="U5870" s="75">
        <v>130</v>
      </c>
      <c r="V5870">
        <v>12</v>
      </c>
      <c r="W5870">
        <v>1560</v>
      </c>
      <c r="AH5870" s="16"/>
      <c r="AI5870" t="s">
        <v>1375</v>
      </c>
    </row>
    <row r="5871" spans="1:35" x14ac:dyDescent="0.25">
      <c r="A5871" t="s">
        <v>13195</v>
      </c>
      <c r="B5871" s="1">
        <v>53</v>
      </c>
      <c r="C5871" t="s">
        <v>556</v>
      </c>
      <c r="D5871">
        <v>14061449</v>
      </c>
      <c r="E5871" t="s">
        <v>13192</v>
      </c>
      <c r="F5871" t="s">
        <v>1363</v>
      </c>
      <c r="G5871" t="s">
        <v>1364</v>
      </c>
      <c r="H5871" s="3" t="s">
        <v>1816</v>
      </c>
      <c r="I5871">
        <v>2021</v>
      </c>
      <c r="J5871" s="15" t="s">
        <v>2008</v>
      </c>
      <c r="K5871">
        <v>2021</v>
      </c>
      <c r="L5871" t="s">
        <v>1367</v>
      </c>
      <c r="M5871" t="s">
        <v>557</v>
      </c>
      <c r="N5871" t="s">
        <v>13132</v>
      </c>
      <c r="O5871" t="s">
        <v>1388</v>
      </c>
      <c r="P5871" t="s">
        <v>1892</v>
      </c>
      <c r="Q5871">
        <f t="shared" si="105"/>
        <v>2300</v>
      </c>
      <c r="R5871" t="s">
        <v>2102</v>
      </c>
      <c r="S5871" t="s">
        <v>2103</v>
      </c>
      <c r="T5871" t="s">
        <v>13145</v>
      </c>
      <c r="U5871" s="75">
        <v>2300</v>
      </c>
      <c r="V5871">
        <v>17.5</v>
      </c>
      <c r="W5871">
        <v>40250</v>
      </c>
      <c r="AH5871" s="16"/>
      <c r="AI5871" t="s">
        <v>1375</v>
      </c>
    </row>
    <row r="5872" spans="1:35" x14ac:dyDescent="0.25">
      <c r="A5872" t="s">
        <v>13196</v>
      </c>
      <c r="B5872" s="1">
        <v>53</v>
      </c>
      <c r="C5872" t="s">
        <v>556</v>
      </c>
      <c r="D5872">
        <v>14061449</v>
      </c>
      <c r="E5872" t="s">
        <v>13192</v>
      </c>
      <c r="F5872" t="s">
        <v>1363</v>
      </c>
      <c r="G5872" t="s">
        <v>1364</v>
      </c>
      <c r="H5872" s="3" t="s">
        <v>1816</v>
      </c>
      <c r="I5872">
        <v>2021</v>
      </c>
      <c r="J5872" s="15" t="s">
        <v>2008</v>
      </c>
      <c r="K5872">
        <v>2021</v>
      </c>
      <c r="L5872" t="s">
        <v>1367</v>
      </c>
      <c r="M5872" t="s">
        <v>557</v>
      </c>
      <c r="N5872" t="s">
        <v>13132</v>
      </c>
      <c r="O5872" t="s">
        <v>1388</v>
      </c>
      <c r="P5872" t="s">
        <v>1892</v>
      </c>
      <c r="Q5872">
        <f t="shared" si="105"/>
        <v>2300</v>
      </c>
      <c r="R5872" t="s">
        <v>1820</v>
      </c>
      <c r="S5872" t="s">
        <v>1821</v>
      </c>
      <c r="T5872" t="s">
        <v>713</v>
      </c>
      <c r="U5872" s="75">
        <v>2300</v>
      </c>
      <c r="V5872">
        <v>11.48</v>
      </c>
      <c r="W5872">
        <v>26404</v>
      </c>
      <c r="AH5872" s="16"/>
      <c r="AI5872" t="s">
        <v>1375</v>
      </c>
    </row>
    <row r="5873" spans="1:35" x14ac:dyDescent="0.25">
      <c r="A5873" t="s">
        <v>13197</v>
      </c>
      <c r="B5873" s="1">
        <v>53</v>
      </c>
      <c r="C5873" t="s">
        <v>556</v>
      </c>
      <c r="D5873">
        <v>14061449</v>
      </c>
      <c r="E5873" t="s">
        <v>13192</v>
      </c>
      <c r="F5873" t="s">
        <v>1363</v>
      </c>
      <c r="G5873" t="s">
        <v>1364</v>
      </c>
      <c r="H5873" s="3" t="s">
        <v>1816</v>
      </c>
      <c r="I5873">
        <v>2021</v>
      </c>
      <c r="J5873" s="15" t="s">
        <v>2008</v>
      </c>
      <c r="K5873">
        <v>2021</v>
      </c>
      <c r="L5873" t="s">
        <v>1367</v>
      </c>
      <c r="M5873" t="s">
        <v>557</v>
      </c>
      <c r="N5873" t="s">
        <v>13132</v>
      </c>
      <c r="O5873" t="s">
        <v>1388</v>
      </c>
      <c r="P5873" t="s">
        <v>1892</v>
      </c>
      <c r="Q5873">
        <f t="shared" si="105"/>
        <v>2300</v>
      </c>
      <c r="R5873" t="s">
        <v>1381</v>
      </c>
      <c r="S5873" t="s">
        <v>1382</v>
      </c>
      <c r="T5873" t="s">
        <v>13135</v>
      </c>
      <c r="U5873" s="75">
        <v>2300</v>
      </c>
      <c r="V5873">
        <v>17.489999999999998</v>
      </c>
      <c r="W5873">
        <v>40227</v>
      </c>
      <c r="AH5873" s="16"/>
      <c r="AI5873" t="s">
        <v>1375</v>
      </c>
    </row>
    <row r="5874" spans="1:35" x14ac:dyDescent="0.25">
      <c r="A5874" t="s">
        <v>13198</v>
      </c>
      <c r="B5874" s="1">
        <v>53</v>
      </c>
      <c r="C5874" t="s">
        <v>556</v>
      </c>
      <c r="D5874">
        <v>14063980</v>
      </c>
      <c r="E5874" t="s">
        <v>13199</v>
      </c>
      <c r="F5874" t="s">
        <v>1363</v>
      </c>
      <c r="G5874" t="s">
        <v>1364</v>
      </c>
      <c r="H5874" s="3" t="s">
        <v>1828</v>
      </c>
      <c r="I5874">
        <v>2021</v>
      </c>
      <c r="J5874" s="15" t="s">
        <v>1831</v>
      </c>
      <c r="K5874">
        <v>2021</v>
      </c>
      <c r="L5874" t="s">
        <v>1367</v>
      </c>
      <c r="M5874" t="s">
        <v>557</v>
      </c>
      <c r="N5874" t="s">
        <v>13132</v>
      </c>
      <c r="O5874" t="s">
        <v>1388</v>
      </c>
      <c r="P5874" t="s">
        <v>1892</v>
      </c>
      <c r="Q5874">
        <f t="shared" si="105"/>
        <v>100</v>
      </c>
      <c r="R5874" t="s">
        <v>3345</v>
      </c>
      <c r="S5874" t="s">
        <v>3346</v>
      </c>
      <c r="T5874" t="s">
        <v>557</v>
      </c>
      <c r="U5874" s="75">
        <v>100</v>
      </c>
      <c r="V5874">
        <v>12</v>
      </c>
      <c r="W5874">
        <v>1200</v>
      </c>
      <c r="AH5874" s="16"/>
      <c r="AI5874" t="s">
        <v>1375</v>
      </c>
    </row>
    <row r="5875" spans="1:35" x14ac:dyDescent="0.25">
      <c r="A5875" t="s">
        <v>13200</v>
      </c>
      <c r="B5875" s="1">
        <v>53</v>
      </c>
      <c r="C5875" t="s">
        <v>556</v>
      </c>
      <c r="D5875">
        <v>14063980</v>
      </c>
      <c r="E5875" t="s">
        <v>13199</v>
      </c>
      <c r="F5875" t="s">
        <v>1363</v>
      </c>
      <c r="G5875" t="s">
        <v>1364</v>
      </c>
      <c r="H5875" s="3" t="s">
        <v>1828</v>
      </c>
      <c r="I5875">
        <v>2021</v>
      </c>
      <c r="J5875" s="15" t="s">
        <v>1831</v>
      </c>
      <c r="K5875">
        <v>2021</v>
      </c>
      <c r="L5875" t="s">
        <v>1367</v>
      </c>
      <c r="M5875" t="s">
        <v>557</v>
      </c>
      <c r="N5875" t="s">
        <v>13132</v>
      </c>
      <c r="O5875" t="s">
        <v>1388</v>
      </c>
      <c r="P5875" t="s">
        <v>1892</v>
      </c>
      <c r="Q5875">
        <f t="shared" si="105"/>
        <v>100</v>
      </c>
      <c r="R5875" t="s">
        <v>2102</v>
      </c>
      <c r="S5875" t="s">
        <v>2103</v>
      </c>
      <c r="T5875" t="s">
        <v>13145</v>
      </c>
      <c r="U5875" s="75">
        <v>100</v>
      </c>
      <c r="V5875">
        <v>17.5</v>
      </c>
      <c r="W5875">
        <v>1750</v>
      </c>
      <c r="AH5875" s="16"/>
      <c r="AI5875" t="s">
        <v>1375</v>
      </c>
    </row>
    <row r="5876" spans="1:35" x14ac:dyDescent="0.25">
      <c r="A5876" t="s">
        <v>13201</v>
      </c>
      <c r="B5876" s="1">
        <v>53</v>
      </c>
      <c r="C5876" t="s">
        <v>556</v>
      </c>
      <c r="D5876">
        <v>14063980</v>
      </c>
      <c r="E5876" t="s">
        <v>13199</v>
      </c>
      <c r="F5876" t="s">
        <v>1363</v>
      </c>
      <c r="G5876" t="s">
        <v>1364</v>
      </c>
      <c r="H5876" s="3" t="s">
        <v>1828</v>
      </c>
      <c r="I5876">
        <v>2021</v>
      </c>
      <c r="J5876" s="15" t="s">
        <v>1831</v>
      </c>
      <c r="K5876">
        <v>2021</v>
      </c>
      <c r="L5876" t="s">
        <v>1367</v>
      </c>
      <c r="M5876" t="s">
        <v>557</v>
      </c>
      <c r="N5876" t="s">
        <v>13132</v>
      </c>
      <c r="O5876" t="s">
        <v>1388</v>
      </c>
      <c r="P5876" t="s">
        <v>1892</v>
      </c>
      <c r="Q5876">
        <f t="shared" si="105"/>
        <v>100</v>
      </c>
      <c r="R5876" t="s">
        <v>1820</v>
      </c>
      <c r="S5876" t="s">
        <v>1821</v>
      </c>
      <c r="T5876" t="s">
        <v>713</v>
      </c>
      <c r="U5876" s="75">
        <v>100</v>
      </c>
      <c r="V5876">
        <v>11.99</v>
      </c>
      <c r="W5876">
        <v>1199</v>
      </c>
      <c r="AH5876" s="16"/>
      <c r="AI5876" t="s">
        <v>1375</v>
      </c>
    </row>
    <row r="5877" spans="1:35" x14ac:dyDescent="0.25">
      <c r="A5877" t="s">
        <v>13202</v>
      </c>
      <c r="B5877" s="1">
        <v>53</v>
      </c>
      <c r="C5877" t="s">
        <v>556</v>
      </c>
      <c r="D5877">
        <v>15591123</v>
      </c>
      <c r="E5877" t="s">
        <v>12405</v>
      </c>
      <c r="F5877" t="s">
        <v>1363</v>
      </c>
      <c r="G5877" t="s">
        <v>1364</v>
      </c>
      <c r="H5877" s="3" t="s">
        <v>4589</v>
      </c>
      <c r="I5877">
        <v>2021</v>
      </c>
      <c r="J5877" s="15" t="s">
        <v>1942</v>
      </c>
      <c r="K5877">
        <v>2021</v>
      </c>
      <c r="L5877" t="s">
        <v>1367</v>
      </c>
      <c r="M5877" t="s">
        <v>557</v>
      </c>
      <c r="N5877" t="s">
        <v>13132</v>
      </c>
      <c r="O5877" t="s">
        <v>1388</v>
      </c>
      <c r="P5877" t="s">
        <v>1892</v>
      </c>
      <c r="Q5877">
        <f t="shared" si="105"/>
        <v>400</v>
      </c>
      <c r="R5877" t="s">
        <v>3345</v>
      </c>
      <c r="S5877" t="s">
        <v>3346</v>
      </c>
      <c r="T5877" t="s">
        <v>13133</v>
      </c>
      <c r="U5877" s="75">
        <v>400</v>
      </c>
      <c r="V5877">
        <v>12</v>
      </c>
      <c r="W5877">
        <v>4800</v>
      </c>
      <c r="AH5877" s="16"/>
      <c r="AI5877" t="s">
        <v>1375</v>
      </c>
    </row>
    <row r="5878" spans="1:35" x14ac:dyDescent="0.25">
      <c r="A5878" t="s">
        <v>13203</v>
      </c>
      <c r="B5878" s="1">
        <v>53</v>
      </c>
      <c r="C5878" t="s">
        <v>556</v>
      </c>
      <c r="D5878">
        <v>15634000</v>
      </c>
      <c r="E5878" t="s">
        <v>13204</v>
      </c>
      <c r="F5878" t="s">
        <v>1363</v>
      </c>
      <c r="G5878" t="s">
        <v>1364</v>
      </c>
      <c r="H5878" s="3" t="s">
        <v>1884</v>
      </c>
      <c r="I5878">
        <v>2021</v>
      </c>
      <c r="J5878" s="15" t="s">
        <v>1885</v>
      </c>
      <c r="K5878">
        <v>2021</v>
      </c>
      <c r="L5878" t="s">
        <v>1367</v>
      </c>
      <c r="M5878" t="s">
        <v>557</v>
      </c>
      <c r="N5878" t="s">
        <v>13132</v>
      </c>
      <c r="O5878" t="s">
        <v>1388</v>
      </c>
      <c r="P5878" t="s">
        <v>1892</v>
      </c>
      <c r="Q5878">
        <f t="shared" si="105"/>
        <v>50</v>
      </c>
      <c r="R5878" t="s">
        <v>2369</v>
      </c>
      <c r="S5878" t="s">
        <v>2370</v>
      </c>
      <c r="T5878" t="s">
        <v>13135</v>
      </c>
      <c r="U5878" s="75">
        <v>50</v>
      </c>
      <c r="V5878">
        <v>12</v>
      </c>
      <c r="W5878">
        <v>600</v>
      </c>
      <c r="AH5878" s="16"/>
      <c r="AI5878" t="s">
        <v>1375</v>
      </c>
    </row>
    <row r="5879" spans="1:35" x14ac:dyDescent="0.25">
      <c r="A5879" t="s">
        <v>13205</v>
      </c>
      <c r="B5879" s="1">
        <v>53</v>
      </c>
      <c r="C5879" t="s">
        <v>556</v>
      </c>
      <c r="D5879">
        <v>14134926</v>
      </c>
      <c r="E5879" t="s">
        <v>13206</v>
      </c>
      <c r="F5879" t="s">
        <v>1363</v>
      </c>
      <c r="G5879" t="s">
        <v>1364</v>
      </c>
      <c r="H5879" s="3" t="s">
        <v>1958</v>
      </c>
      <c r="I5879">
        <v>2021</v>
      </c>
      <c r="J5879" s="15" t="s">
        <v>12004</v>
      </c>
      <c r="K5879">
        <v>2021</v>
      </c>
      <c r="L5879" t="s">
        <v>1367</v>
      </c>
      <c r="M5879" t="s">
        <v>557</v>
      </c>
      <c r="N5879" t="s">
        <v>13132</v>
      </c>
      <c r="O5879" t="s">
        <v>1388</v>
      </c>
      <c r="P5879" t="s">
        <v>1892</v>
      </c>
      <c r="Q5879">
        <f t="shared" si="105"/>
        <v>50</v>
      </c>
      <c r="R5879" t="s">
        <v>1820</v>
      </c>
      <c r="S5879" t="s">
        <v>1821</v>
      </c>
      <c r="T5879" t="s">
        <v>713</v>
      </c>
      <c r="U5879" s="75">
        <v>50</v>
      </c>
      <c r="V5879">
        <v>11.99</v>
      </c>
      <c r="W5879">
        <v>599.5</v>
      </c>
      <c r="AH5879" s="16"/>
      <c r="AI5879" t="s">
        <v>1375</v>
      </c>
    </row>
    <row r="5880" spans="1:35" x14ac:dyDescent="0.25">
      <c r="A5880" t="s">
        <v>13207</v>
      </c>
      <c r="B5880" s="1">
        <v>53</v>
      </c>
      <c r="C5880" t="s">
        <v>556</v>
      </c>
      <c r="D5880">
        <v>14134926</v>
      </c>
      <c r="E5880" t="s">
        <v>13206</v>
      </c>
      <c r="F5880" t="s">
        <v>1363</v>
      </c>
      <c r="G5880" t="s">
        <v>1364</v>
      </c>
      <c r="H5880" s="3" t="s">
        <v>1958</v>
      </c>
      <c r="I5880">
        <v>2021</v>
      </c>
      <c r="J5880" s="15" t="s">
        <v>12004</v>
      </c>
      <c r="K5880">
        <v>2021</v>
      </c>
      <c r="L5880" t="s">
        <v>1367</v>
      </c>
      <c r="M5880" t="s">
        <v>557</v>
      </c>
      <c r="N5880" t="s">
        <v>13132</v>
      </c>
      <c r="O5880" t="s">
        <v>1388</v>
      </c>
      <c r="P5880" t="s">
        <v>1892</v>
      </c>
      <c r="Q5880">
        <f t="shared" si="105"/>
        <v>50</v>
      </c>
      <c r="R5880" t="s">
        <v>3345</v>
      </c>
      <c r="S5880" t="s">
        <v>3346</v>
      </c>
      <c r="T5880" t="s">
        <v>557</v>
      </c>
      <c r="U5880" s="75">
        <v>50</v>
      </c>
      <c r="V5880">
        <v>12</v>
      </c>
      <c r="W5880">
        <v>600</v>
      </c>
      <c r="AH5880" s="16"/>
      <c r="AI5880" t="s">
        <v>1375</v>
      </c>
    </row>
    <row r="5881" spans="1:35" x14ac:dyDescent="0.25">
      <c r="A5881" t="s">
        <v>13208</v>
      </c>
      <c r="B5881" s="1">
        <v>53</v>
      </c>
      <c r="C5881" t="s">
        <v>556</v>
      </c>
      <c r="D5881">
        <v>14134926</v>
      </c>
      <c r="E5881" t="s">
        <v>13206</v>
      </c>
      <c r="F5881" t="s">
        <v>1363</v>
      </c>
      <c r="G5881" t="s">
        <v>1364</v>
      </c>
      <c r="H5881" s="3" t="s">
        <v>1958</v>
      </c>
      <c r="I5881">
        <v>2021</v>
      </c>
      <c r="J5881" s="15" t="s">
        <v>12004</v>
      </c>
      <c r="K5881">
        <v>2021</v>
      </c>
      <c r="L5881" t="s">
        <v>1367</v>
      </c>
      <c r="M5881" t="s">
        <v>557</v>
      </c>
      <c r="N5881" t="s">
        <v>13132</v>
      </c>
      <c r="O5881" t="s">
        <v>1388</v>
      </c>
      <c r="P5881" t="s">
        <v>1892</v>
      </c>
      <c r="Q5881">
        <f t="shared" si="105"/>
        <v>50</v>
      </c>
      <c r="R5881" t="s">
        <v>2102</v>
      </c>
      <c r="S5881" t="s">
        <v>2103</v>
      </c>
      <c r="T5881" t="s">
        <v>13145</v>
      </c>
      <c r="U5881" s="75">
        <v>50</v>
      </c>
      <c r="V5881">
        <v>17.5</v>
      </c>
      <c r="W5881">
        <v>875</v>
      </c>
      <c r="AH5881" s="16"/>
      <c r="AI5881" t="s">
        <v>1375</v>
      </c>
    </row>
    <row r="5882" spans="1:35" x14ac:dyDescent="0.25">
      <c r="A5882" t="s">
        <v>13209</v>
      </c>
      <c r="B5882" s="1">
        <v>53</v>
      </c>
      <c r="C5882" t="s">
        <v>556</v>
      </c>
      <c r="D5882">
        <v>14880105</v>
      </c>
      <c r="E5882" t="s">
        <v>13210</v>
      </c>
      <c r="F5882" t="s">
        <v>1363</v>
      </c>
      <c r="G5882" t="s">
        <v>1364</v>
      </c>
      <c r="H5882" s="3" t="s">
        <v>4768</v>
      </c>
      <c r="I5882">
        <v>2021</v>
      </c>
      <c r="J5882" s="15" t="s">
        <v>2034</v>
      </c>
      <c r="K5882">
        <v>2021</v>
      </c>
      <c r="L5882" t="s">
        <v>1367</v>
      </c>
      <c r="M5882" t="s">
        <v>557</v>
      </c>
      <c r="N5882" t="s">
        <v>13132</v>
      </c>
      <c r="O5882" t="s">
        <v>1370</v>
      </c>
      <c r="P5882" t="s">
        <v>1892</v>
      </c>
      <c r="Q5882">
        <f t="shared" si="105"/>
        <v>750</v>
      </c>
      <c r="R5882" t="s">
        <v>2369</v>
      </c>
      <c r="S5882" t="s">
        <v>2370</v>
      </c>
      <c r="T5882" t="s">
        <v>13211</v>
      </c>
      <c r="U5882" s="75">
        <v>750</v>
      </c>
      <c r="V5882">
        <v>11.9</v>
      </c>
      <c r="W5882">
        <v>8925</v>
      </c>
      <c r="AH5882" s="16"/>
      <c r="AI5882" t="s">
        <v>1375</v>
      </c>
    </row>
    <row r="5883" spans="1:35" x14ac:dyDescent="0.25">
      <c r="A5883" t="s">
        <v>13212</v>
      </c>
      <c r="B5883" s="1">
        <v>53</v>
      </c>
      <c r="C5883" t="s">
        <v>556</v>
      </c>
      <c r="D5883">
        <v>14880105</v>
      </c>
      <c r="E5883" t="s">
        <v>13210</v>
      </c>
      <c r="F5883" t="s">
        <v>1363</v>
      </c>
      <c r="G5883" t="s">
        <v>1364</v>
      </c>
      <c r="H5883" s="3" t="s">
        <v>4768</v>
      </c>
      <c r="I5883">
        <v>2021</v>
      </c>
      <c r="J5883" s="15" t="s">
        <v>2034</v>
      </c>
      <c r="K5883">
        <v>2021</v>
      </c>
      <c r="L5883" t="s">
        <v>1367</v>
      </c>
      <c r="M5883" t="s">
        <v>557</v>
      </c>
      <c r="N5883" t="s">
        <v>13132</v>
      </c>
      <c r="O5883" t="s">
        <v>1370</v>
      </c>
      <c r="P5883" t="s">
        <v>1892</v>
      </c>
      <c r="Q5883">
        <f t="shared" si="105"/>
        <v>750</v>
      </c>
      <c r="R5883" t="s">
        <v>1820</v>
      </c>
      <c r="S5883" t="s">
        <v>1821</v>
      </c>
      <c r="T5883" t="s">
        <v>713</v>
      </c>
      <c r="U5883" s="75">
        <v>750</v>
      </c>
      <c r="V5883">
        <v>11.98</v>
      </c>
      <c r="W5883">
        <v>8985</v>
      </c>
      <c r="AH5883" s="16"/>
      <c r="AI5883" t="s">
        <v>1375</v>
      </c>
    </row>
    <row r="5884" spans="1:35" x14ac:dyDescent="0.25">
      <c r="A5884" t="s">
        <v>13213</v>
      </c>
      <c r="B5884" s="1">
        <v>53</v>
      </c>
      <c r="C5884" t="s">
        <v>556</v>
      </c>
      <c r="D5884">
        <v>14880105</v>
      </c>
      <c r="E5884" t="s">
        <v>13210</v>
      </c>
      <c r="F5884" t="s">
        <v>1363</v>
      </c>
      <c r="G5884" t="s">
        <v>1364</v>
      </c>
      <c r="H5884" s="3" t="s">
        <v>4768</v>
      </c>
      <c r="I5884">
        <v>2021</v>
      </c>
      <c r="J5884" s="15" t="s">
        <v>2034</v>
      </c>
      <c r="K5884">
        <v>2021</v>
      </c>
      <c r="L5884" t="s">
        <v>1367</v>
      </c>
      <c r="M5884" t="s">
        <v>557</v>
      </c>
      <c r="N5884" t="s">
        <v>13132</v>
      </c>
      <c r="O5884" t="s">
        <v>1370</v>
      </c>
      <c r="P5884" t="s">
        <v>1892</v>
      </c>
      <c r="Q5884">
        <f t="shared" si="105"/>
        <v>750</v>
      </c>
      <c r="R5884" t="s">
        <v>3345</v>
      </c>
      <c r="S5884" t="s">
        <v>3346</v>
      </c>
      <c r="T5884" t="s">
        <v>13133</v>
      </c>
      <c r="U5884" s="75">
        <v>750</v>
      </c>
      <c r="V5884">
        <v>12</v>
      </c>
      <c r="W5884">
        <v>9000</v>
      </c>
      <c r="AH5884" s="16"/>
      <c r="AI5884" t="s">
        <v>1375</v>
      </c>
    </row>
    <row r="5885" spans="1:35" x14ac:dyDescent="0.25">
      <c r="A5885" t="s">
        <v>13214</v>
      </c>
      <c r="B5885" s="1">
        <v>53</v>
      </c>
      <c r="C5885" t="s">
        <v>556</v>
      </c>
      <c r="D5885">
        <v>14887304</v>
      </c>
      <c r="E5885" t="s">
        <v>13215</v>
      </c>
      <c r="F5885" t="s">
        <v>1363</v>
      </c>
      <c r="G5885" t="s">
        <v>1364</v>
      </c>
      <c r="H5885" s="3" t="s">
        <v>4768</v>
      </c>
      <c r="I5885">
        <v>2021</v>
      </c>
      <c r="J5885" s="15" t="s">
        <v>2033</v>
      </c>
      <c r="K5885">
        <v>2021</v>
      </c>
      <c r="L5885" t="s">
        <v>1367</v>
      </c>
      <c r="M5885" t="s">
        <v>557</v>
      </c>
      <c r="N5885" t="s">
        <v>13132</v>
      </c>
      <c r="O5885" t="s">
        <v>1370</v>
      </c>
      <c r="P5885" t="s">
        <v>1892</v>
      </c>
      <c r="Q5885">
        <f t="shared" si="105"/>
        <v>20</v>
      </c>
      <c r="R5885" t="s">
        <v>3345</v>
      </c>
      <c r="S5885" t="s">
        <v>3346</v>
      </c>
      <c r="T5885" t="s">
        <v>13133</v>
      </c>
      <c r="U5885" s="75">
        <v>20</v>
      </c>
      <c r="V5885">
        <v>12</v>
      </c>
      <c r="W5885">
        <v>240</v>
      </c>
      <c r="AH5885" s="16"/>
      <c r="AI5885" t="s">
        <v>1375</v>
      </c>
    </row>
    <row r="5886" spans="1:35" x14ac:dyDescent="0.25">
      <c r="A5886" t="s">
        <v>13216</v>
      </c>
      <c r="B5886" s="1">
        <v>53</v>
      </c>
      <c r="C5886" t="s">
        <v>556</v>
      </c>
      <c r="D5886">
        <v>14887304</v>
      </c>
      <c r="E5886" t="s">
        <v>13215</v>
      </c>
      <c r="F5886" t="s">
        <v>1363</v>
      </c>
      <c r="G5886" t="s">
        <v>1364</v>
      </c>
      <c r="H5886" s="3" t="s">
        <v>4768</v>
      </c>
      <c r="I5886">
        <v>2021</v>
      </c>
      <c r="J5886" s="15" t="s">
        <v>2033</v>
      </c>
      <c r="K5886">
        <v>2021</v>
      </c>
      <c r="L5886" t="s">
        <v>1367</v>
      </c>
      <c r="M5886" t="s">
        <v>557</v>
      </c>
      <c r="N5886" t="s">
        <v>13132</v>
      </c>
      <c r="O5886" t="s">
        <v>1370</v>
      </c>
      <c r="P5886" t="s">
        <v>1892</v>
      </c>
      <c r="Q5886">
        <f t="shared" si="105"/>
        <v>20</v>
      </c>
      <c r="R5886" t="s">
        <v>2369</v>
      </c>
      <c r="S5886" t="s">
        <v>2370</v>
      </c>
      <c r="T5886" t="s">
        <v>13135</v>
      </c>
      <c r="U5886" s="75">
        <v>20</v>
      </c>
      <c r="V5886">
        <v>12</v>
      </c>
      <c r="W5886">
        <v>240</v>
      </c>
      <c r="AH5886" s="16"/>
      <c r="AI5886" t="s">
        <v>1375</v>
      </c>
    </row>
    <row r="5887" spans="1:35" x14ac:dyDescent="0.25">
      <c r="A5887" t="s">
        <v>13217</v>
      </c>
      <c r="B5887" s="1">
        <v>53</v>
      </c>
      <c r="C5887" t="s">
        <v>556</v>
      </c>
      <c r="D5887">
        <v>14931850</v>
      </c>
      <c r="E5887" t="s">
        <v>13218</v>
      </c>
      <c r="F5887" t="s">
        <v>1363</v>
      </c>
      <c r="G5887" t="s">
        <v>1364</v>
      </c>
      <c r="H5887" s="3" t="s">
        <v>4097</v>
      </c>
      <c r="I5887">
        <v>2021</v>
      </c>
      <c r="J5887" s="15" t="s">
        <v>13219</v>
      </c>
      <c r="K5887">
        <v>2021</v>
      </c>
      <c r="L5887" t="s">
        <v>1367</v>
      </c>
      <c r="M5887" t="s">
        <v>557</v>
      </c>
      <c r="N5887" t="s">
        <v>13132</v>
      </c>
      <c r="O5887" t="s">
        <v>1370</v>
      </c>
      <c r="P5887" t="s">
        <v>1892</v>
      </c>
      <c r="Q5887">
        <f t="shared" si="105"/>
        <v>50</v>
      </c>
      <c r="R5887" t="s">
        <v>2198</v>
      </c>
      <c r="S5887" t="s">
        <v>2199</v>
      </c>
      <c r="T5887" t="s">
        <v>3186</v>
      </c>
      <c r="U5887" s="75">
        <v>50</v>
      </c>
      <c r="V5887">
        <v>30</v>
      </c>
      <c r="W5887">
        <v>1500</v>
      </c>
      <c r="AH5887" s="16"/>
      <c r="AI5887" t="s">
        <v>1375</v>
      </c>
    </row>
    <row r="5888" spans="1:35" x14ac:dyDescent="0.25">
      <c r="A5888" t="s">
        <v>13220</v>
      </c>
      <c r="B5888" s="1">
        <v>53</v>
      </c>
      <c r="C5888" t="s">
        <v>556</v>
      </c>
      <c r="D5888">
        <v>14931850</v>
      </c>
      <c r="E5888" t="s">
        <v>13218</v>
      </c>
      <c r="F5888" t="s">
        <v>1363</v>
      </c>
      <c r="G5888" t="s">
        <v>1364</v>
      </c>
      <c r="H5888" s="3" t="s">
        <v>4097</v>
      </c>
      <c r="I5888">
        <v>2021</v>
      </c>
      <c r="J5888" s="15" t="s">
        <v>13219</v>
      </c>
      <c r="K5888">
        <v>2021</v>
      </c>
      <c r="L5888" t="s">
        <v>1367</v>
      </c>
      <c r="M5888" t="s">
        <v>557</v>
      </c>
      <c r="N5888" t="s">
        <v>13132</v>
      </c>
      <c r="O5888" t="s">
        <v>1370</v>
      </c>
      <c r="P5888" t="s">
        <v>1892</v>
      </c>
      <c r="Q5888">
        <f t="shared" si="105"/>
        <v>50</v>
      </c>
      <c r="R5888" t="s">
        <v>2369</v>
      </c>
      <c r="S5888" t="s">
        <v>2370</v>
      </c>
      <c r="T5888" t="s">
        <v>13221</v>
      </c>
      <c r="U5888" s="75">
        <v>50</v>
      </c>
      <c r="V5888">
        <v>15</v>
      </c>
      <c r="W5888">
        <v>750</v>
      </c>
      <c r="AH5888" s="16"/>
      <c r="AI5888" t="s">
        <v>1375</v>
      </c>
    </row>
    <row r="5889" spans="1:35" x14ac:dyDescent="0.25">
      <c r="A5889" t="s">
        <v>13222</v>
      </c>
      <c r="B5889" s="1">
        <v>53</v>
      </c>
      <c r="C5889" t="s">
        <v>556</v>
      </c>
      <c r="D5889">
        <v>14938510</v>
      </c>
      <c r="E5889" t="s">
        <v>7915</v>
      </c>
      <c r="F5889" t="s">
        <v>1363</v>
      </c>
      <c r="G5889" t="s">
        <v>1364</v>
      </c>
      <c r="H5889" s="3" t="s">
        <v>1365</v>
      </c>
      <c r="I5889">
        <v>2021</v>
      </c>
      <c r="J5889" s="15" t="s">
        <v>1948</v>
      </c>
      <c r="K5889">
        <v>2021</v>
      </c>
      <c r="L5889" t="s">
        <v>1367</v>
      </c>
      <c r="M5889" t="s">
        <v>557</v>
      </c>
      <c r="N5889" t="s">
        <v>13132</v>
      </c>
      <c r="O5889" t="s">
        <v>1370</v>
      </c>
      <c r="P5889" t="s">
        <v>1892</v>
      </c>
      <c r="Q5889">
        <f t="shared" si="105"/>
        <v>1500</v>
      </c>
      <c r="R5889" t="s">
        <v>3345</v>
      </c>
      <c r="S5889" t="s">
        <v>3346</v>
      </c>
      <c r="T5889" t="s">
        <v>13133</v>
      </c>
      <c r="U5889" s="75">
        <v>1500</v>
      </c>
      <c r="V5889">
        <v>12</v>
      </c>
      <c r="W5889">
        <v>18000</v>
      </c>
      <c r="AH5889" s="16"/>
      <c r="AI5889" t="s">
        <v>1375</v>
      </c>
    </row>
    <row r="5890" spans="1:35" x14ac:dyDescent="0.25">
      <c r="A5890" t="s">
        <v>13223</v>
      </c>
      <c r="B5890" s="1">
        <v>53</v>
      </c>
      <c r="C5890" t="s">
        <v>556</v>
      </c>
      <c r="D5890">
        <v>14938510</v>
      </c>
      <c r="E5890" t="s">
        <v>7915</v>
      </c>
      <c r="F5890" t="s">
        <v>1363</v>
      </c>
      <c r="G5890" t="s">
        <v>1364</v>
      </c>
      <c r="H5890" s="3" t="s">
        <v>1365</v>
      </c>
      <c r="I5890">
        <v>2021</v>
      </c>
      <c r="J5890" s="15" t="s">
        <v>1948</v>
      </c>
      <c r="K5890">
        <v>2021</v>
      </c>
      <c r="L5890" t="s">
        <v>1367</v>
      </c>
      <c r="M5890" t="s">
        <v>557</v>
      </c>
      <c r="N5890" t="s">
        <v>13132</v>
      </c>
      <c r="O5890" t="s">
        <v>1370</v>
      </c>
      <c r="P5890" t="s">
        <v>1892</v>
      </c>
      <c r="Q5890">
        <f t="shared" ref="Q5890:Q5953" si="106">U5890</f>
        <v>1500</v>
      </c>
      <c r="R5890" t="s">
        <v>1820</v>
      </c>
      <c r="S5890" t="s">
        <v>1821</v>
      </c>
      <c r="T5890" t="s">
        <v>713</v>
      </c>
      <c r="U5890" s="75">
        <v>1500</v>
      </c>
      <c r="V5890">
        <v>11.97</v>
      </c>
      <c r="W5890">
        <v>17955</v>
      </c>
      <c r="AH5890" s="16"/>
      <c r="AI5890" t="s">
        <v>1375</v>
      </c>
    </row>
    <row r="5891" spans="1:35" x14ac:dyDescent="0.25">
      <c r="A5891" t="s">
        <v>13224</v>
      </c>
      <c r="B5891" s="1">
        <v>53</v>
      </c>
      <c r="C5891" t="s">
        <v>556</v>
      </c>
      <c r="D5891">
        <v>16132424</v>
      </c>
      <c r="E5891" t="s">
        <v>13225</v>
      </c>
      <c r="F5891" t="s">
        <v>1363</v>
      </c>
      <c r="G5891" t="s">
        <v>1364</v>
      </c>
      <c r="H5891" s="3" t="s">
        <v>2051</v>
      </c>
      <c r="I5891">
        <v>2022</v>
      </c>
      <c r="J5891" s="15" t="s">
        <v>2062</v>
      </c>
      <c r="K5891">
        <v>2022</v>
      </c>
      <c r="L5891" t="s">
        <v>1367</v>
      </c>
      <c r="M5891" t="s">
        <v>557</v>
      </c>
      <c r="N5891" t="s">
        <v>13132</v>
      </c>
      <c r="O5891" t="s">
        <v>1388</v>
      </c>
      <c r="P5891" t="s">
        <v>1892</v>
      </c>
      <c r="Q5891">
        <f t="shared" si="106"/>
        <v>300</v>
      </c>
      <c r="R5891" t="s">
        <v>3345</v>
      </c>
      <c r="S5891" t="s">
        <v>3346</v>
      </c>
      <c r="T5891" t="s">
        <v>13133</v>
      </c>
      <c r="U5891" s="75">
        <v>300</v>
      </c>
      <c r="V5891">
        <v>15</v>
      </c>
      <c r="W5891">
        <v>4500</v>
      </c>
      <c r="AH5891" s="16"/>
      <c r="AI5891" t="s">
        <v>1375</v>
      </c>
    </row>
    <row r="5892" spans="1:35" x14ac:dyDescent="0.25">
      <c r="A5892" t="s">
        <v>13226</v>
      </c>
      <c r="B5892" s="1">
        <v>53</v>
      </c>
      <c r="C5892" t="s">
        <v>556</v>
      </c>
      <c r="D5892">
        <v>14764849</v>
      </c>
      <c r="E5892" t="s">
        <v>13227</v>
      </c>
      <c r="F5892" t="s">
        <v>1363</v>
      </c>
      <c r="G5892" t="s">
        <v>1391</v>
      </c>
      <c r="H5892" s="3" t="s">
        <v>2681</v>
      </c>
      <c r="I5892">
        <v>2021</v>
      </c>
      <c r="J5892" s="15" t="s">
        <v>2682</v>
      </c>
      <c r="K5892">
        <v>2021</v>
      </c>
      <c r="L5892" t="s">
        <v>1394</v>
      </c>
      <c r="M5892" t="s">
        <v>557</v>
      </c>
      <c r="N5892" t="s">
        <v>13228</v>
      </c>
      <c r="O5892" t="s">
        <v>1408</v>
      </c>
      <c r="P5892" t="s">
        <v>1892</v>
      </c>
      <c r="Q5892">
        <f t="shared" si="106"/>
        <v>4</v>
      </c>
      <c r="R5892" t="s">
        <v>2369</v>
      </c>
      <c r="S5892" t="s">
        <v>2370</v>
      </c>
      <c r="T5892" t="s">
        <v>13135</v>
      </c>
      <c r="U5892" s="75">
        <v>4</v>
      </c>
      <c r="V5892">
        <v>12.5</v>
      </c>
      <c r="W5892">
        <v>50</v>
      </c>
      <c r="AH5892" s="16"/>
      <c r="AI5892" t="s">
        <v>1375</v>
      </c>
    </row>
    <row r="5893" spans="1:35" x14ac:dyDescent="0.25">
      <c r="A5893" t="s">
        <v>13229</v>
      </c>
      <c r="B5893" s="1">
        <v>53</v>
      </c>
      <c r="C5893" t="s">
        <v>556</v>
      </c>
      <c r="D5893">
        <v>14878925</v>
      </c>
      <c r="E5893" t="s">
        <v>13230</v>
      </c>
      <c r="F5893" t="s">
        <v>1363</v>
      </c>
      <c r="G5893" t="s">
        <v>1364</v>
      </c>
      <c r="H5893" s="3" t="s">
        <v>4671</v>
      </c>
      <c r="I5893">
        <v>2021</v>
      </c>
      <c r="J5893" s="15" t="s">
        <v>4763</v>
      </c>
      <c r="K5893">
        <v>2021</v>
      </c>
      <c r="L5893" t="s">
        <v>1394</v>
      </c>
      <c r="M5893" t="s">
        <v>557</v>
      </c>
      <c r="N5893" t="s">
        <v>13228</v>
      </c>
      <c r="O5893" t="s">
        <v>1408</v>
      </c>
      <c r="P5893" t="s">
        <v>1892</v>
      </c>
      <c r="Q5893">
        <f t="shared" si="106"/>
        <v>2800</v>
      </c>
      <c r="R5893" t="s">
        <v>2369</v>
      </c>
      <c r="S5893" t="s">
        <v>2370</v>
      </c>
      <c r="T5893" t="s">
        <v>13135</v>
      </c>
      <c r="U5893" s="75">
        <v>2800</v>
      </c>
      <c r="V5893">
        <v>12</v>
      </c>
      <c r="W5893">
        <v>33600</v>
      </c>
      <c r="AH5893" s="16"/>
      <c r="AI5893" t="s">
        <v>1375</v>
      </c>
    </row>
    <row r="5894" spans="1:35" x14ac:dyDescent="0.25">
      <c r="A5894" t="s">
        <v>13231</v>
      </c>
      <c r="B5894" s="1">
        <v>53</v>
      </c>
      <c r="C5894" t="s">
        <v>556</v>
      </c>
      <c r="D5894">
        <v>14878925</v>
      </c>
      <c r="E5894" t="s">
        <v>13230</v>
      </c>
      <c r="F5894" t="s">
        <v>1363</v>
      </c>
      <c r="G5894" t="s">
        <v>1364</v>
      </c>
      <c r="H5894" s="3" t="s">
        <v>4671</v>
      </c>
      <c r="I5894">
        <v>2021</v>
      </c>
      <c r="J5894" s="15" t="s">
        <v>4763</v>
      </c>
      <c r="K5894">
        <v>2021</v>
      </c>
      <c r="L5894" t="s">
        <v>1394</v>
      </c>
      <c r="M5894" t="s">
        <v>557</v>
      </c>
      <c r="N5894" t="s">
        <v>13228</v>
      </c>
      <c r="O5894" t="s">
        <v>1408</v>
      </c>
      <c r="P5894" t="s">
        <v>1892</v>
      </c>
      <c r="Q5894">
        <f t="shared" si="106"/>
        <v>2800</v>
      </c>
      <c r="R5894" t="s">
        <v>3345</v>
      </c>
      <c r="S5894" t="s">
        <v>3346</v>
      </c>
      <c r="T5894" t="s">
        <v>13133</v>
      </c>
      <c r="U5894" s="75">
        <v>2800</v>
      </c>
      <c r="V5894">
        <v>12</v>
      </c>
      <c r="W5894">
        <v>33600</v>
      </c>
      <c r="AH5894" s="16"/>
      <c r="AI5894" t="s">
        <v>1375</v>
      </c>
    </row>
    <row r="5895" spans="1:35" x14ac:dyDescent="0.25">
      <c r="A5895" t="s">
        <v>13232</v>
      </c>
      <c r="B5895" s="1">
        <v>53</v>
      </c>
      <c r="C5895" t="s">
        <v>556</v>
      </c>
      <c r="D5895">
        <v>14878925</v>
      </c>
      <c r="E5895" t="s">
        <v>13230</v>
      </c>
      <c r="F5895" t="s">
        <v>1363</v>
      </c>
      <c r="G5895" t="s">
        <v>1364</v>
      </c>
      <c r="H5895" s="3" t="s">
        <v>4671</v>
      </c>
      <c r="I5895">
        <v>2021</v>
      </c>
      <c r="J5895" s="15" t="s">
        <v>4763</v>
      </c>
      <c r="K5895">
        <v>2021</v>
      </c>
      <c r="L5895" t="s">
        <v>1394</v>
      </c>
      <c r="M5895" t="s">
        <v>557</v>
      </c>
      <c r="N5895" t="s">
        <v>13228</v>
      </c>
      <c r="O5895" t="s">
        <v>1408</v>
      </c>
      <c r="P5895" t="s">
        <v>1892</v>
      </c>
      <c r="Q5895">
        <f t="shared" si="106"/>
        <v>2800</v>
      </c>
      <c r="R5895" t="s">
        <v>1820</v>
      </c>
      <c r="S5895" t="s">
        <v>1821</v>
      </c>
      <c r="T5895" t="s">
        <v>713</v>
      </c>
      <c r="U5895" s="75">
        <v>2800</v>
      </c>
      <c r="V5895">
        <v>11.82</v>
      </c>
      <c r="W5895">
        <v>33096</v>
      </c>
      <c r="AH5895" s="16"/>
      <c r="AI5895" t="s">
        <v>1375</v>
      </c>
    </row>
    <row r="5896" spans="1:35" x14ac:dyDescent="0.25">
      <c r="A5896" t="s">
        <v>13233</v>
      </c>
      <c r="B5896" s="1">
        <v>53</v>
      </c>
      <c r="C5896" t="s">
        <v>556</v>
      </c>
      <c r="D5896">
        <v>15845613</v>
      </c>
      <c r="E5896" t="s">
        <v>13234</v>
      </c>
      <c r="F5896" t="s">
        <v>1363</v>
      </c>
      <c r="G5896" t="s">
        <v>1391</v>
      </c>
      <c r="H5896" s="3" t="s">
        <v>4509</v>
      </c>
      <c r="I5896">
        <v>2021</v>
      </c>
      <c r="J5896" s="15" t="s">
        <v>4044</v>
      </c>
      <c r="K5896">
        <v>2021</v>
      </c>
      <c r="L5896" t="s">
        <v>1394</v>
      </c>
      <c r="M5896" t="s">
        <v>557</v>
      </c>
      <c r="N5896" t="s">
        <v>13228</v>
      </c>
      <c r="O5896" t="s">
        <v>1408</v>
      </c>
      <c r="P5896" t="s">
        <v>1892</v>
      </c>
      <c r="Q5896">
        <f t="shared" si="106"/>
        <v>1020</v>
      </c>
      <c r="R5896" t="s">
        <v>3345</v>
      </c>
      <c r="S5896" t="s">
        <v>3346</v>
      </c>
      <c r="T5896" t="s">
        <v>557</v>
      </c>
      <c r="U5896" s="75">
        <v>1020</v>
      </c>
      <c r="V5896">
        <v>15</v>
      </c>
      <c r="W5896">
        <v>15300</v>
      </c>
      <c r="AH5896" s="16"/>
      <c r="AI5896" t="s">
        <v>1375</v>
      </c>
    </row>
    <row r="5897" spans="1:35" x14ac:dyDescent="0.25">
      <c r="A5897" t="s">
        <v>13235</v>
      </c>
      <c r="B5897" s="1">
        <v>53</v>
      </c>
      <c r="C5897" t="s">
        <v>556</v>
      </c>
      <c r="D5897">
        <v>16497287</v>
      </c>
      <c r="E5897" t="s">
        <v>13236</v>
      </c>
      <c r="F5897" t="s">
        <v>1363</v>
      </c>
      <c r="G5897" t="s">
        <v>1364</v>
      </c>
      <c r="H5897" s="3" t="s">
        <v>4939</v>
      </c>
      <c r="I5897">
        <v>2022</v>
      </c>
      <c r="J5897" s="15" t="s">
        <v>4949</v>
      </c>
      <c r="K5897">
        <v>2022</v>
      </c>
      <c r="L5897" t="s">
        <v>1367</v>
      </c>
      <c r="M5897" t="s">
        <v>557</v>
      </c>
      <c r="N5897" t="s">
        <v>13228</v>
      </c>
      <c r="O5897" t="s">
        <v>1370</v>
      </c>
      <c r="P5897" t="s">
        <v>1892</v>
      </c>
      <c r="Q5897">
        <f t="shared" si="106"/>
        <v>260</v>
      </c>
      <c r="R5897" t="s">
        <v>2102</v>
      </c>
      <c r="S5897" t="s">
        <v>2103</v>
      </c>
      <c r="T5897" t="s">
        <v>13237</v>
      </c>
      <c r="U5897" s="75">
        <v>260</v>
      </c>
      <c r="V5897">
        <v>14.98</v>
      </c>
      <c r="W5897">
        <v>3894.8</v>
      </c>
      <c r="AH5897" s="16"/>
      <c r="AI5897" t="s">
        <v>1375</v>
      </c>
    </row>
    <row r="5898" spans="1:35" x14ac:dyDescent="0.25">
      <c r="A5898" t="s">
        <v>13238</v>
      </c>
      <c r="B5898" s="1">
        <v>53</v>
      </c>
      <c r="C5898" t="s">
        <v>556</v>
      </c>
      <c r="D5898">
        <v>16817966</v>
      </c>
      <c r="E5898" t="s">
        <v>13239</v>
      </c>
      <c r="F5898" t="s">
        <v>1363</v>
      </c>
      <c r="G5898" t="s">
        <v>1364</v>
      </c>
      <c r="H5898" s="3" t="s">
        <v>12351</v>
      </c>
      <c r="I5898">
        <v>2022</v>
      </c>
      <c r="J5898" s="15" t="s">
        <v>13240</v>
      </c>
      <c r="K5898">
        <v>2022</v>
      </c>
      <c r="L5898" t="s">
        <v>1367</v>
      </c>
      <c r="M5898" t="s">
        <v>557</v>
      </c>
      <c r="N5898" t="s">
        <v>13228</v>
      </c>
      <c r="O5898" t="s">
        <v>1370</v>
      </c>
      <c r="P5898" t="s">
        <v>1892</v>
      </c>
      <c r="Q5898">
        <f t="shared" si="106"/>
        <v>1500</v>
      </c>
      <c r="R5898" t="s">
        <v>3345</v>
      </c>
      <c r="S5898" t="s">
        <v>3346</v>
      </c>
      <c r="T5898" t="s">
        <v>13133</v>
      </c>
      <c r="U5898" s="75">
        <v>1500</v>
      </c>
      <c r="V5898">
        <v>15</v>
      </c>
      <c r="W5898">
        <v>22500</v>
      </c>
      <c r="AH5898" s="16"/>
      <c r="AI5898" t="s">
        <v>1375</v>
      </c>
    </row>
    <row r="5899" spans="1:35" x14ac:dyDescent="0.25">
      <c r="A5899" t="s">
        <v>13241</v>
      </c>
      <c r="B5899" s="1">
        <v>53</v>
      </c>
      <c r="C5899" t="s">
        <v>556</v>
      </c>
      <c r="D5899">
        <v>17177820</v>
      </c>
      <c r="E5899" t="s">
        <v>13242</v>
      </c>
      <c r="F5899" t="s">
        <v>1363</v>
      </c>
      <c r="G5899" t="s">
        <v>1364</v>
      </c>
      <c r="H5899" s="3" t="s">
        <v>2175</v>
      </c>
      <c r="I5899">
        <v>2022</v>
      </c>
      <c r="J5899" s="15" t="s">
        <v>2167</v>
      </c>
      <c r="K5899">
        <v>2022</v>
      </c>
      <c r="L5899" t="s">
        <v>1367</v>
      </c>
      <c r="M5899" t="s">
        <v>557</v>
      </c>
      <c r="N5899" t="s">
        <v>13132</v>
      </c>
      <c r="O5899" t="s">
        <v>1370</v>
      </c>
      <c r="P5899" t="s">
        <v>1892</v>
      </c>
      <c r="Q5899">
        <f t="shared" si="106"/>
        <v>100</v>
      </c>
      <c r="R5899" t="s">
        <v>2369</v>
      </c>
      <c r="S5899" t="s">
        <v>2370</v>
      </c>
      <c r="T5899" t="s">
        <v>13135</v>
      </c>
      <c r="U5899" s="75">
        <v>100</v>
      </c>
      <c r="V5899">
        <v>14.98</v>
      </c>
      <c r="W5899">
        <v>1498</v>
      </c>
      <c r="AH5899" s="16"/>
      <c r="AI5899" t="s">
        <v>1375</v>
      </c>
    </row>
    <row r="5900" spans="1:35" x14ac:dyDescent="0.25">
      <c r="A5900" t="s">
        <v>13243</v>
      </c>
      <c r="B5900" s="1">
        <v>53</v>
      </c>
      <c r="C5900" t="s">
        <v>556</v>
      </c>
      <c r="D5900">
        <v>17177820</v>
      </c>
      <c r="E5900" t="s">
        <v>13242</v>
      </c>
      <c r="F5900" t="s">
        <v>1363</v>
      </c>
      <c r="G5900" t="s">
        <v>1364</v>
      </c>
      <c r="H5900" s="3" t="s">
        <v>2175</v>
      </c>
      <c r="I5900">
        <v>2022</v>
      </c>
      <c r="J5900" s="15" t="s">
        <v>2167</v>
      </c>
      <c r="K5900">
        <v>2022</v>
      </c>
      <c r="L5900" t="s">
        <v>1367</v>
      </c>
      <c r="M5900" t="s">
        <v>557</v>
      </c>
      <c r="N5900" t="s">
        <v>13132</v>
      </c>
      <c r="O5900" t="s">
        <v>1370</v>
      </c>
      <c r="P5900" t="s">
        <v>1892</v>
      </c>
      <c r="Q5900">
        <f t="shared" si="106"/>
        <v>100</v>
      </c>
      <c r="R5900" t="s">
        <v>3345</v>
      </c>
      <c r="S5900" t="s">
        <v>3346</v>
      </c>
      <c r="T5900" t="s">
        <v>13133</v>
      </c>
      <c r="U5900" s="75">
        <v>100</v>
      </c>
      <c r="V5900">
        <v>15</v>
      </c>
      <c r="W5900">
        <v>1500</v>
      </c>
      <c r="AH5900" s="16"/>
      <c r="AI5900" t="s">
        <v>1375</v>
      </c>
    </row>
    <row r="5901" spans="1:35" x14ac:dyDescent="0.25">
      <c r="A5901" t="s">
        <v>13244</v>
      </c>
      <c r="B5901" s="1">
        <v>53</v>
      </c>
      <c r="C5901" t="s">
        <v>556</v>
      </c>
      <c r="D5901">
        <v>17183340</v>
      </c>
      <c r="E5901" t="s">
        <v>13245</v>
      </c>
      <c r="F5901" t="s">
        <v>1363</v>
      </c>
      <c r="G5901" t="s">
        <v>1364</v>
      </c>
      <c r="H5901" s="3" t="s">
        <v>2175</v>
      </c>
      <c r="I5901">
        <v>2022</v>
      </c>
      <c r="J5901" s="15" t="s">
        <v>2167</v>
      </c>
      <c r="K5901">
        <v>2022</v>
      </c>
      <c r="L5901" t="s">
        <v>1367</v>
      </c>
      <c r="M5901" t="s">
        <v>557</v>
      </c>
      <c r="N5901" t="s">
        <v>13132</v>
      </c>
      <c r="O5901" t="s">
        <v>1370</v>
      </c>
      <c r="P5901" t="s">
        <v>1892</v>
      </c>
      <c r="Q5901">
        <f t="shared" si="106"/>
        <v>900</v>
      </c>
      <c r="R5901" t="s">
        <v>2369</v>
      </c>
      <c r="S5901" t="s">
        <v>2370</v>
      </c>
      <c r="T5901" t="s">
        <v>13135</v>
      </c>
      <c r="U5901" s="75">
        <v>900</v>
      </c>
      <c r="V5901">
        <v>14.98</v>
      </c>
      <c r="W5901">
        <v>13482</v>
      </c>
      <c r="AH5901" s="16"/>
      <c r="AI5901" t="s">
        <v>1375</v>
      </c>
    </row>
    <row r="5902" spans="1:35" x14ac:dyDescent="0.25">
      <c r="A5902" t="s">
        <v>13246</v>
      </c>
      <c r="B5902" s="1">
        <v>53</v>
      </c>
      <c r="C5902" t="s">
        <v>556</v>
      </c>
      <c r="D5902">
        <v>17200237</v>
      </c>
      <c r="E5902" t="s">
        <v>13247</v>
      </c>
      <c r="F5902" t="s">
        <v>1363</v>
      </c>
      <c r="G5902" t="s">
        <v>1364</v>
      </c>
      <c r="H5902" s="3" t="s">
        <v>2167</v>
      </c>
      <c r="I5902">
        <v>2022</v>
      </c>
      <c r="J5902" s="15" t="s">
        <v>2693</v>
      </c>
      <c r="K5902">
        <v>2022</v>
      </c>
      <c r="L5902" t="s">
        <v>1367</v>
      </c>
      <c r="M5902" t="s">
        <v>557</v>
      </c>
      <c r="N5902" t="s">
        <v>13132</v>
      </c>
      <c r="O5902" t="s">
        <v>1370</v>
      </c>
      <c r="P5902" t="s">
        <v>1892</v>
      </c>
      <c r="Q5902">
        <f t="shared" si="106"/>
        <v>65</v>
      </c>
      <c r="R5902" t="s">
        <v>3345</v>
      </c>
      <c r="S5902" t="s">
        <v>3346</v>
      </c>
      <c r="T5902" t="s">
        <v>13133</v>
      </c>
      <c r="U5902" s="75">
        <v>65</v>
      </c>
      <c r="V5902">
        <v>15</v>
      </c>
      <c r="W5902">
        <v>975</v>
      </c>
      <c r="AH5902" s="16"/>
      <c r="AI5902" t="s">
        <v>1375</v>
      </c>
    </row>
    <row r="5903" spans="1:35" x14ac:dyDescent="0.25">
      <c r="A5903" t="s">
        <v>13248</v>
      </c>
      <c r="B5903" s="1">
        <v>53</v>
      </c>
      <c r="C5903" t="s">
        <v>556</v>
      </c>
      <c r="D5903">
        <v>17200237</v>
      </c>
      <c r="E5903" t="s">
        <v>13247</v>
      </c>
      <c r="F5903" t="s">
        <v>1363</v>
      </c>
      <c r="G5903" t="s">
        <v>1364</v>
      </c>
      <c r="H5903" s="3" t="s">
        <v>2167</v>
      </c>
      <c r="I5903">
        <v>2022</v>
      </c>
      <c r="J5903" s="15" t="s">
        <v>2693</v>
      </c>
      <c r="K5903">
        <v>2022</v>
      </c>
      <c r="L5903" t="s">
        <v>1367</v>
      </c>
      <c r="M5903" t="s">
        <v>557</v>
      </c>
      <c r="N5903" t="s">
        <v>13132</v>
      </c>
      <c r="O5903" t="s">
        <v>1370</v>
      </c>
      <c r="P5903" t="s">
        <v>1892</v>
      </c>
      <c r="Q5903">
        <f t="shared" si="106"/>
        <v>65</v>
      </c>
      <c r="R5903" t="s">
        <v>2369</v>
      </c>
      <c r="S5903" t="s">
        <v>2370</v>
      </c>
      <c r="T5903" t="s">
        <v>13135</v>
      </c>
      <c r="U5903" s="75">
        <v>65</v>
      </c>
      <c r="V5903">
        <v>20</v>
      </c>
      <c r="W5903">
        <v>1300</v>
      </c>
      <c r="AH5903" s="16"/>
      <c r="AI5903" t="s">
        <v>1375</v>
      </c>
    </row>
    <row r="5904" spans="1:35" x14ac:dyDescent="0.25">
      <c r="A5904" t="s">
        <v>13249</v>
      </c>
      <c r="B5904" s="1">
        <v>53</v>
      </c>
      <c r="C5904" t="s">
        <v>556</v>
      </c>
      <c r="D5904">
        <v>17183340</v>
      </c>
      <c r="E5904" t="s">
        <v>13245</v>
      </c>
      <c r="F5904" t="s">
        <v>1363</v>
      </c>
      <c r="G5904" t="s">
        <v>1364</v>
      </c>
      <c r="H5904" s="3" t="s">
        <v>2175</v>
      </c>
      <c r="I5904">
        <v>2022</v>
      </c>
      <c r="J5904" s="15" t="s">
        <v>2167</v>
      </c>
      <c r="K5904">
        <v>2022</v>
      </c>
      <c r="L5904" t="s">
        <v>1367</v>
      </c>
      <c r="M5904" t="s">
        <v>557</v>
      </c>
      <c r="N5904" t="s">
        <v>13132</v>
      </c>
      <c r="O5904" t="s">
        <v>1370</v>
      </c>
      <c r="P5904" t="s">
        <v>1892</v>
      </c>
      <c r="Q5904">
        <f t="shared" si="106"/>
        <v>900</v>
      </c>
      <c r="R5904" t="s">
        <v>3345</v>
      </c>
      <c r="S5904" t="s">
        <v>3346</v>
      </c>
      <c r="T5904" t="s">
        <v>13133</v>
      </c>
      <c r="U5904" s="75">
        <v>900</v>
      </c>
      <c r="V5904">
        <v>15</v>
      </c>
      <c r="W5904">
        <v>13500</v>
      </c>
      <c r="AH5904" s="16"/>
      <c r="AI5904" t="s">
        <v>1375</v>
      </c>
    </row>
    <row r="5905" spans="1:35" x14ac:dyDescent="0.25">
      <c r="A5905" t="s">
        <v>13250</v>
      </c>
      <c r="B5905" s="1">
        <v>53</v>
      </c>
      <c r="C5905" t="s">
        <v>556</v>
      </c>
      <c r="D5905">
        <v>17153336</v>
      </c>
      <c r="E5905" t="s">
        <v>13251</v>
      </c>
      <c r="F5905" t="s">
        <v>1363</v>
      </c>
      <c r="G5905" t="s">
        <v>1364</v>
      </c>
      <c r="H5905" s="3" t="s">
        <v>2174</v>
      </c>
      <c r="I5905">
        <v>2022</v>
      </c>
      <c r="J5905" s="15" t="s">
        <v>2175</v>
      </c>
      <c r="K5905">
        <v>2022</v>
      </c>
      <c r="L5905" t="s">
        <v>1367</v>
      </c>
      <c r="M5905" t="s">
        <v>557</v>
      </c>
      <c r="N5905" t="s">
        <v>13132</v>
      </c>
      <c r="O5905" t="s">
        <v>1370</v>
      </c>
      <c r="P5905" t="s">
        <v>1892</v>
      </c>
      <c r="Q5905">
        <f t="shared" si="106"/>
        <v>1802</v>
      </c>
      <c r="R5905" t="s">
        <v>2369</v>
      </c>
      <c r="S5905" t="s">
        <v>2370</v>
      </c>
      <c r="T5905" t="s">
        <v>13135</v>
      </c>
      <c r="U5905" s="75">
        <v>1802</v>
      </c>
      <c r="V5905">
        <v>14.98</v>
      </c>
      <c r="W5905">
        <v>26993.96</v>
      </c>
      <c r="AH5905" s="16"/>
      <c r="AI5905" t="s">
        <v>1375</v>
      </c>
    </row>
    <row r="5906" spans="1:35" x14ac:dyDescent="0.25">
      <c r="A5906" t="s">
        <v>13252</v>
      </c>
      <c r="B5906" s="1">
        <v>53</v>
      </c>
      <c r="C5906" t="s">
        <v>556</v>
      </c>
      <c r="D5906">
        <v>17153336</v>
      </c>
      <c r="E5906" t="s">
        <v>13251</v>
      </c>
      <c r="F5906" t="s">
        <v>1363</v>
      </c>
      <c r="G5906" t="s">
        <v>1364</v>
      </c>
      <c r="H5906" s="3" t="s">
        <v>2174</v>
      </c>
      <c r="I5906">
        <v>2022</v>
      </c>
      <c r="J5906" s="15" t="s">
        <v>2175</v>
      </c>
      <c r="K5906">
        <v>2022</v>
      </c>
      <c r="L5906" t="s">
        <v>1367</v>
      </c>
      <c r="M5906" t="s">
        <v>557</v>
      </c>
      <c r="N5906" t="s">
        <v>13132</v>
      </c>
      <c r="O5906" t="s">
        <v>1370</v>
      </c>
      <c r="P5906" t="s">
        <v>1892</v>
      </c>
      <c r="Q5906">
        <f t="shared" si="106"/>
        <v>1802</v>
      </c>
      <c r="R5906" t="s">
        <v>3345</v>
      </c>
      <c r="S5906" t="s">
        <v>3346</v>
      </c>
      <c r="T5906" t="s">
        <v>13133</v>
      </c>
      <c r="U5906" s="75">
        <v>1802</v>
      </c>
      <c r="V5906">
        <v>15</v>
      </c>
      <c r="W5906">
        <v>27030</v>
      </c>
      <c r="AH5906" s="16"/>
      <c r="AI5906" t="s">
        <v>1375</v>
      </c>
    </row>
    <row r="5907" spans="1:35" x14ac:dyDescent="0.25">
      <c r="A5907" t="s">
        <v>13253</v>
      </c>
      <c r="B5907" s="1">
        <v>53</v>
      </c>
      <c r="C5907" t="s">
        <v>556</v>
      </c>
      <c r="D5907">
        <v>17224209</v>
      </c>
      <c r="E5907" t="s">
        <v>13254</v>
      </c>
      <c r="F5907" t="s">
        <v>1363</v>
      </c>
      <c r="G5907" t="s">
        <v>1364</v>
      </c>
      <c r="H5907" s="3" t="s">
        <v>1478</v>
      </c>
      <c r="I5907">
        <v>2022</v>
      </c>
      <c r="J5907" s="15" t="s">
        <v>1483</v>
      </c>
      <c r="K5907">
        <v>2022</v>
      </c>
      <c r="L5907" t="s">
        <v>1367</v>
      </c>
      <c r="M5907" t="s">
        <v>557</v>
      </c>
      <c r="N5907" t="s">
        <v>13132</v>
      </c>
      <c r="O5907" t="s">
        <v>1370</v>
      </c>
      <c r="P5907" t="s">
        <v>1892</v>
      </c>
      <c r="Q5907">
        <f t="shared" si="106"/>
        <v>400</v>
      </c>
      <c r="R5907" t="s">
        <v>3345</v>
      </c>
      <c r="S5907" t="s">
        <v>3346</v>
      </c>
      <c r="T5907" t="s">
        <v>13133</v>
      </c>
      <c r="U5907" s="75">
        <v>400</v>
      </c>
      <c r="V5907">
        <v>15</v>
      </c>
      <c r="W5907">
        <v>6000</v>
      </c>
      <c r="AH5907" s="16"/>
      <c r="AI5907" t="s">
        <v>1375</v>
      </c>
    </row>
    <row r="5908" spans="1:35" x14ac:dyDescent="0.25">
      <c r="A5908" t="s">
        <v>13255</v>
      </c>
      <c r="B5908" s="1">
        <v>53</v>
      </c>
      <c r="C5908" t="s">
        <v>556</v>
      </c>
      <c r="D5908">
        <v>17224209</v>
      </c>
      <c r="E5908" t="s">
        <v>13254</v>
      </c>
      <c r="F5908" t="s">
        <v>1363</v>
      </c>
      <c r="G5908" t="s">
        <v>1364</v>
      </c>
      <c r="H5908" s="3" t="s">
        <v>1478</v>
      </c>
      <c r="I5908">
        <v>2022</v>
      </c>
      <c r="J5908" s="15" t="s">
        <v>1483</v>
      </c>
      <c r="K5908">
        <v>2022</v>
      </c>
      <c r="L5908" t="s">
        <v>1367</v>
      </c>
      <c r="M5908" t="s">
        <v>557</v>
      </c>
      <c r="N5908" t="s">
        <v>13132</v>
      </c>
      <c r="O5908" t="s">
        <v>1370</v>
      </c>
      <c r="P5908" t="s">
        <v>1892</v>
      </c>
      <c r="Q5908">
        <f t="shared" si="106"/>
        <v>400</v>
      </c>
      <c r="R5908" t="s">
        <v>2697</v>
      </c>
      <c r="S5908" t="s">
        <v>2698</v>
      </c>
      <c r="T5908" t="s">
        <v>13256</v>
      </c>
      <c r="U5908" s="75">
        <v>400</v>
      </c>
      <c r="V5908">
        <v>71.5</v>
      </c>
      <c r="W5908">
        <v>28600</v>
      </c>
      <c r="AH5908" s="16"/>
      <c r="AI5908" t="s">
        <v>1375</v>
      </c>
    </row>
    <row r="5909" spans="1:35" x14ac:dyDescent="0.25">
      <c r="A5909" t="s">
        <v>13257</v>
      </c>
      <c r="B5909" s="1">
        <v>53</v>
      </c>
      <c r="C5909" t="s">
        <v>556</v>
      </c>
      <c r="D5909">
        <v>18666396</v>
      </c>
      <c r="E5909" t="s">
        <v>13258</v>
      </c>
      <c r="F5909" t="s">
        <v>1363</v>
      </c>
      <c r="G5909" t="s">
        <v>1364</v>
      </c>
      <c r="H5909" s="3" t="s">
        <v>5184</v>
      </c>
      <c r="I5909">
        <v>2022</v>
      </c>
      <c r="J5909" s="15" t="s">
        <v>4152</v>
      </c>
      <c r="K5909">
        <v>2022</v>
      </c>
      <c r="L5909" t="s">
        <v>1367</v>
      </c>
      <c r="M5909" t="s">
        <v>557</v>
      </c>
      <c r="N5909" t="s">
        <v>13132</v>
      </c>
      <c r="O5909" t="s">
        <v>1370</v>
      </c>
      <c r="P5909" t="s">
        <v>1892</v>
      </c>
      <c r="Q5909">
        <f t="shared" si="106"/>
        <v>150</v>
      </c>
      <c r="R5909" t="s">
        <v>3345</v>
      </c>
      <c r="S5909" t="s">
        <v>3346</v>
      </c>
      <c r="T5909" t="s">
        <v>713</v>
      </c>
      <c r="U5909" s="75">
        <v>150</v>
      </c>
      <c r="V5909">
        <v>15</v>
      </c>
      <c r="W5909">
        <v>2250</v>
      </c>
      <c r="AH5909" s="16"/>
      <c r="AI5909" t="s">
        <v>1375</v>
      </c>
    </row>
    <row r="5910" spans="1:35" x14ac:dyDescent="0.25">
      <c r="A5910" t="s">
        <v>13259</v>
      </c>
      <c r="B5910" s="1">
        <v>53</v>
      </c>
      <c r="C5910" t="s">
        <v>556</v>
      </c>
      <c r="D5910">
        <v>18656730</v>
      </c>
      <c r="E5910" t="s">
        <v>13260</v>
      </c>
      <c r="F5910" t="s">
        <v>1363</v>
      </c>
      <c r="G5910" t="s">
        <v>1364</v>
      </c>
      <c r="H5910" s="3" t="s">
        <v>1835</v>
      </c>
      <c r="I5910">
        <v>2022</v>
      </c>
      <c r="J5910" s="15" t="s">
        <v>1836</v>
      </c>
      <c r="K5910">
        <v>2022</v>
      </c>
      <c r="L5910" t="s">
        <v>1367</v>
      </c>
      <c r="M5910" t="s">
        <v>557</v>
      </c>
      <c r="N5910" t="s">
        <v>13132</v>
      </c>
      <c r="O5910" t="s">
        <v>1370</v>
      </c>
      <c r="P5910" t="s">
        <v>1892</v>
      </c>
      <c r="Q5910">
        <f t="shared" si="106"/>
        <v>2400</v>
      </c>
      <c r="R5910" t="s">
        <v>2369</v>
      </c>
      <c r="S5910" t="s">
        <v>2370</v>
      </c>
      <c r="T5910" t="s">
        <v>13135</v>
      </c>
      <c r="U5910" s="75">
        <v>2400</v>
      </c>
      <c r="V5910">
        <v>13</v>
      </c>
      <c r="W5910">
        <v>31200</v>
      </c>
      <c r="AH5910" s="16"/>
      <c r="AI5910" t="s">
        <v>1375</v>
      </c>
    </row>
    <row r="5911" spans="1:35" x14ac:dyDescent="0.25">
      <c r="A5911" t="s">
        <v>13261</v>
      </c>
      <c r="B5911" s="1">
        <v>53</v>
      </c>
      <c r="C5911" t="s">
        <v>556</v>
      </c>
      <c r="D5911">
        <v>18656730</v>
      </c>
      <c r="E5911" t="s">
        <v>13260</v>
      </c>
      <c r="F5911" t="s">
        <v>1363</v>
      </c>
      <c r="G5911" t="s">
        <v>1364</v>
      </c>
      <c r="H5911" s="3" t="s">
        <v>1835</v>
      </c>
      <c r="I5911">
        <v>2022</v>
      </c>
      <c r="J5911" s="15" t="s">
        <v>1836</v>
      </c>
      <c r="K5911">
        <v>2022</v>
      </c>
      <c r="L5911" t="s">
        <v>1367</v>
      </c>
      <c r="M5911" t="s">
        <v>557</v>
      </c>
      <c r="N5911" t="s">
        <v>13132</v>
      </c>
      <c r="O5911" t="s">
        <v>1370</v>
      </c>
      <c r="P5911" t="s">
        <v>1892</v>
      </c>
      <c r="Q5911">
        <f t="shared" si="106"/>
        <v>2400</v>
      </c>
      <c r="R5911" t="s">
        <v>3345</v>
      </c>
      <c r="S5911" t="s">
        <v>3346</v>
      </c>
      <c r="T5911" t="s">
        <v>713</v>
      </c>
      <c r="U5911" s="75">
        <v>2400</v>
      </c>
      <c r="V5911">
        <v>15</v>
      </c>
      <c r="W5911">
        <v>36000</v>
      </c>
      <c r="AH5911" s="16"/>
      <c r="AI5911" t="s">
        <v>1375</v>
      </c>
    </row>
    <row r="5912" spans="1:35" x14ac:dyDescent="0.25">
      <c r="A5912" t="s">
        <v>13262</v>
      </c>
      <c r="B5912" s="1">
        <v>53</v>
      </c>
      <c r="C5912" t="s">
        <v>556</v>
      </c>
      <c r="D5912">
        <v>18646131</v>
      </c>
      <c r="E5912" t="s">
        <v>13263</v>
      </c>
      <c r="F5912" t="s">
        <v>1363</v>
      </c>
      <c r="G5912" t="s">
        <v>1364</v>
      </c>
      <c r="H5912" s="3" t="s">
        <v>1835</v>
      </c>
      <c r="I5912">
        <v>2022</v>
      </c>
      <c r="J5912" s="15" t="s">
        <v>1836</v>
      </c>
      <c r="K5912">
        <v>2022</v>
      </c>
      <c r="L5912" t="s">
        <v>1367</v>
      </c>
      <c r="M5912" t="s">
        <v>557</v>
      </c>
      <c r="N5912" t="s">
        <v>13132</v>
      </c>
      <c r="O5912" t="s">
        <v>1370</v>
      </c>
      <c r="P5912" t="s">
        <v>1892</v>
      </c>
      <c r="Q5912">
        <f t="shared" si="106"/>
        <v>700</v>
      </c>
      <c r="R5912" t="s">
        <v>2369</v>
      </c>
      <c r="S5912" t="s">
        <v>2370</v>
      </c>
      <c r="T5912" t="s">
        <v>13135</v>
      </c>
      <c r="U5912" s="75">
        <v>700</v>
      </c>
      <c r="V5912">
        <v>13</v>
      </c>
      <c r="W5912">
        <v>9100</v>
      </c>
      <c r="AH5912" s="16"/>
      <c r="AI5912" t="s">
        <v>1375</v>
      </c>
    </row>
    <row r="5913" spans="1:35" x14ac:dyDescent="0.25">
      <c r="A5913" t="s">
        <v>13264</v>
      </c>
      <c r="B5913" s="1">
        <v>53</v>
      </c>
      <c r="C5913" t="s">
        <v>556</v>
      </c>
      <c r="D5913">
        <v>18646131</v>
      </c>
      <c r="E5913" t="s">
        <v>13263</v>
      </c>
      <c r="F5913" t="s">
        <v>1363</v>
      </c>
      <c r="G5913" t="s">
        <v>1364</v>
      </c>
      <c r="H5913" s="3" t="s">
        <v>1835</v>
      </c>
      <c r="I5913">
        <v>2022</v>
      </c>
      <c r="J5913" s="15" t="s">
        <v>1836</v>
      </c>
      <c r="K5913">
        <v>2022</v>
      </c>
      <c r="L5913" t="s">
        <v>1367</v>
      </c>
      <c r="M5913" t="s">
        <v>557</v>
      </c>
      <c r="N5913" t="s">
        <v>13132</v>
      </c>
      <c r="O5913" t="s">
        <v>1370</v>
      </c>
      <c r="P5913" t="s">
        <v>1892</v>
      </c>
      <c r="Q5913">
        <f t="shared" si="106"/>
        <v>700</v>
      </c>
      <c r="R5913" t="s">
        <v>3345</v>
      </c>
      <c r="S5913" t="s">
        <v>3346</v>
      </c>
      <c r="T5913" t="s">
        <v>13133</v>
      </c>
      <c r="U5913" s="75">
        <v>700</v>
      </c>
      <c r="V5913">
        <v>15</v>
      </c>
      <c r="W5913">
        <v>10500</v>
      </c>
      <c r="AH5913" s="16"/>
      <c r="AI5913" t="s">
        <v>1375</v>
      </c>
    </row>
    <row r="5914" spans="1:35" x14ac:dyDescent="0.25">
      <c r="A5914" t="s">
        <v>13265</v>
      </c>
      <c r="B5914" s="1">
        <v>53</v>
      </c>
      <c r="C5914" t="s">
        <v>556</v>
      </c>
      <c r="D5914">
        <v>17045045</v>
      </c>
      <c r="E5914" t="s">
        <v>13266</v>
      </c>
      <c r="F5914" t="s">
        <v>1363</v>
      </c>
      <c r="G5914" t="s">
        <v>1364</v>
      </c>
      <c r="H5914" s="3" t="s">
        <v>5205</v>
      </c>
      <c r="I5914">
        <v>2022</v>
      </c>
      <c r="J5914" s="15" t="s">
        <v>1775</v>
      </c>
      <c r="K5914">
        <v>2022</v>
      </c>
      <c r="L5914" t="s">
        <v>1367</v>
      </c>
      <c r="M5914" t="s">
        <v>557</v>
      </c>
      <c r="N5914" t="s">
        <v>13132</v>
      </c>
      <c r="O5914" t="s">
        <v>1370</v>
      </c>
      <c r="P5914" t="s">
        <v>1892</v>
      </c>
      <c r="Q5914">
        <f t="shared" si="106"/>
        <v>40</v>
      </c>
      <c r="R5914" t="s">
        <v>2369</v>
      </c>
      <c r="S5914" t="s">
        <v>2370</v>
      </c>
      <c r="T5914" t="s">
        <v>13267</v>
      </c>
      <c r="U5914" s="75">
        <v>40</v>
      </c>
      <c r="V5914">
        <v>14.98</v>
      </c>
      <c r="W5914">
        <v>599.20000000000005</v>
      </c>
      <c r="AH5914" s="16"/>
      <c r="AI5914" t="s">
        <v>1375</v>
      </c>
    </row>
    <row r="5915" spans="1:35" x14ac:dyDescent="0.25">
      <c r="A5915" t="s">
        <v>13268</v>
      </c>
      <c r="B5915" s="1">
        <v>53</v>
      </c>
      <c r="C5915" t="s">
        <v>556</v>
      </c>
      <c r="D5915">
        <v>17045045</v>
      </c>
      <c r="E5915" t="s">
        <v>13266</v>
      </c>
      <c r="F5915" t="s">
        <v>1363</v>
      </c>
      <c r="G5915" t="s">
        <v>1364</v>
      </c>
      <c r="H5915" s="3" t="s">
        <v>5205</v>
      </c>
      <c r="I5915">
        <v>2022</v>
      </c>
      <c r="J5915" s="15" t="s">
        <v>1775</v>
      </c>
      <c r="K5915">
        <v>2022</v>
      </c>
      <c r="L5915" t="s">
        <v>1367</v>
      </c>
      <c r="M5915" t="s">
        <v>557</v>
      </c>
      <c r="N5915" t="s">
        <v>13132</v>
      </c>
      <c r="O5915" t="s">
        <v>1370</v>
      </c>
      <c r="P5915" t="s">
        <v>1892</v>
      </c>
      <c r="Q5915">
        <f t="shared" si="106"/>
        <v>40</v>
      </c>
      <c r="R5915" t="s">
        <v>3345</v>
      </c>
      <c r="S5915" t="s">
        <v>3346</v>
      </c>
      <c r="T5915" t="s">
        <v>13133</v>
      </c>
      <c r="U5915" s="75">
        <v>40</v>
      </c>
      <c r="V5915">
        <v>15</v>
      </c>
      <c r="W5915">
        <v>600</v>
      </c>
      <c r="AH5915" s="16"/>
      <c r="AI5915" t="s">
        <v>1375</v>
      </c>
    </row>
    <row r="5916" spans="1:35" x14ac:dyDescent="0.25">
      <c r="A5916" t="s">
        <v>13269</v>
      </c>
      <c r="B5916" s="1">
        <v>53</v>
      </c>
      <c r="C5916" t="s">
        <v>556</v>
      </c>
      <c r="D5916">
        <v>17030862</v>
      </c>
      <c r="E5916" t="s">
        <v>13270</v>
      </c>
      <c r="F5916" t="s">
        <v>1363</v>
      </c>
      <c r="G5916" t="s">
        <v>1364</v>
      </c>
      <c r="H5916" s="3" t="s">
        <v>4144</v>
      </c>
      <c r="I5916">
        <v>2022</v>
      </c>
      <c r="J5916" s="15" t="s">
        <v>1775</v>
      </c>
      <c r="K5916">
        <v>2022</v>
      </c>
      <c r="L5916" t="s">
        <v>1367</v>
      </c>
      <c r="M5916" t="s">
        <v>557</v>
      </c>
      <c r="N5916" t="s">
        <v>13132</v>
      </c>
      <c r="O5916" t="s">
        <v>1370</v>
      </c>
      <c r="P5916" t="s">
        <v>1892</v>
      </c>
      <c r="Q5916">
        <f t="shared" si="106"/>
        <v>300</v>
      </c>
      <c r="R5916" t="s">
        <v>3345</v>
      </c>
      <c r="S5916" t="s">
        <v>3346</v>
      </c>
      <c r="T5916" t="s">
        <v>13133</v>
      </c>
      <c r="U5916" s="75">
        <v>300</v>
      </c>
      <c r="V5916">
        <v>15</v>
      </c>
      <c r="W5916">
        <v>4500</v>
      </c>
      <c r="AH5916" s="16"/>
      <c r="AI5916" t="s">
        <v>1375</v>
      </c>
    </row>
    <row r="5917" spans="1:35" x14ac:dyDescent="0.25">
      <c r="A5917" t="s">
        <v>13271</v>
      </c>
      <c r="B5917" s="1">
        <v>53</v>
      </c>
      <c r="C5917" t="s">
        <v>556</v>
      </c>
      <c r="D5917">
        <v>16985141</v>
      </c>
      <c r="E5917" t="s">
        <v>13272</v>
      </c>
      <c r="F5917" t="s">
        <v>1363</v>
      </c>
      <c r="G5917" t="s">
        <v>1364</v>
      </c>
      <c r="H5917" s="3" t="s">
        <v>1500</v>
      </c>
      <c r="I5917">
        <v>2022</v>
      </c>
      <c r="J5917" s="15" t="s">
        <v>1501</v>
      </c>
      <c r="K5917">
        <v>2022</v>
      </c>
      <c r="L5917" t="s">
        <v>1367</v>
      </c>
      <c r="M5917" t="s">
        <v>557</v>
      </c>
      <c r="N5917" t="s">
        <v>13132</v>
      </c>
      <c r="O5917" t="s">
        <v>1370</v>
      </c>
      <c r="P5917" t="s">
        <v>1892</v>
      </c>
      <c r="Q5917">
        <f t="shared" si="106"/>
        <v>1100</v>
      </c>
      <c r="R5917" t="s">
        <v>2369</v>
      </c>
      <c r="S5917" t="s">
        <v>2370</v>
      </c>
      <c r="T5917" t="s">
        <v>13267</v>
      </c>
      <c r="U5917" s="75">
        <v>1100</v>
      </c>
      <c r="V5917">
        <v>14.96</v>
      </c>
      <c r="W5917">
        <v>16456</v>
      </c>
      <c r="AH5917" s="16"/>
      <c r="AI5917" t="s">
        <v>1375</v>
      </c>
    </row>
    <row r="5918" spans="1:35" x14ac:dyDescent="0.25">
      <c r="A5918" t="s">
        <v>13273</v>
      </c>
      <c r="B5918" s="1">
        <v>53</v>
      </c>
      <c r="C5918" t="s">
        <v>556</v>
      </c>
      <c r="D5918">
        <v>16985141</v>
      </c>
      <c r="E5918" t="s">
        <v>13272</v>
      </c>
      <c r="F5918" t="s">
        <v>1363</v>
      </c>
      <c r="G5918" t="s">
        <v>1364</v>
      </c>
      <c r="H5918" s="3" t="s">
        <v>1500</v>
      </c>
      <c r="I5918">
        <v>2022</v>
      </c>
      <c r="J5918" s="15" t="s">
        <v>1501</v>
      </c>
      <c r="K5918">
        <v>2022</v>
      </c>
      <c r="L5918" t="s">
        <v>1367</v>
      </c>
      <c r="M5918" t="s">
        <v>557</v>
      </c>
      <c r="N5918" t="s">
        <v>13132</v>
      </c>
      <c r="O5918" t="s">
        <v>1370</v>
      </c>
      <c r="P5918" t="s">
        <v>1892</v>
      </c>
      <c r="Q5918">
        <f t="shared" si="106"/>
        <v>1100</v>
      </c>
      <c r="R5918" t="s">
        <v>3345</v>
      </c>
      <c r="S5918" t="s">
        <v>3346</v>
      </c>
      <c r="T5918" t="s">
        <v>13133</v>
      </c>
      <c r="U5918" s="75">
        <v>1100</v>
      </c>
      <c r="V5918">
        <v>15</v>
      </c>
      <c r="W5918">
        <v>16500</v>
      </c>
      <c r="AH5918" s="16"/>
      <c r="AI5918" t="s">
        <v>1375</v>
      </c>
    </row>
    <row r="5919" spans="1:35" x14ac:dyDescent="0.25">
      <c r="A5919" t="s">
        <v>13274</v>
      </c>
      <c r="B5919" s="1">
        <v>53</v>
      </c>
      <c r="C5919" t="s">
        <v>556</v>
      </c>
      <c r="D5919">
        <v>17010799</v>
      </c>
      <c r="E5919" t="s">
        <v>13275</v>
      </c>
      <c r="F5919" t="s">
        <v>1363</v>
      </c>
      <c r="G5919" t="s">
        <v>1364</v>
      </c>
      <c r="H5919" s="3" t="s">
        <v>1501</v>
      </c>
      <c r="I5919">
        <v>2022</v>
      </c>
      <c r="J5919" s="15" t="s">
        <v>4145</v>
      </c>
      <c r="K5919">
        <v>2022</v>
      </c>
      <c r="L5919" t="s">
        <v>1367</v>
      </c>
      <c r="M5919" t="s">
        <v>557</v>
      </c>
      <c r="N5919" t="s">
        <v>13132</v>
      </c>
      <c r="O5919" t="s">
        <v>1370</v>
      </c>
      <c r="P5919" t="s">
        <v>1892</v>
      </c>
      <c r="Q5919">
        <f t="shared" si="106"/>
        <v>1250</v>
      </c>
      <c r="R5919" t="s">
        <v>3345</v>
      </c>
      <c r="S5919" t="s">
        <v>3346</v>
      </c>
      <c r="T5919" t="s">
        <v>13133</v>
      </c>
      <c r="U5919" s="75">
        <v>1250</v>
      </c>
      <c r="V5919">
        <v>15</v>
      </c>
      <c r="W5919">
        <v>18750</v>
      </c>
      <c r="AH5919" s="16"/>
      <c r="AI5919" t="s">
        <v>1375</v>
      </c>
    </row>
    <row r="5920" spans="1:35" x14ac:dyDescent="0.25">
      <c r="A5920" t="s">
        <v>13276</v>
      </c>
      <c r="B5920" s="1">
        <v>53</v>
      </c>
      <c r="C5920" t="s">
        <v>556</v>
      </c>
      <c r="D5920">
        <v>16473388</v>
      </c>
      <c r="E5920" t="s">
        <v>13277</v>
      </c>
      <c r="F5920" t="s">
        <v>1363</v>
      </c>
      <c r="G5920" t="s">
        <v>1364</v>
      </c>
      <c r="H5920" s="3" t="s">
        <v>2125</v>
      </c>
      <c r="I5920">
        <v>2022</v>
      </c>
      <c r="J5920" s="15" t="s">
        <v>2126</v>
      </c>
      <c r="K5920">
        <v>2022</v>
      </c>
      <c r="L5920" t="s">
        <v>1367</v>
      </c>
      <c r="M5920" t="s">
        <v>557</v>
      </c>
      <c r="N5920" t="s">
        <v>13132</v>
      </c>
      <c r="O5920" t="s">
        <v>1370</v>
      </c>
      <c r="P5920" t="s">
        <v>1892</v>
      </c>
      <c r="Q5920">
        <f t="shared" si="106"/>
        <v>2000</v>
      </c>
      <c r="R5920" t="s">
        <v>2369</v>
      </c>
      <c r="S5920" t="s">
        <v>2370</v>
      </c>
      <c r="T5920" t="s">
        <v>13135</v>
      </c>
      <c r="U5920" s="75">
        <v>2000</v>
      </c>
      <c r="V5920">
        <v>14.98</v>
      </c>
      <c r="W5920">
        <v>29960</v>
      </c>
      <c r="AH5920" s="16"/>
      <c r="AI5920" t="s">
        <v>1375</v>
      </c>
    </row>
    <row r="5921" spans="1:35" x14ac:dyDescent="0.25">
      <c r="A5921" t="s">
        <v>13278</v>
      </c>
      <c r="B5921" s="1">
        <v>53</v>
      </c>
      <c r="C5921" t="s">
        <v>556</v>
      </c>
      <c r="D5921">
        <v>16473388</v>
      </c>
      <c r="E5921" t="s">
        <v>13277</v>
      </c>
      <c r="F5921" t="s">
        <v>1363</v>
      </c>
      <c r="G5921" t="s">
        <v>1364</v>
      </c>
      <c r="H5921" s="3" t="s">
        <v>2125</v>
      </c>
      <c r="I5921">
        <v>2022</v>
      </c>
      <c r="J5921" s="15" t="s">
        <v>2126</v>
      </c>
      <c r="K5921">
        <v>2022</v>
      </c>
      <c r="L5921" t="s">
        <v>1367</v>
      </c>
      <c r="M5921" t="s">
        <v>557</v>
      </c>
      <c r="N5921" t="s">
        <v>13132</v>
      </c>
      <c r="O5921" t="s">
        <v>1370</v>
      </c>
      <c r="P5921" t="s">
        <v>1892</v>
      </c>
      <c r="Q5921">
        <f t="shared" si="106"/>
        <v>2000</v>
      </c>
      <c r="R5921" t="s">
        <v>3345</v>
      </c>
      <c r="S5921" t="s">
        <v>3346</v>
      </c>
      <c r="T5921" t="s">
        <v>13133</v>
      </c>
      <c r="U5921" s="75">
        <v>2000</v>
      </c>
      <c r="V5921">
        <v>15</v>
      </c>
      <c r="W5921">
        <v>30000</v>
      </c>
      <c r="AH5921" s="16"/>
      <c r="AI5921" t="s">
        <v>1375</v>
      </c>
    </row>
    <row r="5922" spans="1:35" x14ac:dyDescent="0.25">
      <c r="A5922" t="s">
        <v>13279</v>
      </c>
      <c r="B5922" s="1">
        <v>53</v>
      </c>
      <c r="C5922" t="s">
        <v>556</v>
      </c>
      <c r="D5922">
        <v>16748514</v>
      </c>
      <c r="E5922" t="s">
        <v>11314</v>
      </c>
      <c r="F5922" t="s">
        <v>1363</v>
      </c>
      <c r="G5922" t="s">
        <v>1364</v>
      </c>
      <c r="H5922" s="3" t="s">
        <v>1441</v>
      </c>
      <c r="I5922">
        <v>2022</v>
      </c>
      <c r="J5922" s="15" t="s">
        <v>2158</v>
      </c>
      <c r="K5922">
        <v>2022</v>
      </c>
      <c r="L5922" t="s">
        <v>1367</v>
      </c>
      <c r="M5922" t="s">
        <v>557</v>
      </c>
      <c r="N5922" t="s">
        <v>13132</v>
      </c>
      <c r="O5922" t="s">
        <v>1370</v>
      </c>
      <c r="P5922" t="s">
        <v>1892</v>
      </c>
      <c r="Q5922">
        <f t="shared" si="106"/>
        <v>23</v>
      </c>
      <c r="R5922" t="s">
        <v>3345</v>
      </c>
      <c r="S5922" t="s">
        <v>3346</v>
      </c>
      <c r="T5922" t="s">
        <v>13133</v>
      </c>
      <c r="U5922" s="75">
        <v>23</v>
      </c>
      <c r="V5922">
        <v>15</v>
      </c>
      <c r="W5922">
        <v>345</v>
      </c>
      <c r="AH5922" s="16"/>
      <c r="AI5922" t="s">
        <v>1375</v>
      </c>
    </row>
    <row r="5923" spans="1:35" x14ac:dyDescent="0.25">
      <c r="A5923" t="s">
        <v>13280</v>
      </c>
      <c r="B5923" s="1">
        <v>53</v>
      </c>
      <c r="C5923" t="s">
        <v>556</v>
      </c>
      <c r="D5923">
        <v>17405866</v>
      </c>
      <c r="E5923" t="s">
        <v>13281</v>
      </c>
      <c r="F5923" t="s">
        <v>1363</v>
      </c>
      <c r="G5923" t="s">
        <v>1364</v>
      </c>
      <c r="H5923" s="3" t="s">
        <v>1505</v>
      </c>
      <c r="I5923">
        <v>2022</v>
      </c>
      <c r="J5923" s="15" t="s">
        <v>4301</v>
      </c>
      <c r="K5923">
        <v>2022</v>
      </c>
      <c r="L5923" t="s">
        <v>1367</v>
      </c>
      <c r="M5923" t="s">
        <v>557</v>
      </c>
      <c r="N5923" t="s">
        <v>13132</v>
      </c>
      <c r="O5923" t="s">
        <v>1370</v>
      </c>
      <c r="P5923" t="s">
        <v>1892</v>
      </c>
      <c r="Q5923">
        <f t="shared" si="106"/>
        <v>2000</v>
      </c>
      <c r="R5923" t="s">
        <v>2369</v>
      </c>
      <c r="S5923" t="s">
        <v>2370</v>
      </c>
      <c r="T5923" t="s">
        <v>13135</v>
      </c>
      <c r="U5923" s="75">
        <v>2000</v>
      </c>
      <c r="V5923">
        <v>14.98</v>
      </c>
      <c r="W5923">
        <v>29960</v>
      </c>
      <c r="AH5923" s="16"/>
      <c r="AI5923" t="s">
        <v>1375</v>
      </c>
    </row>
    <row r="5924" spans="1:35" x14ac:dyDescent="0.25">
      <c r="A5924" t="s">
        <v>13282</v>
      </c>
      <c r="B5924" s="1">
        <v>53</v>
      </c>
      <c r="C5924" t="s">
        <v>556</v>
      </c>
      <c r="D5924">
        <v>17405866</v>
      </c>
      <c r="E5924" t="s">
        <v>13281</v>
      </c>
      <c r="F5924" t="s">
        <v>1363</v>
      </c>
      <c r="G5924" t="s">
        <v>1364</v>
      </c>
      <c r="H5924" s="3" t="s">
        <v>1505</v>
      </c>
      <c r="I5924">
        <v>2022</v>
      </c>
      <c r="J5924" s="15" t="s">
        <v>4301</v>
      </c>
      <c r="K5924">
        <v>2022</v>
      </c>
      <c r="L5924" t="s">
        <v>1367</v>
      </c>
      <c r="M5924" t="s">
        <v>557</v>
      </c>
      <c r="N5924" t="s">
        <v>13132</v>
      </c>
      <c r="O5924" t="s">
        <v>1370</v>
      </c>
      <c r="P5924" t="s">
        <v>1892</v>
      </c>
      <c r="Q5924">
        <f t="shared" si="106"/>
        <v>2000</v>
      </c>
      <c r="R5924" t="s">
        <v>3345</v>
      </c>
      <c r="S5924" t="s">
        <v>3346</v>
      </c>
      <c r="T5924" t="s">
        <v>13133</v>
      </c>
      <c r="U5924" s="75">
        <v>2000</v>
      </c>
      <c r="V5924">
        <v>15</v>
      </c>
      <c r="W5924">
        <v>30000</v>
      </c>
      <c r="AH5924" s="16"/>
      <c r="AI5924" t="s">
        <v>1375</v>
      </c>
    </row>
    <row r="5925" spans="1:35" x14ac:dyDescent="0.25">
      <c r="A5925" t="s">
        <v>13283</v>
      </c>
      <c r="B5925" s="1">
        <v>53</v>
      </c>
      <c r="C5925" t="s">
        <v>556</v>
      </c>
      <c r="D5925">
        <v>17412544</v>
      </c>
      <c r="E5925" t="s">
        <v>13284</v>
      </c>
      <c r="F5925" t="s">
        <v>1363</v>
      </c>
      <c r="G5925" t="s">
        <v>1364</v>
      </c>
      <c r="H5925" s="3" t="s">
        <v>4301</v>
      </c>
      <c r="I5925">
        <v>2022</v>
      </c>
      <c r="J5925" s="15" t="s">
        <v>3270</v>
      </c>
      <c r="K5925">
        <v>2022</v>
      </c>
      <c r="L5925" t="s">
        <v>1367</v>
      </c>
      <c r="M5925" t="s">
        <v>557</v>
      </c>
      <c r="N5925" t="s">
        <v>13132</v>
      </c>
      <c r="O5925" t="s">
        <v>1370</v>
      </c>
      <c r="P5925" t="s">
        <v>1892</v>
      </c>
      <c r="Q5925">
        <f t="shared" si="106"/>
        <v>100</v>
      </c>
      <c r="R5925" t="s">
        <v>2369</v>
      </c>
      <c r="S5925" t="s">
        <v>2370</v>
      </c>
      <c r="T5925" t="s">
        <v>13135</v>
      </c>
      <c r="U5925" s="75">
        <v>100</v>
      </c>
      <c r="V5925">
        <v>14.98</v>
      </c>
      <c r="W5925">
        <v>1498</v>
      </c>
      <c r="AH5925" s="16"/>
      <c r="AI5925" t="s">
        <v>1375</v>
      </c>
    </row>
    <row r="5926" spans="1:35" x14ac:dyDescent="0.25">
      <c r="A5926" t="s">
        <v>13285</v>
      </c>
      <c r="B5926" s="1">
        <v>53</v>
      </c>
      <c r="C5926" t="s">
        <v>556</v>
      </c>
      <c r="D5926">
        <v>17412544</v>
      </c>
      <c r="E5926" t="s">
        <v>13284</v>
      </c>
      <c r="F5926" t="s">
        <v>1363</v>
      </c>
      <c r="G5926" t="s">
        <v>1364</v>
      </c>
      <c r="H5926" s="3" t="s">
        <v>4301</v>
      </c>
      <c r="I5926">
        <v>2022</v>
      </c>
      <c r="J5926" s="15" t="s">
        <v>3270</v>
      </c>
      <c r="K5926">
        <v>2022</v>
      </c>
      <c r="L5926" t="s">
        <v>1367</v>
      </c>
      <c r="M5926" t="s">
        <v>557</v>
      </c>
      <c r="N5926" t="s">
        <v>13132</v>
      </c>
      <c r="O5926" t="s">
        <v>1370</v>
      </c>
      <c r="P5926" t="s">
        <v>1892</v>
      </c>
      <c r="Q5926">
        <f t="shared" si="106"/>
        <v>100</v>
      </c>
      <c r="R5926" t="s">
        <v>3345</v>
      </c>
      <c r="S5926" t="s">
        <v>3346</v>
      </c>
      <c r="T5926" t="s">
        <v>713</v>
      </c>
      <c r="U5926" s="75">
        <v>100</v>
      </c>
      <c r="V5926">
        <v>15</v>
      </c>
      <c r="W5926">
        <v>1500</v>
      </c>
      <c r="AH5926" s="16"/>
      <c r="AI5926" t="s">
        <v>1375</v>
      </c>
    </row>
    <row r="5927" spans="1:35" x14ac:dyDescent="0.25">
      <c r="A5927" t="s">
        <v>13286</v>
      </c>
      <c r="B5927" s="1">
        <v>53</v>
      </c>
      <c r="C5927" t="s">
        <v>556</v>
      </c>
      <c r="D5927">
        <v>16851129</v>
      </c>
      <c r="E5927" t="s">
        <v>13287</v>
      </c>
      <c r="F5927" t="s">
        <v>1363</v>
      </c>
      <c r="G5927" t="s">
        <v>1364</v>
      </c>
      <c r="H5927" s="3" t="s">
        <v>12973</v>
      </c>
      <c r="I5927">
        <v>2022</v>
      </c>
      <c r="J5927" s="15" t="s">
        <v>4293</v>
      </c>
      <c r="K5927">
        <v>2022</v>
      </c>
      <c r="L5927" t="s">
        <v>1367</v>
      </c>
      <c r="M5927" t="s">
        <v>557</v>
      </c>
      <c r="N5927" t="s">
        <v>13132</v>
      </c>
      <c r="O5927" t="s">
        <v>1370</v>
      </c>
      <c r="P5927" t="s">
        <v>1892</v>
      </c>
      <c r="Q5927">
        <f t="shared" si="106"/>
        <v>1500</v>
      </c>
      <c r="R5927" t="s">
        <v>3345</v>
      </c>
      <c r="S5927" t="s">
        <v>3346</v>
      </c>
      <c r="T5927" t="s">
        <v>13133</v>
      </c>
      <c r="U5927" s="75">
        <v>1500</v>
      </c>
      <c r="V5927">
        <v>15</v>
      </c>
      <c r="W5927">
        <v>22500</v>
      </c>
      <c r="AH5927" s="16"/>
      <c r="AI5927" t="s">
        <v>1375</v>
      </c>
    </row>
    <row r="5928" spans="1:35" x14ac:dyDescent="0.25">
      <c r="A5928" t="s">
        <v>13288</v>
      </c>
      <c r="B5928" s="1">
        <v>53</v>
      </c>
      <c r="C5928" t="s">
        <v>556</v>
      </c>
      <c r="D5928">
        <v>16851994</v>
      </c>
      <c r="E5928" t="s">
        <v>13289</v>
      </c>
      <c r="F5928" t="s">
        <v>1363</v>
      </c>
      <c r="G5928" t="s">
        <v>1364</v>
      </c>
      <c r="H5928" s="3" t="s">
        <v>12973</v>
      </c>
      <c r="I5928">
        <v>2022</v>
      </c>
      <c r="J5928" s="15" t="s">
        <v>4293</v>
      </c>
      <c r="K5928">
        <v>2022</v>
      </c>
      <c r="L5928" t="s">
        <v>1367</v>
      </c>
      <c r="M5928" t="s">
        <v>557</v>
      </c>
      <c r="N5928" t="s">
        <v>13132</v>
      </c>
      <c r="O5928" t="s">
        <v>1370</v>
      </c>
      <c r="P5928" t="s">
        <v>1892</v>
      </c>
      <c r="Q5928">
        <f t="shared" si="106"/>
        <v>500</v>
      </c>
      <c r="R5928" t="s">
        <v>3345</v>
      </c>
      <c r="S5928" t="s">
        <v>3346</v>
      </c>
      <c r="T5928" t="s">
        <v>13133</v>
      </c>
      <c r="U5928" s="75">
        <v>500</v>
      </c>
      <c r="V5928">
        <v>15</v>
      </c>
      <c r="W5928">
        <v>7500</v>
      </c>
      <c r="AH5928" s="16"/>
      <c r="AI5928" t="s">
        <v>1375</v>
      </c>
    </row>
    <row r="5929" spans="1:35" x14ac:dyDescent="0.25">
      <c r="A5929" t="s">
        <v>13290</v>
      </c>
      <c r="B5929" s="1">
        <v>53</v>
      </c>
      <c r="C5929" t="s">
        <v>556</v>
      </c>
      <c r="D5929">
        <v>17480671</v>
      </c>
      <c r="E5929" t="s">
        <v>3255</v>
      </c>
      <c r="F5929" t="s">
        <v>1363</v>
      </c>
      <c r="G5929" t="s">
        <v>1364</v>
      </c>
      <c r="H5929" s="3" t="s">
        <v>2230</v>
      </c>
      <c r="I5929">
        <v>2022</v>
      </c>
      <c r="J5929" s="15" t="s">
        <v>11136</v>
      </c>
      <c r="K5929">
        <v>2022</v>
      </c>
      <c r="L5929" t="s">
        <v>1367</v>
      </c>
      <c r="M5929" t="s">
        <v>557</v>
      </c>
      <c r="N5929" t="s">
        <v>13132</v>
      </c>
      <c r="O5929" t="s">
        <v>1370</v>
      </c>
      <c r="P5929" t="s">
        <v>1892</v>
      </c>
      <c r="Q5929">
        <f t="shared" si="106"/>
        <v>35</v>
      </c>
      <c r="R5929" t="s">
        <v>2369</v>
      </c>
      <c r="S5929" t="s">
        <v>2370</v>
      </c>
      <c r="T5929" t="s">
        <v>13135</v>
      </c>
      <c r="U5929" s="75">
        <v>35</v>
      </c>
      <c r="V5929">
        <v>14.98</v>
      </c>
      <c r="W5929">
        <v>524.29999999999995</v>
      </c>
      <c r="AH5929" s="16"/>
      <c r="AI5929" t="s">
        <v>1375</v>
      </c>
    </row>
    <row r="5930" spans="1:35" x14ac:dyDescent="0.25">
      <c r="A5930" t="s">
        <v>13291</v>
      </c>
      <c r="B5930" s="1">
        <v>53</v>
      </c>
      <c r="C5930" t="s">
        <v>556</v>
      </c>
      <c r="D5930">
        <v>17543592</v>
      </c>
      <c r="E5930" t="s">
        <v>13292</v>
      </c>
      <c r="F5930" t="s">
        <v>1363</v>
      </c>
      <c r="G5930" t="s">
        <v>1391</v>
      </c>
      <c r="H5930" s="3" t="s">
        <v>5269</v>
      </c>
      <c r="I5930">
        <v>2022</v>
      </c>
      <c r="J5930" s="15" t="s">
        <v>4169</v>
      </c>
      <c r="K5930">
        <v>2022</v>
      </c>
      <c r="L5930" t="s">
        <v>1367</v>
      </c>
      <c r="M5930" t="s">
        <v>557</v>
      </c>
      <c r="N5930" t="s">
        <v>13132</v>
      </c>
      <c r="O5930" t="s">
        <v>1370</v>
      </c>
      <c r="P5930" t="s">
        <v>1892</v>
      </c>
      <c r="Q5930">
        <f t="shared" si="106"/>
        <v>75</v>
      </c>
      <c r="R5930" t="s">
        <v>3345</v>
      </c>
      <c r="S5930" t="s">
        <v>3346</v>
      </c>
      <c r="T5930" t="s">
        <v>13133</v>
      </c>
      <c r="U5930" s="75">
        <v>75</v>
      </c>
      <c r="V5930">
        <v>15</v>
      </c>
      <c r="W5930">
        <v>1125</v>
      </c>
      <c r="AH5930" s="16"/>
      <c r="AI5930" t="s">
        <v>1375</v>
      </c>
    </row>
    <row r="5931" spans="1:35" x14ac:dyDescent="0.25">
      <c r="A5931" t="s">
        <v>13293</v>
      </c>
      <c r="B5931" s="1">
        <v>53</v>
      </c>
      <c r="C5931" t="s">
        <v>556</v>
      </c>
      <c r="D5931">
        <v>17697964</v>
      </c>
      <c r="E5931" t="s">
        <v>11889</v>
      </c>
      <c r="F5931" t="s">
        <v>1363</v>
      </c>
      <c r="G5931" t="s">
        <v>1364</v>
      </c>
      <c r="H5931" s="3" t="s">
        <v>4177</v>
      </c>
      <c r="I5931">
        <v>2022</v>
      </c>
      <c r="J5931" s="15" t="s">
        <v>1791</v>
      </c>
      <c r="K5931">
        <v>2022</v>
      </c>
      <c r="L5931" t="s">
        <v>1367</v>
      </c>
      <c r="M5931" t="s">
        <v>557</v>
      </c>
      <c r="N5931" t="s">
        <v>13132</v>
      </c>
      <c r="O5931" t="s">
        <v>1370</v>
      </c>
      <c r="P5931" t="s">
        <v>1892</v>
      </c>
      <c r="Q5931">
        <f t="shared" si="106"/>
        <v>400</v>
      </c>
      <c r="R5931" t="s">
        <v>2369</v>
      </c>
      <c r="S5931" t="s">
        <v>2370</v>
      </c>
      <c r="T5931" t="s">
        <v>13135</v>
      </c>
      <c r="U5931" s="75">
        <v>400</v>
      </c>
      <c r="V5931">
        <v>14.98</v>
      </c>
      <c r="W5931">
        <v>5992</v>
      </c>
      <c r="AH5931" s="16"/>
      <c r="AI5931" t="s">
        <v>1375</v>
      </c>
    </row>
    <row r="5932" spans="1:35" x14ac:dyDescent="0.25">
      <c r="A5932" t="s">
        <v>13294</v>
      </c>
      <c r="B5932" s="1">
        <v>53</v>
      </c>
      <c r="C5932" t="s">
        <v>556</v>
      </c>
      <c r="D5932">
        <v>17697964</v>
      </c>
      <c r="E5932" t="s">
        <v>11889</v>
      </c>
      <c r="F5932" t="s">
        <v>1363</v>
      </c>
      <c r="G5932" t="s">
        <v>1364</v>
      </c>
      <c r="H5932" s="3" t="s">
        <v>4177</v>
      </c>
      <c r="I5932">
        <v>2022</v>
      </c>
      <c r="J5932" s="15" t="s">
        <v>1791</v>
      </c>
      <c r="K5932">
        <v>2022</v>
      </c>
      <c r="L5932" t="s">
        <v>1367</v>
      </c>
      <c r="M5932" t="s">
        <v>557</v>
      </c>
      <c r="N5932" t="s">
        <v>13132</v>
      </c>
      <c r="O5932" t="s">
        <v>1370</v>
      </c>
      <c r="P5932" t="s">
        <v>1892</v>
      </c>
      <c r="Q5932">
        <f t="shared" si="106"/>
        <v>400</v>
      </c>
      <c r="R5932" t="s">
        <v>3345</v>
      </c>
      <c r="S5932" t="s">
        <v>3346</v>
      </c>
      <c r="T5932" t="s">
        <v>13133</v>
      </c>
      <c r="U5932" s="75">
        <v>400</v>
      </c>
      <c r="V5932">
        <v>15</v>
      </c>
      <c r="W5932">
        <v>6000</v>
      </c>
      <c r="AH5932" s="16"/>
      <c r="AI5932" t="s">
        <v>1375</v>
      </c>
    </row>
    <row r="5933" spans="1:35" x14ac:dyDescent="0.25">
      <c r="A5933" t="s">
        <v>13295</v>
      </c>
      <c r="B5933" s="1">
        <v>53</v>
      </c>
      <c r="C5933" t="s">
        <v>556</v>
      </c>
      <c r="D5933">
        <v>17671388</v>
      </c>
      <c r="E5933" t="s">
        <v>13296</v>
      </c>
      <c r="F5933" t="s">
        <v>1363</v>
      </c>
      <c r="G5933" t="s">
        <v>1364</v>
      </c>
      <c r="H5933" s="3" t="s">
        <v>1783</v>
      </c>
      <c r="I5933">
        <v>2022</v>
      </c>
      <c r="J5933" s="15" t="s">
        <v>1784</v>
      </c>
      <c r="K5933">
        <v>2022</v>
      </c>
      <c r="L5933" t="s">
        <v>1367</v>
      </c>
      <c r="M5933" t="s">
        <v>557</v>
      </c>
      <c r="N5933" t="s">
        <v>13132</v>
      </c>
      <c r="O5933" t="s">
        <v>1370</v>
      </c>
      <c r="P5933" t="s">
        <v>1892</v>
      </c>
      <c r="Q5933">
        <f t="shared" si="106"/>
        <v>25</v>
      </c>
      <c r="R5933" t="s">
        <v>2369</v>
      </c>
      <c r="S5933" t="s">
        <v>2370</v>
      </c>
      <c r="T5933" t="s">
        <v>13135</v>
      </c>
      <c r="U5933" s="75">
        <v>25</v>
      </c>
      <c r="V5933">
        <v>14.98</v>
      </c>
      <c r="W5933">
        <v>374.5</v>
      </c>
      <c r="AH5933" s="16"/>
      <c r="AI5933" t="s">
        <v>1375</v>
      </c>
    </row>
    <row r="5934" spans="1:35" x14ac:dyDescent="0.25">
      <c r="A5934" t="s">
        <v>13297</v>
      </c>
      <c r="B5934" s="1">
        <v>53</v>
      </c>
      <c r="C5934" t="s">
        <v>556</v>
      </c>
      <c r="D5934">
        <v>17634016</v>
      </c>
      <c r="E5934" t="s">
        <v>11786</v>
      </c>
      <c r="F5934" t="s">
        <v>1363</v>
      </c>
      <c r="G5934" t="s">
        <v>1364</v>
      </c>
      <c r="H5934" s="3" t="s">
        <v>4186</v>
      </c>
      <c r="I5934">
        <v>2022</v>
      </c>
      <c r="J5934" s="15" t="s">
        <v>1783</v>
      </c>
      <c r="K5934">
        <v>2022</v>
      </c>
      <c r="L5934" t="s">
        <v>1367</v>
      </c>
      <c r="M5934" t="s">
        <v>557</v>
      </c>
      <c r="N5934" t="s">
        <v>13132</v>
      </c>
      <c r="O5934" t="s">
        <v>1370</v>
      </c>
      <c r="P5934" t="s">
        <v>1892</v>
      </c>
      <c r="Q5934">
        <f t="shared" si="106"/>
        <v>50</v>
      </c>
      <c r="R5934" t="s">
        <v>2369</v>
      </c>
      <c r="S5934" t="s">
        <v>2370</v>
      </c>
      <c r="T5934" t="s">
        <v>13135</v>
      </c>
      <c r="U5934" s="75">
        <v>50</v>
      </c>
      <c r="V5934">
        <v>14.98</v>
      </c>
      <c r="W5934">
        <v>749</v>
      </c>
      <c r="AH5934" s="16"/>
      <c r="AI5934" t="s">
        <v>1375</v>
      </c>
    </row>
    <row r="5935" spans="1:35" x14ac:dyDescent="0.25">
      <c r="A5935" t="s">
        <v>13298</v>
      </c>
      <c r="B5935" s="1">
        <v>53</v>
      </c>
      <c r="C5935" t="s">
        <v>556</v>
      </c>
      <c r="D5935">
        <v>17634016</v>
      </c>
      <c r="E5935" t="s">
        <v>11786</v>
      </c>
      <c r="F5935" t="s">
        <v>1363</v>
      </c>
      <c r="G5935" t="s">
        <v>1364</v>
      </c>
      <c r="H5935" s="3" t="s">
        <v>4186</v>
      </c>
      <c r="I5935">
        <v>2022</v>
      </c>
      <c r="J5935" s="15" t="s">
        <v>1783</v>
      </c>
      <c r="K5935">
        <v>2022</v>
      </c>
      <c r="L5935" t="s">
        <v>1367</v>
      </c>
      <c r="M5935" t="s">
        <v>557</v>
      </c>
      <c r="N5935" t="s">
        <v>13132</v>
      </c>
      <c r="O5935" t="s">
        <v>1370</v>
      </c>
      <c r="P5935" t="s">
        <v>1892</v>
      </c>
      <c r="Q5935">
        <f t="shared" si="106"/>
        <v>50</v>
      </c>
      <c r="R5935" t="s">
        <v>3345</v>
      </c>
      <c r="S5935" t="s">
        <v>3346</v>
      </c>
      <c r="T5935" t="s">
        <v>13299</v>
      </c>
      <c r="U5935" s="75">
        <v>50</v>
      </c>
      <c r="V5935">
        <v>15</v>
      </c>
      <c r="W5935">
        <v>750</v>
      </c>
      <c r="AH5935" s="16"/>
      <c r="AI5935" t="s">
        <v>1375</v>
      </c>
    </row>
    <row r="5936" spans="1:35" x14ac:dyDescent="0.25">
      <c r="A5936" t="s">
        <v>13300</v>
      </c>
      <c r="B5936" s="1">
        <v>53</v>
      </c>
      <c r="C5936" t="s">
        <v>556</v>
      </c>
      <c r="D5936">
        <v>17731828</v>
      </c>
      <c r="E5936" t="s">
        <v>11547</v>
      </c>
      <c r="F5936" t="s">
        <v>1363</v>
      </c>
      <c r="G5936" t="s">
        <v>1364</v>
      </c>
      <c r="H5936" s="3" t="s">
        <v>1792</v>
      </c>
      <c r="I5936">
        <v>2022</v>
      </c>
      <c r="J5936" s="15" t="s">
        <v>1788</v>
      </c>
      <c r="K5936">
        <v>2022</v>
      </c>
      <c r="L5936" t="s">
        <v>1367</v>
      </c>
      <c r="M5936" t="s">
        <v>557</v>
      </c>
      <c r="N5936" t="s">
        <v>13132</v>
      </c>
      <c r="O5936" t="s">
        <v>1370</v>
      </c>
      <c r="P5936" t="s">
        <v>1892</v>
      </c>
      <c r="Q5936">
        <f t="shared" si="106"/>
        <v>20</v>
      </c>
      <c r="R5936" t="s">
        <v>3345</v>
      </c>
      <c r="S5936" t="s">
        <v>3346</v>
      </c>
      <c r="T5936" t="s">
        <v>13133</v>
      </c>
      <c r="U5936" s="75">
        <v>20</v>
      </c>
      <c r="V5936">
        <v>15</v>
      </c>
      <c r="W5936">
        <v>300</v>
      </c>
      <c r="AH5936" s="16"/>
      <c r="AI5936" t="s">
        <v>1375</v>
      </c>
    </row>
    <row r="5937" spans="1:35" x14ac:dyDescent="0.25">
      <c r="A5937" t="s">
        <v>13301</v>
      </c>
      <c r="B5937" s="1">
        <v>53</v>
      </c>
      <c r="C5937" t="s">
        <v>556</v>
      </c>
      <c r="D5937">
        <v>17756006</v>
      </c>
      <c r="E5937" t="s">
        <v>13302</v>
      </c>
      <c r="F5937" t="s">
        <v>1363</v>
      </c>
      <c r="G5937" t="s">
        <v>1364</v>
      </c>
      <c r="H5937" s="3" t="s">
        <v>1788</v>
      </c>
      <c r="I5937">
        <v>2022</v>
      </c>
      <c r="J5937" s="15" t="s">
        <v>1789</v>
      </c>
      <c r="K5937">
        <v>2022</v>
      </c>
      <c r="L5937" t="s">
        <v>1367</v>
      </c>
      <c r="M5937" t="s">
        <v>557</v>
      </c>
      <c r="N5937" t="s">
        <v>13132</v>
      </c>
      <c r="O5937" t="s">
        <v>1370</v>
      </c>
      <c r="P5937" t="s">
        <v>1892</v>
      </c>
      <c r="Q5937">
        <f t="shared" si="106"/>
        <v>6000</v>
      </c>
      <c r="R5937" t="s">
        <v>2369</v>
      </c>
      <c r="S5937" t="s">
        <v>2370</v>
      </c>
      <c r="T5937" t="s">
        <v>13135</v>
      </c>
      <c r="U5937" s="75">
        <v>6000</v>
      </c>
      <c r="V5937">
        <v>14</v>
      </c>
      <c r="W5937">
        <v>84000</v>
      </c>
      <c r="AH5937" s="16"/>
      <c r="AI5937" t="s">
        <v>1375</v>
      </c>
    </row>
    <row r="5938" spans="1:35" x14ac:dyDescent="0.25">
      <c r="A5938" t="s">
        <v>13303</v>
      </c>
      <c r="B5938" s="1">
        <v>53</v>
      </c>
      <c r="C5938" t="s">
        <v>556</v>
      </c>
      <c r="D5938">
        <v>17756006</v>
      </c>
      <c r="E5938" t="s">
        <v>13302</v>
      </c>
      <c r="F5938" t="s">
        <v>1363</v>
      </c>
      <c r="G5938" t="s">
        <v>1364</v>
      </c>
      <c r="H5938" s="3" t="s">
        <v>1788</v>
      </c>
      <c r="I5938">
        <v>2022</v>
      </c>
      <c r="J5938" s="15" t="s">
        <v>1789</v>
      </c>
      <c r="K5938">
        <v>2022</v>
      </c>
      <c r="L5938" t="s">
        <v>1367</v>
      </c>
      <c r="M5938" t="s">
        <v>557</v>
      </c>
      <c r="N5938" t="s">
        <v>13132</v>
      </c>
      <c r="O5938" t="s">
        <v>1370</v>
      </c>
      <c r="P5938" t="s">
        <v>1892</v>
      </c>
      <c r="Q5938">
        <f t="shared" si="106"/>
        <v>6000</v>
      </c>
      <c r="R5938" t="s">
        <v>3345</v>
      </c>
      <c r="S5938" t="s">
        <v>3346</v>
      </c>
      <c r="T5938" t="s">
        <v>13133</v>
      </c>
      <c r="U5938" s="75">
        <v>6000</v>
      </c>
      <c r="V5938">
        <v>14.5</v>
      </c>
      <c r="W5938">
        <v>87000</v>
      </c>
      <c r="AH5938" s="16"/>
      <c r="AI5938" t="s">
        <v>1375</v>
      </c>
    </row>
    <row r="5939" spans="1:35" x14ac:dyDescent="0.25">
      <c r="A5939" t="s">
        <v>13304</v>
      </c>
      <c r="B5939" s="1">
        <v>53</v>
      </c>
      <c r="C5939" t="s">
        <v>556</v>
      </c>
      <c r="D5939">
        <v>17716004</v>
      </c>
      <c r="E5939" t="s">
        <v>13305</v>
      </c>
      <c r="F5939" t="s">
        <v>1363</v>
      </c>
      <c r="G5939" t="s">
        <v>1364</v>
      </c>
      <c r="H5939" s="3" t="s">
        <v>1791</v>
      </c>
      <c r="I5939">
        <v>2022</v>
      </c>
      <c r="J5939" s="15" t="s">
        <v>1792</v>
      </c>
      <c r="K5939">
        <v>2022</v>
      </c>
      <c r="L5939" t="s">
        <v>1367</v>
      </c>
      <c r="M5939" t="s">
        <v>557</v>
      </c>
      <c r="N5939" t="s">
        <v>13132</v>
      </c>
      <c r="O5939" t="s">
        <v>1370</v>
      </c>
      <c r="P5939" t="s">
        <v>1892</v>
      </c>
      <c r="Q5939">
        <f t="shared" si="106"/>
        <v>397</v>
      </c>
      <c r="R5939" t="s">
        <v>2369</v>
      </c>
      <c r="S5939" t="s">
        <v>2370</v>
      </c>
      <c r="T5939" t="s">
        <v>13135</v>
      </c>
      <c r="U5939" s="75">
        <v>397</v>
      </c>
      <c r="V5939">
        <v>14.98</v>
      </c>
      <c r="W5939">
        <v>5947.06</v>
      </c>
      <c r="AH5939" s="16"/>
      <c r="AI5939" t="s">
        <v>1375</v>
      </c>
    </row>
    <row r="5940" spans="1:35" x14ac:dyDescent="0.25">
      <c r="A5940" t="s">
        <v>13306</v>
      </c>
      <c r="B5940" s="1">
        <v>53</v>
      </c>
      <c r="C5940" t="s">
        <v>556</v>
      </c>
      <c r="D5940">
        <v>17716004</v>
      </c>
      <c r="E5940" t="s">
        <v>13305</v>
      </c>
      <c r="F5940" t="s">
        <v>1363</v>
      </c>
      <c r="G5940" t="s">
        <v>1364</v>
      </c>
      <c r="H5940" s="3" t="s">
        <v>1791</v>
      </c>
      <c r="I5940">
        <v>2022</v>
      </c>
      <c r="J5940" s="15" t="s">
        <v>1792</v>
      </c>
      <c r="K5940">
        <v>2022</v>
      </c>
      <c r="L5940" t="s">
        <v>1367</v>
      </c>
      <c r="M5940" t="s">
        <v>557</v>
      </c>
      <c r="N5940" t="s">
        <v>13132</v>
      </c>
      <c r="O5940" t="s">
        <v>1370</v>
      </c>
      <c r="P5940" t="s">
        <v>1892</v>
      </c>
      <c r="Q5940">
        <f t="shared" si="106"/>
        <v>397</v>
      </c>
      <c r="R5940" t="s">
        <v>3345</v>
      </c>
      <c r="S5940" t="s">
        <v>3346</v>
      </c>
      <c r="T5940" t="s">
        <v>13133</v>
      </c>
      <c r="U5940" s="75">
        <v>397</v>
      </c>
      <c r="V5940">
        <v>15</v>
      </c>
      <c r="W5940">
        <v>5955</v>
      </c>
      <c r="AH5940" s="16"/>
      <c r="AI5940" t="s">
        <v>1375</v>
      </c>
    </row>
    <row r="5941" spans="1:35" x14ac:dyDescent="0.25">
      <c r="A5941" t="s">
        <v>13307</v>
      </c>
      <c r="B5941" s="1">
        <v>53</v>
      </c>
      <c r="C5941" t="s">
        <v>556</v>
      </c>
      <c r="D5941">
        <v>18160697</v>
      </c>
      <c r="E5941" t="s">
        <v>13308</v>
      </c>
      <c r="F5941" t="s">
        <v>1363</v>
      </c>
      <c r="G5941" t="s">
        <v>1364</v>
      </c>
      <c r="H5941" s="3" t="s">
        <v>4019</v>
      </c>
      <c r="I5941">
        <v>2022</v>
      </c>
      <c r="J5941" s="15" t="s">
        <v>4020</v>
      </c>
      <c r="K5941">
        <v>2022</v>
      </c>
      <c r="L5941" t="s">
        <v>1367</v>
      </c>
      <c r="M5941" t="s">
        <v>557</v>
      </c>
      <c r="N5941" t="s">
        <v>13132</v>
      </c>
      <c r="O5941" t="s">
        <v>1370</v>
      </c>
      <c r="P5941" t="s">
        <v>1892</v>
      </c>
      <c r="Q5941">
        <f t="shared" si="106"/>
        <v>300</v>
      </c>
      <c r="R5941" t="s">
        <v>3345</v>
      </c>
      <c r="S5941" t="s">
        <v>3346</v>
      </c>
      <c r="T5941" t="s">
        <v>713</v>
      </c>
      <c r="U5941" s="75">
        <v>300</v>
      </c>
      <c r="V5941">
        <v>15</v>
      </c>
      <c r="W5941">
        <v>4500</v>
      </c>
      <c r="AH5941" s="16"/>
      <c r="AI5941" t="s">
        <v>1375</v>
      </c>
    </row>
    <row r="5942" spans="1:35" x14ac:dyDescent="0.25">
      <c r="A5942" t="s">
        <v>13309</v>
      </c>
      <c r="B5942" s="1">
        <v>53</v>
      </c>
      <c r="C5942" t="s">
        <v>556</v>
      </c>
      <c r="D5942">
        <v>18161227</v>
      </c>
      <c r="E5942" t="s">
        <v>11716</v>
      </c>
      <c r="F5942" t="s">
        <v>1363</v>
      </c>
      <c r="G5942" t="s">
        <v>1364</v>
      </c>
      <c r="H5942" s="3" t="s">
        <v>2720</v>
      </c>
      <c r="I5942">
        <v>2022</v>
      </c>
      <c r="J5942" s="15" t="s">
        <v>1804</v>
      </c>
      <c r="K5942">
        <v>2022</v>
      </c>
      <c r="L5942" t="s">
        <v>1367</v>
      </c>
      <c r="M5942" t="s">
        <v>557</v>
      </c>
      <c r="N5942" t="s">
        <v>13132</v>
      </c>
      <c r="O5942" t="s">
        <v>1370</v>
      </c>
      <c r="P5942" t="s">
        <v>1892</v>
      </c>
      <c r="Q5942">
        <f t="shared" si="106"/>
        <v>50</v>
      </c>
      <c r="R5942" t="s">
        <v>3345</v>
      </c>
      <c r="S5942" t="s">
        <v>3346</v>
      </c>
      <c r="T5942" t="s">
        <v>13133</v>
      </c>
      <c r="U5942" s="75">
        <v>50</v>
      </c>
      <c r="V5942">
        <v>15</v>
      </c>
      <c r="W5942">
        <v>750</v>
      </c>
      <c r="AH5942" s="16"/>
      <c r="AI5942" t="s">
        <v>1375</v>
      </c>
    </row>
    <row r="5943" spans="1:35" x14ac:dyDescent="0.25">
      <c r="A5943" t="s">
        <v>13310</v>
      </c>
      <c r="B5943" s="1">
        <v>53</v>
      </c>
      <c r="C5943" t="s">
        <v>556</v>
      </c>
      <c r="D5943">
        <v>18115349</v>
      </c>
      <c r="E5943" t="s">
        <v>13311</v>
      </c>
      <c r="F5943" t="s">
        <v>1363</v>
      </c>
      <c r="G5943" t="s">
        <v>1364</v>
      </c>
      <c r="H5943" s="3" t="s">
        <v>3278</v>
      </c>
      <c r="I5943">
        <v>2022</v>
      </c>
      <c r="J5943" s="15" t="s">
        <v>3279</v>
      </c>
      <c r="K5943">
        <v>2022</v>
      </c>
      <c r="L5943" t="s">
        <v>1367</v>
      </c>
      <c r="M5943" t="s">
        <v>557</v>
      </c>
      <c r="N5943" t="s">
        <v>13132</v>
      </c>
      <c r="O5943" t="s">
        <v>1370</v>
      </c>
      <c r="P5943" t="s">
        <v>1892</v>
      </c>
      <c r="Q5943">
        <f t="shared" si="106"/>
        <v>1200</v>
      </c>
      <c r="R5943" t="s">
        <v>3345</v>
      </c>
      <c r="S5943" t="s">
        <v>3346</v>
      </c>
      <c r="T5943" t="s">
        <v>13133</v>
      </c>
      <c r="U5943" s="75">
        <v>1200</v>
      </c>
      <c r="V5943">
        <v>15</v>
      </c>
      <c r="W5943">
        <v>18000</v>
      </c>
      <c r="AH5943" s="16"/>
      <c r="AI5943" t="s">
        <v>1375</v>
      </c>
    </row>
    <row r="5944" spans="1:35" x14ac:dyDescent="0.25">
      <c r="A5944" t="s">
        <v>13312</v>
      </c>
      <c r="B5944" s="1">
        <v>53</v>
      </c>
      <c r="C5944" t="s">
        <v>556</v>
      </c>
      <c r="D5944">
        <v>18088473</v>
      </c>
      <c r="E5944" t="s">
        <v>13313</v>
      </c>
      <c r="F5944" t="s">
        <v>1363</v>
      </c>
      <c r="G5944" t="s">
        <v>1364</v>
      </c>
      <c r="H5944" s="3" t="s">
        <v>3620</v>
      </c>
      <c r="I5944">
        <v>2022</v>
      </c>
      <c r="J5944" s="15" t="s">
        <v>3278</v>
      </c>
      <c r="K5944">
        <v>2022</v>
      </c>
      <c r="L5944" t="s">
        <v>1367</v>
      </c>
      <c r="M5944" t="s">
        <v>557</v>
      </c>
      <c r="N5944" t="s">
        <v>13132</v>
      </c>
      <c r="O5944" t="s">
        <v>1370</v>
      </c>
      <c r="P5944" t="s">
        <v>1892</v>
      </c>
      <c r="Q5944">
        <f t="shared" si="106"/>
        <v>1500</v>
      </c>
      <c r="R5944" t="s">
        <v>3345</v>
      </c>
      <c r="S5944" t="s">
        <v>3346</v>
      </c>
      <c r="T5944" t="s">
        <v>13133</v>
      </c>
      <c r="U5944" s="75">
        <v>1500</v>
      </c>
      <c r="V5944">
        <v>14.9</v>
      </c>
      <c r="W5944">
        <v>22350</v>
      </c>
      <c r="AH5944" s="16"/>
      <c r="AI5944" t="s">
        <v>1375</v>
      </c>
    </row>
    <row r="5945" spans="1:35" x14ac:dyDescent="0.25">
      <c r="A5945" t="s">
        <v>13314</v>
      </c>
      <c r="B5945" s="1">
        <v>53</v>
      </c>
      <c r="C5945" t="s">
        <v>556</v>
      </c>
      <c r="D5945">
        <v>18259421</v>
      </c>
      <c r="E5945" t="s">
        <v>13315</v>
      </c>
      <c r="F5945" t="s">
        <v>1363</v>
      </c>
      <c r="G5945" t="s">
        <v>1364</v>
      </c>
      <c r="H5945" s="3" t="s">
        <v>1801</v>
      </c>
      <c r="I5945">
        <v>2022</v>
      </c>
      <c r="J5945" s="15" t="s">
        <v>3283</v>
      </c>
      <c r="K5945">
        <v>2022</v>
      </c>
      <c r="L5945" t="s">
        <v>1367</v>
      </c>
      <c r="M5945" t="s">
        <v>557</v>
      </c>
      <c r="N5945" t="s">
        <v>13132</v>
      </c>
      <c r="O5945" t="s">
        <v>1370</v>
      </c>
      <c r="P5945" t="s">
        <v>1892</v>
      </c>
      <c r="Q5945">
        <f t="shared" si="106"/>
        <v>78</v>
      </c>
      <c r="R5945" t="s">
        <v>3345</v>
      </c>
      <c r="S5945" t="s">
        <v>3346</v>
      </c>
      <c r="T5945" t="s">
        <v>713</v>
      </c>
      <c r="U5945" s="75">
        <v>78</v>
      </c>
      <c r="V5945">
        <v>15</v>
      </c>
      <c r="W5945">
        <v>1170</v>
      </c>
      <c r="AH5945" s="16"/>
      <c r="AI5945" t="s">
        <v>1375</v>
      </c>
    </row>
    <row r="5946" spans="1:35" x14ac:dyDescent="0.25">
      <c r="A5946" t="s">
        <v>13316</v>
      </c>
      <c r="B5946" s="1">
        <v>53</v>
      </c>
      <c r="C5946" t="s">
        <v>556</v>
      </c>
      <c r="D5946">
        <v>18259421</v>
      </c>
      <c r="E5946" t="s">
        <v>13315</v>
      </c>
      <c r="F5946" t="s">
        <v>1363</v>
      </c>
      <c r="G5946" t="s">
        <v>1364</v>
      </c>
      <c r="H5946" s="3" t="s">
        <v>1801</v>
      </c>
      <c r="I5946">
        <v>2022</v>
      </c>
      <c r="J5946" s="15" t="s">
        <v>3283</v>
      </c>
      <c r="K5946">
        <v>2022</v>
      </c>
      <c r="L5946" t="s">
        <v>1367</v>
      </c>
      <c r="M5946" t="s">
        <v>557</v>
      </c>
      <c r="N5946" t="s">
        <v>13132</v>
      </c>
      <c r="O5946" t="s">
        <v>1370</v>
      </c>
      <c r="P5946" t="s">
        <v>1892</v>
      </c>
      <c r="Q5946">
        <f t="shared" si="106"/>
        <v>78</v>
      </c>
      <c r="R5946" t="s">
        <v>2369</v>
      </c>
      <c r="S5946" t="s">
        <v>2370</v>
      </c>
      <c r="T5946" t="s">
        <v>13135</v>
      </c>
      <c r="U5946" s="75">
        <v>78</v>
      </c>
      <c r="V5946">
        <v>15</v>
      </c>
      <c r="W5946">
        <v>1170</v>
      </c>
      <c r="AH5946" s="16"/>
      <c r="AI5946" t="s">
        <v>1375</v>
      </c>
    </row>
    <row r="5947" spans="1:35" x14ac:dyDescent="0.25">
      <c r="A5947" t="s">
        <v>13317</v>
      </c>
      <c r="B5947" s="1">
        <v>53</v>
      </c>
      <c r="C5947" t="s">
        <v>556</v>
      </c>
      <c r="D5947">
        <v>18142532</v>
      </c>
      <c r="E5947" t="s">
        <v>13318</v>
      </c>
      <c r="F5947" t="s">
        <v>1363</v>
      </c>
      <c r="G5947" t="s">
        <v>1364</v>
      </c>
      <c r="H5947" s="3" t="s">
        <v>3279</v>
      </c>
      <c r="I5947">
        <v>2022</v>
      </c>
      <c r="J5947" s="15" t="s">
        <v>4019</v>
      </c>
      <c r="K5947">
        <v>2022</v>
      </c>
      <c r="L5947" t="s">
        <v>1367</v>
      </c>
      <c r="M5947" t="s">
        <v>557</v>
      </c>
      <c r="N5947" t="s">
        <v>13132</v>
      </c>
      <c r="O5947" t="s">
        <v>1370</v>
      </c>
      <c r="P5947" t="s">
        <v>1892</v>
      </c>
      <c r="Q5947">
        <f t="shared" si="106"/>
        <v>320</v>
      </c>
      <c r="R5947" t="s">
        <v>2369</v>
      </c>
      <c r="S5947" t="s">
        <v>2370</v>
      </c>
      <c r="T5947" t="s">
        <v>13135</v>
      </c>
      <c r="U5947" s="75">
        <v>320</v>
      </c>
      <c r="V5947">
        <v>14.98</v>
      </c>
      <c r="W5947">
        <v>4793.6000000000004</v>
      </c>
      <c r="AH5947" s="16"/>
      <c r="AI5947" t="s">
        <v>1375</v>
      </c>
    </row>
    <row r="5948" spans="1:35" x14ac:dyDescent="0.25">
      <c r="A5948" t="s">
        <v>13319</v>
      </c>
      <c r="B5948" s="1">
        <v>53</v>
      </c>
      <c r="C5948" t="s">
        <v>556</v>
      </c>
      <c r="D5948">
        <v>18142532</v>
      </c>
      <c r="E5948" t="s">
        <v>13318</v>
      </c>
      <c r="F5948" t="s">
        <v>1363</v>
      </c>
      <c r="G5948" t="s">
        <v>1364</v>
      </c>
      <c r="H5948" s="3" t="s">
        <v>3279</v>
      </c>
      <c r="I5948">
        <v>2022</v>
      </c>
      <c r="J5948" s="15" t="s">
        <v>4019</v>
      </c>
      <c r="K5948">
        <v>2022</v>
      </c>
      <c r="L5948" t="s">
        <v>1367</v>
      </c>
      <c r="M5948" t="s">
        <v>557</v>
      </c>
      <c r="N5948" t="s">
        <v>13132</v>
      </c>
      <c r="O5948" t="s">
        <v>1370</v>
      </c>
      <c r="P5948" t="s">
        <v>1892</v>
      </c>
      <c r="Q5948">
        <f t="shared" si="106"/>
        <v>320</v>
      </c>
      <c r="R5948" t="s">
        <v>3345</v>
      </c>
      <c r="S5948" t="s">
        <v>3346</v>
      </c>
      <c r="T5948" t="s">
        <v>13133</v>
      </c>
      <c r="U5948" s="75">
        <v>320</v>
      </c>
      <c r="V5948">
        <v>15</v>
      </c>
      <c r="W5948">
        <v>4800</v>
      </c>
      <c r="AH5948" s="16"/>
      <c r="AI5948" t="s">
        <v>1375</v>
      </c>
    </row>
    <row r="5949" spans="1:35" x14ac:dyDescent="0.25">
      <c r="A5949" t="s">
        <v>13320</v>
      </c>
      <c r="B5949" s="1">
        <v>53</v>
      </c>
      <c r="C5949" t="s">
        <v>556</v>
      </c>
      <c r="D5949">
        <v>18333982</v>
      </c>
      <c r="E5949" t="s">
        <v>13321</v>
      </c>
      <c r="F5949" t="s">
        <v>1363</v>
      </c>
      <c r="G5949" t="s">
        <v>1364</v>
      </c>
      <c r="H5949" s="3" t="s">
        <v>3284</v>
      </c>
      <c r="I5949">
        <v>2022</v>
      </c>
      <c r="J5949" s="15" t="s">
        <v>2723</v>
      </c>
      <c r="K5949">
        <v>2022</v>
      </c>
      <c r="L5949" t="s">
        <v>1367</v>
      </c>
      <c r="M5949" t="s">
        <v>557</v>
      </c>
      <c r="N5949" t="s">
        <v>13132</v>
      </c>
      <c r="O5949" t="s">
        <v>1370</v>
      </c>
      <c r="P5949" t="s">
        <v>1892</v>
      </c>
      <c r="Q5949">
        <f t="shared" si="106"/>
        <v>200</v>
      </c>
      <c r="R5949" t="s">
        <v>2369</v>
      </c>
      <c r="S5949" t="s">
        <v>2370</v>
      </c>
      <c r="T5949" t="s">
        <v>13135</v>
      </c>
      <c r="U5949" s="75">
        <v>200</v>
      </c>
      <c r="V5949">
        <v>14</v>
      </c>
      <c r="W5949">
        <v>2800</v>
      </c>
      <c r="AH5949" s="16"/>
      <c r="AI5949" t="s">
        <v>1375</v>
      </c>
    </row>
    <row r="5950" spans="1:35" x14ac:dyDescent="0.25">
      <c r="A5950" t="s">
        <v>13322</v>
      </c>
      <c r="B5950" s="1">
        <v>53</v>
      </c>
      <c r="C5950" t="s">
        <v>556</v>
      </c>
      <c r="D5950">
        <v>18333982</v>
      </c>
      <c r="E5950" t="s">
        <v>13321</v>
      </c>
      <c r="F5950" t="s">
        <v>1363</v>
      </c>
      <c r="G5950" t="s">
        <v>1364</v>
      </c>
      <c r="H5950" s="3" t="s">
        <v>3284</v>
      </c>
      <c r="I5950">
        <v>2022</v>
      </c>
      <c r="J5950" s="15" t="s">
        <v>2723</v>
      </c>
      <c r="K5950">
        <v>2022</v>
      </c>
      <c r="L5950" t="s">
        <v>1367</v>
      </c>
      <c r="M5950" t="s">
        <v>557</v>
      </c>
      <c r="N5950" t="s">
        <v>13132</v>
      </c>
      <c r="O5950" t="s">
        <v>1370</v>
      </c>
      <c r="P5950" t="s">
        <v>1892</v>
      </c>
      <c r="Q5950">
        <f t="shared" si="106"/>
        <v>200</v>
      </c>
      <c r="R5950" t="s">
        <v>3345</v>
      </c>
      <c r="S5950" t="s">
        <v>3346</v>
      </c>
      <c r="T5950" t="s">
        <v>13133</v>
      </c>
      <c r="U5950" s="75">
        <v>200</v>
      </c>
      <c r="V5950">
        <v>15</v>
      </c>
      <c r="W5950">
        <v>3000</v>
      </c>
      <c r="AH5950" s="16"/>
      <c r="AI5950" t="s">
        <v>1375</v>
      </c>
    </row>
    <row r="5951" spans="1:35" x14ac:dyDescent="0.25">
      <c r="A5951" t="s">
        <v>13323</v>
      </c>
      <c r="B5951" s="1">
        <v>53</v>
      </c>
      <c r="C5951" t="s">
        <v>556</v>
      </c>
      <c r="D5951">
        <v>18371728</v>
      </c>
      <c r="E5951" t="s">
        <v>13324</v>
      </c>
      <c r="F5951" t="s">
        <v>1363</v>
      </c>
      <c r="G5951" t="s">
        <v>1391</v>
      </c>
      <c r="H5951" s="3" t="s">
        <v>2288</v>
      </c>
      <c r="I5951">
        <v>2022</v>
      </c>
      <c r="J5951" s="15" t="s">
        <v>2289</v>
      </c>
      <c r="K5951">
        <v>2022</v>
      </c>
      <c r="L5951" t="s">
        <v>1367</v>
      </c>
      <c r="M5951" t="s">
        <v>557</v>
      </c>
      <c r="N5951" t="s">
        <v>13132</v>
      </c>
      <c r="O5951" t="s">
        <v>1370</v>
      </c>
      <c r="P5951" t="s">
        <v>1892</v>
      </c>
      <c r="Q5951">
        <f t="shared" si="106"/>
        <v>24</v>
      </c>
      <c r="R5951" t="s">
        <v>2369</v>
      </c>
      <c r="S5951" t="s">
        <v>2370</v>
      </c>
      <c r="T5951" t="s">
        <v>13135</v>
      </c>
      <c r="U5951" s="75">
        <v>24</v>
      </c>
      <c r="V5951">
        <v>14.98</v>
      </c>
      <c r="W5951">
        <v>359.52</v>
      </c>
      <c r="AH5951" s="16"/>
      <c r="AI5951" t="s">
        <v>1375</v>
      </c>
    </row>
    <row r="5952" spans="1:35" x14ac:dyDescent="0.25">
      <c r="A5952" t="s">
        <v>13325</v>
      </c>
      <c r="B5952" s="1">
        <v>53</v>
      </c>
      <c r="C5952" t="s">
        <v>556</v>
      </c>
      <c r="D5952">
        <v>18289142</v>
      </c>
      <c r="E5952" t="s">
        <v>2726</v>
      </c>
      <c r="F5952" t="s">
        <v>1363</v>
      </c>
      <c r="G5952" t="s">
        <v>1364</v>
      </c>
      <c r="H5952" s="3" t="s">
        <v>2727</v>
      </c>
      <c r="I5952">
        <v>2022</v>
      </c>
      <c r="J5952" s="15" t="s">
        <v>2728</v>
      </c>
      <c r="K5952">
        <v>2022</v>
      </c>
      <c r="L5952" t="s">
        <v>1367</v>
      </c>
      <c r="M5952" t="s">
        <v>557</v>
      </c>
      <c r="N5952" t="s">
        <v>13132</v>
      </c>
      <c r="O5952" t="s">
        <v>1370</v>
      </c>
      <c r="P5952" t="s">
        <v>1892</v>
      </c>
      <c r="Q5952">
        <f t="shared" si="106"/>
        <v>2049</v>
      </c>
      <c r="R5952" t="s">
        <v>3345</v>
      </c>
      <c r="S5952" t="s">
        <v>3346</v>
      </c>
      <c r="T5952" t="s">
        <v>713</v>
      </c>
      <c r="U5952" s="75">
        <v>2049</v>
      </c>
      <c r="V5952">
        <v>14</v>
      </c>
      <c r="W5952">
        <v>28686</v>
      </c>
      <c r="AH5952" s="16"/>
      <c r="AI5952" t="s">
        <v>1375</v>
      </c>
    </row>
    <row r="5953" spans="1:35" x14ac:dyDescent="0.25">
      <c r="A5953" t="s">
        <v>13326</v>
      </c>
      <c r="B5953" s="1">
        <v>53</v>
      </c>
      <c r="C5953" t="s">
        <v>556</v>
      </c>
      <c r="D5953">
        <v>18289142</v>
      </c>
      <c r="E5953" t="s">
        <v>2726</v>
      </c>
      <c r="F5953" t="s">
        <v>1363</v>
      </c>
      <c r="G5953" t="s">
        <v>1364</v>
      </c>
      <c r="H5953" s="3" t="s">
        <v>2727</v>
      </c>
      <c r="I5953">
        <v>2022</v>
      </c>
      <c r="J5953" s="15" t="s">
        <v>2728</v>
      </c>
      <c r="K5953">
        <v>2022</v>
      </c>
      <c r="L5953" t="s">
        <v>1367</v>
      </c>
      <c r="M5953" t="s">
        <v>557</v>
      </c>
      <c r="N5953" t="s">
        <v>13132</v>
      </c>
      <c r="O5953" t="s">
        <v>1370</v>
      </c>
      <c r="P5953" t="s">
        <v>1892</v>
      </c>
      <c r="Q5953">
        <f t="shared" si="106"/>
        <v>2049</v>
      </c>
      <c r="R5953" t="s">
        <v>2369</v>
      </c>
      <c r="S5953" t="s">
        <v>2370</v>
      </c>
      <c r="T5953" t="s">
        <v>13327</v>
      </c>
      <c r="U5953" s="75">
        <v>2049</v>
      </c>
      <c r="V5953">
        <v>14.98</v>
      </c>
      <c r="W5953">
        <v>30694.02</v>
      </c>
      <c r="AH5953" s="16"/>
      <c r="AI5953" t="s">
        <v>1375</v>
      </c>
    </row>
    <row r="5954" spans="1:35" x14ac:dyDescent="0.25">
      <c r="A5954" t="s">
        <v>13328</v>
      </c>
      <c r="B5954" s="1">
        <v>53</v>
      </c>
      <c r="C5954" t="s">
        <v>556</v>
      </c>
      <c r="D5954">
        <v>18706142</v>
      </c>
      <c r="E5954" t="s">
        <v>13329</v>
      </c>
      <c r="F5954" t="s">
        <v>1363</v>
      </c>
      <c r="G5954" t="s">
        <v>1391</v>
      </c>
      <c r="H5954" s="3" t="s">
        <v>1510</v>
      </c>
      <c r="I5954">
        <v>2022</v>
      </c>
      <c r="J5954" s="15" t="s">
        <v>5434</v>
      </c>
      <c r="K5954">
        <v>2022</v>
      </c>
      <c r="L5954" t="s">
        <v>1367</v>
      </c>
      <c r="M5954" t="s">
        <v>13330</v>
      </c>
      <c r="N5954" t="s">
        <v>13331</v>
      </c>
      <c r="O5954" t="s">
        <v>1370</v>
      </c>
      <c r="P5954" t="s">
        <v>13332</v>
      </c>
      <c r="Q5954">
        <f t="shared" ref="Q5954:Q6017" si="107">U5954</f>
        <v>100</v>
      </c>
      <c r="R5954" t="s">
        <v>2369</v>
      </c>
      <c r="S5954" t="s">
        <v>2370</v>
      </c>
      <c r="T5954" t="s">
        <v>13333</v>
      </c>
      <c r="U5954" s="75">
        <v>100</v>
      </c>
      <c r="V5954">
        <v>15</v>
      </c>
      <c r="W5954">
        <v>1500</v>
      </c>
      <c r="AH5954" s="16"/>
      <c r="AI5954" t="s">
        <v>1375</v>
      </c>
    </row>
    <row r="5955" spans="1:35" x14ac:dyDescent="0.25">
      <c r="A5955" t="s">
        <v>13334</v>
      </c>
      <c r="B5955" s="1">
        <v>53</v>
      </c>
      <c r="C5955" t="s">
        <v>556</v>
      </c>
      <c r="D5955">
        <v>18402232</v>
      </c>
      <c r="E5955" t="s">
        <v>13335</v>
      </c>
      <c r="F5955" t="s">
        <v>1363</v>
      </c>
      <c r="G5955" t="s">
        <v>1391</v>
      </c>
      <c r="H5955" s="3" t="s">
        <v>2289</v>
      </c>
      <c r="I5955">
        <v>2022</v>
      </c>
      <c r="J5955" s="15" t="s">
        <v>7373</v>
      </c>
      <c r="K5955">
        <v>2022</v>
      </c>
      <c r="L5955" t="s">
        <v>1367</v>
      </c>
      <c r="M5955" t="s">
        <v>557</v>
      </c>
      <c r="N5955" t="s">
        <v>13132</v>
      </c>
      <c r="O5955" t="s">
        <v>1370</v>
      </c>
      <c r="P5955" t="s">
        <v>1892</v>
      </c>
      <c r="Q5955">
        <f t="shared" si="107"/>
        <v>25</v>
      </c>
      <c r="R5955" t="s">
        <v>3345</v>
      </c>
      <c r="S5955" t="s">
        <v>3346</v>
      </c>
      <c r="T5955" t="s">
        <v>13133</v>
      </c>
      <c r="U5955" s="75">
        <v>25</v>
      </c>
      <c r="V5955">
        <v>20</v>
      </c>
      <c r="W5955">
        <v>500</v>
      </c>
      <c r="AH5955" s="16"/>
      <c r="AI5955" t="s">
        <v>1375</v>
      </c>
    </row>
    <row r="5956" spans="1:35" x14ac:dyDescent="0.25">
      <c r="A5956" t="s">
        <v>13336</v>
      </c>
      <c r="B5956" s="1">
        <v>53</v>
      </c>
      <c r="C5956" t="s">
        <v>556</v>
      </c>
      <c r="D5956">
        <v>18768970</v>
      </c>
      <c r="E5956" t="s">
        <v>13337</v>
      </c>
      <c r="F5956" t="s">
        <v>1363</v>
      </c>
      <c r="G5956" t="s">
        <v>1364</v>
      </c>
      <c r="H5956" s="3" t="s">
        <v>4319</v>
      </c>
      <c r="I5956">
        <v>2022</v>
      </c>
      <c r="J5956" s="15" t="s">
        <v>1518</v>
      </c>
      <c r="K5956">
        <v>2022</v>
      </c>
      <c r="L5956" t="s">
        <v>1367</v>
      </c>
      <c r="M5956" t="s">
        <v>13330</v>
      </c>
      <c r="N5956" t="s">
        <v>13331</v>
      </c>
      <c r="O5956" t="s">
        <v>1370</v>
      </c>
      <c r="P5956" t="s">
        <v>13332</v>
      </c>
      <c r="Q5956">
        <f t="shared" si="107"/>
        <v>10</v>
      </c>
      <c r="R5956" t="s">
        <v>2369</v>
      </c>
      <c r="S5956" t="s">
        <v>2370</v>
      </c>
      <c r="T5956" t="s">
        <v>13135</v>
      </c>
      <c r="U5956" s="75">
        <v>10</v>
      </c>
      <c r="V5956">
        <v>15</v>
      </c>
      <c r="W5956">
        <v>150</v>
      </c>
      <c r="AH5956" s="16"/>
      <c r="AI5956" t="s">
        <v>1375</v>
      </c>
    </row>
    <row r="5957" spans="1:35" x14ac:dyDescent="0.25">
      <c r="A5957" t="s">
        <v>13338</v>
      </c>
      <c r="B5957" s="1">
        <v>53</v>
      </c>
      <c r="C5957" t="s">
        <v>556</v>
      </c>
      <c r="D5957">
        <v>4716914</v>
      </c>
      <c r="E5957" t="s">
        <v>13339</v>
      </c>
      <c r="F5957" t="s">
        <v>1363</v>
      </c>
      <c r="G5957" t="s">
        <v>1364</v>
      </c>
      <c r="H5957" s="3" t="s">
        <v>9730</v>
      </c>
      <c r="I5957">
        <v>2016</v>
      </c>
      <c r="J5957" s="15" t="s">
        <v>13340</v>
      </c>
      <c r="K5957">
        <v>2016</v>
      </c>
      <c r="L5957" t="s">
        <v>1367</v>
      </c>
      <c r="M5957" t="s">
        <v>13341</v>
      </c>
      <c r="N5957" t="s">
        <v>13341</v>
      </c>
      <c r="O5957">
        <v>26600000000</v>
      </c>
      <c r="P5957" t="s">
        <v>133</v>
      </c>
      <c r="Q5957">
        <f t="shared" si="107"/>
        <v>10</v>
      </c>
      <c r="R5957">
        <v>8163294</v>
      </c>
      <c r="S5957" t="s">
        <v>1382</v>
      </c>
      <c r="T5957" t="s">
        <v>13211</v>
      </c>
      <c r="U5957" s="75">
        <v>10</v>
      </c>
      <c r="V5957">
        <v>19.75</v>
      </c>
      <c r="W5957">
        <v>197.5</v>
      </c>
      <c r="AH5957" s="16"/>
      <c r="AI5957" t="s">
        <v>1375</v>
      </c>
    </row>
    <row r="5958" spans="1:35" x14ac:dyDescent="0.25">
      <c r="A5958" t="s">
        <v>13342</v>
      </c>
      <c r="B5958" s="1">
        <v>53</v>
      </c>
      <c r="C5958" t="s">
        <v>556</v>
      </c>
      <c r="D5958">
        <v>4847547</v>
      </c>
      <c r="E5958" t="s">
        <v>2820</v>
      </c>
      <c r="F5958" t="s">
        <v>1363</v>
      </c>
      <c r="G5958" t="s">
        <v>1364</v>
      </c>
      <c r="H5958" s="3" t="s">
        <v>2821</v>
      </c>
      <c r="I5958">
        <v>2016</v>
      </c>
      <c r="J5958" s="15" t="s">
        <v>2822</v>
      </c>
      <c r="K5958">
        <v>2016</v>
      </c>
      <c r="L5958" t="s">
        <v>1367</v>
      </c>
      <c r="M5958" t="s">
        <v>13343</v>
      </c>
      <c r="N5958" t="s">
        <v>12035</v>
      </c>
      <c r="O5958">
        <v>26600000000</v>
      </c>
      <c r="P5958" t="s">
        <v>2299</v>
      </c>
      <c r="Q5958">
        <f t="shared" si="107"/>
        <v>15</v>
      </c>
      <c r="R5958">
        <v>11367121</v>
      </c>
      <c r="S5958" t="s">
        <v>2348</v>
      </c>
      <c r="T5958" t="s">
        <v>713</v>
      </c>
      <c r="U5958" s="75">
        <v>15</v>
      </c>
      <c r="V5958">
        <v>26</v>
      </c>
      <c r="W5958">
        <v>390</v>
      </c>
      <c r="AH5958" s="16"/>
      <c r="AI5958" t="s">
        <v>1375</v>
      </c>
    </row>
    <row r="5959" spans="1:35" x14ac:dyDescent="0.25">
      <c r="A5959" t="s">
        <v>13344</v>
      </c>
      <c r="B5959" s="1">
        <v>53</v>
      </c>
      <c r="C5959" t="s">
        <v>556</v>
      </c>
      <c r="D5959">
        <v>4847547</v>
      </c>
      <c r="E5959" t="s">
        <v>2820</v>
      </c>
      <c r="F5959" t="s">
        <v>1363</v>
      </c>
      <c r="G5959" t="s">
        <v>1364</v>
      </c>
      <c r="H5959" s="3" t="s">
        <v>2821</v>
      </c>
      <c r="I5959">
        <v>2016</v>
      </c>
      <c r="J5959" s="15" t="s">
        <v>2822</v>
      </c>
      <c r="K5959">
        <v>2016</v>
      </c>
      <c r="L5959" t="s">
        <v>1367</v>
      </c>
      <c r="M5959" t="s">
        <v>13343</v>
      </c>
      <c r="N5959" t="s">
        <v>12035</v>
      </c>
      <c r="O5959">
        <v>26600000000</v>
      </c>
      <c r="P5959" t="s">
        <v>2299</v>
      </c>
      <c r="Q5959">
        <f t="shared" si="107"/>
        <v>15</v>
      </c>
      <c r="R5959">
        <v>8163294</v>
      </c>
      <c r="S5959" t="s">
        <v>1382</v>
      </c>
      <c r="T5959" t="s">
        <v>13211</v>
      </c>
      <c r="U5959" s="75">
        <v>15</v>
      </c>
      <c r="V5959">
        <v>19.75</v>
      </c>
      <c r="W5959">
        <v>296.25</v>
      </c>
      <c r="AH5959" s="16"/>
      <c r="AI5959" t="s">
        <v>1375</v>
      </c>
    </row>
    <row r="5960" spans="1:35" x14ac:dyDescent="0.25">
      <c r="A5960" t="s">
        <v>13345</v>
      </c>
      <c r="B5960" s="1">
        <v>53</v>
      </c>
      <c r="C5960" t="s">
        <v>556</v>
      </c>
      <c r="D5960">
        <v>4847547</v>
      </c>
      <c r="E5960" t="s">
        <v>2820</v>
      </c>
      <c r="F5960" t="s">
        <v>1363</v>
      </c>
      <c r="G5960" t="s">
        <v>1364</v>
      </c>
      <c r="H5960" s="3" t="s">
        <v>2821</v>
      </c>
      <c r="I5960">
        <v>2016</v>
      </c>
      <c r="J5960" s="15" t="s">
        <v>2822</v>
      </c>
      <c r="K5960">
        <v>2016</v>
      </c>
      <c r="L5960" t="s">
        <v>1367</v>
      </c>
      <c r="M5960" t="s">
        <v>13343</v>
      </c>
      <c r="N5960" t="s">
        <v>12035</v>
      </c>
      <c r="O5960">
        <v>26600000000</v>
      </c>
      <c r="P5960" t="s">
        <v>2299</v>
      </c>
      <c r="Q5960">
        <f t="shared" si="107"/>
        <v>15</v>
      </c>
      <c r="R5960">
        <v>1204076</v>
      </c>
      <c r="S5960" t="s">
        <v>3346</v>
      </c>
      <c r="T5960" t="s">
        <v>557</v>
      </c>
      <c r="U5960" s="75">
        <v>15</v>
      </c>
      <c r="V5960">
        <v>25</v>
      </c>
      <c r="W5960">
        <v>375</v>
      </c>
      <c r="AH5960" s="16"/>
      <c r="AI5960" t="s">
        <v>1375</v>
      </c>
    </row>
    <row r="5961" spans="1:35" x14ac:dyDescent="0.25">
      <c r="A5961" t="s">
        <v>13346</v>
      </c>
      <c r="B5961" s="1">
        <v>53</v>
      </c>
      <c r="C5961" t="s">
        <v>556</v>
      </c>
      <c r="D5961">
        <v>4846885</v>
      </c>
      <c r="E5961" t="s">
        <v>13347</v>
      </c>
      <c r="F5961" t="s">
        <v>1363</v>
      </c>
      <c r="G5961" t="s">
        <v>1364</v>
      </c>
      <c r="H5961" s="3" t="s">
        <v>5582</v>
      </c>
      <c r="I5961">
        <v>2016</v>
      </c>
      <c r="J5961" s="15" t="s">
        <v>5583</v>
      </c>
      <c r="K5961">
        <v>2016</v>
      </c>
      <c r="L5961" t="s">
        <v>1367</v>
      </c>
      <c r="M5961" t="s">
        <v>13348</v>
      </c>
      <c r="N5961" t="s">
        <v>13348</v>
      </c>
      <c r="O5961">
        <v>26600000000</v>
      </c>
      <c r="P5961" t="s">
        <v>2299</v>
      </c>
      <c r="Q5961">
        <f t="shared" si="107"/>
        <v>500</v>
      </c>
      <c r="R5961">
        <v>8163294</v>
      </c>
      <c r="S5961" t="s">
        <v>1382</v>
      </c>
      <c r="T5961" t="s">
        <v>13211</v>
      </c>
      <c r="U5961" s="75">
        <v>500</v>
      </c>
      <c r="V5961">
        <v>19.75</v>
      </c>
      <c r="W5961">
        <v>9875</v>
      </c>
      <c r="AH5961" s="16"/>
      <c r="AI5961" t="s">
        <v>1375</v>
      </c>
    </row>
    <row r="5962" spans="1:35" x14ac:dyDescent="0.25">
      <c r="A5962" t="s">
        <v>13349</v>
      </c>
      <c r="B5962" s="1">
        <v>53</v>
      </c>
      <c r="C5962" t="s">
        <v>556</v>
      </c>
      <c r="D5962">
        <v>5408067</v>
      </c>
      <c r="E5962" t="s">
        <v>13350</v>
      </c>
      <c r="F5962" t="s">
        <v>1363</v>
      </c>
      <c r="G5962" t="s">
        <v>1364</v>
      </c>
      <c r="H5962" s="3" t="s">
        <v>2383</v>
      </c>
      <c r="I5962">
        <v>2016</v>
      </c>
      <c r="J5962" s="15" t="s">
        <v>2911</v>
      </c>
      <c r="K5962">
        <v>2016</v>
      </c>
      <c r="L5962" t="s">
        <v>1367</v>
      </c>
      <c r="M5962" t="s">
        <v>13351</v>
      </c>
      <c r="N5962" t="s">
        <v>2760</v>
      </c>
      <c r="O5962">
        <v>26600000000</v>
      </c>
      <c r="P5962" t="s">
        <v>3791</v>
      </c>
      <c r="Q5962">
        <f t="shared" si="107"/>
        <v>500</v>
      </c>
      <c r="R5962">
        <v>1204076</v>
      </c>
      <c r="S5962" t="s">
        <v>3346</v>
      </c>
      <c r="T5962" t="s">
        <v>557</v>
      </c>
      <c r="U5962" s="75">
        <v>500</v>
      </c>
      <c r="V5962">
        <v>18</v>
      </c>
      <c r="W5962">
        <v>9000</v>
      </c>
      <c r="AH5962" s="16"/>
      <c r="AI5962" t="s">
        <v>1375</v>
      </c>
    </row>
    <row r="5963" spans="1:35" x14ac:dyDescent="0.25">
      <c r="A5963" t="s">
        <v>13352</v>
      </c>
      <c r="B5963" s="1">
        <v>53</v>
      </c>
      <c r="C5963" t="s">
        <v>556</v>
      </c>
      <c r="D5963">
        <v>5408067</v>
      </c>
      <c r="E5963" t="s">
        <v>13350</v>
      </c>
      <c r="F5963" t="s">
        <v>1363</v>
      </c>
      <c r="G5963" t="s">
        <v>1364</v>
      </c>
      <c r="H5963" s="3" t="s">
        <v>2383</v>
      </c>
      <c r="I5963">
        <v>2016</v>
      </c>
      <c r="J5963" s="15" t="s">
        <v>2911</v>
      </c>
      <c r="K5963">
        <v>2016</v>
      </c>
      <c r="L5963" t="s">
        <v>1367</v>
      </c>
      <c r="M5963" t="s">
        <v>13351</v>
      </c>
      <c r="N5963" t="s">
        <v>2760</v>
      </c>
      <c r="O5963">
        <v>26600000000</v>
      </c>
      <c r="P5963" t="s">
        <v>3791</v>
      </c>
      <c r="Q5963">
        <f t="shared" si="107"/>
        <v>500</v>
      </c>
      <c r="R5963">
        <v>45334544</v>
      </c>
      <c r="S5963" t="s">
        <v>2480</v>
      </c>
      <c r="T5963" t="s">
        <v>13353</v>
      </c>
      <c r="U5963" s="75">
        <v>500</v>
      </c>
      <c r="V5963">
        <v>17.989999999999998</v>
      </c>
      <c r="W5963">
        <v>8995</v>
      </c>
      <c r="AH5963" s="16"/>
      <c r="AI5963" t="s">
        <v>1375</v>
      </c>
    </row>
    <row r="5964" spans="1:35" x14ac:dyDescent="0.25">
      <c r="A5964" t="s">
        <v>13354</v>
      </c>
      <c r="B5964" s="1">
        <v>53</v>
      </c>
      <c r="C5964" t="s">
        <v>556</v>
      </c>
      <c r="D5964">
        <v>5408067</v>
      </c>
      <c r="E5964" t="s">
        <v>13350</v>
      </c>
      <c r="F5964" t="s">
        <v>1363</v>
      </c>
      <c r="G5964" t="s">
        <v>1364</v>
      </c>
      <c r="H5964" s="3" t="s">
        <v>2383</v>
      </c>
      <c r="I5964">
        <v>2016</v>
      </c>
      <c r="J5964" s="15" t="s">
        <v>2911</v>
      </c>
      <c r="K5964">
        <v>2016</v>
      </c>
      <c r="L5964" t="s">
        <v>1367</v>
      </c>
      <c r="M5964" t="s">
        <v>13351</v>
      </c>
      <c r="N5964" t="s">
        <v>2760</v>
      </c>
      <c r="O5964">
        <v>26600000000</v>
      </c>
      <c r="P5964" t="s">
        <v>3791</v>
      </c>
      <c r="Q5964">
        <f t="shared" si="107"/>
        <v>500</v>
      </c>
      <c r="R5964">
        <v>8163294</v>
      </c>
      <c r="S5964" t="s">
        <v>1382</v>
      </c>
      <c r="T5964" t="s">
        <v>13211</v>
      </c>
      <c r="U5964" s="75">
        <v>500</v>
      </c>
      <c r="V5964">
        <v>19.75</v>
      </c>
      <c r="W5964">
        <v>9875</v>
      </c>
      <c r="AH5964" s="16"/>
      <c r="AI5964" t="s">
        <v>1375</v>
      </c>
    </row>
    <row r="5965" spans="1:35" x14ac:dyDescent="0.25">
      <c r="A5965" t="s">
        <v>13355</v>
      </c>
      <c r="B5965" s="1">
        <v>53</v>
      </c>
      <c r="C5965" t="s">
        <v>556</v>
      </c>
      <c r="D5965">
        <v>5199476</v>
      </c>
      <c r="E5965" t="s">
        <v>13356</v>
      </c>
      <c r="F5965" t="s">
        <v>1363</v>
      </c>
      <c r="G5965" t="s">
        <v>1364</v>
      </c>
      <c r="H5965" s="3" t="s">
        <v>2889</v>
      </c>
      <c r="I5965">
        <v>2016</v>
      </c>
      <c r="J5965" s="15" t="s">
        <v>2927</v>
      </c>
      <c r="K5965">
        <v>2016</v>
      </c>
      <c r="L5965" t="s">
        <v>1367</v>
      </c>
      <c r="M5965" t="s">
        <v>13351</v>
      </c>
      <c r="N5965" t="s">
        <v>13351</v>
      </c>
      <c r="O5965">
        <v>0</v>
      </c>
      <c r="P5965" t="s">
        <v>133</v>
      </c>
      <c r="Q5965">
        <f t="shared" si="107"/>
        <v>6</v>
      </c>
      <c r="R5965">
        <v>1204076</v>
      </c>
      <c r="S5965" t="s">
        <v>3346</v>
      </c>
      <c r="T5965" t="s">
        <v>557</v>
      </c>
      <c r="U5965" s="75">
        <v>6</v>
      </c>
      <c r="V5965">
        <v>18</v>
      </c>
      <c r="W5965">
        <v>108</v>
      </c>
      <c r="AH5965" s="16"/>
      <c r="AI5965" t="s">
        <v>1375</v>
      </c>
    </row>
    <row r="5966" spans="1:35" x14ac:dyDescent="0.25">
      <c r="A5966" t="s">
        <v>13357</v>
      </c>
      <c r="B5966" s="1">
        <v>53</v>
      </c>
      <c r="C5966" t="s">
        <v>556</v>
      </c>
      <c r="D5966">
        <v>5199476</v>
      </c>
      <c r="E5966" t="s">
        <v>13356</v>
      </c>
      <c r="F5966" t="s">
        <v>1363</v>
      </c>
      <c r="G5966" t="s">
        <v>1364</v>
      </c>
      <c r="H5966" s="3" t="s">
        <v>2889</v>
      </c>
      <c r="I5966">
        <v>2016</v>
      </c>
      <c r="J5966" s="15" t="s">
        <v>2927</v>
      </c>
      <c r="K5966">
        <v>2016</v>
      </c>
      <c r="L5966" t="s">
        <v>1367</v>
      </c>
      <c r="M5966" t="s">
        <v>13351</v>
      </c>
      <c r="N5966" t="s">
        <v>13351</v>
      </c>
      <c r="O5966">
        <v>0</v>
      </c>
      <c r="P5966" t="s">
        <v>133</v>
      </c>
      <c r="Q5966">
        <f t="shared" si="107"/>
        <v>6</v>
      </c>
      <c r="R5966">
        <v>45334544</v>
      </c>
      <c r="S5966" t="s">
        <v>2480</v>
      </c>
      <c r="T5966" t="s">
        <v>13135</v>
      </c>
      <c r="U5966" s="75">
        <v>6</v>
      </c>
      <c r="V5966">
        <v>18.5</v>
      </c>
      <c r="W5966">
        <v>111</v>
      </c>
      <c r="AH5966" s="16"/>
      <c r="AI5966" t="s">
        <v>1375</v>
      </c>
    </row>
    <row r="5967" spans="1:35" x14ac:dyDescent="0.25">
      <c r="A5967" t="s">
        <v>13358</v>
      </c>
      <c r="B5967" s="1">
        <v>53</v>
      </c>
      <c r="C5967" t="s">
        <v>556</v>
      </c>
      <c r="D5967">
        <v>5436494</v>
      </c>
      <c r="E5967" t="s">
        <v>13359</v>
      </c>
      <c r="F5967" t="s">
        <v>1363</v>
      </c>
      <c r="G5967" t="s">
        <v>1364</v>
      </c>
      <c r="H5967" s="3" t="s">
        <v>2384</v>
      </c>
      <c r="I5967">
        <v>2016</v>
      </c>
      <c r="J5967" s="15" t="s">
        <v>5689</v>
      </c>
      <c r="K5967">
        <v>2016</v>
      </c>
      <c r="L5967" t="s">
        <v>1367</v>
      </c>
      <c r="M5967" t="s">
        <v>13351</v>
      </c>
      <c r="N5967" t="s">
        <v>13360</v>
      </c>
      <c r="O5967">
        <v>26600000000</v>
      </c>
      <c r="P5967" t="s">
        <v>3791</v>
      </c>
      <c r="Q5967">
        <f t="shared" si="107"/>
        <v>500</v>
      </c>
      <c r="R5967">
        <v>8163294</v>
      </c>
      <c r="S5967" t="s">
        <v>1382</v>
      </c>
      <c r="T5967" t="s">
        <v>13211</v>
      </c>
      <c r="U5967" s="75">
        <v>500</v>
      </c>
      <c r="V5967">
        <v>19.75</v>
      </c>
      <c r="W5967">
        <v>9875</v>
      </c>
      <c r="AH5967" s="16"/>
      <c r="AI5967" t="s">
        <v>1375</v>
      </c>
    </row>
    <row r="5968" spans="1:35" x14ac:dyDescent="0.25">
      <c r="A5968" t="s">
        <v>13361</v>
      </c>
      <c r="B5968" s="1">
        <v>53</v>
      </c>
      <c r="C5968" t="s">
        <v>556</v>
      </c>
      <c r="D5968">
        <v>5436494</v>
      </c>
      <c r="E5968" t="s">
        <v>13359</v>
      </c>
      <c r="F5968" t="s">
        <v>1363</v>
      </c>
      <c r="G5968" t="s">
        <v>1364</v>
      </c>
      <c r="H5968" s="3" t="s">
        <v>2384</v>
      </c>
      <c r="I5968">
        <v>2016</v>
      </c>
      <c r="J5968" s="15" t="s">
        <v>5689</v>
      </c>
      <c r="K5968">
        <v>2016</v>
      </c>
      <c r="L5968" t="s">
        <v>1367</v>
      </c>
      <c r="M5968" t="s">
        <v>13351</v>
      </c>
      <c r="N5968" t="s">
        <v>13360</v>
      </c>
      <c r="O5968">
        <v>26600000000</v>
      </c>
      <c r="P5968" t="s">
        <v>3791</v>
      </c>
      <c r="Q5968">
        <f t="shared" si="107"/>
        <v>500</v>
      </c>
      <c r="R5968">
        <v>1204076</v>
      </c>
      <c r="S5968" t="s">
        <v>3346</v>
      </c>
      <c r="T5968" t="s">
        <v>557</v>
      </c>
      <c r="U5968" s="75">
        <v>500</v>
      </c>
      <c r="V5968">
        <v>17.5</v>
      </c>
      <c r="W5968">
        <v>8750</v>
      </c>
      <c r="AH5968" s="16"/>
      <c r="AI5968" t="s">
        <v>1375</v>
      </c>
    </row>
    <row r="5969" spans="1:35" x14ac:dyDescent="0.25">
      <c r="A5969" t="s">
        <v>13362</v>
      </c>
      <c r="B5969" s="1">
        <v>53</v>
      </c>
      <c r="C5969" t="s">
        <v>556</v>
      </c>
      <c r="D5969">
        <v>5436494</v>
      </c>
      <c r="E5969" t="s">
        <v>13359</v>
      </c>
      <c r="F5969" t="s">
        <v>1363</v>
      </c>
      <c r="G5969" t="s">
        <v>1364</v>
      </c>
      <c r="H5969" s="3" t="s">
        <v>2384</v>
      </c>
      <c r="I5969">
        <v>2016</v>
      </c>
      <c r="J5969" s="15" t="s">
        <v>5689</v>
      </c>
      <c r="K5969">
        <v>2016</v>
      </c>
      <c r="L5969" t="s">
        <v>1367</v>
      </c>
      <c r="M5969" t="s">
        <v>13351</v>
      </c>
      <c r="N5969" t="s">
        <v>13360</v>
      </c>
      <c r="O5969">
        <v>26600000000</v>
      </c>
      <c r="P5969" t="s">
        <v>3791</v>
      </c>
      <c r="Q5969">
        <f t="shared" si="107"/>
        <v>500</v>
      </c>
      <c r="R5969">
        <v>45334544</v>
      </c>
      <c r="S5969" t="s">
        <v>2480</v>
      </c>
      <c r="T5969" t="s">
        <v>13363</v>
      </c>
      <c r="U5969" s="75">
        <v>500</v>
      </c>
      <c r="V5969">
        <v>17.89</v>
      </c>
      <c r="W5969">
        <v>8945</v>
      </c>
      <c r="AH5969" s="16"/>
      <c r="AI5969" t="s">
        <v>1375</v>
      </c>
    </row>
    <row r="5970" spans="1:35" x14ac:dyDescent="0.25">
      <c r="A5970" t="s">
        <v>13364</v>
      </c>
      <c r="B5970" s="1">
        <v>53</v>
      </c>
      <c r="C5970" t="s">
        <v>556</v>
      </c>
      <c r="D5970">
        <v>5340489</v>
      </c>
      <c r="E5970" t="s">
        <v>8916</v>
      </c>
      <c r="F5970" t="s">
        <v>1363</v>
      </c>
      <c r="G5970" t="s">
        <v>1364</v>
      </c>
      <c r="H5970" s="3" t="s">
        <v>2888</v>
      </c>
      <c r="I5970">
        <v>2016</v>
      </c>
      <c r="J5970" s="15" t="s">
        <v>2373</v>
      </c>
      <c r="K5970">
        <v>2016</v>
      </c>
      <c r="L5970" t="s">
        <v>1367</v>
      </c>
      <c r="M5970" t="s">
        <v>13351</v>
      </c>
      <c r="N5970" t="s">
        <v>2760</v>
      </c>
      <c r="O5970">
        <v>26600000000</v>
      </c>
      <c r="P5970" t="s">
        <v>3791</v>
      </c>
      <c r="Q5970">
        <f t="shared" si="107"/>
        <v>500</v>
      </c>
      <c r="R5970">
        <v>8163294</v>
      </c>
      <c r="S5970" t="s">
        <v>1382</v>
      </c>
      <c r="T5970" t="s">
        <v>13365</v>
      </c>
      <c r="U5970" s="75">
        <v>500</v>
      </c>
      <c r="V5970">
        <v>19.75</v>
      </c>
      <c r="W5970">
        <v>9875</v>
      </c>
      <c r="AH5970" s="16"/>
      <c r="AI5970" t="s">
        <v>1375</v>
      </c>
    </row>
    <row r="5971" spans="1:35" x14ac:dyDescent="0.25">
      <c r="A5971" t="s">
        <v>13366</v>
      </c>
      <c r="B5971" s="1">
        <v>53</v>
      </c>
      <c r="C5971" t="s">
        <v>556</v>
      </c>
      <c r="D5971">
        <v>5340489</v>
      </c>
      <c r="E5971" t="s">
        <v>8916</v>
      </c>
      <c r="F5971" t="s">
        <v>1363</v>
      </c>
      <c r="G5971" t="s">
        <v>1364</v>
      </c>
      <c r="H5971" s="3" t="s">
        <v>2888</v>
      </c>
      <c r="I5971">
        <v>2016</v>
      </c>
      <c r="J5971" s="15" t="s">
        <v>2373</v>
      </c>
      <c r="K5971">
        <v>2016</v>
      </c>
      <c r="L5971" t="s">
        <v>1367</v>
      </c>
      <c r="M5971" t="s">
        <v>13351</v>
      </c>
      <c r="N5971" t="s">
        <v>2760</v>
      </c>
      <c r="O5971">
        <v>26600000000</v>
      </c>
      <c r="P5971" t="s">
        <v>3791</v>
      </c>
      <c r="Q5971">
        <f t="shared" si="107"/>
        <v>500</v>
      </c>
      <c r="R5971">
        <v>1204076</v>
      </c>
      <c r="S5971" t="s">
        <v>3346</v>
      </c>
      <c r="T5971" t="s">
        <v>557</v>
      </c>
      <c r="U5971" s="75">
        <v>500</v>
      </c>
      <c r="V5971">
        <v>18</v>
      </c>
      <c r="W5971">
        <v>9000</v>
      </c>
      <c r="AH5971" s="16"/>
      <c r="AI5971" t="s">
        <v>1375</v>
      </c>
    </row>
    <row r="5972" spans="1:35" x14ac:dyDescent="0.25">
      <c r="A5972" t="s">
        <v>13367</v>
      </c>
      <c r="B5972" s="1">
        <v>53</v>
      </c>
      <c r="C5972" t="s">
        <v>556</v>
      </c>
      <c r="D5972">
        <v>5831520</v>
      </c>
      <c r="E5972" t="s">
        <v>13368</v>
      </c>
      <c r="F5972" t="s">
        <v>1363</v>
      </c>
      <c r="G5972" t="s">
        <v>1364</v>
      </c>
      <c r="H5972" s="3" t="s">
        <v>2964</v>
      </c>
      <c r="I5972">
        <v>2017</v>
      </c>
      <c r="J5972" s="15" t="s">
        <v>2965</v>
      </c>
      <c r="K5972">
        <v>2017</v>
      </c>
      <c r="L5972" t="s">
        <v>1367</v>
      </c>
      <c r="M5972" t="s">
        <v>13348</v>
      </c>
      <c r="N5972" t="s">
        <v>13348</v>
      </c>
      <c r="O5972">
        <v>26600000000</v>
      </c>
      <c r="P5972" t="s">
        <v>2299</v>
      </c>
      <c r="Q5972">
        <f t="shared" si="107"/>
        <v>300</v>
      </c>
      <c r="R5972">
        <v>8163294</v>
      </c>
      <c r="S5972" t="s">
        <v>1382</v>
      </c>
      <c r="T5972" t="s">
        <v>13211</v>
      </c>
      <c r="U5972" s="75">
        <v>300</v>
      </c>
      <c r="V5972">
        <v>19.75</v>
      </c>
      <c r="W5972">
        <v>5925</v>
      </c>
      <c r="AH5972" s="16"/>
      <c r="AI5972" t="s">
        <v>1375</v>
      </c>
    </row>
    <row r="5973" spans="1:35" x14ac:dyDescent="0.25">
      <c r="A5973" t="s">
        <v>13369</v>
      </c>
      <c r="B5973" s="1">
        <v>53</v>
      </c>
      <c r="C5973" t="s">
        <v>556</v>
      </c>
      <c r="D5973">
        <v>5831520</v>
      </c>
      <c r="E5973" t="s">
        <v>13368</v>
      </c>
      <c r="F5973" t="s">
        <v>1363</v>
      </c>
      <c r="G5973" t="s">
        <v>1364</v>
      </c>
      <c r="H5973" s="3" t="s">
        <v>2964</v>
      </c>
      <c r="I5973">
        <v>2017</v>
      </c>
      <c r="J5973" s="15" t="s">
        <v>2965</v>
      </c>
      <c r="K5973">
        <v>2017</v>
      </c>
      <c r="L5973" t="s">
        <v>1367</v>
      </c>
      <c r="M5973" t="s">
        <v>13348</v>
      </c>
      <c r="N5973" t="s">
        <v>13348</v>
      </c>
      <c r="O5973">
        <v>26600000000</v>
      </c>
      <c r="P5973" t="s">
        <v>2299</v>
      </c>
      <c r="Q5973">
        <f t="shared" si="107"/>
        <v>300</v>
      </c>
      <c r="R5973">
        <v>1204076</v>
      </c>
      <c r="S5973" t="s">
        <v>3346</v>
      </c>
      <c r="T5973" t="s">
        <v>13133</v>
      </c>
      <c r="U5973" s="75">
        <v>300</v>
      </c>
      <c r="V5973">
        <v>15.99</v>
      </c>
      <c r="W5973">
        <v>4797</v>
      </c>
      <c r="AH5973" s="16"/>
      <c r="AI5973" t="s">
        <v>1375</v>
      </c>
    </row>
    <row r="5974" spans="1:35" x14ac:dyDescent="0.25">
      <c r="A5974" t="s">
        <v>13370</v>
      </c>
      <c r="B5974" s="1">
        <v>53</v>
      </c>
      <c r="C5974" t="s">
        <v>556</v>
      </c>
      <c r="D5974">
        <v>5831520</v>
      </c>
      <c r="E5974" t="s">
        <v>13368</v>
      </c>
      <c r="F5974" t="s">
        <v>1363</v>
      </c>
      <c r="G5974" t="s">
        <v>1364</v>
      </c>
      <c r="H5974" s="3" t="s">
        <v>2964</v>
      </c>
      <c r="I5974">
        <v>2017</v>
      </c>
      <c r="J5974" s="15" t="s">
        <v>2965</v>
      </c>
      <c r="K5974">
        <v>2017</v>
      </c>
      <c r="L5974" t="s">
        <v>1367</v>
      </c>
      <c r="M5974" t="s">
        <v>13348</v>
      </c>
      <c r="N5974" t="s">
        <v>13348</v>
      </c>
      <c r="O5974">
        <v>26600000000</v>
      </c>
      <c r="P5974" t="s">
        <v>2299</v>
      </c>
      <c r="Q5974">
        <f t="shared" si="107"/>
        <v>300</v>
      </c>
      <c r="R5974">
        <v>45334544</v>
      </c>
      <c r="S5974" t="s">
        <v>2480</v>
      </c>
      <c r="T5974" t="s">
        <v>13135</v>
      </c>
      <c r="U5974" s="75">
        <v>300</v>
      </c>
      <c r="V5974">
        <v>17.899999999999999</v>
      </c>
      <c r="W5974">
        <v>5370</v>
      </c>
      <c r="AH5974" s="16"/>
      <c r="AI5974" t="s">
        <v>1375</v>
      </c>
    </row>
    <row r="5975" spans="1:35" x14ac:dyDescent="0.25">
      <c r="A5975" t="s">
        <v>13371</v>
      </c>
      <c r="B5975" s="1">
        <v>53</v>
      </c>
      <c r="C5975" t="s">
        <v>556</v>
      </c>
      <c r="D5975">
        <v>5928966</v>
      </c>
      <c r="E5975" t="s">
        <v>13372</v>
      </c>
      <c r="F5975" t="s">
        <v>1363</v>
      </c>
      <c r="G5975" t="s">
        <v>1364</v>
      </c>
      <c r="H5975" s="3" t="s">
        <v>8987</v>
      </c>
      <c r="I5975">
        <v>2017</v>
      </c>
      <c r="J5975" s="15" t="s">
        <v>2428</v>
      </c>
      <c r="K5975">
        <v>2017</v>
      </c>
      <c r="L5975" t="s">
        <v>1367</v>
      </c>
      <c r="M5975" t="s">
        <v>13373</v>
      </c>
      <c r="N5975" t="s">
        <v>12035</v>
      </c>
      <c r="O5975">
        <v>0</v>
      </c>
      <c r="P5975" t="s">
        <v>2299</v>
      </c>
      <c r="Q5975">
        <f t="shared" si="107"/>
        <v>60</v>
      </c>
      <c r="R5975">
        <v>8163294</v>
      </c>
      <c r="S5975" t="s">
        <v>1382</v>
      </c>
      <c r="T5975" t="s">
        <v>13374</v>
      </c>
      <c r="U5975" s="75">
        <v>60</v>
      </c>
      <c r="V5975">
        <v>19.75</v>
      </c>
      <c r="W5975">
        <v>1185</v>
      </c>
      <c r="AH5975" s="16"/>
      <c r="AI5975" t="s">
        <v>1375</v>
      </c>
    </row>
    <row r="5976" spans="1:35" x14ac:dyDescent="0.25">
      <c r="A5976" t="s">
        <v>13375</v>
      </c>
      <c r="B5976" s="1">
        <v>53</v>
      </c>
      <c r="C5976" t="s">
        <v>556</v>
      </c>
      <c r="D5976">
        <v>5928966</v>
      </c>
      <c r="E5976" t="s">
        <v>13372</v>
      </c>
      <c r="F5976" t="s">
        <v>1363</v>
      </c>
      <c r="G5976" t="s">
        <v>1364</v>
      </c>
      <c r="H5976" s="3" t="s">
        <v>8987</v>
      </c>
      <c r="I5976">
        <v>2017</v>
      </c>
      <c r="J5976" s="15" t="s">
        <v>2428</v>
      </c>
      <c r="K5976">
        <v>2017</v>
      </c>
      <c r="L5976" t="s">
        <v>1367</v>
      </c>
      <c r="M5976" t="s">
        <v>13373</v>
      </c>
      <c r="N5976" t="s">
        <v>12035</v>
      </c>
      <c r="O5976">
        <v>0</v>
      </c>
      <c r="P5976" t="s">
        <v>2299</v>
      </c>
      <c r="Q5976">
        <f t="shared" si="107"/>
        <v>60</v>
      </c>
      <c r="R5976">
        <v>45334544</v>
      </c>
      <c r="S5976" t="s">
        <v>2480</v>
      </c>
      <c r="T5976" t="s">
        <v>13135</v>
      </c>
      <c r="U5976" s="75">
        <v>60</v>
      </c>
      <c r="V5976">
        <v>17</v>
      </c>
      <c r="W5976">
        <v>1020</v>
      </c>
      <c r="AH5976" s="16"/>
      <c r="AI5976" t="s">
        <v>1375</v>
      </c>
    </row>
    <row r="5977" spans="1:35" x14ac:dyDescent="0.25">
      <c r="A5977" t="s">
        <v>13376</v>
      </c>
      <c r="B5977" s="1">
        <v>53</v>
      </c>
      <c r="C5977" t="s">
        <v>556</v>
      </c>
      <c r="D5977">
        <v>5928966</v>
      </c>
      <c r="E5977" t="s">
        <v>13372</v>
      </c>
      <c r="F5977" t="s">
        <v>1363</v>
      </c>
      <c r="G5977" t="s">
        <v>1364</v>
      </c>
      <c r="H5977" s="3" t="s">
        <v>8987</v>
      </c>
      <c r="I5977">
        <v>2017</v>
      </c>
      <c r="J5977" s="15" t="s">
        <v>2428</v>
      </c>
      <c r="K5977">
        <v>2017</v>
      </c>
      <c r="L5977" t="s">
        <v>1367</v>
      </c>
      <c r="M5977" t="s">
        <v>13373</v>
      </c>
      <c r="N5977" t="s">
        <v>12035</v>
      </c>
      <c r="O5977">
        <v>0</v>
      </c>
      <c r="P5977" t="s">
        <v>2299</v>
      </c>
      <c r="Q5977">
        <f t="shared" si="107"/>
        <v>60</v>
      </c>
      <c r="R5977">
        <v>11367121</v>
      </c>
      <c r="S5977" t="s">
        <v>2348</v>
      </c>
      <c r="T5977" t="s">
        <v>557</v>
      </c>
      <c r="U5977" s="75">
        <v>60</v>
      </c>
      <c r="V5977">
        <v>28</v>
      </c>
      <c r="W5977">
        <v>1680</v>
      </c>
      <c r="AH5977" s="16"/>
      <c r="AI5977" t="s">
        <v>1375</v>
      </c>
    </row>
    <row r="5978" spans="1:35" x14ac:dyDescent="0.25">
      <c r="A5978" t="s">
        <v>13377</v>
      </c>
      <c r="B5978" s="1">
        <v>53</v>
      </c>
      <c r="C5978" t="s">
        <v>556</v>
      </c>
      <c r="D5978">
        <v>5928966</v>
      </c>
      <c r="E5978" t="s">
        <v>13372</v>
      </c>
      <c r="F5978" t="s">
        <v>1363</v>
      </c>
      <c r="G5978" t="s">
        <v>1364</v>
      </c>
      <c r="H5978" s="3" t="s">
        <v>8987</v>
      </c>
      <c r="I5978">
        <v>2017</v>
      </c>
      <c r="J5978" s="15" t="s">
        <v>2428</v>
      </c>
      <c r="K5978">
        <v>2017</v>
      </c>
      <c r="L5978" t="s">
        <v>1367</v>
      </c>
      <c r="M5978" t="s">
        <v>13373</v>
      </c>
      <c r="N5978" t="s">
        <v>12035</v>
      </c>
      <c r="O5978">
        <v>0</v>
      </c>
      <c r="P5978" t="s">
        <v>2299</v>
      </c>
      <c r="Q5978">
        <f t="shared" si="107"/>
        <v>60</v>
      </c>
      <c r="R5978">
        <v>1204076</v>
      </c>
      <c r="S5978" t="s">
        <v>3346</v>
      </c>
      <c r="T5978" t="s">
        <v>13133</v>
      </c>
      <c r="U5978" s="75">
        <v>60</v>
      </c>
      <c r="V5978">
        <v>15.5</v>
      </c>
      <c r="W5978">
        <v>930</v>
      </c>
      <c r="AH5978" s="16"/>
      <c r="AI5978" t="s">
        <v>1375</v>
      </c>
    </row>
    <row r="5979" spans="1:35" x14ac:dyDescent="0.25">
      <c r="A5979" t="s">
        <v>13378</v>
      </c>
      <c r="B5979" s="1">
        <v>53</v>
      </c>
      <c r="C5979" t="s">
        <v>556</v>
      </c>
      <c r="D5979">
        <v>6039154</v>
      </c>
      <c r="E5979" t="s">
        <v>12587</v>
      </c>
      <c r="F5979" t="s">
        <v>1363</v>
      </c>
      <c r="G5979" t="s">
        <v>1364</v>
      </c>
      <c r="H5979" s="3" t="s">
        <v>12588</v>
      </c>
      <c r="I5979">
        <v>2017</v>
      </c>
      <c r="J5979" s="15" t="s">
        <v>5904</v>
      </c>
      <c r="K5979">
        <v>2017</v>
      </c>
      <c r="L5979" t="s">
        <v>1367</v>
      </c>
      <c r="M5979" t="s">
        <v>13379</v>
      </c>
      <c r="N5979" t="s">
        <v>7658</v>
      </c>
      <c r="O5979">
        <v>26600000000</v>
      </c>
      <c r="P5979" t="s">
        <v>12590</v>
      </c>
      <c r="Q5979">
        <f t="shared" si="107"/>
        <v>100</v>
      </c>
      <c r="R5979">
        <v>1204076</v>
      </c>
      <c r="S5979" t="s">
        <v>3346</v>
      </c>
      <c r="T5979" t="s">
        <v>557</v>
      </c>
      <c r="U5979" s="75">
        <v>100</v>
      </c>
      <c r="V5979">
        <v>15.9</v>
      </c>
      <c r="W5979">
        <v>1590</v>
      </c>
      <c r="AH5979" s="16"/>
      <c r="AI5979" t="s">
        <v>1375</v>
      </c>
    </row>
    <row r="5980" spans="1:35" x14ac:dyDescent="0.25">
      <c r="A5980" t="s">
        <v>13380</v>
      </c>
      <c r="B5980" s="1">
        <v>53</v>
      </c>
      <c r="C5980" t="s">
        <v>556</v>
      </c>
      <c r="D5980">
        <v>6039154</v>
      </c>
      <c r="E5980" t="s">
        <v>12587</v>
      </c>
      <c r="F5980" t="s">
        <v>1363</v>
      </c>
      <c r="G5980" t="s">
        <v>1364</v>
      </c>
      <c r="H5980" s="3" t="s">
        <v>12588</v>
      </c>
      <c r="I5980">
        <v>2017</v>
      </c>
      <c r="J5980" s="15" t="s">
        <v>5904</v>
      </c>
      <c r="K5980">
        <v>2017</v>
      </c>
      <c r="L5980" t="s">
        <v>1367</v>
      </c>
      <c r="M5980" t="s">
        <v>13379</v>
      </c>
      <c r="N5980" t="s">
        <v>7658</v>
      </c>
      <c r="O5980">
        <v>26600000000</v>
      </c>
      <c r="P5980" t="s">
        <v>12590</v>
      </c>
      <c r="Q5980">
        <f t="shared" si="107"/>
        <v>100</v>
      </c>
      <c r="R5980">
        <v>8163294</v>
      </c>
      <c r="S5980" t="s">
        <v>1382</v>
      </c>
      <c r="T5980" t="s">
        <v>13211</v>
      </c>
      <c r="U5980" s="75">
        <v>100</v>
      </c>
      <c r="V5980">
        <v>19.95</v>
      </c>
      <c r="W5980">
        <v>1995</v>
      </c>
      <c r="AH5980" s="16"/>
      <c r="AI5980" t="s">
        <v>1375</v>
      </c>
    </row>
    <row r="5981" spans="1:35" x14ac:dyDescent="0.25">
      <c r="A5981" t="s">
        <v>13381</v>
      </c>
      <c r="B5981" s="1">
        <v>53</v>
      </c>
      <c r="C5981" t="s">
        <v>556</v>
      </c>
      <c r="D5981">
        <v>6039154</v>
      </c>
      <c r="E5981" t="s">
        <v>12587</v>
      </c>
      <c r="F5981" t="s">
        <v>1363</v>
      </c>
      <c r="G5981" t="s">
        <v>1364</v>
      </c>
      <c r="H5981" s="3" t="s">
        <v>12588</v>
      </c>
      <c r="I5981">
        <v>2017</v>
      </c>
      <c r="J5981" s="15" t="s">
        <v>5904</v>
      </c>
      <c r="K5981">
        <v>2017</v>
      </c>
      <c r="L5981" t="s">
        <v>1367</v>
      </c>
      <c r="M5981" t="s">
        <v>13379</v>
      </c>
      <c r="N5981" t="s">
        <v>7658</v>
      </c>
      <c r="O5981">
        <v>26600000000</v>
      </c>
      <c r="P5981" t="s">
        <v>12590</v>
      </c>
      <c r="Q5981">
        <f t="shared" si="107"/>
        <v>100</v>
      </c>
      <c r="R5981">
        <v>45334544</v>
      </c>
      <c r="S5981" t="s">
        <v>2480</v>
      </c>
      <c r="T5981" t="s">
        <v>13135</v>
      </c>
      <c r="U5981" s="75">
        <v>100</v>
      </c>
      <c r="V5981">
        <v>17</v>
      </c>
      <c r="W5981">
        <v>1700</v>
      </c>
      <c r="AH5981" s="16"/>
      <c r="AI5981" t="s">
        <v>1375</v>
      </c>
    </row>
    <row r="5982" spans="1:35" x14ac:dyDescent="0.25">
      <c r="A5982" t="s">
        <v>13382</v>
      </c>
      <c r="B5982" s="1">
        <v>53</v>
      </c>
      <c r="C5982" t="s">
        <v>556</v>
      </c>
      <c r="D5982">
        <v>6173306</v>
      </c>
      <c r="E5982" t="s">
        <v>13383</v>
      </c>
      <c r="F5982" t="s">
        <v>1363</v>
      </c>
      <c r="G5982" t="s">
        <v>1364</v>
      </c>
      <c r="H5982" s="3" t="s">
        <v>5861</v>
      </c>
      <c r="I5982">
        <v>2017</v>
      </c>
      <c r="J5982" s="15" t="s">
        <v>3359</v>
      </c>
      <c r="K5982">
        <v>2017</v>
      </c>
      <c r="L5982" t="s">
        <v>1367</v>
      </c>
      <c r="M5982" t="s">
        <v>13384</v>
      </c>
      <c r="N5982" t="s">
        <v>13384</v>
      </c>
      <c r="O5982">
        <v>0</v>
      </c>
      <c r="P5982" t="s">
        <v>2299</v>
      </c>
      <c r="Q5982">
        <f t="shared" si="107"/>
        <v>4</v>
      </c>
      <c r="R5982">
        <v>1204076</v>
      </c>
      <c r="S5982" t="s">
        <v>3346</v>
      </c>
      <c r="T5982" t="s">
        <v>557</v>
      </c>
      <c r="U5982" s="75">
        <v>4</v>
      </c>
      <c r="V5982">
        <v>25</v>
      </c>
      <c r="W5982">
        <v>100</v>
      </c>
      <c r="AH5982" s="16"/>
      <c r="AI5982" t="s">
        <v>1375</v>
      </c>
    </row>
    <row r="5983" spans="1:35" x14ac:dyDescent="0.25">
      <c r="A5983" t="s">
        <v>13385</v>
      </c>
      <c r="B5983" s="1">
        <v>53</v>
      </c>
      <c r="C5983" t="s">
        <v>556</v>
      </c>
      <c r="D5983">
        <v>6173306</v>
      </c>
      <c r="E5983" t="s">
        <v>13383</v>
      </c>
      <c r="F5983" t="s">
        <v>1363</v>
      </c>
      <c r="G5983" t="s">
        <v>1364</v>
      </c>
      <c r="H5983" s="3" t="s">
        <v>5861</v>
      </c>
      <c r="I5983">
        <v>2017</v>
      </c>
      <c r="J5983" s="15" t="s">
        <v>3359</v>
      </c>
      <c r="K5983">
        <v>2017</v>
      </c>
      <c r="L5983" t="s">
        <v>1367</v>
      </c>
      <c r="M5983" t="s">
        <v>13384</v>
      </c>
      <c r="N5983" t="s">
        <v>13384</v>
      </c>
      <c r="O5983">
        <v>0</v>
      </c>
      <c r="P5983" t="s">
        <v>2299</v>
      </c>
      <c r="Q5983">
        <f t="shared" si="107"/>
        <v>4</v>
      </c>
      <c r="R5983">
        <v>8163294</v>
      </c>
      <c r="S5983" t="s">
        <v>1382</v>
      </c>
      <c r="T5983" t="s">
        <v>13135</v>
      </c>
      <c r="U5983" s="75">
        <v>4</v>
      </c>
      <c r="V5983">
        <v>25.49</v>
      </c>
      <c r="W5983">
        <v>101.96</v>
      </c>
      <c r="AH5983" s="16"/>
      <c r="AI5983" t="s">
        <v>1375</v>
      </c>
    </row>
    <row r="5984" spans="1:35" x14ac:dyDescent="0.25">
      <c r="A5984" t="s">
        <v>13386</v>
      </c>
      <c r="B5984" s="1">
        <v>53</v>
      </c>
      <c r="C5984" t="s">
        <v>556</v>
      </c>
      <c r="D5984">
        <v>6307159</v>
      </c>
      <c r="E5984" t="s">
        <v>13387</v>
      </c>
      <c r="F5984" t="s">
        <v>1363</v>
      </c>
      <c r="G5984" t="s">
        <v>1364</v>
      </c>
      <c r="H5984" s="3" t="s">
        <v>6024</v>
      </c>
      <c r="I5984">
        <v>2017</v>
      </c>
      <c r="J5984" s="15" t="s">
        <v>1765</v>
      </c>
      <c r="K5984">
        <v>2017</v>
      </c>
      <c r="L5984" t="s">
        <v>1367</v>
      </c>
      <c r="M5984" t="s">
        <v>13348</v>
      </c>
      <c r="N5984" t="s">
        <v>13348</v>
      </c>
      <c r="O5984">
        <v>26600000000</v>
      </c>
      <c r="P5984" t="s">
        <v>2299</v>
      </c>
      <c r="Q5984">
        <f t="shared" si="107"/>
        <v>300</v>
      </c>
      <c r="R5984">
        <v>1204076</v>
      </c>
      <c r="S5984" t="s">
        <v>3346</v>
      </c>
      <c r="T5984" t="s">
        <v>557</v>
      </c>
      <c r="U5984" s="75">
        <v>300</v>
      </c>
      <c r="V5984">
        <v>15.5</v>
      </c>
      <c r="W5984">
        <v>4650</v>
      </c>
      <c r="AH5984" s="16"/>
      <c r="AI5984" t="s">
        <v>1375</v>
      </c>
    </row>
    <row r="5985" spans="1:35" x14ac:dyDescent="0.25">
      <c r="A5985" t="s">
        <v>13388</v>
      </c>
      <c r="B5985" s="1">
        <v>53</v>
      </c>
      <c r="C5985" t="s">
        <v>556</v>
      </c>
      <c r="D5985">
        <v>6307159</v>
      </c>
      <c r="E5985" t="s">
        <v>13387</v>
      </c>
      <c r="F5985" t="s">
        <v>1363</v>
      </c>
      <c r="G5985" t="s">
        <v>1364</v>
      </c>
      <c r="H5985" s="3" t="s">
        <v>6024</v>
      </c>
      <c r="I5985">
        <v>2017</v>
      </c>
      <c r="J5985" s="15" t="s">
        <v>1765</v>
      </c>
      <c r="K5985">
        <v>2017</v>
      </c>
      <c r="L5985" t="s">
        <v>1367</v>
      </c>
      <c r="M5985" t="s">
        <v>13348</v>
      </c>
      <c r="N5985" t="s">
        <v>13348</v>
      </c>
      <c r="O5985">
        <v>26600000000</v>
      </c>
      <c r="P5985" t="s">
        <v>2299</v>
      </c>
      <c r="Q5985">
        <f t="shared" si="107"/>
        <v>300</v>
      </c>
      <c r="R5985">
        <v>45334544</v>
      </c>
      <c r="S5985" t="s">
        <v>2480</v>
      </c>
      <c r="T5985" t="s">
        <v>13135</v>
      </c>
      <c r="U5985" s="75">
        <v>300</v>
      </c>
      <c r="V5985">
        <v>16</v>
      </c>
      <c r="W5985">
        <v>4800</v>
      </c>
      <c r="AH5985" s="16"/>
      <c r="AI5985" t="s">
        <v>1375</v>
      </c>
    </row>
    <row r="5986" spans="1:35" x14ac:dyDescent="0.25">
      <c r="A5986" t="s">
        <v>13389</v>
      </c>
      <c r="B5986" s="1">
        <v>53</v>
      </c>
      <c r="C5986" t="s">
        <v>556</v>
      </c>
      <c r="D5986">
        <v>6307159</v>
      </c>
      <c r="E5986" t="s">
        <v>13387</v>
      </c>
      <c r="F5986" t="s">
        <v>1363</v>
      </c>
      <c r="G5986" t="s">
        <v>1364</v>
      </c>
      <c r="H5986" s="3" t="s">
        <v>6024</v>
      </c>
      <c r="I5986">
        <v>2017</v>
      </c>
      <c r="J5986" s="15" t="s">
        <v>1765</v>
      </c>
      <c r="K5986">
        <v>2017</v>
      </c>
      <c r="L5986" t="s">
        <v>1367</v>
      </c>
      <c r="M5986" t="s">
        <v>13348</v>
      </c>
      <c r="N5986" t="s">
        <v>13348</v>
      </c>
      <c r="O5986">
        <v>26600000000</v>
      </c>
      <c r="P5986" t="s">
        <v>2299</v>
      </c>
      <c r="Q5986">
        <f t="shared" si="107"/>
        <v>300</v>
      </c>
      <c r="R5986">
        <v>8163294</v>
      </c>
      <c r="S5986" t="s">
        <v>1382</v>
      </c>
      <c r="T5986" t="s">
        <v>13211</v>
      </c>
      <c r="U5986" s="75">
        <v>300</v>
      </c>
      <c r="V5986">
        <v>21.15</v>
      </c>
      <c r="W5986">
        <v>6345</v>
      </c>
      <c r="AH5986" s="16"/>
      <c r="AI5986" t="s">
        <v>1375</v>
      </c>
    </row>
    <row r="5987" spans="1:35" x14ac:dyDescent="0.25">
      <c r="A5987" t="s">
        <v>13390</v>
      </c>
      <c r="B5987" s="1">
        <v>53</v>
      </c>
      <c r="C5987" t="s">
        <v>556</v>
      </c>
      <c r="D5987">
        <v>6641733</v>
      </c>
      <c r="E5987" t="s">
        <v>13391</v>
      </c>
      <c r="F5987" t="s">
        <v>1363</v>
      </c>
      <c r="G5987" t="s">
        <v>1364</v>
      </c>
      <c r="H5987" s="3" t="s">
        <v>9155</v>
      </c>
      <c r="I5987">
        <v>2017</v>
      </c>
      <c r="J5987" s="15" t="s">
        <v>8411</v>
      </c>
      <c r="K5987">
        <v>2017</v>
      </c>
      <c r="L5987" t="s">
        <v>1367</v>
      </c>
      <c r="M5987" t="s">
        <v>13392</v>
      </c>
      <c r="N5987" t="s">
        <v>13392</v>
      </c>
      <c r="O5987">
        <v>0</v>
      </c>
      <c r="P5987" t="s">
        <v>2299</v>
      </c>
      <c r="Q5987">
        <f t="shared" si="107"/>
        <v>220</v>
      </c>
      <c r="R5987">
        <v>8163294</v>
      </c>
      <c r="S5987" t="s">
        <v>1382</v>
      </c>
      <c r="T5987" t="s">
        <v>13135</v>
      </c>
      <c r="U5987" s="75">
        <v>220</v>
      </c>
      <c r="V5987">
        <v>22.66</v>
      </c>
      <c r="W5987">
        <v>4985.2</v>
      </c>
      <c r="AH5987" s="16"/>
      <c r="AI5987" t="s">
        <v>1375</v>
      </c>
    </row>
    <row r="5988" spans="1:35" x14ac:dyDescent="0.25">
      <c r="A5988" t="s">
        <v>13393</v>
      </c>
      <c r="B5988" s="1">
        <v>53</v>
      </c>
      <c r="C5988" t="s">
        <v>556</v>
      </c>
      <c r="D5988">
        <v>6641733</v>
      </c>
      <c r="E5988" t="s">
        <v>13391</v>
      </c>
      <c r="F5988" t="s">
        <v>1363</v>
      </c>
      <c r="G5988" t="s">
        <v>1364</v>
      </c>
      <c r="H5988" s="3" t="s">
        <v>9155</v>
      </c>
      <c r="I5988">
        <v>2017</v>
      </c>
      <c r="J5988" s="15" t="s">
        <v>8411</v>
      </c>
      <c r="K5988">
        <v>2017</v>
      </c>
      <c r="L5988" t="s">
        <v>1367</v>
      </c>
      <c r="M5988" t="s">
        <v>13392</v>
      </c>
      <c r="N5988" t="s">
        <v>13392</v>
      </c>
      <c r="O5988">
        <v>0</v>
      </c>
      <c r="P5988" t="s">
        <v>2299</v>
      </c>
      <c r="Q5988">
        <f t="shared" si="107"/>
        <v>220</v>
      </c>
      <c r="R5988">
        <v>1204076</v>
      </c>
      <c r="S5988" t="s">
        <v>3346</v>
      </c>
      <c r="T5988" t="s">
        <v>557</v>
      </c>
      <c r="U5988" s="75">
        <v>220</v>
      </c>
      <c r="V5988">
        <v>15.5</v>
      </c>
      <c r="W5988">
        <v>3410</v>
      </c>
      <c r="AH5988" s="16"/>
      <c r="AI5988" t="s">
        <v>1375</v>
      </c>
    </row>
    <row r="5989" spans="1:35" x14ac:dyDescent="0.25">
      <c r="A5989" t="s">
        <v>13394</v>
      </c>
      <c r="B5989" s="1">
        <v>53</v>
      </c>
      <c r="C5989" t="s">
        <v>556</v>
      </c>
      <c r="D5989">
        <v>6641733</v>
      </c>
      <c r="E5989" t="s">
        <v>13391</v>
      </c>
      <c r="F5989" t="s">
        <v>1363</v>
      </c>
      <c r="G5989" t="s">
        <v>1364</v>
      </c>
      <c r="H5989" s="3" t="s">
        <v>9155</v>
      </c>
      <c r="I5989">
        <v>2017</v>
      </c>
      <c r="J5989" s="15" t="s">
        <v>8411</v>
      </c>
      <c r="K5989">
        <v>2017</v>
      </c>
      <c r="L5989" t="s">
        <v>1367</v>
      </c>
      <c r="M5989" t="s">
        <v>13392</v>
      </c>
      <c r="N5989" t="s">
        <v>13392</v>
      </c>
      <c r="O5989">
        <v>0</v>
      </c>
      <c r="P5989" t="s">
        <v>2299</v>
      </c>
      <c r="Q5989">
        <f t="shared" si="107"/>
        <v>220</v>
      </c>
      <c r="R5989">
        <v>45334544</v>
      </c>
      <c r="S5989" t="s">
        <v>2480</v>
      </c>
      <c r="T5989" t="s">
        <v>13135</v>
      </c>
      <c r="U5989" s="75">
        <v>220</v>
      </c>
      <c r="V5989">
        <v>14</v>
      </c>
      <c r="W5989">
        <v>3080</v>
      </c>
      <c r="AH5989" s="16"/>
      <c r="AI5989" t="s">
        <v>1375</v>
      </c>
    </row>
    <row r="5990" spans="1:35" x14ac:dyDescent="0.25">
      <c r="A5990" t="s">
        <v>13395</v>
      </c>
      <c r="B5990" s="1">
        <v>53</v>
      </c>
      <c r="C5990" t="s">
        <v>556</v>
      </c>
      <c r="D5990">
        <v>6970427</v>
      </c>
      <c r="E5990" t="s">
        <v>13396</v>
      </c>
      <c r="F5990" t="s">
        <v>1363</v>
      </c>
      <c r="G5990" t="s">
        <v>1364</v>
      </c>
      <c r="H5990" s="3" t="s">
        <v>6048</v>
      </c>
      <c r="I5990">
        <v>2017</v>
      </c>
      <c r="J5990" s="15" t="s">
        <v>2491</v>
      </c>
      <c r="K5990">
        <v>2017</v>
      </c>
      <c r="L5990" t="s">
        <v>1367</v>
      </c>
      <c r="M5990" t="s">
        <v>13397</v>
      </c>
      <c r="N5990" t="s">
        <v>13397</v>
      </c>
      <c r="O5990">
        <v>26600000000</v>
      </c>
      <c r="P5990" t="s">
        <v>3791</v>
      </c>
      <c r="Q5990">
        <f t="shared" si="107"/>
        <v>40</v>
      </c>
      <c r="R5990">
        <v>8163294</v>
      </c>
      <c r="S5990" t="s">
        <v>1382</v>
      </c>
      <c r="T5990" t="s">
        <v>13135</v>
      </c>
      <c r="U5990" s="75">
        <v>40</v>
      </c>
      <c r="V5990">
        <v>17.7</v>
      </c>
      <c r="W5990">
        <v>708</v>
      </c>
      <c r="AH5990" s="16"/>
      <c r="AI5990" t="s">
        <v>1375</v>
      </c>
    </row>
    <row r="5991" spans="1:35" x14ac:dyDescent="0.25">
      <c r="A5991" t="s">
        <v>13398</v>
      </c>
      <c r="B5991" s="1">
        <v>53</v>
      </c>
      <c r="C5991" t="s">
        <v>556</v>
      </c>
      <c r="D5991">
        <v>6970427</v>
      </c>
      <c r="E5991" t="s">
        <v>13396</v>
      </c>
      <c r="F5991" t="s">
        <v>1363</v>
      </c>
      <c r="G5991" t="s">
        <v>1364</v>
      </c>
      <c r="H5991" s="3" t="s">
        <v>6048</v>
      </c>
      <c r="I5991">
        <v>2017</v>
      </c>
      <c r="J5991" s="15" t="s">
        <v>2491</v>
      </c>
      <c r="K5991">
        <v>2017</v>
      </c>
      <c r="L5991" t="s">
        <v>1367</v>
      </c>
      <c r="M5991" t="s">
        <v>13397</v>
      </c>
      <c r="N5991" t="s">
        <v>13397</v>
      </c>
      <c r="O5991">
        <v>26600000000</v>
      </c>
      <c r="P5991" t="s">
        <v>3791</v>
      </c>
      <c r="Q5991">
        <f t="shared" si="107"/>
        <v>40</v>
      </c>
      <c r="R5991">
        <v>1204076</v>
      </c>
      <c r="S5991" t="s">
        <v>3346</v>
      </c>
      <c r="T5991" t="s">
        <v>713</v>
      </c>
      <c r="U5991" s="75">
        <v>40</v>
      </c>
      <c r="V5991">
        <v>15</v>
      </c>
      <c r="W5991">
        <v>600</v>
      </c>
      <c r="AH5991" s="16"/>
      <c r="AI5991" t="s">
        <v>1375</v>
      </c>
    </row>
    <row r="5992" spans="1:35" x14ac:dyDescent="0.25">
      <c r="A5992" t="s">
        <v>13399</v>
      </c>
      <c r="B5992" s="1">
        <v>53</v>
      </c>
      <c r="C5992" t="s">
        <v>556</v>
      </c>
      <c r="D5992">
        <v>6970427</v>
      </c>
      <c r="E5992" t="s">
        <v>13396</v>
      </c>
      <c r="F5992" t="s">
        <v>1363</v>
      </c>
      <c r="G5992" t="s">
        <v>1364</v>
      </c>
      <c r="H5992" s="3" t="s">
        <v>6048</v>
      </c>
      <c r="I5992">
        <v>2017</v>
      </c>
      <c r="J5992" s="15" t="s">
        <v>2491</v>
      </c>
      <c r="K5992">
        <v>2017</v>
      </c>
      <c r="L5992" t="s">
        <v>1367</v>
      </c>
      <c r="M5992" t="s">
        <v>13397</v>
      </c>
      <c r="N5992" t="s">
        <v>13397</v>
      </c>
      <c r="O5992">
        <v>26600000000</v>
      </c>
      <c r="P5992" t="s">
        <v>3791</v>
      </c>
      <c r="Q5992">
        <f t="shared" si="107"/>
        <v>40</v>
      </c>
      <c r="R5992">
        <v>8035288</v>
      </c>
      <c r="S5992" t="s">
        <v>12663</v>
      </c>
      <c r="T5992" t="s">
        <v>557</v>
      </c>
      <c r="U5992" s="75">
        <v>40</v>
      </c>
      <c r="V5992">
        <v>25</v>
      </c>
      <c r="W5992">
        <v>1000</v>
      </c>
      <c r="AH5992" s="16"/>
      <c r="AI5992" t="s">
        <v>1375</v>
      </c>
    </row>
    <row r="5993" spans="1:35" x14ac:dyDescent="0.25">
      <c r="A5993" t="s">
        <v>13400</v>
      </c>
      <c r="B5993" s="1">
        <v>53</v>
      </c>
      <c r="C5993" t="s">
        <v>556</v>
      </c>
      <c r="D5993">
        <v>8513198</v>
      </c>
      <c r="E5993" t="s">
        <v>13401</v>
      </c>
      <c r="F5993" t="s">
        <v>1363</v>
      </c>
      <c r="G5993" t="s">
        <v>1364</v>
      </c>
      <c r="H5993" s="3" t="s">
        <v>9497</v>
      </c>
      <c r="I5993">
        <v>2018</v>
      </c>
      <c r="J5993" s="15" t="s">
        <v>7063</v>
      </c>
      <c r="K5993">
        <v>2018</v>
      </c>
      <c r="L5993" t="s">
        <v>1367</v>
      </c>
      <c r="M5993" t="s">
        <v>13397</v>
      </c>
      <c r="N5993" t="s">
        <v>13397</v>
      </c>
      <c r="O5993">
        <v>26600000000</v>
      </c>
      <c r="P5993" t="s">
        <v>3791</v>
      </c>
      <c r="Q5993">
        <f t="shared" si="107"/>
        <v>8</v>
      </c>
      <c r="R5993">
        <v>8163294</v>
      </c>
      <c r="S5993" t="s">
        <v>1382</v>
      </c>
      <c r="T5993" t="s">
        <v>13135</v>
      </c>
      <c r="U5993" s="75">
        <v>8</v>
      </c>
      <c r="V5993">
        <v>19.5</v>
      </c>
      <c r="W5993">
        <v>156</v>
      </c>
      <c r="AH5993" s="16"/>
      <c r="AI5993" t="s">
        <v>1375</v>
      </c>
    </row>
    <row r="5994" spans="1:35" x14ac:dyDescent="0.25">
      <c r="A5994" t="s">
        <v>13402</v>
      </c>
      <c r="B5994" s="1">
        <v>53</v>
      </c>
      <c r="C5994" t="s">
        <v>556</v>
      </c>
      <c r="D5994">
        <v>8432406</v>
      </c>
      <c r="E5994" t="s">
        <v>13403</v>
      </c>
      <c r="F5994" t="s">
        <v>1363</v>
      </c>
      <c r="G5994" t="s">
        <v>1391</v>
      </c>
      <c r="H5994" s="3" t="s">
        <v>9511</v>
      </c>
      <c r="I5994">
        <v>2018</v>
      </c>
      <c r="J5994" s="15" t="s">
        <v>11936</v>
      </c>
      <c r="K5994">
        <v>2018</v>
      </c>
      <c r="L5994" t="s">
        <v>1367</v>
      </c>
      <c r="M5994" t="s">
        <v>13404</v>
      </c>
      <c r="N5994" t="s">
        <v>13405</v>
      </c>
      <c r="O5994">
        <v>26600000000</v>
      </c>
      <c r="P5994" t="s">
        <v>133</v>
      </c>
      <c r="Q5994">
        <f t="shared" si="107"/>
        <v>22</v>
      </c>
      <c r="R5994">
        <v>8163294</v>
      </c>
      <c r="S5994" t="s">
        <v>1382</v>
      </c>
      <c r="T5994" t="s">
        <v>13135</v>
      </c>
      <c r="U5994" s="75">
        <v>22</v>
      </c>
      <c r="V5994">
        <v>18.05</v>
      </c>
      <c r="W5994">
        <v>397.1</v>
      </c>
      <c r="AH5994" s="16"/>
      <c r="AI5994" t="s">
        <v>1375</v>
      </c>
    </row>
    <row r="5995" spans="1:35" x14ac:dyDescent="0.25">
      <c r="A5995" t="s">
        <v>13406</v>
      </c>
      <c r="B5995" s="1">
        <v>53</v>
      </c>
      <c r="C5995" t="s">
        <v>556</v>
      </c>
      <c r="D5995">
        <v>8421331</v>
      </c>
      <c r="E5995" t="s">
        <v>13407</v>
      </c>
      <c r="F5995" t="s">
        <v>1363</v>
      </c>
      <c r="G5995" t="s">
        <v>1364</v>
      </c>
      <c r="H5995" s="3" t="s">
        <v>3415</v>
      </c>
      <c r="I5995">
        <v>2018</v>
      </c>
      <c r="J5995" s="15" t="s">
        <v>3416</v>
      </c>
      <c r="K5995">
        <v>2018</v>
      </c>
      <c r="L5995" t="s">
        <v>1367</v>
      </c>
      <c r="M5995" t="s">
        <v>13408</v>
      </c>
      <c r="N5995" t="s">
        <v>13408</v>
      </c>
      <c r="O5995">
        <v>26600000000</v>
      </c>
      <c r="P5995" t="s">
        <v>2299</v>
      </c>
      <c r="Q5995">
        <f t="shared" si="107"/>
        <v>6000</v>
      </c>
      <c r="R5995">
        <v>6623069</v>
      </c>
      <c r="S5995" t="s">
        <v>1821</v>
      </c>
      <c r="T5995" t="s">
        <v>713</v>
      </c>
      <c r="U5995" s="75">
        <v>6000</v>
      </c>
      <c r="V5995">
        <v>13.73</v>
      </c>
      <c r="W5995">
        <v>82380</v>
      </c>
      <c r="AH5995" s="16"/>
      <c r="AI5995" t="s">
        <v>1375</v>
      </c>
    </row>
    <row r="5996" spans="1:35" x14ac:dyDescent="0.25">
      <c r="A5996" t="s">
        <v>13409</v>
      </c>
      <c r="B5996" s="1">
        <v>53</v>
      </c>
      <c r="C5996" t="s">
        <v>556</v>
      </c>
      <c r="D5996">
        <v>8421331</v>
      </c>
      <c r="E5996" t="s">
        <v>13407</v>
      </c>
      <c r="F5996" t="s">
        <v>1363</v>
      </c>
      <c r="G5996" t="s">
        <v>1364</v>
      </c>
      <c r="H5996" s="3" t="s">
        <v>3415</v>
      </c>
      <c r="I5996">
        <v>2018</v>
      </c>
      <c r="J5996" s="15" t="s">
        <v>3416</v>
      </c>
      <c r="K5996">
        <v>2018</v>
      </c>
      <c r="L5996" t="s">
        <v>1367</v>
      </c>
      <c r="M5996" t="s">
        <v>13408</v>
      </c>
      <c r="N5996" t="s">
        <v>13408</v>
      </c>
      <c r="O5996">
        <v>26600000000</v>
      </c>
      <c r="P5996" t="s">
        <v>2299</v>
      </c>
      <c r="Q5996">
        <f t="shared" si="107"/>
        <v>6000</v>
      </c>
      <c r="R5996">
        <v>8163294</v>
      </c>
      <c r="S5996" t="s">
        <v>1382</v>
      </c>
      <c r="T5996" t="s">
        <v>13135</v>
      </c>
      <c r="U5996" s="75">
        <v>6000</v>
      </c>
      <c r="V5996">
        <v>17.5</v>
      </c>
      <c r="W5996">
        <v>105000</v>
      </c>
      <c r="AH5996" s="16"/>
      <c r="AI5996" t="s">
        <v>1375</v>
      </c>
    </row>
    <row r="5997" spans="1:35" x14ac:dyDescent="0.25">
      <c r="A5997" t="s">
        <v>13410</v>
      </c>
      <c r="B5997" s="1">
        <v>53</v>
      </c>
      <c r="C5997" t="s">
        <v>556</v>
      </c>
      <c r="D5997">
        <v>8421331</v>
      </c>
      <c r="E5997" t="s">
        <v>13407</v>
      </c>
      <c r="F5997" t="s">
        <v>1363</v>
      </c>
      <c r="G5997" t="s">
        <v>1364</v>
      </c>
      <c r="H5997" s="3" t="s">
        <v>3415</v>
      </c>
      <c r="I5997">
        <v>2018</v>
      </c>
      <c r="J5997" s="15" t="s">
        <v>3416</v>
      </c>
      <c r="K5997">
        <v>2018</v>
      </c>
      <c r="L5997" t="s">
        <v>1367</v>
      </c>
      <c r="M5997" t="s">
        <v>13408</v>
      </c>
      <c r="N5997" t="s">
        <v>13408</v>
      </c>
      <c r="O5997">
        <v>26600000000</v>
      </c>
      <c r="P5997" t="s">
        <v>2299</v>
      </c>
      <c r="Q5997">
        <f t="shared" si="107"/>
        <v>6000</v>
      </c>
      <c r="R5997">
        <v>1204076</v>
      </c>
      <c r="S5997" t="s">
        <v>3346</v>
      </c>
      <c r="T5997" t="s">
        <v>713</v>
      </c>
      <c r="U5997" s="75">
        <v>6000</v>
      </c>
      <c r="V5997">
        <v>13</v>
      </c>
      <c r="W5997">
        <v>78000</v>
      </c>
      <c r="AH5997" s="16"/>
      <c r="AI5997" t="s">
        <v>1375</v>
      </c>
    </row>
    <row r="5998" spans="1:35" x14ac:dyDescent="0.25">
      <c r="A5998" t="s">
        <v>13411</v>
      </c>
      <c r="B5998" s="1">
        <v>53</v>
      </c>
      <c r="C5998" t="s">
        <v>556</v>
      </c>
      <c r="D5998">
        <v>8557780</v>
      </c>
      <c r="E5998" t="s">
        <v>13412</v>
      </c>
      <c r="F5998" t="s">
        <v>1363</v>
      </c>
      <c r="G5998" t="s">
        <v>1391</v>
      </c>
      <c r="H5998" s="3" t="s">
        <v>7790</v>
      </c>
      <c r="I5998">
        <v>2018</v>
      </c>
      <c r="J5998" s="15" t="s">
        <v>6444</v>
      </c>
      <c r="K5998">
        <v>2018</v>
      </c>
      <c r="L5998" t="s">
        <v>1367</v>
      </c>
      <c r="M5998" t="s">
        <v>13412</v>
      </c>
      <c r="N5998" t="s">
        <v>13412</v>
      </c>
      <c r="O5998">
        <v>26600000000</v>
      </c>
      <c r="P5998" t="s">
        <v>133</v>
      </c>
      <c r="Q5998">
        <f t="shared" si="107"/>
        <v>400</v>
      </c>
      <c r="R5998">
        <v>1204076</v>
      </c>
      <c r="S5998" t="s">
        <v>3346</v>
      </c>
      <c r="T5998" t="s">
        <v>713</v>
      </c>
      <c r="U5998" s="75">
        <v>400</v>
      </c>
      <c r="V5998">
        <v>13</v>
      </c>
      <c r="W5998">
        <v>5200</v>
      </c>
      <c r="AH5998" s="16"/>
      <c r="AI5998" t="s">
        <v>1375</v>
      </c>
    </row>
    <row r="5999" spans="1:35" x14ac:dyDescent="0.25">
      <c r="A5999" t="s">
        <v>13413</v>
      </c>
      <c r="B5999" s="1">
        <v>53</v>
      </c>
      <c r="C5999" t="s">
        <v>556</v>
      </c>
      <c r="D5999">
        <v>8557780</v>
      </c>
      <c r="E5999" t="s">
        <v>13412</v>
      </c>
      <c r="F5999" t="s">
        <v>1363</v>
      </c>
      <c r="G5999" t="s">
        <v>1391</v>
      </c>
      <c r="H5999" s="3" t="s">
        <v>7790</v>
      </c>
      <c r="I5999">
        <v>2018</v>
      </c>
      <c r="J5999" s="15" t="s">
        <v>6444</v>
      </c>
      <c r="K5999">
        <v>2018</v>
      </c>
      <c r="L5999" t="s">
        <v>1367</v>
      </c>
      <c r="M5999" t="s">
        <v>13412</v>
      </c>
      <c r="N5999" t="s">
        <v>13412</v>
      </c>
      <c r="O5999">
        <v>26600000000</v>
      </c>
      <c r="P5999" t="s">
        <v>133</v>
      </c>
      <c r="Q5999">
        <f t="shared" si="107"/>
        <v>400</v>
      </c>
      <c r="R5999">
        <v>8163294</v>
      </c>
      <c r="S5999" t="s">
        <v>1382</v>
      </c>
      <c r="T5999" t="s">
        <v>13135</v>
      </c>
      <c r="U5999" s="75">
        <v>400</v>
      </c>
      <c r="V5999">
        <v>20.100000000000001</v>
      </c>
      <c r="W5999">
        <v>8040</v>
      </c>
      <c r="AH5999" s="16"/>
      <c r="AI5999" t="s">
        <v>1375</v>
      </c>
    </row>
    <row r="6000" spans="1:35" x14ac:dyDescent="0.25">
      <c r="A6000" t="s">
        <v>13414</v>
      </c>
      <c r="B6000" s="1">
        <v>53</v>
      </c>
      <c r="C6000" t="s">
        <v>556</v>
      </c>
      <c r="D6000">
        <v>7897251</v>
      </c>
      <c r="E6000" t="s">
        <v>13415</v>
      </c>
      <c r="F6000" t="s">
        <v>1363</v>
      </c>
      <c r="G6000" t="s">
        <v>1364</v>
      </c>
      <c r="H6000" s="3" t="s">
        <v>6399</v>
      </c>
      <c r="I6000">
        <v>2018</v>
      </c>
      <c r="J6000" s="15" t="s">
        <v>6400</v>
      </c>
      <c r="K6000">
        <v>2018</v>
      </c>
      <c r="L6000" t="s">
        <v>1367</v>
      </c>
      <c r="M6000" t="s">
        <v>13416</v>
      </c>
      <c r="N6000" t="s">
        <v>13416</v>
      </c>
      <c r="O6000">
        <v>26600000000</v>
      </c>
      <c r="P6000" t="s">
        <v>2299</v>
      </c>
      <c r="Q6000">
        <f t="shared" si="107"/>
        <v>50</v>
      </c>
      <c r="R6000">
        <v>8163294</v>
      </c>
      <c r="S6000" t="s">
        <v>1382</v>
      </c>
      <c r="T6000" t="s">
        <v>13135</v>
      </c>
      <c r="U6000" s="75">
        <v>50</v>
      </c>
      <c r="V6000">
        <v>18.100000000000001</v>
      </c>
      <c r="W6000">
        <v>905</v>
      </c>
      <c r="AH6000" s="16"/>
      <c r="AI6000" t="s">
        <v>1375</v>
      </c>
    </row>
    <row r="6001" spans="1:35" x14ac:dyDescent="0.25">
      <c r="A6001" t="s">
        <v>13417</v>
      </c>
      <c r="B6001" s="1">
        <v>53</v>
      </c>
      <c r="C6001" t="s">
        <v>556</v>
      </c>
      <c r="D6001">
        <v>7897251</v>
      </c>
      <c r="E6001" t="s">
        <v>13415</v>
      </c>
      <c r="F6001" t="s">
        <v>1363</v>
      </c>
      <c r="G6001" t="s">
        <v>1364</v>
      </c>
      <c r="H6001" s="3" t="s">
        <v>6399</v>
      </c>
      <c r="I6001">
        <v>2018</v>
      </c>
      <c r="J6001" s="15" t="s">
        <v>6400</v>
      </c>
      <c r="K6001">
        <v>2018</v>
      </c>
      <c r="L6001" t="s">
        <v>1367</v>
      </c>
      <c r="M6001" t="s">
        <v>13416</v>
      </c>
      <c r="N6001" t="s">
        <v>13416</v>
      </c>
      <c r="O6001">
        <v>26600000000</v>
      </c>
      <c r="P6001" t="s">
        <v>2299</v>
      </c>
      <c r="Q6001">
        <f t="shared" si="107"/>
        <v>50</v>
      </c>
      <c r="R6001">
        <v>1204076</v>
      </c>
      <c r="S6001" t="s">
        <v>3346</v>
      </c>
      <c r="T6001" t="s">
        <v>713</v>
      </c>
      <c r="U6001" s="75">
        <v>50</v>
      </c>
      <c r="V6001">
        <v>15</v>
      </c>
      <c r="W6001">
        <v>750</v>
      </c>
      <c r="AH6001" s="16"/>
      <c r="AI6001" t="s">
        <v>1375</v>
      </c>
    </row>
    <row r="6002" spans="1:35" x14ac:dyDescent="0.25">
      <c r="A6002" t="s">
        <v>13418</v>
      </c>
      <c r="B6002" s="1">
        <v>53</v>
      </c>
      <c r="C6002" t="s">
        <v>556</v>
      </c>
      <c r="D6002">
        <v>8070326</v>
      </c>
      <c r="E6002" t="s">
        <v>13419</v>
      </c>
      <c r="F6002" t="s">
        <v>1363</v>
      </c>
      <c r="G6002" t="s">
        <v>1391</v>
      </c>
      <c r="H6002" s="3" t="s">
        <v>6501</v>
      </c>
      <c r="I6002">
        <v>2018</v>
      </c>
      <c r="J6002" s="15" t="s">
        <v>6261</v>
      </c>
      <c r="K6002">
        <v>2018</v>
      </c>
      <c r="L6002" t="s">
        <v>1367</v>
      </c>
      <c r="M6002" t="s">
        <v>13412</v>
      </c>
      <c r="N6002" t="s">
        <v>13412</v>
      </c>
      <c r="O6002">
        <v>26600000000</v>
      </c>
      <c r="P6002" t="s">
        <v>133</v>
      </c>
      <c r="Q6002">
        <f t="shared" si="107"/>
        <v>1000</v>
      </c>
      <c r="R6002">
        <v>8163294</v>
      </c>
      <c r="S6002" t="s">
        <v>1382</v>
      </c>
      <c r="T6002" t="s">
        <v>13211</v>
      </c>
      <c r="U6002" s="75">
        <v>1000</v>
      </c>
      <c r="V6002">
        <v>18</v>
      </c>
      <c r="W6002">
        <v>18000</v>
      </c>
      <c r="AH6002" s="16"/>
      <c r="AI6002" t="s">
        <v>1375</v>
      </c>
    </row>
    <row r="6003" spans="1:35" x14ac:dyDescent="0.25">
      <c r="A6003" t="s">
        <v>13420</v>
      </c>
      <c r="B6003" s="1">
        <v>53</v>
      </c>
      <c r="C6003" t="s">
        <v>556</v>
      </c>
      <c r="D6003">
        <v>8070326</v>
      </c>
      <c r="E6003" t="s">
        <v>13419</v>
      </c>
      <c r="F6003" t="s">
        <v>1363</v>
      </c>
      <c r="G6003" t="s">
        <v>1391</v>
      </c>
      <c r="H6003" s="3" t="s">
        <v>6501</v>
      </c>
      <c r="I6003">
        <v>2018</v>
      </c>
      <c r="J6003" s="15" t="s">
        <v>6261</v>
      </c>
      <c r="K6003">
        <v>2018</v>
      </c>
      <c r="L6003" t="s">
        <v>1367</v>
      </c>
      <c r="M6003" t="s">
        <v>13412</v>
      </c>
      <c r="N6003" t="s">
        <v>13412</v>
      </c>
      <c r="O6003">
        <v>26600000000</v>
      </c>
      <c r="P6003" t="s">
        <v>133</v>
      </c>
      <c r="Q6003">
        <f t="shared" si="107"/>
        <v>1000</v>
      </c>
      <c r="R6003">
        <v>6623069</v>
      </c>
      <c r="S6003" t="s">
        <v>1821</v>
      </c>
      <c r="T6003" t="s">
        <v>13421</v>
      </c>
      <c r="U6003" s="75">
        <v>1000</v>
      </c>
      <c r="V6003">
        <v>13.35</v>
      </c>
      <c r="W6003">
        <v>13350</v>
      </c>
      <c r="AH6003" s="16"/>
      <c r="AI6003" t="s">
        <v>1375</v>
      </c>
    </row>
    <row r="6004" spans="1:35" x14ac:dyDescent="0.25">
      <c r="A6004" t="s">
        <v>13422</v>
      </c>
      <c r="B6004" s="1">
        <v>53</v>
      </c>
      <c r="C6004" t="s">
        <v>556</v>
      </c>
      <c r="D6004">
        <v>8070326</v>
      </c>
      <c r="E6004" t="s">
        <v>13419</v>
      </c>
      <c r="F6004" t="s">
        <v>1363</v>
      </c>
      <c r="G6004" t="s">
        <v>1391</v>
      </c>
      <c r="H6004" s="3" t="s">
        <v>6501</v>
      </c>
      <c r="I6004">
        <v>2018</v>
      </c>
      <c r="J6004" s="15" t="s">
        <v>6261</v>
      </c>
      <c r="K6004">
        <v>2018</v>
      </c>
      <c r="L6004" t="s">
        <v>1367</v>
      </c>
      <c r="M6004" t="s">
        <v>13412</v>
      </c>
      <c r="N6004" t="s">
        <v>13412</v>
      </c>
      <c r="O6004">
        <v>26600000000</v>
      </c>
      <c r="P6004" t="s">
        <v>133</v>
      </c>
      <c r="Q6004">
        <f t="shared" si="107"/>
        <v>1000</v>
      </c>
      <c r="R6004">
        <v>1204076</v>
      </c>
      <c r="S6004" t="s">
        <v>3346</v>
      </c>
      <c r="T6004" t="s">
        <v>713</v>
      </c>
      <c r="U6004" s="75">
        <v>1000</v>
      </c>
      <c r="V6004">
        <v>14</v>
      </c>
      <c r="W6004">
        <v>14000</v>
      </c>
      <c r="AH6004" s="16"/>
      <c r="AI6004" t="s">
        <v>1375</v>
      </c>
    </row>
    <row r="6005" spans="1:35" x14ac:dyDescent="0.25">
      <c r="A6005" t="s">
        <v>13423</v>
      </c>
      <c r="B6005" s="1">
        <v>53</v>
      </c>
      <c r="C6005" t="s">
        <v>556</v>
      </c>
      <c r="D6005">
        <v>8155704</v>
      </c>
      <c r="E6005" t="s">
        <v>13412</v>
      </c>
      <c r="F6005" t="s">
        <v>1363</v>
      </c>
      <c r="G6005" t="s">
        <v>1391</v>
      </c>
      <c r="H6005" s="3" t="s">
        <v>3424</v>
      </c>
      <c r="I6005">
        <v>2018</v>
      </c>
      <c r="J6005" s="15" t="s">
        <v>3425</v>
      </c>
      <c r="K6005">
        <v>2018</v>
      </c>
      <c r="L6005" t="s">
        <v>1367</v>
      </c>
      <c r="M6005" t="s">
        <v>13412</v>
      </c>
      <c r="N6005" t="s">
        <v>13412</v>
      </c>
      <c r="O6005">
        <v>26600000000</v>
      </c>
      <c r="P6005" t="s">
        <v>133</v>
      </c>
      <c r="Q6005">
        <f t="shared" si="107"/>
        <v>100</v>
      </c>
      <c r="R6005">
        <v>1204076</v>
      </c>
      <c r="S6005" t="s">
        <v>3346</v>
      </c>
      <c r="T6005" t="s">
        <v>713</v>
      </c>
      <c r="U6005" s="75">
        <v>100</v>
      </c>
      <c r="V6005">
        <v>14</v>
      </c>
      <c r="W6005">
        <v>1400</v>
      </c>
      <c r="AH6005" s="16"/>
      <c r="AI6005" t="s">
        <v>1375</v>
      </c>
    </row>
    <row r="6006" spans="1:35" x14ac:dyDescent="0.25">
      <c r="A6006" t="s">
        <v>13424</v>
      </c>
      <c r="B6006" s="1">
        <v>53</v>
      </c>
      <c r="C6006" t="s">
        <v>556</v>
      </c>
      <c r="D6006">
        <v>8155704</v>
      </c>
      <c r="E6006" t="s">
        <v>13412</v>
      </c>
      <c r="F6006" t="s">
        <v>1363</v>
      </c>
      <c r="G6006" t="s">
        <v>1391</v>
      </c>
      <c r="H6006" s="3" t="s">
        <v>3424</v>
      </c>
      <c r="I6006">
        <v>2018</v>
      </c>
      <c r="J6006" s="15" t="s">
        <v>3425</v>
      </c>
      <c r="K6006">
        <v>2018</v>
      </c>
      <c r="L6006" t="s">
        <v>1367</v>
      </c>
      <c r="M6006" t="s">
        <v>13412</v>
      </c>
      <c r="N6006" t="s">
        <v>13412</v>
      </c>
      <c r="O6006">
        <v>26600000000</v>
      </c>
      <c r="P6006" t="s">
        <v>133</v>
      </c>
      <c r="Q6006">
        <f t="shared" si="107"/>
        <v>100</v>
      </c>
      <c r="R6006">
        <v>8163294</v>
      </c>
      <c r="S6006" t="s">
        <v>1382</v>
      </c>
      <c r="T6006" t="s">
        <v>13135</v>
      </c>
      <c r="U6006" s="75">
        <v>100</v>
      </c>
      <c r="V6006">
        <v>19.22</v>
      </c>
      <c r="W6006">
        <v>1922</v>
      </c>
      <c r="AH6006" s="16"/>
      <c r="AI6006" t="s">
        <v>1375</v>
      </c>
    </row>
    <row r="6007" spans="1:35" x14ac:dyDescent="0.25">
      <c r="A6007" t="s">
        <v>13425</v>
      </c>
      <c r="B6007" s="1">
        <v>53</v>
      </c>
      <c r="C6007" t="s">
        <v>556</v>
      </c>
      <c r="D6007">
        <v>8193185</v>
      </c>
      <c r="E6007" t="s">
        <v>13426</v>
      </c>
      <c r="F6007" t="s">
        <v>1363</v>
      </c>
      <c r="G6007" t="s">
        <v>1391</v>
      </c>
      <c r="H6007" s="3" t="s">
        <v>1731</v>
      </c>
      <c r="I6007">
        <v>2018</v>
      </c>
      <c r="J6007" s="15" t="s">
        <v>4336</v>
      </c>
      <c r="K6007">
        <v>2018</v>
      </c>
      <c r="L6007" t="s">
        <v>1622</v>
      </c>
      <c r="M6007" t="s">
        <v>13426</v>
      </c>
      <c r="N6007" t="s">
        <v>13427</v>
      </c>
      <c r="O6007">
        <v>26600000000</v>
      </c>
      <c r="P6007" t="s">
        <v>133</v>
      </c>
      <c r="Q6007">
        <f t="shared" si="107"/>
        <v>10</v>
      </c>
      <c r="R6007">
        <v>8163294</v>
      </c>
      <c r="S6007" t="s">
        <v>1382</v>
      </c>
      <c r="T6007" t="s">
        <v>13135</v>
      </c>
      <c r="U6007" s="75">
        <v>10</v>
      </c>
      <c r="V6007">
        <v>18.05</v>
      </c>
      <c r="W6007">
        <v>180.5</v>
      </c>
      <c r="AH6007" s="16"/>
      <c r="AI6007" t="s">
        <v>1375</v>
      </c>
    </row>
    <row r="6008" spans="1:35" x14ac:dyDescent="0.25">
      <c r="A6008" t="s">
        <v>13428</v>
      </c>
      <c r="B6008" s="1">
        <v>53</v>
      </c>
      <c r="C6008" t="s">
        <v>556</v>
      </c>
      <c r="D6008">
        <v>8258317</v>
      </c>
      <c r="E6008" t="s">
        <v>13429</v>
      </c>
      <c r="F6008" t="s">
        <v>1363</v>
      </c>
      <c r="G6008" t="s">
        <v>1391</v>
      </c>
      <c r="H6008" s="3" t="s">
        <v>6523</v>
      </c>
      <c r="I6008">
        <v>2018</v>
      </c>
      <c r="J6008" s="15" t="s">
        <v>6529</v>
      </c>
      <c r="K6008">
        <v>2018</v>
      </c>
      <c r="L6008" t="s">
        <v>1367</v>
      </c>
      <c r="M6008" t="s">
        <v>13430</v>
      </c>
      <c r="N6008" t="s">
        <v>13431</v>
      </c>
      <c r="O6008">
        <v>26600000000</v>
      </c>
      <c r="P6008" t="s">
        <v>133</v>
      </c>
      <c r="Q6008">
        <f t="shared" si="107"/>
        <v>10</v>
      </c>
      <c r="R6008">
        <v>8163294</v>
      </c>
      <c r="S6008" t="s">
        <v>1382</v>
      </c>
      <c r="T6008" t="s">
        <v>13135</v>
      </c>
      <c r="U6008" s="75">
        <v>10</v>
      </c>
      <c r="V6008">
        <v>18.5</v>
      </c>
      <c r="W6008">
        <v>185</v>
      </c>
      <c r="AH6008" s="16"/>
      <c r="AI6008" t="s">
        <v>1375</v>
      </c>
    </row>
    <row r="6009" spans="1:35" x14ac:dyDescent="0.25">
      <c r="A6009" t="s">
        <v>13432</v>
      </c>
      <c r="B6009" s="1">
        <v>53</v>
      </c>
      <c r="C6009" t="s">
        <v>556</v>
      </c>
      <c r="D6009">
        <v>8772916</v>
      </c>
      <c r="E6009" t="s">
        <v>13433</v>
      </c>
      <c r="F6009" t="s">
        <v>1363</v>
      </c>
      <c r="G6009" t="s">
        <v>9607</v>
      </c>
      <c r="H6009" s="3" t="s">
        <v>13434</v>
      </c>
      <c r="I6009">
        <v>2018</v>
      </c>
      <c r="J6009" s="15" t="s">
        <v>6692</v>
      </c>
      <c r="K6009">
        <v>2018</v>
      </c>
      <c r="L6009" t="s">
        <v>1367</v>
      </c>
      <c r="M6009" t="s">
        <v>13435</v>
      </c>
      <c r="N6009" t="s">
        <v>13435</v>
      </c>
      <c r="O6009">
        <v>26600000000</v>
      </c>
      <c r="P6009" t="s">
        <v>2299</v>
      </c>
      <c r="Q6009">
        <f t="shared" si="107"/>
        <v>5500</v>
      </c>
      <c r="R6009">
        <v>8163294</v>
      </c>
      <c r="S6009" t="s">
        <v>1382</v>
      </c>
      <c r="T6009" t="s">
        <v>13135</v>
      </c>
      <c r="U6009" s="75">
        <v>5500</v>
      </c>
      <c r="V6009">
        <v>17.5</v>
      </c>
      <c r="W6009">
        <v>96250</v>
      </c>
      <c r="AH6009" s="16"/>
      <c r="AI6009" t="s">
        <v>1375</v>
      </c>
    </row>
    <row r="6010" spans="1:35" x14ac:dyDescent="0.25">
      <c r="A6010" t="s">
        <v>13436</v>
      </c>
      <c r="B6010" s="1">
        <v>53</v>
      </c>
      <c r="C6010" t="s">
        <v>556</v>
      </c>
      <c r="D6010">
        <v>8772916</v>
      </c>
      <c r="E6010" t="s">
        <v>13433</v>
      </c>
      <c r="F6010" t="s">
        <v>1363</v>
      </c>
      <c r="G6010" t="s">
        <v>9607</v>
      </c>
      <c r="H6010" s="3" t="s">
        <v>13434</v>
      </c>
      <c r="I6010">
        <v>2018</v>
      </c>
      <c r="J6010" s="15" t="s">
        <v>6692</v>
      </c>
      <c r="K6010">
        <v>2018</v>
      </c>
      <c r="L6010" t="s">
        <v>1367</v>
      </c>
      <c r="M6010" t="s">
        <v>13435</v>
      </c>
      <c r="N6010" t="s">
        <v>13435</v>
      </c>
      <c r="O6010">
        <v>26600000000</v>
      </c>
      <c r="P6010" t="s">
        <v>2299</v>
      </c>
      <c r="Q6010">
        <f t="shared" si="107"/>
        <v>5500</v>
      </c>
      <c r="R6010">
        <v>6623069</v>
      </c>
      <c r="S6010" t="s">
        <v>1821</v>
      </c>
      <c r="T6010" t="s">
        <v>713</v>
      </c>
      <c r="U6010" s="75">
        <v>5500</v>
      </c>
      <c r="V6010">
        <v>12.08</v>
      </c>
      <c r="W6010">
        <v>66440</v>
      </c>
      <c r="AH6010" s="16"/>
      <c r="AI6010" t="s">
        <v>1375</v>
      </c>
    </row>
    <row r="6011" spans="1:35" x14ac:dyDescent="0.25">
      <c r="A6011" t="s">
        <v>13437</v>
      </c>
      <c r="B6011" s="1">
        <v>53</v>
      </c>
      <c r="C6011" t="s">
        <v>556</v>
      </c>
      <c r="D6011">
        <v>8772916</v>
      </c>
      <c r="E6011" t="s">
        <v>13433</v>
      </c>
      <c r="F6011" t="s">
        <v>1363</v>
      </c>
      <c r="G6011" t="s">
        <v>9607</v>
      </c>
      <c r="H6011" s="3" t="s">
        <v>13434</v>
      </c>
      <c r="I6011">
        <v>2018</v>
      </c>
      <c r="J6011" s="15" t="s">
        <v>6692</v>
      </c>
      <c r="K6011">
        <v>2018</v>
      </c>
      <c r="L6011" t="s">
        <v>1367</v>
      </c>
      <c r="M6011" t="s">
        <v>13435</v>
      </c>
      <c r="N6011" t="s">
        <v>13435</v>
      </c>
      <c r="O6011">
        <v>26600000000</v>
      </c>
      <c r="P6011" t="s">
        <v>2299</v>
      </c>
      <c r="Q6011">
        <f t="shared" si="107"/>
        <v>5500</v>
      </c>
      <c r="R6011">
        <v>1204076</v>
      </c>
      <c r="S6011" t="s">
        <v>3346</v>
      </c>
      <c r="T6011" t="s">
        <v>713</v>
      </c>
      <c r="U6011" s="75">
        <v>5500</v>
      </c>
      <c r="V6011">
        <v>12.25</v>
      </c>
      <c r="W6011">
        <v>67375</v>
      </c>
      <c r="AH6011" s="16"/>
      <c r="AI6011" t="s">
        <v>1375</v>
      </c>
    </row>
    <row r="6012" spans="1:35" x14ac:dyDescent="0.25">
      <c r="A6012" t="s">
        <v>13438</v>
      </c>
      <c r="B6012" s="1">
        <v>53</v>
      </c>
      <c r="C6012" t="s">
        <v>556</v>
      </c>
      <c r="D6012">
        <v>11454822</v>
      </c>
      <c r="E6012" t="s">
        <v>13439</v>
      </c>
      <c r="F6012" t="s">
        <v>1363</v>
      </c>
      <c r="G6012" t="s">
        <v>1391</v>
      </c>
      <c r="H6012" s="3" t="s">
        <v>7262</v>
      </c>
      <c r="I6012">
        <v>2019</v>
      </c>
      <c r="J6012" s="15" t="s">
        <v>6679</v>
      </c>
      <c r="K6012">
        <v>2019</v>
      </c>
      <c r="L6012" t="s">
        <v>1367</v>
      </c>
      <c r="M6012" t="s">
        <v>13439</v>
      </c>
      <c r="N6012" t="s">
        <v>13439</v>
      </c>
      <c r="O6012">
        <v>26600000000</v>
      </c>
      <c r="P6012" t="s">
        <v>2299</v>
      </c>
      <c r="Q6012">
        <f t="shared" si="107"/>
        <v>307</v>
      </c>
      <c r="R6012">
        <v>8163294</v>
      </c>
      <c r="S6012" t="s">
        <v>1382</v>
      </c>
      <c r="T6012" t="s">
        <v>13135</v>
      </c>
      <c r="U6012" s="75">
        <v>307</v>
      </c>
      <c r="V6012">
        <v>21.49</v>
      </c>
      <c r="W6012">
        <v>6597.43</v>
      </c>
      <c r="AH6012" s="16"/>
      <c r="AI6012" t="s">
        <v>1375</v>
      </c>
    </row>
    <row r="6013" spans="1:35" x14ac:dyDescent="0.25">
      <c r="A6013" t="s">
        <v>13440</v>
      </c>
      <c r="B6013" s="1">
        <v>53</v>
      </c>
      <c r="C6013" t="s">
        <v>556</v>
      </c>
      <c r="D6013">
        <v>11454822</v>
      </c>
      <c r="E6013" t="s">
        <v>13439</v>
      </c>
      <c r="F6013" t="s">
        <v>1363</v>
      </c>
      <c r="G6013" t="s">
        <v>1391</v>
      </c>
      <c r="H6013" s="3" t="s">
        <v>7262</v>
      </c>
      <c r="I6013">
        <v>2019</v>
      </c>
      <c r="J6013" s="15" t="s">
        <v>6679</v>
      </c>
      <c r="K6013">
        <v>2019</v>
      </c>
      <c r="L6013" t="s">
        <v>1367</v>
      </c>
      <c r="M6013" t="s">
        <v>13439</v>
      </c>
      <c r="N6013" t="s">
        <v>13439</v>
      </c>
      <c r="O6013">
        <v>26600000000</v>
      </c>
      <c r="P6013" t="s">
        <v>2299</v>
      </c>
      <c r="Q6013">
        <f t="shared" si="107"/>
        <v>307</v>
      </c>
      <c r="R6013">
        <v>1204076</v>
      </c>
      <c r="S6013" t="s">
        <v>3346</v>
      </c>
      <c r="T6013" t="s">
        <v>713</v>
      </c>
      <c r="U6013" s="75">
        <v>307</v>
      </c>
      <c r="V6013">
        <v>12</v>
      </c>
      <c r="W6013">
        <v>3684</v>
      </c>
      <c r="AH6013" s="16"/>
      <c r="AI6013" t="s">
        <v>1375</v>
      </c>
    </row>
    <row r="6014" spans="1:35" x14ac:dyDescent="0.25">
      <c r="A6014" t="s">
        <v>13441</v>
      </c>
      <c r="B6014" s="1">
        <v>53</v>
      </c>
      <c r="C6014" t="s">
        <v>556</v>
      </c>
      <c r="D6014">
        <v>10916377</v>
      </c>
      <c r="E6014" t="s">
        <v>13442</v>
      </c>
      <c r="F6014" t="s">
        <v>1363</v>
      </c>
      <c r="G6014" t="s">
        <v>1364</v>
      </c>
      <c r="H6014" s="3" t="s">
        <v>6644</v>
      </c>
      <c r="I6014">
        <v>2019</v>
      </c>
      <c r="J6014" s="15" t="s">
        <v>7273</v>
      </c>
      <c r="K6014">
        <v>2019</v>
      </c>
      <c r="L6014" t="s">
        <v>1367</v>
      </c>
      <c r="M6014" t="s">
        <v>13443</v>
      </c>
      <c r="N6014" t="s">
        <v>13443</v>
      </c>
      <c r="O6014">
        <v>26600000000</v>
      </c>
      <c r="P6014" t="s">
        <v>2299</v>
      </c>
      <c r="Q6014">
        <f t="shared" si="107"/>
        <v>6000</v>
      </c>
      <c r="R6014">
        <v>6623069</v>
      </c>
      <c r="S6014" t="s">
        <v>1821</v>
      </c>
      <c r="T6014" t="s">
        <v>713</v>
      </c>
      <c r="U6014" s="75">
        <v>6000</v>
      </c>
      <c r="V6014">
        <v>11.23</v>
      </c>
      <c r="W6014">
        <v>67380</v>
      </c>
      <c r="AH6014" s="16"/>
      <c r="AI6014" t="s">
        <v>1375</v>
      </c>
    </row>
    <row r="6015" spans="1:35" x14ac:dyDescent="0.25">
      <c r="A6015" t="s">
        <v>13444</v>
      </c>
      <c r="B6015" s="1">
        <v>53</v>
      </c>
      <c r="C6015" t="s">
        <v>556</v>
      </c>
      <c r="D6015">
        <v>10172254</v>
      </c>
      <c r="E6015" t="s">
        <v>13445</v>
      </c>
      <c r="F6015" t="s">
        <v>1363</v>
      </c>
      <c r="G6015" t="s">
        <v>1404</v>
      </c>
      <c r="H6015" s="3" t="s">
        <v>7198</v>
      </c>
      <c r="I6015">
        <v>2019</v>
      </c>
      <c r="J6015" s="15" t="s">
        <v>6647</v>
      </c>
      <c r="K6015">
        <v>2019</v>
      </c>
      <c r="L6015" t="s">
        <v>1367</v>
      </c>
      <c r="M6015" t="s">
        <v>13446</v>
      </c>
      <c r="N6015" t="s">
        <v>13446</v>
      </c>
      <c r="O6015">
        <v>26600000000</v>
      </c>
      <c r="P6015" t="s">
        <v>133</v>
      </c>
      <c r="Q6015">
        <f t="shared" si="107"/>
        <v>3000</v>
      </c>
      <c r="R6015">
        <v>1204076</v>
      </c>
      <c r="S6015" t="s">
        <v>3346</v>
      </c>
      <c r="T6015" t="s">
        <v>713</v>
      </c>
      <c r="U6015" s="75">
        <v>3000</v>
      </c>
      <c r="V6015">
        <v>11.7</v>
      </c>
      <c r="W6015">
        <v>35100</v>
      </c>
      <c r="AH6015" s="16"/>
      <c r="AI6015" t="s">
        <v>1375</v>
      </c>
    </row>
    <row r="6016" spans="1:35" x14ac:dyDescent="0.25">
      <c r="A6016" t="s">
        <v>13447</v>
      </c>
      <c r="B6016" s="1">
        <v>53</v>
      </c>
      <c r="C6016" t="s">
        <v>556</v>
      </c>
      <c r="D6016">
        <v>10172254</v>
      </c>
      <c r="E6016" t="s">
        <v>13445</v>
      </c>
      <c r="F6016" t="s">
        <v>1363</v>
      </c>
      <c r="G6016" t="s">
        <v>1404</v>
      </c>
      <c r="H6016" s="3" t="s">
        <v>7198</v>
      </c>
      <c r="I6016">
        <v>2019</v>
      </c>
      <c r="J6016" s="15" t="s">
        <v>6647</v>
      </c>
      <c r="K6016">
        <v>2019</v>
      </c>
      <c r="L6016" t="s">
        <v>1367</v>
      </c>
      <c r="M6016" t="s">
        <v>13446</v>
      </c>
      <c r="N6016" t="s">
        <v>13446</v>
      </c>
      <c r="O6016">
        <v>26600000000</v>
      </c>
      <c r="P6016" t="s">
        <v>133</v>
      </c>
      <c r="Q6016">
        <f t="shared" si="107"/>
        <v>3000</v>
      </c>
      <c r="R6016">
        <v>8163294</v>
      </c>
      <c r="S6016" t="s">
        <v>1382</v>
      </c>
      <c r="T6016" t="s">
        <v>13135</v>
      </c>
      <c r="U6016" s="75">
        <v>3000</v>
      </c>
      <c r="V6016">
        <v>19.98</v>
      </c>
      <c r="W6016">
        <v>59940</v>
      </c>
      <c r="AH6016" s="16"/>
      <c r="AI6016" t="s">
        <v>1375</v>
      </c>
    </row>
    <row r="6017" spans="1:35" x14ac:dyDescent="0.25">
      <c r="A6017" t="s">
        <v>13448</v>
      </c>
      <c r="B6017" s="1">
        <v>53</v>
      </c>
      <c r="C6017" t="s">
        <v>556</v>
      </c>
      <c r="D6017">
        <v>10916377</v>
      </c>
      <c r="E6017" t="s">
        <v>13442</v>
      </c>
      <c r="F6017" t="s">
        <v>1363</v>
      </c>
      <c r="G6017" t="s">
        <v>1364</v>
      </c>
      <c r="H6017" s="3" t="s">
        <v>6644</v>
      </c>
      <c r="I6017">
        <v>2019</v>
      </c>
      <c r="J6017" s="15" t="s">
        <v>7273</v>
      </c>
      <c r="K6017">
        <v>2019</v>
      </c>
      <c r="L6017" t="s">
        <v>1367</v>
      </c>
      <c r="M6017" t="s">
        <v>13443</v>
      </c>
      <c r="N6017" t="s">
        <v>13443</v>
      </c>
      <c r="O6017">
        <v>26600000000</v>
      </c>
      <c r="P6017" t="s">
        <v>2299</v>
      </c>
      <c r="Q6017">
        <f t="shared" si="107"/>
        <v>6000</v>
      </c>
      <c r="R6017">
        <v>8163294</v>
      </c>
      <c r="S6017" t="s">
        <v>1382</v>
      </c>
      <c r="T6017" t="s">
        <v>13135</v>
      </c>
      <c r="U6017" s="75">
        <v>6000</v>
      </c>
      <c r="V6017">
        <v>21.49</v>
      </c>
      <c r="W6017">
        <v>128940</v>
      </c>
      <c r="AH6017" s="16"/>
      <c r="AI6017" t="s">
        <v>1375</v>
      </c>
    </row>
    <row r="6018" spans="1:35" x14ac:dyDescent="0.25">
      <c r="A6018" t="s">
        <v>13449</v>
      </c>
      <c r="B6018" s="1">
        <v>53</v>
      </c>
      <c r="C6018" t="s">
        <v>556</v>
      </c>
      <c r="D6018">
        <v>10916377</v>
      </c>
      <c r="E6018" t="s">
        <v>13442</v>
      </c>
      <c r="F6018" t="s">
        <v>1363</v>
      </c>
      <c r="G6018" t="s">
        <v>1364</v>
      </c>
      <c r="H6018" s="3" t="s">
        <v>6644</v>
      </c>
      <c r="I6018">
        <v>2019</v>
      </c>
      <c r="J6018" s="15" t="s">
        <v>7273</v>
      </c>
      <c r="K6018">
        <v>2019</v>
      </c>
      <c r="L6018" t="s">
        <v>1367</v>
      </c>
      <c r="M6018" t="s">
        <v>13443</v>
      </c>
      <c r="N6018" t="s">
        <v>13443</v>
      </c>
      <c r="O6018">
        <v>26600000000</v>
      </c>
      <c r="P6018" t="s">
        <v>2299</v>
      </c>
      <c r="Q6018">
        <f t="shared" ref="Q6018:Q6081" si="108">U6018</f>
        <v>6000</v>
      </c>
      <c r="R6018">
        <v>1204076</v>
      </c>
      <c r="S6018" t="s">
        <v>3346</v>
      </c>
      <c r="T6018" t="s">
        <v>713</v>
      </c>
      <c r="U6018" s="75">
        <v>6000</v>
      </c>
      <c r="V6018">
        <v>11.4</v>
      </c>
      <c r="W6018">
        <v>68400</v>
      </c>
      <c r="AH6018" s="16"/>
      <c r="AI6018" t="s">
        <v>1375</v>
      </c>
    </row>
    <row r="6019" spans="1:35" x14ac:dyDescent="0.25">
      <c r="A6019" t="s">
        <v>13450</v>
      </c>
      <c r="B6019" s="1">
        <v>53</v>
      </c>
      <c r="C6019" t="s">
        <v>556</v>
      </c>
      <c r="D6019">
        <v>10220704</v>
      </c>
      <c r="E6019" t="s">
        <v>13451</v>
      </c>
      <c r="F6019" t="s">
        <v>1363</v>
      </c>
      <c r="G6019" t="s">
        <v>1391</v>
      </c>
      <c r="H6019" s="3" t="s">
        <v>6648</v>
      </c>
      <c r="I6019">
        <v>2019</v>
      </c>
      <c r="J6019" s="15" t="s">
        <v>6668</v>
      </c>
      <c r="K6019">
        <v>2019</v>
      </c>
      <c r="L6019" t="s">
        <v>1367</v>
      </c>
      <c r="M6019" t="s">
        <v>13451</v>
      </c>
      <c r="N6019" t="s">
        <v>13451</v>
      </c>
      <c r="O6019">
        <v>26600000000</v>
      </c>
      <c r="P6019" t="s">
        <v>2299</v>
      </c>
      <c r="Q6019">
        <f t="shared" si="108"/>
        <v>224</v>
      </c>
      <c r="R6019">
        <v>8163294</v>
      </c>
      <c r="S6019" t="s">
        <v>1382</v>
      </c>
      <c r="T6019" t="s">
        <v>13135</v>
      </c>
      <c r="U6019" s="75">
        <v>224</v>
      </c>
      <c r="V6019">
        <v>19.98</v>
      </c>
      <c r="W6019">
        <v>4475.5200000000004</v>
      </c>
      <c r="AH6019" s="16"/>
      <c r="AI6019" t="s">
        <v>1375</v>
      </c>
    </row>
    <row r="6020" spans="1:35" x14ac:dyDescent="0.25">
      <c r="A6020" t="s">
        <v>13452</v>
      </c>
      <c r="B6020" s="1">
        <v>53</v>
      </c>
      <c r="C6020" t="s">
        <v>556</v>
      </c>
      <c r="D6020">
        <v>10220704</v>
      </c>
      <c r="E6020" t="s">
        <v>13451</v>
      </c>
      <c r="F6020" t="s">
        <v>1363</v>
      </c>
      <c r="G6020" t="s">
        <v>1391</v>
      </c>
      <c r="H6020" s="3" t="s">
        <v>6648</v>
      </c>
      <c r="I6020">
        <v>2019</v>
      </c>
      <c r="J6020" s="15" t="s">
        <v>6668</v>
      </c>
      <c r="K6020">
        <v>2019</v>
      </c>
      <c r="L6020" t="s">
        <v>1367</v>
      </c>
      <c r="M6020" t="s">
        <v>13451</v>
      </c>
      <c r="N6020" t="s">
        <v>13451</v>
      </c>
      <c r="O6020">
        <v>26600000000</v>
      </c>
      <c r="P6020" t="s">
        <v>2299</v>
      </c>
      <c r="Q6020">
        <f t="shared" si="108"/>
        <v>224</v>
      </c>
      <c r="R6020">
        <v>1204076</v>
      </c>
      <c r="S6020" t="s">
        <v>3346</v>
      </c>
      <c r="T6020" t="s">
        <v>713</v>
      </c>
      <c r="U6020" s="75">
        <v>224</v>
      </c>
      <c r="V6020">
        <v>12</v>
      </c>
      <c r="W6020">
        <v>2688</v>
      </c>
      <c r="AH6020" s="16"/>
      <c r="AI6020" t="s">
        <v>1375</v>
      </c>
    </row>
    <row r="6021" spans="1:35" x14ac:dyDescent="0.25">
      <c r="A6021" t="s">
        <v>13453</v>
      </c>
      <c r="B6021" s="1">
        <v>53</v>
      </c>
      <c r="C6021" t="s">
        <v>556</v>
      </c>
      <c r="D6021">
        <v>8815224</v>
      </c>
      <c r="E6021" t="s">
        <v>13412</v>
      </c>
      <c r="F6021" t="s">
        <v>1363</v>
      </c>
      <c r="G6021" t="s">
        <v>1391</v>
      </c>
      <c r="H6021" s="3" t="s">
        <v>9339</v>
      </c>
      <c r="I6021">
        <v>2018</v>
      </c>
      <c r="J6021" s="15" t="s">
        <v>2544</v>
      </c>
      <c r="K6021">
        <v>2018</v>
      </c>
      <c r="L6021" t="s">
        <v>1367</v>
      </c>
      <c r="M6021" t="s">
        <v>13412</v>
      </c>
      <c r="N6021" t="s">
        <v>13412</v>
      </c>
      <c r="O6021">
        <v>26600000000</v>
      </c>
      <c r="P6021" t="s">
        <v>133</v>
      </c>
      <c r="Q6021">
        <f t="shared" si="108"/>
        <v>2100</v>
      </c>
      <c r="R6021">
        <v>1204076</v>
      </c>
      <c r="S6021" t="s">
        <v>3346</v>
      </c>
      <c r="T6021" t="s">
        <v>713</v>
      </c>
      <c r="U6021" s="75">
        <v>2100</v>
      </c>
      <c r="V6021">
        <v>12</v>
      </c>
      <c r="W6021">
        <v>25200</v>
      </c>
      <c r="AH6021" s="16"/>
      <c r="AI6021" t="s">
        <v>1375</v>
      </c>
    </row>
    <row r="6022" spans="1:35" x14ac:dyDescent="0.25">
      <c r="A6022" t="s">
        <v>13454</v>
      </c>
      <c r="B6022" s="1">
        <v>53</v>
      </c>
      <c r="C6022" t="s">
        <v>556</v>
      </c>
      <c r="D6022">
        <v>8815224</v>
      </c>
      <c r="E6022" t="s">
        <v>13412</v>
      </c>
      <c r="F6022" t="s">
        <v>1363</v>
      </c>
      <c r="G6022" t="s">
        <v>1391</v>
      </c>
      <c r="H6022" s="3" t="s">
        <v>9339</v>
      </c>
      <c r="I6022">
        <v>2018</v>
      </c>
      <c r="J6022" s="15" t="s">
        <v>2544</v>
      </c>
      <c r="K6022">
        <v>2018</v>
      </c>
      <c r="L6022" t="s">
        <v>1367</v>
      </c>
      <c r="M6022" t="s">
        <v>13412</v>
      </c>
      <c r="N6022" t="s">
        <v>13412</v>
      </c>
      <c r="O6022">
        <v>26600000000</v>
      </c>
      <c r="P6022" t="s">
        <v>133</v>
      </c>
      <c r="Q6022">
        <f t="shared" si="108"/>
        <v>2100</v>
      </c>
      <c r="R6022">
        <v>8163294</v>
      </c>
      <c r="S6022" t="s">
        <v>1382</v>
      </c>
      <c r="T6022" t="s">
        <v>13135</v>
      </c>
      <c r="U6022" s="75">
        <v>2100</v>
      </c>
      <c r="V6022">
        <v>17.98</v>
      </c>
      <c r="W6022">
        <v>37758</v>
      </c>
      <c r="AH6022" s="16"/>
      <c r="AI6022" t="s">
        <v>1375</v>
      </c>
    </row>
    <row r="6023" spans="1:35" x14ac:dyDescent="0.25">
      <c r="A6023" t="s">
        <v>13455</v>
      </c>
      <c r="B6023" s="1">
        <v>53</v>
      </c>
      <c r="C6023" t="s">
        <v>556</v>
      </c>
      <c r="D6023">
        <v>8995540</v>
      </c>
      <c r="E6023" t="s">
        <v>13456</v>
      </c>
      <c r="F6023" t="s">
        <v>1363</v>
      </c>
      <c r="G6023" t="s">
        <v>1391</v>
      </c>
      <c r="H6023" s="3" t="s">
        <v>1569</v>
      </c>
      <c r="I6023">
        <v>2018</v>
      </c>
      <c r="J6023" s="15" t="s">
        <v>2573</v>
      </c>
      <c r="K6023">
        <v>2018</v>
      </c>
      <c r="L6023" t="s">
        <v>1367</v>
      </c>
      <c r="M6023" t="s">
        <v>13404</v>
      </c>
      <c r="N6023" t="s">
        <v>13405</v>
      </c>
      <c r="O6023">
        <v>26600000000</v>
      </c>
      <c r="P6023" t="s">
        <v>133</v>
      </c>
      <c r="Q6023">
        <f t="shared" si="108"/>
        <v>20</v>
      </c>
      <c r="R6023">
        <v>8163294</v>
      </c>
      <c r="S6023" t="s">
        <v>1382</v>
      </c>
      <c r="T6023" t="s">
        <v>13135</v>
      </c>
      <c r="U6023" s="75">
        <v>20</v>
      </c>
      <c r="V6023">
        <v>18.100000000000001</v>
      </c>
      <c r="W6023">
        <v>362</v>
      </c>
      <c r="AH6023" s="16"/>
      <c r="AI6023" t="s">
        <v>1375</v>
      </c>
    </row>
    <row r="6024" spans="1:35" x14ac:dyDescent="0.25">
      <c r="A6024" t="s">
        <v>13457</v>
      </c>
      <c r="B6024" s="1">
        <v>53</v>
      </c>
      <c r="C6024" t="s">
        <v>556</v>
      </c>
      <c r="D6024">
        <v>10385126</v>
      </c>
      <c r="E6024" t="s">
        <v>13458</v>
      </c>
      <c r="F6024" t="s">
        <v>1363</v>
      </c>
      <c r="G6024" t="s">
        <v>1391</v>
      </c>
      <c r="H6024" s="3" t="s">
        <v>6786</v>
      </c>
      <c r="I6024">
        <v>2019</v>
      </c>
      <c r="J6024" s="15" t="s">
        <v>4699</v>
      </c>
      <c r="K6024">
        <v>2019</v>
      </c>
      <c r="L6024" t="s">
        <v>1367</v>
      </c>
      <c r="M6024" t="s">
        <v>13412</v>
      </c>
      <c r="N6024" t="s">
        <v>9401</v>
      </c>
      <c r="O6024">
        <v>26600000000</v>
      </c>
      <c r="P6024" t="s">
        <v>2299</v>
      </c>
      <c r="Q6024">
        <f t="shared" si="108"/>
        <v>300</v>
      </c>
      <c r="R6024">
        <v>1204076</v>
      </c>
      <c r="S6024" t="s">
        <v>3346</v>
      </c>
      <c r="T6024" t="s">
        <v>713</v>
      </c>
      <c r="U6024" s="75">
        <v>300</v>
      </c>
      <c r="V6024">
        <v>12</v>
      </c>
      <c r="W6024">
        <v>3600</v>
      </c>
      <c r="AH6024" s="16"/>
      <c r="AI6024" t="s">
        <v>1375</v>
      </c>
    </row>
    <row r="6025" spans="1:35" x14ac:dyDescent="0.25">
      <c r="A6025" t="s">
        <v>13459</v>
      </c>
      <c r="B6025" s="1">
        <v>53</v>
      </c>
      <c r="C6025" t="s">
        <v>556</v>
      </c>
      <c r="D6025">
        <v>10385126</v>
      </c>
      <c r="E6025" t="s">
        <v>13458</v>
      </c>
      <c r="F6025" t="s">
        <v>1363</v>
      </c>
      <c r="G6025" t="s">
        <v>1391</v>
      </c>
      <c r="H6025" s="3" t="s">
        <v>6786</v>
      </c>
      <c r="I6025">
        <v>2019</v>
      </c>
      <c r="J6025" s="15" t="s">
        <v>4699</v>
      </c>
      <c r="K6025">
        <v>2019</v>
      </c>
      <c r="L6025" t="s">
        <v>1367</v>
      </c>
      <c r="M6025" t="s">
        <v>13412</v>
      </c>
      <c r="N6025" t="s">
        <v>9401</v>
      </c>
      <c r="O6025">
        <v>26600000000</v>
      </c>
      <c r="P6025" t="s">
        <v>2299</v>
      </c>
      <c r="Q6025">
        <f t="shared" si="108"/>
        <v>300</v>
      </c>
      <c r="R6025">
        <v>8163294</v>
      </c>
      <c r="S6025" t="s">
        <v>1382</v>
      </c>
      <c r="T6025" t="s">
        <v>13135</v>
      </c>
      <c r="U6025" s="75">
        <v>300</v>
      </c>
      <c r="V6025">
        <v>19.98</v>
      </c>
      <c r="W6025">
        <v>5994</v>
      </c>
      <c r="AH6025" s="16"/>
      <c r="AI6025" t="s">
        <v>1375</v>
      </c>
    </row>
    <row r="6026" spans="1:35" x14ac:dyDescent="0.25">
      <c r="A6026" t="s">
        <v>13460</v>
      </c>
      <c r="B6026" s="1">
        <v>53</v>
      </c>
      <c r="C6026" t="s">
        <v>556</v>
      </c>
      <c r="D6026">
        <v>10437533</v>
      </c>
      <c r="E6026" t="s">
        <v>13461</v>
      </c>
      <c r="F6026" t="s">
        <v>1363</v>
      </c>
      <c r="G6026" t="s">
        <v>1364</v>
      </c>
      <c r="H6026" s="3" t="s">
        <v>6820</v>
      </c>
      <c r="I6026">
        <v>2019</v>
      </c>
      <c r="J6026" s="15" t="s">
        <v>4700</v>
      </c>
      <c r="K6026">
        <v>2019</v>
      </c>
      <c r="L6026" t="s">
        <v>1367</v>
      </c>
      <c r="M6026" t="s">
        <v>13351</v>
      </c>
      <c r="N6026" t="s">
        <v>13351</v>
      </c>
      <c r="O6026">
        <v>26600000000</v>
      </c>
      <c r="P6026" t="s">
        <v>2299</v>
      </c>
      <c r="Q6026">
        <f t="shared" si="108"/>
        <v>50</v>
      </c>
      <c r="R6026">
        <v>8163294</v>
      </c>
      <c r="S6026" t="s">
        <v>1382</v>
      </c>
      <c r="T6026" t="s">
        <v>13211</v>
      </c>
      <c r="U6026" s="75">
        <v>50</v>
      </c>
      <c r="V6026">
        <v>17.98</v>
      </c>
      <c r="W6026">
        <v>899</v>
      </c>
      <c r="AH6026" s="16"/>
      <c r="AI6026" t="s">
        <v>1375</v>
      </c>
    </row>
    <row r="6027" spans="1:35" x14ac:dyDescent="0.25">
      <c r="A6027" t="s">
        <v>13462</v>
      </c>
      <c r="B6027" s="1">
        <v>53</v>
      </c>
      <c r="C6027" t="s">
        <v>556</v>
      </c>
      <c r="D6027">
        <v>10437533</v>
      </c>
      <c r="E6027" t="s">
        <v>13461</v>
      </c>
      <c r="F6027" t="s">
        <v>1363</v>
      </c>
      <c r="G6027" t="s">
        <v>1364</v>
      </c>
      <c r="H6027" s="3" t="s">
        <v>6820</v>
      </c>
      <c r="I6027">
        <v>2019</v>
      </c>
      <c r="J6027" s="15" t="s">
        <v>4700</v>
      </c>
      <c r="K6027">
        <v>2019</v>
      </c>
      <c r="L6027" t="s">
        <v>1367</v>
      </c>
      <c r="M6027" t="s">
        <v>13351</v>
      </c>
      <c r="N6027" t="s">
        <v>13351</v>
      </c>
      <c r="O6027">
        <v>26600000000</v>
      </c>
      <c r="P6027" t="s">
        <v>2299</v>
      </c>
      <c r="Q6027">
        <f t="shared" si="108"/>
        <v>50</v>
      </c>
      <c r="R6027">
        <v>1204076</v>
      </c>
      <c r="S6027" t="s">
        <v>3346</v>
      </c>
      <c r="T6027" t="s">
        <v>713</v>
      </c>
      <c r="U6027" s="75">
        <v>50</v>
      </c>
      <c r="V6027">
        <v>12</v>
      </c>
      <c r="W6027">
        <v>600</v>
      </c>
      <c r="AH6027" s="16"/>
      <c r="AI6027" t="s">
        <v>1375</v>
      </c>
    </row>
    <row r="6028" spans="1:35" x14ac:dyDescent="0.25">
      <c r="A6028" t="s">
        <v>13463</v>
      </c>
      <c r="B6028" s="1">
        <v>53</v>
      </c>
      <c r="C6028" t="s">
        <v>556</v>
      </c>
      <c r="D6028">
        <v>9597190</v>
      </c>
      <c r="E6028" t="s">
        <v>2568</v>
      </c>
      <c r="F6028" t="s">
        <v>1363</v>
      </c>
      <c r="G6028" t="s">
        <v>1364</v>
      </c>
      <c r="H6028" s="3" t="s">
        <v>2569</v>
      </c>
      <c r="I6028">
        <v>2019</v>
      </c>
      <c r="J6028" s="15" t="s">
        <v>2570</v>
      </c>
      <c r="K6028">
        <v>2019</v>
      </c>
      <c r="L6028" t="s">
        <v>1367</v>
      </c>
      <c r="M6028" t="s">
        <v>13351</v>
      </c>
      <c r="N6028" t="s">
        <v>13351</v>
      </c>
      <c r="O6028">
        <v>26600000000</v>
      </c>
      <c r="P6028" t="s">
        <v>2299</v>
      </c>
      <c r="Q6028">
        <f t="shared" si="108"/>
        <v>250</v>
      </c>
      <c r="R6028">
        <v>1204076</v>
      </c>
      <c r="S6028" t="s">
        <v>3346</v>
      </c>
      <c r="T6028" t="s">
        <v>713</v>
      </c>
      <c r="U6028" s="75">
        <v>250</v>
      </c>
      <c r="V6028">
        <v>12</v>
      </c>
      <c r="W6028">
        <v>3000</v>
      </c>
      <c r="AH6028" s="16"/>
      <c r="AI6028" t="s">
        <v>1375</v>
      </c>
    </row>
    <row r="6029" spans="1:35" x14ac:dyDescent="0.25">
      <c r="A6029" t="s">
        <v>13464</v>
      </c>
      <c r="B6029" s="1">
        <v>53</v>
      </c>
      <c r="C6029" t="s">
        <v>556</v>
      </c>
      <c r="D6029">
        <v>9597190</v>
      </c>
      <c r="E6029" t="s">
        <v>2568</v>
      </c>
      <c r="F6029" t="s">
        <v>1363</v>
      </c>
      <c r="G6029" t="s">
        <v>1364</v>
      </c>
      <c r="H6029" s="3" t="s">
        <v>2569</v>
      </c>
      <c r="I6029">
        <v>2019</v>
      </c>
      <c r="J6029" s="15" t="s">
        <v>2570</v>
      </c>
      <c r="K6029">
        <v>2019</v>
      </c>
      <c r="L6029" t="s">
        <v>1367</v>
      </c>
      <c r="M6029" t="s">
        <v>13351</v>
      </c>
      <c r="N6029" t="s">
        <v>13351</v>
      </c>
      <c r="O6029">
        <v>26600000000</v>
      </c>
      <c r="P6029" t="s">
        <v>2299</v>
      </c>
      <c r="Q6029">
        <f t="shared" si="108"/>
        <v>250</v>
      </c>
      <c r="R6029">
        <v>8163294</v>
      </c>
      <c r="S6029" t="s">
        <v>1382</v>
      </c>
      <c r="T6029" t="s">
        <v>13135</v>
      </c>
      <c r="U6029" s="75">
        <v>250</v>
      </c>
      <c r="V6029">
        <v>18.489999999999998</v>
      </c>
      <c r="W6029">
        <v>4622.5</v>
      </c>
      <c r="AH6029" s="16"/>
      <c r="AI6029" t="s">
        <v>1375</v>
      </c>
    </row>
    <row r="6030" spans="1:35" x14ac:dyDescent="0.25">
      <c r="A6030" t="s">
        <v>13465</v>
      </c>
      <c r="B6030" s="1">
        <v>53</v>
      </c>
      <c r="C6030" t="s">
        <v>556</v>
      </c>
      <c r="D6030">
        <v>9597190</v>
      </c>
      <c r="E6030" t="s">
        <v>2568</v>
      </c>
      <c r="F6030" t="s">
        <v>1363</v>
      </c>
      <c r="G6030" t="s">
        <v>1364</v>
      </c>
      <c r="H6030" s="3" t="s">
        <v>2569</v>
      </c>
      <c r="I6030">
        <v>2019</v>
      </c>
      <c r="J6030" s="15" t="s">
        <v>2570</v>
      </c>
      <c r="K6030">
        <v>2019</v>
      </c>
      <c r="L6030" t="s">
        <v>1367</v>
      </c>
      <c r="M6030" t="s">
        <v>13351</v>
      </c>
      <c r="N6030" t="s">
        <v>13351</v>
      </c>
      <c r="O6030">
        <v>26600000000</v>
      </c>
      <c r="P6030" t="s">
        <v>2299</v>
      </c>
      <c r="Q6030">
        <f t="shared" si="108"/>
        <v>250</v>
      </c>
      <c r="R6030">
        <v>6623069</v>
      </c>
      <c r="S6030" t="s">
        <v>1821</v>
      </c>
      <c r="T6030" t="s">
        <v>713</v>
      </c>
      <c r="U6030" s="75">
        <v>250</v>
      </c>
      <c r="V6030">
        <v>11.98</v>
      </c>
      <c r="W6030">
        <v>2995</v>
      </c>
      <c r="AH6030" s="16"/>
      <c r="AI6030" t="s">
        <v>1375</v>
      </c>
    </row>
    <row r="6031" spans="1:35" x14ac:dyDescent="0.25">
      <c r="A6031" t="s">
        <v>13466</v>
      </c>
      <c r="B6031" s="1">
        <v>53</v>
      </c>
      <c r="C6031" t="s">
        <v>556</v>
      </c>
      <c r="D6031">
        <v>11120754</v>
      </c>
      <c r="E6031" t="s">
        <v>13467</v>
      </c>
      <c r="F6031" t="s">
        <v>1363</v>
      </c>
      <c r="G6031" t="s">
        <v>1391</v>
      </c>
      <c r="H6031" s="3" t="s">
        <v>1585</v>
      </c>
      <c r="I6031">
        <v>2019</v>
      </c>
      <c r="J6031" s="15" t="s">
        <v>6851</v>
      </c>
      <c r="K6031">
        <v>2019</v>
      </c>
      <c r="L6031" t="s">
        <v>1367</v>
      </c>
      <c r="M6031" t="s">
        <v>13468</v>
      </c>
      <c r="N6031" t="s">
        <v>13468</v>
      </c>
      <c r="O6031">
        <v>26600000000</v>
      </c>
      <c r="P6031" t="s">
        <v>133</v>
      </c>
      <c r="Q6031">
        <f t="shared" si="108"/>
        <v>500</v>
      </c>
      <c r="R6031">
        <v>8163294</v>
      </c>
      <c r="S6031" t="s">
        <v>1382</v>
      </c>
      <c r="T6031" t="s">
        <v>13135</v>
      </c>
      <c r="U6031" s="75">
        <v>500</v>
      </c>
      <c r="V6031">
        <v>21.49</v>
      </c>
      <c r="W6031">
        <v>10745</v>
      </c>
      <c r="AH6031" s="16"/>
      <c r="AI6031" t="s">
        <v>1375</v>
      </c>
    </row>
    <row r="6032" spans="1:35" x14ac:dyDescent="0.25">
      <c r="A6032" t="s">
        <v>13469</v>
      </c>
      <c r="B6032" s="1">
        <v>53</v>
      </c>
      <c r="C6032" t="s">
        <v>556</v>
      </c>
      <c r="D6032">
        <v>10508821</v>
      </c>
      <c r="E6032" t="s">
        <v>13470</v>
      </c>
      <c r="F6032" t="s">
        <v>1363</v>
      </c>
      <c r="G6032" t="s">
        <v>1391</v>
      </c>
      <c r="H6032" s="3" t="s">
        <v>2576</v>
      </c>
      <c r="I6032">
        <v>2019</v>
      </c>
      <c r="J6032" s="15" t="s">
        <v>2668</v>
      </c>
      <c r="K6032">
        <v>2019</v>
      </c>
      <c r="L6032" t="s">
        <v>1367</v>
      </c>
      <c r="M6032" t="s">
        <v>13470</v>
      </c>
      <c r="N6032" t="s">
        <v>13470</v>
      </c>
      <c r="O6032">
        <v>26600000000</v>
      </c>
      <c r="P6032" t="s">
        <v>2299</v>
      </c>
      <c r="Q6032">
        <f t="shared" si="108"/>
        <v>210</v>
      </c>
      <c r="R6032">
        <v>1204076</v>
      </c>
      <c r="S6032" t="s">
        <v>3346</v>
      </c>
      <c r="T6032" t="s">
        <v>713</v>
      </c>
      <c r="U6032" s="75">
        <v>210</v>
      </c>
      <c r="V6032">
        <v>12</v>
      </c>
      <c r="W6032">
        <v>2520</v>
      </c>
      <c r="AH6032" s="16"/>
      <c r="AI6032" t="s">
        <v>1375</v>
      </c>
    </row>
    <row r="6033" spans="1:35" x14ac:dyDescent="0.25">
      <c r="A6033" t="s">
        <v>13471</v>
      </c>
      <c r="B6033" s="1">
        <v>53</v>
      </c>
      <c r="C6033" t="s">
        <v>556</v>
      </c>
      <c r="D6033">
        <v>10508821</v>
      </c>
      <c r="E6033" t="s">
        <v>13470</v>
      </c>
      <c r="F6033" t="s">
        <v>1363</v>
      </c>
      <c r="G6033" t="s">
        <v>1391</v>
      </c>
      <c r="H6033" s="3" t="s">
        <v>2576</v>
      </c>
      <c r="I6033">
        <v>2019</v>
      </c>
      <c r="J6033" s="15" t="s">
        <v>2668</v>
      </c>
      <c r="K6033">
        <v>2019</v>
      </c>
      <c r="L6033" t="s">
        <v>1367</v>
      </c>
      <c r="M6033" t="s">
        <v>13470</v>
      </c>
      <c r="N6033" t="s">
        <v>13470</v>
      </c>
      <c r="O6033">
        <v>26600000000</v>
      </c>
      <c r="P6033" t="s">
        <v>2299</v>
      </c>
      <c r="Q6033">
        <f t="shared" si="108"/>
        <v>210</v>
      </c>
      <c r="R6033">
        <v>8163294</v>
      </c>
      <c r="S6033" t="s">
        <v>1382</v>
      </c>
      <c r="T6033" t="s">
        <v>13135</v>
      </c>
      <c r="U6033" s="75">
        <v>210</v>
      </c>
      <c r="V6033">
        <v>19.98</v>
      </c>
      <c r="W6033">
        <v>4195.8</v>
      </c>
      <c r="AH6033" s="16"/>
      <c r="AI6033" t="s">
        <v>1375</v>
      </c>
    </row>
    <row r="6034" spans="1:35" x14ac:dyDescent="0.25">
      <c r="A6034" t="s">
        <v>13472</v>
      </c>
      <c r="B6034" s="1">
        <v>53</v>
      </c>
      <c r="C6034" t="s">
        <v>556</v>
      </c>
      <c r="D6034">
        <v>9645179</v>
      </c>
      <c r="E6034" t="s">
        <v>13473</v>
      </c>
      <c r="F6034" t="s">
        <v>1363</v>
      </c>
      <c r="G6034" t="s">
        <v>1364</v>
      </c>
      <c r="H6034" s="3" t="s">
        <v>1421</v>
      </c>
      <c r="I6034">
        <v>2019</v>
      </c>
      <c r="J6034" s="15" t="s">
        <v>3508</v>
      </c>
      <c r="K6034">
        <v>2019</v>
      </c>
      <c r="L6034" t="s">
        <v>1367</v>
      </c>
      <c r="M6034" t="s">
        <v>13443</v>
      </c>
      <c r="N6034" t="s">
        <v>13443</v>
      </c>
      <c r="O6034">
        <v>26600000000</v>
      </c>
      <c r="P6034" t="s">
        <v>2299</v>
      </c>
      <c r="Q6034">
        <f t="shared" si="108"/>
        <v>5000</v>
      </c>
      <c r="R6034">
        <v>6623069</v>
      </c>
      <c r="S6034" t="s">
        <v>1821</v>
      </c>
      <c r="T6034" t="s">
        <v>713</v>
      </c>
      <c r="U6034" s="75">
        <v>5000</v>
      </c>
      <c r="V6034">
        <v>11.18</v>
      </c>
      <c r="W6034">
        <v>55900</v>
      </c>
      <c r="AH6034" s="16"/>
      <c r="AI6034" t="s">
        <v>1375</v>
      </c>
    </row>
    <row r="6035" spans="1:35" x14ac:dyDescent="0.25">
      <c r="A6035" t="s">
        <v>13474</v>
      </c>
      <c r="B6035" s="1">
        <v>53</v>
      </c>
      <c r="C6035" t="s">
        <v>556</v>
      </c>
      <c r="D6035">
        <v>9645179</v>
      </c>
      <c r="E6035" t="s">
        <v>13473</v>
      </c>
      <c r="F6035" t="s">
        <v>1363</v>
      </c>
      <c r="G6035" t="s">
        <v>1364</v>
      </c>
      <c r="H6035" s="3" t="s">
        <v>1421</v>
      </c>
      <c r="I6035">
        <v>2019</v>
      </c>
      <c r="J6035" s="15" t="s">
        <v>3508</v>
      </c>
      <c r="K6035">
        <v>2019</v>
      </c>
      <c r="L6035" t="s">
        <v>1367</v>
      </c>
      <c r="M6035" t="s">
        <v>13443</v>
      </c>
      <c r="N6035" t="s">
        <v>13443</v>
      </c>
      <c r="O6035">
        <v>26600000000</v>
      </c>
      <c r="P6035" t="s">
        <v>2299</v>
      </c>
      <c r="Q6035">
        <f t="shared" si="108"/>
        <v>5000</v>
      </c>
      <c r="R6035">
        <v>8163294</v>
      </c>
      <c r="S6035" t="s">
        <v>1382</v>
      </c>
      <c r="T6035" t="s">
        <v>13135</v>
      </c>
      <c r="U6035" s="75">
        <v>5000</v>
      </c>
      <c r="V6035">
        <v>17.98</v>
      </c>
      <c r="W6035">
        <v>89900</v>
      </c>
      <c r="AH6035" s="16"/>
      <c r="AI6035" t="s">
        <v>1375</v>
      </c>
    </row>
    <row r="6036" spans="1:35" x14ac:dyDescent="0.25">
      <c r="A6036" t="s">
        <v>13475</v>
      </c>
      <c r="B6036" s="1">
        <v>53</v>
      </c>
      <c r="C6036" t="s">
        <v>556</v>
      </c>
      <c r="D6036">
        <v>9645179</v>
      </c>
      <c r="E6036" t="s">
        <v>13473</v>
      </c>
      <c r="F6036" t="s">
        <v>1363</v>
      </c>
      <c r="G6036" t="s">
        <v>1364</v>
      </c>
      <c r="H6036" s="3" t="s">
        <v>1421</v>
      </c>
      <c r="I6036">
        <v>2019</v>
      </c>
      <c r="J6036" s="15" t="s">
        <v>3508</v>
      </c>
      <c r="K6036">
        <v>2019</v>
      </c>
      <c r="L6036" t="s">
        <v>1367</v>
      </c>
      <c r="M6036" t="s">
        <v>13443</v>
      </c>
      <c r="N6036" t="s">
        <v>13443</v>
      </c>
      <c r="O6036">
        <v>26600000000</v>
      </c>
      <c r="P6036" t="s">
        <v>2299</v>
      </c>
      <c r="Q6036">
        <f t="shared" si="108"/>
        <v>5000</v>
      </c>
      <c r="R6036">
        <v>1204076</v>
      </c>
      <c r="S6036" t="s">
        <v>3346</v>
      </c>
      <c r="T6036" t="s">
        <v>713</v>
      </c>
      <c r="U6036" s="75">
        <v>5000</v>
      </c>
      <c r="V6036">
        <v>12</v>
      </c>
      <c r="W6036">
        <v>60000</v>
      </c>
      <c r="AH6036" s="16"/>
      <c r="AI6036" t="s">
        <v>1375</v>
      </c>
    </row>
    <row r="6037" spans="1:35" x14ac:dyDescent="0.25">
      <c r="A6037" t="s">
        <v>13476</v>
      </c>
      <c r="B6037" s="1">
        <v>53</v>
      </c>
      <c r="C6037" t="s">
        <v>556</v>
      </c>
      <c r="D6037">
        <v>11187646</v>
      </c>
      <c r="E6037" t="s">
        <v>13477</v>
      </c>
      <c r="F6037" t="s">
        <v>1363</v>
      </c>
      <c r="G6037" t="s">
        <v>1391</v>
      </c>
      <c r="H6037" s="3" t="s">
        <v>2587</v>
      </c>
      <c r="I6037">
        <v>2019</v>
      </c>
      <c r="J6037" s="15" t="s">
        <v>1641</v>
      </c>
      <c r="K6037">
        <v>2019</v>
      </c>
      <c r="L6037" t="s">
        <v>1367</v>
      </c>
      <c r="M6037" t="s">
        <v>13477</v>
      </c>
      <c r="N6037" t="s">
        <v>13477</v>
      </c>
      <c r="O6037">
        <v>26600000000</v>
      </c>
      <c r="P6037" t="s">
        <v>2299</v>
      </c>
      <c r="Q6037">
        <f t="shared" si="108"/>
        <v>130</v>
      </c>
      <c r="R6037">
        <v>8163294</v>
      </c>
      <c r="S6037" t="s">
        <v>1382</v>
      </c>
      <c r="T6037" t="s">
        <v>13135</v>
      </c>
      <c r="U6037" s="75">
        <v>130</v>
      </c>
      <c r="V6037">
        <v>21.49</v>
      </c>
      <c r="W6037">
        <v>2793.7</v>
      </c>
      <c r="AH6037" s="16"/>
      <c r="AI6037" t="s">
        <v>1375</v>
      </c>
    </row>
    <row r="6038" spans="1:35" x14ac:dyDescent="0.25">
      <c r="A6038" t="s">
        <v>13478</v>
      </c>
      <c r="B6038" s="1">
        <v>53</v>
      </c>
      <c r="C6038" t="s">
        <v>556</v>
      </c>
      <c r="D6038">
        <v>11187646</v>
      </c>
      <c r="E6038" t="s">
        <v>13477</v>
      </c>
      <c r="F6038" t="s">
        <v>1363</v>
      </c>
      <c r="G6038" t="s">
        <v>1391</v>
      </c>
      <c r="H6038" s="3" t="s">
        <v>2587</v>
      </c>
      <c r="I6038">
        <v>2019</v>
      </c>
      <c r="J6038" s="15" t="s">
        <v>1641</v>
      </c>
      <c r="K6038">
        <v>2019</v>
      </c>
      <c r="L6038" t="s">
        <v>1367</v>
      </c>
      <c r="M6038" t="s">
        <v>13477</v>
      </c>
      <c r="N6038" t="s">
        <v>13477</v>
      </c>
      <c r="O6038">
        <v>26600000000</v>
      </c>
      <c r="P6038" t="s">
        <v>2299</v>
      </c>
      <c r="Q6038">
        <f t="shared" si="108"/>
        <v>130</v>
      </c>
      <c r="R6038">
        <v>1204076</v>
      </c>
      <c r="S6038" t="s">
        <v>3346</v>
      </c>
      <c r="T6038" t="s">
        <v>713</v>
      </c>
      <c r="U6038" s="75">
        <v>130</v>
      </c>
      <c r="V6038">
        <v>12</v>
      </c>
      <c r="W6038">
        <v>1560</v>
      </c>
      <c r="AH6038" s="16"/>
      <c r="AI6038" t="s">
        <v>1375</v>
      </c>
    </row>
    <row r="6039" spans="1:35" x14ac:dyDescent="0.25">
      <c r="A6039" t="s">
        <v>13479</v>
      </c>
      <c r="B6039" s="1">
        <v>53</v>
      </c>
      <c r="C6039" t="s">
        <v>556</v>
      </c>
      <c r="D6039">
        <v>10537678</v>
      </c>
      <c r="E6039" t="s">
        <v>13480</v>
      </c>
      <c r="F6039" t="s">
        <v>1363</v>
      </c>
      <c r="G6039" t="s">
        <v>1364</v>
      </c>
      <c r="H6039" s="3" t="s">
        <v>2668</v>
      </c>
      <c r="I6039">
        <v>2019</v>
      </c>
      <c r="J6039" s="15" t="s">
        <v>4709</v>
      </c>
      <c r="K6039">
        <v>2019</v>
      </c>
      <c r="L6039" t="s">
        <v>1367</v>
      </c>
      <c r="M6039" t="s">
        <v>13351</v>
      </c>
      <c r="N6039" t="s">
        <v>13351</v>
      </c>
      <c r="O6039">
        <v>26600000000</v>
      </c>
      <c r="P6039" t="s">
        <v>3791</v>
      </c>
      <c r="Q6039">
        <f t="shared" si="108"/>
        <v>20</v>
      </c>
      <c r="R6039">
        <v>8163294</v>
      </c>
      <c r="S6039" t="s">
        <v>1382</v>
      </c>
      <c r="T6039" t="s">
        <v>13135</v>
      </c>
      <c r="U6039" s="75">
        <v>20</v>
      </c>
      <c r="V6039">
        <v>21.49</v>
      </c>
      <c r="W6039">
        <v>429.8</v>
      </c>
      <c r="AH6039" s="16"/>
      <c r="AI6039" t="s">
        <v>1375</v>
      </c>
    </row>
    <row r="6040" spans="1:35" x14ac:dyDescent="0.25">
      <c r="A6040" t="s">
        <v>13481</v>
      </c>
      <c r="B6040" s="1">
        <v>53</v>
      </c>
      <c r="C6040" t="s">
        <v>556</v>
      </c>
      <c r="D6040">
        <v>9185143</v>
      </c>
      <c r="E6040" t="s">
        <v>13482</v>
      </c>
      <c r="F6040" t="s">
        <v>1363</v>
      </c>
      <c r="G6040" t="s">
        <v>1364</v>
      </c>
      <c r="H6040" s="3" t="s">
        <v>7120</v>
      </c>
      <c r="I6040">
        <v>2018</v>
      </c>
      <c r="J6040" s="15" t="s">
        <v>1697</v>
      </c>
      <c r="K6040">
        <v>2018</v>
      </c>
      <c r="L6040" t="s">
        <v>1367</v>
      </c>
      <c r="M6040" t="s">
        <v>13351</v>
      </c>
      <c r="N6040" t="s">
        <v>13351</v>
      </c>
      <c r="O6040">
        <v>26600000000</v>
      </c>
      <c r="P6040" t="s">
        <v>2299</v>
      </c>
      <c r="Q6040">
        <f t="shared" si="108"/>
        <v>10</v>
      </c>
      <c r="R6040">
        <v>1204076</v>
      </c>
      <c r="S6040" t="s">
        <v>3346</v>
      </c>
      <c r="T6040" t="s">
        <v>713</v>
      </c>
      <c r="U6040" s="75">
        <v>10</v>
      </c>
      <c r="V6040">
        <v>15</v>
      </c>
      <c r="W6040">
        <v>150</v>
      </c>
      <c r="AH6040" s="16"/>
      <c r="AI6040" t="s">
        <v>1375</v>
      </c>
    </row>
    <row r="6041" spans="1:35" x14ac:dyDescent="0.25">
      <c r="A6041" t="s">
        <v>13483</v>
      </c>
      <c r="B6041" s="1">
        <v>53</v>
      </c>
      <c r="C6041" t="s">
        <v>556</v>
      </c>
      <c r="D6041">
        <v>9185143</v>
      </c>
      <c r="E6041" t="s">
        <v>13482</v>
      </c>
      <c r="F6041" t="s">
        <v>1363</v>
      </c>
      <c r="G6041" t="s">
        <v>1364</v>
      </c>
      <c r="H6041" s="3" t="s">
        <v>7120</v>
      </c>
      <c r="I6041">
        <v>2018</v>
      </c>
      <c r="J6041" s="15" t="s">
        <v>1697</v>
      </c>
      <c r="K6041">
        <v>2018</v>
      </c>
      <c r="L6041" t="s">
        <v>1367</v>
      </c>
      <c r="M6041" t="s">
        <v>13351</v>
      </c>
      <c r="N6041" t="s">
        <v>13351</v>
      </c>
      <c r="O6041">
        <v>26600000000</v>
      </c>
      <c r="P6041" t="s">
        <v>2299</v>
      </c>
      <c r="Q6041">
        <f t="shared" si="108"/>
        <v>10</v>
      </c>
      <c r="R6041">
        <v>8163294</v>
      </c>
      <c r="S6041" t="s">
        <v>1382</v>
      </c>
      <c r="T6041" t="s">
        <v>13135</v>
      </c>
      <c r="U6041" s="75">
        <v>10</v>
      </c>
      <c r="V6041">
        <v>19.5</v>
      </c>
      <c r="W6041">
        <v>195</v>
      </c>
      <c r="AH6041" s="16"/>
      <c r="AI6041" t="s">
        <v>1375</v>
      </c>
    </row>
    <row r="6042" spans="1:35" x14ac:dyDescent="0.25">
      <c r="A6042" t="s">
        <v>13484</v>
      </c>
      <c r="B6042" s="1">
        <v>53</v>
      </c>
      <c r="C6042" t="s">
        <v>556</v>
      </c>
      <c r="D6042">
        <v>10638733</v>
      </c>
      <c r="E6042" t="s">
        <v>13485</v>
      </c>
      <c r="F6042" t="s">
        <v>1363</v>
      </c>
      <c r="G6042" t="s">
        <v>1364</v>
      </c>
      <c r="H6042" s="3" t="s">
        <v>6982</v>
      </c>
      <c r="I6042">
        <v>2019</v>
      </c>
      <c r="J6042" s="15" t="s">
        <v>1666</v>
      </c>
      <c r="K6042">
        <v>2019</v>
      </c>
      <c r="L6042" t="s">
        <v>1367</v>
      </c>
      <c r="M6042" t="s">
        <v>13486</v>
      </c>
      <c r="N6042" t="s">
        <v>13487</v>
      </c>
      <c r="O6042">
        <v>26600000000</v>
      </c>
      <c r="P6042" t="s">
        <v>12590</v>
      </c>
      <c r="Q6042">
        <f t="shared" si="108"/>
        <v>30</v>
      </c>
      <c r="R6042">
        <v>8163294</v>
      </c>
      <c r="S6042" t="s">
        <v>1382</v>
      </c>
      <c r="T6042" t="s">
        <v>13135</v>
      </c>
      <c r="U6042" s="75">
        <v>30</v>
      </c>
      <c r="V6042">
        <v>20</v>
      </c>
      <c r="W6042">
        <v>600</v>
      </c>
      <c r="AH6042" s="16"/>
      <c r="AI6042" t="s">
        <v>1375</v>
      </c>
    </row>
    <row r="6043" spans="1:35" x14ac:dyDescent="0.25">
      <c r="A6043" t="s">
        <v>13488</v>
      </c>
      <c r="B6043" s="1">
        <v>53</v>
      </c>
      <c r="C6043" t="s">
        <v>556</v>
      </c>
      <c r="D6043">
        <v>14992159</v>
      </c>
      <c r="E6043" t="s">
        <v>13489</v>
      </c>
      <c r="F6043" t="s">
        <v>1363</v>
      </c>
      <c r="G6043" t="s">
        <v>9607</v>
      </c>
      <c r="H6043" s="3" t="s">
        <v>4393</v>
      </c>
      <c r="I6043">
        <v>2021</v>
      </c>
      <c r="J6043" s="15" t="s">
        <v>4394</v>
      </c>
      <c r="K6043">
        <v>2021</v>
      </c>
      <c r="L6043" t="s">
        <v>1367</v>
      </c>
      <c r="M6043" t="s">
        <v>13490</v>
      </c>
      <c r="N6043" t="s">
        <v>13490</v>
      </c>
      <c r="O6043">
        <v>26600000000</v>
      </c>
      <c r="P6043" t="s">
        <v>133</v>
      </c>
      <c r="Q6043">
        <f t="shared" si="108"/>
        <v>1000</v>
      </c>
      <c r="R6043">
        <v>1204076</v>
      </c>
      <c r="S6043" t="s">
        <v>3346</v>
      </c>
      <c r="T6043" t="s">
        <v>13133</v>
      </c>
      <c r="U6043" s="75">
        <v>1000</v>
      </c>
      <c r="V6043">
        <v>11.85</v>
      </c>
      <c r="W6043">
        <v>11850</v>
      </c>
      <c r="AH6043" s="16"/>
      <c r="AI6043" t="s">
        <v>1375</v>
      </c>
    </row>
    <row r="6044" spans="1:35" x14ac:dyDescent="0.25">
      <c r="A6044" t="s">
        <v>13491</v>
      </c>
      <c r="B6044" s="1">
        <v>53</v>
      </c>
      <c r="C6044" t="s">
        <v>556</v>
      </c>
      <c r="D6044">
        <v>15492311</v>
      </c>
      <c r="E6044" t="s">
        <v>13492</v>
      </c>
      <c r="F6044" t="s">
        <v>1363</v>
      </c>
      <c r="G6044" t="s">
        <v>9607</v>
      </c>
      <c r="H6044" s="3" t="s">
        <v>1908</v>
      </c>
      <c r="I6044">
        <v>2021</v>
      </c>
      <c r="J6044" s="15" t="s">
        <v>1458</v>
      </c>
      <c r="K6044">
        <v>2021</v>
      </c>
      <c r="L6044" t="s">
        <v>1367</v>
      </c>
      <c r="M6044" t="s">
        <v>13490</v>
      </c>
      <c r="N6044" t="s">
        <v>13490</v>
      </c>
      <c r="O6044">
        <v>26600000000</v>
      </c>
      <c r="P6044" t="s">
        <v>133</v>
      </c>
      <c r="Q6044">
        <f t="shared" si="108"/>
        <v>2500</v>
      </c>
      <c r="R6044">
        <v>1204076</v>
      </c>
      <c r="S6044" t="s">
        <v>3346</v>
      </c>
      <c r="T6044" t="s">
        <v>13133</v>
      </c>
      <c r="U6044" s="75">
        <v>2500</v>
      </c>
      <c r="V6044">
        <v>15</v>
      </c>
      <c r="W6044">
        <v>37500</v>
      </c>
      <c r="AH6044" s="16"/>
      <c r="AI6044" t="s">
        <v>1375</v>
      </c>
    </row>
    <row r="6045" spans="1:35" x14ac:dyDescent="0.25">
      <c r="A6045" t="s">
        <v>13493</v>
      </c>
      <c r="B6045" s="1">
        <v>53</v>
      </c>
      <c r="C6045" t="s">
        <v>556</v>
      </c>
      <c r="D6045">
        <v>11356790</v>
      </c>
      <c r="E6045" t="s">
        <v>13494</v>
      </c>
      <c r="F6045" t="s">
        <v>1363</v>
      </c>
      <c r="G6045" t="s">
        <v>1364</v>
      </c>
      <c r="H6045" s="3" t="s">
        <v>7281</v>
      </c>
      <c r="I6045">
        <v>2019</v>
      </c>
      <c r="J6045" s="15" t="s">
        <v>7014</v>
      </c>
      <c r="K6045">
        <v>2019</v>
      </c>
      <c r="L6045" t="s">
        <v>1367</v>
      </c>
      <c r="M6045" t="s">
        <v>13351</v>
      </c>
      <c r="N6045" t="s">
        <v>13351</v>
      </c>
      <c r="O6045">
        <v>26600000000</v>
      </c>
      <c r="P6045" t="s">
        <v>13495</v>
      </c>
      <c r="Q6045">
        <f t="shared" si="108"/>
        <v>200</v>
      </c>
      <c r="R6045">
        <v>6623069</v>
      </c>
      <c r="S6045" t="s">
        <v>1821</v>
      </c>
      <c r="T6045" t="s">
        <v>713</v>
      </c>
      <c r="U6045" s="75">
        <v>200</v>
      </c>
      <c r="V6045">
        <v>11.98</v>
      </c>
      <c r="W6045">
        <v>2396</v>
      </c>
      <c r="AH6045" s="16"/>
      <c r="AI6045" t="s">
        <v>1375</v>
      </c>
    </row>
    <row r="6046" spans="1:35" x14ac:dyDescent="0.25">
      <c r="A6046" t="s">
        <v>13496</v>
      </c>
      <c r="B6046" s="1">
        <v>53</v>
      </c>
      <c r="C6046" t="s">
        <v>556</v>
      </c>
      <c r="D6046">
        <v>11356790</v>
      </c>
      <c r="E6046" t="s">
        <v>13494</v>
      </c>
      <c r="F6046" t="s">
        <v>1363</v>
      </c>
      <c r="G6046" t="s">
        <v>1364</v>
      </c>
      <c r="H6046" s="3" t="s">
        <v>7281</v>
      </c>
      <c r="I6046">
        <v>2019</v>
      </c>
      <c r="J6046" s="15" t="s">
        <v>7014</v>
      </c>
      <c r="K6046">
        <v>2019</v>
      </c>
      <c r="L6046" t="s">
        <v>1367</v>
      </c>
      <c r="M6046" t="s">
        <v>13351</v>
      </c>
      <c r="N6046" t="s">
        <v>13351</v>
      </c>
      <c r="O6046">
        <v>26600000000</v>
      </c>
      <c r="P6046" t="s">
        <v>13495</v>
      </c>
      <c r="Q6046">
        <f t="shared" si="108"/>
        <v>200</v>
      </c>
      <c r="R6046">
        <v>41296184</v>
      </c>
      <c r="S6046" t="s">
        <v>2199</v>
      </c>
      <c r="T6046" t="s">
        <v>587</v>
      </c>
      <c r="U6046" s="75">
        <v>200</v>
      </c>
      <c r="V6046">
        <v>34.5</v>
      </c>
      <c r="W6046">
        <v>6900</v>
      </c>
      <c r="AH6046" s="16"/>
      <c r="AI6046" t="s">
        <v>1375</v>
      </c>
    </row>
    <row r="6047" spans="1:35" x14ac:dyDescent="0.25">
      <c r="A6047" t="s">
        <v>13497</v>
      </c>
      <c r="B6047" s="1">
        <v>53</v>
      </c>
      <c r="C6047" t="s">
        <v>556</v>
      </c>
      <c r="D6047">
        <v>11356790</v>
      </c>
      <c r="E6047" t="s">
        <v>13494</v>
      </c>
      <c r="F6047" t="s">
        <v>1363</v>
      </c>
      <c r="G6047" t="s">
        <v>1364</v>
      </c>
      <c r="H6047" s="3" t="s">
        <v>7281</v>
      </c>
      <c r="I6047">
        <v>2019</v>
      </c>
      <c r="J6047" s="15" t="s">
        <v>7014</v>
      </c>
      <c r="K6047">
        <v>2019</v>
      </c>
      <c r="L6047" t="s">
        <v>1367</v>
      </c>
      <c r="M6047" t="s">
        <v>13351</v>
      </c>
      <c r="N6047" t="s">
        <v>13351</v>
      </c>
      <c r="O6047">
        <v>26600000000</v>
      </c>
      <c r="P6047" t="s">
        <v>13495</v>
      </c>
      <c r="Q6047">
        <f t="shared" si="108"/>
        <v>200</v>
      </c>
      <c r="R6047">
        <v>1204076</v>
      </c>
      <c r="S6047" t="s">
        <v>3346</v>
      </c>
      <c r="T6047" t="s">
        <v>713</v>
      </c>
      <c r="U6047" s="75">
        <v>200</v>
      </c>
      <c r="V6047">
        <v>12</v>
      </c>
      <c r="W6047">
        <v>2400</v>
      </c>
      <c r="AH6047" s="16"/>
      <c r="AI6047" t="s">
        <v>1375</v>
      </c>
    </row>
    <row r="6048" spans="1:35" x14ac:dyDescent="0.25">
      <c r="A6048" t="s">
        <v>13498</v>
      </c>
      <c r="B6048" s="1">
        <v>53</v>
      </c>
      <c r="C6048" t="s">
        <v>556</v>
      </c>
      <c r="D6048">
        <v>9276009</v>
      </c>
      <c r="E6048" t="s">
        <v>13499</v>
      </c>
      <c r="F6048" t="s">
        <v>1363</v>
      </c>
      <c r="G6048" t="s">
        <v>1364</v>
      </c>
      <c r="H6048" s="3" t="s">
        <v>2600</v>
      </c>
      <c r="I6048">
        <v>2018</v>
      </c>
      <c r="J6048" s="15" t="s">
        <v>6563</v>
      </c>
      <c r="K6048">
        <v>2018</v>
      </c>
      <c r="L6048" t="s">
        <v>1367</v>
      </c>
      <c r="M6048" t="s">
        <v>13416</v>
      </c>
      <c r="N6048" t="s">
        <v>13416</v>
      </c>
      <c r="O6048">
        <v>26600000000</v>
      </c>
      <c r="P6048" t="s">
        <v>2299</v>
      </c>
      <c r="Q6048">
        <f t="shared" si="108"/>
        <v>750</v>
      </c>
      <c r="R6048">
        <v>8163294</v>
      </c>
      <c r="S6048" t="s">
        <v>1382</v>
      </c>
      <c r="T6048" t="s">
        <v>13135</v>
      </c>
      <c r="U6048" s="75">
        <v>750</v>
      </c>
      <c r="V6048">
        <v>18.66</v>
      </c>
      <c r="W6048">
        <v>13995</v>
      </c>
      <c r="AH6048" s="16"/>
      <c r="AI6048" t="s">
        <v>1375</v>
      </c>
    </row>
    <row r="6049" spans="1:35" x14ac:dyDescent="0.25">
      <c r="A6049" t="s">
        <v>13500</v>
      </c>
      <c r="B6049" s="1">
        <v>53</v>
      </c>
      <c r="C6049" t="s">
        <v>556</v>
      </c>
      <c r="D6049">
        <v>9276009</v>
      </c>
      <c r="E6049" t="s">
        <v>13499</v>
      </c>
      <c r="F6049" t="s">
        <v>1363</v>
      </c>
      <c r="G6049" t="s">
        <v>1364</v>
      </c>
      <c r="H6049" s="3" t="s">
        <v>2600</v>
      </c>
      <c r="I6049">
        <v>2018</v>
      </c>
      <c r="J6049" s="15" t="s">
        <v>6563</v>
      </c>
      <c r="K6049">
        <v>2018</v>
      </c>
      <c r="L6049" t="s">
        <v>1367</v>
      </c>
      <c r="M6049" t="s">
        <v>13416</v>
      </c>
      <c r="N6049" t="s">
        <v>13416</v>
      </c>
      <c r="O6049">
        <v>26600000000</v>
      </c>
      <c r="P6049" t="s">
        <v>2299</v>
      </c>
      <c r="Q6049">
        <f t="shared" si="108"/>
        <v>750</v>
      </c>
      <c r="R6049">
        <v>1204076</v>
      </c>
      <c r="S6049" t="s">
        <v>3346</v>
      </c>
      <c r="T6049" t="s">
        <v>713</v>
      </c>
      <c r="U6049" s="75">
        <v>750</v>
      </c>
      <c r="V6049">
        <v>12</v>
      </c>
      <c r="W6049">
        <v>9000</v>
      </c>
      <c r="AH6049" s="16"/>
      <c r="AI6049" t="s">
        <v>1375</v>
      </c>
    </row>
    <row r="6050" spans="1:35" x14ac:dyDescent="0.25">
      <c r="A6050" t="s">
        <v>13501</v>
      </c>
      <c r="B6050" s="1">
        <v>53</v>
      </c>
      <c r="C6050" t="s">
        <v>556</v>
      </c>
      <c r="D6050">
        <v>9276009</v>
      </c>
      <c r="E6050" t="s">
        <v>13499</v>
      </c>
      <c r="F6050" t="s">
        <v>1363</v>
      </c>
      <c r="G6050" t="s">
        <v>1364</v>
      </c>
      <c r="H6050" s="3" t="s">
        <v>2600</v>
      </c>
      <c r="I6050">
        <v>2018</v>
      </c>
      <c r="J6050" s="15" t="s">
        <v>6563</v>
      </c>
      <c r="K6050">
        <v>2018</v>
      </c>
      <c r="L6050" t="s">
        <v>1367</v>
      </c>
      <c r="M6050" t="s">
        <v>13416</v>
      </c>
      <c r="N6050" t="s">
        <v>13416</v>
      </c>
      <c r="O6050">
        <v>26600000000</v>
      </c>
      <c r="P6050" t="s">
        <v>2299</v>
      </c>
      <c r="Q6050">
        <f t="shared" si="108"/>
        <v>750</v>
      </c>
      <c r="R6050">
        <v>6623069</v>
      </c>
      <c r="S6050" t="s">
        <v>1821</v>
      </c>
      <c r="T6050" t="s">
        <v>713</v>
      </c>
      <c r="U6050" s="75">
        <v>750</v>
      </c>
      <c r="V6050">
        <v>11.88</v>
      </c>
      <c r="W6050">
        <v>8910</v>
      </c>
      <c r="AH6050" s="16"/>
      <c r="AI6050" t="s">
        <v>1375</v>
      </c>
    </row>
    <row r="6051" spans="1:35" x14ac:dyDescent="0.25">
      <c r="A6051" t="s">
        <v>13502</v>
      </c>
      <c r="B6051" s="1">
        <v>53</v>
      </c>
      <c r="C6051" t="s">
        <v>556</v>
      </c>
      <c r="D6051">
        <v>8243522</v>
      </c>
      <c r="E6051" t="s">
        <v>13503</v>
      </c>
      <c r="F6051" t="s">
        <v>1363</v>
      </c>
      <c r="G6051" t="s">
        <v>1391</v>
      </c>
      <c r="H6051" s="3" t="s">
        <v>6522</v>
      </c>
      <c r="I6051">
        <v>2018</v>
      </c>
      <c r="J6051" s="15" t="s">
        <v>6523</v>
      </c>
      <c r="K6051">
        <v>2018</v>
      </c>
      <c r="L6051" t="s">
        <v>1394</v>
      </c>
      <c r="M6051" t="s">
        <v>13404</v>
      </c>
      <c r="N6051" t="s">
        <v>13405</v>
      </c>
      <c r="O6051">
        <v>26600000000</v>
      </c>
      <c r="P6051" t="s">
        <v>133</v>
      </c>
      <c r="Q6051">
        <f t="shared" si="108"/>
        <v>22</v>
      </c>
      <c r="R6051">
        <v>1204076</v>
      </c>
      <c r="S6051" t="s">
        <v>3346</v>
      </c>
      <c r="T6051" t="s">
        <v>713</v>
      </c>
      <c r="U6051" s="75">
        <v>22</v>
      </c>
      <c r="V6051">
        <v>15</v>
      </c>
      <c r="W6051">
        <v>330</v>
      </c>
      <c r="AH6051" s="16"/>
      <c r="AI6051" t="s">
        <v>1375</v>
      </c>
    </row>
    <row r="6052" spans="1:35" x14ac:dyDescent="0.25">
      <c r="A6052" t="s">
        <v>13504</v>
      </c>
      <c r="B6052" s="1">
        <v>53</v>
      </c>
      <c r="C6052" t="s">
        <v>556</v>
      </c>
      <c r="D6052">
        <v>8243522</v>
      </c>
      <c r="E6052" t="s">
        <v>13503</v>
      </c>
      <c r="F6052" t="s">
        <v>1363</v>
      </c>
      <c r="G6052" t="s">
        <v>1391</v>
      </c>
      <c r="H6052" s="3" t="s">
        <v>6522</v>
      </c>
      <c r="I6052">
        <v>2018</v>
      </c>
      <c r="J6052" s="15" t="s">
        <v>6523</v>
      </c>
      <c r="K6052">
        <v>2018</v>
      </c>
      <c r="L6052" t="s">
        <v>1394</v>
      </c>
      <c r="M6052" t="s">
        <v>13404</v>
      </c>
      <c r="N6052" t="s">
        <v>13405</v>
      </c>
      <c r="O6052">
        <v>26600000000</v>
      </c>
      <c r="P6052" t="s">
        <v>133</v>
      </c>
      <c r="Q6052">
        <f t="shared" si="108"/>
        <v>22</v>
      </c>
      <c r="R6052">
        <v>8163294</v>
      </c>
      <c r="S6052" t="s">
        <v>1382</v>
      </c>
      <c r="T6052" t="s">
        <v>13135</v>
      </c>
      <c r="U6052" s="75">
        <v>22</v>
      </c>
      <c r="V6052">
        <v>19.25</v>
      </c>
      <c r="W6052">
        <v>423.5</v>
      </c>
      <c r="AH6052" s="16"/>
      <c r="AI6052" t="s">
        <v>1375</v>
      </c>
    </row>
    <row r="6053" spans="1:35" x14ac:dyDescent="0.25">
      <c r="A6053" t="s">
        <v>13505</v>
      </c>
      <c r="B6053" s="1">
        <v>53</v>
      </c>
      <c r="C6053" t="s">
        <v>556</v>
      </c>
      <c r="D6053">
        <v>6901409</v>
      </c>
      <c r="E6053" t="s">
        <v>13506</v>
      </c>
      <c r="F6053" t="s">
        <v>1363</v>
      </c>
      <c r="G6053" t="s">
        <v>1391</v>
      </c>
      <c r="H6053" s="3" t="s">
        <v>13507</v>
      </c>
      <c r="I6053">
        <v>2017</v>
      </c>
      <c r="J6053" s="15" t="s">
        <v>2618</v>
      </c>
      <c r="K6053">
        <v>2017</v>
      </c>
      <c r="L6053" t="s">
        <v>1394</v>
      </c>
      <c r="M6053" t="s">
        <v>13508</v>
      </c>
      <c r="N6053" t="s">
        <v>12035</v>
      </c>
      <c r="O6053">
        <v>0</v>
      </c>
      <c r="P6053" t="s">
        <v>133</v>
      </c>
      <c r="Q6053">
        <f t="shared" si="108"/>
        <v>10</v>
      </c>
      <c r="R6053">
        <v>1204076</v>
      </c>
      <c r="S6053" t="s">
        <v>3346</v>
      </c>
      <c r="T6053" t="s">
        <v>557</v>
      </c>
      <c r="U6053" s="75">
        <v>10</v>
      </c>
      <c r="V6053">
        <v>15.5</v>
      </c>
      <c r="W6053">
        <v>155</v>
      </c>
      <c r="AH6053" s="16"/>
      <c r="AI6053" t="s">
        <v>1375</v>
      </c>
    </row>
    <row r="6054" spans="1:35" x14ac:dyDescent="0.25">
      <c r="A6054" t="s">
        <v>13509</v>
      </c>
      <c r="B6054" s="1">
        <v>53</v>
      </c>
      <c r="C6054" t="s">
        <v>556</v>
      </c>
      <c r="D6054">
        <v>6904777</v>
      </c>
      <c r="E6054" t="s">
        <v>13510</v>
      </c>
      <c r="F6054" t="s">
        <v>1363</v>
      </c>
      <c r="G6054" t="s">
        <v>1391</v>
      </c>
      <c r="H6054" s="3" t="s">
        <v>2608</v>
      </c>
      <c r="I6054">
        <v>2017</v>
      </c>
      <c r="J6054" s="15" t="s">
        <v>2619</v>
      </c>
      <c r="K6054">
        <v>2017</v>
      </c>
      <c r="L6054" t="s">
        <v>1394</v>
      </c>
      <c r="M6054" t="s">
        <v>13511</v>
      </c>
      <c r="N6054" t="s">
        <v>12035</v>
      </c>
      <c r="O6054">
        <v>26600000000</v>
      </c>
      <c r="P6054" t="s">
        <v>133</v>
      </c>
      <c r="Q6054">
        <f t="shared" si="108"/>
        <v>2600</v>
      </c>
      <c r="R6054">
        <v>1204076</v>
      </c>
      <c r="S6054" t="s">
        <v>3346</v>
      </c>
      <c r="T6054" t="s">
        <v>557</v>
      </c>
      <c r="U6054" s="75">
        <v>2600</v>
      </c>
      <c r="V6054">
        <v>14.9</v>
      </c>
      <c r="W6054">
        <v>38740</v>
      </c>
      <c r="AH6054" s="16"/>
      <c r="AI6054" t="s">
        <v>1375</v>
      </c>
    </row>
    <row r="6055" spans="1:35" x14ac:dyDescent="0.25">
      <c r="A6055" t="s">
        <v>13512</v>
      </c>
      <c r="B6055" s="1">
        <v>53</v>
      </c>
      <c r="C6055" t="s">
        <v>556</v>
      </c>
      <c r="D6055">
        <v>6904777</v>
      </c>
      <c r="E6055" t="s">
        <v>13510</v>
      </c>
      <c r="F6055" t="s">
        <v>1363</v>
      </c>
      <c r="G6055" t="s">
        <v>1391</v>
      </c>
      <c r="H6055" s="3" t="s">
        <v>2608</v>
      </c>
      <c r="I6055">
        <v>2017</v>
      </c>
      <c r="J6055" s="15" t="s">
        <v>2619</v>
      </c>
      <c r="K6055">
        <v>2017</v>
      </c>
      <c r="L6055" t="s">
        <v>1394</v>
      </c>
      <c r="M6055" t="s">
        <v>13511</v>
      </c>
      <c r="N6055" t="s">
        <v>12035</v>
      </c>
      <c r="O6055">
        <v>26600000000</v>
      </c>
      <c r="P6055" t="s">
        <v>133</v>
      </c>
      <c r="Q6055">
        <f t="shared" si="108"/>
        <v>2600</v>
      </c>
      <c r="R6055">
        <v>8163294</v>
      </c>
      <c r="S6055" t="s">
        <v>1382</v>
      </c>
      <c r="T6055" t="s">
        <v>13135</v>
      </c>
      <c r="U6055" s="75">
        <v>2600</v>
      </c>
      <c r="V6055">
        <v>14.8</v>
      </c>
      <c r="W6055">
        <v>38480</v>
      </c>
      <c r="AH6055" s="16"/>
      <c r="AI6055" t="s">
        <v>1375</v>
      </c>
    </row>
    <row r="6056" spans="1:35" x14ac:dyDescent="0.25">
      <c r="A6056" t="s">
        <v>13513</v>
      </c>
      <c r="B6056" s="1">
        <v>53</v>
      </c>
      <c r="C6056" t="s">
        <v>556</v>
      </c>
      <c r="D6056">
        <v>6904777</v>
      </c>
      <c r="E6056" t="s">
        <v>13510</v>
      </c>
      <c r="F6056" t="s">
        <v>1363</v>
      </c>
      <c r="G6056" t="s">
        <v>1391</v>
      </c>
      <c r="H6056" s="3" t="s">
        <v>2608</v>
      </c>
      <c r="I6056">
        <v>2017</v>
      </c>
      <c r="J6056" s="15" t="s">
        <v>2619</v>
      </c>
      <c r="K6056">
        <v>2017</v>
      </c>
      <c r="L6056" t="s">
        <v>1394</v>
      </c>
      <c r="M6056" t="s">
        <v>13511</v>
      </c>
      <c r="N6056" t="s">
        <v>12035</v>
      </c>
      <c r="O6056">
        <v>26600000000</v>
      </c>
      <c r="P6056" t="s">
        <v>133</v>
      </c>
      <c r="Q6056">
        <f t="shared" si="108"/>
        <v>2600</v>
      </c>
      <c r="R6056">
        <v>45334544</v>
      </c>
      <c r="S6056" t="s">
        <v>2480</v>
      </c>
      <c r="T6056" t="s">
        <v>13514</v>
      </c>
      <c r="U6056" s="75">
        <v>2600</v>
      </c>
      <c r="V6056">
        <v>14.9</v>
      </c>
      <c r="W6056">
        <v>38740</v>
      </c>
      <c r="AH6056" s="16"/>
      <c r="AI6056" t="s">
        <v>1375</v>
      </c>
    </row>
    <row r="6057" spans="1:35" x14ac:dyDescent="0.25">
      <c r="A6057" t="s">
        <v>13515</v>
      </c>
      <c r="B6057" s="1">
        <v>53</v>
      </c>
      <c r="C6057" t="s">
        <v>556</v>
      </c>
      <c r="D6057">
        <v>6870449</v>
      </c>
      <c r="E6057" t="s">
        <v>13516</v>
      </c>
      <c r="F6057" t="s">
        <v>1363</v>
      </c>
      <c r="G6057" t="s">
        <v>1391</v>
      </c>
      <c r="H6057" s="3" t="s">
        <v>2607</v>
      </c>
      <c r="I6057">
        <v>2017</v>
      </c>
      <c r="J6057" s="15" t="s">
        <v>2608</v>
      </c>
      <c r="K6057">
        <v>2017</v>
      </c>
      <c r="L6057" t="s">
        <v>1394</v>
      </c>
      <c r="M6057" t="s">
        <v>13412</v>
      </c>
      <c r="N6057" t="s">
        <v>13412</v>
      </c>
      <c r="O6057">
        <v>26600000000</v>
      </c>
      <c r="P6057" t="s">
        <v>2299</v>
      </c>
      <c r="Q6057">
        <f t="shared" si="108"/>
        <v>100</v>
      </c>
      <c r="R6057">
        <v>8163294</v>
      </c>
      <c r="S6057" t="s">
        <v>1382</v>
      </c>
      <c r="T6057" t="s">
        <v>13135</v>
      </c>
      <c r="U6057" s="75">
        <v>100</v>
      </c>
      <c r="V6057">
        <v>15.68</v>
      </c>
      <c r="W6057">
        <v>1568</v>
      </c>
      <c r="AH6057" s="16"/>
      <c r="AI6057" t="s">
        <v>1375</v>
      </c>
    </row>
    <row r="6058" spans="1:35" x14ac:dyDescent="0.25">
      <c r="A6058" t="s">
        <v>13517</v>
      </c>
      <c r="B6058" s="1">
        <v>53</v>
      </c>
      <c r="C6058" t="s">
        <v>556</v>
      </c>
      <c r="D6058">
        <v>6870449</v>
      </c>
      <c r="E6058" t="s">
        <v>13516</v>
      </c>
      <c r="F6058" t="s">
        <v>1363</v>
      </c>
      <c r="G6058" t="s">
        <v>1391</v>
      </c>
      <c r="H6058" s="3" t="s">
        <v>2607</v>
      </c>
      <c r="I6058">
        <v>2017</v>
      </c>
      <c r="J6058" s="15" t="s">
        <v>2608</v>
      </c>
      <c r="K6058">
        <v>2017</v>
      </c>
      <c r="L6058" t="s">
        <v>1394</v>
      </c>
      <c r="M6058" t="s">
        <v>13412</v>
      </c>
      <c r="N6058" t="s">
        <v>13412</v>
      </c>
      <c r="O6058">
        <v>26600000000</v>
      </c>
      <c r="P6058" t="s">
        <v>2299</v>
      </c>
      <c r="Q6058">
        <f t="shared" si="108"/>
        <v>100</v>
      </c>
      <c r="R6058">
        <v>1204076</v>
      </c>
      <c r="S6058" t="s">
        <v>3346</v>
      </c>
      <c r="T6058" t="s">
        <v>557</v>
      </c>
      <c r="U6058" s="75">
        <v>100</v>
      </c>
      <c r="V6058">
        <v>15.5</v>
      </c>
      <c r="W6058">
        <v>1550</v>
      </c>
      <c r="AH6058" s="16"/>
      <c r="AI6058" t="s">
        <v>1375</v>
      </c>
    </row>
    <row r="6059" spans="1:35" x14ac:dyDescent="0.25">
      <c r="A6059" t="s">
        <v>13518</v>
      </c>
      <c r="B6059" s="1">
        <v>53</v>
      </c>
      <c r="C6059" t="s">
        <v>556</v>
      </c>
      <c r="D6059">
        <v>6948618</v>
      </c>
      <c r="E6059" t="s">
        <v>13519</v>
      </c>
      <c r="F6059" t="s">
        <v>1363</v>
      </c>
      <c r="G6059" t="s">
        <v>1391</v>
      </c>
      <c r="H6059" s="3" t="s">
        <v>2496</v>
      </c>
      <c r="I6059">
        <v>2017</v>
      </c>
      <c r="J6059" s="15" t="s">
        <v>3106</v>
      </c>
      <c r="K6059">
        <v>2017</v>
      </c>
      <c r="L6059" t="s">
        <v>1394</v>
      </c>
      <c r="M6059" t="s">
        <v>13520</v>
      </c>
      <c r="N6059" t="s">
        <v>2541</v>
      </c>
      <c r="O6059">
        <v>0</v>
      </c>
      <c r="P6059" t="s">
        <v>2299</v>
      </c>
      <c r="Q6059">
        <f t="shared" si="108"/>
        <v>330</v>
      </c>
      <c r="R6059">
        <v>8163294</v>
      </c>
      <c r="S6059" t="s">
        <v>1382</v>
      </c>
      <c r="T6059" t="s">
        <v>13135</v>
      </c>
      <c r="U6059" s="75">
        <v>330</v>
      </c>
      <c r="V6059">
        <v>13.49</v>
      </c>
      <c r="W6059">
        <v>4451.7</v>
      </c>
      <c r="AH6059" s="16"/>
      <c r="AI6059" t="s">
        <v>1375</v>
      </c>
    </row>
    <row r="6060" spans="1:35" x14ac:dyDescent="0.25">
      <c r="A6060" t="s">
        <v>13521</v>
      </c>
      <c r="B6060" s="1">
        <v>53</v>
      </c>
      <c r="C6060" t="s">
        <v>556</v>
      </c>
      <c r="D6060">
        <v>6948618</v>
      </c>
      <c r="E6060" t="s">
        <v>13519</v>
      </c>
      <c r="F6060" t="s">
        <v>1363</v>
      </c>
      <c r="G6060" t="s">
        <v>1391</v>
      </c>
      <c r="H6060" s="3" t="s">
        <v>2496</v>
      </c>
      <c r="I6060">
        <v>2017</v>
      </c>
      <c r="J6060" s="15" t="s">
        <v>3106</v>
      </c>
      <c r="K6060">
        <v>2017</v>
      </c>
      <c r="L6060" t="s">
        <v>1394</v>
      </c>
      <c r="M6060" t="s">
        <v>13520</v>
      </c>
      <c r="N6060" t="s">
        <v>2541</v>
      </c>
      <c r="O6060">
        <v>0</v>
      </c>
      <c r="P6060" t="s">
        <v>2299</v>
      </c>
      <c r="Q6060">
        <f t="shared" si="108"/>
        <v>330</v>
      </c>
      <c r="R6060">
        <v>45334544</v>
      </c>
      <c r="S6060" t="s">
        <v>2480</v>
      </c>
      <c r="T6060" t="s">
        <v>13135</v>
      </c>
      <c r="U6060" s="75">
        <v>330</v>
      </c>
      <c r="V6060">
        <v>15.5</v>
      </c>
      <c r="W6060">
        <v>5115</v>
      </c>
      <c r="AH6060" s="16"/>
      <c r="AI6060" t="s">
        <v>1375</v>
      </c>
    </row>
    <row r="6061" spans="1:35" x14ac:dyDescent="0.25">
      <c r="A6061" t="s">
        <v>13522</v>
      </c>
      <c r="B6061" s="1">
        <v>53</v>
      </c>
      <c r="C6061" t="s">
        <v>556</v>
      </c>
      <c r="D6061">
        <v>6948618</v>
      </c>
      <c r="E6061" t="s">
        <v>13519</v>
      </c>
      <c r="F6061" t="s">
        <v>1363</v>
      </c>
      <c r="G6061" t="s">
        <v>1391</v>
      </c>
      <c r="H6061" s="3" t="s">
        <v>2496</v>
      </c>
      <c r="I6061">
        <v>2017</v>
      </c>
      <c r="J6061" s="15" t="s">
        <v>3106</v>
      </c>
      <c r="K6061">
        <v>2017</v>
      </c>
      <c r="L6061" t="s">
        <v>1394</v>
      </c>
      <c r="M6061" t="s">
        <v>13520</v>
      </c>
      <c r="N6061" t="s">
        <v>2541</v>
      </c>
      <c r="O6061">
        <v>0</v>
      </c>
      <c r="P6061" t="s">
        <v>2299</v>
      </c>
      <c r="Q6061">
        <f t="shared" si="108"/>
        <v>330</v>
      </c>
      <c r="R6061">
        <v>1204076</v>
      </c>
      <c r="S6061" t="s">
        <v>3346</v>
      </c>
      <c r="T6061" t="s">
        <v>557</v>
      </c>
      <c r="U6061" s="75">
        <v>330</v>
      </c>
      <c r="V6061">
        <v>14.9</v>
      </c>
      <c r="W6061">
        <v>4917</v>
      </c>
      <c r="AH6061" s="16"/>
      <c r="AI6061" t="s">
        <v>1375</v>
      </c>
    </row>
    <row r="6062" spans="1:35" x14ac:dyDescent="0.25">
      <c r="A6062" t="s">
        <v>13523</v>
      </c>
      <c r="B6062" s="1">
        <v>53</v>
      </c>
      <c r="C6062" t="s">
        <v>556</v>
      </c>
      <c r="D6062">
        <v>13012843</v>
      </c>
      <c r="E6062" t="s">
        <v>13524</v>
      </c>
      <c r="F6062" t="s">
        <v>3576</v>
      </c>
      <c r="G6062" t="s">
        <v>1391</v>
      </c>
      <c r="H6062" s="3" t="s">
        <v>13525</v>
      </c>
      <c r="I6062">
        <v>2020</v>
      </c>
      <c r="J6062" s="15" t="s">
        <v>13525</v>
      </c>
      <c r="K6062">
        <v>2020</v>
      </c>
      <c r="L6062" t="s">
        <v>1367</v>
      </c>
      <c r="M6062" t="s">
        <v>13412</v>
      </c>
      <c r="N6062" t="s">
        <v>4376</v>
      </c>
      <c r="O6062" t="s">
        <v>1408</v>
      </c>
      <c r="P6062" t="s">
        <v>133</v>
      </c>
      <c r="Q6062">
        <f t="shared" si="108"/>
        <v>2</v>
      </c>
      <c r="R6062">
        <v>22339655</v>
      </c>
      <c r="S6062" t="s">
        <v>2103</v>
      </c>
      <c r="T6062" t="s">
        <v>13178</v>
      </c>
      <c r="U6062" s="75">
        <v>2</v>
      </c>
      <c r="V6062">
        <v>18</v>
      </c>
      <c r="W6062">
        <v>36</v>
      </c>
      <c r="AH6062" s="16"/>
      <c r="AI6062" t="s">
        <v>1375</v>
      </c>
    </row>
    <row r="6063" spans="1:35" x14ac:dyDescent="0.25">
      <c r="A6063" t="s">
        <v>13526</v>
      </c>
      <c r="B6063" s="1">
        <v>53</v>
      </c>
      <c r="C6063" t="s">
        <v>556</v>
      </c>
      <c r="D6063">
        <v>7365837</v>
      </c>
      <c r="E6063" t="s">
        <v>13527</v>
      </c>
      <c r="F6063" t="s">
        <v>1363</v>
      </c>
      <c r="G6063" t="s">
        <v>1391</v>
      </c>
      <c r="H6063" s="3" t="s">
        <v>13528</v>
      </c>
      <c r="I6063">
        <v>2017</v>
      </c>
      <c r="J6063" s="15" t="s">
        <v>6310</v>
      </c>
      <c r="K6063">
        <v>2018</v>
      </c>
      <c r="L6063" t="s">
        <v>1394</v>
      </c>
      <c r="M6063" t="s">
        <v>13506</v>
      </c>
      <c r="N6063" t="s">
        <v>12035</v>
      </c>
      <c r="O6063">
        <v>26600000000</v>
      </c>
      <c r="P6063" t="s">
        <v>2299</v>
      </c>
      <c r="Q6063">
        <f t="shared" si="108"/>
        <v>200</v>
      </c>
      <c r="R6063">
        <v>1204076</v>
      </c>
      <c r="S6063" t="s">
        <v>3346</v>
      </c>
      <c r="T6063" t="s">
        <v>713</v>
      </c>
      <c r="U6063" s="75">
        <v>200</v>
      </c>
      <c r="V6063">
        <v>15</v>
      </c>
      <c r="W6063">
        <v>3000</v>
      </c>
      <c r="AH6063" s="16"/>
      <c r="AI6063" t="s">
        <v>1375</v>
      </c>
    </row>
    <row r="6064" spans="1:35" x14ac:dyDescent="0.25">
      <c r="A6064" t="s">
        <v>13529</v>
      </c>
      <c r="B6064" s="1">
        <v>53</v>
      </c>
      <c r="C6064" t="s">
        <v>556</v>
      </c>
      <c r="D6064">
        <v>7365837</v>
      </c>
      <c r="E6064" t="s">
        <v>13527</v>
      </c>
      <c r="F6064" t="s">
        <v>1363</v>
      </c>
      <c r="G6064" t="s">
        <v>1391</v>
      </c>
      <c r="H6064" s="3" t="s">
        <v>13528</v>
      </c>
      <c r="I6064">
        <v>2017</v>
      </c>
      <c r="J6064" s="15" t="s">
        <v>6310</v>
      </c>
      <c r="K6064">
        <v>2018</v>
      </c>
      <c r="L6064" t="s">
        <v>1394</v>
      </c>
      <c r="M6064" t="s">
        <v>13506</v>
      </c>
      <c r="N6064" t="s">
        <v>12035</v>
      </c>
      <c r="O6064">
        <v>26600000000</v>
      </c>
      <c r="P6064" t="s">
        <v>2299</v>
      </c>
      <c r="Q6064">
        <f t="shared" si="108"/>
        <v>200</v>
      </c>
      <c r="R6064">
        <v>8163294</v>
      </c>
      <c r="S6064" t="s">
        <v>1382</v>
      </c>
      <c r="T6064" t="s">
        <v>13135</v>
      </c>
      <c r="U6064" s="75">
        <v>200</v>
      </c>
      <c r="V6064">
        <v>15.49</v>
      </c>
      <c r="W6064">
        <v>3098</v>
      </c>
      <c r="AH6064" s="16"/>
      <c r="AI6064" t="s">
        <v>1375</v>
      </c>
    </row>
    <row r="6065" spans="1:35" x14ac:dyDescent="0.25">
      <c r="A6065" t="s">
        <v>13530</v>
      </c>
      <c r="B6065" s="1">
        <v>53</v>
      </c>
      <c r="C6065" t="s">
        <v>556</v>
      </c>
      <c r="D6065">
        <v>7365837</v>
      </c>
      <c r="E6065" t="s">
        <v>13527</v>
      </c>
      <c r="F6065" t="s">
        <v>1363</v>
      </c>
      <c r="G6065" t="s">
        <v>1391</v>
      </c>
      <c r="H6065" s="3" t="s">
        <v>13528</v>
      </c>
      <c r="I6065">
        <v>2017</v>
      </c>
      <c r="J6065" s="15" t="s">
        <v>6310</v>
      </c>
      <c r="K6065">
        <v>2018</v>
      </c>
      <c r="L6065" t="s">
        <v>1394</v>
      </c>
      <c r="M6065" t="s">
        <v>13506</v>
      </c>
      <c r="N6065" t="s">
        <v>12035</v>
      </c>
      <c r="O6065">
        <v>26600000000</v>
      </c>
      <c r="P6065" t="s">
        <v>2299</v>
      </c>
      <c r="Q6065">
        <f t="shared" si="108"/>
        <v>200</v>
      </c>
      <c r="R6065">
        <v>45334544</v>
      </c>
      <c r="S6065" t="s">
        <v>2480</v>
      </c>
      <c r="T6065" t="s">
        <v>13211</v>
      </c>
      <c r="U6065" s="75">
        <v>200</v>
      </c>
      <c r="V6065">
        <v>17</v>
      </c>
      <c r="W6065">
        <v>3400</v>
      </c>
      <c r="AH6065" s="16"/>
      <c r="AI6065" t="s">
        <v>1375</v>
      </c>
    </row>
    <row r="6066" spans="1:35" x14ac:dyDescent="0.25">
      <c r="A6066" t="s">
        <v>13531</v>
      </c>
      <c r="B6066" s="1">
        <v>53</v>
      </c>
      <c r="C6066" t="s">
        <v>556</v>
      </c>
      <c r="D6066">
        <v>7425007</v>
      </c>
      <c r="E6066" t="s">
        <v>13532</v>
      </c>
      <c r="F6066" t="s">
        <v>1363</v>
      </c>
      <c r="G6066" t="s">
        <v>1391</v>
      </c>
      <c r="H6066" s="3" t="s">
        <v>6225</v>
      </c>
      <c r="I6066">
        <v>2018</v>
      </c>
      <c r="J6066" s="15" t="s">
        <v>3183</v>
      </c>
      <c r="K6066">
        <v>2018</v>
      </c>
      <c r="L6066" t="s">
        <v>1394</v>
      </c>
      <c r="M6066" t="s">
        <v>13412</v>
      </c>
      <c r="N6066" t="s">
        <v>9401</v>
      </c>
      <c r="O6066">
        <v>26600000000</v>
      </c>
      <c r="P6066" t="s">
        <v>2299</v>
      </c>
      <c r="Q6066">
        <f t="shared" si="108"/>
        <v>746</v>
      </c>
      <c r="R6066">
        <v>1204076</v>
      </c>
      <c r="S6066" t="s">
        <v>3346</v>
      </c>
      <c r="T6066" t="s">
        <v>713</v>
      </c>
      <c r="U6066" s="75">
        <v>746</v>
      </c>
      <c r="V6066">
        <v>15</v>
      </c>
      <c r="W6066">
        <v>11190</v>
      </c>
      <c r="AH6066" s="16"/>
      <c r="AI6066" t="s">
        <v>1375</v>
      </c>
    </row>
    <row r="6067" spans="1:35" x14ac:dyDescent="0.25">
      <c r="A6067" t="s">
        <v>13533</v>
      </c>
      <c r="B6067" s="1">
        <v>53</v>
      </c>
      <c r="C6067" t="s">
        <v>556</v>
      </c>
      <c r="D6067">
        <v>7425007</v>
      </c>
      <c r="E6067" t="s">
        <v>13532</v>
      </c>
      <c r="F6067" t="s">
        <v>1363</v>
      </c>
      <c r="G6067" t="s">
        <v>1391</v>
      </c>
      <c r="H6067" s="3" t="s">
        <v>6225</v>
      </c>
      <c r="I6067">
        <v>2018</v>
      </c>
      <c r="J6067" s="15" t="s">
        <v>3183</v>
      </c>
      <c r="K6067">
        <v>2018</v>
      </c>
      <c r="L6067" t="s">
        <v>1394</v>
      </c>
      <c r="M6067" t="s">
        <v>13412</v>
      </c>
      <c r="N6067" t="s">
        <v>9401</v>
      </c>
      <c r="O6067">
        <v>26600000000</v>
      </c>
      <c r="P6067" t="s">
        <v>2299</v>
      </c>
      <c r="Q6067">
        <f t="shared" si="108"/>
        <v>746</v>
      </c>
      <c r="R6067">
        <v>8163294</v>
      </c>
      <c r="S6067" t="s">
        <v>1382</v>
      </c>
      <c r="T6067" t="s">
        <v>13211</v>
      </c>
      <c r="U6067" s="75">
        <v>746</v>
      </c>
      <c r="V6067">
        <v>15.45</v>
      </c>
      <c r="W6067">
        <v>11525.7</v>
      </c>
      <c r="AH6067" s="16"/>
      <c r="AI6067" t="s">
        <v>1375</v>
      </c>
    </row>
    <row r="6068" spans="1:35" x14ac:dyDescent="0.25">
      <c r="A6068" t="s">
        <v>13534</v>
      </c>
      <c r="B6068" s="1">
        <v>53</v>
      </c>
      <c r="C6068" t="s">
        <v>556</v>
      </c>
      <c r="D6068">
        <v>7425872</v>
      </c>
      <c r="E6068" t="s">
        <v>13535</v>
      </c>
      <c r="F6068" t="s">
        <v>1363</v>
      </c>
      <c r="G6068" t="s">
        <v>1391</v>
      </c>
      <c r="H6068" s="3" t="s">
        <v>1714</v>
      </c>
      <c r="I6068">
        <v>2018</v>
      </c>
      <c r="J6068" s="15" t="s">
        <v>1715</v>
      </c>
      <c r="K6068">
        <v>2018</v>
      </c>
      <c r="L6068" t="s">
        <v>1394</v>
      </c>
      <c r="M6068" t="s">
        <v>13412</v>
      </c>
      <c r="N6068" t="s">
        <v>13412</v>
      </c>
      <c r="O6068">
        <v>26600000000</v>
      </c>
      <c r="P6068" t="s">
        <v>133</v>
      </c>
      <c r="Q6068">
        <f t="shared" si="108"/>
        <v>3500</v>
      </c>
      <c r="R6068">
        <v>1204076</v>
      </c>
      <c r="S6068" t="s">
        <v>3346</v>
      </c>
      <c r="T6068" t="s">
        <v>713</v>
      </c>
      <c r="U6068" s="75">
        <v>3500</v>
      </c>
      <c r="V6068">
        <v>14.5</v>
      </c>
      <c r="W6068">
        <v>50750</v>
      </c>
      <c r="AH6068" s="16"/>
      <c r="AI6068" t="s">
        <v>1375</v>
      </c>
    </row>
    <row r="6069" spans="1:35" x14ac:dyDescent="0.25">
      <c r="A6069" t="s">
        <v>13536</v>
      </c>
      <c r="B6069" s="1">
        <v>53</v>
      </c>
      <c r="C6069" t="s">
        <v>556</v>
      </c>
      <c r="D6069">
        <v>7425872</v>
      </c>
      <c r="E6069" t="s">
        <v>13535</v>
      </c>
      <c r="F6069" t="s">
        <v>1363</v>
      </c>
      <c r="G6069" t="s">
        <v>1391</v>
      </c>
      <c r="H6069" s="3" t="s">
        <v>1714</v>
      </c>
      <c r="I6069">
        <v>2018</v>
      </c>
      <c r="J6069" s="15" t="s">
        <v>1715</v>
      </c>
      <c r="K6069">
        <v>2018</v>
      </c>
      <c r="L6069" t="s">
        <v>1394</v>
      </c>
      <c r="M6069" t="s">
        <v>13412</v>
      </c>
      <c r="N6069" t="s">
        <v>13412</v>
      </c>
      <c r="O6069">
        <v>26600000000</v>
      </c>
      <c r="P6069" t="s">
        <v>133</v>
      </c>
      <c r="Q6069">
        <f t="shared" si="108"/>
        <v>3500</v>
      </c>
      <c r="R6069">
        <v>8163294</v>
      </c>
      <c r="S6069" t="s">
        <v>1382</v>
      </c>
      <c r="T6069" t="s">
        <v>13211</v>
      </c>
      <c r="U6069" s="75">
        <v>3500</v>
      </c>
      <c r="V6069">
        <v>14.95</v>
      </c>
      <c r="W6069">
        <v>52325</v>
      </c>
      <c r="AH6069" s="16"/>
      <c r="AI6069" t="s">
        <v>1375</v>
      </c>
    </row>
    <row r="6070" spans="1:35" x14ac:dyDescent="0.25">
      <c r="A6070" t="s">
        <v>13537</v>
      </c>
      <c r="B6070" s="1">
        <v>53</v>
      </c>
      <c r="C6070" t="s">
        <v>556</v>
      </c>
      <c r="D6070">
        <v>7151764</v>
      </c>
      <c r="E6070" t="s">
        <v>13527</v>
      </c>
      <c r="F6070" t="s">
        <v>1363</v>
      </c>
      <c r="G6070" t="s">
        <v>1391</v>
      </c>
      <c r="H6070" s="3" t="s">
        <v>3402</v>
      </c>
      <c r="I6070">
        <v>2017</v>
      </c>
      <c r="J6070" s="15" t="s">
        <v>6186</v>
      </c>
      <c r="K6070">
        <v>2017</v>
      </c>
      <c r="L6070" t="s">
        <v>1394</v>
      </c>
      <c r="M6070" t="s">
        <v>13506</v>
      </c>
      <c r="N6070" t="s">
        <v>12035</v>
      </c>
      <c r="O6070">
        <v>26600000000</v>
      </c>
      <c r="P6070" t="s">
        <v>2299</v>
      </c>
      <c r="Q6070">
        <f t="shared" si="108"/>
        <v>144</v>
      </c>
      <c r="R6070">
        <v>1204076</v>
      </c>
      <c r="S6070" t="s">
        <v>3346</v>
      </c>
      <c r="T6070" t="s">
        <v>557</v>
      </c>
      <c r="U6070" s="75">
        <v>144</v>
      </c>
      <c r="V6070">
        <v>15</v>
      </c>
      <c r="W6070">
        <v>2160</v>
      </c>
      <c r="AH6070" s="16"/>
      <c r="AI6070" t="s">
        <v>1375</v>
      </c>
    </row>
    <row r="6071" spans="1:35" x14ac:dyDescent="0.25">
      <c r="A6071" t="s">
        <v>13538</v>
      </c>
      <c r="B6071" s="1">
        <v>53</v>
      </c>
      <c r="C6071" t="s">
        <v>556</v>
      </c>
      <c r="D6071">
        <v>7151764</v>
      </c>
      <c r="E6071" t="s">
        <v>13527</v>
      </c>
      <c r="F6071" t="s">
        <v>1363</v>
      </c>
      <c r="G6071" t="s">
        <v>1391</v>
      </c>
      <c r="H6071" s="3" t="s">
        <v>3402</v>
      </c>
      <c r="I6071">
        <v>2017</v>
      </c>
      <c r="J6071" s="15" t="s">
        <v>6186</v>
      </c>
      <c r="K6071">
        <v>2017</v>
      </c>
      <c r="L6071" t="s">
        <v>1394</v>
      </c>
      <c r="M6071" t="s">
        <v>13506</v>
      </c>
      <c r="N6071" t="s">
        <v>12035</v>
      </c>
      <c r="O6071">
        <v>26600000000</v>
      </c>
      <c r="P6071" t="s">
        <v>2299</v>
      </c>
      <c r="Q6071">
        <f t="shared" si="108"/>
        <v>144</v>
      </c>
      <c r="R6071">
        <v>45334544</v>
      </c>
      <c r="S6071" t="s">
        <v>2480</v>
      </c>
      <c r="T6071" t="s">
        <v>13135</v>
      </c>
      <c r="U6071" s="75">
        <v>144</v>
      </c>
      <c r="V6071">
        <v>15.5</v>
      </c>
      <c r="W6071">
        <v>2232</v>
      </c>
      <c r="AH6071" s="16"/>
      <c r="AI6071" t="s">
        <v>1375</v>
      </c>
    </row>
    <row r="6072" spans="1:35" x14ac:dyDescent="0.25">
      <c r="A6072" t="s">
        <v>13539</v>
      </c>
      <c r="B6072" s="1">
        <v>53</v>
      </c>
      <c r="C6072" t="s">
        <v>556</v>
      </c>
      <c r="D6072">
        <v>7826354</v>
      </c>
      <c r="E6072" t="s">
        <v>13412</v>
      </c>
      <c r="F6072" t="s">
        <v>1363</v>
      </c>
      <c r="G6072" t="s">
        <v>1391</v>
      </c>
      <c r="H6072" s="3" t="s">
        <v>6384</v>
      </c>
      <c r="I6072">
        <v>2018</v>
      </c>
      <c r="J6072" s="15" t="s">
        <v>6385</v>
      </c>
      <c r="K6072">
        <v>2018</v>
      </c>
      <c r="L6072" t="s">
        <v>1394</v>
      </c>
      <c r="M6072" t="s">
        <v>13412</v>
      </c>
      <c r="N6072" t="s">
        <v>13412</v>
      </c>
      <c r="O6072">
        <v>26600000000</v>
      </c>
      <c r="P6072" t="s">
        <v>133</v>
      </c>
      <c r="Q6072">
        <f t="shared" si="108"/>
        <v>100</v>
      </c>
      <c r="R6072">
        <v>8163294</v>
      </c>
      <c r="S6072" t="s">
        <v>1382</v>
      </c>
      <c r="T6072" t="s">
        <v>13135</v>
      </c>
      <c r="U6072" s="75">
        <v>100</v>
      </c>
      <c r="V6072">
        <v>18.02</v>
      </c>
      <c r="W6072">
        <v>1802</v>
      </c>
      <c r="AH6072" s="16"/>
      <c r="AI6072" t="s">
        <v>1375</v>
      </c>
    </row>
    <row r="6073" spans="1:35" x14ac:dyDescent="0.25">
      <c r="A6073" t="s">
        <v>13540</v>
      </c>
      <c r="B6073" s="1">
        <v>53</v>
      </c>
      <c r="C6073" t="s">
        <v>556</v>
      </c>
      <c r="D6073">
        <v>7826354</v>
      </c>
      <c r="E6073" t="s">
        <v>13412</v>
      </c>
      <c r="F6073" t="s">
        <v>1363</v>
      </c>
      <c r="G6073" t="s">
        <v>1391</v>
      </c>
      <c r="H6073" s="3" t="s">
        <v>6384</v>
      </c>
      <c r="I6073">
        <v>2018</v>
      </c>
      <c r="J6073" s="15" t="s">
        <v>6385</v>
      </c>
      <c r="K6073">
        <v>2018</v>
      </c>
      <c r="L6073" t="s">
        <v>1394</v>
      </c>
      <c r="M6073" t="s">
        <v>13412</v>
      </c>
      <c r="N6073" t="s">
        <v>13412</v>
      </c>
      <c r="O6073">
        <v>26600000000</v>
      </c>
      <c r="P6073" t="s">
        <v>133</v>
      </c>
      <c r="Q6073">
        <f t="shared" si="108"/>
        <v>100</v>
      </c>
      <c r="R6073">
        <v>1204076</v>
      </c>
      <c r="S6073" t="s">
        <v>3346</v>
      </c>
      <c r="T6073" t="s">
        <v>713</v>
      </c>
      <c r="U6073" s="75">
        <v>100</v>
      </c>
      <c r="V6073">
        <v>15</v>
      </c>
      <c r="W6073">
        <v>1500</v>
      </c>
      <c r="AH6073" s="16"/>
      <c r="AI6073" t="s">
        <v>1375</v>
      </c>
    </row>
    <row r="6074" spans="1:35" x14ac:dyDescent="0.25">
      <c r="A6074" t="s">
        <v>13541</v>
      </c>
      <c r="B6074" s="1">
        <v>53</v>
      </c>
      <c r="C6074" t="s">
        <v>556</v>
      </c>
      <c r="D6074">
        <v>7868278</v>
      </c>
      <c r="E6074" t="s">
        <v>13542</v>
      </c>
      <c r="F6074" t="s">
        <v>1363</v>
      </c>
      <c r="G6074" t="s">
        <v>1391</v>
      </c>
      <c r="H6074" s="3" t="s">
        <v>6420</v>
      </c>
      <c r="I6074">
        <v>2018</v>
      </c>
      <c r="J6074" s="15" t="s">
        <v>6399</v>
      </c>
      <c r="K6074">
        <v>2018</v>
      </c>
      <c r="L6074" t="s">
        <v>1394</v>
      </c>
      <c r="M6074" t="s">
        <v>13412</v>
      </c>
      <c r="N6074" t="s">
        <v>13412</v>
      </c>
      <c r="O6074">
        <v>26600000000</v>
      </c>
      <c r="P6074" t="s">
        <v>2299</v>
      </c>
      <c r="Q6074">
        <f t="shared" si="108"/>
        <v>165</v>
      </c>
      <c r="R6074">
        <v>1204076</v>
      </c>
      <c r="S6074" t="s">
        <v>3346</v>
      </c>
      <c r="T6074" t="s">
        <v>713</v>
      </c>
      <c r="U6074" s="75">
        <v>165</v>
      </c>
      <c r="V6074">
        <v>15</v>
      </c>
      <c r="W6074">
        <v>2475</v>
      </c>
      <c r="AH6074" s="16"/>
      <c r="AI6074" t="s">
        <v>1375</v>
      </c>
    </row>
    <row r="6075" spans="1:35" x14ac:dyDescent="0.25">
      <c r="A6075" t="s">
        <v>13543</v>
      </c>
      <c r="B6075" s="1">
        <v>53</v>
      </c>
      <c r="C6075" t="s">
        <v>556</v>
      </c>
      <c r="D6075">
        <v>7868278</v>
      </c>
      <c r="E6075" t="s">
        <v>13542</v>
      </c>
      <c r="F6075" t="s">
        <v>1363</v>
      </c>
      <c r="G6075" t="s">
        <v>1391</v>
      </c>
      <c r="H6075" s="3" t="s">
        <v>6420</v>
      </c>
      <c r="I6075">
        <v>2018</v>
      </c>
      <c r="J6075" s="15" t="s">
        <v>6399</v>
      </c>
      <c r="K6075">
        <v>2018</v>
      </c>
      <c r="L6075" t="s">
        <v>1394</v>
      </c>
      <c r="M6075" t="s">
        <v>13412</v>
      </c>
      <c r="N6075" t="s">
        <v>13412</v>
      </c>
      <c r="O6075">
        <v>26600000000</v>
      </c>
      <c r="P6075" t="s">
        <v>2299</v>
      </c>
      <c r="Q6075">
        <f t="shared" si="108"/>
        <v>165</v>
      </c>
      <c r="R6075">
        <v>8163294</v>
      </c>
      <c r="S6075" t="s">
        <v>1382</v>
      </c>
      <c r="T6075" t="s">
        <v>13135</v>
      </c>
      <c r="U6075" s="75">
        <v>165</v>
      </c>
      <c r="V6075">
        <v>17.5</v>
      </c>
      <c r="W6075">
        <v>2887.5</v>
      </c>
      <c r="AH6075" s="16"/>
      <c r="AI6075" t="s">
        <v>1375</v>
      </c>
    </row>
    <row r="6076" spans="1:35" x14ac:dyDescent="0.25">
      <c r="A6076" t="s">
        <v>13544</v>
      </c>
      <c r="B6076" s="1">
        <v>53</v>
      </c>
      <c r="C6076" t="s">
        <v>556</v>
      </c>
      <c r="D6076">
        <v>7486294</v>
      </c>
      <c r="E6076" t="s">
        <v>13545</v>
      </c>
      <c r="F6076" t="s">
        <v>1363</v>
      </c>
      <c r="G6076" t="s">
        <v>1391</v>
      </c>
      <c r="H6076" s="3" t="s">
        <v>6217</v>
      </c>
      <c r="I6076">
        <v>2018</v>
      </c>
      <c r="J6076" s="15" t="s">
        <v>13546</v>
      </c>
      <c r="K6076">
        <v>2018</v>
      </c>
      <c r="L6076" t="s">
        <v>1394</v>
      </c>
      <c r="M6076" t="s">
        <v>13545</v>
      </c>
      <c r="N6076" t="s">
        <v>13545</v>
      </c>
      <c r="O6076">
        <v>26600000000</v>
      </c>
      <c r="P6076" t="s">
        <v>133</v>
      </c>
      <c r="Q6076">
        <f t="shared" si="108"/>
        <v>25</v>
      </c>
      <c r="R6076">
        <v>8163294</v>
      </c>
      <c r="S6076" t="s">
        <v>1382</v>
      </c>
      <c r="T6076" t="s">
        <v>13374</v>
      </c>
      <c r="U6076" s="75">
        <v>25</v>
      </c>
      <c r="V6076">
        <v>22.66</v>
      </c>
      <c r="W6076">
        <v>566.5</v>
      </c>
      <c r="AH6076" s="16"/>
      <c r="AI6076" t="s">
        <v>1375</v>
      </c>
    </row>
    <row r="6077" spans="1:35" x14ac:dyDescent="0.25">
      <c r="A6077" t="s">
        <v>13547</v>
      </c>
      <c r="B6077" s="1">
        <v>53</v>
      </c>
      <c r="C6077" t="s">
        <v>556</v>
      </c>
      <c r="D6077">
        <v>7486294</v>
      </c>
      <c r="E6077" t="s">
        <v>13545</v>
      </c>
      <c r="F6077" t="s">
        <v>1363</v>
      </c>
      <c r="G6077" t="s">
        <v>1391</v>
      </c>
      <c r="H6077" s="3" t="s">
        <v>6217</v>
      </c>
      <c r="I6077">
        <v>2018</v>
      </c>
      <c r="J6077" s="15" t="s">
        <v>13546</v>
      </c>
      <c r="K6077">
        <v>2018</v>
      </c>
      <c r="L6077" t="s">
        <v>1394</v>
      </c>
      <c r="M6077" t="s">
        <v>13545</v>
      </c>
      <c r="N6077" t="s">
        <v>13545</v>
      </c>
      <c r="O6077">
        <v>26600000000</v>
      </c>
      <c r="P6077" t="s">
        <v>133</v>
      </c>
      <c r="Q6077">
        <f t="shared" si="108"/>
        <v>25</v>
      </c>
      <c r="R6077">
        <v>1204076</v>
      </c>
      <c r="S6077" t="s">
        <v>3346</v>
      </c>
      <c r="T6077" t="s">
        <v>13548</v>
      </c>
      <c r="U6077" s="75">
        <v>25</v>
      </c>
      <c r="V6077">
        <v>15</v>
      </c>
      <c r="W6077">
        <v>375</v>
      </c>
      <c r="AH6077" s="16"/>
      <c r="AI6077" t="s">
        <v>1375</v>
      </c>
    </row>
    <row r="6078" spans="1:35" x14ac:dyDescent="0.25">
      <c r="A6078" t="s">
        <v>13549</v>
      </c>
      <c r="B6078" s="1">
        <v>53</v>
      </c>
      <c r="C6078" t="s">
        <v>556</v>
      </c>
      <c r="D6078">
        <v>7604424</v>
      </c>
      <c r="E6078" t="s">
        <v>13550</v>
      </c>
      <c r="F6078" t="s">
        <v>1363</v>
      </c>
      <c r="G6078" t="s">
        <v>1404</v>
      </c>
      <c r="H6078" s="3" t="s">
        <v>6344</v>
      </c>
      <c r="I6078">
        <v>2018</v>
      </c>
      <c r="J6078" s="15" t="s">
        <v>7786</v>
      </c>
      <c r="K6078">
        <v>2018</v>
      </c>
      <c r="L6078" t="s">
        <v>1394</v>
      </c>
      <c r="M6078" t="s">
        <v>13551</v>
      </c>
      <c r="N6078" t="s">
        <v>13551</v>
      </c>
      <c r="O6078">
        <v>26600000000</v>
      </c>
      <c r="P6078" t="s">
        <v>2761</v>
      </c>
      <c r="Q6078">
        <f t="shared" si="108"/>
        <v>3000</v>
      </c>
      <c r="R6078">
        <v>1204076</v>
      </c>
      <c r="S6078" t="s">
        <v>3346</v>
      </c>
      <c r="T6078" t="s">
        <v>713</v>
      </c>
      <c r="U6078" s="75">
        <v>3000</v>
      </c>
      <c r="V6078">
        <v>14</v>
      </c>
      <c r="W6078">
        <v>42000</v>
      </c>
      <c r="AH6078" s="16"/>
      <c r="AI6078" t="s">
        <v>1375</v>
      </c>
    </row>
    <row r="6079" spans="1:35" x14ac:dyDescent="0.25">
      <c r="A6079" t="s">
        <v>13552</v>
      </c>
      <c r="B6079" s="1">
        <v>53</v>
      </c>
      <c r="C6079" t="s">
        <v>556</v>
      </c>
      <c r="D6079">
        <v>8946108</v>
      </c>
      <c r="E6079" t="s">
        <v>13553</v>
      </c>
      <c r="F6079" t="s">
        <v>1363</v>
      </c>
      <c r="G6079" t="s">
        <v>1391</v>
      </c>
      <c r="H6079" s="3" t="s">
        <v>6794</v>
      </c>
      <c r="I6079">
        <v>2018</v>
      </c>
      <c r="J6079" s="15" t="s">
        <v>3496</v>
      </c>
      <c r="K6079">
        <v>2018</v>
      </c>
      <c r="L6079" t="s">
        <v>1394</v>
      </c>
      <c r="M6079" t="s">
        <v>13412</v>
      </c>
      <c r="N6079" t="s">
        <v>9401</v>
      </c>
      <c r="O6079" t="s">
        <v>1408</v>
      </c>
      <c r="P6079" t="s">
        <v>2299</v>
      </c>
      <c r="Q6079">
        <f t="shared" si="108"/>
        <v>747</v>
      </c>
      <c r="R6079">
        <v>1204076</v>
      </c>
      <c r="S6079" t="s">
        <v>3346</v>
      </c>
      <c r="T6079" t="s">
        <v>713</v>
      </c>
      <c r="U6079" s="75">
        <v>747</v>
      </c>
      <c r="V6079">
        <v>12.05</v>
      </c>
      <c r="W6079">
        <v>9001.35</v>
      </c>
      <c r="AH6079" s="16"/>
      <c r="AI6079" t="s">
        <v>1375</v>
      </c>
    </row>
    <row r="6080" spans="1:35" x14ac:dyDescent="0.25">
      <c r="A6080" t="s">
        <v>13554</v>
      </c>
      <c r="B6080" s="1">
        <v>53</v>
      </c>
      <c r="C6080" t="s">
        <v>556</v>
      </c>
      <c r="D6080">
        <v>8946108</v>
      </c>
      <c r="E6080" t="s">
        <v>13553</v>
      </c>
      <c r="F6080" t="s">
        <v>1363</v>
      </c>
      <c r="G6080" t="s">
        <v>1391</v>
      </c>
      <c r="H6080" s="3" t="s">
        <v>6794</v>
      </c>
      <c r="I6080">
        <v>2018</v>
      </c>
      <c r="J6080" s="15" t="s">
        <v>3496</v>
      </c>
      <c r="K6080">
        <v>2018</v>
      </c>
      <c r="L6080" t="s">
        <v>1394</v>
      </c>
      <c r="M6080" t="s">
        <v>13412</v>
      </c>
      <c r="N6080" t="s">
        <v>9401</v>
      </c>
      <c r="O6080" t="s">
        <v>1408</v>
      </c>
      <c r="P6080" t="s">
        <v>2299</v>
      </c>
      <c r="Q6080">
        <f t="shared" si="108"/>
        <v>747</v>
      </c>
      <c r="R6080">
        <v>8163294</v>
      </c>
      <c r="S6080" t="s">
        <v>1382</v>
      </c>
      <c r="T6080" t="s">
        <v>13135</v>
      </c>
      <c r="U6080" s="75">
        <v>747</v>
      </c>
      <c r="V6080">
        <v>17.489999999999998</v>
      </c>
      <c r="W6080">
        <v>13065.03</v>
      </c>
      <c r="AH6080" s="16"/>
      <c r="AI6080" t="s">
        <v>1375</v>
      </c>
    </row>
    <row r="6081" spans="1:35" x14ac:dyDescent="0.25">
      <c r="A6081" t="s">
        <v>13555</v>
      </c>
      <c r="B6081" s="1">
        <v>53</v>
      </c>
      <c r="C6081" t="s">
        <v>556</v>
      </c>
      <c r="D6081">
        <v>9114173</v>
      </c>
      <c r="E6081" t="s">
        <v>13556</v>
      </c>
      <c r="F6081" t="s">
        <v>1363</v>
      </c>
      <c r="G6081" t="s">
        <v>1391</v>
      </c>
      <c r="H6081" s="3" t="s">
        <v>13557</v>
      </c>
      <c r="I6081">
        <v>2018</v>
      </c>
      <c r="J6081" s="15" t="s">
        <v>1627</v>
      </c>
      <c r="K6081">
        <v>2018</v>
      </c>
      <c r="L6081" t="s">
        <v>1394</v>
      </c>
      <c r="M6081" t="s">
        <v>13412</v>
      </c>
      <c r="N6081" t="s">
        <v>13412</v>
      </c>
      <c r="O6081" t="s">
        <v>1408</v>
      </c>
      <c r="P6081" t="s">
        <v>133</v>
      </c>
      <c r="Q6081">
        <f t="shared" si="108"/>
        <v>3075</v>
      </c>
      <c r="R6081">
        <v>1204076</v>
      </c>
      <c r="S6081" t="s">
        <v>3346</v>
      </c>
      <c r="T6081" t="s">
        <v>713</v>
      </c>
      <c r="U6081" s="75">
        <v>3075</v>
      </c>
      <c r="V6081">
        <v>11.99</v>
      </c>
      <c r="W6081">
        <v>36869.25</v>
      </c>
      <c r="AH6081" s="16"/>
      <c r="AI6081" t="s">
        <v>1375</v>
      </c>
    </row>
    <row r="6082" spans="1:35" x14ac:dyDescent="0.25">
      <c r="A6082" t="s">
        <v>13558</v>
      </c>
      <c r="B6082" s="1">
        <v>53</v>
      </c>
      <c r="C6082" t="s">
        <v>556</v>
      </c>
      <c r="D6082">
        <v>9114173</v>
      </c>
      <c r="E6082" t="s">
        <v>13556</v>
      </c>
      <c r="F6082" t="s">
        <v>1363</v>
      </c>
      <c r="G6082" t="s">
        <v>1391</v>
      </c>
      <c r="H6082" s="3" t="s">
        <v>13557</v>
      </c>
      <c r="I6082">
        <v>2018</v>
      </c>
      <c r="J6082" s="15" t="s">
        <v>1627</v>
      </c>
      <c r="K6082">
        <v>2018</v>
      </c>
      <c r="L6082" t="s">
        <v>1394</v>
      </c>
      <c r="M6082" t="s">
        <v>13412</v>
      </c>
      <c r="N6082" t="s">
        <v>13412</v>
      </c>
      <c r="O6082" t="s">
        <v>1408</v>
      </c>
      <c r="P6082" t="s">
        <v>133</v>
      </c>
      <c r="Q6082">
        <f t="shared" ref="Q6082:Q6145" si="109">U6082</f>
        <v>3075</v>
      </c>
      <c r="R6082">
        <v>8163294</v>
      </c>
      <c r="S6082" t="s">
        <v>1382</v>
      </c>
      <c r="T6082" t="s">
        <v>13135</v>
      </c>
      <c r="U6082" s="75">
        <v>3075</v>
      </c>
      <c r="V6082">
        <v>17.5</v>
      </c>
      <c r="W6082">
        <v>53812.5</v>
      </c>
      <c r="AH6082" s="16"/>
      <c r="AI6082" t="s">
        <v>1375</v>
      </c>
    </row>
    <row r="6083" spans="1:35" x14ac:dyDescent="0.25">
      <c r="A6083" t="s">
        <v>13559</v>
      </c>
      <c r="B6083" s="1">
        <v>53</v>
      </c>
      <c r="C6083" t="s">
        <v>556</v>
      </c>
      <c r="D6083">
        <v>4573005</v>
      </c>
      <c r="E6083" t="s">
        <v>13560</v>
      </c>
      <c r="F6083" t="s">
        <v>1363</v>
      </c>
      <c r="G6083" t="s">
        <v>1364</v>
      </c>
      <c r="H6083" s="3" t="s">
        <v>2777</v>
      </c>
      <c r="I6083">
        <v>2016</v>
      </c>
      <c r="J6083" s="15" t="s">
        <v>2791</v>
      </c>
      <c r="K6083">
        <v>2016</v>
      </c>
      <c r="L6083" t="s">
        <v>1394</v>
      </c>
      <c r="M6083" t="s">
        <v>13560</v>
      </c>
      <c r="N6083" t="s">
        <v>12035</v>
      </c>
      <c r="O6083">
        <v>26600000000</v>
      </c>
      <c r="P6083" t="s">
        <v>2299</v>
      </c>
      <c r="Q6083">
        <f t="shared" si="109"/>
        <v>1800</v>
      </c>
      <c r="R6083">
        <v>1204076</v>
      </c>
      <c r="S6083" t="s">
        <v>3346</v>
      </c>
      <c r="T6083" t="s">
        <v>557</v>
      </c>
      <c r="U6083" s="75">
        <v>1800</v>
      </c>
      <c r="V6083">
        <v>50</v>
      </c>
      <c r="W6083">
        <v>90000</v>
      </c>
      <c r="AH6083" s="16"/>
      <c r="AI6083" t="s">
        <v>1375</v>
      </c>
    </row>
    <row r="6084" spans="1:35" x14ac:dyDescent="0.25">
      <c r="A6084" t="s">
        <v>13561</v>
      </c>
      <c r="B6084" s="1">
        <v>53</v>
      </c>
      <c r="C6084" t="s">
        <v>556</v>
      </c>
      <c r="D6084">
        <v>10119175</v>
      </c>
      <c r="E6084" t="s">
        <v>13562</v>
      </c>
      <c r="F6084" t="s">
        <v>1363</v>
      </c>
      <c r="G6084" t="s">
        <v>1391</v>
      </c>
      <c r="H6084" s="3" t="s">
        <v>6726</v>
      </c>
      <c r="I6084">
        <v>2019</v>
      </c>
      <c r="J6084" s="15" t="s">
        <v>1556</v>
      </c>
      <c r="K6084">
        <v>2019</v>
      </c>
      <c r="L6084" t="s">
        <v>1394</v>
      </c>
      <c r="M6084" t="s">
        <v>13412</v>
      </c>
      <c r="N6084" t="s">
        <v>9401</v>
      </c>
      <c r="O6084">
        <v>26600000000</v>
      </c>
      <c r="P6084" t="s">
        <v>2299</v>
      </c>
      <c r="Q6084">
        <f t="shared" si="109"/>
        <v>300</v>
      </c>
      <c r="R6084">
        <v>1204076</v>
      </c>
      <c r="S6084" t="s">
        <v>3346</v>
      </c>
      <c r="T6084" t="s">
        <v>713</v>
      </c>
      <c r="U6084" s="75">
        <v>300</v>
      </c>
      <c r="V6084">
        <v>12</v>
      </c>
      <c r="W6084">
        <v>3600</v>
      </c>
      <c r="AH6084" s="16"/>
      <c r="AI6084" t="s">
        <v>1375</v>
      </c>
    </row>
    <row r="6085" spans="1:35" x14ac:dyDescent="0.25">
      <c r="A6085" t="s">
        <v>13563</v>
      </c>
      <c r="B6085" s="1">
        <v>53</v>
      </c>
      <c r="C6085" t="s">
        <v>556</v>
      </c>
      <c r="D6085">
        <v>10119175</v>
      </c>
      <c r="E6085" t="s">
        <v>13562</v>
      </c>
      <c r="F6085" t="s">
        <v>1363</v>
      </c>
      <c r="G6085" t="s">
        <v>1391</v>
      </c>
      <c r="H6085" s="3" t="s">
        <v>6726</v>
      </c>
      <c r="I6085">
        <v>2019</v>
      </c>
      <c r="J6085" s="15" t="s">
        <v>1556</v>
      </c>
      <c r="K6085">
        <v>2019</v>
      </c>
      <c r="L6085" t="s">
        <v>1394</v>
      </c>
      <c r="M6085" t="s">
        <v>13412</v>
      </c>
      <c r="N6085" t="s">
        <v>9401</v>
      </c>
      <c r="O6085">
        <v>26600000000</v>
      </c>
      <c r="P6085" t="s">
        <v>2299</v>
      </c>
      <c r="Q6085">
        <f t="shared" si="109"/>
        <v>300</v>
      </c>
      <c r="R6085">
        <v>8163294</v>
      </c>
      <c r="S6085" t="s">
        <v>1382</v>
      </c>
      <c r="T6085" t="s">
        <v>13135</v>
      </c>
      <c r="U6085" s="75">
        <v>300</v>
      </c>
      <c r="V6085">
        <v>19.98</v>
      </c>
      <c r="W6085">
        <v>5994</v>
      </c>
      <c r="AH6085" s="16"/>
      <c r="AI6085" t="s">
        <v>1375</v>
      </c>
    </row>
    <row r="6086" spans="1:35" x14ac:dyDescent="0.25">
      <c r="A6086" t="s">
        <v>13564</v>
      </c>
      <c r="B6086" s="1">
        <v>53</v>
      </c>
      <c r="C6086" t="s">
        <v>556</v>
      </c>
      <c r="D6086">
        <v>4554353</v>
      </c>
      <c r="E6086" t="s">
        <v>13565</v>
      </c>
      <c r="F6086" t="s">
        <v>1363</v>
      </c>
      <c r="G6086" t="s">
        <v>1364</v>
      </c>
      <c r="H6086" s="3" t="s">
        <v>13566</v>
      </c>
      <c r="I6086">
        <v>2016</v>
      </c>
      <c r="J6086" s="15" t="s">
        <v>2764</v>
      </c>
      <c r="K6086">
        <v>2016</v>
      </c>
      <c r="L6086" t="s">
        <v>1394</v>
      </c>
      <c r="M6086" t="s">
        <v>13565</v>
      </c>
      <c r="N6086" t="s">
        <v>12035</v>
      </c>
      <c r="O6086">
        <v>26600000000</v>
      </c>
      <c r="P6086" t="s">
        <v>2299</v>
      </c>
      <c r="Q6086">
        <f t="shared" si="109"/>
        <v>1800</v>
      </c>
      <c r="R6086">
        <v>45334544</v>
      </c>
      <c r="S6086" t="s">
        <v>2480</v>
      </c>
      <c r="T6086" t="s">
        <v>13135</v>
      </c>
      <c r="U6086" s="75">
        <v>1800</v>
      </c>
      <c r="V6086">
        <v>18.72</v>
      </c>
      <c r="W6086">
        <v>33696</v>
      </c>
      <c r="AH6086" s="16"/>
      <c r="AI6086" t="s">
        <v>1375</v>
      </c>
    </row>
    <row r="6087" spans="1:35" x14ac:dyDescent="0.25">
      <c r="A6087" t="s">
        <v>13567</v>
      </c>
      <c r="B6087" s="1">
        <v>53</v>
      </c>
      <c r="C6087" t="s">
        <v>556</v>
      </c>
      <c r="D6087">
        <v>4554353</v>
      </c>
      <c r="E6087" t="s">
        <v>13565</v>
      </c>
      <c r="F6087" t="s">
        <v>1363</v>
      </c>
      <c r="G6087" t="s">
        <v>1364</v>
      </c>
      <c r="H6087" s="3" t="s">
        <v>13566</v>
      </c>
      <c r="I6087">
        <v>2016</v>
      </c>
      <c r="J6087" s="15" t="s">
        <v>2764</v>
      </c>
      <c r="K6087">
        <v>2016</v>
      </c>
      <c r="L6087" t="s">
        <v>1394</v>
      </c>
      <c r="M6087" t="s">
        <v>13565</v>
      </c>
      <c r="N6087" t="s">
        <v>12035</v>
      </c>
      <c r="O6087">
        <v>26600000000</v>
      </c>
      <c r="P6087" t="s">
        <v>2299</v>
      </c>
      <c r="Q6087">
        <f t="shared" si="109"/>
        <v>1800</v>
      </c>
      <c r="R6087">
        <v>1204076</v>
      </c>
      <c r="S6087" t="s">
        <v>3346</v>
      </c>
      <c r="T6087" t="s">
        <v>557</v>
      </c>
      <c r="U6087" s="75">
        <v>1800</v>
      </c>
      <c r="V6087">
        <v>50</v>
      </c>
      <c r="W6087">
        <v>90000</v>
      </c>
      <c r="AH6087" s="16"/>
      <c r="AI6087" t="s">
        <v>1375</v>
      </c>
    </row>
    <row r="6088" spans="1:35" x14ac:dyDescent="0.25">
      <c r="A6088" t="s">
        <v>13568</v>
      </c>
      <c r="B6088" s="1">
        <v>53</v>
      </c>
      <c r="C6088" t="s">
        <v>556</v>
      </c>
      <c r="D6088">
        <v>10080422</v>
      </c>
      <c r="E6088" t="s">
        <v>13569</v>
      </c>
      <c r="F6088" t="s">
        <v>1363</v>
      </c>
      <c r="G6088" t="s">
        <v>1391</v>
      </c>
      <c r="H6088" s="3" t="s">
        <v>6807</v>
      </c>
      <c r="I6088">
        <v>2019</v>
      </c>
      <c r="J6088" s="15" t="s">
        <v>13570</v>
      </c>
      <c r="K6088">
        <v>2019</v>
      </c>
      <c r="L6088" t="s">
        <v>1394</v>
      </c>
      <c r="M6088" t="s">
        <v>13571</v>
      </c>
      <c r="N6088" t="s">
        <v>13571</v>
      </c>
      <c r="O6088">
        <v>26600000000</v>
      </c>
      <c r="P6088" t="s">
        <v>2761</v>
      </c>
      <c r="Q6088">
        <f t="shared" si="109"/>
        <v>10</v>
      </c>
      <c r="R6088">
        <v>8163294</v>
      </c>
      <c r="S6088" t="s">
        <v>1382</v>
      </c>
      <c r="T6088" t="s">
        <v>13135</v>
      </c>
      <c r="U6088" s="75">
        <v>10</v>
      </c>
      <c r="V6088">
        <v>18.399999999999999</v>
      </c>
      <c r="W6088">
        <v>184</v>
      </c>
      <c r="AH6088" s="16"/>
      <c r="AI6088" t="s">
        <v>1375</v>
      </c>
    </row>
    <row r="6089" spans="1:35" x14ac:dyDescent="0.25">
      <c r="A6089" t="s">
        <v>13572</v>
      </c>
      <c r="B6089" s="1">
        <v>53</v>
      </c>
      <c r="C6089" t="s">
        <v>556</v>
      </c>
      <c r="D6089">
        <v>10307184</v>
      </c>
      <c r="E6089" t="s">
        <v>13573</v>
      </c>
      <c r="F6089" t="s">
        <v>1363</v>
      </c>
      <c r="G6089" t="s">
        <v>1391</v>
      </c>
      <c r="H6089" s="3" t="s">
        <v>6747</v>
      </c>
      <c r="I6089">
        <v>2019</v>
      </c>
      <c r="J6089" s="15" t="s">
        <v>4726</v>
      </c>
      <c r="K6089">
        <v>2019</v>
      </c>
      <c r="L6089" t="s">
        <v>1394</v>
      </c>
      <c r="M6089" t="s">
        <v>13412</v>
      </c>
      <c r="N6089" t="s">
        <v>9401</v>
      </c>
      <c r="O6089">
        <v>26600000000</v>
      </c>
      <c r="P6089" t="s">
        <v>2299</v>
      </c>
      <c r="Q6089">
        <f t="shared" si="109"/>
        <v>300</v>
      </c>
      <c r="R6089">
        <v>8163294</v>
      </c>
      <c r="S6089" t="s">
        <v>1382</v>
      </c>
      <c r="T6089" t="s">
        <v>13135</v>
      </c>
      <c r="U6089" s="75">
        <v>300</v>
      </c>
      <c r="V6089">
        <v>19.98</v>
      </c>
      <c r="W6089">
        <v>5994</v>
      </c>
      <c r="AH6089" s="16"/>
      <c r="AI6089" t="s">
        <v>1375</v>
      </c>
    </row>
    <row r="6090" spans="1:35" x14ac:dyDescent="0.25">
      <c r="A6090" t="s">
        <v>13574</v>
      </c>
      <c r="B6090" s="1">
        <v>53</v>
      </c>
      <c r="C6090" t="s">
        <v>556</v>
      </c>
      <c r="D6090">
        <v>10307184</v>
      </c>
      <c r="E6090" t="s">
        <v>13573</v>
      </c>
      <c r="F6090" t="s">
        <v>1363</v>
      </c>
      <c r="G6090" t="s">
        <v>1391</v>
      </c>
      <c r="H6090" s="3" t="s">
        <v>6747</v>
      </c>
      <c r="I6090">
        <v>2019</v>
      </c>
      <c r="J6090" s="15" t="s">
        <v>4726</v>
      </c>
      <c r="K6090">
        <v>2019</v>
      </c>
      <c r="L6090" t="s">
        <v>1394</v>
      </c>
      <c r="M6090" t="s">
        <v>13412</v>
      </c>
      <c r="N6090" t="s">
        <v>9401</v>
      </c>
      <c r="O6090">
        <v>26600000000</v>
      </c>
      <c r="P6090" t="s">
        <v>2299</v>
      </c>
      <c r="Q6090">
        <f t="shared" si="109"/>
        <v>300</v>
      </c>
      <c r="R6090">
        <v>1204076</v>
      </c>
      <c r="S6090" t="s">
        <v>3346</v>
      </c>
      <c r="T6090" t="s">
        <v>713</v>
      </c>
      <c r="U6090" s="75">
        <v>300</v>
      </c>
      <c r="V6090">
        <v>12</v>
      </c>
      <c r="W6090">
        <v>3600</v>
      </c>
      <c r="AH6090" s="16"/>
      <c r="AI6090" t="s">
        <v>1375</v>
      </c>
    </row>
    <row r="6091" spans="1:35" x14ac:dyDescent="0.25">
      <c r="A6091" t="s">
        <v>13575</v>
      </c>
      <c r="B6091" s="1">
        <v>53</v>
      </c>
      <c r="C6091" t="s">
        <v>556</v>
      </c>
      <c r="D6091">
        <v>5347882</v>
      </c>
      <c r="E6091" t="s">
        <v>13412</v>
      </c>
      <c r="F6091" t="s">
        <v>1363</v>
      </c>
      <c r="G6091" t="s">
        <v>1391</v>
      </c>
      <c r="H6091" s="3" t="s">
        <v>2357</v>
      </c>
      <c r="I6091">
        <v>2016</v>
      </c>
      <c r="J6091" s="15" t="s">
        <v>2889</v>
      </c>
      <c r="K6091">
        <v>2016</v>
      </c>
      <c r="L6091" t="s">
        <v>1394</v>
      </c>
      <c r="M6091" t="s">
        <v>13412</v>
      </c>
      <c r="N6091" t="s">
        <v>13412</v>
      </c>
      <c r="O6091">
        <v>26600000000</v>
      </c>
      <c r="P6091" t="s">
        <v>2299</v>
      </c>
      <c r="Q6091">
        <f t="shared" si="109"/>
        <v>700</v>
      </c>
      <c r="R6091">
        <v>8163294</v>
      </c>
      <c r="S6091" t="s">
        <v>1382</v>
      </c>
      <c r="T6091" t="s">
        <v>13135</v>
      </c>
      <c r="U6091" s="75">
        <v>700</v>
      </c>
      <c r="V6091">
        <v>19.75</v>
      </c>
      <c r="W6091">
        <v>13825</v>
      </c>
      <c r="AH6091" s="16"/>
      <c r="AI6091" t="s">
        <v>1375</v>
      </c>
    </row>
    <row r="6092" spans="1:35" x14ac:dyDescent="0.25">
      <c r="A6092" t="s">
        <v>13576</v>
      </c>
      <c r="B6092" s="1">
        <v>53</v>
      </c>
      <c r="C6092" t="s">
        <v>556</v>
      </c>
      <c r="D6092">
        <v>5347882</v>
      </c>
      <c r="E6092" t="s">
        <v>13412</v>
      </c>
      <c r="F6092" t="s">
        <v>1363</v>
      </c>
      <c r="G6092" t="s">
        <v>1391</v>
      </c>
      <c r="H6092" s="3" t="s">
        <v>2357</v>
      </c>
      <c r="I6092">
        <v>2016</v>
      </c>
      <c r="J6092" s="15" t="s">
        <v>2889</v>
      </c>
      <c r="K6092">
        <v>2016</v>
      </c>
      <c r="L6092" t="s">
        <v>1394</v>
      </c>
      <c r="M6092" t="s">
        <v>13412</v>
      </c>
      <c r="N6092" t="s">
        <v>13412</v>
      </c>
      <c r="O6092">
        <v>26600000000</v>
      </c>
      <c r="P6092" t="s">
        <v>2299</v>
      </c>
      <c r="Q6092">
        <f t="shared" si="109"/>
        <v>700</v>
      </c>
      <c r="R6092">
        <v>1204076</v>
      </c>
      <c r="S6092" t="s">
        <v>3346</v>
      </c>
      <c r="T6092" t="s">
        <v>557</v>
      </c>
      <c r="U6092" s="75">
        <v>700</v>
      </c>
      <c r="V6092">
        <v>18</v>
      </c>
      <c r="W6092">
        <v>12600</v>
      </c>
      <c r="AH6092" s="16"/>
      <c r="AI6092" t="s">
        <v>1375</v>
      </c>
    </row>
    <row r="6093" spans="1:35" x14ac:dyDescent="0.25">
      <c r="A6093" t="s">
        <v>13577</v>
      </c>
      <c r="B6093" s="1">
        <v>53</v>
      </c>
      <c r="C6093" t="s">
        <v>556</v>
      </c>
      <c r="D6093">
        <v>5347882</v>
      </c>
      <c r="E6093" t="s">
        <v>13412</v>
      </c>
      <c r="F6093" t="s">
        <v>1363</v>
      </c>
      <c r="G6093" t="s">
        <v>1391</v>
      </c>
      <c r="H6093" s="3" t="s">
        <v>2357</v>
      </c>
      <c r="I6093">
        <v>2016</v>
      </c>
      <c r="J6093" s="15" t="s">
        <v>2889</v>
      </c>
      <c r="K6093">
        <v>2016</v>
      </c>
      <c r="L6093" t="s">
        <v>1394</v>
      </c>
      <c r="M6093" t="s">
        <v>13412</v>
      </c>
      <c r="N6093" t="s">
        <v>13412</v>
      </c>
      <c r="O6093">
        <v>26600000000</v>
      </c>
      <c r="P6093" t="s">
        <v>2299</v>
      </c>
      <c r="Q6093">
        <f t="shared" si="109"/>
        <v>700</v>
      </c>
      <c r="R6093">
        <v>45334544</v>
      </c>
      <c r="S6093" t="s">
        <v>2480</v>
      </c>
      <c r="T6093" t="s">
        <v>13135</v>
      </c>
      <c r="U6093" s="75">
        <v>700</v>
      </c>
      <c r="V6093">
        <v>18.72</v>
      </c>
      <c r="W6093">
        <v>13104</v>
      </c>
      <c r="AH6093" s="16"/>
      <c r="AI6093" t="s">
        <v>1375</v>
      </c>
    </row>
    <row r="6094" spans="1:35" x14ac:dyDescent="0.25">
      <c r="A6094" t="s">
        <v>13578</v>
      </c>
      <c r="B6094" s="1">
        <v>53</v>
      </c>
      <c r="C6094" t="s">
        <v>556</v>
      </c>
      <c r="D6094">
        <v>11147202</v>
      </c>
      <c r="E6094" t="s">
        <v>13579</v>
      </c>
      <c r="F6094" t="s">
        <v>1363</v>
      </c>
      <c r="G6094" t="s">
        <v>1391</v>
      </c>
      <c r="H6094" s="3" t="s">
        <v>1641</v>
      </c>
      <c r="I6094">
        <v>2019</v>
      </c>
      <c r="J6094" s="15" t="s">
        <v>2591</v>
      </c>
      <c r="K6094">
        <v>2019</v>
      </c>
      <c r="L6094" t="s">
        <v>1394</v>
      </c>
      <c r="M6094" t="s">
        <v>13579</v>
      </c>
      <c r="N6094" t="s">
        <v>13579</v>
      </c>
      <c r="O6094">
        <v>26600000000</v>
      </c>
      <c r="P6094" t="s">
        <v>2299</v>
      </c>
      <c r="Q6094">
        <f t="shared" si="109"/>
        <v>307</v>
      </c>
      <c r="R6094">
        <v>8163294</v>
      </c>
      <c r="S6094" t="s">
        <v>1382</v>
      </c>
      <c r="T6094" t="s">
        <v>13135</v>
      </c>
      <c r="U6094" s="75">
        <v>307</v>
      </c>
      <c r="V6094">
        <v>21.49</v>
      </c>
      <c r="W6094">
        <v>6597.43</v>
      </c>
      <c r="AH6094" s="16"/>
      <c r="AI6094" t="s">
        <v>1375</v>
      </c>
    </row>
    <row r="6095" spans="1:35" x14ac:dyDescent="0.25">
      <c r="A6095" t="s">
        <v>13580</v>
      </c>
      <c r="B6095" s="1">
        <v>53</v>
      </c>
      <c r="C6095" t="s">
        <v>556</v>
      </c>
      <c r="D6095">
        <v>11147202</v>
      </c>
      <c r="E6095" t="s">
        <v>13579</v>
      </c>
      <c r="F6095" t="s">
        <v>1363</v>
      </c>
      <c r="G6095" t="s">
        <v>1391</v>
      </c>
      <c r="H6095" s="3" t="s">
        <v>1641</v>
      </c>
      <c r="I6095">
        <v>2019</v>
      </c>
      <c r="J6095" s="15" t="s">
        <v>2591</v>
      </c>
      <c r="K6095">
        <v>2019</v>
      </c>
      <c r="L6095" t="s">
        <v>1394</v>
      </c>
      <c r="M6095" t="s">
        <v>13579</v>
      </c>
      <c r="N6095" t="s">
        <v>13579</v>
      </c>
      <c r="O6095">
        <v>26600000000</v>
      </c>
      <c r="P6095" t="s">
        <v>2299</v>
      </c>
      <c r="Q6095">
        <f t="shared" si="109"/>
        <v>307</v>
      </c>
      <c r="R6095">
        <v>1204076</v>
      </c>
      <c r="S6095" t="s">
        <v>3346</v>
      </c>
      <c r="T6095" t="s">
        <v>713</v>
      </c>
      <c r="U6095" s="75">
        <v>307</v>
      </c>
      <c r="V6095">
        <v>12</v>
      </c>
      <c r="W6095">
        <v>3684</v>
      </c>
      <c r="AH6095" s="16"/>
      <c r="AI6095" t="s">
        <v>1375</v>
      </c>
    </row>
    <row r="6096" spans="1:35" x14ac:dyDescent="0.25">
      <c r="A6096" t="s">
        <v>13581</v>
      </c>
      <c r="B6096" s="1">
        <v>53</v>
      </c>
      <c r="C6096" t="s">
        <v>556</v>
      </c>
      <c r="D6096">
        <v>10366733</v>
      </c>
      <c r="E6096" t="s">
        <v>13470</v>
      </c>
      <c r="F6096" t="s">
        <v>1363</v>
      </c>
      <c r="G6096" t="s">
        <v>1391</v>
      </c>
      <c r="H6096" s="3" t="s">
        <v>6786</v>
      </c>
      <c r="I6096">
        <v>2019</v>
      </c>
      <c r="J6096" s="15" t="s">
        <v>6820</v>
      </c>
      <c r="K6096">
        <v>2019</v>
      </c>
      <c r="L6096" t="s">
        <v>1394</v>
      </c>
      <c r="M6096" t="s">
        <v>13470</v>
      </c>
      <c r="N6096" t="s">
        <v>13470</v>
      </c>
      <c r="O6096">
        <v>26600000000</v>
      </c>
      <c r="P6096" t="s">
        <v>2299</v>
      </c>
      <c r="Q6096">
        <f t="shared" si="109"/>
        <v>210</v>
      </c>
      <c r="R6096">
        <v>8163294</v>
      </c>
      <c r="S6096" t="s">
        <v>1382</v>
      </c>
      <c r="T6096" t="s">
        <v>13135</v>
      </c>
      <c r="U6096" s="75">
        <v>210</v>
      </c>
      <c r="V6096">
        <v>19.98</v>
      </c>
      <c r="W6096">
        <v>4195.8</v>
      </c>
      <c r="AH6096" s="16"/>
      <c r="AI6096" t="s">
        <v>1375</v>
      </c>
    </row>
    <row r="6097" spans="1:35" x14ac:dyDescent="0.25">
      <c r="A6097" t="s">
        <v>13582</v>
      </c>
      <c r="B6097" s="1">
        <v>53</v>
      </c>
      <c r="C6097" t="s">
        <v>556</v>
      </c>
      <c r="D6097">
        <v>10366733</v>
      </c>
      <c r="E6097" t="s">
        <v>13470</v>
      </c>
      <c r="F6097" t="s">
        <v>1363</v>
      </c>
      <c r="G6097" t="s">
        <v>1391</v>
      </c>
      <c r="H6097" s="3" t="s">
        <v>6786</v>
      </c>
      <c r="I6097">
        <v>2019</v>
      </c>
      <c r="J6097" s="15" t="s">
        <v>6820</v>
      </c>
      <c r="K6097">
        <v>2019</v>
      </c>
      <c r="L6097" t="s">
        <v>1394</v>
      </c>
      <c r="M6097" t="s">
        <v>13470</v>
      </c>
      <c r="N6097" t="s">
        <v>13470</v>
      </c>
      <c r="O6097">
        <v>26600000000</v>
      </c>
      <c r="P6097" t="s">
        <v>2299</v>
      </c>
      <c r="Q6097">
        <f t="shared" si="109"/>
        <v>210</v>
      </c>
      <c r="R6097">
        <v>1204076</v>
      </c>
      <c r="S6097" t="s">
        <v>3346</v>
      </c>
      <c r="T6097" t="s">
        <v>713</v>
      </c>
      <c r="U6097" s="75">
        <v>210</v>
      </c>
      <c r="V6097">
        <v>12</v>
      </c>
      <c r="W6097">
        <v>2520</v>
      </c>
      <c r="AH6097" s="16"/>
      <c r="AI6097" t="s">
        <v>1375</v>
      </c>
    </row>
    <row r="6098" spans="1:35" x14ac:dyDescent="0.25">
      <c r="A6098" t="s">
        <v>13583</v>
      </c>
      <c r="B6098" s="1">
        <v>53</v>
      </c>
      <c r="C6098" t="s">
        <v>556</v>
      </c>
      <c r="D6098">
        <v>13763822</v>
      </c>
      <c r="E6098" t="s">
        <v>13584</v>
      </c>
      <c r="F6098" t="s">
        <v>1363</v>
      </c>
      <c r="G6098" t="s">
        <v>9607</v>
      </c>
      <c r="H6098" s="3" t="s">
        <v>4100</v>
      </c>
      <c r="I6098">
        <v>2020</v>
      </c>
      <c r="J6098" s="15" t="s">
        <v>4101</v>
      </c>
      <c r="K6098">
        <v>2020</v>
      </c>
      <c r="L6098" t="s">
        <v>1367</v>
      </c>
      <c r="M6098" t="s">
        <v>13490</v>
      </c>
      <c r="N6098" t="s">
        <v>13490</v>
      </c>
      <c r="O6098">
        <v>26600000000</v>
      </c>
      <c r="P6098" t="s">
        <v>133</v>
      </c>
      <c r="Q6098">
        <f t="shared" si="109"/>
        <v>4000</v>
      </c>
      <c r="R6098">
        <v>1204076</v>
      </c>
      <c r="S6098" t="s">
        <v>3346</v>
      </c>
      <c r="T6098" t="s">
        <v>713</v>
      </c>
      <c r="U6098" s="75">
        <v>4000</v>
      </c>
      <c r="V6098">
        <v>10.98</v>
      </c>
      <c r="W6098">
        <v>43920</v>
      </c>
      <c r="AH6098" s="16"/>
      <c r="AI6098" t="s">
        <v>1375</v>
      </c>
    </row>
    <row r="6099" spans="1:35" x14ac:dyDescent="0.25">
      <c r="A6099" t="s">
        <v>13585</v>
      </c>
      <c r="B6099" s="1">
        <v>53</v>
      </c>
      <c r="C6099" t="s">
        <v>556</v>
      </c>
      <c r="D6099">
        <v>5711223</v>
      </c>
      <c r="E6099" t="s">
        <v>13586</v>
      </c>
      <c r="F6099" t="s">
        <v>1363</v>
      </c>
      <c r="G6099" t="s">
        <v>1364</v>
      </c>
      <c r="H6099" s="3" t="s">
        <v>2396</v>
      </c>
      <c r="I6099">
        <v>2016</v>
      </c>
      <c r="J6099" s="15" t="s">
        <v>2397</v>
      </c>
      <c r="K6099">
        <v>2016</v>
      </c>
      <c r="L6099" t="s">
        <v>1394</v>
      </c>
      <c r="M6099" t="s">
        <v>13587</v>
      </c>
      <c r="N6099" t="s">
        <v>13587</v>
      </c>
      <c r="O6099">
        <v>0</v>
      </c>
      <c r="P6099" t="s">
        <v>2299</v>
      </c>
      <c r="Q6099">
        <f t="shared" si="109"/>
        <v>6</v>
      </c>
      <c r="R6099">
        <v>1204076</v>
      </c>
      <c r="S6099" t="s">
        <v>3346</v>
      </c>
      <c r="T6099" t="s">
        <v>13588</v>
      </c>
      <c r="U6099" s="75">
        <v>6</v>
      </c>
      <c r="V6099">
        <v>18</v>
      </c>
      <c r="W6099">
        <v>108</v>
      </c>
      <c r="AH6099" s="16"/>
      <c r="AI6099" t="s">
        <v>1375</v>
      </c>
    </row>
    <row r="6100" spans="1:35" x14ac:dyDescent="0.25">
      <c r="A6100" t="s">
        <v>13589</v>
      </c>
      <c r="B6100" s="1">
        <v>53</v>
      </c>
      <c r="C6100" t="s">
        <v>556</v>
      </c>
      <c r="D6100">
        <v>5711223</v>
      </c>
      <c r="E6100" t="s">
        <v>13586</v>
      </c>
      <c r="F6100" t="s">
        <v>1363</v>
      </c>
      <c r="G6100" t="s">
        <v>1364</v>
      </c>
      <c r="H6100" s="3" t="s">
        <v>2396</v>
      </c>
      <c r="I6100">
        <v>2016</v>
      </c>
      <c r="J6100" s="15" t="s">
        <v>2397</v>
      </c>
      <c r="K6100">
        <v>2016</v>
      </c>
      <c r="L6100" t="s">
        <v>1394</v>
      </c>
      <c r="M6100" t="s">
        <v>13587</v>
      </c>
      <c r="N6100" t="s">
        <v>13587</v>
      </c>
      <c r="O6100">
        <v>0</v>
      </c>
      <c r="P6100" t="s">
        <v>2299</v>
      </c>
      <c r="Q6100">
        <f t="shared" si="109"/>
        <v>6</v>
      </c>
      <c r="R6100">
        <v>8163294</v>
      </c>
      <c r="S6100" t="s">
        <v>1382</v>
      </c>
      <c r="T6100" t="s">
        <v>13211</v>
      </c>
      <c r="U6100" s="75">
        <v>6</v>
      </c>
      <c r="V6100">
        <v>22.75</v>
      </c>
      <c r="W6100">
        <v>136.5</v>
      </c>
      <c r="AH6100" s="16"/>
      <c r="AI6100" t="s">
        <v>1375</v>
      </c>
    </row>
    <row r="6101" spans="1:35" x14ac:dyDescent="0.25">
      <c r="A6101" t="s">
        <v>13590</v>
      </c>
      <c r="B6101" s="1">
        <v>53</v>
      </c>
      <c r="C6101" t="s">
        <v>556</v>
      </c>
      <c r="D6101">
        <v>5711223</v>
      </c>
      <c r="E6101" t="s">
        <v>13586</v>
      </c>
      <c r="F6101" t="s">
        <v>1363</v>
      </c>
      <c r="G6101" t="s">
        <v>1364</v>
      </c>
      <c r="H6101" s="3" t="s">
        <v>2396</v>
      </c>
      <c r="I6101">
        <v>2016</v>
      </c>
      <c r="J6101" s="15" t="s">
        <v>2397</v>
      </c>
      <c r="K6101">
        <v>2016</v>
      </c>
      <c r="L6101" t="s">
        <v>1394</v>
      </c>
      <c r="M6101" t="s">
        <v>13587</v>
      </c>
      <c r="N6101" t="s">
        <v>13587</v>
      </c>
      <c r="O6101">
        <v>0</v>
      </c>
      <c r="P6101" t="s">
        <v>2299</v>
      </c>
      <c r="Q6101">
        <f t="shared" si="109"/>
        <v>6</v>
      </c>
      <c r="R6101">
        <v>45334544</v>
      </c>
      <c r="S6101" t="s">
        <v>2480</v>
      </c>
      <c r="T6101" t="s">
        <v>13135</v>
      </c>
      <c r="U6101" s="75">
        <v>6</v>
      </c>
      <c r="V6101">
        <v>17.75</v>
      </c>
      <c r="W6101">
        <v>106.5</v>
      </c>
      <c r="AH6101" s="16"/>
      <c r="AI6101" t="s">
        <v>1375</v>
      </c>
    </row>
    <row r="6102" spans="1:35" x14ac:dyDescent="0.25">
      <c r="A6102" t="s">
        <v>13591</v>
      </c>
      <c r="B6102" s="1">
        <v>53</v>
      </c>
      <c r="C6102" t="s">
        <v>556</v>
      </c>
      <c r="D6102">
        <v>5711223</v>
      </c>
      <c r="E6102" t="s">
        <v>13586</v>
      </c>
      <c r="F6102" t="s">
        <v>1363</v>
      </c>
      <c r="G6102" t="s">
        <v>1364</v>
      </c>
      <c r="H6102" s="3" t="s">
        <v>2396</v>
      </c>
      <c r="I6102">
        <v>2016</v>
      </c>
      <c r="J6102" s="15" t="s">
        <v>2397</v>
      </c>
      <c r="K6102">
        <v>2016</v>
      </c>
      <c r="L6102" t="s">
        <v>1394</v>
      </c>
      <c r="M6102" t="s">
        <v>13587</v>
      </c>
      <c r="N6102" t="s">
        <v>13587</v>
      </c>
      <c r="O6102">
        <v>0</v>
      </c>
      <c r="P6102" t="s">
        <v>2299</v>
      </c>
      <c r="Q6102">
        <f t="shared" si="109"/>
        <v>6</v>
      </c>
      <c r="R6102">
        <v>11367121</v>
      </c>
      <c r="S6102" t="s">
        <v>2348</v>
      </c>
      <c r="T6102" t="s">
        <v>13592</v>
      </c>
      <c r="U6102" s="75">
        <v>6</v>
      </c>
      <c r="V6102">
        <v>28</v>
      </c>
      <c r="W6102">
        <v>168</v>
      </c>
      <c r="AH6102" s="16"/>
      <c r="AI6102" t="s">
        <v>1375</v>
      </c>
    </row>
    <row r="6103" spans="1:35" x14ac:dyDescent="0.25">
      <c r="A6103" t="s">
        <v>13593</v>
      </c>
      <c r="B6103" s="1">
        <v>53</v>
      </c>
      <c r="C6103" t="s">
        <v>556</v>
      </c>
      <c r="D6103">
        <v>6511015</v>
      </c>
      <c r="E6103" t="s">
        <v>13594</v>
      </c>
      <c r="F6103" t="s">
        <v>1363</v>
      </c>
      <c r="G6103" t="s">
        <v>1391</v>
      </c>
      <c r="H6103" s="3" t="s">
        <v>9100</v>
      </c>
      <c r="I6103">
        <v>2017</v>
      </c>
      <c r="J6103" s="15" t="s">
        <v>1769</v>
      </c>
      <c r="K6103">
        <v>2017</v>
      </c>
      <c r="L6103" t="s">
        <v>1394</v>
      </c>
      <c r="M6103" t="s">
        <v>13412</v>
      </c>
      <c r="N6103" t="s">
        <v>13595</v>
      </c>
      <c r="O6103">
        <v>26600000000</v>
      </c>
      <c r="P6103" t="s">
        <v>2299</v>
      </c>
      <c r="Q6103">
        <f t="shared" si="109"/>
        <v>270</v>
      </c>
      <c r="R6103">
        <v>8163294</v>
      </c>
      <c r="S6103" t="s">
        <v>1382</v>
      </c>
      <c r="T6103" t="s">
        <v>13135</v>
      </c>
      <c r="U6103" s="75">
        <v>270</v>
      </c>
      <c r="V6103">
        <v>19.89</v>
      </c>
      <c r="W6103">
        <v>5370.3</v>
      </c>
      <c r="AH6103" s="16"/>
      <c r="AI6103" t="s">
        <v>1375</v>
      </c>
    </row>
    <row r="6104" spans="1:35" x14ac:dyDescent="0.25">
      <c r="A6104" t="s">
        <v>13596</v>
      </c>
      <c r="B6104" s="1">
        <v>53</v>
      </c>
      <c r="C6104" t="s">
        <v>556</v>
      </c>
      <c r="D6104">
        <v>6511015</v>
      </c>
      <c r="E6104" t="s">
        <v>13594</v>
      </c>
      <c r="F6104" t="s">
        <v>1363</v>
      </c>
      <c r="G6104" t="s">
        <v>1391</v>
      </c>
      <c r="H6104" s="3" t="s">
        <v>9100</v>
      </c>
      <c r="I6104">
        <v>2017</v>
      </c>
      <c r="J6104" s="15" t="s">
        <v>1769</v>
      </c>
      <c r="K6104">
        <v>2017</v>
      </c>
      <c r="L6104" t="s">
        <v>1394</v>
      </c>
      <c r="M6104" t="s">
        <v>13412</v>
      </c>
      <c r="N6104" t="s">
        <v>13595</v>
      </c>
      <c r="O6104">
        <v>26600000000</v>
      </c>
      <c r="P6104" t="s">
        <v>2299</v>
      </c>
      <c r="Q6104">
        <f t="shared" si="109"/>
        <v>270</v>
      </c>
      <c r="R6104">
        <v>45334544</v>
      </c>
      <c r="S6104" t="s">
        <v>2480</v>
      </c>
      <c r="T6104" t="s">
        <v>13597</v>
      </c>
      <c r="U6104" s="75">
        <v>270</v>
      </c>
      <c r="V6104">
        <v>14</v>
      </c>
      <c r="W6104">
        <v>3780</v>
      </c>
      <c r="AH6104" s="16"/>
      <c r="AI6104" t="s">
        <v>1375</v>
      </c>
    </row>
    <row r="6105" spans="1:35" x14ac:dyDescent="0.25">
      <c r="A6105" t="s">
        <v>13598</v>
      </c>
      <c r="B6105" s="1">
        <v>53</v>
      </c>
      <c r="C6105" t="s">
        <v>556</v>
      </c>
      <c r="D6105">
        <v>6511015</v>
      </c>
      <c r="E6105" t="s">
        <v>13594</v>
      </c>
      <c r="F6105" t="s">
        <v>1363</v>
      </c>
      <c r="G6105" t="s">
        <v>1391</v>
      </c>
      <c r="H6105" s="3" t="s">
        <v>9100</v>
      </c>
      <c r="I6105">
        <v>2017</v>
      </c>
      <c r="J6105" s="15" t="s">
        <v>1769</v>
      </c>
      <c r="K6105">
        <v>2017</v>
      </c>
      <c r="L6105" t="s">
        <v>1394</v>
      </c>
      <c r="M6105" t="s">
        <v>13412</v>
      </c>
      <c r="N6105" t="s">
        <v>13595</v>
      </c>
      <c r="O6105">
        <v>26600000000</v>
      </c>
      <c r="P6105" t="s">
        <v>2299</v>
      </c>
      <c r="Q6105">
        <f t="shared" si="109"/>
        <v>270</v>
      </c>
      <c r="R6105">
        <v>1204076</v>
      </c>
      <c r="S6105" t="s">
        <v>3346</v>
      </c>
      <c r="T6105" t="s">
        <v>557</v>
      </c>
      <c r="U6105" s="75">
        <v>270</v>
      </c>
      <c r="V6105">
        <v>15</v>
      </c>
      <c r="W6105">
        <v>4050</v>
      </c>
      <c r="AH6105" s="16"/>
      <c r="AI6105" t="s">
        <v>1375</v>
      </c>
    </row>
    <row r="6106" spans="1:35" x14ac:dyDescent="0.25">
      <c r="A6106" t="s">
        <v>13599</v>
      </c>
      <c r="B6106" s="1">
        <v>53</v>
      </c>
      <c r="C6106" t="s">
        <v>556</v>
      </c>
      <c r="D6106">
        <v>6666094</v>
      </c>
      <c r="E6106" t="s">
        <v>13412</v>
      </c>
      <c r="F6106" t="s">
        <v>1363</v>
      </c>
      <c r="G6106" t="s">
        <v>1391</v>
      </c>
      <c r="H6106" s="3" t="s">
        <v>8412</v>
      </c>
      <c r="I6106">
        <v>2017</v>
      </c>
      <c r="J6106" s="15" t="s">
        <v>1772</v>
      </c>
      <c r="K6106">
        <v>2017</v>
      </c>
      <c r="L6106" t="s">
        <v>1394</v>
      </c>
      <c r="M6106" t="s">
        <v>13412</v>
      </c>
      <c r="N6106" t="s">
        <v>13412</v>
      </c>
      <c r="O6106">
        <v>26600000000</v>
      </c>
      <c r="P6106" t="s">
        <v>133</v>
      </c>
      <c r="Q6106">
        <f t="shared" si="109"/>
        <v>10</v>
      </c>
      <c r="R6106">
        <v>1204076</v>
      </c>
      <c r="S6106" t="s">
        <v>3346</v>
      </c>
      <c r="T6106" t="s">
        <v>557</v>
      </c>
      <c r="U6106" s="75">
        <v>10</v>
      </c>
      <c r="V6106">
        <v>15.5</v>
      </c>
      <c r="W6106">
        <v>155</v>
      </c>
      <c r="AH6106" s="16"/>
      <c r="AI6106" t="s">
        <v>1375</v>
      </c>
    </row>
    <row r="6107" spans="1:35" x14ac:dyDescent="0.25">
      <c r="A6107" t="s">
        <v>13600</v>
      </c>
      <c r="B6107" s="1">
        <v>53</v>
      </c>
      <c r="C6107" t="s">
        <v>556</v>
      </c>
      <c r="D6107">
        <v>6666094</v>
      </c>
      <c r="E6107" t="s">
        <v>13412</v>
      </c>
      <c r="F6107" t="s">
        <v>1363</v>
      </c>
      <c r="G6107" t="s">
        <v>1391</v>
      </c>
      <c r="H6107" s="3" t="s">
        <v>8412</v>
      </c>
      <c r="I6107">
        <v>2017</v>
      </c>
      <c r="J6107" s="15" t="s">
        <v>1772</v>
      </c>
      <c r="K6107">
        <v>2017</v>
      </c>
      <c r="L6107" t="s">
        <v>1394</v>
      </c>
      <c r="M6107" t="s">
        <v>13412</v>
      </c>
      <c r="N6107" t="s">
        <v>13412</v>
      </c>
      <c r="O6107">
        <v>26600000000</v>
      </c>
      <c r="P6107" t="s">
        <v>133</v>
      </c>
      <c r="Q6107">
        <f t="shared" si="109"/>
        <v>10</v>
      </c>
      <c r="R6107">
        <v>8163294</v>
      </c>
      <c r="S6107" t="s">
        <v>1382</v>
      </c>
      <c r="T6107" t="s">
        <v>13374</v>
      </c>
      <c r="U6107" s="75">
        <v>10</v>
      </c>
      <c r="V6107">
        <v>22.66</v>
      </c>
      <c r="W6107">
        <v>226.6</v>
      </c>
      <c r="AH6107" s="16"/>
      <c r="AI6107" t="s">
        <v>1375</v>
      </c>
    </row>
    <row r="6108" spans="1:35" x14ac:dyDescent="0.25">
      <c r="A6108" t="s">
        <v>13601</v>
      </c>
      <c r="B6108" s="1">
        <v>53</v>
      </c>
      <c r="C6108" t="s">
        <v>556</v>
      </c>
      <c r="D6108">
        <v>6706320</v>
      </c>
      <c r="E6108" t="s">
        <v>13527</v>
      </c>
      <c r="F6108" t="s">
        <v>1363</v>
      </c>
      <c r="G6108" t="s">
        <v>1391</v>
      </c>
      <c r="H6108" s="3" t="s">
        <v>3074</v>
      </c>
      <c r="I6108">
        <v>2017</v>
      </c>
      <c r="J6108" s="15" t="s">
        <v>7452</v>
      </c>
      <c r="K6108">
        <v>2017</v>
      </c>
      <c r="L6108" t="s">
        <v>1394</v>
      </c>
      <c r="M6108" t="s">
        <v>13506</v>
      </c>
      <c r="N6108" t="s">
        <v>12035</v>
      </c>
      <c r="O6108">
        <v>26600000000</v>
      </c>
      <c r="P6108" t="s">
        <v>2299</v>
      </c>
      <c r="Q6108">
        <f t="shared" si="109"/>
        <v>22</v>
      </c>
      <c r="R6108">
        <v>45334544</v>
      </c>
      <c r="S6108" t="s">
        <v>2480</v>
      </c>
      <c r="T6108" t="s">
        <v>13211</v>
      </c>
      <c r="U6108" s="75">
        <v>22</v>
      </c>
      <c r="V6108">
        <v>14</v>
      </c>
      <c r="W6108">
        <v>308</v>
      </c>
      <c r="AH6108" s="16"/>
      <c r="AI6108" t="s">
        <v>1375</v>
      </c>
    </row>
    <row r="6109" spans="1:35" x14ac:dyDescent="0.25">
      <c r="A6109" t="s">
        <v>13602</v>
      </c>
      <c r="B6109" s="1">
        <v>53</v>
      </c>
      <c r="C6109" t="s">
        <v>556</v>
      </c>
      <c r="D6109">
        <v>6706320</v>
      </c>
      <c r="E6109" t="s">
        <v>13527</v>
      </c>
      <c r="F6109" t="s">
        <v>1363</v>
      </c>
      <c r="G6109" t="s">
        <v>1391</v>
      </c>
      <c r="H6109" s="3" t="s">
        <v>3074</v>
      </c>
      <c r="I6109">
        <v>2017</v>
      </c>
      <c r="J6109" s="15" t="s">
        <v>7452</v>
      </c>
      <c r="K6109">
        <v>2017</v>
      </c>
      <c r="L6109" t="s">
        <v>1394</v>
      </c>
      <c r="M6109" t="s">
        <v>13506</v>
      </c>
      <c r="N6109" t="s">
        <v>12035</v>
      </c>
      <c r="O6109">
        <v>26600000000</v>
      </c>
      <c r="P6109" t="s">
        <v>2299</v>
      </c>
      <c r="Q6109">
        <f t="shared" si="109"/>
        <v>22</v>
      </c>
      <c r="R6109">
        <v>8163294</v>
      </c>
      <c r="S6109" t="s">
        <v>1382</v>
      </c>
      <c r="T6109" t="s">
        <v>13211</v>
      </c>
      <c r="U6109" s="75">
        <v>22</v>
      </c>
      <c r="V6109">
        <v>22.66</v>
      </c>
      <c r="W6109">
        <v>498.52</v>
      </c>
      <c r="AH6109" s="16"/>
      <c r="AI6109" t="s">
        <v>1375</v>
      </c>
    </row>
    <row r="6110" spans="1:35" x14ac:dyDescent="0.25">
      <c r="A6110" t="s">
        <v>13603</v>
      </c>
      <c r="B6110" s="1">
        <v>53</v>
      </c>
      <c r="C6110" t="s">
        <v>556</v>
      </c>
      <c r="D6110">
        <v>6706320</v>
      </c>
      <c r="E6110" t="s">
        <v>13527</v>
      </c>
      <c r="F6110" t="s">
        <v>1363</v>
      </c>
      <c r="G6110" t="s">
        <v>1391</v>
      </c>
      <c r="H6110" s="3" t="s">
        <v>3074</v>
      </c>
      <c r="I6110">
        <v>2017</v>
      </c>
      <c r="J6110" s="15" t="s">
        <v>7452</v>
      </c>
      <c r="K6110">
        <v>2017</v>
      </c>
      <c r="L6110" t="s">
        <v>1394</v>
      </c>
      <c r="M6110" t="s">
        <v>13506</v>
      </c>
      <c r="N6110" t="s">
        <v>12035</v>
      </c>
      <c r="O6110">
        <v>26600000000</v>
      </c>
      <c r="P6110" t="s">
        <v>2299</v>
      </c>
      <c r="Q6110">
        <f t="shared" si="109"/>
        <v>22</v>
      </c>
      <c r="R6110">
        <v>1204076</v>
      </c>
      <c r="S6110" t="s">
        <v>3346</v>
      </c>
      <c r="T6110" t="s">
        <v>13133</v>
      </c>
      <c r="U6110" s="75">
        <v>22</v>
      </c>
      <c r="V6110">
        <v>15.5</v>
      </c>
      <c r="W6110">
        <v>341</v>
      </c>
      <c r="AH6110" s="16"/>
      <c r="AI6110" t="s">
        <v>1375</v>
      </c>
    </row>
    <row r="6111" spans="1:35" x14ac:dyDescent="0.25">
      <c r="A6111" t="s">
        <v>13604</v>
      </c>
      <c r="B6111" s="1">
        <v>53</v>
      </c>
      <c r="C6111" t="s">
        <v>556</v>
      </c>
      <c r="D6111">
        <v>17075556</v>
      </c>
      <c r="E6111" t="s">
        <v>13605</v>
      </c>
      <c r="F6111" t="s">
        <v>1363</v>
      </c>
      <c r="G6111" t="s">
        <v>9607</v>
      </c>
      <c r="H6111" s="3" t="s">
        <v>4149</v>
      </c>
      <c r="I6111">
        <v>2022</v>
      </c>
      <c r="J6111" s="15" t="s">
        <v>5055</v>
      </c>
      <c r="K6111">
        <v>2022</v>
      </c>
      <c r="L6111" t="s">
        <v>1367</v>
      </c>
      <c r="M6111" t="s">
        <v>13490</v>
      </c>
      <c r="N6111" t="s">
        <v>13490</v>
      </c>
      <c r="O6111">
        <v>26600000000</v>
      </c>
      <c r="P6111" t="s">
        <v>133</v>
      </c>
      <c r="Q6111">
        <f t="shared" si="109"/>
        <v>2000</v>
      </c>
      <c r="R6111">
        <v>24125814</v>
      </c>
      <c r="S6111" t="s">
        <v>2370</v>
      </c>
      <c r="T6111" t="s">
        <v>13135</v>
      </c>
      <c r="U6111" s="75">
        <v>2000</v>
      </c>
      <c r="V6111">
        <v>14.98</v>
      </c>
      <c r="W6111">
        <v>29960</v>
      </c>
      <c r="AH6111" s="16"/>
      <c r="AI6111" t="s">
        <v>1375</v>
      </c>
    </row>
    <row r="6112" spans="1:35" x14ac:dyDescent="0.25">
      <c r="A6112" t="s">
        <v>13606</v>
      </c>
      <c r="B6112" s="1">
        <v>53</v>
      </c>
      <c r="C6112" t="s">
        <v>556</v>
      </c>
      <c r="D6112">
        <v>17075556</v>
      </c>
      <c r="E6112" t="s">
        <v>13605</v>
      </c>
      <c r="F6112" t="s">
        <v>1363</v>
      </c>
      <c r="G6112" t="s">
        <v>9607</v>
      </c>
      <c r="H6112" s="3" t="s">
        <v>4149</v>
      </c>
      <c r="I6112">
        <v>2022</v>
      </c>
      <c r="J6112" s="15" t="s">
        <v>5055</v>
      </c>
      <c r="K6112">
        <v>2022</v>
      </c>
      <c r="L6112" t="s">
        <v>1367</v>
      </c>
      <c r="M6112" t="s">
        <v>13490</v>
      </c>
      <c r="N6112" t="s">
        <v>13490</v>
      </c>
      <c r="O6112">
        <v>26600000000</v>
      </c>
      <c r="P6112" t="s">
        <v>133</v>
      </c>
      <c r="Q6112">
        <f t="shared" si="109"/>
        <v>2000</v>
      </c>
      <c r="R6112">
        <v>1204076</v>
      </c>
      <c r="S6112" t="s">
        <v>3346</v>
      </c>
      <c r="T6112" t="s">
        <v>13133</v>
      </c>
      <c r="U6112" s="75">
        <v>2000</v>
      </c>
      <c r="V6112">
        <v>15</v>
      </c>
      <c r="W6112">
        <v>30000</v>
      </c>
      <c r="AH6112" s="16"/>
      <c r="AI6112" t="s">
        <v>1375</v>
      </c>
    </row>
    <row r="6113" spans="1:35" x14ac:dyDescent="0.25">
      <c r="A6113" t="s">
        <v>13607</v>
      </c>
      <c r="B6113" s="1">
        <v>53</v>
      </c>
      <c r="C6113" t="s">
        <v>556</v>
      </c>
      <c r="D6113">
        <v>17799910</v>
      </c>
      <c r="E6113" t="s">
        <v>13608</v>
      </c>
      <c r="F6113" t="s">
        <v>1363</v>
      </c>
      <c r="G6113" t="s">
        <v>9607</v>
      </c>
      <c r="H6113" s="3" t="s">
        <v>13609</v>
      </c>
      <c r="I6113">
        <v>2022</v>
      </c>
      <c r="J6113" s="15" t="s">
        <v>13610</v>
      </c>
      <c r="K6113">
        <v>2022</v>
      </c>
      <c r="L6113" t="s">
        <v>1367</v>
      </c>
      <c r="M6113" t="s">
        <v>13490</v>
      </c>
      <c r="N6113" t="s">
        <v>13490</v>
      </c>
      <c r="O6113">
        <v>26600000000</v>
      </c>
      <c r="P6113" t="s">
        <v>133</v>
      </c>
      <c r="Q6113">
        <f t="shared" si="109"/>
        <v>4250</v>
      </c>
      <c r="R6113">
        <v>1204076</v>
      </c>
      <c r="S6113" t="s">
        <v>3346</v>
      </c>
      <c r="T6113" t="s">
        <v>13133</v>
      </c>
      <c r="U6113" s="75">
        <v>4250</v>
      </c>
      <c r="V6113">
        <v>13.99</v>
      </c>
      <c r="W6113">
        <v>59457.5</v>
      </c>
      <c r="AH6113" s="16"/>
      <c r="AI6113" t="s">
        <v>1375</v>
      </c>
    </row>
    <row r="6114" spans="1:35" x14ac:dyDescent="0.25">
      <c r="A6114" t="s">
        <v>13611</v>
      </c>
      <c r="B6114" s="1">
        <v>53</v>
      </c>
      <c r="C6114" t="s">
        <v>556</v>
      </c>
      <c r="D6114">
        <v>17799910</v>
      </c>
      <c r="E6114" t="s">
        <v>13608</v>
      </c>
      <c r="F6114" t="s">
        <v>1363</v>
      </c>
      <c r="G6114" t="s">
        <v>9607</v>
      </c>
      <c r="H6114" s="3" t="s">
        <v>13609</v>
      </c>
      <c r="I6114">
        <v>2022</v>
      </c>
      <c r="J6114" s="15" t="s">
        <v>13610</v>
      </c>
      <c r="K6114">
        <v>2022</v>
      </c>
      <c r="L6114" t="s">
        <v>1367</v>
      </c>
      <c r="M6114" t="s">
        <v>13490</v>
      </c>
      <c r="N6114" t="s">
        <v>13490</v>
      </c>
      <c r="O6114">
        <v>26600000000</v>
      </c>
      <c r="P6114" t="s">
        <v>133</v>
      </c>
      <c r="Q6114">
        <f t="shared" si="109"/>
        <v>4250</v>
      </c>
      <c r="R6114">
        <v>24125814</v>
      </c>
      <c r="S6114" t="s">
        <v>2370</v>
      </c>
      <c r="T6114" t="s">
        <v>13135</v>
      </c>
      <c r="U6114" s="75">
        <v>4250</v>
      </c>
      <c r="V6114">
        <v>18.55</v>
      </c>
      <c r="W6114">
        <v>78837.5</v>
      </c>
      <c r="AH6114" s="16"/>
      <c r="AI6114" t="s">
        <v>1375</v>
      </c>
    </row>
    <row r="6115" spans="1:35" x14ac:dyDescent="0.25">
      <c r="A6115" t="s">
        <v>13612</v>
      </c>
      <c r="B6115" s="1">
        <v>54</v>
      </c>
      <c r="C6115" t="s">
        <v>13613</v>
      </c>
      <c r="D6115">
        <v>10791973</v>
      </c>
      <c r="E6115" t="s">
        <v>9289</v>
      </c>
      <c r="F6115" t="s">
        <v>1363</v>
      </c>
      <c r="G6115" t="s">
        <v>1364</v>
      </c>
      <c r="H6115" s="3" t="s">
        <v>3440</v>
      </c>
      <c r="I6115">
        <v>2019</v>
      </c>
      <c r="J6115" s="15" t="s">
        <v>3929</v>
      </c>
      <c r="K6115">
        <v>2019</v>
      </c>
      <c r="L6115" t="s">
        <v>1367</v>
      </c>
      <c r="M6115" t="s">
        <v>13614</v>
      </c>
      <c r="N6115" t="s">
        <v>13615</v>
      </c>
      <c r="O6115" t="s">
        <v>1388</v>
      </c>
      <c r="P6115" t="s">
        <v>13616</v>
      </c>
      <c r="Q6115">
        <f t="shared" si="109"/>
        <v>800</v>
      </c>
      <c r="R6115" t="s">
        <v>2102</v>
      </c>
      <c r="S6115" t="s">
        <v>2103</v>
      </c>
      <c r="T6115" t="s">
        <v>13617</v>
      </c>
      <c r="U6115" s="75">
        <v>800</v>
      </c>
      <c r="V6115">
        <v>8.0299999999999994</v>
      </c>
      <c r="W6115">
        <v>6424</v>
      </c>
      <c r="AH6115" s="16"/>
      <c r="AI6115" t="s">
        <v>1375</v>
      </c>
    </row>
    <row r="6116" spans="1:35" x14ac:dyDescent="0.25">
      <c r="A6116" t="s">
        <v>13618</v>
      </c>
      <c r="B6116" s="1">
        <v>54</v>
      </c>
      <c r="C6116" t="s">
        <v>13613</v>
      </c>
      <c r="D6116">
        <v>10791973</v>
      </c>
      <c r="E6116" t="s">
        <v>9289</v>
      </c>
      <c r="F6116" t="s">
        <v>1363</v>
      </c>
      <c r="G6116" t="s">
        <v>1364</v>
      </c>
      <c r="H6116" s="3" t="s">
        <v>3440</v>
      </c>
      <c r="I6116">
        <v>2019</v>
      </c>
      <c r="J6116" s="15" t="s">
        <v>3929</v>
      </c>
      <c r="K6116">
        <v>2019</v>
      </c>
      <c r="L6116" t="s">
        <v>1367</v>
      </c>
      <c r="M6116" t="s">
        <v>13614</v>
      </c>
      <c r="N6116" t="s">
        <v>13615</v>
      </c>
      <c r="O6116" t="s">
        <v>1388</v>
      </c>
      <c r="P6116" t="s">
        <v>13616</v>
      </c>
      <c r="Q6116">
        <f t="shared" si="109"/>
        <v>800</v>
      </c>
      <c r="R6116" t="s">
        <v>1381</v>
      </c>
      <c r="S6116" t="s">
        <v>1382</v>
      </c>
      <c r="T6116" t="s">
        <v>13619</v>
      </c>
      <c r="U6116" s="75">
        <v>800</v>
      </c>
      <c r="V6116">
        <v>8</v>
      </c>
      <c r="W6116">
        <v>6400</v>
      </c>
      <c r="AH6116" s="16"/>
      <c r="AI6116" t="s">
        <v>1375</v>
      </c>
    </row>
    <row r="6117" spans="1:35" x14ac:dyDescent="0.25">
      <c r="A6117" t="s">
        <v>13620</v>
      </c>
      <c r="B6117" s="1">
        <v>54</v>
      </c>
      <c r="C6117" t="s">
        <v>13613</v>
      </c>
      <c r="D6117">
        <v>8587671</v>
      </c>
      <c r="E6117" t="s">
        <v>13621</v>
      </c>
      <c r="F6117" t="s">
        <v>1539</v>
      </c>
      <c r="G6117" t="s">
        <v>1364</v>
      </c>
      <c r="H6117" s="3" t="s">
        <v>2652</v>
      </c>
      <c r="I6117">
        <v>2019</v>
      </c>
      <c r="J6117" s="15" t="s">
        <v>1573</v>
      </c>
      <c r="K6117">
        <v>2019</v>
      </c>
      <c r="L6117" t="s">
        <v>1367</v>
      </c>
      <c r="M6117" t="s">
        <v>13622</v>
      </c>
      <c r="N6117" t="s">
        <v>13622</v>
      </c>
      <c r="O6117" t="s">
        <v>1388</v>
      </c>
      <c r="P6117" t="s">
        <v>682</v>
      </c>
      <c r="Q6117">
        <f t="shared" si="109"/>
        <v>150000</v>
      </c>
      <c r="R6117" t="s">
        <v>11613</v>
      </c>
      <c r="S6117" t="s">
        <v>11614</v>
      </c>
      <c r="T6117" t="s">
        <v>11796</v>
      </c>
      <c r="U6117" s="75">
        <v>150000</v>
      </c>
      <c r="V6117">
        <v>5.14</v>
      </c>
      <c r="W6117">
        <v>771000</v>
      </c>
      <c r="AH6117" s="16"/>
      <c r="AI6117" t="s">
        <v>1375</v>
      </c>
    </row>
    <row r="6118" spans="1:35" x14ac:dyDescent="0.25">
      <c r="A6118" t="s">
        <v>13623</v>
      </c>
      <c r="B6118" s="1">
        <v>54</v>
      </c>
      <c r="C6118" t="s">
        <v>13613</v>
      </c>
      <c r="D6118">
        <v>8587671</v>
      </c>
      <c r="E6118" t="s">
        <v>13621</v>
      </c>
      <c r="F6118" t="s">
        <v>1539</v>
      </c>
      <c r="G6118" t="s">
        <v>1364</v>
      </c>
      <c r="H6118" s="3" t="s">
        <v>2652</v>
      </c>
      <c r="I6118">
        <v>2019</v>
      </c>
      <c r="J6118" s="15" t="s">
        <v>1573</v>
      </c>
      <c r="K6118">
        <v>2019</v>
      </c>
      <c r="L6118" t="s">
        <v>1367</v>
      </c>
      <c r="M6118" t="s">
        <v>13622</v>
      </c>
      <c r="N6118" t="s">
        <v>13622</v>
      </c>
      <c r="O6118" t="s">
        <v>1388</v>
      </c>
      <c r="P6118" t="s">
        <v>682</v>
      </c>
      <c r="Q6118">
        <f t="shared" si="109"/>
        <v>150000</v>
      </c>
      <c r="R6118" t="s">
        <v>11929</v>
      </c>
      <c r="S6118" t="s">
        <v>11930</v>
      </c>
      <c r="T6118" t="s">
        <v>587</v>
      </c>
      <c r="U6118" s="75">
        <v>150000</v>
      </c>
      <c r="V6118">
        <v>5.99</v>
      </c>
      <c r="W6118">
        <v>898500</v>
      </c>
      <c r="AH6118" s="16"/>
      <c r="AI6118" t="s">
        <v>1375</v>
      </c>
    </row>
    <row r="6119" spans="1:35" x14ac:dyDescent="0.25">
      <c r="A6119" t="s">
        <v>13624</v>
      </c>
      <c r="B6119" s="1">
        <v>54</v>
      </c>
      <c r="C6119" t="s">
        <v>13613</v>
      </c>
      <c r="D6119">
        <v>8587671</v>
      </c>
      <c r="E6119" t="s">
        <v>13621</v>
      </c>
      <c r="F6119" t="s">
        <v>1539</v>
      </c>
      <c r="G6119" t="s">
        <v>1364</v>
      </c>
      <c r="H6119" s="3" t="s">
        <v>2652</v>
      </c>
      <c r="I6119">
        <v>2019</v>
      </c>
      <c r="J6119" s="15" t="s">
        <v>1573</v>
      </c>
      <c r="K6119">
        <v>2019</v>
      </c>
      <c r="L6119" t="s">
        <v>1367</v>
      </c>
      <c r="M6119" t="s">
        <v>13622</v>
      </c>
      <c r="N6119" t="s">
        <v>13622</v>
      </c>
      <c r="O6119" t="s">
        <v>1388</v>
      </c>
      <c r="P6119" t="s">
        <v>682</v>
      </c>
      <c r="Q6119">
        <f t="shared" si="109"/>
        <v>150000</v>
      </c>
      <c r="R6119" t="s">
        <v>1377</v>
      </c>
      <c r="S6119" t="s">
        <v>1378</v>
      </c>
      <c r="T6119" t="s">
        <v>587</v>
      </c>
      <c r="U6119" s="75">
        <v>150000</v>
      </c>
      <c r="V6119">
        <v>6.4</v>
      </c>
      <c r="W6119">
        <v>960000</v>
      </c>
      <c r="AH6119" s="16"/>
      <c r="AI6119" t="s">
        <v>1375</v>
      </c>
    </row>
    <row r="6120" spans="1:35" x14ac:dyDescent="0.25">
      <c r="A6120" t="s">
        <v>13625</v>
      </c>
      <c r="B6120" s="1">
        <v>54</v>
      </c>
      <c r="C6120" t="s">
        <v>13613</v>
      </c>
      <c r="D6120">
        <v>8587671</v>
      </c>
      <c r="E6120" t="s">
        <v>13621</v>
      </c>
      <c r="F6120" t="s">
        <v>1539</v>
      </c>
      <c r="G6120" t="s">
        <v>1364</v>
      </c>
      <c r="H6120" s="3" t="s">
        <v>2652</v>
      </c>
      <c r="I6120">
        <v>2019</v>
      </c>
      <c r="J6120" s="15" t="s">
        <v>1573</v>
      </c>
      <c r="K6120">
        <v>2019</v>
      </c>
      <c r="L6120" t="s">
        <v>1367</v>
      </c>
      <c r="M6120" t="s">
        <v>13622</v>
      </c>
      <c r="N6120" t="s">
        <v>13622</v>
      </c>
      <c r="O6120" t="s">
        <v>1388</v>
      </c>
      <c r="P6120" t="s">
        <v>682</v>
      </c>
      <c r="Q6120">
        <f t="shared" si="109"/>
        <v>150000</v>
      </c>
      <c r="R6120" t="s">
        <v>1927</v>
      </c>
      <c r="S6120" t="s">
        <v>1928</v>
      </c>
      <c r="T6120" t="s">
        <v>13626</v>
      </c>
      <c r="U6120" s="75">
        <v>150000</v>
      </c>
      <c r="V6120">
        <v>5.94</v>
      </c>
      <c r="W6120">
        <v>891000</v>
      </c>
      <c r="AH6120" s="16"/>
      <c r="AI6120" t="s">
        <v>1375</v>
      </c>
    </row>
    <row r="6121" spans="1:35" x14ac:dyDescent="0.25">
      <c r="A6121" t="s">
        <v>13627</v>
      </c>
      <c r="B6121" s="1">
        <v>54</v>
      </c>
      <c r="C6121" t="s">
        <v>13613</v>
      </c>
      <c r="D6121">
        <v>10027440</v>
      </c>
      <c r="E6121" t="s">
        <v>13628</v>
      </c>
      <c r="F6121" t="s">
        <v>1363</v>
      </c>
      <c r="G6121" t="s">
        <v>1364</v>
      </c>
      <c r="H6121" s="3" t="s">
        <v>3734</v>
      </c>
      <c r="I6121">
        <v>2019</v>
      </c>
      <c r="J6121" s="15" t="s">
        <v>2560</v>
      </c>
      <c r="K6121">
        <v>2019</v>
      </c>
      <c r="L6121" t="s">
        <v>1367</v>
      </c>
      <c r="M6121" t="s">
        <v>13629</v>
      </c>
      <c r="N6121" t="s">
        <v>13629</v>
      </c>
      <c r="O6121" t="s">
        <v>1388</v>
      </c>
      <c r="P6121" t="s">
        <v>682</v>
      </c>
      <c r="Q6121">
        <f t="shared" si="109"/>
        <v>9000</v>
      </c>
      <c r="R6121" t="s">
        <v>1377</v>
      </c>
      <c r="S6121" t="s">
        <v>1378</v>
      </c>
      <c r="T6121" t="s">
        <v>587</v>
      </c>
      <c r="U6121" s="75">
        <v>9000</v>
      </c>
      <c r="V6121">
        <v>5.6</v>
      </c>
      <c r="W6121">
        <v>50400</v>
      </c>
      <c r="AH6121" s="16"/>
      <c r="AI6121" t="s">
        <v>1375</v>
      </c>
    </row>
    <row r="6122" spans="1:35" x14ac:dyDescent="0.25">
      <c r="A6122" t="s">
        <v>13630</v>
      </c>
      <c r="B6122" s="1">
        <v>54</v>
      </c>
      <c r="C6122" t="s">
        <v>13613</v>
      </c>
      <c r="D6122">
        <v>10027440</v>
      </c>
      <c r="E6122" t="s">
        <v>13628</v>
      </c>
      <c r="F6122" t="s">
        <v>1363</v>
      </c>
      <c r="G6122" t="s">
        <v>1364</v>
      </c>
      <c r="H6122" s="3" t="s">
        <v>3734</v>
      </c>
      <c r="I6122">
        <v>2019</v>
      </c>
      <c r="J6122" s="15" t="s">
        <v>2560</v>
      </c>
      <c r="K6122">
        <v>2019</v>
      </c>
      <c r="L6122" t="s">
        <v>1367</v>
      </c>
      <c r="M6122" t="s">
        <v>13629</v>
      </c>
      <c r="N6122" t="s">
        <v>13629</v>
      </c>
      <c r="O6122" t="s">
        <v>1388</v>
      </c>
      <c r="P6122" t="s">
        <v>682</v>
      </c>
      <c r="Q6122">
        <f t="shared" si="109"/>
        <v>9000</v>
      </c>
      <c r="R6122" t="s">
        <v>2102</v>
      </c>
      <c r="S6122" t="s">
        <v>2103</v>
      </c>
      <c r="T6122" t="s">
        <v>13617</v>
      </c>
      <c r="U6122" s="75">
        <v>9000</v>
      </c>
      <c r="V6122">
        <v>6.53</v>
      </c>
      <c r="W6122">
        <v>58770</v>
      </c>
      <c r="AH6122" s="16"/>
      <c r="AI6122" t="s">
        <v>1375</v>
      </c>
    </row>
    <row r="6123" spans="1:35" x14ac:dyDescent="0.25">
      <c r="A6123" t="s">
        <v>13631</v>
      </c>
      <c r="B6123" s="1">
        <v>54</v>
      </c>
      <c r="C6123" t="s">
        <v>13613</v>
      </c>
      <c r="D6123">
        <v>10027440</v>
      </c>
      <c r="E6123" t="s">
        <v>13628</v>
      </c>
      <c r="F6123" t="s">
        <v>1363</v>
      </c>
      <c r="G6123" t="s">
        <v>1364</v>
      </c>
      <c r="H6123" s="3" t="s">
        <v>3734</v>
      </c>
      <c r="I6123">
        <v>2019</v>
      </c>
      <c r="J6123" s="15" t="s">
        <v>2560</v>
      </c>
      <c r="K6123">
        <v>2019</v>
      </c>
      <c r="L6123" t="s">
        <v>1367</v>
      </c>
      <c r="M6123" t="s">
        <v>13629</v>
      </c>
      <c r="N6123" t="s">
        <v>13629</v>
      </c>
      <c r="O6123" t="s">
        <v>1388</v>
      </c>
      <c r="P6123" t="s">
        <v>682</v>
      </c>
      <c r="Q6123">
        <f t="shared" si="109"/>
        <v>9000</v>
      </c>
      <c r="R6123" t="s">
        <v>1381</v>
      </c>
      <c r="S6123" t="s">
        <v>1382</v>
      </c>
      <c r="T6123" t="s">
        <v>394</v>
      </c>
      <c r="U6123" s="75">
        <v>9000</v>
      </c>
      <c r="V6123">
        <v>8.98</v>
      </c>
      <c r="W6123">
        <v>80820</v>
      </c>
      <c r="AH6123" s="16"/>
      <c r="AI6123" t="s">
        <v>1375</v>
      </c>
    </row>
    <row r="6124" spans="1:35" x14ac:dyDescent="0.25">
      <c r="A6124" t="s">
        <v>13632</v>
      </c>
      <c r="B6124" s="1">
        <v>54</v>
      </c>
      <c r="C6124" t="s">
        <v>13633</v>
      </c>
      <c r="D6124">
        <v>11050993</v>
      </c>
      <c r="E6124" t="s">
        <v>13485</v>
      </c>
      <c r="F6124" t="s">
        <v>1363</v>
      </c>
      <c r="G6124" t="s">
        <v>1364</v>
      </c>
      <c r="H6124" s="3" t="s">
        <v>1565</v>
      </c>
      <c r="I6124">
        <v>2019</v>
      </c>
      <c r="J6124" s="15" t="s">
        <v>6844</v>
      </c>
      <c r="K6124">
        <v>2019</v>
      </c>
      <c r="L6124" t="s">
        <v>1367</v>
      </c>
      <c r="M6124" t="s">
        <v>13634</v>
      </c>
      <c r="N6124" t="s">
        <v>13615</v>
      </c>
      <c r="O6124" t="s">
        <v>1388</v>
      </c>
      <c r="P6124" t="s">
        <v>1234</v>
      </c>
      <c r="Q6124">
        <f t="shared" si="109"/>
        <v>150</v>
      </c>
      <c r="R6124" t="s">
        <v>13635</v>
      </c>
      <c r="S6124" t="s">
        <v>13636</v>
      </c>
      <c r="T6124" t="s">
        <v>11759</v>
      </c>
      <c r="U6124" s="75">
        <v>150</v>
      </c>
      <c r="V6124">
        <v>7.92</v>
      </c>
      <c r="W6124">
        <v>1188</v>
      </c>
      <c r="AH6124" s="16"/>
      <c r="AI6124" t="s">
        <v>1375</v>
      </c>
    </row>
    <row r="6125" spans="1:35" x14ac:dyDescent="0.25">
      <c r="A6125" t="s">
        <v>13637</v>
      </c>
      <c r="B6125" s="1">
        <v>54</v>
      </c>
      <c r="C6125" t="s">
        <v>13633</v>
      </c>
      <c r="D6125">
        <v>11050993</v>
      </c>
      <c r="E6125" t="s">
        <v>13485</v>
      </c>
      <c r="F6125" t="s">
        <v>1363</v>
      </c>
      <c r="G6125" t="s">
        <v>1364</v>
      </c>
      <c r="H6125" s="3" t="s">
        <v>1565</v>
      </c>
      <c r="I6125">
        <v>2019</v>
      </c>
      <c r="J6125" s="15" t="s">
        <v>6844</v>
      </c>
      <c r="K6125">
        <v>2019</v>
      </c>
      <c r="L6125" t="s">
        <v>1367</v>
      </c>
      <c r="M6125" t="s">
        <v>13634</v>
      </c>
      <c r="N6125" t="s">
        <v>13615</v>
      </c>
      <c r="O6125" t="s">
        <v>1388</v>
      </c>
      <c r="P6125" t="s">
        <v>1234</v>
      </c>
      <c r="Q6125">
        <f t="shared" si="109"/>
        <v>150</v>
      </c>
      <c r="R6125" t="s">
        <v>11613</v>
      </c>
      <c r="S6125" t="s">
        <v>11614</v>
      </c>
      <c r="T6125" t="s">
        <v>11796</v>
      </c>
      <c r="U6125" s="75">
        <v>150</v>
      </c>
      <c r="V6125">
        <v>6.2</v>
      </c>
      <c r="W6125">
        <v>930</v>
      </c>
      <c r="AH6125" s="16"/>
      <c r="AI6125" t="s">
        <v>1375</v>
      </c>
    </row>
    <row r="6126" spans="1:35" x14ac:dyDescent="0.25">
      <c r="A6126" t="s">
        <v>13638</v>
      </c>
      <c r="B6126" s="1">
        <v>54</v>
      </c>
      <c r="C6126" t="s">
        <v>13633</v>
      </c>
      <c r="D6126">
        <v>11050993</v>
      </c>
      <c r="E6126" t="s">
        <v>13485</v>
      </c>
      <c r="F6126" t="s">
        <v>1363</v>
      </c>
      <c r="G6126" t="s">
        <v>1364</v>
      </c>
      <c r="H6126" s="3" t="s">
        <v>1565</v>
      </c>
      <c r="I6126">
        <v>2019</v>
      </c>
      <c r="J6126" s="15" t="s">
        <v>6844</v>
      </c>
      <c r="K6126">
        <v>2019</v>
      </c>
      <c r="L6126" t="s">
        <v>1367</v>
      </c>
      <c r="M6126" t="s">
        <v>13634</v>
      </c>
      <c r="N6126" t="s">
        <v>13615</v>
      </c>
      <c r="O6126" t="s">
        <v>1388</v>
      </c>
      <c r="P6126" t="s">
        <v>1234</v>
      </c>
      <c r="Q6126">
        <f t="shared" si="109"/>
        <v>150</v>
      </c>
      <c r="R6126" t="s">
        <v>1381</v>
      </c>
      <c r="S6126" t="s">
        <v>1382</v>
      </c>
      <c r="T6126" t="s">
        <v>394</v>
      </c>
      <c r="U6126" s="75">
        <v>150</v>
      </c>
      <c r="V6126">
        <v>8.11</v>
      </c>
      <c r="W6126">
        <v>1216.5</v>
      </c>
      <c r="AH6126" s="16"/>
      <c r="AI6126" t="s">
        <v>1375</v>
      </c>
    </row>
    <row r="6127" spans="1:35" x14ac:dyDescent="0.25">
      <c r="A6127" t="s">
        <v>13639</v>
      </c>
      <c r="B6127" s="1">
        <v>54</v>
      </c>
      <c r="C6127" t="s">
        <v>13633</v>
      </c>
      <c r="D6127">
        <v>11050993</v>
      </c>
      <c r="E6127" t="s">
        <v>13485</v>
      </c>
      <c r="F6127" t="s">
        <v>1363</v>
      </c>
      <c r="G6127" t="s">
        <v>1364</v>
      </c>
      <c r="H6127" s="3" t="s">
        <v>1565</v>
      </c>
      <c r="I6127">
        <v>2019</v>
      </c>
      <c r="J6127" s="15" t="s">
        <v>6844</v>
      </c>
      <c r="K6127">
        <v>2019</v>
      </c>
      <c r="L6127" t="s">
        <v>1367</v>
      </c>
      <c r="M6127" t="s">
        <v>13634</v>
      </c>
      <c r="N6127" t="s">
        <v>13615</v>
      </c>
      <c r="O6127" t="s">
        <v>1388</v>
      </c>
      <c r="P6127" t="s">
        <v>1234</v>
      </c>
      <c r="Q6127">
        <f t="shared" si="109"/>
        <v>150</v>
      </c>
      <c r="R6127" t="s">
        <v>11929</v>
      </c>
      <c r="S6127" t="s">
        <v>11930</v>
      </c>
      <c r="T6127" t="s">
        <v>587</v>
      </c>
      <c r="U6127" s="75">
        <v>150</v>
      </c>
      <c r="V6127">
        <v>6.5</v>
      </c>
      <c r="W6127">
        <v>975</v>
      </c>
      <c r="AH6127" s="16"/>
      <c r="AI6127" t="s">
        <v>1375</v>
      </c>
    </row>
    <row r="6128" spans="1:35" x14ac:dyDescent="0.25">
      <c r="A6128" t="s">
        <v>13640</v>
      </c>
      <c r="B6128" s="1">
        <v>54</v>
      </c>
      <c r="C6128" t="s">
        <v>13633</v>
      </c>
      <c r="D6128">
        <v>11050993</v>
      </c>
      <c r="E6128" t="s">
        <v>13485</v>
      </c>
      <c r="F6128" t="s">
        <v>1363</v>
      </c>
      <c r="G6128" t="s">
        <v>1364</v>
      </c>
      <c r="H6128" s="3" t="s">
        <v>1565</v>
      </c>
      <c r="I6128">
        <v>2019</v>
      </c>
      <c r="J6128" s="15" t="s">
        <v>6844</v>
      </c>
      <c r="K6128">
        <v>2019</v>
      </c>
      <c r="L6128" t="s">
        <v>1367</v>
      </c>
      <c r="M6128" t="s">
        <v>13634</v>
      </c>
      <c r="N6128" t="s">
        <v>13615</v>
      </c>
      <c r="O6128" t="s">
        <v>1388</v>
      </c>
      <c r="P6128" t="s">
        <v>1234</v>
      </c>
      <c r="Q6128">
        <f t="shared" si="109"/>
        <v>150</v>
      </c>
      <c r="R6128" t="s">
        <v>2102</v>
      </c>
      <c r="S6128" t="s">
        <v>2103</v>
      </c>
      <c r="T6128" t="s">
        <v>13617</v>
      </c>
      <c r="U6128" s="75">
        <v>150</v>
      </c>
      <c r="V6128">
        <v>8.0299999999999994</v>
      </c>
      <c r="W6128">
        <v>1204.5</v>
      </c>
      <c r="AH6128" s="16"/>
      <c r="AI6128" t="s">
        <v>1375</v>
      </c>
    </row>
    <row r="6129" spans="1:35" x14ac:dyDescent="0.25">
      <c r="A6129" t="s">
        <v>13641</v>
      </c>
      <c r="B6129" s="1">
        <v>54</v>
      </c>
      <c r="C6129" t="s">
        <v>13633</v>
      </c>
      <c r="D6129">
        <v>9696636</v>
      </c>
      <c r="E6129" t="s">
        <v>13642</v>
      </c>
      <c r="F6129" t="s">
        <v>1363</v>
      </c>
      <c r="G6129" t="s">
        <v>1404</v>
      </c>
      <c r="H6129" s="3" t="s">
        <v>1656</v>
      </c>
      <c r="I6129">
        <v>2019</v>
      </c>
      <c r="J6129" s="15" t="s">
        <v>1659</v>
      </c>
      <c r="K6129">
        <v>2019</v>
      </c>
      <c r="L6129" t="s">
        <v>1367</v>
      </c>
      <c r="M6129" t="s">
        <v>13643</v>
      </c>
      <c r="N6129" t="s">
        <v>13643</v>
      </c>
      <c r="O6129" t="s">
        <v>1388</v>
      </c>
      <c r="P6129" t="s">
        <v>1234</v>
      </c>
      <c r="Q6129">
        <f t="shared" si="109"/>
        <v>12120</v>
      </c>
      <c r="R6129" t="s">
        <v>2102</v>
      </c>
      <c r="S6129" t="s">
        <v>2103</v>
      </c>
      <c r="T6129" t="s">
        <v>13644</v>
      </c>
      <c r="U6129" s="75">
        <v>12120</v>
      </c>
      <c r="V6129">
        <v>7.6</v>
      </c>
      <c r="W6129">
        <v>92112</v>
      </c>
      <c r="AH6129" s="16"/>
      <c r="AI6129" t="s">
        <v>1375</v>
      </c>
    </row>
    <row r="6130" spans="1:35" x14ac:dyDescent="0.25">
      <c r="A6130" t="s">
        <v>13645</v>
      </c>
      <c r="B6130" s="1">
        <v>54</v>
      </c>
      <c r="C6130" t="s">
        <v>13633</v>
      </c>
      <c r="D6130">
        <v>9696636</v>
      </c>
      <c r="E6130" t="s">
        <v>13642</v>
      </c>
      <c r="F6130" t="s">
        <v>1363</v>
      </c>
      <c r="G6130" t="s">
        <v>1404</v>
      </c>
      <c r="H6130" s="3" t="s">
        <v>1656</v>
      </c>
      <c r="I6130">
        <v>2019</v>
      </c>
      <c r="J6130" s="15" t="s">
        <v>1659</v>
      </c>
      <c r="K6130">
        <v>2019</v>
      </c>
      <c r="L6130" t="s">
        <v>1367</v>
      </c>
      <c r="M6130" t="s">
        <v>13643</v>
      </c>
      <c r="N6130" t="s">
        <v>13643</v>
      </c>
      <c r="O6130" t="s">
        <v>1388</v>
      </c>
      <c r="P6130" t="s">
        <v>1234</v>
      </c>
      <c r="Q6130">
        <f t="shared" si="109"/>
        <v>12120</v>
      </c>
      <c r="R6130" t="s">
        <v>11613</v>
      </c>
      <c r="S6130" t="s">
        <v>11614</v>
      </c>
      <c r="T6130" t="s">
        <v>11796</v>
      </c>
      <c r="U6130" s="75">
        <v>12120</v>
      </c>
      <c r="V6130">
        <v>6.2</v>
      </c>
      <c r="W6130">
        <v>75144</v>
      </c>
      <c r="AH6130" s="16"/>
      <c r="AI6130" t="s">
        <v>1375</v>
      </c>
    </row>
    <row r="6131" spans="1:35" x14ac:dyDescent="0.25">
      <c r="A6131" t="s">
        <v>13646</v>
      </c>
      <c r="B6131" s="1">
        <v>54</v>
      </c>
      <c r="C6131" t="s">
        <v>13633</v>
      </c>
      <c r="D6131">
        <v>9696636</v>
      </c>
      <c r="E6131" t="s">
        <v>13642</v>
      </c>
      <c r="F6131" t="s">
        <v>1363</v>
      </c>
      <c r="G6131" t="s">
        <v>1404</v>
      </c>
      <c r="H6131" s="3" t="s">
        <v>1656</v>
      </c>
      <c r="I6131">
        <v>2019</v>
      </c>
      <c r="J6131" s="15" t="s">
        <v>1659</v>
      </c>
      <c r="K6131">
        <v>2019</v>
      </c>
      <c r="L6131" t="s">
        <v>1367</v>
      </c>
      <c r="M6131" t="s">
        <v>13643</v>
      </c>
      <c r="N6131" t="s">
        <v>13643</v>
      </c>
      <c r="O6131" t="s">
        <v>1388</v>
      </c>
      <c r="P6131" t="s">
        <v>1234</v>
      </c>
      <c r="Q6131">
        <f t="shared" si="109"/>
        <v>12120</v>
      </c>
      <c r="R6131" t="s">
        <v>11929</v>
      </c>
      <c r="S6131" t="s">
        <v>11930</v>
      </c>
      <c r="T6131" t="s">
        <v>587</v>
      </c>
      <c r="U6131" s="75">
        <v>12120</v>
      </c>
      <c r="V6131">
        <v>6.95</v>
      </c>
      <c r="W6131">
        <v>84234</v>
      </c>
      <c r="AH6131" s="16"/>
      <c r="AI6131" t="s">
        <v>1375</v>
      </c>
    </row>
    <row r="6132" spans="1:35" x14ac:dyDescent="0.25">
      <c r="A6132" t="s">
        <v>13647</v>
      </c>
      <c r="B6132" s="1">
        <v>54</v>
      </c>
      <c r="C6132" t="s">
        <v>13633</v>
      </c>
      <c r="D6132">
        <v>9696636</v>
      </c>
      <c r="E6132" t="s">
        <v>13642</v>
      </c>
      <c r="F6132" t="s">
        <v>1363</v>
      </c>
      <c r="G6132" t="s">
        <v>1404</v>
      </c>
      <c r="H6132" s="3" t="s">
        <v>1656</v>
      </c>
      <c r="I6132">
        <v>2019</v>
      </c>
      <c r="J6132" s="15" t="s">
        <v>1659</v>
      </c>
      <c r="K6132">
        <v>2019</v>
      </c>
      <c r="L6132" t="s">
        <v>1367</v>
      </c>
      <c r="M6132" t="s">
        <v>13643</v>
      </c>
      <c r="N6132" t="s">
        <v>13643</v>
      </c>
      <c r="O6132" t="s">
        <v>1388</v>
      </c>
      <c r="P6132" t="s">
        <v>1234</v>
      </c>
      <c r="Q6132">
        <f t="shared" si="109"/>
        <v>12120</v>
      </c>
      <c r="R6132" t="s">
        <v>1377</v>
      </c>
      <c r="S6132" t="s">
        <v>1378</v>
      </c>
      <c r="T6132" t="s">
        <v>587</v>
      </c>
      <c r="U6132" s="75">
        <v>12120</v>
      </c>
      <c r="V6132">
        <v>5.5</v>
      </c>
      <c r="W6132">
        <v>66660</v>
      </c>
      <c r="AH6132" s="16"/>
      <c r="AI6132" t="s">
        <v>1375</v>
      </c>
    </row>
    <row r="6133" spans="1:35" x14ac:dyDescent="0.25">
      <c r="A6133" t="s">
        <v>13648</v>
      </c>
      <c r="B6133" s="1">
        <v>54</v>
      </c>
      <c r="C6133" t="s">
        <v>13633</v>
      </c>
      <c r="D6133">
        <v>9250417</v>
      </c>
      <c r="E6133" t="s">
        <v>13649</v>
      </c>
      <c r="F6133" t="s">
        <v>1363</v>
      </c>
      <c r="G6133" t="s">
        <v>1404</v>
      </c>
      <c r="H6133" s="3" t="s">
        <v>3976</v>
      </c>
      <c r="I6133">
        <v>2018</v>
      </c>
      <c r="J6133" s="15" t="s">
        <v>2599</v>
      </c>
      <c r="K6133">
        <v>2018</v>
      </c>
      <c r="L6133" t="s">
        <v>1367</v>
      </c>
      <c r="M6133" t="s">
        <v>13650</v>
      </c>
      <c r="N6133" t="s">
        <v>13651</v>
      </c>
      <c r="O6133" t="s">
        <v>1388</v>
      </c>
      <c r="P6133" t="s">
        <v>1234</v>
      </c>
      <c r="Q6133">
        <f t="shared" si="109"/>
        <v>2550</v>
      </c>
      <c r="R6133" t="s">
        <v>11613</v>
      </c>
      <c r="S6133" t="s">
        <v>11614</v>
      </c>
      <c r="T6133" t="s">
        <v>11796</v>
      </c>
      <c r="U6133" s="75">
        <v>2550</v>
      </c>
      <c r="V6133">
        <v>6.2</v>
      </c>
      <c r="W6133">
        <v>15810</v>
      </c>
      <c r="AH6133" s="16"/>
      <c r="AI6133" t="s">
        <v>1375</v>
      </c>
    </row>
    <row r="6134" spans="1:35" x14ac:dyDescent="0.25">
      <c r="A6134" t="s">
        <v>13652</v>
      </c>
      <c r="B6134" s="1">
        <v>54</v>
      </c>
      <c r="C6134" t="s">
        <v>13633</v>
      </c>
      <c r="D6134">
        <v>9250417</v>
      </c>
      <c r="E6134" t="s">
        <v>13649</v>
      </c>
      <c r="F6134" t="s">
        <v>1363</v>
      </c>
      <c r="G6134" t="s">
        <v>1404</v>
      </c>
      <c r="H6134" s="3" t="s">
        <v>3976</v>
      </c>
      <c r="I6134">
        <v>2018</v>
      </c>
      <c r="J6134" s="15" t="s">
        <v>2599</v>
      </c>
      <c r="K6134">
        <v>2018</v>
      </c>
      <c r="L6134" t="s">
        <v>1367</v>
      </c>
      <c r="M6134" t="s">
        <v>13650</v>
      </c>
      <c r="N6134" t="s">
        <v>13651</v>
      </c>
      <c r="O6134" t="s">
        <v>1388</v>
      </c>
      <c r="P6134" t="s">
        <v>1234</v>
      </c>
      <c r="Q6134">
        <f t="shared" si="109"/>
        <v>2550</v>
      </c>
      <c r="R6134" t="s">
        <v>2102</v>
      </c>
      <c r="S6134" t="s">
        <v>2103</v>
      </c>
      <c r="T6134" t="s">
        <v>13644</v>
      </c>
      <c r="U6134" s="75">
        <v>2550</v>
      </c>
      <c r="V6134">
        <v>10.5</v>
      </c>
      <c r="W6134">
        <v>26775</v>
      </c>
      <c r="AH6134" s="16"/>
      <c r="AI6134" t="s">
        <v>1375</v>
      </c>
    </row>
    <row r="6135" spans="1:35" x14ac:dyDescent="0.25">
      <c r="A6135" t="s">
        <v>13653</v>
      </c>
      <c r="B6135" s="1">
        <v>54</v>
      </c>
      <c r="C6135" t="s">
        <v>13633</v>
      </c>
      <c r="D6135">
        <v>8480109</v>
      </c>
      <c r="E6135" t="s">
        <v>13654</v>
      </c>
      <c r="F6135" t="s">
        <v>1363</v>
      </c>
      <c r="G6135" t="s">
        <v>1364</v>
      </c>
      <c r="H6135" s="3" t="s">
        <v>9496</v>
      </c>
      <c r="I6135">
        <v>2018</v>
      </c>
      <c r="J6135" s="15" t="s">
        <v>13655</v>
      </c>
      <c r="K6135">
        <v>2018</v>
      </c>
      <c r="L6135" t="s">
        <v>1367</v>
      </c>
      <c r="M6135" t="s">
        <v>13656</v>
      </c>
      <c r="N6135" t="s">
        <v>13657</v>
      </c>
      <c r="O6135">
        <v>26600000000</v>
      </c>
      <c r="P6135" t="s">
        <v>1234</v>
      </c>
      <c r="Q6135">
        <f t="shared" si="109"/>
        <v>300</v>
      </c>
      <c r="R6135">
        <v>4556984</v>
      </c>
      <c r="S6135" t="s">
        <v>11614</v>
      </c>
      <c r="T6135" t="s">
        <v>11796</v>
      </c>
      <c r="U6135" s="75">
        <v>300</v>
      </c>
      <c r="V6135">
        <v>5.04</v>
      </c>
      <c r="W6135">
        <v>1512</v>
      </c>
      <c r="AH6135" s="16"/>
      <c r="AI6135" t="s">
        <v>1375</v>
      </c>
    </row>
    <row r="6136" spans="1:35" x14ac:dyDescent="0.25">
      <c r="A6136" t="s">
        <v>13658</v>
      </c>
      <c r="B6136" s="1">
        <v>54</v>
      </c>
      <c r="C6136" t="s">
        <v>13633</v>
      </c>
      <c r="D6136">
        <v>8480109</v>
      </c>
      <c r="E6136" t="s">
        <v>13654</v>
      </c>
      <c r="F6136" t="s">
        <v>1363</v>
      </c>
      <c r="G6136" t="s">
        <v>1364</v>
      </c>
      <c r="H6136" s="3" t="s">
        <v>9496</v>
      </c>
      <c r="I6136">
        <v>2018</v>
      </c>
      <c r="J6136" s="15" t="s">
        <v>13655</v>
      </c>
      <c r="K6136">
        <v>2018</v>
      </c>
      <c r="L6136" t="s">
        <v>1367</v>
      </c>
      <c r="M6136" t="s">
        <v>13656</v>
      </c>
      <c r="N6136" t="s">
        <v>13657</v>
      </c>
      <c r="O6136">
        <v>26600000000</v>
      </c>
      <c r="P6136" t="s">
        <v>1234</v>
      </c>
      <c r="Q6136">
        <f t="shared" si="109"/>
        <v>300</v>
      </c>
      <c r="R6136">
        <v>8163294</v>
      </c>
      <c r="S6136" t="s">
        <v>1382</v>
      </c>
      <c r="T6136" t="s">
        <v>13659</v>
      </c>
      <c r="U6136" s="75">
        <v>300</v>
      </c>
      <c r="V6136">
        <v>9.4</v>
      </c>
      <c r="W6136">
        <v>2820</v>
      </c>
      <c r="AH6136" s="16"/>
      <c r="AI6136" t="s">
        <v>1375</v>
      </c>
    </row>
    <row r="6137" spans="1:35" x14ac:dyDescent="0.25">
      <c r="A6137" t="s">
        <v>13660</v>
      </c>
      <c r="B6137" s="1">
        <v>54</v>
      </c>
      <c r="C6137" t="s">
        <v>13633</v>
      </c>
      <c r="D6137">
        <v>8480109</v>
      </c>
      <c r="E6137" t="s">
        <v>13654</v>
      </c>
      <c r="F6137" t="s">
        <v>1363</v>
      </c>
      <c r="G6137" t="s">
        <v>1364</v>
      </c>
      <c r="H6137" s="3" t="s">
        <v>9496</v>
      </c>
      <c r="I6137">
        <v>2018</v>
      </c>
      <c r="J6137" s="15" t="s">
        <v>13655</v>
      </c>
      <c r="K6137">
        <v>2018</v>
      </c>
      <c r="L6137" t="s">
        <v>1367</v>
      </c>
      <c r="M6137" t="s">
        <v>13656</v>
      </c>
      <c r="N6137" t="s">
        <v>13657</v>
      </c>
      <c r="O6137">
        <v>26600000000</v>
      </c>
      <c r="P6137" t="s">
        <v>1234</v>
      </c>
      <c r="Q6137">
        <f t="shared" si="109"/>
        <v>300</v>
      </c>
      <c r="R6137">
        <v>22339655</v>
      </c>
      <c r="S6137" t="s">
        <v>2103</v>
      </c>
      <c r="T6137" t="s">
        <v>13661</v>
      </c>
      <c r="U6137" s="75">
        <v>300</v>
      </c>
      <c r="V6137">
        <v>12</v>
      </c>
      <c r="W6137">
        <v>3600</v>
      </c>
      <c r="AH6137" s="16"/>
      <c r="AI6137" t="s">
        <v>1375</v>
      </c>
    </row>
    <row r="6138" spans="1:35" x14ac:dyDescent="0.25">
      <c r="A6138" t="s">
        <v>13662</v>
      </c>
      <c r="B6138" s="1">
        <v>54</v>
      </c>
      <c r="C6138" t="s">
        <v>13613</v>
      </c>
      <c r="D6138">
        <v>8587671</v>
      </c>
      <c r="E6138" t="s">
        <v>13621</v>
      </c>
      <c r="F6138" t="s">
        <v>1539</v>
      </c>
      <c r="G6138" t="s">
        <v>1364</v>
      </c>
      <c r="H6138" s="3" t="s">
        <v>2652</v>
      </c>
      <c r="I6138">
        <v>2019</v>
      </c>
      <c r="J6138" s="15" t="s">
        <v>1573</v>
      </c>
      <c r="K6138">
        <v>2019</v>
      </c>
      <c r="L6138" t="s">
        <v>1367</v>
      </c>
      <c r="M6138" t="s">
        <v>13622</v>
      </c>
      <c r="N6138" t="s">
        <v>13622</v>
      </c>
      <c r="O6138">
        <v>26600000000</v>
      </c>
      <c r="P6138" t="s">
        <v>682</v>
      </c>
      <c r="Q6138">
        <f t="shared" si="109"/>
        <v>150000</v>
      </c>
      <c r="R6138">
        <v>4556984</v>
      </c>
      <c r="S6138" t="s">
        <v>11614</v>
      </c>
      <c r="T6138" t="s">
        <v>11796</v>
      </c>
      <c r="U6138" s="75">
        <v>150000</v>
      </c>
      <c r="V6138">
        <v>5.14</v>
      </c>
      <c r="W6138">
        <v>771000</v>
      </c>
      <c r="AH6138" s="16"/>
      <c r="AI6138" t="s">
        <v>1375</v>
      </c>
    </row>
    <row r="6139" spans="1:35" x14ac:dyDescent="0.25">
      <c r="A6139" t="s">
        <v>13663</v>
      </c>
      <c r="B6139" s="1">
        <v>54</v>
      </c>
      <c r="C6139" t="s">
        <v>13613</v>
      </c>
      <c r="D6139">
        <v>8587671</v>
      </c>
      <c r="E6139" t="s">
        <v>13621</v>
      </c>
      <c r="F6139" t="s">
        <v>1539</v>
      </c>
      <c r="G6139" t="s">
        <v>1364</v>
      </c>
      <c r="H6139" s="3" t="s">
        <v>2652</v>
      </c>
      <c r="I6139">
        <v>2019</v>
      </c>
      <c r="J6139" s="15" t="s">
        <v>1573</v>
      </c>
      <c r="K6139">
        <v>2019</v>
      </c>
      <c r="L6139" t="s">
        <v>1367</v>
      </c>
      <c r="M6139" t="s">
        <v>13622</v>
      </c>
      <c r="N6139" t="s">
        <v>13622</v>
      </c>
      <c r="O6139">
        <v>26600000000</v>
      </c>
      <c r="P6139" t="s">
        <v>682</v>
      </c>
      <c r="Q6139">
        <f t="shared" si="109"/>
        <v>150000</v>
      </c>
      <c r="R6139">
        <v>62359193</v>
      </c>
      <c r="S6139" t="s">
        <v>11930</v>
      </c>
      <c r="T6139" t="s">
        <v>587</v>
      </c>
      <c r="U6139" s="75">
        <v>150000</v>
      </c>
      <c r="V6139">
        <v>5.99</v>
      </c>
      <c r="W6139">
        <v>898500</v>
      </c>
      <c r="AH6139" s="16"/>
      <c r="AI6139" t="s">
        <v>1375</v>
      </c>
    </row>
    <row r="6140" spans="1:35" x14ac:dyDescent="0.25">
      <c r="A6140" t="s">
        <v>13664</v>
      </c>
      <c r="B6140" s="1">
        <v>54</v>
      </c>
      <c r="C6140" t="s">
        <v>13613</v>
      </c>
      <c r="D6140">
        <v>8587671</v>
      </c>
      <c r="E6140" t="s">
        <v>13621</v>
      </c>
      <c r="F6140" t="s">
        <v>1539</v>
      </c>
      <c r="G6140" t="s">
        <v>1364</v>
      </c>
      <c r="H6140" s="3" t="s">
        <v>2652</v>
      </c>
      <c r="I6140">
        <v>2019</v>
      </c>
      <c r="J6140" s="15" t="s">
        <v>1573</v>
      </c>
      <c r="K6140">
        <v>2019</v>
      </c>
      <c r="L6140" t="s">
        <v>1367</v>
      </c>
      <c r="M6140" t="s">
        <v>13622</v>
      </c>
      <c r="N6140" t="s">
        <v>13622</v>
      </c>
      <c r="O6140">
        <v>26600000000</v>
      </c>
      <c r="P6140" t="s">
        <v>682</v>
      </c>
      <c r="Q6140">
        <f t="shared" si="109"/>
        <v>150000</v>
      </c>
      <c r="R6140">
        <v>7505043</v>
      </c>
      <c r="S6140" t="s">
        <v>1378</v>
      </c>
      <c r="T6140" t="s">
        <v>587</v>
      </c>
      <c r="U6140" s="75">
        <v>150000</v>
      </c>
      <c r="V6140">
        <v>6.4</v>
      </c>
      <c r="W6140">
        <v>960000</v>
      </c>
      <c r="AH6140" s="16"/>
      <c r="AI6140" t="s">
        <v>1375</v>
      </c>
    </row>
    <row r="6141" spans="1:35" x14ac:dyDescent="0.25">
      <c r="A6141" t="s">
        <v>13665</v>
      </c>
      <c r="B6141" s="1">
        <v>54</v>
      </c>
      <c r="C6141" t="s">
        <v>13613</v>
      </c>
      <c r="D6141">
        <v>8587671</v>
      </c>
      <c r="E6141" t="s">
        <v>13621</v>
      </c>
      <c r="F6141" t="s">
        <v>1539</v>
      </c>
      <c r="G6141" t="s">
        <v>1364</v>
      </c>
      <c r="H6141" s="3" t="s">
        <v>2652</v>
      </c>
      <c r="I6141">
        <v>2019</v>
      </c>
      <c r="J6141" s="15" t="s">
        <v>1573</v>
      </c>
      <c r="K6141">
        <v>2019</v>
      </c>
      <c r="L6141" t="s">
        <v>1367</v>
      </c>
      <c r="M6141" t="s">
        <v>13622</v>
      </c>
      <c r="N6141" t="s">
        <v>13622</v>
      </c>
      <c r="O6141">
        <v>26600000000</v>
      </c>
      <c r="P6141" t="s">
        <v>682</v>
      </c>
      <c r="Q6141">
        <f t="shared" si="109"/>
        <v>150000</v>
      </c>
      <c r="R6141">
        <v>90552857</v>
      </c>
      <c r="S6141" t="s">
        <v>1928</v>
      </c>
      <c r="T6141" t="s">
        <v>13626</v>
      </c>
      <c r="U6141" s="75">
        <v>150000</v>
      </c>
      <c r="V6141">
        <v>5.94</v>
      </c>
      <c r="W6141">
        <v>891000</v>
      </c>
      <c r="AH6141" s="16"/>
      <c r="AI6141" t="s">
        <v>1375</v>
      </c>
    </row>
    <row r="6142" spans="1:35" x14ac:dyDescent="0.25">
      <c r="A6142" t="s">
        <v>13666</v>
      </c>
      <c r="B6142" s="1">
        <v>54</v>
      </c>
      <c r="C6142" t="s">
        <v>13613</v>
      </c>
      <c r="D6142">
        <v>9300805</v>
      </c>
      <c r="E6142" t="s">
        <v>13667</v>
      </c>
      <c r="F6142" t="s">
        <v>1363</v>
      </c>
      <c r="G6142" t="s">
        <v>1364</v>
      </c>
      <c r="H6142" s="3" t="s">
        <v>6563</v>
      </c>
      <c r="I6142">
        <v>2018</v>
      </c>
      <c r="J6142" s="15" t="s">
        <v>1737</v>
      </c>
      <c r="K6142">
        <v>2018</v>
      </c>
      <c r="L6142" t="s">
        <v>1367</v>
      </c>
      <c r="M6142" t="s">
        <v>13668</v>
      </c>
      <c r="N6142" t="s">
        <v>13668</v>
      </c>
      <c r="O6142">
        <v>26600000000</v>
      </c>
      <c r="P6142" t="s">
        <v>682</v>
      </c>
      <c r="Q6142">
        <f t="shared" si="109"/>
        <v>14500</v>
      </c>
      <c r="R6142">
        <v>22339655</v>
      </c>
      <c r="S6142" t="s">
        <v>2103</v>
      </c>
      <c r="T6142" t="s">
        <v>13669</v>
      </c>
      <c r="U6142" s="75">
        <v>14500</v>
      </c>
      <c r="V6142">
        <v>6.2</v>
      </c>
      <c r="W6142">
        <v>89900</v>
      </c>
      <c r="AH6142" s="16"/>
      <c r="AI6142" t="s">
        <v>1375</v>
      </c>
    </row>
    <row r="6143" spans="1:35" x14ac:dyDescent="0.25">
      <c r="A6143" t="s">
        <v>13670</v>
      </c>
      <c r="B6143" s="1">
        <v>54</v>
      </c>
      <c r="C6143" t="s">
        <v>13633</v>
      </c>
      <c r="D6143">
        <v>14973456</v>
      </c>
      <c r="E6143" t="s">
        <v>13671</v>
      </c>
      <c r="F6143" t="s">
        <v>1363</v>
      </c>
      <c r="G6143" t="s">
        <v>9607</v>
      </c>
      <c r="H6143" s="3" t="s">
        <v>10173</v>
      </c>
      <c r="I6143">
        <v>2021</v>
      </c>
      <c r="J6143" s="15" t="s">
        <v>4029</v>
      </c>
      <c r="K6143">
        <v>2021</v>
      </c>
      <c r="L6143" t="s">
        <v>1367</v>
      </c>
      <c r="M6143" t="s">
        <v>13672</v>
      </c>
      <c r="N6143" t="s">
        <v>13672</v>
      </c>
      <c r="O6143">
        <v>26600000000</v>
      </c>
      <c r="P6143" t="s">
        <v>133</v>
      </c>
      <c r="Q6143">
        <f t="shared" si="109"/>
        <v>4000</v>
      </c>
      <c r="R6143">
        <v>7505043</v>
      </c>
      <c r="S6143" t="s">
        <v>1378</v>
      </c>
      <c r="T6143" t="s">
        <v>1379</v>
      </c>
      <c r="U6143" s="75">
        <v>4000</v>
      </c>
      <c r="V6143">
        <v>4.2699999999999996</v>
      </c>
      <c r="W6143">
        <v>17080</v>
      </c>
      <c r="AH6143" s="16"/>
      <c r="AI6143" t="s">
        <v>1375</v>
      </c>
    </row>
    <row r="6144" spans="1:35" x14ac:dyDescent="0.25">
      <c r="A6144" t="s">
        <v>13673</v>
      </c>
      <c r="B6144" s="1">
        <v>54</v>
      </c>
      <c r="C6144" t="s">
        <v>13633</v>
      </c>
      <c r="D6144">
        <v>14973456</v>
      </c>
      <c r="E6144" t="s">
        <v>13671</v>
      </c>
      <c r="F6144" t="s">
        <v>1363</v>
      </c>
      <c r="G6144" t="s">
        <v>9607</v>
      </c>
      <c r="H6144" s="3" t="s">
        <v>10173</v>
      </c>
      <c r="I6144">
        <v>2021</v>
      </c>
      <c r="J6144" s="15" t="s">
        <v>4029</v>
      </c>
      <c r="K6144">
        <v>2021</v>
      </c>
      <c r="L6144" t="s">
        <v>1367</v>
      </c>
      <c r="M6144" t="s">
        <v>13672</v>
      </c>
      <c r="N6144" t="s">
        <v>13672</v>
      </c>
      <c r="O6144">
        <v>26600000000</v>
      </c>
      <c r="P6144" t="s">
        <v>133</v>
      </c>
      <c r="Q6144">
        <f t="shared" si="109"/>
        <v>4000</v>
      </c>
      <c r="R6144">
        <v>4556984</v>
      </c>
      <c r="S6144" t="s">
        <v>11614</v>
      </c>
      <c r="T6144" t="s">
        <v>11796</v>
      </c>
      <c r="U6144" s="75">
        <v>4000</v>
      </c>
      <c r="V6144">
        <v>4.75</v>
      </c>
      <c r="W6144">
        <v>19000</v>
      </c>
      <c r="AH6144" s="16"/>
      <c r="AI6144" t="s">
        <v>1375</v>
      </c>
    </row>
    <row r="6145" spans="1:35" x14ac:dyDescent="0.25">
      <c r="A6145" t="s">
        <v>13674</v>
      </c>
      <c r="B6145" s="1">
        <v>54</v>
      </c>
      <c r="C6145" t="s">
        <v>13613</v>
      </c>
      <c r="D6145">
        <v>10791973</v>
      </c>
      <c r="E6145" t="s">
        <v>9289</v>
      </c>
      <c r="F6145" t="s">
        <v>1363</v>
      </c>
      <c r="G6145" t="s">
        <v>1364</v>
      </c>
      <c r="H6145" s="3" t="s">
        <v>3440</v>
      </c>
      <c r="I6145">
        <v>2019</v>
      </c>
      <c r="J6145" s="15" t="s">
        <v>3929</v>
      </c>
      <c r="K6145">
        <v>2019</v>
      </c>
      <c r="L6145" t="s">
        <v>1367</v>
      </c>
      <c r="M6145" t="s">
        <v>13614</v>
      </c>
      <c r="N6145" t="s">
        <v>13615</v>
      </c>
      <c r="O6145">
        <v>26600000000</v>
      </c>
      <c r="P6145" t="s">
        <v>13616</v>
      </c>
      <c r="Q6145">
        <f t="shared" si="109"/>
        <v>800</v>
      </c>
      <c r="R6145">
        <v>22339655</v>
      </c>
      <c r="S6145" t="s">
        <v>2103</v>
      </c>
      <c r="T6145" t="s">
        <v>13617</v>
      </c>
      <c r="U6145" s="75">
        <v>800</v>
      </c>
      <c r="V6145">
        <v>8.0299999999999994</v>
      </c>
      <c r="W6145">
        <v>6424</v>
      </c>
      <c r="AH6145" s="16"/>
      <c r="AI6145" t="s">
        <v>1375</v>
      </c>
    </row>
    <row r="6146" spans="1:35" x14ac:dyDescent="0.25">
      <c r="A6146" t="s">
        <v>13675</v>
      </c>
      <c r="B6146" s="1">
        <v>54</v>
      </c>
      <c r="C6146" t="s">
        <v>13613</v>
      </c>
      <c r="D6146">
        <v>10791973</v>
      </c>
      <c r="E6146" t="s">
        <v>9289</v>
      </c>
      <c r="F6146" t="s">
        <v>1363</v>
      </c>
      <c r="G6146" t="s">
        <v>1364</v>
      </c>
      <c r="H6146" s="3" t="s">
        <v>3440</v>
      </c>
      <c r="I6146">
        <v>2019</v>
      </c>
      <c r="J6146" s="15" t="s">
        <v>3929</v>
      </c>
      <c r="K6146">
        <v>2019</v>
      </c>
      <c r="L6146" t="s">
        <v>1367</v>
      </c>
      <c r="M6146" t="s">
        <v>13614</v>
      </c>
      <c r="N6146" t="s">
        <v>13615</v>
      </c>
      <c r="O6146">
        <v>26600000000</v>
      </c>
      <c r="P6146" t="s">
        <v>13616</v>
      </c>
      <c r="Q6146">
        <f t="shared" ref="Q6146:Q6209" si="110">U6146</f>
        <v>800</v>
      </c>
      <c r="R6146">
        <v>8163294</v>
      </c>
      <c r="S6146" t="s">
        <v>1382</v>
      </c>
      <c r="T6146" t="s">
        <v>13619</v>
      </c>
      <c r="U6146" s="75">
        <v>800</v>
      </c>
      <c r="V6146">
        <v>8</v>
      </c>
      <c r="W6146">
        <v>6400</v>
      </c>
      <c r="AH6146" s="16"/>
      <c r="AI6146" t="s">
        <v>1375</v>
      </c>
    </row>
    <row r="6147" spans="1:35" x14ac:dyDescent="0.25">
      <c r="A6147" t="s">
        <v>13676</v>
      </c>
      <c r="B6147" s="1">
        <v>54</v>
      </c>
      <c r="C6147" t="s">
        <v>13613</v>
      </c>
      <c r="D6147">
        <v>8760829</v>
      </c>
      <c r="E6147" t="s">
        <v>13677</v>
      </c>
      <c r="F6147" t="s">
        <v>1363</v>
      </c>
      <c r="G6147" t="s">
        <v>13678</v>
      </c>
      <c r="H6147" s="3" t="s">
        <v>12786</v>
      </c>
      <c r="I6147">
        <v>2018</v>
      </c>
      <c r="J6147" s="15" t="s">
        <v>13434</v>
      </c>
      <c r="K6147">
        <v>2018</v>
      </c>
      <c r="L6147" t="s">
        <v>1367</v>
      </c>
      <c r="M6147" t="s">
        <v>13679</v>
      </c>
      <c r="N6147" t="s">
        <v>13680</v>
      </c>
      <c r="O6147">
        <v>26600000000</v>
      </c>
      <c r="P6147" t="s">
        <v>13681</v>
      </c>
      <c r="Q6147">
        <f t="shared" si="110"/>
        <v>200</v>
      </c>
      <c r="R6147">
        <v>22339655</v>
      </c>
      <c r="S6147" t="s">
        <v>2103</v>
      </c>
      <c r="T6147" t="s">
        <v>13682</v>
      </c>
      <c r="U6147" s="75">
        <v>200</v>
      </c>
      <c r="V6147">
        <v>10.5</v>
      </c>
      <c r="W6147">
        <v>2100</v>
      </c>
      <c r="AH6147" s="16"/>
      <c r="AI6147" t="s">
        <v>1375</v>
      </c>
    </row>
    <row r="6148" spans="1:35" x14ac:dyDescent="0.25">
      <c r="A6148" t="s">
        <v>13683</v>
      </c>
      <c r="B6148" s="1">
        <v>54</v>
      </c>
      <c r="C6148" t="s">
        <v>13613</v>
      </c>
      <c r="D6148">
        <v>8760829</v>
      </c>
      <c r="E6148" t="s">
        <v>13677</v>
      </c>
      <c r="F6148" t="s">
        <v>1363</v>
      </c>
      <c r="G6148" t="s">
        <v>13678</v>
      </c>
      <c r="H6148" s="3" t="s">
        <v>12786</v>
      </c>
      <c r="I6148">
        <v>2018</v>
      </c>
      <c r="J6148" s="15" t="s">
        <v>13434</v>
      </c>
      <c r="K6148">
        <v>2018</v>
      </c>
      <c r="L6148" t="s">
        <v>1367</v>
      </c>
      <c r="M6148" t="s">
        <v>13679</v>
      </c>
      <c r="N6148" t="s">
        <v>13680</v>
      </c>
      <c r="O6148">
        <v>26600000000</v>
      </c>
      <c r="P6148" t="s">
        <v>13681</v>
      </c>
      <c r="Q6148">
        <f t="shared" si="110"/>
        <v>200</v>
      </c>
      <c r="R6148">
        <v>62359193</v>
      </c>
      <c r="S6148" t="s">
        <v>11930</v>
      </c>
      <c r="T6148" t="s">
        <v>587</v>
      </c>
      <c r="U6148" s="75">
        <v>200</v>
      </c>
      <c r="V6148">
        <v>6.75</v>
      </c>
      <c r="W6148">
        <v>1350</v>
      </c>
      <c r="AH6148" s="16"/>
      <c r="AI6148" t="s">
        <v>1375</v>
      </c>
    </row>
    <row r="6149" spans="1:35" x14ac:dyDescent="0.25">
      <c r="A6149" t="s">
        <v>13684</v>
      </c>
      <c r="B6149" s="1">
        <v>54</v>
      </c>
      <c r="C6149" t="s">
        <v>13633</v>
      </c>
      <c r="D6149">
        <v>8805393</v>
      </c>
      <c r="E6149" t="s">
        <v>13685</v>
      </c>
      <c r="F6149" t="s">
        <v>1363</v>
      </c>
      <c r="G6149" t="s">
        <v>1757</v>
      </c>
      <c r="H6149" s="3" t="s">
        <v>7075</v>
      </c>
      <c r="I6149">
        <v>2018</v>
      </c>
      <c r="J6149" s="15" t="s">
        <v>7076</v>
      </c>
      <c r="K6149">
        <v>2018</v>
      </c>
      <c r="L6149" t="s">
        <v>1622</v>
      </c>
      <c r="M6149" t="s">
        <v>13686</v>
      </c>
      <c r="N6149" t="s">
        <v>13687</v>
      </c>
      <c r="O6149">
        <v>26600000000</v>
      </c>
      <c r="P6149" t="s">
        <v>13688</v>
      </c>
      <c r="Q6149">
        <f t="shared" si="110"/>
        <v>10000</v>
      </c>
      <c r="R6149">
        <v>62359193</v>
      </c>
      <c r="S6149" t="s">
        <v>11930</v>
      </c>
      <c r="T6149" t="s">
        <v>587</v>
      </c>
      <c r="U6149" s="75">
        <v>10000</v>
      </c>
      <c r="V6149">
        <v>6.75</v>
      </c>
      <c r="W6149">
        <v>67500</v>
      </c>
      <c r="AH6149" s="16"/>
      <c r="AI6149" t="s">
        <v>1375</v>
      </c>
    </row>
    <row r="6150" spans="1:35" x14ac:dyDescent="0.25">
      <c r="A6150" t="s">
        <v>13689</v>
      </c>
      <c r="B6150" s="1">
        <v>54</v>
      </c>
      <c r="C6150" t="s">
        <v>13633</v>
      </c>
      <c r="D6150">
        <v>8805393</v>
      </c>
      <c r="E6150" t="s">
        <v>13685</v>
      </c>
      <c r="F6150" t="s">
        <v>1363</v>
      </c>
      <c r="G6150" t="s">
        <v>1757</v>
      </c>
      <c r="H6150" s="3" t="s">
        <v>7075</v>
      </c>
      <c r="I6150">
        <v>2018</v>
      </c>
      <c r="J6150" s="15" t="s">
        <v>7076</v>
      </c>
      <c r="K6150">
        <v>2018</v>
      </c>
      <c r="L6150" t="s">
        <v>1622</v>
      </c>
      <c r="M6150" t="s">
        <v>13686</v>
      </c>
      <c r="N6150" t="s">
        <v>13687</v>
      </c>
      <c r="O6150">
        <v>26600000000</v>
      </c>
      <c r="P6150" t="s">
        <v>13688</v>
      </c>
      <c r="Q6150">
        <f t="shared" si="110"/>
        <v>10000</v>
      </c>
      <c r="R6150">
        <v>22339655</v>
      </c>
      <c r="S6150" t="s">
        <v>2103</v>
      </c>
      <c r="T6150" t="s">
        <v>13682</v>
      </c>
      <c r="U6150" s="75">
        <v>10000</v>
      </c>
      <c r="V6150">
        <v>10.5</v>
      </c>
      <c r="W6150">
        <v>105000</v>
      </c>
      <c r="AH6150" s="16"/>
      <c r="AI6150" t="s">
        <v>1375</v>
      </c>
    </row>
    <row r="6151" spans="1:35" x14ac:dyDescent="0.25">
      <c r="A6151" t="s">
        <v>13690</v>
      </c>
      <c r="B6151" s="1">
        <v>54</v>
      </c>
      <c r="C6151" t="s">
        <v>13613</v>
      </c>
      <c r="D6151">
        <v>9552189</v>
      </c>
      <c r="E6151" t="s">
        <v>13691</v>
      </c>
      <c r="F6151" t="s">
        <v>1363</v>
      </c>
      <c r="G6151" t="s">
        <v>1364</v>
      </c>
      <c r="H6151" s="3" t="s">
        <v>13692</v>
      </c>
      <c r="I6151">
        <v>2018</v>
      </c>
      <c r="J6151" s="15" t="s">
        <v>13693</v>
      </c>
      <c r="K6151">
        <v>2018</v>
      </c>
      <c r="L6151" t="s">
        <v>1367</v>
      </c>
      <c r="M6151" t="s">
        <v>13668</v>
      </c>
      <c r="N6151" t="s">
        <v>13668</v>
      </c>
      <c r="O6151">
        <v>26600000000</v>
      </c>
      <c r="P6151" t="s">
        <v>682</v>
      </c>
      <c r="Q6151">
        <f t="shared" si="110"/>
        <v>14500</v>
      </c>
      <c r="R6151">
        <v>22339655</v>
      </c>
      <c r="S6151" t="s">
        <v>2103</v>
      </c>
      <c r="T6151" t="s">
        <v>13694</v>
      </c>
      <c r="U6151" s="75">
        <v>14500</v>
      </c>
      <c r="V6151">
        <v>6.2</v>
      </c>
      <c r="W6151">
        <v>89900</v>
      </c>
      <c r="AH6151" s="16"/>
      <c r="AI6151" t="s">
        <v>1375</v>
      </c>
    </row>
    <row r="6152" spans="1:35" x14ac:dyDescent="0.25">
      <c r="A6152" t="s">
        <v>13695</v>
      </c>
      <c r="B6152" s="1">
        <v>54</v>
      </c>
      <c r="C6152" t="s">
        <v>13613</v>
      </c>
      <c r="D6152">
        <v>10027440</v>
      </c>
      <c r="E6152" t="s">
        <v>13628</v>
      </c>
      <c r="F6152" t="s">
        <v>1363</v>
      </c>
      <c r="G6152" t="s">
        <v>1364</v>
      </c>
      <c r="H6152" s="3" t="s">
        <v>3734</v>
      </c>
      <c r="I6152">
        <v>2019</v>
      </c>
      <c r="J6152" s="15" t="s">
        <v>2560</v>
      </c>
      <c r="K6152">
        <v>2019</v>
      </c>
      <c r="L6152" t="s">
        <v>1367</v>
      </c>
      <c r="M6152" t="s">
        <v>13629</v>
      </c>
      <c r="N6152" t="s">
        <v>13629</v>
      </c>
      <c r="O6152">
        <v>26600000000</v>
      </c>
      <c r="P6152" t="s">
        <v>682</v>
      </c>
      <c r="Q6152">
        <f t="shared" si="110"/>
        <v>9000</v>
      </c>
      <c r="R6152">
        <v>7505043</v>
      </c>
      <c r="S6152" t="s">
        <v>1378</v>
      </c>
      <c r="T6152" t="s">
        <v>587</v>
      </c>
      <c r="U6152" s="75">
        <v>9000</v>
      </c>
      <c r="V6152">
        <v>5.6</v>
      </c>
      <c r="W6152">
        <v>50400</v>
      </c>
      <c r="AH6152" s="16"/>
      <c r="AI6152" t="s">
        <v>1375</v>
      </c>
    </row>
    <row r="6153" spans="1:35" x14ac:dyDescent="0.25">
      <c r="A6153" t="s">
        <v>13696</v>
      </c>
      <c r="B6153" s="1">
        <v>54</v>
      </c>
      <c r="C6153" t="s">
        <v>13613</v>
      </c>
      <c r="D6153">
        <v>10027440</v>
      </c>
      <c r="E6153" t="s">
        <v>13628</v>
      </c>
      <c r="F6153" t="s">
        <v>1363</v>
      </c>
      <c r="G6153" t="s">
        <v>1364</v>
      </c>
      <c r="H6153" s="3" t="s">
        <v>3734</v>
      </c>
      <c r="I6153">
        <v>2019</v>
      </c>
      <c r="J6153" s="15" t="s">
        <v>2560</v>
      </c>
      <c r="K6153">
        <v>2019</v>
      </c>
      <c r="L6153" t="s">
        <v>1367</v>
      </c>
      <c r="M6153" t="s">
        <v>13629</v>
      </c>
      <c r="N6153" t="s">
        <v>13629</v>
      </c>
      <c r="O6153">
        <v>26600000000</v>
      </c>
      <c r="P6153" t="s">
        <v>682</v>
      </c>
      <c r="Q6153">
        <f t="shared" si="110"/>
        <v>9000</v>
      </c>
      <c r="R6153">
        <v>22339655</v>
      </c>
      <c r="S6153" t="s">
        <v>2103</v>
      </c>
      <c r="T6153" t="s">
        <v>13617</v>
      </c>
      <c r="U6153" s="75">
        <v>9000</v>
      </c>
      <c r="V6153">
        <v>6.53</v>
      </c>
      <c r="W6153">
        <v>58770</v>
      </c>
      <c r="AH6153" s="16"/>
      <c r="AI6153" t="s">
        <v>1375</v>
      </c>
    </row>
    <row r="6154" spans="1:35" x14ac:dyDescent="0.25">
      <c r="A6154" t="s">
        <v>13697</v>
      </c>
      <c r="B6154" s="1">
        <v>54</v>
      </c>
      <c r="C6154" t="s">
        <v>13613</v>
      </c>
      <c r="D6154">
        <v>10027440</v>
      </c>
      <c r="E6154" t="s">
        <v>13628</v>
      </c>
      <c r="F6154" t="s">
        <v>1363</v>
      </c>
      <c r="G6154" t="s">
        <v>1364</v>
      </c>
      <c r="H6154" s="3" t="s">
        <v>3734</v>
      </c>
      <c r="I6154">
        <v>2019</v>
      </c>
      <c r="J6154" s="15" t="s">
        <v>2560</v>
      </c>
      <c r="K6154">
        <v>2019</v>
      </c>
      <c r="L6154" t="s">
        <v>1367</v>
      </c>
      <c r="M6154" t="s">
        <v>13629</v>
      </c>
      <c r="N6154" t="s">
        <v>13629</v>
      </c>
      <c r="O6154">
        <v>26600000000</v>
      </c>
      <c r="P6154" t="s">
        <v>682</v>
      </c>
      <c r="Q6154">
        <f t="shared" si="110"/>
        <v>9000</v>
      </c>
      <c r="R6154">
        <v>8163294</v>
      </c>
      <c r="S6154" t="s">
        <v>1382</v>
      </c>
      <c r="T6154" t="s">
        <v>394</v>
      </c>
      <c r="U6154" s="75">
        <v>9000</v>
      </c>
      <c r="V6154">
        <v>8.98</v>
      </c>
      <c r="W6154">
        <v>80820</v>
      </c>
      <c r="AH6154" s="16"/>
      <c r="AI6154" t="s">
        <v>1375</v>
      </c>
    </row>
    <row r="6155" spans="1:35" x14ac:dyDescent="0.25">
      <c r="A6155" t="s">
        <v>13698</v>
      </c>
      <c r="B6155" s="1">
        <v>54</v>
      </c>
      <c r="C6155" t="s">
        <v>13633</v>
      </c>
      <c r="D6155">
        <v>9696636</v>
      </c>
      <c r="E6155" t="s">
        <v>13642</v>
      </c>
      <c r="F6155" t="s">
        <v>1363</v>
      </c>
      <c r="G6155" t="s">
        <v>1404</v>
      </c>
      <c r="H6155" s="3" t="s">
        <v>1656</v>
      </c>
      <c r="I6155">
        <v>2019</v>
      </c>
      <c r="J6155" s="15" t="s">
        <v>1659</v>
      </c>
      <c r="K6155">
        <v>2019</v>
      </c>
      <c r="L6155" t="s">
        <v>1367</v>
      </c>
      <c r="M6155" t="s">
        <v>13643</v>
      </c>
      <c r="N6155" t="s">
        <v>13643</v>
      </c>
      <c r="O6155">
        <v>26600000000</v>
      </c>
      <c r="P6155" t="s">
        <v>1234</v>
      </c>
      <c r="Q6155">
        <f t="shared" si="110"/>
        <v>12120</v>
      </c>
      <c r="R6155">
        <v>22339655</v>
      </c>
      <c r="S6155" t="s">
        <v>2103</v>
      </c>
      <c r="T6155" t="s">
        <v>13644</v>
      </c>
      <c r="U6155" s="75">
        <v>12120</v>
      </c>
      <c r="V6155">
        <v>7.6</v>
      </c>
      <c r="W6155">
        <v>92112</v>
      </c>
      <c r="AH6155" s="16"/>
      <c r="AI6155" t="s">
        <v>1375</v>
      </c>
    </row>
    <row r="6156" spans="1:35" x14ac:dyDescent="0.25">
      <c r="A6156" t="s">
        <v>13699</v>
      </c>
      <c r="B6156" s="1">
        <v>54</v>
      </c>
      <c r="C6156" t="s">
        <v>13633</v>
      </c>
      <c r="D6156">
        <v>9696636</v>
      </c>
      <c r="E6156" t="s">
        <v>13642</v>
      </c>
      <c r="F6156" t="s">
        <v>1363</v>
      </c>
      <c r="G6156" t="s">
        <v>1404</v>
      </c>
      <c r="H6156" s="3" t="s">
        <v>1656</v>
      </c>
      <c r="I6156">
        <v>2019</v>
      </c>
      <c r="J6156" s="15" t="s">
        <v>1659</v>
      </c>
      <c r="K6156">
        <v>2019</v>
      </c>
      <c r="L6156" t="s">
        <v>1367</v>
      </c>
      <c r="M6156" t="s">
        <v>13643</v>
      </c>
      <c r="N6156" t="s">
        <v>13643</v>
      </c>
      <c r="O6156">
        <v>26600000000</v>
      </c>
      <c r="P6156" t="s">
        <v>1234</v>
      </c>
      <c r="Q6156">
        <f t="shared" si="110"/>
        <v>12120</v>
      </c>
      <c r="R6156">
        <v>4556984</v>
      </c>
      <c r="S6156" t="s">
        <v>11614</v>
      </c>
      <c r="T6156" t="s">
        <v>11796</v>
      </c>
      <c r="U6156" s="75">
        <v>12120</v>
      </c>
      <c r="V6156">
        <v>6.2</v>
      </c>
      <c r="W6156">
        <v>75144</v>
      </c>
      <c r="AH6156" s="16"/>
      <c r="AI6156" t="s">
        <v>1375</v>
      </c>
    </row>
    <row r="6157" spans="1:35" x14ac:dyDescent="0.25">
      <c r="A6157" t="s">
        <v>13700</v>
      </c>
      <c r="B6157" s="1">
        <v>54</v>
      </c>
      <c r="C6157" t="s">
        <v>13633</v>
      </c>
      <c r="D6157">
        <v>9696636</v>
      </c>
      <c r="E6157" t="s">
        <v>13642</v>
      </c>
      <c r="F6157" t="s">
        <v>1363</v>
      </c>
      <c r="G6157" t="s">
        <v>1404</v>
      </c>
      <c r="H6157" s="3" t="s">
        <v>1656</v>
      </c>
      <c r="I6157">
        <v>2019</v>
      </c>
      <c r="J6157" s="15" t="s">
        <v>1659</v>
      </c>
      <c r="K6157">
        <v>2019</v>
      </c>
      <c r="L6157" t="s">
        <v>1367</v>
      </c>
      <c r="M6157" t="s">
        <v>13643</v>
      </c>
      <c r="N6157" t="s">
        <v>13643</v>
      </c>
      <c r="O6157">
        <v>26600000000</v>
      </c>
      <c r="P6157" t="s">
        <v>1234</v>
      </c>
      <c r="Q6157">
        <f t="shared" si="110"/>
        <v>12120</v>
      </c>
      <c r="R6157">
        <v>62359193</v>
      </c>
      <c r="S6157" t="s">
        <v>11930</v>
      </c>
      <c r="T6157" t="s">
        <v>587</v>
      </c>
      <c r="U6157" s="75">
        <v>12120</v>
      </c>
      <c r="V6157">
        <v>6.95</v>
      </c>
      <c r="W6157">
        <v>84234</v>
      </c>
      <c r="AH6157" s="16"/>
      <c r="AI6157" t="s">
        <v>1375</v>
      </c>
    </row>
    <row r="6158" spans="1:35" x14ac:dyDescent="0.25">
      <c r="A6158" t="s">
        <v>13701</v>
      </c>
      <c r="B6158" s="1">
        <v>54</v>
      </c>
      <c r="C6158" t="s">
        <v>13633</v>
      </c>
      <c r="D6158">
        <v>9696636</v>
      </c>
      <c r="E6158" t="s">
        <v>13642</v>
      </c>
      <c r="F6158" t="s">
        <v>1363</v>
      </c>
      <c r="G6158" t="s">
        <v>1404</v>
      </c>
      <c r="H6158" s="3" t="s">
        <v>1656</v>
      </c>
      <c r="I6158">
        <v>2019</v>
      </c>
      <c r="J6158" s="15" t="s">
        <v>1659</v>
      </c>
      <c r="K6158">
        <v>2019</v>
      </c>
      <c r="L6158" t="s">
        <v>1367</v>
      </c>
      <c r="M6158" t="s">
        <v>13643</v>
      </c>
      <c r="N6158" t="s">
        <v>13643</v>
      </c>
      <c r="O6158">
        <v>26600000000</v>
      </c>
      <c r="P6158" t="s">
        <v>1234</v>
      </c>
      <c r="Q6158">
        <f t="shared" si="110"/>
        <v>12120</v>
      </c>
      <c r="R6158">
        <v>7505043</v>
      </c>
      <c r="S6158" t="s">
        <v>1378</v>
      </c>
      <c r="T6158" t="s">
        <v>587</v>
      </c>
      <c r="U6158" s="75">
        <v>12120</v>
      </c>
      <c r="V6158">
        <v>5.5</v>
      </c>
      <c r="W6158">
        <v>66660</v>
      </c>
      <c r="AH6158" s="16"/>
      <c r="AI6158" t="s">
        <v>1375</v>
      </c>
    </row>
    <row r="6159" spans="1:35" x14ac:dyDescent="0.25">
      <c r="A6159" t="s">
        <v>13702</v>
      </c>
      <c r="B6159" s="1">
        <v>54</v>
      </c>
      <c r="C6159" t="s">
        <v>13633</v>
      </c>
      <c r="D6159">
        <v>9250417</v>
      </c>
      <c r="E6159" t="s">
        <v>13649</v>
      </c>
      <c r="F6159" t="s">
        <v>1363</v>
      </c>
      <c r="G6159" t="s">
        <v>1404</v>
      </c>
      <c r="H6159" s="3" t="s">
        <v>3976</v>
      </c>
      <c r="I6159">
        <v>2018</v>
      </c>
      <c r="J6159" s="15" t="s">
        <v>2599</v>
      </c>
      <c r="K6159">
        <v>2018</v>
      </c>
      <c r="L6159" t="s">
        <v>1367</v>
      </c>
      <c r="M6159" t="s">
        <v>13650</v>
      </c>
      <c r="N6159" t="s">
        <v>13651</v>
      </c>
      <c r="O6159">
        <v>26600000000</v>
      </c>
      <c r="P6159" t="s">
        <v>1234</v>
      </c>
      <c r="Q6159">
        <f t="shared" si="110"/>
        <v>2550</v>
      </c>
      <c r="R6159">
        <v>4556984</v>
      </c>
      <c r="S6159" t="s">
        <v>11614</v>
      </c>
      <c r="T6159" t="s">
        <v>11796</v>
      </c>
      <c r="U6159" s="75">
        <v>2550</v>
      </c>
      <c r="V6159">
        <v>6.2</v>
      </c>
      <c r="W6159">
        <v>15810</v>
      </c>
      <c r="AH6159" s="16"/>
      <c r="AI6159" t="s">
        <v>1375</v>
      </c>
    </row>
    <row r="6160" spans="1:35" x14ac:dyDescent="0.25">
      <c r="A6160" t="s">
        <v>13703</v>
      </c>
      <c r="B6160" s="1">
        <v>54</v>
      </c>
      <c r="C6160" t="s">
        <v>13633</v>
      </c>
      <c r="D6160">
        <v>9250417</v>
      </c>
      <c r="E6160" t="s">
        <v>13649</v>
      </c>
      <c r="F6160" t="s">
        <v>1363</v>
      </c>
      <c r="G6160" t="s">
        <v>1404</v>
      </c>
      <c r="H6160" s="3" t="s">
        <v>3976</v>
      </c>
      <c r="I6160">
        <v>2018</v>
      </c>
      <c r="J6160" s="15" t="s">
        <v>2599</v>
      </c>
      <c r="K6160">
        <v>2018</v>
      </c>
      <c r="L6160" t="s">
        <v>1367</v>
      </c>
      <c r="M6160" t="s">
        <v>13650</v>
      </c>
      <c r="N6160" t="s">
        <v>13651</v>
      </c>
      <c r="O6160">
        <v>26600000000</v>
      </c>
      <c r="P6160" t="s">
        <v>1234</v>
      </c>
      <c r="Q6160">
        <f t="shared" si="110"/>
        <v>2550</v>
      </c>
      <c r="R6160">
        <v>22339655</v>
      </c>
      <c r="S6160" t="s">
        <v>2103</v>
      </c>
      <c r="T6160" t="s">
        <v>13644</v>
      </c>
      <c r="U6160" s="75">
        <v>2550</v>
      </c>
      <c r="V6160">
        <v>10.5</v>
      </c>
      <c r="W6160">
        <v>26775</v>
      </c>
      <c r="AH6160" s="16"/>
      <c r="AI6160" t="s">
        <v>1375</v>
      </c>
    </row>
    <row r="6161" spans="1:35" x14ac:dyDescent="0.25">
      <c r="A6161" t="s">
        <v>13704</v>
      </c>
      <c r="B6161" s="1">
        <v>54</v>
      </c>
      <c r="C6161" t="s">
        <v>13613</v>
      </c>
      <c r="D6161">
        <v>9254234</v>
      </c>
      <c r="E6161" t="s">
        <v>13705</v>
      </c>
      <c r="F6161" t="s">
        <v>1363</v>
      </c>
      <c r="G6161" t="s">
        <v>13678</v>
      </c>
      <c r="H6161" s="3" t="s">
        <v>2638</v>
      </c>
      <c r="I6161">
        <v>2018</v>
      </c>
      <c r="J6161" s="15" t="s">
        <v>13706</v>
      </c>
      <c r="K6161">
        <v>2018</v>
      </c>
      <c r="L6161" t="s">
        <v>1367</v>
      </c>
      <c r="M6161" t="s">
        <v>13679</v>
      </c>
      <c r="N6161" t="s">
        <v>13707</v>
      </c>
      <c r="O6161">
        <v>26600000000</v>
      </c>
      <c r="P6161" t="s">
        <v>13681</v>
      </c>
      <c r="Q6161">
        <f t="shared" si="110"/>
        <v>650</v>
      </c>
      <c r="R6161">
        <v>22339655</v>
      </c>
      <c r="S6161" t="s">
        <v>2103</v>
      </c>
      <c r="T6161" t="s">
        <v>13644</v>
      </c>
      <c r="U6161" s="75">
        <v>650</v>
      </c>
      <c r="V6161">
        <v>10.5</v>
      </c>
      <c r="W6161">
        <v>6825</v>
      </c>
      <c r="AH6161" s="16"/>
      <c r="AI6161" t="s">
        <v>1375</v>
      </c>
    </row>
    <row r="6162" spans="1:35" x14ac:dyDescent="0.25">
      <c r="A6162" t="s">
        <v>13708</v>
      </c>
      <c r="B6162" s="1">
        <v>54</v>
      </c>
      <c r="C6162" t="s">
        <v>13613</v>
      </c>
      <c r="D6162">
        <v>8554773</v>
      </c>
      <c r="E6162" t="s">
        <v>13709</v>
      </c>
      <c r="F6162" t="s">
        <v>1363</v>
      </c>
      <c r="G6162" t="s">
        <v>1364</v>
      </c>
      <c r="H6162" s="3" t="s">
        <v>7064</v>
      </c>
      <c r="I6162">
        <v>2018</v>
      </c>
      <c r="J6162" s="15" t="s">
        <v>7790</v>
      </c>
      <c r="K6162">
        <v>2018</v>
      </c>
      <c r="L6162" t="s">
        <v>1394</v>
      </c>
      <c r="M6162" t="s">
        <v>13668</v>
      </c>
      <c r="N6162" t="s">
        <v>13668</v>
      </c>
      <c r="O6162">
        <v>26600000000</v>
      </c>
      <c r="P6162" t="s">
        <v>682</v>
      </c>
      <c r="Q6162">
        <f t="shared" si="110"/>
        <v>15000</v>
      </c>
      <c r="R6162">
        <v>62359193</v>
      </c>
      <c r="S6162" t="s">
        <v>11930</v>
      </c>
      <c r="T6162" t="s">
        <v>587</v>
      </c>
      <c r="U6162" s="75">
        <v>15000</v>
      </c>
      <c r="V6162">
        <v>6.75</v>
      </c>
      <c r="W6162">
        <v>101250</v>
      </c>
      <c r="AH6162" s="16"/>
      <c r="AI6162" t="s">
        <v>1375</v>
      </c>
    </row>
    <row r="6163" spans="1:35" x14ac:dyDescent="0.25">
      <c r="A6163" t="s">
        <v>13710</v>
      </c>
      <c r="B6163" s="1">
        <v>54</v>
      </c>
      <c r="C6163" t="s">
        <v>13613</v>
      </c>
      <c r="D6163">
        <v>8554773</v>
      </c>
      <c r="E6163" t="s">
        <v>13709</v>
      </c>
      <c r="F6163" t="s">
        <v>1363</v>
      </c>
      <c r="G6163" t="s">
        <v>1364</v>
      </c>
      <c r="H6163" s="3" t="s">
        <v>7064</v>
      </c>
      <c r="I6163">
        <v>2018</v>
      </c>
      <c r="J6163" s="15" t="s">
        <v>7790</v>
      </c>
      <c r="K6163">
        <v>2018</v>
      </c>
      <c r="L6163" t="s">
        <v>1394</v>
      </c>
      <c r="M6163" t="s">
        <v>13668</v>
      </c>
      <c r="N6163" t="s">
        <v>13668</v>
      </c>
      <c r="O6163">
        <v>26600000000</v>
      </c>
      <c r="P6163" t="s">
        <v>682</v>
      </c>
      <c r="Q6163">
        <f t="shared" si="110"/>
        <v>15000</v>
      </c>
      <c r="R6163">
        <v>22339655</v>
      </c>
      <c r="S6163" t="s">
        <v>2103</v>
      </c>
      <c r="T6163" t="s">
        <v>13661</v>
      </c>
      <c r="U6163" s="75">
        <v>15000</v>
      </c>
      <c r="V6163">
        <v>10.5</v>
      </c>
      <c r="W6163">
        <v>157500</v>
      </c>
      <c r="AH6163" s="16"/>
      <c r="AI6163" t="s">
        <v>1375</v>
      </c>
    </row>
    <row r="6164" spans="1:35" x14ac:dyDescent="0.25">
      <c r="A6164" t="s">
        <v>13711</v>
      </c>
      <c r="B6164" s="1">
        <v>54</v>
      </c>
      <c r="C6164" t="s">
        <v>13613</v>
      </c>
      <c r="D6164">
        <v>8534713</v>
      </c>
      <c r="E6164" t="s">
        <v>13712</v>
      </c>
      <c r="F6164" t="s">
        <v>1363</v>
      </c>
      <c r="G6164" t="s">
        <v>1364</v>
      </c>
      <c r="H6164" s="3" t="s">
        <v>7063</v>
      </c>
      <c r="I6164">
        <v>2018</v>
      </c>
      <c r="J6164" s="15" t="s">
        <v>7064</v>
      </c>
      <c r="K6164">
        <v>2018</v>
      </c>
      <c r="L6164" t="s">
        <v>1394</v>
      </c>
      <c r="M6164" t="s">
        <v>13668</v>
      </c>
      <c r="N6164" t="s">
        <v>13668</v>
      </c>
      <c r="O6164">
        <v>26600000000</v>
      </c>
      <c r="P6164" t="s">
        <v>682</v>
      </c>
      <c r="Q6164">
        <f t="shared" si="110"/>
        <v>15000</v>
      </c>
      <c r="R6164">
        <v>22339655</v>
      </c>
      <c r="S6164" t="s">
        <v>2103</v>
      </c>
      <c r="T6164" t="s">
        <v>13661</v>
      </c>
      <c r="U6164" s="75">
        <v>15000</v>
      </c>
      <c r="V6164">
        <v>10.5</v>
      </c>
      <c r="W6164">
        <v>157500</v>
      </c>
      <c r="AH6164" s="16"/>
      <c r="AI6164" t="s">
        <v>1375</v>
      </c>
    </row>
    <row r="6165" spans="1:35" x14ac:dyDescent="0.25">
      <c r="A6165" t="s">
        <v>13713</v>
      </c>
      <c r="B6165" s="1">
        <v>54</v>
      </c>
      <c r="C6165" t="s">
        <v>13633</v>
      </c>
      <c r="D6165">
        <v>15507726</v>
      </c>
      <c r="E6165" t="s">
        <v>13671</v>
      </c>
      <c r="F6165" t="s">
        <v>1363</v>
      </c>
      <c r="G6165" t="s">
        <v>9607</v>
      </c>
      <c r="H6165" s="3" t="s">
        <v>4274</v>
      </c>
      <c r="I6165">
        <v>2021</v>
      </c>
      <c r="J6165" s="15" t="s">
        <v>1922</v>
      </c>
      <c r="K6165">
        <v>2021</v>
      </c>
      <c r="L6165" t="s">
        <v>1367</v>
      </c>
      <c r="M6165" t="s">
        <v>13672</v>
      </c>
      <c r="N6165" t="s">
        <v>13672</v>
      </c>
      <c r="O6165">
        <v>26600000000</v>
      </c>
      <c r="P6165" t="s">
        <v>133</v>
      </c>
      <c r="Q6165">
        <f t="shared" si="110"/>
        <v>4000</v>
      </c>
      <c r="R6165">
        <v>7505043</v>
      </c>
      <c r="S6165" t="s">
        <v>1378</v>
      </c>
      <c r="T6165" t="s">
        <v>1379</v>
      </c>
      <c r="U6165" s="75">
        <v>4000</v>
      </c>
      <c r="V6165">
        <v>4.3499999999999996</v>
      </c>
      <c r="W6165">
        <v>17400</v>
      </c>
      <c r="AH6165" s="16"/>
      <c r="AI6165" t="s">
        <v>1375</v>
      </c>
    </row>
    <row r="6166" spans="1:35" x14ac:dyDescent="0.25">
      <c r="A6166" t="s">
        <v>13714</v>
      </c>
      <c r="B6166" s="1">
        <v>54</v>
      </c>
      <c r="C6166" t="s">
        <v>13633</v>
      </c>
      <c r="D6166">
        <v>15507726</v>
      </c>
      <c r="E6166" t="s">
        <v>13671</v>
      </c>
      <c r="F6166" t="s">
        <v>1363</v>
      </c>
      <c r="G6166" t="s">
        <v>9607</v>
      </c>
      <c r="H6166" s="3" t="s">
        <v>4274</v>
      </c>
      <c r="I6166">
        <v>2021</v>
      </c>
      <c r="J6166" s="15" t="s">
        <v>1922</v>
      </c>
      <c r="K6166">
        <v>2021</v>
      </c>
      <c r="L6166" t="s">
        <v>1367</v>
      </c>
      <c r="M6166" t="s">
        <v>13672</v>
      </c>
      <c r="N6166" t="s">
        <v>13672</v>
      </c>
      <c r="O6166">
        <v>26600000000</v>
      </c>
      <c r="P6166" t="s">
        <v>133</v>
      </c>
      <c r="Q6166">
        <f t="shared" si="110"/>
        <v>4000</v>
      </c>
      <c r="R6166">
        <v>8163294</v>
      </c>
      <c r="S6166" t="s">
        <v>1382</v>
      </c>
      <c r="T6166" t="s">
        <v>394</v>
      </c>
      <c r="U6166" s="75">
        <v>4000</v>
      </c>
      <c r="V6166">
        <v>8.1</v>
      </c>
      <c r="W6166">
        <v>32400</v>
      </c>
      <c r="AH6166" s="16"/>
      <c r="AI6166" t="s">
        <v>1375</v>
      </c>
    </row>
    <row r="6167" spans="1:35" x14ac:dyDescent="0.25">
      <c r="A6167" t="s">
        <v>13715</v>
      </c>
      <c r="B6167" s="1">
        <v>54</v>
      </c>
      <c r="C6167" t="s">
        <v>13633</v>
      </c>
      <c r="D6167">
        <v>15507726</v>
      </c>
      <c r="E6167" t="s">
        <v>13671</v>
      </c>
      <c r="F6167" t="s">
        <v>1363</v>
      </c>
      <c r="G6167" t="s">
        <v>9607</v>
      </c>
      <c r="H6167" s="3" t="s">
        <v>4274</v>
      </c>
      <c r="I6167">
        <v>2021</v>
      </c>
      <c r="J6167" s="15" t="s">
        <v>1922</v>
      </c>
      <c r="K6167">
        <v>2021</v>
      </c>
      <c r="L6167" t="s">
        <v>1367</v>
      </c>
      <c r="M6167" t="s">
        <v>13672</v>
      </c>
      <c r="N6167" t="s">
        <v>13672</v>
      </c>
      <c r="O6167">
        <v>26600000000</v>
      </c>
      <c r="P6167" t="s">
        <v>133</v>
      </c>
      <c r="Q6167">
        <f t="shared" si="110"/>
        <v>4000</v>
      </c>
      <c r="R6167">
        <v>4556984</v>
      </c>
      <c r="S6167" t="s">
        <v>11614</v>
      </c>
      <c r="T6167" t="s">
        <v>11796</v>
      </c>
      <c r="U6167" s="75">
        <v>4000</v>
      </c>
      <c r="V6167">
        <v>5.24</v>
      </c>
      <c r="W6167">
        <v>20960</v>
      </c>
      <c r="AH6167" s="16"/>
      <c r="AI6167" t="s">
        <v>1375</v>
      </c>
    </row>
    <row r="6168" spans="1:35" x14ac:dyDescent="0.25">
      <c r="A6168" t="s">
        <v>13716</v>
      </c>
      <c r="B6168" s="1">
        <v>54</v>
      </c>
      <c r="C6168" t="s">
        <v>13613</v>
      </c>
      <c r="D6168">
        <v>8591938</v>
      </c>
      <c r="E6168" t="s">
        <v>13717</v>
      </c>
      <c r="F6168" t="s">
        <v>1363</v>
      </c>
      <c r="G6168" t="s">
        <v>1364</v>
      </c>
      <c r="H6168" s="3" t="s">
        <v>6444</v>
      </c>
      <c r="I6168">
        <v>2018</v>
      </c>
      <c r="J6168" s="15" t="s">
        <v>6445</v>
      </c>
      <c r="K6168">
        <v>2018</v>
      </c>
      <c r="L6168" t="s">
        <v>1394</v>
      </c>
      <c r="M6168" t="s">
        <v>13668</v>
      </c>
      <c r="N6168" t="s">
        <v>13668</v>
      </c>
      <c r="O6168">
        <v>26600000000</v>
      </c>
      <c r="P6168" t="s">
        <v>682</v>
      </c>
      <c r="Q6168">
        <f t="shared" si="110"/>
        <v>15000</v>
      </c>
      <c r="R6168">
        <v>62359193</v>
      </c>
      <c r="S6168" t="s">
        <v>11930</v>
      </c>
      <c r="T6168" t="s">
        <v>587</v>
      </c>
      <c r="U6168" s="75">
        <v>15000</v>
      </c>
      <c r="V6168">
        <v>7.98</v>
      </c>
      <c r="W6168">
        <v>119700</v>
      </c>
      <c r="AH6168" s="16"/>
      <c r="AI6168" t="s">
        <v>1375</v>
      </c>
    </row>
    <row r="6169" spans="1:35" x14ac:dyDescent="0.25">
      <c r="A6169" t="s">
        <v>13718</v>
      </c>
      <c r="B6169" s="1">
        <v>54</v>
      </c>
      <c r="C6169" t="s">
        <v>13613</v>
      </c>
      <c r="D6169">
        <v>8591938</v>
      </c>
      <c r="E6169" t="s">
        <v>13717</v>
      </c>
      <c r="F6169" t="s">
        <v>1363</v>
      </c>
      <c r="G6169" t="s">
        <v>1364</v>
      </c>
      <c r="H6169" s="3" t="s">
        <v>6444</v>
      </c>
      <c r="I6169">
        <v>2018</v>
      </c>
      <c r="J6169" s="15" t="s">
        <v>6445</v>
      </c>
      <c r="K6169">
        <v>2018</v>
      </c>
      <c r="L6169" t="s">
        <v>1394</v>
      </c>
      <c r="M6169" t="s">
        <v>13668</v>
      </c>
      <c r="N6169" t="s">
        <v>13668</v>
      </c>
      <c r="O6169">
        <v>26600000000</v>
      </c>
      <c r="P6169" t="s">
        <v>682</v>
      </c>
      <c r="Q6169">
        <f t="shared" si="110"/>
        <v>15000</v>
      </c>
      <c r="R6169">
        <v>22339655</v>
      </c>
      <c r="S6169" t="s">
        <v>2103</v>
      </c>
      <c r="T6169" t="s">
        <v>13719</v>
      </c>
      <c r="U6169" s="75">
        <v>15000</v>
      </c>
      <c r="V6169">
        <v>10.5</v>
      </c>
      <c r="W6169">
        <v>157500</v>
      </c>
      <c r="AH6169" s="16"/>
      <c r="AI6169" t="s">
        <v>1375</v>
      </c>
    </row>
    <row r="6170" spans="1:35" x14ac:dyDescent="0.25">
      <c r="A6170" t="s">
        <v>13720</v>
      </c>
      <c r="B6170" s="1">
        <v>54</v>
      </c>
      <c r="C6170" t="s">
        <v>13613</v>
      </c>
      <c r="D6170">
        <v>8759472</v>
      </c>
      <c r="E6170" t="s">
        <v>13721</v>
      </c>
      <c r="F6170" t="s">
        <v>1363</v>
      </c>
      <c r="G6170" t="s">
        <v>1364</v>
      </c>
      <c r="H6170" s="3" t="s">
        <v>12786</v>
      </c>
      <c r="I6170">
        <v>2018</v>
      </c>
      <c r="J6170" s="15" t="s">
        <v>13434</v>
      </c>
      <c r="K6170">
        <v>2018</v>
      </c>
      <c r="L6170" t="s">
        <v>1394</v>
      </c>
      <c r="M6170" t="s">
        <v>13668</v>
      </c>
      <c r="N6170" t="s">
        <v>13668</v>
      </c>
      <c r="O6170">
        <v>26600000000</v>
      </c>
      <c r="P6170" t="s">
        <v>682</v>
      </c>
      <c r="Q6170">
        <f t="shared" si="110"/>
        <v>15000</v>
      </c>
      <c r="R6170">
        <v>62359193</v>
      </c>
      <c r="S6170" t="s">
        <v>11930</v>
      </c>
      <c r="T6170" t="s">
        <v>587</v>
      </c>
      <c r="U6170" s="75">
        <v>15000</v>
      </c>
      <c r="V6170">
        <v>6.95</v>
      </c>
      <c r="W6170">
        <v>104250</v>
      </c>
      <c r="AH6170" s="16"/>
      <c r="AI6170" t="s">
        <v>1375</v>
      </c>
    </row>
    <row r="6171" spans="1:35" x14ac:dyDescent="0.25">
      <c r="A6171" t="s">
        <v>13722</v>
      </c>
      <c r="B6171" s="1">
        <v>54</v>
      </c>
      <c r="C6171" t="s">
        <v>13613</v>
      </c>
      <c r="D6171">
        <v>8759472</v>
      </c>
      <c r="E6171" t="s">
        <v>13721</v>
      </c>
      <c r="F6171" t="s">
        <v>1363</v>
      </c>
      <c r="G6171" t="s">
        <v>1364</v>
      </c>
      <c r="H6171" s="3" t="s">
        <v>12786</v>
      </c>
      <c r="I6171">
        <v>2018</v>
      </c>
      <c r="J6171" s="15" t="s">
        <v>13434</v>
      </c>
      <c r="K6171">
        <v>2018</v>
      </c>
      <c r="L6171" t="s">
        <v>1394</v>
      </c>
      <c r="M6171" t="s">
        <v>13668</v>
      </c>
      <c r="N6171" t="s">
        <v>13668</v>
      </c>
      <c r="O6171">
        <v>26600000000</v>
      </c>
      <c r="P6171" t="s">
        <v>682</v>
      </c>
      <c r="Q6171">
        <f t="shared" si="110"/>
        <v>15000</v>
      </c>
      <c r="R6171">
        <v>22339655</v>
      </c>
      <c r="S6171" t="s">
        <v>2103</v>
      </c>
      <c r="T6171" t="s">
        <v>13682</v>
      </c>
      <c r="U6171" s="75">
        <v>15000</v>
      </c>
      <c r="V6171">
        <v>10.5</v>
      </c>
      <c r="W6171">
        <v>157500</v>
      </c>
      <c r="AH6171" s="16"/>
      <c r="AI6171" t="s">
        <v>1375</v>
      </c>
    </row>
    <row r="6172" spans="1:35" x14ac:dyDescent="0.25">
      <c r="A6172" t="s">
        <v>13723</v>
      </c>
      <c r="B6172" s="1">
        <v>54</v>
      </c>
      <c r="C6172" t="s">
        <v>13613</v>
      </c>
      <c r="D6172">
        <v>8671885</v>
      </c>
      <c r="E6172" t="s">
        <v>13724</v>
      </c>
      <c r="F6172" t="s">
        <v>1363</v>
      </c>
      <c r="G6172" t="s">
        <v>1364</v>
      </c>
      <c r="H6172" s="3" t="s">
        <v>13725</v>
      </c>
      <c r="I6172">
        <v>2018</v>
      </c>
      <c r="J6172" s="15" t="s">
        <v>13726</v>
      </c>
      <c r="K6172">
        <v>2018</v>
      </c>
      <c r="L6172" t="s">
        <v>1394</v>
      </c>
      <c r="M6172" t="s">
        <v>13668</v>
      </c>
      <c r="N6172" t="s">
        <v>13668</v>
      </c>
      <c r="O6172">
        <v>26600000000</v>
      </c>
      <c r="P6172" t="s">
        <v>682</v>
      </c>
      <c r="Q6172">
        <f t="shared" si="110"/>
        <v>15000</v>
      </c>
      <c r="R6172">
        <v>62359193</v>
      </c>
      <c r="S6172" t="s">
        <v>11930</v>
      </c>
      <c r="T6172" t="s">
        <v>587</v>
      </c>
      <c r="U6172" s="75">
        <v>15000</v>
      </c>
      <c r="V6172">
        <v>6</v>
      </c>
      <c r="W6172">
        <v>90000</v>
      </c>
      <c r="AH6172" s="16"/>
      <c r="AI6172" t="s">
        <v>1375</v>
      </c>
    </row>
    <row r="6173" spans="1:35" x14ac:dyDescent="0.25">
      <c r="A6173" t="s">
        <v>13727</v>
      </c>
      <c r="B6173" s="1">
        <v>54</v>
      </c>
      <c r="C6173" t="s">
        <v>13613</v>
      </c>
      <c r="D6173">
        <v>8671885</v>
      </c>
      <c r="E6173" t="s">
        <v>13724</v>
      </c>
      <c r="F6173" t="s">
        <v>1363</v>
      </c>
      <c r="G6173" t="s">
        <v>1364</v>
      </c>
      <c r="H6173" s="3" t="s">
        <v>13725</v>
      </c>
      <c r="I6173">
        <v>2018</v>
      </c>
      <c r="J6173" s="15" t="s">
        <v>13726</v>
      </c>
      <c r="K6173">
        <v>2018</v>
      </c>
      <c r="L6173" t="s">
        <v>1394</v>
      </c>
      <c r="M6173" t="s">
        <v>13668</v>
      </c>
      <c r="N6173" t="s">
        <v>13668</v>
      </c>
      <c r="O6173">
        <v>26600000000</v>
      </c>
      <c r="P6173" t="s">
        <v>682</v>
      </c>
      <c r="Q6173">
        <f t="shared" si="110"/>
        <v>15000</v>
      </c>
      <c r="R6173">
        <v>22339655</v>
      </c>
      <c r="S6173" t="s">
        <v>2103</v>
      </c>
      <c r="T6173" t="s">
        <v>13728</v>
      </c>
      <c r="U6173" s="75">
        <v>15000</v>
      </c>
      <c r="V6173">
        <v>10.5</v>
      </c>
      <c r="W6173">
        <v>157500</v>
      </c>
      <c r="AH6173" s="16"/>
      <c r="AI6173" t="s">
        <v>1375</v>
      </c>
    </row>
    <row r="6174" spans="1:35" x14ac:dyDescent="0.25">
      <c r="A6174" t="s">
        <v>13729</v>
      </c>
      <c r="B6174" s="1">
        <v>54</v>
      </c>
      <c r="C6174" t="s">
        <v>13613</v>
      </c>
      <c r="D6174">
        <v>8687145</v>
      </c>
      <c r="E6174" t="s">
        <v>13730</v>
      </c>
      <c r="F6174" t="s">
        <v>1363</v>
      </c>
      <c r="G6174" t="s">
        <v>1364</v>
      </c>
      <c r="H6174" s="3" t="s">
        <v>13726</v>
      </c>
      <c r="I6174">
        <v>2018</v>
      </c>
      <c r="J6174" s="15" t="s">
        <v>13731</v>
      </c>
      <c r="K6174">
        <v>2018</v>
      </c>
      <c r="L6174" t="s">
        <v>1394</v>
      </c>
      <c r="M6174" t="s">
        <v>13668</v>
      </c>
      <c r="N6174" t="s">
        <v>13668</v>
      </c>
      <c r="O6174">
        <v>26600000000</v>
      </c>
      <c r="P6174" t="s">
        <v>682</v>
      </c>
      <c r="Q6174">
        <f t="shared" si="110"/>
        <v>15000</v>
      </c>
      <c r="R6174">
        <v>62359193</v>
      </c>
      <c r="S6174" t="s">
        <v>11930</v>
      </c>
      <c r="T6174" t="s">
        <v>587</v>
      </c>
      <c r="U6174" s="75">
        <v>15000</v>
      </c>
      <c r="V6174">
        <v>5.95</v>
      </c>
      <c r="W6174">
        <v>89250</v>
      </c>
      <c r="AH6174" s="16"/>
      <c r="AI6174" t="s">
        <v>1375</v>
      </c>
    </row>
    <row r="6175" spans="1:35" x14ac:dyDescent="0.25">
      <c r="A6175" t="s">
        <v>13732</v>
      </c>
      <c r="B6175" s="1">
        <v>54</v>
      </c>
      <c r="C6175" t="s">
        <v>13613</v>
      </c>
      <c r="D6175">
        <v>8687145</v>
      </c>
      <c r="E6175" t="s">
        <v>13730</v>
      </c>
      <c r="F6175" t="s">
        <v>1363</v>
      </c>
      <c r="G6175" t="s">
        <v>1364</v>
      </c>
      <c r="H6175" s="3" t="s">
        <v>13726</v>
      </c>
      <c r="I6175">
        <v>2018</v>
      </c>
      <c r="J6175" s="15" t="s">
        <v>13731</v>
      </c>
      <c r="K6175">
        <v>2018</v>
      </c>
      <c r="L6175" t="s">
        <v>1394</v>
      </c>
      <c r="M6175" t="s">
        <v>13668</v>
      </c>
      <c r="N6175" t="s">
        <v>13668</v>
      </c>
      <c r="O6175">
        <v>26600000000</v>
      </c>
      <c r="P6175" t="s">
        <v>682</v>
      </c>
      <c r="Q6175">
        <f t="shared" si="110"/>
        <v>15000</v>
      </c>
      <c r="R6175">
        <v>22339655</v>
      </c>
      <c r="S6175" t="s">
        <v>2103</v>
      </c>
      <c r="T6175" t="s">
        <v>13682</v>
      </c>
      <c r="U6175" s="75">
        <v>15000</v>
      </c>
      <c r="V6175">
        <v>10.5</v>
      </c>
      <c r="W6175">
        <v>157500</v>
      </c>
      <c r="AH6175" s="16"/>
      <c r="AI6175" t="s">
        <v>1375</v>
      </c>
    </row>
    <row r="6176" spans="1:35" x14ac:dyDescent="0.25">
      <c r="A6176" t="s">
        <v>13733</v>
      </c>
      <c r="B6176" s="1">
        <v>54</v>
      </c>
      <c r="C6176" t="s">
        <v>13613</v>
      </c>
      <c r="D6176">
        <v>8831467</v>
      </c>
      <c r="E6176" t="s">
        <v>13734</v>
      </c>
      <c r="F6176" t="s">
        <v>1363</v>
      </c>
      <c r="G6176" t="s">
        <v>1364</v>
      </c>
      <c r="H6176" s="3" t="s">
        <v>7552</v>
      </c>
      <c r="I6176">
        <v>2018</v>
      </c>
      <c r="J6176" s="15" t="s">
        <v>6706</v>
      </c>
      <c r="K6176">
        <v>2018</v>
      </c>
      <c r="L6176" t="s">
        <v>1394</v>
      </c>
      <c r="M6176" t="s">
        <v>13668</v>
      </c>
      <c r="N6176" t="s">
        <v>13668</v>
      </c>
      <c r="O6176" t="s">
        <v>1408</v>
      </c>
      <c r="P6176" t="s">
        <v>682</v>
      </c>
      <c r="Q6176">
        <f t="shared" si="110"/>
        <v>14500</v>
      </c>
      <c r="R6176">
        <v>22339655</v>
      </c>
      <c r="S6176" t="s">
        <v>2103</v>
      </c>
      <c r="T6176" t="s">
        <v>13682</v>
      </c>
      <c r="U6176" s="75">
        <v>14500</v>
      </c>
      <c r="V6176">
        <v>10.5</v>
      </c>
      <c r="W6176">
        <v>152250</v>
      </c>
      <c r="AH6176" s="16"/>
      <c r="AI6176" t="s">
        <v>1375</v>
      </c>
    </row>
    <row r="6177" spans="1:35" x14ac:dyDescent="0.25">
      <c r="A6177" t="s">
        <v>13735</v>
      </c>
      <c r="B6177" s="1">
        <v>54</v>
      </c>
      <c r="C6177" t="s">
        <v>13613</v>
      </c>
      <c r="D6177">
        <v>8792070</v>
      </c>
      <c r="E6177" t="s">
        <v>13736</v>
      </c>
      <c r="F6177" t="s">
        <v>1363</v>
      </c>
      <c r="G6177" t="s">
        <v>1364</v>
      </c>
      <c r="H6177" s="3" t="s">
        <v>13737</v>
      </c>
      <c r="I6177">
        <v>2018</v>
      </c>
      <c r="J6177" s="15" t="s">
        <v>9339</v>
      </c>
      <c r="K6177">
        <v>2018</v>
      </c>
      <c r="L6177" t="s">
        <v>1394</v>
      </c>
      <c r="M6177" t="s">
        <v>13668</v>
      </c>
      <c r="N6177" t="s">
        <v>13668</v>
      </c>
      <c r="O6177" t="s">
        <v>1408</v>
      </c>
      <c r="P6177" t="s">
        <v>682</v>
      </c>
      <c r="Q6177">
        <f t="shared" si="110"/>
        <v>15000</v>
      </c>
      <c r="R6177">
        <v>4556984</v>
      </c>
      <c r="S6177" t="s">
        <v>11614</v>
      </c>
      <c r="T6177" t="s">
        <v>13738</v>
      </c>
      <c r="U6177" s="75">
        <v>15000</v>
      </c>
      <c r="V6177">
        <v>6.2</v>
      </c>
      <c r="W6177">
        <v>93000</v>
      </c>
      <c r="AH6177" s="16"/>
      <c r="AI6177" t="s">
        <v>1375</v>
      </c>
    </row>
    <row r="6178" spans="1:35" x14ac:dyDescent="0.25">
      <c r="A6178" t="s">
        <v>13739</v>
      </c>
      <c r="B6178" s="1">
        <v>54</v>
      </c>
      <c r="C6178" t="s">
        <v>13613</v>
      </c>
      <c r="D6178">
        <v>8792070</v>
      </c>
      <c r="E6178" t="s">
        <v>13736</v>
      </c>
      <c r="F6178" t="s">
        <v>1363</v>
      </c>
      <c r="G6178" t="s">
        <v>1364</v>
      </c>
      <c r="H6178" s="3" t="s">
        <v>13737</v>
      </c>
      <c r="I6178">
        <v>2018</v>
      </c>
      <c r="J6178" s="15" t="s">
        <v>9339</v>
      </c>
      <c r="K6178">
        <v>2018</v>
      </c>
      <c r="L6178" t="s">
        <v>1394</v>
      </c>
      <c r="M6178" t="s">
        <v>13668</v>
      </c>
      <c r="N6178" t="s">
        <v>13668</v>
      </c>
      <c r="O6178" t="s">
        <v>1408</v>
      </c>
      <c r="P6178" t="s">
        <v>682</v>
      </c>
      <c r="Q6178">
        <f t="shared" si="110"/>
        <v>15000</v>
      </c>
      <c r="R6178">
        <v>22339655</v>
      </c>
      <c r="S6178" t="s">
        <v>2103</v>
      </c>
      <c r="T6178" t="s">
        <v>13682</v>
      </c>
      <c r="U6178" s="75">
        <v>15000</v>
      </c>
      <c r="V6178">
        <v>10.5</v>
      </c>
      <c r="W6178">
        <v>157500</v>
      </c>
      <c r="AH6178" s="16"/>
      <c r="AI6178" t="s">
        <v>1375</v>
      </c>
    </row>
    <row r="6179" spans="1:35" x14ac:dyDescent="0.25">
      <c r="A6179" t="s">
        <v>13740</v>
      </c>
      <c r="B6179" s="1">
        <v>54</v>
      </c>
      <c r="C6179" t="s">
        <v>13613</v>
      </c>
      <c r="D6179">
        <v>8792070</v>
      </c>
      <c r="E6179" t="s">
        <v>13736</v>
      </c>
      <c r="F6179" t="s">
        <v>1363</v>
      </c>
      <c r="G6179" t="s">
        <v>1364</v>
      </c>
      <c r="H6179" s="3" t="s">
        <v>13737</v>
      </c>
      <c r="I6179">
        <v>2018</v>
      </c>
      <c r="J6179" s="15" t="s">
        <v>9339</v>
      </c>
      <c r="K6179">
        <v>2018</v>
      </c>
      <c r="L6179" t="s">
        <v>1394</v>
      </c>
      <c r="M6179" t="s">
        <v>13668</v>
      </c>
      <c r="N6179" t="s">
        <v>13668</v>
      </c>
      <c r="O6179" t="s">
        <v>1408</v>
      </c>
      <c r="P6179" t="s">
        <v>682</v>
      </c>
      <c r="Q6179">
        <f t="shared" si="110"/>
        <v>15000</v>
      </c>
      <c r="R6179">
        <v>62359193</v>
      </c>
      <c r="S6179" t="s">
        <v>11930</v>
      </c>
      <c r="T6179" t="s">
        <v>587</v>
      </c>
      <c r="U6179" s="75">
        <v>15000</v>
      </c>
      <c r="V6179">
        <v>6.95</v>
      </c>
      <c r="W6179">
        <v>104250</v>
      </c>
      <c r="AH6179" s="16"/>
      <c r="AI6179" t="s">
        <v>1375</v>
      </c>
    </row>
    <row r="6180" spans="1:35" x14ac:dyDescent="0.25">
      <c r="A6180" t="s">
        <v>13741</v>
      </c>
      <c r="B6180" s="1">
        <v>54</v>
      </c>
      <c r="C6180" t="s">
        <v>13613</v>
      </c>
      <c r="D6180">
        <v>8730091</v>
      </c>
      <c r="E6180" t="s">
        <v>13742</v>
      </c>
      <c r="F6180" t="s">
        <v>1363</v>
      </c>
      <c r="G6180" t="s">
        <v>1364</v>
      </c>
      <c r="H6180" s="3" t="s">
        <v>12758</v>
      </c>
      <c r="I6180">
        <v>2018</v>
      </c>
      <c r="J6180" s="15" t="s">
        <v>13743</v>
      </c>
      <c r="K6180">
        <v>2018</v>
      </c>
      <c r="L6180" t="s">
        <v>1394</v>
      </c>
      <c r="M6180" t="s">
        <v>13668</v>
      </c>
      <c r="N6180" t="s">
        <v>13668</v>
      </c>
      <c r="O6180">
        <v>26600000000</v>
      </c>
      <c r="P6180" t="s">
        <v>682</v>
      </c>
      <c r="Q6180">
        <f t="shared" si="110"/>
        <v>15000</v>
      </c>
      <c r="R6180">
        <v>84449497</v>
      </c>
      <c r="S6180" t="s">
        <v>2017</v>
      </c>
      <c r="T6180" t="s">
        <v>13744</v>
      </c>
      <c r="U6180" s="75">
        <v>15000</v>
      </c>
      <c r="V6180">
        <v>10.25</v>
      </c>
      <c r="W6180">
        <v>153750</v>
      </c>
      <c r="AH6180" s="16"/>
      <c r="AI6180" t="s">
        <v>1375</v>
      </c>
    </row>
    <row r="6181" spans="1:35" x14ac:dyDescent="0.25">
      <c r="A6181" t="s">
        <v>13745</v>
      </c>
      <c r="B6181" s="1">
        <v>54</v>
      </c>
      <c r="C6181" t="s">
        <v>13613</v>
      </c>
      <c r="D6181">
        <v>8730091</v>
      </c>
      <c r="E6181" t="s">
        <v>13742</v>
      </c>
      <c r="F6181" t="s">
        <v>1363</v>
      </c>
      <c r="G6181" t="s">
        <v>1364</v>
      </c>
      <c r="H6181" s="3" t="s">
        <v>12758</v>
      </c>
      <c r="I6181">
        <v>2018</v>
      </c>
      <c r="J6181" s="15" t="s">
        <v>13743</v>
      </c>
      <c r="K6181">
        <v>2018</v>
      </c>
      <c r="L6181" t="s">
        <v>1394</v>
      </c>
      <c r="M6181" t="s">
        <v>13668</v>
      </c>
      <c r="N6181" t="s">
        <v>13668</v>
      </c>
      <c r="O6181">
        <v>26600000000</v>
      </c>
      <c r="P6181" t="s">
        <v>682</v>
      </c>
      <c r="Q6181">
        <f t="shared" si="110"/>
        <v>15000</v>
      </c>
      <c r="R6181">
        <v>62359193</v>
      </c>
      <c r="S6181" t="s">
        <v>11930</v>
      </c>
      <c r="T6181" t="s">
        <v>587</v>
      </c>
      <c r="U6181" s="75">
        <v>15000</v>
      </c>
      <c r="V6181">
        <v>8.25</v>
      </c>
      <c r="W6181">
        <v>123750</v>
      </c>
      <c r="AH6181" s="16"/>
      <c r="AI6181" t="s">
        <v>1375</v>
      </c>
    </row>
    <row r="6182" spans="1:35" x14ac:dyDescent="0.25">
      <c r="A6182" t="s">
        <v>13746</v>
      </c>
      <c r="B6182" s="1">
        <v>54</v>
      </c>
      <c r="C6182" t="s">
        <v>13613</v>
      </c>
      <c r="D6182">
        <v>8634750</v>
      </c>
      <c r="E6182" t="s">
        <v>13747</v>
      </c>
      <c r="F6182" t="s">
        <v>1363</v>
      </c>
      <c r="G6182" t="s">
        <v>1364</v>
      </c>
      <c r="H6182" s="3" t="s">
        <v>13748</v>
      </c>
      <c r="I6182">
        <v>2018</v>
      </c>
      <c r="J6182" s="15" t="s">
        <v>13749</v>
      </c>
      <c r="K6182">
        <v>2018</v>
      </c>
      <c r="L6182" t="s">
        <v>1394</v>
      </c>
      <c r="M6182" t="s">
        <v>13668</v>
      </c>
      <c r="N6182" t="s">
        <v>13668</v>
      </c>
      <c r="O6182">
        <v>26600000000</v>
      </c>
      <c r="P6182" t="s">
        <v>682</v>
      </c>
      <c r="Q6182">
        <f t="shared" si="110"/>
        <v>15000</v>
      </c>
      <c r="R6182">
        <v>22339655</v>
      </c>
      <c r="S6182" t="s">
        <v>2103</v>
      </c>
      <c r="T6182" t="s">
        <v>13719</v>
      </c>
      <c r="U6182" s="75">
        <v>15000</v>
      </c>
      <c r="V6182">
        <v>10.5</v>
      </c>
      <c r="W6182">
        <v>157500</v>
      </c>
      <c r="AH6182" s="16"/>
      <c r="AI6182" t="s">
        <v>1375</v>
      </c>
    </row>
    <row r="6183" spans="1:35" x14ac:dyDescent="0.25">
      <c r="A6183" t="s">
        <v>13750</v>
      </c>
      <c r="B6183" s="1">
        <v>54</v>
      </c>
      <c r="C6183" t="s">
        <v>13613</v>
      </c>
      <c r="D6183">
        <v>8918929</v>
      </c>
      <c r="E6183" t="s">
        <v>13751</v>
      </c>
      <c r="F6183" t="s">
        <v>1363</v>
      </c>
      <c r="G6183" t="s">
        <v>1364</v>
      </c>
      <c r="H6183" s="3" t="s">
        <v>6719</v>
      </c>
      <c r="I6183">
        <v>2018</v>
      </c>
      <c r="J6183" s="15" t="s">
        <v>6735</v>
      </c>
      <c r="K6183">
        <v>2018</v>
      </c>
      <c r="L6183" t="s">
        <v>1394</v>
      </c>
      <c r="M6183" t="s">
        <v>13668</v>
      </c>
      <c r="N6183" t="s">
        <v>13668</v>
      </c>
      <c r="O6183" t="s">
        <v>1408</v>
      </c>
      <c r="P6183" t="s">
        <v>682</v>
      </c>
      <c r="Q6183">
        <f t="shared" si="110"/>
        <v>14500</v>
      </c>
      <c r="R6183">
        <v>62359193</v>
      </c>
      <c r="S6183" t="s">
        <v>11930</v>
      </c>
      <c r="T6183" t="s">
        <v>587</v>
      </c>
      <c r="U6183" s="75">
        <v>14500</v>
      </c>
      <c r="V6183">
        <v>6.95</v>
      </c>
      <c r="W6183">
        <v>100775</v>
      </c>
      <c r="AH6183" s="16"/>
      <c r="AI6183" t="s">
        <v>1375</v>
      </c>
    </row>
    <row r="6184" spans="1:35" x14ac:dyDescent="0.25">
      <c r="A6184" t="s">
        <v>13752</v>
      </c>
      <c r="B6184" s="1">
        <v>54</v>
      </c>
      <c r="C6184" t="s">
        <v>13613</v>
      </c>
      <c r="D6184">
        <v>8918929</v>
      </c>
      <c r="E6184" t="s">
        <v>13751</v>
      </c>
      <c r="F6184" t="s">
        <v>1363</v>
      </c>
      <c r="G6184" t="s">
        <v>1364</v>
      </c>
      <c r="H6184" s="3" t="s">
        <v>6719</v>
      </c>
      <c r="I6184">
        <v>2018</v>
      </c>
      <c r="J6184" s="15" t="s">
        <v>6735</v>
      </c>
      <c r="K6184">
        <v>2018</v>
      </c>
      <c r="L6184" t="s">
        <v>1394</v>
      </c>
      <c r="M6184" t="s">
        <v>13668</v>
      </c>
      <c r="N6184" t="s">
        <v>13668</v>
      </c>
      <c r="O6184" t="s">
        <v>1408</v>
      </c>
      <c r="P6184" t="s">
        <v>682</v>
      </c>
      <c r="Q6184">
        <f t="shared" si="110"/>
        <v>14500</v>
      </c>
      <c r="R6184">
        <v>22339655</v>
      </c>
      <c r="S6184" t="s">
        <v>2103</v>
      </c>
      <c r="T6184" t="s">
        <v>13728</v>
      </c>
      <c r="U6184" s="75">
        <v>14500</v>
      </c>
      <c r="V6184">
        <v>10.5</v>
      </c>
      <c r="W6184">
        <v>152250</v>
      </c>
      <c r="AH6184" s="16"/>
      <c r="AI6184" t="s">
        <v>1375</v>
      </c>
    </row>
    <row r="6185" spans="1:35" x14ac:dyDescent="0.25">
      <c r="A6185" t="s">
        <v>13753</v>
      </c>
      <c r="B6185" s="1">
        <v>54</v>
      </c>
      <c r="C6185" t="s">
        <v>13613</v>
      </c>
      <c r="D6185">
        <v>9179534</v>
      </c>
      <c r="E6185" t="s">
        <v>13754</v>
      </c>
      <c r="F6185" t="s">
        <v>1363</v>
      </c>
      <c r="G6185" t="s">
        <v>1364</v>
      </c>
      <c r="H6185" s="3" t="s">
        <v>1652</v>
      </c>
      <c r="I6185">
        <v>2018</v>
      </c>
      <c r="J6185" s="15" t="s">
        <v>6952</v>
      </c>
      <c r="K6185">
        <v>2018</v>
      </c>
      <c r="L6185" t="s">
        <v>1394</v>
      </c>
      <c r="M6185" t="s">
        <v>13668</v>
      </c>
      <c r="N6185" t="s">
        <v>13668</v>
      </c>
      <c r="O6185" t="s">
        <v>1408</v>
      </c>
      <c r="P6185" t="s">
        <v>682</v>
      </c>
      <c r="Q6185">
        <f t="shared" si="110"/>
        <v>14500</v>
      </c>
      <c r="R6185">
        <v>22339655</v>
      </c>
      <c r="S6185" t="s">
        <v>2103</v>
      </c>
      <c r="T6185" t="s">
        <v>13669</v>
      </c>
      <c r="U6185" s="75">
        <v>14500</v>
      </c>
      <c r="V6185">
        <v>6.2</v>
      </c>
      <c r="W6185">
        <v>89900</v>
      </c>
      <c r="AH6185" s="16"/>
      <c r="AI6185" t="s">
        <v>1375</v>
      </c>
    </row>
    <row r="6186" spans="1:35" x14ac:dyDescent="0.25">
      <c r="A6186" t="s">
        <v>13755</v>
      </c>
      <c r="B6186" s="1">
        <v>54</v>
      </c>
      <c r="C6186" t="s">
        <v>13613</v>
      </c>
      <c r="D6186">
        <v>9179534</v>
      </c>
      <c r="E6186" t="s">
        <v>13754</v>
      </c>
      <c r="F6186" t="s">
        <v>1363</v>
      </c>
      <c r="G6186" t="s">
        <v>1364</v>
      </c>
      <c r="H6186" s="3" t="s">
        <v>1652</v>
      </c>
      <c r="I6186">
        <v>2018</v>
      </c>
      <c r="J6186" s="15" t="s">
        <v>6952</v>
      </c>
      <c r="K6186">
        <v>2018</v>
      </c>
      <c r="L6186" t="s">
        <v>1394</v>
      </c>
      <c r="M6186" t="s">
        <v>13668</v>
      </c>
      <c r="N6186" t="s">
        <v>13668</v>
      </c>
      <c r="O6186" t="s">
        <v>1408</v>
      </c>
      <c r="P6186" t="s">
        <v>682</v>
      </c>
      <c r="Q6186">
        <f t="shared" si="110"/>
        <v>14500</v>
      </c>
      <c r="R6186">
        <v>62359193</v>
      </c>
      <c r="S6186" t="s">
        <v>11930</v>
      </c>
      <c r="T6186" t="s">
        <v>587</v>
      </c>
      <c r="U6186" s="75">
        <v>14500</v>
      </c>
      <c r="V6186">
        <v>6.95</v>
      </c>
      <c r="W6186">
        <v>100775</v>
      </c>
      <c r="AH6186" s="16"/>
      <c r="AI6186" t="s">
        <v>1375</v>
      </c>
    </row>
    <row r="6187" spans="1:35" x14ac:dyDescent="0.25">
      <c r="A6187" t="s">
        <v>13756</v>
      </c>
      <c r="B6187" s="1">
        <v>54</v>
      </c>
      <c r="C6187" t="s">
        <v>13613</v>
      </c>
      <c r="D6187">
        <v>8960070</v>
      </c>
      <c r="E6187" t="s">
        <v>13757</v>
      </c>
      <c r="F6187" t="s">
        <v>1363</v>
      </c>
      <c r="G6187" t="s">
        <v>1364</v>
      </c>
      <c r="H6187" s="3" t="s">
        <v>1568</v>
      </c>
      <c r="I6187">
        <v>2018</v>
      </c>
      <c r="J6187" s="15" t="s">
        <v>1569</v>
      </c>
      <c r="K6187">
        <v>2018</v>
      </c>
      <c r="L6187" t="s">
        <v>1394</v>
      </c>
      <c r="M6187" t="s">
        <v>13668</v>
      </c>
      <c r="N6187" t="s">
        <v>13668</v>
      </c>
      <c r="O6187" t="s">
        <v>1408</v>
      </c>
      <c r="P6187" t="s">
        <v>682</v>
      </c>
      <c r="Q6187">
        <f t="shared" si="110"/>
        <v>15000</v>
      </c>
      <c r="R6187">
        <v>22339655</v>
      </c>
      <c r="S6187" t="s">
        <v>2103</v>
      </c>
      <c r="T6187" t="s">
        <v>13728</v>
      </c>
      <c r="U6187" s="75">
        <v>15000</v>
      </c>
      <c r="V6187">
        <v>10.5</v>
      </c>
      <c r="W6187">
        <v>157500</v>
      </c>
      <c r="AH6187" s="16"/>
      <c r="AI6187" t="s">
        <v>1375</v>
      </c>
    </row>
    <row r="6188" spans="1:35" x14ac:dyDescent="0.25">
      <c r="A6188" t="s">
        <v>13758</v>
      </c>
      <c r="B6188" s="1">
        <v>54</v>
      </c>
      <c r="C6188" t="s">
        <v>13613</v>
      </c>
      <c r="D6188">
        <v>9084959</v>
      </c>
      <c r="E6188" t="s">
        <v>13759</v>
      </c>
      <c r="F6188" t="s">
        <v>1363</v>
      </c>
      <c r="G6188" t="s">
        <v>1364</v>
      </c>
      <c r="H6188" s="3" t="s">
        <v>1608</v>
      </c>
      <c r="I6188">
        <v>2018</v>
      </c>
      <c r="J6188" s="15" t="s">
        <v>1609</v>
      </c>
      <c r="K6188">
        <v>2018</v>
      </c>
      <c r="L6188" t="s">
        <v>1394</v>
      </c>
      <c r="M6188" t="s">
        <v>13668</v>
      </c>
      <c r="N6188" t="s">
        <v>13668</v>
      </c>
      <c r="O6188" t="s">
        <v>1408</v>
      </c>
      <c r="P6188" t="s">
        <v>682</v>
      </c>
      <c r="Q6188">
        <f t="shared" si="110"/>
        <v>14500</v>
      </c>
      <c r="R6188">
        <v>22339655</v>
      </c>
      <c r="S6188" t="s">
        <v>2103</v>
      </c>
      <c r="T6188" t="s">
        <v>13644</v>
      </c>
      <c r="U6188" s="75">
        <v>14500</v>
      </c>
      <c r="V6188">
        <v>10.5</v>
      </c>
      <c r="W6188">
        <v>152250</v>
      </c>
      <c r="AH6188" s="16"/>
      <c r="AI6188" t="s">
        <v>1375</v>
      </c>
    </row>
    <row r="6189" spans="1:35" x14ac:dyDescent="0.25">
      <c r="A6189" t="s">
        <v>13760</v>
      </c>
      <c r="B6189" s="1">
        <v>54</v>
      </c>
      <c r="C6189" t="s">
        <v>13633</v>
      </c>
      <c r="D6189">
        <v>9269746</v>
      </c>
      <c r="E6189" t="s">
        <v>13761</v>
      </c>
      <c r="F6189" t="s">
        <v>1363</v>
      </c>
      <c r="G6189" t="s">
        <v>1364</v>
      </c>
      <c r="H6189" s="3" t="s">
        <v>13706</v>
      </c>
      <c r="I6189">
        <v>2018</v>
      </c>
      <c r="J6189" s="15" t="s">
        <v>7921</v>
      </c>
      <c r="K6189">
        <v>2018</v>
      </c>
      <c r="L6189" t="s">
        <v>1394</v>
      </c>
      <c r="M6189" t="s">
        <v>13762</v>
      </c>
      <c r="N6189" t="s">
        <v>13763</v>
      </c>
      <c r="O6189" t="s">
        <v>1408</v>
      </c>
      <c r="P6189" t="s">
        <v>1234</v>
      </c>
      <c r="Q6189">
        <f t="shared" si="110"/>
        <v>14000</v>
      </c>
      <c r="R6189">
        <v>22339655</v>
      </c>
      <c r="S6189" t="s">
        <v>2103</v>
      </c>
      <c r="T6189" t="s">
        <v>13644</v>
      </c>
      <c r="U6189" s="75">
        <v>14000</v>
      </c>
      <c r="V6189">
        <v>8.75</v>
      </c>
      <c r="W6189">
        <v>122500</v>
      </c>
      <c r="AH6189" s="16"/>
      <c r="AI6189" t="s">
        <v>1375</v>
      </c>
    </row>
    <row r="6190" spans="1:35" x14ac:dyDescent="0.25">
      <c r="A6190" t="s">
        <v>13764</v>
      </c>
      <c r="B6190" s="1">
        <v>54</v>
      </c>
      <c r="C6190" t="s">
        <v>13633</v>
      </c>
      <c r="D6190">
        <v>9140832</v>
      </c>
      <c r="E6190" t="s">
        <v>13765</v>
      </c>
      <c r="F6190" t="s">
        <v>1363</v>
      </c>
      <c r="G6190" t="s">
        <v>1364</v>
      </c>
      <c r="H6190" s="3" t="s">
        <v>1627</v>
      </c>
      <c r="I6190">
        <v>2018</v>
      </c>
      <c r="J6190" s="15" t="s">
        <v>1628</v>
      </c>
      <c r="K6190">
        <v>2018</v>
      </c>
      <c r="L6190" t="s">
        <v>1394</v>
      </c>
      <c r="M6190" t="s">
        <v>13762</v>
      </c>
      <c r="N6190" t="s">
        <v>13763</v>
      </c>
      <c r="O6190" t="s">
        <v>1408</v>
      </c>
      <c r="P6190" t="s">
        <v>1234</v>
      </c>
      <c r="Q6190">
        <f t="shared" si="110"/>
        <v>14000</v>
      </c>
      <c r="R6190">
        <v>22339655</v>
      </c>
      <c r="S6190" t="s">
        <v>2103</v>
      </c>
      <c r="T6190" t="s">
        <v>13644</v>
      </c>
      <c r="U6190" s="75">
        <v>14000</v>
      </c>
      <c r="V6190">
        <v>12</v>
      </c>
      <c r="W6190">
        <v>168000</v>
      </c>
      <c r="AH6190" s="16"/>
      <c r="AI6190" t="s">
        <v>1375</v>
      </c>
    </row>
    <row r="6191" spans="1:35" x14ac:dyDescent="0.25">
      <c r="A6191" t="s">
        <v>13766</v>
      </c>
      <c r="B6191" s="1">
        <v>54</v>
      </c>
      <c r="C6191" t="s">
        <v>13633</v>
      </c>
      <c r="D6191">
        <v>9140832</v>
      </c>
      <c r="E6191" t="s">
        <v>13765</v>
      </c>
      <c r="F6191" t="s">
        <v>1363</v>
      </c>
      <c r="G6191" t="s">
        <v>1364</v>
      </c>
      <c r="H6191" s="3" t="s">
        <v>1627</v>
      </c>
      <c r="I6191">
        <v>2018</v>
      </c>
      <c r="J6191" s="15" t="s">
        <v>1628</v>
      </c>
      <c r="K6191">
        <v>2018</v>
      </c>
      <c r="L6191" t="s">
        <v>1394</v>
      </c>
      <c r="M6191" t="s">
        <v>13762</v>
      </c>
      <c r="N6191" t="s">
        <v>13763</v>
      </c>
      <c r="O6191" t="s">
        <v>1408</v>
      </c>
      <c r="P6191" t="s">
        <v>1234</v>
      </c>
      <c r="Q6191">
        <f t="shared" si="110"/>
        <v>14000</v>
      </c>
      <c r="R6191">
        <v>62359193</v>
      </c>
      <c r="S6191" t="s">
        <v>11930</v>
      </c>
      <c r="T6191" t="s">
        <v>587</v>
      </c>
      <c r="U6191" s="75">
        <v>14000</v>
      </c>
      <c r="V6191">
        <v>6.45</v>
      </c>
      <c r="W6191">
        <v>90300</v>
      </c>
      <c r="AH6191" s="16"/>
      <c r="AI6191" t="s">
        <v>1375</v>
      </c>
    </row>
    <row r="6192" spans="1:35" x14ac:dyDescent="0.25">
      <c r="A6192" t="s">
        <v>13767</v>
      </c>
      <c r="B6192" s="1">
        <v>54</v>
      </c>
      <c r="C6192" t="s">
        <v>13613</v>
      </c>
      <c r="D6192">
        <v>9146253</v>
      </c>
      <c r="E6192" t="s">
        <v>13768</v>
      </c>
      <c r="F6192" t="s">
        <v>1363</v>
      </c>
      <c r="G6192" t="s">
        <v>1364</v>
      </c>
      <c r="H6192" s="3" t="s">
        <v>1627</v>
      </c>
      <c r="I6192">
        <v>2018</v>
      </c>
      <c r="J6192" s="15" t="s">
        <v>1628</v>
      </c>
      <c r="K6192">
        <v>2018</v>
      </c>
      <c r="L6192" t="s">
        <v>1394</v>
      </c>
      <c r="M6192" t="s">
        <v>13668</v>
      </c>
      <c r="N6192" t="s">
        <v>13668</v>
      </c>
      <c r="O6192" t="s">
        <v>1408</v>
      </c>
      <c r="P6192" t="s">
        <v>682</v>
      </c>
      <c r="Q6192">
        <f t="shared" si="110"/>
        <v>14500</v>
      </c>
      <c r="R6192">
        <v>22339655</v>
      </c>
      <c r="S6192" t="s">
        <v>2103</v>
      </c>
      <c r="T6192" t="s">
        <v>13669</v>
      </c>
      <c r="U6192" s="75">
        <v>14500</v>
      </c>
      <c r="V6192">
        <v>6.2</v>
      </c>
      <c r="W6192">
        <v>89900</v>
      </c>
      <c r="AH6192" s="16"/>
      <c r="AI6192" t="s">
        <v>1375</v>
      </c>
    </row>
    <row r="6193" spans="1:35" x14ac:dyDescent="0.25">
      <c r="A6193" t="s">
        <v>13769</v>
      </c>
      <c r="B6193" s="1">
        <v>54</v>
      </c>
      <c r="C6193" t="s">
        <v>13613</v>
      </c>
      <c r="D6193">
        <v>9146253</v>
      </c>
      <c r="E6193" t="s">
        <v>13768</v>
      </c>
      <c r="F6193" t="s">
        <v>1363</v>
      </c>
      <c r="G6193" t="s">
        <v>1364</v>
      </c>
      <c r="H6193" s="3" t="s">
        <v>1627</v>
      </c>
      <c r="I6193">
        <v>2018</v>
      </c>
      <c r="J6193" s="15" t="s">
        <v>1628</v>
      </c>
      <c r="K6193">
        <v>2018</v>
      </c>
      <c r="L6193" t="s">
        <v>1394</v>
      </c>
      <c r="M6193" t="s">
        <v>13668</v>
      </c>
      <c r="N6193" t="s">
        <v>13668</v>
      </c>
      <c r="O6193" t="s">
        <v>1408</v>
      </c>
      <c r="P6193" t="s">
        <v>682</v>
      </c>
      <c r="Q6193">
        <f t="shared" si="110"/>
        <v>14500</v>
      </c>
      <c r="R6193">
        <v>62359193</v>
      </c>
      <c r="S6193" t="s">
        <v>11930</v>
      </c>
      <c r="T6193" t="s">
        <v>587</v>
      </c>
      <c r="U6193" s="75">
        <v>14500</v>
      </c>
      <c r="V6193">
        <v>6.45</v>
      </c>
      <c r="W6193">
        <v>93525</v>
      </c>
      <c r="AH6193" s="16"/>
      <c r="AI6193" t="s">
        <v>1375</v>
      </c>
    </row>
    <row r="6194" spans="1:35" x14ac:dyDescent="0.25">
      <c r="A6194" t="s">
        <v>13770</v>
      </c>
      <c r="B6194" s="1">
        <v>54</v>
      </c>
      <c r="C6194" t="s">
        <v>13613</v>
      </c>
      <c r="D6194">
        <v>9272321</v>
      </c>
      <c r="E6194" t="s">
        <v>13771</v>
      </c>
      <c r="F6194" t="s">
        <v>1363</v>
      </c>
      <c r="G6194" t="s">
        <v>1364</v>
      </c>
      <c r="H6194" s="3" t="s">
        <v>13706</v>
      </c>
      <c r="I6194">
        <v>2018</v>
      </c>
      <c r="J6194" s="15" t="s">
        <v>7025</v>
      </c>
      <c r="K6194">
        <v>2018</v>
      </c>
      <c r="L6194" t="s">
        <v>1394</v>
      </c>
      <c r="M6194" t="s">
        <v>13668</v>
      </c>
      <c r="N6194" t="s">
        <v>13668</v>
      </c>
      <c r="O6194">
        <v>26600000000</v>
      </c>
      <c r="P6194" t="s">
        <v>682</v>
      </c>
      <c r="Q6194">
        <f t="shared" si="110"/>
        <v>15000</v>
      </c>
      <c r="R6194">
        <v>22339655</v>
      </c>
      <c r="S6194" t="s">
        <v>2103</v>
      </c>
      <c r="T6194" t="s">
        <v>13669</v>
      </c>
      <c r="U6194" s="75">
        <v>15000</v>
      </c>
      <c r="V6194">
        <v>6.2</v>
      </c>
      <c r="W6194">
        <v>93000</v>
      </c>
      <c r="AH6194" s="16"/>
      <c r="AI6194" t="s">
        <v>1375</v>
      </c>
    </row>
    <row r="6195" spans="1:35" x14ac:dyDescent="0.25">
      <c r="A6195" t="s">
        <v>13772</v>
      </c>
      <c r="B6195" s="1">
        <v>54</v>
      </c>
      <c r="C6195" t="s">
        <v>13613</v>
      </c>
      <c r="D6195">
        <v>9477160</v>
      </c>
      <c r="E6195" t="s">
        <v>13773</v>
      </c>
      <c r="F6195" t="s">
        <v>1363</v>
      </c>
      <c r="G6195" t="s">
        <v>1364</v>
      </c>
      <c r="H6195" s="3" t="s">
        <v>13774</v>
      </c>
      <c r="I6195">
        <v>2018</v>
      </c>
      <c r="J6195" s="15" t="s">
        <v>2551</v>
      </c>
      <c r="K6195">
        <v>2018</v>
      </c>
      <c r="L6195" t="s">
        <v>1394</v>
      </c>
      <c r="M6195" t="s">
        <v>13668</v>
      </c>
      <c r="N6195" t="s">
        <v>13668</v>
      </c>
      <c r="O6195">
        <v>26600000000</v>
      </c>
      <c r="P6195" t="s">
        <v>682</v>
      </c>
      <c r="Q6195">
        <f t="shared" si="110"/>
        <v>14500</v>
      </c>
      <c r="R6195">
        <v>62359193</v>
      </c>
      <c r="S6195" t="s">
        <v>11930</v>
      </c>
      <c r="T6195" t="s">
        <v>587</v>
      </c>
      <c r="U6195" s="75">
        <v>14500</v>
      </c>
      <c r="V6195">
        <v>6.75</v>
      </c>
      <c r="W6195">
        <v>97875</v>
      </c>
      <c r="AH6195" s="16"/>
      <c r="AI6195" t="s">
        <v>1375</v>
      </c>
    </row>
    <row r="6196" spans="1:35" x14ac:dyDescent="0.25">
      <c r="A6196" t="s">
        <v>13775</v>
      </c>
      <c r="B6196" s="1">
        <v>54</v>
      </c>
      <c r="C6196" t="s">
        <v>13613</v>
      </c>
      <c r="D6196">
        <v>13764136</v>
      </c>
      <c r="E6196" t="s">
        <v>13776</v>
      </c>
      <c r="F6196" t="s">
        <v>1363</v>
      </c>
      <c r="G6196" t="s">
        <v>9607</v>
      </c>
      <c r="H6196" s="3" t="s">
        <v>10609</v>
      </c>
      <c r="I6196">
        <v>2020</v>
      </c>
      <c r="J6196" s="15" t="s">
        <v>13777</v>
      </c>
      <c r="K6196">
        <v>2020</v>
      </c>
      <c r="L6196" t="s">
        <v>1367</v>
      </c>
      <c r="M6196" t="s">
        <v>13778</v>
      </c>
      <c r="N6196" t="s">
        <v>13672</v>
      </c>
      <c r="O6196">
        <v>26600000000</v>
      </c>
      <c r="P6196" t="s">
        <v>133</v>
      </c>
      <c r="Q6196">
        <f t="shared" si="110"/>
        <v>8008</v>
      </c>
      <c r="R6196">
        <v>7505043</v>
      </c>
      <c r="S6196" t="s">
        <v>1378</v>
      </c>
      <c r="T6196" t="s">
        <v>1379</v>
      </c>
      <c r="U6196" s="75">
        <v>8008</v>
      </c>
      <c r="V6196">
        <v>4.95</v>
      </c>
      <c r="W6196">
        <v>39639.599999999999</v>
      </c>
      <c r="AH6196" s="16"/>
      <c r="AI6196" t="s">
        <v>1375</v>
      </c>
    </row>
    <row r="6197" spans="1:35" x14ac:dyDescent="0.25">
      <c r="A6197" t="s">
        <v>13779</v>
      </c>
      <c r="B6197" s="1">
        <v>54</v>
      </c>
      <c r="C6197" t="s">
        <v>13613</v>
      </c>
      <c r="D6197">
        <v>13764136</v>
      </c>
      <c r="E6197" t="s">
        <v>13776</v>
      </c>
      <c r="F6197" t="s">
        <v>1363</v>
      </c>
      <c r="G6197" t="s">
        <v>9607</v>
      </c>
      <c r="H6197" s="3" t="s">
        <v>10609</v>
      </c>
      <c r="I6197">
        <v>2020</v>
      </c>
      <c r="J6197" s="15" t="s">
        <v>13777</v>
      </c>
      <c r="K6197">
        <v>2020</v>
      </c>
      <c r="L6197" t="s">
        <v>1367</v>
      </c>
      <c r="M6197" t="s">
        <v>13778</v>
      </c>
      <c r="N6197" t="s">
        <v>13672</v>
      </c>
      <c r="O6197">
        <v>26600000000</v>
      </c>
      <c r="P6197" t="s">
        <v>133</v>
      </c>
      <c r="Q6197">
        <f t="shared" si="110"/>
        <v>8008</v>
      </c>
      <c r="R6197">
        <v>4556984</v>
      </c>
      <c r="S6197" t="s">
        <v>11614</v>
      </c>
      <c r="T6197" t="s">
        <v>11796</v>
      </c>
      <c r="U6197" s="75">
        <v>8008</v>
      </c>
      <c r="V6197">
        <v>4.54</v>
      </c>
      <c r="W6197">
        <v>36356.32</v>
      </c>
      <c r="AH6197" s="16"/>
      <c r="AI6197" t="s">
        <v>1375</v>
      </c>
    </row>
    <row r="6198" spans="1:35" x14ac:dyDescent="0.25">
      <c r="A6198" t="s">
        <v>13780</v>
      </c>
      <c r="B6198" s="1">
        <v>54</v>
      </c>
      <c r="C6198" t="s">
        <v>13613</v>
      </c>
      <c r="D6198">
        <v>13764136</v>
      </c>
      <c r="E6198" t="s">
        <v>13776</v>
      </c>
      <c r="F6198" t="s">
        <v>1363</v>
      </c>
      <c r="G6198" t="s">
        <v>9607</v>
      </c>
      <c r="H6198" s="3" t="s">
        <v>10609</v>
      </c>
      <c r="I6198">
        <v>2020</v>
      </c>
      <c r="J6198" s="15" t="s">
        <v>13777</v>
      </c>
      <c r="K6198">
        <v>2020</v>
      </c>
      <c r="L6198" t="s">
        <v>1367</v>
      </c>
      <c r="M6198" t="s">
        <v>13778</v>
      </c>
      <c r="N6198" t="s">
        <v>13672</v>
      </c>
      <c r="O6198">
        <v>26600000000</v>
      </c>
      <c r="P6198" t="s">
        <v>133</v>
      </c>
      <c r="Q6198">
        <f t="shared" si="110"/>
        <v>8008</v>
      </c>
      <c r="R6198">
        <v>84449497</v>
      </c>
      <c r="S6198" t="s">
        <v>2017</v>
      </c>
      <c r="T6198" t="s">
        <v>13781</v>
      </c>
      <c r="U6198" s="75">
        <v>8008</v>
      </c>
      <c r="V6198">
        <v>12.07</v>
      </c>
      <c r="W6198">
        <v>96656.56</v>
      </c>
      <c r="AH6198" s="16"/>
      <c r="AI6198" t="s">
        <v>1375</v>
      </c>
    </row>
    <row r="6199" spans="1:35" x14ac:dyDescent="0.25">
      <c r="A6199" t="s">
        <v>13782</v>
      </c>
      <c r="B6199" s="1">
        <v>54</v>
      </c>
      <c r="C6199" t="s">
        <v>13613</v>
      </c>
      <c r="D6199">
        <v>13764136</v>
      </c>
      <c r="E6199" t="s">
        <v>13776</v>
      </c>
      <c r="F6199" t="s">
        <v>1363</v>
      </c>
      <c r="G6199" t="s">
        <v>9607</v>
      </c>
      <c r="H6199" s="3" t="s">
        <v>10609</v>
      </c>
      <c r="I6199">
        <v>2020</v>
      </c>
      <c r="J6199" s="15" t="s">
        <v>13777</v>
      </c>
      <c r="K6199">
        <v>2020</v>
      </c>
      <c r="L6199" t="s">
        <v>1367</v>
      </c>
      <c r="M6199" t="s">
        <v>13778</v>
      </c>
      <c r="N6199" t="s">
        <v>13672</v>
      </c>
      <c r="O6199">
        <v>26600000000</v>
      </c>
      <c r="P6199" t="s">
        <v>133</v>
      </c>
      <c r="Q6199">
        <f t="shared" si="110"/>
        <v>8008</v>
      </c>
      <c r="R6199">
        <v>8163294</v>
      </c>
      <c r="S6199" t="s">
        <v>1382</v>
      </c>
      <c r="T6199" t="s">
        <v>394</v>
      </c>
      <c r="U6199" s="75">
        <v>8008</v>
      </c>
      <c r="V6199">
        <v>8.1</v>
      </c>
      <c r="W6199">
        <v>64864.800000000003</v>
      </c>
      <c r="AH6199" s="16"/>
      <c r="AI6199" t="s">
        <v>1375</v>
      </c>
    </row>
    <row r="6200" spans="1:35" x14ac:dyDescent="0.25">
      <c r="A6200" t="s">
        <v>13783</v>
      </c>
      <c r="B6200" s="1">
        <v>54</v>
      </c>
      <c r="C6200" t="s">
        <v>13633</v>
      </c>
      <c r="D6200">
        <v>17147735</v>
      </c>
      <c r="E6200" t="s">
        <v>13784</v>
      </c>
      <c r="F6200" t="s">
        <v>1363</v>
      </c>
      <c r="G6200" t="s">
        <v>9607</v>
      </c>
      <c r="H6200" s="3" t="s">
        <v>2166</v>
      </c>
      <c r="I6200">
        <v>2022</v>
      </c>
      <c r="J6200" s="15" t="s">
        <v>2167</v>
      </c>
      <c r="K6200">
        <v>2022</v>
      </c>
      <c r="L6200" t="s">
        <v>1367</v>
      </c>
      <c r="M6200" t="s">
        <v>13672</v>
      </c>
      <c r="N6200" t="s">
        <v>1234</v>
      </c>
      <c r="O6200">
        <v>26600000000</v>
      </c>
      <c r="P6200" t="s">
        <v>133</v>
      </c>
      <c r="Q6200">
        <f t="shared" si="110"/>
        <v>5000</v>
      </c>
      <c r="R6200">
        <v>7505043</v>
      </c>
      <c r="S6200" t="s">
        <v>1378</v>
      </c>
      <c r="T6200" t="s">
        <v>1379</v>
      </c>
      <c r="U6200" s="75">
        <v>5000</v>
      </c>
      <c r="V6200">
        <v>5.9</v>
      </c>
      <c r="W6200">
        <v>29500</v>
      </c>
      <c r="AH6200" s="16"/>
      <c r="AI6200" t="s">
        <v>1375</v>
      </c>
    </row>
    <row r="6201" spans="1:35" x14ac:dyDescent="0.25">
      <c r="A6201" t="s">
        <v>13785</v>
      </c>
      <c r="B6201" s="1">
        <v>54</v>
      </c>
      <c r="C6201" t="s">
        <v>13633</v>
      </c>
      <c r="D6201">
        <v>17147735</v>
      </c>
      <c r="E6201" t="s">
        <v>13784</v>
      </c>
      <c r="F6201" t="s">
        <v>1363</v>
      </c>
      <c r="G6201" t="s">
        <v>9607</v>
      </c>
      <c r="H6201" s="3" t="s">
        <v>2166</v>
      </c>
      <c r="I6201">
        <v>2022</v>
      </c>
      <c r="J6201" s="15" t="s">
        <v>2167</v>
      </c>
      <c r="K6201">
        <v>2022</v>
      </c>
      <c r="L6201" t="s">
        <v>1367</v>
      </c>
      <c r="M6201" t="s">
        <v>13672</v>
      </c>
      <c r="N6201" t="s">
        <v>1234</v>
      </c>
      <c r="O6201">
        <v>26600000000</v>
      </c>
      <c r="P6201" t="s">
        <v>133</v>
      </c>
      <c r="Q6201">
        <f t="shared" si="110"/>
        <v>5000</v>
      </c>
      <c r="R6201">
        <v>4556984</v>
      </c>
      <c r="S6201" t="s">
        <v>11614</v>
      </c>
      <c r="T6201" t="s">
        <v>11796</v>
      </c>
      <c r="U6201" s="75">
        <v>5000</v>
      </c>
      <c r="V6201">
        <v>6.7</v>
      </c>
      <c r="W6201">
        <v>33500</v>
      </c>
      <c r="AH6201" s="16"/>
      <c r="AI6201" t="s">
        <v>1375</v>
      </c>
    </row>
    <row r="6202" spans="1:35" x14ac:dyDescent="0.25">
      <c r="A6202" t="s">
        <v>13786</v>
      </c>
      <c r="B6202" s="1">
        <v>54</v>
      </c>
      <c r="C6202" t="s">
        <v>13633</v>
      </c>
      <c r="D6202">
        <v>17995833</v>
      </c>
      <c r="E6202" t="s">
        <v>13787</v>
      </c>
      <c r="F6202" t="s">
        <v>1363</v>
      </c>
      <c r="G6202" t="s">
        <v>9607</v>
      </c>
      <c r="H6202" s="3" t="s">
        <v>4311</v>
      </c>
      <c r="I6202">
        <v>2022</v>
      </c>
      <c r="J6202" s="15" t="s">
        <v>2261</v>
      </c>
      <c r="K6202">
        <v>2022</v>
      </c>
      <c r="L6202" t="s">
        <v>1367</v>
      </c>
      <c r="M6202" t="s">
        <v>13672</v>
      </c>
      <c r="N6202" t="s">
        <v>13672</v>
      </c>
      <c r="O6202">
        <v>26600000000</v>
      </c>
      <c r="P6202" t="s">
        <v>133</v>
      </c>
      <c r="Q6202">
        <f t="shared" si="110"/>
        <v>10200</v>
      </c>
      <c r="R6202">
        <v>24125814</v>
      </c>
      <c r="S6202" t="s">
        <v>2370</v>
      </c>
      <c r="T6202" t="s">
        <v>13788</v>
      </c>
      <c r="U6202" s="75">
        <v>10200</v>
      </c>
      <c r="V6202">
        <v>5.0999999999999996</v>
      </c>
      <c r="W6202">
        <v>52020</v>
      </c>
      <c r="AH6202" s="16"/>
      <c r="AI6202" t="s">
        <v>1375</v>
      </c>
    </row>
    <row r="6203" spans="1:35" x14ac:dyDescent="0.25">
      <c r="A6203" t="s">
        <v>13789</v>
      </c>
      <c r="B6203" s="1">
        <v>54</v>
      </c>
      <c r="C6203" t="s">
        <v>13633</v>
      </c>
      <c r="D6203">
        <v>17995833</v>
      </c>
      <c r="E6203" t="s">
        <v>13787</v>
      </c>
      <c r="F6203" t="s">
        <v>1363</v>
      </c>
      <c r="G6203" t="s">
        <v>9607</v>
      </c>
      <c r="H6203" s="3" t="s">
        <v>4311</v>
      </c>
      <c r="I6203">
        <v>2022</v>
      </c>
      <c r="J6203" s="15" t="s">
        <v>2261</v>
      </c>
      <c r="K6203">
        <v>2022</v>
      </c>
      <c r="L6203" t="s">
        <v>1367</v>
      </c>
      <c r="M6203" t="s">
        <v>13672</v>
      </c>
      <c r="N6203" t="s">
        <v>13672</v>
      </c>
      <c r="O6203">
        <v>26600000000</v>
      </c>
      <c r="P6203" t="s">
        <v>133</v>
      </c>
      <c r="Q6203">
        <f t="shared" si="110"/>
        <v>10200</v>
      </c>
      <c r="R6203">
        <v>4556984</v>
      </c>
      <c r="S6203" t="s">
        <v>11614</v>
      </c>
      <c r="T6203" t="s">
        <v>11796</v>
      </c>
      <c r="U6203" s="75">
        <v>10200</v>
      </c>
      <c r="V6203">
        <v>5.38</v>
      </c>
      <c r="W6203">
        <v>54876</v>
      </c>
      <c r="AH6203" s="16"/>
      <c r="AI6203" t="s">
        <v>1375</v>
      </c>
    </row>
    <row r="6204" spans="1:35" x14ac:dyDescent="0.25">
      <c r="A6204" t="s">
        <v>13790</v>
      </c>
      <c r="B6204" s="1">
        <v>54</v>
      </c>
      <c r="C6204" t="s">
        <v>13633</v>
      </c>
      <c r="D6204">
        <v>17995833</v>
      </c>
      <c r="E6204" t="s">
        <v>13787</v>
      </c>
      <c r="F6204" t="s">
        <v>1363</v>
      </c>
      <c r="G6204" t="s">
        <v>9607</v>
      </c>
      <c r="H6204" s="3" t="s">
        <v>4311</v>
      </c>
      <c r="I6204">
        <v>2022</v>
      </c>
      <c r="J6204" s="15" t="s">
        <v>2261</v>
      </c>
      <c r="K6204">
        <v>2022</v>
      </c>
      <c r="L6204" t="s">
        <v>1367</v>
      </c>
      <c r="M6204" t="s">
        <v>13672</v>
      </c>
      <c r="N6204" t="s">
        <v>13672</v>
      </c>
      <c r="O6204">
        <v>26600000000</v>
      </c>
      <c r="P6204" t="s">
        <v>133</v>
      </c>
      <c r="Q6204">
        <f t="shared" si="110"/>
        <v>10200</v>
      </c>
      <c r="R6204">
        <v>7505043</v>
      </c>
      <c r="S6204" t="s">
        <v>1378</v>
      </c>
      <c r="T6204" t="s">
        <v>1379</v>
      </c>
      <c r="U6204" s="75">
        <v>10200</v>
      </c>
      <c r="V6204">
        <v>5.9</v>
      </c>
      <c r="W6204">
        <v>60180</v>
      </c>
      <c r="AH6204" s="16"/>
      <c r="AI6204" t="s">
        <v>1375</v>
      </c>
    </row>
    <row r="6205" spans="1:35" x14ac:dyDescent="0.25">
      <c r="A6205" t="s">
        <v>13791</v>
      </c>
      <c r="B6205" s="1">
        <v>54</v>
      </c>
      <c r="C6205" t="s">
        <v>13613</v>
      </c>
      <c r="D6205">
        <v>18694365</v>
      </c>
      <c r="E6205" t="s">
        <v>13792</v>
      </c>
      <c r="F6205" t="s">
        <v>1363</v>
      </c>
      <c r="G6205" t="s">
        <v>9607</v>
      </c>
      <c r="H6205" s="3" t="s">
        <v>1510</v>
      </c>
      <c r="I6205">
        <v>2022</v>
      </c>
      <c r="J6205" s="15" t="s">
        <v>4216</v>
      </c>
      <c r="K6205">
        <v>2022</v>
      </c>
      <c r="L6205" t="s">
        <v>1367</v>
      </c>
      <c r="M6205" t="s">
        <v>13793</v>
      </c>
      <c r="N6205" t="s">
        <v>13793</v>
      </c>
      <c r="O6205">
        <v>26600000000</v>
      </c>
      <c r="P6205" t="s">
        <v>12</v>
      </c>
      <c r="Q6205">
        <f t="shared" si="110"/>
        <v>10000</v>
      </c>
      <c r="R6205">
        <v>24125814</v>
      </c>
      <c r="S6205" t="s">
        <v>2370</v>
      </c>
      <c r="T6205" t="s">
        <v>13794</v>
      </c>
      <c r="U6205" s="75">
        <v>10000</v>
      </c>
      <c r="V6205">
        <v>4.9000000000000004</v>
      </c>
      <c r="W6205">
        <v>49000</v>
      </c>
      <c r="AH6205" s="16"/>
      <c r="AI6205" t="s">
        <v>1375</v>
      </c>
    </row>
    <row r="6206" spans="1:35" x14ac:dyDescent="0.25">
      <c r="A6206" t="s">
        <v>13795</v>
      </c>
      <c r="B6206" s="1">
        <v>54</v>
      </c>
      <c r="C6206" t="s">
        <v>13613</v>
      </c>
      <c r="D6206">
        <v>18694365</v>
      </c>
      <c r="E6206" t="s">
        <v>13792</v>
      </c>
      <c r="F6206" t="s">
        <v>1363</v>
      </c>
      <c r="G6206" t="s">
        <v>9607</v>
      </c>
      <c r="H6206" s="3" t="s">
        <v>1510</v>
      </c>
      <c r="I6206">
        <v>2022</v>
      </c>
      <c r="J6206" s="15" t="s">
        <v>4216</v>
      </c>
      <c r="K6206">
        <v>2022</v>
      </c>
      <c r="L6206" t="s">
        <v>1367</v>
      </c>
      <c r="M6206" t="s">
        <v>13793</v>
      </c>
      <c r="N6206" t="s">
        <v>13793</v>
      </c>
      <c r="O6206">
        <v>26600000000</v>
      </c>
      <c r="P6206" t="s">
        <v>12</v>
      </c>
      <c r="Q6206">
        <f t="shared" si="110"/>
        <v>10000</v>
      </c>
      <c r="R6206">
        <v>7505043</v>
      </c>
      <c r="S6206" t="s">
        <v>1378</v>
      </c>
      <c r="T6206" t="s">
        <v>1379</v>
      </c>
      <c r="U6206" s="75">
        <v>10000</v>
      </c>
      <c r="V6206">
        <v>4.92</v>
      </c>
      <c r="W6206">
        <v>49200</v>
      </c>
      <c r="AH6206" s="16"/>
      <c r="AI6206" t="s">
        <v>1375</v>
      </c>
    </row>
    <row r="6207" spans="1:35" x14ac:dyDescent="0.25">
      <c r="A6207" t="s">
        <v>13796</v>
      </c>
      <c r="B6207" s="1">
        <v>54</v>
      </c>
      <c r="C6207" t="s">
        <v>13613</v>
      </c>
      <c r="D6207">
        <v>18694365</v>
      </c>
      <c r="E6207" t="s">
        <v>13792</v>
      </c>
      <c r="F6207" t="s">
        <v>1363</v>
      </c>
      <c r="G6207" t="s">
        <v>9607</v>
      </c>
      <c r="H6207" s="3" t="s">
        <v>1510</v>
      </c>
      <c r="I6207">
        <v>2022</v>
      </c>
      <c r="J6207" s="15" t="s">
        <v>4216</v>
      </c>
      <c r="K6207">
        <v>2022</v>
      </c>
      <c r="L6207" t="s">
        <v>1367</v>
      </c>
      <c r="M6207" t="s">
        <v>13793</v>
      </c>
      <c r="N6207" t="s">
        <v>13793</v>
      </c>
      <c r="O6207">
        <v>26600000000</v>
      </c>
      <c r="P6207" t="s">
        <v>12</v>
      </c>
      <c r="Q6207">
        <f t="shared" si="110"/>
        <v>10000</v>
      </c>
      <c r="R6207">
        <v>4556984</v>
      </c>
      <c r="S6207" t="s">
        <v>11614</v>
      </c>
      <c r="T6207" t="s">
        <v>11660</v>
      </c>
      <c r="U6207" s="75">
        <v>10000</v>
      </c>
      <c r="V6207">
        <v>4.99</v>
      </c>
      <c r="W6207">
        <v>49900</v>
      </c>
      <c r="AH6207" s="16"/>
      <c r="AI6207" t="s">
        <v>1375</v>
      </c>
    </row>
    <row r="6208" spans="1:35" x14ac:dyDescent="0.25">
      <c r="A6208" t="s">
        <v>13797</v>
      </c>
      <c r="B6208" s="1">
        <v>54</v>
      </c>
      <c r="C6208" t="s">
        <v>13613</v>
      </c>
      <c r="D6208">
        <v>18694365</v>
      </c>
      <c r="E6208" t="s">
        <v>13792</v>
      </c>
      <c r="F6208" t="s">
        <v>1363</v>
      </c>
      <c r="G6208" t="s">
        <v>9607</v>
      </c>
      <c r="H6208" s="3" t="s">
        <v>1510</v>
      </c>
      <c r="I6208">
        <v>2022</v>
      </c>
      <c r="J6208" s="15" t="s">
        <v>4216</v>
      </c>
      <c r="K6208">
        <v>2022</v>
      </c>
      <c r="L6208" t="s">
        <v>1367</v>
      </c>
      <c r="M6208" t="s">
        <v>13793</v>
      </c>
      <c r="N6208" t="s">
        <v>13793</v>
      </c>
      <c r="O6208">
        <v>26600000000</v>
      </c>
      <c r="P6208" t="s">
        <v>12</v>
      </c>
      <c r="Q6208">
        <f t="shared" si="110"/>
        <v>10000</v>
      </c>
      <c r="R6208">
        <v>106069225</v>
      </c>
      <c r="S6208" t="s">
        <v>3523</v>
      </c>
      <c r="T6208" t="s">
        <v>13798</v>
      </c>
      <c r="U6208" s="75">
        <v>10000</v>
      </c>
      <c r="V6208">
        <v>8.94</v>
      </c>
      <c r="W6208">
        <v>89400</v>
      </c>
      <c r="AH6208" s="16"/>
      <c r="AI6208" t="s">
        <v>1375</v>
      </c>
    </row>
    <row r="6209" spans="1:35" x14ac:dyDescent="0.25">
      <c r="A6209" t="s">
        <v>13799</v>
      </c>
      <c r="B6209" s="1">
        <v>55</v>
      </c>
      <c r="C6209" t="s">
        <v>988</v>
      </c>
      <c r="D6209">
        <v>10995374</v>
      </c>
      <c r="E6209" t="s">
        <v>13800</v>
      </c>
      <c r="F6209" t="s">
        <v>1363</v>
      </c>
      <c r="G6209" t="s">
        <v>1364</v>
      </c>
      <c r="H6209" s="3" t="s">
        <v>6712</v>
      </c>
      <c r="I6209">
        <v>2019</v>
      </c>
      <c r="J6209" s="15" t="s">
        <v>6771</v>
      </c>
      <c r="K6209">
        <v>2019</v>
      </c>
      <c r="L6209" t="s">
        <v>1367</v>
      </c>
      <c r="M6209" t="s">
        <v>13801</v>
      </c>
      <c r="N6209" t="s">
        <v>13802</v>
      </c>
      <c r="O6209" t="s">
        <v>12173</v>
      </c>
      <c r="P6209" t="s">
        <v>1234</v>
      </c>
      <c r="Q6209">
        <f t="shared" si="110"/>
        <v>3500</v>
      </c>
      <c r="R6209">
        <v>62359193</v>
      </c>
      <c r="S6209" t="s">
        <v>11930</v>
      </c>
      <c r="T6209" t="s">
        <v>587</v>
      </c>
      <c r="U6209" s="75">
        <v>3500</v>
      </c>
      <c r="V6209">
        <v>25</v>
      </c>
      <c r="W6209">
        <v>87500</v>
      </c>
      <c r="AH6209" s="16"/>
      <c r="AI6209" t="s">
        <v>1375</v>
      </c>
    </row>
    <row r="6210" spans="1:35" x14ac:dyDescent="0.25">
      <c r="A6210" t="s">
        <v>13803</v>
      </c>
      <c r="B6210" s="1">
        <v>55</v>
      </c>
      <c r="C6210" t="s">
        <v>988</v>
      </c>
      <c r="D6210">
        <v>9900985</v>
      </c>
      <c r="E6210" t="s">
        <v>13804</v>
      </c>
      <c r="F6210" t="s">
        <v>1363</v>
      </c>
      <c r="G6210" t="s">
        <v>1364</v>
      </c>
      <c r="H6210" s="3" t="s">
        <v>7186</v>
      </c>
      <c r="I6210">
        <v>2019</v>
      </c>
      <c r="J6210" s="15" t="s">
        <v>6696</v>
      </c>
      <c r="K6210">
        <v>2019</v>
      </c>
      <c r="L6210" t="s">
        <v>1394</v>
      </c>
      <c r="M6210" t="s">
        <v>13801</v>
      </c>
      <c r="N6210" t="s">
        <v>13802</v>
      </c>
      <c r="O6210" t="s">
        <v>12173</v>
      </c>
      <c r="P6210" t="s">
        <v>1234</v>
      </c>
      <c r="Q6210">
        <f t="shared" ref="Q6210:Q6273" si="111">U6210</f>
        <v>3500</v>
      </c>
      <c r="R6210">
        <v>62359193</v>
      </c>
      <c r="S6210" t="s">
        <v>11930</v>
      </c>
      <c r="T6210" t="s">
        <v>587</v>
      </c>
      <c r="U6210" s="75">
        <v>3500</v>
      </c>
      <c r="V6210">
        <v>25</v>
      </c>
      <c r="W6210">
        <v>87500</v>
      </c>
      <c r="AH6210" s="16"/>
      <c r="AI6210" t="s">
        <v>1375</v>
      </c>
    </row>
    <row r="6211" spans="1:35" x14ac:dyDescent="0.25">
      <c r="A6211" t="s">
        <v>13805</v>
      </c>
      <c r="B6211" s="1">
        <v>55</v>
      </c>
      <c r="C6211" t="s">
        <v>988</v>
      </c>
      <c r="D6211">
        <v>5966043</v>
      </c>
      <c r="E6211" t="s">
        <v>13806</v>
      </c>
      <c r="F6211" t="s">
        <v>1363</v>
      </c>
      <c r="G6211" t="s">
        <v>1364</v>
      </c>
      <c r="H6211" s="3" t="s">
        <v>2412</v>
      </c>
      <c r="I6211">
        <v>2017</v>
      </c>
      <c r="J6211" s="15" t="s">
        <v>2997</v>
      </c>
      <c r="K6211">
        <v>2017</v>
      </c>
      <c r="L6211" t="s">
        <v>1367</v>
      </c>
      <c r="M6211" t="s">
        <v>13807</v>
      </c>
      <c r="N6211" t="s">
        <v>13807</v>
      </c>
      <c r="O6211">
        <v>0</v>
      </c>
      <c r="P6211" t="s">
        <v>1234</v>
      </c>
      <c r="Q6211">
        <f t="shared" si="111"/>
        <v>100</v>
      </c>
      <c r="R6211">
        <v>62359193</v>
      </c>
      <c r="S6211" t="s">
        <v>11930</v>
      </c>
      <c r="T6211" t="s">
        <v>587</v>
      </c>
      <c r="U6211" s="75">
        <v>100</v>
      </c>
      <c r="V6211">
        <v>25</v>
      </c>
      <c r="W6211">
        <v>2500</v>
      </c>
      <c r="AH6211" s="16"/>
      <c r="AI6211" t="s">
        <v>1375</v>
      </c>
    </row>
    <row r="6212" spans="1:35" x14ac:dyDescent="0.25">
      <c r="A6212" t="s">
        <v>13808</v>
      </c>
      <c r="B6212" s="1">
        <v>55</v>
      </c>
      <c r="C6212" t="s">
        <v>988</v>
      </c>
      <c r="D6212">
        <v>7300824</v>
      </c>
      <c r="E6212" t="s">
        <v>13809</v>
      </c>
      <c r="F6212" t="s">
        <v>1363</v>
      </c>
      <c r="G6212" t="s">
        <v>1364</v>
      </c>
      <c r="H6212" s="3" t="s">
        <v>13810</v>
      </c>
      <c r="I6212">
        <v>2017</v>
      </c>
      <c r="J6212" s="15" t="s">
        <v>13811</v>
      </c>
      <c r="K6212">
        <v>2017</v>
      </c>
      <c r="L6212" t="s">
        <v>1367</v>
      </c>
      <c r="M6212" t="s">
        <v>13802</v>
      </c>
      <c r="N6212" t="s">
        <v>13802</v>
      </c>
      <c r="O6212">
        <v>0</v>
      </c>
      <c r="P6212" t="s">
        <v>1234</v>
      </c>
      <c r="Q6212">
        <f t="shared" si="111"/>
        <v>3500</v>
      </c>
      <c r="R6212">
        <v>62359193</v>
      </c>
      <c r="S6212" t="s">
        <v>11930</v>
      </c>
      <c r="T6212" t="s">
        <v>587</v>
      </c>
      <c r="U6212" s="75">
        <v>3500</v>
      </c>
      <c r="V6212">
        <v>24.95</v>
      </c>
      <c r="W6212">
        <v>87325</v>
      </c>
      <c r="AH6212" s="16"/>
      <c r="AI6212" t="s">
        <v>1375</v>
      </c>
    </row>
    <row r="6213" spans="1:35" x14ac:dyDescent="0.25">
      <c r="A6213" t="s">
        <v>13812</v>
      </c>
      <c r="B6213" s="1">
        <v>55</v>
      </c>
      <c r="C6213" t="s">
        <v>988</v>
      </c>
      <c r="D6213">
        <v>9813632</v>
      </c>
      <c r="E6213" t="s">
        <v>13813</v>
      </c>
      <c r="F6213" t="s">
        <v>1363</v>
      </c>
      <c r="G6213" t="s">
        <v>1364</v>
      </c>
      <c r="H6213" s="3" t="s">
        <v>7163</v>
      </c>
      <c r="I6213">
        <v>2019</v>
      </c>
      <c r="J6213" s="15" t="s">
        <v>6654</v>
      </c>
      <c r="K6213">
        <v>2019</v>
      </c>
      <c r="L6213" t="s">
        <v>1394</v>
      </c>
      <c r="M6213" t="s">
        <v>13801</v>
      </c>
      <c r="N6213" t="s">
        <v>13802</v>
      </c>
      <c r="O6213" t="s">
        <v>12173</v>
      </c>
      <c r="P6213" t="s">
        <v>1234</v>
      </c>
      <c r="Q6213">
        <f t="shared" si="111"/>
        <v>3500</v>
      </c>
      <c r="R6213">
        <v>62359193</v>
      </c>
      <c r="S6213" t="s">
        <v>11930</v>
      </c>
      <c r="T6213" t="s">
        <v>13814</v>
      </c>
      <c r="U6213" s="75">
        <v>3500</v>
      </c>
      <c r="V6213">
        <v>25</v>
      </c>
      <c r="W6213">
        <v>87500</v>
      </c>
      <c r="AH6213" s="16"/>
      <c r="AI6213" t="s">
        <v>1375</v>
      </c>
    </row>
    <row r="6214" spans="1:35" x14ac:dyDescent="0.25">
      <c r="A6214" t="s">
        <v>13815</v>
      </c>
      <c r="B6214" s="1">
        <v>55</v>
      </c>
      <c r="C6214" t="s">
        <v>988</v>
      </c>
      <c r="D6214">
        <v>8725004</v>
      </c>
      <c r="E6214" t="s">
        <v>13816</v>
      </c>
      <c r="F6214" t="s">
        <v>1363</v>
      </c>
      <c r="G6214" t="s">
        <v>1391</v>
      </c>
      <c r="H6214" s="3" t="s">
        <v>13817</v>
      </c>
      <c r="I6214">
        <v>2018</v>
      </c>
      <c r="J6214" s="15" t="s">
        <v>7555</v>
      </c>
      <c r="K6214">
        <v>2018</v>
      </c>
      <c r="L6214" t="s">
        <v>1367</v>
      </c>
      <c r="M6214" t="s">
        <v>13816</v>
      </c>
      <c r="N6214" t="s">
        <v>13818</v>
      </c>
      <c r="O6214" t="s">
        <v>12173</v>
      </c>
      <c r="P6214" t="s">
        <v>133</v>
      </c>
      <c r="Q6214">
        <f t="shared" si="111"/>
        <v>150</v>
      </c>
      <c r="R6214">
        <v>84449497</v>
      </c>
      <c r="S6214" t="s">
        <v>2017</v>
      </c>
      <c r="T6214" t="s">
        <v>13819</v>
      </c>
      <c r="U6214" s="75">
        <v>150</v>
      </c>
      <c r="V6214">
        <v>14.32</v>
      </c>
      <c r="W6214">
        <v>2148</v>
      </c>
      <c r="AH6214" s="16"/>
      <c r="AI6214" t="s">
        <v>1375</v>
      </c>
    </row>
    <row r="6215" spans="1:35" x14ac:dyDescent="0.25">
      <c r="A6215" t="s">
        <v>13820</v>
      </c>
      <c r="B6215" s="1">
        <v>55</v>
      </c>
      <c r="C6215" t="s">
        <v>988</v>
      </c>
      <c r="D6215">
        <v>9736603</v>
      </c>
      <c r="E6215" t="s">
        <v>13821</v>
      </c>
      <c r="F6215" t="s">
        <v>1363</v>
      </c>
      <c r="G6215" t="s">
        <v>1364</v>
      </c>
      <c r="H6215" s="3" t="s">
        <v>1662</v>
      </c>
      <c r="I6215">
        <v>2019</v>
      </c>
      <c r="J6215" s="15" t="s">
        <v>1663</v>
      </c>
      <c r="K6215">
        <v>2019</v>
      </c>
      <c r="L6215" t="s">
        <v>1394</v>
      </c>
      <c r="M6215" t="s">
        <v>13801</v>
      </c>
      <c r="N6215" t="s">
        <v>13802</v>
      </c>
      <c r="O6215" t="s">
        <v>12173</v>
      </c>
      <c r="P6215" t="s">
        <v>1234</v>
      </c>
      <c r="Q6215">
        <f t="shared" si="111"/>
        <v>3500</v>
      </c>
      <c r="R6215">
        <v>62359193</v>
      </c>
      <c r="S6215" t="s">
        <v>11930</v>
      </c>
      <c r="T6215" t="s">
        <v>587</v>
      </c>
      <c r="U6215" s="75">
        <v>3500</v>
      </c>
      <c r="V6215">
        <v>25</v>
      </c>
      <c r="W6215">
        <v>87500</v>
      </c>
      <c r="AH6215" s="16"/>
      <c r="AI6215" t="s">
        <v>1375</v>
      </c>
    </row>
    <row r="6216" spans="1:35" x14ac:dyDescent="0.25">
      <c r="A6216" t="s">
        <v>13822</v>
      </c>
      <c r="B6216" s="1">
        <v>55</v>
      </c>
      <c r="C6216" t="s">
        <v>988</v>
      </c>
      <c r="D6216">
        <v>9770429</v>
      </c>
      <c r="E6216" t="s">
        <v>13823</v>
      </c>
      <c r="F6216" t="s">
        <v>1363</v>
      </c>
      <c r="G6216" t="s">
        <v>1364</v>
      </c>
      <c r="H6216" s="3" t="s">
        <v>6613</v>
      </c>
      <c r="I6216">
        <v>2019</v>
      </c>
      <c r="J6216" s="15" t="s">
        <v>2646</v>
      </c>
      <c r="K6216">
        <v>2019</v>
      </c>
      <c r="L6216" t="s">
        <v>1394</v>
      </c>
      <c r="M6216" t="s">
        <v>13801</v>
      </c>
      <c r="N6216" t="s">
        <v>13802</v>
      </c>
      <c r="O6216" t="s">
        <v>12173</v>
      </c>
      <c r="P6216" t="s">
        <v>1234</v>
      </c>
      <c r="Q6216">
        <f t="shared" si="111"/>
        <v>3500</v>
      </c>
      <c r="R6216">
        <v>62359193</v>
      </c>
      <c r="S6216" t="s">
        <v>11930</v>
      </c>
      <c r="T6216" t="s">
        <v>587</v>
      </c>
      <c r="U6216" s="75">
        <v>3500</v>
      </c>
      <c r="V6216">
        <v>25</v>
      </c>
      <c r="W6216">
        <v>87500</v>
      </c>
      <c r="AH6216" s="16"/>
      <c r="AI6216" t="s">
        <v>1375</v>
      </c>
    </row>
    <row r="6217" spans="1:35" x14ac:dyDescent="0.25">
      <c r="A6217" t="s">
        <v>13824</v>
      </c>
      <c r="B6217" s="1">
        <v>55</v>
      </c>
      <c r="C6217" t="s">
        <v>988</v>
      </c>
      <c r="D6217">
        <v>9960309</v>
      </c>
      <c r="E6217" t="s">
        <v>13825</v>
      </c>
      <c r="F6217" t="s">
        <v>1363</v>
      </c>
      <c r="G6217" t="s">
        <v>1364</v>
      </c>
      <c r="H6217" s="3" t="s">
        <v>6760</v>
      </c>
      <c r="I6217">
        <v>2019</v>
      </c>
      <c r="J6217" s="15" t="s">
        <v>4660</v>
      </c>
      <c r="K6217">
        <v>2019</v>
      </c>
      <c r="L6217" t="s">
        <v>1394</v>
      </c>
      <c r="M6217" t="s">
        <v>13801</v>
      </c>
      <c r="N6217" t="s">
        <v>13802</v>
      </c>
      <c r="O6217" t="s">
        <v>12173</v>
      </c>
      <c r="P6217" t="s">
        <v>1234</v>
      </c>
      <c r="Q6217">
        <f t="shared" si="111"/>
        <v>3500</v>
      </c>
      <c r="R6217">
        <v>62359193</v>
      </c>
      <c r="S6217" t="s">
        <v>11930</v>
      </c>
      <c r="T6217" t="s">
        <v>587</v>
      </c>
      <c r="U6217" s="75">
        <v>3500</v>
      </c>
      <c r="V6217">
        <v>25</v>
      </c>
      <c r="W6217">
        <v>87500</v>
      </c>
      <c r="AH6217" s="16"/>
      <c r="AI6217" t="s">
        <v>1375</v>
      </c>
    </row>
    <row r="6218" spans="1:35" x14ac:dyDescent="0.25">
      <c r="A6218" t="s">
        <v>13826</v>
      </c>
      <c r="B6218" s="1">
        <v>55</v>
      </c>
      <c r="C6218" t="s">
        <v>988</v>
      </c>
      <c r="D6218">
        <v>9926305</v>
      </c>
      <c r="E6218" t="s">
        <v>13827</v>
      </c>
      <c r="F6218" t="s">
        <v>1363</v>
      </c>
      <c r="G6218" t="s">
        <v>1364</v>
      </c>
      <c r="H6218" s="3" t="s">
        <v>2658</v>
      </c>
      <c r="I6218">
        <v>2019</v>
      </c>
      <c r="J6218" s="15" t="s">
        <v>2659</v>
      </c>
      <c r="K6218">
        <v>2019</v>
      </c>
      <c r="L6218" t="s">
        <v>1394</v>
      </c>
      <c r="M6218" t="s">
        <v>13801</v>
      </c>
      <c r="N6218" t="s">
        <v>13802</v>
      </c>
      <c r="O6218" t="s">
        <v>12173</v>
      </c>
      <c r="P6218" t="s">
        <v>1234</v>
      </c>
      <c r="Q6218">
        <f t="shared" si="111"/>
        <v>3500</v>
      </c>
      <c r="R6218">
        <v>62359193</v>
      </c>
      <c r="S6218" t="s">
        <v>11930</v>
      </c>
      <c r="T6218" t="s">
        <v>587</v>
      </c>
      <c r="U6218" s="75">
        <v>3500</v>
      </c>
      <c r="V6218">
        <v>25</v>
      </c>
      <c r="W6218">
        <v>87500</v>
      </c>
      <c r="AH6218" s="16"/>
      <c r="AI6218" t="s">
        <v>1375</v>
      </c>
    </row>
    <row r="6219" spans="1:35" x14ac:dyDescent="0.25">
      <c r="A6219" t="s">
        <v>13828</v>
      </c>
      <c r="B6219" s="1">
        <v>55</v>
      </c>
      <c r="C6219" t="s">
        <v>988</v>
      </c>
      <c r="D6219">
        <v>4960165</v>
      </c>
      <c r="E6219" t="s">
        <v>13829</v>
      </c>
      <c r="F6219" t="s">
        <v>1363</v>
      </c>
      <c r="G6219" t="s">
        <v>1364</v>
      </c>
      <c r="H6219" s="3" t="s">
        <v>2875</v>
      </c>
      <c r="I6219">
        <v>2016</v>
      </c>
      <c r="J6219" s="15" t="s">
        <v>2900</v>
      </c>
      <c r="K6219">
        <v>2016</v>
      </c>
      <c r="L6219" t="s">
        <v>1367</v>
      </c>
      <c r="M6219" t="s">
        <v>13830</v>
      </c>
      <c r="O6219" t="s">
        <v>12173</v>
      </c>
      <c r="P6219" t="s">
        <v>1234</v>
      </c>
      <c r="Q6219">
        <f t="shared" si="111"/>
        <v>480</v>
      </c>
      <c r="R6219">
        <v>62359193</v>
      </c>
      <c r="S6219" t="s">
        <v>11930</v>
      </c>
      <c r="T6219" t="s">
        <v>11931</v>
      </c>
      <c r="U6219" s="75">
        <v>480</v>
      </c>
      <c r="V6219">
        <v>25</v>
      </c>
      <c r="W6219">
        <v>12000</v>
      </c>
      <c r="AH6219" s="16"/>
      <c r="AI6219" t="s">
        <v>1375</v>
      </c>
    </row>
    <row r="6220" spans="1:35" x14ac:dyDescent="0.25">
      <c r="A6220" t="s">
        <v>13831</v>
      </c>
      <c r="B6220" s="1">
        <v>55</v>
      </c>
      <c r="C6220" t="s">
        <v>988</v>
      </c>
      <c r="D6220">
        <v>6346529</v>
      </c>
      <c r="E6220" t="s">
        <v>13832</v>
      </c>
      <c r="F6220" t="s">
        <v>1363</v>
      </c>
      <c r="G6220" t="s">
        <v>1364</v>
      </c>
      <c r="H6220" s="3" t="s">
        <v>1766</v>
      </c>
      <c r="I6220">
        <v>2017</v>
      </c>
      <c r="J6220" s="15" t="s">
        <v>5955</v>
      </c>
      <c r="K6220">
        <v>2017</v>
      </c>
      <c r="L6220" t="s">
        <v>1367</v>
      </c>
      <c r="M6220" t="s">
        <v>13833</v>
      </c>
      <c r="N6220" t="s">
        <v>13833</v>
      </c>
      <c r="O6220">
        <v>0</v>
      </c>
      <c r="P6220" t="s">
        <v>13834</v>
      </c>
      <c r="Q6220">
        <f t="shared" si="111"/>
        <v>600</v>
      </c>
      <c r="R6220">
        <v>62359193</v>
      </c>
      <c r="S6220" t="s">
        <v>11930</v>
      </c>
      <c r="T6220" t="s">
        <v>587</v>
      </c>
      <c r="U6220" s="75">
        <v>600</v>
      </c>
      <c r="V6220">
        <v>25</v>
      </c>
      <c r="W6220">
        <v>15000</v>
      </c>
      <c r="AH6220" s="16"/>
      <c r="AI6220" t="s">
        <v>1375</v>
      </c>
    </row>
    <row r="6221" spans="1:35" x14ac:dyDescent="0.25">
      <c r="A6221" t="s">
        <v>13835</v>
      </c>
      <c r="B6221" s="1">
        <v>55</v>
      </c>
      <c r="C6221" t="s">
        <v>988</v>
      </c>
      <c r="D6221">
        <v>9850864</v>
      </c>
      <c r="E6221" t="s">
        <v>13836</v>
      </c>
      <c r="F6221" t="s">
        <v>1363</v>
      </c>
      <c r="G6221" t="s">
        <v>1364</v>
      </c>
      <c r="H6221" s="3" t="s">
        <v>2651</v>
      </c>
      <c r="I6221">
        <v>2019</v>
      </c>
      <c r="J6221" s="15" t="s">
        <v>2652</v>
      </c>
      <c r="K6221">
        <v>2019</v>
      </c>
      <c r="L6221" t="s">
        <v>1394</v>
      </c>
      <c r="M6221" t="s">
        <v>13801</v>
      </c>
      <c r="N6221" t="s">
        <v>13802</v>
      </c>
      <c r="O6221" t="s">
        <v>12173</v>
      </c>
      <c r="P6221" t="s">
        <v>1234</v>
      </c>
      <c r="Q6221">
        <f t="shared" si="111"/>
        <v>3500</v>
      </c>
      <c r="R6221">
        <v>62359193</v>
      </c>
      <c r="S6221" t="s">
        <v>11930</v>
      </c>
      <c r="T6221" t="s">
        <v>587</v>
      </c>
      <c r="U6221" s="75">
        <v>3500</v>
      </c>
      <c r="V6221">
        <v>25</v>
      </c>
      <c r="W6221">
        <v>87500</v>
      </c>
      <c r="AH6221" s="16"/>
      <c r="AI6221" t="s">
        <v>1375</v>
      </c>
    </row>
    <row r="6222" spans="1:35" x14ac:dyDescent="0.25">
      <c r="A6222" t="s">
        <v>13837</v>
      </c>
      <c r="B6222" s="1">
        <v>56</v>
      </c>
      <c r="C6222" t="s">
        <v>13838</v>
      </c>
      <c r="D6222">
        <v>5932912</v>
      </c>
      <c r="E6222" t="s">
        <v>13839</v>
      </c>
      <c r="F6222" t="s">
        <v>1363</v>
      </c>
      <c r="G6222" t="s">
        <v>1364</v>
      </c>
      <c r="H6222" s="3" t="s">
        <v>3352</v>
      </c>
      <c r="I6222">
        <v>2017</v>
      </c>
      <c r="J6222" s="15" t="s">
        <v>3353</v>
      </c>
      <c r="K6222">
        <v>2017</v>
      </c>
      <c r="L6222" t="s">
        <v>1367</v>
      </c>
      <c r="M6222" t="s">
        <v>13840</v>
      </c>
      <c r="N6222" t="s">
        <v>13841</v>
      </c>
      <c r="O6222" t="s">
        <v>1388</v>
      </c>
      <c r="P6222" t="s">
        <v>133</v>
      </c>
      <c r="Q6222">
        <f t="shared" si="111"/>
        <v>2835</v>
      </c>
      <c r="R6222" t="s">
        <v>1377</v>
      </c>
      <c r="S6222" t="s">
        <v>1378</v>
      </c>
      <c r="T6222" t="s">
        <v>1236</v>
      </c>
      <c r="U6222" s="75">
        <v>2835</v>
      </c>
      <c r="V6222">
        <v>21</v>
      </c>
      <c r="W6222">
        <v>59535</v>
      </c>
      <c r="AH6222" s="16"/>
      <c r="AI6222" t="s">
        <v>1375</v>
      </c>
    </row>
    <row r="6223" spans="1:35" x14ac:dyDescent="0.25">
      <c r="A6223" t="s">
        <v>13842</v>
      </c>
      <c r="B6223" s="1">
        <v>56</v>
      </c>
      <c r="C6223" t="s">
        <v>13838</v>
      </c>
      <c r="D6223">
        <v>4661230</v>
      </c>
      <c r="E6223" t="s">
        <v>13843</v>
      </c>
      <c r="F6223" t="s">
        <v>1363</v>
      </c>
      <c r="G6223" t="s">
        <v>1364</v>
      </c>
      <c r="H6223" s="3" t="s">
        <v>8262</v>
      </c>
      <c r="I6223">
        <v>2016</v>
      </c>
      <c r="J6223" s="15" t="s">
        <v>8256</v>
      </c>
      <c r="K6223">
        <v>2016</v>
      </c>
      <c r="L6223" t="s">
        <v>1367</v>
      </c>
      <c r="M6223" t="s">
        <v>13843</v>
      </c>
      <c r="N6223" t="s">
        <v>12035</v>
      </c>
      <c r="O6223">
        <v>26600000000</v>
      </c>
      <c r="P6223" t="s">
        <v>13844</v>
      </c>
      <c r="Q6223">
        <f t="shared" si="111"/>
        <v>1125</v>
      </c>
      <c r="R6223">
        <v>7505043</v>
      </c>
      <c r="S6223" t="s">
        <v>1378</v>
      </c>
      <c r="T6223" t="s">
        <v>1236</v>
      </c>
      <c r="U6223" s="75">
        <v>1125</v>
      </c>
      <c r="V6223">
        <v>21</v>
      </c>
      <c r="W6223">
        <v>23625</v>
      </c>
      <c r="AH6223" s="16"/>
      <c r="AI6223" t="s">
        <v>1375</v>
      </c>
    </row>
    <row r="6224" spans="1:35" x14ac:dyDescent="0.25">
      <c r="A6224" t="s">
        <v>13845</v>
      </c>
      <c r="B6224" s="1">
        <v>56</v>
      </c>
      <c r="C6224" t="s">
        <v>13838</v>
      </c>
      <c r="D6224">
        <v>5045452</v>
      </c>
      <c r="E6224" t="s">
        <v>3658</v>
      </c>
      <c r="F6224" t="s">
        <v>1363</v>
      </c>
      <c r="G6224" t="s">
        <v>1364</v>
      </c>
      <c r="H6224" s="3" t="s">
        <v>3659</v>
      </c>
      <c r="I6224">
        <v>2016</v>
      </c>
      <c r="J6224" s="15" t="s">
        <v>3646</v>
      </c>
      <c r="K6224">
        <v>2016</v>
      </c>
      <c r="L6224" t="s">
        <v>1367</v>
      </c>
      <c r="M6224" t="s">
        <v>13840</v>
      </c>
      <c r="N6224" t="s">
        <v>12035</v>
      </c>
      <c r="O6224">
        <v>26600000000</v>
      </c>
      <c r="P6224" t="s">
        <v>13844</v>
      </c>
      <c r="Q6224">
        <f t="shared" si="111"/>
        <v>865</v>
      </c>
      <c r="R6224">
        <v>7505043</v>
      </c>
      <c r="S6224" t="s">
        <v>1378</v>
      </c>
      <c r="T6224" t="s">
        <v>1236</v>
      </c>
      <c r="U6224" s="75">
        <v>865</v>
      </c>
      <c r="V6224">
        <v>21</v>
      </c>
      <c r="W6224">
        <v>18165</v>
      </c>
      <c r="AH6224" s="16"/>
      <c r="AI6224" t="s">
        <v>1375</v>
      </c>
    </row>
    <row r="6225" spans="1:35" x14ac:dyDescent="0.25">
      <c r="A6225" t="s">
        <v>13846</v>
      </c>
      <c r="B6225" s="1">
        <v>56</v>
      </c>
      <c r="C6225" t="s">
        <v>13838</v>
      </c>
      <c r="D6225">
        <v>5552249</v>
      </c>
      <c r="E6225" t="s">
        <v>13840</v>
      </c>
      <c r="F6225" t="s">
        <v>1363</v>
      </c>
      <c r="G6225" t="s">
        <v>1364</v>
      </c>
      <c r="H6225" s="3" t="s">
        <v>2388</v>
      </c>
      <c r="I6225">
        <v>2016</v>
      </c>
      <c r="J6225" s="15" t="s">
        <v>2389</v>
      </c>
      <c r="K6225">
        <v>2016</v>
      </c>
      <c r="L6225" t="s">
        <v>1367</v>
      </c>
      <c r="M6225" t="s">
        <v>13840</v>
      </c>
      <c r="N6225" t="s">
        <v>12035</v>
      </c>
      <c r="O6225">
        <v>26600000000</v>
      </c>
      <c r="P6225" t="s">
        <v>1234</v>
      </c>
      <c r="Q6225">
        <f t="shared" si="111"/>
        <v>1995</v>
      </c>
      <c r="R6225">
        <v>45334544</v>
      </c>
      <c r="S6225" t="s">
        <v>2480</v>
      </c>
      <c r="T6225" t="s">
        <v>13847</v>
      </c>
      <c r="U6225" s="75">
        <v>1995</v>
      </c>
      <c r="V6225">
        <v>8.9</v>
      </c>
      <c r="W6225">
        <v>17755.5</v>
      </c>
      <c r="AH6225" s="16"/>
      <c r="AI6225" t="s">
        <v>1375</v>
      </c>
    </row>
    <row r="6226" spans="1:35" x14ac:dyDescent="0.25">
      <c r="A6226" t="s">
        <v>13848</v>
      </c>
      <c r="B6226" s="1">
        <v>56</v>
      </c>
      <c r="C6226" t="s">
        <v>13838</v>
      </c>
      <c r="D6226">
        <v>5552249</v>
      </c>
      <c r="E6226" t="s">
        <v>13840</v>
      </c>
      <c r="F6226" t="s">
        <v>1363</v>
      </c>
      <c r="G6226" t="s">
        <v>1364</v>
      </c>
      <c r="H6226" s="3" t="s">
        <v>2388</v>
      </c>
      <c r="I6226">
        <v>2016</v>
      </c>
      <c r="J6226" s="15" t="s">
        <v>2389</v>
      </c>
      <c r="K6226">
        <v>2016</v>
      </c>
      <c r="L6226" t="s">
        <v>1367</v>
      </c>
      <c r="M6226" t="s">
        <v>13840</v>
      </c>
      <c r="N6226" t="s">
        <v>12035</v>
      </c>
      <c r="O6226">
        <v>26600000000</v>
      </c>
      <c r="P6226" t="s">
        <v>1234</v>
      </c>
      <c r="Q6226">
        <f t="shared" si="111"/>
        <v>1995</v>
      </c>
      <c r="R6226">
        <v>7505043</v>
      </c>
      <c r="S6226" t="s">
        <v>1378</v>
      </c>
      <c r="T6226" t="s">
        <v>1236</v>
      </c>
      <c r="U6226" s="75">
        <v>1995</v>
      </c>
      <c r="V6226">
        <v>21</v>
      </c>
      <c r="W6226">
        <v>41895</v>
      </c>
      <c r="AH6226" s="16"/>
      <c r="AI6226" t="s">
        <v>1375</v>
      </c>
    </row>
    <row r="6227" spans="1:35" x14ac:dyDescent="0.25">
      <c r="A6227" t="s">
        <v>13849</v>
      </c>
      <c r="B6227" s="1">
        <v>56</v>
      </c>
      <c r="C6227" t="s">
        <v>13838</v>
      </c>
      <c r="D6227">
        <v>5932912</v>
      </c>
      <c r="E6227" t="s">
        <v>13839</v>
      </c>
      <c r="F6227" t="s">
        <v>1363</v>
      </c>
      <c r="G6227" t="s">
        <v>1364</v>
      </c>
      <c r="H6227" s="3" t="s">
        <v>3352</v>
      </c>
      <c r="I6227">
        <v>2017</v>
      </c>
      <c r="J6227" s="15" t="s">
        <v>3353</v>
      </c>
      <c r="K6227">
        <v>2017</v>
      </c>
      <c r="L6227" t="s">
        <v>1367</v>
      </c>
      <c r="M6227" t="s">
        <v>13840</v>
      </c>
      <c r="N6227" t="s">
        <v>13841</v>
      </c>
      <c r="O6227">
        <v>26600000000</v>
      </c>
      <c r="P6227" t="s">
        <v>133</v>
      </c>
      <c r="Q6227">
        <f t="shared" si="111"/>
        <v>2835</v>
      </c>
      <c r="R6227">
        <v>7505043</v>
      </c>
      <c r="S6227" t="s">
        <v>1378</v>
      </c>
      <c r="T6227" t="s">
        <v>1236</v>
      </c>
      <c r="U6227" s="75">
        <v>2835</v>
      </c>
      <c r="V6227">
        <v>21</v>
      </c>
      <c r="W6227">
        <v>59535</v>
      </c>
      <c r="AH6227" s="16"/>
      <c r="AI6227" t="s">
        <v>1375</v>
      </c>
    </row>
    <row r="6228" spans="1:35" x14ac:dyDescent="0.25">
      <c r="A6228" t="s">
        <v>13850</v>
      </c>
      <c r="B6228" s="1">
        <v>56</v>
      </c>
      <c r="C6228" t="s">
        <v>13838</v>
      </c>
      <c r="D6228">
        <v>6663656</v>
      </c>
      <c r="E6228" t="s">
        <v>13851</v>
      </c>
      <c r="F6228" t="s">
        <v>1363</v>
      </c>
      <c r="G6228" t="s">
        <v>1364</v>
      </c>
      <c r="H6228" s="3" t="s">
        <v>3878</v>
      </c>
      <c r="I6228">
        <v>2017</v>
      </c>
      <c r="J6228" s="15" t="s">
        <v>6009</v>
      </c>
      <c r="K6228">
        <v>2017</v>
      </c>
      <c r="L6228" t="s">
        <v>1367</v>
      </c>
      <c r="M6228" t="s">
        <v>13840</v>
      </c>
      <c r="N6228" t="s">
        <v>12035</v>
      </c>
      <c r="O6228">
        <v>26600000000</v>
      </c>
      <c r="P6228" t="s">
        <v>13844</v>
      </c>
      <c r="Q6228">
        <f t="shared" si="111"/>
        <v>1080</v>
      </c>
      <c r="R6228">
        <v>8163294</v>
      </c>
      <c r="S6228" t="s">
        <v>1382</v>
      </c>
      <c r="T6228" t="s">
        <v>13847</v>
      </c>
      <c r="U6228" s="75">
        <v>1080</v>
      </c>
      <c r="V6228">
        <v>19.98</v>
      </c>
      <c r="W6228">
        <v>21578.400000000001</v>
      </c>
      <c r="AH6228" s="16"/>
      <c r="AI6228" t="s">
        <v>1375</v>
      </c>
    </row>
    <row r="6229" spans="1:35" x14ac:dyDescent="0.25">
      <c r="A6229" t="s">
        <v>13852</v>
      </c>
      <c r="B6229" s="1">
        <v>56</v>
      </c>
      <c r="C6229" t="s">
        <v>13838</v>
      </c>
      <c r="D6229">
        <v>7047452</v>
      </c>
      <c r="E6229" t="s">
        <v>13853</v>
      </c>
      <c r="F6229" t="s">
        <v>1363</v>
      </c>
      <c r="G6229" t="s">
        <v>1364</v>
      </c>
      <c r="H6229" s="3" t="s">
        <v>3397</v>
      </c>
      <c r="I6229">
        <v>2017</v>
      </c>
      <c r="J6229" s="15" t="s">
        <v>3151</v>
      </c>
      <c r="K6229">
        <v>2017</v>
      </c>
      <c r="L6229" t="s">
        <v>1367</v>
      </c>
      <c r="M6229" t="s">
        <v>13853</v>
      </c>
      <c r="N6229" t="s">
        <v>12035</v>
      </c>
      <c r="O6229">
        <v>26600000000</v>
      </c>
      <c r="P6229" t="s">
        <v>13844</v>
      </c>
      <c r="Q6229">
        <f t="shared" si="111"/>
        <v>2800</v>
      </c>
      <c r="R6229">
        <v>7505043</v>
      </c>
      <c r="S6229" t="s">
        <v>1378</v>
      </c>
      <c r="T6229" t="s">
        <v>1236</v>
      </c>
      <c r="U6229" s="75">
        <v>2800</v>
      </c>
      <c r="V6229">
        <v>21</v>
      </c>
      <c r="W6229">
        <v>58800</v>
      </c>
      <c r="AH6229" s="16"/>
      <c r="AI6229" t="s">
        <v>1375</v>
      </c>
    </row>
    <row r="6230" spans="1:35" x14ac:dyDescent="0.25">
      <c r="A6230" t="s">
        <v>13854</v>
      </c>
      <c r="B6230" s="1">
        <v>56</v>
      </c>
      <c r="C6230" t="s">
        <v>13838</v>
      </c>
      <c r="D6230">
        <v>9780645</v>
      </c>
      <c r="E6230" t="s">
        <v>13855</v>
      </c>
      <c r="F6230" t="s">
        <v>1363</v>
      </c>
      <c r="G6230" t="s">
        <v>1364</v>
      </c>
      <c r="H6230" s="3" t="s">
        <v>3445</v>
      </c>
      <c r="I6230">
        <v>2019</v>
      </c>
      <c r="J6230" s="15" t="s">
        <v>3446</v>
      </c>
      <c r="K6230">
        <v>2019</v>
      </c>
      <c r="L6230" t="s">
        <v>1367</v>
      </c>
      <c r="M6230" t="s">
        <v>13856</v>
      </c>
      <c r="N6230" t="s">
        <v>13856</v>
      </c>
      <c r="O6230" t="s">
        <v>12173</v>
      </c>
      <c r="P6230" t="s">
        <v>133</v>
      </c>
      <c r="Q6230">
        <f t="shared" si="111"/>
        <v>4200</v>
      </c>
      <c r="R6230">
        <v>7505043</v>
      </c>
      <c r="S6230" t="s">
        <v>1378</v>
      </c>
      <c r="T6230" t="s">
        <v>13857</v>
      </c>
      <c r="U6230" s="75">
        <v>4200</v>
      </c>
      <c r="V6230">
        <v>21</v>
      </c>
      <c r="W6230">
        <v>88200</v>
      </c>
      <c r="AH6230" s="16"/>
      <c r="AI6230" t="s">
        <v>1375</v>
      </c>
    </row>
    <row r="6231" spans="1:35" x14ac:dyDescent="0.25">
      <c r="A6231" t="s">
        <v>13858</v>
      </c>
      <c r="B6231" s="1">
        <v>57</v>
      </c>
      <c r="C6231" t="s">
        <v>13859</v>
      </c>
      <c r="D6231">
        <v>5359228</v>
      </c>
      <c r="E6231" t="s">
        <v>13860</v>
      </c>
      <c r="F6231" t="s">
        <v>1363</v>
      </c>
      <c r="G6231" t="s">
        <v>1364</v>
      </c>
      <c r="H6231" s="3" t="s">
        <v>2889</v>
      </c>
      <c r="I6231">
        <v>2016</v>
      </c>
      <c r="J6231" s="15" t="s">
        <v>5638</v>
      </c>
      <c r="K6231">
        <v>2016</v>
      </c>
      <c r="L6231" t="s">
        <v>1367</v>
      </c>
      <c r="M6231" t="s">
        <v>13861</v>
      </c>
      <c r="N6231" t="s">
        <v>2760</v>
      </c>
      <c r="O6231" t="s">
        <v>1388</v>
      </c>
      <c r="P6231" t="s">
        <v>13616</v>
      </c>
      <c r="Q6231">
        <f t="shared" si="111"/>
        <v>500</v>
      </c>
      <c r="R6231" t="s">
        <v>2016</v>
      </c>
      <c r="S6231" t="s">
        <v>2017</v>
      </c>
      <c r="T6231" t="s">
        <v>13862</v>
      </c>
      <c r="U6231" s="75">
        <v>500</v>
      </c>
      <c r="V6231">
        <v>9.94</v>
      </c>
      <c r="W6231">
        <v>4970</v>
      </c>
      <c r="AH6231" s="16"/>
      <c r="AI6231" t="s">
        <v>1375</v>
      </c>
    </row>
    <row r="6232" spans="1:35" x14ac:dyDescent="0.25">
      <c r="A6232" t="s">
        <v>13863</v>
      </c>
      <c r="B6232" s="1">
        <v>57</v>
      </c>
      <c r="C6232" t="s">
        <v>13859</v>
      </c>
      <c r="D6232">
        <v>5359228</v>
      </c>
      <c r="E6232" t="s">
        <v>13860</v>
      </c>
      <c r="F6232" t="s">
        <v>1363</v>
      </c>
      <c r="G6232" t="s">
        <v>1364</v>
      </c>
      <c r="H6232" s="3" t="s">
        <v>2889</v>
      </c>
      <c r="I6232">
        <v>2016</v>
      </c>
      <c r="J6232" s="15" t="s">
        <v>5638</v>
      </c>
      <c r="K6232">
        <v>2016</v>
      </c>
      <c r="L6232" t="s">
        <v>1367</v>
      </c>
      <c r="M6232" t="s">
        <v>13861</v>
      </c>
      <c r="N6232" t="s">
        <v>2760</v>
      </c>
      <c r="O6232" t="s">
        <v>1388</v>
      </c>
      <c r="P6232" t="s">
        <v>13616</v>
      </c>
      <c r="Q6232">
        <f t="shared" si="111"/>
        <v>500</v>
      </c>
      <c r="R6232" t="s">
        <v>11929</v>
      </c>
      <c r="S6232" t="s">
        <v>11930</v>
      </c>
      <c r="T6232" t="s">
        <v>11931</v>
      </c>
      <c r="U6232" s="75">
        <v>500</v>
      </c>
      <c r="V6232">
        <v>9.85</v>
      </c>
      <c r="W6232">
        <v>4925</v>
      </c>
      <c r="AH6232" s="16"/>
      <c r="AI6232" t="s">
        <v>1375</v>
      </c>
    </row>
    <row r="6233" spans="1:35" x14ac:dyDescent="0.25">
      <c r="A6233" t="s">
        <v>13864</v>
      </c>
      <c r="B6233" s="1">
        <v>57</v>
      </c>
      <c r="C6233" t="s">
        <v>13859</v>
      </c>
      <c r="D6233">
        <v>12036226</v>
      </c>
      <c r="E6233" t="s">
        <v>13865</v>
      </c>
      <c r="F6233" t="s">
        <v>1363</v>
      </c>
      <c r="G6233" t="s">
        <v>1364</v>
      </c>
      <c r="H6233" s="3" t="s">
        <v>3453</v>
      </c>
      <c r="I6233">
        <v>2020</v>
      </c>
      <c r="J6233" s="15" t="s">
        <v>2536</v>
      </c>
      <c r="K6233">
        <v>2020</v>
      </c>
      <c r="L6233" t="s">
        <v>1367</v>
      </c>
      <c r="M6233" t="s">
        <v>13866</v>
      </c>
      <c r="N6233" t="s">
        <v>13867</v>
      </c>
      <c r="O6233" t="s">
        <v>1388</v>
      </c>
      <c r="P6233" t="s">
        <v>11623</v>
      </c>
      <c r="Q6233">
        <f t="shared" si="111"/>
        <v>350</v>
      </c>
      <c r="R6233" t="s">
        <v>2198</v>
      </c>
      <c r="S6233" t="s">
        <v>2199</v>
      </c>
      <c r="T6233" t="s">
        <v>3186</v>
      </c>
      <c r="U6233" s="75">
        <v>350</v>
      </c>
      <c r="V6233">
        <v>13.83</v>
      </c>
      <c r="W6233">
        <v>4840.5</v>
      </c>
      <c r="AH6233" s="16"/>
      <c r="AI6233" t="s">
        <v>1375</v>
      </c>
    </row>
    <row r="6234" spans="1:35" x14ac:dyDescent="0.25">
      <c r="A6234" t="s">
        <v>13868</v>
      </c>
      <c r="B6234" s="1">
        <v>57</v>
      </c>
      <c r="C6234" t="s">
        <v>13859</v>
      </c>
      <c r="D6234">
        <v>12036226</v>
      </c>
      <c r="E6234" t="s">
        <v>13865</v>
      </c>
      <c r="F6234" t="s">
        <v>1363</v>
      </c>
      <c r="G6234" t="s">
        <v>1364</v>
      </c>
      <c r="H6234" s="3" t="s">
        <v>3453</v>
      </c>
      <c r="I6234">
        <v>2020</v>
      </c>
      <c r="J6234" s="15" t="s">
        <v>2536</v>
      </c>
      <c r="K6234">
        <v>2020</v>
      </c>
      <c r="L6234" t="s">
        <v>1367</v>
      </c>
      <c r="M6234" t="s">
        <v>13866</v>
      </c>
      <c r="N6234" t="s">
        <v>13867</v>
      </c>
      <c r="O6234" t="s">
        <v>1388</v>
      </c>
      <c r="P6234" t="s">
        <v>11623</v>
      </c>
      <c r="Q6234">
        <f t="shared" si="111"/>
        <v>350</v>
      </c>
      <c r="R6234" t="s">
        <v>1381</v>
      </c>
      <c r="S6234" t="s">
        <v>1382</v>
      </c>
      <c r="T6234" t="s">
        <v>394</v>
      </c>
      <c r="U6234" s="75">
        <v>350</v>
      </c>
      <c r="V6234">
        <v>6.61</v>
      </c>
      <c r="W6234">
        <v>2313.5</v>
      </c>
      <c r="AH6234" s="16"/>
      <c r="AI6234" t="s">
        <v>1375</v>
      </c>
    </row>
    <row r="6235" spans="1:35" x14ac:dyDescent="0.25">
      <c r="A6235" t="s">
        <v>13869</v>
      </c>
      <c r="B6235" s="1">
        <v>57</v>
      </c>
      <c r="C6235" t="s">
        <v>13859</v>
      </c>
      <c r="D6235">
        <v>12411256</v>
      </c>
      <c r="E6235" t="s">
        <v>13870</v>
      </c>
      <c r="F6235" t="s">
        <v>1363</v>
      </c>
      <c r="G6235" t="s">
        <v>1364</v>
      </c>
      <c r="H6235" s="3" t="s">
        <v>13871</v>
      </c>
      <c r="I6235">
        <v>2020</v>
      </c>
      <c r="J6235" s="15" t="s">
        <v>10117</v>
      </c>
      <c r="K6235">
        <v>2020</v>
      </c>
      <c r="L6235" t="s">
        <v>1367</v>
      </c>
      <c r="M6235" t="s">
        <v>13866</v>
      </c>
      <c r="N6235" t="s">
        <v>13867</v>
      </c>
      <c r="O6235" t="s">
        <v>1388</v>
      </c>
      <c r="P6235" t="s">
        <v>11623</v>
      </c>
      <c r="Q6235">
        <f t="shared" si="111"/>
        <v>85</v>
      </c>
      <c r="R6235" t="s">
        <v>1381</v>
      </c>
      <c r="S6235" t="s">
        <v>1382</v>
      </c>
      <c r="T6235" t="s">
        <v>394</v>
      </c>
      <c r="U6235" s="75">
        <v>85</v>
      </c>
      <c r="V6235">
        <v>11.26</v>
      </c>
      <c r="W6235">
        <v>957.1</v>
      </c>
      <c r="AH6235" s="16"/>
      <c r="AI6235" t="s">
        <v>1375</v>
      </c>
    </row>
    <row r="6236" spans="1:35" x14ac:dyDescent="0.25">
      <c r="A6236" t="s">
        <v>13872</v>
      </c>
      <c r="B6236" s="1">
        <v>57</v>
      </c>
      <c r="C6236" t="s">
        <v>13859</v>
      </c>
      <c r="D6236">
        <v>16498356</v>
      </c>
      <c r="E6236" t="s">
        <v>13873</v>
      </c>
      <c r="F6236" t="s">
        <v>1363</v>
      </c>
      <c r="G6236" t="s">
        <v>1364</v>
      </c>
      <c r="H6236" s="3" t="s">
        <v>4939</v>
      </c>
      <c r="I6236">
        <v>2022</v>
      </c>
      <c r="J6236" s="15" t="s">
        <v>4949</v>
      </c>
      <c r="K6236">
        <v>2022</v>
      </c>
      <c r="L6236" t="s">
        <v>1367</v>
      </c>
      <c r="M6236" t="s">
        <v>13866</v>
      </c>
      <c r="N6236" t="s">
        <v>13874</v>
      </c>
      <c r="O6236" t="s">
        <v>1408</v>
      </c>
      <c r="P6236" t="s">
        <v>11623</v>
      </c>
      <c r="Q6236">
        <f t="shared" si="111"/>
        <v>2295</v>
      </c>
      <c r="R6236" t="s">
        <v>1381</v>
      </c>
      <c r="S6236" t="s">
        <v>1382</v>
      </c>
      <c r="T6236" t="s">
        <v>394</v>
      </c>
      <c r="U6236" s="75">
        <v>2295</v>
      </c>
      <c r="V6236">
        <v>9.7799999999999994</v>
      </c>
      <c r="W6236">
        <v>22445.1</v>
      </c>
      <c r="AH6236" s="16"/>
      <c r="AI6236" t="s">
        <v>1375</v>
      </c>
    </row>
    <row r="6237" spans="1:35" x14ac:dyDescent="0.25">
      <c r="A6237" t="s">
        <v>13875</v>
      </c>
      <c r="B6237" s="1">
        <v>57</v>
      </c>
      <c r="C6237" t="s">
        <v>13859</v>
      </c>
      <c r="D6237">
        <v>17399351</v>
      </c>
      <c r="E6237" t="s">
        <v>13876</v>
      </c>
      <c r="F6237" t="s">
        <v>1363</v>
      </c>
      <c r="G6237" t="s">
        <v>1364</v>
      </c>
      <c r="H6237" s="3" t="s">
        <v>3270</v>
      </c>
      <c r="I6237">
        <v>2022</v>
      </c>
      <c r="J6237" s="15" t="s">
        <v>2229</v>
      </c>
      <c r="K6237">
        <v>2022</v>
      </c>
      <c r="L6237" t="s">
        <v>1367</v>
      </c>
      <c r="M6237" t="s">
        <v>13866</v>
      </c>
      <c r="N6237" t="s">
        <v>13867</v>
      </c>
      <c r="O6237" t="s">
        <v>1370</v>
      </c>
      <c r="P6237" t="s">
        <v>11623</v>
      </c>
      <c r="Q6237">
        <f t="shared" si="111"/>
        <v>200</v>
      </c>
      <c r="R6237" t="s">
        <v>1381</v>
      </c>
      <c r="S6237" t="s">
        <v>1382</v>
      </c>
      <c r="T6237" t="s">
        <v>394</v>
      </c>
      <c r="U6237" s="75">
        <v>200</v>
      </c>
      <c r="V6237">
        <v>9.7799999999999994</v>
      </c>
      <c r="W6237">
        <v>1956</v>
      </c>
      <c r="AH6237" s="16"/>
      <c r="AI6237" t="s">
        <v>1375</v>
      </c>
    </row>
    <row r="6238" spans="1:35" x14ac:dyDescent="0.25">
      <c r="A6238" t="s">
        <v>13877</v>
      </c>
      <c r="B6238" s="1">
        <v>57</v>
      </c>
      <c r="C6238" t="s">
        <v>13859</v>
      </c>
      <c r="D6238">
        <v>7630069</v>
      </c>
      <c r="E6238" t="s">
        <v>3088</v>
      </c>
      <c r="F6238" t="s">
        <v>1363</v>
      </c>
      <c r="G6238" t="s">
        <v>1364</v>
      </c>
      <c r="H6238" s="3" t="s">
        <v>5559</v>
      </c>
      <c r="I6238">
        <v>2018</v>
      </c>
      <c r="J6238" s="15" t="s">
        <v>3196</v>
      </c>
      <c r="K6238">
        <v>2018</v>
      </c>
      <c r="L6238" t="s">
        <v>1367</v>
      </c>
      <c r="M6238" t="s">
        <v>13866</v>
      </c>
      <c r="N6238" t="s">
        <v>13867</v>
      </c>
      <c r="O6238">
        <v>26600000000</v>
      </c>
      <c r="P6238" t="s">
        <v>11623</v>
      </c>
      <c r="Q6238">
        <f t="shared" si="111"/>
        <v>500</v>
      </c>
      <c r="R6238">
        <v>62359193</v>
      </c>
      <c r="S6238" t="s">
        <v>11930</v>
      </c>
      <c r="T6238" t="s">
        <v>587</v>
      </c>
      <c r="U6238" s="75">
        <v>500</v>
      </c>
      <c r="V6238">
        <v>8.25</v>
      </c>
      <c r="W6238">
        <v>4125</v>
      </c>
      <c r="AH6238" s="16"/>
      <c r="AI6238" t="s">
        <v>1375</v>
      </c>
    </row>
    <row r="6239" spans="1:35" x14ac:dyDescent="0.25">
      <c r="A6239" t="s">
        <v>13878</v>
      </c>
      <c r="B6239" s="1">
        <v>57</v>
      </c>
      <c r="C6239" t="s">
        <v>13859</v>
      </c>
      <c r="D6239">
        <v>4803310</v>
      </c>
      <c r="E6239" t="s">
        <v>13879</v>
      </c>
      <c r="F6239" t="s">
        <v>1363</v>
      </c>
      <c r="G6239" t="s">
        <v>1364</v>
      </c>
      <c r="H6239" s="3" t="s">
        <v>9754</v>
      </c>
      <c r="I6239">
        <v>2016</v>
      </c>
      <c r="J6239" s="15" t="s">
        <v>13880</v>
      </c>
      <c r="K6239">
        <v>2016</v>
      </c>
      <c r="L6239" t="s">
        <v>1367</v>
      </c>
      <c r="M6239" t="s">
        <v>13881</v>
      </c>
      <c r="N6239" t="s">
        <v>12035</v>
      </c>
      <c r="O6239" t="s">
        <v>2305</v>
      </c>
      <c r="P6239" t="s">
        <v>1234</v>
      </c>
      <c r="Q6239">
        <f t="shared" si="111"/>
        <v>750</v>
      </c>
      <c r="R6239">
        <v>62359193</v>
      </c>
      <c r="S6239" t="s">
        <v>11930</v>
      </c>
      <c r="T6239" t="s">
        <v>11931</v>
      </c>
      <c r="U6239" s="75">
        <v>750</v>
      </c>
      <c r="V6239">
        <v>10.25</v>
      </c>
      <c r="W6239">
        <v>7687.5</v>
      </c>
      <c r="AH6239" s="16"/>
      <c r="AI6239" t="s">
        <v>1375</v>
      </c>
    </row>
    <row r="6240" spans="1:35" x14ac:dyDescent="0.25">
      <c r="A6240" t="s">
        <v>13882</v>
      </c>
      <c r="B6240" s="1">
        <v>57</v>
      </c>
      <c r="C6240" t="s">
        <v>562</v>
      </c>
      <c r="D6240">
        <v>5141826</v>
      </c>
      <c r="E6240" t="s">
        <v>13883</v>
      </c>
      <c r="F6240" t="s">
        <v>1363</v>
      </c>
      <c r="G6240" t="s">
        <v>1364</v>
      </c>
      <c r="H6240" s="3" t="s">
        <v>5629</v>
      </c>
      <c r="I6240">
        <v>2016</v>
      </c>
      <c r="J6240" s="15" t="s">
        <v>7211</v>
      </c>
      <c r="K6240">
        <v>2016</v>
      </c>
      <c r="L6240" t="s">
        <v>1367</v>
      </c>
      <c r="M6240" t="s">
        <v>13884</v>
      </c>
      <c r="N6240" t="s">
        <v>12035</v>
      </c>
      <c r="O6240">
        <v>26600000000</v>
      </c>
      <c r="P6240" t="s">
        <v>13885</v>
      </c>
      <c r="Q6240">
        <f t="shared" si="111"/>
        <v>1200</v>
      </c>
      <c r="R6240">
        <v>84449497</v>
      </c>
      <c r="S6240" t="s">
        <v>2017</v>
      </c>
      <c r="T6240" t="s">
        <v>13886</v>
      </c>
      <c r="U6240" s="75">
        <v>1200</v>
      </c>
      <c r="V6240">
        <v>9.94</v>
      </c>
      <c r="W6240">
        <v>11928</v>
      </c>
      <c r="AH6240" s="16"/>
      <c r="AI6240" t="s">
        <v>1375</v>
      </c>
    </row>
    <row r="6241" spans="1:35" x14ac:dyDescent="0.25">
      <c r="A6241" t="s">
        <v>13887</v>
      </c>
      <c r="B6241" s="1">
        <v>57</v>
      </c>
      <c r="C6241" t="s">
        <v>13859</v>
      </c>
      <c r="D6241">
        <v>4957083</v>
      </c>
      <c r="E6241" t="s">
        <v>13888</v>
      </c>
      <c r="F6241" t="s">
        <v>1363</v>
      </c>
      <c r="G6241" t="s">
        <v>1364</v>
      </c>
      <c r="H6241" s="3" t="s">
        <v>2345</v>
      </c>
      <c r="I6241">
        <v>2016</v>
      </c>
      <c r="J6241" s="15" t="s">
        <v>2884</v>
      </c>
      <c r="K6241">
        <v>2016</v>
      </c>
      <c r="L6241" t="s">
        <v>1367</v>
      </c>
      <c r="M6241" t="s">
        <v>13889</v>
      </c>
      <c r="N6241" t="s">
        <v>13889</v>
      </c>
      <c r="O6241">
        <v>26600000000</v>
      </c>
      <c r="P6241" t="s">
        <v>1234</v>
      </c>
      <c r="Q6241">
        <f t="shared" si="111"/>
        <v>600</v>
      </c>
      <c r="R6241">
        <v>62359193</v>
      </c>
      <c r="S6241" t="s">
        <v>11930</v>
      </c>
      <c r="T6241" t="s">
        <v>11931</v>
      </c>
      <c r="U6241" s="75">
        <v>600</v>
      </c>
      <c r="V6241">
        <v>10</v>
      </c>
      <c r="W6241">
        <v>6000</v>
      </c>
      <c r="AH6241" s="16"/>
      <c r="AI6241" t="s">
        <v>1375</v>
      </c>
    </row>
    <row r="6242" spans="1:35" x14ac:dyDescent="0.25">
      <c r="A6242" t="s">
        <v>13890</v>
      </c>
      <c r="B6242" s="1">
        <v>57</v>
      </c>
      <c r="C6242" t="s">
        <v>13859</v>
      </c>
      <c r="D6242">
        <v>5359228</v>
      </c>
      <c r="E6242" t="s">
        <v>13860</v>
      </c>
      <c r="F6242" t="s">
        <v>1363</v>
      </c>
      <c r="G6242" t="s">
        <v>1364</v>
      </c>
      <c r="H6242" s="3" t="s">
        <v>2889</v>
      </c>
      <c r="I6242">
        <v>2016</v>
      </c>
      <c r="J6242" s="15" t="s">
        <v>5638</v>
      </c>
      <c r="K6242">
        <v>2016</v>
      </c>
      <c r="L6242" t="s">
        <v>1367</v>
      </c>
      <c r="M6242" t="s">
        <v>13861</v>
      </c>
      <c r="N6242" t="s">
        <v>2760</v>
      </c>
      <c r="O6242">
        <v>26600000000</v>
      </c>
      <c r="P6242" t="s">
        <v>13616</v>
      </c>
      <c r="Q6242">
        <f t="shared" si="111"/>
        <v>500</v>
      </c>
      <c r="R6242">
        <v>84449497</v>
      </c>
      <c r="S6242" t="s">
        <v>2017</v>
      </c>
      <c r="T6242" t="s">
        <v>13862</v>
      </c>
      <c r="U6242" s="75">
        <v>500</v>
      </c>
      <c r="V6242">
        <v>9.94</v>
      </c>
      <c r="W6242">
        <v>4970</v>
      </c>
      <c r="AH6242" s="16"/>
      <c r="AI6242" t="s">
        <v>1375</v>
      </c>
    </row>
    <row r="6243" spans="1:35" x14ac:dyDescent="0.25">
      <c r="A6243" t="s">
        <v>13891</v>
      </c>
      <c r="B6243" s="1">
        <v>57</v>
      </c>
      <c r="C6243" t="s">
        <v>13859</v>
      </c>
      <c r="D6243">
        <v>5359228</v>
      </c>
      <c r="E6243" t="s">
        <v>13860</v>
      </c>
      <c r="F6243" t="s">
        <v>1363</v>
      </c>
      <c r="G6243" t="s">
        <v>1364</v>
      </c>
      <c r="H6243" s="3" t="s">
        <v>2889</v>
      </c>
      <c r="I6243">
        <v>2016</v>
      </c>
      <c r="J6243" s="15" t="s">
        <v>5638</v>
      </c>
      <c r="K6243">
        <v>2016</v>
      </c>
      <c r="L6243" t="s">
        <v>1367</v>
      </c>
      <c r="M6243" t="s">
        <v>13861</v>
      </c>
      <c r="N6243" t="s">
        <v>2760</v>
      </c>
      <c r="O6243">
        <v>26600000000</v>
      </c>
      <c r="P6243" t="s">
        <v>13616</v>
      </c>
      <c r="Q6243">
        <f t="shared" si="111"/>
        <v>500</v>
      </c>
      <c r="R6243">
        <v>62359193</v>
      </c>
      <c r="S6243" t="s">
        <v>11930</v>
      </c>
      <c r="T6243" t="s">
        <v>11931</v>
      </c>
      <c r="U6243" s="75">
        <v>500</v>
      </c>
      <c r="V6243">
        <v>9.85</v>
      </c>
      <c r="W6243">
        <v>4925</v>
      </c>
      <c r="AH6243" s="16"/>
      <c r="AI6243" t="s">
        <v>1375</v>
      </c>
    </row>
    <row r="6244" spans="1:35" x14ac:dyDescent="0.25">
      <c r="A6244" t="s">
        <v>13892</v>
      </c>
      <c r="B6244" s="1">
        <v>57</v>
      </c>
      <c r="C6244" t="s">
        <v>13859</v>
      </c>
      <c r="D6244">
        <v>5364175</v>
      </c>
      <c r="E6244" t="s">
        <v>8321</v>
      </c>
      <c r="F6244" t="s">
        <v>1363</v>
      </c>
      <c r="G6244" t="s">
        <v>1364</v>
      </c>
      <c r="H6244" s="3" t="s">
        <v>2374</v>
      </c>
      <c r="I6244">
        <v>2016</v>
      </c>
      <c r="J6244" s="15" t="s">
        <v>2927</v>
      </c>
      <c r="K6244">
        <v>2016</v>
      </c>
      <c r="L6244" t="s">
        <v>1367</v>
      </c>
      <c r="M6244" t="s">
        <v>13881</v>
      </c>
      <c r="N6244" t="s">
        <v>12035</v>
      </c>
      <c r="O6244" t="s">
        <v>2305</v>
      </c>
      <c r="P6244" t="s">
        <v>1234</v>
      </c>
      <c r="Q6244">
        <f t="shared" si="111"/>
        <v>250</v>
      </c>
      <c r="R6244">
        <v>84449497</v>
      </c>
      <c r="S6244" t="s">
        <v>2017</v>
      </c>
      <c r="T6244" t="s">
        <v>13893</v>
      </c>
      <c r="U6244" s="75">
        <v>250</v>
      </c>
      <c r="V6244">
        <v>9.94</v>
      </c>
      <c r="W6244">
        <v>2485</v>
      </c>
      <c r="AH6244" s="16"/>
      <c r="AI6244" t="s">
        <v>1375</v>
      </c>
    </row>
    <row r="6245" spans="1:35" x14ac:dyDescent="0.25">
      <c r="A6245" t="s">
        <v>13894</v>
      </c>
      <c r="B6245" s="1">
        <v>57</v>
      </c>
      <c r="C6245" t="s">
        <v>13859</v>
      </c>
      <c r="D6245">
        <v>5931126</v>
      </c>
      <c r="E6245" t="s">
        <v>13895</v>
      </c>
      <c r="F6245" t="s">
        <v>1363</v>
      </c>
      <c r="G6245" t="s">
        <v>1364</v>
      </c>
      <c r="H6245" s="3" t="s">
        <v>7696</v>
      </c>
      <c r="I6245">
        <v>2017</v>
      </c>
      <c r="J6245" s="15" t="s">
        <v>3352</v>
      </c>
      <c r="K6245">
        <v>2017</v>
      </c>
      <c r="L6245" t="s">
        <v>1367</v>
      </c>
      <c r="M6245" t="s">
        <v>13881</v>
      </c>
      <c r="N6245" t="s">
        <v>12035</v>
      </c>
      <c r="O6245">
        <v>0</v>
      </c>
      <c r="P6245" t="s">
        <v>1234</v>
      </c>
      <c r="Q6245">
        <f t="shared" si="111"/>
        <v>1000</v>
      </c>
      <c r="R6245">
        <v>84449497</v>
      </c>
      <c r="S6245" t="s">
        <v>2017</v>
      </c>
      <c r="T6245" t="s">
        <v>13896</v>
      </c>
      <c r="U6245" s="75">
        <v>1000</v>
      </c>
      <c r="V6245">
        <v>9.94</v>
      </c>
      <c r="W6245">
        <v>9940</v>
      </c>
      <c r="AH6245" s="16"/>
      <c r="AI6245" t="s">
        <v>1375</v>
      </c>
    </row>
    <row r="6246" spans="1:35" x14ac:dyDescent="0.25">
      <c r="A6246" t="s">
        <v>13897</v>
      </c>
      <c r="B6246" s="1">
        <v>57</v>
      </c>
      <c r="C6246" t="s">
        <v>13859</v>
      </c>
      <c r="D6246">
        <v>6047343</v>
      </c>
      <c r="E6246" t="s">
        <v>13898</v>
      </c>
      <c r="F6246" t="s">
        <v>1363</v>
      </c>
      <c r="G6246" t="s">
        <v>1364</v>
      </c>
      <c r="H6246" s="3" t="s">
        <v>5904</v>
      </c>
      <c r="I6246">
        <v>2017</v>
      </c>
      <c r="J6246" s="15" t="s">
        <v>5905</v>
      </c>
      <c r="K6246">
        <v>2017</v>
      </c>
      <c r="L6246" t="s">
        <v>1367</v>
      </c>
      <c r="M6246" t="s">
        <v>13899</v>
      </c>
      <c r="N6246" t="s">
        <v>13899</v>
      </c>
      <c r="O6246">
        <v>26600000000</v>
      </c>
      <c r="P6246" t="s">
        <v>1234</v>
      </c>
      <c r="Q6246">
        <f t="shared" si="111"/>
        <v>225</v>
      </c>
      <c r="R6246">
        <v>62359193</v>
      </c>
      <c r="S6246" t="s">
        <v>11930</v>
      </c>
      <c r="T6246" t="s">
        <v>587</v>
      </c>
      <c r="U6246" s="75">
        <v>225</v>
      </c>
      <c r="V6246">
        <v>8.85</v>
      </c>
      <c r="W6246">
        <v>1991.25</v>
      </c>
      <c r="AH6246" s="16"/>
      <c r="AI6246" t="s">
        <v>1375</v>
      </c>
    </row>
    <row r="6247" spans="1:35" x14ac:dyDescent="0.25">
      <c r="A6247" t="s">
        <v>13900</v>
      </c>
      <c r="B6247" s="1">
        <v>57</v>
      </c>
      <c r="C6247" t="s">
        <v>13859</v>
      </c>
      <c r="D6247">
        <v>6047343</v>
      </c>
      <c r="E6247" t="s">
        <v>13898</v>
      </c>
      <c r="F6247" t="s">
        <v>1363</v>
      </c>
      <c r="G6247" t="s">
        <v>1364</v>
      </c>
      <c r="H6247" s="3" t="s">
        <v>5904</v>
      </c>
      <c r="I6247">
        <v>2017</v>
      </c>
      <c r="J6247" s="15" t="s">
        <v>5905</v>
      </c>
      <c r="K6247">
        <v>2017</v>
      </c>
      <c r="L6247" t="s">
        <v>1367</v>
      </c>
      <c r="M6247" t="s">
        <v>13899</v>
      </c>
      <c r="N6247" t="s">
        <v>13899</v>
      </c>
      <c r="O6247">
        <v>26600000000</v>
      </c>
      <c r="P6247" t="s">
        <v>1234</v>
      </c>
      <c r="Q6247">
        <f t="shared" si="111"/>
        <v>225</v>
      </c>
      <c r="R6247">
        <v>84449497</v>
      </c>
      <c r="S6247" t="s">
        <v>2017</v>
      </c>
      <c r="T6247" t="s">
        <v>13901</v>
      </c>
      <c r="U6247" s="75">
        <v>225</v>
      </c>
      <c r="V6247">
        <v>9.94</v>
      </c>
      <c r="W6247">
        <v>2236.5</v>
      </c>
      <c r="AH6247" s="16"/>
      <c r="AI6247" t="s">
        <v>1375</v>
      </c>
    </row>
    <row r="6248" spans="1:35" x14ac:dyDescent="0.25">
      <c r="A6248" t="s">
        <v>13902</v>
      </c>
      <c r="B6248" s="1">
        <v>57</v>
      </c>
      <c r="C6248" t="s">
        <v>13859</v>
      </c>
      <c r="D6248">
        <v>6047343</v>
      </c>
      <c r="E6248" t="s">
        <v>13898</v>
      </c>
      <c r="F6248" t="s">
        <v>1363</v>
      </c>
      <c r="G6248" t="s">
        <v>1364</v>
      </c>
      <c r="H6248" s="3" t="s">
        <v>5904</v>
      </c>
      <c r="I6248">
        <v>2017</v>
      </c>
      <c r="J6248" s="15" t="s">
        <v>5905</v>
      </c>
      <c r="K6248">
        <v>2017</v>
      </c>
      <c r="L6248" t="s">
        <v>1367</v>
      </c>
      <c r="M6248" t="s">
        <v>13899</v>
      </c>
      <c r="N6248" t="s">
        <v>13899</v>
      </c>
      <c r="O6248">
        <v>26600000000</v>
      </c>
      <c r="P6248" t="s">
        <v>1234</v>
      </c>
      <c r="Q6248">
        <f t="shared" si="111"/>
        <v>225</v>
      </c>
      <c r="R6248">
        <v>8163294</v>
      </c>
      <c r="S6248" t="s">
        <v>1382</v>
      </c>
      <c r="T6248" t="s">
        <v>394</v>
      </c>
      <c r="U6248" s="75">
        <v>225</v>
      </c>
      <c r="V6248">
        <v>10.25</v>
      </c>
      <c r="W6248">
        <v>2306.25</v>
      </c>
      <c r="AH6248" s="16"/>
      <c r="AI6248" t="s">
        <v>1375</v>
      </c>
    </row>
    <row r="6249" spans="1:35" x14ac:dyDescent="0.25">
      <c r="A6249" t="s">
        <v>13903</v>
      </c>
      <c r="B6249" s="1">
        <v>57</v>
      </c>
      <c r="C6249" t="s">
        <v>13859</v>
      </c>
      <c r="D6249">
        <v>6357482</v>
      </c>
      <c r="E6249" t="s">
        <v>12846</v>
      </c>
      <c r="F6249" t="s">
        <v>1363</v>
      </c>
      <c r="G6249" t="s">
        <v>1364</v>
      </c>
      <c r="H6249" s="3" t="s">
        <v>5955</v>
      </c>
      <c r="I6249">
        <v>2017</v>
      </c>
      <c r="J6249" s="15" t="s">
        <v>3046</v>
      </c>
      <c r="K6249">
        <v>2017</v>
      </c>
      <c r="L6249" t="s">
        <v>1367</v>
      </c>
      <c r="M6249" t="s">
        <v>13899</v>
      </c>
      <c r="N6249" t="s">
        <v>13899</v>
      </c>
      <c r="O6249">
        <v>26600000000</v>
      </c>
      <c r="P6249" t="s">
        <v>1234</v>
      </c>
      <c r="Q6249">
        <f t="shared" si="111"/>
        <v>50</v>
      </c>
      <c r="R6249">
        <v>62359193</v>
      </c>
      <c r="S6249" t="s">
        <v>11930</v>
      </c>
      <c r="T6249" t="s">
        <v>587</v>
      </c>
      <c r="U6249" s="75">
        <v>50</v>
      </c>
      <c r="V6249">
        <v>10.5</v>
      </c>
      <c r="W6249">
        <v>525</v>
      </c>
      <c r="AH6249" s="16"/>
      <c r="AI6249" t="s">
        <v>1375</v>
      </c>
    </row>
    <row r="6250" spans="1:35" x14ac:dyDescent="0.25">
      <c r="A6250" t="s">
        <v>13904</v>
      </c>
      <c r="B6250" s="1">
        <v>57</v>
      </c>
      <c r="C6250" t="s">
        <v>13859</v>
      </c>
      <c r="D6250">
        <v>6357482</v>
      </c>
      <c r="E6250" t="s">
        <v>12846</v>
      </c>
      <c r="F6250" t="s">
        <v>1363</v>
      </c>
      <c r="G6250" t="s">
        <v>1364</v>
      </c>
      <c r="H6250" s="3" t="s">
        <v>5955</v>
      </c>
      <c r="I6250">
        <v>2017</v>
      </c>
      <c r="J6250" s="15" t="s">
        <v>3046</v>
      </c>
      <c r="K6250">
        <v>2017</v>
      </c>
      <c r="L6250" t="s">
        <v>1367</v>
      </c>
      <c r="M6250" t="s">
        <v>13899</v>
      </c>
      <c r="N6250" t="s">
        <v>13899</v>
      </c>
      <c r="O6250">
        <v>26600000000</v>
      </c>
      <c r="P6250" t="s">
        <v>1234</v>
      </c>
      <c r="Q6250">
        <f t="shared" si="111"/>
        <v>50</v>
      </c>
      <c r="R6250">
        <v>8163294</v>
      </c>
      <c r="S6250" t="s">
        <v>1382</v>
      </c>
      <c r="T6250" t="s">
        <v>394</v>
      </c>
      <c r="U6250" s="75">
        <v>50</v>
      </c>
      <c r="V6250">
        <v>11.9</v>
      </c>
      <c r="W6250">
        <v>595</v>
      </c>
      <c r="AH6250" s="16"/>
      <c r="AI6250" t="s">
        <v>1375</v>
      </c>
    </row>
    <row r="6251" spans="1:35" x14ac:dyDescent="0.25">
      <c r="A6251" t="s">
        <v>13905</v>
      </c>
      <c r="B6251" s="1">
        <v>57</v>
      </c>
      <c r="C6251" t="s">
        <v>13859</v>
      </c>
      <c r="D6251">
        <v>6357482</v>
      </c>
      <c r="E6251" t="s">
        <v>12846</v>
      </c>
      <c r="F6251" t="s">
        <v>1363</v>
      </c>
      <c r="G6251" t="s">
        <v>1364</v>
      </c>
      <c r="H6251" s="3" t="s">
        <v>5955</v>
      </c>
      <c r="I6251">
        <v>2017</v>
      </c>
      <c r="J6251" s="15" t="s">
        <v>3046</v>
      </c>
      <c r="K6251">
        <v>2017</v>
      </c>
      <c r="L6251" t="s">
        <v>1367</v>
      </c>
      <c r="M6251" t="s">
        <v>13899</v>
      </c>
      <c r="N6251" t="s">
        <v>13899</v>
      </c>
      <c r="O6251">
        <v>26600000000</v>
      </c>
      <c r="P6251" t="s">
        <v>1234</v>
      </c>
      <c r="Q6251">
        <f t="shared" si="111"/>
        <v>50</v>
      </c>
      <c r="R6251">
        <v>84449497</v>
      </c>
      <c r="S6251" t="s">
        <v>2017</v>
      </c>
      <c r="T6251" t="s">
        <v>13901</v>
      </c>
      <c r="U6251" s="75">
        <v>50</v>
      </c>
      <c r="V6251">
        <v>10.5</v>
      </c>
      <c r="W6251">
        <v>525</v>
      </c>
      <c r="AH6251" s="16"/>
      <c r="AI6251" t="s">
        <v>1375</v>
      </c>
    </row>
    <row r="6252" spans="1:35" x14ac:dyDescent="0.25">
      <c r="A6252" t="s">
        <v>13906</v>
      </c>
      <c r="B6252" s="1">
        <v>57</v>
      </c>
      <c r="C6252" t="s">
        <v>13859</v>
      </c>
      <c r="D6252">
        <v>6357482</v>
      </c>
      <c r="E6252" t="s">
        <v>12846</v>
      </c>
      <c r="F6252" t="s">
        <v>1363</v>
      </c>
      <c r="G6252" t="s">
        <v>1364</v>
      </c>
      <c r="H6252" s="3" t="s">
        <v>5955</v>
      </c>
      <c r="I6252">
        <v>2017</v>
      </c>
      <c r="J6252" s="15" t="s">
        <v>3046</v>
      </c>
      <c r="K6252">
        <v>2017</v>
      </c>
      <c r="L6252" t="s">
        <v>1367</v>
      </c>
      <c r="M6252" t="s">
        <v>13899</v>
      </c>
      <c r="N6252" t="s">
        <v>13899</v>
      </c>
      <c r="O6252">
        <v>26600000000</v>
      </c>
      <c r="P6252" t="s">
        <v>1234</v>
      </c>
      <c r="Q6252">
        <f t="shared" si="111"/>
        <v>50</v>
      </c>
      <c r="R6252">
        <v>11367121</v>
      </c>
      <c r="S6252" t="s">
        <v>2348</v>
      </c>
      <c r="T6252" t="s">
        <v>13907</v>
      </c>
      <c r="U6252" s="75">
        <v>50</v>
      </c>
      <c r="V6252">
        <v>10</v>
      </c>
      <c r="W6252">
        <v>500</v>
      </c>
      <c r="AH6252" s="16"/>
      <c r="AI6252" t="s">
        <v>1375</v>
      </c>
    </row>
    <row r="6253" spans="1:35" x14ac:dyDescent="0.25">
      <c r="A6253" t="s">
        <v>13908</v>
      </c>
      <c r="B6253" s="1">
        <v>57</v>
      </c>
      <c r="C6253" t="s">
        <v>562</v>
      </c>
      <c r="D6253">
        <v>7001835</v>
      </c>
      <c r="E6253" t="s">
        <v>13909</v>
      </c>
      <c r="F6253" t="s">
        <v>1363</v>
      </c>
      <c r="G6253" t="s">
        <v>1364</v>
      </c>
      <c r="H6253" s="3" t="s">
        <v>3089</v>
      </c>
      <c r="I6253">
        <v>2017</v>
      </c>
      <c r="J6253" s="15" t="s">
        <v>6096</v>
      </c>
      <c r="K6253">
        <v>2017</v>
      </c>
      <c r="L6253" t="s">
        <v>1367</v>
      </c>
      <c r="M6253" t="s">
        <v>13910</v>
      </c>
      <c r="N6253" t="s">
        <v>12035</v>
      </c>
      <c r="O6253">
        <v>26600000000</v>
      </c>
      <c r="P6253" t="s">
        <v>1371</v>
      </c>
      <c r="Q6253">
        <f t="shared" si="111"/>
        <v>672</v>
      </c>
      <c r="R6253">
        <v>62359193</v>
      </c>
      <c r="S6253" t="s">
        <v>11930</v>
      </c>
      <c r="T6253" t="s">
        <v>587</v>
      </c>
      <c r="U6253" s="75">
        <v>672</v>
      </c>
      <c r="V6253">
        <v>5.75</v>
      </c>
      <c r="W6253">
        <v>3864</v>
      </c>
      <c r="AH6253" s="16"/>
      <c r="AI6253" t="s">
        <v>1375</v>
      </c>
    </row>
    <row r="6254" spans="1:35" x14ac:dyDescent="0.25">
      <c r="A6254" t="s">
        <v>13911</v>
      </c>
      <c r="B6254" s="1">
        <v>57</v>
      </c>
      <c r="C6254" t="s">
        <v>562</v>
      </c>
      <c r="D6254">
        <v>7001835</v>
      </c>
      <c r="E6254" t="s">
        <v>13909</v>
      </c>
      <c r="F6254" t="s">
        <v>1363</v>
      </c>
      <c r="G6254" t="s">
        <v>1364</v>
      </c>
      <c r="H6254" s="3" t="s">
        <v>3089</v>
      </c>
      <c r="I6254">
        <v>2017</v>
      </c>
      <c r="J6254" s="15" t="s">
        <v>6096</v>
      </c>
      <c r="K6254">
        <v>2017</v>
      </c>
      <c r="L6254" t="s">
        <v>1367</v>
      </c>
      <c r="M6254" t="s">
        <v>13910</v>
      </c>
      <c r="N6254" t="s">
        <v>12035</v>
      </c>
      <c r="O6254">
        <v>26600000000</v>
      </c>
      <c r="P6254" t="s">
        <v>1371</v>
      </c>
      <c r="Q6254">
        <f t="shared" si="111"/>
        <v>672</v>
      </c>
      <c r="R6254">
        <v>11367121</v>
      </c>
      <c r="S6254" t="s">
        <v>2348</v>
      </c>
      <c r="T6254" t="s">
        <v>394</v>
      </c>
      <c r="U6254" s="75">
        <v>672</v>
      </c>
      <c r="V6254">
        <v>11</v>
      </c>
      <c r="W6254">
        <v>7392</v>
      </c>
      <c r="AH6254" s="16"/>
      <c r="AI6254" t="s">
        <v>1375</v>
      </c>
    </row>
    <row r="6255" spans="1:35" x14ac:dyDescent="0.25">
      <c r="A6255" t="s">
        <v>13912</v>
      </c>
      <c r="B6255" s="1">
        <v>57</v>
      </c>
      <c r="C6255" t="s">
        <v>13859</v>
      </c>
      <c r="D6255">
        <v>7209967</v>
      </c>
      <c r="E6255" t="s">
        <v>13654</v>
      </c>
      <c r="F6255" t="s">
        <v>1363</v>
      </c>
      <c r="G6255" t="s">
        <v>1364</v>
      </c>
      <c r="H6255" s="3" t="s">
        <v>6243</v>
      </c>
      <c r="I6255">
        <v>2017</v>
      </c>
      <c r="J6255" s="15" t="s">
        <v>2631</v>
      </c>
      <c r="K6255">
        <v>2017</v>
      </c>
      <c r="L6255" t="s">
        <v>1367</v>
      </c>
      <c r="M6255" t="s">
        <v>13913</v>
      </c>
      <c r="N6255" t="s">
        <v>13899</v>
      </c>
      <c r="O6255">
        <v>26600000000</v>
      </c>
      <c r="P6255" t="s">
        <v>1234</v>
      </c>
      <c r="Q6255">
        <f t="shared" si="111"/>
        <v>100</v>
      </c>
      <c r="R6255">
        <v>8035288</v>
      </c>
      <c r="S6255" t="s">
        <v>12663</v>
      </c>
      <c r="T6255" t="s">
        <v>13907</v>
      </c>
      <c r="U6255" s="75">
        <v>100</v>
      </c>
      <c r="V6255">
        <v>12</v>
      </c>
      <c r="W6255">
        <v>1200</v>
      </c>
      <c r="AH6255" s="16"/>
      <c r="AI6255" t="s">
        <v>1375</v>
      </c>
    </row>
    <row r="6256" spans="1:35" x14ac:dyDescent="0.25">
      <c r="A6256" t="s">
        <v>13914</v>
      </c>
      <c r="B6256" s="1">
        <v>57</v>
      </c>
      <c r="C6256" t="s">
        <v>13859</v>
      </c>
      <c r="D6256">
        <v>7209967</v>
      </c>
      <c r="E6256" t="s">
        <v>13654</v>
      </c>
      <c r="F6256" t="s">
        <v>1363</v>
      </c>
      <c r="G6256" t="s">
        <v>1364</v>
      </c>
      <c r="H6256" s="3" t="s">
        <v>6243</v>
      </c>
      <c r="I6256">
        <v>2017</v>
      </c>
      <c r="J6256" s="15" t="s">
        <v>2631</v>
      </c>
      <c r="K6256">
        <v>2017</v>
      </c>
      <c r="L6256" t="s">
        <v>1367</v>
      </c>
      <c r="M6256" t="s">
        <v>13913</v>
      </c>
      <c r="N6256" t="s">
        <v>13899</v>
      </c>
      <c r="O6256">
        <v>26600000000</v>
      </c>
      <c r="P6256" t="s">
        <v>1234</v>
      </c>
      <c r="Q6256">
        <f t="shared" si="111"/>
        <v>100</v>
      </c>
      <c r="R6256">
        <v>8163294</v>
      </c>
      <c r="S6256" t="s">
        <v>1382</v>
      </c>
      <c r="T6256" t="s">
        <v>13915</v>
      </c>
      <c r="U6256" s="75">
        <v>100</v>
      </c>
      <c r="V6256">
        <v>12</v>
      </c>
      <c r="W6256">
        <v>1200</v>
      </c>
      <c r="AH6256" s="16"/>
      <c r="AI6256" t="s">
        <v>1375</v>
      </c>
    </row>
    <row r="6257" spans="1:35" x14ac:dyDescent="0.25">
      <c r="A6257" t="s">
        <v>13916</v>
      </c>
      <c r="B6257" s="1">
        <v>57</v>
      </c>
      <c r="C6257" t="s">
        <v>13859</v>
      </c>
      <c r="D6257">
        <v>7506120</v>
      </c>
      <c r="E6257" t="s">
        <v>13917</v>
      </c>
      <c r="F6257" t="s">
        <v>1363</v>
      </c>
      <c r="G6257" t="s">
        <v>1364</v>
      </c>
      <c r="H6257" s="3" t="s">
        <v>3714</v>
      </c>
      <c r="I6257">
        <v>2018</v>
      </c>
      <c r="J6257" s="15" t="s">
        <v>13918</v>
      </c>
      <c r="K6257">
        <v>2018</v>
      </c>
      <c r="L6257" t="s">
        <v>1367</v>
      </c>
      <c r="M6257" t="s">
        <v>13866</v>
      </c>
      <c r="N6257" t="s">
        <v>13867</v>
      </c>
      <c r="O6257">
        <v>26600000000</v>
      </c>
      <c r="P6257" t="s">
        <v>11623</v>
      </c>
      <c r="Q6257">
        <f t="shared" si="111"/>
        <v>500</v>
      </c>
      <c r="R6257">
        <v>62359193</v>
      </c>
      <c r="S6257" t="s">
        <v>11930</v>
      </c>
      <c r="T6257" t="s">
        <v>587</v>
      </c>
      <c r="U6257" s="75">
        <v>500</v>
      </c>
      <c r="V6257">
        <v>8.75</v>
      </c>
      <c r="W6257">
        <v>4375</v>
      </c>
      <c r="AH6257" s="16"/>
      <c r="AI6257" t="s">
        <v>1375</v>
      </c>
    </row>
    <row r="6258" spans="1:35" x14ac:dyDescent="0.25">
      <c r="A6258" t="s">
        <v>13919</v>
      </c>
      <c r="B6258" s="1">
        <v>57</v>
      </c>
      <c r="C6258" t="s">
        <v>13859</v>
      </c>
      <c r="D6258">
        <v>7526296</v>
      </c>
      <c r="E6258" t="s">
        <v>13920</v>
      </c>
      <c r="F6258" t="s">
        <v>1363</v>
      </c>
      <c r="G6258" t="s">
        <v>1364</v>
      </c>
      <c r="H6258" s="3" t="s">
        <v>6344</v>
      </c>
      <c r="I6258">
        <v>2018</v>
      </c>
      <c r="J6258" s="15" t="s">
        <v>7786</v>
      </c>
      <c r="K6258">
        <v>2018</v>
      </c>
      <c r="L6258" t="s">
        <v>1367</v>
      </c>
      <c r="M6258" t="s">
        <v>13866</v>
      </c>
      <c r="N6258" t="s">
        <v>13921</v>
      </c>
      <c r="O6258">
        <v>26600000000</v>
      </c>
      <c r="P6258" t="s">
        <v>11623</v>
      </c>
      <c r="Q6258">
        <f t="shared" si="111"/>
        <v>2140</v>
      </c>
      <c r="R6258">
        <v>62359193</v>
      </c>
      <c r="S6258" t="s">
        <v>11930</v>
      </c>
      <c r="T6258" t="s">
        <v>587</v>
      </c>
      <c r="U6258" s="75">
        <v>2140</v>
      </c>
      <c r="V6258">
        <v>8.25</v>
      </c>
      <c r="W6258">
        <v>17655</v>
      </c>
      <c r="AH6258" s="16"/>
      <c r="AI6258" t="s">
        <v>1375</v>
      </c>
    </row>
    <row r="6259" spans="1:35" x14ac:dyDescent="0.25">
      <c r="A6259" t="s">
        <v>13922</v>
      </c>
      <c r="B6259" s="1">
        <v>57</v>
      </c>
      <c r="C6259" t="s">
        <v>13859</v>
      </c>
      <c r="D6259">
        <v>7526296</v>
      </c>
      <c r="E6259" t="s">
        <v>13920</v>
      </c>
      <c r="F6259" t="s">
        <v>1363</v>
      </c>
      <c r="G6259" t="s">
        <v>1364</v>
      </c>
      <c r="H6259" s="3" t="s">
        <v>6344</v>
      </c>
      <c r="I6259">
        <v>2018</v>
      </c>
      <c r="J6259" s="15" t="s">
        <v>7786</v>
      </c>
      <c r="K6259">
        <v>2018</v>
      </c>
      <c r="L6259" t="s">
        <v>1367</v>
      </c>
      <c r="M6259" t="s">
        <v>13866</v>
      </c>
      <c r="N6259" t="s">
        <v>13921</v>
      </c>
      <c r="O6259">
        <v>26600000000</v>
      </c>
      <c r="P6259" t="s">
        <v>11623</v>
      </c>
      <c r="Q6259">
        <f t="shared" si="111"/>
        <v>2140</v>
      </c>
      <c r="R6259">
        <v>45334544</v>
      </c>
      <c r="S6259" t="s">
        <v>2480</v>
      </c>
      <c r="T6259" t="s">
        <v>11933</v>
      </c>
      <c r="U6259" s="75">
        <v>2140</v>
      </c>
      <c r="V6259">
        <v>12</v>
      </c>
      <c r="W6259">
        <v>25680</v>
      </c>
      <c r="AH6259" s="16"/>
      <c r="AI6259" t="s">
        <v>1375</v>
      </c>
    </row>
    <row r="6260" spans="1:35" x14ac:dyDescent="0.25">
      <c r="A6260" t="s">
        <v>13923</v>
      </c>
      <c r="B6260" s="1">
        <v>57</v>
      </c>
      <c r="C6260" t="s">
        <v>13859</v>
      </c>
      <c r="D6260">
        <v>8180164</v>
      </c>
      <c r="E6260" t="s">
        <v>13924</v>
      </c>
      <c r="F6260" t="s">
        <v>1363</v>
      </c>
      <c r="G6260" t="s">
        <v>1364</v>
      </c>
      <c r="H6260" s="3" t="s">
        <v>3425</v>
      </c>
      <c r="I6260">
        <v>2018</v>
      </c>
      <c r="J6260" s="15" t="s">
        <v>3925</v>
      </c>
      <c r="K6260">
        <v>2018</v>
      </c>
      <c r="L6260" t="s">
        <v>1367</v>
      </c>
      <c r="M6260" t="s">
        <v>13866</v>
      </c>
      <c r="N6260" t="s">
        <v>13867</v>
      </c>
      <c r="O6260">
        <v>26600000000</v>
      </c>
      <c r="P6260" t="s">
        <v>11623</v>
      </c>
      <c r="Q6260">
        <f t="shared" si="111"/>
        <v>650</v>
      </c>
      <c r="R6260">
        <v>62359193</v>
      </c>
      <c r="S6260" t="s">
        <v>11930</v>
      </c>
      <c r="T6260" t="s">
        <v>587</v>
      </c>
      <c r="U6260" s="75">
        <v>650</v>
      </c>
      <c r="V6260">
        <v>8.1999999999999993</v>
      </c>
      <c r="W6260">
        <v>5330</v>
      </c>
      <c r="AH6260" s="16"/>
      <c r="AI6260" t="s">
        <v>1375</v>
      </c>
    </row>
    <row r="6261" spans="1:35" x14ac:dyDescent="0.25">
      <c r="A6261" t="s">
        <v>13925</v>
      </c>
      <c r="B6261" s="1">
        <v>57</v>
      </c>
      <c r="C6261" t="s">
        <v>13859</v>
      </c>
      <c r="D6261">
        <v>12036226</v>
      </c>
      <c r="E6261" t="s">
        <v>13865</v>
      </c>
      <c r="F6261" t="s">
        <v>1363</v>
      </c>
      <c r="G6261" t="s">
        <v>1364</v>
      </c>
      <c r="H6261" s="3" t="s">
        <v>3453</v>
      </c>
      <c r="I6261">
        <v>2020</v>
      </c>
      <c r="J6261" s="15" t="s">
        <v>2536</v>
      </c>
      <c r="K6261">
        <v>2020</v>
      </c>
      <c r="L6261" t="s">
        <v>1367</v>
      </c>
      <c r="M6261" t="s">
        <v>13866</v>
      </c>
      <c r="N6261" t="s">
        <v>13867</v>
      </c>
      <c r="O6261">
        <v>26600000000</v>
      </c>
      <c r="P6261" t="s">
        <v>11623</v>
      </c>
      <c r="Q6261">
        <f t="shared" si="111"/>
        <v>350</v>
      </c>
      <c r="R6261">
        <v>41296184</v>
      </c>
      <c r="S6261" t="s">
        <v>2199</v>
      </c>
      <c r="T6261" t="s">
        <v>3186</v>
      </c>
      <c r="U6261" s="75">
        <v>350</v>
      </c>
      <c r="V6261">
        <v>13.83</v>
      </c>
      <c r="W6261">
        <v>4840.5</v>
      </c>
      <c r="AH6261" s="16"/>
      <c r="AI6261" t="s">
        <v>1375</v>
      </c>
    </row>
    <row r="6262" spans="1:35" x14ac:dyDescent="0.25">
      <c r="A6262" t="s">
        <v>13926</v>
      </c>
      <c r="B6262" s="1">
        <v>57</v>
      </c>
      <c r="C6262" t="s">
        <v>13859</v>
      </c>
      <c r="D6262">
        <v>12036226</v>
      </c>
      <c r="E6262" t="s">
        <v>13865</v>
      </c>
      <c r="F6262" t="s">
        <v>1363</v>
      </c>
      <c r="G6262" t="s">
        <v>1364</v>
      </c>
      <c r="H6262" s="3" t="s">
        <v>3453</v>
      </c>
      <c r="I6262">
        <v>2020</v>
      </c>
      <c r="J6262" s="15" t="s">
        <v>2536</v>
      </c>
      <c r="K6262">
        <v>2020</v>
      </c>
      <c r="L6262" t="s">
        <v>1367</v>
      </c>
      <c r="M6262" t="s">
        <v>13866</v>
      </c>
      <c r="N6262" t="s">
        <v>13867</v>
      </c>
      <c r="O6262">
        <v>26600000000</v>
      </c>
      <c r="P6262" t="s">
        <v>11623</v>
      </c>
      <c r="Q6262">
        <f t="shared" si="111"/>
        <v>350</v>
      </c>
      <c r="R6262">
        <v>8163294</v>
      </c>
      <c r="S6262" t="s">
        <v>1382</v>
      </c>
      <c r="T6262" t="s">
        <v>394</v>
      </c>
      <c r="U6262" s="75">
        <v>350</v>
      </c>
      <c r="V6262">
        <v>6.61</v>
      </c>
      <c r="W6262">
        <v>2313.5</v>
      </c>
      <c r="AH6262" s="16"/>
      <c r="AI6262" t="s">
        <v>1375</v>
      </c>
    </row>
    <row r="6263" spans="1:35" x14ac:dyDescent="0.25">
      <c r="A6263" t="s">
        <v>13927</v>
      </c>
      <c r="B6263" s="1">
        <v>57</v>
      </c>
      <c r="C6263" t="s">
        <v>13859</v>
      </c>
      <c r="D6263">
        <v>12411256</v>
      </c>
      <c r="E6263" t="s">
        <v>13870</v>
      </c>
      <c r="F6263" t="s">
        <v>1363</v>
      </c>
      <c r="G6263" t="s">
        <v>1364</v>
      </c>
      <c r="H6263" s="3" t="s">
        <v>13871</v>
      </c>
      <c r="I6263">
        <v>2020</v>
      </c>
      <c r="J6263" s="15" t="s">
        <v>10117</v>
      </c>
      <c r="K6263">
        <v>2020</v>
      </c>
      <c r="L6263" t="s">
        <v>1367</v>
      </c>
      <c r="M6263" t="s">
        <v>13866</v>
      </c>
      <c r="N6263" t="s">
        <v>13867</v>
      </c>
      <c r="O6263">
        <v>26600000000</v>
      </c>
      <c r="P6263" t="s">
        <v>11623</v>
      </c>
      <c r="Q6263">
        <f t="shared" si="111"/>
        <v>85</v>
      </c>
      <c r="R6263">
        <v>8163294</v>
      </c>
      <c r="S6263" t="s">
        <v>1382</v>
      </c>
      <c r="T6263" t="s">
        <v>394</v>
      </c>
      <c r="U6263" s="75">
        <v>85</v>
      </c>
      <c r="V6263">
        <v>11.26</v>
      </c>
      <c r="W6263">
        <v>957.1</v>
      </c>
      <c r="AH6263" s="16"/>
      <c r="AI6263" t="s">
        <v>1375</v>
      </c>
    </row>
    <row r="6264" spans="1:35" x14ac:dyDescent="0.25">
      <c r="A6264" t="s">
        <v>13928</v>
      </c>
      <c r="B6264" s="1">
        <v>57</v>
      </c>
      <c r="C6264" t="s">
        <v>13859</v>
      </c>
      <c r="D6264">
        <v>12521167</v>
      </c>
      <c r="E6264" t="s">
        <v>13929</v>
      </c>
      <c r="F6264" t="s">
        <v>1363</v>
      </c>
      <c r="G6264" t="s">
        <v>1364</v>
      </c>
      <c r="H6264" s="3" t="s">
        <v>4811</v>
      </c>
      <c r="I6264">
        <v>2020</v>
      </c>
      <c r="J6264" s="15" t="s">
        <v>6943</v>
      </c>
      <c r="K6264">
        <v>2020</v>
      </c>
      <c r="L6264" t="s">
        <v>1367</v>
      </c>
      <c r="M6264" t="s">
        <v>13866</v>
      </c>
      <c r="N6264" t="s">
        <v>13930</v>
      </c>
      <c r="O6264">
        <v>26600000000</v>
      </c>
      <c r="P6264" t="s">
        <v>11623</v>
      </c>
      <c r="Q6264">
        <f t="shared" si="111"/>
        <v>400</v>
      </c>
      <c r="R6264">
        <v>90552857</v>
      </c>
      <c r="S6264" t="s">
        <v>1928</v>
      </c>
      <c r="T6264" t="s">
        <v>13931</v>
      </c>
      <c r="U6264" s="75">
        <v>400</v>
      </c>
      <c r="V6264">
        <v>8.1199999999999992</v>
      </c>
      <c r="W6264">
        <v>3248</v>
      </c>
      <c r="AH6264" s="16"/>
      <c r="AI6264" t="s">
        <v>1375</v>
      </c>
    </row>
    <row r="6265" spans="1:35" x14ac:dyDescent="0.25">
      <c r="A6265" t="s">
        <v>13932</v>
      </c>
      <c r="B6265" s="1">
        <v>57</v>
      </c>
      <c r="C6265" t="s">
        <v>13859</v>
      </c>
      <c r="D6265">
        <v>16498356</v>
      </c>
      <c r="E6265" t="s">
        <v>13873</v>
      </c>
      <c r="F6265" t="s">
        <v>1363</v>
      </c>
      <c r="G6265" t="s">
        <v>1364</v>
      </c>
      <c r="H6265" s="3" t="s">
        <v>4939</v>
      </c>
      <c r="I6265">
        <v>2022</v>
      </c>
      <c r="J6265" s="15" t="s">
        <v>4949</v>
      </c>
      <c r="K6265">
        <v>2022</v>
      </c>
      <c r="L6265" t="s">
        <v>1367</v>
      </c>
      <c r="M6265" t="s">
        <v>13866</v>
      </c>
      <c r="N6265" t="s">
        <v>13874</v>
      </c>
      <c r="O6265" t="s">
        <v>1408</v>
      </c>
      <c r="P6265" t="s">
        <v>11623</v>
      </c>
      <c r="Q6265">
        <f t="shared" si="111"/>
        <v>2295</v>
      </c>
      <c r="R6265">
        <v>8163294</v>
      </c>
      <c r="S6265" t="s">
        <v>1382</v>
      </c>
      <c r="T6265" t="s">
        <v>394</v>
      </c>
      <c r="U6265" s="75">
        <v>2295</v>
      </c>
      <c r="V6265">
        <v>9.7799999999999994</v>
      </c>
      <c r="W6265">
        <v>22445.1</v>
      </c>
      <c r="AH6265" s="16"/>
      <c r="AI6265" t="s">
        <v>1375</v>
      </c>
    </row>
    <row r="6266" spans="1:35" x14ac:dyDescent="0.25">
      <c r="A6266" t="s">
        <v>13933</v>
      </c>
      <c r="B6266" s="1">
        <v>57</v>
      </c>
      <c r="C6266" t="s">
        <v>13859</v>
      </c>
      <c r="D6266">
        <v>17399351</v>
      </c>
      <c r="E6266" t="s">
        <v>13876</v>
      </c>
      <c r="F6266" t="s">
        <v>1363</v>
      </c>
      <c r="G6266" t="s">
        <v>1364</v>
      </c>
      <c r="H6266" s="3" t="s">
        <v>3270</v>
      </c>
      <c r="I6266">
        <v>2022</v>
      </c>
      <c r="J6266" s="15" t="s">
        <v>2229</v>
      </c>
      <c r="K6266">
        <v>2022</v>
      </c>
      <c r="L6266" t="s">
        <v>1367</v>
      </c>
      <c r="M6266" t="s">
        <v>13866</v>
      </c>
      <c r="N6266" t="s">
        <v>13867</v>
      </c>
      <c r="O6266">
        <v>26600000000</v>
      </c>
      <c r="P6266" t="s">
        <v>11623</v>
      </c>
      <c r="Q6266">
        <f t="shared" si="111"/>
        <v>200</v>
      </c>
      <c r="R6266">
        <v>42224799</v>
      </c>
      <c r="S6266" t="s">
        <v>13934</v>
      </c>
      <c r="T6266" t="s">
        <v>13935</v>
      </c>
      <c r="U6266" s="75">
        <v>200</v>
      </c>
      <c r="V6266">
        <v>0.01</v>
      </c>
      <c r="W6266">
        <v>2</v>
      </c>
      <c r="AH6266" s="16"/>
      <c r="AI6266" t="s">
        <v>1375</v>
      </c>
    </row>
    <row r="6267" spans="1:35" x14ac:dyDescent="0.25">
      <c r="A6267" t="s">
        <v>13936</v>
      </c>
      <c r="B6267" s="1">
        <v>57</v>
      </c>
      <c r="C6267" t="s">
        <v>13859</v>
      </c>
      <c r="D6267">
        <v>17399351</v>
      </c>
      <c r="E6267" t="s">
        <v>13876</v>
      </c>
      <c r="F6267" t="s">
        <v>1363</v>
      </c>
      <c r="G6267" t="s">
        <v>1364</v>
      </c>
      <c r="H6267" s="3" t="s">
        <v>3270</v>
      </c>
      <c r="I6267">
        <v>2022</v>
      </c>
      <c r="J6267" s="15" t="s">
        <v>2229</v>
      </c>
      <c r="K6267">
        <v>2022</v>
      </c>
      <c r="L6267" t="s">
        <v>1367</v>
      </c>
      <c r="M6267" t="s">
        <v>13866</v>
      </c>
      <c r="N6267" t="s">
        <v>13867</v>
      </c>
      <c r="O6267">
        <v>26600000000</v>
      </c>
      <c r="P6267" t="s">
        <v>11623</v>
      </c>
      <c r="Q6267">
        <f t="shared" si="111"/>
        <v>200</v>
      </c>
      <c r="R6267">
        <v>8163294</v>
      </c>
      <c r="S6267" t="s">
        <v>1382</v>
      </c>
      <c r="T6267" t="s">
        <v>394</v>
      </c>
      <c r="U6267" s="75">
        <v>200</v>
      </c>
      <c r="V6267">
        <v>9.7799999999999994</v>
      </c>
      <c r="W6267">
        <v>1956</v>
      </c>
      <c r="AH6267" s="16"/>
      <c r="AI6267" t="s">
        <v>1375</v>
      </c>
    </row>
    <row r="6268" spans="1:35" x14ac:dyDescent="0.25">
      <c r="A6268" t="s">
        <v>13937</v>
      </c>
      <c r="B6268" s="1">
        <v>58</v>
      </c>
      <c r="C6268" t="s">
        <v>566</v>
      </c>
      <c r="D6268">
        <v>4548361</v>
      </c>
      <c r="E6268" t="s">
        <v>13938</v>
      </c>
      <c r="F6268" t="s">
        <v>1363</v>
      </c>
      <c r="G6268" t="s">
        <v>1391</v>
      </c>
      <c r="H6268" s="3" t="s">
        <v>4223</v>
      </c>
      <c r="I6268">
        <v>2016</v>
      </c>
      <c r="J6268" s="15" t="s">
        <v>5454</v>
      </c>
      <c r="K6268">
        <v>2016</v>
      </c>
      <c r="L6268" t="s">
        <v>1367</v>
      </c>
      <c r="M6268" t="s">
        <v>13939</v>
      </c>
      <c r="N6268" t="s">
        <v>13940</v>
      </c>
      <c r="O6268" t="s">
        <v>1388</v>
      </c>
      <c r="P6268" t="s">
        <v>13941</v>
      </c>
      <c r="Q6268">
        <f t="shared" si="111"/>
        <v>26</v>
      </c>
      <c r="R6268" t="s">
        <v>11929</v>
      </c>
      <c r="S6268" t="s">
        <v>11930</v>
      </c>
      <c r="T6268" t="s">
        <v>11931</v>
      </c>
      <c r="U6268" s="75">
        <v>26</v>
      </c>
      <c r="V6268">
        <v>12.5</v>
      </c>
      <c r="W6268">
        <v>325</v>
      </c>
      <c r="AH6268" s="16"/>
      <c r="AI6268" t="s">
        <v>1375</v>
      </c>
    </row>
    <row r="6269" spans="1:35" x14ac:dyDescent="0.25">
      <c r="A6269" t="s">
        <v>13942</v>
      </c>
      <c r="B6269" s="1">
        <v>58</v>
      </c>
      <c r="C6269" t="s">
        <v>566</v>
      </c>
      <c r="D6269">
        <v>5302099</v>
      </c>
      <c r="E6269" t="s">
        <v>13943</v>
      </c>
      <c r="F6269" t="s">
        <v>1363</v>
      </c>
      <c r="G6269" t="s">
        <v>1391</v>
      </c>
      <c r="H6269" s="3" t="s">
        <v>2356</v>
      </c>
      <c r="I6269">
        <v>2016</v>
      </c>
      <c r="J6269" s="15" t="s">
        <v>5642</v>
      </c>
      <c r="K6269">
        <v>2016</v>
      </c>
      <c r="L6269" t="s">
        <v>1367</v>
      </c>
      <c r="M6269" t="s">
        <v>13939</v>
      </c>
      <c r="N6269" t="s">
        <v>13940</v>
      </c>
      <c r="O6269" t="s">
        <v>1388</v>
      </c>
      <c r="P6269" t="s">
        <v>13941</v>
      </c>
      <c r="Q6269">
        <f t="shared" si="111"/>
        <v>192</v>
      </c>
      <c r="R6269" t="s">
        <v>2016</v>
      </c>
      <c r="S6269" t="s">
        <v>2017</v>
      </c>
      <c r="T6269" t="s">
        <v>13944</v>
      </c>
      <c r="U6269" s="75">
        <v>192</v>
      </c>
      <c r="V6269">
        <v>13.5</v>
      </c>
      <c r="W6269">
        <v>2592</v>
      </c>
      <c r="AH6269" s="16"/>
      <c r="AI6269" t="s">
        <v>1375</v>
      </c>
    </row>
    <row r="6270" spans="1:35" x14ac:dyDescent="0.25">
      <c r="A6270" t="s">
        <v>13945</v>
      </c>
      <c r="B6270" s="1">
        <v>58</v>
      </c>
      <c r="C6270" t="s">
        <v>566</v>
      </c>
      <c r="D6270">
        <v>5302099</v>
      </c>
      <c r="E6270" t="s">
        <v>13943</v>
      </c>
      <c r="F6270" t="s">
        <v>1363</v>
      </c>
      <c r="G6270" t="s">
        <v>1391</v>
      </c>
      <c r="H6270" s="3" t="s">
        <v>2356</v>
      </c>
      <c r="I6270">
        <v>2016</v>
      </c>
      <c r="J6270" s="15" t="s">
        <v>5642</v>
      </c>
      <c r="K6270">
        <v>2016</v>
      </c>
      <c r="L6270" t="s">
        <v>1367</v>
      </c>
      <c r="M6270" t="s">
        <v>13939</v>
      </c>
      <c r="N6270" t="s">
        <v>13940</v>
      </c>
      <c r="O6270" t="s">
        <v>1388</v>
      </c>
      <c r="P6270" t="s">
        <v>13941</v>
      </c>
      <c r="Q6270">
        <f t="shared" si="111"/>
        <v>192</v>
      </c>
      <c r="R6270" t="s">
        <v>11929</v>
      </c>
      <c r="S6270" t="s">
        <v>11930</v>
      </c>
      <c r="T6270" t="s">
        <v>11931</v>
      </c>
      <c r="U6270" s="75">
        <v>192</v>
      </c>
      <c r="V6270">
        <v>9.9499999999999993</v>
      </c>
      <c r="W6270">
        <v>1910.4</v>
      </c>
      <c r="AH6270" s="16"/>
      <c r="AI6270" t="s">
        <v>1375</v>
      </c>
    </row>
    <row r="6271" spans="1:35" x14ac:dyDescent="0.25">
      <c r="A6271" t="s">
        <v>13946</v>
      </c>
      <c r="B6271" s="1">
        <v>58</v>
      </c>
      <c r="C6271" t="s">
        <v>566</v>
      </c>
      <c r="D6271">
        <v>6359922</v>
      </c>
      <c r="E6271" t="s">
        <v>13947</v>
      </c>
      <c r="F6271" t="s">
        <v>1363</v>
      </c>
      <c r="G6271" t="s">
        <v>1391</v>
      </c>
      <c r="H6271" s="3" t="s">
        <v>5955</v>
      </c>
      <c r="I6271">
        <v>2017</v>
      </c>
      <c r="J6271" s="15" t="s">
        <v>3046</v>
      </c>
      <c r="K6271">
        <v>2017</v>
      </c>
      <c r="L6271" t="s">
        <v>1367</v>
      </c>
      <c r="M6271" t="s">
        <v>13947</v>
      </c>
      <c r="N6271" t="s">
        <v>13947</v>
      </c>
      <c r="O6271" t="s">
        <v>1388</v>
      </c>
      <c r="P6271" t="s">
        <v>133</v>
      </c>
      <c r="Q6271">
        <f t="shared" si="111"/>
        <v>150</v>
      </c>
      <c r="R6271" t="s">
        <v>2016</v>
      </c>
      <c r="S6271" t="s">
        <v>2017</v>
      </c>
      <c r="T6271" t="s">
        <v>13948</v>
      </c>
      <c r="U6271" s="75">
        <v>150</v>
      </c>
      <c r="V6271">
        <v>13.5</v>
      </c>
      <c r="W6271">
        <v>2025</v>
      </c>
      <c r="AH6271" s="16"/>
      <c r="AI6271" t="s">
        <v>1375</v>
      </c>
    </row>
    <row r="6272" spans="1:35" x14ac:dyDescent="0.25">
      <c r="A6272" t="s">
        <v>13949</v>
      </c>
      <c r="B6272" s="1">
        <v>58</v>
      </c>
      <c r="C6272" t="s">
        <v>566</v>
      </c>
      <c r="D6272">
        <v>6285090</v>
      </c>
      <c r="E6272" t="s">
        <v>13950</v>
      </c>
      <c r="F6272" t="s">
        <v>1363</v>
      </c>
      <c r="G6272" t="s">
        <v>1391</v>
      </c>
      <c r="H6272" s="3" t="s">
        <v>3380</v>
      </c>
      <c r="I6272">
        <v>2017</v>
      </c>
      <c r="J6272" s="15" t="s">
        <v>3381</v>
      </c>
      <c r="K6272">
        <v>2017</v>
      </c>
      <c r="L6272" t="s">
        <v>1367</v>
      </c>
      <c r="M6272" t="s">
        <v>13950</v>
      </c>
      <c r="N6272" t="s">
        <v>13951</v>
      </c>
      <c r="O6272" t="s">
        <v>1388</v>
      </c>
      <c r="P6272" t="s">
        <v>133</v>
      </c>
      <c r="Q6272">
        <f t="shared" si="111"/>
        <v>548</v>
      </c>
      <c r="R6272" t="s">
        <v>11929</v>
      </c>
      <c r="S6272" t="s">
        <v>11930</v>
      </c>
      <c r="T6272" t="s">
        <v>587</v>
      </c>
      <c r="U6272" s="75">
        <v>548</v>
      </c>
      <c r="V6272">
        <v>10.25</v>
      </c>
      <c r="W6272">
        <v>5617</v>
      </c>
      <c r="AH6272" s="16"/>
      <c r="AI6272" t="s">
        <v>1375</v>
      </c>
    </row>
    <row r="6273" spans="1:35" x14ac:dyDescent="0.25">
      <c r="A6273" t="s">
        <v>13952</v>
      </c>
      <c r="B6273" s="1">
        <v>58</v>
      </c>
      <c r="C6273" t="s">
        <v>566</v>
      </c>
      <c r="D6273">
        <v>6285090</v>
      </c>
      <c r="E6273" t="s">
        <v>13950</v>
      </c>
      <c r="F6273" t="s">
        <v>1363</v>
      </c>
      <c r="G6273" t="s">
        <v>1391</v>
      </c>
      <c r="H6273" s="3" t="s">
        <v>3380</v>
      </c>
      <c r="I6273">
        <v>2017</v>
      </c>
      <c r="J6273" s="15" t="s">
        <v>3381</v>
      </c>
      <c r="K6273">
        <v>2017</v>
      </c>
      <c r="L6273" t="s">
        <v>1367</v>
      </c>
      <c r="M6273" t="s">
        <v>13950</v>
      </c>
      <c r="N6273" t="s">
        <v>13951</v>
      </c>
      <c r="O6273" t="s">
        <v>1388</v>
      </c>
      <c r="P6273" t="s">
        <v>133</v>
      </c>
      <c r="Q6273">
        <f t="shared" si="111"/>
        <v>548</v>
      </c>
      <c r="R6273" t="s">
        <v>2016</v>
      </c>
      <c r="S6273" t="s">
        <v>2017</v>
      </c>
      <c r="T6273" t="s">
        <v>13953</v>
      </c>
      <c r="U6273" s="75">
        <v>548</v>
      </c>
      <c r="V6273">
        <v>11.42</v>
      </c>
      <c r="W6273">
        <v>6258.16</v>
      </c>
      <c r="AH6273" s="16"/>
      <c r="AI6273" t="s">
        <v>1375</v>
      </c>
    </row>
    <row r="6274" spans="1:35" x14ac:dyDescent="0.25">
      <c r="A6274" t="s">
        <v>13954</v>
      </c>
      <c r="B6274" s="1">
        <v>58</v>
      </c>
      <c r="C6274" t="s">
        <v>566</v>
      </c>
      <c r="D6274">
        <v>7432127</v>
      </c>
      <c r="E6274" t="s">
        <v>13955</v>
      </c>
      <c r="F6274" t="s">
        <v>1363</v>
      </c>
      <c r="G6274" t="s">
        <v>1364</v>
      </c>
      <c r="H6274" s="3" t="s">
        <v>6221</v>
      </c>
      <c r="I6274">
        <v>2018</v>
      </c>
      <c r="J6274" s="15" t="s">
        <v>6210</v>
      </c>
      <c r="K6274">
        <v>2018</v>
      </c>
      <c r="L6274" t="s">
        <v>1367</v>
      </c>
      <c r="M6274" t="s">
        <v>13866</v>
      </c>
      <c r="N6274" t="s">
        <v>13956</v>
      </c>
      <c r="O6274" t="s">
        <v>1388</v>
      </c>
      <c r="P6274" t="s">
        <v>1371</v>
      </c>
      <c r="Q6274">
        <f t="shared" ref="Q6274:Q6337" si="112">U6274</f>
        <v>400</v>
      </c>
      <c r="R6274" t="s">
        <v>2479</v>
      </c>
      <c r="S6274" t="s">
        <v>2480</v>
      </c>
      <c r="T6274" t="s">
        <v>13957</v>
      </c>
      <c r="U6274" s="75">
        <v>400</v>
      </c>
      <c r="V6274">
        <v>10</v>
      </c>
      <c r="W6274">
        <v>4000</v>
      </c>
      <c r="AH6274" s="16"/>
      <c r="AI6274" t="s">
        <v>1375</v>
      </c>
    </row>
    <row r="6275" spans="1:35" x14ac:dyDescent="0.25">
      <c r="A6275" t="s">
        <v>13958</v>
      </c>
      <c r="B6275" s="1">
        <v>58</v>
      </c>
      <c r="C6275" t="s">
        <v>566</v>
      </c>
      <c r="D6275">
        <v>8180164</v>
      </c>
      <c r="E6275" t="s">
        <v>13924</v>
      </c>
      <c r="F6275" t="s">
        <v>1363</v>
      </c>
      <c r="G6275" t="s">
        <v>1364</v>
      </c>
      <c r="H6275" s="3" t="s">
        <v>3425</v>
      </c>
      <c r="I6275">
        <v>2018</v>
      </c>
      <c r="J6275" s="15" t="s">
        <v>3925</v>
      </c>
      <c r="K6275">
        <v>2018</v>
      </c>
      <c r="L6275" t="s">
        <v>1367</v>
      </c>
      <c r="M6275" t="s">
        <v>13866</v>
      </c>
      <c r="N6275" t="s">
        <v>13956</v>
      </c>
      <c r="O6275" t="s">
        <v>1388</v>
      </c>
      <c r="P6275" t="s">
        <v>1371</v>
      </c>
      <c r="Q6275">
        <f t="shared" si="112"/>
        <v>600</v>
      </c>
      <c r="R6275" t="s">
        <v>1927</v>
      </c>
      <c r="S6275" t="s">
        <v>1928</v>
      </c>
      <c r="T6275" t="s">
        <v>13626</v>
      </c>
      <c r="U6275" s="75">
        <v>600</v>
      </c>
      <c r="V6275">
        <v>8.1999999999999993</v>
      </c>
      <c r="W6275">
        <v>4920</v>
      </c>
      <c r="AH6275" s="16"/>
      <c r="AI6275" t="s">
        <v>1375</v>
      </c>
    </row>
    <row r="6276" spans="1:35" x14ac:dyDescent="0.25">
      <c r="A6276" t="s">
        <v>13959</v>
      </c>
      <c r="B6276" s="1">
        <v>58</v>
      </c>
      <c r="C6276" t="s">
        <v>566</v>
      </c>
      <c r="D6276">
        <v>8180164</v>
      </c>
      <c r="E6276" t="s">
        <v>13924</v>
      </c>
      <c r="F6276" t="s">
        <v>1363</v>
      </c>
      <c r="G6276" t="s">
        <v>1364</v>
      </c>
      <c r="H6276" s="3" t="s">
        <v>3425</v>
      </c>
      <c r="I6276">
        <v>2018</v>
      </c>
      <c r="J6276" s="15" t="s">
        <v>3925</v>
      </c>
      <c r="K6276">
        <v>2018</v>
      </c>
      <c r="L6276" t="s">
        <v>1367</v>
      </c>
      <c r="M6276" t="s">
        <v>13866</v>
      </c>
      <c r="N6276" t="s">
        <v>13956</v>
      </c>
      <c r="O6276" t="s">
        <v>1388</v>
      </c>
      <c r="P6276" t="s">
        <v>1371</v>
      </c>
      <c r="Q6276">
        <f t="shared" si="112"/>
        <v>600</v>
      </c>
      <c r="R6276" t="s">
        <v>11929</v>
      </c>
      <c r="S6276" t="s">
        <v>11930</v>
      </c>
      <c r="T6276" t="s">
        <v>587</v>
      </c>
      <c r="U6276" s="75">
        <v>600</v>
      </c>
      <c r="V6276">
        <v>8.1999999999999993</v>
      </c>
      <c r="W6276">
        <v>4920</v>
      </c>
      <c r="AH6276" s="16"/>
      <c r="AI6276" t="s">
        <v>1375</v>
      </c>
    </row>
    <row r="6277" spans="1:35" x14ac:dyDescent="0.25">
      <c r="A6277" t="s">
        <v>13960</v>
      </c>
      <c r="B6277" s="1">
        <v>58</v>
      </c>
      <c r="C6277" t="s">
        <v>13961</v>
      </c>
      <c r="D6277">
        <v>9682651</v>
      </c>
      <c r="E6277" t="s">
        <v>13962</v>
      </c>
      <c r="F6277" t="s">
        <v>1363</v>
      </c>
      <c r="G6277" t="s">
        <v>1364</v>
      </c>
      <c r="H6277" s="3" t="s">
        <v>6883</v>
      </c>
      <c r="I6277">
        <v>2019</v>
      </c>
      <c r="J6277" s="15" t="s">
        <v>6884</v>
      </c>
      <c r="K6277">
        <v>2019</v>
      </c>
      <c r="L6277" t="s">
        <v>1367</v>
      </c>
      <c r="M6277" t="s">
        <v>13963</v>
      </c>
      <c r="N6277" t="s">
        <v>13964</v>
      </c>
      <c r="O6277" t="s">
        <v>1388</v>
      </c>
      <c r="P6277" t="s">
        <v>1234</v>
      </c>
      <c r="Q6277">
        <f t="shared" si="112"/>
        <v>2300</v>
      </c>
      <c r="R6277" t="s">
        <v>2016</v>
      </c>
      <c r="S6277" t="s">
        <v>2017</v>
      </c>
      <c r="T6277" t="s">
        <v>13965</v>
      </c>
      <c r="U6277" s="75">
        <v>2300</v>
      </c>
      <c r="V6277">
        <v>13.5</v>
      </c>
      <c r="W6277">
        <v>31050</v>
      </c>
      <c r="AH6277" s="16"/>
      <c r="AI6277" t="s">
        <v>1375</v>
      </c>
    </row>
    <row r="6278" spans="1:35" x14ac:dyDescent="0.25">
      <c r="A6278" t="s">
        <v>13966</v>
      </c>
      <c r="B6278" s="1">
        <v>58</v>
      </c>
      <c r="C6278" t="s">
        <v>13961</v>
      </c>
      <c r="D6278">
        <v>9682651</v>
      </c>
      <c r="E6278" t="s">
        <v>13962</v>
      </c>
      <c r="F6278" t="s">
        <v>1363</v>
      </c>
      <c r="G6278" t="s">
        <v>1364</v>
      </c>
      <c r="H6278" s="3" t="s">
        <v>6883</v>
      </c>
      <c r="I6278">
        <v>2019</v>
      </c>
      <c r="J6278" s="15" t="s">
        <v>6884</v>
      </c>
      <c r="K6278">
        <v>2019</v>
      </c>
      <c r="L6278" t="s">
        <v>1367</v>
      </c>
      <c r="M6278" t="s">
        <v>13963</v>
      </c>
      <c r="N6278" t="s">
        <v>13964</v>
      </c>
      <c r="O6278" t="s">
        <v>1388</v>
      </c>
      <c r="P6278" t="s">
        <v>1234</v>
      </c>
      <c r="Q6278">
        <f t="shared" si="112"/>
        <v>2300</v>
      </c>
      <c r="R6278" t="s">
        <v>1381</v>
      </c>
      <c r="S6278" t="s">
        <v>1382</v>
      </c>
      <c r="T6278" t="s">
        <v>394</v>
      </c>
      <c r="U6278" s="75">
        <v>2300</v>
      </c>
      <c r="V6278">
        <v>10.9</v>
      </c>
      <c r="W6278">
        <v>25070</v>
      </c>
      <c r="AH6278" s="16"/>
      <c r="AI6278" t="s">
        <v>1375</v>
      </c>
    </row>
    <row r="6279" spans="1:35" x14ac:dyDescent="0.25">
      <c r="A6279" t="s">
        <v>13967</v>
      </c>
      <c r="B6279" s="1">
        <v>58</v>
      </c>
      <c r="C6279" t="s">
        <v>13961</v>
      </c>
      <c r="D6279">
        <v>11132388</v>
      </c>
      <c r="E6279" t="s">
        <v>13968</v>
      </c>
      <c r="F6279" t="s">
        <v>1363</v>
      </c>
      <c r="G6279" t="s">
        <v>1364</v>
      </c>
      <c r="H6279" s="3" t="s">
        <v>1589</v>
      </c>
      <c r="I6279">
        <v>2019</v>
      </c>
      <c r="J6279" s="15" t="s">
        <v>1633</v>
      </c>
      <c r="K6279">
        <v>2019</v>
      </c>
      <c r="L6279" t="s">
        <v>1367</v>
      </c>
      <c r="M6279" t="s">
        <v>13963</v>
      </c>
      <c r="N6279" t="s">
        <v>13969</v>
      </c>
      <c r="O6279" t="s">
        <v>1388</v>
      </c>
      <c r="P6279" t="s">
        <v>1234</v>
      </c>
      <c r="Q6279">
        <f t="shared" si="112"/>
        <v>2500</v>
      </c>
      <c r="R6279" t="s">
        <v>13970</v>
      </c>
      <c r="S6279" t="s">
        <v>13934</v>
      </c>
      <c r="T6279" t="s">
        <v>13971</v>
      </c>
      <c r="U6279" s="75">
        <v>2500</v>
      </c>
      <c r="V6279">
        <v>10.73</v>
      </c>
      <c r="W6279">
        <v>26825</v>
      </c>
      <c r="AH6279" s="16"/>
      <c r="AI6279" t="s">
        <v>1375</v>
      </c>
    </row>
    <row r="6280" spans="1:35" x14ac:dyDescent="0.25">
      <c r="A6280" t="s">
        <v>13972</v>
      </c>
      <c r="B6280" s="1">
        <v>58</v>
      </c>
      <c r="C6280" t="s">
        <v>13961</v>
      </c>
      <c r="D6280">
        <v>11132388</v>
      </c>
      <c r="E6280" t="s">
        <v>13968</v>
      </c>
      <c r="F6280" t="s">
        <v>1363</v>
      </c>
      <c r="G6280" t="s">
        <v>1364</v>
      </c>
      <c r="H6280" s="3" t="s">
        <v>1589</v>
      </c>
      <c r="I6280">
        <v>2019</v>
      </c>
      <c r="J6280" s="15" t="s">
        <v>1633</v>
      </c>
      <c r="K6280">
        <v>2019</v>
      </c>
      <c r="L6280" t="s">
        <v>1367</v>
      </c>
      <c r="M6280" t="s">
        <v>13963</v>
      </c>
      <c r="N6280" t="s">
        <v>13969</v>
      </c>
      <c r="O6280" t="s">
        <v>1388</v>
      </c>
      <c r="P6280" t="s">
        <v>1234</v>
      </c>
      <c r="Q6280">
        <f t="shared" si="112"/>
        <v>2500</v>
      </c>
      <c r="R6280" t="s">
        <v>1381</v>
      </c>
      <c r="S6280" t="s">
        <v>1382</v>
      </c>
      <c r="T6280" t="s">
        <v>394</v>
      </c>
      <c r="U6280" s="75">
        <v>2500</v>
      </c>
      <c r="V6280">
        <v>9.93</v>
      </c>
      <c r="W6280">
        <v>24825</v>
      </c>
      <c r="AH6280" s="16"/>
      <c r="AI6280" t="s">
        <v>1375</v>
      </c>
    </row>
    <row r="6281" spans="1:35" x14ac:dyDescent="0.25">
      <c r="A6281" t="s">
        <v>13973</v>
      </c>
      <c r="B6281" s="1">
        <v>58</v>
      </c>
      <c r="C6281" t="s">
        <v>13961</v>
      </c>
      <c r="D6281">
        <v>11132388</v>
      </c>
      <c r="E6281" t="s">
        <v>13968</v>
      </c>
      <c r="F6281" t="s">
        <v>1363</v>
      </c>
      <c r="G6281" t="s">
        <v>1364</v>
      </c>
      <c r="H6281" s="3" t="s">
        <v>1589</v>
      </c>
      <c r="I6281">
        <v>2019</v>
      </c>
      <c r="J6281" s="15" t="s">
        <v>1633</v>
      </c>
      <c r="K6281">
        <v>2019</v>
      </c>
      <c r="L6281" t="s">
        <v>1367</v>
      </c>
      <c r="M6281" t="s">
        <v>13963</v>
      </c>
      <c r="N6281" t="s">
        <v>13969</v>
      </c>
      <c r="O6281" t="s">
        <v>1388</v>
      </c>
      <c r="P6281" t="s">
        <v>1234</v>
      </c>
      <c r="Q6281">
        <f t="shared" si="112"/>
        <v>2500</v>
      </c>
      <c r="R6281" t="s">
        <v>2016</v>
      </c>
      <c r="S6281" t="s">
        <v>2017</v>
      </c>
      <c r="T6281" t="s">
        <v>13974</v>
      </c>
      <c r="U6281" s="75">
        <v>2500</v>
      </c>
      <c r="V6281">
        <v>11.2</v>
      </c>
      <c r="W6281">
        <v>28000</v>
      </c>
      <c r="AH6281" s="16"/>
      <c r="AI6281" t="s">
        <v>1375</v>
      </c>
    </row>
    <row r="6282" spans="1:35" x14ac:dyDescent="0.25">
      <c r="A6282" t="s">
        <v>13975</v>
      </c>
      <c r="B6282" s="1">
        <v>58</v>
      </c>
      <c r="C6282" t="s">
        <v>13961</v>
      </c>
      <c r="D6282">
        <v>12521167</v>
      </c>
      <c r="E6282" t="s">
        <v>13929</v>
      </c>
      <c r="F6282" t="s">
        <v>1363</v>
      </c>
      <c r="G6282" t="s">
        <v>1364</v>
      </c>
      <c r="H6282" s="3" t="s">
        <v>4811</v>
      </c>
      <c r="I6282">
        <v>2020</v>
      </c>
      <c r="J6282" s="15" t="s">
        <v>6943</v>
      </c>
      <c r="K6282">
        <v>2020</v>
      </c>
      <c r="L6282" t="s">
        <v>1367</v>
      </c>
      <c r="M6282" t="s">
        <v>13866</v>
      </c>
      <c r="N6282" t="s">
        <v>13930</v>
      </c>
      <c r="O6282" t="s">
        <v>1388</v>
      </c>
      <c r="P6282" t="s">
        <v>11623</v>
      </c>
      <c r="Q6282">
        <f t="shared" si="112"/>
        <v>400</v>
      </c>
      <c r="R6282" t="s">
        <v>1927</v>
      </c>
      <c r="S6282" t="s">
        <v>1928</v>
      </c>
      <c r="T6282" t="s">
        <v>13931</v>
      </c>
      <c r="U6282" s="75">
        <v>400</v>
      </c>
      <c r="V6282">
        <v>8.1199999999999992</v>
      </c>
      <c r="W6282">
        <v>3248</v>
      </c>
      <c r="AH6282" s="16"/>
      <c r="AI6282" t="s">
        <v>1375</v>
      </c>
    </row>
    <row r="6283" spans="1:35" x14ac:dyDescent="0.25">
      <c r="A6283" t="s">
        <v>13976</v>
      </c>
      <c r="B6283" s="1">
        <v>58</v>
      </c>
      <c r="C6283" t="s">
        <v>13961</v>
      </c>
      <c r="D6283">
        <v>10665382</v>
      </c>
      <c r="E6283" t="s">
        <v>13977</v>
      </c>
      <c r="F6283" t="s">
        <v>1363</v>
      </c>
      <c r="G6283" t="s">
        <v>1364</v>
      </c>
      <c r="H6283" s="3" t="s">
        <v>3745</v>
      </c>
      <c r="I6283">
        <v>2019</v>
      </c>
      <c r="J6283" s="15" t="s">
        <v>1667</v>
      </c>
      <c r="K6283">
        <v>2019</v>
      </c>
      <c r="L6283" t="s">
        <v>1367</v>
      </c>
      <c r="M6283" t="s">
        <v>13978</v>
      </c>
      <c r="N6283" t="s">
        <v>13969</v>
      </c>
      <c r="O6283" t="s">
        <v>1388</v>
      </c>
      <c r="P6283" t="s">
        <v>1234</v>
      </c>
      <c r="Q6283">
        <f t="shared" si="112"/>
        <v>4000</v>
      </c>
      <c r="R6283" t="s">
        <v>1381</v>
      </c>
      <c r="S6283" t="s">
        <v>1382</v>
      </c>
      <c r="T6283" t="s">
        <v>394</v>
      </c>
      <c r="U6283" s="75">
        <v>4000</v>
      </c>
      <c r="V6283">
        <v>11</v>
      </c>
      <c r="W6283">
        <v>44000</v>
      </c>
      <c r="AH6283" s="16"/>
      <c r="AI6283" t="s">
        <v>1375</v>
      </c>
    </row>
    <row r="6284" spans="1:35" x14ac:dyDescent="0.25">
      <c r="A6284" t="s">
        <v>13979</v>
      </c>
      <c r="B6284" s="1">
        <v>58</v>
      </c>
      <c r="C6284" t="s">
        <v>13961</v>
      </c>
      <c r="D6284">
        <v>10665382</v>
      </c>
      <c r="E6284" t="s">
        <v>13977</v>
      </c>
      <c r="F6284" t="s">
        <v>1363</v>
      </c>
      <c r="G6284" t="s">
        <v>1364</v>
      </c>
      <c r="H6284" s="3" t="s">
        <v>3745</v>
      </c>
      <c r="I6284">
        <v>2019</v>
      </c>
      <c r="J6284" s="15" t="s">
        <v>1667</v>
      </c>
      <c r="K6284">
        <v>2019</v>
      </c>
      <c r="L6284" t="s">
        <v>1367</v>
      </c>
      <c r="M6284" t="s">
        <v>13978</v>
      </c>
      <c r="N6284" t="s">
        <v>13969</v>
      </c>
      <c r="O6284" t="s">
        <v>1388</v>
      </c>
      <c r="P6284" t="s">
        <v>1234</v>
      </c>
      <c r="Q6284">
        <f t="shared" si="112"/>
        <v>4000</v>
      </c>
      <c r="R6284" t="s">
        <v>1927</v>
      </c>
      <c r="S6284" t="s">
        <v>1928</v>
      </c>
      <c r="T6284" t="s">
        <v>1379</v>
      </c>
      <c r="U6284" s="75">
        <v>4000</v>
      </c>
      <c r="V6284">
        <v>8.08</v>
      </c>
      <c r="W6284">
        <v>32320</v>
      </c>
      <c r="AH6284" s="16"/>
      <c r="AI6284" t="s">
        <v>1375</v>
      </c>
    </row>
    <row r="6285" spans="1:35" x14ac:dyDescent="0.25">
      <c r="A6285" t="s">
        <v>13980</v>
      </c>
      <c r="B6285" s="1">
        <v>58</v>
      </c>
      <c r="C6285" t="s">
        <v>13961</v>
      </c>
      <c r="D6285">
        <v>10665382</v>
      </c>
      <c r="E6285" t="s">
        <v>13977</v>
      </c>
      <c r="F6285" t="s">
        <v>1363</v>
      </c>
      <c r="G6285" t="s">
        <v>1364</v>
      </c>
      <c r="H6285" s="3" t="s">
        <v>3745</v>
      </c>
      <c r="I6285">
        <v>2019</v>
      </c>
      <c r="J6285" s="15" t="s">
        <v>1667</v>
      </c>
      <c r="K6285">
        <v>2019</v>
      </c>
      <c r="L6285" t="s">
        <v>1367</v>
      </c>
      <c r="M6285" t="s">
        <v>13978</v>
      </c>
      <c r="N6285" t="s">
        <v>13969</v>
      </c>
      <c r="O6285" t="s">
        <v>1388</v>
      </c>
      <c r="P6285" t="s">
        <v>1234</v>
      </c>
      <c r="Q6285">
        <f t="shared" si="112"/>
        <v>4000</v>
      </c>
      <c r="R6285" t="s">
        <v>2016</v>
      </c>
      <c r="S6285" t="s">
        <v>2017</v>
      </c>
      <c r="T6285" t="s">
        <v>13981</v>
      </c>
      <c r="U6285" s="75">
        <v>4000</v>
      </c>
      <c r="V6285">
        <v>13.5</v>
      </c>
      <c r="W6285">
        <v>54000</v>
      </c>
      <c r="AH6285" s="16"/>
      <c r="AI6285" t="s">
        <v>1375</v>
      </c>
    </row>
    <row r="6286" spans="1:35" x14ac:dyDescent="0.25">
      <c r="A6286" t="s">
        <v>13982</v>
      </c>
      <c r="B6286" s="1">
        <v>58</v>
      </c>
      <c r="C6286" t="s">
        <v>13961</v>
      </c>
      <c r="D6286">
        <v>10665382</v>
      </c>
      <c r="E6286" t="s">
        <v>13977</v>
      </c>
      <c r="F6286" t="s">
        <v>1363</v>
      </c>
      <c r="G6286" t="s">
        <v>1364</v>
      </c>
      <c r="H6286" s="3" t="s">
        <v>3745</v>
      </c>
      <c r="I6286">
        <v>2019</v>
      </c>
      <c r="J6286" s="15" t="s">
        <v>1667</v>
      </c>
      <c r="K6286">
        <v>2019</v>
      </c>
      <c r="L6286" t="s">
        <v>1367</v>
      </c>
      <c r="M6286" t="s">
        <v>13978</v>
      </c>
      <c r="N6286" t="s">
        <v>13969</v>
      </c>
      <c r="O6286" t="s">
        <v>1388</v>
      </c>
      <c r="P6286" t="s">
        <v>1234</v>
      </c>
      <c r="Q6286">
        <f t="shared" si="112"/>
        <v>4000</v>
      </c>
      <c r="R6286" t="s">
        <v>13970</v>
      </c>
      <c r="S6286" t="s">
        <v>13934</v>
      </c>
      <c r="T6286" t="s">
        <v>13983</v>
      </c>
      <c r="U6286" s="75">
        <v>4000</v>
      </c>
      <c r="V6286">
        <v>10.93</v>
      </c>
      <c r="W6286">
        <v>43720</v>
      </c>
      <c r="AH6286" s="16"/>
      <c r="AI6286" t="s">
        <v>1375</v>
      </c>
    </row>
    <row r="6287" spans="1:35" x14ac:dyDescent="0.25">
      <c r="A6287" t="s">
        <v>13984</v>
      </c>
      <c r="B6287" s="1">
        <v>58</v>
      </c>
      <c r="C6287" t="s">
        <v>566</v>
      </c>
      <c r="D6287">
        <v>4746058</v>
      </c>
      <c r="E6287" t="s">
        <v>13985</v>
      </c>
      <c r="F6287" t="s">
        <v>1363</v>
      </c>
      <c r="G6287" t="s">
        <v>1391</v>
      </c>
      <c r="H6287" s="3" t="s">
        <v>5537</v>
      </c>
      <c r="I6287">
        <v>2016</v>
      </c>
      <c r="J6287" s="15" t="s">
        <v>5538</v>
      </c>
      <c r="K6287">
        <v>2016</v>
      </c>
      <c r="L6287" t="s">
        <v>1394</v>
      </c>
      <c r="M6287" t="s">
        <v>13986</v>
      </c>
      <c r="N6287" t="s">
        <v>13940</v>
      </c>
      <c r="O6287" t="s">
        <v>1388</v>
      </c>
      <c r="P6287" t="s">
        <v>13941</v>
      </c>
      <c r="Q6287">
        <f t="shared" si="112"/>
        <v>124</v>
      </c>
      <c r="R6287" t="s">
        <v>11929</v>
      </c>
      <c r="S6287" t="s">
        <v>11930</v>
      </c>
      <c r="T6287" t="s">
        <v>11931</v>
      </c>
      <c r="U6287" s="75">
        <v>124</v>
      </c>
      <c r="V6287">
        <v>9.9499999999999993</v>
      </c>
      <c r="W6287">
        <v>1233.8</v>
      </c>
      <c r="AH6287" s="16"/>
      <c r="AI6287" t="s">
        <v>1375</v>
      </c>
    </row>
    <row r="6288" spans="1:35" x14ac:dyDescent="0.25">
      <c r="A6288" t="s">
        <v>13987</v>
      </c>
      <c r="B6288" s="1">
        <v>58</v>
      </c>
      <c r="C6288" t="s">
        <v>566</v>
      </c>
      <c r="D6288">
        <v>16861892</v>
      </c>
      <c r="E6288" t="s">
        <v>13988</v>
      </c>
      <c r="F6288" t="s">
        <v>1363</v>
      </c>
      <c r="G6288" t="s">
        <v>1391</v>
      </c>
      <c r="H6288" s="3" t="s">
        <v>11291</v>
      </c>
      <c r="I6288">
        <v>2022</v>
      </c>
      <c r="J6288" s="15" t="s">
        <v>4163</v>
      </c>
      <c r="K6288">
        <v>2022</v>
      </c>
      <c r="L6288" t="s">
        <v>1367</v>
      </c>
      <c r="M6288" t="s">
        <v>13989</v>
      </c>
      <c r="N6288" t="s">
        <v>13990</v>
      </c>
      <c r="O6288" t="s">
        <v>1370</v>
      </c>
      <c r="P6288" t="s">
        <v>1371</v>
      </c>
      <c r="Q6288">
        <f t="shared" si="112"/>
        <v>60</v>
      </c>
      <c r="R6288" t="s">
        <v>1381</v>
      </c>
      <c r="S6288" t="s">
        <v>1382</v>
      </c>
      <c r="T6288" t="s">
        <v>13991</v>
      </c>
      <c r="U6288" s="75">
        <v>60</v>
      </c>
      <c r="V6288">
        <v>11.98</v>
      </c>
      <c r="W6288">
        <v>718.8</v>
      </c>
      <c r="AH6288" s="16"/>
      <c r="AI6288" t="s">
        <v>1375</v>
      </c>
    </row>
    <row r="6289" spans="1:35" x14ac:dyDescent="0.25">
      <c r="A6289" t="s">
        <v>13992</v>
      </c>
      <c r="B6289" s="1">
        <v>58</v>
      </c>
      <c r="C6289" t="s">
        <v>566</v>
      </c>
      <c r="D6289">
        <v>18146309</v>
      </c>
      <c r="E6289" t="s">
        <v>13993</v>
      </c>
      <c r="F6289" t="s">
        <v>1363</v>
      </c>
      <c r="G6289" t="s">
        <v>1391</v>
      </c>
      <c r="H6289" s="3" t="s">
        <v>3279</v>
      </c>
      <c r="I6289">
        <v>2022</v>
      </c>
      <c r="J6289" s="15" t="s">
        <v>4019</v>
      </c>
      <c r="K6289">
        <v>2022</v>
      </c>
      <c r="L6289" t="s">
        <v>1367</v>
      </c>
      <c r="M6289" t="s">
        <v>13989</v>
      </c>
      <c r="N6289" t="s">
        <v>13994</v>
      </c>
      <c r="O6289" t="s">
        <v>1370</v>
      </c>
      <c r="P6289" t="s">
        <v>1371</v>
      </c>
      <c r="Q6289">
        <f t="shared" si="112"/>
        <v>200</v>
      </c>
      <c r="R6289" t="s">
        <v>1927</v>
      </c>
      <c r="S6289" t="s">
        <v>1928</v>
      </c>
      <c r="T6289" t="s">
        <v>587</v>
      </c>
      <c r="U6289" s="75">
        <v>200</v>
      </c>
      <c r="V6289">
        <v>11</v>
      </c>
      <c r="W6289">
        <v>2200</v>
      </c>
      <c r="AH6289" s="16"/>
      <c r="AI6289" t="s">
        <v>1375</v>
      </c>
    </row>
    <row r="6290" spans="1:35" x14ac:dyDescent="0.25">
      <c r="A6290" t="s">
        <v>13995</v>
      </c>
      <c r="B6290" s="1">
        <v>58</v>
      </c>
      <c r="C6290" t="s">
        <v>13961</v>
      </c>
      <c r="D6290">
        <v>18263879</v>
      </c>
      <c r="E6290" t="s">
        <v>13996</v>
      </c>
      <c r="F6290" t="s">
        <v>1363</v>
      </c>
      <c r="G6290" t="s">
        <v>1364</v>
      </c>
      <c r="H6290" s="3" t="s">
        <v>4024</v>
      </c>
      <c r="I6290">
        <v>2022</v>
      </c>
      <c r="J6290" s="15" t="s">
        <v>2727</v>
      </c>
      <c r="K6290">
        <v>2022</v>
      </c>
      <c r="L6290" t="s">
        <v>1367</v>
      </c>
      <c r="M6290" t="s">
        <v>13866</v>
      </c>
      <c r="N6290" t="s">
        <v>13930</v>
      </c>
      <c r="O6290" t="s">
        <v>1370</v>
      </c>
      <c r="P6290" t="s">
        <v>11623</v>
      </c>
      <c r="Q6290">
        <f t="shared" si="112"/>
        <v>246</v>
      </c>
      <c r="R6290" t="s">
        <v>1381</v>
      </c>
      <c r="S6290" t="s">
        <v>1382</v>
      </c>
      <c r="T6290" t="s">
        <v>13991</v>
      </c>
      <c r="U6290" s="75">
        <v>246</v>
      </c>
      <c r="V6290">
        <v>11.98</v>
      </c>
      <c r="W6290">
        <v>2947.08</v>
      </c>
      <c r="AH6290" s="16"/>
      <c r="AI6290" t="s">
        <v>1375</v>
      </c>
    </row>
    <row r="6291" spans="1:35" x14ac:dyDescent="0.25">
      <c r="A6291" t="s">
        <v>13997</v>
      </c>
      <c r="B6291" s="1">
        <v>58</v>
      </c>
      <c r="C6291" t="s">
        <v>13961</v>
      </c>
      <c r="D6291">
        <v>4957083</v>
      </c>
      <c r="E6291" t="s">
        <v>13888</v>
      </c>
      <c r="F6291" t="s">
        <v>1363</v>
      </c>
      <c r="G6291" t="s">
        <v>1364</v>
      </c>
      <c r="H6291" s="3" t="s">
        <v>2345</v>
      </c>
      <c r="I6291">
        <v>2016</v>
      </c>
      <c r="J6291" s="15" t="s">
        <v>2884</v>
      </c>
      <c r="K6291">
        <v>2016</v>
      </c>
      <c r="L6291" t="s">
        <v>1367</v>
      </c>
      <c r="M6291" t="s">
        <v>13998</v>
      </c>
      <c r="N6291" t="s">
        <v>13998</v>
      </c>
      <c r="O6291">
        <v>26600000000</v>
      </c>
      <c r="P6291" t="s">
        <v>1234</v>
      </c>
      <c r="Q6291">
        <f t="shared" si="112"/>
        <v>1000</v>
      </c>
      <c r="R6291">
        <v>62359193</v>
      </c>
      <c r="S6291" t="s">
        <v>11930</v>
      </c>
      <c r="T6291" t="s">
        <v>11931</v>
      </c>
      <c r="U6291" s="75">
        <v>1000</v>
      </c>
      <c r="V6291">
        <v>9.9499999999999993</v>
      </c>
      <c r="W6291">
        <v>9950</v>
      </c>
      <c r="AH6291" s="16"/>
      <c r="AI6291" t="s">
        <v>1375</v>
      </c>
    </row>
    <row r="6292" spans="1:35" x14ac:dyDescent="0.25">
      <c r="A6292" t="s">
        <v>13999</v>
      </c>
      <c r="B6292" s="1">
        <v>58</v>
      </c>
      <c r="C6292" t="s">
        <v>13961</v>
      </c>
      <c r="D6292">
        <v>5359228</v>
      </c>
      <c r="E6292" t="s">
        <v>13860</v>
      </c>
      <c r="F6292" t="s">
        <v>1363</v>
      </c>
      <c r="G6292" t="s">
        <v>1364</v>
      </c>
      <c r="H6292" s="3" t="s">
        <v>2889</v>
      </c>
      <c r="I6292">
        <v>2016</v>
      </c>
      <c r="J6292" s="15" t="s">
        <v>5638</v>
      </c>
      <c r="K6292">
        <v>2016</v>
      </c>
      <c r="L6292" t="s">
        <v>1367</v>
      </c>
      <c r="M6292" t="s">
        <v>14000</v>
      </c>
      <c r="N6292" t="s">
        <v>2760</v>
      </c>
      <c r="O6292">
        <v>26600000000</v>
      </c>
      <c r="P6292" t="s">
        <v>13616</v>
      </c>
      <c r="Q6292">
        <f t="shared" si="112"/>
        <v>1500</v>
      </c>
      <c r="R6292">
        <v>62359193</v>
      </c>
      <c r="S6292" t="s">
        <v>11930</v>
      </c>
      <c r="T6292" t="s">
        <v>11931</v>
      </c>
      <c r="U6292" s="75">
        <v>1500</v>
      </c>
      <c r="V6292">
        <v>12</v>
      </c>
      <c r="W6292">
        <v>18000</v>
      </c>
      <c r="AH6292" s="16"/>
      <c r="AI6292" t="s">
        <v>1375</v>
      </c>
    </row>
    <row r="6293" spans="1:35" x14ac:dyDescent="0.25">
      <c r="A6293" t="s">
        <v>14001</v>
      </c>
      <c r="B6293" s="1">
        <v>58</v>
      </c>
      <c r="C6293" t="s">
        <v>13961</v>
      </c>
      <c r="D6293">
        <v>5359228</v>
      </c>
      <c r="E6293" t="s">
        <v>13860</v>
      </c>
      <c r="F6293" t="s">
        <v>1363</v>
      </c>
      <c r="G6293" t="s">
        <v>1364</v>
      </c>
      <c r="H6293" s="3" t="s">
        <v>2889</v>
      </c>
      <c r="I6293">
        <v>2016</v>
      </c>
      <c r="J6293" s="15" t="s">
        <v>5638</v>
      </c>
      <c r="K6293">
        <v>2016</v>
      </c>
      <c r="L6293" t="s">
        <v>1367</v>
      </c>
      <c r="M6293" t="s">
        <v>14000</v>
      </c>
      <c r="N6293" t="s">
        <v>2760</v>
      </c>
      <c r="O6293">
        <v>26600000000</v>
      </c>
      <c r="P6293" t="s">
        <v>13616</v>
      </c>
      <c r="Q6293">
        <f t="shared" si="112"/>
        <v>1500</v>
      </c>
      <c r="R6293">
        <v>84449497</v>
      </c>
      <c r="S6293" t="s">
        <v>2017</v>
      </c>
      <c r="T6293" t="s">
        <v>14002</v>
      </c>
      <c r="U6293" s="75">
        <v>1500</v>
      </c>
      <c r="V6293">
        <v>13.5</v>
      </c>
      <c r="W6293">
        <v>20250</v>
      </c>
      <c r="AH6293" s="16"/>
      <c r="AI6293" t="s">
        <v>1375</v>
      </c>
    </row>
    <row r="6294" spans="1:35" x14ac:dyDescent="0.25">
      <c r="A6294" t="s">
        <v>14003</v>
      </c>
      <c r="B6294" s="1">
        <v>58</v>
      </c>
      <c r="C6294" t="s">
        <v>13961</v>
      </c>
      <c r="D6294">
        <v>6019641</v>
      </c>
      <c r="E6294" t="s">
        <v>14004</v>
      </c>
      <c r="F6294" t="s">
        <v>1363</v>
      </c>
      <c r="G6294" t="s">
        <v>1364</v>
      </c>
      <c r="H6294" s="3" t="s">
        <v>5792</v>
      </c>
      <c r="I6294">
        <v>2017</v>
      </c>
      <c r="J6294" s="15" t="s">
        <v>9054</v>
      </c>
      <c r="K6294">
        <v>2017</v>
      </c>
      <c r="L6294" t="s">
        <v>1367</v>
      </c>
      <c r="M6294" t="s">
        <v>14000</v>
      </c>
      <c r="N6294" t="s">
        <v>14005</v>
      </c>
      <c r="O6294">
        <v>26600000000</v>
      </c>
      <c r="P6294" t="s">
        <v>13834</v>
      </c>
      <c r="Q6294">
        <f t="shared" si="112"/>
        <v>1000</v>
      </c>
      <c r="R6294">
        <v>8163294</v>
      </c>
      <c r="S6294" t="s">
        <v>1382</v>
      </c>
      <c r="T6294" t="s">
        <v>394</v>
      </c>
      <c r="U6294" s="75">
        <v>1000</v>
      </c>
      <c r="V6294">
        <v>11.2</v>
      </c>
      <c r="W6294">
        <v>11200</v>
      </c>
      <c r="AH6294" s="16"/>
      <c r="AI6294" t="s">
        <v>1375</v>
      </c>
    </row>
    <row r="6295" spans="1:35" x14ac:dyDescent="0.25">
      <c r="A6295" t="s">
        <v>14006</v>
      </c>
      <c r="B6295" s="1">
        <v>58</v>
      </c>
      <c r="C6295" t="s">
        <v>13961</v>
      </c>
      <c r="D6295">
        <v>6019641</v>
      </c>
      <c r="E6295" t="s">
        <v>14004</v>
      </c>
      <c r="F6295" t="s">
        <v>1363</v>
      </c>
      <c r="G6295" t="s">
        <v>1364</v>
      </c>
      <c r="H6295" s="3" t="s">
        <v>5792</v>
      </c>
      <c r="I6295">
        <v>2017</v>
      </c>
      <c r="J6295" s="15" t="s">
        <v>9054</v>
      </c>
      <c r="K6295">
        <v>2017</v>
      </c>
      <c r="L6295" t="s">
        <v>1367</v>
      </c>
      <c r="M6295" t="s">
        <v>14000</v>
      </c>
      <c r="N6295" t="s">
        <v>14005</v>
      </c>
      <c r="O6295">
        <v>26600000000</v>
      </c>
      <c r="P6295" t="s">
        <v>13834</v>
      </c>
      <c r="Q6295">
        <f t="shared" si="112"/>
        <v>1000</v>
      </c>
      <c r="R6295">
        <v>84449497</v>
      </c>
      <c r="S6295" t="s">
        <v>2017</v>
      </c>
      <c r="T6295" t="s">
        <v>14007</v>
      </c>
      <c r="U6295" s="75">
        <v>1000</v>
      </c>
      <c r="V6295">
        <v>13.5</v>
      </c>
      <c r="W6295">
        <v>13500</v>
      </c>
      <c r="AH6295" s="16"/>
      <c r="AI6295" t="s">
        <v>1375</v>
      </c>
    </row>
    <row r="6296" spans="1:35" x14ac:dyDescent="0.25">
      <c r="A6296" t="s">
        <v>14008</v>
      </c>
      <c r="B6296" s="1">
        <v>58</v>
      </c>
      <c r="C6296" t="s">
        <v>13961</v>
      </c>
      <c r="D6296">
        <v>6019641</v>
      </c>
      <c r="E6296" t="s">
        <v>14004</v>
      </c>
      <c r="F6296" t="s">
        <v>1363</v>
      </c>
      <c r="G6296" t="s">
        <v>1364</v>
      </c>
      <c r="H6296" s="3" t="s">
        <v>5792</v>
      </c>
      <c r="I6296">
        <v>2017</v>
      </c>
      <c r="J6296" s="15" t="s">
        <v>9054</v>
      </c>
      <c r="K6296">
        <v>2017</v>
      </c>
      <c r="L6296" t="s">
        <v>1367</v>
      </c>
      <c r="M6296" t="s">
        <v>14000</v>
      </c>
      <c r="N6296" t="s">
        <v>14005</v>
      </c>
      <c r="O6296">
        <v>26600000000</v>
      </c>
      <c r="P6296" t="s">
        <v>13834</v>
      </c>
      <c r="Q6296">
        <f t="shared" si="112"/>
        <v>1000</v>
      </c>
      <c r="R6296">
        <v>62359193</v>
      </c>
      <c r="S6296" t="s">
        <v>11930</v>
      </c>
      <c r="T6296" t="s">
        <v>587</v>
      </c>
      <c r="U6296" s="75">
        <v>1000</v>
      </c>
      <c r="V6296">
        <v>9.9499999999999993</v>
      </c>
      <c r="W6296">
        <v>9950</v>
      </c>
      <c r="AH6296" s="16"/>
      <c r="AI6296" t="s">
        <v>1375</v>
      </c>
    </row>
    <row r="6297" spans="1:35" x14ac:dyDescent="0.25">
      <c r="A6297" t="s">
        <v>14009</v>
      </c>
      <c r="B6297" s="1">
        <v>58</v>
      </c>
      <c r="C6297" t="s">
        <v>13961</v>
      </c>
      <c r="D6297">
        <v>6309771</v>
      </c>
      <c r="E6297" t="s">
        <v>14010</v>
      </c>
      <c r="F6297" t="s">
        <v>1363</v>
      </c>
      <c r="G6297" t="s">
        <v>1364</v>
      </c>
      <c r="H6297" s="3" t="s">
        <v>6024</v>
      </c>
      <c r="I6297">
        <v>2017</v>
      </c>
      <c r="J6297" s="15" t="s">
        <v>1765</v>
      </c>
      <c r="K6297">
        <v>2017</v>
      </c>
      <c r="L6297" t="s">
        <v>1367</v>
      </c>
      <c r="M6297" t="s">
        <v>14000</v>
      </c>
      <c r="N6297" t="s">
        <v>3869</v>
      </c>
      <c r="O6297">
        <v>26600000000</v>
      </c>
      <c r="P6297" t="s">
        <v>1234</v>
      </c>
      <c r="Q6297">
        <f t="shared" si="112"/>
        <v>1000</v>
      </c>
      <c r="R6297">
        <v>84449497</v>
      </c>
      <c r="S6297" t="s">
        <v>2017</v>
      </c>
      <c r="T6297" t="s">
        <v>13948</v>
      </c>
      <c r="U6297" s="75">
        <v>1000</v>
      </c>
      <c r="V6297">
        <v>11.33</v>
      </c>
      <c r="W6297">
        <v>11330</v>
      </c>
      <c r="AH6297" s="16"/>
      <c r="AI6297" t="s">
        <v>1375</v>
      </c>
    </row>
    <row r="6298" spans="1:35" x14ac:dyDescent="0.25">
      <c r="A6298" t="s">
        <v>14011</v>
      </c>
      <c r="B6298" s="1">
        <v>58</v>
      </c>
      <c r="C6298" t="s">
        <v>13961</v>
      </c>
      <c r="D6298">
        <v>6309771</v>
      </c>
      <c r="E6298" t="s">
        <v>14010</v>
      </c>
      <c r="F6298" t="s">
        <v>1363</v>
      </c>
      <c r="G6298" t="s">
        <v>1364</v>
      </c>
      <c r="H6298" s="3" t="s">
        <v>6024</v>
      </c>
      <c r="I6298">
        <v>2017</v>
      </c>
      <c r="J6298" s="15" t="s">
        <v>1765</v>
      </c>
      <c r="K6298">
        <v>2017</v>
      </c>
      <c r="L6298" t="s">
        <v>1367</v>
      </c>
      <c r="M6298" t="s">
        <v>14000</v>
      </c>
      <c r="N6298" t="s">
        <v>3869</v>
      </c>
      <c r="O6298">
        <v>26600000000</v>
      </c>
      <c r="P6298" t="s">
        <v>1234</v>
      </c>
      <c r="Q6298">
        <f t="shared" si="112"/>
        <v>1000</v>
      </c>
      <c r="R6298">
        <v>8163294</v>
      </c>
      <c r="S6298" t="s">
        <v>1382</v>
      </c>
      <c r="T6298" t="s">
        <v>394</v>
      </c>
      <c r="U6298" s="75">
        <v>1000</v>
      </c>
      <c r="V6298">
        <v>10.199999999999999</v>
      </c>
      <c r="W6298">
        <v>10200</v>
      </c>
      <c r="AH6298" s="16"/>
      <c r="AI6298" t="s">
        <v>1375</v>
      </c>
    </row>
    <row r="6299" spans="1:35" x14ac:dyDescent="0.25">
      <c r="A6299" t="s">
        <v>14012</v>
      </c>
      <c r="B6299" s="1">
        <v>58</v>
      </c>
      <c r="C6299" t="s">
        <v>13961</v>
      </c>
      <c r="D6299">
        <v>6357482</v>
      </c>
      <c r="E6299" t="s">
        <v>12846</v>
      </c>
      <c r="F6299" t="s">
        <v>1363</v>
      </c>
      <c r="G6299" t="s">
        <v>1364</v>
      </c>
      <c r="H6299" s="3" t="s">
        <v>5955</v>
      </c>
      <c r="I6299">
        <v>2017</v>
      </c>
      <c r="J6299" s="15" t="s">
        <v>3046</v>
      </c>
      <c r="K6299">
        <v>2017</v>
      </c>
      <c r="L6299" t="s">
        <v>1367</v>
      </c>
      <c r="M6299" t="s">
        <v>14013</v>
      </c>
      <c r="N6299" t="s">
        <v>14013</v>
      </c>
      <c r="O6299">
        <v>26600000000</v>
      </c>
      <c r="P6299" t="s">
        <v>3791</v>
      </c>
      <c r="Q6299">
        <f t="shared" si="112"/>
        <v>120</v>
      </c>
      <c r="R6299">
        <v>8163294</v>
      </c>
      <c r="S6299" t="s">
        <v>1382</v>
      </c>
      <c r="T6299" t="s">
        <v>394</v>
      </c>
      <c r="U6299" s="75">
        <v>120</v>
      </c>
      <c r="V6299">
        <v>11.9</v>
      </c>
      <c r="W6299">
        <v>1428</v>
      </c>
      <c r="AH6299" s="16"/>
      <c r="AI6299" t="s">
        <v>1375</v>
      </c>
    </row>
    <row r="6300" spans="1:35" x14ac:dyDescent="0.25">
      <c r="A6300" t="s">
        <v>14014</v>
      </c>
      <c r="B6300" s="1">
        <v>58</v>
      </c>
      <c r="C6300" t="s">
        <v>13961</v>
      </c>
      <c r="D6300">
        <v>6357482</v>
      </c>
      <c r="E6300" t="s">
        <v>12846</v>
      </c>
      <c r="F6300" t="s">
        <v>1363</v>
      </c>
      <c r="G6300" t="s">
        <v>1364</v>
      </c>
      <c r="H6300" s="3" t="s">
        <v>5955</v>
      </c>
      <c r="I6300">
        <v>2017</v>
      </c>
      <c r="J6300" s="15" t="s">
        <v>3046</v>
      </c>
      <c r="K6300">
        <v>2017</v>
      </c>
      <c r="L6300" t="s">
        <v>1367</v>
      </c>
      <c r="M6300" t="s">
        <v>14013</v>
      </c>
      <c r="N6300" t="s">
        <v>14013</v>
      </c>
      <c r="O6300">
        <v>26600000000</v>
      </c>
      <c r="P6300" t="s">
        <v>3791</v>
      </c>
      <c r="Q6300">
        <f t="shared" si="112"/>
        <v>120</v>
      </c>
      <c r="R6300">
        <v>62359193</v>
      </c>
      <c r="S6300" t="s">
        <v>11930</v>
      </c>
      <c r="T6300" t="s">
        <v>587</v>
      </c>
      <c r="U6300" s="75">
        <v>120</v>
      </c>
      <c r="V6300">
        <v>10.75</v>
      </c>
      <c r="W6300">
        <v>1290</v>
      </c>
      <c r="AH6300" s="16"/>
      <c r="AI6300" t="s">
        <v>1375</v>
      </c>
    </row>
    <row r="6301" spans="1:35" x14ac:dyDescent="0.25">
      <c r="A6301" t="s">
        <v>14015</v>
      </c>
      <c r="B6301" s="1">
        <v>58</v>
      </c>
      <c r="C6301" t="s">
        <v>13961</v>
      </c>
      <c r="D6301">
        <v>6357482</v>
      </c>
      <c r="E6301" t="s">
        <v>12846</v>
      </c>
      <c r="F6301" t="s">
        <v>1363</v>
      </c>
      <c r="G6301" t="s">
        <v>1364</v>
      </c>
      <c r="H6301" s="3" t="s">
        <v>5955</v>
      </c>
      <c r="I6301">
        <v>2017</v>
      </c>
      <c r="J6301" s="15" t="s">
        <v>3046</v>
      </c>
      <c r="K6301">
        <v>2017</v>
      </c>
      <c r="L6301" t="s">
        <v>1367</v>
      </c>
      <c r="M6301" t="s">
        <v>14013</v>
      </c>
      <c r="N6301" t="s">
        <v>14013</v>
      </c>
      <c r="O6301">
        <v>26600000000</v>
      </c>
      <c r="P6301" t="s">
        <v>3791</v>
      </c>
      <c r="Q6301">
        <f t="shared" si="112"/>
        <v>120</v>
      </c>
      <c r="R6301">
        <v>84449497</v>
      </c>
      <c r="S6301" t="s">
        <v>2017</v>
      </c>
      <c r="T6301" t="s">
        <v>14016</v>
      </c>
      <c r="U6301" s="75">
        <v>120</v>
      </c>
      <c r="V6301">
        <v>12.44</v>
      </c>
      <c r="W6301">
        <v>1492.8</v>
      </c>
      <c r="AH6301" s="16"/>
      <c r="AI6301" t="s">
        <v>1375</v>
      </c>
    </row>
    <row r="6302" spans="1:35" x14ac:dyDescent="0.25">
      <c r="A6302" t="s">
        <v>14017</v>
      </c>
      <c r="B6302" s="1">
        <v>58</v>
      </c>
      <c r="C6302" t="s">
        <v>13961</v>
      </c>
      <c r="D6302">
        <v>6357482</v>
      </c>
      <c r="E6302" t="s">
        <v>12846</v>
      </c>
      <c r="F6302" t="s">
        <v>1363</v>
      </c>
      <c r="G6302" t="s">
        <v>1364</v>
      </c>
      <c r="H6302" s="3" t="s">
        <v>5955</v>
      </c>
      <c r="I6302">
        <v>2017</v>
      </c>
      <c r="J6302" s="15" t="s">
        <v>3046</v>
      </c>
      <c r="K6302">
        <v>2017</v>
      </c>
      <c r="L6302" t="s">
        <v>1367</v>
      </c>
      <c r="M6302" t="s">
        <v>14013</v>
      </c>
      <c r="N6302" t="s">
        <v>14013</v>
      </c>
      <c r="O6302">
        <v>26600000000</v>
      </c>
      <c r="P6302" t="s">
        <v>3791</v>
      </c>
      <c r="Q6302">
        <f t="shared" si="112"/>
        <v>120</v>
      </c>
      <c r="R6302">
        <v>11367121</v>
      </c>
      <c r="S6302" t="s">
        <v>2348</v>
      </c>
      <c r="T6302" t="s">
        <v>14018</v>
      </c>
      <c r="U6302" s="75">
        <v>120</v>
      </c>
      <c r="V6302">
        <v>10</v>
      </c>
      <c r="W6302">
        <v>1200</v>
      </c>
      <c r="AH6302" s="16"/>
      <c r="AI6302" t="s">
        <v>1375</v>
      </c>
    </row>
    <row r="6303" spans="1:35" x14ac:dyDescent="0.25">
      <c r="A6303" t="s">
        <v>14019</v>
      </c>
      <c r="B6303" s="1">
        <v>58</v>
      </c>
      <c r="C6303" t="s">
        <v>13961</v>
      </c>
      <c r="D6303">
        <v>6607705</v>
      </c>
      <c r="E6303" t="s">
        <v>14020</v>
      </c>
      <c r="F6303" t="s">
        <v>1363</v>
      </c>
      <c r="G6303" t="s">
        <v>1364</v>
      </c>
      <c r="H6303" s="3" t="s">
        <v>3859</v>
      </c>
      <c r="I6303">
        <v>2017</v>
      </c>
      <c r="J6303" s="15" t="s">
        <v>5064</v>
      </c>
      <c r="K6303">
        <v>2017</v>
      </c>
      <c r="L6303" t="s">
        <v>1367</v>
      </c>
      <c r="M6303" t="s">
        <v>14021</v>
      </c>
      <c r="N6303" t="s">
        <v>12035</v>
      </c>
      <c r="O6303">
        <v>0</v>
      </c>
      <c r="P6303" t="s">
        <v>1234</v>
      </c>
      <c r="Q6303">
        <f t="shared" si="112"/>
        <v>50</v>
      </c>
      <c r="R6303">
        <v>84449497</v>
      </c>
      <c r="S6303" t="s">
        <v>2017</v>
      </c>
      <c r="T6303" t="s">
        <v>14022</v>
      </c>
      <c r="U6303" s="75">
        <v>50</v>
      </c>
      <c r="V6303">
        <v>13.5</v>
      </c>
      <c r="W6303">
        <v>675</v>
      </c>
      <c r="AH6303" s="16"/>
      <c r="AI6303" t="s">
        <v>1375</v>
      </c>
    </row>
    <row r="6304" spans="1:35" x14ac:dyDescent="0.25">
      <c r="A6304" t="s">
        <v>14023</v>
      </c>
      <c r="B6304" s="1">
        <v>58</v>
      </c>
      <c r="C6304" t="s">
        <v>13961</v>
      </c>
      <c r="D6304">
        <v>6607705</v>
      </c>
      <c r="E6304" t="s">
        <v>14020</v>
      </c>
      <c r="F6304" t="s">
        <v>1363</v>
      </c>
      <c r="G6304" t="s">
        <v>1364</v>
      </c>
      <c r="H6304" s="3" t="s">
        <v>3859</v>
      </c>
      <c r="I6304">
        <v>2017</v>
      </c>
      <c r="J6304" s="15" t="s">
        <v>5064</v>
      </c>
      <c r="K6304">
        <v>2017</v>
      </c>
      <c r="L6304" t="s">
        <v>1367</v>
      </c>
      <c r="M6304" t="s">
        <v>14021</v>
      </c>
      <c r="N6304" t="s">
        <v>12035</v>
      </c>
      <c r="O6304">
        <v>0</v>
      </c>
      <c r="P6304" t="s">
        <v>1234</v>
      </c>
      <c r="Q6304">
        <f t="shared" si="112"/>
        <v>50</v>
      </c>
      <c r="R6304">
        <v>62359193</v>
      </c>
      <c r="S6304" t="s">
        <v>11930</v>
      </c>
      <c r="T6304" t="s">
        <v>587</v>
      </c>
      <c r="U6304" s="75">
        <v>50</v>
      </c>
      <c r="V6304">
        <v>8.9499999999999993</v>
      </c>
      <c r="W6304">
        <v>447.5</v>
      </c>
      <c r="AH6304" s="16"/>
      <c r="AI6304" t="s">
        <v>1375</v>
      </c>
    </row>
    <row r="6305" spans="1:35" x14ac:dyDescent="0.25">
      <c r="A6305" t="s">
        <v>14024</v>
      </c>
      <c r="B6305" s="1">
        <v>58</v>
      </c>
      <c r="C6305" t="s">
        <v>13961</v>
      </c>
      <c r="D6305">
        <v>6987672</v>
      </c>
      <c r="E6305" t="s">
        <v>14025</v>
      </c>
      <c r="F6305" t="s">
        <v>1363</v>
      </c>
      <c r="G6305" t="s">
        <v>1364</v>
      </c>
      <c r="H6305" s="3" t="s">
        <v>2491</v>
      </c>
      <c r="I6305">
        <v>2017</v>
      </c>
      <c r="J6305" s="15" t="s">
        <v>2492</v>
      </c>
      <c r="K6305">
        <v>2017</v>
      </c>
      <c r="L6305" t="s">
        <v>1367</v>
      </c>
      <c r="M6305" t="s">
        <v>14026</v>
      </c>
      <c r="N6305" t="s">
        <v>14027</v>
      </c>
      <c r="O6305">
        <v>26600000000</v>
      </c>
      <c r="P6305" t="s">
        <v>1234</v>
      </c>
      <c r="Q6305">
        <f t="shared" si="112"/>
        <v>2500</v>
      </c>
      <c r="R6305">
        <v>84449497</v>
      </c>
      <c r="S6305" t="s">
        <v>2017</v>
      </c>
      <c r="T6305" t="s">
        <v>14028</v>
      </c>
      <c r="U6305" s="75">
        <v>2500</v>
      </c>
      <c r="V6305">
        <v>13.5</v>
      </c>
      <c r="W6305">
        <v>33750</v>
      </c>
      <c r="AH6305" s="16"/>
      <c r="AI6305" t="s">
        <v>1375</v>
      </c>
    </row>
    <row r="6306" spans="1:35" x14ac:dyDescent="0.25">
      <c r="A6306" t="s">
        <v>14029</v>
      </c>
      <c r="B6306" s="1">
        <v>58</v>
      </c>
      <c r="C6306" t="s">
        <v>13961</v>
      </c>
      <c r="D6306">
        <v>6987672</v>
      </c>
      <c r="E6306" t="s">
        <v>14025</v>
      </c>
      <c r="F6306" t="s">
        <v>1363</v>
      </c>
      <c r="G6306" t="s">
        <v>1364</v>
      </c>
      <c r="H6306" s="3" t="s">
        <v>2491</v>
      </c>
      <c r="I6306">
        <v>2017</v>
      </c>
      <c r="J6306" s="15" t="s">
        <v>2492</v>
      </c>
      <c r="K6306">
        <v>2017</v>
      </c>
      <c r="L6306" t="s">
        <v>1367</v>
      </c>
      <c r="M6306" t="s">
        <v>14026</v>
      </c>
      <c r="N6306" t="s">
        <v>14027</v>
      </c>
      <c r="O6306">
        <v>26600000000</v>
      </c>
      <c r="P6306" t="s">
        <v>1234</v>
      </c>
      <c r="Q6306">
        <f t="shared" si="112"/>
        <v>2500</v>
      </c>
      <c r="R6306">
        <v>8163294</v>
      </c>
      <c r="S6306" t="s">
        <v>1382</v>
      </c>
      <c r="T6306" t="s">
        <v>394</v>
      </c>
      <c r="U6306" s="75">
        <v>2500</v>
      </c>
      <c r="V6306">
        <v>11.5</v>
      </c>
      <c r="W6306">
        <v>28750</v>
      </c>
      <c r="AH6306" s="16"/>
      <c r="AI6306" t="s">
        <v>1375</v>
      </c>
    </row>
    <row r="6307" spans="1:35" x14ac:dyDescent="0.25">
      <c r="A6307" t="s">
        <v>14030</v>
      </c>
      <c r="B6307" s="1">
        <v>58</v>
      </c>
      <c r="C6307" t="s">
        <v>13961</v>
      </c>
      <c r="D6307">
        <v>7149697</v>
      </c>
      <c r="E6307" t="s">
        <v>14031</v>
      </c>
      <c r="F6307" t="s">
        <v>1363</v>
      </c>
      <c r="G6307" t="s">
        <v>1364</v>
      </c>
      <c r="H6307" s="3" t="s">
        <v>3402</v>
      </c>
      <c r="I6307">
        <v>2017</v>
      </c>
      <c r="J6307" s="15" t="s">
        <v>6186</v>
      </c>
      <c r="K6307">
        <v>2017</v>
      </c>
      <c r="L6307" t="s">
        <v>1367</v>
      </c>
      <c r="M6307" t="s">
        <v>14032</v>
      </c>
      <c r="N6307" t="s">
        <v>14032</v>
      </c>
      <c r="O6307">
        <v>26600000000</v>
      </c>
      <c r="P6307" t="s">
        <v>1234</v>
      </c>
      <c r="Q6307">
        <f t="shared" si="112"/>
        <v>1400</v>
      </c>
      <c r="R6307">
        <v>62359193</v>
      </c>
      <c r="S6307" t="s">
        <v>11930</v>
      </c>
      <c r="T6307" t="s">
        <v>587</v>
      </c>
      <c r="U6307" s="75">
        <v>1400</v>
      </c>
      <c r="V6307">
        <v>8.25</v>
      </c>
      <c r="W6307">
        <v>11550</v>
      </c>
      <c r="AH6307" s="16"/>
      <c r="AI6307" t="s">
        <v>1375</v>
      </c>
    </row>
    <row r="6308" spans="1:35" x14ac:dyDescent="0.25">
      <c r="A6308" t="s">
        <v>14033</v>
      </c>
      <c r="B6308" s="1">
        <v>58</v>
      </c>
      <c r="C6308" t="s">
        <v>566</v>
      </c>
      <c r="D6308">
        <v>7432127</v>
      </c>
      <c r="E6308" t="s">
        <v>13955</v>
      </c>
      <c r="F6308" t="s">
        <v>1363</v>
      </c>
      <c r="G6308" t="s">
        <v>1364</v>
      </c>
      <c r="H6308" s="3" t="s">
        <v>6221</v>
      </c>
      <c r="I6308">
        <v>2018</v>
      </c>
      <c r="J6308" s="15" t="s">
        <v>6210</v>
      </c>
      <c r="K6308">
        <v>2018</v>
      </c>
      <c r="L6308" t="s">
        <v>1367</v>
      </c>
      <c r="M6308" t="s">
        <v>13866</v>
      </c>
      <c r="N6308" t="s">
        <v>13956</v>
      </c>
      <c r="O6308">
        <v>26600000000</v>
      </c>
      <c r="P6308" t="s">
        <v>1371</v>
      </c>
      <c r="Q6308">
        <f t="shared" si="112"/>
        <v>400</v>
      </c>
      <c r="R6308">
        <v>45334544</v>
      </c>
      <c r="S6308" t="s">
        <v>2480</v>
      </c>
      <c r="T6308" t="s">
        <v>13957</v>
      </c>
      <c r="U6308" s="75">
        <v>400</v>
      </c>
      <c r="V6308">
        <v>10</v>
      </c>
      <c r="W6308">
        <v>4000</v>
      </c>
      <c r="AH6308" s="16"/>
      <c r="AI6308" t="s">
        <v>1375</v>
      </c>
    </row>
    <row r="6309" spans="1:35" x14ac:dyDescent="0.25">
      <c r="A6309" t="s">
        <v>14034</v>
      </c>
      <c r="B6309" s="1">
        <v>58</v>
      </c>
      <c r="C6309" t="s">
        <v>13961</v>
      </c>
      <c r="D6309">
        <v>7279795</v>
      </c>
      <c r="E6309" t="s">
        <v>14031</v>
      </c>
      <c r="F6309" t="s">
        <v>1363</v>
      </c>
      <c r="G6309" t="s">
        <v>1364</v>
      </c>
      <c r="H6309" s="3" t="s">
        <v>9234</v>
      </c>
      <c r="I6309">
        <v>2017</v>
      </c>
      <c r="J6309" s="15" t="s">
        <v>3902</v>
      </c>
      <c r="K6309">
        <v>2017</v>
      </c>
      <c r="L6309" t="s">
        <v>1367</v>
      </c>
      <c r="M6309" t="s">
        <v>14032</v>
      </c>
      <c r="N6309" t="s">
        <v>14032</v>
      </c>
      <c r="O6309">
        <v>26600000000</v>
      </c>
      <c r="P6309" t="s">
        <v>13688</v>
      </c>
      <c r="Q6309">
        <f t="shared" si="112"/>
        <v>1400</v>
      </c>
      <c r="R6309">
        <v>62359193</v>
      </c>
      <c r="S6309" t="s">
        <v>11930</v>
      </c>
      <c r="T6309" t="s">
        <v>587</v>
      </c>
      <c r="U6309" s="75">
        <v>1400</v>
      </c>
      <c r="V6309">
        <v>8.25</v>
      </c>
      <c r="W6309">
        <v>11550</v>
      </c>
      <c r="AH6309" s="16"/>
      <c r="AI6309" t="s">
        <v>1375</v>
      </c>
    </row>
    <row r="6310" spans="1:35" x14ac:dyDescent="0.25">
      <c r="A6310" t="s">
        <v>14035</v>
      </c>
      <c r="B6310" s="1">
        <v>58</v>
      </c>
      <c r="C6310" t="s">
        <v>13961</v>
      </c>
      <c r="D6310">
        <v>7279795</v>
      </c>
      <c r="E6310" t="s">
        <v>14031</v>
      </c>
      <c r="F6310" t="s">
        <v>1363</v>
      </c>
      <c r="G6310" t="s">
        <v>1364</v>
      </c>
      <c r="H6310" s="3" t="s">
        <v>9234</v>
      </c>
      <c r="I6310">
        <v>2017</v>
      </c>
      <c r="J6310" s="15" t="s">
        <v>3902</v>
      </c>
      <c r="K6310">
        <v>2017</v>
      </c>
      <c r="L6310" t="s">
        <v>1367</v>
      </c>
      <c r="M6310" t="s">
        <v>14032</v>
      </c>
      <c r="N6310" t="s">
        <v>14032</v>
      </c>
      <c r="O6310">
        <v>26600000000</v>
      </c>
      <c r="P6310" t="s">
        <v>13688</v>
      </c>
      <c r="Q6310">
        <f t="shared" si="112"/>
        <v>1400</v>
      </c>
      <c r="R6310">
        <v>84449497</v>
      </c>
      <c r="S6310" t="s">
        <v>2017</v>
      </c>
      <c r="T6310" t="s">
        <v>14028</v>
      </c>
      <c r="U6310" s="75">
        <v>1400</v>
      </c>
      <c r="V6310">
        <v>13.5</v>
      </c>
      <c r="W6310">
        <v>18900</v>
      </c>
      <c r="AH6310" s="16"/>
      <c r="AI6310" t="s">
        <v>1375</v>
      </c>
    </row>
    <row r="6311" spans="1:35" x14ac:dyDescent="0.25">
      <c r="A6311" t="s">
        <v>14036</v>
      </c>
      <c r="B6311" s="1">
        <v>58</v>
      </c>
      <c r="C6311" t="s">
        <v>566</v>
      </c>
      <c r="D6311">
        <v>8180164</v>
      </c>
      <c r="E6311" t="s">
        <v>13924</v>
      </c>
      <c r="F6311" t="s">
        <v>1363</v>
      </c>
      <c r="G6311" t="s">
        <v>1364</v>
      </c>
      <c r="H6311" s="3" t="s">
        <v>3425</v>
      </c>
      <c r="I6311">
        <v>2018</v>
      </c>
      <c r="J6311" s="15" t="s">
        <v>3925</v>
      </c>
      <c r="K6311">
        <v>2018</v>
      </c>
      <c r="L6311" t="s">
        <v>1367</v>
      </c>
      <c r="M6311" t="s">
        <v>13866</v>
      </c>
      <c r="N6311" t="s">
        <v>13956</v>
      </c>
      <c r="O6311">
        <v>26600000000</v>
      </c>
      <c r="P6311" t="s">
        <v>1371</v>
      </c>
      <c r="Q6311">
        <f t="shared" si="112"/>
        <v>600</v>
      </c>
      <c r="R6311">
        <v>90552857</v>
      </c>
      <c r="S6311" t="s">
        <v>1928</v>
      </c>
      <c r="T6311" t="s">
        <v>13626</v>
      </c>
      <c r="U6311" s="75">
        <v>600</v>
      </c>
      <c r="V6311">
        <v>8.1999999999999993</v>
      </c>
      <c r="W6311">
        <v>4920</v>
      </c>
      <c r="AH6311" s="16"/>
      <c r="AI6311" t="s">
        <v>1375</v>
      </c>
    </row>
    <row r="6312" spans="1:35" x14ac:dyDescent="0.25">
      <c r="A6312" t="s">
        <v>14037</v>
      </c>
      <c r="B6312" s="1">
        <v>58</v>
      </c>
      <c r="C6312" t="s">
        <v>566</v>
      </c>
      <c r="D6312">
        <v>8180164</v>
      </c>
      <c r="E6312" t="s">
        <v>13924</v>
      </c>
      <c r="F6312" t="s">
        <v>1363</v>
      </c>
      <c r="G6312" t="s">
        <v>1364</v>
      </c>
      <c r="H6312" s="3" t="s">
        <v>3425</v>
      </c>
      <c r="I6312">
        <v>2018</v>
      </c>
      <c r="J6312" s="15" t="s">
        <v>3925</v>
      </c>
      <c r="K6312">
        <v>2018</v>
      </c>
      <c r="L6312" t="s">
        <v>1367</v>
      </c>
      <c r="M6312" t="s">
        <v>13866</v>
      </c>
      <c r="N6312" t="s">
        <v>13956</v>
      </c>
      <c r="O6312">
        <v>26600000000</v>
      </c>
      <c r="P6312" t="s">
        <v>1371</v>
      </c>
      <c r="Q6312">
        <f t="shared" si="112"/>
        <v>600</v>
      </c>
      <c r="R6312">
        <v>62359193</v>
      </c>
      <c r="S6312" t="s">
        <v>11930</v>
      </c>
      <c r="T6312" t="s">
        <v>587</v>
      </c>
      <c r="U6312" s="75">
        <v>600</v>
      </c>
      <c r="V6312">
        <v>8.1999999999999993</v>
      </c>
      <c r="W6312">
        <v>4920</v>
      </c>
      <c r="AH6312" s="16"/>
      <c r="AI6312" t="s">
        <v>1375</v>
      </c>
    </row>
    <row r="6313" spans="1:35" x14ac:dyDescent="0.25">
      <c r="A6313" t="s">
        <v>14038</v>
      </c>
      <c r="B6313" s="1">
        <v>58</v>
      </c>
      <c r="C6313" t="s">
        <v>13961</v>
      </c>
      <c r="D6313">
        <v>9682651</v>
      </c>
      <c r="E6313" t="s">
        <v>13962</v>
      </c>
      <c r="F6313" t="s">
        <v>1363</v>
      </c>
      <c r="G6313" t="s">
        <v>1364</v>
      </c>
      <c r="H6313" s="3" t="s">
        <v>6883</v>
      </c>
      <c r="I6313">
        <v>2019</v>
      </c>
      <c r="J6313" s="15" t="s">
        <v>6884</v>
      </c>
      <c r="K6313">
        <v>2019</v>
      </c>
      <c r="L6313" t="s">
        <v>1367</v>
      </c>
      <c r="M6313" t="s">
        <v>13963</v>
      </c>
      <c r="N6313" t="s">
        <v>13964</v>
      </c>
      <c r="O6313">
        <v>26600000000</v>
      </c>
      <c r="P6313" t="s">
        <v>1234</v>
      </c>
      <c r="Q6313">
        <f t="shared" si="112"/>
        <v>2300</v>
      </c>
      <c r="R6313">
        <v>84449497</v>
      </c>
      <c r="S6313" t="s">
        <v>2017</v>
      </c>
      <c r="T6313" t="s">
        <v>13965</v>
      </c>
      <c r="U6313" s="75">
        <v>2300</v>
      </c>
      <c r="V6313">
        <v>13.5</v>
      </c>
      <c r="W6313">
        <v>31050</v>
      </c>
      <c r="AH6313" s="16"/>
      <c r="AI6313" t="s">
        <v>1375</v>
      </c>
    </row>
    <row r="6314" spans="1:35" x14ac:dyDescent="0.25">
      <c r="A6314" t="s">
        <v>14039</v>
      </c>
      <c r="B6314" s="1">
        <v>58</v>
      </c>
      <c r="C6314" t="s">
        <v>13961</v>
      </c>
      <c r="D6314">
        <v>9682651</v>
      </c>
      <c r="E6314" t="s">
        <v>13962</v>
      </c>
      <c r="F6314" t="s">
        <v>1363</v>
      </c>
      <c r="G6314" t="s">
        <v>1364</v>
      </c>
      <c r="H6314" s="3" t="s">
        <v>6883</v>
      </c>
      <c r="I6314">
        <v>2019</v>
      </c>
      <c r="J6314" s="15" t="s">
        <v>6884</v>
      </c>
      <c r="K6314">
        <v>2019</v>
      </c>
      <c r="L6314" t="s">
        <v>1367</v>
      </c>
      <c r="M6314" t="s">
        <v>13963</v>
      </c>
      <c r="N6314" t="s">
        <v>13964</v>
      </c>
      <c r="O6314">
        <v>26600000000</v>
      </c>
      <c r="P6314" t="s">
        <v>1234</v>
      </c>
      <c r="Q6314">
        <f t="shared" si="112"/>
        <v>2300</v>
      </c>
      <c r="R6314">
        <v>8163294</v>
      </c>
      <c r="S6314" t="s">
        <v>1382</v>
      </c>
      <c r="T6314" t="s">
        <v>394</v>
      </c>
      <c r="U6314" s="75">
        <v>2300</v>
      </c>
      <c r="V6314">
        <v>10.9</v>
      </c>
      <c r="W6314">
        <v>25070</v>
      </c>
      <c r="AH6314" s="16"/>
      <c r="AI6314" t="s">
        <v>1375</v>
      </c>
    </row>
    <row r="6315" spans="1:35" x14ac:dyDescent="0.25">
      <c r="A6315" t="s">
        <v>14040</v>
      </c>
      <c r="B6315" s="1">
        <v>58</v>
      </c>
      <c r="C6315" t="s">
        <v>13961</v>
      </c>
      <c r="D6315">
        <v>11132388</v>
      </c>
      <c r="E6315" t="s">
        <v>13968</v>
      </c>
      <c r="F6315" t="s">
        <v>1363</v>
      </c>
      <c r="G6315" t="s">
        <v>1364</v>
      </c>
      <c r="H6315" s="3" t="s">
        <v>1589</v>
      </c>
      <c r="I6315">
        <v>2019</v>
      </c>
      <c r="J6315" s="15" t="s">
        <v>1633</v>
      </c>
      <c r="K6315">
        <v>2019</v>
      </c>
      <c r="L6315" t="s">
        <v>1367</v>
      </c>
      <c r="M6315" t="s">
        <v>13963</v>
      </c>
      <c r="N6315" t="s">
        <v>13969</v>
      </c>
      <c r="O6315">
        <v>26600000000</v>
      </c>
      <c r="P6315" t="s">
        <v>1234</v>
      </c>
      <c r="Q6315">
        <f t="shared" si="112"/>
        <v>2500</v>
      </c>
      <c r="R6315">
        <v>42224799</v>
      </c>
      <c r="S6315" t="s">
        <v>13934</v>
      </c>
      <c r="T6315" t="s">
        <v>13971</v>
      </c>
      <c r="U6315" s="75">
        <v>2500</v>
      </c>
      <c r="V6315">
        <v>10.73</v>
      </c>
      <c r="W6315">
        <v>26825</v>
      </c>
      <c r="AH6315" s="16"/>
      <c r="AI6315" t="s">
        <v>1375</v>
      </c>
    </row>
    <row r="6316" spans="1:35" x14ac:dyDescent="0.25">
      <c r="A6316" t="s">
        <v>14041</v>
      </c>
      <c r="B6316" s="1">
        <v>58</v>
      </c>
      <c r="C6316" t="s">
        <v>13961</v>
      </c>
      <c r="D6316">
        <v>11132388</v>
      </c>
      <c r="E6316" t="s">
        <v>13968</v>
      </c>
      <c r="F6316" t="s">
        <v>1363</v>
      </c>
      <c r="G6316" t="s">
        <v>1364</v>
      </c>
      <c r="H6316" s="3" t="s">
        <v>1589</v>
      </c>
      <c r="I6316">
        <v>2019</v>
      </c>
      <c r="J6316" s="15" t="s">
        <v>1633</v>
      </c>
      <c r="K6316">
        <v>2019</v>
      </c>
      <c r="L6316" t="s">
        <v>1367</v>
      </c>
      <c r="M6316" t="s">
        <v>13963</v>
      </c>
      <c r="N6316" t="s">
        <v>13969</v>
      </c>
      <c r="O6316">
        <v>26600000000</v>
      </c>
      <c r="P6316" t="s">
        <v>1234</v>
      </c>
      <c r="Q6316">
        <f t="shared" si="112"/>
        <v>2500</v>
      </c>
      <c r="R6316">
        <v>8163294</v>
      </c>
      <c r="S6316" t="s">
        <v>1382</v>
      </c>
      <c r="T6316" t="s">
        <v>394</v>
      </c>
      <c r="U6316" s="75">
        <v>2500</v>
      </c>
      <c r="V6316">
        <v>9.93</v>
      </c>
      <c r="W6316">
        <v>24825</v>
      </c>
      <c r="AH6316" s="16"/>
      <c r="AI6316" t="s">
        <v>1375</v>
      </c>
    </row>
    <row r="6317" spans="1:35" x14ac:dyDescent="0.25">
      <c r="A6317" t="s">
        <v>14042</v>
      </c>
      <c r="B6317" s="1">
        <v>58</v>
      </c>
      <c r="C6317" t="s">
        <v>13961</v>
      </c>
      <c r="D6317">
        <v>11132388</v>
      </c>
      <c r="E6317" t="s">
        <v>13968</v>
      </c>
      <c r="F6317" t="s">
        <v>1363</v>
      </c>
      <c r="G6317" t="s">
        <v>1364</v>
      </c>
      <c r="H6317" s="3" t="s">
        <v>1589</v>
      </c>
      <c r="I6317">
        <v>2019</v>
      </c>
      <c r="J6317" s="15" t="s">
        <v>1633</v>
      </c>
      <c r="K6317">
        <v>2019</v>
      </c>
      <c r="L6317" t="s">
        <v>1367</v>
      </c>
      <c r="M6317" t="s">
        <v>13963</v>
      </c>
      <c r="N6317" t="s">
        <v>13969</v>
      </c>
      <c r="O6317">
        <v>26600000000</v>
      </c>
      <c r="P6317" t="s">
        <v>1234</v>
      </c>
      <c r="Q6317">
        <f t="shared" si="112"/>
        <v>2500</v>
      </c>
      <c r="R6317">
        <v>84449497</v>
      </c>
      <c r="S6317" t="s">
        <v>2017</v>
      </c>
      <c r="T6317" t="s">
        <v>13974</v>
      </c>
      <c r="U6317" s="75">
        <v>2500</v>
      </c>
      <c r="V6317">
        <v>11.2</v>
      </c>
      <c r="W6317">
        <v>28000</v>
      </c>
      <c r="AH6317" s="16"/>
      <c r="AI6317" t="s">
        <v>1375</v>
      </c>
    </row>
    <row r="6318" spans="1:35" x14ac:dyDescent="0.25">
      <c r="A6318" t="s">
        <v>14043</v>
      </c>
      <c r="B6318" s="1">
        <v>58</v>
      </c>
      <c r="C6318" t="s">
        <v>13961</v>
      </c>
      <c r="D6318">
        <v>10665382</v>
      </c>
      <c r="E6318" t="s">
        <v>13977</v>
      </c>
      <c r="F6318" t="s">
        <v>1363</v>
      </c>
      <c r="G6318" t="s">
        <v>1364</v>
      </c>
      <c r="H6318" s="3" t="s">
        <v>3745</v>
      </c>
      <c r="I6318">
        <v>2019</v>
      </c>
      <c r="J6318" s="15" t="s">
        <v>1667</v>
      </c>
      <c r="K6318">
        <v>2019</v>
      </c>
      <c r="L6318" t="s">
        <v>1367</v>
      </c>
      <c r="M6318" t="s">
        <v>13978</v>
      </c>
      <c r="N6318" t="s">
        <v>13969</v>
      </c>
      <c r="O6318">
        <v>26600000000</v>
      </c>
      <c r="P6318" t="s">
        <v>1234</v>
      </c>
      <c r="Q6318">
        <f t="shared" si="112"/>
        <v>4000</v>
      </c>
      <c r="R6318">
        <v>8163294</v>
      </c>
      <c r="S6318" t="s">
        <v>1382</v>
      </c>
      <c r="T6318" t="s">
        <v>394</v>
      </c>
      <c r="U6318" s="75">
        <v>4000</v>
      </c>
      <c r="V6318">
        <v>11</v>
      </c>
      <c r="W6318">
        <v>44000</v>
      </c>
      <c r="AH6318" s="16"/>
      <c r="AI6318" t="s">
        <v>1375</v>
      </c>
    </row>
    <row r="6319" spans="1:35" x14ac:dyDescent="0.25">
      <c r="A6319" t="s">
        <v>14044</v>
      </c>
      <c r="B6319" s="1">
        <v>58</v>
      </c>
      <c r="C6319" t="s">
        <v>13961</v>
      </c>
      <c r="D6319">
        <v>10665382</v>
      </c>
      <c r="E6319" t="s">
        <v>13977</v>
      </c>
      <c r="F6319" t="s">
        <v>1363</v>
      </c>
      <c r="G6319" t="s">
        <v>1364</v>
      </c>
      <c r="H6319" s="3" t="s">
        <v>3745</v>
      </c>
      <c r="I6319">
        <v>2019</v>
      </c>
      <c r="J6319" s="15" t="s">
        <v>1667</v>
      </c>
      <c r="K6319">
        <v>2019</v>
      </c>
      <c r="L6319" t="s">
        <v>1367</v>
      </c>
      <c r="M6319" t="s">
        <v>13978</v>
      </c>
      <c r="N6319" t="s">
        <v>13969</v>
      </c>
      <c r="O6319">
        <v>26600000000</v>
      </c>
      <c r="P6319" t="s">
        <v>1234</v>
      </c>
      <c r="Q6319">
        <f t="shared" si="112"/>
        <v>4000</v>
      </c>
      <c r="R6319">
        <v>90552857</v>
      </c>
      <c r="S6319" t="s">
        <v>1928</v>
      </c>
      <c r="T6319" t="s">
        <v>1379</v>
      </c>
      <c r="U6319" s="75">
        <v>4000</v>
      </c>
      <c r="V6319">
        <v>8.08</v>
      </c>
      <c r="W6319">
        <v>32320</v>
      </c>
      <c r="AH6319" s="16"/>
      <c r="AI6319" t="s">
        <v>1375</v>
      </c>
    </row>
    <row r="6320" spans="1:35" x14ac:dyDescent="0.25">
      <c r="A6320" t="s">
        <v>14045</v>
      </c>
      <c r="B6320" s="1">
        <v>58</v>
      </c>
      <c r="C6320" t="s">
        <v>13961</v>
      </c>
      <c r="D6320">
        <v>10665382</v>
      </c>
      <c r="E6320" t="s">
        <v>13977</v>
      </c>
      <c r="F6320" t="s">
        <v>1363</v>
      </c>
      <c r="G6320" t="s">
        <v>1364</v>
      </c>
      <c r="H6320" s="3" t="s">
        <v>3745</v>
      </c>
      <c r="I6320">
        <v>2019</v>
      </c>
      <c r="J6320" s="15" t="s">
        <v>1667</v>
      </c>
      <c r="K6320">
        <v>2019</v>
      </c>
      <c r="L6320" t="s">
        <v>1367</v>
      </c>
      <c r="M6320" t="s">
        <v>13978</v>
      </c>
      <c r="N6320" t="s">
        <v>13969</v>
      </c>
      <c r="O6320">
        <v>26600000000</v>
      </c>
      <c r="P6320" t="s">
        <v>1234</v>
      </c>
      <c r="Q6320">
        <f t="shared" si="112"/>
        <v>4000</v>
      </c>
      <c r="R6320">
        <v>84449497</v>
      </c>
      <c r="S6320" t="s">
        <v>2017</v>
      </c>
      <c r="T6320" t="s">
        <v>13981</v>
      </c>
      <c r="U6320" s="75">
        <v>4000</v>
      </c>
      <c r="V6320">
        <v>13.5</v>
      </c>
      <c r="W6320">
        <v>54000</v>
      </c>
      <c r="AH6320" s="16"/>
      <c r="AI6320" t="s">
        <v>1375</v>
      </c>
    </row>
    <row r="6321" spans="1:35" x14ac:dyDescent="0.25">
      <c r="A6321" t="s">
        <v>14046</v>
      </c>
      <c r="B6321" s="1">
        <v>58</v>
      </c>
      <c r="C6321" t="s">
        <v>13961</v>
      </c>
      <c r="D6321">
        <v>10665382</v>
      </c>
      <c r="E6321" t="s">
        <v>13977</v>
      </c>
      <c r="F6321" t="s">
        <v>1363</v>
      </c>
      <c r="G6321" t="s">
        <v>1364</v>
      </c>
      <c r="H6321" s="3" t="s">
        <v>3745</v>
      </c>
      <c r="I6321">
        <v>2019</v>
      </c>
      <c r="J6321" s="15" t="s">
        <v>1667</v>
      </c>
      <c r="K6321">
        <v>2019</v>
      </c>
      <c r="L6321" t="s">
        <v>1367</v>
      </c>
      <c r="M6321" t="s">
        <v>13978</v>
      </c>
      <c r="N6321" t="s">
        <v>13969</v>
      </c>
      <c r="O6321">
        <v>26600000000</v>
      </c>
      <c r="P6321" t="s">
        <v>1234</v>
      </c>
      <c r="Q6321">
        <f t="shared" si="112"/>
        <v>4000</v>
      </c>
      <c r="R6321">
        <v>42224799</v>
      </c>
      <c r="S6321" t="s">
        <v>13934</v>
      </c>
      <c r="T6321" t="s">
        <v>13983</v>
      </c>
      <c r="U6321" s="75">
        <v>4000</v>
      </c>
      <c r="V6321">
        <v>10.93</v>
      </c>
      <c r="W6321">
        <v>43720</v>
      </c>
      <c r="AH6321" s="16"/>
      <c r="AI6321" t="s">
        <v>1375</v>
      </c>
    </row>
    <row r="6322" spans="1:35" x14ac:dyDescent="0.25">
      <c r="A6322" t="s">
        <v>14047</v>
      </c>
      <c r="B6322" s="1">
        <v>58</v>
      </c>
      <c r="C6322" t="s">
        <v>13961</v>
      </c>
      <c r="D6322">
        <v>4564340</v>
      </c>
      <c r="E6322" t="s">
        <v>14048</v>
      </c>
      <c r="F6322" t="s">
        <v>1363</v>
      </c>
      <c r="G6322" t="s">
        <v>1364</v>
      </c>
      <c r="H6322" s="3" t="s">
        <v>2765</v>
      </c>
      <c r="I6322">
        <v>2016</v>
      </c>
      <c r="J6322" s="15" t="s">
        <v>2791</v>
      </c>
      <c r="K6322">
        <v>2016</v>
      </c>
      <c r="L6322" t="s">
        <v>1394</v>
      </c>
      <c r="M6322" t="s">
        <v>14049</v>
      </c>
      <c r="N6322" t="s">
        <v>2760</v>
      </c>
      <c r="O6322">
        <v>26600000000</v>
      </c>
      <c r="P6322" t="s">
        <v>13834</v>
      </c>
      <c r="Q6322">
        <f t="shared" si="112"/>
        <v>2500</v>
      </c>
      <c r="R6322">
        <v>1204076</v>
      </c>
      <c r="S6322" t="s">
        <v>3346</v>
      </c>
      <c r="T6322" t="s">
        <v>567</v>
      </c>
      <c r="U6322" s="75">
        <v>2500</v>
      </c>
      <c r="V6322">
        <v>15</v>
      </c>
      <c r="W6322">
        <v>37500</v>
      </c>
      <c r="AH6322" s="16"/>
      <c r="AI6322" t="s">
        <v>1375</v>
      </c>
    </row>
    <row r="6323" spans="1:35" x14ac:dyDescent="0.25">
      <c r="A6323" t="s">
        <v>14050</v>
      </c>
      <c r="B6323" s="1">
        <v>58</v>
      </c>
      <c r="C6323" t="s">
        <v>13961</v>
      </c>
      <c r="D6323">
        <v>18263879</v>
      </c>
      <c r="E6323" t="s">
        <v>13996</v>
      </c>
      <c r="F6323" t="s">
        <v>1363</v>
      </c>
      <c r="G6323" t="s">
        <v>1364</v>
      </c>
      <c r="H6323" s="3" t="s">
        <v>4024</v>
      </c>
      <c r="I6323">
        <v>2022</v>
      </c>
      <c r="J6323" s="15" t="s">
        <v>2727</v>
      </c>
      <c r="K6323">
        <v>2022</v>
      </c>
      <c r="L6323" t="s">
        <v>1367</v>
      </c>
      <c r="M6323" t="s">
        <v>13866</v>
      </c>
      <c r="N6323" t="s">
        <v>13930</v>
      </c>
      <c r="O6323">
        <v>26600000000</v>
      </c>
      <c r="P6323" t="s">
        <v>11623</v>
      </c>
      <c r="Q6323">
        <f t="shared" si="112"/>
        <v>246</v>
      </c>
      <c r="R6323">
        <v>8163294</v>
      </c>
      <c r="S6323" t="s">
        <v>1382</v>
      </c>
      <c r="T6323" t="s">
        <v>13991</v>
      </c>
      <c r="U6323" s="75">
        <v>246</v>
      </c>
      <c r="V6323">
        <v>11.98</v>
      </c>
      <c r="W6323">
        <v>2947.08</v>
      </c>
      <c r="AH6323" s="16"/>
      <c r="AI6323" t="s">
        <v>1375</v>
      </c>
    </row>
    <row r="6324" spans="1:35" x14ac:dyDescent="0.25">
      <c r="A6324" t="s">
        <v>14051</v>
      </c>
      <c r="B6324" s="1">
        <v>59</v>
      </c>
      <c r="C6324" t="s">
        <v>14052</v>
      </c>
      <c r="D6324">
        <v>10850007</v>
      </c>
      <c r="E6324" t="s">
        <v>14053</v>
      </c>
      <c r="F6324" t="s">
        <v>1363</v>
      </c>
      <c r="G6324" t="s">
        <v>1364</v>
      </c>
      <c r="H6324" s="3" t="s">
        <v>4264</v>
      </c>
      <c r="I6324">
        <v>2019</v>
      </c>
      <c r="J6324" s="15" t="s">
        <v>1670</v>
      </c>
      <c r="K6324">
        <v>2019</v>
      </c>
      <c r="L6324" t="s">
        <v>1367</v>
      </c>
      <c r="M6324" t="s">
        <v>13866</v>
      </c>
      <c r="N6324" t="s">
        <v>13930</v>
      </c>
      <c r="O6324" t="s">
        <v>1388</v>
      </c>
      <c r="P6324" t="s">
        <v>11666</v>
      </c>
      <c r="Q6324">
        <f t="shared" si="112"/>
        <v>1440</v>
      </c>
      <c r="R6324" t="s">
        <v>13970</v>
      </c>
      <c r="S6324" t="s">
        <v>13934</v>
      </c>
      <c r="T6324" t="s">
        <v>14054</v>
      </c>
      <c r="U6324" s="75">
        <v>1440</v>
      </c>
      <c r="V6324">
        <v>9.91</v>
      </c>
      <c r="W6324">
        <v>14270.4</v>
      </c>
      <c r="AH6324" s="16"/>
      <c r="AI6324" t="s">
        <v>1375</v>
      </c>
    </row>
    <row r="6325" spans="1:35" x14ac:dyDescent="0.25">
      <c r="A6325" t="s">
        <v>14055</v>
      </c>
      <c r="B6325" s="1">
        <v>59</v>
      </c>
      <c r="C6325" t="s">
        <v>571</v>
      </c>
      <c r="D6325">
        <v>9222898</v>
      </c>
      <c r="E6325" t="s">
        <v>14056</v>
      </c>
      <c r="F6325" t="s">
        <v>1363</v>
      </c>
      <c r="G6325" t="s">
        <v>1364</v>
      </c>
      <c r="H6325" s="3" t="s">
        <v>1696</v>
      </c>
      <c r="I6325">
        <v>2018</v>
      </c>
      <c r="J6325" s="15" t="s">
        <v>1697</v>
      </c>
      <c r="K6325">
        <v>2018</v>
      </c>
      <c r="L6325" t="s">
        <v>1367</v>
      </c>
      <c r="M6325" t="s">
        <v>13866</v>
      </c>
      <c r="N6325" t="s">
        <v>13930</v>
      </c>
      <c r="O6325" t="s">
        <v>1388</v>
      </c>
      <c r="P6325" t="s">
        <v>11686</v>
      </c>
      <c r="Q6325">
        <f t="shared" si="112"/>
        <v>3000</v>
      </c>
      <c r="R6325" t="s">
        <v>11929</v>
      </c>
      <c r="S6325" t="s">
        <v>11930</v>
      </c>
      <c r="T6325" t="s">
        <v>587</v>
      </c>
      <c r="U6325" s="75">
        <v>3000</v>
      </c>
      <c r="V6325">
        <v>7.98</v>
      </c>
      <c r="W6325">
        <v>23940</v>
      </c>
      <c r="AH6325" s="16"/>
      <c r="AI6325" t="s">
        <v>1375</v>
      </c>
    </row>
    <row r="6326" spans="1:35" x14ac:dyDescent="0.25">
      <c r="A6326" t="s">
        <v>14057</v>
      </c>
      <c r="B6326" s="1">
        <v>59</v>
      </c>
      <c r="C6326" t="s">
        <v>571</v>
      </c>
      <c r="D6326">
        <v>9222898</v>
      </c>
      <c r="E6326" t="s">
        <v>14056</v>
      </c>
      <c r="F6326" t="s">
        <v>1363</v>
      </c>
      <c r="G6326" t="s">
        <v>1364</v>
      </c>
      <c r="H6326" s="3" t="s">
        <v>1696</v>
      </c>
      <c r="I6326">
        <v>2018</v>
      </c>
      <c r="J6326" s="15" t="s">
        <v>1697</v>
      </c>
      <c r="K6326">
        <v>2018</v>
      </c>
      <c r="L6326" t="s">
        <v>1367</v>
      </c>
      <c r="M6326" t="s">
        <v>13866</v>
      </c>
      <c r="N6326" t="s">
        <v>13930</v>
      </c>
      <c r="O6326" t="s">
        <v>1388</v>
      </c>
      <c r="P6326" t="s">
        <v>11686</v>
      </c>
      <c r="Q6326">
        <f t="shared" si="112"/>
        <v>3000</v>
      </c>
      <c r="R6326" t="s">
        <v>1381</v>
      </c>
      <c r="S6326" t="s">
        <v>1382</v>
      </c>
      <c r="T6326" t="s">
        <v>394</v>
      </c>
      <c r="U6326" s="75">
        <v>3000</v>
      </c>
      <c r="V6326">
        <v>10.3</v>
      </c>
      <c r="W6326">
        <v>30900</v>
      </c>
      <c r="AH6326" s="16"/>
      <c r="AI6326" t="s">
        <v>1375</v>
      </c>
    </row>
    <row r="6327" spans="1:35" x14ac:dyDescent="0.25">
      <c r="A6327" t="s">
        <v>14058</v>
      </c>
      <c r="B6327" s="1">
        <v>59</v>
      </c>
      <c r="C6327" t="s">
        <v>14052</v>
      </c>
      <c r="D6327">
        <v>7961073</v>
      </c>
      <c r="E6327" t="s">
        <v>14059</v>
      </c>
      <c r="F6327" t="s">
        <v>1363</v>
      </c>
      <c r="G6327" t="s">
        <v>1364</v>
      </c>
      <c r="H6327" s="3" t="s">
        <v>6440</v>
      </c>
      <c r="I6327">
        <v>2018</v>
      </c>
      <c r="J6327" s="15" t="s">
        <v>6452</v>
      </c>
      <c r="K6327">
        <v>2018</v>
      </c>
      <c r="L6327" t="s">
        <v>1394</v>
      </c>
      <c r="M6327" t="s">
        <v>13866</v>
      </c>
      <c r="N6327" t="s">
        <v>14060</v>
      </c>
      <c r="O6327" t="s">
        <v>1370</v>
      </c>
      <c r="P6327" t="s">
        <v>11666</v>
      </c>
      <c r="Q6327">
        <f t="shared" si="112"/>
        <v>7000</v>
      </c>
      <c r="R6327" t="s">
        <v>1381</v>
      </c>
      <c r="S6327" t="s">
        <v>1382</v>
      </c>
      <c r="T6327" t="s">
        <v>13953</v>
      </c>
      <c r="U6327" s="75">
        <v>7000</v>
      </c>
      <c r="V6327">
        <v>13.5</v>
      </c>
      <c r="W6327">
        <v>94500</v>
      </c>
      <c r="AH6327" s="16"/>
      <c r="AI6327" t="s">
        <v>1375</v>
      </c>
    </row>
    <row r="6328" spans="1:35" x14ac:dyDescent="0.25">
      <c r="A6328" t="s">
        <v>14061</v>
      </c>
      <c r="B6328" s="1">
        <v>59</v>
      </c>
      <c r="C6328" t="s">
        <v>14052</v>
      </c>
      <c r="D6328">
        <v>7961073</v>
      </c>
      <c r="E6328" t="s">
        <v>14059</v>
      </c>
      <c r="F6328" t="s">
        <v>1363</v>
      </c>
      <c r="G6328" t="s">
        <v>1364</v>
      </c>
      <c r="H6328" s="3" t="s">
        <v>6440</v>
      </c>
      <c r="I6328">
        <v>2018</v>
      </c>
      <c r="J6328" s="15" t="s">
        <v>6452</v>
      </c>
      <c r="K6328">
        <v>2018</v>
      </c>
      <c r="L6328" t="s">
        <v>1394</v>
      </c>
      <c r="M6328" t="s">
        <v>13866</v>
      </c>
      <c r="N6328" t="s">
        <v>14060</v>
      </c>
      <c r="O6328" t="s">
        <v>1370</v>
      </c>
      <c r="P6328" t="s">
        <v>11666</v>
      </c>
      <c r="Q6328">
        <f t="shared" si="112"/>
        <v>7000</v>
      </c>
      <c r="R6328" t="s">
        <v>2102</v>
      </c>
      <c r="S6328" t="s">
        <v>2103</v>
      </c>
      <c r="T6328" t="s">
        <v>14062</v>
      </c>
      <c r="U6328" s="75">
        <v>7000</v>
      </c>
      <c r="V6328">
        <v>10.5</v>
      </c>
      <c r="W6328">
        <v>73500</v>
      </c>
      <c r="AH6328" s="16"/>
      <c r="AI6328" t="s">
        <v>1375</v>
      </c>
    </row>
    <row r="6329" spans="1:35" x14ac:dyDescent="0.25">
      <c r="A6329" t="s">
        <v>14063</v>
      </c>
      <c r="B6329" s="1">
        <v>59</v>
      </c>
      <c r="C6329" t="s">
        <v>571</v>
      </c>
      <c r="D6329">
        <v>8412022</v>
      </c>
      <c r="E6329" t="s">
        <v>14064</v>
      </c>
      <c r="F6329" t="s">
        <v>1363</v>
      </c>
      <c r="G6329" t="s">
        <v>1364</v>
      </c>
      <c r="H6329" s="3" t="s">
        <v>9510</v>
      </c>
      <c r="I6329">
        <v>2018</v>
      </c>
      <c r="J6329" s="15" t="s">
        <v>3415</v>
      </c>
      <c r="K6329">
        <v>2018</v>
      </c>
      <c r="L6329" t="s">
        <v>1367</v>
      </c>
      <c r="M6329" t="s">
        <v>13866</v>
      </c>
      <c r="N6329" t="s">
        <v>13930</v>
      </c>
      <c r="O6329" t="s">
        <v>1388</v>
      </c>
      <c r="P6329" t="s">
        <v>11686</v>
      </c>
      <c r="Q6329">
        <f t="shared" si="112"/>
        <v>50</v>
      </c>
      <c r="R6329" t="s">
        <v>1927</v>
      </c>
      <c r="S6329" t="s">
        <v>1928</v>
      </c>
      <c r="T6329" t="s">
        <v>6237</v>
      </c>
      <c r="U6329" s="75">
        <v>50</v>
      </c>
      <c r="V6329">
        <v>10.5</v>
      </c>
      <c r="W6329">
        <v>525</v>
      </c>
      <c r="AH6329" s="16"/>
      <c r="AI6329" t="s">
        <v>1375</v>
      </c>
    </row>
    <row r="6330" spans="1:35" x14ac:dyDescent="0.25">
      <c r="A6330" t="s">
        <v>14065</v>
      </c>
      <c r="B6330" s="1">
        <v>59</v>
      </c>
      <c r="C6330" t="s">
        <v>571</v>
      </c>
      <c r="D6330">
        <v>8412022</v>
      </c>
      <c r="E6330" t="s">
        <v>14064</v>
      </c>
      <c r="F6330" t="s">
        <v>1363</v>
      </c>
      <c r="G6330" t="s">
        <v>1364</v>
      </c>
      <c r="H6330" s="3" t="s">
        <v>9510</v>
      </c>
      <c r="I6330">
        <v>2018</v>
      </c>
      <c r="J6330" s="15" t="s">
        <v>3415</v>
      </c>
      <c r="K6330">
        <v>2018</v>
      </c>
      <c r="L6330" t="s">
        <v>1367</v>
      </c>
      <c r="M6330" t="s">
        <v>13866</v>
      </c>
      <c r="N6330" t="s">
        <v>13930</v>
      </c>
      <c r="O6330" t="s">
        <v>1388</v>
      </c>
      <c r="P6330" t="s">
        <v>11686</v>
      </c>
      <c r="Q6330">
        <f t="shared" si="112"/>
        <v>50</v>
      </c>
      <c r="R6330" t="s">
        <v>2102</v>
      </c>
      <c r="S6330" t="s">
        <v>2103</v>
      </c>
      <c r="T6330" t="s">
        <v>14066</v>
      </c>
      <c r="U6330" s="75">
        <v>50</v>
      </c>
      <c r="V6330">
        <v>10.5</v>
      </c>
      <c r="W6330">
        <v>525</v>
      </c>
      <c r="AH6330" s="16"/>
      <c r="AI6330" t="s">
        <v>1375</v>
      </c>
    </row>
    <row r="6331" spans="1:35" x14ac:dyDescent="0.25">
      <c r="A6331" t="s">
        <v>14067</v>
      </c>
      <c r="B6331" s="1">
        <v>59</v>
      </c>
      <c r="C6331" t="s">
        <v>571</v>
      </c>
      <c r="D6331">
        <v>8412022</v>
      </c>
      <c r="E6331" t="s">
        <v>14064</v>
      </c>
      <c r="F6331" t="s">
        <v>1363</v>
      </c>
      <c r="G6331" t="s">
        <v>1364</v>
      </c>
      <c r="H6331" s="3" t="s">
        <v>9510</v>
      </c>
      <c r="I6331">
        <v>2018</v>
      </c>
      <c r="J6331" s="15" t="s">
        <v>3415</v>
      </c>
      <c r="K6331">
        <v>2018</v>
      </c>
      <c r="L6331" t="s">
        <v>1367</v>
      </c>
      <c r="M6331" t="s">
        <v>13866</v>
      </c>
      <c r="N6331" t="s">
        <v>13930</v>
      </c>
      <c r="O6331" t="s">
        <v>1388</v>
      </c>
      <c r="P6331" t="s">
        <v>11686</v>
      </c>
      <c r="Q6331">
        <f t="shared" si="112"/>
        <v>50</v>
      </c>
      <c r="R6331" t="s">
        <v>2016</v>
      </c>
      <c r="S6331" t="s">
        <v>2017</v>
      </c>
      <c r="T6331" t="s">
        <v>14028</v>
      </c>
      <c r="U6331" s="75">
        <v>50</v>
      </c>
      <c r="V6331">
        <v>15.83</v>
      </c>
      <c r="W6331">
        <v>791.5</v>
      </c>
      <c r="AH6331" s="16"/>
      <c r="AI6331" t="s">
        <v>1375</v>
      </c>
    </row>
    <row r="6332" spans="1:35" x14ac:dyDescent="0.25">
      <c r="A6332" t="s">
        <v>14068</v>
      </c>
      <c r="B6332" s="1">
        <v>59</v>
      </c>
      <c r="C6332" t="s">
        <v>14052</v>
      </c>
      <c r="D6332">
        <v>16291069</v>
      </c>
      <c r="E6332" t="s">
        <v>14069</v>
      </c>
      <c r="F6332" t="s">
        <v>1363</v>
      </c>
      <c r="G6332" t="s">
        <v>1364</v>
      </c>
      <c r="H6332" s="3" t="s">
        <v>2121</v>
      </c>
      <c r="I6332">
        <v>2022</v>
      </c>
      <c r="J6332" s="15" t="s">
        <v>2122</v>
      </c>
      <c r="K6332">
        <v>2022</v>
      </c>
      <c r="L6332" t="s">
        <v>1367</v>
      </c>
      <c r="M6332" t="s">
        <v>13866</v>
      </c>
      <c r="N6332" t="s">
        <v>14070</v>
      </c>
      <c r="O6332">
        <v>26600000000</v>
      </c>
      <c r="P6332" t="s">
        <v>11666</v>
      </c>
      <c r="Q6332">
        <f t="shared" si="112"/>
        <v>840</v>
      </c>
      <c r="R6332">
        <v>4556984</v>
      </c>
      <c r="S6332" t="s">
        <v>11614</v>
      </c>
      <c r="T6332" t="s">
        <v>11796</v>
      </c>
      <c r="U6332" s="75">
        <v>840</v>
      </c>
      <c r="V6332">
        <v>9.24</v>
      </c>
      <c r="W6332">
        <v>7761.6</v>
      </c>
      <c r="AH6332" s="16"/>
      <c r="AI6332" t="s">
        <v>1375</v>
      </c>
    </row>
    <row r="6333" spans="1:35" x14ac:dyDescent="0.25">
      <c r="A6333" t="s">
        <v>14071</v>
      </c>
      <c r="B6333" s="1">
        <v>59</v>
      </c>
      <c r="C6333" t="s">
        <v>571</v>
      </c>
      <c r="D6333">
        <v>5317258</v>
      </c>
      <c r="E6333" t="s">
        <v>11786</v>
      </c>
      <c r="F6333" t="s">
        <v>1363</v>
      </c>
      <c r="G6333" t="s">
        <v>1364</v>
      </c>
      <c r="H6333" s="3" t="s">
        <v>2356</v>
      </c>
      <c r="I6333">
        <v>2016</v>
      </c>
      <c r="J6333" s="15" t="s">
        <v>2888</v>
      </c>
      <c r="K6333">
        <v>2016</v>
      </c>
      <c r="L6333" t="s">
        <v>1367</v>
      </c>
      <c r="M6333" t="s">
        <v>14072</v>
      </c>
      <c r="N6333" t="s">
        <v>12035</v>
      </c>
      <c r="O6333">
        <v>0</v>
      </c>
      <c r="P6333" t="s">
        <v>133</v>
      </c>
      <c r="Q6333">
        <f t="shared" si="112"/>
        <v>400</v>
      </c>
      <c r="R6333">
        <v>11367121</v>
      </c>
      <c r="S6333" t="s">
        <v>2348</v>
      </c>
      <c r="T6333" t="s">
        <v>394</v>
      </c>
      <c r="U6333" s="75">
        <v>400</v>
      </c>
      <c r="V6333">
        <v>11.5</v>
      </c>
      <c r="W6333">
        <v>4600</v>
      </c>
      <c r="AH6333" s="16"/>
      <c r="AI6333" t="s">
        <v>1375</v>
      </c>
    </row>
    <row r="6334" spans="1:35" x14ac:dyDescent="0.25">
      <c r="A6334" t="s">
        <v>14073</v>
      </c>
      <c r="B6334" s="1">
        <v>59</v>
      </c>
      <c r="C6334" t="s">
        <v>571</v>
      </c>
      <c r="D6334">
        <v>5317258</v>
      </c>
      <c r="E6334" t="s">
        <v>11786</v>
      </c>
      <c r="F6334" t="s">
        <v>1363</v>
      </c>
      <c r="G6334" t="s">
        <v>1364</v>
      </c>
      <c r="H6334" s="3" t="s">
        <v>2356</v>
      </c>
      <c r="I6334">
        <v>2016</v>
      </c>
      <c r="J6334" s="15" t="s">
        <v>2888</v>
      </c>
      <c r="K6334">
        <v>2016</v>
      </c>
      <c r="L6334" t="s">
        <v>1367</v>
      </c>
      <c r="M6334" t="s">
        <v>14072</v>
      </c>
      <c r="N6334" t="s">
        <v>12035</v>
      </c>
      <c r="O6334">
        <v>0</v>
      </c>
      <c r="P6334" t="s">
        <v>133</v>
      </c>
      <c r="Q6334">
        <f t="shared" si="112"/>
        <v>400</v>
      </c>
      <c r="R6334">
        <v>62359193</v>
      </c>
      <c r="S6334" t="s">
        <v>11930</v>
      </c>
      <c r="T6334" t="s">
        <v>11931</v>
      </c>
      <c r="U6334" s="75">
        <v>400</v>
      </c>
      <c r="V6334">
        <v>9.9499999999999993</v>
      </c>
      <c r="W6334">
        <v>3980</v>
      </c>
      <c r="AH6334" s="16"/>
      <c r="AI6334" t="s">
        <v>1375</v>
      </c>
    </row>
    <row r="6335" spans="1:35" x14ac:dyDescent="0.25">
      <c r="A6335" t="s">
        <v>14074</v>
      </c>
      <c r="B6335" s="1">
        <v>59</v>
      </c>
      <c r="C6335" t="s">
        <v>14052</v>
      </c>
      <c r="D6335">
        <v>18524281</v>
      </c>
      <c r="E6335" t="s">
        <v>14075</v>
      </c>
      <c r="F6335" t="s">
        <v>1363</v>
      </c>
      <c r="G6335" t="s">
        <v>1364</v>
      </c>
      <c r="H6335" s="3" t="s">
        <v>4733</v>
      </c>
      <c r="I6335">
        <v>2022</v>
      </c>
      <c r="J6335" s="15" t="s">
        <v>4004</v>
      </c>
      <c r="K6335">
        <v>2022</v>
      </c>
      <c r="L6335" t="s">
        <v>1367</v>
      </c>
      <c r="M6335" t="s">
        <v>13866</v>
      </c>
      <c r="N6335" t="s">
        <v>14070</v>
      </c>
      <c r="O6335">
        <v>26600000000</v>
      </c>
      <c r="P6335" t="s">
        <v>11666</v>
      </c>
      <c r="Q6335">
        <f t="shared" si="112"/>
        <v>12000</v>
      </c>
      <c r="R6335">
        <v>4556984</v>
      </c>
      <c r="S6335" t="s">
        <v>11614</v>
      </c>
      <c r="T6335" t="s">
        <v>11660</v>
      </c>
      <c r="U6335" s="75">
        <v>12000</v>
      </c>
      <c r="V6335">
        <v>7</v>
      </c>
      <c r="W6335">
        <v>84000</v>
      </c>
      <c r="AH6335" s="16"/>
      <c r="AI6335" t="s">
        <v>1375</v>
      </c>
    </row>
    <row r="6336" spans="1:35" x14ac:dyDescent="0.25">
      <c r="A6336" t="s">
        <v>14076</v>
      </c>
      <c r="B6336" s="1">
        <v>59</v>
      </c>
      <c r="C6336" t="s">
        <v>14052</v>
      </c>
      <c r="D6336">
        <v>18524281</v>
      </c>
      <c r="E6336" t="s">
        <v>14075</v>
      </c>
      <c r="F6336" t="s">
        <v>1363</v>
      </c>
      <c r="G6336" t="s">
        <v>1364</v>
      </c>
      <c r="H6336" s="3" t="s">
        <v>4733</v>
      </c>
      <c r="I6336">
        <v>2022</v>
      </c>
      <c r="J6336" s="15" t="s">
        <v>4004</v>
      </c>
      <c r="K6336">
        <v>2022</v>
      </c>
      <c r="L6336" t="s">
        <v>1367</v>
      </c>
      <c r="M6336" t="s">
        <v>13866</v>
      </c>
      <c r="N6336" t="s">
        <v>14070</v>
      </c>
      <c r="O6336">
        <v>26600000000</v>
      </c>
      <c r="P6336" t="s">
        <v>11666</v>
      </c>
      <c r="Q6336">
        <f t="shared" si="112"/>
        <v>12000</v>
      </c>
      <c r="R6336">
        <v>24125814</v>
      </c>
      <c r="S6336" t="s">
        <v>2370</v>
      </c>
      <c r="T6336" t="s">
        <v>14077</v>
      </c>
      <c r="U6336" s="75">
        <v>12000</v>
      </c>
      <c r="V6336">
        <v>7.5</v>
      </c>
      <c r="W6336">
        <v>90000</v>
      </c>
      <c r="AH6336" s="16"/>
      <c r="AI6336" t="s">
        <v>1375</v>
      </c>
    </row>
    <row r="6337" spans="1:35" x14ac:dyDescent="0.25">
      <c r="A6337" t="s">
        <v>14078</v>
      </c>
      <c r="B6337" s="1">
        <v>59</v>
      </c>
      <c r="C6337" t="s">
        <v>14052</v>
      </c>
      <c r="D6337">
        <v>18524281</v>
      </c>
      <c r="E6337" t="s">
        <v>14075</v>
      </c>
      <c r="F6337" t="s">
        <v>1363</v>
      </c>
      <c r="G6337" t="s">
        <v>1364</v>
      </c>
      <c r="H6337" s="3" t="s">
        <v>4733</v>
      </c>
      <c r="I6337">
        <v>2022</v>
      </c>
      <c r="J6337" s="15" t="s">
        <v>4004</v>
      </c>
      <c r="K6337">
        <v>2022</v>
      </c>
      <c r="L6337" t="s">
        <v>1367</v>
      </c>
      <c r="M6337" t="s">
        <v>13866</v>
      </c>
      <c r="N6337" t="s">
        <v>14070</v>
      </c>
      <c r="O6337">
        <v>26600000000</v>
      </c>
      <c r="P6337" t="s">
        <v>11666</v>
      </c>
      <c r="Q6337">
        <f t="shared" si="112"/>
        <v>12000</v>
      </c>
      <c r="R6337">
        <v>8163294</v>
      </c>
      <c r="S6337" t="s">
        <v>1382</v>
      </c>
      <c r="T6337" t="s">
        <v>394</v>
      </c>
      <c r="U6337" s="75">
        <v>12000</v>
      </c>
      <c r="V6337">
        <v>14.98</v>
      </c>
      <c r="W6337">
        <v>179760</v>
      </c>
      <c r="AH6337" s="16"/>
      <c r="AI6337" t="s">
        <v>1375</v>
      </c>
    </row>
    <row r="6338" spans="1:35" x14ac:dyDescent="0.25">
      <c r="A6338" t="s">
        <v>14079</v>
      </c>
      <c r="B6338" s="1">
        <v>59</v>
      </c>
      <c r="C6338" t="s">
        <v>571</v>
      </c>
      <c r="D6338">
        <v>6303765</v>
      </c>
      <c r="E6338" t="s">
        <v>14080</v>
      </c>
      <c r="F6338" t="s">
        <v>1363</v>
      </c>
      <c r="G6338" t="s">
        <v>1364</v>
      </c>
      <c r="H6338" s="3" t="s">
        <v>3866</v>
      </c>
      <c r="I6338">
        <v>2017</v>
      </c>
      <c r="J6338" s="15" t="s">
        <v>3867</v>
      </c>
      <c r="K6338">
        <v>2017</v>
      </c>
      <c r="L6338" t="s">
        <v>1367</v>
      </c>
      <c r="M6338" t="s">
        <v>14081</v>
      </c>
      <c r="N6338" t="s">
        <v>12035</v>
      </c>
      <c r="O6338">
        <v>0</v>
      </c>
      <c r="P6338" t="s">
        <v>133</v>
      </c>
      <c r="Q6338">
        <f t="shared" ref="Q6338:Q6401" si="113">U6338</f>
        <v>200</v>
      </c>
      <c r="R6338">
        <v>90552857</v>
      </c>
      <c r="S6338" t="s">
        <v>1928</v>
      </c>
      <c r="T6338" t="s">
        <v>14082</v>
      </c>
      <c r="U6338" s="75">
        <v>200</v>
      </c>
      <c r="V6338">
        <v>6.5</v>
      </c>
      <c r="W6338">
        <v>1300</v>
      </c>
      <c r="AH6338" s="16"/>
      <c r="AI6338" t="s">
        <v>1375</v>
      </c>
    </row>
    <row r="6339" spans="1:35" x14ac:dyDescent="0.25">
      <c r="A6339" t="s">
        <v>14083</v>
      </c>
      <c r="B6339" s="1">
        <v>59</v>
      </c>
      <c r="C6339" t="s">
        <v>571</v>
      </c>
      <c r="D6339">
        <v>6303765</v>
      </c>
      <c r="E6339" t="s">
        <v>14080</v>
      </c>
      <c r="F6339" t="s">
        <v>1363</v>
      </c>
      <c r="G6339" t="s">
        <v>1364</v>
      </c>
      <c r="H6339" s="3" t="s">
        <v>3866</v>
      </c>
      <c r="I6339">
        <v>2017</v>
      </c>
      <c r="J6339" s="15" t="s">
        <v>3867</v>
      </c>
      <c r="K6339">
        <v>2017</v>
      </c>
      <c r="L6339" t="s">
        <v>1367</v>
      </c>
      <c r="M6339" t="s">
        <v>14081</v>
      </c>
      <c r="N6339" t="s">
        <v>12035</v>
      </c>
      <c r="O6339">
        <v>0</v>
      </c>
      <c r="P6339" t="s">
        <v>133</v>
      </c>
      <c r="Q6339">
        <f t="shared" si="113"/>
        <v>200</v>
      </c>
      <c r="R6339">
        <v>41204727</v>
      </c>
      <c r="S6339" t="s">
        <v>3022</v>
      </c>
      <c r="T6339" t="s">
        <v>14084</v>
      </c>
      <c r="U6339" s="75">
        <v>200</v>
      </c>
      <c r="V6339">
        <v>9.5</v>
      </c>
      <c r="W6339">
        <v>1900</v>
      </c>
      <c r="AH6339" s="16"/>
      <c r="AI6339" t="s">
        <v>1375</v>
      </c>
    </row>
    <row r="6340" spans="1:35" x14ac:dyDescent="0.25">
      <c r="A6340" t="s">
        <v>14085</v>
      </c>
      <c r="B6340" s="1">
        <v>59</v>
      </c>
      <c r="C6340" t="s">
        <v>571</v>
      </c>
      <c r="D6340">
        <v>6586473</v>
      </c>
      <c r="E6340" t="s">
        <v>14086</v>
      </c>
      <c r="F6340" t="s">
        <v>1363</v>
      </c>
      <c r="G6340" t="s">
        <v>1391</v>
      </c>
      <c r="H6340" s="3" t="s">
        <v>3372</v>
      </c>
      <c r="I6340">
        <v>2017</v>
      </c>
      <c r="J6340" s="15" t="s">
        <v>2468</v>
      </c>
      <c r="K6340">
        <v>2017</v>
      </c>
      <c r="L6340" t="s">
        <v>1367</v>
      </c>
      <c r="M6340" t="s">
        <v>14087</v>
      </c>
      <c r="N6340" t="s">
        <v>12035</v>
      </c>
      <c r="O6340">
        <v>26600000000</v>
      </c>
      <c r="P6340" t="s">
        <v>13941</v>
      </c>
      <c r="Q6340">
        <f t="shared" si="113"/>
        <v>600</v>
      </c>
      <c r="R6340">
        <v>62359193</v>
      </c>
      <c r="S6340" t="s">
        <v>11930</v>
      </c>
      <c r="T6340" t="s">
        <v>587</v>
      </c>
      <c r="U6340" s="75">
        <v>600</v>
      </c>
      <c r="V6340">
        <v>6.75</v>
      </c>
      <c r="W6340">
        <v>4050</v>
      </c>
      <c r="AH6340" s="16"/>
      <c r="AI6340" t="s">
        <v>1375</v>
      </c>
    </row>
    <row r="6341" spans="1:35" x14ac:dyDescent="0.25">
      <c r="A6341" t="s">
        <v>14088</v>
      </c>
      <c r="B6341" s="1">
        <v>59</v>
      </c>
      <c r="C6341" t="s">
        <v>571</v>
      </c>
      <c r="D6341">
        <v>6586473</v>
      </c>
      <c r="E6341" t="s">
        <v>14086</v>
      </c>
      <c r="F6341" t="s">
        <v>1363</v>
      </c>
      <c r="G6341" t="s">
        <v>1391</v>
      </c>
      <c r="H6341" s="3" t="s">
        <v>3372</v>
      </c>
      <c r="I6341">
        <v>2017</v>
      </c>
      <c r="J6341" s="15" t="s">
        <v>2468</v>
      </c>
      <c r="K6341">
        <v>2017</v>
      </c>
      <c r="L6341" t="s">
        <v>1367</v>
      </c>
      <c r="M6341" t="s">
        <v>14087</v>
      </c>
      <c r="N6341" t="s">
        <v>12035</v>
      </c>
      <c r="O6341">
        <v>26600000000</v>
      </c>
      <c r="P6341" t="s">
        <v>13941</v>
      </c>
      <c r="Q6341">
        <f t="shared" si="113"/>
        <v>600</v>
      </c>
      <c r="R6341">
        <v>90552857</v>
      </c>
      <c r="S6341" t="s">
        <v>1928</v>
      </c>
      <c r="T6341" t="s">
        <v>14089</v>
      </c>
      <c r="U6341" s="75">
        <v>600</v>
      </c>
      <c r="V6341">
        <v>3.8</v>
      </c>
      <c r="W6341">
        <v>2280</v>
      </c>
      <c r="AH6341" s="16"/>
      <c r="AI6341" t="s">
        <v>1375</v>
      </c>
    </row>
    <row r="6342" spans="1:35" x14ac:dyDescent="0.25">
      <c r="A6342" t="s">
        <v>14090</v>
      </c>
      <c r="B6342" s="1">
        <v>59</v>
      </c>
      <c r="C6342" t="s">
        <v>571</v>
      </c>
      <c r="D6342">
        <v>6586473</v>
      </c>
      <c r="E6342" t="s">
        <v>14086</v>
      </c>
      <c r="F6342" t="s">
        <v>1363</v>
      </c>
      <c r="G6342" t="s">
        <v>1391</v>
      </c>
      <c r="H6342" s="3" t="s">
        <v>3372</v>
      </c>
      <c r="I6342">
        <v>2017</v>
      </c>
      <c r="J6342" s="15" t="s">
        <v>2468</v>
      </c>
      <c r="K6342">
        <v>2017</v>
      </c>
      <c r="L6342" t="s">
        <v>1367</v>
      </c>
      <c r="M6342" t="s">
        <v>14087</v>
      </c>
      <c r="N6342" t="s">
        <v>12035</v>
      </c>
      <c r="O6342">
        <v>26600000000</v>
      </c>
      <c r="P6342" t="s">
        <v>13941</v>
      </c>
      <c r="Q6342">
        <f t="shared" si="113"/>
        <v>600</v>
      </c>
      <c r="R6342">
        <v>7505043</v>
      </c>
      <c r="S6342" t="s">
        <v>1378</v>
      </c>
      <c r="T6342" t="s">
        <v>1236</v>
      </c>
      <c r="U6342" s="75">
        <v>600</v>
      </c>
      <c r="V6342">
        <v>4.62</v>
      </c>
      <c r="W6342">
        <v>2772</v>
      </c>
      <c r="AH6342" s="16"/>
      <c r="AI6342" t="s">
        <v>1375</v>
      </c>
    </row>
    <row r="6343" spans="1:35" x14ac:dyDescent="0.25">
      <c r="A6343" t="s">
        <v>14091</v>
      </c>
      <c r="B6343" s="1">
        <v>59</v>
      </c>
      <c r="C6343" t="s">
        <v>571</v>
      </c>
      <c r="D6343">
        <v>6586473</v>
      </c>
      <c r="E6343" t="s">
        <v>14086</v>
      </c>
      <c r="F6343" t="s">
        <v>1363</v>
      </c>
      <c r="G6343" t="s">
        <v>1391</v>
      </c>
      <c r="H6343" s="3" t="s">
        <v>3372</v>
      </c>
      <c r="I6343">
        <v>2017</v>
      </c>
      <c r="J6343" s="15" t="s">
        <v>2468</v>
      </c>
      <c r="K6343">
        <v>2017</v>
      </c>
      <c r="L6343" t="s">
        <v>1367</v>
      </c>
      <c r="M6343" t="s">
        <v>14087</v>
      </c>
      <c r="N6343" t="s">
        <v>12035</v>
      </c>
      <c r="O6343">
        <v>26600000000</v>
      </c>
      <c r="P6343" t="s">
        <v>13941</v>
      </c>
      <c r="Q6343">
        <f t="shared" si="113"/>
        <v>600</v>
      </c>
      <c r="R6343">
        <v>8163294</v>
      </c>
      <c r="S6343" t="s">
        <v>1382</v>
      </c>
      <c r="T6343" t="s">
        <v>11933</v>
      </c>
      <c r="U6343" s="75">
        <v>600</v>
      </c>
      <c r="V6343">
        <v>7.63</v>
      </c>
      <c r="W6343">
        <v>4578</v>
      </c>
      <c r="AH6343" s="16"/>
      <c r="AI6343" t="s">
        <v>1375</v>
      </c>
    </row>
    <row r="6344" spans="1:35" x14ac:dyDescent="0.25">
      <c r="A6344" t="s">
        <v>14092</v>
      </c>
      <c r="B6344" s="1">
        <v>59</v>
      </c>
      <c r="C6344" t="s">
        <v>14052</v>
      </c>
      <c r="D6344">
        <v>6289134</v>
      </c>
      <c r="E6344" t="s">
        <v>14093</v>
      </c>
      <c r="F6344" t="s">
        <v>1363</v>
      </c>
      <c r="G6344" t="s">
        <v>1364</v>
      </c>
      <c r="H6344" s="3" t="s">
        <v>6037</v>
      </c>
      <c r="I6344">
        <v>2017</v>
      </c>
      <c r="J6344" s="15" t="s">
        <v>9100</v>
      </c>
      <c r="K6344">
        <v>2017</v>
      </c>
      <c r="L6344" t="s">
        <v>1367</v>
      </c>
      <c r="M6344" t="s">
        <v>14094</v>
      </c>
      <c r="N6344" t="s">
        <v>14072</v>
      </c>
      <c r="O6344">
        <v>26600000000</v>
      </c>
      <c r="P6344" t="s">
        <v>1234</v>
      </c>
      <c r="Q6344">
        <f t="shared" si="113"/>
        <v>300</v>
      </c>
      <c r="R6344">
        <v>90552857</v>
      </c>
      <c r="S6344" t="s">
        <v>1928</v>
      </c>
      <c r="T6344" t="s">
        <v>14095</v>
      </c>
      <c r="U6344" s="75">
        <v>300</v>
      </c>
      <c r="V6344">
        <v>3.8</v>
      </c>
      <c r="W6344">
        <v>1140</v>
      </c>
      <c r="AH6344" s="16"/>
      <c r="AI6344" t="s">
        <v>1375</v>
      </c>
    </row>
    <row r="6345" spans="1:35" x14ac:dyDescent="0.25">
      <c r="A6345" t="s">
        <v>14096</v>
      </c>
      <c r="B6345" s="1">
        <v>59</v>
      </c>
      <c r="C6345" t="s">
        <v>14052</v>
      </c>
      <c r="D6345">
        <v>6289134</v>
      </c>
      <c r="E6345" t="s">
        <v>14093</v>
      </c>
      <c r="F6345" t="s">
        <v>1363</v>
      </c>
      <c r="G6345" t="s">
        <v>1364</v>
      </c>
      <c r="H6345" s="3" t="s">
        <v>6037</v>
      </c>
      <c r="I6345">
        <v>2017</v>
      </c>
      <c r="J6345" s="15" t="s">
        <v>9100</v>
      </c>
      <c r="K6345">
        <v>2017</v>
      </c>
      <c r="L6345" t="s">
        <v>1367</v>
      </c>
      <c r="M6345" t="s">
        <v>14094</v>
      </c>
      <c r="N6345" t="s">
        <v>14072</v>
      </c>
      <c r="O6345">
        <v>26600000000</v>
      </c>
      <c r="P6345" t="s">
        <v>1234</v>
      </c>
      <c r="Q6345">
        <f t="shared" si="113"/>
        <v>300</v>
      </c>
      <c r="R6345">
        <v>8163294</v>
      </c>
      <c r="S6345" t="s">
        <v>1382</v>
      </c>
      <c r="T6345" t="s">
        <v>14097</v>
      </c>
      <c r="U6345" s="75">
        <v>300</v>
      </c>
      <c r="V6345">
        <v>10.45</v>
      </c>
      <c r="W6345">
        <v>3135</v>
      </c>
      <c r="AH6345" s="16"/>
      <c r="AI6345" t="s">
        <v>1375</v>
      </c>
    </row>
    <row r="6346" spans="1:35" x14ac:dyDescent="0.25">
      <c r="A6346" t="s">
        <v>14098</v>
      </c>
      <c r="B6346" s="1">
        <v>59</v>
      </c>
      <c r="C6346" t="s">
        <v>571</v>
      </c>
      <c r="D6346">
        <v>6710794</v>
      </c>
      <c r="E6346" t="s">
        <v>14099</v>
      </c>
      <c r="F6346" t="s">
        <v>1363</v>
      </c>
      <c r="G6346" t="s">
        <v>1391</v>
      </c>
      <c r="H6346" s="3" t="s">
        <v>1773</v>
      </c>
      <c r="I6346">
        <v>2017</v>
      </c>
      <c r="J6346" s="15" t="s">
        <v>10003</v>
      </c>
      <c r="K6346">
        <v>2017</v>
      </c>
      <c r="L6346" t="s">
        <v>1367</v>
      </c>
      <c r="M6346" t="s">
        <v>14087</v>
      </c>
      <c r="N6346" t="s">
        <v>12035</v>
      </c>
      <c r="O6346">
        <v>26600000000</v>
      </c>
      <c r="P6346" t="s">
        <v>13941</v>
      </c>
      <c r="Q6346">
        <f t="shared" si="113"/>
        <v>1020</v>
      </c>
      <c r="R6346">
        <v>90552857</v>
      </c>
      <c r="S6346" t="s">
        <v>1928</v>
      </c>
      <c r="T6346" t="s">
        <v>14100</v>
      </c>
      <c r="U6346" s="75">
        <v>1020</v>
      </c>
      <c r="V6346">
        <v>3.8</v>
      </c>
      <c r="W6346">
        <v>3876</v>
      </c>
      <c r="AH6346" s="16"/>
      <c r="AI6346" t="s">
        <v>1375</v>
      </c>
    </row>
    <row r="6347" spans="1:35" x14ac:dyDescent="0.25">
      <c r="A6347" t="s">
        <v>14101</v>
      </c>
      <c r="B6347" s="1">
        <v>59</v>
      </c>
      <c r="C6347" t="s">
        <v>571</v>
      </c>
      <c r="D6347">
        <v>6710794</v>
      </c>
      <c r="E6347" t="s">
        <v>14099</v>
      </c>
      <c r="F6347" t="s">
        <v>1363</v>
      </c>
      <c r="G6347" t="s">
        <v>1391</v>
      </c>
      <c r="H6347" s="3" t="s">
        <v>1773</v>
      </c>
      <c r="I6347">
        <v>2017</v>
      </c>
      <c r="J6347" s="15" t="s">
        <v>10003</v>
      </c>
      <c r="K6347">
        <v>2017</v>
      </c>
      <c r="L6347" t="s">
        <v>1367</v>
      </c>
      <c r="M6347" t="s">
        <v>14087</v>
      </c>
      <c r="N6347" t="s">
        <v>12035</v>
      </c>
      <c r="O6347">
        <v>26600000000</v>
      </c>
      <c r="P6347" t="s">
        <v>13941</v>
      </c>
      <c r="Q6347">
        <f t="shared" si="113"/>
        <v>1020</v>
      </c>
      <c r="R6347">
        <v>7505043</v>
      </c>
      <c r="S6347" t="s">
        <v>1378</v>
      </c>
      <c r="T6347" t="s">
        <v>14102</v>
      </c>
      <c r="U6347" s="75">
        <v>1020</v>
      </c>
      <c r="V6347">
        <v>4.62</v>
      </c>
      <c r="W6347">
        <v>4712.3999999999996</v>
      </c>
      <c r="AH6347" s="16"/>
      <c r="AI6347" t="s">
        <v>1375</v>
      </c>
    </row>
    <row r="6348" spans="1:35" x14ac:dyDescent="0.25">
      <c r="A6348" t="s">
        <v>14103</v>
      </c>
      <c r="B6348" s="1">
        <v>59</v>
      </c>
      <c r="C6348" t="s">
        <v>571</v>
      </c>
      <c r="D6348">
        <v>6984568</v>
      </c>
      <c r="E6348" t="s">
        <v>14104</v>
      </c>
      <c r="F6348" t="s">
        <v>1363</v>
      </c>
      <c r="G6348" t="s">
        <v>1391</v>
      </c>
      <c r="H6348" s="3" t="s">
        <v>2491</v>
      </c>
      <c r="I6348">
        <v>2017</v>
      </c>
      <c r="J6348" s="15" t="s">
        <v>2492</v>
      </c>
      <c r="K6348">
        <v>2017</v>
      </c>
      <c r="L6348" t="s">
        <v>1367</v>
      </c>
      <c r="M6348" t="s">
        <v>14105</v>
      </c>
      <c r="N6348" t="s">
        <v>4750</v>
      </c>
      <c r="O6348">
        <v>26600000000</v>
      </c>
      <c r="P6348" t="s">
        <v>133</v>
      </c>
      <c r="Q6348">
        <f t="shared" si="113"/>
        <v>60</v>
      </c>
      <c r="R6348">
        <v>90552857</v>
      </c>
      <c r="S6348" t="s">
        <v>1928</v>
      </c>
      <c r="T6348" t="s">
        <v>13626</v>
      </c>
      <c r="U6348" s="75">
        <v>60</v>
      </c>
      <c r="V6348">
        <v>3.8</v>
      </c>
      <c r="W6348">
        <v>228</v>
      </c>
      <c r="AH6348" s="16"/>
      <c r="AI6348" t="s">
        <v>1375</v>
      </c>
    </row>
    <row r="6349" spans="1:35" x14ac:dyDescent="0.25">
      <c r="A6349" t="s">
        <v>14106</v>
      </c>
      <c r="B6349" s="1">
        <v>59</v>
      </c>
      <c r="C6349" t="s">
        <v>571</v>
      </c>
      <c r="D6349">
        <v>6984568</v>
      </c>
      <c r="E6349" t="s">
        <v>14104</v>
      </c>
      <c r="F6349" t="s">
        <v>1363</v>
      </c>
      <c r="G6349" t="s">
        <v>1391</v>
      </c>
      <c r="H6349" s="3" t="s">
        <v>2491</v>
      </c>
      <c r="I6349">
        <v>2017</v>
      </c>
      <c r="J6349" s="15" t="s">
        <v>2492</v>
      </c>
      <c r="K6349">
        <v>2017</v>
      </c>
      <c r="L6349" t="s">
        <v>1367</v>
      </c>
      <c r="M6349" t="s">
        <v>14105</v>
      </c>
      <c r="N6349" t="s">
        <v>4750</v>
      </c>
      <c r="O6349">
        <v>26600000000</v>
      </c>
      <c r="P6349" t="s">
        <v>133</v>
      </c>
      <c r="Q6349">
        <f t="shared" si="113"/>
        <v>60</v>
      </c>
      <c r="R6349">
        <v>62359193</v>
      </c>
      <c r="S6349" t="s">
        <v>11930</v>
      </c>
      <c r="T6349" t="s">
        <v>587</v>
      </c>
      <c r="U6349" s="75">
        <v>60</v>
      </c>
      <c r="V6349">
        <v>5.95</v>
      </c>
      <c r="W6349">
        <v>357</v>
      </c>
      <c r="AH6349" s="16"/>
      <c r="AI6349" t="s">
        <v>1375</v>
      </c>
    </row>
    <row r="6350" spans="1:35" x14ac:dyDescent="0.25">
      <c r="A6350" t="s">
        <v>14107</v>
      </c>
      <c r="B6350" s="1">
        <v>59</v>
      </c>
      <c r="C6350" t="s">
        <v>571</v>
      </c>
      <c r="D6350">
        <v>6813623</v>
      </c>
      <c r="E6350" t="s">
        <v>14108</v>
      </c>
      <c r="F6350" t="s">
        <v>1363</v>
      </c>
      <c r="G6350" t="s">
        <v>1391</v>
      </c>
      <c r="H6350" s="3" t="s">
        <v>2612</v>
      </c>
      <c r="I6350">
        <v>2017</v>
      </c>
      <c r="J6350" s="15" t="s">
        <v>3135</v>
      </c>
      <c r="K6350">
        <v>2017</v>
      </c>
      <c r="L6350" t="s">
        <v>1367</v>
      </c>
      <c r="M6350" t="s">
        <v>14109</v>
      </c>
      <c r="N6350" t="s">
        <v>12035</v>
      </c>
      <c r="O6350">
        <v>26600000000</v>
      </c>
      <c r="P6350" t="s">
        <v>133</v>
      </c>
      <c r="Q6350">
        <f t="shared" si="113"/>
        <v>900</v>
      </c>
      <c r="R6350">
        <v>7505043</v>
      </c>
      <c r="S6350" t="s">
        <v>1378</v>
      </c>
      <c r="T6350" t="s">
        <v>1236</v>
      </c>
      <c r="U6350" s="75">
        <v>900</v>
      </c>
      <c r="V6350">
        <v>4.62</v>
      </c>
      <c r="W6350">
        <v>4158</v>
      </c>
      <c r="AH6350" s="16"/>
      <c r="AI6350" t="s">
        <v>1375</v>
      </c>
    </row>
    <row r="6351" spans="1:35" x14ac:dyDescent="0.25">
      <c r="A6351" t="s">
        <v>14110</v>
      </c>
      <c r="B6351" s="1">
        <v>59</v>
      </c>
      <c r="C6351" t="s">
        <v>571</v>
      </c>
      <c r="D6351">
        <v>6813623</v>
      </c>
      <c r="E6351" t="s">
        <v>14108</v>
      </c>
      <c r="F6351" t="s">
        <v>1363</v>
      </c>
      <c r="G6351" t="s">
        <v>1391</v>
      </c>
      <c r="H6351" s="3" t="s">
        <v>2612</v>
      </c>
      <c r="I6351">
        <v>2017</v>
      </c>
      <c r="J6351" s="15" t="s">
        <v>3135</v>
      </c>
      <c r="K6351">
        <v>2017</v>
      </c>
      <c r="L6351" t="s">
        <v>1367</v>
      </c>
      <c r="M6351" t="s">
        <v>14109</v>
      </c>
      <c r="N6351" t="s">
        <v>12035</v>
      </c>
      <c r="O6351">
        <v>26600000000</v>
      </c>
      <c r="P6351" t="s">
        <v>133</v>
      </c>
      <c r="Q6351">
        <f t="shared" si="113"/>
        <v>900</v>
      </c>
      <c r="R6351">
        <v>90552857</v>
      </c>
      <c r="S6351" t="s">
        <v>1928</v>
      </c>
      <c r="T6351" t="s">
        <v>14111</v>
      </c>
      <c r="U6351" s="75">
        <v>900</v>
      </c>
      <c r="V6351">
        <v>3.8</v>
      </c>
      <c r="W6351">
        <v>3420</v>
      </c>
      <c r="AH6351" s="16"/>
      <c r="AI6351" t="s">
        <v>1375</v>
      </c>
    </row>
    <row r="6352" spans="1:35" x14ac:dyDescent="0.25">
      <c r="A6352" t="s">
        <v>14112</v>
      </c>
      <c r="B6352" s="1">
        <v>59</v>
      </c>
      <c r="C6352" t="s">
        <v>571</v>
      </c>
      <c r="D6352">
        <v>6813623</v>
      </c>
      <c r="E6352" t="s">
        <v>14108</v>
      </c>
      <c r="F6352" t="s">
        <v>1363</v>
      </c>
      <c r="G6352" t="s">
        <v>1391</v>
      </c>
      <c r="H6352" s="3" t="s">
        <v>2612</v>
      </c>
      <c r="I6352">
        <v>2017</v>
      </c>
      <c r="J6352" s="15" t="s">
        <v>3135</v>
      </c>
      <c r="K6352">
        <v>2017</v>
      </c>
      <c r="L6352" t="s">
        <v>1367</v>
      </c>
      <c r="M6352" t="s">
        <v>14109</v>
      </c>
      <c r="N6352" t="s">
        <v>12035</v>
      </c>
      <c r="O6352">
        <v>26600000000</v>
      </c>
      <c r="P6352" t="s">
        <v>133</v>
      </c>
      <c r="Q6352">
        <f t="shared" si="113"/>
        <v>900</v>
      </c>
      <c r="R6352">
        <v>62359193</v>
      </c>
      <c r="S6352" t="s">
        <v>11930</v>
      </c>
      <c r="T6352" t="s">
        <v>14113</v>
      </c>
      <c r="U6352" s="75">
        <v>900</v>
      </c>
      <c r="V6352">
        <v>6.14</v>
      </c>
      <c r="W6352">
        <v>5526</v>
      </c>
      <c r="AH6352" s="16"/>
      <c r="AI6352" t="s">
        <v>1375</v>
      </c>
    </row>
    <row r="6353" spans="1:35" x14ac:dyDescent="0.25">
      <c r="A6353" t="s">
        <v>14114</v>
      </c>
      <c r="B6353" s="1">
        <v>59</v>
      </c>
      <c r="C6353" t="s">
        <v>14052</v>
      </c>
      <c r="D6353">
        <v>6916309</v>
      </c>
      <c r="E6353" t="s">
        <v>14115</v>
      </c>
      <c r="F6353" t="s">
        <v>1363</v>
      </c>
      <c r="G6353" t="s">
        <v>1364</v>
      </c>
      <c r="H6353" s="3" t="s">
        <v>2618</v>
      </c>
      <c r="I6353">
        <v>2017</v>
      </c>
      <c r="J6353" s="15" t="s">
        <v>2619</v>
      </c>
      <c r="K6353">
        <v>2017</v>
      </c>
      <c r="L6353" t="s">
        <v>1367</v>
      </c>
      <c r="M6353" t="s">
        <v>14116</v>
      </c>
      <c r="N6353" t="s">
        <v>14117</v>
      </c>
      <c r="O6353">
        <v>0</v>
      </c>
      <c r="P6353" t="s">
        <v>1234</v>
      </c>
      <c r="Q6353">
        <f t="shared" si="113"/>
        <v>150</v>
      </c>
      <c r="R6353">
        <v>90552857</v>
      </c>
      <c r="S6353" t="s">
        <v>1928</v>
      </c>
      <c r="T6353" t="s">
        <v>14118</v>
      </c>
      <c r="U6353" s="75">
        <v>150</v>
      </c>
      <c r="V6353">
        <v>5.05</v>
      </c>
      <c r="W6353">
        <v>757.5</v>
      </c>
      <c r="AH6353" s="16"/>
      <c r="AI6353" t="s">
        <v>1375</v>
      </c>
    </row>
    <row r="6354" spans="1:35" x14ac:dyDescent="0.25">
      <c r="A6354" t="s">
        <v>14119</v>
      </c>
      <c r="B6354" s="1">
        <v>59</v>
      </c>
      <c r="C6354" t="s">
        <v>14052</v>
      </c>
      <c r="D6354">
        <v>6916309</v>
      </c>
      <c r="E6354" t="s">
        <v>14115</v>
      </c>
      <c r="F6354" t="s">
        <v>1363</v>
      </c>
      <c r="G6354" t="s">
        <v>1364</v>
      </c>
      <c r="H6354" s="3" t="s">
        <v>2618</v>
      </c>
      <c r="I6354">
        <v>2017</v>
      </c>
      <c r="J6354" s="15" t="s">
        <v>2619</v>
      </c>
      <c r="K6354">
        <v>2017</v>
      </c>
      <c r="L6354" t="s">
        <v>1367</v>
      </c>
      <c r="M6354" t="s">
        <v>14116</v>
      </c>
      <c r="N6354" t="s">
        <v>14117</v>
      </c>
      <c r="O6354">
        <v>0</v>
      </c>
      <c r="P6354" t="s">
        <v>1234</v>
      </c>
      <c r="Q6354">
        <f t="shared" si="113"/>
        <v>150</v>
      </c>
      <c r="R6354">
        <v>2937913</v>
      </c>
      <c r="S6354" t="s">
        <v>2477</v>
      </c>
      <c r="T6354" t="s">
        <v>587</v>
      </c>
      <c r="U6354" s="75">
        <v>150</v>
      </c>
      <c r="V6354">
        <v>10.8</v>
      </c>
      <c r="W6354">
        <v>1620</v>
      </c>
      <c r="AH6354" s="16"/>
      <c r="AI6354" t="s">
        <v>1375</v>
      </c>
    </row>
    <row r="6355" spans="1:35" x14ac:dyDescent="0.25">
      <c r="A6355" t="s">
        <v>14120</v>
      </c>
      <c r="B6355" s="1">
        <v>59</v>
      </c>
      <c r="C6355" t="s">
        <v>14052</v>
      </c>
      <c r="D6355">
        <v>6916309</v>
      </c>
      <c r="E6355" t="s">
        <v>14115</v>
      </c>
      <c r="F6355" t="s">
        <v>1363</v>
      </c>
      <c r="G6355" t="s">
        <v>1364</v>
      </c>
      <c r="H6355" s="3" t="s">
        <v>2618</v>
      </c>
      <c r="I6355">
        <v>2017</v>
      </c>
      <c r="J6355" s="15" t="s">
        <v>2619</v>
      </c>
      <c r="K6355">
        <v>2017</v>
      </c>
      <c r="L6355" t="s">
        <v>1367</v>
      </c>
      <c r="M6355" t="s">
        <v>14116</v>
      </c>
      <c r="N6355" t="s">
        <v>14117</v>
      </c>
      <c r="O6355">
        <v>0</v>
      </c>
      <c r="P6355" t="s">
        <v>1234</v>
      </c>
      <c r="Q6355">
        <f t="shared" si="113"/>
        <v>150</v>
      </c>
      <c r="R6355">
        <v>62359193</v>
      </c>
      <c r="S6355" t="s">
        <v>11930</v>
      </c>
      <c r="T6355" t="s">
        <v>587</v>
      </c>
      <c r="U6355" s="75">
        <v>150</v>
      </c>
      <c r="V6355">
        <v>7.25</v>
      </c>
      <c r="W6355">
        <v>1087.5</v>
      </c>
      <c r="AH6355" s="16"/>
      <c r="AI6355" t="s">
        <v>1375</v>
      </c>
    </row>
    <row r="6356" spans="1:35" x14ac:dyDescent="0.25">
      <c r="A6356" t="s">
        <v>14121</v>
      </c>
      <c r="B6356" s="1">
        <v>59</v>
      </c>
      <c r="C6356" t="s">
        <v>14052</v>
      </c>
      <c r="D6356">
        <v>7468342</v>
      </c>
      <c r="E6356" t="s">
        <v>14122</v>
      </c>
      <c r="F6356" t="s">
        <v>1363</v>
      </c>
      <c r="G6356" t="s">
        <v>1391</v>
      </c>
      <c r="H6356" s="3" t="s">
        <v>6210</v>
      </c>
      <c r="I6356">
        <v>2018</v>
      </c>
      <c r="J6356" s="15" t="s">
        <v>6211</v>
      </c>
      <c r="K6356">
        <v>2018</v>
      </c>
      <c r="L6356" t="s">
        <v>1367</v>
      </c>
      <c r="M6356" t="s">
        <v>14105</v>
      </c>
      <c r="N6356" t="s">
        <v>9401</v>
      </c>
      <c r="O6356">
        <v>26600000000</v>
      </c>
      <c r="P6356" t="s">
        <v>1234</v>
      </c>
      <c r="Q6356">
        <f t="shared" si="113"/>
        <v>970</v>
      </c>
      <c r="R6356">
        <v>45334544</v>
      </c>
      <c r="S6356" t="s">
        <v>2480</v>
      </c>
      <c r="T6356" t="s">
        <v>14123</v>
      </c>
      <c r="U6356" s="75">
        <v>970</v>
      </c>
      <c r="V6356">
        <v>10</v>
      </c>
      <c r="W6356">
        <v>9700</v>
      </c>
      <c r="AH6356" s="16"/>
      <c r="AI6356" t="s">
        <v>1375</v>
      </c>
    </row>
    <row r="6357" spans="1:35" x14ac:dyDescent="0.25">
      <c r="A6357" t="s">
        <v>14124</v>
      </c>
      <c r="B6357" s="1">
        <v>59</v>
      </c>
      <c r="C6357" t="s">
        <v>14052</v>
      </c>
      <c r="D6357">
        <v>7468342</v>
      </c>
      <c r="E6357" t="s">
        <v>14122</v>
      </c>
      <c r="F6357" t="s">
        <v>1363</v>
      </c>
      <c r="G6357" t="s">
        <v>1391</v>
      </c>
      <c r="H6357" s="3" t="s">
        <v>6210</v>
      </c>
      <c r="I6357">
        <v>2018</v>
      </c>
      <c r="J6357" s="15" t="s">
        <v>6211</v>
      </c>
      <c r="K6357">
        <v>2018</v>
      </c>
      <c r="L6357" t="s">
        <v>1367</v>
      </c>
      <c r="M6357" t="s">
        <v>14105</v>
      </c>
      <c r="N6357" t="s">
        <v>9401</v>
      </c>
      <c r="O6357">
        <v>26600000000</v>
      </c>
      <c r="P6357" t="s">
        <v>1234</v>
      </c>
      <c r="Q6357">
        <f t="shared" si="113"/>
        <v>970</v>
      </c>
      <c r="R6357">
        <v>90552857</v>
      </c>
      <c r="S6357" t="s">
        <v>1928</v>
      </c>
      <c r="T6357" t="s">
        <v>1379</v>
      </c>
      <c r="U6357" s="75">
        <v>970</v>
      </c>
      <c r="V6357">
        <v>3.8</v>
      </c>
      <c r="W6357">
        <v>3686</v>
      </c>
      <c r="AH6357" s="16"/>
      <c r="AI6357" t="s">
        <v>1375</v>
      </c>
    </row>
    <row r="6358" spans="1:35" x14ac:dyDescent="0.25">
      <c r="A6358" t="s">
        <v>14125</v>
      </c>
      <c r="B6358" s="1">
        <v>59</v>
      </c>
      <c r="C6358" t="s">
        <v>14052</v>
      </c>
      <c r="D6358">
        <v>7468342</v>
      </c>
      <c r="E6358" t="s">
        <v>14122</v>
      </c>
      <c r="F6358" t="s">
        <v>1363</v>
      </c>
      <c r="G6358" t="s">
        <v>1391</v>
      </c>
      <c r="H6358" s="3" t="s">
        <v>6210</v>
      </c>
      <c r="I6358">
        <v>2018</v>
      </c>
      <c r="J6358" s="15" t="s">
        <v>6211</v>
      </c>
      <c r="K6358">
        <v>2018</v>
      </c>
      <c r="L6358" t="s">
        <v>1367</v>
      </c>
      <c r="M6358" t="s">
        <v>14105</v>
      </c>
      <c r="N6358" t="s">
        <v>9401</v>
      </c>
      <c r="O6358">
        <v>26600000000</v>
      </c>
      <c r="P6358" t="s">
        <v>1234</v>
      </c>
      <c r="Q6358">
        <f t="shared" si="113"/>
        <v>970</v>
      </c>
      <c r="R6358">
        <v>7505043</v>
      </c>
      <c r="S6358" t="s">
        <v>1378</v>
      </c>
      <c r="T6358" t="s">
        <v>14102</v>
      </c>
      <c r="U6358" s="75">
        <v>970</v>
      </c>
      <c r="V6358">
        <v>4.62</v>
      </c>
      <c r="W6358">
        <v>4481.3999999999996</v>
      </c>
      <c r="AH6358" s="16"/>
      <c r="AI6358" t="s">
        <v>1375</v>
      </c>
    </row>
    <row r="6359" spans="1:35" x14ac:dyDescent="0.25">
      <c r="A6359" t="s">
        <v>14126</v>
      </c>
      <c r="B6359" s="1">
        <v>59</v>
      </c>
      <c r="C6359" t="s">
        <v>14052</v>
      </c>
      <c r="D6359">
        <v>7468342</v>
      </c>
      <c r="E6359" t="s">
        <v>14122</v>
      </c>
      <c r="F6359" t="s">
        <v>1363</v>
      </c>
      <c r="G6359" t="s">
        <v>1391</v>
      </c>
      <c r="H6359" s="3" t="s">
        <v>6210</v>
      </c>
      <c r="I6359">
        <v>2018</v>
      </c>
      <c r="J6359" s="15" t="s">
        <v>6211</v>
      </c>
      <c r="K6359">
        <v>2018</v>
      </c>
      <c r="L6359" t="s">
        <v>1367</v>
      </c>
      <c r="M6359" t="s">
        <v>14105</v>
      </c>
      <c r="N6359" t="s">
        <v>9401</v>
      </c>
      <c r="O6359">
        <v>26600000000</v>
      </c>
      <c r="P6359" t="s">
        <v>1234</v>
      </c>
      <c r="Q6359">
        <f t="shared" si="113"/>
        <v>970</v>
      </c>
      <c r="R6359">
        <v>62359193</v>
      </c>
      <c r="S6359" t="s">
        <v>11930</v>
      </c>
      <c r="T6359" t="s">
        <v>587</v>
      </c>
      <c r="U6359" s="75">
        <v>970</v>
      </c>
      <c r="V6359">
        <v>5.75</v>
      </c>
      <c r="W6359">
        <v>5577.5</v>
      </c>
      <c r="AH6359" s="16"/>
      <c r="AI6359" t="s">
        <v>1375</v>
      </c>
    </row>
    <row r="6360" spans="1:35" x14ac:dyDescent="0.25">
      <c r="A6360" t="s">
        <v>14127</v>
      </c>
      <c r="B6360" s="1">
        <v>59</v>
      </c>
      <c r="C6360" t="s">
        <v>571</v>
      </c>
      <c r="D6360">
        <v>7205481</v>
      </c>
      <c r="E6360" t="s">
        <v>14128</v>
      </c>
      <c r="F6360" t="s">
        <v>1363</v>
      </c>
      <c r="G6360" t="s">
        <v>1391</v>
      </c>
      <c r="H6360" s="3" t="s">
        <v>3807</v>
      </c>
      <c r="I6360">
        <v>2017</v>
      </c>
      <c r="J6360" s="15" t="s">
        <v>2630</v>
      </c>
      <c r="K6360">
        <v>2017</v>
      </c>
      <c r="L6360" t="s">
        <v>1622</v>
      </c>
      <c r="M6360" t="s">
        <v>14129</v>
      </c>
      <c r="N6360" t="s">
        <v>12035</v>
      </c>
      <c r="O6360">
        <v>26600000000</v>
      </c>
      <c r="P6360" t="s">
        <v>133</v>
      </c>
      <c r="Q6360">
        <f t="shared" si="113"/>
        <v>1000</v>
      </c>
      <c r="R6360">
        <v>90552857</v>
      </c>
      <c r="S6360" t="s">
        <v>1928</v>
      </c>
      <c r="T6360" t="s">
        <v>13626</v>
      </c>
      <c r="U6360" s="75">
        <v>1000</v>
      </c>
      <c r="V6360">
        <v>3.8</v>
      </c>
      <c r="W6360">
        <v>3800</v>
      </c>
      <c r="AH6360" s="16"/>
      <c r="AI6360" t="s">
        <v>1375</v>
      </c>
    </row>
    <row r="6361" spans="1:35" x14ac:dyDescent="0.25">
      <c r="A6361" t="s">
        <v>14130</v>
      </c>
      <c r="B6361" s="1">
        <v>59</v>
      </c>
      <c r="C6361" t="s">
        <v>571</v>
      </c>
      <c r="D6361">
        <v>7205481</v>
      </c>
      <c r="E6361" t="s">
        <v>14128</v>
      </c>
      <c r="F6361" t="s">
        <v>1363</v>
      </c>
      <c r="G6361" t="s">
        <v>1391</v>
      </c>
      <c r="H6361" s="3" t="s">
        <v>3807</v>
      </c>
      <c r="I6361">
        <v>2017</v>
      </c>
      <c r="J6361" s="15" t="s">
        <v>2630</v>
      </c>
      <c r="K6361">
        <v>2017</v>
      </c>
      <c r="L6361" t="s">
        <v>1622</v>
      </c>
      <c r="M6361" t="s">
        <v>14129</v>
      </c>
      <c r="N6361" t="s">
        <v>12035</v>
      </c>
      <c r="O6361">
        <v>26600000000</v>
      </c>
      <c r="P6361" t="s">
        <v>133</v>
      </c>
      <c r="Q6361">
        <f t="shared" si="113"/>
        <v>1000</v>
      </c>
      <c r="R6361">
        <v>62359193</v>
      </c>
      <c r="S6361" t="s">
        <v>11930</v>
      </c>
      <c r="T6361" t="s">
        <v>14131</v>
      </c>
      <c r="U6361" s="75">
        <v>1000</v>
      </c>
      <c r="V6361">
        <v>6.75</v>
      </c>
      <c r="W6361">
        <v>6750</v>
      </c>
      <c r="AH6361" s="16"/>
      <c r="AI6361" t="s">
        <v>1375</v>
      </c>
    </row>
    <row r="6362" spans="1:35" x14ac:dyDescent="0.25">
      <c r="A6362" t="s">
        <v>14132</v>
      </c>
      <c r="B6362" s="1">
        <v>59</v>
      </c>
      <c r="C6362" t="s">
        <v>14052</v>
      </c>
      <c r="D6362">
        <v>7215053</v>
      </c>
      <c r="E6362" t="s">
        <v>14133</v>
      </c>
      <c r="F6362" t="s">
        <v>1363</v>
      </c>
      <c r="G6362" t="s">
        <v>1364</v>
      </c>
      <c r="H6362" s="3" t="s">
        <v>6243</v>
      </c>
      <c r="I6362">
        <v>2017</v>
      </c>
      <c r="J6362" s="15" t="s">
        <v>6247</v>
      </c>
      <c r="K6362">
        <v>2017</v>
      </c>
      <c r="L6362" t="s">
        <v>1367</v>
      </c>
      <c r="M6362" t="s">
        <v>14134</v>
      </c>
      <c r="N6362" t="s">
        <v>12035</v>
      </c>
      <c r="O6362">
        <v>26600000000</v>
      </c>
      <c r="P6362" t="s">
        <v>14135</v>
      </c>
      <c r="Q6362">
        <f t="shared" si="113"/>
        <v>2300</v>
      </c>
      <c r="R6362">
        <v>8163294</v>
      </c>
      <c r="S6362" t="s">
        <v>1382</v>
      </c>
      <c r="T6362" t="s">
        <v>394</v>
      </c>
      <c r="U6362" s="75">
        <v>2300</v>
      </c>
      <c r="V6362">
        <v>13</v>
      </c>
      <c r="W6362">
        <v>29900</v>
      </c>
      <c r="AH6362" s="16"/>
      <c r="AI6362" t="s">
        <v>1375</v>
      </c>
    </row>
    <row r="6363" spans="1:35" x14ac:dyDescent="0.25">
      <c r="A6363" t="s">
        <v>14136</v>
      </c>
      <c r="B6363" s="1">
        <v>59</v>
      </c>
      <c r="C6363" t="s">
        <v>571</v>
      </c>
      <c r="D6363">
        <v>7186711</v>
      </c>
      <c r="E6363" t="s">
        <v>14137</v>
      </c>
      <c r="F6363" t="s">
        <v>1363</v>
      </c>
      <c r="G6363" t="s">
        <v>1391</v>
      </c>
      <c r="H6363" s="3" t="s">
        <v>6187</v>
      </c>
      <c r="I6363">
        <v>2017</v>
      </c>
      <c r="J6363" s="15" t="s">
        <v>9224</v>
      </c>
      <c r="K6363">
        <v>2017</v>
      </c>
      <c r="L6363" t="s">
        <v>1367</v>
      </c>
      <c r="M6363" t="s">
        <v>13866</v>
      </c>
      <c r="N6363" t="s">
        <v>14138</v>
      </c>
      <c r="O6363">
        <v>26600000000</v>
      </c>
      <c r="P6363" t="s">
        <v>13941</v>
      </c>
      <c r="Q6363">
        <f t="shared" si="113"/>
        <v>3500</v>
      </c>
      <c r="R6363">
        <v>90552857</v>
      </c>
      <c r="S6363" t="s">
        <v>1928</v>
      </c>
      <c r="T6363" t="s">
        <v>14118</v>
      </c>
      <c r="U6363" s="75">
        <v>3500</v>
      </c>
      <c r="V6363">
        <v>3.8</v>
      </c>
      <c r="W6363">
        <v>13300</v>
      </c>
      <c r="AH6363" s="16"/>
      <c r="AI6363" t="s">
        <v>1375</v>
      </c>
    </row>
    <row r="6364" spans="1:35" x14ac:dyDescent="0.25">
      <c r="A6364" t="s">
        <v>14139</v>
      </c>
      <c r="B6364" s="1">
        <v>59</v>
      </c>
      <c r="C6364" t="s">
        <v>571</v>
      </c>
      <c r="D6364">
        <v>7186711</v>
      </c>
      <c r="E6364" t="s">
        <v>14137</v>
      </c>
      <c r="F6364" t="s">
        <v>1363</v>
      </c>
      <c r="G6364" t="s">
        <v>1391</v>
      </c>
      <c r="H6364" s="3" t="s">
        <v>6187</v>
      </c>
      <c r="I6364">
        <v>2017</v>
      </c>
      <c r="J6364" s="15" t="s">
        <v>9224</v>
      </c>
      <c r="K6364">
        <v>2017</v>
      </c>
      <c r="L6364" t="s">
        <v>1367</v>
      </c>
      <c r="M6364" t="s">
        <v>13866</v>
      </c>
      <c r="N6364" t="s">
        <v>14138</v>
      </c>
      <c r="O6364">
        <v>26600000000</v>
      </c>
      <c r="P6364" t="s">
        <v>13941</v>
      </c>
      <c r="Q6364">
        <f t="shared" si="113"/>
        <v>3500</v>
      </c>
      <c r="R6364">
        <v>62359193</v>
      </c>
      <c r="S6364" t="s">
        <v>11930</v>
      </c>
      <c r="T6364" t="s">
        <v>587</v>
      </c>
      <c r="U6364" s="75">
        <v>3500</v>
      </c>
      <c r="V6364">
        <v>6.5</v>
      </c>
      <c r="W6364">
        <v>22750</v>
      </c>
      <c r="AH6364" s="16"/>
      <c r="AI6364" t="s">
        <v>1375</v>
      </c>
    </row>
    <row r="6365" spans="1:35" x14ac:dyDescent="0.25">
      <c r="A6365" t="s">
        <v>14140</v>
      </c>
      <c r="B6365" s="1">
        <v>59</v>
      </c>
      <c r="C6365" t="s">
        <v>571</v>
      </c>
      <c r="D6365">
        <v>8493324</v>
      </c>
      <c r="E6365" t="s">
        <v>14141</v>
      </c>
      <c r="F6365" t="s">
        <v>1363</v>
      </c>
      <c r="G6365" t="s">
        <v>1391</v>
      </c>
      <c r="H6365" s="3" t="s">
        <v>14142</v>
      </c>
      <c r="I6365">
        <v>2018</v>
      </c>
      <c r="J6365" s="15" t="s">
        <v>14143</v>
      </c>
      <c r="K6365">
        <v>2018</v>
      </c>
      <c r="L6365" t="s">
        <v>1367</v>
      </c>
      <c r="M6365" t="s">
        <v>14144</v>
      </c>
      <c r="N6365" t="s">
        <v>14138</v>
      </c>
      <c r="O6365">
        <v>26600000000</v>
      </c>
      <c r="P6365" t="s">
        <v>133</v>
      </c>
      <c r="Q6365">
        <f t="shared" si="113"/>
        <v>12</v>
      </c>
      <c r="R6365">
        <v>22339655</v>
      </c>
      <c r="S6365" t="s">
        <v>2103</v>
      </c>
      <c r="T6365" t="s">
        <v>14145</v>
      </c>
      <c r="U6365" s="75">
        <v>12</v>
      </c>
      <c r="V6365">
        <v>13</v>
      </c>
      <c r="W6365">
        <v>156</v>
      </c>
      <c r="AH6365" s="16"/>
      <c r="AI6365" t="s">
        <v>1375</v>
      </c>
    </row>
    <row r="6366" spans="1:35" x14ac:dyDescent="0.25">
      <c r="A6366" t="s">
        <v>14146</v>
      </c>
      <c r="B6366" s="1">
        <v>59</v>
      </c>
      <c r="C6366" t="s">
        <v>571</v>
      </c>
      <c r="D6366">
        <v>8478074</v>
      </c>
      <c r="E6366" t="s">
        <v>14147</v>
      </c>
      <c r="F6366" t="s">
        <v>1363</v>
      </c>
      <c r="G6366" t="s">
        <v>1364</v>
      </c>
      <c r="H6366" s="3" t="s">
        <v>6253</v>
      </c>
      <c r="I6366">
        <v>2018</v>
      </c>
      <c r="J6366" s="15" t="s">
        <v>14142</v>
      </c>
      <c r="K6366">
        <v>2018</v>
      </c>
      <c r="L6366" t="s">
        <v>1367</v>
      </c>
      <c r="M6366" t="s">
        <v>14148</v>
      </c>
      <c r="N6366" t="s">
        <v>14148</v>
      </c>
      <c r="O6366">
        <v>26600000000</v>
      </c>
      <c r="P6366" t="s">
        <v>682</v>
      </c>
      <c r="Q6366">
        <f t="shared" si="113"/>
        <v>17500</v>
      </c>
      <c r="R6366">
        <v>22339655</v>
      </c>
      <c r="S6366" t="s">
        <v>2103</v>
      </c>
      <c r="T6366" t="s">
        <v>14066</v>
      </c>
      <c r="U6366" s="75">
        <v>17500</v>
      </c>
      <c r="V6366">
        <v>10.5</v>
      </c>
      <c r="W6366">
        <v>183750</v>
      </c>
      <c r="AH6366" s="16"/>
      <c r="AI6366" t="s">
        <v>1375</v>
      </c>
    </row>
    <row r="6367" spans="1:35" x14ac:dyDescent="0.25">
      <c r="A6367" t="s">
        <v>14149</v>
      </c>
      <c r="B6367" s="1">
        <v>59</v>
      </c>
      <c r="C6367" t="s">
        <v>571</v>
      </c>
      <c r="D6367">
        <v>8478074</v>
      </c>
      <c r="E6367" t="s">
        <v>14147</v>
      </c>
      <c r="F6367" t="s">
        <v>1363</v>
      </c>
      <c r="G6367" t="s">
        <v>1364</v>
      </c>
      <c r="H6367" s="3" t="s">
        <v>6253</v>
      </c>
      <c r="I6367">
        <v>2018</v>
      </c>
      <c r="J6367" s="15" t="s">
        <v>14142</v>
      </c>
      <c r="K6367">
        <v>2018</v>
      </c>
      <c r="L6367" t="s">
        <v>1367</v>
      </c>
      <c r="M6367" t="s">
        <v>14148</v>
      </c>
      <c r="N6367" t="s">
        <v>14148</v>
      </c>
      <c r="O6367">
        <v>26600000000</v>
      </c>
      <c r="P6367" t="s">
        <v>682</v>
      </c>
      <c r="Q6367">
        <f t="shared" si="113"/>
        <v>17500</v>
      </c>
      <c r="R6367">
        <v>90552857</v>
      </c>
      <c r="S6367" t="s">
        <v>1928</v>
      </c>
      <c r="T6367" t="s">
        <v>6237</v>
      </c>
      <c r="U6367" s="75">
        <v>17500</v>
      </c>
      <c r="V6367">
        <v>5.14</v>
      </c>
      <c r="W6367">
        <v>89950</v>
      </c>
      <c r="AH6367" s="16"/>
      <c r="AI6367" t="s">
        <v>1375</v>
      </c>
    </row>
    <row r="6368" spans="1:35" x14ac:dyDescent="0.25">
      <c r="A6368" t="s">
        <v>14150</v>
      </c>
      <c r="B6368" s="1">
        <v>59</v>
      </c>
      <c r="C6368" t="s">
        <v>571</v>
      </c>
      <c r="D6368">
        <v>8478074</v>
      </c>
      <c r="E6368" t="s">
        <v>14147</v>
      </c>
      <c r="F6368" t="s">
        <v>1363</v>
      </c>
      <c r="G6368" t="s">
        <v>1364</v>
      </c>
      <c r="H6368" s="3" t="s">
        <v>6253</v>
      </c>
      <c r="I6368">
        <v>2018</v>
      </c>
      <c r="J6368" s="15" t="s">
        <v>14142</v>
      </c>
      <c r="K6368">
        <v>2018</v>
      </c>
      <c r="L6368" t="s">
        <v>1367</v>
      </c>
      <c r="M6368" t="s">
        <v>14148</v>
      </c>
      <c r="N6368" t="s">
        <v>14148</v>
      </c>
      <c r="O6368">
        <v>26600000000</v>
      </c>
      <c r="P6368" t="s">
        <v>682</v>
      </c>
      <c r="Q6368">
        <f t="shared" si="113"/>
        <v>17500</v>
      </c>
      <c r="R6368">
        <v>62359193</v>
      </c>
      <c r="S6368" t="s">
        <v>11930</v>
      </c>
      <c r="T6368" t="s">
        <v>587</v>
      </c>
      <c r="U6368" s="75">
        <v>17500</v>
      </c>
      <c r="V6368">
        <v>6.5</v>
      </c>
      <c r="W6368">
        <v>113750</v>
      </c>
      <c r="AH6368" s="16"/>
      <c r="AI6368" t="s">
        <v>1375</v>
      </c>
    </row>
    <row r="6369" spans="1:35" x14ac:dyDescent="0.25">
      <c r="A6369" t="s">
        <v>14151</v>
      </c>
      <c r="B6369" s="1">
        <v>59</v>
      </c>
      <c r="C6369" t="s">
        <v>571</v>
      </c>
      <c r="D6369">
        <v>8480109</v>
      </c>
      <c r="E6369" t="s">
        <v>13654</v>
      </c>
      <c r="F6369" t="s">
        <v>1363</v>
      </c>
      <c r="G6369" t="s">
        <v>1364</v>
      </c>
      <c r="H6369" s="3" t="s">
        <v>9496</v>
      </c>
      <c r="I6369">
        <v>2018</v>
      </c>
      <c r="J6369" s="15" t="s">
        <v>13655</v>
      </c>
      <c r="K6369">
        <v>2018</v>
      </c>
      <c r="L6369" t="s">
        <v>1367</v>
      </c>
      <c r="M6369" t="s">
        <v>14152</v>
      </c>
      <c r="N6369" t="s">
        <v>14072</v>
      </c>
      <c r="O6369">
        <v>26600000000</v>
      </c>
      <c r="P6369" t="s">
        <v>682</v>
      </c>
      <c r="Q6369">
        <f t="shared" si="113"/>
        <v>100</v>
      </c>
      <c r="R6369">
        <v>90552857</v>
      </c>
      <c r="S6369" t="s">
        <v>1928</v>
      </c>
      <c r="T6369" t="s">
        <v>6237</v>
      </c>
      <c r="U6369" s="75">
        <v>100</v>
      </c>
      <c r="V6369">
        <v>7.25</v>
      </c>
      <c r="W6369">
        <v>725</v>
      </c>
      <c r="AH6369" s="16"/>
      <c r="AI6369" t="s">
        <v>1375</v>
      </c>
    </row>
    <row r="6370" spans="1:35" x14ac:dyDescent="0.25">
      <c r="A6370" t="s">
        <v>14153</v>
      </c>
      <c r="B6370" s="1">
        <v>59</v>
      </c>
      <c r="C6370" t="s">
        <v>571</v>
      </c>
      <c r="D6370">
        <v>8480109</v>
      </c>
      <c r="E6370" t="s">
        <v>13654</v>
      </c>
      <c r="F6370" t="s">
        <v>1363</v>
      </c>
      <c r="G6370" t="s">
        <v>1364</v>
      </c>
      <c r="H6370" s="3" t="s">
        <v>9496</v>
      </c>
      <c r="I6370">
        <v>2018</v>
      </c>
      <c r="J6370" s="15" t="s">
        <v>13655</v>
      </c>
      <c r="K6370">
        <v>2018</v>
      </c>
      <c r="L6370" t="s">
        <v>1367</v>
      </c>
      <c r="M6370" t="s">
        <v>14152</v>
      </c>
      <c r="N6370" t="s">
        <v>14072</v>
      </c>
      <c r="O6370">
        <v>26600000000</v>
      </c>
      <c r="P6370" t="s">
        <v>682</v>
      </c>
      <c r="Q6370">
        <f t="shared" si="113"/>
        <v>100</v>
      </c>
      <c r="R6370">
        <v>22339655</v>
      </c>
      <c r="S6370" t="s">
        <v>2103</v>
      </c>
      <c r="T6370" t="s">
        <v>14066</v>
      </c>
      <c r="U6370" s="75">
        <v>100</v>
      </c>
      <c r="V6370">
        <v>15</v>
      </c>
      <c r="W6370">
        <v>1500</v>
      </c>
      <c r="AH6370" s="16"/>
      <c r="AI6370" t="s">
        <v>1375</v>
      </c>
    </row>
    <row r="6371" spans="1:35" x14ac:dyDescent="0.25">
      <c r="A6371" t="s">
        <v>14154</v>
      </c>
      <c r="B6371" s="1">
        <v>59</v>
      </c>
      <c r="C6371" t="s">
        <v>571</v>
      </c>
      <c r="D6371">
        <v>8480109</v>
      </c>
      <c r="E6371" t="s">
        <v>13654</v>
      </c>
      <c r="F6371" t="s">
        <v>1363</v>
      </c>
      <c r="G6371" t="s">
        <v>1364</v>
      </c>
      <c r="H6371" s="3" t="s">
        <v>9496</v>
      </c>
      <c r="I6371">
        <v>2018</v>
      </c>
      <c r="J6371" s="15" t="s">
        <v>13655</v>
      </c>
      <c r="K6371">
        <v>2018</v>
      </c>
      <c r="L6371" t="s">
        <v>1367</v>
      </c>
      <c r="M6371" t="s">
        <v>14152</v>
      </c>
      <c r="N6371" t="s">
        <v>14072</v>
      </c>
      <c r="O6371">
        <v>26600000000</v>
      </c>
      <c r="P6371" t="s">
        <v>682</v>
      </c>
      <c r="Q6371">
        <f t="shared" si="113"/>
        <v>100</v>
      </c>
      <c r="R6371">
        <v>8163294</v>
      </c>
      <c r="S6371" t="s">
        <v>1382</v>
      </c>
      <c r="T6371" t="s">
        <v>14084</v>
      </c>
      <c r="U6371" s="75">
        <v>100</v>
      </c>
      <c r="V6371">
        <v>10.5</v>
      </c>
      <c r="W6371">
        <v>1050</v>
      </c>
      <c r="AH6371" s="16"/>
      <c r="AI6371" t="s">
        <v>1375</v>
      </c>
    </row>
    <row r="6372" spans="1:35" x14ac:dyDescent="0.25">
      <c r="A6372" t="s">
        <v>14155</v>
      </c>
      <c r="B6372" s="1">
        <v>59</v>
      </c>
      <c r="C6372" t="s">
        <v>571</v>
      </c>
      <c r="D6372">
        <v>7826567</v>
      </c>
      <c r="E6372" t="s">
        <v>14105</v>
      </c>
      <c r="F6372" t="s">
        <v>1363</v>
      </c>
      <c r="G6372" t="s">
        <v>1391</v>
      </c>
      <c r="H6372" s="3" t="s">
        <v>6384</v>
      </c>
      <c r="I6372">
        <v>2018</v>
      </c>
      <c r="J6372" s="15" t="s">
        <v>6385</v>
      </c>
      <c r="K6372">
        <v>2018</v>
      </c>
      <c r="L6372" t="s">
        <v>1367</v>
      </c>
      <c r="M6372" t="s">
        <v>14105</v>
      </c>
      <c r="N6372" t="s">
        <v>14105</v>
      </c>
      <c r="O6372">
        <v>26600000000</v>
      </c>
      <c r="P6372" t="s">
        <v>133</v>
      </c>
      <c r="Q6372">
        <f t="shared" si="113"/>
        <v>500</v>
      </c>
      <c r="R6372">
        <v>22339655</v>
      </c>
      <c r="S6372" t="s">
        <v>2103</v>
      </c>
      <c r="T6372" t="s">
        <v>14156</v>
      </c>
      <c r="U6372" s="75">
        <v>500</v>
      </c>
      <c r="V6372">
        <v>10.5</v>
      </c>
      <c r="W6372">
        <v>5250</v>
      </c>
      <c r="AH6372" s="16"/>
      <c r="AI6372" t="s">
        <v>1375</v>
      </c>
    </row>
    <row r="6373" spans="1:35" x14ac:dyDescent="0.25">
      <c r="A6373" t="s">
        <v>14157</v>
      </c>
      <c r="B6373" s="1">
        <v>59</v>
      </c>
      <c r="C6373" t="s">
        <v>571</v>
      </c>
      <c r="D6373">
        <v>7826567</v>
      </c>
      <c r="E6373" t="s">
        <v>14105</v>
      </c>
      <c r="F6373" t="s">
        <v>1363</v>
      </c>
      <c r="G6373" t="s">
        <v>1391</v>
      </c>
      <c r="H6373" s="3" t="s">
        <v>6384</v>
      </c>
      <c r="I6373">
        <v>2018</v>
      </c>
      <c r="J6373" s="15" t="s">
        <v>6385</v>
      </c>
      <c r="K6373">
        <v>2018</v>
      </c>
      <c r="L6373" t="s">
        <v>1367</v>
      </c>
      <c r="M6373" t="s">
        <v>14105</v>
      </c>
      <c r="N6373" t="s">
        <v>14105</v>
      </c>
      <c r="O6373">
        <v>26600000000</v>
      </c>
      <c r="P6373" t="s">
        <v>133</v>
      </c>
      <c r="Q6373">
        <f t="shared" si="113"/>
        <v>500</v>
      </c>
      <c r="R6373">
        <v>90552857</v>
      </c>
      <c r="S6373" t="s">
        <v>1928</v>
      </c>
      <c r="T6373" t="s">
        <v>13626</v>
      </c>
      <c r="U6373" s="75">
        <v>500</v>
      </c>
      <c r="V6373">
        <v>3.8</v>
      </c>
      <c r="W6373">
        <v>1900</v>
      </c>
      <c r="AH6373" s="16"/>
      <c r="AI6373" t="s">
        <v>1375</v>
      </c>
    </row>
    <row r="6374" spans="1:35" x14ac:dyDescent="0.25">
      <c r="A6374" t="s">
        <v>14158</v>
      </c>
      <c r="B6374" s="1">
        <v>59</v>
      </c>
      <c r="C6374" t="s">
        <v>14052</v>
      </c>
      <c r="D6374">
        <v>7858647</v>
      </c>
      <c r="E6374" t="s">
        <v>14159</v>
      </c>
      <c r="F6374" t="s">
        <v>1363</v>
      </c>
      <c r="G6374" t="s">
        <v>1391</v>
      </c>
      <c r="H6374" s="3" t="s">
        <v>7795</v>
      </c>
      <c r="I6374">
        <v>2018</v>
      </c>
      <c r="J6374" s="15" t="s">
        <v>6420</v>
      </c>
      <c r="K6374">
        <v>2018</v>
      </c>
      <c r="L6374" t="s">
        <v>1367</v>
      </c>
      <c r="M6374" t="s">
        <v>14105</v>
      </c>
      <c r="N6374" t="s">
        <v>9401</v>
      </c>
      <c r="O6374">
        <v>26600000000</v>
      </c>
      <c r="P6374" t="s">
        <v>1234</v>
      </c>
      <c r="Q6374">
        <f t="shared" si="113"/>
        <v>453</v>
      </c>
      <c r="R6374">
        <v>90552857</v>
      </c>
      <c r="S6374" t="s">
        <v>1928</v>
      </c>
      <c r="T6374" t="s">
        <v>13626</v>
      </c>
      <c r="U6374" s="75">
        <v>453</v>
      </c>
      <c r="V6374">
        <v>3.8</v>
      </c>
      <c r="W6374">
        <v>1721.4</v>
      </c>
      <c r="AH6374" s="16"/>
      <c r="AI6374" t="s">
        <v>1375</v>
      </c>
    </row>
    <row r="6375" spans="1:35" x14ac:dyDescent="0.25">
      <c r="A6375" t="s">
        <v>14160</v>
      </c>
      <c r="B6375" s="1">
        <v>59</v>
      </c>
      <c r="C6375" t="s">
        <v>571</v>
      </c>
      <c r="D6375">
        <v>7976852</v>
      </c>
      <c r="E6375" t="s">
        <v>14087</v>
      </c>
      <c r="F6375" t="s">
        <v>1363</v>
      </c>
      <c r="G6375" t="s">
        <v>1391</v>
      </c>
      <c r="H6375" s="3" t="s">
        <v>6452</v>
      </c>
      <c r="I6375">
        <v>2018</v>
      </c>
      <c r="J6375" s="15" t="s">
        <v>4331</v>
      </c>
      <c r="K6375">
        <v>2018</v>
      </c>
      <c r="L6375" t="s">
        <v>1367</v>
      </c>
      <c r="M6375" t="s">
        <v>14087</v>
      </c>
      <c r="N6375" t="s">
        <v>14087</v>
      </c>
      <c r="O6375">
        <v>26600000000</v>
      </c>
      <c r="P6375" t="s">
        <v>13941</v>
      </c>
      <c r="Q6375">
        <f t="shared" si="113"/>
        <v>235</v>
      </c>
      <c r="R6375">
        <v>90552857</v>
      </c>
      <c r="S6375" t="s">
        <v>1928</v>
      </c>
      <c r="T6375" t="s">
        <v>14161</v>
      </c>
      <c r="U6375" s="75">
        <v>235</v>
      </c>
      <c r="V6375">
        <v>3.8</v>
      </c>
      <c r="W6375">
        <v>893</v>
      </c>
      <c r="AH6375" s="16"/>
      <c r="AI6375" t="s">
        <v>1375</v>
      </c>
    </row>
    <row r="6376" spans="1:35" x14ac:dyDescent="0.25">
      <c r="A6376" t="s">
        <v>14162</v>
      </c>
      <c r="B6376" s="1">
        <v>59</v>
      </c>
      <c r="C6376" t="s">
        <v>571</v>
      </c>
      <c r="D6376">
        <v>7976852</v>
      </c>
      <c r="E6376" t="s">
        <v>14087</v>
      </c>
      <c r="F6376" t="s">
        <v>1363</v>
      </c>
      <c r="G6376" t="s">
        <v>1391</v>
      </c>
      <c r="H6376" s="3" t="s">
        <v>6452</v>
      </c>
      <c r="I6376">
        <v>2018</v>
      </c>
      <c r="J6376" s="15" t="s">
        <v>4331</v>
      </c>
      <c r="K6376">
        <v>2018</v>
      </c>
      <c r="L6376" t="s">
        <v>1367</v>
      </c>
      <c r="M6376" t="s">
        <v>14087</v>
      </c>
      <c r="N6376" t="s">
        <v>14087</v>
      </c>
      <c r="O6376">
        <v>26600000000</v>
      </c>
      <c r="P6376" t="s">
        <v>13941</v>
      </c>
      <c r="Q6376">
        <f t="shared" si="113"/>
        <v>235</v>
      </c>
      <c r="R6376">
        <v>62359193</v>
      </c>
      <c r="S6376" t="s">
        <v>11930</v>
      </c>
      <c r="T6376" t="s">
        <v>587</v>
      </c>
      <c r="U6376" s="75">
        <v>235</v>
      </c>
      <c r="V6376">
        <v>6.95</v>
      </c>
      <c r="W6376">
        <v>1633.25</v>
      </c>
      <c r="AH6376" s="16"/>
      <c r="AI6376" t="s">
        <v>1375</v>
      </c>
    </row>
    <row r="6377" spans="1:35" x14ac:dyDescent="0.25">
      <c r="A6377" t="s">
        <v>14163</v>
      </c>
      <c r="B6377" s="1">
        <v>59</v>
      </c>
      <c r="C6377" t="s">
        <v>571</v>
      </c>
      <c r="D6377">
        <v>7976852</v>
      </c>
      <c r="E6377" t="s">
        <v>14087</v>
      </c>
      <c r="F6377" t="s">
        <v>1363</v>
      </c>
      <c r="G6377" t="s">
        <v>1391</v>
      </c>
      <c r="H6377" s="3" t="s">
        <v>6452</v>
      </c>
      <c r="I6377">
        <v>2018</v>
      </c>
      <c r="J6377" s="15" t="s">
        <v>4331</v>
      </c>
      <c r="K6377">
        <v>2018</v>
      </c>
      <c r="L6377" t="s">
        <v>1367</v>
      </c>
      <c r="M6377" t="s">
        <v>14087</v>
      </c>
      <c r="N6377" t="s">
        <v>14087</v>
      </c>
      <c r="O6377">
        <v>26600000000</v>
      </c>
      <c r="P6377" t="s">
        <v>13941</v>
      </c>
      <c r="Q6377">
        <f t="shared" si="113"/>
        <v>235</v>
      </c>
      <c r="R6377">
        <v>22339655</v>
      </c>
      <c r="S6377" t="s">
        <v>2103</v>
      </c>
      <c r="T6377" t="s">
        <v>14145</v>
      </c>
      <c r="U6377" s="75">
        <v>235</v>
      </c>
      <c r="V6377">
        <v>10.5</v>
      </c>
      <c r="W6377">
        <v>2467.5</v>
      </c>
      <c r="AH6377" s="16"/>
      <c r="AI6377" t="s">
        <v>1375</v>
      </c>
    </row>
    <row r="6378" spans="1:35" x14ac:dyDescent="0.25">
      <c r="A6378" t="s">
        <v>14164</v>
      </c>
      <c r="B6378" s="1">
        <v>59</v>
      </c>
      <c r="C6378" t="s">
        <v>571</v>
      </c>
      <c r="D6378">
        <v>8032882</v>
      </c>
      <c r="E6378" t="s">
        <v>14165</v>
      </c>
      <c r="F6378" t="s">
        <v>1363</v>
      </c>
      <c r="G6378" t="s">
        <v>1391</v>
      </c>
      <c r="H6378" s="3" t="s">
        <v>2518</v>
      </c>
      <c r="I6378">
        <v>2018</v>
      </c>
      <c r="J6378" s="15" t="s">
        <v>3206</v>
      </c>
      <c r="K6378">
        <v>2018</v>
      </c>
      <c r="L6378" t="s">
        <v>1367</v>
      </c>
      <c r="M6378" t="s">
        <v>14105</v>
      </c>
      <c r="N6378" t="s">
        <v>14105</v>
      </c>
      <c r="O6378">
        <v>26600000000</v>
      </c>
      <c r="P6378" t="s">
        <v>133</v>
      </c>
      <c r="Q6378">
        <f t="shared" si="113"/>
        <v>1488</v>
      </c>
      <c r="R6378">
        <v>90552857</v>
      </c>
      <c r="S6378" t="s">
        <v>1928</v>
      </c>
      <c r="T6378" t="s">
        <v>14161</v>
      </c>
      <c r="U6378" s="75">
        <v>1488</v>
      </c>
      <c r="V6378">
        <v>4.5</v>
      </c>
      <c r="W6378">
        <v>6696</v>
      </c>
      <c r="AH6378" s="16"/>
      <c r="AI6378" t="s">
        <v>1375</v>
      </c>
    </row>
    <row r="6379" spans="1:35" x14ac:dyDescent="0.25">
      <c r="A6379" t="s">
        <v>14166</v>
      </c>
      <c r="B6379" s="1">
        <v>59</v>
      </c>
      <c r="C6379" t="s">
        <v>571</v>
      </c>
      <c r="D6379">
        <v>8032882</v>
      </c>
      <c r="E6379" t="s">
        <v>14165</v>
      </c>
      <c r="F6379" t="s">
        <v>1363</v>
      </c>
      <c r="G6379" t="s">
        <v>1391</v>
      </c>
      <c r="H6379" s="3" t="s">
        <v>2518</v>
      </c>
      <c r="I6379">
        <v>2018</v>
      </c>
      <c r="J6379" s="15" t="s">
        <v>3206</v>
      </c>
      <c r="K6379">
        <v>2018</v>
      </c>
      <c r="L6379" t="s">
        <v>1367</v>
      </c>
      <c r="M6379" t="s">
        <v>14105</v>
      </c>
      <c r="N6379" t="s">
        <v>14105</v>
      </c>
      <c r="O6379">
        <v>26600000000</v>
      </c>
      <c r="P6379" t="s">
        <v>133</v>
      </c>
      <c r="Q6379">
        <f t="shared" si="113"/>
        <v>1488</v>
      </c>
      <c r="R6379">
        <v>4556984</v>
      </c>
      <c r="S6379" t="s">
        <v>11614</v>
      </c>
      <c r="T6379" t="s">
        <v>11796</v>
      </c>
      <c r="U6379" s="75">
        <v>1488</v>
      </c>
      <c r="V6379">
        <v>7.1</v>
      </c>
      <c r="W6379">
        <v>10564.8</v>
      </c>
      <c r="AH6379" s="16"/>
      <c r="AI6379" t="s">
        <v>1375</v>
      </c>
    </row>
    <row r="6380" spans="1:35" x14ac:dyDescent="0.25">
      <c r="A6380" t="s">
        <v>14167</v>
      </c>
      <c r="B6380" s="1">
        <v>59</v>
      </c>
      <c r="C6380" t="s">
        <v>571</v>
      </c>
      <c r="D6380">
        <v>8032882</v>
      </c>
      <c r="E6380" t="s">
        <v>14165</v>
      </c>
      <c r="F6380" t="s">
        <v>1363</v>
      </c>
      <c r="G6380" t="s">
        <v>1391</v>
      </c>
      <c r="H6380" s="3" t="s">
        <v>2518</v>
      </c>
      <c r="I6380">
        <v>2018</v>
      </c>
      <c r="J6380" s="15" t="s">
        <v>3206</v>
      </c>
      <c r="K6380">
        <v>2018</v>
      </c>
      <c r="L6380" t="s">
        <v>1367</v>
      </c>
      <c r="M6380" t="s">
        <v>14105</v>
      </c>
      <c r="N6380" t="s">
        <v>14105</v>
      </c>
      <c r="O6380">
        <v>26600000000</v>
      </c>
      <c r="P6380" t="s">
        <v>133</v>
      </c>
      <c r="Q6380">
        <f t="shared" si="113"/>
        <v>1488</v>
      </c>
      <c r="R6380">
        <v>22339655</v>
      </c>
      <c r="S6380" t="s">
        <v>2103</v>
      </c>
      <c r="T6380" t="s">
        <v>14145</v>
      </c>
      <c r="U6380" s="75">
        <v>1488</v>
      </c>
      <c r="V6380">
        <v>10.5</v>
      </c>
      <c r="W6380">
        <v>15624</v>
      </c>
      <c r="AH6380" s="16"/>
      <c r="AI6380" t="s">
        <v>1375</v>
      </c>
    </row>
    <row r="6381" spans="1:35" x14ac:dyDescent="0.25">
      <c r="A6381" t="s">
        <v>14168</v>
      </c>
      <c r="B6381" s="1">
        <v>59</v>
      </c>
      <c r="C6381" t="s">
        <v>14052</v>
      </c>
      <c r="D6381">
        <v>8060525</v>
      </c>
      <c r="E6381" t="s">
        <v>7326</v>
      </c>
      <c r="F6381" t="s">
        <v>1363</v>
      </c>
      <c r="G6381" t="s">
        <v>1364</v>
      </c>
      <c r="H6381" s="3" t="s">
        <v>6490</v>
      </c>
      <c r="I6381">
        <v>2018</v>
      </c>
      <c r="J6381" s="15" t="s">
        <v>6491</v>
      </c>
      <c r="K6381">
        <v>2018</v>
      </c>
      <c r="L6381" t="s">
        <v>1367</v>
      </c>
      <c r="M6381" t="s">
        <v>14169</v>
      </c>
      <c r="N6381" t="s">
        <v>14170</v>
      </c>
      <c r="O6381">
        <v>26600000000</v>
      </c>
      <c r="P6381" t="s">
        <v>11666</v>
      </c>
      <c r="Q6381">
        <f t="shared" si="113"/>
        <v>600</v>
      </c>
      <c r="R6381">
        <v>90552857</v>
      </c>
      <c r="S6381" t="s">
        <v>1928</v>
      </c>
      <c r="T6381" t="s">
        <v>13626</v>
      </c>
      <c r="U6381" s="75">
        <v>600</v>
      </c>
      <c r="V6381">
        <v>5.12</v>
      </c>
      <c r="W6381">
        <v>3072</v>
      </c>
      <c r="AH6381" s="16"/>
      <c r="AI6381" t="s">
        <v>1375</v>
      </c>
    </row>
    <row r="6382" spans="1:35" x14ac:dyDescent="0.25">
      <c r="A6382" t="s">
        <v>14171</v>
      </c>
      <c r="B6382" s="1">
        <v>59</v>
      </c>
      <c r="C6382" t="s">
        <v>14052</v>
      </c>
      <c r="D6382">
        <v>8060525</v>
      </c>
      <c r="E6382" t="s">
        <v>7326</v>
      </c>
      <c r="F6382" t="s">
        <v>1363</v>
      </c>
      <c r="G6382" t="s">
        <v>1364</v>
      </c>
      <c r="H6382" s="3" t="s">
        <v>6490</v>
      </c>
      <c r="I6382">
        <v>2018</v>
      </c>
      <c r="J6382" s="15" t="s">
        <v>6491</v>
      </c>
      <c r="K6382">
        <v>2018</v>
      </c>
      <c r="L6382" t="s">
        <v>1367</v>
      </c>
      <c r="M6382" t="s">
        <v>14169</v>
      </c>
      <c r="N6382" t="s">
        <v>14170</v>
      </c>
      <c r="O6382">
        <v>26600000000</v>
      </c>
      <c r="P6382" t="s">
        <v>11666</v>
      </c>
      <c r="Q6382">
        <f t="shared" si="113"/>
        <v>600</v>
      </c>
      <c r="R6382">
        <v>22339655</v>
      </c>
      <c r="S6382" t="s">
        <v>2103</v>
      </c>
      <c r="T6382" t="s">
        <v>14145</v>
      </c>
      <c r="U6382" s="75">
        <v>600</v>
      </c>
      <c r="V6382">
        <v>10.5</v>
      </c>
      <c r="W6382">
        <v>6300</v>
      </c>
      <c r="AH6382" s="16"/>
      <c r="AI6382" t="s">
        <v>1375</v>
      </c>
    </row>
    <row r="6383" spans="1:35" x14ac:dyDescent="0.25">
      <c r="A6383" t="s">
        <v>14172</v>
      </c>
      <c r="B6383" s="1">
        <v>59</v>
      </c>
      <c r="C6383" t="s">
        <v>14052</v>
      </c>
      <c r="D6383">
        <v>8226954</v>
      </c>
      <c r="E6383" t="s">
        <v>14173</v>
      </c>
      <c r="F6383" t="s">
        <v>1363</v>
      </c>
      <c r="G6383" t="s">
        <v>1364</v>
      </c>
      <c r="H6383" s="3" t="s">
        <v>4625</v>
      </c>
      <c r="I6383">
        <v>2018</v>
      </c>
      <c r="J6383" s="15" t="s">
        <v>6523</v>
      </c>
      <c r="K6383">
        <v>2018</v>
      </c>
      <c r="L6383" t="s">
        <v>1367</v>
      </c>
      <c r="M6383" t="s">
        <v>14169</v>
      </c>
      <c r="N6383" t="s">
        <v>14170</v>
      </c>
      <c r="O6383">
        <v>26600000000</v>
      </c>
      <c r="P6383" t="s">
        <v>11666</v>
      </c>
      <c r="Q6383">
        <f t="shared" si="113"/>
        <v>6000</v>
      </c>
      <c r="R6383">
        <v>7505043</v>
      </c>
      <c r="S6383" t="s">
        <v>1378</v>
      </c>
      <c r="T6383" t="s">
        <v>587</v>
      </c>
      <c r="U6383" s="75">
        <v>6000</v>
      </c>
      <c r="V6383">
        <v>4.2</v>
      </c>
      <c r="W6383">
        <v>25200</v>
      </c>
      <c r="AH6383" s="16"/>
      <c r="AI6383" t="s">
        <v>1375</v>
      </c>
    </row>
    <row r="6384" spans="1:35" x14ac:dyDescent="0.25">
      <c r="A6384" t="s">
        <v>14174</v>
      </c>
      <c r="B6384" s="1">
        <v>59</v>
      </c>
      <c r="C6384" t="s">
        <v>14052</v>
      </c>
      <c r="D6384">
        <v>8226954</v>
      </c>
      <c r="E6384" t="s">
        <v>14173</v>
      </c>
      <c r="F6384" t="s">
        <v>1363</v>
      </c>
      <c r="G6384" t="s">
        <v>1364</v>
      </c>
      <c r="H6384" s="3" t="s">
        <v>4625</v>
      </c>
      <c r="I6384">
        <v>2018</v>
      </c>
      <c r="J6384" s="15" t="s">
        <v>6523</v>
      </c>
      <c r="K6384">
        <v>2018</v>
      </c>
      <c r="L6384" t="s">
        <v>1367</v>
      </c>
      <c r="M6384" t="s">
        <v>14169</v>
      </c>
      <c r="N6384" t="s">
        <v>14170</v>
      </c>
      <c r="O6384">
        <v>26600000000</v>
      </c>
      <c r="P6384" t="s">
        <v>11666</v>
      </c>
      <c r="Q6384">
        <f t="shared" si="113"/>
        <v>6000</v>
      </c>
      <c r="R6384">
        <v>4556984</v>
      </c>
      <c r="S6384" t="s">
        <v>11614</v>
      </c>
      <c r="T6384" t="s">
        <v>11796</v>
      </c>
      <c r="U6384" s="75">
        <v>6000</v>
      </c>
      <c r="V6384">
        <v>5.9</v>
      </c>
      <c r="W6384">
        <v>35400</v>
      </c>
      <c r="AH6384" s="16"/>
      <c r="AI6384" t="s">
        <v>1375</v>
      </c>
    </row>
    <row r="6385" spans="1:35" x14ac:dyDescent="0.25">
      <c r="A6385" t="s">
        <v>14175</v>
      </c>
      <c r="B6385" s="1">
        <v>59</v>
      </c>
      <c r="C6385" t="s">
        <v>14052</v>
      </c>
      <c r="D6385">
        <v>8226954</v>
      </c>
      <c r="E6385" t="s">
        <v>14173</v>
      </c>
      <c r="F6385" t="s">
        <v>1363</v>
      </c>
      <c r="G6385" t="s">
        <v>1364</v>
      </c>
      <c r="H6385" s="3" t="s">
        <v>4625</v>
      </c>
      <c r="I6385">
        <v>2018</v>
      </c>
      <c r="J6385" s="15" t="s">
        <v>6523</v>
      </c>
      <c r="K6385">
        <v>2018</v>
      </c>
      <c r="L6385" t="s">
        <v>1367</v>
      </c>
      <c r="M6385" t="s">
        <v>14169</v>
      </c>
      <c r="N6385" t="s">
        <v>14170</v>
      </c>
      <c r="O6385">
        <v>26600000000</v>
      </c>
      <c r="P6385" t="s">
        <v>11666</v>
      </c>
      <c r="Q6385">
        <f t="shared" si="113"/>
        <v>6000</v>
      </c>
      <c r="R6385">
        <v>22339655</v>
      </c>
      <c r="S6385" t="s">
        <v>2103</v>
      </c>
      <c r="T6385" t="s">
        <v>14145</v>
      </c>
      <c r="U6385" s="75">
        <v>6000</v>
      </c>
      <c r="V6385">
        <v>10.199999999999999</v>
      </c>
      <c r="W6385">
        <v>61200</v>
      </c>
      <c r="AH6385" s="16"/>
      <c r="AI6385" t="s">
        <v>1375</v>
      </c>
    </row>
    <row r="6386" spans="1:35" x14ac:dyDescent="0.25">
      <c r="A6386" t="s">
        <v>14176</v>
      </c>
      <c r="B6386" s="1">
        <v>59</v>
      </c>
      <c r="C6386" t="s">
        <v>14052</v>
      </c>
      <c r="D6386">
        <v>8226954</v>
      </c>
      <c r="E6386" t="s">
        <v>14173</v>
      </c>
      <c r="F6386" t="s">
        <v>1363</v>
      </c>
      <c r="G6386" t="s">
        <v>1364</v>
      </c>
      <c r="H6386" s="3" t="s">
        <v>4625</v>
      </c>
      <c r="I6386">
        <v>2018</v>
      </c>
      <c r="J6386" s="15" t="s">
        <v>6523</v>
      </c>
      <c r="K6386">
        <v>2018</v>
      </c>
      <c r="L6386" t="s">
        <v>1367</v>
      </c>
      <c r="M6386" t="s">
        <v>14169</v>
      </c>
      <c r="N6386" t="s">
        <v>14170</v>
      </c>
      <c r="O6386">
        <v>26600000000</v>
      </c>
      <c r="P6386" t="s">
        <v>11666</v>
      </c>
      <c r="Q6386">
        <f t="shared" si="113"/>
        <v>6000</v>
      </c>
      <c r="R6386">
        <v>90552857</v>
      </c>
      <c r="S6386" t="s">
        <v>1928</v>
      </c>
      <c r="T6386" t="s">
        <v>6237</v>
      </c>
      <c r="U6386" s="75">
        <v>6000</v>
      </c>
      <c r="V6386">
        <v>4.1500000000000004</v>
      </c>
      <c r="W6386">
        <v>24900</v>
      </c>
      <c r="AH6386" s="16"/>
      <c r="AI6386" t="s">
        <v>1375</v>
      </c>
    </row>
    <row r="6387" spans="1:35" x14ac:dyDescent="0.25">
      <c r="A6387" t="s">
        <v>14177</v>
      </c>
      <c r="B6387" s="1">
        <v>59</v>
      </c>
      <c r="C6387" t="s">
        <v>14052</v>
      </c>
      <c r="D6387">
        <v>8217688</v>
      </c>
      <c r="E6387" t="s">
        <v>14178</v>
      </c>
      <c r="F6387" t="s">
        <v>1363</v>
      </c>
      <c r="G6387" t="s">
        <v>1364</v>
      </c>
      <c r="H6387" s="3" t="s">
        <v>4625</v>
      </c>
      <c r="I6387">
        <v>2018</v>
      </c>
      <c r="J6387" s="15" t="s">
        <v>4626</v>
      </c>
      <c r="K6387">
        <v>2018</v>
      </c>
      <c r="L6387" t="s">
        <v>1367</v>
      </c>
      <c r="M6387" t="s">
        <v>14169</v>
      </c>
      <c r="N6387" t="s">
        <v>14170</v>
      </c>
      <c r="O6387">
        <v>26600000000</v>
      </c>
      <c r="P6387" t="s">
        <v>11666</v>
      </c>
      <c r="Q6387">
        <f t="shared" si="113"/>
        <v>1050</v>
      </c>
      <c r="R6387">
        <v>90552857</v>
      </c>
      <c r="S6387" t="s">
        <v>1928</v>
      </c>
      <c r="T6387" t="s">
        <v>13626</v>
      </c>
      <c r="U6387" s="75">
        <v>1050</v>
      </c>
      <c r="V6387">
        <v>5.2</v>
      </c>
      <c r="W6387">
        <v>5460</v>
      </c>
      <c r="AH6387" s="16"/>
      <c r="AI6387" t="s">
        <v>1375</v>
      </c>
    </row>
    <row r="6388" spans="1:35" x14ac:dyDescent="0.25">
      <c r="A6388" t="s">
        <v>14179</v>
      </c>
      <c r="B6388" s="1">
        <v>59</v>
      </c>
      <c r="C6388" t="s">
        <v>14052</v>
      </c>
      <c r="D6388">
        <v>8217688</v>
      </c>
      <c r="E6388" t="s">
        <v>14178</v>
      </c>
      <c r="F6388" t="s">
        <v>1363</v>
      </c>
      <c r="G6388" t="s">
        <v>1364</v>
      </c>
      <c r="H6388" s="3" t="s">
        <v>4625</v>
      </c>
      <c r="I6388">
        <v>2018</v>
      </c>
      <c r="J6388" s="15" t="s">
        <v>4626</v>
      </c>
      <c r="K6388">
        <v>2018</v>
      </c>
      <c r="L6388" t="s">
        <v>1367</v>
      </c>
      <c r="M6388" t="s">
        <v>14169</v>
      </c>
      <c r="N6388" t="s">
        <v>14170</v>
      </c>
      <c r="O6388">
        <v>26600000000</v>
      </c>
      <c r="P6388" t="s">
        <v>11666</v>
      </c>
      <c r="Q6388">
        <f t="shared" si="113"/>
        <v>1050</v>
      </c>
      <c r="R6388">
        <v>22339655</v>
      </c>
      <c r="S6388" t="s">
        <v>2103</v>
      </c>
      <c r="T6388" t="s">
        <v>14180</v>
      </c>
      <c r="U6388" s="75">
        <v>1050</v>
      </c>
      <c r="V6388">
        <v>10.5</v>
      </c>
      <c r="W6388">
        <v>11025</v>
      </c>
      <c r="AH6388" s="16"/>
      <c r="AI6388" t="s">
        <v>1375</v>
      </c>
    </row>
    <row r="6389" spans="1:35" x14ac:dyDescent="0.25">
      <c r="A6389" t="s">
        <v>14181</v>
      </c>
      <c r="B6389" s="1">
        <v>59</v>
      </c>
      <c r="C6389" t="s">
        <v>14052</v>
      </c>
      <c r="D6389">
        <v>8217688</v>
      </c>
      <c r="E6389" t="s">
        <v>14178</v>
      </c>
      <c r="F6389" t="s">
        <v>1363</v>
      </c>
      <c r="G6389" t="s">
        <v>1364</v>
      </c>
      <c r="H6389" s="3" t="s">
        <v>4625</v>
      </c>
      <c r="I6389">
        <v>2018</v>
      </c>
      <c r="J6389" s="15" t="s">
        <v>4626</v>
      </c>
      <c r="K6389">
        <v>2018</v>
      </c>
      <c r="L6389" t="s">
        <v>1367</v>
      </c>
      <c r="M6389" t="s">
        <v>14169</v>
      </c>
      <c r="N6389" t="s">
        <v>14170</v>
      </c>
      <c r="O6389">
        <v>26600000000</v>
      </c>
      <c r="P6389" t="s">
        <v>11666</v>
      </c>
      <c r="Q6389">
        <f t="shared" si="113"/>
        <v>1050</v>
      </c>
      <c r="R6389">
        <v>7505043</v>
      </c>
      <c r="S6389" t="s">
        <v>1378</v>
      </c>
      <c r="T6389" t="s">
        <v>587</v>
      </c>
      <c r="U6389" s="75">
        <v>1050</v>
      </c>
      <c r="V6389">
        <v>4.2</v>
      </c>
      <c r="W6389">
        <v>4410</v>
      </c>
      <c r="AH6389" s="16"/>
      <c r="AI6389" t="s">
        <v>1375</v>
      </c>
    </row>
    <row r="6390" spans="1:35" x14ac:dyDescent="0.25">
      <c r="A6390" t="s">
        <v>14182</v>
      </c>
      <c r="B6390" s="1">
        <v>59</v>
      </c>
      <c r="C6390" t="s">
        <v>14052</v>
      </c>
      <c r="D6390">
        <v>8257949</v>
      </c>
      <c r="E6390" t="s">
        <v>14183</v>
      </c>
      <c r="F6390" t="s">
        <v>1363</v>
      </c>
      <c r="G6390" t="s">
        <v>1364</v>
      </c>
      <c r="H6390" s="3" t="s">
        <v>6523</v>
      </c>
      <c r="I6390">
        <v>2018</v>
      </c>
      <c r="J6390" s="15" t="s">
        <v>6529</v>
      </c>
      <c r="K6390">
        <v>2018</v>
      </c>
      <c r="L6390" t="s">
        <v>1367</v>
      </c>
      <c r="M6390" t="s">
        <v>14169</v>
      </c>
      <c r="N6390" t="s">
        <v>14170</v>
      </c>
      <c r="O6390">
        <v>26600000000</v>
      </c>
      <c r="P6390" t="s">
        <v>11666</v>
      </c>
      <c r="Q6390">
        <f t="shared" si="113"/>
        <v>1050</v>
      </c>
      <c r="R6390">
        <v>7505043</v>
      </c>
      <c r="S6390" t="s">
        <v>1378</v>
      </c>
      <c r="T6390" t="s">
        <v>587</v>
      </c>
      <c r="U6390" s="75">
        <v>1050</v>
      </c>
      <c r="V6390">
        <v>4.2</v>
      </c>
      <c r="W6390">
        <v>4410</v>
      </c>
      <c r="AH6390" s="16"/>
      <c r="AI6390" t="s">
        <v>1375</v>
      </c>
    </row>
    <row r="6391" spans="1:35" x14ac:dyDescent="0.25">
      <c r="A6391" t="s">
        <v>14184</v>
      </c>
      <c r="B6391" s="1">
        <v>59</v>
      </c>
      <c r="C6391" t="s">
        <v>14052</v>
      </c>
      <c r="D6391">
        <v>8257949</v>
      </c>
      <c r="E6391" t="s">
        <v>14183</v>
      </c>
      <c r="F6391" t="s">
        <v>1363</v>
      </c>
      <c r="G6391" t="s">
        <v>1364</v>
      </c>
      <c r="H6391" s="3" t="s">
        <v>6523</v>
      </c>
      <c r="I6391">
        <v>2018</v>
      </c>
      <c r="J6391" s="15" t="s">
        <v>6529</v>
      </c>
      <c r="K6391">
        <v>2018</v>
      </c>
      <c r="L6391" t="s">
        <v>1367</v>
      </c>
      <c r="M6391" t="s">
        <v>14169</v>
      </c>
      <c r="N6391" t="s">
        <v>14170</v>
      </c>
      <c r="O6391">
        <v>26600000000</v>
      </c>
      <c r="P6391" t="s">
        <v>11666</v>
      </c>
      <c r="Q6391">
        <f t="shared" si="113"/>
        <v>1050</v>
      </c>
      <c r="R6391">
        <v>4556984</v>
      </c>
      <c r="S6391" t="s">
        <v>11614</v>
      </c>
      <c r="T6391" t="s">
        <v>11796</v>
      </c>
      <c r="U6391" s="75">
        <v>1050</v>
      </c>
      <c r="V6391">
        <v>6.4</v>
      </c>
      <c r="W6391">
        <v>6720</v>
      </c>
      <c r="AH6391" s="16"/>
      <c r="AI6391" t="s">
        <v>1375</v>
      </c>
    </row>
    <row r="6392" spans="1:35" x14ac:dyDescent="0.25">
      <c r="A6392" t="s">
        <v>14185</v>
      </c>
      <c r="B6392" s="1">
        <v>59</v>
      </c>
      <c r="C6392" t="s">
        <v>14052</v>
      </c>
      <c r="D6392">
        <v>8257949</v>
      </c>
      <c r="E6392" t="s">
        <v>14183</v>
      </c>
      <c r="F6392" t="s">
        <v>1363</v>
      </c>
      <c r="G6392" t="s">
        <v>1364</v>
      </c>
      <c r="H6392" s="3" t="s">
        <v>6523</v>
      </c>
      <c r="I6392">
        <v>2018</v>
      </c>
      <c r="J6392" s="15" t="s">
        <v>6529</v>
      </c>
      <c r="K6392">
        <v>2018</v>
      </c>
      <c r="L6392" t="s">
        <v>1367</v>
      </c>
      <c r="M6392" t="s">
        <v>14169</v>
      </c>
      <c r="N6392" t="s">
        <v>14170</v>
      </c>
      <c r="O6392">
        <v>26600000000</v>
      </c>
      <c r="P6392" t="s">
        <v>11666</v>
      </c>
      <c r="Q6392">
        <f t="shared" si="113"/>
        <v>1050</v>
      </c>
      <c r="R6392">
        <v>22339655</v>
      </c>
      <c r="S6392" t="s">
        <v>2103</v>
      </c>
      <c r="T6392" t="s">
        <v>14186</v>
      </c>
      <c r="U6392" s="75">
        <v>1050</v>
      </c>
      <c r="V6392">
        <v>10.5</v>
      </c>
      <c r="W6392">
        <v>11025</v>
      </c>
      <c r="AH6392" s="16"/>
      <c r="AI6392" t="s">
        <v>1375</v>
      </c>
    </row>
    <row r="6393" spans="1:35" x14ac:dyDescent="0.25">
      <c r="A6393" t="s">
        <v>14187</v>
      </c>
      <c r="B6393" s="1">
        <v>59</v>
      </c>
      <c r="C6393" t="s">
        <v>14052</v>
      </c>
      <c r="D6393">
        <v>8369046</v>
      </c>
      <c r="E6393" t="s">
        <v>14188</v>
      </c>
      <c r="F6393" t="s">
        <v>1363</v>
      </c>
      <c r="G6393" t="s">
        <v>1364</v>
      </c>
      <c r="H6393" s="3" t="s">
        <v>6557</v>
      </c>
      <c r="I6393">
        <v>2018</v>
      </c>
      <c r="J6393" s="15" t="s">
        <v>12744</v>
      </c>
      <c r="K6393">
        <v>2018</v>
      </c>
      <c r="L6393" t="s">
        <v>1367</v>
      </c>
      <c r="M6393" t="s">
        <v>14189</v>
      </c>
      <c r="N6393" t="s">
        <v>14189</v>
      </c>
      <c r="O6393">
        <v>26600000000</v>
      </c>
      <c r="P6393" t="s">
        <v>14190</v>
      </c>
      <c r="Q6393">
        <f t="shared" si="113"/>
        <v>1280</v>
      </c>
      <c r="R6393">
        <v>22339655</v>
      </c>
      <c r="S6393" t="s">
        <v>2103</v>
      </c>
      <c r="T6393" t="s">
        <v>14191</v>
      </c>
      <c r="U6393" s="75">
        <v>1280</v>
      </c>
      <c r="V6393">
        <v>10.5</v>
      </c>
      <c r="W6393">
        <v>13440</v>
      </c>
      <c r="AH6393" s="16"/>
      <c r="AI6393" t="s">
        <v>1375</v>
      </c>
    </row>
    <row r="6394" spans="1:35" x14ac:dyDescent="0.25">
      <c r="A6394" t="s">
        <v>14192</v>
      </c>
      <c r="B6394" s="1">
        <v>59</v>
      </c>
      <c r="C6394" t="s">
        <v>14052</v>
      </c>
      <c r="D6394">
        <v>8369046</v>
      </c>
      <c r="E6394" t="s">
        <v>14188</v>
      </c>
      <c r="F6394" t="s">
        <v>1363</v>
      </c>
      <c r="G6394" t="s">
        <v>1364</v>
      </c>
      <c r="H6394" s="3" t="s">
        <v>6557</v>
      </c>
      <c r="I6394">
        <v>2018</v>
      </c>
      <c r="J6394" s="15" t="s">
        <v>12744</v>
      </c>
      <c r="K6394">
        <v>2018</v>
      </c>
      <c r="L6394" t="s">
        <v>1367</v>
      </c>
      <c r="M6394" t="s">
        <v>14189</v>
      </c>
      <c r="N6394" t="s">
        <v>14189</v>
      </c>
      <c r="O6394">
        <v>26600000000</v>
      </c>
      <c r="P6394" t="s">
        <v>14190</v>
      </c>
      <c r="Q6394">
        <f t="shared" si="113"/>
        <v>1280</v>
      </c>
      <c r="R6394">
        <v>4556984</v>
      </c>
      <c r="S6394" t="s">
        <v>11614</v>
      </c>
      <c r="T6394" t="s">
        <v>11796</v>
      </c>
      <c r="U6394" s="75">
        <v>1280</v>
      </c>
      <c r="V6394">
        <v>6.1</v>
      </c>
      <c r="W6394">
        <v>7808</v>
      </c>
      <c r="AH6394" s="16"/>
      <c r="AI6394" t="s">
        <v>1375</v>
      </c>
    </row>
    <row r="6395" spans="1:35" x14ac:dyDescent="0.25">
      <c r="A6395" t="s">
        <v>14193</v>
      </c>
      <c r="B6395" s="1">
        <v>59</v>
      </c>
      <c r="C6395" t="s">
        <v>14052</v>
      </c>
      <c r="D6395">
        <v>8369046</v>
      </c>
      <c r="E6395" t="s">
        <v>14188</v>
      </c>
      <c r="F6395" t="s">
        <v>1363</v>
      </c>
      <c r="G6395" t="s">
        <v>1364</v>
      </c>
      <c r="H6395" s="3" t="s">
        <v>6557</v>
      </c>
      <c r="I6395">
        <v>2018</v>
      </c>
      <c r="J6395" s="15" t="s">
        <v>12744</v>
      </c>
      <c r="K6395">
        <v>2018</v>
      </c>
      <c r="L6395" t="s">
        <v>1367</v>
      </c>
      <c r="M6395" t="s">
        <v>14189</v>
      </c>
      <c r="N6395" t="s">
        <v>14189</v>
      </c>
      <c r="O6395">
        <v>26600000000</v>
      </c>
      <c r="P6395" t="s">
        <v>14190</v>
      </c>
      <c r="Q6395">
        <f t="shared" si="113"/>
        <v>1280</v>
      </c>
      <c r="R6395">
        <v>90552857</v>
      </c>
      <c r="S6395" t="s">
        <v>1928</v>
      </c>
      <c r="T6395" t="s">
        <v>6237</v>
      </c>
      <c r="U6395" s="75">
        <v>1280</v>
      </c>
      <c r="V6395">
        <v>5.45</v>
      </c>
      <c r="W6395">
        <v>6976</v>
      </c>
      <c r="AH6395" s="16"/>
      <c r="AI6395" t="s">
        <v>1375</v>
      </c>
    </row>
    <row r="6396" spans="1:35" x14ac:dyDescent="0.25">
      <c r="A6396" t="s">
        <v>14194</v>
      </c>
      <c r="B6396" s="1">
        <v>59</v>
      </c>
      <c r="C6396" t="s">
        <v>14052</v>
      </c>
      <c r="D6396">
        <v>8296952</v>
      </c>
      <c r="E6396" t="s">
        <v>14195</v>
      </c>
      <c r="F6396" t="s">
        <v>1363</v>
      </c>
      <c r="G6396" t="s">
        <v>1364</v>
      </c>
      <c r="H6396" s="3" t="s">
        <v>1704</v>
      </c>
      <c r="I6396">
        <v>2018</v>
      </c>
      <c r="J6396" s="15" t="s">
        <v>2521</v>
      </c>
      <c r="K6396">
        <v>2018</v>
      </c>
      <c r="L6396" t="s">
        <v>1367</v>
      </c>
      <c r="M6396" t="s">
        <v>14169</v>
      </c>
      <c r="N6396" t="s">
        <v>14170</v>
      </c>
      <c r="O6396">
        <v>26600000000</v>
      </c>
      <c r="P6396" t="s">
        <v>11666</v>
      </c>
      <c r="Q6396">
        <f t="shared" si="113"/>
        <v>720</v>
      </c>
      <c r="R6396">
        <v>90552857</v>
      </c>
      <c r="S6396" t="s">
        <v>1928</v>
      </c>
      <c r="T6396" t="s">
        <v>6237</v>
      </c>
      <c r="U6396" s="75">
        <v>720</v>
      </c>
      <c r="V6396">
        <v>5.2</v>
      </c>
      <c r="W6396">
        <v>3744</v>
      </c>
      <c r="AH6396" s="16"/>
      <c r="AI6396" t="s">
        <v>1375</v>
      </c>
    </row>
    <row r="6397" spans="1:35" x14ac:dyDescent="0.25">
      <c r="A6397" t="s">
        <v>14196</v>
      </c>
      <c r="B6397" s="1">
        <v>59</v>
      </c>
      <c r="C6397" t="s">
        <v>14052</v>
      </c>
      <c r="D6397">
        <v>8296952</v>
      </c>
      <c r="E6397" t="s">
        <v>14195</v>
      </c>
      <c r="F6397" t="s">
        <v>1363</v>
      </c>
      <c r="G6397" t="s">
        <v>1364</v>
      </c>
      <c r="H6397" s="3" t="s">
        <v>1704</v>
      </c>
      <c r="I6397">
        <v>2018</v>
      </c>
      <c r="J6397" s="15" t="s">
        <v>2521</v>
      </c>
      <c r="K6397">
        <v>2018</v>
      </c>
      <c r="L6397" t="s">
        <v>1367</v>
      </c>
      <c r="M6397" t="s">
        <v>14169</v>
      </c>
      <c r="N6397" t="s">
        <v>14170</v>
      </c>
      <c r="O6397">
        <v>26600000000</v>
      </c>
      <c r="P6397" t="s">
        <v>11666</v>
      </c>
      <c r="Q6397">
        <f t="shared" si="113"/>
        <v>720</v>
      </c>
      <c r="R6397">
        <v>4556984</v>
      </c>
      <c r="S6397" t="s">
        <v>11614</v>
      </c>
      <c r="T6397" t="s">
        <v>11796</v>
      </c>
      <c r="U6397" s="75">
        <v>720</v>
      </c>
      <c r="V6397">
        <v>6.1</v>
      </c>
      <c r="W6397">
        <v>4392</v>
      </c>
      <c r="AH6397" s="16"/>
      <c r="AI6397" t="s">
        <v>1375</v>
      </c>
    </row>
    <row r="6398" spans="1:35" x14ac:dyDescent="0.25">
      <c r="A6398" t="s">
        <v>14197</v>
      </c>
      <c r="B6398" s="1">
        <v>59</v>
      </c>
      <c r="C6398" t="s">
        <v>14052</v>
      </c>
      <c r="D6398">
        <v>8371660</v>
      </c>
      <c r="E6398" t="s">
        <v>2431</v>
      </c>
      <c r="F6398" t="s">
        <v>1363</v>
      </c>
      <c r="G6398" t="s">
        <v>1364</v>
      </c>
      <c r="H6398" s="3" t="s">
        <v>1732</v>
      </c>
      <c r="I6398">
        <v>2018</v>
      </c>
      <c r="J6398" s="15" t="s">
        <v>3428</v>
      </c>
      <c r="K6398">
        <v>2018</v>
      </c>
      <c r="L6398" t="s">
        <v>1367</v>
      </c>
      <c r="M6398" t="s">
        <v>14169</v>
      </c>
      <c r="N6398" t="s">
        <v>14170</v>
      </c>
      <c r="O6398">
        <v>26600000000</v>
      </c>
      <c r="P6398" t="s">
        <v>11666</v>
      </c>
      <c r="Q6398">
        <f t="shared" si="113"/>
        <v>5000</v>
      </c>
      <c r="R6398">
        <v>90552857</v>
      </c>
      <c r="S6398" t="s">
        <v>1928</v>
      </c>
      <c r="T6398" t="s">
        <v>6237</v>
      </c>
      <c r="U6398" s="75">
        <v>5000</v>
      </c>
      <c r="V6398">
        <v>5.2</v>
      </c>
      <c r="W6398">
        <v>26000</v>
      </c>
      <c r="AH6398" s="16"/>
      <c r="AI6398" t="s">
        <v>1375</v>
      </c>
    </row>
    <row r="6399" spans="1:35" x14ac:dyDescent="0.25">
      <c r="A6399" t="s">
        <v>14198</v>
      </c>
      <c r="B6399" s="1">
        <v>59</v>
      </c>
      <c r="C6399" t="s">
        <v>14052</v>
      </c>
      <c r="D6399">
        <v>8371660</v>
      </c>
      <c r="E6399" t="s">
        <v>2431</v>
      </c>
      <c r="F6399" t="s">
        <v>1363</v>
      </c>
      <c r="G6399" t="s">
        <v>1364</v>
      </c>
      <c r="H6399" s="3" t="s">
        <v>1732</v>
      </c>
      <c r="I6399">
        <v>2018</v>
      </c>
      <c r="J6399" s="15" t="s">
        <v>3428</v>
      </c>
      <c r="K6399">
        <v>2018</v>
      </c>
      <c r="L6399" t="s">
        <v>1367</v>
      </c>
      <c r="M6399" t="s">
        <v>14169</v>
      </c>
      <c r="N6399" t="s">
        <v>14170</v>
      </c>
      <c r="O6399">
        <v>26600000000</v>
      </c>
      <c r="P6399" t="s">
        <v>11666</v>
      </c>
      <c r="Q6399">
        <f t="shared" si="113"/>
        <v>5000</v>
      </c>
      <c r="R6399">
        <v>22339655</v>
      </c>
      <c r="S6399" t="s">
        <v>2103</v>
      </c>
      <c r="T6399" t="s">
        <v>14199</v>
      </c>
      <c r="U6399" s="75">
        <v>5000</v>
      </c>
      <c r="V6399">
        <v>10.5</v>
      </c>
      <c r="W6399">
        <v>52500</v>
      </c>
      <c r="AH6399" s="16"/>
      <c r="AI6399" t="s">
        <v>1375</v>
      </c>
    </row>
    <row r="6400" spans="1:35" x14ac:dyDescent="0.25">
      <c r="A6400" t="s">
        <v>14200</v>
      </c>
      <c r="B6400" s="1">
        <v>59</v>
      </c>
      <c r="C6400" t="s">
        <v>14052</v>
      </c>
      <c r="D6400">
        <v>8371660</v>
      </c>
      <c r="E6400" t="s">
        <v>2431</v>
      </c>
      <c r="F6400" t="s">
        <v>1363</v>
      </c>
      <c r="G6400" t="s">
        <v>1364</v>
      </c>
      <c r="H6400" s="3" t="s">
        <v>1732</v>
      </c>
      <c r="I6400">
        <v>2018</v>
      </c>
      <c r="J6400" s="15" t="s">
        <v>3428</v>
      </c>
      <c r="K6400">
        <v>2018</v>
      </c>
      <c r="L6400" t="s">
        <v>1367</v>
      </c>
      <c r="M6400" t="s">
        <v>14169</v>
      </c>
      <c r="N6400" t="s">
        <v>14170</v>
      </c>
      <c r="O6400">
        <v>26600000000</v>
      </c>
      <c r="P6400" t="s">
        <v>11666</v>
      </c>
      <c r="Q6400">
        <f t="shared" si="113"/>
        <v>5000</v>
      </c>
      <c r="R6400">
        <v>4556984</v>
      </c>
      <c r="S6400" t="s">
        <v>11614</v>
      </c>
      <c r="T6400" t="s">
        <v>11796</v>
      </c>
      <c r="U6400" s="75">
        <v>5000</v>
      </c>
      <c r="V6400">
        <v>6.1</v>
      </c>
      <c r="W6400">
        <v>30500</v>
      </c>
      <c r="AH6400" s="16"/>
      <c r="AI6400" t="s">
        <v>1375</v>
      </c>
    </row>
    <row r="6401" spans="1:35" x14ac:dyDescent="0.25">
      <c r="A6401" t="s">
        <v>14201</v>
      </c>
      <c r="B6401" s="1">
        <v>59</v>
      </c>
      <c r="C6401" t="s">
        <v>571</v>
      </c>
      <c r="D6401">
        <v>8298815</v>
      </c>
      <c r="E6401" t="s">
        <v>14202</v>
      </c>
      <c r="F6401" t="s">
        <v>1363</v>
      </c>
      <c r="G6401" t="s">
        <v>1364</v>
      </c>
      <c r="H6401" s="3" t="s">
        <v>6505</v>
      </c>
      <c r="I6401">
        <v>2018</v>
      </c>
      <c r="J6401" s="15" t="s">
        <v>6506</v>
      </c>
      <c r="K6401">
        <v>2018</v>
      </c>
      <c r="L6401" t="s">
        <v>1367</v>
      </c>
      <c r="M6401" t="s">
        <v>13866</v>
      </c>
      <c r="N6401" t="s">
        <v>14070</v>
      </c>
      <c r="O6401">
        <v>26600000000</v>
      </c>
      <c r="P6401" t="s">
        <v>11686</v>
      </c>
      <c r="Q6401">
        <f t="shared" si="113"/>
        <v>8000</v>
      </c>
      <c r="R6401">
        <v>22339655</v>
      </c>
      <c r="S6401" t="s">
        <v>2103</v>
      </c>
      <c r="T6401" t="s">
        <v>14191</v>
      </c>
      <c r="U6401" s="75">
        <v>8000</v>
      </c>
      <c r="V6401">
        <v>10.5</v>
      </c>
      <c r="W6401">
        <v>84000</v>
      </c>
      <c r="AH6401" s="16"/>
      <c r="AI6401" t="s">
        <v>1375</v>
      </c>
    </row>
    <row r="6402" spans="1:35" x14ac:dyDescent="0.25">
      <c r="A6402" t="s">
        <v>14203</v>
      </c>
      <c r="B6402" s="1">
        <v>59</v>
      </c>
      <c r="C6402" t="s">
        <v>571</v>
      </c>
      <c r="D6402">
        <v>8298815</v>
      </c>
      <c r="E6402" t="s">
        <v>14202</v>
      </c>
      <c r="F6402" t="s">
        <v>1363</v>
      </c>
      <c r="G6402" t="s">
        <v>1364</v>
      </c>
      <c r="H6402" s="3" t="s">
        <v>6505</v>
      </c>
      <c r="I6402">
        <v>2018</v>
      </c>
      <c r="J6402" s="15" t="s">
        <v>6506</v>
      </c>
      <c r="K6402">
        <v>2018</v>
      </c>
      <c r="L6402" t="s">
        <v>1367</v>
      </c>
      <c r="M6402" t="s">
        <v>13866</v>
      </c>
      <c r="N6402" t="s">
        <v>14070</v>
      </c>
      <c r="O6402">
        <v>26600000000</v>
      </c>
      <c r="P6402" t="s">
        <v>11686</v>
      </c>
      <c r="Q6402">
        <f t="shared" ref="Q6402:Q6465" si="114">U6402</f>
        <v>8000</v>
      </c>
      <c r="R6402">
        <v>62359193</v>
      </c>
      <c r="S6402" t="s">
        <v>11930</v>
      </c>
      <c r="T6402" t="s">
        <v>587</v>
      </c>
      <c r="U6402" s="75">
        <v>8000</v>
      </c>
      <c r="V6402">
        <v>5.98</v>
      </c>
      <c r="W6402">
        <v>47840</v>
      </c>
      <c r="AH6402" s="16"/>
      <c r="AI6402" t="s">
        <v>1375</v>
      </c>
    </row>
    <row r="6403" spans="1:35" x14ac:dyDescent="0.25">
      <c r="A6403" t="s">
        <v>14204</v>
      </c>
      <c r="B6403" s="1">
        <v>59</v>
      </c>
      <c r="C6403" t="s">
        <v>571</v>
      </c>
      <c r="D6403">
        <v>8298815</v>
      </c>
      <c r="E6403" t="s">
        <v>14202</v>
      </c>
      <c r="F6403" t="s">
        <v>1363</v>
      </c>
      <c r="G6403" t="s">
        <v>1364</v>
      </c>
      <c r="H6403" s="3" t="s">
        <v>6505</v>
      </c>
      <c r="I6403">
        <v>2018</v>
      </c>
      <c r="J6403" s="15" t="s">
        <v>6506</v>
      </c>
      <c r="K6403">
        <v>2018</v>
      </c>
      <c r="L6403" t="s">
        <v>1367</v>
      </c>
      <c r="M6403" t="s">
        <v>13866</v>
      </c>
      <c r="N6403" t="s">
        <v>14070</v>
      </c>
      <c r="O6403">
        <v>26600000000</v>
      </c>
      <c r="P6403" t="s">
        <v>11686</v>
      </c>
      <c r="Q6403">
        <f t="shared" si="114"/>
        <v>8000</v>
      </c>
      <c r="R6403">
        <v>90552857</v>
      </c>
      <c r="S6403" t="s">
        <v>1928</v>
      </c>
      <c r="T6403" t="s">
        <v>6237</v>
      </c>
      <c r="U6403" s="75">
        <v>8000</v>
      </c>
      <c r="V6403">
        <v>4.75</v>
      </c>
      <c r="W6403">
        <v>38000</v>
      </c>
      <c r="AH6403" s="16"/>
      <c r="AI6403" t="s">
        <v>1375</v>
      </c>
    </row>
    <row r="6404" spans="1:35" x14ac:dyDescent="0.25">
      <c r="A6404" t="s">
        <v>14205</v>
      </c>
      <c r="B6404" s="1">
        <v>59</v>
      </c>
      <c r="C6404" t="s">
        <v>571</v>
      </c>
      <c r="D6404">
        <v>9294783</v>
      </c>
      <c r="E6404" t="s">
        <v>14105</v>
      </c>
      <c r="F6404" t="s">
        <v>1363</v>
      </c>
      <c r="G6404" t="s">
        <v>1391</v>
      </c>
      <c r="H6404" s="3" t="s">
        <v>6563</v>
      </c>
      <c r="I6404">
        <v>2018</v>
      </c>
      <c r="J6404" s="15" t="s">
        <v>1737</v>
      </c>
      <c r="K6404">
        <v>2018</v>
      </c>
      <c r="L6404" t="s">
        <v>1367</v>
      </c>
      <c r="M6404" t="s">
        <v>14105</v>
      </c>
      <c r="N6404" t="s">
        <v>14105</v>
      </c>
      <c r="O6404">
        <v>26600000000</v>
      </c>
      <c r="P6404" t="s">
        <v>133</v>
      </c>
      <c r="Q6404">
        <f t="shared" si="114"/>
        <v>2800</v>
      </c>
      <c r="R6404">
        <v>7505043</v>
      </c>
      <c r="S6404" t="s">
        <v>1378</v>
      </c>
      <c r="T6404" t="s">
        <v>587</v>
      </c>
      <c r="U6404" s="75">
        <v>2800</v>
      </c>
      <c r="V6404">
        <v>5.5</v>
      </c>
      <c r="W6404">
        <v>15400</v>
      </c>
      <c r="AH6404" s="16"/>
      <c r="AI6404" t="s">
        <v>1375</v>
      </c>
    </row>
    <row r="6405" spans="1:35" x14ac:dyDescent="0.25">
      <c r="A6405" t="s">
        <v>14206</v>
      </c>
      <c r="B6405" s="1">
        <v>59</v>
      </c>
      <c r="C6405" t="s">
        <v>571</v>
      </c>
      <c r="D6405">
        <v>9294783</v>
      </c>
      <c r="E6405" t="s">
        <v>14105</v>
      </c>
      <c r="F6405" t="s">
        <v>1363</v>
      </c>
      <c r="G6405" t="s">
        <v>1391</v>
      </c>
      <c r="H6405" s="3" t="s">
        <v>6563</v>
      </c>
      <c r="I6405">
        <v>2018</v>
      </c>
      <c r="J6405" s="15" t="s">
        <v>1737</v>
      </c>
      <c r="K6405">
        <v>2018</v>
      </c>
      <c r="L6405" t="s">
        <v>1367</v>
      </c>
      <c r="M6405" t="s">
        <v>14105</v>
      </c>
      <c r="N6405" t="s">
        <v>14105</v>
      </c>
      <c r="O6405">
        <v>26600000000</v>
      </c>
      <c r="P6405" t="s">
        <v>133</v>
      </c>
      <c r="Q6405">
        <f t="shared" si="114"/>
        <v>2800</v>
      </c>
      <c r="R6405">
        <v>22339655</v>
      </c>
      <c r="S6405" t="s">
        <v>2103</v>
      </c>
      <c r="T6405" t="s">
        <v>14145</v>
      </c>
      <c r="U6405" s="75">
        <v>2800</v>
      </c>
      <c r="V6405">
        <v>12.5</v>
      </c>
      <c r="W6405">
        <v>35000</v>
      </c>
      <c r="AH6405" s="16"/>
      <c r="AI6405" t="s">
        <v>1375</v>
      </c>
    </row>
    <row r="6406" spans="1:35" x14ac:dyDescent="0.25">
      <c r="A6406" t="s">
        <v>14207</v>
      </c>
      <c r="B6406" s="1">
        <v>59</v>
      </c>
      <c r="C6406" t="s">
        <v>14052</v>
      </c>
      <c r="D6406">
        <v>14968010</v>
      </c>
      <c r="E6406" t="s">
        <v>14208</v>
      </c>
      <c r="F6406" t="s">
        <v>1363</v>
      </c>
      <c r="G6406" t="s">
        <v>1391</v>
      </c>
      <c r="H6406" s="3" t="s">
        <v>7804</v>
      </c>
      <c r="I6406">
        <v>2021</v>
      </c>
      <c r="J6406" s="15" t="s">
        <v>10173</v>
      </c>
      <c r="K6406">
        <v>2021</v>
      </c>
      <c r="L6406" t="s">
        <v>1622</v>
      </c>
      <c r="M6406" t="s">
        <v>13866</v>
      </c>
      <c r="N6406" t="s">
        <v>14070</v>
      </c>
      <c r="O6406">
        <v>26600000000</v>
      </c>
      <c r="P6406" t="s">
        <v>11666</v>
      </c>
      <c r="Q6406">
        <f t="shared" si="114"/>
        <v>70</v>
      </c>
      <c r="R6406">
        <v>24125814</v>
      </c>
      <c r="S6406" t="s">
        <v>2370</v>
      </c>
      <c r="T6406" t="s">
        <v>13957</v>
      </c>
      <c r="U6406" s="75">
        <v>70</v>
      </c>
      <c r="V6406">
        <v>9.4</v>
      </c>
      <c r="W6406">
        <v>658</v>
      </c>
      <c r="AH6406" s="16"/>
      <c r="AI6406" t="s">
        <v>1375</v>
      </c>
    </row>
    <row r="6407" spans="1:35" x14ac:dyDescent="0.25">
      <c r="A6407" t="s">
        <v>14209</v>
      </c>
      <c r="B6407" s="1">
        <v>59</v>
      </c>
      <c r="C6407" t="s">
        <v>14052</v>
      </c>
      <c r="D6407">
        <v>14968010</v>
      </c>
      <c r="E6407" t="s">
        <v>14208</v>
      </c>
      <c r="F6407" t="s">
        <v>1363</v>
      </c>
      <c r="G6407" t="s">
        <v>1391</v>
      </c>
      <c r="H6407" s="3" t="s">
        <v>7804</v>
      </c>
      <c r="I6407">
        <v>2021</v>
      </c>
      <c r="J6407" s="15" t="s">
        <v>10173</v>
      </c>
      <c r="K6407">
        <v>2021</v>
      </c>
      <c r="L6407" t="s">
        <v>1622</v>
      </c>
      <c r="M6407" t="s">
        <v>13866</v>
      </c>
      <c r="N6407" t="s">
        <v>14070</v>
      </c>
      <c r="O6407">
        <v>26600000000</v>
      </c>
      <c r="P6407" t="s">
        <v>11666</v>
      </c>
      <c r="Q6407">
        <f t="shared" si="114"/>
        <v>70</v>
      </c>
      <c r="R6407">
        <v>8163294</v>
      </c>
      <c r="S6407" t="s">
        <v>1382</v>
      </c>
      <c r="T6407" t="s">
        <v>13866</v>
      </c>
      <c r="U6407" s="75">
        <v>70</v>
      </c>
      <c r="V6407">
        <v>9.4499999999999993</v>
      </c>
      <c r="W6407">
        <v>661.5</v>
      </c>
      <c r="AH6407" s="16"/>
      <c r="AI6407" t="s">
        <v>1375</v>
      </c>
    </row>
    <row r="6408" spans="1:35" x14ac:dyDescent="0.25">
      <c r="A6408" t="s">
        <v>14210</v>
      </c>
      <c r="B6408" s="1">
        <v>59</v>
      </c>
      <c r="C6408" t="s">
        <v>14052</v>
      </c>
      <c r="D6408">
        <v>14968010</v>
      </c>
      <c r="E6408" t="s">
        <v>14208</v>
      </c>
      <c r="F6408" t="s">
        <v>1363</v>
      </c>
      <c r="G6408" t="s">
        <v>1391</v>
      </c>
      <c r="H6408" s="3" t="s">
        <v>7804</v>
      </c>
      <c r="I6408">
        <v>2021</v>
      </c>
      <c r="J6408" s="15" t="s">
        <v>10173</v>
      </c>
      <c r="K6408">
        <v>2021</v>
      </c>
      <c r="L6408" t="s">
        <v>1622</v>
      </c>
      <c r="M6408" t="s">
        <v>13866</v>
      </c>
      <c r="N6408" t="s">
        <v>14070</v>
      </c>
      <c r="O6408">
        <v>26600000000</v>
      </c>
      <c r="P6408" t="s">
        <v>11666</v>
      </c>
      <c r="Q6408">
        <f t="shared" si="114"/>
        <v>70</v>
      </c>
      <c r="R6408">
        <v>4556984</v>
      </c>
      <c r="S6408" t="s">
        <v>11614</v>
      </c>
      <c r="T6408" t="s">
        <v>11660</v>
      </c>
      <c r="U6408" s="75">
        <v>70</v>
      </c>
      <c r="V6408">
        <v>4.9000000000000004</v>
      </c>
      <c r="W6408">
        <v>343</v>
      </c>
      <c r="AH6408" s="16"/>
      <c r="AI6408" t="s">
        <v>1375</v>
      </c>
    </row>
    <row r="6409" spans="1:35" x14ac:dyDescent="0.25">
      <c r="A6409" t="s">
        <v>14211</v>
      </c>
      <c r="B6409" s="1">
        <v>59</v>
      </c>
      <c r="C6409" t="s">
        <v>14052</v>
      </c>
      <c r="D6409">
        <v>11961899</v>
      </c>
      <c r="E6409" t="s">
        <v>14212</v>
      </c>
      <c r="F6409" t="s">
        <v>1363</v>
      </c>
      <c r="G6409" t="s">
        <v>1364</v>
      </c>
      <c r="H6409" s="3" t="s">
        <v>1405</v>
      </c>
      <c r="I6409">
        <v>2020</v>
      </c>
      <c r="J6409" s="15" t="s">
        <v>1406</v>
      </c>
      <c r="K6409">
        <v>2020</v>
      </c>
      <c r="L6409" t="s">
        <v>1367</v>
      </c>
      <c r="M6409" t="s">
        <v>13866</v>
      </c>
      <c r="N6409" t="s">
        <v>14070</v>
      </c>
      <c r="O6409">
        <v>26600000000</v>
      </c>
      <c r="P6409" t="s">
        <v>11666</v>
      </c>
      <c r="Q6409">
        <f t="shared" si="114"/>
        <v>170</v>
      </c>
      <c r="R6409">
        <v>22339655</v>
      </c>
      <c r="S6409" t="s">
        <v>2103</v>
      </c>
      <c r="T6409" t="s">
        <v>14213</v>
      </c>
      <c r="U6409" s="75">
        <v>170</v>
      </c>
      <c r="V6409">
        <v>14</v>
      </c>
      <c r="W6409">
        <v>2380</v>
      </c>
      <c r="AH6409" s="16"/>
      <c r="AI6409" t="s">
        <v>1375</v>
      </c>
    </row>
    <row r="6410" spans="1:35" x14ac:dyDescent="0.25">
      <c r="A6410" t="s">
        <v>14214</v>
      </c>
      <c r="B6410" s="1">
        <v>59</v>
      </c>
      <c r="C6410" t="s">
        <v>14052</v>
      </c>
      <c r="D6410">
        <v>11961899</v>
      </c>
      <c r="E6410" t="s">
        <v>14212</v>
      </c>
      <c r="F6410" t="s">
        <v>1363</v>
      </c>
      <c r="G6410" t="s">
        <v>1364</v>
      </c>
      <c r="H6410" s="3" t="s">
        <v>1405</v>
      </c>
      <c r="I6410">
        <v>2020</v>
      </c>
      <c r="J6410" s="15" t="s">
        <v>1406</v>
      </c>
      <c r="K6410">
        <v>2020</v>
      </c>
      <c r="L6410" t="s">
        <v>1367</v>
      </c>
      <c r="M6410" t="s">
        <v>13866</v>
      </c>
      <c r="N6410" t="s">
        <v>14070</v>
      </c>
      <c r="O6410">
        <v>26600000000</v>
      </c>
      <c r="P6410" t="s">
        <v>11666</v>
      </c>
      <c r="Q6410">
        <f t="shared" si="114"/>
        <v>170</v>
      </c>
      <c r="R6410">
        <v>24339423</v>
      </c>
      <c r="S6410" t="s">
        <v>1411</v>
      </c>
      <c r="T6410" t="s">
        <v>14215</v>
      </c>
      <c r="U6410" s="75">
        <v>170</v>
      </c>
      <c r="V6410">
        <v>7.44</v>
      </c>
      <c r="W6410">
        <v>1264.8</v>
      </c>
      <c r="AH6410" s="16"/>
      <c r="AI6410" t="s">
        <v>1375</v>
      </c>
    </row>
    <row r="6411" spans="1:35" x14ac:dyDescent="0.25">
      <c r="A6411" t="s">
        <v>14216</v>
      </c>
      <c r="B6411" s="1">
        <v>59</v>
      </c>
      <c r="C6411" t="s">
        <v>14052</v>
      </c>
      <c r="D6411">
        <v>11961899</v>
      </c>
      <c r="E6411" t="s">
        <v>14212</v>
      </c>
      <c r="F6411" t="s">
        <v>1363</v>
      </c>
      <c r="G6411" t="s">
        <v>1364</v>
      </c>
      <c r="H6411" s="3" t="s">
        <v>1405</v>
      </c>
      <c r="I6411">
        <v>2020</v>
      </c>
      <c r="J6411" s="15" t="s">
        <v>1406</v>
      </c>
      <c r="K6411">
        <v>2020</v>
      </c>
      <c r="L6411" t="s">
        <v>1367</v>
      </c>
      <c r="M6411" t="s">
        <v>13866</v>
      </c>
      <c r="N6411" t="s">
        <v>14070</v>
      </c>
      <c r="O6411">
        <v>26600000000</v>
      </c>
      <c r="P6411" t="s">
        <v>11666</v>
      </c>
      <c r="Q6411">
        <f t="shared" si="114"/>
        <v>170</v>
      </c>
      <c r="R6411">
        <v>8163294</v>
      </c>
      <c r="S6411" t="s">
        <v>1382</v>
      </c>
      <c r="T6411" t="s">
        <v>14217</v>
      </c>
      <c r="U6411" s="75">
        <v>170</v>
      </c>
      <c r="V6411">
        <v>8.9700000000000006</v>
      </c>
      <c r="W6411">
        <v>1524.9</v>
      </c>
      <c r="AH6411" s="16"/>
      <c r="AI6411" t="s">
        <v>1375</v>
      </c>
    </row>
    <row r="6412" spans="1:35" x14ac:dyDescent="0.25">
      <c r="A6412" t="s">
        <v>14218</v>
      </c>
      <c r="B6412" s="1">
        <v>59</v>
      </c>
      <c r="C6412" t="s">
        <v>571</v>
      </c>
      <c r="D6412">
        <v>11962542</v>
      </c>
      <c r="E6412" t="s">
        <v>14219</v>
      </c>
      <c r="F6412" t="s">
        <v>1363</v>
      </c>
      <c r="G6412" t="s">
        <v>1364</v>
      </c>
      <c r="H6412" s="3" t="s">
        <v>1405</v>
      </c>
      <c r="I6412">
        <v>2020</v>
      </c>
      <c r="J6412" s="15" t="s">
        <v>4739</v>
      </c>
      <c r="K6412">
        <v>2020</v>
      </c>
      <c r="L6412" t="s">
        <v>1367</v>
      </c>
      <c r="M6412" t="s">
        <v>14169</v>
      </c>
      <c r="N6412" t="s">
        <v>14170</v>
      </c>
      <c r="O6412">
        <v>26600000000</v>
      </c>
      <c r="P6412" t="s">
        <v>11686</v>
      </c>
      <c r="Q6412">
        <f t="shared" si="114"/>
        <v>103</v>
      </c>
      <c r="R6412">
        <v>8163294</v>
      </c>
      <c r="S6412" t="s">
        <v>1382</v>
      </c>
      <c r="T6412" t="s">
        <v>11619</v>
      </c>
      <c r="U6412" s="75">
        <v>103</v>
      </c>
      <c r="V6412">
        <v>8.9700000000000006</v>
      </c>
      <c r="W6412">
        <v>923.91</v>
      </c>
      <c r="AH6412" s="16"/>
      <c r="AI6412" t="s">
        <v>1375</v>
      </c>
    </row>
    <row r="6413" spans="1:35" x14ac:dyDescent="0.25">
      <c r="A6413" t="s">
        <v>14220</v>
      </c>
      <c r="B6413" s="1">
        <v>59</v>
      </c>
      <c r="C6413" t="s">
        <v>571</v>
      </c>
      <c r="D6413">
        <v>8698716</v>
      </c>
      <c r="E6413" t="s">
        <v>14105</v>
      </c>
      <c r="F6413" t="s">
        <v>1363</v>
      </c>
      <c r="G6413" t="s">
        <v>1391</v>
      </c>
      <c r="H6413" s="3" t="s">
        <v>13731</v>
      </c>
      <c r="I6413">
        <v>2018</v>
      </c>
      <c r="J6413" s="15" t="s">
        <v>6596</v>
      </c>
      <c r="K6413">
        <v>2018</v>
      </c>
      <c r="L6413" t="s">
        <v>1367</v>
      </c>
      <c r="M6413" t="s">
        <v>14105</v>
      </c>
      <c r="N6413" t="s">
        <v>14105</v>
      </c>
      <c r="O6413">
        <v>26600000000</v>
      </c>
      <c r="P6413" t="s">
        <v>133</v>
      </c>
      <c r="Q6413">
        <f t="shared" si="114"/>
        <v>25</v>
      </c>
      <c r="R6413">
        <v>22339655</v>
      </c>
      <c r="S6413" t="s">
        <v>2103</v>
      </c>
      <c r="T6413" t="s">
        <v>14145</v>
      </c>
      <c r="U6413" s="75">
        <v>25</v>
      </c>
      <c r="V6413">
        <v>12.5</v>
      </c>
      <c r="W6413">
        <v>312.5</v>
      </c>
      <c r="AH6413" s="16"/>
      <c r="AI6413" t="s">
        <v>1375</v>
      </c>
    </row>
    <row r="6414" spans="1:35" x14ac:dyDescent="0.25">
      <c r="A6414" t="s">
        <v>14221</v>
      </c>
      <c r="B6414" s="1">
        <v>59</v>
      </c>
      <c r="C6414" t="s">
        <v>571</v>
      </c>
      <c r="D6414">
        <v>8698716</v>
      </c>
      <c r="E6414" t="s">
        <v>14105</v>
      </c>
      <c r="F6414" t="s">
        <v>1363</v>
      </c>
      <c r="G6414" t="s">
        <v>1391</v>
      </c>
      <c r="H6414" s="3" t="s">
        <v>13731</v>
      </c>
      <c r="I6414">
        <v>2018</v>
      </c>
      <c r="J6414" s="15" t="s">
        <v>6596</v>
      </c>
      <c r="K6414">
        <v>2018</v>
      </c>
      <c r="L6414" t="s">
        <v>1367</v>
      </c>
      <c r="M6414" t="s">
        <v>14105</v>
      </c>
      <c r="N6414" t="s">
        <v>14105</v>
      </c>
      <c r="O6414">
        <v>26600000000</v>
      </c>
      <c r="P6414" t="s">
        <v>133</v>
      </c>
      <c r="Q6414">
        <f t="shared" si="114"/>
        <v>25</v>
      </c>
      <c r="R6414">
        <v>4556984</v>
      </c>
      <c r="S6414" t="s">
        <v>11614</v>
      </c>
      <c r="T6414" t="s">
        <v>11796</v>
      </c>
      <c r="U6414" s="75">
        <v>25</v>
      </c>
      <c r="V6414">
        <v>7.5</v>
      </c>
      <c r="W6414">
        <v>187.5</v>
      </c>
      <c r="AH6414" s="16"/>
      <c r="AI6414" t="s">
        <v>1375</v>
      </c>
    </row>
    <row r="6415" spans="1:35" x14ac:dyDescent="0.25">
      <c r="A6415" t="s">
        <v>14222</v>
      </c>
      <c r="B6415" s="1">
        <v>59</v>
      </c>
      <c r="C6415" t="s">
        <v>14052</v>
      </c>
      <c r="D6415">
        <v>8684820</v>
      </c>
      <c r="E6415" t="s">
        <v>14223</v>
      </c>
      <c r="F6415" t="s">
        <v>1363</v>
      </c>
      <c r="G6415" t="s">
        <v>1364</v>
      </c>
      <c r="H6415" s="3" t="s">
        <v>13726</v>
      </c>
      <c r="I6415">
        <v>2018</v>
      </c>
      <c r="J6415" s="15" t="s">
        <v>13731</v>
      </c>
      <c r="K6415">
        <v>2018</v>
      </c>
      <c r="L6415" t="s">
        <v>1367</v>
      </c>
      <c r="M6415" t="s">
        <v>14169</v>
      </c>
      <c r="N6415" t="s">
        <v>14170</v>
      </c>
      <c r="O6415">
        <v>26600000000</v>
      </c>
      <c r="P6415" t="s">
        <v>11666</v>
      </c>
      <c r="Q6415">
        <f t="shared" si="114"/>
        <v>890</v>
      </c>
      <c r="R6415">
        <v>22339655</v>
      </c>
      <c r="S6415" t="s">
        <v>2103</v>
      </c>
      <c r="T6415" t="s">
        <v>14180</v>
      </c>
      <c r="U6415" s="75">
        <v>890</v>
      </c>
      <c r="V6415">
        <v>10.5</v>
      </c>
      <c r="W6415">
        <v>9345</v>
      </c>
      <c r="AH6415" s="16"/>
      <c r="AI6415" t="s">
        <v>1375</v>
      </c>
    </row>
    <row r="6416" spans="1:35" x14ac:dyDescent="0.25">
      <c r="A6416" t="s">
        <v>14224</v>
      </c>
      <c r="B6416" s="1">
        <v>59</v>
      </c>
      <c r="C6416" t="s">
        <v>14052</v>
      </c>
      <c r="D6416">
        <v>8684820</v>
      </c>
      <c r="E6416" t="s">
        <v>14223</v>
      </c>
      <c r="F6416" t="s">
        <v>1363</v>
      </c>
      <c r="G6416" t="s">
        <v>1364</v>
      </c>
      <c r="H6416" s="3" t="s">
        <v>13726</v>
      </c>
      <c r="I6416">
        <v>2018</v>
      </c>
      <c r="J6416" s="15" t="s">
        <v>13731</v>
      </c>
      <c r="K6416">
        <v>2018</v>
      </c>
      <c r="L6416" t="s">
        <v>1367</v>
      </c>
      <c r="M6416" t="s">
        <v>14169</v>
      </c>
      <c r="N6416" t="s">
        <v>14170</v>
      </c>
      <c r="O6416">
        <v>26600000000</v>
      </c>
      <c r="P6416" t="s">
        <v>11666</v>
      </c>
      <c r="Q6416">
        <f t="shared" si="114"/>
        <v>890</v>
      </c>
      <c r="R6416">
        <v>4556984</v>
      </c>
      <c r="S6416" t="s">
        <v>11614</v>
      </c>
      <c r="T6416" t="s">
        <v>11796</v>
      </c>
      <c r="U6416" s="75">
        <v>890</v>
      </c>
      <c r="V6416">
        <v>7.5</v>
      </c>
      <c r="W6416">
        <v>6675</v>
      </c>
      <c r="AH6416" s="16"/>
      <c r="AI6416" t="s">
        <v>1375</v>
      </c>
    </row>
    <row r="6417" spans="1:35" x14ac:dyDescent="0.25">
      <c r="A6417" t="s">
        <v>14225</v>
      </c>
      <c r="B6417" s="1">
        <v>59</v>
      </c>
      <c r="C6417" t="s">
        <v>14052</v>
      </c>
      <c r="D6417">
        <v>8684820</v>
      </c>
      <c r="E6417" t="s">
        <v>14223</v>
      </c>
      <c r="F6417" t="s">
        <v>1363</v>
      </c>
      <c r="G6417" t="s">
        <v>1364</v>
      </c>
      <c r="H6417" s="3" t="s">
        <v>13726</v>
      </c>
      <c r="I6417">
        <v>2018</v>
      </c>
      <c r="J6417" s="15" t="s">
        <v>13731</v>
      </c>
      <c r="K6417">
        <v>2018</v>
      </c>
      <c r="L6417" t="s">
        <v>1367</v>
      </c>
      <c r="M6417" t="s">
        <v>14169</v>
      </c>
      <c r="N6417" t="s">
        <v>14170</v>
      </c>
      <c r="O6417">
        <v>26600000000</v>
      </c>
      <c r="P6417" t="s">
        <v>11666</v>
      </c>
      <c r="Q6417">
        <f t="shared" si="114"/>
        <v>890</v>
      </c>
      <c r="R6417">
        <v>62359193</v>
      </c>
      <c r="S6417" t="s">
        <v>11930</v>
      </c>
      <c r="T6417" t="s">
        <v>587</v>
      </c>
      <c r="U6417" s="75">
        <v>890</v>
      </c>
      <c r="V6417">
        <v>8.5</v>
      </c>
      <c r="W6417">
        <v>7565</v>
      </c>
      <c r="AH6417" s="16"/>
      <c r="AI6417" t="s">
        <v>1375</v>
      </c>
    </row>
    <row r="6418" spans="1:35" x14ac:dyDescent="0.25">
      <c r="A6418" t="s">
        <v>14226</v>
      </c>
      <c r="B6418" s="1">
        <v>59</v>
      </c>
      <c r="C6418" t="s">
        <v>571</v>
      </c>
      <c r="D6418">
        <v>8662533</v>
      </c>
      <c r="E6418" t="s">
        <v>14227</v>
      </c>
      <c r="F6418" t="s">
        <v>1363</v>
      </c>
      <c r="G6418" t="s">
        <v>1391</v>
      </c>
      <c r="H6418" s="3" t="s">
        <v>13725</v>
      </c>
      <c r="I6418">
        <v>2018</v>
      </c>
      <c r="J6418" s="15" t="s">
        <v>13726</v>
      </c>
      <c r="K6418">
        <v>2018</v>
      </c>
      <c r="L6418" t="s">
        <v>1367</v>
      </c>
      <c r="M6418" t="s">
        <v>14109</v>
      </c>
      <c r="N6418" t="s">
        <v>14228</v>
      </c>
      <c r="O6418">
        <v>26600000000</v>
      </c>
      <c r="P6418" t="s">
        <v>133</v>
      </c>
      <c r="Q6418">
        <f t="shared" si="114"/>
        <v>50</v>
      </c>
      <c r="R6418">
        <v>22339655</v>
      </c>
      <c r="S6418" t="s">
        <v>2103</v>
      </c>
      <c r="T6418" t="s">
        <v>14145</v>
      </c>
      <c r="U6418" s="75">
        <v>50</v>
      </c>
      <c r="V6418">
        <v>12.5</v>
      </c>
      <c r="W6418">
        <v>625</v>
      </c>
      <c r="AH6418" s="16"/>
      <c r="AI6418" t="s">
        <v>1375</v>
      </c>
    </row>
    <row r="6419" spans="1:35" x14ac:dyDescent="0.25">
      <c r="A6419" t="s">
        <v>14229</v>
      </c>
      <c r="B6419" s="1">
        <v>59</v>
      </c>
      <c r="C6419" t="s">
        <v>571</v>
      </c>
      <c r="D6419">
        <v>8662533</v>
      </c>
      <c r="E6419" t="s">
        <v>14227</v>
      </c>
      <c r="F6419" t="s">
        <v>1363</v>
      </c>
      <c r="G6419" t="s">
        <v>1391</v>
      </c>
      <c r="H6419" s="3" t="s">
        <v>13725</v>
      </c>
      <c r="I6419">
        <v>2018</v>
      </c>
      <c r="J6419" s="15" t="s">
        <v>13726</v>
      </c>
      <c r="K6419">
        <v>2018</v>
      </c>
      <c r="L6419" t="s">
        <v>1367</v>
      </c>
      <c r="M6419" t="s">
        <v>14109</v>
      </c>
      <c r="N6419" t="s">
        <v>14228</v>
      </c>
      <c r="O6419">
        <v>26600000000</v>
      </c>
      <c r="P6419" t="s">
        <v>133</v>
      </c>
      <c r="Q6419">
        <f t="shared" si="114"/>
        <v>50</v>
      </c>
      <c r="R6419">
        <v>4556984</v>
      </c>
      <c r="S6419" t="s">
        <v>11614</v>
      </c>
      <c r="T6419" t="s">
        <v>11796</v>
      </c>
      <c r="U6419" s="75">
        <v>50</v>
      </c>
      <c r="V6419">
        <v>7.49</v>
      </c>
      <c r="W6419">
        <v>374.5</v>
      </c>
      <c r="AH6419" s="16"/>
      <c r="AI6419" t="s">
        <v>1375</v>
      </c>
    </row>
    <row r="6420" spans="1:35" x14ac:dyDescent="0.25">
      <c r="A6420" t="s">
        <v>14230</v>
      </c>
      <c r="B6420" s="1">
        <v>59</v>
      </c>
      <c r="C6420" t="s">
        <v>571</v>
      </c>
      <c r="D6420">
        <v>8712174</v>
      </c>
      <c r="E6420" t="s">
        <v>14228</v>
      </c>
      <c r="F6420" t="s">
        <v>1363</v>
      </c>
      <c r="G6420" t="s">
        <v>1391</v>
      </c>
      <c r="H6420" s="3" t="s">
        <v>7472</v>
      </c>
      <c r="I6420">
        <v>2018</v>
      </c>
      <c r="J6420" s="15" t="s">
        <v>13817</v>
      </c>
      <c r="K6420">
        <v>2018</v>
      </c>
      <c r="L6420" t="s">
        <v>1367</v>
      </c>
      <c r="M6420" t="s">
        <v>14228</v>
      </c>
      <c r="N6420" t="s">
        <v>5699</v>
      </c>
      <c r="O6420">
        <v>26600000000</v>
      </c>
      <c r="P6420" t="s">
        <v>133</v>
      </c>
      <c r="Q6420">
        <f t="shared" si="114"/>
        <v>150</v>
      </c>
      <c r="R6420">
        <v>22339655</v>
      </c>
      <c r="S6420" t="s">
        <v>2103</v>
      </c>
      <c r="T6420" t="s">
        <v>14145</v>
      </c>
      <c r="U6420" s="75">
        <v>150</v>
      </c>
      <c r="V6420">
        <v>12.5</v>
      </c>
      <c r="W6420">
        <v>1875</v>
      </c>
      <c r="AH6420" s="16"/>
      <c r="AI6420" t="s">
        <v>1375</v>
      </c>
    </row>
    <row r="6421" spans="1:35" x14ac:dyDescent="0.25">
      <c r="A6421" t="s">
        <v>14231</v>
      </c>
      <c r="B6421" s="1">
        <v>59</v>
      </c>
      <c r="C6421" t="s">
        <v>571</v>
      </c>
      <c r="D6421">
        <v>8712174</v>
      </c>
      <c r="E6421" t="s">
        <v>14228</v>
      </c>
      <c r="F6421" t="s">
        <v>1363</v>
      </c>
      <c r="G6421" t="s">
        <v>1391</v>
      </c>
      <c r="H6421" s="3" t="s">
        <v>7472</v>
      </c>
      <c r="I6421">
        <v>2018</v>
      </c>
      <c r="J6421" s="15" t="s">
        <v>13817</v>
      </c>
      <c r="K6421">
        <v>2018</v>
      </c>
      <c r="L6421" t="s">
        <v>1367</v>
      </c>
      <c r="M6421" t="s">
        <v>14228</v>
      </c>
      <c r="N6421" t="s">
        <v>5699</v>
      </c>
      <c r="O6421">
        <v>26600000000</v>
      </c>
      <c r="P6421" t="s">
        <v>133</v>
      </c>
      <c r="Q6421">
        <f t="shared" si="114"/>
        <v>150</v>
      </c>
      <c r="R6421">
        <v>4556984</v>
      </c>
      <c r="S6421" t="s">
        <v>11614</v>
      </c>
      <c r="T6421" t="s">
        <v>11796</v>
      </c>
      <c r="U6421" s="75">
        <v>150</v>
      </c>
      <c r="V6421">
        <v>7.5</v>
      </c>
      <c r="W6421">
        <v>1125</v>
      </c>
      <c r="AH6421" s="16"/>
      <c r="AI6421" t="s">
        <v>1375</v>
      </c>
    </row>
    <row r="6422" spans="1:35" x14ac:dyDescent="0.25">
      <c r="A6422" t="s">
        <v>14232</v>
      </c>
      <c r="B6422" s="1">
        <v>59</v>
      </c>
      <c r="C6422" t="s">
        <v>14052</v>
      </c>
      <c r="D6422">
        <v>10850007</v>
      </c>
      <c r="E6422" t="s">
        <v>14053</v>
      </c>
      <c r="F6422" t="s">
        <v>1363</v>
      </c>
      <c r="G6422" t="s">
        <v>1364</v>
      </c>
      <c r="H6422" s="3" t="s">
        <v>4264</v>
      </c>
      <c r="I6422">
        <v>2019</v>
      </c>
      <c r="J6422" s="15" t="s">
        <v>1670</v>
      </c>
      <c r="K6422">
        <v>2019</v>
      </c>
      <c r="L6422" t="s">
        <v>1367</v>
      </c>
      <c r="M6422" t="s">
        <v>13866</v>
      </c>
      <c r="N6422" t="s">
        <v>13930</v>
      </c>
      <c r="O6422">
        <v>26600000000</v>
      </c>
      <c r="P6422" t="s">
        <v>11666</v>
      </c>
      <c r="Q6422">
        <f t="shared" si="114"/>
        <v>1440</v>
      </c>
      <c r="R6422">
        <v>42224799</v>
      </c>
      <c r="S6422" t="s">
        <v>13934</v>
      </c>
      <c r="T6422" t="s">
        <v>14054</v>
      </c>
      <c r="U6422" s="75">
        <v>1440</v>
      </c>
      <c r="V6422">
        <v>9.91</v>
      </c>
      <c r="W6422">
        <v>14270.4</v>
      </c>
      <c r="AH6422" s="16"/>
      <c r="AI6422" t="s">
        <v>1375</v>
      </c>
    </row>
    <row r="6423" spans="1:35" x14ac:dyDescent="0.25">
      <c r="A6423" t="s">
        <v>14233</v>
      </c>
      <c r="B6423" s="1">
        <v>59</v>
      </c>
      <c r="C6423" t="s">
        <v>14052</v>
      </c>
      <c r="D6423">
        <v>8603529</v>
      </c>
      <c r="E6423" t="s">
        <v>14234</v>
      </c>
      <c r="F6423" t="s">
        <v>1363</v>
      </c>
      <c r="G6423" t="s">
        <v>1391</v>
      </c>
      <c r="H6423" s="3" t="s">
        <v>6445</v>
      </c>
      <c r="I6423">
        <v>2018</v>
      </c>
      <c r="J6423" s="15" t="s">
        <v>14235</v>
      </c>
      <c r="K6423">
        <v>2018</v>
      </c>
      <c r="L6423" t="s">
        <v>1367</v>
      </c>
      <c r="M6423" t="s">
        <v>14105</v>
      </c>
      <c r="N6423" t="s">
        <v>9401</v>
      </c>
      <c r="O6423">
        <v>26600000000</v>
      </c>
      <c r="P6423" t="s">
        <v>1234</v>
      </c>
      <c r="Q6423">
        <f t="shared" si="114"/>
        <v>1615</v>
      </c>
      <c r="R6423">
        <v>90552857</v>
      </c>
      <c r="S6423" t="s">
        <v>1928</v>
      </c>
      <c r="T6423" t="s">
        <v>587</v>
      </c>
      <c r="U6423" s="75">
        <v>1615</v>
      </c>
      <c r="V6423">
        <v>5.98</v>
      </c>
      <c r="W6423">
        <v>9657.7000000000007</v>
      </c>
      <c r="AH6423" s="16"/>
      <c r="AI6423" t="s">
        <v>1375</v>
      </c>
    </row>
    <row r="6424" spans="1:35" x14ac:dyDescent="0.25">
      <c r="A6424" t="s">
        <v>14236</v>
      </c>
      <c r="B6424" s="1">
        <v>59</v>
      </c>
      <c r="C6424" t="s">
        <v>14052</v>
      </c>
      <c r="D6424">
        <v>8603529</v>
      </c>
      <c r="E6424" t="s">
        <v>14234</v>
      </c>
      <c r="F6424" t="s">
        <v>1363</v>
      </c>
      <c r="G6424" t="s">
        <v>1391</v>
      </c>
      <c r="H6424" s="3" t="s">
        <v>6445</v>
      </c>
      <c r="I6424">
        <v>2018</v>
      </c>
      <c r="J6424" s="15" t="s">
        <v>14235</v>
      </c>
      <c r="K6424">
        <v>2018</v>
      </c>
      <c r="L6424" t="s">
        <v>1367</v>
      </c>
      <c r="M6424" t="s">
        <v>14105</v>
      </c>
      <c r="N6424" t="s">
        <v>9401</v>
      </c>
      <c r="O6424">
        <v>26600000000</v>
      </c>
      <c r="P6424" t="s">
        <v>1234</v>
      </c>
      <c r="Q6424">
        <f t="shared" si="114"/>
        <v>1615</v>
      </c>
      <c r="R6424">
        <v>4556984</v>
      </c>
      <c r="S6424" t="s">
        <v>11614</v>
      </c>
      <c r="T6424" t="s">
        <v>11796</v>
      </c>
      <c r="U6424" s="75">
        <v>1615</v>
      </c>
      <c r="V6424">
        <v>7.1</v>
      </c>
      <c r="W6424">
        <v>11466.5</v>
      </c>
      <c r="AH6424" s="16"/>
      <c r="AI6424" t="s">
        <v>1375</v>
      </c>
    </row>
    <row r="6425" spans="1:35" x14ac:dyDescent="0.25">
      <c r="A6425" t="s">
        <v>14237</v>
      </c>
      <c r="B6425" s="1">
        <v>59</v>
      </c>
      <c r="C6425" t="s">
        <v>14052</v>
      </c>
      <c r="D6425">
        <v>8603529</v>
      </c>
      <c r="E6425" t="s">
        <v>14234</v>
      </c>
      <c r="F6425" t="s">
        <v>1363</v>
      </c>
      <c r="G6425" t="s">
        <v>1391</v>
      </c>
      <c r="H6425" s="3" t="s">
        <v>6445</v>
      </c>
      <c r="I6425">
        <v>2018</v>
      </c>
      <c r="J6425" s="15" t="s">
        <v>14235</v>
      </c>
      <c r="K6425">
        <v>2018</v>
      </c>
      <c r="L6425" t="s">
        <v>1367</v>
      </c>
      <c r="M6425" t="s">
        <v>14105</v>
      </c>
      <c r="N6425" t="s">
        <v>9401</v>
      </c>
      <c r="O6425">
        <v>26600000000</v>
      </c>
      <c r="P6425" t="s">
        <v>1234</v>
      </c>
      <c r="Q6425">
        <f t="shared" si="114"/>
        <v>1615</v>
      </c>
      <c r="R6425">
        <v>22339655</v>
      </c>
      <c r="S6425" t="s">
        <v>2103</v>
      </c>
      <c r="T6425" t="s">
        <v>14145</v>
      </c>
      <c r="U6425" s="75">
        <v>1615</v>
      </c>
      <c r="V6425">
        <v>10.5</v>
      </c>
      <c r="W6425">
        <v>16957.5</v>
      </c>
      <c r="AH6425" s="16"/>
      <c r="AI6425" t="s">
        <v>1375</v>
      </c>
    </row>
    <row r="6426" spans="1:35" x14ac:dyDescent="0.25">
      <c r="A6426" t="s">
        <v>14238</v>
      </c>
      <c r="B6426" s="1">
        <v>59</v>
      </c>
      <c r="C6426" t="s">
        <v>14052</v>
      </c>
      <c r="D6426">
        <v>9755349</v>
      </c>
      <c r="E6426" t="s">
        <v>4292</v>
      </c>
      <c r="F6426" t="s">
        <v>1363</v>
      </c>
      <c r="G6426" t="s">
        <v>1364</v>
      </c>
      <c r="H6426" s="3" t="s">
        <v>1663</v>
      </c>
      <c r="I6426">
        <v>2019</v>
      </c>
      <c r="J6426" s="15" t="s">
        <v>3445</v>
      </c>
      <c r="K6426">
        <v>2019</v>
      </c>
      <c r="L6426" t="s">
        <v>1367</v>
      </c>
      <c r="M6426" t="s">
        <v>13866</v>
      </c>
      <c r="N6426" t="s">
        <v>14070</v>
      </c>
      <c r="O6426">
        <v>26600000000</v>
      </c>
      <c r="P6426" t="s">
        <v>11666</v>
      </c>
      <c r="Q6426">
        <f t="shared" si="114"/>
        <v>540</v>
      </c>
      <c r="R6426">
        <v>4556984</v>
      </c>
      <c r="S6426" t="s">
        <v>11614</v>
      </c>
      <c r="T6426" t="s">
        <v>11796</v>
      </c>
      <c r="U6426" s="75">
        <v>540</v>
      </c>
      <c r="V6426">
        <v>7.1</v>
      </c>
      <c r="W6426">
        <v>3834</v>
      </c>
      <c r="AH6426" s="16"/>
      <c r="AI6426" t="s">
        <v>1375</v>
      </c>
    </row>
    <row r="6427" spans="1:35" x14ac:dyDescent="0.25">
      <c r="A6427" t="s">
        <v>14239</v>
      </c>
      <c r="B6427" s="1">
        <v>59</v>
      </c>
      <c r="C6427" t="s">
        <v>14052</v>
      </c>
      <c r="D6427">
        <v>9755349</v>
      </c>
      <c r="E6427" t="s">
        <v>4292</v>
      </c>
      <c r="F6427" t="s">
        <v>1363</v>
      </c>
      <c r="G6427" t="s">
        <v>1364</v>
      </c>
      <c r="H6427" s="3" t="s">
        <v>1663</v>
      </c>
      <c r="I6427">
        <v>2019</v>
      </c>
      <c r="J6427" s="15" t="s">
        <v>3445</v>
      </c>
      <c r="K6427">
        <v>2019</v>
      </c>
      <c r="L6427" t="s">
        <v>1367</v>
      </c>
      <c r="M6427" t="s">
        <v>13866</v>
      </c>
      <c r="N6427" t="s">
        <v>14070</v>
      </c>
      <c r="O6427">
        <v>26600000000</v>
      </c>
      <c r="P6427" t="s">
        <v>11666</v>
      </c>
      <c r="Q6427">
        <f t="shared" si="114"/>
        <v>540</v>
      </c>
      <c r="R6427">
        <v>22339655</v>
      </c>
      <c r="S6427" t="s">
        <v>2103</v>
      </c>
      <c r="T6427" t="s">
        <v>14145</v>
      </c>
      <c r="U6427" s="75">
        <v>540</v>
      </c>
      <c r="V6427">
        <v>14.5</v>
      </c>
      <c r="W6427">
        <v>7830</v>
      </c>
      <c r="AH6427" s="16"/>
      <c r="AI6427" t="s">
        <v>1375</v>
      </c>
    </row>
    <row r="6428" spans="1:35" x14ac:dyDescent="0.25">
      <c r="A6428" t="s">
        <v>14240</v>
      </c>
      <c r="B6428" s="1">
        <v>59</v>
      </c>
      <c r="C6428" t="s">
        <v>14052</v>
      </c>
      <c r="D6428">
        <v>9755349</v>
      </c>
      <c r="E6428" t="s">
        <v>4292</v>
      </c>
      <c r="F6428" t="s">
        <v>1363</v>
      </c>
      <c r="G6428" t="s">
        <v>1364</v>
      </c>
      <c r="H6428" s="3" t="s">
        <v>1663</v>
      </c>
      <c r="I6428">
        <v>2019</v>
      </c>
      <c r="J6428" s="15" t="s">
        <v>3445</v>
      </c>
      <c r="K6428">
        <v>2019</v>
      </c>
      <c r="L6428" t="s">
        <v>1367</v>
      </c>
      <c r="M6428" t="s">
        <v>13866</v>
      </c>
      <c r="N6428" t="s">
        <v>14070</v>
      </c>
      <c r="O6428">
        <v>26600000000</v>
      </c>
      <c r="P6428" t="s">
        <v>11666</v>
      </c>
      <c r="Q6428">
        <f t="shared" si="114"/>
        <v>540</v>
      </c>
      <c r="R6428">
        <v>8163294</v>
      </c>
      <c r="S6428" t="s">
        <v>1382</v>
      </c>
      <c r="T6428" t="s">
        <v>394</v>
      </c>
      <c r="U6428" s="75">
        <v>540</v>
      </c>
      <c r="V6428">
        <v>11.98</v>
      </c>
      <c r="W6428">
        <v>6469.2</v>
      </c>
      <c r="AH6428" s="16"/>
      <c r="AI6428" t="s">
        <v>1375</v>
      </c>
    </row>
    <row r="6429" spans="1:35" x14ac:dyDescent="0.25">
      <c r="A6429" t="s">
        <v>14241</v>
      </c>
      <c r="B6429" s="1">
        <v>59</v>
      </c>
      <c r="C6429" t="s">
        <v>14052</v>
      </c>
      <c r="D6429">
        <v>11452137</v>
      </c>
      <c r="E6429" t="s">
        <v>14242</v>
      </c>
      <c r="F6429" t="s">
        <v>1363</v>
      </c>
      <c r="G6429" t="s">
        <v>1364</v>
      </c>
      <c r="H6429" s="3" t="s">
        <v>12767</v>
      </c>
      <c r="I6429">
        <v>2019</v>
      </c>
      <c r="J6429" s="15" t="s">
        <v>12472</v>
      </c>
      <c r="K6429">
        <v>2019</v>
      </c>
      <c r="L6429" t="s">
        <v>1367</v>
      </c>
      <c r="M6429" t="s">
        <v>14243</v>
      </c>
      <c r="N6429" t="s">
        <v>14244</v>
      </c>
      <c r="O6429">
        <v>26600000000</v>
      </c>
      <c r="P6429" t="s">
        <v>13616</v>
      </c>
      <c r="Q6429">
        <f t="shared" si="114"/>
        <v>2000</v>
      </c>
      <c r="R6429">
        <v>8163294</v>
      </c>
      <c r="S6429" t="s">
        <v>1382</v>
      </c>
      <c r="T6429" t="s">
        <v>394</v>
      </c>
      <c r="U6429" s="75">
        <v>2000</v>
      </c>
      <c r="V6429">
        <v>8.65</v>
      </c>
      <c r="W6429">
        <v>17300</v>
      </c>
      <c r="AH6429" s="16"/>
      <c r="AI6429" t="s">
        <v>1375</v>
      </c>
    </row>
    <row r="6430" spans="1:35" x14ac:dyDescent="0.25">
      <c r="A6430" t="s">
        <v>14245</v>
      </c>
      <c r="B6430" s="1">
        <v>59</v>
      </c>
      <c r="C6430" t="s">
        <v>14052</v>
      </c>
      <c r="D6430">
        <v>11452137</v>
      </c>
      <c r="E6430" t="s">
        <v>14242</v>
      </c>
      <c r="F6430" t="s">
        <v>1363</v>
      </c>
      <c r="G6430" t="s">
        <v>1364</v>
      </c>
      <c r="H6430" s="3" t="s">
        <v>12767</v>
      </c>
      <c r="I6430">
        <v>2019</v>
      </c>
      <c r="J6430" s="15" t="s">
        <v>12472</v>
      </c>
      <c r="K6430">
        <v>2019</v>
      </c>
      <c r="L6430" t="s">
        <v>1367</v>
      </c>
      <c r="M6430" t="s">
        <v>14243</v>
      </c>
      <c r="N6430" t="s">
        <v>14244</v>
      </c>
      <c r="O6430">
        <v>26600000000</v>
      </c>
      <c r="P6430" t="s">
        <v>13616</v>
      </c>
      <c r="Q6430">
        <f t="shared" si="114"/>
        <v>2000</v>
      </c>
      <c r="R6430">
        <v>22339655</v>
      </c>
      <c r="S6430" t="s">
        <v>2103</v>
      </c>
      <c r="T6430" t="s">
        <v>14145</v>
      </c>
      <c r="U6430" s="75">
        <v>2000</v>
      </c>
      <c r="V6430">
        <v>9.15</v>
      </c>
      <c r="W6430">
        <v>18300</v>
      </c>
      <c r="AH6430" s="16"/>
      <c r="AI6430" t="s">
        <v>1375</v>
      </c>
    </row>
    <row r="6431" spans="1:35" x14ac:dyDescent="0.25">
      <c r="A6431" t="s">
        <v>14246</v>
      </c>
      <c r="B6431" s="1">
        <v>59</v>
      </c>
      <c r="C6431" t="s">
        <v>571</v>
      </c>
      <c r="D6431">
        <v>8777349</v>
      </c>
      <c r="E6431" t="s">
        <v>14087</v>
      </c>
      <c r="F6431" t="s">
        <v>1363</v>
      </c>
      <c r="G6431" t="s">
        <v>1391</v>
      </c>
      <c r="H6431" s="3" t="s">
        <v>13434</v>
      </c>
      <c r="I6431">
        <v>2018</v>
      </c>
      <c r="J6431" s="15" t="s">
        <v>6692</v>
      </c>
      <c r="K6431">
        <v>2018</v>
      </c>
      <c r="L6431" t="s">
        <v>1367</v>
      </c>
      <c r="M6431" t="s">
        <v>14087</v>
      </c>
      <c r="N6431" t="s">
        <v>14087</v>
      </c>
      <c r="O6431">
        <v>26600000000</v>
      </c>
      <c r="P6431" t="s">
        <v>13941</v>
      </c>
      <c r="Q6431">
        <f t="shared" si="114"/>
        <v>225</v>
      </c>
      <c r="R6431">
        <v>7505043</v>
      </c>
      <c r="S6431" t="s">
        <v>1378</v>
      </c>
      <c r="T6431" t="s">
        <v>587</v>
      </c>
      <c r="U6431" s="75">
        <v>225</v>
      </c>
      <c r="V6431">
        <v>5.7</v>
      </c>
      <c r="W6431">
        <v>1282.5</v>
      </c>
      <c r="AH6431" s="16"/>
      <c r="AI6431" t="s">
        <v>1375</v>
      </c>
    </row>
    <row r="6432" spans="1:35" x14ac:dyDescent="0.25">
      <c r="A6432" t="s">
        <v>14247</v>
      </c>
      <c r="B6432" s="1">
        <v>59</v>
      </c>
      <c r="C6432" t="s">
        <v>571</v>
      </c>
      <c r="D6432">
        <v>8777349</v>
      </c>
      <c r="E6432" t="s">
        <v>14087</v>
      </c>
      <c r="F6432" t="s">
        <v>1363</v>
      </c>
      <c r="G6432" t="s">
        <v>1391</v>
      </c>
      <c r="H6432" s="3" t="s">
        <v>13434</v>
      </c>
      <c r="I6432">
        <v>2018</v>
      </c>
      <c r="J6432" s="15" t="s">
        <v>6692</v>
      </c>
      <c r="K6432">
        <v>2018</v>
      </c>
      <c r="L6432" t="s">
        <v>1367</v>
      </c>
      <c r="M6432" t="s">
        <v>14087</v>
      </c>
      <c r="N6432" t="s">
        <v>14087</v>
      </c>
      <c r="O6432">
        <v>26600000000</v>
      </c>
      <c r="P6432" t="s">
        <v>13941</v>
      </c>
      <c r="Q6432">
        <f t="shared" si="114"/>
        <v>225</v>
      </c>
      <c r="R6432">
        <v>22339655</v>
      </c>
      <c r="S6432" t="s">
        <v>2103</v>
      </c>
      <c r="T6432" t="s">
        <v>14145</v>
      </c>
      <c r="U6432" s="75">
        <v>225</v>
      </c>
      <c r="V6432">
        <v>10.5</v>
      </c>
      <c r="W6432">
        <v>2362.5</v>
      </c>
      <c r="AH6432" s="16"/>
      <c r="AI6432" t="s">
        <v>1375</v>
      </c>
    </row>
    <row r="6433" spans="1:35" x14ac:dyDescent="0.25">
      <c r="A6433" t="s">
        <v>14248</v>
      </c>
      <c r="B6433" s="1">
        <v>59</v>
      </c>
      <c r="C6433" t="s">
        <v>571</v>
      </c>
      <c r="D6433">
        <v>8536260</v>
      </c>
      <c r="E6433" t="s">
        <v>14228</v>
      </c>
      <c r="F6433" t="s">
        <v>1363</v>
      </c>
      <c r="G6433" t="s">
        <v>1391</v>
      </c>
      <c r="H6433" s="3" t="s">
        <v>7063</v>
      </c>
      <c r="I6433">
        <v>2018</v>
      </c>
      <c r="J6433" s="15" t="s">
        <v>7064</v>
      </c>
      <c r="K6433">
        <v>2018</v>
      </c>
      <c r="L6433" t="s">
        <v>1367</v>
      </c>
      <c r="M6433" t="s">
        <v>14228</v>
      </c>
      <c r="N6433" t="s">
        <v>14228</v>
      </c>
      <c r="O6433">
        <v>26600000000</v>
      </c>
      <c r="P6433" t="s">
        <v>13941</v>
      </c>
      <c r="Q6433">
        <f t="shared" si="114"/>
        <v>107</v>
      </c>
      <c r="R6433">
        <v>22339655</v>
      </c>
      <c r="S6433" t="s">
        <v>2103</v>
      </c>
      <c r="T6433" t="s">
        <v>14145</v>
      </c>
      <c r="U6433" s="75">
        <v>107</v>
      </c>
      <c r="V6433">
        <v>13</v>
      </c>
      <c r="W6433">
        <v>1391</v>
      </c>
      <c r="AH6433" s="16"/>
      <c r="AI6433" t="s">
        <v>1375</v>
      </c>
    </row>
    <row r="6434" spans="1:35" x14ac:dyDescent="0.25">
      <c r="A6434" t="s">
        <v>14249</v>
      </c>
      <c r="B6434" s="1">
        <v>59</v>
      </c>
      <c r="C6434" t="s">
        <v>571</v>
      </c>
      <c r="D6434">
        <v>8536260</v>
      </c>
      <c r="E6434" t="s">
        <v>14228</v>
      </c>
      <c r="F6434" t="s">
        <v>1363</v>
      </c>
      <c r="G6434" t="s">
        <v>1391</v>
      </c>
      <c r="H6434" s="3" t="s">
        <v>7063</v>
      </c>
      <c r="I6434">
        <v>2018</v>
      </c>
      <c r="J6434" s="15" t="s">
        <v>7064</v>
      </c>
      <c r="K6434">
        <v>2018</v>
      </c>
      <c r="L6434" t="s">
        <v>1367</v>
      </c>
      <c r="M6434" t="s">
        <v>14228</v>
      </c>
      <c r="N6434" t="s">
        <v>14228</v>
      </c>
      <c r="O6434">
        <v>26600000000</v>
      </c>
      <c r="P6434" t="s">
        <v>13941</v>
      </c>
      <c r="Q6434">
        <f t="shared" si="114"/>
        <v>107</v>
      </c>
      <c r="R6434">
        <v>4556984</v>
      </c>
      <c r="S6434" t="s">
        <v>11614</v>
      </c>
      <c r="T6434" t="s">
        <v>11796</v>
      </c>
      <c r="U6434" s="75">
        <v>107</v>
      </c>
      <c r="V6434">
        <v>6.1</v>
      </c>
      <c r="W6434">
        <v>652.70000000000005</v>
      </c>
      <c r="AH6434" s="16"/>
      <c r="AI6434" t="s">
        <v>1375</v>
      </c>
    </row>
    <row r="6435" spans="1:35" x14ac:dyDescent="0.25">
      <c r="A6435" t="s">
        <v>14250</v>
      </c>
      <c r="B6435" s="1">
        <v>59</v>
      </c>
      <c r="C6435" t="s">
        <v>14052</v>
      </c>
      <c r="D6435">
        <v>8538492</v>
      </c>
      <c r="E6435" t="s">
        <v>14251</v>
      </c>
      <c r="F6435" t="s">
        <v>1363</v>
      </c>
      <c r="G6435" t="s">
        <v>1364</v>
      </c>
      <c r="H6435" s="3" t="s">
        <v>14252</v>
      </c>
      <c r="I6435">
        <v>2018</v>
      </c>
      <c r="J6435" s="15" t="s">
        <v>9312</v>
      </c>
      <c r="K6435">
        <v>2018</v>
      </c>
      <c r="L6435" t="s">
        <v>1367</v>
      </c>
      <c r="M6435" t="s">
        <v>13866</v>
      </c>
      <c r="N6435" t="s">
        <v>14070</v>
      </c>
      <c r="O6435">
        <v>26600000000</v>
      </c>
      <c r="P6435" t="s">
        <v>11666</v>
      </c>
      <c r="Q6435">
        <f t="shared" si="114"/>
        <v>1368</v>
      </c>
      <c r="R6435">
        <v>90552857</v>
      </c>
      <c r="S6435" t="s">
        <v>1928</v>
      </c>
      <c r="T6435" t="s">
        <v>5534</v>
      </c>
      <c r="U6435" s="75">
        <v>1368</v>
      </c>
      <c r="V6435">
        <v>6.05</v>
      </c>
      <c r="W6435">
        <v>8276.4</v>
      </c>
      <c r="AH6435" s="16"/>
      <c r="AI6435" t="s">
        <v>1375</v>
      </c>
    </row>
    <row r="6436" spans="1:35" x14ac:dyDescent="0.25">
      <c r="A6436" t="s">
        <v>14253</v>
      </c>
      <c r="B6436" s="1">
        <v>59</v>
      </c>
      <c r="C6436" t="s">
        <v>14052</v>
      </c>
      <c r="D6436">
        <v>8538492</v>
      </c>
      <c r="E6436" t="s">
        <v>14251</v>
      </c>
      <c r="F6436" t="s">
        <v>1363</v>
      </c>
      <c r="G6436" t="s">
        <v>1364</v>
      </c>
      <c r="H6436" s="3" t="s">
        <v>14252</v>
      </c>
      <c r="I6436">
        <v>2018</v>
      </c>
      <c r="J6436" s="15" t="s">
        <v>9312</v>
      </c>
      <c r="K6436">
        <v>2018</v>
      </c>
      <c r="L6436" t="s">
        <v>1367</v>
      </c>
      <c r="M6436" t="s">
        <v>13866</v>
      </c>
      <c r="N6436" t="s">
        <v>14070</v>
      </c>
      <c r="O6436">
        <v>26600000000</v>
      </c>
      <c r="P6436" t="s">
        <v>11666</v>
      </c>
      <c r="Q6436">
        <f t="shared" si="114"/>
        <v>1368</v>
      </c>
      <c r="R6436">
        <v>62359193</v>
      </c>
      <c r="S6436" t="s">
        <v>11930</v>
      </c>
      <c r="T6436" t="s">
        <v>587</v>
      </c>
      <c r="U6436" s="75">
        <v>1368</v>
      </c>
      <c r="V6436">
        <v>6.75</v>
      </c>
      <c r="W6436">
        <v>9234</v>
      </c>
      <c r="AH6436" s="16"/>
      <c r="AI6436" t="s">
        <v>1375</v>
      </c>
    </row>
    <row r="6437" spans="1:35" x14ac:dyDescent="0.25">
      <c r="A6437" t="s">
        <v>14254</v>
      </c>
      <c r="B6437" s="1">
        <v>59</v>
      </c>
      <c r="C6437" t="s">
        <v>14052</v>
      </c>
      <c r="D6437">
        <v>8538492</v>
      </c>
      <c r="E6437" t="s">
        <v>14251</v>
      </c>
      <c r="F6437" t="s">
        <v>1363</v>
      </c>
      <c r="G6437" t="s">
        <v>1364</v>
      </c>
      <c r="H6437" s="3" t="s">
        <v>14252</v>
      </c>
      <c r="I6437">
        <v>2018</v>
      </c>
      <c r="J6437" s="15" t="s">
        <v>9312</v>
      </c>
      <c r="K6437">
        <v>2018</v>
      </c>
      <c r="L6437" t="s">
        <v>1367</v>
      </c>
      <c r="M6437" t="s">
        <v>13866</v>
      </c>
      <c r="N6437" t="s">
        <v>14070</v>
      </c>
      <c r="O6437">
        <v>26600000000</v>
      </c>
      <c r="P6437" t="s">
        <v>11666</v>
      </c>
      <c r="Q6437">
        <f t="shared" si="114"/>
        <v>1368</v>
      </c>
      <c r="R6437">
        <v>4556984</v>
      </c>
      <c r="S6437" t="s">
        <v>11614</v>
      </c>
      <c r="T6437" t="s">
        <v>11796</v>
      </c>
      <c r="U6437" s="75">
        <v>1368</v>
      </c>
      <c r="V6437">
        <v>6.4</v>
      </c>
      <c r="W6437">
        <v>8755.2000000000007</v>
      </c>
      <c r="AH6437" s="16"/>
      <c r="AI6437" t="s">
        <v>1375</v>
      </c>
    </row>
    <row r="6438" spans="1:35" x14ac:dyDescent="0.25">
      <c r="A6438" t="s">
        <v>14255</v>
      </c>
      <c r="B6438" s="1">
        <v>59</v>
      </c>
      <c r="C6438" t="s">
        <v>14052</v>
      </c>
      <c r="D6438">
        <v>8538492</v>
      </c>
      <c r="E6438" t="s">
        <v>14251</v>
      </c>
      <c r="F6438" t="s">
        <v>1363</v>
      </c>
      <c r="G6438" t="s">
        <v>1364</v>
      </c>
      <c r="H6438" s="3" t="s">
        <v>14252</v>
      </c>
      <c r="I6438">
        <v>2018</v>
      </c>
      <c r="J6438" s="15" t="s">
        <v>9312</v>
      </c>
      <c r="K6438">
        <v>2018</v>
      </c>
      <c r="L6438" t="s">
        <v>1367</v>
      </c>
      <c r="M6438" t="s">
        <v>13866</v>
      </c>
      <c r="N6438" t="s">
        <v>14070</v>
      </c>
      <c r="O6438">
        <v>26600000000</v>
      </c>
      <c r="P6438" t="s">
        <v>11666</v>
      </c>
      <c r="Q6438">
        <f t="shared" si="114"/>
        <v>1368</v>
      </c>
      <c r="R6438">
        <v>22339655</v>
      </c>
      <c r="S6438" t="s">
        <v>2103</v>
      </c>
      <c r="T6438" t="s">
        <v>14066</v>
      </c>
      <c r="U6438" s="75">
        <v>1368</v>
      </c>
      <c r="V6438">
        <v>10.5</v>
      </c>
      <c r="W6438">
        <v>14364</v>
      </c>
      <c r="AH6438" s="16"/>
      <c r="AI6438" t="s">
        <v>1375</v>
      </c>
    </row>
    <row r="6439" spans="1:35" x14ac:dyDescent="0.25">
      <c r="A6439" t="s">
        <v>14256</v>
      </c>
      <c r="B6439" s="1">
        <v>59</v>
      </c>
      <c r="C6439" t="s">
        <v>571</v>
      </c>
      <c r="D6439">
        <v>9333932</v>
      </c>
      <c r="E6439" t="s">
        <v>14087</v>
      </c>
      <c r="F6439" t="s">
        <v>1363</v>
      </c>
      <c r="G6439" t="s">
        <v>1391</v>
      </c>
      <c r="H6439" s="3" t="s">
        <v>1738</v>
      </c>
      <c r="I6439">
        <v>2018</v>
      </c>
      <c r="J6439" s="15" t="s">
        <v>2644</v>
      </c>
      <c r="K6439">
        <v>2018</v>
      </c>
      <c r="L6439" t="s">
        <v>1367</v>
      </c>
      <c r="M6439" t="s">
        <v>14087</v>
      </c>
      <c r="N6439" t="s">
        <v>14087</v>
      </c>
      <c r="O6439">
        <v>26600000000</v>
      </c>
      <c r="P6439" t="s">
        <v>13941</v>
      </c>
      <c r="Q6439">
        <f t="shared" si="114"/>
        <v>555</v>
      </c>
      <c r="R6439">
        <v>22339655</v>
      </c>
      <c r="S6439" t="s">
        <v>2103</v>
      </c>
      <c r="T6439" t="s">
        <v>14145</v>
      </c>
      <c r="U6439" s="75">
        <v>555</v>
      </c>
      <c r="V6439">
        <v>10.5</v>
      </c>
      <c r="W6439">
        <v>5827.5</v>
      </c>
      <c r="AH6439" s="16"/>
      <c r="AI6439" t="s">
        <v>1375</v>
      </c>
    </row>
    <row r="6440" spans="1:35" x14ac:dyDescent="0.25">
      <c r="A6440" t="s">
        <v>14257</v>
      </c>
      <c r="B6440" s="1">
        <v>59</v>
      </c>
      <c r="C6440" t="s">
        <v>14052</v>
      </c>
      <c r="D6440">
        <v>9748555</v>
      </c>
      <c r="E6440" t="s">
        <v>14258</v>
      </c>
      <c r="F6440" t="s">
        <v>1363</v>
      </c>
      <c r="G6440" t="s">
        <v>1364</v>
      </c>
      <c r="H6440" s="3" t="s">
        <v>1663</v>
      </c>
      <c r="I6440">
        <v>2019</v>
      </c>
      <c r="J6440" s="15" t="s">
        <v>3446</v>
      </c>
      <c r="K6440">
        <v>2019</v>
      </c>
      <c r="L6440" t="s">
        <v>1367</v>
      </c>
      <c r="M6440" t="s">
        <v>14169</v>
      </c>
      <c r="N6440" t="s">
        <v>14259</v>
      </c>
      <c r="O6440">
        <v>26600000000</v>
      </c>
      <c r="P6440" t="s">
        <v>14260</v>
      </c>
      <c r="Q6440">
        <f t="shared" si="114"/>
        <v>6000</v>
      </c>
      <c r="R6440">
        <v>8163294</v>
      </c>
      <c r="S6440" t="s">
        <v>1382</v>
      </c>
      <c r="T6440" t="s">
        <v>394</v>
      </c>
      <c r="U6440" s="75">
        <v>6000</v>
      </c>
      <c r="V6440">
        <v>13.98</v>
      </c>
      <c r="W6440">
        <v>83880</v>
      </c>
      <c r="AH6440" s="16"/>
      <c r="AI6440" t="s">
        <v>1375</v>
      </c>
    </row>
    <row r="6441" spans="1:35" x14ac:dyDescent="0.25">
      <c r="A6441" t="s">
        <v>14261</v>
      </c>
      <c r="B6441" s="1">
        <v>59</v>
      </c>
      <c r="C6441" t="s">
        <v>14052</v>
      </c>
      <c r="D6441">
        <v>9748555</v>
      </c>
      <c r="E6441" t="s">
        <v>14258</v>
      </c>
      <c r="F6441" t="s">
        <v>1363</v>
      </c>
      <c r="G6441" t="s">
        <v>1364</v>
      </c>
      <c r="H6441" s="3" t="s">
        <v>1663</v>
      </c>
      <c r="I6441">
        <v>2019</v>
      </c>
      <c r="J6441" s="15" t="s">
        <v>3446</v>
      </c>
      <c r="K6441">
        <v>2019</v>
      </c>
      <c r="L6441" t="s">
        <v>1367</v>
      </c>
      <c r="M6441" t="s">
        <v>14169</v>
      </c>
      <c r="N6441" t="s">
        <v>14259</v>
      </c>
      <c r="O6441">
        <v>26600000000</v>
      </c>
      <c r="P6441" t="s">
        <v>14260</v>
      </c>
      <c r="Q6441">
        <f t="shared" si="114"/>
        <v>6000</v>
      </c>
      <c r="R6441">
        <v>22339655</v>
      </c>
      <c r="S6441" t="s">
        <v>2103</v>
      </c>
      <c r="T6441" t="s">
        <v>14145</v>
      </c>
      <c r="U6441" s="75">
        <v>6000</v>
      </c>
      <c r="V6441">
        <v>14.5</v>
      </c>
      <c r="W6441">
        <v>87000</v>
      </c>
      <c r="AH6441" s="16"/>
      <c r="AI6441" t="s">
        <v>1375</v>
      </c>
    </row>
    <row r="6442" spans="1:35" x14ac:dyDescent="0.25">
      <c r="A6442" t="s">
        <v>14262</v>
      </c>
      <c r="B6442" s="1">
        <v>59</v>
      </c>
      <c r="C6442" t="s">
        <v>14052</v>
      </c>
      <c r="D6442">
        <v>9748555</v>
      </c>
      <c r="E6442" t="s">
        <v>14258</v>
      </c>
      <c r="F6442" t="s">
        <v>1363</v>
      </c>
      <c r="G6442" t="s">
        <v>1364</v>
      </c>
      <c r="H6442" s="3" t="s">
        <v>1663</v>
      </c>
      <c r="I6442">
        <v>2019</v>
      </c>
      <c r="J6442" s="15" t="s">
        <v>3446</v>
      </c>
      <c r="K6442">
        <v>2019</v>
      </c>
      <c r="L6442" t="s">
        <v>1367</v>
      </c>
      <c r="M6442" t="s">
        <v>14169</v>
      </c>
      <c r="N6442" t="s">
        <v>14259</v>
      </c>
      <c r="O6442">
        <v>26600000000</v>
      </c>
      <c r="P6442" t="s">
        <v>14260</v>
      </c>
      <c r="Q6442">
        <f t="shared" si="114"/>
        <v>6000</v>
      </c>
      <c r="R6442">
        <v>4556984</v>
      </c>
      <c r="S6442" t="s">
        <v>11614</v>
      </c>
      <c r="T6442" t="s">
        <v>11796</v>
      </c>
      <c r="U6442" s="75">
        <v>6000</v>
      </c>
      <c r="V6442">
        <v>7.1</v>
      </c>
      <c r="W6442">
        <v>42600</v>
      </c>
      <c r="AH6442" s="16"/>
      <c r="AI6442" t="s">
        <v>1375</v>
      </c>
    </row>
    <row r="6443" spans="1:35" x14ac:dyDescent="0.25">
      <c r="A6443" t="s">
        <v>14263</v>
      </c>
      <c r="B6443" s="1">
        <v>59</v>
      </c>
      <c r="C6443" t="s">
        <v>571</v>
      </c>
      <c r="D6443">
        <v>12019542</v>
      </c>
      <c r="E6443" t="s">
        <v>14264</v>
      </c>
      <c r="F6443" t="s">
        <v>1363</v>
      </c>
      <c r="G6443" t="s">
        <v>1391</v>
      </c>
      <c r="H6443" s="3" t="s">
        <v>3479</v>
      </c>
      <c r="I6443">
        <v>2020</v>
      </c>
      <c r="J6443" s="15" t="s">
        <v>3475</v>
      </c>
      <c r="K6443">
        <v>2020</v>
      </c>
      <c r="L6443" t="s">
        <v>1367</v>
      </c>
      <c r="M6443" t="s">
        <v>13866</v>
      </c>
      <c r="N6443" t="s">
        <v>14070</v>
      </c>
      <c r="O6443">
        <v>26600000000</v>
      </c>
      <c r="P6443" t="s">
        <v>11686</v>
      </c>
      <c r="Q6443">
        <f t="shared" si="114"/>
        <v>86</v>
      </c>
      <c r="R6443">
        <v>90552857</v>
      </c>
      <c r="S6443" t="s">
        <v>1928</v>
      </c>
      <c r="T6443" t="s">
        <v>13931</v>
      </c>
      <c r="U6443" s="75">
        <v>86</v>
      </c>
      <c r="V6443">
        <v>8.5</v>
      </c>
      <c r="W6443">
        <v>731</v>
      </c>
      <c r="AH6443" s="16"/>
      <c r="AI6443" t="s">
        <v>1375</v>
      </c>
    </row>
    <row r="6444" spans="1:35" x14ac:dyDescent="0.25">
      <c r="A6444" t="s">
        <v>14265</v>
      </c>
      <c r="B6444" s="1">
        <v>59</v>
      </c>
      <c r="C6444" t="s">
        <v>571</v>
      </c>
      <c r="D6444">
        <v>12019542</v>
      </c>
      <c r="E6444" t="s">
        <v>14264</v>
      </c>
      <c r="F6444" t="s">
        <v>1363</v>
      </c>
      <c r="G6444" t="s">
        <v>1391</v>
      </c>
      <c r="H6444" s="3" t="s">
        <v>3479</v>
      </c>
      <c r="I6444">
        <v>2020</v>
      </c>
      <c r="J6444" s="15" t="s">
        <v>3475</v>
      </c>
      <c r="K6444">
        <v>2020</v>
      </c>
      <c r="L6444" t="s">
        <v>1367</v>
      </c>
      <c r="M6444" t="s">
        <v>13866</v>
      </c>
      <c r="N6444" t="s">
        <v>14070</v>
      </c>
      <c r="O6444">
        <v>26600000000</v>
      </c>
      <c r="P6444" t="s">
        <v>11686</v>
      </c>
      <c r="Q6444">
        <f t="shared" si="114"/>
        <v>86</v>
      </c>
      <c r="R6444">
        <v>4556984</v>
      </c>
      <c r="S6444" t="s">
        <v>11614</v>
      </c>
      <c r="T6444" t="s">
        <v>11796</v>
      </c>
      <c r="U6444" s="75">
        <v>86</v>
      </c>
      <c r="V6444">
        <v>6.4</v>
      </c>
      <c r="W6444">
        <v>550.4</v>
      </c>
      <c r="AH6444" s="16"/>
      <c r="AI6444" t="s">
        <v>1375</v>
      </c>
    </row>
    <row r="6445" spans="1:35" x14ac:dyDescent="0.25">
      <c r="A6445" t="s">
        <v>14266</v>
      </c>
      <c r="B6445" s="1">
        <v>59</v>
      </c>
      <c r="C6445" t="s">
        <v>571</v>
      </c>
      <c r="D6445">
        <v>12019542</v>
      </c>
      <c r="E6445" t="s">
        <v>14264</v>
      </c>
      <c r="F6445" t="s">
        <v>1363</v>
      </c>
      <c r="G6445" t="s">
        <v>1391</v>
      </c>
      <c r="H6445" s="3" t="s">
        <v>3479</v>
      </c>
      <c r="I6445">
        <v>2020</v>
      </c>
      <c r="J6445" s="15" t="s">
        <v>3475</v>
      </c>
      <c r="K6445">
        <v>2020</v>
      </c>
      <c r="L6445" t="s">
        <v>1367</v>
      </c>
      <c r="M6445" t="s">
        <v>13866</v>
      </c>
      <c r="N6445" t="s">
        <v>14070</v>
      </c>
      <c r="O6445">
        <v>26600000000</v>
      </c>
      <c r="P6445" t="s">
        <v>11686</v>
      </c>
      <c r="Q6445">
        <f t="shared" si="114"/>
        <v>86</v>
      </c>
      <c r="R6445">
        <v>8163294</v>
      </c>
      <c r="S6445" t="s">
        <v>1382</v>
      </c>
      <c r="T6445" t="s">
        <v>394</v>
      </c>
      <c r="U6445" s="75">
        <v>86</v>
      </c>
      <c r="V6445">
        <v>8.64</v>
      </c>
      <c r="W6445">
        <v>743.04</v>
      </c>
      <c r="AH6445" s="16"/>
      <c r="AI6445" t="s">
        <v>1375</v>
      </c>
    </row>
    <row r="6446" spans="1:35" x14ac:dyDescent="0.25">
      <c r="A6446" t="s">
        <v>14267</v>
      </c>
      <c r="B6446" s="1">
        <v>59</v>
      </c>
      <c r="C6446" t="s">
        <v>571</v>
      </c>
      <c r="D6446">
        <v>12019542</v>
      </c>
      <c r="E6446" t="s">
        <v>14264</v>
      </c>
      <c r="F6446" t="s">
        <v>1363</v>
      </c>
      <c r="G6446" t="s">
        <v>1391</v>
      </c>
      <c r="H6446" s="3" t="s">
        <v>3479</v>
      </c>
      <c r="I6446">
        <v>2020</v>
      </c>
      <c r="J6446" s="15" t="s">
        <v>3475</v>
      </c>
      <c r="K6446">
        <v>2020</v>
      </c>
      <c r="L6446" t="s">
        <v>1367</v>
      </c>
      <c r="M6446" t="s">
        <v>13866</v>
      </c>
      <c r="N6446" t="s">
        <v>14070</v>
      </c>
      <c r="O6446">
        <v>26600000000</v>
      </c>
      <c r="P6446" t="s">
        <v>11686</v>
      </c>
      <c r="Q6446">
        <f t="shared" si="114"/>
        <v>86</v>
      </c>
      <c r="R6446">
        <v>24339423</v>
      </c>
      <c r="S6446" t="s">
        <v>1411</v>
      </c>
      <c r="T6446" t="s">
        <v>14268</v>
      </c>
      <c r="U6446" s="75">
        <v>86</v>
      </c>
      <c r="V6446">
        <v>7.44</v>
      </c>
      <c r="W6446">
        <v>639.84</v>
      </c>
      <c r="AH6446" s="16"/>
      <c r="AI6446" t="s">
        <v>1375</v>
      </c>
    </row>
    <row r="6447" spans="1:35" x14ac:dyDescent="0.25">
      <c r="A6447" t="s">
        <v>14269</v>
      </c>
      <c r="B6447" s="1">
        <v>59</v>
      </c>
      <c r="C6447" t="s">
        <v>14052</v>
      </c>
      <c r="D6447">
        <v>9795138</v>
      </c>
      <c r="E6447" t="s">
        <v>14270</v>
      </c>
      <c r="F6447" t="s">
        <v>1363</v>
      </c>
      <c r="G6447" t="s">
        <v>1364</v>
      </c>
      <c r="H6447" s="3" t="s">
        <v>3446</v>
      </c>
      <c r="I6447">
        <v>2019</v>
      </c>
      <c r="J6447" s="15" t="s">
        <v>7163</v>
      </c>
      <c r="K6447">
        <v>2019</v>
      </c>
      <c r="L6447" t="s">
        <v>1367</v>
      </c>
      <c r="M6447" t="s">
        <v>14169</v>
      </c>
      <c r="N6447" t="s">
        <v>14170</v>
      </c>
      <c r="O6447">
        <v>26600000000</v>
      </c>
      <c r="P6447" t="s">
        <v>11666</v>
      </c>
      <c r="Q6447">
        <f t="shared" si="114"/>
        <v>3500</v>
      </c>
      <c r="R6447">
        <v>22339655</v>
      </c>
      <c r="S6447" t="s">
        <v>2103</v>
      </c>
      <c r="T6447" t="s">
        <v>14180</v>
      </c>
      <c r="U6447" s="75">
        <v>3500</v>
      </c>
      <c r="V6447">
        <v>11.85</v>
      </c>
      <c r="W6447">
        <v>41475</v>
      </c>
      <c r="AH6447" s="16"/>
      <c r="AI6447" t="s">
        <v>1375</v>
      </c>
    </row>
    <row r="6448" spans="1:35" x14ac:dyDescent="0.25">
      <c r="A6448" t="s">
        <v>14271</v>
      </c>
      <c r="B6448" s="1">
        <v>59</v>
      </c>
      <c r="C6448" t="s">
        <v>14052</v>
      </c>
      <c r="D6448">
        <v>9795138</v>
      </c>
      <c r="E6448" t="s">
        <v>14270</v>
      </c>
      <c r="F6448" t="s">
        <v>1363</v>
      </c>
      <c r="G6448" t="s">
        <v>1364</v>
      </c>
      <c r="H6448" s="3" t="s">
        <v>3446</v>
      </c>
      <c r="I6448">
        <v>2019</v>
      </c>
      <c r="J6448" s="15" t="s">
        <v>7163</v>
      </c>
      <c r="K6448">
        <v>2019</v>
      </c>
      <c r="L6448" t="s">
        <v>1367</v>
      </c>
      <c r="M6448" t="s">
        <v>14169</v>
      </c>
      <c r="N6448" t="s">
        <v>14170</v>
      </c>
      <c r="O6448">
        <v>26600000000</v>
      </c>
      <c r="P6448" t="s">
        <v>11666</v>
      </c>
      <c r="Q6448">
        <f t="shared" si="114"/>
        <v>3500</v>
      </c>
      <c r="R6448">
        <v>8163294</v>
      </c>
      <c r="S6448" t="s">
        <v>1382</v>
      </c>
      <c r="T6448" t="s">
        <v>14272</v>
      </c>
      <c r="U6448" s="75">
        <v>3500</v>
      </c>
      <c r="V6448">
        <v>9.98</v>
      </c>
      <c r="W6448">
        <v>34930</v>
      </c>
      <c r="AH6448" s="16"/>
      <c r="AI6448" t="s">
        <v>1375</v>
      </c>
    </row>
    <row r="6449" spans="1:35" x14ac:dyDescent="0.25">
      <c r="A6449" t="s">
        <v>14273</v>
      </c>
      <c r="B6449" s="1">
        <v>59</v>
      </c>
      <c r="C6449" t="s">
        <v>571</v>
      </c>
      <c r="D6449">
        <v>10862455</v>
      </c>
      <c r="E6449" t="s">
        <v>14274</v>
      </c>
      <c r="F6449" t="s">
        <v>1363</v>
      </c>
      <c r="G6449" t="s">
        <v>1364</v>
      </c>
      <c r="H6449" s="3" t="s">
        <v>1670</v>
      </c>
      <c r="I6449">
        <v>2019</v>
      </c>
      <c r="J6449" s="15" t="s">
        <v>3932</v>
      </c>
      <c r="K6449">
        <v>2019</v>
      </c>
      <c r="L6449" t="s">
        <v>1367</v>
      </c>
      <c r="M6449" t="s">
        <v>14275</v>
      </c>
      <c r="N6449" t="s">
        <v>14170</v>
      </c>
      <c r="O6449">
        <v>26600000000</v>
      </c>
      <c r="P6449" t="s">
        <v>14276</v>
      </c>
      <c r="Q6449">
        <f t="shared" si="114"/>
        <v>3200</v>
      </c>
      <c r="R6449">
        <v>42224799</v>
      </c>
      <c r="S6449" t="s">
        <v>13934</v>
      </c>
      <c r="T6449" t="s">
        <v>14277</v>
      </c>
      <c r="U6449" s="75">
        <v>3200</v>
      </c>
      <c r="V6449">
        <v>9.98</v>
      </c>
      <c r="W6449">
        <v>31936</v>
      </c>
      <c r="AH6449" s="16"/>
      <c r="AI6449" t="s">
        <v>1375</v>
      </c>
    </row>
    <row r="6450" spans="1:35" x14ac:dyDescent="0.25">
      <c r="A6450" t="s">
        <v>14278</v>
      </c>
      <c r="B6450" s="1">
        <v>59</v>
      </c>
      <c r="C6450" t="s">
        <v>571</v>
      </c>
      <c r="D6450">
        <v>10862455</v>
      </c>
      <c r="E6450" t="s">
        <v>14274</v>
      </c>
      <c r="F6450" t="s">
        <v>1363</v>
      </c>
      <c r="G6450" t="s">
        <v>1364</v>
      </c>
      <c r="H6450" s="3" t="s">
        <v>1670</v>
      </c>
      <c r="I6450">
        <v>2019</v>
      </c>
      <c r="J6450" s="15" t="s">
        <v>3932</v>
      </c>
      <c r="K6450">
        <v>2019</v>
      </c>
      <c r="L6450" t="s">
        <v>1367</v>
      </c>
      <c r="M6450" t="s">
        <v>14275</v>
      </c>
      <c r="N6450" t="s">
        <v>14170</v>
      </c>
      <c r="O6450">
        <v>26600000000</v>
      </c>
      <c r="P6450" t="s">
        <v>14276</v>
      </c>
      <c r="Q6450">
        <f t="shared" si="114"/>
        <v>3200</v>
      </c>
      <c r="R6450">
        <v>8163294</v>
      </c>
      <c r="S6450" t="s">
        <v>1382</v>
      </c>
      <c r="T6450" t="s">
        <v>394</v>
      </c>
      <c r="U6450" s="75">
        <v>3200</v>
      </c>
      <c r="V6450">
        <v>8.98</v>
      </c>
      <c r="W6450">
        <v>28736</v>
      </c>
      <c r="AH6450" s="16"/>
      <c r="AI6450" t="s">
        <v>1375</v>
      </c>
    </row>
    <row r="6451" spans="1:35" x14ac:dyDescent="0.25">
      <c r="A6451" t="s">
        <v>14279</v>
      </c>
      <c r="B6451" s="1">
        <v>59</v>
      </c>
      <c r="C6451" t="s">
        <v>571</v>
      </c>
      <c r="D6451">
        <v>10862455</v>
      </c>
      <c r="E6451" t="s">
        <v>14274</v>
      </c>
      <c r="F6451" t="s">
        <v>1363</v>
      </c>
      <c r="G6451" t="s">
        <v>1364</v>
      </c>
      <c r="H6451" s="3" t="s">
        <v>1670</v>
      </c>
      <c r="I6451">
        <v>2019</v>
      </c>
      <c r="J6451" s="15" t="s">
        <v>3932</v>
      </c>
      <c r="K6451">
        <v>2019</v>
      </c>
      <c r="L6451" t="s">
        <v>1367</v>
      </c>
      <c r="M6451" t="s">
        <v>14275</v>
      </c>
      <c r="N6451" t="s">
        <v>14170</v>
      </c>
      <c r="O6451">
        <v>26600000000</v>
      </c>
      <c r="P6451" t="s">
        <v>14276</v>
      </c>
      <c r="Q6451">
        <f t="shared" si="114"/>
        <v>3200</v>
      </c>
      <c r="R6451">
        <v>4556984</v>
      </c>
      <c r="S6451" t="s">
        <v>11614</v>
      </c>
      <c r="T6451" t="s">
        <v>11796</v>
      </c>
      <c r="U6451" s="75">
        <v>3200</v>
      </c>
      <c r="V6451">
        <v>7.1</v>
      </c>
      <c r="W6451">
        <v>22720</v>
      </c>
      <c r="AH6451" s="16"/>
      <c r="AI6451" t="s">
        <v>1375</v>
      </c>
    </row>
    <row r="6452" spans="1:35" x14ac:dyDescent="0.25">
      <c r="A6452" t="s">
        <v>14280</v>
      </c>
      <c r="B6452" s="1">
        <v>59</v>
      </c>
      <c r="C6452" t="s">
        <v>571</v>
      </c>
      <c r="D6452">
        <v>10862455</v>
      </c>
      <c r="E6452" t="s">
        <v>14274</v>
      </c>
      <c r="F6452" t="s">
        <v>1363</v>
      </c>
      <c r="G6452" t="s">
        <v>1364</v>
      </c>
      <c r="H6452" s="3" t="s">
        <v>1670</v>
      </c>
      <c r="I6452">
        <v>2019</v>
      </c>
      <c r="J6452" s="15" t="s">
        <v>3932</v>
      </c>
      <c r="K6452">
        <v>2019</v>
      </c>
      <c r="L6452" t="s">
        <v>1367</v>
      </c>
      <c r="M6452" t="s">
        <v>14275</v>
      </c>
      <c r="N6452" t="s">
        <v>14170</v>
      </c>
      <c r="O6452">
        <v>26600000000</v>
      </c>
      <c r="P6452" t="s">
        <v>14276</v>
      </c>
      <c r="Q6452">
        <f t="shared" si="114"/>
        <v>3200</v>
      </c>
      <c r="R6452">
        <v>22339655</v>
      </c>
      <c r="S6452" t="s">
        <v>2103</v>
      </c>
      <c r="T6452" t="s">
        <v>14281</v>
      </c>
      <c r="U6452" s="75">
        <v>3200</v>
      </c>
      <c r="V6452">
        <v>9.15</v>
      </c>
      <c r="W6452">
        <v>29280</v>
      </c>
      <c r="AH6452" s="16"/>
      <c r="AI6452" t="s">
        <v>1375</v>
      </c>
    </row>
    <row r="6453" spans="1:35" x14ac:dyDescent="0.25">
      <c r="A6453" t="s">
        <v>14282</v>
      </c>
      <c r="B6453" s="1">
        <v>59</v>
      </c>
      <c r="C6453" t="s">
        <v>571</v>
      </c>
      <c r="D6453">
        <v>9842284</v>
      </c>
      <c r="E6453" t="s">
        <v>14283</v>
      </c>
      <c r="F6453" t="s">
        <v>1363</v>
      </c>
      <c r="G6453" t="s">
        <v>1391</v>
      </c>
      <c r="H6453" s="3" t="s">
        <v>2532</v>
      </c>
      <c r="I6453">
        <v>2019</v>
      </c>
      <c r="J6453" s="15" t="s">
        <v>2652</v>
      </c>
      <c r="K6453">
        <v>2019</v>
      </c>
      <c r="L6453" t="s">
        <v>1367</v>
      </c>
      <c r="M6453" t="s">
        <v>14283</v>
      </c>
      <c r="N6453" t="s">
        <v>14283</v>
      </c>
      <c r="O6453">
        <v>26600000000</v>
      </c>
      <c r="P6453" t="s">
        <v>133</v>
      </c>
      <c r="Q6453">
        <f t="shared" si="114"/>
        <v>4</v>
      </c>
      <c r="R6453">
        <v>22339655</v>
      </c>
      <c r="S6453" t="s">
        <v>2103</v>
      </c>
      <c r="T6453" t="s">
        <v>14145</v>
      </c>
      <c r="U6453" s="75">
        <v>4</v>
      </c>
      <c r="V6453">
        <v>7.45</v>
      </c>
      <c r="W6453">
        <v>29.8</v>
      </c>
      <c r="AH6453" s="16"/>
      <c r="AI6453" t="s">
        <v>1375</v>
      </c>
    </row>
    <row r="6454" spans="1:35" x14ac:dyDescent="0.25">
      <c r="A6454" t="s">
        <v>14284</v>
      </c>
      <c r="B6454" s="1">
        <v>59</v>
      </c>
      <c r="C6454" t="s">
        <v>14052</v>
      </c>
      <c r="D6454">
        <v>9821473</v>
      </c>
      <c r="E6454" t="s">
        <v>9289</v>
      </c>
      <c r="F6454" t="s">
        <v>1363</v>
      </c>
      <c r="G6454" t="s">
        <v>1364</v>
      </c>
      <c r="H6454" s="3" t="s">
        <v>6619</v>
      </c>
      <c r="I6454">
        <v>2019</v>
      </c>
      <c r="J6454" s="15" t="s">
        <v>2651</v>
      </c>
      <c r="K6454">
        <v>2019</v>
      </c>
      <c r="L6454" t="s">
        <v>1367</v>
      </c>
      <c r="M6454" t="s">
        <v>14285</v>
      </c>
      <c r="N6454" t="s">
        <v>14286</v>
      </c>
      <c r="O6454">
        <v>26600000000</v>
      </c>
      <c r="P6454" t="s">
        <v>1234</v>
      </c>
      <c r="Q6454">
        <f t="shared" si="114"/>
        <v>100</v>
      </c>
      <c r="R6454">
        <v>8163294</v>
      </c>
      <c r="S6454" t="s">
        <v>1382</v>
      </c>
      <c r="T6454" t="s">
        <v>394</v>
      </c>
      <c r="U6454" s="75">
        <v>100</v>
      </c>
      <c r="V6454">
        <v>10.7</v>
      </c>
      <c r="W6454">
        <v>1070</v>
      </c>
      <c r="AH6454" s="16"/>
      <c r="AI6454" t="s">
        <v>1375</v>
      </c>
    </row>
    <row r="6455" spans="1:35" x14ac:dyDescent="0.25">
      <c r="A6455" t="s">
        <v>14287</v>
      </c>
      <c r="B6455" s="1">
        <v>59</v>
      </c>
      <c r="C6455" t="s">
        <v>14052</v>
      </c>
      <c r="D6455">
        <v>9821473</v>
      </c>
      <c r="E6455" t="s">
        <v>9289</v>
      </c>
      <c r="F6455" t="s">
        <v>1363</v>
      </c>
      <c r="G6455" t="s">
        <v>1364</v>
      </c>
      <c r="H6455" s="3" t="s">
        <v>6619</v>
      </c>
      <c r="I6455">
        <v>2019</v>
      </c>
      <c r="J6455" s="15" t="s">
        <v>2651</v>
      </c>
      <c r="K6455">
        <v>2019</v>
      </c>
      <c r="L6455" t="s">
        <v>1367</v>
      </c>
      <c r="M6455" t="s">
        <v>14285</v>
      </c>
      <c r="N6455" t="s">
        <v>14286</v>
      </c>
      <c r="O6455">
        <v>26600000000</v>
      </c>
      <c r="P6455" t="s">
        <v>1234</v>
      </c>
      <c r="Q6455">
        <f t="shared" si="114"/>
        <v>100</v>
      </c>
      <c r="R6455">
        <v>4556984</v>
      </c>
      <c r="S6455" t="s">
        <v>11614</v>
      </c>
      <c r="T6455" t="s">
        <v>11796</v>
      </c>
      <c r="U6455" s="75">
        <v>100</v>
      </c>
      <c r="V6455">
        <v>7.5</v>
      </c>
      <c r="W6455">
        <v>750</v>
      </c>
      <c r="AH6455" s="16"/>
      <c r="AI6455" t="s">
        <v>1375</v>
      </c>
    </row>
    <row r="6456" spans="1:35" x14ac:dyDescent="0.25">
      <c r="A6456" t="s">
        <v>14288</v>
      </c>
      <c r="B6456" s="1">
        <v>59</v>
      </c>
      <c r="C6456" t="s">
        <v>14052</v>
      </c>
      <c r="D6456">
        <v>9821473</v>
      </c>
      <c r="E6456" t="s">
        <v>9289</v>
      </c>
      <c r="F6456" t="s">
        <v>1363</v>
      </c>
      <c r="G6456" t="s">
        <v>1364</v>
      </c>
      <c r="H6456" s="3" t="s">
        <v>6619</v>
      </c>
      <c r="I6456">
        <v>2019</v>
      </c>
      <c r="J6456" s="15" t="s">
        <v>2651</v>
      </c>
      <c r="K6456">
        <v>2019</v>
      </c>
      <c r="L6456" t="s">
        <v>1367</v>
      </c>
      <c r="M6456" t="s">
        <v>14285</v>
      </c>
      <c r="N6456" t="s">
        <v>14286</v>
      </c>
      <c r="O6456">
        <v>26600000000</v>
      </c>
      <c r="P6456" t="s">
        <v>1234</v>
      </c>
      <c r="Q6456">
        <f t="shared" si="114"/>
        <v>100</v>
      </c>
      <c r="R6456">
        <v>22339655</v>
      </c>
      <c r="S6456" t="s">
        <v>2103</v>
      </c>
      <c r="T6456" t="s">
        <v>14145</v>
      </c>
      <c r="U6456" s="75">
        <v>100</v>
      </c>
      <c r="V6456">
        <v>14.5</v>
      </c>
      <c r="W6456">
        <v>1450</v>
      </c>
      <c r="AH6456" s="16"/>
      <c r="AI6456" t="s">
        <v>1375</v>
      </c>
    </row>
    <row r="6457" spans="1:35" x14ac:dyDescent="0.25">
      <c r="A6457" t="s">
        <v>14289</v>
      </c>
      <c r="B6457" s="1">
        <v>59</v>
      </c>
      <c r="C6457" t="s">
        <v>14052</v>
      </c>
      <c r="D6457">
        <v>9795138</v>
      </c>
      <c r="E6457" t="s">
        <v>14270</v>
      </c>
      <c r="F6457" t="s">
        <v>1363</v>
      </c>
      <c r="G6457" t="s">
        <v>1364</v>
      </c>
      <c r="H6457" s="3" t="s">
        <v>3446</v>
      </c>
      <c r="I6457">
        <v>2019</v>
      </c>
      <c r="J6457" s="15" t="s">
        <v>7163</v>
      </c>
      <c r="K6457">
        <v>2019</v>
      </c>
      <c r="L6457" t="s">
        <v>1367</v>
      </c>
      <c r="M6457" t="s">
        <v>14169</v>
      </c>
      <c r="N6457" t="s">
        <v>14170</v>
      </c>
      <c r="O6457">
        <v>26600000000</v>
      </c>
      <c r="P6457" t="s">
        <v>11666</v>
      </c>
      <c r="Q6457">
        <f t="shared" si="114"/>
        <v>3500</v>
      </c>
      <c r="R6457">
        <v>62359193</v>
      </c>
      <c r="S6457" t="s">
        <v>11930</v>
      </c>
      <c r="T6457" t="s">
        <v>587</v>
      </c>
      <c r="U6457" s="75">
        <v>3500</v>
      </c>
      <c r="V6457">
        <v>6.95</v>
      </c>
      <c r="W6457">
        <v>24325</v>
      </c>
      <c r="AH6457" s="16"/>
      <c r="AI6457" t="s">
        <v>1375</v>
      </c>
    </row>
    <row r="6458" spans="1:35" x14ac:dyDescent="0.25">
      <c r="A6458" t="s">
        <v>14290</v>
      </c>
      <c r="B6458" s="1">
        <v>59</v>
      </c>
      <c r="C6458" t="s">
        <v>14052</v>
      </c>
      <c r="D6458">
        <v>9795138</v>
      </c>
      <c r="E6458" t="s">
        <v>14270</v>
      </c>
      <c r="F6458" t="s">
        <v>1363</v>
      </c>
      <c r="G6458" t="s">
        <v>1364</v>
      </c>
      <c r="H6458" s="3" t="s">
        <v>3446</v>
      </c>
      <c r="I6458">
        <v>2019</v>
      </c>
      <c r="J6458" s="15" t="s">
        <v>7163</v>
      </c>
      <c r="K6458">
        <v>2019</v>
      </c>
      <c r="L6458" t="s">
        <v>1367</v>
      </c>
      <c r="M6458" t="s">
        <v>14169</v>
      </c>
      <c r="N6458" t="s">
        <v>14170</v>
      </c>
      <c r="O6458">
        <v>26600000000</v>
      </c>
      <c r="P6458" t="s">
        <v>11666</v>
      </c>
      <c r="Q6458">
        <f t="shared" si="114"/>
        <v>3500</v>
      </c>
      <c r="R6458">
        <v>4556984</v>
      </c>
      <c r="S6458" t="s">
        <v>11614</v>
      </c>
      <c r="T6458" t="s">
        <v>11796</v>
      </c>
      <c r="U6458" s="75">
        <v>3500</v>
      </c>
      <c r="V6458">
        <v>7.4</v>
      </c>
      <c r="W6458">
        <v>25900</v>
      </c>
      <c r="AH6458" s="16"/>
      <c r="AI6458" t="s">
        <v>1375</v>
      </c>
    </row>
    <row r="6459" spans="1:35" x14ac:dyDescent="0.25">
      <c r="A6459" t="s">
        <v>14291</v>
      </c>
      <c r="B6459" s="1">
        <v>59</v>
      </c>
      <c r="C6459" t="s">
        <v>14052</v>
      </c>
      <c r="D6459">
        <v>10858679</v>
      </c>
      <c r="E6459" t="s">
        <v>14292</v>
      </c>
      <c r="F6459" t="s">
        <v>1363</v>
      </c>
      <c r="G6459" t="s">
        <v>1364</v>
      </c>
      <c r="H6459" s="3" t="s">
        <v>6589</v>
      </c>
      <c r="I6459">
        <v>2019</v>
      </c>
      <c r="J6459" s="15" t="s">
        <v>7495</v>
      </c>
      <c r="K6459">
        <v>2019</v>
      </c>
      <c r="L6459" t="s">
        <v>1367</v>
      </c>
      <c r="M6459" t="s">
        <v>13866</v>
      </c>
      <c r="N6459" t="s">
        <v>14070</v>
      </c>
      <c r="O6459">
        <v>26600000000</v>
      </c>
      <c r="P6459" t="s">
        <v>11666</v>
      </c>
      <c r="Q6459">
        <f t="shared" si="114"/>
        <v>600</v>
      </c>
      <c r="R6459">
        <v>22339655</v>
      </c>
      <c r="S6459" t="s">
        <v>2103</v>
      </c>
      <c r="T6459" t="s">
        <v>14293</v>
      </c>
      <c r="U6459" s="75">
        <v>600</v>
      </c>
      <c r="V6459">
        <v>9.15</v>
      </c>
      <c r="W6459">
        <v>5490</v>
      </c>
      <c r="AH6459" s="16"/>
      <c r="AI6459" t="s">
        <v>1375</v>
      </c>
    </row>
    <row r="6460" spans="1:35" x14ac:dyDescent="0.25">
      <c r="A6460" t="s">
        <v>14294</v>
      </c>
      <c r="B6460" s="1">
        <v>59</v>
      </c>
      <c r="C6460" t="s">
        <v>14052</v>
      </c>
      <c r="D6460">
        <v>10858679</v>
      </c>
      <c r="E6460" t="s">
        <v>14292</v>
      </c>
      <c r="F6460" t="s">
        <v>1363</v>
      </c>
      <c r="G6460" t="s">
        <v>1364</v>
      </c>
      <c r="H6460" s="3" t="s">
        <v>6589</v>
      </c>
      <c r="I6460">
        <v>2019</v>
      </c>
      <c r="J6460" s="15" t="s">
        <v>7495</v>
      </c>
      <c r="K6460">
        <v>2019</v>
      </c>
      <c r="L6460" t="s">
        <v>1367</v>
      </c>
      <c r="M6460" t="s">
        <v>13866</v>
      </c>
      <c r="N6460" t="s">
        <v>14070</v>
      </c>
      <c r="O6460">
        <v>26600000000</v>
      </c>
      <c r="P6460" t="s">
        <v>11666</v>
      </c>
      <c r="Q6460">
        <f t="shared" si="114"/>
        <v>600</v>
      </c>
      <c r="R6460">
        <v>42224799</v>
      </c>
      <c r="S6460" t="s">
        <v>13934</v>
      </c>
      <c r="T6460" t="s">
        <v>14277</v>
      </c>
      <c r="U6460" s="75">
        <v>600</v>
      </c>
      <c r="V6460">
        <v>13</v>
      </c>
      <c r="W6460">
        <v>7800</v>
      </c>
      <c r="AH6460" s="16"/>
      <c r="AI6460" t="s">
        <v>1375</v>
      </c>
    </row>
    <row r="6461" spans="1:35" x14ac:dyDescent="0.25">
      <c r="A6461" t="s">
        <v>14295</v>
      </c>
      <c r="B6461" s="1">
        <v>59</v>
      </c>
      <c r="C6461" t="s">
        <v>14052</v>
      </c>
      <c r="D6461">
        <v>10858679</v>
      </c>
      <c r="E6461" t="s">
        <v>14292</v>
      </c>
      <c r="F6461" t="s">
        <v>1363</v>
      </c>
      <c r="G6461" t="s">
        <v>1364</v>
      </c>
      <c r="H6461" s="3" t="s">
        <v>6589</v>
      </c>
      <c r="I6461">
        <v>2019</v>
      </c>
      <c r="J6461" s="15" t="s">
        <v>7495</v>
      </c>
      <c r="K6461">
        <v>2019</v>
      </c>
      <c r="L6461" t="s">
        <v>1367</v>
      </c>
      <c r="M6461" t="s">
        <v>13866</v>
      </c>
      <c r="N6461" t="s">
        <v>14070</v>
      </c>
      <c r="O6461">
        <v>26600000000</v>
      </c>
      <c r="P6461" t="s">
        <v>11666</v>
      </c>
      <c r="Q6461">
        <f t="shared" si="114"/>
        <v>600</v>
      </c>
      <c r="R6461">
        <v>8163294</v>
      </c>
      <c r="S6461" t="s">
        <v>1382</v>
      </c>
      <c r="T6461" t="s">
        <v>14296</v>
      </c>
      <c r="U6461" s="75">
        <v>600</v>
      </c>
      <c r="V6461">
        <v>10.7</v>
      </c>
      <c r="W6461">
        <v>6420</v>
      </c>
      <c r="AH6461" s="16"/>
      <c r="AI6461" t="s">
        <v>1375</v>
      </c>
    </row>
    <row r="6462" spans="1:35" x14ac:dyDescent="0.25">
      <c r="A6462" t="s">
        <v>14297</v>
      </c>
      <c r="B6462" s="1">
        <v>59</v>
      </c>
      <c r="C6462" t="s">
        <v>14052</v>
      </c>
      <c r="D6462">
        <v>9405151</v>
      </c>
      <c r="E6462" t="s">
        <v>14298</v>
      </c>
      <c r="F6462" t="s">
        <v>1363</v>
      </c>
      <c r="G6462" t="s">
        <v>1391</v>
      </c>
      <c r="H6462" s="3" t="s">
        <v>6664</v>
      </c>
      <c r="I6462">
        <v>2018</v>
      </c>
      <c r="J6462" s="15" t="s">
        <v>6665</v>
      </c>
      <c r="K6462">
        <v>2018</v>
      </c>
      <c r="L6462" t="s">
        <v>1367</v>
      </c>
      <c r="M6462" t="s">
        <v>14105</v>
      </c>
      <c r="N6462" t="s">
        <v>2541</v>
      </c>
      <c r="O6462">
        <v>26600000000</v>
      </c>
      <c r="P6462" t="s">
        <v>1234</v>
      </c>
      <c r="Q6462">
        <f t="shared" si="114"/>
        <v>294</v>
      </c>
      <c r="R6462">
        <v>22339655</v>
      </c>
      <c r="S6462" t="s">
        <v>2103</v>
      </c>
      <c r="T6462" t="s">
        <v>14145</v>
      </c>
      <c r="U6462" s="75">
        <v>294</v>
      </c>
      <c r="V6462">
        <v>10.5</v>
      </c>
      <c r="W6462">
        <v>3087</v>
      </c>
      <c r="AH6462" s="16"/>
      <c r="AI6462" t="s">
        <v>1375</v>
      </c>
    </row>
    <row r="6463" spans="1:35" x14ac:dyDescent="0.25">
      <c r="A6463" t="s">
        <v>14299</v>
      </c>
      <c r="B6463" s="1">
        <v>59</v>
      </c>
      <c r="C6463" t="s">
        <v>571</v>
      </c>
      <c r="D6463">
        <v>9450580</v>
      </c>
      <c r="E6463" t="s">
        <v>14300</v>
      </c>
      <c r="F6463" t="s">
        <v>1363</v>
      </c>
      <c r="G6463" t="s">
        <v>1391</v>
      </c>
      <c r="H6463" s="3" t="s">
        <v>6661</v>
      </c>
      <c r="I6463">
        <v>2018</v>
      </c>
      <c r="J6463" s="15" t="s">
        <v>7558</v>
      </c>
      <c r="K6463">
        <v>2018</v>
      </c>
      <c r="L6463" t="s">
        <v>1367</v>
      </c>
      <c r="M6463" t="s">
        <v>14105</v>
      </c>
      <c r="N6463" t="s">
        <v>14105</v>
      </c>
      <c r="O6463">
        <v>26600000000</v>
      </c>
      <c r="P6463" t="s">
        <v>13941</v>
      </c>
      <c r="Q6463">
        <f t="shared" si="114"/>
        <v>3850</v>
      </c>
      <c r="R6463">
        <v>62359193</v>
      </c>
      <c r="S6463" t="s">
        <v>11930</v>
      </c>
      <c r="T6463" t="s">
        <v>587</v>
      </c>
      <c r="U6463" s="75">
        <v>3850</v>
      </c>
      <c r="V6463">
        <v>6.98</v>
      </c>
      <c r="W6463">
        <v>26873</v>
      </c>
      <c r="AH6463" s="16"/>
      <c r="AI6463" t="s">
        <v>1375</v>
      </c>
    </row>
    <row r="6464" spans="1:35" x14ac:dyDescent="0.25">
      <c r="A6464" t="s">
        <v>14301</v>
      </c>
      <c r="B6464" s="1">
        <v>59</v>
      </c>
      <c r="C6464" t="s">
        <v>571</v>
      </c>
      <c r="D6464">
        <v>9450580</v>
      </c>
      <c r="E6464" t="s">
        <v>14300</v>
      </c>
      <c r="F6464" t="s">
        <v>1363</v>
      </c>
      <c r="G6464" t="s">
        <v>1391</v>
      </c>
      <c r="H6464" s="3" t="s">
        <v>6661</v>
      </c>
      <c r="I6464">
        <v>2018</v>
      </c>
      <c r="J6464" s="15" t="s">
        <v>7558</v>
      </c>
      <c r="K6464">
        <v>2018</v>
      </c>
      <c r="L6464" t="s">
        <v>1367</v>
      </c>
      <c r="M6464" t="s">
        <v>14105</v>
      </c>
      <c r="N6464" t="s">
        <v>14105</v>
      </c>
      <c r="O6464">
        <v>26600000000</v>
      </c>
      <c r="P6464" t="s">
        <v>13941</v>
      </c>
      <c r="Q6464">
        <f t="shared" si="114"/>
        <v>3850</v>
      </c>
      <c r="R6464">
        <v>22339655</v>
      </c>
      <c r="S6464" t="s">
        <v>2103</v>
      </c>
      <c r="T6464" t="s">
        <v>14145</v>
      </c>
      <c r="U6464" s="75">
        <v>3850</v>
      </c>
      <c r="V6464">
        <v>10.5</v>
      </c>
      <c r="W6464">
        <v>40425</v>
      </c>
      <c r="AH6464" s="16"/>
      <c r="AI6464" t="s">
        <v>1375</v>
      </c>
    </row>
    <row r="6465" spans="1:35" x14ac:dyDescent="0.25">
      <c r="A6465" t="s">
        <v>14302</v>
      </c>
      <c r="B6465" s="1">
        <v>59</v>
      </c>
      <c r="C6465" t="s">
        <v>14052</v>
      </c>
      <c r="D6465">
        <v>11479698</v>
      </c>
      <c r="E6465" t="s">
        <v>14303</v>
      </c>
      <c r="F6465" t="s">
        <v>1363</v>
      </c>
      <c r="G6465" t="s">
        <v>1364</v>
      </c>
      <c r="H6465" s="3" t="s">
        <v>7262</v>
      </c>
      <c r="I6465">
        <v>2019</v>
      </c>
      <c r="J6465" s="15" t="s">
        <v>6679</v>
      </c>
      <c r="K6465">
        <v>2019</v>
      </c>
      <c r="L6465" t="s">
        <v>1367</v>
      </c>
      <c r="M6465" t="s">
        <v>14169</v>
      </c>
      <c r="N6465" t="s">
        <v>14170</v>
      </c>
      <c r="O6465">
        <v>26600000000</v>
      </c>
      <c r="P6465" t="s">
        <v>11666</v>
      </c>
      <c r="Q6465">
        <f t="shared" si="114"/>
        <v>1700</v>
      </c>
      <c r="R6465">
        <v>22339655</v>
      </c>
      <c r="S6465" t="s">
        <v>2103</v>
      </c>
      <c r="T6465" t="s">
        <v>14304</v>
      </c>
      <c r="U6465" s="75">
        <v>1700</v>
      </c>
      <c r="V6465">
        <v>9.15</v>
      </c>
      <c r="W6465">
        <v>15555</v>
      </c>
      <c r="AH6465" s="16"/>
      <c r="AI6465" t="s">
        <v>1375</v>
      </c>
    </row>
    <row r="6466" spans="1:35" x14ac:dyDescent="0.25">
      <c r="A6466" t="s">
        <v>14305</v>
      </c>
      <c r="B6466" s="1">
        <v>59</v>
      </c>
      <c r="C6466" t="s">
        <v>14052</v>
      </c>
      <c r="D6466">
        <v>11479698</v>
      </c>
      <c r="E6466" t="s">
        <v>14303</v>
      </c>
      <c r="F6466" t="s">
        <v>1363</v>
      </c>
      <c r="G6466" t="s">
        <v>1364</v>
      </c>
      <c r="H6466" s="3" t="s">
        <v>7262</v>
      </c>
      <c r="I6466">
        <v>2019</v>
      </c>
      <c r="J6466" s="15" t="s">
        <v>6679</v>
      </c>
      <c r="K6466">
        <v>2019</v>
      </c>
      <c r="L6466" t="s">
        <v>1367</v>
      </c>
      <c r="M6466" t="s">
        <v>14169</v>
      </c>
      <c r="N6466" t="s">
        <v>14170</v>
      </c>
      <c r="O6466">
        <v>26600000000</v>
      </c>
      <c r="P6466" t="s">
        <v>11666</v>
      </c>
      <c r="Q6466">
        <f t="shared" ref="Q6466:Q6529" si="115">U6466</f>
        <v>1700</v>
      </c>
      <c r="R6466">
        <v>8163294</v>
      </c>
      <c r="S6466" t="s">
        <v>1382</v>
      </c>
      <c r="T6466" t="s">
        <v>394</v>
      </c>
      <c r="U6466" s="75">
        <v>1700</v>
      </c>
      <c r="V6466">
        <v>9.4499999999999993</v>
      </c>
      <c r="W6466">
        <v>16065</v>
      </c>
      <c r="AH6466" s="16"/>
      <c r="AI6466" t="s">
        <v>1375</v>
      </c>
    </row>
    <row r="6467" spans="1:35" x14ac:dyDescent="0.25">
      <c r="A6467" t="s">
        <v>14306</v>
      </c>
      <c r="B6467" s="1">
        <v>59</v>
      </c>
      <c r="C6467" t="s">
        <v>571</v>
      </c>
      <c r="D6467">
        <v>9477225</v>
      </c>
      <c r="E6467" t="s">
        <v>14307</v>
      </c>
      <c r="F6467" t="s">
        <v>1363</v>
      </c>
      <c r="G6467" t="s">
        <v>1364</v>
      </c>
      <c r="H6467" s="3" t="s">
        <v>13774</v>
      </c>
      <c r="I6467">
        <v>2018</v>
      </c>
      <c r="J6467" s="15" t="s">
        <v>2551</v>
      </c>
      <c r="K6467">
        <v>2018</v>
      </c>
      <c r="L6467" t="s">
        <v>1367</v>
      </c>
      <c r="M6467" t="s">
        <v>14148</v>
      </c>
      <c r="N6467" t="s">
        <v>14148</v>
      </c>
      <c r="O6467">
        <v>26600000000</v>
      </c>
      <c r="P6467" t="s">
        <v>682</v>
      </c>
      <c r="Q6467">
        <f t="shared" si="115"/>
        <v>8000</v>
      </c>
      <c r="R6467">
        <v>22339655</v>
      </c>
      <c r="S6467" t="s">
        <v>2103</v>
      </c>
      <c r="T6467" t="s">
        <v>14308</v>
      </c>
      <c r="U6467" s="75">
        <v>8000</v>
      </c>
      <c r="V6467">
        <v>10.5</v>
      </c>
      <c r="W6467">
        <v>84000</v>
      </c>
      <c r="AH6467" s="16"/>
      <c r="AI6467" t="s">
        <v>1375</v>
      </c>
    </row>
    <row r="6468" spans="1:35" x14ac:dyDescent="0.25">
      <c r="A6468" t="s">
        <v>14309</v>
      </c>
      <c r="B6468" s="1">
        <v>59</v>
      </c>
      <c r="C6468" t="s">
        <v>571</v>
      </c>
      <c r="D6468">
        <v>9477225</v>
      </c>
      <c r="E6468" t="s">
        <v>14307</v>
      </c>
      <c r="F6468" t="s">
        <v>1363</v>
      </c>
      <c r="G6468" t="s">
        <v>1364</v>
      </c>
      <c r="H6468" s="3" t="s">
        <v>13774</v>
      </c>
      <c r="I6468">
        <v>2018</v>
      </c>
      <c r="J6468" s="15" t="s">
        <v>2551</v>
      </c>
      <c r="K6468">
        <v>2018</v>
      </c>
      <c r="L6468" t="s">
        <v>1367</v>
      </c>
      <c r="M6468" t="s">
        <v>14148</v>
      </c>
      <c r="N6468" t="s">
        <v>14148</v>
      </c>
      <c r="O6468">
        <v>26600000000</v>
      </c>
      <c r="P6468" t="s">
        <v>682</v>
      </c>
      <c r="Q6468">
        <f t="shared" si="115"/>
        <v>8000</v>
      </c>
      <c r="R6468">
        <v>62359193</v>
      </c>
      <c r="S6468" t="s">
        <v>11930</v>
      </c>
      <c r="T6468" t="s">
        <v>587</v>
      </c>
      <c r="U6468" s="75">
        <v>8000</v>
      </c>
      <c r="V6468">
        <v>6.95</v>
      </c>
      <c r="W6468">
        <v>55600</v>
      </c>
      <c r="AH6468" s="16"/>
      <c r="AI6468" t="s">
        <v>1375</v>
      </c>
    </row>
    <row r="6469" spans="1:35" x14ac:dyDescent="0.25">
      <c r="A6469" t="s">
        <v>14310</v>
      </c>
      <c r="B6469" s="1">
        <v>59</v>
      </c>
      <c r="C6469" t="s">
        <v>571</v>
      </c>
      <c r="D6469">
        <v>9399976</v>
      </c>
      <c r="E6469" t="s">
        <v>14311</v>
      </c>
      <c r="F6469" t="s">
        <v>1363</v>
      </c>
      <c r="G6469" t="s">
        <v>1391</v>
      </c>
      <c r="H6469" s="3" t="s">
        <v>6664</v>
      </c>
      <c r="I6469">
        <v>2018</v>
      </c>
      <c r="J6469" s="15" t="s">
        <v>6665</v>
      </c>
      <c r="K6469">
        <v>2018</v>
      </c>
      <c r="L6469" t="s">
        <v>1367</v>
      </c>
      <c r="M6469" t="s">
        <v>14311</v>
      </c>
      <c r="N6469" t="s">
        <v>14311</v>
      </c>
      <c r="O6469">
        <v>26600000000</v>
      </c>
      <c r="P6469" t="s">
        <v>133</v>
      </c>
      <c r="Q6469">
        <f t="shared" si="115"/>
        <v>30</v>
      </c>
      <c r="R6469">
        <v>22339655</v>
      </c>
      <c r="S6469" t="s">
        <v>2103</v>
      </c>
      <c r="T6469" t="s">
        <v>14145</v>
      </c>
      <c r="U6469" s="75">
        <v>30</v>
      </c>
      <c r="V6469">
        <v>10.5</v>
      </c>
      <c r="W6469">
        <v>315</v>
      </c>
      <c r="AH6469" s="16"/>
      <c r="AI6469" t="s">
        <v>1375</v>
      </c>
    </row>
    <row r="6470" spans="1:35" x14ac:dyDescent="0.25">
      <c r="A6470" t="s">
        <v>14312</v>
      </c>
      <c r="B6470" s="1">
        <v>59</v>
      </c>
      <c r="C6470" t="s">
        <v>14052</v>
      </c>
      <c r="D6470">
        <v>9877606</v>
      </c>
      <c r="E6470" t="s">
        <v>14313</v>
      </c>
      <c r="F6470" t="s">
        <v>1363</v>
      </c>
      <c r="G6470" t="s">
        <v>1364</v>
      </c>
      <c r="H6470" s="3" t="s">
        <v>2539</v>
      </c>
      <c r="I6470">
        <v>2019</v>
      </c>
      <c r="J6470" s="15" t="s">
        <v>6696</v>
      </c>
      <c r="K6470">
        <v>2019</v>
      </c>
      <c r="L6470" t="s">
        <v>1367</v>
      </c>
      <c r="M6470" t="s">
        <v>14169</v>
      </c>
      <c r="N6470" t="s">
        <v>14170</v>
      </c>
      <c r="O6470">
        <v>26600000000</v>
      </c>
      <c r="P6470" t="s">
        <v>11666</v>
      </c>
      <c r="Q6470">
        <f t="shared" si="115"/>
        <v>300</v>
      </c>
      <c r="R6470">
        <v>22339655</v>
      </c>
      <c r="S6470" t="s">
        <v>2103</v>
      </c>
      <c r="T6470" t="s">
        <v>14314</v>
      </c>
      <c r="U6470" s="75">
        <v>300</v>
      </c>
      <c r="V6470">
        <v>9.1999999999999993</v>
      </c>
      <c r="W6470">
        <v>2760</v>
      </c>
      <c r="AH6470" s="16"/>
      <c r="AI6470" t="s">
        <v>1375</v>
      </c>
    </row>
    <row r="6471" spans="1:35" x14ac:dyDescent="0.25">
      <c r="A6471" t="s">
        <v>14315</v>
      </c>
      <c r="B6471" s="1">
        <v>59</v>
      </c>
      <c r="C6471" t="s">
        <v>14052</v>
      </c>
      <c r="D6471">
        <v>9877606</v>
      </c>
      <c r="E6471" t="s">
        <v>14313</v>
      </c>
      <c r="F6471" t="s">
        <v>1363</v>
      </c>
      <c r="G6471" t="s">
        <v>1364</v>
      </c>
      <c r="H6471" s="3" t="s">
        <v>2539</v>
      </c>
      <c r="I6471">
        <v>2019</v>
      </c>
      <c r="J6471" s="15" t="s">
        <v>6696</v>
      </c>
      <c r="K6471">
        <v>2019</v>
      </c>
      <c r="L6471" t="s">
        <v>1367</v>
      </c>
      <c r="M6471" t="s">
        <v>14169</v>
      </c>
      <c r="N6471" t="s">
        <v>14170</v>
      </c>
      <c r="O6471">
        <v>26600000000</v>
      </c>
      <c r="P6471" t="s">
        <v>11666</v>
      </c>
      <c r="Q6471">
        <f t="shared" si="115"/>
        <v>300</v>
      </c>
      <c r="R6471">
        <v>8163294</v>
      </c>
      <c r="S6471" t="s">
        <v>1382</v>
      </c>
      <c r="T6471" t="s">
        <v>394</v>
      </c>
      <c r="U6471" s="75">
        <v>300</v>
      </c>
      <c r="V6471">
        <v>11.49</v>
      </c>
      <c r="W6471">
        <v>3447</v>
      </c>
      <c r="AH6471" s="16"/>
      <c r="AI6471" t="s">
        <v>1375</v>
      </c>
    </row>
    <row r="6472" spans="1:35" x14ac:dyDescent="0.25">
      <c r="A6472" t="s">
        <v>14316</v>
      </c>
      <c r="B6472" s="1">
        <v>59</v>
      </c>
      <c r="C6472" t="s">
        <v>14052</v>
      </c>
      <c r="D6472">
        <v>9904999</v>
      </c>
      <c r="E6472" t="s">
        <v>8579</v>
      </c>
      <c r="F6472" t="s">
        <v>1363</v>
      </c>
      <c r="G6472" t="s">
        <v>1364</v>
      </c>
      <c r="H6472" s="3" t="s">
        <v>9526</v>
      </c>
      <c r="I6472">
        <v>2019</v>
      </c>
      <c r="J6472" s="15" t="s">
        <v>2658</v>
      </c>
      <c r="K6472">
        <v>2019</v>
      </c>
      <c r="L6472" t="s">
        <v>1367</v>
      </c>
      <c r="M6472" t="s">
        <v>14169</v>
      </c>
      <c r="N6472" t="s">
        <v>14170</v>
      </c>
      <c r="O6472">
        <v>26600000000</v>
      </c>
      <c r="P6472" t="s">
        <v>11666</v>
      </c>
      <c r="Q6472">
        <f t="shared" si="115"/>
        <v>1200</v>
      </c>
      <c r="R6472">
        <v>22339655</v>
      </c>
      <c r="S6472" t="s">
        <v>2103</v>
      </c>
      <c r="T6472" t="s">
        <v>14145</v>
      </c>
      <c r="U6472" s="75">
        <v>1200</v>
      </c>
      <c r="V6472">
        <v>9.15</v>
      </c>
      <c r="W6472">
        <v>10980</v>
      </c>
      <c r="AH6472" s="16"/>
      <c r="AI6472" t="s">
        <v>1375</v>
      </c>
    </row>
    <row r="6473" spans="1:35" x14ac:dyDescent="0.25">
      <c r="A6473" t="s">
        <v>14317</v>
      </c>
      <c r="B6473" s="1">
        <v>59</v>
      </c>
      <c r="C6473" t="s">
        <v>571</v>
      </c>
      <c r="D6473">
        <v>12094595</v>
      </c>
      <c r="E6473" t="s">
        <v>14318</v>
      </c>
      <c r="F6473" t="s">
        <v>1363</v>
      </c>
      <c r="G6473" t="s">
        <v>1391</v>
      </c>
      <c r="H6473" s="3" t="s">
        <v>1534</v>
      </c>
      <c r="I6473">
        <v>2020</v>
      </c>
      <c r="J6473" s="15" t="s">
        <v>12116</v>
      </c>
      <c r="K6473">
        <v>2020</v>
      </c>
      <c r="L6473" t="s">
        <v>1367</v>
      </c>
      <c r="M6473" t="s">
        <v>13866</v>
      </c>
      <c r="N6473" t="s">
        <v>14070</v>
      </c>
      <c r="O6473">
        <v>26600000000</v>
      </c>
      <c r="P6473" t="s">
        <v>11686</v>
      </c>
      <c r="Q6473">
        <f t="shared" si="115"/>
        <v>80</v>
      </c>
      <c r="R6473">
        <v>8163294</v>
      </c>
      <c r="S6473" t="s">
        <v>1382</v>
      </c>
      <c r="T6473" t="s">
        <v>394</v>
      </c>
      <c r="U6473" s="75">
        <v>80</v>
      </c>
      <c r="V6473">
        <v>8.98</v>
      </c>
      <c r="W6473">
        <v>718.4</v>
      </c>
      <c r="AH6473" s="16"/>
      <c r="AI6473" t="s">
        <v>1375</v>
      </c>
    </row>
    <row r="6474" spans="1:35" x14ac:dyDescent="0.25">
      <c r="A6474" t="s">
        <v>14319</v>
      </c>
      <c r="B6474" s="1">
        <v>59</v>
      </c>
      <c r="C6474" t="s">
        <v>571</v>
      </c>
      <c r="D6474">
        <v>12094595</v>
      </c>
      <c r="E6474" t="s">
        <v>14318</v>
      </c>
      <c r="F6474" t="s">
        <v>1363</v>
      </c>
      <c r="G6474" t="s">
        <v>1391</v>
      </c>
      <c r="H6474" s="3" t="s">
        <v>1534</v>
      </c>
      <c r="I6474">
        <v>2020</v>
      </c>
      <c r="J6474" s="15" t="s">
        <v>12116</v>
      </c>
      <c r="K6474">
        <v>2020</v>
      </c>
      <c r="L6474" t="s">
        <v>1367</v>
      </c>
      <c r="M6474" t="s">
        <v>13866</v>
      </c>
      <c r="N6474" t="s">
        <v>14070</v>
      </c>
      <c r="O6474">
        <v>26600000000</v>
      </c>
      <c r="P6474" t="s">
        <v>11686</v>
      </c>
      <c r="Q6474">
        <f t="shared" si="115"/>
        <v>80</v>
      </c>
      <c r="R6474">
        <v>2937913</v>
      </c>
      <c r="S6474" t="s">
        <v>2477</v>
      </c>
      <c r="T6474" t="s">
        <v>394</v>
      </c>
      <c r="U6474" s="75">
        <v>80</v>
      </c>
      <c r="V6474">
        <v>9.8000000000000007</v>
      </c>
      <c r="W6474">
        <v>784</v>
      </c>
      <c r="AH6474" s="16"/>
      <c r="AI6474" t="s">
        <v>1375</v>
      </c>
    </row>
    <row r="6475" spans="1:35" x14ac:dyDescent="0.25">
      <c r="A6475" t="s">
        <v>14320</v>
      </c>
      <c r="B6475" s="1">
        <v>59</v>
      </c>
      <c r="C6475" t="s">
        <v>571</v>
      </c>
      <c r="D6475">
        <v>12094595</v>
      </c>
      <c r="E6475" t="s">
        <v>14318</v>
      </c>
      <c r="F6475" t="s">
        <v>1363</v>
      </c>
      <c r="G6475" t="s">
        <v>1391</v>
      </c>
      <c r="H6475" s="3" t="s">
        <v>1534</v>
      </c>
      <c r="I6475">
        <v>2020</v>
      </c>
      <c r="J6475" s="15" t="s">
        <v>12116</v>
      </c>
      <c r="K6475">
        <v>2020</v>
      </c>
      <c r="L6475" t="s">
        <v>1367</v>
      </c>
      <c r="M6475" t="s">
        <v>13866</v>
      </c>
      <c r="N6475" t="s">
        <v>14070</v>
      </c>
      <c r="O6475">
        <v>26600000000</v>
      </c>
      <c r="P6475" t="s">
        <v>11686</v>
      </c>
      <c r="Q6475">
        <f t="shared" si="115"/>
        <v>80</v>
      </c>
      <c r="R6475">
        <v>24339423</v>
      </c>
      <c r="S6475" t="s">
        <v>1411</v>
      </c>
      <c r="T6475" t="s">
        <v>14268</v>
      </c>
      <c r="U6475" s="75">
        <v>80</v>
      </c>
      <c r="V6475">
        <v>7.44</v>
      </c>
      <c r="W6475">
        <v>595.20000000000005</v>
      </c>
      <c r="AH6475" s="16"/>
      <c r="AI6475" t="s">
        <v>1375</v>
      </c>
    </row>
    <row r="6476" spans="1:35" x14ac:dyDescent="0.25">
      <c r="A6476" t="s">
        <v>14321</v>
      </c>
      <c r="B6476" s="1">
        <v>59</v>
      </c>
      <c r="C6476" t="s">
        <v>571</v>
      </c>
      <c r="D6476">
        <v>12094595</v>
      </c>
      <c r="E6476" t="s">
        <v>14318</v>
      </c>
      <c r="F6476" t="s">
        <v>1363</v>
      </c>
      <c r="G6476" t="s">
        <v>1391</v>
      </c>
      <c r="H6476" s="3" t="s">
        <v>1534</v>
      </c>
      <c r="I6476">
        <v>2020</v>
      </c>
      <c r="J6476" s="15" t="s">
        <v>12116</v>
      </c>
      <c r="K6476">
        <v>2020</v>
      </c>
      <c r="L6476" t="s">
        <v>1367</v>
      </c>
      <c r="M6476" t="s">
        <v>13866</v>
      </c>
      <c r="N6476" t="s">
        <v>14070</v>
      </c>
      <c r="O6476">
        <v>26600000000</v>
      </c>
      <c r="P6476" t="s">
        <v>11686</v>
      </c>
      <c r="Q6476">
        <f t="shared" si="115"/>
        <v>80</v>
      </c>
      <c r="R6476">
        <v>4556984</v>
      </c>
      <c r="S6476" t="s">
        <v>11614</v>
      </c>
      <c r="T6476" t="s">
        <v>11796</v>
      </c>
      <c r="U6476" s="75">
        <v>80</v>
      </c>
      <c r="V6476">
        <v>7</v>
      </c>
      <c r="W6476">
        <v>560</v>
      </c>
      <c r="AH6476" s="16"/>
      <c r="AI6476" t="s">
        <v>1375</v>
      </c>
    </row>
    <row r="6477" spans="1:35" x14ac:dyDescent="0.25">
      <c r="A6477" t="s">
        <v>14322</v>
      </c>
      <c r="B6477" s="1">
        <v>59</v>
      </c>
      <c r="C6477" t="s">
        <v>14052</v>
      </c>
      <c r="D6477">
        <v>10962875</v>
      </c>
      <c r="E6477" t="s">
        <v>4292</v>
      </c>
      <c r="F6477" t="s">
        <v>1363</v>
      </c>
      <c r="G6477" t="s">
        <v>1364</v>
      </c>
      <c r="H6477" s="3" t="s">
        <v>9533</v>
      </c>
      <c r="I6477">
        <v>2019</v>
      </c>
      <c r="J6477" s="15" t="s">
        <v>6711</v>
      </c>
      <c r="K6477">
        <v>2019</v>
      </c>
      <c r="L6477" t="s">
        <v>1367</v>
      </c>
      <c r="M6477" t="s">
        <v>13866</v>
      </c>
      <c r="N6477" t="s">
        <v>14070</v>
      </c>
      <c r="O6477">
        <v>26600000000</v>
      </c>
      <c r="P6477" t="s">
        <v>11666</v>
      </c>
      <c r="Q6477">
        <f t="shared" si="115"/>
        <v>140</v>
      </c>
      <c r="R6477">
        <v>8163294</v>
      </c>
      <c r="S6477" t="s">
        <v>1382</v>
      </c>
      <c r="T6477" t="s">
        <v>394</v>
      </c>
      <c r="U6477" s="75">
        <v>140</v>
      </c>
      <c r="V6477">
        <v>8.86</v>
      </c>
      <c r="W6477">
        <v>1240.4000000000001</v>
      </c>
      <c r="AH6477" s="16"/>
      <c r="AI6477" t="s">
        <v>1375</v>
      </c>
    </row>
    <row r="6478" spans="1:35" x14ac:dyDescent="0.25">
      <c r="A6478" t="s">
        <v>14323</v>
      </c>
      <c r="B6478" s="1">
        <v>59</v>
      </c>
      <c r="C6478" t="s">
        <v>14052</v>
      </c>
      <c r="D6478">
        <v>10962875</v>
      </c>
      <c r="E6478" t="s">
        <v>4292</v>
      </c>
      <c r="F6478" t="s">
        <v>1363</v>
      </c>
      <c r="G6478" t="s">
        <v>1364</v>
      </c>
      <c r="H6478" s="3" t="s">
        <v>9533</v>
      </c>
      <c r="I6478">
        <v>2019</v>
      </c>
      <c r="J6478" s="15" t="s">
        <v>6711</v>
      </c>
      <c r="K6478">
        <v>2019</v>
      </c>
      <c r="L6478" t="s">
        <v>1367</v>
      </c>
      <c r="M6478" t="s">
        <v>13866</v>
      </c>
      <c r="N6478" t="s">
        <v>14070</v>
      </c>
      <c r="O6478">
        <v>26600000000</v>
      </c>
      <c r="P6478" t="s">
        <v>11666</v>
      </c>
      <c r="Q6478">
        <f t="shared" si="115"/>
        <v>140</v>
      </c>
      <c r="R6478">
        <v>4556984</v>
      </c>
      <c r="S6478" t="s">
        <v>11614</v>
      </c>
      <c r="T6478" t="s">
        <v>11796</v>
      </c>
      <c r="U6478" s="75">
        <v>140</v>
      </c>
      <c r="V6478">
        <v>7.5</v>
      </c>
      <c r="W6478">
        <v>1050</v>
      </c>
      <c r="AH6478" s="16"/>
      <c r="AI6478" t="s">
        <v>1375</v>
      </c>
    </row>
    <row r="6479" spans="1:35" x14ac:dyDescent="0.25">
      <c r="A6479" t="s">
        <v>14324</v>
      </c>
      <c r="B6479" s="1">
        <v>59</v>
      </c>
      <c r="C6479" t="s">
        <v>14052</v>
      </c>
      <c r="D6479">
        <v>12100749</v>
      </c>
      <c r="E6479" t="s">
        <v>14325</v>
      </c>
      <c r="F6479" t="s">
        <v>1363</v>
      </c>
      <c r="G6479" t="s">
        <v>1364</v>
      </c>
      <c r="H6479" s="3" t="s">
        <v>1534</v>
      </c>
      <c r="I6479">
        <v>2020</v>
      </c>
      <c r="J6479" s="15" t="s">
        <v>12116</v>
      </c>
      <c r="K6479">
        <v>2020</v>
      </c>
      <c r="L6479" t="s">
        <v>1367</v>
      </c>
      <c r="M6479" t="s">
        <v>14169</v>
      </c>
      <c r="N6479" t="s">
        <v>14170</v>
      </c>
      <c r="O6479">
        <v>26600000000</v>
      </c>
      <c r="P6479" t="s">
        <v>11666</v>
      </c>
      <c r="Q6479">
        <f t="shared" si="115"/>
        <v>2900</v>
      </c>
      <c r="R6479">
        <v>8163294</v>
      </c>
      <c r="S6479" t="s">
        <v>1382</v>
      </c>
      <c r="T6479" t="s">
        <v>394</v>
      </c>
      <c r="U6479" s="75">
        <v>2900</v>
      </c>
      <c r="V6479">
        <v>8.9700000000000006</v>
      </c>
      <c r="W6479">
        <v>26013</v>
      </c>
      <c r="AH6479" s="16"/>
      <c r="AI6479" t="s">
        <v>1375</v>
      </c>
    </row>
    <row r="6480" spans="1:35" x14ac:dyDescent="0.25">
      <c r="A6480" t="s">
        <v>14326</v>
      </c>
      <c r="B6480" s="1">
        <v>59</v>
      </c>
      <c r="C6480" t="s">
        <v>14052</v>
      </c>
      <c r="D6480">
        <v>12100749</v>
      </c>
      <c r="E6480" t="s">
        <v>14325</v>
      </c>
      <c r="F6480" t="s">
        <v>1363</v>
      </c>
      <c r="G6480" t="s">
        <v>1364</v>
      </c>
      <c r="H6480" s="3" t="s">
        <v>1534</v>
      </c>
      <c r="I6480">
        <v>2020</v>
      </c>
      <c r="J6480" s="15" t="s">
        <v>12116</v>
      </c>
      <c r="K6480">
        <v>2020</v>
      </c>
      <c r="L6480" t="s">
        <v>1367</v>
      </c>
      <c r="M6480" t="s">
        <v>14169</v>
      </c>
      <c r="N6480" t="s">
        <v>14170</v>
      </c>
      <c r="O6480">
        <v>26600000000</v>
      </c>
      <c r="P6480" t="s">
        <v>11666</v>
      </c>
      <c r="Q6480">
        <f t="shared" si="115"/>
        <v>2900</v>
      </c>
      <c r="R6480">
        <v>2937913</v>
      </c>
      <c r="S6480" t="s">
        <v>2477</v>
      </c>
      <c r="T6480" t="s">
        <v>394</v>
      </c>
      <c r="U6480" s="75">
        <v>2900</v>
      </c>
      <c r="V6480">
        <v>8.94</v>
      </c>
      <c r="W6480">
        <v>25926</v>
      </c>
      <c r="AH6480" s="16"/>
      <c r="AI6480" t="s">
        <v>1375</v>
      </c>
    </row>
    <row r="6481" spans="1:35" x14ac:dyDescent="0.25">
      <c r="A6481" t="s">
        <v>14327</v>
      </c>
      <c r="B6481" s="1">
        <v>59</v>
      </c>
      <c r="C6481" t="s">
        <v>14052</v>
      </c>
      <c r="D6481">
        <v>12100749</v>
      </c>
      <c r="E6481" t="s">
        <v>14325</v>
      </c>
      <c r="F6481" t="s">
        <v>1363</v>
      </c>
      <c r="G6481" t="s">
        <v>1364</v>
      </c>
      <c r="H6481" s="3" t="s">
        <v>1534</v>
      </c>
      <c r="I6481">
        <v>2020</v>
      </c>
      <c r="J6481" s="15" t="s">
        <v>12116</v>
      </c>
      <c r="K6481">
        <v>2020</v>
      </c>
      <c r="L6481" t="s">
        <v>1367</v>
      </c>
      <c r="M6481" t="s">
        <v>14169</v>
      </c>
      <c r="N6481" t="s">
        <v>14170</v>
      </c>
      <c r="O6481">
        <v>26600000000</v>
      </c>
      <c r="P6481" t="s">
        <v>11666</v>
      </c>
      <c r="Q6481">
        <f t="shared" si="115"/>
        <v>2900</v>
      </c>
      <c r="R6481">
        <v>84449497</v>
      </c>
      <c r="S6481" t="s">
        <v>2017</v>
      </c>
      <c r="T6481" t="s">
        <v>14328</v>
      </c>
      <c r="U6481" s="75">
        <v>2900</v>
      </c>
      <c r="V6481">
        <v>8.9600000000000009</v>
      </c>
      <c r="W6481">
        <v>25984</v>
      </c>
      <c r="AH6481" s="16"/>
      <c r="AI6481" t="s">
        <v>1375</v>
      </c>
    </row>
    <row r="6482" spans="1:35" x14ac:dyDescent="0.25">
      <c r="A6482" t="s">
        <v>14329</v>
      </c>
      <c r="B6482" s="1">
        <v>59</v>
      </c>
      <c r="C6482" t="s">
        <v>14052</v>
      </c>
      <c r="D6482">
        <v>12100749</v>
      </c>
      <c r="E6482" t="s">
        <v>14325</v>
      </c>
      <c r="F6482" t="s">
        <v>1363</v>
      </c>
      <c r="G6482" t="s">
        <v>1364</v>
      </c>
      <c r="H6482" s="3" t="s">
        <v>1534</v>
      </c>
      <c r="I6482">
        <v>2020</v>
      </c>
      <c r="J6482" s="15" t="s">
        <v>12116</v>
      </c>
      <c r="K6482">
        <v>2020</v>
      </c>
      <c r="L6482" t="s">
        <v>1367</v>
      </c>
      <c r="M6482" t="s">
        <v>14169</v>
      </c>
      <c r="N6482" t="s">
        <v>14170</v>
      </c>
      <c r="O6482">
        <v>26600000000</v>
      </c>
      <c r="P6482" t="s">
        <v>11666</v>
      </c>
      <c r="Q6482">
        <f t="shared" si="115"/>
        <v>2900</v>
      </c>
      <c r="R6482">
        <v>24339423</v>
      </c>
      <c r="S6482" t="s">
        <v>1411</v>
      </c>
      <c r="T6482" t="s">
        <v>14268</v>
      </c>
      <c r="U6482" s="75">
        <v>2900</v>
      </c>
      <c r="V6482">
        <v>7.44</v>
      </c>
      <c r="W6482">
        <v>21576</v>
      </c>
      <c r="AH6482" s="16"/>
      <c r="AI6482" t="s">
        <v>1375</v>
      </c>
    </row>
    <row r="6483" spans="1:35" x14ac:dyDescent="0.25">
      <c r="A6483" t="s">
        <v>14330</v>
      </c>
      <c r="B6483" s="1">
        <v>59</v>
      </c>
      <c r="C6483" t="s">
        <v>14052</v>
      </c>
      <c r="D6483">
        <v>10936211</v>
      </c>
      <c r="E6483" t="s">
        <v>14331</v>
      </c>
      <c r="F6483" t="s">
        <v>1363</v>
      </c>
      <c r="G6483" t="s">
        <v>1364</v>
      </c>
      <c r="H6483" s="3" t="s">
        <v>7273</v>
      </c>
      <c r="I6483">
        <v>2019</v>
      </c>
      <c r="J6483" s="15" t="s">
        <v>6658</v>
      </c>
      <c r="K6483">
        <v>2019</v>
      </c>
      <c r="L6483" t="s">
        <v>1367</v>
      </c>
      <c r="M6483" t="s">
        <v>14169</v>
      </c>
      <c r="N6483" t="s">
        <v>14170</v>
      </c>
      <c r="O6483">
        <v>26600000000</v>
      </c>
      <c r="P6483" t="s">
        <v>11666</v>
      </c>
      <c r="Q6483">
        <f t="shared" si="115"/>
        <v>3000</v>
      </c>
      <c r="R6483">
        <v>8163294</v>
      </c>
      <c r="S6483" t="s">
        <v>1382</v>
      </c>
      <c r="T6483" t="s">
        <v>394</v>
      </c>
      <c r="U6483" s="75">
        <v>3000</v>
      </c>
      <c r="V6483">
        <v>9.6</v>
      </c>
      <c r="W6483">
        <v>28800</v>
      </c>
      <c r="AH6483" s="16"/>
      <c r="AI6483" t="s">
        <v>1375</v>
      </c>
    </row>
    <row r="6484" spans="1:35" x14ac:dyDescent="0.25">
      <c r="A6484" t="s">
        <v>14332</v>
      </c>
      <c r="B6484" s="1">
        <v>59</v>
      </c>
      <c r="C6484" t="s">
        <v>14052</v>
      </c>
      <c r="D6484">
        <v>12137030</v>
      </c>
      <c r="E6484" t="s">
        <v>14333</v>
      </c>
      <c r="F6484" t="s">
        <v>1363</v>
      </c>
      <c r="G6484" t="s">
        <v>1364</v>
      </c>
      <c r="H6484" s="3" t="s">
        <v>12116</v>
      </c>
      <c r="I6484">
        <v>2020</v>
      </c>
      <c r="J6484" s="15" t="s">
        <v>3484</v>
      </c>
      <c r="K6484">
        <v>2020</v>
      </c>
      <c r="L6484" t="s">
        <v>1367</v>
      </c>
      <c r="M6484" t="s">
        <v>14169</v>
      </c>
      <c r="N6484" t="s">
        <v>14170</v>
      </c>
      <c r="O6484">
        <v>26600000000</v>
      </c>
      <c r="P6484" t="s">
        <v>11666</v>
      </c>
      <c r="Q6484">
        <f t="shared" si="115"/>
        <v>2000</v>
      </c>
      <c r="R6484">
        <v>2937913</v>
      </c>
      <c r="S6484" t="s">
        <v>2477</v>
      </c>
      <c r="T6484" t="s">
        <v>394</v>
      </c>
      <c r="U6484" s="75">
        <v>2000</v>
      </c>
      <c r="V6484">
        <v>9.14</v>
      </c>
      <c r="W6484">
        <v>18280</v>
      </c>
      <c r="AH6484" s="16"/>
      <c r="AI6484" t="s">
        <v>1375</v>
      </c>
    </row>
    <row r="6485" spans="1:35" x14ac:dyDescent="0.25">
      <c r="A6485" t="s">
        <v>14334</v>
      </c>
      <c r="B6485" s="1">
        <v>59</v>
      </c>
      <c r="C6485" t="s">
        <v>14052</v>
      </c>
      <c r="D6485">
        <v>12137030</v>
      </c>
      <c r="E6485" t="s">
        <v>14333</v>
      </c>
      <c r="F6485" t="s">
        <v>1363</v>
      </c>
      <c r="G6485" t="s">
        <v>1364</v>
      </c>
      <c r="H6485" s="3" t="s">
        <v>12116</v>
      </c>
      <c r="I6485">
        <v>2020</v>
      </c>
      <c r="J6485" s="15" t="s">
        <v>3484</v>
      </c>
      <c r="K6485">
        <v>2020</v>
      </c>
      <c r="L6485" t="s">
        <v>1367</v>
      </c>
      <c r="M6485" t="s">
        <v>14169</v>
      </c>
      <c r="N6485" t="s">
        <v>14170</v>
      </c>
      <c r="O6485">
        <v>26600000000</v>
      </c>
      <c r="P6485" t="s">
        <v>11666</v>
      </c>
      <c r="Q6485">
        <f t="shared" si="115"/>
        <v>2000</v>
      </c>
      <c r="R6485">
        <v>84449497</v>
      </c>
      <c r="S6485" t="s">
        <v>2017</v>
      </c>
      <c r="T6485" t="s">
        <v>14335</v>
      </c>
      <c r="U6485" s="75">
        <v>2000</v>
      </c>
      <c r="V6485">
        <v>8.86</v>
      </c>
      <c r="W6485">
        <v>17720</v>
      </c>
      <c r="AH6485" s="16"/>
      <c r="AI6485" t="s">
        <v>1375</v>
      </c>
    </row>
    <row r="6486" spans="1:35" x14ac:dyDescent="0.25">
      <c r="A6486" t="s">
        <v>14336</v>
      </c>
      <c r="B6486" s="1">
        <v>59</v>
      </c>
      <c r="C6486" t="s">
        <v>14052</v>
      </c>
      <c r="D6486">
        <v>12137030</v>
      </c>
      <c r="E6486" t="s">
        <v>14333</v>
      </c>
      <c r="F6486" t="s">
        <v>1363</v>
      </c>
      <c r="G6486" t="s">
        <v>1364</v>
      </c>
      <c r="H6486" s="3" t="s">
        <v>12116</v>
      </c>
      <c r="I6486">
        <v>2020</v>
      </c>
      <c r="J6486" s="15" t="s">
        <v>3484</v>
      </c>
      <c r="K6486">
        <v>2020</v>
      </c>
      <c r="L6486" t="s">
        <v>1367</v>
      </c>
      <c r="M6486" t="s">
        <v>14169</v>
      </c>
      <c r="N6486" t="s">
        <v>14170</v>
      </c>
      <c r="O6486">
        <v>26600000000</v>
      </c>
      <c r="P6486" t="s">
        <v>11666</v>
      </c>
      <c r="Q6486">
        <f t="shared" si="115"/>
        <v>2000</v>
      </c>
      <c r="R6486">
        <v>8163294</v>
      </c>
      <c r="S6486" t="s">
        <v>1382</v>
      </c>
      <c r="T6486" t="s">
        <v>394</v>
      </c>
      <c r="U6486" s="75">
        <v>2000</v>
      </c>
      <c r="V6486">
        <v>8.65</v>
      </c>
      <c r="W6486">
        <v>17300</v>
      </c>
      <c r="AH6486" s="16"/>
      <c r="AI6486" t="s">
        <v>1375</v>
      </c>
    </row>
    <row r="6487" spans="1:35" x14ac:dyDescent="0.25">
      <c r="A6487" t="s">
        <v>14337</v>
      </c>
      <c r="B6487" s="1">
        <v>59</v>
      </c>
      <c r="C6487" t="s">
        <v>14052</v>
      </c>
      <c r="D6487">
        <v>10987215</v>
      </c>
      <c r="E6487" t="s">
        <v>14338</v>
      </c>
      <c r="F6487" t="s">
        <v>1363</v>
      </c>
      <c r="G6487" t="s">
        <v>1364</v>
      </c>
      <c r="H6487" s="3" t="s">
        <v>7574</v>
      </c>
      <c r="I6487">
        <v>2019</v>
      </c>
      <c r="J6487" s="15" t="s">
        <v>14339</v>
      </c>
      <c r="K6487">
        <v>2019</v>
      </c>
      <c r="L6487" t="s">
        <v>1367</v>
      </c>
      <c r="M6487" t="s">
        <v>14340</v>
      </c>
      <c r="N6487" t="s">
        <v>14340</v>
      </c>
      <c r="O6487">
        <v>26600000000</v>
      </c>
      <c r="P6487" t="s">
        <v>13616</v>
      </c>
      <c r="Q6487">
        <f t="shared" si="115"/>
        <v>1200</v>
      </c>
      <c r="R6487">
        <v>62359193</v>
      </c>
      <c r="S6487" t="s">
        <v>11930</v>
      </c>
      <c r="T6487" t="s">
        <v>587</v>
      </c>
      <c r="U6487" s="75">
        <v>1200</v>
      </c>
      <c r="V6487">
        <v>6.95</v>
      </c>
      <c r="W6487">
        <v>8340</v>
      </c>
      <c r="AH6487" s="16"/>
      <c r="AI6487" t="s">
        <v>1375</v>
      </c>
    </row>
    <row r="6488" spans="1:35" x14ac:dyDescent="0.25">
      <c r="A6488" t="s">
        <v>14341</v>
      </c>
      <c r="B6488" s="1">
        <v>59</v>
      </c>
      <c r="C6488" t="s">
        <v>14052</v>
      </c>
      <c r="D6488">
        <v>10987215</v>
      </c>
      <c r="E6488" t="s">
        <v>14338</v>
      </c>
      <c r="F6488" t="s">
        <v>1363</v>
      </c>
      <c r="G6488" t="s">
        <v>1364</v>
      </c>
      <c r="H6488" s="3" t="s">
        <v>7574</v>
      </c>
      <c r="I6488">
        <v>2019</v>
      </c>
      <c r="J6488" s="15" t="s">
        <v>14339</v>
      </c>
      <c r="K6488">
        <v>2019</v>
      </c>
      <c r="L6488" t="s">
        <v>1367</v>
      </c>
      <c r="M6488" t="s">
        <v>14340</v>
      </c>
      <c r="N6488" t="s">
        <v>14340</v>
      </c>
      <c r="O6488">
        <v>26600000000</v>
      </c>
      <c r="P6488" t="s">
        <v>13616</v>
      </c>
      <c r="Q6488">
        <f t="shared" si="115"/>
        <v>1200</v>
      </c>
      <c r="R6488">
        <v>8163294</v>
      </c>
      <c r="S6488" t="s">
        <v>1382</v>
      </c>
      <c r="T6488" t="s">
        <v>394</v>
      </c>
      <c r="U6488" s="75">
        <v>1200</v>
      </c>
      <c r="V6488">
        <v>8.65</v>
      </c>
      <c r="W6488">
        <v>10380</v>
      </c>
      <c r="AH6488" s="16"/>
      <c r="AI6488" t="s">
        <v>1375</v>
      </c>
    </row>
    <row r="6489" spans="1:35" x14ac:dyDescent="0.25">
      <c r="A6489" t="s">
        <v>14342</v>
      </c>
      <c r="B6489" s="1">
        <v>59</v>
      </c>
      <c r="C6489" t="s">
        <v>14052</v>
      </c>
      <c r="D6489">
        <v>10936211</v>
      </c>
      <c r="E6489" t="s">
        <v>14331</v>
      </c>
      <c r="F6489" t="s">
        <v>1363</v>
      </c>
      <c r="G6489" t="s">
        <v>1364</v>
      </c>
      <c r="H6489" s="3" t="s">
        <v>7273</v>
      </c>
      <c r="I6489">
        <v>2019</v>
      </c>
      <c r="J6489" s="15" t="s">
        <v>6658</v>
      </c>
      <c r="K6489">
        <v>2019</v>
      </c>
      <c r="L6489" t="s">
        <v>1367</v>
      </c>
      <c r="M6489" t="s">
        <v>14169</v>
      </c>
      <c r="N6489" t="s">
        <v>14170</v>
      </c>
      <c r="O6489">
        <v>26600000000</v>
      </c>
      <c r="P6489" t="s">
        <v>11666</v>
      </c>
      <c r="Q6489">
        <f t="shared" si="115"/>
        <v>3000</v>
      </c>
      <c r="R6489">
        <v>22339655</v>
      </c>
      <c r="S6489" t="s">
        <v>2103</v>
      </c>
      <c r="T6489" t="s">
        <v>14281</v>
      </c>
      <c r="U6489" s="75">
        <v>3000</v>
      </c>
      <c r="V6489">
        <v>9.15</v>
      </c>
      <c r="W6489">
        <v>27450</v>
      </c>
      <c r="AH6489" s="16"/>
      <c r="AI6489" t="s">
        <v>1375</v>
      </c>
    </row>
    <row r="6490" spans="1:35" x14ac:dyDescent="0.25">
      <c r="A6490" t="s">
        <v>14343</v>
      </c>
      <c r="B6490" s="1">
        <v>59</v>
      </c>
      <c r="C6490" t="s">
        <v>14052</v>
      </c>
      <c r="D6490">
        <v>10936211</v>
      </c>
      <c r="E6490" t="s">
        <v>14331</v>
      </c>
      <c r="F6490" t="s">
        <v>1363</v>
      </c>
      <c r="G6490" t="s">
        <v>1364</v>
      </c>
      <c r="H6490" s="3" t="s">
        <v>7273</v>
      </c>
      <c r="I6490">
        <v>2019</v>
      </c>
      <c r="J6490" s="15" t="s">
        <v>6658</v>
      </c>
      <c r="K6490">
        <v>2019</v>
      </c>
      <c r="L6490" t="s">
        <v>1367</v>
      </c>
      <c r="M6490" t="s">
        <v>14169</v>
      </c>
      <c r="N6490" t="s">
        <v>14170</v>
      </c>
      <c r="O6490">
        <v>26600000000</v>
      </c>
      <c r="P6490" t="s">
        <v>11666</v>
      </c>
      <c r="Q6490">
        <f t="shared" si="115"/>
        <v>3000</v>
      </c>
      <c r="R6490">
        <v>42224799</v>
      </c>
      <c r="S6490" t="s">
        <v>13934</v>
      </c>
      <c r="T6490" t="s">
        <v>14344</v>
      </c>
      <c r="U6490" s="75">
        <v>3000</v>
      </c>
      <c r="V6490">
        <v>10.029999999999999</v>
      </c>
      <c r="W6490">
        <v>30090</v>
      </c>
      <c r="AH6490" s="16"/>
      <c r="AI6490" t="s">
        <v>1375</v>
      </c>
    </row>
    <row r="6491" spans="1:35" x14ac:dyDescent="0.25">
      <c r="A6491" t="s">
        <v>14345</v>
      </c>
      <c r="B6491" s="1">
        <v>59</v>
      </c>
      <c r="C6491" t="s">
        <v>14052</v>
      </c>
      <c r="D6491">
        <v>10987215</v>
      </c>
      <c r="E6491" t="s">
        <v>14338</v>
      </c>
      <c r="F6491" t="s">
        <v>1363</v>
      </c>
      <c r="G6491" t="s">
        <v>1364</v>
      </c>
      <c r="H6491" s="3" t="s">
        <v>7574</v>
      </c>
      <c r="I6491">
        <v>2019</v>
      </c>
      <c r="J6491" s="15" t="s">
        <v>14339</v>
      </c>
      <c r="K6491">
        <v>2019</v>
      </c>
      <c r="L6491" t="s">
        <v>1367</v>
      </c>
      <c r="M6491" t="s">
        <v>14340</v>
      </c>
      <c r="N6491" t="s">
        <v>14340</v>
      </c>
      <c r="O6491">
        <v>26600000000</v>
      </c>
      <c r="P6491" t="s">
        <v>13616</v>
      </c>
      <c r="Q6491">
        <f t="shared" si="115"/>
        <v>1200</v>
      </c>
      <c r="R6491">
        <v>4556984</v>
      </c>
      <c r="S6491" t="s">
        <v>11614</v>
      </c>
      <c r="T6491" t="s">
        <v>11796</v>
      </c>
      <c r="U6491" s="75">
        <v>1200</v>
      </c>
      <c r="V6491">
        <v>7.1</v>
      </c>
      <c r="W6491">
        <v>8520</v>
      </c>
      <c r="AH6491" s="16"/>
      <c r="AI6491" t="s">
        <v>1375</v>
      </c>
    </row>
    <row r="6492" spans="1:35" x14ac:dyDescent="0.25">
      <c r="A6492" t="s">
        <v>14346</v>
      </c>
      <c r="B6492" s="1">
        <v>59</v>
      </c>
      <c r="C6492" t="s">
        <v>14052</v>
      </c>
      <c r="D6492">
        <v>10987215</v>
      </c>
      <c r="E6492" t="s">
        <v>14338</v>
      </c>
      <c r="F6492" t="s">
        <v>1363</v>
      </c>
      <c r="G6492" t="s">
        <v>1364</v>
      </c>
      <c r="H6492" s="3" t="s">
        <v>7574</v>
      </c>
      <c r="I6492">
        <v>2019</v>
      </c>
      <c r="J6492" s="15" t="s">
        <v>14339</v>
      </c>
      <c r="K6492">
        <v>2019</v>
      </c>
      <c r="L6492" t="s">
        <v>1367</v>
      </c>
      <c r="M6492" t="s">
        <v>14340</v>
      </c>
      <c r="N6492" t="s">
        <v>14340</v>
      </c>
      <c r="O6492">
        <v>26600000000</v>
      </c>
      <c r="P6492" t="s">
        <v>13616</v>
      </c>
      <c r="Q6492">
        <f t="shared" si="115"/>
        <v>1200</v>
      </c>
      <c r="R6492">
        <v>42224799</v>
      </c>
      <c r="S6492" t="s">
        <v>13934</v>
      </c>
      <c r="T6492" t="s">
        <v>14347</v>
      </c>
      <c r="U6492" s="75">
        <v>1200</v>
      </c>
      <c r="V6492">
        <v>9.81</v>
      </c>
      <c r="W6492">
        <v>11772</v>
      </c>
      <c r="AH6492" s="16"/>
      <c r="AI6492" t="s">
        <v>1375</v>
      </c>
    </row>
    <row r="6493" spans="1:35" x14ac:dyDescent="0.25">
      <c r="A6493" t="s">
        <v>14348</v>
      </c>
      <c r="B6493" s="1">
        <v>59</v>
      </c>
      <c r="C6493" t="s">
        <v>14052</v>
      </c>
      <c r="D6493">
        <v>10987215</v>
      </c>
      <c r="E6493" t="s">
        <v>14338</v>
      </c>
      <c r="F6493" t="s">
        <v>1363</v>
      </c>
      <c r="G6493" t="s">
        <v>1364</v>
      </c>
      <c r="H6493" s="3" t="s">
        <v>7574</v>
      </c>
      <c r="I6493">
        <v>2019</v>
      </c>
      <c r="J6493" s="15" t="s">
        <v>14339</v>
      </c>
      <c r="K6493">
        <v>2019</v>
      </c>
      <c r="L6493" t="s">
        <v>1367</v>
      </c>
      <c r="M6493" t="s">
        <v>14340</v>
      </c>
      <c r="N6493" t="s">
        <v>14340</v>
      </c>
      <c r="O6493">
        <v>26600000000</v>
      </c>
      <c r="P6493" t="s">
        <v>13616</v>
      </c>
      <c r="Q6493">
        <f t="shared" si="115"/>
        <v>1200</v>
      </c>
      <c r="R6493">
        <v>22339655</v>
      </c>
      <c r="S6493" t="s">
        <v>2103</v>
      </c>
      <c r="T6493" t="s">
        <v>14349</v>
      </c>
      <c r="U6493" s="75">
        <v>1200</v>
      </c>
      <c r="V6493">
        <v>9.15</v>
      </c>
      <c r="W6493">
        <v>10980</v>
      </c>
      <c r="AH6493" s="16"/>
      <c r="AI6493" t="s">
        <v>1375</v>
      </c>
    </row>
    <row r="6494" spans="1:35" x14ac:dyDescent="0.25">
      <c r="A6494" t="s">
        <v>14350</v>
      </c>
      <c r="B6494" s="1">
        <v>59</v>
      </c>
      <c r="C6494" t="s">
        <v>571</v>
      </c>
      <c r="D6494">
        <v>10251405</v>
      </c>
      <c r="E6494" t="s">
        <v>14087</v>
      </c>
      <c r="F6494" t="s">
        <v>1363</v>
      </c>
      <c r="G6494" t="s">
        <v>1391</v>
      </c>
      <c r="H6494" s="3" t="s">
        <v>6669</v>
      </c>
      <c r="I6494">
        <v>2019</v>
      </c>
      <c r="J6494" s="15" t="s">
        <v>2547</v>
      </c>
      <c r="K6494">
        <v>2019</v>
      </c>
      <c r="L6494" t="s">
        <v>1367</v>
      </c>
      <c r="M6494" t="s">
        <v>14087</v>
      </c>
      <c r="N6494" t="s">
        <v>14087</v>
      </c>
      <c r="O6494">
        <v>26600000000</v>
      </c>
      <c r="P6494" t="s">
        <v>13941</v>
      </c>
      <c r="Q6494">
        <f t="shared" si="115"/>
        <v>200</v>
      </c>
      <c r="R6494">
        <v>22339655</v>
      </c>
      <c r="S6494" t="s">
        <v>2103</v>
      </c>
      <c r="T6494" t="s">
        <v>14145</v>
      </c>
      <c r="U6494" s="75">
        <v>200</v>
      </c>
      <c r="V6494">
        <v>7.44</v>
      </c>
      <c r="W6494">
        <v>1488</v>
      </c>
      <c r="AH6494" s="16"/>
      <c r="AI6494" t="s">
        <v>1375</v>
      </c>
    </row>
    <row r="6495" spans="1:35" x14ac:dyDescent="0.25">
      <c r="A6495" t="s">
        <v>14351</v>
      </c>
      <c r="B6495" s="1">
        <v>59</v>
      </c>
      <c r="C6495" t="s">
        <v>571</v>
      </c>
      <c r="D6495">
        <v>10251405</v>
      </c>
      <c r="E6495" t="s">
        <v>14087</v>
      </c>
      <c r="F6495" t="s">
        <v>1363</v>
      </c>
      <c r="G6495" t="s">
        <v>1391</v>
      </c>
      <c r="H6495" s="3" t="s">
        <v>6669</v>
      </c>
      <c r="I6495">
        <v>2019</v>
      </c>
      <c r="J6495" s="15" t="s">
        <v>2547</v>
      </c>
      <c r="K6495">
        <v>2019</v>
      </c>
      <c r="L6495" t="s">
        <v>1367</v>
      </c>
      <c r="M6495" t="s">
        <v>14087</v>
      </c>
      <c r="N6495" t="s">
        <v>14087</v>
      </c>
      <c r="O6495">
        <v>26600000000</v>
      </c>
      <c r="P6495" t="s">
        <v>13941</v>
      </c>
      <c r="Q6495">
        <f t="shared" si="115"/>
        <v>200</v>
      </c>
      <c r="R6495">
        <v>8163294</v>
      </c>
      <c r="S6495" t="s">
        <v>1382</v>
      </c>
      <c r="T6495" t="s">
        <v>394</v>
      </c>
      <c r="U6495" s="75">
        <v>200</v>
      </c>
      <c r="V6495">
        <v>9.98</v>
      </c>
      <c r="W6495">
        <v>1996</v>
      </c>
      <c r="AH6495" s="16"/>
      <c r="AI6495" t="s">
        <v>1375</v>
      </c>
    </row>
    <row r="6496" spans="1:35" x14ac:dyDescent="0.25">
      <c r="A6496" t="s">
        <v>14352</v>
      </c>
      <c r="B6496" s="1">
        <v>59</v>
      </c>
      <c r="C6496" t="s">
        <v>14052</v>
      </c>
      <c r="D6496">
        <v>10266836</v>
      </c>
      <c r="E6496" t="s">
        <v>14353</v>
      </c>
      <c r="F6496" t="s">
        <v>1363</v>
      </c>
      <c r="G6496" t="s">
        <v>1364</v>
      </c>
      <c r="H6496" s="3" t="s">
        <v>6722</v>
      </c>
      <c r="I6496">
        <v>2019</v>
      </c>
      <c r="J6496" s="15" t="s">
        <v>4357</v>
      </c>
      <c r="K6496">
        <v>2019</v>
      </c>
      <c r="L6496" t="s">
        <v>1367</v>
      </c>
      <c r="M6496" t="s">
        <v>14354</v>
      </c>
      <c r="N6496" t="s">
        <v>14354</v>
      </c>
      <c r="O6496">
        <v>26600000000</v>
      </c>
      <c r="P6496" t="s">
        <v>1234</v>
      </c>
      <c r="Q6496">
        <f t="shared" si="115"/>
        <v>1200</v>
      </c>
      <c r="R6496">
        <v>8163294</v>
      </c>
      <c r="S6496" t="s">
        <v>1382</v>
      </c>
      <c r="T6496" t="s">
        <v>394</v>
      </c>
      <c r="U6496" s="75">
        <v>1200</v>
      </c>
      <c r="V6496">
        <v>10.67</v>
      </c>
      <c r="W6496">
        <v>12804</v>
      </c>
      <c r="AH6496" s="16"/>
      <c r="AI6496" t="s">
        <v>1375</v>
      </c>
    </row>
    <row r="6497" spans="1:35" x14ac:dyDescent="0.25">
      <c r="A6497" t="s">
        <v>14355</v>
      </c>
      <c r="B6497" s="1">
        <v>59</v>
      </c>
      <c r="C6497" t="s">
        <v>14052</v>
      </c>
      <c r="D6497">
        <v>10266836</v>
      </c>
      <c r="E6497" t="s">
        <v>14353</v>
      </c>
      <c r="F6497" t="s">
        <v>1363</v>
      </c>
      <c r="G6497" t="s">
        <v>1364</v>
      </c>
      <c r="H6497" s="3" t="s">
        <v>6722</v>
      </c>
      <c r="I6497">
        <v>2019</v>
      </c>
      <c r="J6497" s="15" t="s">
        <v>4357</v>
      </c>
      <c r="K6497">
        <v>2019</v>
      </c>
      <c r="L6497" t="s">
        <v>1367</v>
      </c>
      <c r="M6497" t="s">
        <v>14354</v>
      </c>
      <c r="N6497" t="s">
        <v>14354</v>
      </c>
      <c r="O6497">
        <v>26600000000</v>
      </c>
      <c r="P6497" t="s">
        <v>1234</v>
      </c>
      <c r="Q6497">
        <f t="shared" si="115"/>
        <v>1200</v>
      </c>
      <c r="R6497">
        <v>22339655</v>
      </c>
      <c r="S6497" t="s">
        <v>2103</v>
      </c>
      <c r="T6497" t="s">
        <v>14356</v>
      </c>
      <c r="U6497" s="75">
        <v>1200</v>
      </c>
      <c r="V6497">
        <v>9.85</v>
      </c>
      <c r="W6497">
        <v>11820</v>
      </c>
      <c r="AH6497" s="16"/>
      <c r="AI6497" t="s">
        <v>1375</v>
      </c>
    </row>
    <row r="6498" spans="1:35" x14ac:dyDescent="0.25">
      <c r="A6498" t="s">
        <v>14357</v>
      </c>
      <c r="B6498" s="1">
        <v>59</v>
      </c>
      <c r="C6498" t="s">
        <v>571</v>
      </c>
      <c r="D6498">
        <v>10255052</v>
      </c>
      <c r="E6498" t="s">
        <v>14358</v>
      </c>
      <c r="F6498" t="s">
        <v>1363</v>
      </c>
      <c r="G6498" t="s">
        <v>1364</v>
      </c>
      <c r="H6498" s="3" t="s">
        <v>7201</v>
      </c>
      <c r="I6498">
        <v>2019</v>
      </c>
      <c r="J6498" s="15" t="s">
        <v>2547</v>
      </c>
      <c r="K6498">
        <v>2019</v>
      </c>
      <c r="L6498" t="s">
        <v>1367</v>
      </c>
      <c r="M6498" t="s">
        <v>14169</v>
      </c>
      <c r="N6498" t="s">
        <v>14170</v>
      </c>
      <c r="O6498">
        <v>26600000000</v>
      </c>
      <c r="P6498" t="s">
        <v>11686</v>
      </c>
      <c r="Q6498">
        <f t="shared" si="115"/>
        <v>300</v>
      </c>
      <c r="R6498">
        <v>8163294</v>
      </c>
      <c r="S6498" t="s">
        <v>1382</v>
      </c>
      <c r="T6498" t="s">
        <v>394</v>
      </c>
      <c r="U6498" s="75">
        <v>300</v>
      </c>
      <c r="V6498">
        <v>8.8699999999999992</v>
      </c>
      <c r="W6498">
        <v>2661</v>
      </c>
      <c r="AH6498" s="16"/>
      <c r="AI6498" t="s">
        <v>1375</v>
      </c>
    </row>
    <row r="6499" spans="1:35" x14ac:dyDescent="0.25">
      <c r="A6499" t="s">
        <v>14359</v>
      </c>
      <c r="B6499" s="1">
        <v>59</v>
      </c>
      <c r="C6499" t="s">
        <v>571</v>
      </c>
      <c r="D6499">
        <v>10255052</v>
      </c>
      <c r="E6499" t="s">
        <v>14358</v>
      </c>
      <c r="F6499" t="s">
        <v>1363</v>
      </c>
      <c r="G6499" t="s">
        <v>1364</v>
      </c>
      <c r="H6499" s="3" t="s">
        <v>7201</v>
      </c>
      <c r="I6499">
        <v>2019</v>
      </c>
      <c r="J6499" s="15" t="s">
        <v>2547</v>
      </c>
      <c r="K6499">
        <v>2019</v>
      </c>
      <c r="L6499" t="s">
        <v>1367</v>
      </c>
      <c r="M6499" t="s">
        <v>14169</v>
      </c>
      <c r="N6499" t="s">
        <v>14170</v>
      </c>
      <c r="O6499">
        <v>26600000000</v>
      </c>
      <c r="P6499" t="s">
        <v>11686</v>
      </c>
      <c r="Q6499">
        <f t="shared" si="115"/>
        <v>300</v>
      </c>
      <c r="R6499">
        <v>22339655</v>
      </c>
      <c r="S6499" t="s">
        <v>2103</v>
      </c>
      <c r="T6499" t="s">
        <v>14360</v>
      </c>
      <c r="U6499" s="75">
        <v>300</v>
      </c>
      <c r="V6499">
        <v>9.15</v>
      </c>
      <c r="W6499">
        <v>2745</v>
      </c>
      <c r="AH6499" s="16"/>
      <c r="AI6499" t="s">
        <v>1375</v>
      </c>
    </row>
    <row r="6500" spans="1:35" x14ac:dyDescent="0.25">
      <c r="A6500" t="s">
        <v>14361</v>
      </c>
      <c r="B6500" s="1">
        <v>59</v>
      </c>
      <c r="C6500" t="s">
        <v>14052</v>
      </c>
      <c r="D6500">
        <v>12158003</v>
      </c>
      <c r="E6500" t="s">
        <v>14362</v>
      </c>
      <c r="F6500" t="s">
        <v>1363</v>
      </c>
      <c r="G6500" t="s">
        <v>1364</v>
      </c>
      <c r="H6500" s="3" t="s">
        <v>3484</v>
      </c>
      <c r="I6500">
        <v>2020</v>
      </c>
      <c r="J6500" s="15" t="s">
        <v>3936</v>
      </c>
      <c r="K6500">
        <v>2020</v>
      </c>
      <c r="L6500" t="s">
        <v>1367</v>
      </c>
      <c r="M6500" t="s">
        <v>13866</v>
      </c>
      <c r="N6500" t="s">
        <v>14070</v>
      </c>
      <c r="O6500">
        <v>26600000000</v>
      </c>
      <c r="P6500" t="s">
        <v>11666</v>
      </c>
      <c r="Q6500">
        <f t="shared" si="115"/>
        <v>5000</v>
      </c>
      <c r="R6500">
        <v>2937913</v>
      </c>
      <c r="S6500" t="s">
        <v>2477</v>
      </c>
      <c r="T6500" t="s">
        <v>394</v>
      </c>
      <c r="U6500" s="75">
        <v>5000</v>
      </c>
      <c r="V6500">
        <v>9.2799999999999994</v>
      </c>
      <c r="W6500">
        <v>46400</v>
      </c>
      <c r="AH6500" s="16"/>
      <c r="AI6500" t="s">
        <v>1375</v>
      </c>
    </row>
    <row r="6501" spans="1:35" x14ac:dyDescent="0.25">
      <c r="A6501" t="s">
        <v>14363</v>
      </c>
      <c r="B6501" s="1">
        <v>59</v>
      </c>
      <c r="C6501" t="s">
        <v>571</v>
      </c>
      <c r="D6501">
        <v>10270558</v>
      </c>
      <c r="E6501" t="s">
        <v>14364</v>
      </c>
      <c r="F6501" t="s">
        <v>1363</v>
      </c>
      <c r="G6501" t="s">
        <v>1391</v>
      </c>
      <c r="H6501" s="3" t="s">
        <v>2547</v>
      </c>
      <c r="I6501">
        <v>2019</v>
      </c>
      <c r="J6501" s="15" t="s">
        <v>2548</v>
      </c>
      <c r="K6501">
        <v>2019</v>
      </c>
      <c r="L6501" t="s">
        <v>1367</v>
      </c>
      <c r="M6501" t="s">
        <v>14318</v>
      </c>
      <c r="N6501" t="s">
        <v>14318</v>
      </c>
      <c r="O6501">
        <v>26600000000</v>
      </c>
      <c r="P6501" t="s">
        <v>133</v>
      </c>
      <c r="Q6501">
        <f t="shared" si="115"/>
        <v>1863</v>
      </c>
      <c r="R6501">
        <v>22339655</v>
      </c>
      <c r="S6501" t="s">
        <v>2103</v>
      </c>
      <c r="T6501" t="s">
        <v>14145</v>
      </c>
      <c r="U6501" s="75">
        <v>1863</v>
      </c>
      <c r="V6501">
        <v>7.44</v>
      </c>
      <c r="W6501">
        <v>13860.72</v>
      </c>
      <c r="AH6501" s="16"/>
      <c r="AI6501" t="s">
        <v>1375</v>
      </c>
    </row>
    <row r="6502" spans="1:35" x14ac:dyDescent="0.25">
      <c r="A6502" t="s">
        <v>14365</v>
      </c>
      <c r="B6502" s="1">
        <v>59</v>
      </c>
      <c r="C6502" t="s">
        <v>571</v>
      </c>
      <c r="D6502">
        <v>10270558</v>
      </c>
      <c r="E6502" t="s">
        <v>14364</v>
      </c>
      <c r="F6502" t="s">
        <v>1363</v>
      </c>
      <c r="G6502" t="s">
        <v>1391</v>
      </c>
      <c r="H6502" s="3" t="s">
        <v>2547</v>
      </c>
      <c r="I6502">
        <v>2019</v>
      </c>
      <c r="J6502" s="15" t="s">
        <v>2548</v>
      </c>
      <c r="K6502">
        <v>2019</v>
      </c>
      <c r="L6502" t="s">
        <v>1367</v>
      </c>
      <c r="M6502" t="s">
        <v>14318</v>
      </c>
      <c r="N6502" t="s">
        <v>14318</v>
      </c>
      <c r="O6502">
        <v>26600000000</v>
      </c>
      <c r="P6502" t="s">
        <v>133</v>
      </c>
      <c r="Q6502">
        <f t="shared" si="115"/>
        <v>1863</v>
      </c>
      <c r="R6502">
        <v>4556984</v>
      </c>
      <c r="S6502" t="s">
        <v>11614</v>
      </c>
      <c r="T6502" t="s">
        <v>11796</v>
      </c>
      <c r="U6502" s="75">
        <v>1863</v>
      </c>
      <c r="V6502">
        <v>6.7</v>
      </c>
      <c r="W6502">
        <v>12482.1</v>
      </c>
      <c r="AH6502" s="16"/>
      <c r="AI6502" t="s">
        <v>1375</v>
      </c>
    </row>
    <row r="6503" spans="1:35" x14ac:dyDescent="0.25">
      <c r="A6503" t="s">
        <v>14366</v>
      </c>
      <c r="B6503" s="1">
        <v>59</v>
      </c>
      <c r="C6503" t="s">
        <v>571</v>
      </c>
      <c r="D6503">
        <v>10270558</v>
      </c>
      <c r="E6503" t="s">
        <v>14364</v>
      </c>
      <c r="F6503" t="s">
        <v>1363</v>
      </c>
      <c r="G6503" t="s">
        <v>1391</v>
      </c>
      <c r="H6503" s="3" t="s">
        <v>2547</v>
      </c>
      <c r="I6503">
        <v>2019</v>
      </c>
      <c r="J6503" s="15" t="s">
        <v>2548</v>
      </c>
      <c r="K6503">
        <v>2019</v>
      </c>
      <c r="L6503" t="s">
        <v>1367</v>
      </c>
      <c r="M6503" t="s">
        <v>14318</v>
      </c>
      <c r="N6503" t="s">
        <v>14318</v>
      </c>
      <c r="O6503">
        <v>26600000000</v>
      </c>
      <c r="P6503" t="s">
        <v>133</v>
      </c>
      <c r="Q6503">
        <f t="shared" si="115"/>
        <v>1863</v>
      </c>
      <c r="R6503">
        <v>8163294</v>
      </c>
      <c r="S6503" t="s">
        <v>1382</v>
      </c>
      <c r="T6503" t="s">
        <v>394</v>
      </c>
      <c r="U6503" s="75">
        <v>1863</v>
      </c>
      <c r="V6503">
        <v>9.98</v>
      </c>
      <c r="W6503">
        <v>18592.740000000002</v>
      </c>
      <c r="AH6503" s="16"/>
      <c r="AI6503" t="s">
        <v>1375</v>
      </c>
    </row>
    <row r="6504" spans="1:35" x14ac:dyDescent="0.25">
      <c r="A6504" t="s">
        <v>14367</v>
      </c>
      <c r="B6504" s="1">
        <v>59</v>
      </c>
      <c r="C6504" t="s">
        <v>571</v>
      </c>
      <c r="D6504">
        <v>10270558</v>
      </c>
      <c r="E6504" t="s">
        <v>14364</v>
      </c>
      <c r="F6504" t="s">
        <v>1363</v>
      </c>
      <c r="G6504" t="s">
        <v>1391</v>
      </c>
      <c r="H6504" s="3" t="s">
        <v>2547</v>
      </c>
      <c r="I6504">
        <v>2019</v>
      </c>
      <c r="J6504" s="15" t="s">
        <v>2548</v>
      </c>
      <c r="K6504">
        <v>2019</v>
      </c>
      <c r="L6504" t="s">
        <v>1367</v>
      </c>
      <c r="M6504" t="s">
        <v>14318</v>
      </c>
      <c r="N6504" t="s">
        <v>14318</v>
      </c>
      <c r="O6504">
        <v>26600000000</v>
      </c>
      <c r="P6504" t="s">
        <v>133</v>
      </c>
      <c r="Q6504">
        <f t="shared" si="115"/>
        <v>1863</v>
      </c>
      <c r="R6504">
        <v>62359193</v>
      </c>
      <c r="S6504" t="s">
        <v>11930</v>
      </c>
      <c r="T6504" t="s">
        <v>587</v>
      </c>
      <c r="U6504" s="75">
        <v>1863</v>
      </c>
      <c r="V6504">
        <v>7</v>
      </c>
      <c r="W6504">
        <v>13041</v>
      </c>
      <c r="AH6504" s="16"/>
      <c r="AI6504" t="s">
        <v>1375</v>
      </c>
    </row>
    <row r="6505" spans="1:35" x14ac:dyDescent="0.25">
      <c r="A6505" t="s">
        <v>14368</v>
      </c>
      <c r="B6505" s="1">
        <v>59</v>
      </c>
      <c r="C6505" t="s">
        <v>14052</v>
      </c>
      <c r="D6505">
        <v>12177199</v>
      </c>
      <c r="E6505" t="s">
        <v>14369</v>
      </c>
      <c r="F6505" t="s">
        <v>1363</v>
      </c>
      <c r="G6505" t="s">
        <v>1364</v>
      </c>
      <c r="H6505" s="3" t="s">
        <v>3485</v>
      </c>
      <c r="I6505">
        <v>2020</v>
      </c>
      <c r="J6505" s="15" t="s">
        <v>8514</v>
      </c>
      <c r="K6505">
        <v>2020</v>
      </c>
      <c r="L6505" t="s">
        <v>1367</v>
      </c>
      <c r="M6505" t="s">
        <v>13866</v>
      </c>
      <c r="N6505" t="s">
        <v>14070</v>
      </c>
      <c r="O6505">
        <v>26600000000</v>
      </c>
      <c r="P6505" t="s">
        <v>11666</v>
      </c>
      <c r="Q6505">
        <f t="shared" si="115"/>
        <v>5000</v>
      </c>
      <c r="R6505">
        <v>41296184</v>
      </c>
      <c r="S6505" t="s">
        <v>2199</v>
      </c>
      <c r="T6505" t="s">
        <v>3186</v>
      </c>
      <c r="U6505" s="75">
        <v>5000</v>
      </c>
      <c r="V6505">
        <v>11.05</v>
      </c>
      <c r="W6505">
        <v>55250</v>
      </c>
      <c r="AH6505" s="16"/>
      <c r="AI6505" t="s">
        <v>1375</v>
      </c>
    </row>
    <row r="6506" spans="1:35" x14ac:dyDescent="0.25">
      <c r="A6506" t="s">
        <v>14370</v>
      </c>
      <c r="B6506" s="1">
        <v>59</v>
      </c>
      <c r="C6506" t="s">
        <v>14052</v>
      </c>
      <c r="D6506">
        <v>12177199</v>
      </c>
      <c r="E6506" t="s">
        <v>14369</v>
      </c>
      <c r="F6506" t="s">
        <v>1363</v>
      </c>
      <c r="G6506" t="s">
        <v>1364</v>
      </c>
      <c r="H6506" s="3" t="s">
        <v>3485</v>
      </c>
      <c r="I6506">
        <v>2020</v>
      </c>
      <c r="J6506" s="15" t="s">
        <v>8514</v>
      </c>
      <c r="K6506">
        <v>2020</v>
      </c>
      <c r="L6506" t="s">
        <v>1367</v>
      </c>
      <c r="M6506" t="s">
        <v>13866</v>
      </c>
      <c r="N6506" t="s">
        <v>14070</v>
      </c>
      <c r="O6506">
        <v>26600000000</v>
      </c>
      <c r="P6506" t="s">
        <v>11666</v>
      </c>
      <c r="Q6506">
        <f t="shared" si="115"/>
        <v>5000</v>
      </c>
      <c r="R6506">
        <v>8163294</v>
      </c>
      <c r="S6506" t="s">
        <v>1382</v>
      </c>
      <c r="T6506" t="s">
        <v>394</v>
      </c>
      <c r="U6506" s="75">
        <v>5000</v>
      </c>
      <c r="V6506">
        <v>8.9700000000000006</v>
      </c>
      <c r="W6506">
        <v>44850</v>
      </c>
      <c r="AH6506" s="16"/>
      <c r="AI6506" t="s">
        <v>1375</v>
      </c>
    </row>
    <row r="6507" spans="1:35" x14ac:dyDescent="0.25">
      <c r="A6507" t="s">
        <v>14371</v>
      </c>
      <c r="B6507" s="1">
        <v>59</v>
      </c>
      <c r="C6507" t="s">
        <v>14052</v>
      </c>
      <c r="D6507">
        <v>12177199</v>
      </c>
      <c r="E6507" t="s">
        <v>14369</v>
      </c>
      <c r="F6507" t="s">
        <v>1363</v>
      </c>
      <c r="G6507" t="s">
        <v>1364</v>
      </c>
      <c r="H6507" s="3" t="s">
        <v>3485</v>
      </c>
      <c r="I6507">
        <v>2020</v>
      </c>
      <c r="J6507" s="15" t="s">
        <v>8514</v>
      </c>
      <c r="K6507">
        <v>2020</v>
      </c>
      <c r="L6507" t="s">
        <v>1367</v>
      </c>
      <c r="M6507" t="s">
        <v>13866</v>
      </c>
      <c r="N6507" t="s">
        <v>14070</v>
      </c>
      <c r="O6507">
        <v>26600000000</v>
      </c>
      <c r="P6507" t="s">
        <v>11666</v>
      </c>
      <c r="Q6507">
        <f t="shared" si="115"/>
        <v>5000</v>
      </c>
      <c r="R6507">
        <v>4556984</v>
      </c>
      <c r="S6507" t="s">
        <v>11614</v>
      </c>
      <c r="T6507" t="s">
        <v>11796</v>
      </c>
      <c r="U6507" s="75">
        <v>5000</v>
      </c>
      <c r="V6507">
        <v>7.4</v>
      </c>
      <c r="W6507">
        <v>37000</v>
      </c>
      <c r="AH6507" s="16"/>
      <c r="AI6507" t="s">
        <v>1375</v>
      </c>
    </row>
    <row r="6508" spans="1:35" x14ac:dyDescent="0.25">
      <c r="A6508" t="s">
        <v>14372</v>
      </c>
      <c r="B6508" s="1">
        <v>59</v>
      </c>
      <c r="C6508" t="s">
        <v>14052</v>
      </c>
      <c r="D6508">
        <v>12177199</v>
      </c>
      <c r="E6508" t="s">
        <v>14369</v>
      </c>
      <c r="F6508" t="s">
        <v>1363</v>
      </c>
      <c r="G6508" t="s">
        <v>1364</v>
      </c>
      <c r="H6508" s="3" t="s">
        <v>3485</v>
      </c>
      <c r="I6508">
        <v>2020</v>
      </c>
      <c r="J6508" s="15" t="s">
        <v>8514</v>
      </c>
      <c r="K6508">
        <v>2020</v>
      </c>
      <c r="L6508" t="s">
        <v>1367</v>
      </c>
      <c r="M6508" t="s">
        <v>13866</v>
      </c>
      <c r="N6508" t="s">
        <v>14070</v>
      </c>
      <c r="O6508">
        <v>26600000000</v>
      </c>
      <c r="P6508" t="s">
        <v>11666</v>
      </c>
      <c r="Q6508">
        <f t="shared" si="115"/>
        <v>5000</v>
      </c>
      <c r="R6508">
        <v>22339655</v>
      </c>
      <c r="S6508" t="s">
        <v>2103</v>
      </c>
      <c r="T6508" t="s">
        <v>14373</v>
      </c>
      <c r="U6508" s="75">
        <v>5000</v>
      </c>
      <c r="V6508">
        <v>9.15</v>
      </c>
      <c r="W6508">
        <v>45750</v>
      </c>
      <c r="AH6508" s="16"/>
      <c r="AI6508" t="s">
        <v>1375</v>
      </c>
    </row>
    <row r="6509" spans="1:35" x14ac:dyDescent="0.25">
      <c r="A6509" t="s">
        <v>14374</v>
      </c>
      <c r="B6509" s="1">
        <v>59</v>
      </c>
      <c r="C6509" t="s">
        <v>571</v>
      </c>
      <c r="D6509">
        <v>8895295</v>
      </c>
      <c r="E6509" t="s">
        <v>14375</v>
      </c>
      <c r="F6509" t="s">
        <v>1363</v>
      </c>
      <c r="G6509" t="s">
        <v>1364</v>
      </c>
      <c r="H6509" s="3" t="s">
        <v>7075</v>
      </c>
      <c r="I6509">
        <v>2018</v>
      </c>
      <c r="J6509" s="15" t="s">
        <v>7076</v>
      </c>
      <c r="K6509">
        <v>2018</v>
      </c>
      <c r="L6509" t="s">
        <v>1367</v>
      </c>
      <c r="M6509" t="s">
        <v>13866</v>
      </c>
      <c r="N6509" t="s">
        <v>14070</v>
      </c>
      <c r="O6509">
        <v>26600000000</v>
      </c>
      <c r="P6509" t="s">
        <v>11686</v>
      </c>
      <c r="Q6509">
        <f t="shared" si="115"/>
        <v>2000</v>
      </c>
      <c r="R6509">
        <v>22339655</v>
      </c>
      <c r="S6509" t="s">
        <v>2103</v>
      </c>
      <c r="T6509" t="s">
        <v>14145</v>
      </c>
      <c r="U6509" s="75">
        <v>2000</v>
      </c>
      <c r="V6509">
        <v>12.5</v>
      </c>
      <c r="W6509">
        <v>25000</v>
      </c>
      <c r="AH6509" s="16"/>
      <c r="AI6509" t="s">
        <v>1375</v>
      </c>
    </row>
    <row r="6510" spans="1:35" x14ac:dyDescent="0.25">
      <c r="A6510" t="s">
        <v>14376</v>
      </c>
      <c r="B6510" s="1">
        <v>59</v>
      </c>
      <c r="C6510" t="s">
        <v>571</v>
      </c>
      <c r="D6510">
        <v>9921605</v>
      </c>
      <c r="E6510" t="s">
        <v>14377</v>
      </c>
      <c r="F6510" t="s">
        <v>1363</v>
      </c>
      <c r="G6510" t="s">
        <v>1364</v>
      </c>
      <c r="H6510" s="3" t="s">
        <v>2658</v>
      </c>
      <c r="I6510">
        <v>2019</v>
      </c>
      <c r="J6510" s="15" t="s">
        <v>6760</v>
      </c>
      <c r="K6510">
        <v>2019</v>
      </c>
      <c r="L6510" t="s">
        <v>1367</v>
      </c>
      <c r="M6510" t="s">
        <v>14169</v>
      </c>
      <c r="N6510" t="s">
        <v>14170</v>
      </c>
      <c r="O6510">
        <v>26600000000</v>
      </c>
      <c r="P6510" t="s">
        <v>11686</v>
      </c>
      <c r="Q6510">
        <f t="shared" si="115"/>
        <v>6000</v>
      </c>
      <c r="R6510">
        <v>8163294</v>
      </c>
      <c r="S6510" t="s">
        <v>1382</v>
      </c>
      <c r="T6510" t="s">
        <v>394</v>
      </c>
      <c r="U6510" s="75">
        <v>6000</v>
      </c>
      <c r="V6510">
        <v>11.98</v>
      </c>
      <c r="W6510">
        <v>71880</v>
      </c>
      <c r="AH6510" s="16"/>
      <c r="AI6510" t="s">
        <v>1375</v>
      </c>
    </row>
    <row r="6511" spans="1:35" x14ac:dyDescent="0.25">
      <c r="A6511" t="s">
        <v>14378</v>
      </c>
      <c r="B6511" s="1">
        <v>59</v>
      </c>
      <c r="C6511" t="s">
        <v>571</v>
      </c>
      <c r="D6511">
        <v>9921605</v>
      </c>
      <c r="E6511" t="s">
        <v>14377</v>
      </c>
      <c r="F6511" t="s">
        <v>1363</v>
      </c>
      <c r="G6511" t="s">
        <v>1364</v>
      </c>
      <c r="H6511" s="3" t="s">
        <v>2658</v>
      </c>
      <c r="I6511">
        <v>2019</v>
      </c>
      <c r="J6511" s="15" t="s">
        <v>6760</v>
      </c>
      <c r="K6511">
        <v>2019</v>
      </c>
      <c r="L6511" t="s">
        <v>1367</v>
      </c>
      <c r="M6511" t="s">
        <v>14169</v>
      </c>
      <c r="N6511" t="s">
        <v>14170</v>
      </c>
      <c r="O6511">
        <v>26600000000</v>
      </c>
      <c r="P6511" t="s">
        <v>11686</v>
      </c>
      <c r="Q6511">
        <f t="shared" si="115"/>
        <v>6000</v>
      </c>
      <c r="R6511">
        <v>22339655</v>
      </c>
      <c r="S6511" t="s">
        <v>2103</v>
      </c>
      <c r="T6511" t="s">
        <v>14145</v>
      </c>
      <c r="U6511" s="75">
        <v>6000</v>
      </c>
      <c r="V6511">
        <v>9.15</v>
      </c>
      <c r="W6511">
        <v>54900</v>
      </c>
      <c r="AH6511" s="16"/>
      <c r="AI6511" t="s">
        <v>1375</v>
      </c>
    </row>
    <row r="6512" spans="1:35" x14ac:dyDescent="0.25">
      <c r="A6512" t="s">
        <v>14379</v>
      </c>
      <c r="B6512" s="1">
        <v>59</v>
      </c>
      <c r="C6512" t="s">
        <v>571</v>
      </c>
      <c r="D6512">
        <v>9921605</v>
      </c>
      <c r="E6512" t="s">
        <v>14377</v>
      </c>
      <c r="F6512" t="s">
        <v>1363</v>
      </c>
      <c r="G6512" t="s">
        <v>1364</v>
      </c>
      <c r="H6512" s="3" t="s">
        <v>2658</v>
      </c>
      <c r="I6512">
        <v>2019</v>
      </c>
      <c r="J6512" s="15" t="s">
        <v>6760</v>
      </c>
      <c r="K6512">
        <v>2019</v>
      </c>
      <c r="L6512" t="s">
        <v>1367</v>
      </c>
      <c r="M6512" t="s">
        <v>14169</v>
      </c>
      <c r="N6512" t="s">
        <v>14170</v>
      </c>
      <c r="O6512">
        <v>26600000000</v>
      </c>
      <c r="P6512" t="s">
        <v>11686</v>
      </c>
      <c r="Q6512">
        <f t="shared" si="115"/>
        <v>6000</v>
      </c>
      <c r="R6512">
        <v>62359193</v>
      </c>
      <c r="S6512" t="s">
        <v>11930</v>
      </c>
      <c r="T6512" t="s">
        <v>587</v>
      </c>
      <c r="U6512" s="75">
        <v>6000</v>
      </c>
      <c r="V6512">
        <v>8.9499999999999993</v>
      </c>
      <c r="W6512">
        <v>53700</v>
      </c>
      <c r="AH6512" s="16"/>
      <c r="AI6512" t="s">
        <v>1375</v>
      </c>
    </row>
    <row r="6513" spans="1:35" x14ac:dyDescent="0.25">
      <c r="A6513" t="s">
        <v>14380</v>
      </c>
      <c r="B6513" s="1">
        <v>59</v>
      </c>
      <c r="C6513" t="s">
        <v>571</v>
      </c>
      <c r="D6513">
        <v>9923543</v>
      </c>
      <c r="E6513" t="s">
        <v>14141</v>
      </c>
      <c r="F6513" t="s">
        <v>1363</v>
      </c>
      <c r="G6513" t="s">
        <v>1391</v>
      </c>
      <c r="H6513" s="3" t="s">
        <v>6696</v>
      </c>
      <c r="I6513">
        <v>2019</v>
      </c>
      <c r="J6513" s="15" t="s">
        <v>12807</v>
      </c>
      <c r="K6513">
        <v>2019</v>
      </c>
      <c r="L6513" t="s">
        <v>1367</v>
      </c>
      <c r="M6513" t="s">
        <v>14381</v>
      </c>
      <c r="N6513" t="s">
        <v>14382</v>
      </c>
      <c r="O6513">
        <v>26600000000</v>
      </c>
      <c r="P6513" t="s">
        <v>133</v>
      </c>
      <c r="Q6513">
        <f t="shared" si="115"/>
        <v>12</v>
      </c>
      <c r="R6513">
        <v>22339655</v>
      </c>
      <c r="S6513" t="s">
        <v>2103</v>
      </c>
      <c r="T6513" t="s">
        <v>14145</v>
      </c>
      <c r="U6513" s="75">
        <v>12</v>
      </c>
      <c r="V6513">
        <v>9.15</v>
      </c>
      <c r="W6513">
        <v>109.8</v>
      </c>
      <c r="AH6513" s="16"/>
      <c r="AI6513" t="s">
        <v>1375</v>
      </c>
    </row>
    <row r="6514" spans="1:35" x14ac:dyDescent="0.25">
      <c r="A6514" t="s">
        <v>14383</v>
      </c>
      <c r="B6514" s="1">
        <v>59</v>
      </c>
      <c r="C6514" t="s">
        <v>14052</v>
      </c>
      <c r="D6514">
        <v>12166936</v>
      </c>
      <c r="E6514" t="s">
        <v>14384</v>
      </c>
      <c r="F6514" t="s">
        <v>1363</v>
      </c>
      <c r="G6514" t="s">
        <v>1364</v>
      </c>
      <c r="H6514" s="3" t="s">
        <v>1416</v>
      </c>
      <c r="I6514">
        <v>2020</v>
      </c>
      <c r="J6514" s="15" t="s">
        <v>3936</v>
      </c>
      <c r="K6514">
        <v>2020</v>
      </c>
      <c r="L6514" t="s">
        <v>1367</v>
      </c>
      <c r="M6514" t="s">
        <v>14169</v>
      </c>
      <c r="N6514" t="s">
        <v>14170</v>
      </c>
      <c r="O6514">
        <v>26600000000</v>
      </c>
      <c r="P6514" t="s">
        <v>11666</v>
      </c>
      <c r="Q6514">
        <f t="shared" si="115"/>
        <v>2900</v>
      </c>
      <c r="R6514">
        <v>8163294</v>
      </c>
      <c r="S6514" t="s">
        <v>1382</v>
      </c>
      <c r="T6514" t="s">
        <v>394</v>
      </c>
      <c r="U6514" s="75">
        <v>2900</v>
      </c>
      <c r="V6514">
        <v>8.9700000000000006</v>
      </c>
      <c r="W6514">
        <v>26013</v>
      </c>
      <c r="AH6514" s="16"/>
      <c r="AI6514" t="s">
        <v>1375</v>
      </c>
    </row>
    <row r="6515" spans="1:35" x14ac:dyDescent="0.25">
      <c r="A6515" t="s">
        <v>14385</v>
      </c>
      <c r="B6515" s="1">
        <v>59</v>
      </c>
      <c r="C6515" t="s">
        <v>14052</v>
      </c>
      <c r="D6515">
        <v>12166936</v>
      </c>
      <c r="E6515" t="s">
        <v>14384</v>
      </c>
      <c r="F6515" t="s">
        <v>1363</v>
      </c>
      <c r="G6515" t="s">
        <v>1364</v>
      </c>
      <c r="H6515" s="3" t="s">
        <v>1416</v>
      </c>
      <c r="I6515">
        <v>2020</v>
      </c>
      <c r="J6515" s="15" t="s">
        <v>3936</v>
      </c>
      <c r="K6515">
        <v>2020</v>
      </c>
      <c r="L6515" t="s">
        <v>1367</v>
      </c>
      <c r="M6515" t="s">
        <v>14169</v>
      </c>
      <c r="N6515" t="s">
        <v>14170</v>
      </c>
      <c r="O6515">
        <v>26600000000</v>
      </c>
      <c r="P6515" t="s">
        <v>11666</v>
      </c>
      <c r="Q6515">
        <f t="shared" si="115"/>
        <v>2900</v>
      </c>
      <c r="R6515">
        <v>22339655</v>
      </c>
      <c r="S6515" t="s">
        <v>2103</v>
      </c>
      <c r="T6515" t="s">
        <v>14386</v>
      </c>
      <c r="U6515" s="75">
        <v>2900</v>
      </c>
      <c r="V6515">
        <v>9.15</v>
      </c>
      <c r="W6515">
        <v>26535</v>
      </c>
      <c r="AH6515" s="16"/>
      <c r="AI6515" t="s">
        <v>1375</v>
      </c>
    </row>
    <row r="6516" spans="1:35" x14ac:dyDescent="0.25">
      <c r="A6516" t="s">
        <v>14387</v>
      </c>
      <c r="B6516" s="1">
        <v>59</v>
      </c>
      <c r="C6516" t="s">
        <v>14052</v>
      </c>
      <c r="D6516">
        <v>12166936</v>
      </c>
      <c r="E6516" t="s">
        <v>14384</v>
      </c>
      <c r="F6516" t="s">
        <v>1363</v>
      </c>
      <c r="G6516" t="s">
        <v>1364</v>
      </c>
      <c r="H6516" s="3" t="s">
        <v>1416</v>
      </c>
      <c r="I6516">
        <v>2020</v>
      </c>
      <c r="J6516" s="15" t="s">
        <v>3936</v>
      </c>
      <c r="K6516">
        <v>2020</v>
      </c>
      <c r="L6516" t="s">
        <v>1367</v>
      </c>
      <c r="M6516" t="s">
        <v>14169</v>
      </c>
      <c r="N6516" t="s">
        <v>14170</v>
      </c>
      <c r="O6516">
        <v>26600000000</v>
      </c>
      <c r="P6516" t="s">
        <v>11666</v>
      </c>
      <c r="Q6516">
        <f t="shared" si="115"/>
        <v>2900</v>
      </c>
      <c r="R6516">
        <v>11367121</v>
      </c>
      <c r="S6516" t="s">
        <v>2348</v>
      </c>
      <c r="T6516" t="s">
        <v>14388</v>
      </c>
      <c r="U6516" s="75">
        <v>2900</v>
      </c>
      <c r="V6516">
        <v>8.85</v>
      </c>
      <c r="W6516">
        <v>25665</v>
      </c>
      <c r="AH6516" s="16"/>
      <c r="AI6516" t="s">
        <v>1375</v>
      </c>
    </row>
    <row r="6517" spans="1:35" x14ac:dyDescent="0.25">
      <c r="A6517" t="s">
        <v>14389</v>
      </c>
      <c r="B6517" s="1">
        <v>59</v>
      </c>
      <c r="C6517" t="s">
        <v>14052</v>
      </c>
      <c r="D6517">
        <v>12166936</v>
      </c>
      <c r="E6517" t="s">
        <v>14384</v>
      </c>
      <c r="F6517" t="s">
        <v>1363</v>
      </c>
      <c r="G6517" t="s">
        <v>1364</v>
      </c>
      <c r="H6517" s="3" t="s">
        <v>1416</v>
      </c>
      <c r="I6517">
        <v>2020</v>
      </c>
      <c r="J6517" s="15" t="s">
        <v>3936</v>
      </c>
      <c r="K6517">
        <v>2020</v>
      </c>
      <c r="L6517" t="s">
        <v>1367</v>
      </c>
      <c r="M6517" t="s">
        <v>14169</v>
      </c>
      <c r="N6517" t="s">
        <v>14170</v>
      </c>
      <c r="O6517">
        <v>26600000000</v>
      </c>
      <c r="P6517" t="s">
        <v>11666</v>
      </c>
      <c r="Q6517">
        <f t="shared" si="115"/>
        <v>2900</v>
      </c>
      <c r="R6517">
        <v>4556984</v>
      </c>
      <c r="S6517" t="s">
        <v>11614</v>
      </c>
      <c r="T6517" t="s">
        <v>11796</v>
      </c>
      <c r="U6517" s="75">
        <v>2900</v>
      </c>
      <c r="V6517">
        <v>6.9</v>
      </c>
      <c r="W6517">
        <v>20010</v>
      </c>
      <c r="AH6517" s="16"/>
      <c r="AI6517" t="s">
        <v>1375</v>
      </c>
    </row>
    <row r="6518" spans="1:35" x14ac:dyDescent="0.25">
      <c r="A6518" t="s">
        <v>14390</v>
      </c>
      <c r="B6518" s="1">
        <v>59</v>
      </c>
      <c r="C6518" t="s">
        <v>14052</v>
      </c>
      <c r="D6518">
        <v>12190586</v>
      </c>
      <c r="E6518" t="s">
        <v>11958</v>
      </c>
      <c r="F6518" t="s">
        <v>1363</v>
      </c>
      <c r="G6518" t="s">
        <v>1364</v>
      </c>
      <c r="H6518" s="3" t="s">
        <v>8514</v>
      </c>
      <c r="I6518">
        <v>2020</v>
      </c>
      <c r="J6518" s="15" t="s">
        <v>11959</v>
      </c>
      <c r="K6518">
        <v>2020</v>
      </c>
      <c r="L6518" t="s">
        <v>1367</v>
      </c>
      <c r="M6518" t="s">
        <v>14169</v>
      </c>
      <c r="N6518" t="s">
        <v>14170</v>
      </c>
      <c r="O6518">
        <v>26600000000</v>
      </c>
      <c r="P6518" t="s">
        <v>11666</v>
      </c>
      <c r="Q6518">
        <f t="shared" si="115"/>
        <v>2000</v>
      </c>
      <c r="R6518">
        <v>2937913</v>
      </c>
      <c r="S6518" t="s">
        <v>2477</v>
      </c>
      <c r="T6518" t="s">
        <v>394</v>
      </c>
      <c r="U6518" s="75">
        <v>2000</v>
      </c>
      <c r="V6518">
        <v>9.2799999999999994</v>
      </c>
      <c r="W6518">
        <v>18560</v>
      </c>
      <c r="AH6518" s="16"/>
      <c r="AI6518" t="s">
        <v>1375</v>
      </c>
    </row>
    <row r="6519" spans="1:35" x14ac:dyDescent="0.25">
      <c r="A6519" t="s">
        <v>14391</v>
      </c>
      <c r="B6519" s="1">
        <v>59</v>
      </c>
      <c r="C6519" t="s">
        <v>14052</v>
      </c>
      <c r="D6519">
        <v>12190586</v>
      </c>
      <c r="E6519" t="s">
        <v>11958</v>
      </c>
      <c r="F6519" t="s">
        <v>1363</v>
      </c>
      <c r="G6519" t="s">
        <v>1364</v>
      </c>
      <c r="H6519" s="3" t="s">
        <v>8514</v>
      </c>
      <c r="I6519">
        <v>2020</v>
      </c>
      <c r="J6519" s="15" t="s">
        <v>11959</v>
      </c>
      <c r="K6519">
        <v>2020</v>
      </c>
      <c r="L6519" t="s">
        <v>1367</v>
      </c>
      <c r="M6519" t="s">
        <v>14169</v>
      </c>
      <c r="N6519" t="s">
        <v>14170</v>
      </c>
      <c r="O6519">
        <v>26600000000</v>
      </c>
      <c r="P6519" t="s">
        <v>11666</v>
      </c>
      <c r="Q6519">
        <f t="shared" si="115"/>
        <v>2000</v>
      </c>
      <c r="R6519">
        <v>22339655</v>
      </c>
      <c r="S6519" t="s">
        <v>2103</v>
      </c>
      <c r="T6519" t="s">
        <v>14392</v>
      </c>
      <c r="U6519" s="75">
        <v>2000</v>
      </c>
      <c r="V6519">
        <v>7.44</v>
      </c>
      <c r="W6519">
        <v>14880</v>
      </c>
      <c r="AH6519" s="16"/>
      <c r="AI6519" t="s">
        <v>1375</v>
      </c>
    </row>
    <row r="6520" spans="1:35" x14ac:dyDescent="0.25">
      <c r="A6520" t="s">
        <v>14393</v>
      </c>
      <c r="B6520" s="1">
        <v>59</v>
      </c>
      <c r="C6520" t="s">
        <v>14052</v>
      </c>
      <c r="D6520">
        <v>12190586</v>
      </c>
      <c r="E6520" t="s">
        <v>11958</v>
      </c>
      <c r="F6520" t="s">
        <v>1363</v>
      </c>
      <c r="G6520" t="s">
        <v>1364</v>
      </c>
      <c r="H6520" s="3" t="s">
        <v>8514</v>
      </c>
      <c r="I6520">
        <v>2020</v>
      </c>
      <c r="J6520" s="15" t="s">
        <v>11959</v>
      </c>
      <c r="K6520">
        <v>2020</v>
      </c>
      <c r="L6520" t="s">
        <v>1367</v>
      </c>
      <c r="M6520" t="s">
        <v>14169</v>
      </c>
      <c r="N6520" t="s">
        <v>14170</v>
      </c>
      <c r="O6520">
        <v>26600000000</v>
      </c>
      <c r="P6520" t="s">
        <v>11666</v>
      </c>
      <c r="Q6520">
        <f t="shared" si="115"/>
        <v>2000</v>
      </c>
      <c r="R6520">
        <v>8163294</v>
      </c>
      <c r="S6520" t="s">
        <v>1382</v>
      </c>
      <c r="T6520" t="s">
        <v>394</v>
      </c>
      <c r="U6520" s="75">
        <v>2000</v>
      </c>
      <c r="V6520">
        <v>8.65</v>
      </c>
      <c r="W6520">
        <v>17300</v>
      </c>
      <c r="AH6520" s="16"/>
      <c r="AI6520" t="s">
        <v>1375</v>
      </c>
    </row>
    <row r="6521" spans="1:35" x14ac:dyDescent="0.25">
      <c r="A6521" t="s">
        <v>14394</v>
      </c>
      <c r="B6521" s="1">
        <v>59</v>
      </c>
      <c r="C6521" t="s">
        <v>14052</v>
      </c>
      <c r="D6521">
        <v>12190586</v>
      </c>
      <c r="E6521" t="s">
        <v>11958</v>
      </c>
      <c r="F6521" t="s">
        <v>1363</v>
      </c>
      <c r="G6521" t="s">
        <v>1364</v>
      </c>
      <c r="H6521" s="3" t="s">
        <v>8514</v>
      </c>
      <c r="I6521">
        <v>2020</v>
      </c>
      <c r="J6521" s="15" t="s">
        <v>11959</v>
      </c>
      <c r="K6521">
        <v>2020</v>
      </c>
      <c r="L6521" t="s">
        <v>1367</v>
      </c>
      <c r="M6521" t="s">
        <v>14169</v>
      </c>
      <c r="N6521" t="s">
        <v>14170</v>
      </c>
      <c r="O6521">
        <v>26600000000</v>
      </c>
      <c r="P6521" t="s">
        <v>11666</v>
      </c>
      <c r="Q6521">
        <f t="shared" si="115"/>
        <v>2000</v>
      </c>
      <c r="R6521">
        <v>41296184</v>
      </c>
      <c r="S6521" t="s">
        <v>2199</v>
      </c>
      <c r="T6521" t="s">
        <v>3186</v>
      </c>
      <c r="U6521" s="75">
        <v>2000</v>
      </c>
      <c r="V6521">
        <v>11.05</v>
      </c>
      <c r="W6521">
        <v>22100</v>
      </c>
      <c r="AH6521" s="16"/>
      <c r="AI6521" t="s">
        <v>1375</v>
      </c>
    </row>
    <row r="6522" spans="1:35" x14ac:dyDescent="0.25">
      <c r="A6522" t="s">
        <v>14395</v>
      </c>
      <c r="B6522" s="1">
        <v>59</v>
      </c>
      <c r="C6522" t="s">
        <v>571</v>
      </c>
      <c r="D6522">
        <v>9951989</v>
      </c>
      <c r="E6522" t="s">
        <v>14396</v>
      </c>
      <c r="F6522" t="s">
        <v>1363</v>
      </c>
      <c r="G6522" t="s">
        <v>1364</v>
      </c>
      <c r="H6522" s="3" t="s">
        <v>2659</v>
      </c>
      <c r="I6522">
        <v>2019</v>
      </c>
      <c r="J6522" s="15" t="s">
        <v>6756</v>
      </c>
      <c r="K6522">
        <v>2019</v>
      </c>
      <c r="L6522" t="s">
        <v>1367</v>
      </c>
      <c r="M6522" t="s">
        <v>13866</v>
      </c>
      <c r="N6522" t="s">
        <v>14070</v>
      </c>
      <c r="O6522">
        <v>26600000000</v>
      </c>
      <c r="P6522" t="s">
        <v>11686</v>
      </c>
      <c r="Q6522">
        <f t="shared" si="115"/>
        <v>1800</v>
      </c>
      <c r="R6522">
        <v>62359193</v>
      </c>
      <c r="S6522" t="s">
        <v>11930</v>
      </c>
      <c r="T6522" t="s">
        <v>587</v>
      </c>
      <c r="U6522" s="75">
        <v>1800</v>
      </c>
      <c r="V6522">
        <v>6.98</v>
      </c>
      <c r="W6522">
        <v>12564</v>
      </c>
      <c r="AH6522" s="16"/>
      <c r="AI6522" t="s">
        <v>1375</v>
      </c>
    </row>
    <row r="6523" spans="1:35" x14ac:dyDescent="0.25">
      <c r="A6523" t="s">
        <v>14397</v>
      </c>
      <c r="B6523" s="1">
        <v>59</v>
      </c>
      <c r="C6523" t="s">
        <v>571</v>
      </c>
      <c r="D6523">
        <v>9951989</v>
      </c>
      <c r="E6523" t="s">
        <v>14396</v>
      </c>
      <c r="F6523" t="s">
        <v>1363</v>
      </c>
      <c r="G6523" t="s">
        <v>1364</v>
      </c>
      <c r="H6523" s="3" t="s">
        <v>2659</v>
      </c>
      <c r="I6523">
        <v>2019</v>
      </c>
      <c r="J6523" s="15" t="s">
        <v>6756</v>
      </c>
      <c r="K6523">
        <v>2019</v>
      </c>
      <c r="L6523" t="s">
        <v>1367</v>
      </c>
      <c r="M6523" t="s">
        <v>13866</v>
      </c>
      <c r="N6523" t="s">
        <v>14070</v>
      </c>
      <c r="O6523">
        <v>26600000000</v>
      </c>
      <c r="P6523" t="s">
        <v>11686</v>
      </c>
      <c r="Q6523">
        <f t="shared" si="115"/>
        <v>1800</v>
      </c>
      <c r="R6523">
        <v>22339655</v>
      </c>
      <c r="S6523" t="s">
        <v>2103</v>
      </c>
      <c r="T6523" t="s">
        <v>14145</v>
      </c>
      <c r="U6523" s="75">
        <v>1800</v>
      </c>
      <c r="V6523">
        <v>9.15</v>
      </c>
      <c r="W6523">
        <v>16470</v>
      </c>
      <c r="AH6523" s="16"/>
      <c r="AI6523" t="s">
        <v>1375</v>
      </c>
    </row>
    <row r="6524" spans="1:35" x14ac:dyDescent="0.25">
      <c r="A6524" t="s">
        <v>14398</v>
      </c>
      <c r="B6524" s="1">
        <v>59</v>
      </c>
      <c r="C6524" t="s">
        <v>571</v>
      </c>
      <c r="D6524">
        <v>9951989</v>
      </c>
      <c r="E6524" t="s">
        <v>14396</v>
      </c>
      <c r="F6524" t="s">
        <v>1363</v>
      </c>
      <c r="G6524" t="s">
        <v>1364</v>
      </c>
      <c r="H6524" s="3" t="s">
        <v>2659</v>
      </c>
      <c r="I6524">
        <v>2019</v>
      </c>
      <c r="J6524" s="15" t="s">
        <v>6756</v>
      </c>
      <c r="K6524">
        <v>2019</v>
      </c>
      <c r="L6524" t="s">
        <v>1367</v>
      </c>
      <c r="M6524" t="s">
        <v>13866</v>
      </c>
      <c r="N6524" t="s">
        <v>14070</v>
      </c>
      <c r="O6524">
        <v>26600000000</v>
      </c>
      <c r="P6524" t="s">
        <v>11686</v>
      </c>
      <c r="Q6524">
        <f t="shared" si="115"/>
        <v>1800</v>
      </c>
      <c r="R6524">
        <v>8163294</v>
      </c>
      <c r="S6524" t="s">
        <v>1382</v>
      </c>
      <c r="T6524" t="s">
        <v>394</v>
      </c>
      <c r="U6524" s="75">
        <v>1800</v>
      </c>
      <c r="V6524">
        <v>9.14</v>
      </c>
      <c r="W6524">
        <v>16452</v>
      </c>
      <c r="AH6524" s="16"/>
      <c r="AI6524" t="s">
        <v>1375</v>
      </c>
    </row>
    <row r="6525" spans="1:35" x14ac:dyDescent="0.25">
      <c r="A6525" t="s">
        <v>14399</v>
      </c>
      <c r="B6525" s="1">
        <v>59</v>
      </c>
      <c r="C6525" t="s">
        <v>14052</v>
      </c>
      <c r="D6525">
        <v>9952160</v>
      </c>
      <c r="E6525" t="s">
        <v>14400</v>
      </c>
      <c r="F6525" t="s">
        <v>1363</v>
      </c>
      <c r="G6525" t="s">
        <v>1364</v>
      </c>
      <c r="H6525" s="3" t="s">
        <v>2659</v>
      </c>
      <c r="I6525">
        <v>2019</v>
      </c>
      <c r="J6525" s="15" t="s">
        <v>6756</v>
      </c>
      <c r="K6525">
        <v>2019</v>
      </c>
      <c r="L6525" t="s">
        <v>1367</v>
      </c>
      <c r="M6525" t="s">
        <v>14169</v>
      </c>
      <c r="N6525" t="s">
        <v>14170</v>
      </c>
      <c r="O6525">
        <v>26600000000</v>
      </c>
      <c r="P6525" t="s">
        <v>11666</v>
      </c>
      <c r="Q6525">
        <f t="shared" si="115"/>
        <v>1000</v>
      </c>
      <c r="R6525">
        <v>8163294</v>
      </c>
      <c r="S6525" t="s">
        <v>1382</v>
      </c>
      <c r="T6525" t="s">
        <v>394</v>
      </c>
      <c r="U6525" s="75">
        <v>1000</v>
      </c>
      <c r="V6525">
        <v>9.1300000000000008</v>
      </c>
      <c r="W6525">
        <v>9130</v>
      </c>
      <c r="AH6525" s="16"/>
      <c r="AI6525" t="s">
        <v>1375</v>
      </c>
    </row>
    <row r="6526" spans="1:35" x14ac:dyDescent="0.25">
      <c r="A6526" t="s">
        <v>14401</v>
      </c>
      <c r="B6526" s="1">
        <v>59</v>
      </c>
      <c r="C6526" t="s">
        <v>14052</v>
      </c>
      <c r="D6526">
        <v>9952160</v>
      </c>
      <c r="E6526" t="s">
        <v>14400</v>
      </c>
      <c r="F6526" t="s">
        <v>1363</v>
      </c>
      <c r="G6526" t="s">
        <v>1364</v>
      </c>
      <c r="H6526" s="3" t="s">
        <v>2659</v>
      </c>
      <c r="I6526">
        <v>2019</v>
      </c>
      <c r="J6526" s="15" t="s">
        <v>6756</v>
      </c>
      <c r="K6526">
        <v>2019</v>
      </c>
      <c r="L6526" t="s">
        <v>1367</v>
      </c>
      <c r="M6526" t="s">
        <v>14169</v>
      </c>
      <c r="N6526" t="s">
        <v>14170</v>
      </c>
      <c r="O6526">
        <v>26600000000</v>
      </c>
      <c r="P6526" t="s">
        <v>11666</v>
      </c>
      <c r="Q6526">
        <f t="shared" si="115"/>
        <v>1000</v>
      </c>
      <c r="R6526">
        <v>22339655</v>
      </c>
      <c r="S6526" t="s">
        <v>2103</v>
      </c>
      <c r="T6526" t="s">
        <v>14145</v>
      </c>
      <c r="U6526" s="75">
        <v>1000</v>
      </c>
      <c r="V6526">
        <v>9.15</v>
      </c>
      <c r="W6526">
        <v>9150</v>
      </c>
      <c r="AH6526" s="16"/>
      <c r="AI6526" t="s">
        <v>1375</v>
      </c>
    </row>
    <row r="6527" spans="1:35" x14ac:dyDescent="0.25">
      <c r="A6527" t="s">
        <v>14402</v>
      </c>
      <c r="B6527" s="1">
        <v>59</v>
      </c>
      <c r="C6527" t="s">
        <v>571</v>
      </c>
      <c r="D6527">
        <v>10311777</v>
      </c>
      <c r="E6527" t="s">
        <v>14403</v>
      </c>
      <c r="F6527" t="s">
        <v>1363</v>
      </c>
      <c r="G6527" t="s">
        <v>1364</v>
      </c>
      <c r="H6527" s="3" t="s">
        <v>6726</v>
      </c>
      <c r="I6527">
        <v>2019</v>
      </c>
      <c r="J6527" s="15" t="s">
        <v>1556</v>
      </c>
      <c r="K6527">
        <v>2019</v>
      </c>
      <c r="L6527" t="s">
        <v>1367</v>
      </c>
      <c r="M6527" t="s">
        <v>14169</v>
      </c>
      <c r="N6527" t="s">
        <v>14170</v>
      </c>
      <c r="O6527">
        <v>26600000000</v>
      </c>
      <c r="P6527" t="s">
        <v>11686</v>
      </c>
      <c r="Q6527">
        <f t="shared" si="115"/>
        <v>500</v>
      </c>
      <c r="R6527">
        <v>22339655</v>
      </c>
      <c r="S6527" t="s">
        <v>2103</v>
      </c>
      <c r="T6527" t="s">
        <v>14180</v>
      </c>
      <c r="U6527" s="75">
        <v>500</v>
      </c>
      <c r="V6527">
        <v>9.15</v>
      </c>
      <c r="W6527">
        <v>4575</v>
      </c>
      <c r="AH6527" s="16"/>
      <c r="AI6527" t="s">
        <v>1375</v>
      </c>
    </row>
    <row r="6528" spans="1:35" x14ac:dyDescent="0.25">
      <c r="A6528" t="s">
        <v>14404</v>
      </c>
      <c r="B6528" s="1">
        <v>59</v>
      </c>
      <c r="C6528" t="s">
        <v>571</v>
      </c>
      <c r="D6528">
        <v>10311777</v>
      </c>
      <c r="E6528" t="s">
        <v>14403</v>
      </c>
      <c r="F6528" t="s">
        <v>1363</v>
      </c>
      <c r="G6528" t="s">
        <v>1364</v>
      </c>
      <c r="H6528" s="3" t="s">
        <v>6726</v>
      </c>
      <c r="I6528">
        <v>2019</v>
      </c>
      <c r="J6528" s="15" t="s">
        <v>1556</v>
      </c>
      <c r="K6528">
        <v>2019</v>
      </c>
      <c r="L6528" t="s">
        <v>1367</v>
      </c>
      <c r="M6528" t="s">
        <v>14169</v>
      </c>
      <c r="N6528" t="s">
        <v>14170</v>
      </c>
      <c r="O6528">
        <v>26600000000</v>
      </c>
      <c r="P6528" t="s">
        <v>11686</v>
      </c>
      <c r="Q6528">
        <f t="shared" si="115"/>
        <v>500</v>
      </c>
      <c r="R6528">
        <v>42224799</v>
      </c>
      <c r="S6528" t="s">
        <v>13934</v>
      </c>
      <c r="T6528" t="s">
        <v>14405</v>
      </c>
      <c r="U6528" s="75">
        <v>500</v>
      </c>
      <c r="V6528">
        <v>9.89</v>
      </c>
      <c r="W6528">
        <v>4945</v>
      </c>
      <c r="AH6528" s="16"/>
      <c r="AI6528" t="s">
        <v>1375</v>
      </c>
    </row>
    <row r="6529" spans="1:35" x14ac:dyDescent="0.25">
      <c r="A6529" t="s">
        <v>14406</v>
      </c>
      <c r="B6529" s="1">
        <v>59</v>
      </c>
      <c r="C6529" t="s">
        <v>571</v>
      </c>
      <c r="D6529">
        <v>10368515</v>
      </c>
      <c r="E6529" t="s">
        <v>14407</v>
      </c>
      <c r="F6529" t="s">
        <v>1363</v>
      </c>
      <c r="G6529" t="s">
        <v>1391</v>
      </c>
      <c r="H6529" s="3" t="s">
        <v>6786</v>
      </c>
      <c r="I6529">
        <v>2019</v>
      </c>
      <c r="J6529" s="15" t="s">
        <v>6820</v>
      </c>
      <c r="K6529">
        <v>2019</v>
      </c>
      <c r="L6529" t="s">
        <v>1367</v>
      </c>
      <c r="M6529" t="s">
        <v>14407</v>
      </c>
      <c r="N6529" t="s">
        <v>14407</v>
      </c>
      <c r="O6529">
        <v>26600000000</v>
      </c>
      <c r="P6529" t="s">
        <v>13941</v>
      </c>
      <c r="Q6529">
        <f t="shared" si="115"/>
        <v>135</v>
      </c>
      <c r="R6529">
        <v>4556984</v>
      </c>
      <c r="S6529" t="s">
        <v>11614</v>
      </c>
      <c r="T6529" t="s">
        <v>11796</v>
      </c>
      <c r="U6529" s="75">
        <v>135</v>
      </c>
      <c r="V6529">
        <v>7.5</v>
      </c>
      <c r="W6529">
        <v>1012.5</v>
      </c>
      <c r="AH6529" s="16"/>
      <c r="AI6529" t="s">
        <v>1375</v>
      </c>
    </row>
    <row r="6530" spans="1:35" x14ac:dyDescent="0.25">
      <c r="A6530" t="s">
        <v>14408</v>
      </c>
      <c r="B6530" s="1">
        <v>59</v>
      </c>
      <c r="C6530" t="s">
        <v>571</v>
      </c>
      <c r="D6530">
        <v>10368515</v>
      </c>
      <c r="E6530" t="s">
        <v>14407</v>
      </c>
      <c r="F6530" t="s">
        <v>1363</v>
      </c>
      <c r="G6530" t="s">
        <v>1391</v>
      </c>
      <c r="H6530" s="3" t="s">
        <v>6786</v>
      </c>
      <c r="I6530">
        <v>2019</v>
      </c>
      <c r="J6530" s="15" t="s">
        <v>6820</v>
      </c>
      <c r="K6530">
        <v>2019</v>
      </c>
      <c r="L6530" t="s">
        <v>1367</v>
      </c>
      <c r="M6530" t="s">
        <v>14407</v>
      </c>
      <c r="N6530" t="s">
        <v>14407</v>
      </c>
      <c r="O6530">
        <v>26600000000</v>
      </c>
      <c r="P6530" t="s">
        <v>13941</v>
      </c>
      <c r="Q6530">
        <f t="shared" ref="Q6530:Q6593" si="116">U6530</f>
        <v>135</v>
      </c>
      <c r="R6530">
        <v>8163294</v>
      </c>
      <c r="S6530" t="s">
        <v>1382</v>
      </c>
      <c r="T6530" t="s">
        <v>394</v>
      </c>
      <c r="U6530" s="75">
        <v>135</v>
      </c>
      <c r="V6530">
        <v>10.49</v>
      </c>
      <c r="W6530">
        <v>1416.15</v>
      </c>
      <c r="AH6530" s="16"/>
      <c r="AI6530" t="s">
        <v>1375</v>
      </c>
    </row>
    <row r="6531" spans="1:35" x14ac:dyDescent="0.25">
      <c r="A6531" t="s">
        <v>14409</v>
      </c>
      <c r="B6531" s="1">
        <v>59</v>
      </c>
      <c r="C6531" t="s">
        <v>571</v>
      </c>
      <c r="D6531">
        <v>10368515</v>
      </c>
      <c r="E6531" t="s">
        <v>14407</v>
      </c>
      <c r="F6531" t="s">
        <v>1363</v>
      </c>
      <c r="G6531" t="s">
        <v>1391</v>
      </c>
      <c r="H6531" s="3" t="s">
        <v>6786</v>
      </c>
      <c r="I6531">
        <v>2019</v>
      </c>
      <c r="J6531" s="15" t="s">
        <v>6820</v>
      </c>
      <c r="K6531">
        <v>2019</v>
      </c>
      <c r="L6531" t="s">
        <v>1367</v>
      </c>
      <c r="M6531" t="s">
        <v>14407</v>
      </c>
      <c r="N6531" t="s">
        <v>14407</v>
      </c>
      <c r="O6531">
        <v>26600000000</v>
      </c>
      <c r="P6531" t="s">
        <v>13941</v>
      </c>
      <c r="Q6531">
        <f t="shared" si="116"/>
        <v>135</v>
      </c>
      <c r="R6531">
        <v>62359193</v>
      </c>
      <c r="S6531" t="s">
        <v>11930</v>
      </c>
      <c r="T6531" t="s">
        <v>1379</v>
      </c>
      <c r="U6531" s="75">
        <v>135</v>
      </c>
      <c r="V6531">
        <v>7.25</v>
      </c>
      <c r="W6531">
        <v>978.75</v>
      </c>
      <c r="AH6531" s="16"/>
      <c r="AI6531" t="s">
        <v>1375</v>
      </c>
    </row>
    <row r="6532" spans="1:35" x14ac:dyDescent="0.25">
      <c r="A6532" t="s">
        <v>14410</v>
      </c>
      <c r="B6532" s="1">
        <v>59</v>
      </c>
      <c r="C6532" t="s">
        <v>14052</v>
      </c>
      <c r="D6532">
        <v>12216283</v>
      </c>
      <c r="E6532" t="s">
        <v>14411</v>
      </c>
      <c r="F6532" t="s">
        <v>1363</v>
      </c>
      <c r="G6532" t="s">
        <v>1364</v>
      </c>
      <c r="H6532" s="3" t="s">
        <v>1550</v>
      </c>
      <c r="I6532">
        <v>2020</v>
      </c>
      <c r="J6532" s="15" t="s">
        <v>9537</v>
      </c>
      <c r="K6532">
        <v>2020</v>
      </c>
      <c r="L6532" t="s">
        <v>1367</v>
      </c>
      <c r="M6532" t="s">
        <v>13866</v>
      </c>
      <c r="N6532" t="s">
        <v>14070</v>
      </c>
      <c r="O6532">
        <v>26600000000</v>
      </c>
      <c r="P6532" t="s">
        <v>11666</v>
      </c>
      <c r="Q6532">
        <f t="shared" si="116"/>
        <v>2200</v>
      </c>
      <c r="R6532">
        <v>22339655</v>
      </c>
      <c r="S6532" t="s">
        <v>2103</v>
      </c>
      <c r="T6532" t="s">
        <v>14412</v>
      </c>
      <c r="U6532" s="75">
        <v>2200</v>
      </c>
      <c r="V6532">
        <v>9.15</v>
      </c>
      <c r="W6532">
        <v>20130</v>
      </c>
      <c r="AH6532" s="16"/>
      <c r="AI6532" t="s">
        <v>1375</v>
      </c>
    </row>
    <row r="6533" spans="1:35" x14ac:dyDescent="0.25">
      <c r="A6533" t="s">
        <v>14413</v>
      </c>
      <c r="B6533" s="1">
        <v>59</v>
      </c>
      <c r="C6533" t="s">
        <v>14052</v>
      </c>
      <c r="D6533">
        <v>11008644</v>
      </c>
      <c r="E6533" t="s">
        <v>14414</v>
      </c>
      <c r="F6533" t="s">
        <v>1363</v>
      </c>
      <c r="G6533" t="s">
        <v>1364</v>
      </c>
      <c r="H6533" s="3" t="s">
        <v>6771</v>
      </c>
      <c r="I6533">
        <v>2019</v>
      </c>
      <c r="J6533" s="15" t="s">
        <v>6772</v>
      </c>
      <c r="K6533">
        <v>2019</v>
      </c>
      <c r="L6533" t="s">
        <v>1367</v>
      </c>
      <c r="M6533" t="s">
        <v>14415</v>
      </c>
      <c r="N6533" t="s">
        <v>14416</v>
      </c>
      <c r="O6533">
        <v>26600000000</v>
      </c>
      <c r="P6533" t="s">
        <v>11666</v>
      </c>
      <c r="Q6533">
        <f t="shared" si="116"/>
        <v>510</v>
      </c>
      <c r="R6533">
        <v>42224799</v>
      </c>
      <c r="S6533" t="s">
        <v>13934</v>
      </c>
      <c r="T6533" t="s">
        <v>14417</v>
      </c>
      <c r="U6533" s="75">
        <v>510</v>
      </c>
      <c r="V6533">
        <v>9.81</v>
      </c>
      <c r="W6533">
        <v>5003.1000000000004</v>
      </c>
      <c r="AH6533" s="16"/>
      <c r="AI6533" t="s">
        <v>1375</v>
      </c>
    </row>
    <row r="6534" spans="1:35" x14ac:dyDescent="0.25">
      <c r="A6534" t="s">
        <v>14418</v>
      </c>
      <c r="B6534" s="1">
        <v>59</v>
      </c>
      <c r="C6534" t="s">
        <v>14052</v>
      </c>
      <c r="D6534">
        <v>11008644</v>
      </c>
      <c r="E6534" t="s">
        <v>14414</v>
      </c>
      <c r="F6534" t="s">
        <v>1363</v>
      </c>
      <c r="G6534" t="s">
        <v>1364</v>
      </c>
      <c r="H6534" s="3" t="s">
        <v>6771</v>
      </c>
      <c r="I6534">
        <v>2019</v>
      </c>
      <c r="J6534" s="15" t="s">
        <v>6772</v>
      </c>
      <c r="K6534">
        <v>2019</v>
      </c>
      <c r="L6534" t="s">
        <v>1367</v>
      </c>
      <c r="M6534" t="s">
        <v>14415</v>
      </c>
      <c r="N6534" t="s">
        <v>14416</v>
      </c>
      <c r="O6534">
        <v>26600000000</v>
      </c>
      <c r="P6534" t="s">
        <v>11666</v>
      </c>
      <c r="Q6534">
        <f t="shared" si="116"/>
        <v>510</v>
      </c>
      <c r="R6534">
        <v>8163294</v>
      </c>
      <c r="S6534" t="s">
        <v>1382</v>
      </c>
      <c r="T6534" t="s">
        <v>394</v>
      </c>
      <c r="U6534" s="75">
        <v>510</v>
      </c>
      <c r="V6534">
        <v>9.8000000000000007</v>
      </c>
      <c r="W6534">
        <v>4998</v>
      </c>
      <c r="AH6534" s="16"/>
      <c r="AI6534" t="s">
        <v>1375</v>
      </c>
    </row>
    <row r="6535" spans="1:35" x14ac:dyDescent="0.25">
      <c r="A6535" t="s">
        <v>14419</v>
      </c>
      <c r="B6535" s="1">
        <v>59</v>
      </c>
      <c r="C6535" t="s">
        <v>14052</v>
      </c>
      <c r="D6535">
        <v>11008644</v>
      </c>
      <c r="E6535" t="s">
        <v>14414</v>
      </c>
      <c r="F6535" t="s">
        <v>1363</v>
      </c>
      <c r="G6535" t="s">
        <v>1364</v>
      </c>
      <c r="H6535" s="3" t="s">
        <v>6771</v>
      </c>
      <c r="I6535">
        <v>2019</v>
      </c>
      <c r="J6535" s="15" t="s">
        <v>6772</v>
      </c>
      <c r="K6535">
        <v>2019</v>
      </c>
      <c r="L6535" t="s">
        <v>1367</v>
      </c>
      <c r="M6535" t="s">
        <v>14415</v>
      </c>
      <c r="N6535" t="s">
        <v>14416</v>
      </c>
      <c r="O6535">
        <v>26600000000</v>
      </c>
      <c r="P6535" t="s">
        <v>11666</v>
      </c>
      <c r="Q6535">
        <f t="shared" si="116"/>
        <v>510</v>
      </c>
      <c r="R6535">
        <v>22339655</v>
      </c>
      <c r="S6535" t="s">
        <v>2103</v>
      </c>
      <c r="T6535" t="s">
        <v>14360</v>
      </c>
      <c r="U6535" s="75">
        <v>510</v>
      </c>
      <c r="V6535">
        <v>9.15</v>
      </c>
      <c r="W6535">
        <v>4666.5</v>
      </c>
      <c r="AH6535" s="16"/>
      <c r="AI6535" t="s">
        <v>1375</v>
      </c>
    </row>
    <row r="6536" spans="1:35" x14ac:dyDescent="0.25">
      <c r="A6536" t="s">
        <v>14420</v>
      </c>
      <c r="B6536" s="1">
        <v>59</v>
      </c>
      <c r="C6536" t="s">
        <v>14052</v>
      </c>
      <c r="D6536">
        <v>11008644</v>
      </c>
      <c r="E6536" t="s">
        <v>14414</v>
      </c>
      <c r="F6536" t="s">
        <v>1363</v>
      </c>
      <c r="G6536" t="s">
        <v>1364</v>
      </c>
      <c r="H6536" s="3" t="s">
        <v>6771</v>
      </c>
      <c r="I6536">
        <v>2019</v>
      </c>
      <c r="J6536" s="15" t="s">
        <v>6772</v>
      </c>
      <c r="K6536">
        <v>2019</v>
      </c>
      <c r="L6536" t="s">
        <v>1367</v>
      </c>
      <c r="M6536" t="s">
        <v>14415</v>
      </c>
      <c r="N6536" t="s">
        <v>14416</v>
      </c>
      <c r="O6536">
        <v>26600000000</v>
      </c>
      <c r="P6536" t="s">
        <v>11666</v>
      </c>
      <c r="Q6536">
        <f t="shared" si="116"/>
        <v>510</v>
      </c>
      <c r="R6536">
        <v>4556984</v>
      </c>
      <c r="S6536" t="s">
        <v>11614</v>
      </c>
      <c r="T6536" t="s">
        <v>11796</v>
      </c>
      <c r="U6536" s="75">
        <v>510</v>
      </c>
      <c r="V6536">
        <v>8</v>
      </c>
      <c r="W6536">
        <v>4080</v>
      </c>
      <c r="AH6536" s="16"/>
      <c r="AI6536" t="s">
        <v>1375</v>
      </c>
    </row>
    <row r="6537" spans="1:35" x14ac:dyDescent="0.25">
      <c r="A6537" t="s">
        <v>14421</v>
      </c>
      <c r="B6537" s="1">
        <v>59</v>
      </c>
      <c r="C6537" t="s">
        <v>14052</v>
      </c>
      <c r="D6537">
        <v>8948747</v>
      </c>
      <c r="E6537" t="s">
        <v>14422</v>
      </c>
      <c r="F6537" t="s">
        <v>1363</v>
      </c>
      <c r="G6537" t="s">
        <v>1364</v>
      </c>
      <c r="H6537" s="3" t="s">
        <v>3728</v>
      </c>
      <c r="I6537">
        <v>2018</v>
      </c>
      <c r="J6537" s="15" t="s">
        <v>1569</v>
      </c>
      <c r="K6537">
        <v>2018</v>
      </c>
      <c r="L6537" t="s">
        <v>1367</v>
      </c>
      <c r="M6537" t="s">
        <v>13866</v>
      </c>
      <c r="N6537" t="s">
        <v>14070</v>
      </c>
      <c r="O6537">
        <v>26600000000</v>
      </c>
      <c r="P6537" t="s">
        <v>11666</v>
      </c>
      <c r="Q6537">
        <f t="shared" si="116"/>
        <v>60</v>
      </c>
      <c r="R6537">
        <v>22339655</v>
      </c>
      <c r="S6537" t="s">
        <v>2103</v>
      </c>
      <c r="T6537" t="s">
        <v>14423</v>
      </c>
      <c r="U6537" s="75">
        <v>60</v>
      </c>
      <c r="V6537">
        <v>10.5</v>
      </c>
      <c r="W6537">
        <v>630</v>
      </c>
      <c r="AH6537" s="16"/>
      <c r="AI6537" t="s">
        <v>1375</v>
      </c>
    </row>
    <row r="6538" spans="1:35" x14ac:dyDescent="0.25">
      <c r="A6538" t="s">
        <v>14424</v>
      </c>
      <c r="B6538" s="1">
        <v>59</v>
      </c>
      <c r="C6538" t="s">
        <v>571</v>
      </c>
      <c r="D6538">
        <v>8949158</v>
      </c>
      <c r="E6538" t="s">
        <v>14425</v>
      </c>
      <c r="F6538" t="s">
        <v>1363</v>
      </c>
      <c r="G6538" t="s">
        <v>1391</v>
      </c>
      <c r="H6538" s="3" t="s">
        <v>6794</v>
      </c>
      <c r="I6538">
        <v>2018</v>
      </c>
      <c r="J6538" s="15" t="s">
        <v>1568</v>
      </c>
      <c r="K6538">
        <v>2018</v>
      </c>
      <c r="L6538" t="s">
        <v>1367</v>
      </c>
      <c r="M6538" t="s">
        <v>14105</v>
      </c>
      <c r="N6538" t="s">
        <v>14105</v>
      </c>
      <c r="O6538">
        <v>26600000000</v>
      </c>
      <c r="P6538" t="s">
        <v>133</v>
      </c>
      <c r="Q6538">
        <f t="shared" si="116"/>
        <v>2700</v>
      </c>
      <c r="R6538">
        <v>22339655</v>
      </c>
      <c r="S6538" t="s">
        <v>2103</v>
      </c>
      <c r="T6538" t="s">
        <v>14145</v>
      </c>
      <c r="U6538" s="75">
        <v>2700</v>
      </c>
      <c r="V6538">
        <v>10.5</v>
      </c>
      <c r="W6538">
        <v>28350</v>
      </c>
      <c r="AH6538" s="16"/>
      <c r="AI6538" t="s">
        <v>1375</v>
      </c>
    </row>
    <row r="6539" spans="1:35" x14ac:dyDescent="0.25">
      <c r="A6539" t="s">
        <v>14426</v>
      </c>
      <c r="B6539" s="1">
        <v>59</v>
      </c>
      <c r="C6539" t="s">
        <v>571</v>
      </c>
      <c r="D6539">
        <v>8949158</v>
      </c>
      <c r="E6539" t="s">
        <v>14425</v>
      </c>
      <c r="F6539" t="s">
        <v>1363</v>
      </c>
      <c r="G6539" t="s">
        <v>1391</v>
      </c>
      <c r="H6539" s="3" t="s">
        <v>6794</v>
      </c>
      <c r="I6539">
        <v>2018</v>
      </c>
      <c r="J6539" s="15" t="s">
        <v>1568</v>
      </c>
      <c r="K6539">
        <v>2018</v>
      </c>
      <c r="L6539" t="s">
        <v>1367</v>
      </c>
      <c r="M6539" t="s">
        <v>14105</v>
      </c>
      <c r="N6539" t="s">
        <v>14105</v>
      </c>
      <c r="O6539">
        <v>26600000000</v>
      </c>
      <c r="P6539" t="s">
        <v>133</v>
      </c>
      <c r="Q6539">
        <f t="shared" si="116"/>
        <v>2700</v>
      </c>
      <c r="R6539">
        <v>7505043</v>
      </c>
      <c r="S6539" t="s">
        <v>1378</v>
      </c>
      <c r="T6539" t="s">
        <v>587</v>
      </c>
      <c r="U6539" s="75">
        <v>2700</v>
      </c>
      <c r="V6539">
        <v>7</v>
      </c>
      <c r="W6539">
        <v>18900</v>
      </c>
      <c r="AH6539" s="16"/>
      <c r="AI6539" t="s">
        <v>1375</v>
      </c>
    </row>
    <row r="6540" spans="1:35" x14ac:dyDescent="0.25">
      <c r="A6540" t="s">
        <v>14427</v>
      </c>
      <c r="B6540" s="1">
        <v>59</v>
      </c>
      <c r="C6540" t="s">
        <v>571</v>
      </c>
      <c r="D6540">
        <v>9985794</v>
      </c>
      <c r="E6540" t="s">
        <v>14428</v>
      </c>
      <c r="F6540" t="s">
        <v>1363</v>
      </c>
      <c r="G6540" t="s">
        <v>1364</v>
      </c>
      <c r="H6540" s="3" t="s">
        <v>1573</v>
      </c>
      <c r="I6540">
        <v>2019</v>
      </c>
      <c r="J6540" s="15" t="s">
        <v>3734</v>
      </c>
      <c r="K6540">
        <v>2019</v>
      </c>
      <c r="L6540" t="s">
        <v>1367</v>
      </c>
      <c r="M6540" t="s">
        <v>14169</v>
      </c>
      <c r="N6540" t="s">
        <v>14170</v>
      </c>
      <c r="O6540">
        <v>26600000000</v>
      </c>
      <c r="P6540" t="s">
        <v>11686</v>
      </c>
      <c r="Q6540">
        <f t="shared" si="116"/>
        <v>600</v>
      </c>
      <c r="R6540">
        <v>62359193</v>
      </c>
      <c r="S6540" t="s">
        <v>11930</v>
      </c>
      <c r="T6540" t="s">
        <v>587</v>
      </c>
      <c r="U6540" s="75">
        <v>600</v>
      </c>
      <c r="V6540">
        <v>7.25</v>
      </c>
      <c r="W6540">
        <v>4350</v>
      </c>
      <c r="AH6540" s="16"/>
      <c r="AI6540" t="s">
        <v>1375</v>
      </c>
    </row>
    <row r="6541" spans="1:35" x14ac:dyDescent="0.25">
      <c r="A6541" t="s">
        <v>14429</v>
      </c>
      <c r="B6541" s="1">
        <v>59</v>
      </c>
      <c r="C6541" t="s">
        <v>571</v>
      </c>
      <c r="D6541">
        <v>9985794</v>
      </c>
      <c r="E6541" t="s">
        <v>14428</v>
      </c>
      <c r="F6541" t="s">
        <v>1363</v>
      </c>
      <c r="G6541" t="s">
        <v>1364</v>
      </c>
      <c r="H6541" s="3" t="s">
        <v>1573</v>
      </c>
      <c r="I6541">
        <v>2019</v>
      </c>
      <c r="J6541" s="15" t="s">
        <v>3734</v>
      </c>
      <c r="K6541">
        <v>2019</v>
      </c>
      <c r="L6541" t="s">
        <v>1367</v>
      </c>
      <c r="M6541" t="s">
        <v>14169</v>
      </c>
      <c r="N6541" t="s">
        <v>14170</v>
      </c>
      <c r="O6541">
        <v>26600000000</v>
      </c>
      <c r="P6541" t="s">
        <v>11686</v>
      </c>
      <c r="Q6541">
        <f t="shared" si="116"/>
        <v>600</v>
      </c>
      <c r="R6541">
        <v>22339655</v>
      </c>
      <c r="S6541" t="s">
        <v>2103</v>
      </c>
      <c r="T6541" t="s">
        <v>14145</v>
      </c>
      <c r="U6541" s="75">
        <v>600</v>
      </c>
      <c r="V6541">
        <v>9.1300000000000008</v>
      </c>
      <c r="W6541">
        <v>5478</v>
      </c>
      <c r="AH6541" s="16"/>
      <c r="AI6541" t="s">
        <v>1375</v>
      </c>
    </row>
    <row r="6542" spans="1:35" x14ac:dyDescent="0.25">
      <c r="A6542" t="s">
        <v>14430</v>
      </c>
      <c r="B6542" s="1">
        <v>59</v>
      </c>
      <c r="C6542" t="s">
        <v>571</v>
      </c>
      <c r="D6542">
        <v>8961034</v>
      </c>
      <c r="E6542" t="s">
        <v>14431</v>
      </c>
      <c r="F6542" t="s">
        <v>1363</v>
      </c>
      <c r="G6542" t="s">
        <v>1364</v>
      </c>
      <c r="H6542" s="3" t="s">
        <v>1568</v>
      </c>
      <c r="I6542">
        <v>2018</v>
      </c>
      <c r="J6542" s="15" t="s">
        <v>1569</v>
      </c>
      <c r="K6542">
        <v>2018</v>
      </c>
      <c r="L6542" t="s">
        <v>1367</v>
      </c>
      <c r="M6542" t="s">
        <v>14169</v>
      </c>
      <c r="N6542" t="s">
        <v>14170</v>
      </c>
      <c r="O6542">
        <v>26600000000</v>
      </c>
      <c r="P6542" t="s">
        <v>11686</v>
      </c>
      <c r="Q6542">
        <f t="shared" si="116"/>
        <v>600</v>
      </c>
      <c r="R6542">
        <v>22339655</v>
      </c>
      <c r="S6542" t="s">
        <v>2103</v>
      </c>
      <c r="T6542" t="s">
        <v>14145</v>
      </c>
      <c r="U6542" s="75">
        <v>600</v>
      </c>
      <c r="V6542">
        <v>12.5</v>
      </c>
      <c r="W6542">
        <v>7500</v>
      </c>
      <c r="AH6542" s="16"/>
      <c r="AI6542" t="s">
        <v>1375</v>
      </c>
    </row>
    <row r="6543" spans="1:35" x14ac:dyDescent="0.25">
      <c r="A6543" t="s">
        <v>14432</v>
      </c>
      <c r="B6543" s="1">
        <v>59</v>
      </c>
      <c r="C6543" t="s">
        <v>14052</v>
      </c>
      <c r="D6543">
        <v>8961069</v>
      </c>
      <c r="E6543" t="s">
        <v>14433</v>
      </c>
      <c r="F6543" t="s">
        <v>1363</v>
      </c>
      <c r="G6543" t="s">
        <v>1364</v>
      </c>
      <c r="H6543" s="3" t="s">
        <v>1568</v>
      </c>
      <c r="I6543">
        <v>2018</v>
      </c>
      <c r="J6543" s="15" t="s">
        <v>1569</v>
      </c>
      <c r="K6543">
        <v>2018</v>
      </c>
      <c r="L6543" t="s">
        <v>1367</v>
      </c>
      <c r="M6543" t="s">
        <v>13866</v>
      </c>
      <c r="N6543" t="s">
        <v>14070</v>
      </c>
      <c r="O6543">
        <v>26600000000</v>
      </c>
      <c r="P6543" t="s">
        <v>11666</v>
      </c>
      <c r="Q6543">
        <f t="shared" si="116"/>
        <v>1198</v>
      </c>
      <c r="R6543">
        <v>22339655</v>
      </c>
      <c r="S6543" t="s">
        <v>2103</v>
      </c>
      <c r="T6543" t="s">
        <v>14423</v>
      </c>
      <c r="U6543" s="75">
        <v>1198</v>
      </c>
      <c r="V6543">
        <v>12.5</v>
      </c>
      <c r="W6543">
        <v>14975</v>
      </c>
      <c r="AH6543" s="16"/>
      <c r="AI6543" t="s">
        <v>1375</v>
      </c>
    </row>
    <row r="6544" spans="1:35" x14ac:dyDescent="0.25">
      <c r="A6544" t="s">
        <v>14434</v>
      </c>
      <c r="B6544" s="1">
        <v>59</v>
      </c>
      <c r="C6544" t="s">
        <v>14052</v>
      </c>
      <c r="D6544">
        <v>10449493</v>
      </c>
      <c r="E6544" t="s">
        <v>14435</v>
      </c>
      <c r="F6544" t="s">
        <v>1363</v>
      </c>
      <c r="G6544" t="s">
        <v>1364</v>
      </c>
      <c r="H6544" s="3" t="s">
        <v>6813</v>
      </c>
      <c r="I6544">
        <v>2019</v>
      </c>
      <c r="J6544" s="15" t="s">
        <v>2564</v>
      </c>
      <c r="K6544">
        <v>2019</v>
      </c>
      <c r="L6544" t="s">
        <v>1367</v>
      </c>
      <c r="M6544" t="s">
        <v>14436</v>
      </c>
      <c r="N6544" t="s">
        <v>14436</v>
      </c>
      <c r="O6544">
        <v>26600000000</v>
      </c>
      <c r="P6544" t="s">
        <v>12036</v>
      </c>
      <c r="Q6544">
        <f t="shared" si="116"/>
        <v>500</v>
      </c>
      <c r="R6544">
        <v>8163294</v>
      </c>
      <c r="S6544" t="s">
        <v>1382</v>
      </c>
      <c r="T6544" t="s">
        <v>394</v>
      </c>
      <c r="U6544" s="75">
        <v>500</v>
      </c>
      <c r="V6544">
        <v>9.98</v>
      </c>
      <c r="W6544">
        <v>4990</v>
      </c>
      <c r="AH6544" s="16"/>
      <c r="AI6544" t="s">
        <v>1375</v>
      </c>
    </row>
    <row r="6545" spans="1:35" x14ac:dyDescent="0.25">
      <c r="A6545" t="s">
        <v>14437</v>
      </c>
      <c r="B6545" s="1">
        <v>59</v>
      </c>
      <c r="C6545" t="s">
        <v>14052</v>
      </c>
      <c r="D6545">
        <v>10449493</v>
      </c>
      <c r="E6545" t="s">
        <v>14435</v>
      </c>
      <c r="F6545" t="s">
        <v>1363</v>
      </c>
      <c r="G6545" t="s">
        <v>1364</v>
      </c>
      <c r="H6545" s="3" t="s">
        <v>6813</v>
      </c>
      <c r="I6545">
        <v>2019</v>
      </c>
      <c r="J6545" s="15" t="s">
        <v>2564</v>
      </c>
      <c r="K6545">
        <v>2019</v>
      </c>
      <c r="L6545" t="s">
        <v>1367</v>
      </c>
      <c r="M6545" t="s">
        <v>14436</v>
      </c>
      <c r="N6545" t="s">
        <v>14436</v>
      </c>
      <c r="O6545">
        <v>26600000000</v>
      </c>
      <c r="P6545" t="s">
        <v>12036</v>
      </c>
      <c r="Q6545">
        <f t="shared" si="116"/>
        <v>500</v>
      </c>
      <c r="R6545">
        <v>62359193</v>
      </c>
      <c r="S6545" t="s">
        <v>11930</v>
      </c>
      <c r="T6545" t="s">
        <v>1379</v>
      </c>
      <c r="U6545" s="75">
        <v>500</v>
      </c>
      <c r="V6545">
        <v>7.19</v>
      </c>
      <c r="W6545">
        <v>3595</v>
      </c>
      <c r="AH6545" s="16"/>
      <c r="AI6545" t="s">
        <v>1375</v>
      </c>
    </row>
    <row r="6546" spans="1:35" x14ac:dyDescent="0.25">
      <c r="A6546" t="s">
        <v>14438</v>
      </c>
      <c r="B6546" s="1">
        <v>59</v>
      </c>
      <c r="C6546" t="s">
        <v>14052</v>
      </c>
      <c r="D6546">
        <v>16981308</v>
      </c>
      <c r="E6546" t="s">
        <v>14439</v>
      </c>
      <c r="F6546" t="s">
        <v>1363</v>
      </c>
      <c r="G6546" t="s">
        <v>1364</v>
      </c>
      <c r="H6546" s="3" t="s">
        <v>1500</v>
      </c>
      <c r="I6546">
        <v>2022</v>
      </c>
      <c r="J6546" s="15" t="s">
        <v>1501</v>
      </c>
      <c r="K6546">
        <v>2022</v>
      </c>
      <c r="L6546" t="s">
        <v>1367</v>
      </c>
      <c r="M6546" t="s">
        <v>13866</v>
      </c>
      <c r="N6546" t="s">
        <v>14070</v>
      </c>
      <c r="O6546">
        <v>26600000000</v>
      </c>
      <c r="P6546" t="s">
        <v>11666</v>
      </c>
      <c r="Q6546">
        <f t="shared" si="116"/>
        <v>12000</v>
      </c>
      <c r="R6546">
        <v>4556984</v>
      </c>
      <c r="S6546" t="s">
        <v>11614</v>
      </c>
      <c r="T6546" t="s">
        <v>11630</v>
      </c>
      <c r="U6546" s="75">
        <v>12000</v>
      </c>
      <c r="V6546">
        <v>7.45</v>
      </c>
      <c r="W6546">
        <v>89400</v>
      </c>
      <c r="AH6546" s="16"/>
      <c r="AI6546" t="s">
        <v>1375</v>
      </c>
    </row>
    <row r="6547" spans="1:35" x14ac:dyDescent="0.25">
      <c r="A6547" t="s">
        <v>14440</v>
      </c>
      <c r="B6547" s="1">
        <v>59</v>
      </c>
      <c r="C6547" t="s">
        <v>571</v>
      </c>
      <c r="D6547">
        <v>10410732</v>
      </c>
      <c r="E6547" t="s">
        <v>12825</v>
      </c>
      <c r="F6547" t="s">
        <v>1363</v>
      </c>
      <c r="G6547" t="s">
        <v>1364</v>
      </c>
      <c r="H6547" s="3" t="s">
        <v>6813</v>
      </c>
      <c r="I6547">
        <v>2019</v>
      </c>
      <c r="J6547" s="15" t="s">
        <v>1577</v>
      </c>
      <c r="K6547">
        <v>2019</v>
      </c>
      <c r="L6547" t="s">
        <v>1367</v>
      </c>
      <c r="M6547" t="s">
        <v>14169</v>
      </c>
      <c r="N6547" t="s">
        <v>14170</v>
      </c>
      <c r="O6547">
        <v>26600000000</v>
      </c>
      <c r="P6547" t="s">
        <v>11686</v>
      </c>
      <c r="Q6547">
        <f t="shared" si="116"/>
        <v>600</v>
      </c>
      <c r="R6547">
        <v>8163294</v>
      </c>
      <c r="S6547" t="s">
        <v>1382</v>
      </c>
      <c r="T6547" t="s">
        <v>394</v>
      </c>
      <c r="U6547" s="75">
        <v>600</v>
      </c>
      <c r="V6547">
        <v>9.73</v>
      </c>
      <c r="W6547">
        <v>5838</v>
      </c>
      <c r="AH6547" s="16"/>
      <c r="AI6547" t="s">
        <v>1375</v>
      </c>
    </row>
    <row r="6548" spans="1:35" x14ac:dyDescent="0.25">
      <c r="A6548" t="s">
        <v>14441</v>
      </c>
      <c r="B6548" s="1">
        <v>59</v>
      </c>
      <c r="C6548" t="s">
        <v>14052</v>
      </c>
      <c r="D6548">
        <v>10439919</v>
      </c>
      <c r="E6548" t="s">
        <v>14442</v>
      </c>
      <c r="F6548" t="s">
        <v>1363</v>
      </c>
      <c r="G6548" t="s">
        <v>1364</v>
      </c>
      <c r="H6548" s="3" t="s">
        <v>6813</v>
      </c>
      <c r="I6548">
        <v>2019</v>
      </c>
      <c r="J6548" s="15" t="s">
        <v>1577</v>
      </c>
      <c r="K6548">
        <v>2019</v>
      </c>
      <c r="L6548" t="s">
        <v>1367</v>
      </c>
      <c r="M6548" t="s">
        <v>14169</v>
      </c>
      <c r="N6548" t="s">
        <v>14170</v>
      </c>
      <c r="O6548">
        <v>26600000000</v>
      </c>
      <c r="P6548" t="s">
        <v>11666</v>
      </c>
      <c r="Q6548">
        <f t="shared" si="116"/>
        <v>9000</v>
      </c>
      <c r="R6548">
        <v>8163294</v>
      </c>
      <c r="S6548" t="s">
        <v>1382</v>
      </c>
      <c r="T6548" t="s">
        <v>394</v>
      </c>
      <c r="U6548" s="75">
        <v>9000</v>
      </c>
      <c r="V6548">
        <v>9.8000000000000007</v>
      </c>
      <c r="W6548">
        <v>88200</v>
      </c>
      <c r="AH6548" s="16"/>
      <c r="AI6548" t="s">
        <v>1375</v>
      </c>
    </row>
    <row r="6549" spans="1:35" x14ac:dyDescent="0.25">
      <c r="A6549" t="s">
        <v>14443</v>
      </c>
      <c r="B6549" s="1">
        <v>59</v>
      </c>
      <c r="C6549" t="s">
        <v>14052</v>
      </c>
      <c r="D6549">
        <v>10439919</v>
      </c>
      <c r="E6549" t="s">
        <v>14442</v>
      </c>
      <c r="F6549" t="s">
        <v>1363</v>
      </c>
      <c r="G6549" t="s">
        <v>1364</v>
      </c>
      <c r="H6549" s="3" t="s">
        <v>6813</v>
      </c>
      <c r="I6549">
        <v>2019</v>
      </c>
      <c r="J6549" s="15" t="s">
        <v>1577</v>
      </c>
      <c r="K6549">
        <v>2019</v>
      </c>
      <c r="L6549" t="s">
        <v>1367</v>
      </c>
      <c r="M6549" t="s">
        <v>14169</v>
      </c>
      <c r="N6549" t="s">
        <v>14170</v>
      </c>
      <c r="O6549">
        <v>26600000000</v>
      </c>
      <c r="P6549" t="s">
        <v>11666</v>
      </c>
      <c r="Q6549">
        <f t="shared" si="116"/>
        <v>9000</v>
      </c>
      <c r="R6549">
        <v>42224799</v>
      </c>
      <c r="S6549" t="s">
        <v>13934</v>
      </c>
      <c r="T6549" t="s">
        <v>14405</v>
      </c>
      <c r="U6549" s="75">
        <v>9000</v>
      </c>
      <c r="V6549">
        <v>9.61</v>
      </c>
      <c r="W6549">
        <v>86490</v>
      </c>
      <c r="AH6549" s="16"/>
      <c r="AI6549" t="s">
        <v>1375</v>
      </c>
    </row>
    <row r="6550" spans="1:35" x14ac:dyDescent="0.25">
      <c r="A6550" t="s">
        <v>14444</v>
      </c>
      <c r="B6550" s="1">
        <v>59</v>
      </c>
      <c r="C6550" t="s">
        <v>14052</v>
      </c>
      <c r="D6550">
        <v>16981308</v>
      </c>
      <c r="E6550" t="s">
        <v>14439</v>
      </c>
      <c r="F6550" t="s">
        <v>1363</v>
      </c>
      <c r="G6550" t="s">
        <v>1364</v>
      </c>
      <c r="H6550" s="3" t="s">
        <v>1500</v>
      </c>
      <c r="I6550">
        <v>2022</v>
      </c>
      <c r="J6550" s="15" t="s">
        <v>1501</v>
      </c>
      <c r="K6550">
        <v>2022</v>
      </c>
      <c r="L6550" t="s">
        <v>1367</v>
      </c>
      <c r="M6550" t="s">
        <v>13866</v>
      </c>
      <c r="N6550" t="s">
        <v>14070</v>
      </c>
      <c r="O6550">
        <v>26600000000</v>
      </c>
      <c r="P6550" t="s">
        <v>11666</v>
      </c>
      <c r="Q6550">
        <f t="shared" si="116"/>
        <v>12000</v>
      </c>
      <c r="R6550">
        <v>8163294</v>
      </c>
      <c r="S6550" t="s">
        <v>1382</v>
      </c>
      <c r="T6550" t="s">
        <v>394</v>
      </c>
      <c r="U6550" s="75">
        <v>12000</v>
      </c>
      <c r="V6550">
        <v>9.4499999999999993</v>
      </c>
      <c r="W6550">
        <v>113400</v>
      </c>
      <c r="AH6550" s="16"/>
      <c r="AI6550" t="s">
        <v>1375</v>
      </c>
    </row>
    <row r="6551" spans="1:35" x14ac:dyDescent="0.25">
      <c r="A6551" t="s">
        <v>14445</v>
      </c>
      <c r="B6551" s="1">
        <v>59</v>
      </c>
      <c r="C6551" t="s">
        <v>14052</v>
      </c>
      <c r="D6551">
        <v>10417796</v>
      </c>
      <c r="E6551" t="s">
        <v>9572</v>
      </c>
      <c r="F6551" t="s">
        <v>1363</v>
      </c>
      <c r="G6551" t="s">
        <v>1364</v>
      </c>
      <c r="H6551" s="3" t="s">
        <v>4699</v>
      </c>
      <c r="I6551">
        <v>2019</v>
      </c>
      <c r="J6551" s="15" t="s">
        <v>6813</v>
      </c>
      <c r="K6551">
        <v>2019</v>
      </c>
      <c r="L6551" t="s">
        <v>1367</v>
      </c>
      <c r="M6551" t="s">
        <v>14169</v>
      </c>
      <c r="N6551" t="s">
        <v>14170</v>
      </c>
      <c r="O6551">
        <v>26600000000</v>
      </c>
      <c r="P6551" t="s">
        <v>11666</v>
      </c>
      <c r="Q6551">
        <f t="shared" si="116"/>
        <v>1000</v>
      </c>
      <c r="R6551">
        <v>62359193</v>
      </c>
      <c r="S6551" t="s">
        <v>11930</v>
      </c>
      <c r="T6551" t="s">
        <v>1379</v>
      </c>
      <c r="U6551" s="75">
        <v>1000</v>
      </c>
      <c r="V6551">
        <v>6.95</v>
      </c>
      <c r="W6551">
        <v>6950</v>
      </c>
      <c r="AH6551" s="16"/>
      <c r="AI6551" t="s">
        <v>1375</v>
      </c>
    </row>
    <row r="6552" spans="1:35" x14ac:dyDescent="0.25">
      <c r="A6552" t="s">
        <v>14446</v>
      </c>
      <c r="B6552" s="1">
        <v>59</v>
      </c>
      <c r="C6552" t="s">
        <v>14052</v>
      </c>
      <c r="D6552">
        <v>10417796</v>
      </c>
      <c r="E6552" t="s">
        <v>9572</v>
      </c>
      <c r="F6552" t="s">
        <v>1363</v>
      </c>
      <c r="G6552" t="s">
        <v>1364</v>
      </c>
      <c r="H6552" s="3" t="s">
        <v>4699</v>
      </c>
      <c r="I6552">
        <v>2019</v>
      </c>
      <c r="J6552" s="15" t="s">
        <v>6813</v>
      </c>
      <c r="K6552">
        <v>2019</v>
      </c>
      <c r="L6552" t="s">
        <v>1367</v>
      </c>
      <c r="M6552" t="s">
        <v>14169</v>
      </c>
      <c r="N6552" t="s">
        <v>14170</v>
      </c>
      <c r="O6552">
        <v>26600000000</v>
      </c>
      <c r="P6552" t="s">
        <v>11666</v>
      </c>
      <c r="Q6552">
        <f t="shared" si="116"/>
        <v>1000</v>
      </c>
      <c r="R6552">
        <v>4556984</v>
      </c>
      <c r="S6552" t="s">
        <v>11614</v>
      </c>
      <c r="T6552" t="s">
        <v>11796</v>
      </c>
      <c r="U6552" s="75">
        <v>1000</v>
      </c>
      <c r="V6552">
        <v>7.1</v>
      </c>
      <c r="W6552">
        <v>7100</v>
      </c>
      <c r="AH6552" s="16"/>
      <c r="AI6552" t="s">
        <v>1375</v>
      </c>
    </row>
    <row r="6553" spans="1:35" x14ac:dyDescent="0.25">
      <c r="A6553" t="s">
        <v>14447</v>
      </c>
      <c r="B6553" s="1">
        <v>59</v>
      </c>
      <c r="C6553" t="s">
        <v>14052</v>
      </c>
      <c r="D6553">
        <v>11050993</v>
      </c>
      <c r="E6553" t="s">
        <v>13485</v>
      </c>
      <c r="F6553" t="s">
        <v>1363</v>
      </c>
      <c r="G6553" t="s">
        <v>1364</v>
      </c>
      <c r="H6553" s="3" t="s">
        <v>1565</v>
      </c>
      <c r="I6553">
        <v>2019</v>
      </c>
      <c r="J6553" s="15" t="s">
        <v>6844</v>
      </c>
      <c r="K6553">
        <v>2019</v>
      </c>
      <c r="L6553" t="s">
        <v>1367</v>
      </c>
      <c r="M6553" t="s">
        <v>14448</v>
      </c>
      <c r="N6553" t="s">
        <v>14449</v>
      </c>
      <c r="O6553">
        <v>26600000000</v>
      </c>
      <c r="P6553" t="s">
        <v>1234</v>
      </c>
      <c r="Q6553">
        <f t="shared" si="116"/>
        <v>105</v>
      </c>
      <c r="R6553">
        <v>62359193</v>
      </c>
      <c r="S6553" t="s">
        <v>11930</v>
      </c>
      <c r="T6553" t="s">
        <v>587</v>
      </c>
      <c r="U6553" s="75">
        <v>105</v>
      </c>
      <c r="V6553">
        <v>6.98</v>
      </c>
      <c r="W6553">
        <v>732.9</v>
      </c>
      <c r="AH6553" s="16"/>
      <c r="AI6553" t="s">
        <v>1375</v>
      </c>
    </row>
    <row r="6554" spans="1:35" x14ac:dyDescent="0.25">
      <c r="A6554" t="s">
        <v>14450</v>
      </c>
      <c r="B6554" s="1">
        <v>59</v>
      </c>
      <c r="C6554" t="s">
        <v>14052</v>
      </c>
      <c r="D6554">
        <v>11050993</v>
      </c>
      <c r="E6554" t="s">
        <v>13485</v>
      </c>
      <c r="F6554" t="s">
        <v>1363</v>
      </c>
      <c r="G6554" t="s">
        <v>1364</v>
      </c>
      <c r="H6554" s="3" t="s">
        <v>1565</v>
      </c>
      <c r="I6554">
        <v>2019</v>
      </c>
      <c r="J6554" s="15" t="s">
        <v>6844</v>
      </c>
      <c r="K6554">
        <v>2019</v>
      </c>
      <c r="L6554" t="s">
        <v>1367</v>
      </c>
      <c r="M6554" t="s">
        <v>14448</v>
      </c>
      <c r="N6554" t="s">
        <v>14449</v>
      </c>
      <c r="O6554">
        <v>26600000000</v>
      </c>
      <c r="P6554" t="s">
        <v>1234</v>
      </c>
      <c r="Q6554">
        <f t="shared" si="116"/>
        <v>105</v>
      </c>
      <c r="R6554">
        <v>8163294</v>
      </c>
      <c r="S6554" t="s">
        <v>1382</v>
      </c>
      <c r="T6554" t="s">
        <v>394</v>
      </c>
      <c r="U6554" s="75">
        <v>105</v>
      </c>
      <c r="V6554">
        <v>9.4499999999999993</v>
      </c>
      <c r="W6554">
        <v>992.25</v>
      </c>
      <c r="AH6554" s="16"/>
      <c r="AI6554" t="s">
        <v>1375</v>
      </c>
    </row>
    <row r="6555" spans="1:35" x14ac:dyDescent="0.25">
      <c r="A6555" t="s">
        <v>14451</v>
      </c>
      <c r="B6555" s="1">
        <v>59</v>
      </c>
      <c r="C6555" t="s">
        <v>14052</v>
      </c>
      <c r="D6555">
        <v>11050993</v>
      </c>
      <c r="E6555" t="s">
        <v>13485</v>
      </c>
      <c r="F6555" t="s">
        <v>1363</v>
      </c>
      <c r="G6555" t="s">
        <v>1364</v>
      </c>
      <c r="H6555" s="3" t="s">
        <v>1565</v>
      </c>
      <c r="I6555">
        <v>2019</v>
      </c>
      <c r="J6555" s="15" t="s">
        <v>6844</v>
      </c>
      <c r="K6555">
        <v>2019</v>
      </c>
      <c r="L6555" t="s">
        <v>1367</v>
      </c>
      <c r="M6555" t="s">
        <v>14448</v>
      </c>
      <c r="N6555" t="s">
        <v>14449</v>
      </c>
      <c r="O6555">
        <v>26600000000</v>
      </c>
      <c r="P6555" t="s">
        <v>1234</v>
      </c>
      <c r="Q6555">
        <f t="shared" si="116"/>
        <v>105</v>
      </c>
      <c r="R6555">
        <v>22339655</v>
      </c>
      <c r="S6555" t="s">
        <v>2103</v>
      </c>
      <c r="T6555" t="s">
        <v>14360</v>
      </c>
      <c r="U6555" s="75">
        <v>105</v>
      </c>
      <c r="V6555">
        <v>9.15</v>
      </c>
      <c r="W6555">
        <v>960.75</v>
      </c>
      <c r="AH6555" s="16"/>
      <c r="AI6555" t="s">
        <v>1375</v>
      </c>
    </row>
    <row r="6556" spans="1:35" x14ac:dyDescent="0.25">
      <c r="A6556" t="s">
        <v>14452</v>
      </c>
      <c r="B6556" s="1">
        <v>59</v>
      </c>
      <c r="C6556" t="s">
        <v>14052</v>
      </c>
      <c r="D6556">
        <v>11050993</v>
      </c>
      <c r="E6556" t="s">
        <v>13485</v>
      </c>
      <c r="F6556" t="s">
        <v>1363</v>
      </c>
      <c r="G6556" t="s">
        <v>1364</v>
      </c>
      <c r="H6556" s="3" t="s">
        <v>1565</v>
      </c>
      <c r="I6556">
        <v>2019</v>
      </c>
      <c r="J6556" s="15" t="s">
        <v>6844</v>
      </c>
      <c r="K6556">
        <v>2019</v>
      </c>
      <c r="L6556" t="s">
        <v>1367</v>
      </c>
      <c r="M6556" t="s">
        <v>14448</v>
      </c>
      <c r="N6556" t="s">
        <v>14449</v>
      </c>
      <c r="O6556">
        <v>26600000000</v>
      </c>
      <c r="P6556" t="s">
        <v>1234</v>
      </c>
      <c r="Q6556">
        <f t="shared" si="116"/>
        <v>105</v>
      </c>
      <c r="R6556">
        <v>4556984</v>
      </c>
      <c r="S6556" t="s">
        <v>11614</v>
      </c>
      <c r="T6556" t="s">
        <v>11796</v>
      </c>
      <c r="U6556" s="75">
        <v>105</v>
      </c>
      <c r="V6556">
        <v>7.5</v>
      </c>
      <c r="W6556">
        <v>787.5</v>
      </c>
      <c r="AH6556" s="16"/>
      <c r="AI6556" t="s">
        <v>1375</v>
      </c>
    </row>
    <row r="6557" spans="1:35" x14ac:dyDescent="0.25">
      <c r="A6557" t="s">
        <v>14453</v>
      </c>
      <c r="B6557" s="1">
        <v>59</v>
      </c>
      <c r="C6557" t="s">
        <v>14052</v>
      </c>
      <c r="D6557">
        <v>11091223</v>
      </c>
      <c r="E6557" t="s">
        <v>14454</v>
      </c>
      <c r="F6557" t="s">
        <v>1363</v>
      </c>
      <c r="G6557" t="s">
        <v>1364</v>
      </c>
      <c r="H6557" s="3" t="s">
        <v>1584</v>
      </c>
      <c r="I6557">
        <v>2019</v>
      </c>
      <c r="J6557" s="15" t="s">
        <v>1589</v>
      </c>
      <c r="K6557">
        <v>2019</v>
      </c>
      <c r="L6557" t="s">
        <v>1367</v>
      </c>
      <c r="M6557" t="s">
        <v>14169</v>
      </c>
      <c r="N6557" t="s">
        <v>14170</v>
      </c>
      <c r="O6557">
        <v>26600000000</v>
      </c>
      <c r="P6557" t="s">
        <v>11666</v>
      </c>
      <c r="Q6557">
        <f t="shared" si="116"/>
        <v>250</v>
      </c>
      <c r="R6557">
        <v>4556984</v>
      </c>
      <c r="S6557" t="s">
        <v>11614</v>
      </c>
      <c r="T6557" t="s">
        <v>11796</v>
      </c>
      <c r="U6557" s="75">
        <v>250</v>
      </c>
      <c r="V6557">
        <v>7.1</v>
      </c>
      <c r="W6557">
        <v>1775</v>
      </c>
      <c r="AH6557" s="16"/>
      <c r="AI6557" t="s">
        <v>1375</v>
      </c>
    </row>
    <row r="6558" spans="1:35" x14ac:dyDescent="0.25">
      <c r="A6558" t="s">
        <v>14455</v>
      </c>
      <c r="B6558" s="1">
        <v>59</v>
      </c>
      <c r="C6558" t="s">
        <v>14052</v>
      </c>
      <c r="D6558">
        <v>11091223</v>
      </c>
      <c r="E6558" t="s">
        <v>14454</v>
      </c>
      <c r="F6558" t="s">
        <v>1363</v>
      </c>
      <c r="G6558" t="s">
        <v>1364</v>
      </c>
      <c r="H6558" s="3" t="s">
        <v>1584</v>
      </c>
      <c r="I6558">
        <v>2019</v>
      </c>
      <c r="J6558" s="15" t="s">
        <v>1589</v>
      </c>
      <c r="K6558">
        <v>2019</v>
      </c>
      <c r="L6558" t="s">
        <v>1367</v>
      </c>
      <c r="M6558" t="s">
        <v>14169</v>
      </c>
      <c r="N6558" t="s">
        <v>14170</v>
      </c>
      <c r="O6558">
        <v>26600000000</v>
      </c>
      <c r="P6558" t="s">
        <v>11666</v>
      </c>
      <c r="Q6558">
        <f t="shared" si="116"/>
        <v>250</v>
      </c>
      <c r="R6558">
        <v>22339655</v>
      </c>
      <c r="S6558" t="s">
        <v>2103</v>
      </c>
      <c r="T6558" t="s">
        <v>14281</v>
      </c>
      <c r="U6558" s="75">
        <v>250</v>
      </c>
      <c r="V6558">
        <v>7.44</v>
      </c>
      <c r="W6558">
        <v>1860</v>
      </c>
      <c r="AH6558" s="16"/>
      <c r="AI6558" t="s">
        <v>1375</v>
      </c>
    </row>
    <row r="6559" spans="1:35" x14ac:dyDescent="0.25">
      <c r="A6559" t="s">
        <v>14456</v>
      </c>
      <c r="B6559" s="1">
        <v>59</v>
      </c>
      <c r="C6559" t="s">
        <v>14052</v>
      </c>
      <c r="D6559">
        <v>11091223</v>
      </c>
      <c r="E6559" t="s">
        <v>14454</v>
      </c>
      <c r="F6559" t="s">
        <v>1363</v>
      </c>
      <c r="G6559" t="s">
        <v>1364</v>
      </c>
      <c r="H6559" s="3" t="s">
        <v>1584</v>
      </c>
      <c r="I6559">
        <v>2019</v>
      </c>
      <c r="J6559" s="15" t="s">
        <v>1589</v>
      </c>
      <c r="K6559">
        <v>2019</v>
      </c>
      <c r="L6559" t="s">
        <v>1367</v>
      </c>
      <c r="M6559" t="s">
        <v>14169</v>
      </c>
      <c r="N6559" t="s">
        <v>14170</v>
      </c>
      <c r="O6559">
        <v>26600000000</v>
      </c>
      <c r="P6559" t="s">
        <v>11666</v>
      </c>
      <c r="Q6559">
        <f t="shared" si="116"/>
        <v>250</v>
      </c>
      <c r="R6559">
        <v>8163294</v>
      </c>
      <c r="S6559" t="s">
        <v>1382</v>
      </c>
      <c r="T6559" t="s">
        <v>394</v>
      </c>
      <c r="U6559" s="75">
        <v>250</v>
      </c>
      <c r="V6559">
        <v>8.65</v>
      </c>
      <c r="W6559">
        <v>2162.5</v>
      </c>
      <c r="AH6559" s="16"/>
      <c r="AI6559" t="s">
        <v>1375</v>
      </c>
    </row>
    <row r="6560" spans="1:35" x14ac:dyDescent="0.25">
      <c r="A6560" t="s">
        <v>14457</v>
      </c>
      <c r="B6560" s="1">
        <v>59</v>
      </c>
      <c r="C6560" t="s">
        <v>14052</v>
      </c>
      <c r="D6560">
        <v>11091223</v>
      </c>
      <c r="E6560" t="s">
        <v>14454</v>
      </c>
      <c r="F6560" t="s">
        <v>1363</v>
      </c>
      <c r="G6560" t="s">
        <v>1364</v>
      </c>
      <c r="H6560" s="3" t="s">
        <v>1584</v>
      </c>
      <c r="I6560">
        <v>2019</v>
      </c>
      <c r="J6560" s="15" t="s">
        <v>1589</v>
      </c>
      <c r="K6560">
        <v>2019</v>
      </c>
      <c r="L6560" t="s">
        <v>1367</v>
      </c>
      <c r="M6560" t="s">
        <v>14169</v>
      </c>
      <c r="N6560" t="s">
        <v>14170</v>
      </c>
      <c r="O6560">
        <v>26600000000</v>
      </c>
      <c r="P6560" t="s">
        <v>11666</v>
      </c>
      <c r="Q6560">
        <f t="shared" si="116"/>
        <v>250</v>
      </c>
      <c r="R6560">
        <v>62359193</v>
      </c>
      <c r="S6560" t="s">
        <v>11930</v>
      </c>
      <c r="T6560" t="s">
        <v>587</v>
      </c>
      <c r="U6560" s="75">
        <v>250</v>
      </c>
      <c r="V6560">
        <v>6.97</v>
      </c>
      <c r="W6560">
        <v>1742.5</v>
      </c>
      <c r="AH6560" s="16"/>
      <c r="AI6560" t="s">
        <v>1375</v>
      </c>
    </row>
    <row r="6561" spans="1:35" x14ac:dyDescent="0.25">
      <c r="A6561" t="s">
        <v>14458</v>
      </c>
      <c r="B6561" s="1">
        <v>59</v>
      </c>
      <c r="C6561" t="s">
        <v>571</v>
      </c>
      <c r="D6561">
        <v>9630996</v>
      </c>
      <c r="E6561" t="s">
        <v>14459</v>
      </c>
      <c r="F6561" t="s">
        <v>1363</v>
      </c>
      <c r="G6561" t="s">
        <v>1391</v>
      </c>
      <c r="H6561" s="3" t="s">
        <v>1420</v>
      </c>
      <c r="I6561">
        <v>2019</v>
      </c>
      <c r="J6561" s="15" t="s">
        <v>1421</v>
      </c>
      <c r="K6561">
        <v>2019</v>
      </c>
      <c r="L6561" t="s">
        <v>1367</v>
      </c>
      <c r="M6561" t="s">
        <v>14318</v>
      </c>
      <c r="N6561" t="s">
        <v>14318</v>
      </c>
      <c r="O6561">
        <v>26600000000</v>
      </c>
      <c r="P6561" t="s">
        <v>133</v>
      </c>
      <c r="Q6561">
        <f t="shared" si="116"/>
        <v>1863</v>
      </c>
      <c r="R6561">
        <v>62359193</v>
      </c>
      <c r="S6561" t="s">
        <v>11930</v>
      </c>
      <c r="T6561" t="s">
        <v>587</v>
      </c>
      <c r="U6561" s="75">
        <v>1863</v>
      </c>
      <c r="V6561">
        <v>6.98</v>
      </c>
      <c r="W6561">
        <v>13003.74</v>
      </c>
      <c r="AH6561" s="16"/>
      <c r="AI6561" t="s">
        <v>1375</v>
      </c>
    </row>
    <row r="6562" spans="1:35" x14ac:dyDescent="0.25">
      <c r="A6562" t="s">
        <v>14460</v>
      </c>
      <c r="B6562" s="1">
        <v>59</v>
      </c>
      <c r="C6562" t="s">
        <v>571</v>
      </c>
      <c r="D6562">
        <v>9630996</v>
      </c>
      <c r="E6562" t="s">
        <v>14459</v>
      </c>
      <c r="F6562" t="s">
        <v>1363</v>
      </c>
      <c r="G6562" t="s">
        <v>1391</v>
      </c>
      <c r="H6562" s="3" t="s">
        <v>1420</v>
      </c>
      <c r="I6562">
        <v>2019</v>
      </c>
      <c r="J6562" s="15" t="s">
        <v>1421</v>
      </c>
      <c r="K6562">
        <v>2019</v>
      </c>
      <c r="L6562" t="s">
        <v>1367</v>
      </c>
      <c r="M6562" t="s">
        <v>14318</v>
      </c>
      <c r="N6562" t="s">
        <v>14318</v>
      </c>
      <c r="O6562">
        <v>26600000000</v>
      </c>
      <c r="P6562" t="s">
        <v>133</v>
      </c>
      <c r="Q6562">
        <f t="shared" si="116"/>
        <v>1863</v>
      </c>
      <c r="R6562">
        <v>4556984</v>
      </c>
      <c r="S6562" t="s">
        <v>11614</v>
      </c>
      <c r="T6562" t="s">
        <v>11796</v>
      </c>
      <c r="U6562" s="75">
        <v>1863</v>
      </c>
      <c r="V6562">
        <v>6.9</v>
      </c>
      <c r="W6562">
        <v>12854.7</v>
      </c>
      <c r="AH6562" s="16"/>
      <c r="AI6562" t="s">
        <v>1375</v>
      </c>
    </row>
    <row r="6563" spans="1:35" x14ac:dyDescent="0.25">
      <c r="A6563" t="s">
        <v>14461</v>
      </c>
      <c r="B6563" s="1">
        <v>59</v>
      </c>
      <c r="C6563" t="s">
        <v>571</v>
      </c>
      <c r="D6563">
        <v>9630996</v>
      </c>
      <c r="E6563" t="s">
        <v>14459</v>
      </c>
      <c r="F6563" t="s">
        <v>1363</v>
      </c>
      <c r="G6563" t="s">
        <v>1391</v>
      </c>
      <c r="H6563" s="3" t="s">
        <v>1420</v>
      </c>
      <c r="I6563">
        <v>2019</v>
      </c>
      <c r="J6563" s="15" t="s">
        <v>1421</v>
      </c>
      <c r="K6563">
        <v>2019</v>
      </c>
      <c r="L6563" t="s">
        <v>1367</v>
      </c>
      <c r="M6563" t="s">
        <v>14318</v>
      </c>
      <c r="N6563" t="s">
        <v>14318</v>
      </c>
      <c r="O6563">
        <v>26600000000</v>
      </c>
      <c r="P6563" t="s">
        <v>133</v>
      </c>
      <c r="Q6563">
        <f t="shared" si="116"/>
        <v>1863</v>
      </c>
      <c r="R6563">
        <v>22339655</v>
      </c>
      <c r="S6563" t="s">
        <v>2103</v>
      </c>
      <c r="T6563" t="s">
        <v>14145</v>
      </c>
      <c r="U6563" s="75">
        <v>1863</v>
      </c>
      <c r="V6563">
        <v>11.75</v>
      </c>
      <c r="W6563">
        <v>21890.25</v>
      </c>
      <c r="AH6563" s="16"/>
      <c r="AI6563" t="s">
        <v>1375</v>
      </c>
    </row>
    <row r="6564" spans="1:35" x14ac:dyDescent="0.25">
      <c r="A6564" t="s">
        <v>14462</v>
      </c>
      <c r="B6564" s="1">
        <v>59</v>
      </c>
      <c r="C6564" t="s">
        <v>14052</v>
      </c>
      <c r="D6564">
        <v>9615695</v>
      </c>
      <c r="E6564" t="s">
        <v>14463</v>
      </c>
      <c r="F6564" t="s">
        <v>1363</v>
      </c>
      <c r="G6564" t="s">
        <v>1364</v>
      </c>
      <c r="H6564" s="3" t="s">
        <v>3504</v>
      </c>
      <c r="I6564">
        <v>2019</v>
      </c>
      <c r="J6564" s="15" t="s">
        <v>12379</v>
      </c>
      <c r="K6564">
        <v>2019</v>
      </c>
      <c r="L6564" t="s">
        <v>1367</v>
      </c>
      <c r="M6564" t="s">
        <v>13866</v>
      </c>
      <c r="N6564" t="s">
        <v>14070</v>
      </c>
      <c r="O6564">
        <v>26600000000</v>
      </c>
      <c r="P6564" t="s">
        <v>11666</v>
      </c>
      <c r="Q6564">
        <f t="shared" si="116"/>
        <v>2000</v>
      </c>
      <c r="R6564">
        <v>22339655</v>
      </c>
      <c r="S6564" t="s">
        <v>2103</v>
      </c>
      <c r="T6564" t="s">
        <v>14145</v>
      </c>
      <c r="U6564" s="75">
        <v>2000</v>
      </c>
      <c r="V6564">
        <v>14.5</v>
      </c>
      <c r="W6564">
        <v>29000</v>
      </c>
      <c r="AH6564" s="16"/>
      <c r="AI6564" t="s">
        <v>1375</v>
      </c>
    </row>
    <row r="6565" spans="1:35" x14ac:dyDescent="0.25">
      <c r="A6565" t="s">
        <v>14464</v>
      </c>
      <c r="B6565" s="1">
        <v>59</v>
      </c>
      <c r="C6565" t="s">
        <v>14052</v>
      </c>
      <c r="D6565">
        <v>9615695</v>
      </c>
      <c r="E6565" t="s">
        <v>14463</v>
      </c>
      <c r="F6565" t="s">
        <v>1363</v>
      </c>
      <c r="G6565" t="s">
        <v>1364</v>
      </c>
      <c r="H6565" s="3" t="s">
        <v>3504</v>
      </c>
      <c r="I6565">
        <v>2019</v>
      </c>
      <c r="J6565" s="15" t="s">
        <v>12379</v>
      </c>
      <c r="K6565">
        <v>2019</v>
      </c>
      <c r="L6565" t="s">
        <v>1367</v>
      </c>
      <c r="M6565" t="s">
        <v>13866</v>
      </c>
      <c r="N6565" t="s">
        <v>14070</v>
      </c>
      <c r="O6565">
        <v>26600000000</v>
      </c>
      <c r="P6565" t="s">
        <v>11666</v>
      </c>
      <c r="Q6565">
        <f t="shared" si="116"/>
        <v>2000</v>
      </c>
      <c r="R6565">
        <v>62359193</v>
      </c>
      <c r="S6565" t="s">
        <v>11930</v>
      </c>
      <c r="T6565" t="s">
        <v>587</v>
      </c>
      <c r="U6565" s="75">
        <v>2000</v>
      </c>
      <c r="V6565">
        <v>6.98</v>
      </c>
      <c r="W6565">
        <v>13960</v>
      </c>
      <c r="AH6565" s="16"/>
      <c r="AI6565" t="s">
        <v>1375</v>
      </c>
    </row>
    <row r="6566" spans="1:35" x14ac:dyDescent="0.25">
      <c r="A6566" t="s">
        <v>14465</v>
      </c>
      <c r="B6566" s="1">
        <v>59</v>
      </c>
      <c r="C6566" t="s">
        <v>571</v>
      </c>
      <c r="D6566">
        <v>11076607</v>
      </c>
      <c r="E6566" t="s">
        <v>14318</v>
      </c>
      <c r="F6566" t="s">
        <v>1363</v>
      </c>
      <c r="G6566" t="s">
        <v>1391</v>
      </c>
      <c r="H6566" s="3" t="s">
        <v>6844</v>
      </c>
      <c r="I6566">
        <v>2019</v>
      </c>
      <c r="J6566" s="15" t="s">
        <v>1588</v>
      </c>
      <c r="K6566">
        <v>2019</v>
      </c>
      <c r="L6566" t="s">
        <v>1367</v>
      </c>
      <c r="M6566" t="s">
        <v>14318</v>
      </c>
      <c r="N6566" t="s">
        <v>14318</v>
      </c>
      <c r="O6566">
        <v>26600000000</v>
      </c>
      <c r="P6566" t="s">
        <v>133</v>
      </c>
      <c r="Q6566">
        <f t="shared" si="116"/>
        <v>400</v>
      </c>
      <c r="R6566">
        <v>22339655</v>
      </c>
      <c r="S6566" t="s">
        <v>2103</v>
      </c>
      <c r="T6566" t="s">
        <v>14360</v>
      </c>
      <c r="U6566" s="75">
        <v>400</v>
      </c>
      <c r="V6566">
        <v>9.15</v>
      </c>
      <c r="W6566">
        <v>3660</v>
      </c>
      <c r="AH6566" s="16"/>
      <c r="AI6566" t="s">
        <v>1375</v>
      </c>
    </row>
    <row r="6567" spans="1:35" x14ac:dyDescent="0.25">
      <c r="A6567" t="s">
        <v>14466</v>
      </c>
      <c r="B6567" s="1">
        <v>59</v>
      </c>
      <c r="C6567" t="s">
        <v>571</v>
      </c>
      <c r="D6567">
        <v>11076607</v>
      </c>
      <c r="E6567" t="s">
        <v>14318</v>
      </c>
      <c r="F6567" t="s">
        <v>1363</v>
      </c>
      <c r="G6567" t="s">
        <v>1391</v>
      </c>
      <c r="H6567" s="3" t="s">
        <v>6844</v>
      </c>
      <c r="I6567">
        <v>2019</v>
      </c>
      <c r="J6567" s="15" t="s">
        <v>1588</v>
      </c>
      <c r="K6567">
        <v>2019</v>
      </c>
      <c r="L6567" t="s">
        <v>1367</v>
      </c>
      <c r="M6567" t="s">
        <v>14318</v>
      </c>
      <c r="N6567" t="s">
        <v>14318</v>
      </c>
      <c r="O6567">
        <v>26600000000</v>
      </c>
      <c r="P6567" t="s">
        <v>133</v>
      </c>
      <c r="Q6567">
        <f t="shared" si="116"/>
        <v>400</v>
      </c>
      <c r="R6567">
        <v>62359193</v>
      </c>
      <c r="S6567" t="s">
        <v>11930</v>
      </c>
      <c r="T6567" t="s">
        <v>587</v>
      </c>
      <c r="U6567" s="75">
        <v>400</v>
      </c>
      <c r="V6567">
        <v>7.05</v>
      </c>
      <c r="W6567">
        <v>2820</v>
      </c>
      <c r="AH6567" s="16"/>
      <c r="AI6567" t="s">
        <v>1375</v>
      </c>
    </row>
    <row r="6568" spans="1:35" x14ac:dyDescent="0.25">
      <c r="A6568" t="s">
        <v>14467</v>
      </c>
      <c r="B6568" s="1">
        <v>59</v>
      </c>
      <c r="C6568" t="s">
        <v>571</v>
      </c>
      <c r="D6568">
        <v>11076607</v>
      </c>
      <c r="E6568" t="s">
        <v>14318</v>
      </c>
      <c r="F6568" t="s">
        <v>1363</v>
      </c>
      <c r="G6568" t="s">
        <v>1391</v>
      </c>
      <c r="H6568" s="3" t="s">
        <v>6844</v>
      </c>
      <c r="I6568">
        <v>2019</v>
      </c>
      <c r="J6568" s="15" t="s">
        <v>1588</v>
      </c>
      <c r="K6568">
        <v>2019</v>
      </c>
      <c r="L6568" t="s">
        <v>1367</v>
      </c>
      <c r="M6568" t="s">
        <v>14318</v>
      </c>
      <c r="N6568" t="s">
        <v>14318</v>
      </c>
      <c r="O6568">
        <v>26600000000</v>
      </c>
      <c r="P6568" t="s">
        <v>133</v>
      </c>
      <c r="Q6568">
        <f t="shared" si="116"/>
        <v>400</v>
      </c>
      <c r="R6568">
        <v>8163294</v>
      </c>
      <c r="S6568" t="s">
        <v>1382</v>
      </c>
      <c r="T6568" t="s">
        <v>394</v>
      </c>
      <c r="U6568" s="75">
        <v>400</v>
      </c>
      <c r="V6568">
        <v>9.4499999999999993</v>
      </c>
      <c r="W6568">
        <v>3780</v>
      </c>
      <c r="AH6568" s="16"/>
      <c r="AI6568" t="s">
        <v>1375</v>
      </c>
    </row>
    <row r="6569" spans="1:35" x14ac:dyDescent="0.25">
      <c r="A6569" t="s">
        <v>14468</v>
      </c>
      <c r="B6569" s="1">
        <v>59</v>
      </c>
      <c r="C6569" t="s">
        <v>571</v>
      </c>
      <c r="D6569">
        <v>11076607</v>
      </c>
      <c r="E6569" t="s">
        <v>14318</v>
      </c>
      <c r="F6569" t="s">
        <v>1363</v>
      </c>
      <c r="G6569" t="s">
        <v>1391</v>
      </c>
      <c r="H6569" s="3" t="s">
        <v>6844</v>
      </c>
      <c r="I6569">
        <v>2019</v>
      </c>
      <c r="J6569" s="15" t="s">
        <v>1588</v>
      </c>
      <c r="K6569">
        <v>2019</v>
      </c>
      <c r="L6569" t="s">
        <v>1367</v>
      </c>
      <c r="M6569" t="s">
        <v>14318</v>
      </c>
      <c r="N6569" t="s">
        <v>14318</v>
      </c>
      <c r="O6569">
        <v>26600000000</v>
      </c>
      <c r="P6569" t="s">
        <v>133</v>
      </c>
      <c r="Q6569">
        <f t="shared" si="116"/>
        <v>400</v>
      </c>
      <c r="R6569">
        <v>4556984</v>
      </c>
      <c r="S6569" t="s">
        <v>11614</v>
      </c>
      <c r="T6569" t="s">
        <v>11796</v>
      </c>
      <c r="U6569" s="75">
        <v>400</v>
      </c>
      <c r="V6569">
        <v>6.9</v>
      </c>
      <c r="W6569">
        <v>2760</v>
      </c>
      <c r="AH6569" s="16"/>
      <c r="AI6569" t="s">
        <v>1375</v>
      </c>
    </row>
    <row r="6570" spans="1:35" x14ac:dyDescent="0.25">
      <c r="A6570" t="s">
        <v>14469</v>
      </c>
      <c r="B6570" s="1">
        <v>59</v>
      </c>
      <c r="C6570" t="s">
        <v>14052</v>
      </c>
      <c r="D6570">
        <v>11118741</v>
      </c>
      <c r="E6570" t="s">
        <v>14470</v>
      </c>
      <c r="F6570" t="s">
        <v>1363</v>
      </c>
      <c r="G6570" t="s">
        <v>1364</v>
      </c>
      <c r="H6570" s="3" t="s">
        <v>1585</v>
      </c>
      <c r="I6570">
        <v>2019</v>
      </c>
      <c r="J6570" s="15" t="s">
        <v>3511</v>
      </c>
      <c r="K6570">
        <v>2019</v>
      </c>
      <c r="L6570" t="s">
        <v>1367</v>
      </c>
      <c r="M6570" t="s">
        <v>14169</v>
      </c>
      <c r="N6570" t="s">
        <v>14170</v>
      </c>
      <c r="O6570">
        <v>26600000000</v>
      </c>
      <c r="P6570" t="s">
        <v>11666</v>
      </c>
      <c r="Q6570">
        <f t="shared" si="116"/>
        <v>400</v>
      </c>
      <c r="R6570">
        <v>22339655</v>
      </c>
      <c r="S6570" t="s">
        <v>2103</v>
      </c>
      <c r="T6570" t="s">
        <v>14360</v>
      </c>
      <c r="U6570" s="75">
        <v>400</v>
      </c>
      <c r="V6570">
        <v>9.15</v>
      </c>
      <c r="W6570">
        <v>3660</v>
      </c>
      <c r="AH6570" s="16"/>
      <c r="AI6570" t="s">
        <v>1375</v>
      </c>
    </row>
    <row r="6571" spans="1:35" x14ac:dyDescent="0.25">
      <c r="A6571" t="s">
        <v>14471</v>
      </c>
      <c r="B6571" s="1">
        <v>59</v>
      </c>
      <c r="C6571" t="s">
        <v>14052</v>
      </c>
      <c r="D6571">
        <v>11118741</v>
      </c>
      <c r="E6571" t="s">
        <v>14470</v>
      </c>
      <c r="F6571" t="s">
        <v>1363</v>
      </c>
      <c r="G6571" t="s">
        <v>1364</v>
      </c>
      <c r="H6571" s="3" t="s">
        <v>1585</v>
      </c>
      <c r="I6571">
        <v>2019</v>
      </c>
      <c r="J6571" s="15" t="s">
        <v>3511</v>
      </c>
      <c r="K6571">
        <v>2019</v>
      </c>
      <c r="L6571" t="s">
        <v>1367</v>
      </c>
      <c r="M6571" t="s">
        <v>14169</v>
      </c>
      <c r="N6571" t="s">
        <v>14170</v>
      </c>
      <c r="O6571">
        <v>26600000000</v>
      </c>
      <c r="P6571" t="s">
        <v>11666</v>
      </c>
      <c r="Q6571">
        <f t="shared" si="116"/>
        <v>400</v>
      </c>
      <c r="R6571">
        <v>4556984</v>
      </c>
      <c r="S6571" t="s">
        <v>11614</v>
      </c>
      <c r="T6571" t="s">
        <v>11796</v>
      </c>
      <c r="U6571" s="75">
        <v>400</v>
      </c>
      <c r="V6571">
        <v>7.1</v>
      </c>
      <c r="W6571">
        <v>2840</v>
      </c>
      <c r="AH6571" s="16"/>
      <c r="AI6571" t="s">
        <v>1375</v>
      </c>
    </row>
    <row r="6572" spans="1:35" x14ac:dyDescent="0.25">
      <c r="A6572" t="s">
        <v>14472</v>
      </c>
      <c r="B6572" s="1">
        <v>59</v>
      </c>
      <c r="C6572" t="s">
        <v>571</v>
      </c>
      <c r="D6572">
        <v>12339822</v>
      </c>
      <c r="E6572" t="s">
        <v>14473</v>
      </c>
      <c r="F6572" t="s">
        <v>1363</v>
      </c>
      <c r="G6572" t="s">
        <v>1391</v>
      </c>
      <c r="H6572" s="3" t="s">
        <v>4835</v>
      </c>
      <c r="I6572">
        <v>2020</v>
      </c>
      <c r="J6572" s="15" t="s">
        <v>1600</v>
      </c>
      <c r="K6572">
        <v>2020</v>
      </c>
      <c r="L6572" t="s">
        <v>1367</v>
      </c>
      <c r="M6572" t="s">
        <v>13866</v>
      </c>
      <c r="N6572" t="s">
        <v>14070</v>
      </c>
      <c r="O6572">
        <v>26600000000</v>
      </c>
      <c r="P6572" t="s">
        <v>11686</v>
      </c>
      <c r="Q6572">
        <f t="shared" si="116"/>
        <v>20</v>
      </c>
      <c r="R6572">
        <v>90552857</v>
      </c>
      <c r="S6572" t="s">
        <v>1928</v>
      </c>
      <c r="T6572" t="s">
        <v>13931</v>
      </c>
      <c r="U6572" s="75">
        <v>20</v>
      </c>
      <c r="V6572">
        <v>8.5</v>
      </c>
      <c r="W6572">
        <v>170</v>
      </c>
      <c r="AH6572" s="16"/>
      <c r="AI6572" t="s">
        <v>1375</v>
      </c>
    </row>
    <row r="6573" spans="1:35" x14ac:dyDescent="0.25">
      <c r="A6573" t="s">
        <v>14474</v>
      </c>
      <c r="B6573" s="1">
        <v>59</v>
      </c>
      <c r="C6573" t="s">
        <v>571</v>
      </c>
      <c r="D6573">
        <v>12339822</v>
      </c>
      <c r="E6573" t="s">
        <v>14473</v>
      </c>
      <c r="F6573" t="s">
        <v>1363</v>
      </c>
      <c r="G6573" t="s">
        <v>1391</v>
      </c>
      <c r="H6573" s="3" t="s">
        <v>4835</v>
      </c>
      <c r="I6573">
        <v>2020</v>
      </c>
      <c r="J6573" s="15" t="s">
        <v>1600</v>
      </c>
      <c r="K6573">
        <v>2020</v>
      </c>
      <c r="L6573" t="s">
        <v>1367</v>
      </c>
      <c r="M6573" t="s">
        <v>13866</v>
      </c>
      <c r="N6573" t="s">
        <v>14070</v>
      </c>
      <c r="O6573">
        <v>26600000000</v>
      </c>
      <c r="P6573" t="s">
        <v>11686</v>
      </c>
      <c r="Q6573">
        <f t="shared" si="116"/>
        <v>20</v>
      </c>
      <c r="R6573">
        <v>8163294</v>
      </c>
      <c r="S6573" t="s">
        <v>1382</v>
      </c>
      <c r="T6573" t="s">
        <v>394</v>
      </c>
      <c r="U6573" s="75">
        <v>20</v>
      </c>
      <c r="V6573">
        <v>9.98</v>
      </c>
      <c r="W6573">
        <v>199.6</v>
      </c>
      <c r="AH6573" s="16"/>
      <c r="AI6573" t="s">
        <v>1375</v>
      </c>
    </row>
    <row r="6574" spans="1:35" x14ac:dyDescent="0.25">
      <c r="A6574" t="s">
        <v>14475</v>
      </c>
      <c r="B6574" s="1">
        <v>59</v>
      </c>
      <c r="C6574" t="s">
        <v>571</v>
      </c>
      <c r="D6574">
        <v>12339822</v>
      </c>
      <c r="E6574" t="s">
        <v>14473</v>
      </c>
      <c r="F6574" t="s">
        <v>1363</v>
      </c>
      <c r="G6574" t="s">
        <v>1391</v>
      </c>
      <c r="H6574" s="3" t="s">
        <v>4835</v>
      </c>
      <c r="I6574">
        <v>2020</v>
      </c>
      <c r="J6574" s="15" t="s">
        <v>1600</v>
      </c>
      <c r="K6574">
        <v>2020</v>
      </c>
      <c r="L6574" t="s">
        <v>1367</v>
      </c>
      <c r="M6574" t="s">
        <v>13866</v>
      </c>
      <c r="N6574" t="s">
        <v>14070</v>
      </c>
      <c r="O6574">
        <v>26600000000</v>
      </c>
      <c r="P6574" t="s">
        <v>11686</v>
      </c>
      <c r="Q6574">
        <f t="shared" si="116"/>
        <v>20</v>
      </c>
      <c r="R6574">
        <v>22339655</v>
      </c>
      <c r="S6574" t="s">
        <v>2103</v>
      </c>
      <c r="T6574" t="s">
        <v>14392</v>
      </c>
      <c r="U6574" s="75">
        <v>20</v>
      </c>
      <c r="V6574">
        <v>7.44</v>
      </c>
      <c r="W6574">
        <v>148.80000000000001</v>
      </c>
      <c r="AH6574" s="16"/>
      <c r="AI6574" t="s">
        <v>1375</v>
      </c>
    </row>
    <row r="6575" spans="1:35" x14ac:dyDescent="0.25">
      <c r="A6575" t="s">
        <v>14476</v>
      </c>
      <c r="B6575" s="1">
        <v>59</v>
      </c>
      <c r="C6575" t="s">
        <v>14052</v>
      </c>
      <c r="D6575">
        <v>9056262</v>
      </c>
      <c r="E6575" t="s">
        <v>14477</v>
      </c>
      <c r="F6575" t="s">
        <v>1363</v>
      </c>
      <c r="G6575" t="s">
        <v>1364</v>
      </c>
      <c r="H6575" s="3" t="s">
        <v>2641</v>
      </c>
      <c r="I6575">
        <v>2018</v>
      </c>
      <c r="J6575" s="15" t="s">
        <v>2634</v>
      </c>
      <c r="K6575">
        <v>2018</v>
      </c>
      <c r="L6575" t="s">
        <v>1367</v>
      </c>
      <c r="M6575" t="s">
        <v>14169</v>
      </c>
      <c r="N6575" t="s">
        <v>14170</v>
      </c>
      <c r="O6575">
        <v>26600000000</v>
      </c>
      <c r="P6575" t="s">
        <v>11666</v>
      </c>
      <c r="Q6575">
        <f t="shared" si="116"/>
        <v>3050</v>
      </c>
      <c r="R6575">
        <v>22339655</v>
      </c>
      <c r="S6575" t="s">
        <v>2103</v>
      </c>
      <c r="T6575" t="s">
        <v>14180</v>
      </c>
      <c r="U6575" s="75">
        <v>3050</v>
      </c>
      <c r="V6575">
        <v>11</v>
      </c>
      <c r="W6575">
        <v>33550</v>
      </c>
      <c r="AH6575" s="16"/>
      <c r="AI6575" t="s">
        <v>1375</v>
      </c>
    </row>
    <row r="6576" spans="1:35" x14ac:dyDescent="0.25">
      <c r="A6576" t="s">
        <v>14478</v>
      </c>
      <c r="B6576" s="1">
        <v>59</v>
      </c>
      <c r="C6576" t="s">
        <v>14052</v>
      </c>
      <c r="D6576">
        <v>9056262</v>
      </c>
      <c r="E6576" t="s">
        <v>14477</v>
      </c>
      <c r="F6576" t="s">
        <v>1363</v>
      </c>
      <c r="G6576" t="s">
        <v>1364</v>
      </c>
      <c r="H6576" s="3" t="s">
        <v>2641</v>
      </c>
      <c r="I6576">
        <v>2018</v>
      </c>
      <c r="J6576" s="15" t="s">
        <v>2634</v>
      </c>
      <c r="K6576">
        <v>2018</v>
      </c>
      <c r="L6576" t="s">
        <v>1367</v>
      </c>
      <c r="M6576" t="s">
        <v>14169</v>
      </c>
      <c r="N6576" t="s">
        <v>14170</v>
      </c>
      <c r="O6576">
        <v>26600000000</v>
      </c>
      <c r="P6576" t="s">
        <v>11666</v>
      </c>
      <c r="Q6576">
        <f t="shared" si="116"/>
        <v>3050</v>
      </c>
      <c r="R6576">
        <v>7505043</v>
      </c>
      <c r="S6576" t="s">
        <v>1378</v>
      </c>
      <c r="T6576" t="s">
        <v>587</v>
      </c>
      <c r="U6576" s="75">
        <v>3050</v>
      </c>
      <c r="V6576">
        <v>5.5</v>
      </c>
      <c r="W6576">
        <v>16775</v>
      </c>
      <c r="AH6576" s="16"/>
      <c r="AI6576" t="s">
        <v>1375</v>
      </c>
    </row>
    <row r="6577" spans="1:35" x14ac:dyDescent="0.25">
      <c r="A6577" t="s">
        <v>14479</v>
      </c>
      <c r="B6577" s="1">
        <v>59</v>
      </c>
      <c r="C6577" t="s">
        <v>571</v>
      </c>
      <c r="D6577">
        <v>9060278</v>
      </c>
      <c r="E6577" t="s">
        <v>14480</v>
      </c>
      <c r="F6577" t="s">
        <v>1363</v>
      </c>
      <c r="G6577" t="s">
        <v>1391</v>
      </c>
      <c r="H6577" s="3" t="s">
        <v>2634</v>
      </c>
      <c r="I6577">
        <v>2018</v>
      </c>
      <c r="J6577" s="15" t="s">
        <v>1609</v>
      </c>
      <c r="K6577">
        <v>2018</v>
      </c>
      <c r="L6577" t="s">
        <v>1367</v>
      </c>
      <c r="M6577" t="s">
        <v>13866</v>
      </c>
      <c r="N6577" t="s">
        <v>14481</v>
      </c>
      <c r="O6577">
        <v>26600000000</v>
      </c>
      <c r="P6577" t="s">
        <v>13941</v>
      </c>
      <c r="Q6577">
        <f t="shared" si="116"/>
        <v>24</v>
      </c>
      <c r="R6577">
        <v>22339655</v>
      </c>
      <c r="S6577" t="s">
        <v>2103</v>
      </c>
      <c r="T6577" t="s">
        <v>14145</v>
      </c>
      <c r="U6577" s="75">
        <v>24</v>
      </c>
      <c r="V6577">
        <v>10.5</v>
      </c>
      <c r="W6577">
        <v>252</v>
      </c>
      <c r="AH6577" s="16"/>
      <c r="AI6577" t="s">
        <v>1375</v>
      </c>
    </row>
    <row r="6578" spans="1:35" x14ac:dyDescent="0.25">
      <c r="A6578" t="s">
        <v>14482</v>
      </c>
      <c r="B6578" s="1">
        <v>59</v>
      </c>
      <c r="C6578" t="s">
        <v>14052</v>
      </c>
      <c r="D6578">
        <v>11775815</v>
      </c>
      <c r="E6578" t="s">
        <v>14483</v>
      </c>
      <c r="F6578" t="s">
        <v>1363</v>
      </c>
      <c r="G6578" t="s">
        <v>1391</v>
      </c>
      <c r="H6578" s="3" t="s">
        <v>4069</v>
      </c>
      <c r="I6578">
        <v>2020</v>
      </c>
      <c r="J6578" s="15" t="s">
        <v>1618</v>
      </c>
      <c r="K6578">
        <v>2020</v>
      </c>
      <c r="L6578" t="s">
        <v>1367</v>
      </c>
      <c r="M6578" t="s">
        <v>13866</v>
      </c>
      <c r="N6578" t="s">
        <v>14070</v>
      </c>
      <c r="O6578">
        <v>26600000000</v>
      </c>
      <c r="P6578" t="s">
        <v>11666</v>
      </c>
      <c r="Q6578">
        <f t="shared" si="116"/>
        <v>2400</v>
      </c>
      <c r="R6578">
        <v>4556984</v>
      </c>
      <c r="S6578" t="s">
        <v>11614</v>
      </c>
      <c r="T6578" t="s">
        <v>11796</v>
      </c>
      <c r="U6578" s="75">
        <v>2400</v>
      </c>
      <c r="V6578">
        <v>7.4</v>
      </c>
      <c r="W6578">
        <v>17760</v>
      </c>
      <c r="AH6578" s="16"/>
      <c r="AI6578" t="s">
        <v>1375</v>
      </c>
    </row>
    <row r="6579" spans="1:35" x14ac:dyDescent="0.25">
      <c r="A6579" t="s">
        <v>14484</v>
      </c>
      <c r="B6579" s="1">
        <v>59</v>
      </c>
      <c r="C6579" t="s">
        <v>14052</v>
      </c>
      <c r="D6579">
        <v>11775815</v>
      </c>
      <c r="E6579" t="s">
        <v>14483</v>
      </c>
      <c r="F6579" t="s">
        <v>1363</v>
      </c>
      <c r="G6579" t="s">
        <v>1391</v>
      </c>
      <c r="H6579" s="3" t="s">
        <v>4069</v>
      </c>
      <c r="I6579">
        <v>2020</v>
      </c>
      <c r="J6579" s="15" t="s">
        <v>1618</v>
      </c>
      <c r="K6579">
        <v>2020</v>
      </c>
      <c r="L6579" t="s">
        <v>1367</v>
      </c>
      <c r="M6579" t="s">
        <v>13866</v>
      </c>
      <c r="N6579" t="s">
        <v>14070</v>
      </c>
      <c r="O6579">
        <v>26600000000</v>
      </c>
      <c r="P6579" t="s">
        <v>11666</v>
      </c>
      <c r="Q6579">
        <f t="shared" si="116"/>
        <v>2400</v>
      </c>
      <c r="R6579">
        <v>22339655</v>
      </c>
      <c r="S6579" t="s">
        <v>2103</v>
      </c>
      <c r="T6579" t="s">
        <v>14392</v>
      </c>
      <c r="U6579" s="75">
        <v>2400</v>
      </c>
      <c r="V6579">
        <v>7.44</v>
      </c>
      <c r="W6579">
        <v>17856</v>
      </c>
      <c r="AH6579" s="16"/>
      <c r="AI6579" t="s">
        <v>1375</v>
      </c>
    </row>
    <row r="6580" spans="1:35" x14ac:dyDescent="0.25">
      <c r="A6580" t="s">
        <v>14485</v>
      </c>
      <c r="B6580" s="1">
        <v>59</v>
      </c>
      <c r="C6580" t="s">
        <v>14052</v>
      </c>
      <c r="D6580">
        <v>11775815</v>
      </c>
      <c r="E6580" t="s">
        <v>14483</v>
      </c>
      <c r="F6580" t="s">
        <v>1363</v>
      </c>
      <c r="G6580" t="s">
        <v>1391</v>
      </c>
      <c r="H6580" s="3" t="s">
        <v>4069</v>
      </c>
      <c r="I6580">
        <v>2020</v>
      </c>
      <c r="J6580" s="15" t="s">
        <v>1618</v>
      </c>
      <c r="K6580">
        <v>2020</v>
      </c>
      <c r="L6580" t="s">
        <v>1367</v>
      </c>
      <c r="M6580" t="s">
        <v>13866</v>
      </c>
      <c r="N6580" t="s">
        <v>14070</v>
      </c>
      <c r="O6580">
        <v>26600000000</v>
      </c>
      <c r="P6580" t="s">
        <v>11666</v>
      </c>
      <c r="Q6580">
        <f t="shared" si="116"/>
        <v>2400</v>
      </c>
      <c r="R6580">
        <v>8163294</v>
      </c>
      <c r="S6580" t="s">
        <v>1382</v>
      </c>
      <c r="T6580" t="s">
        <v>394</v>
      </c>
      <c r="U6580" s="75">
        <v>2400</v>
      </c>
      <c r="V6580">
        <v>8.64</v>
      </c>
      <c r="W6580">
        <v>20736</v>
      </c>
      <c r="AH6580" s="16"/>
      <c r="AI6580" t="s">
        <v>1375</v>
      </c>
    </row>
    <row r="6581" spans="1:35" x14ac:dyDescent="0.25">
      <c r="A6581" t="s">
        <v>14486</v>
      </c>
      <c r="B6581" s="1">
        <v>59</v>
      </c>
      <c r="C6581" t="s">
        <v>14052</v>
      </c>
      <c r="D6581">
        <v>9646507</v>
      </c>
      <c r="E6581" t="s">
        <v>14487</v>
      </c>
      <c r="F6581" t="s">
        <v>1363</v>
      </c>
      <c r="G6581" t="s">
        <v>1364</v>
      </c>
      <c r="H6581" s="3" t="s">
        <v>3508</v>
      </c>
      <c r="I6581">
        <v>2019</v>
      </c>
      <c r="J6581" s="15" t="s">
        <v>6883</v>
      </c>
      <c r="K6581">
        <v>2019</v>
      </c>
      <c r="L6581" t="s">
        <v>1367</v>
      </c>
      <c r="M6581" t="s">
        <v>14169</v>
      </c>
      <c r="N6581" t="s">
        <v>14170</v>
      </c>
      <c r="O6581">
        <v>26600000000</v>
      </c>
      <c r="P6581" t="s">
        <v>11666</v>
      </c>
      <c r="Q6581">
        <f t="shared" si="116"/>
        <v>320</v>
      </c>
      <c r="R6581">
        <v>8163294</v>
      </c>
      <c r="S6581" t="s">
        <v>1382</v>
      </c>
      <c r="T6581" t="s">
        <v>14296</v>
      </c>
      <c r="U6581" s="75">
        <v>320</v>
      </c>
      <c r="V6581">
        <v>10.69</v>
      </c>
      <c r="W6581">
        <v>3420.8</v>
      </c>
      <c r="AH6581" s="16"/>
      <c r="AI6581" t="s">
        <v>1375</v>
      </c>
    </row>
    <row r="6582" spans="1:35" x14ac:dyDescent="0.25">
      <c r="A6582" t="s">
        <v>14488</v>
      </c>
      <c r="B6582" s="1">
        <v>59</v>
      </c>
      <c r="C6582" t="s">
        <v>14052</v>
      </c>
      <c r="D6582">
        <v>9646507</v>
      </c>
      <c r="E6582" t="s">
        <v>14487</v>
      </c>
      <c r="F6582" t="s">
        <v>1363</v>
      </c>
      <c r="G6582" t="s">
        <v>1364</v>
      </c>
      <c r="H6582" s="3" t="s">
        <v>3508</v>
      </c>
      <c r="I6582">
        <v>2019</v>
      </c>
      <c r="J6582" s="15" t="s">
        <v>6883</v>
      </c>
      <c r="K6582">
        <v>2019</v>
      </c>
      <c r="L6582" t="s">
        <v>1367</v>
      </c>
      <c r="M6582" t="s">
        <v>14169</v>
      </c>
      <c r="N6582" t="s">
        <v>14170</v>
      </c>
      <c r="O6582">
        <v>26600000000</v>
      </c>
      <c r="P6582" t="s">
        <v>11666</v>
      </c>
      <c r="Q6582">
        <f t="shared" si="116"/>
        <v>320</v>
      </c>
      <c r="R6582">
        <v>22339655</v>
      </c>
      <c r="S6582" t="s">
        <v>2103</v>
      </c>
      <c r="T6582" t="s">
        <v>14489</v>
      </c>
      <c r="U6582" s="75">
        <v>320</v>
      </c>
      <c r="V6582">
        <v>13.72</v>
      </c>
      <c r="W6582">
        <v>4390.3999999999996</v>
      </c>
      <c r="AH6582" s="16"/>
      <c r="AI6582" t="s">
        <v>1375</v>
      </c>
    </row>
    <row r="6583" spans="1:35" x14ac:dyDescent="0.25">
      <c r="A6583" t="s">
        <v>14490</v>
      </c>
      <c r="B6583" s="1">
        <v>59</v>
      </c>
      <c r="C6583" t="s">
        <v>14052</v>
      </c>
      <c r="D6583">
        <v>9071725</v>
      </c>
      <c r="E6583" t="s">
        <v>9289</v>
      </c>
      <c r="F6583" t="s">
        <v>1363</v>
      </c>
      <c r="G6583" t="s">
        <v>1364</v>
      </c>
      <c r="H6583" s="3" t="s">
        <v>2635</v>
      </c>
      <c r="I6583">
        <v>2018</v>
      </c>
      <c r="J6583" s="15" t="s">
        <v>1621</v>
      </c>
      <c r="K6583">
        <v>2018</v>
      </c>
      <c r="L6583" t="s">
        <v>1367</v>
      </c>
      <c r="M6583" t="s">
        <v>14491</v>
      </c>
      <c r="N6583" t="s">
        <v>14072</v>
      </c>
      <c r="O6583">
        <v>26600000000</v>
      </c>
      <c r="P6583" t="s">
        <v>1234</v>
      </c>
      <c r="Q6583">
        <f t="shared" si="116"/>
        <v>40</v>
      </c>
      <c r="R6583">
        <v>22339655</v>
      </c>
      <c r="S6583" t="s">
        <v>2103</v>
      </c>
      <c r="T6583" t="s">
        <v>14145</v>
      </c>
      <c r="U6583" s="75">
        <v>40</v>
      </c>
      <c r="V6583">
        <v>12.5</v>
      </c>
      <c r="W6583">
        <v>500</v>
      </c>
      <c r="AH6583" s="16"/>
      <c r="AI6583" t="s">
        <v>1375</v>
      </c>
    </row>
    <row r="6584" spans="1:35" x14ac:dyDescent="0.25">
      <c r="A6584" t="s">
        <v>14492</v>
      </c>
      <c r="B6584" s="1">
        <v>59</v>
      </c>
      <c r="C6584" t="s">
        <v>14052</v>
      </c>
      <c r="D6584">
        <v>9071725</v>
      </c>
      <c r="E6584" t="s">
        <v>9289</v>
      </c>
      <c r="F6584" t="s">
        <v>1363</v>
      </c>
      <c r="G6584" t="s">
        <v>1364</v>
      </c>
      <c r="H6584" s="3" t="s">
        <v>2635</v>
      </c>
      <c r="I6584">
        <v>2018</v>
      </c>
      <c r="J6584" s="15" t="s">
        <v>1621</v>
      </c>
      <c r="K6584">
        <v>2018</v>
      </c>
      <c r="L6584" t="s">
        <v>1367</v>
      </c>
      <c r="M6584" t="s">
        <v>14491</v>
      </c>
      <c r="N6584" t="s">
        <v>14072</v>
      </c>
      <c r="O6584">
        <v>26600000000</v>
      </c>
      <c r="P6584" t="s">
        <v>1234</v>
      </c>
      <c r="Q6584">
        <f t="shared" si="116"/>
        <v>40</v>
      </c>
      <c r="R6584">
        <v>8163294</v>
      </c>
      <c r="S6584" t="s">
        <v>1382</v>
      </c>
      <c r="T6584" t="s">
        <v>14493</v>
      </c>
      <c r="U6584" s="75">
        <v>40</v>
      </c>
      <c r="V6584">
        <v>10.9</v>
      </c>
      <c r="W6584">
        <v>436</v>
      </c>
      <c r="AH6584" s="16"/>
      <c r="AI6584" t="s">
        <v>1375</v>
      </c>
    </row>
    <row r="6585" spans="1:35" x14ac:dyDescent="0.25">
      <c r="A6585" t="s">
        <v>14494</v>
      </c>
      <c r="B6585" s="1">
        <v>59</v>
      </c>
      <c r="C6585" t="s">
        <v>571</v>
      </c>
      <c r="D6585">
        <v>11810246</v>
      </c>
      <c r="E6585" t="s">
        <v>14495</v>
      </c>
      <c r="F6585" t="s">
        <v>1363</v>
      </c>
      <c r="G6585" t="s">
        <v>1364</v>
      </c>
      <c r="H6585" s="3" t="s">
        <v>1614</v>
      </c>
      <c r="I6585">
        <v>2020</v>
      </c>
      <c r="J6585" s="15" t="s">
        <v>1615</v>
      </c>
      <c r="K6585">
        <v>2020</v>
      </c>
      <c r="L6585" t="s">
        <v>1367</v>
      </c>
      <c r="M6585" t="s">
        <v>13866</v>
      </c>
      <c r="N6585" t="s">
        <v>14070</v>
      </c>
      <c r="O6585">
        <v>26600000000</v>
      </c>
      <c r="P6585" t="s">
        <v>11686</v>
      </c>
      <c r="Q6585">
        <f t="shared" si="116"/>
        <v>9000</v>
      </c>
      <c r="R6585">
        <v>22339655</v>
      </c>
      <c r="S6585" t="s">
        <v>2103</v>
      </c>
      <c r="T6585" t="s">
        <v>14281</v>
      </c>
      <c r="U6585" s="75">
        <v>9000</v>
      </c>
      <c r="V6585">
        <v>7.44</v>
      </c>
      <c r="W6585">
        <v>66960</v>
      </c>
      <c r="AH6585" s="16"/>
      <c r="AI6585" t="s">
        <v>1375</v>
      </c>
    </row>
    <row r="6586" spans="1:35" x14ac:dyDescent="0.25">
      <c r="A6586" t="s">
        <v>14496</v>
      </c>
      <c r="B6586" s="1">
        <v>59</v>
      </c>
      <c r="C6586" t="s">
        <v>571</v>
      </c>
      <c r="D6586">
        <v>11810246</v>
      </c>
      <c r="E6586" t="s">
        <v>14495</v>
      </c>
      <c r="F6586" t="s">
        <v>1363</v>
      </c>
      <c r="G6586" t="s">
        <v>1364</v>
      </c>
      <c r="H6586" s="3" t="s">
        <v>1614</v>
      </c>
      <c r="I6586">
        <v>2020</v>
      </c>
      <c r="J6586" s="15" t="s">
        <v>1615</v>
      </c>
      <c r="K6586">
        <v>2020</v>
      </c>
      <c r="L6586" t="s">
        <v>1367</v>
      </c>
      <c r="M6586" t="s">
        <v>13866</v>
      </c>
      <c r="N6586" t="s">
        <v>14070</v>
      </c>
      <c r="O6586">
        <v>26600000000</v>
      </c>
      <c r="P6586" t="s">
        <v>11686</v>
      </c>
      <c r="Q6586">
        <f t="shared" si="116"/>
        <v>9000</v>
      </c>
      <c r="R6586">
        <v>8163294</v>
      </c>
      <c r="S6586" t="s">
        <v>1382</v>
      </c>
      <c r="T6586" t="s">
        <v>394</v>
      </c>
      <c r="U6586" s="75">
        <v>9000</v>
      </c>
      <c r="V6586">
        <v>8.64</v>
      </c>
      <c r="W6586">
        <v>77760</v>
      </c>
      <c r="AH6586" s="16"/>
      <c r="AI6586" t="s">
        <v>1375</v>
      </c>
    </row>
    <row r="6587" spans="1:35" x14ac:dyDescent="0.25">
      <c r="A6587" t="s">
        <v>14497</v>
      </c>
      <c r="B6587" s="1">
        <v>59</v>
      </c>
      <c r="C6587" t="s">
        <v>571</v>
      </c>
      <c r="D6587">
        <v>11810424</v>
      </c>
      <c r="E6587" t="s">
        <v>14498</v>
      </c>
      <c r="F6587" t="s">
        <v>1363</v>
      </c>
      <c r="G6587" t="s">
        <v>1391</v>
      </c>
      <c r="H6587" s="3" t="s">
        <v>6869</v>
      </c>
      <c r="I6587">
        <v>2020</v>
      </c>
      <c r="J6587" s="15" t="s">
        <v>1636</v>
      </c>
      <c r="K6587">
        <v>2020</v>
      </c>
      <c r="L6587" t="s">
        <v>1367</v>
      </c>
      <c r="M6587" t="s">
        <v>13866</v>
      </c>
      <c r="N6587" t="s">
        <v>14070</v>
      </c>
      <c r="O6587">
        <v>26600000000</v>
      </c>
      <c r="P6587" t="s">
        <v>11686</v>
      </c>
      <c r="Q6587">
        <f t="shared" si="116"/>
        <v>50</v>
      </c>
      <c r="R6587">
        <v>90552857</v>
      </c>
      <c r="S6587" t="s">
        <v>1928</v>
      </c>
      <c r="T6587" t="s">
        <v>587</v>
      </c>
      <c r="U6587" s="75">
        <v>50</v>
      </c>
      <c r="V6587">
        <v>8.5</v>
      </c>
      <c r="W6587">
        <v>425</v>
      </c>
      <c r="AH6587" s="16"/>
      <c r="AI6587" t="s">
        <v>1375</v>
      </c>
    </row>
    <row r="6588" spans="1:35" x14ac:dyDescent="0.25">
      <c r="A6588" t="s">
        <v>14499</v>
      </c>
      <c r="B6588" s="1">
        <v>59</v>
      </c>
      <c r="C6588" t="s">
        <v>571</v>
      </c>
      <c r="D6588">
        <v>11810424</v>
      </c>
      <c r="E6588" t="s">
        <v>14498</v>
      </c>
      <c r="F6588" t="s">
        <v>1363</v>
      </c>
      <c r="G6588" t="s">
        <v>1391</v>
      </c>
      <c r="H6588" s="3" t="s">
        <v>6869</v>
      </c>
      <c r="I6588">
        <v>2020</v>
      </c>
      <c r="J6588" s="15" t="s">
        <v>1636</v>
      </c>
      <c r="K6588">
        <v>2020</v>
      </c>
      <c r="L6588" t="s">
        <v>1367</v>
      </c>
      <c r="M6588" t="s">
        <v>13866</v>
      </c>
      <c r="N6588" t="s">
        <v>14070</v>
      </c>
      <c r="O6588">
        <v>26600000000</v>
      </c>
      <c r="P6588" t="s">
        <v>11686</v>
      </c>
      <c r="Q6588">
        <f t="shared" si="116"/>
        <v>50</v>
      </c>
      <c r="R6588">
        <v>22339655</v>
      </c>
      <c r="S6588" t="s">
        <v>2103</v>
      </c>
      <c r="T6588" t="s">
        <v>14392</v>
      </c>
      <c r="U6588" s="75">
        <v>50</v>
      </c>
      <c r="V6588">
        <v>9.15</v>
      </c>
      <c r="W6588">
        <v>457.5</v>
      </c>
      <c r="AH6588" s="16"/>
      <c r="AI6588" t="s">
        <v>1375</v>
      </c>
    </row>
    <row r="6589" spans="1:35" x14ac:dyDescent="0.25">
      <c r="A6589" t="s">
        <v>14500</v>
      </c>
      <c r="B6589" s="1">
        <v>59</v>
      </c>
      <c r="C6589" t="s">
        <v>571</v>
      </c>
      <c r="D6589">
        <v>11810424</v>
      </c>
      <c r="E6589" t="s">
        <v>14498</v>
      </c>
      <c r="F6589" t="s">
        <v>1363</v>
      </c>
      <c r="G6589" t="s">
        <v>1391</v>
      </c>
      <c r="H6589" s="3" t="s">
        <v>6869</v>
      </c>
      <c r="I6589">
        <v>2020</v>
      </c>
      <c r="J6589" s="15" t="s">
        <v>1636</v>
      </c>
      <c r="K6589">
        <v>2020</v>
      </c>
      <c r="L6589" t="s">
        <v>1367</v>
      </c>
      <c r="M6589" t="s">
        <v>13866</v>
      </c>
      <c r="N6589" t="s">
        <v>14070</v>
      </c>
      <c r="O6589">
        <v>26600000000</v>
      </c>
      <c r="P6589" t="s">
        <v>11686</v>
      </c>
      <c r="Q6589">
        <f t="shared" si="116"/>
        <v>50</v>
      </c>
      <c r="R6589">
        <v>8163294</v>
      </c>
      <c r="S6589" t="s">
        <v>1382</v>
      </c>
      <c r="T6589" t="s">
        <v>394</v>
      </c>
      <c r="U6589" s="75">
        <v>50</v>
      </c>
      <c r="V6589">
        <v>8.64</v>
      </c>
      <c r="W6589">
        <v>432</v>
      </c>
      <c r="AH6589" s="16"/>
      <c r="AI6589" t="s">
        <v>1375</v>
      </c>
    </row>
    <row r="6590" spans="1:35" x14ac:dyDescent="0.25">
      <c r="A6590" t="s">
        <v>14501</v>
      </c>
      <c r="B6590" s="1">
        <v>59</v>
      </c>
      <c r="C6590" t="s">
        <v>14052</v>
      </c>
      <c r="D6590">
        <v>11757469</v>
      </c>
      <c r="E6590" t="s">
        <v>14087</v>
      </c>
      <c r="F6590" t="s">
        <v>1363</v>
      </c>
      <c r="G6590" t="s">
        <v>1391</v>
      </c>
      <c r="H6590" s="3" t="s">
        <v>4755</v>
      </c>
      <c r="I6590">
        <v>2020</v>
      </c>
      <c r="J6590" s="15" t="s">
        <v>1618</v>
      </c>
      <c r="K6590">
        <v>2020</v>
      </c>
      <c r="L6590" t="s">
        <v>1367</v>
      </c>
      <c r="M6590" t="s">
        <v>13866</v>
      </c>
      <c r="N6590" t="s">
        <v>14070</v>
      </c>
      <c r="O6590">
        <v>26600000000</v>
      </c>
      <c r="P6590" t="s">
        <v>11666</v>
      </c>
      <c r="Q6590">
        <f t="shared" si="116"/>
        <v>420</v>
      </c>
      <c r="R6590">
        <v>8163294</v>
      </c>
      <c r="S6590" t="s">
        <v>1382</v>
      </c>
      <c r="T6590" t="s">
        <v>394</v>
      </c>
      <c r="U6590" s="75">
        <v>420</v>
      </c>
      <c r="V6590">
        <v>8.64</v>
      </c>
      <c r="W6590">
        <v>3628.8</v>
      </c>
      <c r="AH6590" s="16"/>
      <c r="AI6590" t="s">
        <v>1375</v>
      </c>
    </row>
    <row r="6591" spans="1:35" x14ac:dyDescent="0.25">
      <c r="A6591" t="s">
        <v>14502</v>
      </c>
      <c r="B6591" s="1">
        <v>59</v>
      </c>
      <c r="C6591" t="s">
        <v>14052</v>
      </c>
      <c r="D6591">
        <v>11757469</v>
      </c>
      <c r="E6591" t="s">
        <v>14087</v>
      </c>
      <c r="F6591" t="s">
        <v>1363</v>
      </c>
      <c r="G6591" t="s">
        <v>1391</v>
      </c>
      <c r="H6591" s="3" t="s">
        <v>4755</v>
      </c>
      <c r="I6591">
        <v>2020</v>
      </c>
      <c r="J6591" s="15" t="s">
        <v>1618</v>
      </c>
      <c r="K6591">
        <v>2020</v>
      </c>
      <c r="L6591" t="s">
        <v>1367</v>
      </c>
      <c r="M6591" t="s">
        <v>13866</v>
      </c>
      <c r="N6591" t="s">
        <v>14070</v>
      </c>
      <c r="O6591">
        <v>26600000000</v>
      </c>
      <c r="P6591" t="s">
        <v>11666</v>
      </c>
      <c r="Q6591">
        <f t="shared" si="116"/>
        <v>420</v>
      </c>
      <c r="R6591">
        <v>4556984</v>
      </c>
      <c r="S6591" t="s">
        <v>11614</v>
      </c>
      <c r="T6591" t="s">
        <v>13738</v>
      </c>
      <c r="U6591" s="75">
        <v>420</v>
      </c>
      <c r="V6591">
        <v>6.5</v>
      </c>
      <c r="W6591">
        <v>2730</v>
      </c>
      <c r="AH6591" s="16"/>
      <c r="AI6591" t="s">
        <v>1375</v>
      </c>
    </row>
    <row r="6592" spans="1:35" x14ac:dyDescent="0.25">
      <c r="A6592" t="s">
        <v>14503</v>
      </c>
      <c r="B6592" s="1">
        <v>59</v>
      </c>
      <c r="C6592" t="s">
        <v>14052</v>
      </c>
      <c r="D6592">
        <v>11757469</v>
      </c>
      <c r="E6592" t="s">
        <v>14087</v>
      </c>
      <c r="F6592" t="s">
        <v>1363</v>
      </c>
      <c r="G6592" t="s">
        <v>1391</v>
      </c>
      <c r="H6592" s="3" t="s">
        <v>4755</v>
      </c>
      <c r="I6592">
        <v>2020</v>
      </c>
      <c r="J6592" s="15" t="s">
        <v>1618</v>
      </c>
      <c r="K6592">
        <v>2020</v>
      </c>
      <c r="L6592" t="s">
        <v>1367</v>
      </c>
      <c r="M6592" t="s">
        <v>13866</v>
      </c>
      <c r="N6592" t="s">
        <v>14070</v>
      </c>
      <c r="O6592">
        <v>26600000000</v>
      </c>
      <c r="P6592" t="s">
        <v>11666</v>
      </c>
      <c r="Q6592">
        <f t="shared" si="116"/>
        <v>420</v>
      </c>
      <c r="R6592">
        <v>22339655</v>
      </c>
      <c r="S6592" t="s">
        <v>2103</v>
      </c>
      <c r="T6592" t="s">
        <v>14392</v>
      </c>
      <c r="U6592" s="75">
        <v>420</v>
      </c>
      <c r="V6592">
        <v>7.44</v>
      </c>
      <c r="W6592">
        <v>3124.8</v>
      </c>
      <c r="AH6592" s="16"/>
      <c r="AI6592" t="s">
        <v>1375</v>
      </c>
    </row>
    <row r="6593" spans="1:35" x14ac:dyDescent="0.25">
      <c r="A6593" t="s">
        <v>14504</v>
      </c>
      <c r="B6593" s="1">
        <v>59</v>
      </c>
      <c r="C6593" t="s">
        <v>571</v>
      </c>
      <c r="D6593">
        <v>9690956</v>
      </c>
      <c r="E6593" t="s">
        <v>14318</v>
      </c>
      <c r="F6593" t="s">
        <v>1363</v>
      </c>
      <c r="G6593" t="s">
        <v>1391</v>
      </c>
      <c r="H6593" s="3" t="s">
        <v>1656</v>
      </c>
      <c r="I6593">
        <v>2019</v>
      </c>
      <c r="J6593" s="15" t="s">
        <v>1659</v>
      </c>
      <c r="K6593">
        <v>2019</v>
      </c>
      <c r="L6593" t="s">
        <v>1367</v>
      </c>
      <c r="M6593" t="s">
        <v>14318</v>
      </c>
      <c r="N6593" t="s">
        <v>14318</v>
      </c>
      <c r="O6593">
        <v>26600000000</v>
      </c>
      <c r="P6593" t="s">
        <v>133</v>
      </c>
      <c r="Q6593">
        <f t="shared" si="116"/>
        <v>3000</v>
      </c>
      <c r="R6593">
        <v>22339655</v>
      </c>
      <c r="S6593" t="s">
        <v>2103</v>
      </c>
      <c r="T6593" t="s">
        <v>14145</v>
      </c>
      <c r="U6593" s="75">
        <v>3000</v>
      </c>
      <c r="V6593">
        <v>14.5</v>
      </c>
      <c r="W6593">
        <v>43500</v>
      </c>
      <c r="AH6593" s="16"/>
      <c r="AI6593" t="s">
        <v>1375</v>
      </c>
    </row>
    <row r="6594" spans="1:35" x14ac:dyDescent="0.25">
      <c r="A6594" t="s">
        <v>14505</v>
      </c>
      <c r="B6594" s="1">
        <v>59</v>
      </c>
      <c r="C6594" t="s">
        <v>571</v>
      </c>
      <c r="D6594">
        <v>9690956</v>
      </c>
      <c r="E6594" t="s">
        <v>14318</v>
      </c>
      <c r="F6594" t="s">
        <v>1363</v>
      </c>
      <c r="G6594" t="s">
        <v>1391</v>
      </c>
      <c r="H6594" s="3" t="s">
        <v>1656</v>
      </c>
      <c r="I6594">
        <v>2019</v>
      </c>
      <c r="J6594" s="15" t="s">
        <v>1659</v>
      </c>
      <c r="K6594">
        <v>2019</v>
      </c>
      <c r="L6594" t="s">
        <v>1367</v>
      </c>
      <c r="M6594" t="s">
        <v>14318</v>
      </c>
      <c r="N6594" t="s">
        <v>14318</v>
      </c>
      <c r="O6594">
        <v>26600000000</v>
      </c>
      <c r="P6594" t="s">
        <v>133</v>
      </c>
      <c r="Q6594">
        <f t="shared" ref="Q6594:Q6657" si="117">U6594</f>
        <v>3000</v>
      </c>
      <c r="R6594">
        <v>4556984</v>
      </c>
      <c r="S6594" t="s">
        <v>11614</v>
      </c>
      <c r="T6594" t="s">
        <v>11796</v>
      </c>
      <c r="U6594" s="75">
        <v>3000</v>
      </c>
      <c r="V6594">
        <v>7.1</v>
      </c>
      <c r="W6594">
        <v>21300</v>
      </c>
      <c r="AH6594" s="16"/>
      <c r="AI6594" t="s">
        <v>1375</v>
      </c>
    </row>
    <row r="6595" spans="1:35" x14ac:dyDescent="0.25">
      <c r="A6595" t="s">
        <v>14506</v>
      </c>
      <c r="B6595" s="1">
        <v>59</v>
      </c>
      <c r="C6595" t="s">
        <v>571</v>
      </c>
      <c r="D6595">
        <v>9690956</v>
      </c>
      <c r="E6595" t="s">
        <v>14318</v>
      </c>
      <c r="F6595" t="s">
        <v>1363</v>
      </c>
      <c r="G6595" t="s">
        <v>1391</v>
      </c>
      <c r="H6595" s="3" t="s">
        <v>1656</v>
      </c>
      <c r="I6595">
        <v>2019</v>
      </c>
      <c r="J6595" s="15" t="s">
        <v>1659</v>
      </c>
      <c r="K6595">
        <v>2019</v>
      </c>
      <c r="L6595" t="s">
        <v>1367</v>
      </c>
      <c r="M6595" t="s">
        <v>14318</v>
      </c>
      <c r="N6595" t="s">
        <v>14318</v>
      </c>
      <c r="O6595">
        <v>26600000000</v>
      </c>
      <c r="P6595" t="s">
        <v>133</v>
      </c>
      <c r="Q6595">
        <f t="shared" si="117"/>
        <v>3000</v>
      </c>
      <c r="R6595">
        <v>8163294</v>
      </c>
      <c r="S6595" t="s">
        <v>1382</v>
      </c>
      <c r="T6595" t="s">
        <v>394</v>
      </c>
      <c r="U6595" s="75">
        <v>3000</v>
      </c>
      <c r="V6595">
        <v>10.69</v>
      </c>
      <c r="W6595">
        <v>32070</v>
      </c>
      <c r="AH6595" s="16"/>
      <c r="AI6595" t="s">
        <v>1375</v>
      </c>
    </row>
    <row r="6596" spans="1:35" x14ac:dyDescent="0.25">
      <c r="A6596" t="s">
        <v>14507</v>
      </c>
      <c r="B6596" s="1">
        <v>59</v>
      </c>
      <c r="C6596" t="s">
        <v>14052</v>
      </c>
      <c r="D6596">
        <v>10510893</v>
      </c>
      <c r="E6596" t="s">
        <v>14508</v>
      </c>
      <c r="F6596" t="s">
        <v>1363</v>
      </c>
      <c r="G6596" t="s">
        <v>1364</v>
      </c>
      <c r="H6596" s="3" t="s">
        <v>2565</v>
      </c>
      <c r="I6596">
        <v>2019</v>
      </c>
      <c r="J6596" s="15" t="s">
        <v>2579</v>
      </c>
      <c r="K6596">
        <v>2019</v>
      </c>
      <c r="L6596" t="s">
        <v>1367</v>
      </c>
      <c r="M6596" t="s">
        <v>14169</v>
      </c>
      <c r="N6596" t="s">
        <v>14170</v>
      </c>
      <c r="O6596">
        <v>26600000000</v>
      </c>
      <c r="P6596" t="s">
        <v>11666</v>
      </c>
      <c r="Q6596">
        <f t="shared" si="117"/>
        <v>3600</v>
      </c>
      <c r="R6596">
        <v>4556984</v>
      </c>
      <c r="S6596" t="s">
        <v>11614</v>
      </c>
      <c r="T6596" t="s">
        <v>11796</v>
      </c>
      <c r="U6596" s="75">
        <v>3600</v>
      </c>
      <c r="V6596">
        <v>7.4</v>
      </c>
      <c r="W6596">
        <v>26640</v>
      </c>
      <c r="AH6596" s="16"/>
      <c r="AI6596" t="s">
        <v>1375</v>
      </c>
    </row>
    <row r="6597" spans="1:35" x14ac:dyDescent="0.25">
      <c r="A6597" t="s">
        <v>14509</v>
      </c>
      <c r="B6597" s="1">
        <v>59</v>
      </c>
      <c r="C6597" t="s">
        <v>14052</v>
      </c>
      <c r="D6597">
        <v>10510893</v>
      </c>
      <c r="E6597" t="s">
        <v>14508</v>
      </c>
      <c r="F6597" t="s">
        <v>1363</v>
      </c>
      <c r="G6597" t="s">
        <v>1364</v>
      </c>
      <c r="H6597" s="3" t="s">
        <v>2565</v>
      </c>
      <c r="I6597">
        <v>2019</v>
      </c>
      <c r="J6597" s="15" t="s">
        <v>2579</v>
      </c>
      <c r="K6597">
        <v>2019</v>
      </c>
      <c r="L6597" t="s">
        <v>1367</v>
      </c>
      <c r="M6597" t="s">
        <v>14169</v>
      </c>
      <c r="N6597" t="s">
        <v>14170</v>
      </c>
      <c r="O6597">
        <v>26600000000</v>
      </c>
      <c r="P6597" t="s">
        <v>11666</v>
      </c>
      <c r="Q6597">
        <f t="shared" si="117"/>
        <v>3600</v>
      </c>
      <c r="R6597">
        <v>8163294</v>
      </c>
      <c r="S6597" t="s">
        <v>1382</v>
      </c>
      <c r="T6597" t="s">
        <v>394</v>
      </c>
      <c r="U6597" s="75">
        <v>3600</v>
      </c>
      <c r="V6597">
        <v>9.6199999999999992</v>
      </c>
      <c r="W6597">
        <v>34632</v>
      </c>
      <c r="AH6597" s="16"/>
      <c r="AI6597" t="s">
        <v>1375</v>
      </c>
    </row>
    <row r="6598" spans="1:35" x14ac:dyDescent="0.25">
      <c r="A6598" t="s">
        <v>14510</v>
      </c>
      <c r="B6598" s="1">
        <v>59</v>
      </c>
      <c r="C6598" t="s">
        <v>14052</v>
      </c>
      <c r="D6598">
        <v>9661107</v>
      </c>
      <c r="E6598" t="s">
        <v>9289</v>
      </c>
      <c r="F6598" t="s">
        <v>1363</v>
      </c>
      <c r="G6598" t="s">
        <v>1364</v>
      </c>
      <c r="H6598" s="3" t="s">
        <v>3508</v>
      </c>
      <c r="I6598">
        <v>2019</v>
      </c>
      <c r="J6598" s="15" t="s">
        <v>6883</v>
      </c>
      <c r="K6598">
        <v>2019</v>
      </c>
      <c r="L6598" t="s">
        <v>1367</v>
      </c>
      <c r="M6598" t="s">
        <v>14511</v>
      </c>
      <c r="N6598" t="s">
        <v>14512</v>
      </c>
      <c r="O6598">
        <v>26600000000</v>
      </c>
      <c r="P6598" t="s">
        <v>1234</v>
      </c>
      <c r="Q6598">
        <f t="shared" si="117"/>
        <v>100</v>
      </c>
      <c r="R6598">
        <v>22339655</v>
      </c>
      <c r="S6598" t="s">
        <v>2103</v>
      </c>
      <c r="T6598" t="s">
        <v>14145</v>
      </c>
      <c r="U6598" s="75">
        <v>100</v>
      </c>
      <c r="V6598">
        <v>14.5</v>
      </c>
      <c r="W6598">
        <v>1450</v>
      </c>
      <c r="AH6598" s="16"/>
      <c r="AI6598" t="s">
        <v>1375</v>
      </c>
    </row>
    <row r="6599" spans="1:35" x14ac:dyDescent="0.25">
      <c r="A6599" t="s">
        <v>14513</v>
      </c>
      <c r="B6599" s="1">
        <v>59</v>
      </c>
      <c r="C6599" t="s">
        <v>571</v>
      </c>
      <c r="D6599">
        <v>9692657</v>
      </c>
      <c r="E6599" t="s">
        <v>14514</v>
      </c>
      <c r="F6599" t="s">
        <v>1363</v>
      </c>
      <c r="G6599" t="s">
        <v>1391</v>
      </c>
      <c r="H6599" s="3" t="s">
        <v>1656</v>
      </c>
      <c r="I6599">
        <v>2019</v>
      </c>
      <c r="J6599" s="15" t="s">
        <v>1659</v>
      </c>
      <c r="K6599">
        <v>2019</v>
      </c>
      <c r="L6599" t="s">
        <v>1367</v>
      </c>
      <c r="M6599" t="s">
        <v>14515</v>
      </c>
      <c r="N6599" t="s">
        <v>14516</v>
      </c>
      <c r="O6599">
        <v>26600000000</v>
      </c>
      <c r="P6599" t="s">
        <v>133</v>
      </c>
      <c r="Q6599">
        <f t="shared" si="117"/>
        <v>50</v>
      </c>
      <c r="R6599">
        <v>4556984</v>
      </c>
      <c r="S6599" t="s">
        <v>11614</v>
      </c>
      <c r="T6599" t="s">
        <v>11796</v>
      </c>
      <c r="U6599" s="75">
        <v>50</v>
      </c>
      <c r="V6599">
        <v>7.5</v>
      </c>
      <c r="W6599">
        <v>375</v>
      </c>
      <c r="AH6599" s="16"/>
      <c r="AI6599" t="s">
        <v>1375</v>
      </c>
    </row>
    <row r="6600" spans="1:35" x14ac:dyDescent="0.25">
      <c r="A6600" t="s">
        <v>14517</v>
      </c>
      <c r="B6600" s="1">
        <v>59</v>
      </c>
      <c r="C6600" t="s">
        <v>571</v>
      </c>
      <c r="D6600">
        <v>9692657</v>
      </c>
      <c r="E6600" t="s">
        <v>14514</v>
      </c>
      <c r="F6600" t="s">
        <v>1363</v>
      </c>
      <c r="G6600" t="s">
        <v>1391</v>
      </c>
      <c r="H6600" s="3" t="s">
        <v>1656</v>
      </c>
      <c r="I6600">
        <v>2019</v>
      </c>
      <c r="J6600" s="15" t="s">
        <v>1659</v>
      </c>
      <c r="K6600">
        <v>2019</v>
      </c>
      <c r="L6600" t="s">
        <v>1367</v>
      </c>
      <c r="M6600" t="s">
        <v>14515</v>
      </c>
      <c r="N6600" t="s">
        <v>14516</v>
      </c>
      <c r="O6600">
        <v>26600000000</v>
      </c>
      <c r="P6600" t="s">
        <v>133</v>
      </c>
      <c r="Q6600">
        <f t="shared" si="117"/>
        <v>50</v>
      </c>
      <c r="R6600">
        <v>8163294</v>
      </c>
      <c r="S6600" t="s">
        <v>1382</v>
      </c>
      <c r="T6600" t="s">
        <v>394</v>
      </c>
      <c r="U6600" s="75">
        <v>50</v>
      </c>
      <c r="V6600">
        <v>9.65</v>
      </c>
      <c r="W6600">
        <v>482.5</v>
      </c>
      <c r="AH6600" s="16"/>
      <c r="AI6600" t="s">
        <v>1375</v>
      </c>
    </row>
    <row r="6601" spans="1:35" x14ac:dyDescent="0.25">
      <c r="A6601" t="s">
        <v>14518</v>
      </c>
      <c r="B6601" s="1">
        <v>59</v>
      </c>
      <c r="C6601" t="s">
        <v>571</v>
      </c>
      <c r="D6601">
        <v>9692657</v>
      </c>
      <c r="E6601" t="s">
        <v>14514</v>
      </c>
      <c r="F6601" t="s">
        <v>1363</v>
      </c>
      <c r="G6601" t="s">
        <v>1391</v>
      </c>
      <c r="H6601" s="3" t="s">
        <v>1656</v>
      </c>
      <c r="I6601">
        <v>2019</v>
      </c>
      <c r="J6601" s="15" t="s">
        <v>1659</v>
      </c>
      <c r="K6601">
        <v>2019</v>
      </c>
      <c r="L6601" t="s">
        <v>1367</v>
      </c>
      <c r="M6601" t="s">
        <v>14515</v>
      </c>
      <c r="N6601" t="s">
        <v>14516</v>
      </c>
      <c r="O6601">
        <v>26600000000</v>
      </c>
      <c r="P6601" t="s">
        <v>133</v>
      </c>
      <c r="Q6601">
        <f t="shared" si="117"/>
        <v>50</v>
      </c>
      <c r="R6601">
        <v>22339655</v>
      </c>
      <c r="S6601" t="s">
        <v>2103</v>
      </c>
      <c r="T6601" t="s">
        <v>14145</v>
      </c>
      <c r="U6601" s="75">
        <v>50</v>
      </c>
      <c r="V6601">
        <v>11.85</v>
      </c>
      <c r="W6601">
        <v>592.5</v>
      </c>
      <c r="AH6601" s="16"/>
      <c r="AI6601" t="s">
        <v>1375</v>
      </c>
    </row>
    <row r="6602" spans="1:35" x14ac:dyDescent="0.25">
      <c r="A6602" t="s">
        <v>14519</v>
      </c>
      <c r="B6602" s="1">
        <v>59</v>
      </c>
      <c r="C6602" t="s">
        <v>14052</v>
      </c>
      <c r="D6602">
        <v>9093303</v>
      </c>
      <c r="E6602" t="s">
        <v>4292</v>
      </c>
      <c r="F6602" t="s">
        <v>1363</v>
      </c>
      <c r="G6602" t="s">
        <v>1364</v>
      </c>
      <c r="H6602" s="3" t="s">
        <v>2635</v>
      </c>
      <c r="I6602">
        <v>2018</v>
      </c>
      <c r="J6602" s="15" t="s">
        <v>13557</v>
      </c>
      <c r="K6602">
        <v>2018</v>
      </c>
      <c r="L6602" t="s">
        <v>1367</v>
      </c>
      <c r="M6602" t="s">
        <v>14169</v>
      </c>
      <c r="N6602" t="s">
        <v>14170</v>
      </c>
      <c r="O6602">
        <v>26600000000</v>
      </c>
      <c r="P6602" t="s">
        <v>11666</v>
      </c>
      <c r="Q6602">
        <f t="shared" si="117"/>
        <v>188</v>
      </c>
      <c r="R6602">
        <v>22339655</v>
      </c>
      <c r="S6602" t="s">
        <v>2103</v>
      </c>
      <c r="T6602" t="s">
        <v>14145</v>
      </c>
      <c r="U6602" s="75">
        <v>188</v>
      </c>
      <c r="V6602">
        <v>12.5</v>
      </c>
      <c r="W6602">
        <v>2350</v>
      </c>
      <c r="AH6602" s="16"/>
      <c r="AI6602" t="s">
        <v>1375</v>
      </c>
    </row>
    <row r="6603" spans="1:35" x14ac:dyDescent="0.25">
      <c r="A6603" t="s">
        <v>14520</v>
      </c>
      <c r="B6603" s="1">
        <v>59</v>
      </c>
      <c r="C6603" t="s">
        <v>571</v>
      </c>
      <c r="D6603">
        <v>11159812</v>
      </c>
      <c r="E6603" t="s">
        <v>14521</v>
      </c>
      <c r="F6603" t="s">
        <v>1363</v>
      </c>
      <c r="G6603" t="s">
        <v>1364</v>
      </c>
      <c r="H6603" s="3" t="s">
        <v>3511</v>
      </c>
      <c r="I6603">
        <v>2019</v>
      </c>
      <c r="J6603" s="15" t="s">
        <v>1640</v>
      </c>
      <c r="K6603">
        <v>2019</v>
      </c>
      <c r="L6603" t="s">
        <v>1367</v>
      </c>
      <c r="M6603" t="s">
        <v>14522</v>
      </c>
      <c r="N6603" t="s">
        <v>14522</v>
      </c>
      <c r="O6603">
        <v>26600000000</v>
      </c>
      <c r="P6603" t="s">
        <v>682</v>
      </c>
      <c r="Q6603">
        <f t="shared" si="117"/>
        <v>8000</v>
      </c>
      <c r="R6603">
        <v>22339655</v>
      </c>
      <c r="S6603" t="s">
        <v>2103</v>
      </c>
      <c r="T6603" t="s">
        <v>14281</v>
      </c>
      <c r="U6603" s="75">
        <v>8000</v>
      </c>
      <c r="V6603">
        <v>7.44</v>
      </c>
      <c r="W6603">
        <v>59520</v>
      </c>
      <c r="AH6603" s="16"/>
      <c r="AI6603" t="s">
        <v>1375</v>
      </c>
    </row>
    <row r="6604" spans="1:35" x14ac:dyDescent="0.25">
      <c r="A6604" t="s">
        <v>14523</v>
      </c>
      <c r="B6604" s="1">
        <v>59</v>
      </c>
      <c r="C6604" t="s">
        <v>571</v>
      </c>
      <c r="D6604">
        <v>11159812</v>
      </c>
      <c r="E6604" t="s">
        <v>14521</v>
      </c>
      <c r="F6604" t="s">
        <v>1363</v>
      </c>
      <c r="G6604" t="s">
        <v>1364</v>
      </c>
      <c r="H6604" s="3" t="s">
        <v>3511</v>
      </c>
      <c r="I6604">
        <v>2019</v>
      </c>
      <c r="J6604" s="15" t="s">
        <v>1640</v>
      </c>
      <c r="K6604">
        <v>2019</v>
      </c>
      <c r="L6604" t="s">
        <v>1367</v>
      </c>
      <c r="M6604" t="s">
        <v>14522</v>
      </c>
      <c r="N6604" t="s">
        <v>14522</v>
      </c>
      <c r="O6604">
        <v>26600000000</v>
      </c>
      <c r="P6604" t="s">
        <v>682</v>
      </c>
      <c r="Q6604">
        <f t="shared" si="117"/>
        <v>8000</v>
      </c>
      <c r="R6604">
        <v>8163294</v>
      </c>
      <c r="S6604" t="s">
        <v>1382</v>
      </c>
      <c r="T6604" t="s">
        <v>394</v>
      </c>
      <c r="U6604" s="75">
        <v>8000</v>
      </c>
      <c r="V6604">
        <v>8.59</v>
      </c>
      <c r="W6604">
        <v>68720</v>
      </c>
      <c r="AH6604" s="16"/>
      <c r="AI6604" t="s">
        <v>1375</v>
      </c>
    </row>
    <row r="6605" spans="1:35" x14ac:dyDescent="0.25">
      <c r="A6605" t="s">
        <v>14524</v>
      </c>
      <c r="B6605" s="1">
        <v>59</v>
      </c>
      <c r="C6605" t="s">
        <v>571</v>
      </c>
      <c r="D6605">
        <v>10046305</v>
      </c>
      <c r="E6605" t="s">
        <v>14525</v>
      </c>
      <c r="F6605" t="s">
        <v>1363</v>
      </c>
      <c r="G6605" t="s">
        <v>1391</v>
      </c>
      <c r="H6605" s="3" t="s">
        <v>2560</v>
      </c>
      <c r="I6605">
        <v>2019</v>
      </c>
      <c r="J6605" s="15" t="s">
        <v>6877</v>
      </c>
      <c r="K6605">
        <v>2019</v>
      </c>
      <c r="L6605" t="s">
        <v>1367</v>
      </c>
      <c r="M6605" t="s">
        <v>14526</v>
      </c>
      <c r="N6605" t="s">
        <v>14527</v>
      </c>
      <c r="O6605">
        <v>26600000000</v>
      </c>
      <c r="P6605" t="s">
        <v>13941</v>
      </c>
      <c r="Q6605">
        <f t="shared" si="117"/>
        <v>30</v>
      </c>
      <c r="R6605">
        <v>22339655</v>
      </c>
      <c r="S6605" t="s">
        <v>2103</v>
      </c>
      <c r="T6605" t="s">
        <v>14145</v>
      </c>
      <c r="U6605" s="75">
        <v>30</v>
      </c>
      <c r="V6605">
        <v>7.45</v>
      </c>
      <c r="W6605">
        <v>223.5</v>
      </c>
      <c r="AH6605" s="16"/>
      <c r="AI6605" t="s">
        <v>1375</v>
      </c>
    </row>
    <row r="6606" spans="1:35" x14ac:dyDescent="0.25">
      <c r="A6606" t="s">
        <v>14528</v>
      </c>
      <c r="B6606" s="1">
        <v>59</v>
      </c>
      <c r="C6606" t="s">
        <v>571</v>
      </c>
      <c r="D6606">
        <v>10046305</v>
      </c>
      <c r="E6606" t="s">
        <v>14525</v>
      </c>
      <c r="F6606" t="s">
        <v>1363</v>
      </c>
      <c r="G6606" t="s">
        <v>1391</v>
      </c>
      <c r="H6606" s="3" t="s">
        <v>2560</v>
      </c>
      <c r="I6606">
        <v>2019</v>
      </c>
      <c r="J6606" s="15" t="s">
        <v>6877</v>
      </c>
      <c r="K6606">
        <v>2019</v>
      </c>
      <c r="L6606" t="s">
        <v>1367</v>
      </c>
      <c r="M6606" t="s">
        <v>14526</v>
      </c>
      <c r="N6606" t="s">
        <v>14527</v>
      </c>
      <c r="O6606">
        <v>26600000000</v>
      </c>
      <c r="P6606" t="s">
        <v>13941</v>
      </c>
      <c r="Q6606">
        <f t="shared" si="117"/>
        <v>30</v>
      </c>
      <c r="R6606">
        <v>62359193</v>
      </c>
      <c r="S6606" t="s">
        <v>11930</v>
      </c>
      <c r="T6606" t="s">
        <v>587</v>
      </c>
      <c r="U6606" s="75">
        <v>30</v>
      </c>
      <c r="V6606">
        <v>7.45</v>
      </c>
      <c r="W6606">
        <v>223.5</v>
      </c>
      <c r="AH6606" s="16"/>
      <c r="AI6606" t="s">
        <v>1375</v>
      </c>
    </row>
    <row r="6607" spans="1:35" x14ac:dyDescent="0.25">
      <c r="A6607" t="s">
        <v>14529</v>
      </c>
      <c r="B6607" s="1">
        <v>59</v>
      </c>
      <c r="C6607" t="s">
        <v>571</v>
      </c>
      <c r="D6607">
        <v>10067817</v>
      </c>
      <c r="E6607" t="s">
        <v>14530</v>
      </c>
      <c r="F6607" t="s">
        <v>1363</v>
      </c>
      <c r="G6607" t="s">
        <v>1391</v>
      </c>
      <c r="H6607" s="3" t="s">
        <v>6877</v>
      </c>
      <c r="I6607">
        <v>2019</v>
      </c>
      <c r="J6607" s="15" t="s">
        <v>7563</v>
      </c>
      <c r="K6607">
        <v>2019</v>
      </c>
      <c r="L6607" t="s">
        <v>1367</v>
      </c>
      <c r="M6607" t="s">
        <v>14105</v>
      </c>
      <c r="N6607" t="s">
        <v>9401</v>
      </c>
      <c r="O6607">
        <v>26600000000</v>
      </c>
      <c r="P6607" t="s">
        <v>13941</v>
      </c>
      <c r="Q6607">
        <f t="shared" si="117"/>
        <v>1955</v>
      </c>
      <c r="R6607">
        <v>8163294</v>
      </c>
      <c r="S6607" t="s">
        <v>1382</v>
      </c>
      <c r="T6607" t="s">
        <v>394</v>
      </c>
      <c r="U6607" s="75">
        <v>1955</v>
      </c>
      <c r="V6607">
        <v>9.98</v>
      </c>
      <c r="W6607">
        <v>19510.900000000001</v>
      </c>
      <c r="AH6607" s="16"/>
      <c r="AI6607" t="s">
        <v>1375</v>
      </c>
    </row>
    <row r="6608" spans="1:35" x14ac:dyDescent="0.25">
      <c r="A6608" t="s">
        <v>14531</v>
      </c>
      <c r="B6608" s="1">
        <v>59</v>
      </c>
      <c r="C6608" t="s">
        <v>571</v>
      </c>
      <c r="D6608">
        <v>10067817</v>
      </c>
      <c r="E6608" t="s">
        <v>14530</v>
      </c>
      <c r="F6608" t="s">
        <v>1363</v>
      </c>
      <c r="G6608" t="s">
        <v>1391</v>
      </c>
      <c r="H6608" s="3" t="s">
        <v>6877</v>
      </c>
      <c r="I6608">
        <v>2019</v>
      </c>
      <c r="J6608" s="15" t="s">
        <v>7563</v>
      </c>
      <c r="K6608">
        <v>2019</v>
      </c>
      <c r="L6608" t="s">
        <v>1367</v>
      </c>
      <c r="M6608" t="s">
        <v>14105</v>
      </c>
      <c r="N6608" t="s">
        <v>9401</v>
      </c>
      <c r="O6608">
        <v>26600000000</v>
      </c>
      <c r="P6608" t="s">
        <v>13941</v>
      </c>
      <c r="Q6608">
        <f t="shared" si="117"/>
        <v>1955</v>
      </c>
      <c r="R6608">
        <v>62359193</v>
      </c>
      <c r="S6608" t="s">
        <v>11930</v>
      </c>
      <c r="T6608" t="s">
        <v>587</v>
      </c>
      <c r="U6608" s="75">
        <v>1955</v>
      </c>
      <c r="V6608">
        <v>6.98</v>
      </c>
      <c r="W6608">
        <v>13645.9</v>
      </c>
      <c r="AH6608" s="16"/>
      <c r="AI6608" t="s">
        <v>1375</v>
      </c>
    </row>
    <row r="6609" spans="1:35" x14ac:dyDescent="0.25">
      <c r="A6609" t="s">
        <v>14532</v>
      </c>
      <c r="B6609" s="1">
        <v>59</v>
      </c>
      <c r="C6609" t="s">
        <v>571</v>
      </c>
      <c r="D6609">
        <v>10067817</v>
      </c>
      <c r="E6609" t="s">
        <v>14530</v>
      </c>
      <c r="F6609" t="s">
        <v>1363</v>
      </c>
      <c r="G6609" t="s">
        <v>1391</v>
      </c>
      <c r="H6609" s="3" t="s">
        <v>6877</v>
      </c>
      <c r="I6609">
        <v>2019</v>
      </c>
      <c r="J6609" s="15" t="s">
        <v>7563</v>
      </c>
      <c r="K6609">
        <v>2019</v>
      </c>
      <c r="L6609" t="s">
        <v>1367</v>
      </c>
      <c r="M6609" t="s">
        <v>14105</v>
      </c>
      <c r="N6609" t="s">
        <v>9401</v>
      </c>
      <c r="O6609">
        <v>26600000000</v>
      </c>
      <c r="P6609" t="s">
        <v>13941</v>
      </c>
      <c r="Q6609">
        <f t="shared" si="117"/>
        <v>1955</v>
      </c>
      <c r="R6609">
        <v>22339655</v>
      </c>
      <c r="S6609" t="s">
        <v>2103</v>
      </c>
      <c r="T6609" t="s">
        <v>14533</v>
      </c>
      <c r="U6609" s="75">
        <v>1955</v>
      </c>
      <c r="V6609">
        <v>7.44</v>
      </c>
      <c r="W6609">
        <v>14545.2</v>
      </c>
      <c r="AH6609" s="16"/>
      <c r="AI6609" t="s">
        <v>1375</v>
      </c>
    </row>
    <row r="6610" spans="1:35" x14ac:dyDescent="0.25">
      <c r="A6610" t="s">
        <v>14534</v>
      </c>
      <c r="B6610" s="1">
        <v>59</v>
      </c>
      <c r="C6610" t="s">
        <v>571</v>
      </c>
      <c r="D6610">
        <v>11169427</v>
      </c>
      <c r="E6610" t="s">
        <v>14318</v>
      </c>
      <c r="F6610" t="s">
        <v>1363</v>
      </c>
      <c r="G6610" t="s">
        <v>1391</v>
      </c>
      <c r="H6610" s="3" t="s">
        <v>2586</v>
      </c>
      <c r="I6610">
        <v>2019</v>
      </c>
      <c r="J6610" s="15" t="s">
        <v>2587</v>
      </c>
      <c r="K6610">
        <v>2019</v>
      </c>
      <c r="L6610" t="s">
        <v>1367</v>
      </c>
      <c r="M6610" t="s">
        <v>14318</v>
      </c>
      <c r="N6610" t="s">
        <v>5699</v>
      </c>
      <c r="O6610">
        <v>26600000000</v>
      </c>
      <c r="P6610" t="s">
        <v>133</v>
      </c>
      <c r="Q6610">
        <f t="shared" si="117"/>
        <v>50</v>
      </c>
      <c r="R6610">
        <v>22339655</v>
      </c>
      <c r="S6610" t="s">
        <v>2103</v>
      </c>
      <c r="T6610" t="s">
        <v>14360</v>
      </c>
      <c r="U6610" s="75">
        <v>50</v>
      </c>
      <c r="V6610">
        <v>9.15</v>
      </c>
      <c r="W6610">
        <v>457.5</v>
      </c>
      <c r="AH6610" s="16"/>
      <c r="AI6610" t="s">
        <v>1375</v>
      </c>
    </row>
    <row r="6611" spans="1:35" x14ac:dyDescent="0.25">
      <c r="A6611" t="s">
        <v>14535</v>
      </c>
      <c r="B6611" s="1">
        <v>59</v>
      </c>
      <c r="C6611" t="s">
        <v>571</v>
      </c>
      <c r="D6611">
        <v>11169427</v>
      </c>
      <c r="E6611" t="s">
        <v>14318</v>
      </c>
      <c r="F6611" t="s">
        <v>1363</v>
      </c>
      <c r="G6611" t="s">
        <v>1391</v>
      </c>
      <c r="H6611" s="3" t="s">
        <v>2586</v>
      </c>
      <c r="I6611">
        <v>2019</v>
      </c>
      <c r="J6611" s="15" t="s">
        <v>2587</v>
      </c>
      <c r="K6611">
        <v>2019</v>
      </c>
      <c r="L6611" t="s">
        <v>1367</v>
      </c>
      <c r="M6611" t="s">
        <v>14318</v>
      </c>
      <c r="N6611" t="s">
        <v>5699</v>
      </c>
      <c r="O6611">
        <v>26600000000</v>
      </c>
      <c r="P6611" t="s">
        <v>133</v>
      </c>
      <c r="Q6611">
        <f t="shared" si="117"/>
        <v>50</v>
      </c>
      <c r="R6611">
        <v>62359193</v>
      </c>
      <c r="S6611" t="s">
        <v>11930</v>
      </c>
      <c r="T6611" t="s">
        <v>587</v>
      </c>
      <c r="U6611" s="75">
        <v>50</v>
      </c>
      <c r="V6611">
        <v>6.89</v>
      </c>
      <c r="W6611">
        <v>344.5</v>
      </c>
      <c r="AH6611" s="16"/>
      <c r="AI6611" t="s">
        <v>1375</v>
      </c>
    </row>
    <row r="6612" spans="1:35" x14ac:dyDescent="0.25">
      <c r="A6612" t="s">
        <v>14536</v>
      </c>
      <c r="B6612" s="1">
        <v>59</v>
      </c>
      <c r="C6612" t="s">
        <v>571</v>
      </c>
      <c r="D6612">
        <v>11187972</v>
      </c>
      <c r="E6612" t="s">
        <v>14087</v>
      </c>
      <c r="F6612" t="s">
        <v>1363</v>
      </c>
      <c r="G6612" t="s">
        <v>1391</v>
      </c>
      <c r="H6612" s="3" t="s">
        <v>2587</v>
      </c>
      <c r="I6612">
        <v>2019</v>
      </c>
      <c r="J6612" s="15" t="s">
        <v>1641</v>
      </c>
      <c r="K6612">
        <v>2019</v>
      </c>
      <c r="L6612" t="s">
        <v>1367</v>
      </c>
      <c r="M6612" t="s">
        <v>14087</v>
      </c>
      <c r="N6612" t="s">
        <v>14087</v>
      </c>
      <c r="O6612">
        <v>26600000000</v>
      </c>
      <c r="P6612" t="s">
        <v>13941</v>
      </c>
      <c r="Q6612">
        <f t="shared" si="117"/>
        <v>650</v>
      </c>
      <c r="R6612">
        <v>8163294</v>
      </c>
      <c r="S6612" t="s">
        <v>1382</v>
      </c>
      <c r="T6612" t="s">
        <v>394</v>
      </c>
      <c r="U6612" s="75">
        <v>650</v>
      </c>
      <c r="V6612">
        <v>8.64</v>
      </c>
      <c r="W6612">
        <v>5616</v>
      </c>
      <c r="AH6612" s="16"/>
      <c r="AI6612" t="s">
        <v>1375</v>
      </c>
    </row>
    <row r="6613" spans="1:35" x14ac:dyDescent="0.25">
      <c r="A6613" t="s">
        <v>14537</v>
      </c>
      <c r="B6613" s="1">
        <v>59</v>
      </c>
      <c r="C6613" t="s">
        <v>571</v>
      </c>
      <c r="D6613">
        <v>11187972</v>
      </c>
      <c r="E6613" t="s">
        <v>14087</v>
      </c>
      <c r="F6613" t="s">
        <v>1363</v>
      </c>
      <c r="G6613" t="s">
        <v>1391</v>
      </c>
      <c r="H6613" s="3" t="s">
        <v>2587</v>
      </c>
      <c r="I6613">
        <v>2019</v>
      </c>
      <c r="J6613" s="15" t="s">
        <v>1641</v>
      </c>
      <c r="K6613">
        <v>2019</v>
      </c>
      <c r="L6613" t="s">
        <v>1367</v>
      </c>
      <c r="M6613" t="s">
        <v>14087</v>
      </c>
      <c r="N6613" t="s">
        <v>14087</v>
      </c>
      <c r="O6613">
        <v>26600000000</v>
      </c>
      <c r="P6613" t="s">
        <v>13941</v>
      </c>
      <c r="Q6613">
        <f t="shared" si="117"/>
        <v>650</v>
      </c>
      <c r="R6613">
        <v>4556984</v>
      </c>
      <c r="S6613" t="s">
        <v>11614</v>
      </c>
      <c r="T6613" t="s">
        <v>14538</v>
      </c>
      <c r="U6613" s="75">
        <v>650</v>
      </c>
      <c r="V6613">
        <v>7.25</v>
      </c>
      <c r="W6613">
        <v>4712.5</v>
      </c>
      <c r="AH6613" s="16"/>
      <c r="AI6613" t="s">
        <v>1375</v>
      </c>
    </row>
    <row r="6614" spans="1:35" x14ac:dyDescent="0.25">
      <c r="A6614" t="s">
        <v>14539</v>
      </c>
      <c r="B6614" s="1">
        <v>59</v>
      </c>
      <c r="C6614" t="s">
        <v>571</v>
      </c>
      <c r="D6614">
        <v>11187972</v>
      </c>
      <c r="E6614" t="s">
        <v>14087</v>
      </c>
      <c r="F6614" t="s">
        <v>1363</v>
      </c>
      <c r="G6614" t="s">
        <v>1391</v>
      </c>
      <c r="H6614" s="3" t="s">
        <v>2587</v>
      </c>
      <c r="I6614">
        <v>2019</v>
      </c>
      <c r="J6614" s="15" t="s">
        <v>1641</v>
      </c>
      <c r="K6614">
        <v>2019</v>
      </c>
      <c r="L6614" t="s">
        <v>1367</v>
      </c>
      <c r="M6614" t="s">
        <v>14087</v>
      </c>
      <c r="N6614" t="s">
        <v>14087</v>
      </c>
      <c r="O6614">
        <v>26600000000</v>
      </c>
      <c r="P6614" t="s">
        <v>13941</v>
      </c>
      <c r="Q6614">
        <f t="shared" si="117"/>
        <v>650</v>
      </c>
      <c r="R6614">
        <v>22339655</v>
      </c>
      <c r="S6614" t="s">
        <v>2103</v>
      </c>
      <c r="T6614" t="s">
        <v>14360</v>
      </c>
      <c r="U6614" s="75">
        <v>650</v>
      </c>
      <c r="V6614">
        <v>7.44</v>
      </c>
      <c r="W6614">
        <v>4836</v>
      </c>
      <c r="AH6614" s="16"/>
      <c r="AI6614" t="s">
        <v>1375</v>
      </c>
    </row>
    <row r="6615" spans="1:35" x14ac:dyDescent="0.25">
      <c r="A6615" t="s">
        <v>14540</v>
      </c>
      <c r="B6615" s="1">
        <v>59</v>
      </c>
      <c r="C6615" t="s">
        <v>14052</v>
      </c>
      <c r="D6615">
        <v>11877324</v>
      </c>
      <c r="E6615" t="s">
        <v>14541</v>
      </c>
      <c r="F6615" t="s">
        <v>1363</v>
      </c>
      <c r="G6615" t="s">
        <v>1391</v>
      </c>
      <c r="H6615" s="3" t="s">
        <v>6914</v>
      </c>
      <c r="I6615">
        <v>2020</v>
      </c>
      <c r="J6615" s="15" t="s">
        <v>6917</v>
      </c>
      <c r="K6615">
        <v>2020</v>
      </c>
      <c r="L6615" t="s">
        <v>1367</v>
      </c>
      <c r="M6615" t="s">
        <v>13866</v>
      </c>
      <c r="N6615" t="s">
        <v>14070</v>
      </c>
      <c r="O6615">
        <v>26600000000</v>
      </c>
      <c r="P6615" t="s">
        <v>11666</v>
      </c>
      <c r="Q6615">
        <f t="shared" si="117"/>
        <v>450</v>
      </c>
      <c r="R6615">
        <v>24339423</v>
      </c>
      <c r="S6615" t="s">
        <v>1411</v>
      </c>
      <c r="T6615" t="s">
        <v>14542</v>
      </c>
      <c r="U6615" s="75">
        <v>450</v>
      </c>
      <c r="V6615">
        <v>7.44</v>
      </c>
      <c r="W6615">
        <v>3348</v>
      </c>
      <c r="AH6615" s="16"/>
      <c r="AI6615" t="s">
        <v>1375</v>
      </c>
    </row>
    <row r="6616" spans="1:35" x14ac:dyDescent="0.25">
      <c r="A6616" t="s">
        <v>14543</v>
      </c>
      <c r="B6616" s="1">
        <v>59</v>
      </c>
      <c r="C6616" t="s">
        <v>571</v>
      </c>
      <c r="D6616">
        <v>11147423</v>
      </c>
      <c r="E6616" t="s">
        <v>14544</v>
      </c>
      <c r="F6616" t="s">
        <v>1363</v>
      </c>
      <c r="G6616" t="s">
        <v>1391</v>
      </c>
      <c r="H6616" s="3" t="s">
        <v>1641</v>
      </c>
      <c r="I6616">
        <v>2019</v>
      </c>
      <c r="J6616" s="15" t="s">
        <v>2591</v>
      </c>
      <c r="K6616">
        <v>2019</v>
      </c>
      <c r="L6616" t="s">
        <v>1367</v>
      </c>
      <c r="M6616" t="s">
        <v>14544</v>
      </c>
      <c r="N6616" t="s">
        <v>14544</v>
      </c>
      <c r="O6616">
        <v>26600000000</v>
      </c>
      <c r="P6616" t="s">
        <v>13941</v>
      </c>
      <c r="Q6616">
        <f t="shared" si="117"/>
        <v>102</v>
      </c>
      <c r="R6616">
        <v>62359193</v>
      </c>
      <c r="S6616" t="s">
        <v>11930</v>
      </c>
      <c r="T6616" t="s">
        <v>587</v>
      </c>
      <c r="U6616" s="75">
        <v>102</v>
      </c>
      <c r="V6616">
        <v>7.07</v>
      </c>
      <c r="W6616">
        <v>721.14</v>
      </c>
      <c r="AH6616" s="16"/>
      <c r="AI6616" t="s">
        <v>1375</v>
      </c>
    </row>
    <row r="6617" spans="1:35" x14ac:dyDescent="0.25">
      <c r="A6617" t="s">
        <v>14545</v>
      </c>
      <c r="B6617" s="1">
        <v>59</v>
      </c>
      <c r="C6617" t="s">
        <v>571</v>
      </c>
      <c r="D6617">
        <v>11147423</v>
      </c>
      <c r="E6617" t="s">
        <v>14544</v>
      </c>
      <c r="F6617" t="s">
        <v>1363</v>
      </c>
      <c r="G6617" t="s">
        <v>1391</v>
      </c>
      <c r="H6617" s="3" t="s">
        <v>1641</v>
      </c>
      <c r="I6617">
        <v>2019</v>
      </c>
      <c r="J6617" s="15" t="s">
        <v>2591</v>
      </c>
      <c r="K6617">
        <v>2019</v>
      </c>
      <c r="L6617" t="s">
        <v>1367</v>
      </c>
      <c r="M6617" t="s">
        <v>14544</v>
      </c>
      <c r="N6617" t="s">
        <v>14544</v>
      </c>
      <c r="O6617">
        <v>26600000000</v>
      </c>
      <c r="P6617" t="s">
        <v>13941</v>
      </c>
      <c r="Q6617">
        <f t="shared" si="117"/>
        <v>102</v>
      </c>
      <c r="R6617">
        <v>4556984</v>
      </c>
      <c r="S6617" t="s">
        <v>11614</v>
      </c>
      <c r="T6617" t="s">
        <v>14546</v>
      </c>
      <c r="U6617" s="75">
        <v>102</v>
      </c>
      <c r="V6617">
        <v>7.1</v>
      </c>
      <c r="W6617">
        <v>724.2</v>
      </c>
      <c r="AH6617" s="16"/>
      <c r="AI6617" t="s">
        <v>1375</v>
      </c>
    </row>
    <row r="6618" spans="1:35" x14ac:dyDescent="0.25">
      <c r="A6618" t="s">
        <v>14547</v>
      </c>
      <c r="B6618" s="1">
        <v>59</v>
      </c>
      <c r="C6618" t="s">
        <v>571</v>
      </c>
      <c r="D6618">
        <v>11147423</v>
      </c>
      <c r="E6618" t="s">
        <v>14544</v>
      </c>
      <c r="F6618" t="s">
        <v>1363</v>
      </c>
      <c r="G6618" t="s">
        <v>1391</v>
      </c>
      <c r="H6618" s="3" t="s">
        <v>1641</v>
      </c>
      <c r="I6618">
        <v>2019</v>
      </c>
      <c r="J6618" s="15" t="s">
        <v>2591</v>
      </c>
      <c r="K6618">
        <v>2019</v>
      </c>
      <c r="L6618" t="s">
        <v>1367</v>
      </c>
      <c r="M6618" t="s">
        <v>14544</v>
      </c>
      <c r="N6618" t="s">
        <v>14544</v>
      </c>
      <c r="O6618">
        <v>26600000000</v>
      </c>
      <c r="P6618" t="s">
        <v>13941</v>
      </c>
      <c r="Q6618">
        <f t="shared" si="117"/>
        <v>102</v>
      </c>
      <c r="R6618">
        <v>22339655</v>
      </c>
      <c r="S6618" t="s">
        <v>2103</v>
      </c>
      <c r="T6618" t="s">
        <v>14304</v>
      </c>
      <c r="U6618" s="75">
        <v>102</v>
      </c>
      <c r="V6618">
        <v>7.44</v>
      </c>
      <c r="W6618">
        <v>758.88</v>
      </c>
      <c r="AH6618" s="16"/>
      <c r="AI6618" t="s">
        <v>1375</v>
      </c>
    </row>
    <row r="6619" spans="1:35" x14ac:dyDescent="0.25">
      <c r="A6619" t="s">
        <v>14548</v>
      </c>
      <c r="B6619" s="1">
        <v>59</v>
      </c>
      <c r="C6619" t="s">
        <v>571</v>
      </c>
      <c r="D6619">
        <v>11147423</v>
      </c>
      <c r="E6619" t="s">
        <v>14544</v>
      </c>
      <c r="F6619" t="s">
        <v>1363</v>
      </c>
      <c r="G6619" t="s">
        <v>1391</v>
      </c>
      <c r="H6619" s="3" t="s">
        <v>1641</v>
      </c>
      <c r="I6619">
        <v>2019</v>
      </c>
      <c r="J6619" s="15" t="s">
        <v>2591</v>
      </c>
      <c r="K6619">
        <v>2019</v>
      </c>
      <c r="L6619" t="s">
        <v>1367</v>
      </c>
      <c r="M6619" t="s">
        <v>14544</v>
      </c>
      <c r="N6619" t="s">
        <v>14544</v>
      </c>
      <c r="O6619">
        <v>26600000000</v>
      </c>
      <c r="P6619" t="s">
        <v>13941</v>
      </c>
      <c r="Q6619">
        <f t="shared" si="117"/>
        <v>102</v>
      </c>
      <c r="R6619">
        <v>8163294</v>
      </c>
      <c r="S6619" t="s">
        <v>1382</v>
      </c>
      <c r="T6619" t="s">
        <v>394</v>
      </c>
      <c r="U6619" s="75">
        <v>102</v>
      </c>
      <c r="V6619">
        <v>8.64</v>
      </c>
      <c r="W6619">
        <v>881.28</v>
      </c>
      <c r="AH6619" s="16"/>
      <c r="AI6619" t="s">
        <v>1375</v>
      </c>
    </row>
    <row r="6620" spans="1:35" x14ac:dyDescent="0.25">
      <c r="A6620" t="s">
        <v>14549</v>
      </c>
      <c r="B6620" s="1">
        <v>59</v>
      </c>
      <c r="C6620" t="s">
        <v>571</v>
      </c>
      <c r="D6620">
        <v>11177020</v>
      </c>
      <c r="E6620" t="s">
        <v>14318</v>
      </c>
      <c r="F6620" t="s">
        <v>1363</v>
      </c>
      <c r="G6620" t="s">
        <v>1391</v>
      </c>
      <c r="H6620" s="3" t="s">
        <v>1640</v>
      </c>
      <c r="I6620">
        <v>2019</v>
      </c>
      <c r="J6620" s="15" t="s">
        <v>1641</v>
      </c>
      <c r="K6620">
        <v>2019</v>
      </c>
      <c r="L6620" t="s">
        <v>1367</v>
      </c>
      <c r="M6620" t="s">
        <v>14318</v>
      </c>
      <c r="N6620" t="s">
        <v>14318</v>
      </c>
      <c r="O6620">
        <v>29500000000</v>
      </c>
      <c r="P6620" t="s">
        <v>133</v>
      </c>
      <c r="Q6620">
        <f t="shared" si="117"/>
        <v>50</v>
      </c>
      <c r="R6620">
        <v>22339655</v>
      </c>
      <c r="S6620" t="s">
        <v>2103</v>
      </c>
      <c r="T6620" t="s">
        <v>14392</v>
      </c>
      <c r="U6620" s="75">
        <v>50</v>
      </c>
      <c r="V6620">
        <v>9.15</v>
      </c>
      <c r="W6620">
        <v>457.5</v>
      </c>
      <c r="AH6620" s="16"/>
      <c r="AI6620" t="s">
        <v>1375</v>
      </c>
    </row>
    <row r="6621" spans="1:35" x14ac:dyDescent="0.25">
      <c r="A6621" t="s">
        <v>14550</v>
      </c>
      <c r="B6621" s="1">
        <v>59</v>
      </c>
      <c r="C6621" t="s">
        <v>14052</v>
      </c>
      <c r="D6621">
        <v>11177632</v>
      </c>
      <c r="E6621" t="s">
        <v>14551</v>
      </c>
      <c r="F6621" t="s">
        <v>1363</v>
      </c>
      <c r="G6621" t="s">
        <v>1364</v>
      </c>
      <c r="H6621" s="3" t="s">
        <v>1640</v>
      </c>
      <c r="I6621">
        <v>2019</v>
      </c>
      <c r="J6621" s="15" t="s">
        <v>1641</v>
      </c>
      <c r="K6621">
        <v>2019</v>
      </c>
      <c r="L6621" t="s">
        <v>1367</v>
      </c>
      <c r="M6621" t="s">
        <v>14169</v>
      </c>
      <c r="N6621" t="s">
        <v>14170</v>
      </c>
      <c r="O6621">
        <v>26600000000</v>
      </c>
      <c r="P6621" t="s">
        <v>11666</v>
      </c>
      <c r="Q6621">
        <f t="shared" si="117"/>
        <v>300</v>
      </c>
      <c r="R6621">
        <v>22339655</v>
      </c>
      <c r="S6621" t="s">
        <v>2103</v>
      </c>
      <c r="T6621" t="s">
        <v>14180</v>
      </c>
      <c r="U6621" s="75">
        <v>300</v>
      </c>
      <c r="V6621">
        <v>9.15</v>
      </c>
      <c r="W6621">
        <v>2745</v>
      </c>
      <c r="AH6621" s="16"/>
      <c r="AI6621" t="s">
        <v>1375</v>
      </c>
    </row>
    <row r="6622" spans="1:35" x14ac:dyDescent="0.25">
      <c r="A6622" t="s">
        <v>14552</v>
      </c>
      <c r="B6622" s="1">
        <v>59</v>
      </c>
      <c r="C6622" t="s">
        <v>14052</v>
      </c>
      <c r="D6622">
        <v>11177632</v>
      </c>
      <c r="E6622" t="s">
        <v>14551</v>
      </c>
      <c r="F6622" t="s">
        <v>1363</v>
      </c>
      <c r="G6622" t="s">
        <v>1364</v>
      </c>
      <c r="H6622" s="3" t="s">
        <v>1640</v>
      </c>
      <c r="I6622">
        <v>2019</v>
      </c>
      <c r="J6622" s="15" t="s">
        <v>1641</v>
      </c>
      <c r="K6622">
        <v>2019</v>
      </c>
      <c r="L6622" t="s">
        <v>1367</v>
      </c>
      <c r="M6622" t="s">
        <v>14169</v>
      </c>
      <c r="N6622" t="s">
        <v>14170</v>
      </c>
      <c r="O6622">
        <v>26600000000</v>
      </c>
      <c r="P6622" t="s">
        <v>11666</v>
      </c>
      <c r="Q6622">
        <f t="shared" si="117"/>
        <v>300</v>
      </c>
      <c r="R6622">
        <v>4556984</v>
      </c>
      <c r="S6622" t="s">
        <v>11614</v>
      </c>
      <c r="T6622" t="s">
        <v>11796</v>
      </c>
      <c r="U6622" s="75">
        <v>300</v>
      </c>
      <c r="V6622">
        <v>6.9</v>
      </c>
      <c r="W6622">
        <v>2070</v>
      </c>
      <c r="AH6622" s="16"/>
      <c r="AI6622" t="s">
        <v>1375</v>
      </c>
    </row>
    <row r="6623" spans="1:35" x14ac:dyDescent="0.25">
      <c r="A6623" t="s">
        <v>14553</v>
      </c>
      <c r="B6623" s="1">
        <v>59</v>
      </c>
      <c r="C6623" t="s">
        <v>14052</v>
      </c>
      <c r="D6623">
        <v>11877324</v>
      </c>
      <c r="E6623" t="s">
        <v>14541</v>
      </c>
      <c r="F6623" t="s">
        <v>1363</v>
      </c>
      <c r="G6623" t="s">
        <v>1391</v>
      </c>
      <c r="H6623" s="3" t="s">
        <v>6914</v>
      </c>
      <c r="I6623">
        <v>2020</v>
      </c>
      <c r="J6623" s="15" t="s">
        <v>6917</v>
      </c>
      <c r="K6623">
        <v>2020</v>
      </c>
      <c r="L6623" t="s">
        <v>1367</v>
      </c>
      <c r="M6623" t="s">
        <v>13866</v>
      </c>
      <c r="N6623" t="s">
        <v>14070</v>
      </c>
      <c r="O6623">
        <v>26600000000</v>
      </c>
      <c r="P6623" t="s">
        <v>11666</v>
      </c>
      <c r="Q6623">
        <f t="shared" si="117"/>
        <v>450</v>
      </c>
      <c r="R6623">
        <v>4556984</v>
      </c>
      <c r="S6623" t="s">
        <v>11614</v>
      </c>
      <c r="T6623" t="s">
        <v>11796</v>
      </c>
      <c r="U6623" s="75">
        <v>450</v>
      </c>
      <c r="V6623">
        <v>7.1</v>
      </c>
      <c r="W6623">
        <v>3195</v>
      </c>
      <c r="AH6623" s="16"/>
      <c r="AI6623" t="s">
        <v>1375</v>
      </c>
    </row>
    <row r="6624" spans="1:35" x14ac:dyDescent="0.25">
      <c r="A6624" t="s">
        <v>14554</v>
      </c>
      <c r="B6624" s="1">
        <v>59</v>
      </c>
      <c r="C6624" t="s">
        <v>14052</v>
      </c>
      <c r="D6624">
        <v>11877324</v>
      </c>
      <c r="E6624" t="s">
        <v>14541</v>
      </c>
      <c r="F6624" t="s">
        <v>1363</v>
      </c>
      <c r="G6624" t="s">
        <v>1391</v>
      </c>
      <c r="H6624" s="3" t="s">
        <v>6914</v>
      </c>
      <c r="I6624">
        <v>2020</v>
      </c>
      <c r="J6624" s="15" t="s">
        <v>6917</v>
      </c>
      <c r="K6624">
        <v>2020</v>
      </c>
      <c r="L6624" t="s">
        <v>1367</v>
      </c>
      <c r="M6624" t="s">
        <v>13866</v>
      </c>
      <c r="N6624" t="s">
        <v>14070</v>
      </c>
      <c r="O6624">
        <v>26600000000</v>
      </c>
      <c r="P6624" t="s">
        <v>11666</v>
      </c>
      <c r="Q6624">
        <f t="shared" si="117"/>
        <v>450</v>
      </c>
      <c r="R6624">
        <v>84449497</v>
      </c>
      <c r="S6624" t="s">
        <v>2017</v>
      </c>
      <c r="T6624" t="s">
        <v>14555</v>
      </c>
      <c r="U6624" s="75">
        <v>450</v>
      </c>
      <c r="V6624">
        <v>10.67</v>
      </c>
      <c r="W6624">
        <v>4801.5</v>
      </c>
      <c r="AH6624" s="16"/>
      <c r="AI6624" t="s">
        <v>1375</v>
      </c>
    </row>
    <row r="6625" spans="1:35" x14ac:dyDescent="0.25">
      <c r="A6625" t="s">
        <v>14556</v>
      </c>
      <c r="B6625" s="1">
        <v>59</v>
      </c>
      <c r="C6625" t="s">
        <v>14052</v>
      </c>
      <c r="D6625">
        <v>11877324</v>
      </c>
      <c r="E6625" t="s">
        <v>14541</v>
      </c>
      <c r="F6625" t="s">
        <v>1363</v>
      </c>
      <c r="G6625" t="s">
        <v>1391</v>
      </c>
      <c r="H6625" s="3" t="s">
        <v>6914</v>
      </c>
      <c r="I6625">
        <v>2020</v>
      </c>
      <c r="J6625" s="15" t="s">
        <v>6917</v>
      </c>
      <c r="K6625">
        <v>2020</v>
      </c>
      <c r="L6625" t="s">
        <v>1367</v>
      </c>
      <c r="M6625" t="s">
        <v>13866</v>
      </c>
      <c r="N6625" t="s">
        <v>14070</v>
      </c>
      <c r="O6625">
        <v>26600000000</v>
      </c>
      <c r="P6625" t="s">
        <v>11666</v>
      </c>
      <c r="Q6625">
        <f t="shared" si="117"/>
        <v>450</v>
      </c>
      <c r="R6625">
        <v>8163294</v>
      </c>
      <c r="S6625" t="s">
        <v>1382</v>
      </c>
      <c r="T6625" t="s">
        <v>394</v>
      </c>
      <c r="U6625" s="75">
        <v>450</v>
      </c>
      <c r="V6625">
        <v>8.9700000000000006</v>
      </c>
      <c r="W6625">
        <v>4036.5</v>
      </c>
      <c r="AH6625" s="16"/>
      <c r="AI6625" t="s">
        <v>1375</v>
      </c>
    </row>
    <row r="6626" spans="1:35" x14ac:dyDescent="0.25">
      <c r="A6626" t="s">
        <v>14557</v>
      </c>
      <c r="B6626" s="1">
        <v>59</v>
      </c>
      <c r="C6626" t="s">
        <v>14052</v>
      </c>
      <c r="D6626">
        <v>11881771</v>
      </c>
      <c r="E6626" t="s">
        <v>14558</v>
      </c>
      <c r="F6626" t="s">
        <v>1363</v>
      </c>
      <c r="G6626" t="s">
        <v>1364</v>
      </c>
      <c r="H6626" s="3" t="s">
        <v>6917</v>
      </c>
      <c r="I6626">
        <v>2020</v>
      </c>
      <c r="J6626" s="15" t="s">
        <v>6920</v>
      </c>
      <c r="K6626">
        <v>2020</v>
      </c>
      <c r="L6626" t="s">
        <v>1367</v>
      </c>
      <c r="M6626" t="s">
        <v>13866</v>
      </c>
      <c r="N6626" t="s">
        <v>14070</v>
      </c>
      <c r="O6626">
        <v>26600000000</v>
      </c>
      <c r="P6626" t="s">
        <v>11666</v>
      </c>
      <c r="Q6626">
        <f t="shared" si="117"/>
        <v>700</v>
      </c>
      <c r="R6626">
        <v>2937913</v>
      </c>
      <c r="S6626" t="s">
        <v>2477</v>
      </c>
      <c r="T6626" t="s">
        <v>394</v>
      </c>
      <c r="U6626" s="75">
        <v>700</v>
      </c>
      <c r="V6626">
        <v>10.68</v>
      </c>
      <c r="W6626">
        <v>7476</v>
      </c>
      <c r="AH6626" s="16"/>
      <c r="AI6626" t="s">
        <v>1375</v>
      </c>
    </row>
    <row r="6627" spans="1:35" x14ac:dyDescent="0.25">
      <c r="A6627" t="s">
        <v>14559</v>
      </c>
      <c r="B6627" s="1">
        <v>59</v>
      </c>
      <c r="C6627" t="s">
        <v>14052</v>
      </c>
      <c r="D6627">
        <v>11881771</v>
      </c>
      <c r="E6627" t="s">
        <v>14558</v>
      </c>
      <c r="F6627" t="s">
        <v>1363</v>
      </c>
      <c r="G6627" t="s">
        <v>1364</v>
      </c>
      <c r="H6627" s="3" t="s">
        <v>6917</v>
      </c>
      <c r="I6627">
        <v>2020</v>
      </c>
      <c r="J6627" s="15" t="s">
        <v>6920</v>
      </c>
      <c r="K6627">
        <v>2020</v>
      </c>
      <c r="L6627" t="s">
        <v>1367</v>
      </c>
      <c r="M6627" t="s">
        <v>13866</v>
      </c>
      <c r="N6627" t="s">
        <v>14070</v>
      </c>
      <c r="O6627">
        <v>26600000000</v>
      </c>
      <c r="P6627" t="s">
        <v>11666</v>
      </c>
      <c r="Q6627">
        <f t="shared" si="117"/>
        <v>700</v>
      </c>
      <c r="R6627">
        <v>8163294</v>
      </c>
      <c r="S6627" t="s">
        <v>1382</v>
      </c>
      <c r="T6627" t="s">
        <v>394</v>
      </c>
      <c r="U6627" s="75">
        <v>700</v>
      </c>
      <c r="V6627">
        <v>8.9700000000000006</v>
      </c>
      <c r="W6627">
        <v>6279</v>
      </c>
      <c r="AH6627" s="16"/>
      <c r="AI6627" t="s">
        <v>1375</v>
      </c>
    </row>
    <row r="6628" spans="1:35" x14ac:dyDescent="0.25">
      <c r="A6628" t="s">
        <v>14560</v>
      </c>
      <c r="B6628" s="1">
        <v>59</v>
      </c>
      <c r="C6628" t="s">
        <v>14052</v>
      </c>
      <c r="D6628">
        <v>11881771</v>
      </c>
      <c r="E6628" t="s">
        <v>14558</v>
      </c>
      <c r="F6628" t="s">
        <v>1363</v>
      </c>
      <c r="G6628" t="s">
        <v>1364</v>
      </c>
      <c r="H6628" s="3" t="s">
        <v>6917</v>
      </c>
      <c r="I6628">
        <v>2020</v>
      </c>
      <c r="J6628" s="15" t="s">
        <v>6920</v>
      </c>
      <c r="K6628">
        <v>2020</v>
      </c>
      <c r="L6628" t="s">
        <v>1367</v>
      </c>
      <c r="M6628" t="s">
        <v>13866</v>
      </c>
      <c r="N6628" t="s">
        <v>14070</v>
      </c>
      <c r="O6628">
        <v>26600000000</v>
      </c>
      <c r="P6628" t="s">
        <v>11666</v>
      </c>
      <c r="Q6628">
        <f t="shared" si="117"/>
        <v>700</v>
      </c>
      <c r="R6628">
        <v>24339423</v>
      </c>
      <c r="S6628" t="s">
        <v>1411</v>
      </c>
      <c r="T6628" t="s">
        <v>14561</v>
      </c>
      <c r="U6628" s="75">
        <v>700</v>
      </c>
      <c r="V6628">
        <v>5.98</v>
      </c>
      <c r="W6628">
        <v>4186</v>
      </c>
      <c r="AH6628" s="16"/>
      <c r="AI6628" t="s">
        <v>1375</v>
      </c>
    </row>
    <row r="6629" spans="1:35" x14ac:dyDescent="0.25">
      <c r="A6629" t="s">
        <v>14562</v>
      </c>
      <c r="B6629" s="1">
        <v>59</v>
      </c>
      <c r="C6629" t="s">
        <v>14052</v>
      </c>
      <c r="D6629">
        <v>11881771</v>
      </c>
      <c r="E6629" t="s">
        <v>14558</v>
      </c>
      <c r="F6629" t="s">
        <v>1363</v>
      </c>
      <c r="G6629" t="s">
        <v>1364</v>
      </c>
      <c r="H6629" s="3" t="s">
        <v>6917</v>
      </c>
      <c r="I6629">
        <v>2020</v>
      </c>
      <c r="J6629" s="15" t="s">
        <v>6920</v>
      </c>
      <c r="K6629">
        <v>2020</v>
      </c>
      <c r="L6629" t="s">
        <v>1367</v>
      </c>
      <c r="M6629" t="s">
        <v>13866</v>
      </c>
      <c r="N6629" t="s">
        <v>14070</v>
      </c>
      <c r="O6629">
        <v>26600000000</v>
      </c>
      <c r="P6629" t="s">
        <v>11666</v>
      </c>
      <c r="Q6629">
        <f t="shared" si="117"/>
        <v>700</v>
      </c>
      <c r="R6629">
        <v>90552857</v>
      </c>
      <c r="S6629" t="s">
        <v>1928</v>
      </c>
      <c r="T6629" t="s">
        <v>13931</v>
      </c>
      <c r="U6629" s="75">
        <v>700</v>
      </c>
      <c r="V6629">
        <v>8.5</v>
      </c>
      <c r="W6629">
        <v>5950</v>
      </c>
      <c r="AH6629" s="16"/>
      <c r="AI6629" t="s">
        <v>1375</v>
      </c>
    </row>
    <row r="6630" spans="1:35" x14ac:dyDescent="0.25">
      <c r="A6630" t="s">
        <v>14563</v>
      </c>
      <c r="B6630" s="1">
        <v>59</v>
      </c>
      <c r="C6630" t="s">
        <v>14052</v>
      </c>
      <c r="D6630">
        <v>11881771</v>
      </c>
      <c r="E6630" t="s">
        <v>14558</v>
      </c>
      <c r="F6630" t="s">
        <v>1363</v>
      </c>
      <c r="G6630" t="s">
        <v>1364</v>
      </c>
      <c r="H6630" s="3" t="s">
        <v>6917</v>
      </c>
      <c r="I6630">
        <v>2020</v>
      </c>
      <c r="J6630" s="15" t="s">
        <v>6920</v>
      </c>
      <c r="K6630">
        <v>2020</v>
      </c>
      <c r="L6630" t="s">
        <v>1367</v>
      </c>
      <c r="M6630" t="s">
        <v>13866</v>
      </c>
      <c r="N6630" t="s">
        <v>14070</v>
      </c>
      <c r="O6630">
        <v>26600000000</v>
      </c>
      <c r="P6630" t="s">
        <v>11666</v>
      </c>
      <c r="Q6630">
        <f t="shared" si="117"/>
        <v>700</v>
      </c>
      <c r="R6630">
        <v>84449497</v>
      </c>
      <c r="S6630" t="s">
        <v>2017</v>
      </c>
      <c r="T6630" t="s">
        <v>14555</v>
      </c>
      <c r="U6630" s="75">
        <v>700</v>
      </c>
      <c r="V6630">
        <v>8.9499999999999993</v>
      </c>
      <c r="W6630">
        <v>6265</v>
      </c>
      <c r="AH6630" s="16"/>
      <c r="AI6630" t="s">
        <v>1375</v>
      </c>
    </row>
    <row r="6631" spans="1:35" x14ac:dyDescent="0.25">
      <c r="A6631" t="s">
        <v>14564</v>
      </c>
      <c r="B6631" s="1">
        <v>59</v>
      </c>
      <c r="C6631" t="s">
        <v>14052</v>
      </c>
      <c r="D6631">
        <v>11834250</v>
      </c>
      <c r="E6631" t="s">
        <v>14565</v>
      </c>
      <c r="F6631" t="s">
        <v>1363</v>
      </c>
      <c r="G6631" t="s">
        <v>1391</v>
      </c>
      <c r="H6631" s="3" t="s">
        <v>4801</v>
      </c>
      <c r="I6631">
        <v>2020</v>
      </c>
      <c r="J6631" s="15" t="s">
        <v>4802</v>
      </c>
      <c r="K6631">
        <v>2020</v>
      </c>
      <c r="L6631" t="s">
        <v>1367</v>
      </c>
      <c r="M6631" t="s">
        <v>13866</v>
      </c>
      <c r="N6631" t="s">
        <v>14070</v>
      </c>
      <c r="O6631">
        <v>26600000000</v>
      </c>
      <c r="P6631" t="s">
        <v>11666</v>
      </c>
      <c r="Q6631">
        <f t="shared" si="117"/>
        <v>1200</v>
      </c>
      <c r="R6631">
        <v>24339423</v>
      </c>
      <c r="S6631" t="s">
        <v>1411</v>
      </c>
      <c r="T6631" t="s">
        <v>14566</v>
      </c>
      <c r="U6631" s="75">
        <v>1200</v>
      </c>
      <c r="V6631">
        <v>8.44</v>
      </c>
      <c r="W6631">
        <v>10128</v>
      </c>
      <c r="AH6631" s="16"/>
      <c r="AI6631" t="s">
        <v>1375</v>
      </c>
    </row>
    <row r="6632" spans="1:35" x14ac:dyDescent="0.25">
      <c r="A6632" t="s">
        <v>14567</v>
      </c>
      <c r="B6632" s="1">
        <v>59</v>
      </c>
      <c r="C6632" t="s">
        <v>14052</v>
      </c>
      <c r="D6632">
        <v>11834250</v>
      </c>
      <c r="E6632" t="s">
        <v>14565</v>
      </c>
      <c r="F6632" t="s">
        <v>1363</v>
      </c>
      <c r="G6632" t="s">
        <v>1391</v>
      </c>
      <c r="H6632" s="3" t="s">
        <v>4801</v>
      </c>
      <c r="I6632">
        <v>2020</v>
      </c>
      <c r="J6632" s="15" t="s">
        <v>4802</v>
      </c>
      <c r="K6632">
        <v>2020</v>
      </c>
      <c r="L6632" t="s">
        <v>1367</v>
      </c>
      <c r="M6632" t="s">
        <v>13866</v>
      </c>
      <c r="N6632" t="s">
        <v>14070</v>
      </c>
      <c r="O6632">
        <v>26600000000</v>
      </c>
      <c r="P6632" t="s">
        <v>11666</v>
      </c>
      <c r="Q6632">
        <f t="shared" si="117"/>
        <v>1200</v>
      </c>
      <c r="R6632">
        <v>8163294</v>
      </c>
      <c r="S6632" t="s">
        <v>1382</v>
      </c>
      <c r="T6632" t="s">
        <v>394</v>
      </c>
      <c r="U6632" s="75">
        <v>1200</v>
      </c>
      <c r="V6632">
        <v>8.64</v>
      </c>
      <c r="W6632">
        <v>10368</v>
      </c>
      <c r="AH6632" s="16"/>
      <c r="AI6632" t="s">
        <v>1375</v>
      </c>
    </row>
    <row r="6633" spans="1:35" x14ac:dyDescent="0.25">
      <c r="A6633" t="s">
        <v>14568</v>
      </c>
      <c r="B6633" s="1">
        <v>59</v>
      </c>
      <c r="C6633" t="s">
        <v>14052</v>
      </c>
      <c r="D6633">
        <v>11834250</v>
      </c>
      <c r="E6633" t="s">
        <v>14565</v>
      </c>
      <c r="F6633" t="s">
        <v>1363</v>
      </c>
      <c r="G6633" t="s">
        <v>1391</v>
      </c>
      <c r="H6633" s="3" t="s">
        <v>4801</v>
      </c>
      <c r="I6633">
        <v>2020</v>
      </c>
      <c r="J6633" s="15" t="s">
        <v>4802</v>
      </c>
      <c r="K6633">
        <v>2020</v>
      </c>
      <c r="L6633" t="s">
        <v>1367</v>
      </c>
      <c r="M6633" t="s">
        <v>13866</v>
      </c>
      <c r="N6633" t="s">
        <v>14070</v>
      </c>
      <c r="O6633">
        <v>26600000000</v>
      </c>
      <c r="P6633" t="s">
        <v>11666</v>
      </c>
      <c r="Q6633">
        <f t="shared" si="117"/>
        <v>1200</v>
      </c>
      <c r="R6633">
        <v>84449497</v>
      </c>
      <c r="S6633" t="s">
        <v>2017</v>
      </c>
      <c r="T6633" t="s">
        <v>14555</v>
      </c>
      <c r="U6633" s="75">
        <v>1200</v>
      </c>
      <c r="V6633">
        <v>10.8</v>
      </c>
      <c r="W6633">
        <v>12960</v>
      </c>
      <c r="AH6633" s="16"/>
      <c r="AI6633" t="s">
        <v>1375</v>
      </c>
    </row>
    <row r="6634" spans="1:35" x14ac:dyDescent="0.25">
      <c r="A6634" t="s">
        <v>14569</v>
      </c>
      <c r="B6634" s="1">
        <v>59</v>
      </c>
      <c r="C6634" t="s">
        <v>14052</v>
      </c>
      <c r="D6634">
        <v>11834250</v>
      </c>
      <c r="E6634" t="s">
        <v>14565</v>
      </c>
      <c r="F6634" t="s">
        <v>1363</v>
      </c>
      <c r="G6634" t="s">
        <v>1391</v>
      </c>
      <c r="H6634" s="3" t="s">
        <v>4801</v>
      </c>
      <c r="I6634">
        <v>2020</v>
      </c>
      <c r="J6634" s="15" t="s">
        <v>4802</v>
      </c>
      <c r="K6634">
        <v>2020</v>
      </c>
      <c r="L6634" t="s">
        <v>1367</v>
      </c>
      <c r="M6634" t="s">
        <v>13866</v>
      </c>
      <c r="N6634" t="s">
        <v>14070</v>
      </c>
      <c r="O6634">
        <v>26600000000</v>
      </c>
      <c r="P6634" t="s">
        <v>11666</v>
      </c>
      <c r="Q6634">
        <f t="shared" si="117"/>
        <v>1200</v>
      </c>
      <c r="R6634">
        <v>4556984</v>
      </c>
      <c r="S6634" t="s">
        <v>11614</v>
      </c>
      <c r="T6634" t="s">
        <v>11796</v>
      </c>
      <c r="U6634" s="75">
        <v>1200</v>
      </c>
      <c r="V6634">
        <v>7.1</v>
      </c>
      <c r="W6634">
        <v>8520</v>
      </c>
      <c r="AH6634" s="16"/>
      <c r="AI6634" t="s">
        <v>1375</v>
      </c>
    </row>
    <row r="6635" spans="1:35" x14ac:dyDescent="0.25">
      <c r="A6635" t="s">
        <v>14570</v>
      </c>
      <c r="B6635" s="1">
        <v>59</v>
      </c>
      <c r="C6635" t="s">
        <v>14052</v>
      </c>
      <c r="D6635">
        <v>10605460</v>
      </c>
      <c r="E6635" t="s">
        <v>14571</v>
      </c>
      <c r="F6635" t="s">
        <v>1363</v>
      </c>
      <c r="G6635" t="s">
        <v>1364</v>
      </c>
      <c r="H6635" s="3" t="s">
        <v>6938</v>
      </c>
      <c r="I6635">
        <v>2019</v>
      </c>
      <c r="J6635" s="15" t="s">
        <v>14572</v>
      </c>
      <c r="K6635">
        <v>2019</v>
      </c>
      <c r="L6635" t="s">
        <v>1367</v>
      </c>
      <c r="M6635" t="s">
        <v>14169</v>
      </c>
      <c r="N6635" t="s">
        <v>14170</v>
      </c>
      <c r="O6635">
        <v>26600000000</v>
      </c>
      <c r="P6635" t="s">
        <v>11666</v>
      </c>
      <c r="Q6635">
        <f t="shared" si="117"/>
        <v>3600</v>
      </c>
      <c r="R6635">
        <v>42224799</v>
      </c>
      <c r="S6635" t="s">
        <v>13934</v>
      </c>
      <c r="T6635" t="s">
        <v>14405</v>
      </c>
      <c r="U6635" s="75">
        <v>3600</v>
      </c>
      <c r="V6635">
        <v>9.75</v>
      </c>
      <c r="W6635">
        <v>35100</v>
      </c>
      <c r="AH6635" s="16"/>
      <c r="AI6635" t="s">
        <v>1375</v>
      </c>
    </row>
    <row r="6636" spans="1:35" x14ac:dyDescent="0.25">
      <c r="A6636" t="s">
        <v>14573</v>
      </c>
      <c r="B6636" s="1">
        <v>59</v>
      </c>
      <c r="C6636" t="s">
        <v>14052</v>
      </c>
      <c r="D6636">
        <v>10605460</v>
      </c>
      <c r="E6636" t="s">
        <v>14571</v>
      </c>
      <c r="F6636" t="s">
        <v>1363</v>
      </c>
      <c r="G6636" t="s">
        <v>1364</v>
      </c>
      <c r="H6636" s="3" t="s">
        <v>6938</v>
      </c>
      <c r="I6636">
        <v>2019</v>
      </c>
      <c r="J6636" s="15" t="s">
        <v>14572</v>
      </c>
      <c r="K6636">
        <v>2019</v>
      </c>
      <c r="L6636" t="s">
        <v>1367</v>
      </c>
      <c r="M6636" t="s">
        <v>14169</v>
      </c>
      <c r="N6636" t="s">
        <v>14170</v>
      </c>
      <c r="O6636">
        <v>26600000000</v>
      </c>
      <c r="P6636" t="s">
        <v>11666</v>
      </c>
      <c r="Q6636">
        <f t="shared" si="117"/>
        <v>3600</v>
      </c>
      <c r="R6636">
        <v>8163294</v>
      </c>
      <c r="S6636" t="s">
        <v>1382</v>
      </c>
      <c r="T6636" t="s">
        <v>394</v>
      </c>
      <c r="U6636" s="75">
        <v>3600</v>
      </c>
      <c r="V6636">
        <v>9.6199999999999992</v>
      </c>
      <c r="W6636">
        <v>34632</v>
      </c>
      <c r="AH6636" s="16"/>
      <c r="AI6636" t="s">
        <v>1375</v>
      </c>
    </row>
    <row r="6637" spans="1:35" x14ac:dyDescent="0.25">
      <c r="A6637" t="s">
        <v>14574</v>
      </c>
      <c r="B6637" s="1">
        <v>59</v>
      </c>
      <c r="C6637" t="s">
        <v>14052</v>
      </c>
      <c r="D6637">
        <v>10605460</v>
      </c>
      <c r="E6637" t="s">
        <v>14571</v>
      </c>
      <c r="F6637" t="s">
        <v>1363</v>
      </c>
      <c r="G6637" t="s">
        <v>1364</v>
      </c>
      <c r="H6637" s="3" t="s">
        <v>6938</v>
      </c>
      <c r="I6637">
        <v>2019</v>
      </c>
      <c r="J6637" s="15" t="s">
        <v>14572</v>
      </c>
      <c r="K6637">
        <v>2019</v>
      </c>
      <c r="L6637" t="s">
        <v>1367</v>
      </c>
      <c r="M6637" t="s">
        <v>14169</v>
      </c>
      <c r="N6637" t="s">
        <v>14170</v>
      </c>
      <c r="O6637">
        <v>26600000000</v>
      </c>
      <c r="P6637" t="s">
        <v>11666</v>
      </c>
      <c r="Q6637">
        <f t="shared" si="117"/>
        <v>3600</v>
      </c>
      <c r="R6637">
        <v>90552857</v>
      </c>
      <c r="S6637" t="s">
        <v>1928</v>
      </c>
      <c r="T6637" t="s">
        <v>14575</v>
      </c>
      <c r="U6637" s="75">
        <v>3600</v>
      </c>
      <c r="V6637">
        <v>8.5</v>
      </c>
      <c r="W6637">
        <v>30600</v>
      </c>
      <c r="AH6637" s="16"/>
      <c r="AI6637" t="s">
        <v>1375</v>
      </c>
    </row>
    <row r="6638" spans="1:35" x14ac:dyDescent="0.25">
      <c r="A6638" t="s">
        <v>14576</v>
      </c>
      <c r="B6638" s="1">
        <v>59</v>
      </c>
      <c r="C6638" t="s">
        <v>14052</v>
      </c>
      <c r="D6638">
        <v>10605460</v>
      </c>
      <c r="E6638" t="s">
        <v>14571</v>
      </c>
      <c r="F6638" t="s">
        <v>1363</v>
      </c>
      <c r="G6638" t="s">
        <v>1364</v>
      </c>
      <c r="H6638" s="3" t="s">
        <v>6938</v>
      </c>
      <c r="I6638">
        <v>2019</v>
      </c>
      <c r="J6638" s="15" t="s">
        <v>14572</v>
      </c>
      <c r="K6638">
        <v>2019</v>
      </c>
      <c r="L6638" t="s">
        <v>1367</v>
      </c>
      <c r="M6638" t="s">
        <v>14169</v>
      </c>
      <c r="N6638" t="s">
        <v>14170</v>
      </c>
      <c r="O6638">
        <v>26600000000</v>
      </c>
      <c r="P6638" t="s">
        <v>11666</v>
      </c>
      <c r="Q6638">
        <f t="shared" si="117"/>
        <v>3600</v>
      </c>
      <c r="R6638">
        <v>62359193</v>
      </c>
      <c r="S6638" t="s">
        <v>11930</v>
      </c>
      <c r="T6638" t="s">
        <v>14577</v>
      </c>
      <c r="U6638" s="75">
        <v>3600</v>
      </c>
      <c r="V6638">
        <v>7.05</v>
      </c>
      <c r="W6638">
        <v>25380</v>
      </c>
      <c r="AH6638" s="16"/>
      <c r="AI6638" t="s">
        <v>1375</v>
      </c>
    </row>
    <row r="6639" spans="1:35" x14ac:dyDescent="0.25">
      <c r="A6639" t="s">
        <v>14578</v>
      </c>
      <c r="B6639" s="1">
        <v>59</v>
      </c>
      <c r="C6639" t="s">
        <v>14052</v>
      </c>
      <c r="D6639">
        <v>10605460</v>
      </c>
      <c r="E6639" t="s">
        <v>14571</v>
      </c>
      <c r="F6639" t="s">
        <v>1363</v>
      </c>
      <c r="G6639" t="s">
        <v>1364</v>
      </c>
      <c r="H6639" s="3" t="s">
        <v>6938</v>
      </c>
      <c r="I6639">
        <v>2019</v>
      </c>
      <c r="J6639" s="15" t="s">
        <v>14572</v>
      </c>
      <c r="K6639">
        <v>2019</v>
      </c>
      <c r="L6639" t="s">
        <v>1367</v>
      </c>
      <c r="M6639" t="s">
        <v>14169</v>
      </c>
      <c r="N6639" t="s">
        <v>14170</v>
      </c>
      <c r="O6639">
        <v>26600000000</v>
      </c>
      <c r="P6639" t="s">
        <v>11666</v>
      </c>
      <c r="Q6639">
        <f t="shared" si="117"/>
        <v>3600</v>
      </c>
      <c r="R6639">
        <v>4556984</v>
      </c>
      <c r="S6639" t="s">
        <v>11614</v>
      </c>
      <c r="T6639" t="s">
        <v>11796</v>
      </c>
      <c r="U6639" s="75">
        <v>3600</v>
      </c>
      <c r="V6639">
        <v>7.1</v>
      </c>
      <c r="W6639">
        <v>25560</v>
      </c>
      <c r="AH6639" s="16"/>
      <c r="AI6639" t="s">
        <v>1375</v>
      </c>
    </row>
    <row r="6640" spans="1:35" x14ac:dyDescent="0.25">
      <c r="A6640" t="s">
        <v>14579</v>
      </c>
      <c r="B6640" s="1">
        <v>59</v>
      </c>
      <c r="C6640" t="s">
        <v>14052</v>
      </c>
      <c r="D6640">
        <v>10565752</v>
      </c>
      <c r="E6640" t="s">
        <v>7683</v>
      </c>
      <c r="F6640" t="s">
        <v>1363</v>
      </c>
      <c r="G6640" t="s">
        <v>1364</v>
      </c>
      <c r="H6640" s="3" t="s">
        <v>2669</v>
      </c>
      <c r="I6640">
        <v>2019</v>
      </c>
      <c r="J6640" s="15" t="s">
        <v>6930</v>
      </c>
      <c r="K6640">
        <v>2019</v>
      </c>
      <c r="L6640" t="s">
        <v>1367</v>
      </c>
      <c r="M6640" t="s">
        <v>14275</v>
      </c>
      <c r="N6640" t="s">
        <v>14170</v>
      </c>
      <c r="O6640">
        <v>26600000000</v>
      </c>
      <c r="P6640" t="s">
        <v>14260</v>
      </c>
      <c r="Q6640">
        <f t="shared" si="117"/>
        <v>3500</v>
      </c>
      <c r="R6640">
        <v>8163294</v>
      </c>
      <c r="S6640" t="s">
        <v>1382</v>
      </c>
      <c r="T6640" t="s">
        <v>394</v>
      </c>
      <c r="U6640" s="75">
        <v>3500</v>
      </c>
      <c r="V6640">
        <v>9.4499999999999993</v>
      </c>
      <c r="W6640">
        <v>33075</v>
      </c>
      <c r="AH6640" s="16"/>
      <c r="AI6640" t="s">
        <v>1375</v>
      </c>
    </row>
    <row r="6641" spans="1:35" x14ac:dyDescent="0.25">
      <c r="A6641" t="s">
        <v>14580</v>
      </c>
      <c r="B6641" s="1">
        <v>59</v>
      </c>
      <c r="C6641" t="s">
        <v>14052</v>
      </c>
      <c r="D6641">
        <v>10565752</v>
      </c>
      <c r="E6641" t="s">
        <v>7683</v>
      </c>
      <c r="F6641" t="s">
        <v>1363</v>
      </c>
      <c r="G6641" t="s">
        <v>1364</v>
      </c>
      <c r="H6641" s="3" t="s">
        <v>2669</v>
      </c>
      <c r="I6641">
        <v>2019</v>
      </c>
      <c r="J6641" s="15" t="s">
        <v>6930</v>
      </c>
      <c r="K6641">
        <v>2019</v>
      </c>
      <c r="L6641" t="s">
        <v>1367</v>
      </c>
      <c r="M6641" t="s">
        <v>14275</v>
      </c>
      <c r="N6641" t="s">
        <v>14170</v>
      </c>
      <c r="O6641">
        <v>26600000000</v>
      </c>
      <c r="P6641" t="s">
        <v>14260</v>
      </c>
      <c r="Q6641">
        <f t="shared" si="117"/>
        <v>3500</v>
      </c>
      <c r="R6641">
        <v>90552857</v>
      </c>
      <c r="S6641" t="s">
        <v>1928</v>
      </c>
      <c r="T6641" t="s">
        <v>14575</v>
      </c>
      <c r="U6641" s="75">
        <v>3500</v>
      </c>
      <c r="V6641">
        <v>8</v>
      </c>
      <c r="W6641">
        <v>28000</v>
      </c>
      <c r="AH6641" s="16"/>
      <c r="AI6641" t="s">
        <v>1375</v>
      </c>
    </row>
    <row r="6642" spans="1:35" x14ac:dyDescent="0.25">
      <c r="A6642" t="s">
        <v>14581</v>
      </c>
      <c r="B6642" s="1">
        <v>59</v>
      </c>
      <c r="C6642" t="s">
        <v>571</v>
      </c>
      <c r="D6642">
        <v>9208135</v>
      </c>
      <c r="E6642" t="s">
        <v>14105</v>
      </c>
      <c r="F6642" t="s">
        <v>1363</v>
      </c>
      <c r="G6642" t="s">
        <v>1391</v>
      </c>
      <c r="H6642" s="3" t="s">
        <v>7120</v>
      </c>
      <c r="I6642">
        <v>2018</v>
      </c>
      <c r="J6642" s="15" t="s">
        <v>1696</v>
      </c>
      <c r="K6642">
        <v>2018</v>
      </c>
      <c r="L6642" t="s">
        <v>1367</v>
      </c>
      <c r="M6642" t="s">
        <v>14105</v>
      </c>
      <c r="N6642" t="s">
        <v>14105</v>
      </c>
      <c r="O6642">
        <v>26600000000</v>
      </c>
      <c r="P6642" t="s">
        <v>133</v>
      </c>
      <c r="Q6642">
        <f t="shared" si="117"/>
        <v>45</v>
      </c>
      <c r="R6642">
        <v>22339655</v>
      </c>
      <c r="S6642" t="s">
        <v>2103</v>
      </c>
      <c r="T6642" t="s">
        <v>14145</v>
      </c>
      <c r="U6642" s="75">
        <v>45</v>
      </c>
      <c r="V6642">
        <v>12.5</v>
      </c>
      <c r="W6642">
        <v>562.5</v>
      </c>
      <c r="AH6642" s="16"/>
      <c r="AI6642" t="s">
        <v>1375</v>
      </c>
    </row>
    <row r="6643" spans="1:35" x14ac:dyDescent="0.25">
      <c r="A6643" t="s">
        <v>14582</v>
      </c>
      <c r="B6643" s="1">
        <v>59</v>
      </c>
      <c r="C6643" t="s">
        <v>571</v>
      </c>
      <c r="D6643">
        <v>12505455</v>
      </c>
      <c r="E6643" t="s">
        <v>14583</v>
      </c>
      <c r="F6643" t="s">
        <v>1363</v>
      </c>
      <c r="G6643" t="s">
        <v>1364</v>
      </c>
      <c r="H6643" s="3" t="s">
        <v>4810</v>
      </c>
      <c r="I6643">
        <v>2020</v>
      </c>
      <c r="J6643" s="15" t="s">
        <v>4811</v>
      </c>
      <c r="K6643">
        <v>2020</v>
      </c>
      <c r="L6643" t="s">
        <v>1367</v>
      </c>
      <c r="M6643" t="s">
        <v>13866</v>
      </c>
      <c r="N6643" t="s">
        <v>14070</v>
      </c>
      <c r="O6643">
        <v>26600000000</v>
      </c>
      <c r="P6643" t="s">
        <v>11686</v>
      </c>
      <c r="Q6643">
        <f t="shared" si="117"/>
        <v>9000</v>
      </c>
      <c r="R6643">
        <v>90552857</v>
      </c>
      <c r="S6643" t="s">
        <v>1928</v>
      </c>
      <c r="T6643" t="s">
        <v>13931</v>
      </c>
      <c r="U6643" s="75">
        <v>9000</v>
      </c>
      <c r="V6643">
        <v>8.5</v>
      </c>
      <c r="W6643">
        <v>76500</v>
      </c>
      <c r="AH6643" s="16"/>
      <c r="AI6643" t="s">
        <v>1375</v>
      </c>
    </row>
    <row r="6644" spans="1:35" x14ac:dyDescent="0.25">
      <c r="A6644" t="s">
        <v>14584</v>
      </c>
      <c r="B6644" s="1">
        <v>59</v>
      </c>
      <c r="C6644" t="s">
        <v>571</v>
      </c>
      <c r="D6644">
        <v>12505455</v>
      </c>
      <c r="E6644" t="s">
        <v>14583</v>
      </c>
      <c r="F6644" t="s">
        <v>1363</v>
      </c>
      <c r="G6644" t="s">
        <v>1364</v>
      </c>
      <c r="H6644" s="3" t="s">
        <v>4810</v>
      </c>
      <c r="I6644">
        <v>2020</v>
      </c>
      <c r="J6644" s="15" t="s">
        <v>4811</v>
      </c>
      <c r="K6644">
        <v>2020</v>
      </c>
      <c r="L6644" t="s">
        <v>1367</v>
      </c>
      <c r="M6644" t="s">
        <v>13866</v>
      </c>
      <c r="N6644" t="s">
        <v>14070</v>
      </c>
      <c r="O6644">
        <v>26600000000</v>
      </c>
      <c r="P6644" t="s">
        <v>11686</v>
      </c>
      <c r="Q6644">
        <f t="shared" si="117"/>
        <v>9000</v>
      </c>
      <c r="R6644">
        <v>8163294</v>
      </c>
      <c r="S6644" t="s">
        <v>1382</v>
      </c>
      <c r="T6644" t="s">
        <v>394</v>
      </c>
      <c r="U6644" s="75">
        <v>9000</v>
      </c>
      <c r="V6644">
        <v>8.5399999999999991</v>
      </c>
      <c r="W6644">
        <v>76860</v>
      </c>
      <c r="AH6644" s="16"/>
      <c r="AI6644" t="s">
        <v>1375</v>
      </c>
    </row>
    <row r="6645" spans="1:35" x14ac:dyDescent="0.25">
      <c r="A6645" t="s">
        <v>14585</v>
      </c>
      <c r="B6645" s="1">
        <v>59</v>
      </c>
      <c r="C6645" t="s">
        <v>571</v>
      </c>
      <c r="D6645">
        <v>12505455</v>
      </c>
      <c r="E6645" t="s">
        <v>14583</v>
      </c>
      <c r="F6645" t="s">
        <v>1363</v>
      </c>
      <c r="G6645" t="s">
        <v>1364</v>
      </c>
      <c r="H6645" s="3" t="s">
        <v>4810</v>
      </c>
      <c r="I6645">
        <v>2020</v>
      </c>
      <c r="J6645" s="15" t="s">
        <v>4811</v>
      </c>
      <c r="K6645">
        <v>2020</v>
      </c>
      <c r="L6645" t="s">
        <v>1367</v>
      </c>
      <c r="M6645" t="s">
        <v>13866</v>
      </c>
      <c r="N6645" t="s">
        <v>14070</v>
      </c>
      <c r="O6645">
        <v>26600000000</v>
      </c>
      <c r="P6645" t="s">
        <v>11686</v>
      </c>
      <c r="Q6645">
        <f t="shared" si="117"/>
        <v>9000</v>
      </c>
      <c r="R6645">
        <v>22339655</v>
      </c>
      <c r="S6645" t="s">
        <v>2103</v>
      </c>
      <c r="T6645" t="s">
        <v>14586</v>
      </c>
      <c r="U6645" s="75">
        <v>9000</v>
      </c>
      <c r="V6645">
        <v>7.45</v>
      </c>
      <c r="W6645">
        <v>67050</v>
      </c>
      <c r="AH6645" s="16"/>
      <c r="AI6645" t="s">
        <v>1375</v>
      </c>
    </row>
    <row r="6646" spans="1:35" x14ac:dyDescent="0.25">
      <c r="A6646" t="s">
        <v>14587</v>
      </c>
      <c r="B6646" s="1">
        <v>59</v>
      </c>
      <c r="C6646" t="s">
        <v>571</v>
      </c>
      <c r="D6646">
        <v>12509337</v>
      </c>
      <c r="E6646" t="s">
        <v>14264</v>
      </c>
      <c r="F6646" t="s">
        <v>1363</v>
      </c>
      <c r="G6646" t="s">
        <v>1391</v>
      </c>
      <c r="H6646" s="3" t="s">
        <v>6958</v>
      </c>
      <c r="I6646">
        <v>2020</v>
      </c>
      <c r="J6646" s="15" t="s">
        <v>10122</v>
      </c>
      <c r="K6646">
        <v>2020</v>
      </c>
      <c r="L6646" t="s">
        <v>1367</v>
      </c>
      <c r="M6646" t="s">
        <v>13866</v>
      </c>
      <c r="N6646" t="s">
        <v>14070</v>
      </c>
      <c r="O6646">
        <v>26600000000</v>
      </c>
      <c r="P6646" t="s">
        <v>11686</v>
      </c>
      <c r="Q6646">
        <f t="shared" si="117"/>
        <v>225</v>
      </c>
      <c r="R6646">
        <v>4556984</v>
      </c>
      <c r="S6646" t="s">
        <v>11614</v>
      </c>
      <c r="T6646" t="s">
        <v>11796</v>
      </c>
      <c r="U6646" s="75">
        <v>225</v>
      </c>
      <c r="V6646">
        <v>7.4</v>
      </c>
      <c r="W6646">
        <v>1665</v>
      </c>
      <c r="AH6646" s="16"/>
      <c r="AI6646" t="s">
        <v>1375</v>
      </c>
    </row>
    <row r="6647" spans="1:35" x14ac:dyDescent="0.25">
      <c r="A6647" t="s">
        <v>14588</v>
      </c>
      <c r="B6647" s="1">
        <v>59</v>
      </c>
      <c r="C6647" t="s">
        <v>571</v>
      </c>
      <c r="D6647">
        <v>12509337</v>
      </c>
      <c r="E6647" t="s">
        <v>14264</v>
      </c>
      <c r="F6647" t="s">
        <v>1363</v>
      </c>
      <c r="G6647" t="s">
        <v>1391</v>
      </c>
      <c r="H6647" s="3" t="s">
        <v>6958</v>
      </c>
      <c r="I6647">
        <v>2020</v>
      </c>
      <c r="J6647" s="15" t="s">
        <v>10122</v>
      </c>
      <c r="K6647">
        <v>2020</v>
      </c>
      <c r="L6647" t="s">
        <v>1367</v>
      </c>
      <c r="M6647" t="s">
        <v>13866</v>
      </c>
      <c r="N6647" t="s">
        <v>14070</v>
      </c>
      <c r="O6647">
        <v>26600000000</v>
      </c>
      <c r="P6647" t="s">
        <v>11686</v>
      </c>
      <c r="Q6647">
        <f t="shared" si="117"/>
        <v>225</v>
      </c>
      <c r="R6647">
        <v>22339655</v>
      </c>
      <c r="S6647" t="s">
        <v>2103</v>
      </c>
      <c r="T6647" t="s">
        <v>14392</v>
      </c>
      <c r="U6647" s="75">
        <v>225</v>
      </c>
      <c r="V6647">
        <v>9.15</v>
      </c>
      <c r="W6647">
        <v>2058.75</v>
      </c>
      <c r="AH6647" s="16"/>
      <c r="AI6647" t="s">
        <v>1375</v>
      </c>
    </row>
    <row r="6648" spans="1:35" x14ac:dyDescent="0.25">
      <c r="A6648" t="s">
        <v>14589</v>
      </c>
      <c r="B6648" s="1">
        <v>59</v>
      </c>
      <c r="C6648" t="s">
        <v>571</v>
      </c>
      <c r="D6648">
        <v>12509337</v>
      </c>
      <c r="E6648" t="s">
        <v>14264</v>
      </c>
      <c r="F6648" t="s">
        <v>1363</v>
      </c>
      <c r="G6648" t="s">
        <v>1391</v>
      </c>
      <c r="H6648" s="3" t="s">
        <v>6958</v>
      </c>
      <c r="I6648">
        <v>2020</v>
      </c>
      <c r="J6648" s="15" t="s">
        <v>10122</v>
      </c>
      <c r="K6648">
        <v>2020</v>
      </c>
      <c r="L6648" t="s">
        <v>1367</v>
      </c>
      <c r="M6648" t="s">
        <v>13866</v>
      </c>
      <c r="N6648" t="s">
        <v>14070</v>
      </c>
      <c r="O6648">
        <v>26600000000</v>
      </c>
      <c r="P6648" t="s">
        <v>11686</v>
      </c>
      <c r="Q6648">
        <f t="shared" si="117"/>
        <v>225</v>
      </c>
      <c r="R6648">
        <v>8163294</v>
      </c>
      <c r="S6648" t="s">
        <v>1382</v>
      </c>
      <c r="T6648" t="s">
        <v>394</v>
      </c>
      <c r="U6648" s="75">
        <v>225</v>
      </c>
      <c r="V6648">
        <v>8.5399999999999991</v>
      </c>
      <c r="W6648">
        <v>1921.5</v>
      </c>
      <c r="AH6648" s="16"/>
      <c r="AI6648" t="s">
        <v>1375</v>
      </c>
    </row>
    <row r="6649" spans="1:35" x14ac:dyDescent="0.25">
      <c r="A6649" t="s">
        <v>14590</v>
      </c>
      <c r="B6649" s="1">
        <v>59</v>
      </c>
      <c r="C6649" t="s">
        <v>571</v>
      </c>
      <c r="D6649">
        <v>12509337</v>
      </c>
      <c r="E6649" t="s">
        <v>14264</v>
      </c>
      <c r="F6649" t="s">
        <v>1363</v>
      </c>
      <c r="G6649" t="s">
        <v>1391</v>
      </c>
      <c r="H6649" s="3" t="s">
        <v>6958</v>
      </c>
      <c r="I6649">
        <v>2020</v>
      </c>
      <c r="J6649" s="15" t="s">
        <v>10122</v>
      </c>
      <c r="K6649">
        <v>2020</v>
      </c>
      <c r="L6649" t="s">
        <v>1367</v>
      </c>
      <c r="M6649" t="s">
        <v>13866</v>
      </c>
      <c r="N6649" t="s">
        <v>14070</v>
      </c>
      <c r="O6649">
        <v>26600000000</v>
      </c>
      <c r="P6649" t="s">
        <v>11686</v>
      </c>
      <c r="Q6649">
        <f t="shared" si="117"/>
        <v>225</v>
      </c>
      <c r="R6649">
        <v>90552857</v>
      </c>
      <c r="S6649" t="s">
        <v>1928</v>
      </c>
      <c r="T6649" t="s">
        <v>587</v>
      </c>
      <c r="U6649" s="75">
        <v>225</v>
      </c>
      <c r="V6649">
        <v>8.5</v>
      </c>
      <c r="W6649">
        <v>1912.5</v>
      </c>
      <c r="AH6649" s="16"/>
      <c r="AI6649" t="s">
        <v>1375</v>
      </c>
    </row>
    <row r="6650" spans="1:35" x14ac:dyDescent="0.25">
      <c r="A6650" t="s">
        <v>14591</v>
      </c>
      <c r="B6650" s="1">
        <v>59</v>
      </c>
      <c r="C6650" t="s">
        <v>571</v>
      </c>
      <c r="D6650">
        <v>9193383</v>
      </c>
      <c r="E6650" t="s">
        <v>14592</v>
      </c>
      <c r="F6650" t="s">
        <v>1363</v>
      </c>
      <c r="G6650" t="s">
        <v>1391</v>
      </c>
      <c r="H6650" s="3" t="s">
        <v>6952</v>
      </c>
      <c r="I6650">
        <v>2018</v>
      </c>
      <c r="J6650" s="15" t="s">
        <v>2638</v>
      </c>
      <c r="K6650">
        <v>2018</v>
      </c>
      <c r="L6650" t="s">
        <v>1367</v>
      </c>
      <c r="M6650" t="s">
        <v>14318</v>
      </c>
      <c r="N6650" t="s">
        <v>14318</v>
      </c>
      <c r="O6650">
        <v>26600000000</v>
      </c>
      <c r="P6650" t="s">
        <v>133</v>
      </c>
      <c r="Q6650">
        <f t="shared" si="117"/>
        <v>5</v>
      </c>
      <c r="R6650">
        <v>22339655</v>
      </c>
      <c r="S6650" t="s">
        <v>2103</v>
      </c>
      <c r="T6650" t="s">
        <v>14145</v>
      </c>
      <c r="U6650" s="75">
        <v>5</v>
      </c>
      <c r="V6650">
        <v>10.5</v>
      </c>
      <c r="W6650">
        <v>52.5</v>
      </c>
      <c r="AH6650" s="16"/>
      <c r="AI6650" t="s">
        <v>1375</v>
      </c>
    </row>
    <row r="6651" spans="1:35" x14ac:dyDescent="0.25">
      <c r="A6651" t="s">
        <v>14593</v>
      </c>
      <c r="B6651" s="1">
        <v>59</v>
      </c>
      <c r="C6651" t="s">
        <v>571</v>
      </c>
      <c r="D6651">
        <v>9727760</v>
      </c>
      <c r="E6651" t="s">
        <v>14300</v>
      </c>
      <c r="F6651" t="s">
        <v>1363</v>
      </c>
      <c r="G6651" t="s">
        <v>1391</v>
      </c>
      <c r="H6651" s="3" t="s">
        <v>1662</v>
      </c>
      <c r="I6651">
        <v>2019</v>
      </c>
      <c r="J6651" s="15" t="s">
        <v>1663</v>
      </c>
      <c r="K6651">
        <v>2019</v>
      </c>
      <c r="L6651" t="s">
        <v>1367</v>
      </c>
      <c r="M6651" t="s">
        <v>14300</v>
      </c>
      <c r="N6651" t="s">
        <v>14138</v>
      </c>
      <c r="O6651">
        <v>26600000000</v>
      </c>
      <c r="P6651" t="s">
        <v>13941</v>
      </c>
      <c r="Q6651">
        <f t="shared" si="117"/>
        <v>200</v>
      </c>
      <c r="R6651">
        <v>22339655</v>
      </c>
      <c r="S6651" t="s">
        <v>2103</v>
      </c>
      <c r="T6651" t="s">
        <v>14145</v>
      </c>
      <c r="U6651" s="75">
        <v>200</v>
      </c>
      <c r="V6651">
        <v>11.85</v>
      </c>
      <c r="W6651">
        <v>2370</v>
      </c>
      <c r="AH6651" s="16"/>
      <c r="AI6651" t="s">
        <v>1375</v>
      </c>
    </row>
    <row r="6652" spans="1:35" x14ac:dyDescent="0.25">
      <c r="A6652" t="s">
        <v>14594</v>
      </c>
      <c r="B6652" s="1">
        <v>59</v>
      </c>
      <c r="C6652" t="s">
        <v>571</v>
      </c>
      <c r="D6652">
        <v>9727760</v>
      </c>
      <c r="E6652" t="s">
        <v>14300</v>
      </c>
      <c r="F6652" t="s">
        <v>1363</v>
      </c>
      <c r="G6652" t="s">
        <v>1391</v>
      </c>
      <c r="H6652" s="3" t="s">
        <v>1662</v>
      </c>
      <c r="I6652">
        <v>2019</v>
      </c>
      <c r="J6652" s="15" t="s">
        <v>1663</v>
      </c>
      <c r="K6652">
        <v>2019</v>
      </c>
      <c r="L6652" t="s">
        <v>1367</v>
      </c>
      <c r="M6652" t="s">
        <v>14300</v>
      </c>
      <c r="N6652" t="s">
        <v>14138</v>
      </c>
      <c r="O6652">
        <v>26600000000</v>
      </c>
      <c r="P6652" t="s">
        <v>13941</v>
      </c>
      <c r="Q6652">
        <f t="shared" si="117"/>
        <v>200</v>
      </c>
      <c r="R6652">
        <v>4556984</v>
      </c>
      <c r="S6652" t="s">
        <v>11614</v>
      </c>
      <c r="T6652" t="s">
        <v>11796</v>
      </c>
      <c r="U6652" s="75">
        <v>200</v>
      </c>
      <c r="V6652">
        <v>7.5</v>
      </c>
      <c r="W6652">
        <v>1500</v>
      </c>
      <c r="AH6652" s="16"/>
      <c r="AI6652" t="s">
        <v>1375</v>
      </c>
    </row>
    <row r="6653" spans="1:35" x14ac:dyDescent="0.25">
      <c r="A6653" t="s">
        <v>14595</v>
      </c>
      <c r="B6653" s="1">
        <v>59</v>
      </c>
      <c r="C6653" t="s">
        <v>14052</v>
      </c>
      <c r="D6653">
        <v>9711015</v>
      </c>
      <c r="E6653" t="s">
        <v>7683</v>
      </c>
      <c r="F6653" t="s">
        <v>1363</v>
      </c>
      <c r="G6653" t="s">
        <v>1364</v>
      </c>
      <c r="H6653" s="3" t="s">
        <v>1659</v>
      </c>
      <c r="I6653">
        <v>2019</v>
      </c>
      <c r="J6653" s="15" t="s">
        <v>1660</v>
      </c>
      <c r="K6653">
        <v>2019</v>
      </c>
      <c r="L6653" t="s">
        <v>1367</v>
      </c>
      <c r="M6653" t="s">
        <v>14169</v>
      </c>
      <c r="N6653" t="s">
        <v>14170</v>
      </c>
      <c r="O6653">
        <v>26600000000</v>
      </c>
      <c r="P6653" t="s">
        <v>11666</v>
      </c>
      <c r="Q6653">
        <f t="shared" si="117"/>
        <v>8000</v>
      </c>
      <c r="R6653">
        <v>22339655</v>
      </c>
      <c r="S6653" t="s">
        <v>2103</v>
      </c>
      <c r="T6653" t="s">
        <v>14180</v>
      </c>
      <c r="U6653" s="75">
        <v>8000</v>
      </c>
      <c r="V6653">
        <v>13.72</v>
      </c>
      <c r="W6653">
        <v>109760</v>
      </c>
      <c r="AH6653" s="16"/>
      <c r="AI6653" t="s">
        <v>1375</v>
      </c>
    </row>
    <row r="6654" spans="1:35" x14ac:dyDescent="0.25">
      <c r="A6654" t="s">
        <v>14596</v>
      </c>
      <c r="B6654" s="1">
        <v>59</v>
      </c>
      <c r="C6654" t="s">
        <v>571</v>
      </c>
      <c r="D6654">
        <v>9712402</v>
      </c>
      <c r="E6654" t="s">
        <v>14087</v>
      </c>
      <c r="F6654" t="s">
        <v>1363</v>
      </c>
      <c r="G6654" t="s">
        <v>1391</v>
      </c>
      <c r="H6654" s="3" t="s">
        <v>1659</v>
      </c>
      <c r="I6654">
        <v>2019</v>
      </c>
      <c r="J6654" s="15" t="s">
        <v>1660</v>
      </c>
      <c r="K6654">
        <v>2019</v>
      </c>
      <c r="L6654" t="s">
        <v>1367</v>
      </c>
      <c r="M6654" t="s">
        <v>14087</v>
      </c>
      <c r="N6654" t="s">
        <v>14087</v>
      </c>
      <c r="O6654">
        <v>26600000000</v>
      </c>
      <c r="P6654" t="s">
        <v>13941</v>
      </c>
      <c r="Q6654">
        <f t="shared" si="117"/>
        <v>1260</v>
      </c>
      <c r="R6654">
        <v>22339655</v>
      </c>
      <c r="S6654" t="s">
        <v>2103</v>
      </c>
      <c r="T6654" t="s">
        <v>14145</v>
      </c>
      <c r="U6654" s="75">
        <v>1260</v>
      </c>
      <c r="V6654">
        <v>11.85</v>
      </c>
      <c r="W6654">
        <v>14931</v>
      </c>
      <c r="AH6654" s="16"/>
      <c r="AI6654" t="s">
        <v>1375</v>
      </c>
    </row>
    <row r="6655" spans="1:35" x14ac:dyDescent="0.25">
      <c r="A6655" t="s">
        <v>14597</v>
      </c>
      <c r="B6655" s="1">
        <v>59</v>
      </c>
      <c r="C6655" t="s">
        <v>571</v>
      </c>
      <c r="D6655">
        <v>9736964</v>
      </c>
      <c r="E6655" t="s">
        <v>14598</v>
      </c>
      <c r="F6655" t="s">
        <v>1363</v>
      </c>
      <c r="G6655" t="s">
        <v>1364</v>
      </c>
      <c r="H6655" s="3" t="s">
        <v>1662</v>
      </c>
      <c r="I6655">
        <v>2019</v>
      </c>
      <c r="J6655" s="15" t="s">
        <v>1663</v>
      </c>
      <c r="K6655">
        <v>2019</v>
      </c>
      <c r="L6655" t="s">
        <v>1367</v>
      </c>
      <c r="M6655" t="s">
        <v>14522</v>
      </c>
      <c r="N6655" t="s">
        <v>14522</v>
      </c>
      <c r="O6655">
        <v>26600000000</v>
      </c>
      <c r="P6655" t="s">
        <v>682</v>
      </c>
      <c r="Q6655">
        <f t="shared" si="117"/>
        <v>8000</v>
      </c>
      <c r="R6655">
        <v>22339655</v>
      </c>
      <c r="S6655" t="s">
        <v>2103</v>
      </c>
      <c r="T6655" t="s">
        <v>14180</v>
      </c>
      <c r="U6655" s="75">
        <v>8000</v>
      </c>
      <c r="V6655">
        <v>11.85</v>
      </c>
      <c r="W6655">
        <v>94800</v>
      </c>
      <c r="AH6655" s="16"/>
      <c r="AI6655" t="s">
        <v>1375</v>
      </c>
    </row>
    <row r="6656" spans="1:35" x14ac:dyDescent="0.25">
      <c r="A6656" t="s">
        <v>14599</v>
      </c>
      <c r="B6656" s="1">
        <v>59</v>
      </c>
      <c r="C6656" t="s">
        <v>571</v>
      </c>
      <c r="D6656">
        <v>9736964</v>
      </c>
      <c r="E6656" t="s">
        <v>14598</v>
      </c>
      <c r="F6656" t="s">
        <v>1363</v>
      </c>
      <c r="G6656" t="s">
        <v>1364</v>
      </c>
      <c r="H6656" s="3" t="s">
        <v>1662</v>
      </c>
      <c r="I6656">
        <v>2019</v>
      </c>
      <c r="J6656" s="15" t="s">
        <v>1663</v>
      </c>
      <c r="K6656">
        <v>2019</v>
      </c>
      <c r="L6656" t="s">
        <v>1367</v>
      </c>
      <c r="M6656" t="s">
        <v>14522</v>
      </c>
      <c r="N6656" t="s">
        <v>14522</v>
      </c>
      <c r="O6656">
        <v>26600000000</v>
      </c>
      <c r="P6656" t="s">
        <v>682</v>
      </c>
      <c r="Q6656">
        <f t="shared" si="117"/>
        <v>8000</v>
      </c>
      <c r="R6656">
        <v>62359193</v>
      </c>
      <c r="S6656" t="s">
        <v>11930</v>
      </c>
      <c r="T6656" t="s">
        <v>587</v>
      </c>
      <c r="U6656" s="75">
        <v>8000</v>
      </c>
      <c r="V6656">
        <v>7.5</v>
      </c>
      <c r="W6656">
        <v>60000</v>
      </c>
      <c r="AH6656" s="16"/>
      <c r="AI6656" t="s">
        <v>1375</v>
      </c>
    </row>
    <row r="6657" spans="1:35" x14ac:dyDescent="0.25">
      <c r="A6657" t="s">
        <v>14600</v>
      </c>
      <c r="B6657" s="1">
        <v>59</v>
      </c>
      <c r="C6657" t="s">
        <v>571</v>
      </c>
      <c r="D6657">
        <v>9736964</v>
      </c>
      <c r="E6657" t="s">
        <v>14598</v>
      </c>
      <c r="F6657" t="s">
        <v>1363</v>
      </c>
      <c r="G6657" t="s">
        <v>1364</v>
      </c>
      <c r="H6657" s="3" t="s">
        <v>1662</v>
      </c>
      <c r="I6657">
        <v>2019</v>
      </c>
      <c r="J6657" s="15" t="s">
        <v>1663</v>
      </c>
      <c r="K6657">
        <v>2019</v>
      </c>
      <c r="L6657" t="s">
        <v>1367</v>
      </c>
      <c r="M6657" t="s">
        <v>14522</v>
      </c>
      <c r="N6657" t="s">
        <v>14522</v>
      </c>
      <c r="O6657">
        <v>26600000000</v>
      </c>
      <c r="P6657" t="s">
        <v>682</v>
      </c>
      <c r="Q6657">
        <f t="shared" si="117"/>
        <v>8000</v>
      </c>
      <c r="R6657">
        <v>8163294</v>
      </c>
      <c r="S6657" t="s">
        <v>1382</v>
      </c>
      <c r="T6657" t="s">
        <v>394</v>
      </c>
      <c r="U6657" s="75">
        <v>8000</v>
      </c>
      <c r="V6657">
        <v>11.25</v>
      </c>
      <c r="W6657">
        <v>90000</v>
      </c>
      <c r="AH6657" s="16"/>
      <c r="AI6657" t="s">
        <v>1375</v>
      </c>
    </row>
    <row r="6658" spans="1:35" x14ac:dyDescent="0.25">
      <c r="A6658" t="s">
        <v>14601</v>
      </c>
      <c r="B6658" s="1">
        <v>59</v>
      </c>
      <c r="C6658" t="s">
        <v>14052</v>
      </c>
      <c r="D6658">
        <v>11224312</v>
      </c>
      <c r="E6658" t="s">
        <v>14602</v>
      </c>
      <c r="F6658" t="s">
        <v>1363</v>
      </c>
      <c r="G6658" t="s">
        <v>1364</v>
      </c>
      <c r="H6658" s="3" t="s">
        <v>2591</v>
      </c>
      <c r="I6658">
        <v>2019</v>
      </c>
      <c r="J6658" s="15" t="s">
        <v>4788</v>
      </c>
      <c r="K6658">
        <v>2019</v>
      </c>
      <c r="L6658" t="s">
        <v>1367</v>
      </c>
      <c r="M6658" t="s">
        <v>13866</v>
      </c>
      <c r="N6658" t="s">
        <v>14070</v>
      </c>
      <c r="O6658">
        <v>26600000000</v>
      </c>
      <c r="P6658" t="s">
        <v>11666</v>
      </c>
      <c r="Q6658">
        <f t="shared" ref="Q6658:Q6721" si="118">U6658</f>
        <v>7200</v>
      </c>
      <c r="R6658">
        <v>22339655</v>
      </c>
      <c r="S6658" t="s">
        <v>2103</v>
      </c>
      <c r="T6658" t="s">
        <v>14180</v>
      </c>
      <c r="U6658" s="75">
        <v>7200</v>
      </c>
      <c r="V6658">
        <v>9.15</v>
      </c>
      <c r="W6658">
        <v>65880</v>
      </c>
      <c r="AH6658" s="16"/>
      <c r="AI6658" t="s">
        <v>1375</v>
      </c>
    </row>
    <row r="6659" spans="1:35" x14ac:dyDescent="0.25">
      <c r="A6659" t="s">
        <v>14603</v>
      </c>
      <c r="B6659" s="1">
        <v>59</v>
      </c>
      <c r="C6659" t="s">
        <v>14052</v>
      </c>
      <c r="D6659">
        <v>11224312</v>
      </c>
      <c r="E6659" t="s">
        <v>14602</v>
      </c>
      <c r="F6659" t="s">
        <v>1363</v>
      </c>
      <c r="G6659" t="s">
        <v>1364</v>
      </c>
      <c r="H6659" s="3" t="s">
        <v>2591</v>
      </c>
      <c r="I6659">
        <v>2019</v>
      </c>
      <c r="J6659" s="15" t="s">
        <v>4788</v>
      </c>
      <c r="K6659">
        <v>2019</v>
      </c>
      <c r="L6659" t="s">
        <v>1367</v>
      </c>
      <c r="M6659" t="s">
        <v>13866</v>
      </c>
      <c r="N6659" t="s">
        <v>14070</v>
      </c>
      <c r="O6659">
        <v>26600000000</v>
      </c>
      <c r="P6659" t="s">
        <v>11666</v>
      </c>
      <c r="Q6659">
        <f t="shared" si="118"/>
        <v>7200</v>
      </c>
      <c r="R6659">
        <v>4556984</v>
      </c>
      <c r="S6659" t="s">
        <v>11614</v>
      </c>
      <c r="T6659" t="s">
        <v>11796</v>
      </c>
      <c r="U6659" s="75">
        <v>7200</v>
      </c>
      <c r="V6659">
        <v>6.9</v>
      </c>
      <c r="W6659">
        <v>49680</v>
      </c>
      <c r="AH6659" s="16"/>
      <c r="AI6659" t="s">
        <v>1375</v>
      </c>
    </row>
    <row r="6660" spans="1:35" x14ac:dyDescent="0.25">
      <c r="A6660" t="s">
        <v>14604</v>
      </c>
      <c r="B6660" s="1">
        <v>59</v>
      </c>
      <c r="C6660" t="s">
        <v>14052</v>
      </c>
      <c r="D6660">
        <v>11224312</v>
      </c>
      <c r="E6660" t="s">
        <v>14602</v>
      </c>
      <c r="F6660" t="s">
        <v>1363</v>
      </c>
      <c r="G6660" t="s">
        <v>1364</v>
      </c>
      <c r="H6660" s="3" t="s">
        <v>2591</v>
      </c>
      <c r="I6660">
        <v>2019</v>
      </c>
      <c r="J6660" s="15" t="s">
        <v>4788</v>
      </c>
      <c r="K6660">
        <v>2019</v>
      </c>
      <c r="L6660" t="s">
        <v>1367</v>
      </c>
      <c r="M6660" t="s">
        <v>13866</v>
      </c>
      <c r="N6660" t="s">
        <v>14070</v>
      </c>
      <c r="O6660">
        <v>26600000000</v>
      </c>
      <c r="P6660" t="s">
        <v>11666</v>
      </c>
      <c r="Q6660">
        <f t="shared" si="118"/>
        <v>7200</v>
      </c>
      <c r="R6660">
        <v>42224799</v>
      </c>
      <c r="S6660" t="s">
        <v>13934</v>
      </c>
      <c r="T6660" t="s">
        <v>14605</v>
      </c>
      <c r="U6660" s="75">
        <v>7200</v>
      </c>
      <c r="V6660">
        <v>9.51</v>
      </c>
      <c r="W6660">
        <v>68472</v>
      </c>
      <c r="AH6660" s="16"/>
      <c r="AI6660" t="s">
        <v>1375</v>
      </c>
    </row>
    <row r="6661" spans="1:35" x14ac:dyDescent="0.25">
      <c r="A6661" t="s">
        <v>14606</v>
      </c>
      <c r="B6661" s="1">
        <v>59</v>
      </c>
      <c r="C6661" t="s">
        <v>14052</v>
      </c>
      <c r="D6661">
        <v>11903775</v>
      </c>
      <c r="E6661" t="s">
        <v>14607</v>
      </c>
      <c r="F6661" t="s">
        <v>1363</v>
      </c>
      <c r="G6661" t="s">
        <v>1364</v>
      </c>
      <c r="H6661" s="3" t="s">
        <v>6917</v>
      </c>
      <c r="I6661">
        <v>2020</v>
      </c>
      <c r="J6661" s="15" t="s">
        <v>6920</v>
      </c>
      <c r="K6661">
        <v>2020</v>
      </c>
      <c r="L6661" t="s">
        <v>1367</v>
      </c>
      <c r="M6661" t="s">
        <v>14169</v>
      </c>
      <c r="N6661" t="s">
        <v>14170</v>
      </c>
      <c r="O6661">
        <v>26600000000</v>
      </c>
      <c r="P6661" t="s">
        <v>11666</v>
      </c>
      <c r="Q6661">
        <f t="shared" si="118"/>
        <v>5000</v>
      </c>
      <c r="R6661">
        <v>84449497</v>
      </c>
      <c r="S6661" t="s">
        <v>2017</v>
      </c>
      <c r="T6661" t="s">
        <v>14555</v>
      </c>
      <c r="U6661" s="75">
        <v>5000</v>
      </c>
      <c r="V6661">
        <v>8.93</v>
      </c>
      <c r="W6661">
        <v>44650</v>
      </c>
      <c r="AH6661" s="16"/>
      <c r="AI6661" t="s">
        <v>1375</v>
      </c>
    </row>
    <row r="6662" spans="1:35" x14ac:dyDescent="0.25">
      <c r="A6662" t="s">
        <v>14608</v>
      </c>
      <c r="B6662" s="1">
        <v>59</v>
      </c>
      <c r="C6662" t="s">
        <v>14052</v>
      </c>
      <c r="D6662">
        <v>11903775</v>
      </c>
      <c r="E6662" t="s">
        <v>14607</v>
      </c>
      <c r="F6662" t="s">
        <v>1363</v>
      </c>
      <c r="G6662" t="s">
        <v>1364</v>
      </c>
      <c r="H6662" s="3" t="s">
        <v>6917</v>
      </c>
      <c r="I6662">
        <v>2020</v>
      </c>
      <c r="J6662" s="15" t="s">
        <v>6920</v>
      </c>
      <c r="K6662">
        <v>2020</v>
      </c>
      <c r="L6662" t="s">
        <v>1367</v>
      </c>
      <c r="M6662" t="s">
        <v>14169</v>
      </c>
      <c r="N6662" t="s">
        <v>14170</v>
      </c>
      <c r="O6662">
        <v>26600000000</v>
      </c>
      <c r="P6662" t="s">
        <v>11666</v>
      </c>
      <c r="Q6662">
        <f t="shared" si="118"/>
        <v>5000</v>
      </c>
      <c r="R6662">
        <v>41296184</v>
      </c>
      <c r="S6662" t="s">
        <v>2199</v>
      </c>
      <c r="T6662" t="s">
        <v>3186</v>
      </c>
      <c r="U6662" s="75">
        <v>5000</v>
      </c>
      <c r="V6662">
        <v>11.5</v>
      </c>
      <c r="W6662">
        <v>57500</v>
      </c>
      <c r="AH6662" s="16"/>
      <c r="AI6662" t="s">
        <v>1375</v>
      </c>
    </row>
    <row r="6663" spans="1:35" x14ac:dyDescent="0.25">
      <c r="A6663" t="s">
        <v>14609</v>
      </c>
      <c r="B6663" s="1">
        <v>59</v>
      </c>
      <c r="C6663" t="s">
        <v>14052</v>
      </c>
      <c r="D6663">
        <v>11903775</v>
      </c>
      <c r="E6663" t="s">
        <v>14607</v>
      </c>
      <c r="F6663" t="s">
        <v>1363</v>
      </c>
      <c r="G6663" t="s">
        <v>1364</v>
      </c>
      <c r="H6663" s="3" t="s">
        <v>6917</v>
      </c>
      <c r="I6663">
        <v>2020</v>
      </c>
      <c r="J6663" s="15" t="s">
        <v>6920</v>
      </c>
      <c r="K6663">
        <v>2020</v>
      </c>
      <c r="L6663" t="s">
        <v>1367</v>
      </c>
      <c r="M6663" t="s">
        <v>14169</v>
      </c>
      <c r="N6663" t="s">
        <v>14170</v>
      </c>
      <c r="O6663">
        <v>26600000000</v>
      </c>
      <c r="P6663" t="s">
        <v>11666</v>
      </c>
      <c r="Q6663">
        <f t="shared" si="118"/>
        <v>5000</v>
      </c>
      <c r="R6663">
        <v>2937913</v>
      </c>
      <c r="S6663" t="s">
        <v>2477</v>
      </c>
      <c r="T6663" t="s">
        <v>394</v>
      </c>
      <c r="U6663" s="75">
        <v>5000</v>
      </c>
      <c r="V6663">
        <v>10.58</v>
      </c>
      <c r="W6663">
        <v>52900</v>
      </c>
      <c r="AH6663" s="16"/>
      <c r="AI6663" t="s">
        <v>1375</v>
      </c>
    </row>
    <row r="6664" spans="1:35" x14ac:dyDescent="0.25">
      <c r="A6664" t="s">
        <v>14610</v>
      </c>
      <c r="B6664" s="1">
        <v>59</v>
      </c>
      <c r="C6664" t="s">
        <v>14052</v>
      </c>
      <c r="D6664">
        <v>11230010</v>
      </c>
      <c r="E6664" t="s">
        <v>14611</v>
      </c>
      <c r="F6664" t="s">
        <v>1363</v>
      </c>
      <c r="G6664" t="s">
        <v>1364</v>
      </c>
      <c r="H6664" s="3" t="s">
        <v>4790</v>
      </c>
      <c r="I6664">
        <v>2019</v>
      </c>
      <c r="J6664" s="15" t="s">
        <v>6973</v>
      </c>
      <c r="K6664">
        <v>2019</v>
      </c>
      <c r="L6664" t="s">
        <v>1367</v>
      </c>
      <c r="M6664" t="s">
        <v>14169</v>
      </c>
      <c r="N6664" t="s">
        <v>14170</v>
      </c>
      <c r="O6664">
        <v>26600000000</v>
      </c>
      <c r="P6664" t="s">
        <v>11666</v>
      </c>
      <c r="Q6664">
        <f t="shared" si="118"/>
        <v>950</v>
      </c>
      <c r="R6664">
        <v>4556984</v>
      </c>
      <c r="S6664" t="s">
        <v>11614</v>
      </c>
      <c r="T6664" t="s">
        <v>11796</v>
      </c>
      <c r="U6664" s="75">
        <v>950</v>
      </c>
      <c r="V6664">
        <v>7.1</v>
      </c>
      <c r="W6664">
        <v>6745</v>
      </c>
      <c r="AH6664" s="16"/>
      <c r="AI6664" t="s">
        <v>1375</v>
      </c>
    </row>
    <row r="6665" spans="1:35" x14ac:dyDescent="0.25">
      <c r="A6665" t="s">
        <v>14612</v>
      </c>
      <c r="B6665" s="1">
        <v>59</v>
      </c>
      <c r="C6665" t="s">
        <v>14052</v>
      </c>
      <c r="D6665">
        <v>11230010</v>
      </c>
      <c r="E6665" t="s">
        <v>14611</v>
      </c>
      <c r="F6665" t="s">
        <v>1363</v>
      </c>
      <c r="G6665" t="s">
        <v>1364</v>
      </c>
      <c r="H6665" s="3" t="s">
        <v>4790</v>
      </c>
      <c r="I6665">
        <v>2019</v>
      </c>
      <c r="J6665" s="15" t="s">
        <v>6973</v>
      </c>
      <c r="K6665">
        <v>2019</v>
      </c>
      <c r="L6665" t="s">
        <v>1367</v>
      </c>
      <c r="M6665" t="s">
        <v>14169</v>
      </c>
      <c r="N6665" t="s">
        <v>14170</v>
      </c>
      <c r="O6665">
        <v>26600000000</v>
      </c>
      <c r="P6665" t="s">
        <v>11666</v>
      </c>
      <c r="Q6665">
        <f t="shared" si="118"/>
        <v>950</v>
      </c>
      <c r="R6665">
        <v>22339655</v>
      </c>
      <c r="S6665" t="s">
        <v>2103</v>
      </c>
      <c r="T6665" t="s">
        <v>14180</v>
      </c>
      <c r="U6665" s="75">
        <v>950</v>
      </c>
      <c r="V6665">
        <v>9.15</v>
      </c>
      <c r="W6665">
        <v>8692.5</v>
      </c>
      <c r="AH6665" s="16"/>
      <c r="AI6665" t="s">
        <v>1375</v>
      </c>
    </row>
    <row r="6666" spans="1:35" x14ac:dyDescent="0.25">
      <c r="A6666" t="s">
        <v>14613</v>
      </c>
      <c r="B6666" s="1">
        <v>59</v>
      </c>
      <c r="C6666" t="s">
        <v>14052</v>
      </c>
      <c r="D6666">
        <v>11230010</v>
      </c>
      <c r="E6666" t="s">
        <v>14611</v>
      </c>
      <c r="F6666" t="s">
        <v>1363</v>
      </c>
      <c r="G6666" t="s">
        <v>1364</v>
      </c>
      <c r="H6666" s="3" t="s">
        <v>4790</v>
      </c>
      <c r="I6666">
        <v>2019</v>
      </c>
      <c r="J6666" s="15" t="s">
        <v>6973</v>
      </c>
      <c r="K6666">
        <v>2019</v>
      </c>
      <c r="L6666" t="s">
        <v>1367</v>
      </c>
      <c r="M6666" t="s">
        <v>14169</v>
      </c>
      <c r="N6666" t="s">
        <v>14170</v>
      </c>
      <c r="O6666">
        <v>26600000000</v>
      </c>
      <c r="P6666" t="s">
        <v>11666</v>
      </c>
      <c r="Q6666">
        <f t="shared" si="118"/>
        <v>950</v>
      </c>
      <c r="R6666">
        <v>8163294</v>
      </c>
      <c r="S6666" t="s">
        <v>1382</v>
      </c>
      <c r="T6666" t="s">
        <v>11619</v>
      </c>
      <c r="U6666" s="75">
        <v>950</v>
      </c>
      <c r="V6666">
        <v>9.4499999999999993</v>
      </c>
      <c r="W6666">
        <v>8977.5</v>
      </c>
      <c r="AH6666" s="16"/>
      <c r="AI6666" t="s">
        <v>1375</v>
      </c>
    </row>
    <row r="6667" spans="1:35" x14ac:dyDescent="0.25">
      <c r="A6667" t="s">
        <v>14614</v>
      </c>
      <c r="B6667" s="1">
        <v>59</v>
      </c>
      <c r="C6667" t="s">
        <v>14052</v>
      </c>
      <c r="D6667">
        <v>11950927</v>
      </c>
      <c r="E6667" t="s">
        <v>14615</v>
      </c>
      <c r="F6667" t="s">
        <v>1363</v>
      </c>
      <c r="G6667" t="s">
        <v>1364</v>
      </c>
      <c r="H6667" s="3" t="s">
        <v>4367</v>
      </c>
      <c r="I6667">
        <v>2020</v>
      </c>
      <c r="J6667" s="15" t="s">
        <v>1406</v>
      </c>
      <c r="K6667">
        <v>2020</v>
      </c>
      <c r="L6667" t="s">
        <v>1367</v>
      </c>
      <c r="M6667" t="s">
        <v>14169</v>
      </c>
      <c r="N6667" t="s">
        <v>14170</v>
      </c>
      <c r="O6667">
        <v>26600000000</v>
      </c>
      <c r="P6667" t="s">
        <v>11666</v>
      </c>
      <c r="Q6667">
        <f t="shared" si="118"/>
        <v>300</v>
      </c>
      <c r="R6667">
        <v>8163294</v>
      </c>
      <c r="S6667" t="s">
        <v>1382</v>
      </c>
      <c r="T6667" t="s">
        <v>394</v>
      </c>
      <c r="U6667" s="75">
        <v>300</v>
      </c>
      <c r="V6667">
        <v>8.9700000000000006</v>
      </c>
      <c r="W6667">
        <v>2691</v>
      </c>
      <c r="AH6667" s="16"/>
      <c r="AI6667" t="s">
        <v>1375</v>
      </c>
    </row>
    <row r="6668" spans="1:35" x14ac:dyDescent="0.25">
      <c r="A6668" t="s">
        <v>14616</v>
      </c>
      <c r="B6668" s="1">
        <v>59</v>
      </c>
      <c r="C6668" t="s">
        <v>14052</v>
      </c>
      <c r="D6668">
        <v>11950927</v>
      </c>
      <c r="E6668" t="s">
        <v>14615</v>
      </c>
      <c r="F6668" t="s">
        <v>1363</v>
      </c>
      <c r="G6668" t="s">
        <v>1364</v>
      </c>
      <c r="H6668" s="3" t="s">
        <v>4367</v>
      </c>
      <c r="I6668">
        <v>2020</v>
      </c>
      <c r="J6668" s="15" t="s">
        <v>1406</v>
      </c>
      <c r="K6668">
        <v>2020</v>
      </c>
      <c r="L6668" t="s">
        <v>1367</v>
      </c>
      <c r="M6668" t="s">
        <v>14169</v>
      </c>
      <c r="N6668" t="s">
        <v>14170</v>
      </c>
      <c r="O6668">
        <v>26600000000</v>
      </c>
      <c r="P6668" t="s">
        <v>11666</v>
      </c>
      <c r="Q6668">
        <f t="shared" si="118"/>
        <v>300</v>
      </c>
      <c r="R6668">
        <v>22339655</v>
      </c>
      <c r="S6668" t="s">
        <v>2103</v>
      </c>
      <c r="T6668" t="s">
        <v>14617</v>
      </c>
      <c r="U6668" s="75">
        <v>300</v>
      </c>
      <c r="V6668">
        <v>11.56</v>
      </c>
      <c r="W6668">
        <v>3468</v>
      </c>
      <c r="AH6668" s="16"/>
      <c r="AI6668" t="s">
        <v>1375</v>
      </c>
    </row>
    <row r="6669" spans="1:35" x14ac:dyDescent="0.25">
      <c r="A6669" t="s">
        <v>14618</v>
      </c>
      <c r="B6669" s="1">
        <v>59</v>
      </c>
      <c r="C6669" t="s">
        <v>14052</v>
      </c>
      <c r="D6669">
        <v>10631690</v>
      </c>
      <c r="E6669" t="s">
        <v>14619</v>
      </c>
      <c r="F6669" t="s">
        <v>1363</v>
      </c>
      <c r="G6669" t="s">
        <v>1364</v>
      </c>
      <c r="H6669" s="3" t="s">
        <v>6977</v>
      </c>
      <c r="I6669">
        <v>2019</v>
      </c>
      <c r="J6669" s="15" t="s">
        <v>14620</v>
      </c>
      <c r="K6669">
        <v>2019</v>
      </c>
      <c r="L6669" t="s">
        <v>1367</v>
      </c>
      <c r="M6669" t="s">
        <v>14169</v>
      </c>
      <c r="N6669" t="s">
        <v>14170</v>
      </c>
      <c r="O6669">
        <v>26600000000</v>
      </c>
      <c r="P6669" t="s">
        <v>11666</v>
      </c>
      <c r="Q6669">
        <f t="shared" si="118"/>
        <v>9000</v>
      </c>
      <c r="R6669">
        <v>8163294</v>
      </c>
      <c r="S6669" t="s">
        <v>1382</v>
      </c>
      <c r="T6669" t="s">
        <v>394</v>
      </c>
      <c r="U6669" s="75">
        <v>9000</v>
      </c>
      <c r="V6669">
        <v>9.61</v>
      </c>
      <c r="W6669">
        <v>86490</v>
      </c>
      <c r="AH6669" s="16"/>
      <c r="AI6669" t="s">
        <v>1375</v>
      </c>
    </row>
    <row r="6670" spans="1:35" x14ac:dyDescent="0.25">
      <c r="A6670" t="s">
        <v>14621</v>
      </c>
      <c r="B6670" s="1">
        <v>59</v>
      </c>
      <c r="C6670" t="s">
        <v>14052</v>
      </c>
      <c r="D6670">
        <v>10631690</v>
      </c>
      <c r="E6670" t="s">
        <v>14619</v>
      </c>
      <c r="F6670" t="s">
        <v>1363</v>
      </c>
      <c r="G6670" t="s">
        <v>1364</v>
      </c>
      <c r="H6670" s="3" t="s">
        <v>6977</v>
      </c>
      <c r="I6670">
        <v>2019</v>
      </c>
      <c r="J6670" s="15" t="s">
        <v>14620</v>
      </c>
      <c r="K6670">
        <v>2019</v>
      </c>
      <c r="L6670" t="s">
        <v>1367</v>
      </c>
      <c r="M6670" t="s">
        <v>14169</v>
      </c>
      <c r="N6670" t="s">
        <v>14170</v>
      </c>
      <c r="O6670">
        <v>26600000000</v>
      </c>
      <c r="P6670" t="s">
        <v>11666</v>
      </c>
      <c r="Q6670">
        <f t="shared" si="118"/>
        <v>9000</v>
      </c>
      <c r="R6670">
        <v>90552857</v>
      </c>
      <c r="S6670" t="s">
        <v>1928</v>
      </c>
      <c r="T6670" t="s">
        <v>14575</v>
      </c>
      <c r="U6670" s="75">
        <v>9000</v>
      </c>
      <c r="V6670">
        <v>9</v>
      </c>
      <c r="W6670">
        <v>81000</v>
      </c>
      <c r="AH6670" s="16"/>
      <c r="AI6670" t="s">
        <v>1375</v>
      </c>
    </row>
    <row r="6671" spans="1:35" x14ac:dyDescent="0.25">
      <c r="A6671" t="s">
        <v>14622</v>
      </c>
      <c r="B6671" s="1">
        <v>59</v>
      </c>
      <c r="C6671" t="s">
        <v>14052</v>
      </c>
      <c r="D6671">
        <v>10631690</v>
      </c>
      <c r="E6671" t="s">
        <v>14619</v>
      </c>
      <c r="F6671" t="s">
        <v>1363</v>
      </c>
      <c r="G6671" t="s">
        <v>1364</v>
      </c>
      <c r="H6671" s="3" t="s">
        <v>6977</v>
      </c>
      <c r="I6671">
        <v>2019</v>
      </c>
      <c r="J6671" s="15" t="s">
        <v>14620</v>
      </c>
      <c r="K6671">
        <v>2019</v>
      </c>
      <c r="L6671" t="s">
        <v>1367</v>
      </c>
      <c r="M6671" t="s">
        <v>14169</v>
      </c>
      <c r="N6671" t="s">
        <v>14170</v>
      </c>
      <c r="O6671">
        <v>26600000000</v>
      </c>
      <c r="P6671" t="s">
        <v>11666</v>
      </c>
      <c r="Q6671">
        <f t="shared" si="118"/>
        <v>9000</v>
      </c>
      <c r="R6671">
        <v>42224799</v>
      </c>
      <c r="S6671" t="s">
        <v>13934</v>
      </c>
      <c r="T6671" t="s">
        <v>14344</v>
      </c>
      <c r="U6671" s="75">
        <v>9000</v>
      </c>
      <c r="V6671">
        <v>9.6999999999999993</v>
      </c>
      <c r="W6671">
        <v>87300</v>
      </c>
      <c r="AH6671" s="16"/>
      <c r="AI6671" t="s">
        <v>1375</v>
      </c>
    </row>
    <row r="6672" spans="1:35" x14ac:dyDescent="0.25">
      <c r="A6672" t="s">
        <v>14623</v>
      </c>
      <c r="B6672" s="1">
        <v>59</v>
      </c>
      <c r="C6672" t="s">
        <v>14052</v>
      </c>
      <c r="D6672">
        <v>11954361</v>
      </c>
      <c r="E6672" t="s">
        <v>14624</v>
      </c>
      <c r="F6672" t="s">
        <v>1363</v>
      </c>
      <c r="G6672" t="s">
        <v>1364</v>
      </c>
      <c r="H6672" s="3" t="s">
        <v>4367</v>
      </c>
      <c r="I6672">
        <v>2020</v>
      </c>
      <c r="J6672" s="15" t="s">
        <v>10562</v>
      </c>
      <c r="K6672">
        <v>2020</v>
      </c>
      <c r="L6672" t="s">
        <v>1367</v>
      </c>
      <c r="M6672" t="s">
        <v>14169</v>
      </c>
      <c r="N6672" t="s">
        <v>14170</v>
      </c>
      <c r="O6672">
        <v>26600000000</v>
      </c>
      <c r="P6672" t="s">
        <v>11666</v>
      </c>
      <c r="Q6672">
        <f t="shared" si="118"/>
        <v>200</v>
      </c>
      <c r="R6672">
        <v>8163294</v>
      </c>
      <c r="S6672" t="s">
        <v>1382</v>
      </c>
      <c r="T6672" t="s">
        <v>394</v>
      </c>
      <c r="U6672" s="75">
        <v>200</v>
      </c>
      <c r="V6672">
        <v>8.9700000000000006</v>
      </c>
      <c r="W6672">
        <v>1794</v>
      </c>
      <c r="AH6672" s="16"/>
      <c r="AI6672" t="s">
        <v>1375</v>
      </c>
    </row>
    <row r="6673" spans="1:35" x14ac:dyDescent="0.25">
      <c r="A6673" t="s">
        <v>14625</v>
      </c>
      <c r="B6673" s="1">
        <v>59</v>
      </c>
      <c r="C6673" t="s">
        <v>14052</v>
      </c>
      <c r="D6673">
        <v>11954361</v>
      </c>
      <c r="E6673" t="s">
        <v>14624</v>
      </c>
      <c r="F6673" t="s">
        <v>1363</v>
      </c>
      <c r="G6673" t="s">
        <v>1364</v>
      </c>
      <c r="H6673" s="3" t="s">
        <v>4367</v>
      </c>
      <c r="I6673">
        <v>2020</v>
      </c>
      <c r="J6673" s="15" t="s">
        <v>10562</v>
      </c>
      <c r="K6673">
        <v>2020</v>
      </c>
      <c r="L6673" t="s">
        <v>1367</v>
      </c>
      <c r="M6673" t="s">
        <v>14169</v>
      </c>
      <c r="N6673" t="s">
        <v>14170</v>
      </c>
      <c r="O6673">
        <v>26600000000</v>
      </c>
      <c r="P6673" t="s">
        <v>11666</v>
      </c>
      <c r="Q6673">
        <f t="shared" si="118"/>
        <v>200</v>
      </c>
      <c r="R6673">
        <v>22339655</v>
      </c>
      <c r="S6673" t="s">
        <v>2103</v>
      </c>
      <c r="T6673" t="s">
        <v>14626</v>
      </c>
      <c r="U6673" s="75">
        <v>200</v>
      </c>
      <c r="V6673">
        <v>14</v>
      </c>
      <c r="W6673">
        <v>2800</v>
      </c>
      <c r="AH6673" s="16"/>
      <c r="AI6673" t="s">
        <v>1375</v>
      </c>
    </row>
    <row r="6674" spans="1:35" x14ac:dyDescent="0.25">
      <c r="A6674" t="s">
        <v>14627</v>
      </c>
      <c r="B6674" s="1">
        <v>59</v>
      </c>
      <c r="C6674" t="s">
        <v>14052</v>
      </c>
      <c r="D6674">
        <v>10661220</v>
      </c>
      <c r="E6674" t="s">
        <v>14628</v>
      </c>
      <c r="F6674" t="s">
        <v>1363</v>
      </c>
      <c r="G6674" t="s">
        <v>1364</v>
      </c>
      <c r="H6674" s="3" t="s">
        <v>14620</v>
      </c>
      <c r="I6674">
        <v>2019</v>
      </c>
      <c r="J6674" s="15" t="s">
        <v>1666</v>
      </c>
      <c r="K6674">
        <v>2019</v>
      </c>
      <c r="L6674" t="s">
        <v>1367</v>
      </c>
      <c r="M6674" t="s">
        <v>14169</v>
      </c>
      <c r="N6674" t="s">
        <v>14170</v>
      </c>
      <c r="O6674">
        <v>26600000000</v>
      </c>
      <c r="P6674" t="s">
        <v>11666</v>
      </c>
      <c r="Q6674">
        <f t="shared" si="118"/>
        <v>7155</v>
      </c>
      <c r="R6674">
        <v>8163294</v>
      </c>
      <c r="S6674" t="s">
        <v>1382</v>
      </c>
      <c r="T6674" t="s">
        <v>394</v>
      </c>
      <c r="U6674" s="75">
        <v>7155</v>
      </c>
      <c r="V6674">
        <v>9.6199999999999992</v>
      </c>
      <c r="W6674">
        <v>68831.100000000006</v>
      </c>
      <c r="AH6674" s="16"/>
      <c r="AI6674" t="s">
        <v>1375</v>
      </c>
    </row>
    <row r="6675" spans="1:35" x14ac:dyDescent="0.25">
      <c r="A6675" t="s">
        <v>14629</v>
      </c>
      <c r="B6675" s="1">
        <v>59</v>
      </c>
      <c r="C6675" t="s">
        <v>14052</v>
      </c>
      <c r="D6675">
        <v>10661220</v>
      </c>
      <c r="E6675" t="s">
        <v>14628</v>
      </c>
      <c r="F6675" t="s">
        <v>1363</v>
      </c>
      <c r="G6675" t="s">
        <v>1364</v>
      </c>
      <c r="H6675" s="3" t="s">
        <v>14620</v>
      </c>
      <c r="I6675">
        <v>2019</v>
      </c>
      <c r="J6675" s="15" t="s">
        <v>1666</v>
      </c>
      <c r="K6675">
        <v>2019</v>
      </c>
      <c r="L6675" t="s">
        <v>1367</v>
      </c>
      <c r="M6675" t="s">
        <v>14169</v>
      </c>
      <c r="N6675" t="s">
        <v>14170</v>
      </c>
      <c r="O6675">
        <v>26600000000</v>
      </c>
      <c r="P6675" t="s">
        <v>11666</v>
      </c>
      <c r="Q6675">
        <f t="shared" si="118"/>
        <v>7155</v>
      </c>
      <c r="R6675">
        <v>62359193</v>
      </c>
      <c r="S6675" t="s">
        <v>11930</v>
      </c>
      <c r="T6675" t="s">
        <v>14630</v>
      </c>
      <c r="U6675" s="75">
        <v>7155</v>
      </c>
      <c r="V6675">
        <v>6.98</v>
      </c>
      <c r="W6675">
        <v>49941.9</v>
      </c>
      <c r="AH6675" s="16"/>
      <c r="AI6675" t="s">
        <v>1375</v>
      </c>
    </row>
    <row r="6676" spans="1:35" x14ac:dyDescent="0.25">
      <c r="A6676" t="s">
        <v>14631</v>
      </c>
      <c r="B6676" s="1">
        <v>59</v>
      </c>
      <c r="C6676" t="s">
        <v>14052</v>
      </c>
      <c r="D6676">
        <v>10661220</v>
      </c>
      <c r="E6676" t="s">
        <v>14628</v>
      </c>
      <c r="F6676" t="s">
        <v>1363</v>
      </c>
      <c r="G6676" t="s">
        <v>1364</v>
      </c>
      <c r="H6676" s="3" t="s">
        <v>14620</v>
      </c>
      <c r="I6676">
        <v>2019</v>
      </c>
      <c r="J6676" s="15" t="s">
        <v>1666</v>
      </c>
      <c r="K6676">
        <v>2019</v>
      </c>
      <c r="L6676" t="s">
        <v>1367</v>
      </c>
      <c r="M6676" t="s">
        <v>14169</v>
      </c>
      <c r="N6676" t="s">
        <v>14170</v>
      </c>
      <c r="O6676">
        <v>26600000000</v>
      </c>
      <c r="P6676" t="s">
        <v>11666</v>
      </c>
      <c r="Q6676">
        <f t="shared" si="118"/>
        <v>7155</v>
      </c>
      <c r="R6676">
        <v>22339655</v>
      </c>
      <c r="S6676" t="s">
        <v>2103</v>
      </c>
      <c r="T6676" t="s">
        <v>14360</v>
      </c>
      <c r="U6676" s="75">
        <v>7155</v>
      </c>
      <c r="V6676">
        <v>7.44</v>
      </c>
      <c r="W6676">
        <v>53233.2</v>
      </c>
      <c r="AH6676" s="16"/>
      <c r="AI6676" t="s">
        <v>1375</v>
      </c>
    </row>
    <row r="6677" spans="1:35" x14ac:dyDescent="0.25">
      <c r="A6677" t="s">
        <v>14632</v>
      </c>
      <c r="B6677" s="1">
        <v>59</v>
      </c>
      <c r="C6677" t="s">
        <v>14052</v>
      </c>
      <c r="D6677">
        <v>10661220</v>
      </c>
      <c r="E6677" t="s">
        <v>14628</v>
      </c>
      <c r="F6677" t="s">
        <v>1363</v>
      </c>
      <c r="G6677" t="s">
        <v>1364</v>
      </c>
      <c r="H6677" s="3" t="s">
        <v>14620</v>
      </c>
      <c r="I6677">
        <v>2019</v>
      </c>
      <c r="J6677" s="15" t="s">
        <v>1666</v>
      </c>
      <c r="K6677">
        <v>2019</v>
      </c>
      <c r="L6677" t="s">
        <v>1367</v>
      </c>
      <c r="M6677" t="s">
        <v>14169</v>
      </c>
      <c r="N6677" t="s">
        <v>14170</v>
      </c>
      <c r="O6677">
        <v>26600000000</v>
      </c>
      <c r="P6677" t="s">
        <v>11666</v>
      </c>
      <c r="Q6677">
        <f t="shared" si="118"/>
        <v>7155</v>
      </c>
      <c r="R6677">
        <v>42224799</v>
      </c>
      <c r="S6677" t="s">
        <v>13934</v>
      </c>
      <c r="T6677" t="s">
        <v>14633</v>
      </c>
      <c r="U6677" s="75">
        <v>7155</v>
      </c>
      <c r="V6677">
        <v>9.6999999999999993</v>
      </c>
      <c r="W6677">
        <v>69403.5</v>
      </c>
      <c r="AH6677" s="16"/>
      <c r="AI6677" t="s">
        <v>1375</v>
      </c>
    </row>
    <row r="6678" spans="1:35" x14ac:dyDescent="0.25">
      <c r="A6678" t="s">
        <v>14634</v>
      </c>
      <c r="B6678" s="1">
        <v>59</v>
      </c>
      <c r="C6678" t="s">
        <v>14052</v>
      </c>
      <c r="D6678">
        <v>13812831</v>
      </c>
      <c r="E6678" t="s">
        <v>14635</v>
      </c>
      <c r="F6678" t="s">
        <v>1363</v>
      </c>
      <c r="G6678" t="s">
        <v>1364</v>
      </c>
      <c r="H6678" s="3" t="s">
        <v>14636</v>
      </c>
      <c r="I6678">
        <v>2020</v>
      </c>
      <c r="J6678" s="15" t="s">
        <v>14637</v>
      </c>
      <c r="K6678">
        <v>2020</v>
      </c>
      <c r="L6678" t="s">
        <v>1367</v>
      </c>
      <c r="M6678" t="s">
        <v>14169</v>
      </c>
      <c r="N6678" t="s">
        <v>14170</v>
      </c>
      <c r="O6678">
        <v>26600000000</v>
      </c>
      <c r="P6678" t="s">
        <v>11666</v>
      </c>
      <c r="Q6678">
        <f t="shared" si="118"/>
        <v>1200</v>
      </c>
      <c r="R6678">
        <v>24125814</v>
      </c>
      <c r="S6678" t="s">
        <v>2370</v>
      </c>
      <c r="T6678" t="s">
        <v>14638</v>
      </c>
      <c r="U6678" s="75">
        <v>1200</v>
      </c>
      <c r="V6678">
        <v>13</v>
      </c>
      <c r="W6678">
        <v>15600</v>
      </c>
      <c r="AH6678" s="16"/>
      <c r="AI6678" t="s">
        <v>1375</v>
      </c>
    </row>
    <row r="6679" spans="1:35" x14ac:dyDescent="0.25">
      <c r="A6679" t="s">
        <v>14639</v>
      </c>
      <c r="B6679" s="1">
        <v>59</v>
      </c>
      <c r="C6679" t="s">
        <v>14052</v>
      </c>
      <c r="D6679">
        <v>13812831</v>
      </c>
      <c r="E6679" t="s">
        <v>14635</v>
      </c>
      <c r="F6679" t="s">
        <v>1363</v>
      </c>
      <c r="G6679" t="s">
        <v>1364</v>
      </c>
      <c r="H6679" s="3" t="s">
        <v>14636</v>
      </c>
      <c r="I6679">
        <v>2020</v>
      </c>
      <c r="J6679" s="15" t="s">
        <v>14637</v>
      </c>
      <c r="K6679">
        <v>2020</v>
      </c>
      <c r="L6679" t="s">
        <v>1367</v>
      </c>
      <c r="M6679" t="s">
        <v>14169</v>
      </c>
      <c r="N6679" t="s">
        <v>14170</v>
      </c>
      <c r="O6679">
        <v>26600000000</v>
      </c>
      <c r="P6679" t="s">
        <v>11666</v>
      </c>
      <c r="Q6679">
        <f t="shared" si="118"/>
        <v>1200</v>
      </c>
      <c r="R6679">
        <v>84449497</v>
      </c>
      <c r="S6679" t="s">
        <v>2017</v>
      </c>
      <c r="T6679" t="s">
        <v>14640</v>
      </c>
      <c r="U6679" s="75">
        <v>1200</v>
      </c>
      <c r="V6679">
        <v>15</v>
      </c>
      <c r="W6679">
        <v>18000</v>
      </c>
      <c r="AH6679" s="16"/>
      <c r="AI6679" t="s">
        <v>1375</v>
      </c>
    </row>
    <row r="6680" spans="1:35" x14ac:dyDescent="0.25">
      <c r="A6680" t="s">
        <v>14641</v>
      </c>
      <c r="B6680" s="1">
        <v>59</v>
      </c>
      <c r="C6680" t="s">
        <v>14052</v>
      </c>
      <c r="D6680">
        <v>13812831</v>
      </c>
      <c r="E6680" t="s">
        <v>14635</v>
      </c>
      <c r="F6680" t="s">
        <v>1363</v>
      </c>
      <c r="G6680" t="s">
        <v>1364</v>
      </c>
      <c r="H6680" s="3" t="s">
        <v>14636</v>
      </c>
      <c r="I6680">
        <v>2020</v>
      </c>
      <c r="J6680" s="15" t="s">
        <v>14637</v>
      </c>
      <c r="K6680">
        <v>2020</v>
      </c>
      <c r="L6680" t="s">
        <v>1367</v>
      </c>
      <c r="M6680" t="s">
        <v>14169</v>
      </c>
      <c r="N6680" t="s">
        <v>14170</v>
      </c>
      <c r="O6680">
        <v>26600000000</v>
      </c>
      <c r="P6680" t="s">
        <v>11666</v>
      </c>
      <c r="Q6680">
        <f t="shared" si="118"/>
        <v>1200</v>
      </c>
      <c r="R6680">
        <v>41296184</v>
      </c>
      <c r="S6680" t="s">
        <v>2199</v>
      </c>
      <c r="T6680" t="s">
        <v>3186</v>
      </c>
      <c r="U6680" s="75">
        <v>1200</v>
      </c>
      <c r="V6680">
        <v>11.77</v>
      </c>
      <c r="W6680">
        <v>14124</v>
      </c>
      <c r="AH6680" s="16"/>
      <c r="AI6680" t="s">
        <v>1375</v>
      </c>
    </row>
    <row r="6681" spans="1:35" x14ac:dyDescent="0.25">
      <c r="A6681" t="s">
        <v>14642</v>
      </c>
      <c r="B6681" s="1">
        <v>59</v>
      </c>
      <c r="C6681" t="s">
        <v>14052</v>
      </c>
      <c r="D6681">
        <v>13812831</v>
      </c>
      <c r="E6681" t="s">
        <v>14635</v>
      </c>
      <c r="F6681" t="s">
        <v>1363</v>
      </c>
      <c r="G6681" t="s">
        <v>1364</v>
      </c>
      <c r="H6681" s="3" t="s">
        <v>14636</v>
      </c>
      <c r="I6681">
        <v>2020</v>
      </c>
      <c r="J6681" s="15" t="s">
        <v>14637</v>
      </c>
      <c r="K6681">
        <v>2020</v>
      </c>
      <c r="L6681" t="s">
        <v>1367</v>
      </c>
      <c r="M6681" t="s">
        <v>14169</v>
      </c>
      <c r="N6681" t="s">
        <v>14170</v>
      </c>
      <c r="O6681">
        <v>26600000000</v>
      </c>
      <c r="P6681" t="s">
        <v>11666</v>
      </c>
      <c r="Q6681">
        <f t="shared" si="118"/>
        <v>1200</v>
      </c>
      <c r="R6681">
        <v>2937913</v>
      </c>
      <c r="S6681" t="s">
        <v>2477</v>
      </c>
      <c r="T6681" t="s">
        <v>394</v>
      </c>
      <c r="U6681" s="75">
        <v>1200</v>
      </c>
      <c r="V6681">
        <v>10.8</v>
      </c>
      <c r="W6681">
        <v>12960</v>
      </c>
      <c r="AH6681" s="16"/>
      <c r="AI6681" t="s">
        <v>1375</v>
      </c>
    </row>
    <row r="6682" spans="1:35" x14ac:dyDescent="0.25">
      <c r="A6682" t="s">
        <v>14643</v>
      </c>
      <c r="B6682" s="1">
        <v>59</v>
      </c>
      <c r="C6682" t="s">
        <v>14052</v>
      </c>
      <c r="D6682">
        <v>13812831</v>
      </c>
      <c r="E6682" t="s">
        <v>14635</v>
      </c>
      <c r="F6682" t="s">
        <v>1363</v>
      </c>
      <c r="G6682" t="s">
        <v>1364</v>
      </c>
      <c r="H6682" s="3" t="s">
        <v>14636</v>
      </c>
      <c r="I6682">
        <v>2020</v>
      </c>
      <c r="J6682" s="15" t="s">
        <v>14637</v>
      </c>
      <c r="K6682">
        <v>2020</v>
      </c>
      <c r="L6682" t="s">
        <v>1367</v>
      </c>
      <c r="M6682" t="s">
        <v>14169</v>
      </c>
      <c r="N6682" t="s">
        <v>14170</v>
      </c>
      <c r="O6682">
        <v>26600000000</v>
      </c>
      <c r="P6682" t="s">
        <v>11666</v>
      </c>
      <c r="Q6682">
        <f t="shared" si="118"/>
        <v>1200</v>
      </c>
      <c r="R6682">
        <v>8163294</v>
      </c>
      <c r="S6682" t="s">
        <v>1382</v>
      </c>
      <c r="T6682" t="s">
        <v>394</v>
      </c>
      <c r="U6682" s="75">
        <v>1200</v>
      </c>
      <c r="V6682">
        <v>9.4499999999999993</v>
      </c>
      <c r="W6682">
        <v>11340</v>
      </c>
      <c r="AH6682" s="16"/>
      <c r="AI6682" t="s">
        <v>1375</v>
      </c>
    </row>
    <row r="6683" spans="1:35" x14ac:dyDescent="0.25">
      <c r="A6683" t="s">
        <v>14644</v>
      </c>
      <c r="B6683" s="1">
        <v>59</v>
      </c>
      <c r="C6683" t="s">
        <v>571</v>
      </c>
      <c r="D6683">
        <v>13866036</v>
      </c>
      <c r="E6683" t="s">
        <v>14645</v>
      </c>
      <c r="F6683" t="s">
        <v>1363</v>
      </c>
      <c r="G6683" t="s">
        <v>1364</v>
      </c>
      <c r="H6683" s="3" t="s">
        <v>14646</v>
      </c>
      <c r="I6683">
        <v>2021</v>
      </c>
      <c r="J6683" s="15" t="s">
        <v>1751</v>
      </c>
      <c r="K6683">
        <v>2021</v>
      </c>
      <c r="L6683" t="s">
        <v>1367</v>
      </c>
      <c r="M6683" t="s">
        <v>14169</v>
      </c>
      <c r="N6683" t="s">
        <v>14170</v>
      </c>
      <c r="O6683">
        <v>26600000000</v>
      </c>
      <c r="P6683" t="s">
        <v>11686</v>
      </c>
      <c r="Q6683">
        <f t="shared" si="118"/>
        <v>72</v>
      </c>
      <c r="R6683">
        <v>8163294</v>
      </c>
      <c r="S6683" t="s">
        <v>1382</v>
      </c>
      <c r="T6683" t="s">
        <v>11619</v>
      </c>
      <c r="U6683" s="75">
        <v>72</v>
      </c>
      <c r="V6683">
        <v>9.4499999999999993</v>
      </c>
      <c r="W6683">
        <v>680.4</v>
      </c>
      <c r="AH6683" s="16"/>
      <c r="AI6683" t="s">
        <v>1375</v>
      </c>
    </row>
    <row r="6684" spans="1:35" x14ac:dyDescent="0.25">
      <c r="A6684" t="s">
        <v>14647</v>
      </c>
      <c r="B6684" s="1">
        <v>59</v>
      </c>
      <c r="C6684" t="s">
        <v>571</v>
      </c>
      <c r="D6684">
        <v>13866036</v>
      </c>
      <c r="E6684" t="s">
        <v>14645</v>
      </c>
      <c r="F6684" t="s">
        <v>1363</v>
      </c>
      <c r="G6684" t="s">
        <v>1364</v>
      </c>
      <c r="H6684" s="3" t="s">
        <v>14646</v>
      </c>
      <c r="I6684">
        <v>2021</v>
      </c>
      <c r="J6684" s="15" t="s">
        <v>1751</v>
      </c>
      <c r="K6684">
        <v>2021</v>
      </c>
      <c r="L6684" t="s">
        <v>1367</v>
      </c>
      <c r="M6684" t="s">
        <v>14169</v>
      </c>
      <c r="N6684" t="s">
        <v>14170</v>
      </c>
      <c r="O6684">
        <v>26600000000</v>
      </c>
      <c r="P6684" t="s">
        <v>11686</v>
      </c>
      <c r="Q6684">
        <f t="shared" si="118"/>
        <v>72</v>
      </c>
      <c r="R6684">
        <v>2937913</v>
      </c>
      <c r="S6684" t="s">
        <v>2477</v>
      </c>
      <c r="T6684" t="s">
        <v>394</v>
      </c>
      <c r="U6684" s="75">
        <v>72</v>
      </c>
      <c r="V6684">
        <v>10.8</v>
      </c>
      <c r="W6684">
        <v>777.6</v>
      </c>
      <c r="AH6684" s="16"/>
      <c r="AI6684" t="s">
        <v>1375</v>
      </c>
    </row>
    <row r="6685" spans="1:35" x14ac:dyDescent="0.25">
      <c r="A6685" t="s">
        <v>14648</v>
      </c>
      <c r="B6685" s="1">
        <v>59</v>
      </c>
      <c r="C6685" t="s">
        <v>571</v>
      </c>
      <c r="D6685">
        <v>13866036</v>
      </c>
      <c r="E6685" t="s">
        <v>14645</v>
      </c>
      <c r="F6685" t="s">
        <v>1363</v>
      </c>
      <c r="G6685" t="s">
        <v>1364</v>
      </c>
      <c r="H6685" s="3" t="s">
        <v>14646</v>
      </c>
      <c r="I6685">
        <v>2021</v>
      </c>
      <c r="J6685" s="15" t="s">
        <v>1751</v>
      </c>
      <c r="K6685">
        <v>2021</v>
      </c>
      <c r="L6685" t="s">
        <v>1367</v>
      </c>
      <c r="M6685" t="s">
        <v>14169</v>
      </c>
      <c r="N6685" t="s">
        <v>14170</v>
      </c>
      <c r="O6685">
        <v>26600000000</v>
      </c>
      <c r="P6685" t="s">
        <v>11686</v>
      </c>
      <c r="Q6685">
        <f t="shared" si="118"/>
        <v>72</v>
      </c>
      <c r="R6685">
        <v>90552857</v>
      </c>
      <c r="S6685" t="s">
        <v>1928</v>
      </c>
      <c r="T6685" t="s">
        <v>13931</v>
      </c>
      <c r="U6685" s="75">
        <v>72</v>
      </c>
      <c r="V6685">
        <v>7</v>
      </c>
      <c r="W6685">
        <v>504</v>
      </c>
      <c r="AH6685" s="16"/>
      <c r="AI6685" t="s">
        <v>1375</v>
      </c>
    </row>
    <row r="6686" spans="1:35" x14ac:dyDescent="0.25">
      <c r="A6686" t="s">
        <v>14649</v>
      </c>
      <c r="B6686" s="1">
        <v>59</v>
      </c>
      <c r="C6686" t="s">
        <v>571</v>
      </c>
      <c r="D6686">
        <v>13866036</v>
      </c>
      <c r="E6686" t="s">
        <v>14645</v>
      </c>
      <c r="F6686" t="s">
        <v>1363</v>
      </c>
      <c r="G6686" t="s">
        <v>1364</v>
      </c>
      <c r="H6686" s="3" t="s">
        <v>14646</v>
      </c>
      <c r="I6686">
        <v>2021</v>
      </c>
      <c r="J6686" s="15" t="s">
        <v>1751</v>
      </c>
      <c r="K6686">
        <v>2021</v>
      </c>
      <c r="L6686" t="s">
        <v>1367</v>
      </c>
      <c r="M6686" t="s">
        <v>14169</v>
      </c>
      <c r="N6686" t="s">
        <v>14170</v>
      </c>
      <c r="O6686">
        <v>26600000000</v>
      </c>
      <c r="P6686" t="s">
        <v>11686</v>
      </c>
      <c r="Q6686">
        <f t="shared" si="118"/>
        <v>72</v>
      </c>
      <c r="R6686">
        <v>4556984</v>
      </c>
      <c r="S6686" t="s">
        <v>11614</v>
      </c>
      <c r="T6686" t="s">
        <v>11796</v>
      </c>
      <c r="U6686" s="75">
        <v>72</v>
      </c>
      <c r="V6686">
        <v>5.64</v>
      </c>
      <c r="W6686">
        <v>406.08</v>
      </c>
      <c r="AH6686" s="16"/>
      <c r="AI6686" t="s">
        <v>1375</v>
      </c>
    </row>
    <row r="6687" spans="1:35" x14ac:dyDescent="0.25">
      <c r="A6687" t="s">
        <v>14650</v>
      </c>
      <c r="B6687" s="1">
        <v>59</v>
      </c>
      <c r="C6687" t="s">
        <v>14052</v>
      </c>
      <c r="D6687">
        <v>13812831</v>
      </c>
      <c r="E6687" t="s">
        <v>14635</v>
      </c>
      <c r="F6687" t="s">
        <v>1363</v>
      </c>
      <c r="G6687" t="s">
        <v>1364</v>
      </c>
      <c r="H6687" s="3" t="s">
        <v>14636</v>
      </c>
      <c r="I6687">
        <v>2020</v>
      </c>
      <c r="J6687" s="15" t="s">
        <v>14637</v>
      </c>
      <c r="K6687">
        <v>2020</v>
      </c>
      <c r="L6687" t="s">
        <v>1367</v>
      </c>
      <c r="M6687" t="s">
        <v>14169</v>
      </c>
      <c r="N6687" t="s">
        <v>14170</v>
      </c>
      <c r="O6687">
        <v>26600000000</v>
      </c>
      <c r="P6687" t="s">
        <v>11666</v>
      </c>
      <c r="Q6687">
        <f t="shared" si="118"/>
        <v>1200</v>
      </c>
      <c r="R6687">
        <v>4556984</v>
      </c>
      <c r="S6687" t="s">
        <v>11614</v>
      </c>
      <c r="T6687" t="s">
        <v>11796</v>
      </c>
      <c r="U6687" s="75">
        <v>1200</v>
      </c>
      <c r="V6687">
        <v>6</v>
      </c>
      <c r="W6687">
        <v>7200</v>
      </c>
      <c r="AH6687" s="16"/>
      <c r="AI6687" t="s">
        <v>1375</v>
      </c>
    </row>
    <row r="6688" spans="1:35" x14ac:dyDescent="0.25">
      <c r="A6688" t="s">
        <v>14651</v>
      </c>
      <c r="B6688" s="1">
        <v>59</v>
      </c>
      <c r="C6688" t="s">
        <v>14052</v>
      </c>
      <c r="D6688">
        <v>11284765</v>
      </c>
      <c r="E6688" t="s">
        <v>14652</v>
      </c>
      <c r="F6688" t="s">
        <v>1363</v>
      </c>
      <c r="G6688" t="s">
        <v>1364</v>
      </c>
      <c r="H6688" s="3" t="s">
        <v>1674</v>
      </c>
      <c r="I6688">
        <v>2019</v>
      </c>
      <c r="J6688" s="15" t="s">
        <v>1675</v>
      </c>
      <c r="K6688">
        <v>2019</v>
      </c>
      <c r="L6688" t="s">
        <v>1367</v>
      </c>
      <c r="M6688" t="s">
        <v>14169</v>
      </c>
      <c r="N6688" t="s">
        <v>14170</v>
      </c>
      <c r="O6688">
        <v>26600000000</v>
      </c>
      <c r="P6688" t="s">
        <v>11666</v>
      </c>
      <c r="Q6688">
        <f t="shared" si="118"/>
        <v>1700</v>
      </c>
      <c r="R6688">
        <v>42224799</v>
      </c>
      <c r="S6688" t="s">
        <v>13934</v>
      </c>
      <c r="T6688" t="s">
        <v>14653</v>
      </c>
      <c r="U6688" s="75">
        <v>1700</v>
      </c>
      <c r="V6688">
        <v>10</v>
      </c>
      <c r="W6688">
        <v>17000</v>
      </c>
      <c r="AH6688" s="16"/>
      <c r="AI6688" t="s">
        <v>1375</v>
      </c>
    </row>
    <row r="6689" spans="1:35" x14ac:dyDescent="0.25">
      <c r="A6689" t="s">
        <v>14654</v>
      </c>
      <c r="B6689" s="1">
        <v>59</v>
      </c>
      <c r="C6689" t="s">
        <v>14052</v>
      </c>
      <c r="D6689">
        <v>11284765</v>
      </c>
      <c r="E6689" t="s">
        <v>14652</v>
      </c>
      <c r="F6689" t="s">
        <v>1363</v>
      </c>
      <c r="G6689" t="s">
        <v>1364</v>
      </c>
      <c r="H6689" s="3" t="s">
        <v>1674</v>
      </c>
      <c r="I6689">
        <v>2019</v>
      </c>
      <c r="J6689" s="15" t="s">
        <v>1675</v>
      </c>
      <c r="K6689">
        <v>2019</v>
      </c>
      <c r="L6689" t="s">
        <v>1367</v>
      </c>
      <c r="M6689" t="s">
        <v>14169</v>
      </c>
      <c r="N6689" t="s">
        <v>14170</v>
      </c>
      <c r="O6689">
        <v>26600000000</v>
      </c>
      <c r="P6689" t="s">
        <v>11666</v>
      </c>
      <c r="Q6689">
        <f t="shared" si="118"/>
        <v>1700</v>
      </c>
      <c r="R6689">
        <v>22339655</v>
      </c>
      <c r="S6689" t="s">
        <v>2103</v>
      </c>
      <c r="T6689" t="s">
        <v>14655</v>
      </c>
      <c r="U6689" s="75">
        <v>1700</v>
      </c>
      <c r="V6689">
        <v>9.15</v>
      </c>
      <c r="W6689">
        <v>15555</v>
      </c>
      <c r="AH6689" s="16"/>
      <c r="AI6689" t="s">
        <v>1375</v>
      </c>
    </row>
    <row r="6690" spans="1:35" x14ac:dyDescent="0.25">
      <c r="A6690" t="s">
        <v>14656</v>
      </c>
      <c r="B6690" s="1">
        <v>59</v>
      </c>
      <c r="C6690" t="s">
        <v>571</v>
      </c>
      <c r="D6690">
        <v>13274740</v>
      </c>
      <c r="E6690" t="s">
        <v>14657</v>
      </c>
      <c r="F6690" t="s">
        <v>1363</v>
      </c>
      <c r="G6690" t="s">
        <v>1391</v>
      </c>
      <c r="H6690" s="3" t="s">
        <v>10167</v>
      </c>
      <c r="I6690">
        <v>2020</v>
      </c>
      <c r="J6690" s="15" t="s">
        <v>10162</v>
      </c>
      <c r="K6690">
        <v>2020</v>
      </c>
      <c r="L6690" t="s">
        <v>1367</v>
      </c>
      <c r="M6690" t="s">
        <v>13866</v>
      </c>
      <c r="N6690" t="s">
        <v>14070</v>
      </c>
      <c r="O6690">
        <v>26600000000</v>
      </c>
      <c r="P6690" t="s">
        <v>11686</v>
      </c>
      <c r="Q6690">
        <f t="shared" si="118"/>
        <v>20</v>
      </c>
      <c r="R6690">
        <v>24125814</v>
      </c>
      <c r="S6690" t="s">
        <v>2370</v>
      </c>
      <c r="T6690" t="s">
        <v>13957</v>
      </c>
      <c r="U6690" s="75">
        <v>20</v>
      </c>
      <c r="V6690">
        <v>10</v>
      </c>
      <c r="W6690">
        <v>200</v>
      </c>
      <c r="AH6690" s="16"/>
      <c r="AI6690" t="s">
        <v>1375</v>
      </c>
    </row>
    <row r="6691" spans="1:35" x14ac:dyDescent="0.25">
      <c r="A6691" t="s">
        <v>14658</v>
      </c>
      <c r="B6691" s="1">
        <v>59</v>
      </c>
      <c r="C6691" t="s">
        <v>571</v>
      </c>
      <c r="D6691">
        <v>13274740</v>
      </c>
      <c r="E6691" t="s">
        <v>14657</v>
      </c>
      <c r="F6691" t="s">
        <v>1363</v>
      </c>
      <c r="G6691" t="s">
        <v>1391</v>
      </c>
      <c r="H6691" s="3" t="s">
        <v>10167</v>
      </c>
      <c r="I6691">
        <v>2020</v>
      </c>
      <c r="J6691" s="15" t="s">
        <v>10162</v>
      </c>
      <c r="K6691">
        <v>2020</v>
      </c>
      <c r="L6691" t="s">
        <v>1367</v>
      </c>
      <c r="M6691" t="s">
        <v>13866</v>
      </c>
      <c r="N6691" t="s">
        <v>14070</v>
      </c>
      <c r="O6691">
        <v>26600000000</v>
      </c>
      <c r="P6691" t="s">
        <v>11686</v>
      </c>
      <c r="Q6691">
        <f t="shared" si="118"/>
        <v>20</v>
      </c>
      <c r="R6691">
        <v>8163294</v>
      </c>
      <c r="S6691" t="s">
        <v>1382</v>
      </c>
      <c r="T6691" t="s">
        <v>394</v>
      </c>
      <c r="U6691" s="75">
        <v>20</v>
      </c>
      <c r="V6691">
        <v>9.24</v>
      </c>
      <c r="W6691">
        <v>184.8</v>
      </c>
      <c r="AH6691" s="16"/>
      <c r="AI6691" t="s">
        <v>1375</v>
      </c>
    </row>
    <row r="6692" spans="1:35" x14ac:dyDescent="0.25">
      <c r="A6692" t="s">
        <v>14659</v>
      </c>
      <c r="B6692" s="1">
        <v>59</v>
      </c>
      <c r="C6692" t="s">
        <v>14052</v>
      </c>
      <c r="D6692">
        <v>11284765</v>
      </c>
      <c r="E6692" t="s">
        <v>14652</v>
      </c>
      <c r="F6692" t="s">
        <v>1363</v>
      </c>
      <c r="G6692" t="s">
        <v>1364</v>
      </c>
      <c r="H6692" s="3" t="s">
        <v>1674</v>
      </c>
      <c r="I6692">
        <v>2019</v>
      </c>
      <c r="J6692" s="15" t="s">
        <v>1675</v>
      </c>
      <c r="K6692">
        <v>2019</v>
      </c>
      <c r="L6692" t="s">
        <v>1367</v>
      </c>
      <c r="M6692" t="s">
        <v>14169</v>
      </c>
      <c r="N6692" t="s">
        <v>14170</v>
      </c>
      <c r="O6692">
        <v>26600000000</v>
      </c>
      <c r="P6692" t="s">
        <v>11666</v>
      </c>
      <c r="Q6692">
        <f t="shared" si="118"/>
        <v>1700</v>
      </c>
      <c r="R6692">
        <v>8163294</v>
      </c>
      <c r="S6692" t="s">
        <v>1382</v>
      </c>
      <c r="T6692" t="s">
        <v>394</v>
      </c>
      <c r="U6692" s="75">
        <v>1700</v>
      </c>
      <c r="V6692">
        <v>9.4499999999999993</v>
      </c>
      <c r="W6692">
        <v>16065</v>
      </c>
      <c r="AH6692" s="16"/>
      <c r="AI6692" t="s">
        <v>1375</v>
      </c>
    </row>
    <row r="6693" spans="1:35" x14ac:dyDescent="0.25">
      <c r="A6693" t="s">
        <v>14660</v>
      </c>
      <c r="B6693" s="1">
        <v>59</v>
      </c>
      <c r="C6693" t="s">
        <v>571</v>
      </c>
      <c r="D6693">
        <v>11261579</v>
      </c>
      <c r="E6693" t="s">
        <v>14661</v>
      </c>
      <c r="F6693" t="s">
        <v>1363</v>
      </c>
      <c r="G6693" t="s">
        <v>1391</v>
      </c>
      <c r="H6693" s="3" t="s">
        <v>4791</v>
      </c>
      <c r="I6693">
        <v>2019</v>
      </c>
      <c r="J6693" s="15" t="s">
        <v>2595</v>
      </c>
      <c r="K6693">
        <v>2019</v>
      </c>
      <c r="L6693" t="s">
        <v>1367</v>
      </c>
      <c r="M6693" t="s">
        <v>13866</v>
      </c>
      <c r="N6693" t="s">
        <v>14070</v>
      </c>
      <c r="O6693">
        <v>26600000000</v>
      </c>
      <c r="P6693" t="s">
        <v>11686</v>
      </c>
      <c r="Q6693">
        <f t="shared" si="118"/>
        <v>1862</v>
      </c>
      <c r="R6693">
        <v>8163294</v>
      </c>
      <c r="S6693" t="s">
        <v>1382</v>
      </c>
      <c r="T6693" t="s">
        <v>394</v>
      </c>
      <c r="U6693" s="75">
        <v>1862</v>
      </c>
      <c r="V6693">
        <v>8.64</v>
      </c>
      <c r="W6693">
        <v>16087.68</v>
      </c>
      <c r="AH6693" s="16"/>
      <c r="AI6693" t="s">
        <v>1375</v>
      </c>
    </row>
    <row r="6694" spans="1:35" x14ac:dyDescent="0.25">
      <c r="A6694" t="s">
        <v>14662</v>
      </c>
      <c r="B6694" s="1">
        <v>59</v>
      </c>
      <c r="C6694" t="s">
        <v>571</v>
      </c>
      <c r="D6694">
        <v>11261579</v>
      </c>
      <c r="E6694" t="s">
        <v>14661</v>
      </c>
      <c r="F6694" t="s">
        <v>1363</v>
      </c>
      <c r="G6694" t="s">
        <v>1391</v>
      </c>
      <c r="H6694" s="3" t="s">
        <v>4791</v>
      </c>
      <c r="I6694">
        <v>2019</v>
      </c>
      <c r="J6694" s="15" t="s">
        <v>2595</v>
      </c>
      <c r="K6694">
        <v>2019</v>
      </c>
      <c r="L6694" t="s">
        <v>1367</v>
      </c>
      <c r="M6694" t="s">
        <v>13866</v>
      </c>
      <c r="N6694" t="s">
        <v>14070</v>
      </c>
      <c r="O6694">
        <v>26600000000</v>
      </c>
      <c r="P6694" t="s">
        <v>11686</v>
      </c>
      <c r="Q6694">
        <f t="shared" si="118"/>
        <v>1862</v>
      </c>
      <c r="R6694">
        <v>4556984</v>
      </c>
      <c r="S6694" t="s">
        <v>11614</v>
      </c>
      <c r="T6694" t="s">
        <v>11796</v>
      </c>
      <c r="U6694" s="75">
        <v>1862</v>
      </c>
      <c r="V6694">
        <v>7.1</v>
      </c>
      <c r="W6694">
        <v>13220.2</v>
      </c>
      <c r="AH6694" s="16"/>
      <c r="AI6694" t="s">
        <v>1375</v>
      </c>
    </row>
    <row r="6695" spans="1:35" x14ac:dyDescent="0.25">
      <c r="A6695" t="s">
        <v>14663</v>
      </c>
      <c r="B6695" s="1">
        <v>59</v>
      </c>
      <c r="C6695" t="s">
        <v>571</v>
      </c>
      <c r="D6695">
        <v>11261579</v>
      </c>
      <c r="E6695" t="s">
        <v>14661</v>
      </c>
      <c r="F6695" t="s">
        <v>1363</v>
      </c>
      <c r="G6695" t="s">
        <v>1391</v>
      </c>
      <c r="H6695" s="3" t="s">
        <v>4791</v>
      </c>
      <c r="I6695">
        <v>2019</v>
      </c>
      <c r="J6695" s="15" t="s">
        <v>2595</v>
      </c>
      <c r="K6695">
        <v>2019</v>
      </c>
      <c r="L6695" t="s">
        <v>1367</v>
      </c>
      <c r="M6695" t="s">
        <v>13866</v>
      </c>
      <c r="N6695" t="s">
        <v>14070</v>
      </c>
      <c r="O6695">
        <v>26600000000</v>
      </c>
      <c r="P6695" t="s">
        <v>11686</v>
      </c>
      <c r="Q6695">
        <f t="shared" si="118"/>
        <v>1862</v>
      </c>
      <c r="R6695">
        <v>62359193</v>
      </c>
      <c r="S6695" t="s">
        <v>11930</v>
      </c>
      <c r="T6695" t="s">
        <v>587</v>
      </c>
      <c r="U6695" s="75">
        <v>1862</v>
      </c>
      <c r="V6695">
        <v>7.07</v>
      </c>
      <c r="W6695">
        <v>13164.34</v>
      </c>
      <c r="AH6695" s="16"/>
      <c r="AI6695" t="s">
        <v>1375</v>
      </c>
    </row>
    <row r="6696" spans="1:35" x14ac:dyDescent="0.25">
      <c r="A6696" t="s">
        <v>14664</v>
      </c>
      <c r="B6696" s="1">
        <v>59</v>
      </c>
      <c r="C6696" t="s">
        <v>571</v>
      </c>
      <c r="D6696">
        <v>11261579</v>
      </c>
      <c r="E6696" t="s">
        <v>14661</v>
      </c>
      <c r="F6696" t="s">
        <v>1363</v>
      </c>
      <c r="G6696" t="s">
        <v>1391</v>
      </c>
      <c r="H6696" s="3" t="s">
        <v>4791</v>
      </c>
      <c r="I6696">
        <v>2019</v>
      </c>
      <c r="J6696" s="15" t="s">
        <v>2595</v>
      </c>
      <c r="K6696">
        <v>2019</v>
      </c>
      <c r="L6696" t="s">
        <v>1367</v>
      </c>
      <c r="M6696" t="s">
        <v>13866</v>
      </c>
      <c r="N6696" t="s">
        <v>14070</v>
      </c>
      <c r="O6696">
        <v>26600000000</v>
      </c>
      <c r="P6696" t="s">
        <v>11686</v>
      </c>
      <c r="Q6696">
        <f t="shared" si="118"/>
        <v>1862</v>
      </c>
      <c r="R6696">
        <v>22339655</v>
      </c>
      <c r="S6696" t="s">
        <v>2103</v>
      </c>
      <c r="T6696" t="s">
        <v>14392</v>
      </c>
      <c r="U6696" s="75">
        <v>1862</v>
      </c>
      <c r="V6696">
        <v>7.44</v>
      </c>
      <c r="W6696">
        <v>13853.28</v>
      </c>
      <c r="AH6696" s="16"/>
      <c r="AI6696" t="s">
        <v>1375</v>
      </c>
    </row>
    <row r="6697" spans="1:35" x14ac:dyDescent="0.25">
      <c r="A6697" t="s">
        <v>14665</v>
      </c>
      <c r="B6697" s="1">
        <v>59</v>
      </c>
      <c r="C6697" t="s">
        <v>571</v>
      </c>
      <c r="D6697">
        <v>11297182</v>
      </c>
      <c r="E6697" t="s">
        <v>14666</v>
      </c>
      <c r="F6697" t="s">
        <v>1363</v>
      </c>
      <c r="G6697" t="s">
        <v>1391</v>
      </c>
      <c r="H6697" s="3" t="s">
        <v>2596</v>
      </c>
      <c r="I6697">
        <v>2019</v>
      </c>
      <c r="J6697" s="15" t="s">
        <v>7538</v>
      </c>
      <c r="K6697">
        <v>2019</v>
      </c>
      <c r="L6697" t="s">
        <v>1367</v>
      </c>
      <c r="M6697" t="s">
        <v>14105</v>
      </c>
      <c r="N6697" t="s">
        <v>14105</v>
      </c>
      <c r="O6697">
        <v>26600000000</v>
      </c>
      <c r="P6697" t="s">
        <v>133</v>
      </c>
      <c r="Q6697">
        <f t="shared" si="118"/>
        <v>30</v>
      </c>
      <c r="R6697">
        <v>22339655</v>
      </c>
      <c r="S6697" t="s">
        <v>2103</v>
      </c>
      <c r="T6697" t="s">
        <v>14392</v>
      </c>
      <c r="U6697" s="75">
        <v>30</v>
      </c>
      <c r="V6697">
        <v>7.44</v>
      </c>
      <c r="W6697">
        <v>223.2</v>
      </c>
      <c r="AH6697" s="16"/>
      <c r="AI6697" t="s">
        <v>1375</v>
      </c>
    </row>
    <row r="6698" spans="1:35" x14ac:dyDescent="0.25">
      <c r="A6698" t="s">
        <v>14667</v>
      </c>
      <c r="B6698" s="1">
        <v>59</v>
      </c>
      <c r="C6698" t="s">
        <v>571</v>
      </c>
      <c r="D6698">
        <v>11297182</v>
      </c>
      <c r="E6698" t="s">
        <v>14666</v>
      </c>
      <c r="F6698" t="s">
        <v>1363</v>
      </c>
      <c r="G6698" t="s">
        <v>1391</v>
      </c>
      <c r="H6698" s="3" t="s">
        <v>2596</v>
      </c>
      <c r="I6698">
        <v>2019</v>
      </c>
      <c r="J6698" s="15" t="s">
        <v>7538</v>
      </c>
      <c r="K6698">
        <v>2019</v>
      </c>
      <c r="L6698" t="s">
        <v>1367</v>
      </c>
      <c r="M6698" t="s">
        <v>14105</v>
      </c>
      <c r="N6698" t="s">
        <v>14105</v>
      </c>
      <c r="O6698">
        <v>26600000000</v>
      </c>
      <c r="P6698" t="s">
        <v>133</v>
      </c>
      <c r="Q6698">
        <f t="shared" si="118"/>
        <v>30</v>
      </c>
      <c r="R6698">
        <v>8163294</v>
      </c>
      <c r="S6698" t="s">
        <v>1382</v>
      </c>
      <c r="T6698" t="s">
        <v>394</v>
      </c>
      <c r="U6698" s="75">
        <v>30</v>
      </c>
      <c r="V6698">
        <v>8.64</v>
      </c>
      <c r="W6698">
        <v>259.2</v>
      </c>
      <c r="AH6698" s="16"/>
      <c r="AI6698" t="s">
        <v>1375</v>
      </c>
    </row>
    <row r="6699" spans="1:35" x14ac:dyDescent="0.25">
      <c r="A6699" t="s">
        <v>14668</v>
      </c>
      <c r="B6699" s="1">
        <v>59</v>
      </c>
      <c r="C6699" t="s">
        <v>14052</v>
      </c>
      <c r="D6699">
        <v>15036456</v>
      </c>
      <c r="E6699" t="s">
        <v>14208</v>
      </c>
      <c r="F6699" t="s">
        <v>1363</v>
      </c>
      <c r="G6699" t="s">
        <v>1391</v>
      </c>
      <c r="H6699" s="3" t="s">
        <v>4394</v>
      </c>
      <c r="I6699">
        <v>2021</v>
      </c>
      <c r="J6699" s="15" t="s">
        <v>1890</v>
      </c>
      <c r="K6699">
        <v>2021</v>
      </c>
      <c r="L6699" t="s">
        <v>1622</v>
      </c>
      <c r="M6699" t="s">
        <v>13866</v>
      </c>
      <c r="N6699" t="s">
        <v>14070</v>
      </c>
      <c r="O6699">
        <v>26600000000</v>
      </c>
      <c r="P6699" t="s">
        <v>11666</v>
      </c>
      <c r="Q6699">
        <f t="shared" si="118"/>
        <v>70</v>
      </c>
      <c r="R6699">
        <v>8163294</v>
      </c>
      <c r="S6699" t="s">
        <v>1382</v>
      </c>
      <c r="T6699" t="s">
        <v>14669</v>
      </c>
      <c r="U6699" s="75">
        <v>70</v>
      </c>
      <c r="V6699">
        <v>9.4499999999999993</v>
      </c>
      <c r="W6699">
        <v>661.5</v>
      </c>
      <c r="AH6699" s="16"/>
      <c r="AI6699" t="s">
        <v>1375</v>
      </c>
    </row>
    <row r="6700" spans="1:35" x14ac:dyDescent="0.25">
      <c r="A6700" t="s">
        <v>14670</v>
      </c>
      <c r="B6700" s="1">
        <v>59</v>
      </c>
      <c r="C6700" t="s">
        <v>14052</v>
      </c>
      <c r="D6700">
        <v>15036456</v>
      </c>
      <c r="E6700" t="s">
        <v>14208</v>
      </c>
      <c r="F6700" t="s">
        <v>1363</v>
      </c>
      <c r="G6700" t="s">
        <v>1391</v>
      </c>
      <c r="H6700" s="3" t="s">
        <v>4394</v>
      </c>
      <c r="I6700">
        <v>2021</v>
      </c>
      <c r="J6700" s="15" t="s">
        <v>1890</v>
      </c>
      <c r="K6700">
        <v>2021</v>
      </c>
      <c r="L6700" t="s">
        <v>1622</v>
      </c>
      <c r="M6700" t="s">
        <v>13866</v>
      </c>
      <c r="N6700" t="s">
        <v>14070</v>
      </c>
      <c r="O6700">
        <v>26600000000</v>
      </c>
      <c r="P6700" t="s">
        <v>11666</v>
      </c>
      <c r="Q6700">
        <f t="shared" si="118"/>
        <v>70</v>
      </c>
      <c r="R6700">
        <v>4556984</v>
      </c>
      <c r="S6700" t="s">
        <v>11614</v>
      </c>
      <c r="T6700" t="s">
        <v>11660</v>
      </c>
      <c r="U6700" s="75">
        <v>70</v>
      </c>
      <c r="V6700">
        <v>6.4</v>
      </c>
      <c r="W6700">
        <v>448</v>
      </c>
      <c r="AH6700" s="16"/>
      <c r="AI6700" t="s">
        <v>1375</v>
      </c>
    </row>
    <row r="6701" spans="1:35" x14ac:dyDescent="0.25">
      <c r="A6701" t="s">
        <v>14671</v>
      </c>
      <c r="B6701" s="1">
        <v>59</v>
      </c>
      <c r="C6701" t="s">
        <v>14052</v>
      </c>
      <c r="D6701">
        <v>15036456</v>
      </c>
      <c r="E6701" t="s">
        <v>14208</v>
      </c>
      <c r="F6701" t="s">
        <v>1363</v>
      </c>
      <c r="G6701" t="s">
        <v>1391</v>
      </c>
      <c r="H6701" s="3" t="s">
        <v>4394</v>
      </c>
      <c r="I6701">
        <v>2021</v>
      </c>
      <c r="J6701" s="15" t="s">
        <v>1890</v>
      </c>
      <c r="K6701">
        <v>2021</v>
      </c>
      <c r="L6701" t="s">
        <v>1622</v>
      </c>
      <c r="M6701" t="s">
        <v>13866</v>
      </c>
      <c r="N6701" t="s">
        <v>14070</v>
      </c>
      <c r="O6701">
        <v>26600000000</v>
      </c>
      <c r="P6701" t="s">
        <v>11666</v>
      </c>
      <c r="Q6701">
        <f t="shared" si="118"/>
        <v>70</v>
      </c>
      <c r="R6701">
        <v>24125814</v>
      </c>
      <c r="S6701" t="s">
        <v>2370</v>
      </c>
      <c r="T6701" t="s">
        <v>14672</v>
      </c>
      <c r="U6701" s="75">
        <v>70</v>
      </c>
      <c r="V6701">
        <v>9.4</v>
      </c>
      <c r="W6701">
        <v>658</v>
      </c>
      <c r="AH6701" s="16"/>
      <c r="AI6701" t="s">
        <v>1375</v>
      </c>
    </row>
    <row r="6702" spans="1:35" x14ac:dyDescent="0.25">
      <c r="A6702" t="s">
        <v>14673</v>
      </c>
      <c r="B6702" s="1">
        <v>59</v>
      </c>
      <c r="C6702" t="s">
        <v>571</v>
      </c>
      <c r="D6702">
        <v>15358658</v>
      </c>
      <c r="E6702" t="s">
        <v>14674</v>
      </c>
      <c r="F6702" t="s">
        <v>1363</v>
      </c>
      <c r="G6702" t="s">
        <v>1391</v>
      </c>
      <c r="H6702" s="3" t="s">
        <v>4384</v>
      </c>
      <c r="I6702">
        <v>2021</v>
      </c>
      <c r="J6702" s="15" t="s">
        <v>4417</v>
      </c>
      <c r="K6702">
        <v>2021</v>
      </c>
      <c r="L6702" t="s">
        <v>1367</v>
      </c>
      <c r="M6702" t="s">
        <v>13866</v>
      </c>
      <c r="N6702" t="s">
        <v>14070</v>
      </c>
      <c r="O6702">
        <v>26600000000</v>
      </c>
      <c r="P6702" t="s">
        <v>11686</v>
      </c>
      <c r="Q6702">
        <f t="shared" si="118"/>
        <v>5</v>
      </c>
      <c r="R6702">
        <v>4556984</v>
      </c>
      <c r="S6702" t="s">
        <v>11614</v>
      </c>
      <c r="T6702" t="s">
        <v>14675</v>
      </c>
      <c r="U6702" s="75">
        <v>5</v>
      </c>
      <c r="V6702">
        <v>6.9</v>
      </c>
      <c r="W6702">
        <v>34.5</v>
      </c>
      <c r="AH6702" s="16"/>
      <c r="AI6702" t="s">
        <v>1375</v>
      </c>
    </row>
    <row r="6703" spans="1:35" x14ac:dyDescent="0.25">
      <c r="A6703" t="s">
        <v>14676</v>
      </c>
      <c r="B6703" s="1">
        <v>59</v>
      </c>
      <c r="C6703" t="s">
        <v>571</v>
      </c>
      <c r="D6703">
        <v>15358658</v>
      </c>
      <c r="E6703" t="s">
        <v>14674</v>
      </c>
      <c r="F6703" t="s">
        <v>1363</v>
      </c>
      <c r="G6703" t="s">
        <v>1391</v>
      </c>
      <c r="H6703" s="3" t="s">
        <v>4384</v>
      </c>
      <c r="I6703">
        <v>2021</v>
      </c>
      <c r="J6703" s="15" t="s">
        <v>4417</v>
      </c>
      <c r="K6703">
        <v>2021</v>
      </c>
      <c r="L6703" t="s">
        <v>1367</v>
      </c>
      <c r="M6703" t="s">
        <v>13866</v>
      </c>
      <c r="N6703" t="s">
        <v>14070</v>
      </c>
      <c r="O6703">
        <v>26600000000</v>
      </c>
      <c r="P6703" t="s">
        <v>11686</v>
      </c>
      <c r="Q6703">
        <f t="shared" si="118"/>
        <v>5</v>
      </c>
      <c r="R6703">
        <v>8163294</v>
      </c>
      <c r="S6703" t="s">
        <v>1382</v>
      </c>
      <c r="T6703" t="s">
        <v>394</v>
      </c>
      <c r="U6703" s="75">
        <v>5</v>
      </c>
      <c r="V6703">
        <v>9.4499999999999993</v>
      </c>
      <c r="W6703">
        <v>47.25</v>
      </c>
      <c r="AH6703" s="16"/>
      <c r="AI6703" t="s">
        <v>1375</v>
      </c>
    </row>
    <row r="6704" spans="1:35" x14ac:dyDescent="0.25">
      <c r="A6704" t="s">
        <v>14677</v>
      </c>
      <c r="B6704" s="1">
        <v>59</v>
      </c>
      <c r="C6704" t="s">
        <v>14052</v>
      </c>
      <c r="D6704">
        <v>15384918</v>
      </c>
      <c r="E6704" t="s">
        <v>14678</v>
      </c>
      <c r="F6704" t="s">
        <v>1363</v>
      </c>
      <c r="G6704" t="s">
        <v>1364</v>
      </c>
      <c r="H6704" s="3" t="s">
        <v>4270</v>
      </c>
      <c r="I6704">
        <v>2021</v>
      </c>
      <c r="J6704" s="15" t="s">
        <v>1677</v>
      </c>
      <c r="K6704">
        <v>2021</v>
      </c>
      <c r="L6704" t="s">
        <v>1367</v>
      </c>
      <c r="M6704" t="s">
        <v>13866</v>
      </c>
      <c r="N6704" t="s">
        <v>14070</v>
      </c>
      <c r="O6704">
        <v>26600000000</v>
      </c>
      <c r="P6704" t="s">
        <v>11666</v>
      </c>
      <c r="Q6704">
        <f t="shared" si="118"/>
        <v>9000</v>
      </c>
      <c r="R6704">
        <v>4556984</v>
      </c>
      <c r="S6704" t="s">
        <v>11614</v>
      </c>
      <c r="T6704" t="s">
        <v>11630</v>
      </c>
      <c r="U6704" s="75">
        <v>9000</v>
      </c>
      <c r="V6704">
        <v>6.84</v>
      </c>
      <c r="W6704">
        <v>61560</v>
      </c>
      <c r="AH6704" s="16"/>
      <c r="AI6704" t="s">
        <v>1375</v>
      </c>
    </row>
    <row r="6705" spans="1:35" x14ac:dyDescent="0.25">
      <c r="A6705" t="s">
        <v>14679</v>
      </c>
      <c r="B6705" s="1">
        <v>59</v>
      </c>
      <c r="C6705" t="s">
        <v>14052</v>
      </c>
      <c r="D6705">
        <v>15384918</v>
      </c>
      <c r="E6705" t="s">
        <v>14678</v>
      </c>
      <c r="F6705" t="s">
        <v>1363</v>
      </c>
      <c r="G6705" t="s">
        <v>1364</v>
      </c>
      <c r="H6705" s="3" t="s">
        <v>4270</v>
      </c>
      <c r="I6705">
        <v>2021</v>
      </c>
      <c r="J6705" s="15" t="s">
        <v>1677</v>
      </c>
      <c r="K6705">
        <v>2021</v>
      </c>
      <c r="L6705" t="s">
        <v>1367</v>
      </c>
      <c r="M6705" t="s">
        <v>13866</v>
      </c>
      <c r="N6705" t="s">
        <v>14070</v>
      </c>
      <c r="O6705">
        <v>26600000000</v>
      </c>
      <c r="P6705" t="s">
        <v>11666</v>
      </c>
      <c r="Q6705">
        <f t="shared" si="118"/>
        <v>9000</v>
      </c>
      <c r="R6705">
        <v>8163294</v>
      </c>
      <c r="S6705" t="s">
        <v>1382</v>
      </c>
      <c r="T6705" t="s">
        <v>394</v>
      </c>
      <c r="U6705" s="75">
        <v>9000</v>
      </c>
      <c r="V6705">
        <v>9.4499999999999993</v>
      </c>
      <c r="W6705">
        <v>85050</v>
      </c>
      <c r="AH6705" s="16"/>
      <c r="AI6705" t="s">
        <v>1375</v>
      </c>
    </row>
    <row r="6706" spans="1:35" x14ac:dyDescent="0.25">
      <c r="A6706" t="s">
        <v>14680</v>
      </c>
      <c r="B6706" s="1">
        <v>59</v>
      </c>
      <c r="C6706" t="s">
        <v>14052</v>
      </c>
      <c r="D6706">
        <v>15387313</v>
      </c>
      <c r="E6706" t="s">
        <v>14208</v>
      </c>
      <c r="F6706" t="s">
        <v>1363</v>
      </c>
      <c r="G6706" t="s">
        <v>1391</v>
      </c>
      <c r="H6706" s="3" t="s">
        <v>4270</v>
      </c>
      <c r="I6706">
        <v>2021</v>
      </c>
      <c r="J6706" s="15" t="s">
        <v>1677</v>
      </c>
      <c r="K6706">
        <v>2021</v>
      </c>
      <c r="L6706" t="s">
        <v>1622</v>
      </c>
      <c r="M6706" t="s">
        <v>13866</v>
      </c>
      <c r="N6706" t="s">
        <v>14070</v>
      </c>
      <c r="O6706">
        <v>26600000000</v>
      </c>
      <c r="P6706" t="s">
        <v>11666</v>
      </c>
      <c r="Q6706">
        <f t="shared" si="118"/>
        <v>70</v>
      </c>
      <c r="R6706">
        <v>8163294</v>
      </c>
      <c r="S6706" t="s">
        <v>1382</v>
      </c>
      <c r="T6706" t="s">
        <v>394</v>
      </c>
      <c r="U6706" s="75">
        <v>70</v>
      </c>
      <c r="V6706">
        <v>9.4499999999999993</v>
      </c>
      <c r="W6706">
        <v>661.5</v>
      </c>
      <c r="AH6706" s="16"/>
      <c r="AI6706" t="s">
        <v>1375</v>
      </c>
    </row>
    <row r="6707" spans="1:35" x14ac:dyDescent="0.25">
      <c r="A6707" t="s">
        <v>14681</v>
      </c>
      <c r="B6707" s="1">
        <v>59</v>
      </c>
      <c r="C6707" t="s">
        <v>14052</v>
      </c>
      <c r="D6707">
        <v>15387313</v>
      </c>
      <c r="E6707" t="s">
        <v>14208</v>
      </c>
      <c r="F6707" t="s">
        <v>1363</v>
      </c>
      <c r="G6707" t="s">
        <v>1391</v>
      </c>
      <c r="H6707" s="3" t="s">
        <v>4270</v>
      </c>
      <c r="I6707">
        <v>2021</v>
      </c>
      <c r="J6707" s="15" t="s">
        <v>1677</v>
      </c>
      <c r="K6707">
        <v>2021</v>
      </c>
      <c r="L6707" t="s">
        <v>1622</v>
      </c>
      <c r="M6707" t="s">
        <v>13866</v>
      </c>
      <c r="N6707" t="s">
        <v>14070</v>
      </c>
      <c r="O6707">
        <v>26600000000</v>
      </c>
      <c r="P6707" t="s">
        <v>11666</v>
      </c>
      <c r="Q6707">
        <f t="shared" si="118"/>
        <v>70</v>
      </c>
      <c r="R6707">
        <v>4556984</v>
      </c>
      <c r="S6707" t="s">
        <v>11614</v>
      </c>
      <c r="T6707" t="s">
        <v>14675</v>
      </c>
      <c r="U6707" s="75">
        <v>70</v>
      </c>
      <c r="V6707">
        <v>6.9</v>
      </c>
      <c r="W6707">
        <v>483</v>
      </c>
      <c r="AH6707" s="16"/>
      <c r="AI6707" t="s">
        <v>1375</v>
      </c>
    </row>
    <row r="6708" spans="1:35" x14ac:dyDescent="0.25">
      <c r="A6708" t="s">
        <v>14682</v>
      </c>
      <c r="B6708" s="1">
        <v>59</v>
      </c>
      <c r="C6708" t="s">
        <v>571</v>
      </c>
      <c r="D6708">
        <v>15376346</v>
      </c>
      <c r="E6708" t="s">
        <v>11233</v>
      </c>
      <c r="F6708" t="s">
        <v>1363</v>
      </c>
      <c r="G6708" t="s">
        <v>1364</v>
      </c>
      <c r="H6708" s="3" t="s">
        <v>4379</v>
      </c>
      <c r="I6708">
        <v>2021</v>
      </c>
      <c r="J6708" s="15" t="s">
        <v>4417</v>
      </c>
      <c r="K6708">
        <v>2021</v>
      </c>
      <c r="L6708" t="s">
        <v>1367</v>
      </c>
      <c r="M6708" t="s">
        <v>14169</v>
      </c>
      <c r="N6708" t="s">
        <v>14170</v>
      </c>
      <c r="O6708">
        <v>26600000000</v>
      </c>
      <c r="P6708" t="s">
        <v>11686</v>
      </c>
      <c r="Q6708">
        <f t="shared" si="118"/>
        <v>300</v>
      </c>
      <c r="R6708">
        <v>90552857</v>
      </c>
      <c r="S6708" t="s">
        <v>1928</v>
      </c>
      <c r="T6708" t="s">
        <v>587</v>
      </c>
      <c r="U6708" s="75">
        <v>300</v>
      </c>
      <c r="V6708">
        <v>9</v>
      </c>
      <c r="W6708">
        <v>2700</v>
      </c>
      <c r="AH6708" s="16"/>
      <c r="AI6708" t="s">
        <v>1375</v>
      </c>
    </row>
    <row r="6709" spans="1:35" x14ac:dyDescent="0.25">
      <c r="A6709" t="s">
        <v>14683</v>
      </c>
      <c r="B6709" s="1">
        <v>59</v>
      </c>
      <c r="C6709" t="s">
        <v>571</v>
      </c>
      <c r="D6709">
        <v>15376346</v>
      </c>
      <c r="E6709" t="s">
        <v>11233</v>
      </c>
      <c r="F6709" t="s">
        <v>1363</v>
      </c>
      <c r="G6709" t="s">
        <v>1364</v>
      </c>
      <c r="H6709" s="3" t="s">
        <v>4379</v>
      </c>
      <c r="I6709">
        <v>2021</v>
      </c>
      <c r="J6709" s="15" t="s">
        <v>4417</v>
      </c>
      <c r="K6709">
        <v>2021</v>
      </c>
      <c r="L6709" t="s">
        <v>1367</v>
      </c>
      <c r="M6709" t="s">
        <v>14169</v>
      </c>
      <c r="N6709" t="s">
        <v>14170</v>
      </c>
      <c r="O6709">
        <v>26600000000</v>
      </c>
      <c r="P6709" t="s">
        <v>11686</v>
      </c>
      <c r="Q6709">
        <f t="shared" si="118"/>
        <v>300</v>
      </c>
      <c r="R6709">
        <v>45334544</v>
      </c>
      <c r="S6709" t="s">
        <v>2480</v>
      </c>
      <c r="T6709" t="s">
        <v>14084</v>
      </c>
      <c r="U6709" s="75">
        <v>300</v>
      </c>
      <c r="V6709">
        <v>11.31</v>
      </c>
      <c r="W6709">
        <v>3393</v>
      </c>
      <c r="AH6709" s="16"/>
      <c r="AI6709" t="s">
        <v>1375</v>
      </c>
    </row>
    <row r="6710" spans="1:35" x14ac:dyDescent="0.25">
      <c r="A6710" t="s">
        <v>14684</v>
      </c>
      <c r="B6710" s="1">
        <v>59</v>
      </c>
      <c r="C6710" t="s">
        <v>571</v>
      </c>
      <c r="D6710">
        <v>15376346</v>
      </c>
      <c r="E6710" t="s">
        <v>11233</v>
      </c>
      <c r="F6710" t="s">
        <v>1363</v>
      </c>
      <c r="G6710" t="s">
        <v>1364</v>
      </c>
      <c r="H6710" s="3" t="s">
        <v>4379</v>
      </c>
      <c r="I6710">
        <v>2021</v>
      </c>
      <c r="J6710" s="15" t="s">
        <v>4417</v>
      </c>
      <c r="K6710">
        <v>2021</v>
      </c>
      <c r="L6710" t="s">
        <v>1367</v>
      </c>
      <c r="M6710" t="s">
        <v>14169</v>
      </c>
      <c r="N6710" t="s">
        <v>14170</v>
      </c>
      <c r="O6710">
        <v>26600000000</v>
      </c>
      <c r="P6710" t="s">
        <v>11686</v>
      </c>
      <c r="Q6710">
        <f t="shared" si="118"/>
        <v>300</v>
      </c>
      <c r="R6710">
        <v>4556984</v>
      </c>
      <c r="S6710" t="s">
        <v>11614</v>
      </c>
      <c r="T6710" t="s">
        <v>11615</v>
      </c>
      <c r="U6710" s="75">
        <v>300</v>
      </c>
      <c r="V6710">
        <v>6.94</v>
      </c>
      <c r="W6710">
        <v>2082</v>
      </c>
      <c r="AH6710" s="16"/>
      <c r="AI6710" t="s">
        <v>1375</v>
      </c>
    </row>
    <row r="6711" spans="1:35" x14ac:dyDescent="0.25">
      <c r="A6711" t="s">
        <v>14685</v>
      </c>
      <c r="B6711" s="1">
        <v>59</v>
      </c>
      <c r="C6711" t="s">
        <v>571</v>
      </c>
      <c r="D6711">
        <v>15377075</v>
      </c>
      <c r="E6711" t="s">
        <v>14318</v>
      </c>
      <c r="F6711" t="s">
        <v>1363</v>
      </c>
      <c r="G6711" t="s">
        <v>1391</v>
      </c>
      <c r="H6711" s="3" t="s">
        <v>4379</v>
      </c>
      <c r="I6711">
        <v>2021</v>
      </c>
      <c r="J6711" s="15" t="s">
        <v>1677</v>
      </c>
      <c r="K6711">
        <v>2021</v>
      </c>
      <c r="L6711" t="s">
        <v>1367</v>
      </c>
      <c r="M6711" t="s">
        <v>13866</v>
      </c>
      <c r="N6711" t="s">
        <v>14070</v>
      </c>
      <c r="O6711">
        <v>26600000000</v>
      </c>
      <c r="P6711" t="s">
        <v>11686</v>
      </c>
      <c r="Q6711">
        <f t="shared" si="118"/>
        <v>2400</v>
      </c>
      <c r="R6711">
        <v>4556984</v>
      </c>
      <c r="S6711" t="s">
        <v>11614</v>
      </c>
      <c r="T6711" t="s">
        <v>11615</v>
      </c>
      <c r="U6711" s="75">
        <v>2400</v>
      </c>
      <c r="V6711">
        <v>6.94</v>
      </c>
      <c r="W6711">
        <v>16656</v>
      </c>
      <c r="AH6711" s="16"/>
      <c r="AI6711" t="s">
        <v>1375</v>
      </c>
    </row>
    <row r="6712" spans="1:35" x14ac:dyDescent="0.25">
      <c r="A6712" t="s">
        <v>14686</v>
      </c>
      <c r="B6712" s="1">
        <v>59</v>
      </c>
      <c r="C6712" t="s">
        <v>571</v>
      </c>
      <c r="D6712">
        <v>15409368</v>
      </c>
      <c r="E6712" t="s">
        <v>14687</v>
      </c>
      <c r="F6712" t="s">
        <v>1363</v>
      </c>
      <c r="G6712" t="s">
        <v>1391</v>
      </c>
      <c r="H6712" s="3" t="s">
        <v>1677</v>
      </c>
      <c r="I6712">
        <v>2021</v>
      </c>
      <c r="J6712" s="15" t="s">
        <v>1678</v>
      </c>
      <c r="K6712">
        <v>2021</v>
      </c>
      <c r="L6712" t="s">
        <v>1367</v>
      </c>
      <c r="M6712" t="s">
        <v>14318</v>
      </c>
      <c r="N6712" t="s">
        <v>14318</v>
      </c>
      <c r="O6712">
        <v>26600000000</v>
      </c>
      <c r="P6712" t="s">
        <v>133</v>
      </c>
      <c r="Q6712">
        <f t="shared" si="118"/>
        <v>835</v>
      </c>
      <c r="R6712">
        <v>4556984</v>
      </c>
      <c r="S6712" t="s">
        <v>11614</v>
      </c>
      <c r="T6712" t="s">
        <v>14675</v>
      </c>
      <c r="U6712" s="75">
        <v>835</v>
      </c>
      <c r="V6712">
        <v>6.9</v>
      </c>
      <c r="W6712">
        <v>5761.5</v>
      </c>
      <c r="AH6712" s="16"/>
      <c r="AI6712" t="s">
        <v>1375</v>
      </c>
    </row>
    <row r="6713" spans="1:35" x14ac:dyDescent="0.25">
      <c r="A6713" t="s">
        <v>14688</v>
      </c>
      <c r="B6713" s="1">
        <v>59</v>
      </c>
      <c r="C6713" t="s">
        <v>571</v>
      </c>
      <c r="D6713">
        <v>15409368</v>
      </c>
      <c r="E6713" t="s">
        <v>14687</v>
      </c>
      <c r="F6713" t="s">
        <v>1363</v>
      </c>
      <c r="G6713" t="s">
        <v>1391</v>
      </c>
      <c r="H6713" s="3" t="s">
        <v>1677</v>
      </c>
      <c r="I6713">
        <v>2021</v>
      </c>
      <c r="J6713" s="15" t="s">
        <v>1678</v>
      </c>
      <c r="K6713">
        <v>2021</v>
      </c>
      <c r="L6713" t="s">
        <v>1367</v>
      </c>
      <c r="M6713" t="s">
        <v>14318</v>
      </c>
      <c r="N6713" t="s">
        <v>14318</v>
      </c>
      <c r="O6713">
        <v>26600000000</v>
      </c>
      <c r="P6713" t="s">
        <v>133</v>
      </c>
      <c r="Q6713">
        <f t="shared" si="118"/>
        <v>835</v>
      </c>
      <c r="R6713">
        <v>24125814</v>
      </c>
      <c r="S6713" t="s">
        <v>2370</v>
      </c>
      <c r="T6713" t="s">
        <v>14689</v>
      </c>
      <c r="U6713" s="75">
        <v>835</v>
      </c>
      <c r="V6713">
        <v>9.4</v>
      </c>
      <c r="W6713">
        <v>7849</v>
      </c>
      <c r="AH6713" s="16"/>
      <c r="AI6713" t="s">
        <v>1375</v>
      </c>
    </row>
    <row r="6714" spans="1:35" x14ac:dyDescent="0.25">
      <c r="A6714" t="s">
        <v>14690</v>
      </c>
      <c r="B6714" s="1">
        <v>59</v>
      </c>
      <c r="C6714" t="s">
        <v>571</v>
      </c>
      <c r="D6714">
        <v>15409368</v>
      </c>
      <c r="E6714" t="s">
        <v>14687</v>
      </c>
      <c r="F6714" t="s">
        <v>1363</v>
      </c>
      <c r="G6714" t="s">
        <v>1391</v>
      </c>
      <c r="H6714" s="3" t="s">
        <v>1677</v>
      </c>
      <c r="I6714">
        <v>2021</v>
      </c>
      <c r="J6714" s="15" t="s">
        <v>1678</v>
      </c>
      <c r="K6714">
        <v>2021</v>
      </c>
      <c r="L6714" t="s">
        <v>1367</v>
      </c>
      <c r="M6714" t="s">
        <v>14318</v>
      </c>
      <c r="N6714" t="s">
        <v>14318</v>
      </c>
      <c r="O6714">
        <v>26600000000</v>
      </c>
      <c r="P6714" t="s">
        <v>133</v>
      </c>
      <c r="Q6714">
        <f t="shared" si="118"/>
        <v>835</v>
      </c>
      <c r="R6714">
        <v>8163294</v>
      </c>
      <c r="S6714" t="s">
        <v>1382</v>
      </c>
      <c r="T6714" t="s">
        <v>394</v>
      </c>
      <c r="U6714" s="75">
        <v>835</v>
      </c>
      <c r="V6714">
        <v>9.4499999999999993</v>
      </c>
      <c r="W6714">
        <v>7890.75</v>
      </c>
      <c r="AH6714" s="16"/>
      <c r="AI6714" t="s">
        <v>1375</v>
      </c>
    </row>
    <row r="6715" spans="1:35" x14ac:dyDescent="0.25">
      <c r="A6715" t="s">
        <v>14691</v>
      </c>
      <c r="B6715" s="1">
        <v>59</v>
      </c>
      <c r="C6715" t="s">
        <v>14052</v>
      </c>
      <c r="D6715">
        <v>15061590</v>
      </c>
      <c r="E6715" t="s">
        <v>12405</v>
      </c>
      <c r="F6715" t="s">
        <v>1363</v>
      </c>
      <c r="G6715" t="s">
        <v>1364</v>
      </c>
      <c r="H6715" s="3" t="s">
        <v>1890</v>
      </c>
      <c r="I6715">
        <v>2021</v>
      </c>
      <c r="J6715" s="15" t="s">
        <v>1891</v>
      </c>
      <c r="K6715">
        <v>2021</v>
      </c>
      <c r="L6715" t="s">
        <v>1367</v>
      </c>
      <c r="M6715" t="s">
        <v>14169</v>
      </c>
      <c r="N6715" t="s">
        <v>14170</v>
      </c>
      <c r="O6715">
        <v>26600000000</v>
      </c>
      <c r="P6715" t="s">
        <v>11666</v>
      </c>
      <c r="Q6715">
        <f t="shared" si="118"/>
        <v>400</v>
      </c>
      <c r="R6715">
        <v>4556984</v>
      </c>
      <c r="S6715" t="s">
        <v>11614</v>
      </c>
      <c r="T6715" t="s">
        <v>11615</v>
      </c>
      <c r="U6715" s="75">
        <v>400</v>
      </c>
      <c r="V6715">
        <v>5</v>
      </c>
      <c r="W6715">
        <v>2000</v>
      </c>
      <c r="AH6715" s="16"/>
      <c r="AI6715" t="s">
        <v>1375</v>
      </c>
    </row>
    <row r="6716" spans="1:35" x14ac:dyDescent="0.25">
      <c r="A6716" t="s">
        <v>14692</v>
      </c>
      <c r="B6716" s="1">
        <v>59</v>
      </c>
      <c r="C6716" t="s">
        <v>14052</v>
      </c>
      <c r="D6716">
        <v>15061590</v>
      </c>
      <c r="E6716" t="s">
        <v>12405</v>
      </c>
      <c r="F6716" t="s">
        <v>1363</v>
      </c>
      <c r="G6716" t="s">
        <v>1364</v>
      </c>
      <c r="H6716" s="3" t="s">
        <v>1890</v>
      </c>
      <c r="I6716">
        <v>2021</v>
      </c>
      <c r="J6716" s="15" t="s">
        <v>1891</v>
      </c>
      <c r="K6716">
        <v>2021</v>
      </c>
      <c r="L6716" t="s">
        <v>1367</v>
      </c>
      <c r="M6716" t="s">
        <v>14169</v>
      </c>
      <c r="N6716" t="s">
        <v>14170</v>
      </c>
      <c r="O6716">
        <v>26600000000</v>
      </c>
      <c r="P6716" t="s">
        <v>11666</v>
      </c>
      <c r="Q6716">
        <f t="shared" si="118"/>
        <v>400</v>
      </c>
      <c r="R6716">
        <v>8163294</v>
      </c>
      <c r="S6716" t="s">
        <v>1382</v>
      </c>
      <c r="T6716" t="s">
        <v>11619</v>
      </c>
      <c r="U6716" s="75">
        <v>400</v>
      </c>
      <c r="V6716">
        <v>9.4499999999999993</v>
      </c>
      <c r="W6716">
        <v>3780</v>
      </c>
      <c r="AH6716" s="16"/>
      <c r="AI6716" t="s">
        <v>1375</v>
      </c>
    </row>
    <row r="6717" spans="1:35" x14ac:dyDescent="0.25">
      <c r="A6717" t="s">
        <v>14693</v>
      </c>
      <c r="B6717" s="1">
        <v>59</v>
      </c>
      <c r="C6717" t="s">
        <v>14052</v>
      </c>
      <c r="D6717">
        <v>15061590</v>
      </c>
      <c r="E6717" t="s">
        <v>12405</v>
      </c>
      <c r="F6717" t="s">
        <v>1363</v>
      </c>
      <c r="G6717" t="s">
        <v>1364</v>
      </c>
      <c r="H6717" s="3" t="s">
        <v>1890</v>
      </c>
      <c r="I6717">
        <v>2021</v>
      </c>
      <c r="J6717" s="15" t="s">
        <v>1891</v>
      </c>
      <c r="K6717">
        <v>2021</v>
      </c>
      <c r="L6717" t="s">
        <v>1367</v>
      </c>
      <c r="M6717" t="s">
        <v>14169</v>
      </c>
      <c r="N6717" t="s">
        <v>14170</v>
      </c>
      <c r="O6717">
        <v>26600000000</v>
      </c>
      <c r="P6717" t="s">
        <v>11666</v>
      </c>
      <c r="Q6717">
        <f t="shared" si="118"/>
        <v>400</v>
      </c>
      <c r="R6717">
        <v>90552857</v>
      </c>
      <c r="S6717" t="s">
        <v>1928</v>
      </c>
      <c r="T6717" t="s">
        <v>587</v>
      </c>
      <c r="U6717" s="75">
        <v>400</v>
      </c>
      <c r="V6717">
        <v>8</v>
      </c>
      <c r="W6717">
        <v>3200</v>
      </c>
      <c r="AH6717" s="16"/>
      <c r="AI6717" t="s">
        <v>1375</v>
      </c>
    </row>
    <row r="6718" spans="1:35" x14ac:dyDescent="0.25">
      <c r="A6718" t="s">
        <v>14694</v>
      </c>
      <c r="B6718" s="1">
        <v>59</v>
      </c>
      <c r="C6718" t="s">
        <v>14052</v>
      </c>
      <c r="D6718">
        <v>15061590</v>
      </c>
      <c r="E6718" t="s">
        <v>12405</v>
      </c>
      <c r="F6718" t="s">
        <v>1363</v>
      </c>
      <c r="G6718" t="s">
        <v>1364</v>
      </c>
      <c r="H6718" s="3" t="s">
        <v>1890</v>
      </c>
      <c r="I6718">
        <v>2021</v>
      </c>
      <c r="J6718" s="15" t="s">
        <v>1891</v>
      </c>
      <c r="K6718">
        <v>2021</v>
      </c>
      <c r="L6718" t="s">
        <v>1367</v>
      </c>
      <c r="M6718" t="s">
        <v>14169</v>
      </c>
      <c r="N6718" t="s">
        <v>14170</v>
      </c>
      <c r="O6718">
        <v>26600000000</v>
      </c>
      <c r="P6718" t="s">
        <v>11666</v>
      </c>
      <c r="Q6718">
        <f t="shared" si="118"/>
        <v>400</v>
      </c>
      <c r="R6718">
        <v>24125814</v>
      </c>
      <c r="S6718" t="s">
        <v>2370</v>
      </c>
      <c r="T6718" t="s">
        <v>14695</v>
      </c>
      <c r="U6718" s="75">
        <v>400</v>
      </c>
      <c r="V6718">
        <v>9.4</v>
      </c>
      <c r="W6718">
        <v>3760</v>
      </c>
      <c r="AH6718" s="16"/>
      <c r="AI6718" t="s">
        <v>1375</v>
      </c>
    </row>
    <row r="6719" spans="1:35" x14ac:dyDescent="0.25">
      <c r="A6719" t="s">
        <v>14696</v>
      </c>
      <c r="B6719" s="1">
        <v>59</v>
      </c>
      <c r="C6719" t="s">
        <v>14052</v>
      </c>
      <c r="D6719">
        <v>15232611</v>
      </c>
      <c r="E6719" t="s">
        <v>14697</v>
      </c>
      <c r="F6719" t="s">
        <v>1363</v>
      </c>
      <c r="G6719" t="s">
        <v>1364</v>
      </c>
      <c r="H6719" s="3" t="s">
        <v>4873</v>
      </c>
      <c r="I6719">
        <v>2021</v>
      </c>
      <c r="J6719" s="15" t="s">
        <v>10224</v>
      </c>
      <c r="K6719">
        <v>2021</v>
      </c>
      <c r="L6719" t="s">
        <v>1367</v>
      </c>
      <c r="M6719" t="s">
        <v>14415</v>
      </c>
      <c r="N6719" t="s">
        <v>14416</v>
      </c>
      <c r="O6719">
        <v>26600000000</v>
      </c>
      <c r="P6719" t="s">
        <v>11666</v>
      </c>
      <c r="Q6719">
        <f t="shared" si="118"/>
        <v>2310</v>
      </c>
      <c r="R6719">
        <v>8163294</v>
      </c>
      <c r="S6719" t="s">
        <v>1382</v>
      </c>
      <c r="T6719" t="s">
        <v>11675</v>
      </c>
      <c r="U6719" s="75">
        <v>2310</v>
      </c>
      <c r="V6719">
        <v>9.4499999999999993</v>
      </c>
      <c r="W6719">
        <v>21829.5</v>
      </c>
      <c r="AH6719" s="16"/>
      <c r="AI6719" t="s">
        <v>1375</v>
      </c>
    </row>
    <row r="6720" spans="1:35" x14ac:dyDescent="0.25">
      <c r="A6720" t="s">
        <v>14698</v>
      </c>
      <c r="B6720" s="1">
        <v>59</v>
      </c>
      <c r="C6720" t="s">
        <v>14052</v>
      </c>
      <c r="D6720">
        <v>15232611</v>
      </c>
      <c r="E6720" t="s">
        <v>14697</v>
      </c>
      <c r="F6720" t="s">
        <v>1363</v>
      </c>
      <c r="G6720" t="s">
        <v>1364</v>
      </c>
      <c r="H6720" s="3" t="s">
        <v>4873</v>
      </c>
      <c r="I6720">
        <v>2021</v>
      </c>
      <c r="J6720" s="15" t="s">
        <v>10224</v>
      </c>
      <c r="K6720">
        <v>2021</v>
      </c>
      <c r="L6720" t="s">
        <v>1367</v>
      </c>
      <c r="M6720" t="s">
        <v>14415</v>
      </c>
      <c r="N6720" t="s">
        <v>14416</v>
      </c>
      <c r="O6720">
        <v>26600000000</v>
      </c>
      <c r="P6720" t="s">
        <v>11666</v>
      </c>
      <c r="Q6720">
        <f t="shared" si="118"/>
        <v>2310</v>
      </c>
      <c r="R6720">
        <v>4556984</v>
      </c>
      <c r="S6720" t="s">
        <v>11614</v>
      </c>
      <c r="T6720" t="s">
        <v>11630</v>
      </c>
      <c r="U6720" s="75">
        <v>2310</v>
      </c>
      <c r="V6720">
        <v>6</v>
      </c>
      <c r="W6720">
        <v>13860</v>
      </c>
      <c r="AH6720" s="16"/>
      <c r="AI6720" t="s">
        <v>1375</v>
      </c>
    </row>
    <row r="6721" spans="1:35" x14ac:dyDescent="0.25">
      <c r="A6721" t="s">
        <v>14699</v>
      </c>
      <c r="B6721" s="1">
        <v>59</v>
      </c>
      <c r="C6721" t="s">
        <v>14052</v>
      </c>
      <c r="D6721">
        <v>15232611</v>
      </c>
      <c r="E6721" t="s">
        <v>14697</v>
      </c>
      <c r="F6721" t="s">
        <v>1363</v>
      </c>
      <c r="G6721" t="s">
        <v>1364</v>
      </c>
      <c r="H6721" s="3" t="s">
        <v>4873</v>
      </c>
      <c r="I6721">
        <v>2021</v>
      </c>
      <c r="J6721" s="15" t="s">
        <v>10224</v>
      </c>
      <c r="K6721">
        <v>2021</v>
      </c>
      <c r="L6721" t="s">
        <v>1367</v>
      </c>
      <c r="M6721" t="s">
        <v>14415</v>
      </c>
      <c r="N6721" t="s">
        <v>14416</v>
      </c>
      <c r="O6721">
        <v>26600000000</v>
      </c>
      <c r="P6721" t="s">
        <v>11666</v>
      </c>
      <c r="Q6721">
        <f t="shared" si="118"/>
        <v>2310</v>
      </c>
      <c r="R6721">
        <v>45334544</v>
      </c>
      <c r="S6721" t="s">
        <v>2480</v>
      </c>
      <c r="T6721" t="s">
        <v>14700</v>
      </c>
      <c r="U6721" s="75">
        <v>2310</v>
      </c>
      <c r="V6721">
        <v>10.67</v>
      </c>
      <c r="W6721">
        <v>24647.7</v>
      </c>
      <c r="AH6721" s="16"/>
      <c r="AI6721" t="s">
        <v>1375</v>
      </c>
    </row>
    <row r="6722" spans="1:35" x14ac:dyDescent="0.25">
      <c r="A6722" t="s">
        <v>14701</v>
      </c>
      <c r="B6722" s="1">
        <v>59</v>
      </c>
      <c r="C6722" t="s">
        <v>14052</v>
      </c>
      <c r="D6722">
        <v>15285936</v>
      </c>
      <c r="E6722" t="s">
        <v>14208</v>
      </c>
      <c r="F6722" t="s">
        <v>1363</v>
      </c>
      <c r="G6722" t="s">
        <v>1391</v>
      </c>
      <c r="H6722" s="3" t="s">
        <v>14702</v>
      </c>
      <c r="I6722">
        <v>2021</v>
      </c>
      <c r="J6722" s="15" t="s">
        <v>4496</v>
      </c>
      <c r="K6722">
        <v>2021</v>
      </c>
      <c r="L6722" t="s">
        <v>1622</v>
      </c>
      <c r="M6722" t="s">
        <v>13866</v>
      </c>
      <c r="N6722" t="s">
        <v>14070</v>
      </c>
      <c r="O6722">
        <v>26600000000</v>
      </c>
      <c r="P6722" t="s">
        <v>11666</v>
      </c>
      <c r="Q6722">
        <f t="shared" ref="Q6722:Q6785" si="119">U6722</f>
        <v>70</v>
      </c>
      <c r="R6722">
        <v>8163294</v>
      </c>
      <c r="S6722" t="s">
        <v>1382</v>
      </c>
      <c r="T6722" t="s">
        <v>394</v>
      </c>
      <c r="U6722" s="75">
        <v>70</v>
      </c>
      <c r="V6722">
        <v>9.4499999999999993</v>
      </c>
      <c r="W6722">
        <v>661.5</v>
      </c>
      <c r="AH6722" s="16"/>
      <c r="AI6722" t="s">
        <v>1375</v>
      </c>
    </row>
    <row r="6723" spans="1:35" x14ac:dyDescent="0.25">
      <c r="A6723" t="s">
        <v>14703</v>
      </c>
      <c r="B6723" s="1">
        <v>59</v>
      </c>
      <c r="C6723" t="s">
        <v>14052</v>
      </c>
      <c r="D6723">
        <v>15285936</v>
      </c>
      <c r="E6723" t="s">
        <v>14208</v>
      </c>
      <c r="F6723" t="s">
        <v>1363</v>
      </c>
      <c r="G6723" t="s">
        <v>1391</v>
      </c>
      <c r="H6723" s="3" t="s">
        <v>14702</v>
      </c>
      <c r="I6723">
        <v>2021</v>
      </c>
      <c r="J6723" s="15" t="s">
        <v>4496</v>
      </c>
      <c r="K6723">
        <v>2021</v>
      </c>
      <c r="L6723" t="s">
        <v>1622</v>
      </c>
      <c r="M6723" t="s">
        <v>13866</v>
      </c>
      <c r="N6723" t="s">
        <v>14070</v>
      </c>
      <c r="O6723">
        <v>26600000000</v>
      </c>
      <c r="P6723" t="s">
        <v>11666</v>
      </c>
      <c r="Q6723">
        <f t="shared" si="119"/>
        <v>70</v>
      </c>
      <c r="R6723">
        <v>4556984</v>
      </c>
      <c r="S6723" t="s">
        <v>11614</v>
      </c>
      <c r="T6723" t="s">
        <v>14704</v>
      </c>
      <c r="U6723" s="75">
        <v>70</v>
      </c>
      <c r="V6723">
        <v>6.8</v>
      </c>
      <c r="W6723">
        <v>476</v>
      </c>
      <c r="AH6723" s="16"/>
      <c r="AI6723" t="s">
        <v>1375</v>
      </c>
    </row>
    <row r="6724" spans="1:35" x14ac:dyDescent="0.25">
      <c r="A6724" t="s">
        <v>14705</v>
      </c>
      <c r="B6724" s="1">
        <v>59</v>
      </c>
      <c r="C6724" t="s">
        <v>14052</v>
      </c>
      <c r="D6724">
        <v>13888404</v>
      </c>
      <c r="E6724" t="s">
        <v>14706</v>
      </c>
      <c r="F6724" t="s">
        <v>1363</v>
      </c>
      <c r="G6724" t="s">
        <v>1391</v>
      </c>
      <c r="H6724" s="3" t="s">
        <v>1751</v>
      </c>
      <c r="I6724">
        <v>2021</v>
      </c>
      <c r="J6724" s="15" t="s">
        <v>1752</v>
      </c>
      <c r="K6724">
        <v>2021</v>
      </c>
      <c r="L6724" t="s">
        <v>1367</v>
      </c>
      <c r="M6724" t="s">
        <v>13866</v>
      </c>
      <c r="N6724" t="s">
        <v>14070</v>
      </c>
      <c r="O6724">
        <v>26600000000</v>
      </c>
      <c r="P6724" t="s">
        <v>11666</v>
      </c>
      <c r="Q6724">
        <f t="shared" si="119"/>
        <v>12</v>
      </c>
      <c r="R6724">
        <v>90552857</v>
      </c>
      <c r="S6724" t="s">
        <v>1928</v>
      </c>
      <c r="T6724" t="s">
        <v>13931</v>
      </c>
      <c r="U6724" s="75">
        <v>12</v>
      </c>
      <c r="V6724">
        <v>7</v>
      </c>
      <c r="W6724">
        <v>84</v>
      </c>
      <c r="AH6724" s="16"/>
      <c r="AI6724" t="s">
        <v>1375</v>
      </c>
    </row>
    <row r="6725" spans="1:35" x14ac:dyDescent="0.25">
      <c r="A6725" t="s">
        <v>14707</v>
      </c>
      <c r="B6725" s="1">
        <v>59</v>
      </c>
      <c r="C6725" t="s">
        <v>14052</v>
      </c>
      <c r="D6725">
        <v>13888404</v>
      </c>
      <c r="E6725" t="s">
        <v>14706</v>
      </c>
      <c r="F6725" t="s">
        <v>1363</v>
      </c>
      <c r="G6725" t="s">
        <v>1391</v>
      </c>
      <c r="H6725" s="3" t="s">
        <v>1751</v>
      </c>
      <c r="I6725">
        <v>2021</v>
      </c>
      <c r="J6725" s="15" t="s">
        <v>1752</v>
      </c>
      <c r="K6725">
        <v>2021</v>
      </c>
      <c r="L6725" t="s">
        <v>1367</v>
      </c>
      <c r="M6725" t="s">
        <v>13866</v>
      </c>
      <c r="N6725" t="s">
        <v>14070</v>
      </c>
      <c r="O6725">
        <v>26600000000</v>
      </c>
      <c r="P6725" t="s">
        <v>11666</v>
      </c>
      <c r="Q6725">
        <f t="shared" si="119"/>
        <v>12</v>
      </c>
      <c r="R6725">
        <v>4556984</v>
      </c>
      <c r="S6725" t="s">
        <v>11614</v>
      </c>
      <c r="T6725" t="s">
        <v>11796</v>
      </c>
      <c r="U6725" s="75">
        <v>12</v>
      </c>
      <c r="V6725">
        <v>5.2</v>
      </c>
      <c r="W6725">
        <v>62.4</v>
      </c>
      <c r="AH6725" s="16"/>
      <c r="AI6725" t="s">
        <v>1375</v>
      </c>
    </row>
    <row r="6726" spans="1:35" x14ac:dyDescent="0.25">
      <c r="A6726" t="s">
        <v>14708</v>
      </c>
      <c r="B6726" s="1">
        <v>59</v>
      </c>
      <c r="C6726" t="s">
        <v>14052</v>
      </c>
      <c r="D6726">
        <v>13888404</v>
      </c>
      <c r="E6726" t="s">
        <v>14706</v>
      </c>
      <c r="F6726" t="s">
        <v>1363</v>
      </c>
      <c r="G6726" t="s">
        <v>1391</v>
      </c>
      <c r="H6726" s="3" t="s">
        <v>1751</v>
      </c>
      <c r="I6726">
        <v>2021</v>
      </c>
      <c r="J6726" s="15" t="s">
        <v>1752</v>
      </c>
      <c r="K6726">
        <v>2021</v>
      </c>
      <c r="L6726" t="s">
        <v>1367</v>
      </c>
      <c r="M6726" t="s">
        <v>13866</v>
      </c>
      <c r="N6726" t="s">
        <v>14070</v>
      </c>
      <c r="O6726">
        <v>26600000000</v>
      </c>
      <c r="P6726" t="s">
        <v>11666</v>
      </c>
      <c r="Q6726">
        <f t="shared" si="119"/>
        <v>12</v>
      </c>
      <c r="R6726">
        <v>8163294</v>
      </c>
      <c r="S6726" t="s">
        <v>1382</v>
      </c>
      <c r="T6726" t="s">
        <v>394</v>
      </c>
      <c r="U6726" s="75">
        <v>12</v>
      </c>
      <c r="V6726">
        <v>9.4499999999999993</v>
      </c>
      <c r="W6726">
        <v>113.4</v>
      </c>
      <c r="AH6726" s="16"/>
      <c r="AI6726" t="s">
        <v>1375</v>
      </c>
    </row>
    <row r="6727" spans="1:35" x14ac:dyDescent="0.25">
      <c r="A6727" t="s">
        <v>14709</v>
      </c>
      <c r="B6727" s="1">
        <v>59</v>
      </c>
      <c r="C6727" t="s">
        <v>571</v>
      </c>
      <c r="D6727">
        <v>13891405</v>
      </c>
      <c r="E6727" t="s">
        <v>14264</v>
      </c>
      <c r="F6727" t="s">
        <v>1363</v>
      </c>
      <c r="G6727" t="s">
        <v>1391</v>
      </c>
      <c r="H6727" s="3" t="s">
        <v>7863</v>
      </c>
      <c r="I6727">
        <v>2021</v>
      </c>
      <c r="J6727" s="15" t="s">
        <v>3561</v>
      </c>
      <c r="K6727">
        <v>2021</v>
      </c>
      <c r="L6727" t="s">
        <v>1367</v>
      </c>
      <c r="M6727" t="s">
        <v>13866</v>
      </c>
      <c r="N6727" t="s">
        <v>14070</v>
      </c>
      <c r="O6727">
        <v>26600000000</v>
      </c>
      <c r="P6727" t="s">
        <v>11686</v>
      </c>
      <c r="Q6727">
        <f t="shared" si="119"/>
        <v>240</v>
      </c>
      <c r="R6727">
        <v>8163294</v>
      </c>
      <c r="S6727" t="s">
        <v>1382</v>
      </c>
      <c r="T6727" t="s">
        <v>394</v>
      </c>
      <c r="U6727" s="75">
        <v>240</v>
      </c>
      <c r="V6727">
        <v>9.4499999999999993</v>
      </c>
      <c r="W6727">
        <v>2268</v>
      </c>
      <c r="AH6727" s="16"/>
      <c r="AI6727" t="s">
        <v>1375</v>
      </c>
    </row>
    <row r="6728" spans="1:35" x14ac:dyDescent="0.25">
      <c r="A6728" t="s">
        <v>14710</v>
      </c>
      <c r="B6728" s="1">
        <v>59</v>
      </c>
      <c r="C6728" t="s">
        <v>571</v>
      </c>
      <c r="D6728">
        <v>13891405</v>
      </c>
      <c r="E6728" t="s">
        <v>14264</v>
      </c>
      <c r="F6728" t="s">
        <v>1363</v>
      </c>
      <c r="G6728" t="s">
        <v>1391</v>
      </c>
      <c r="H6728" s="3" t="s">
        <v>7863</v>
      </c>
      <c r="I6728">
        <v>2021</v>
      </c>
      <c r="J6728" s="15" t="s">
        <v>3561</v>
      </c>
      <c r="K6728">
        <v>2021</v>
      </c>
      <c r="L6728" t="s">
        <v>1367</v>
      </c>
      <c r="M6728" t="s">
        <v>13866</v>
      </c>
      <c r="N6728" t="s">
        <v>14070</v>
      </c>
      <c r="O6728">
        <v>26600000000</v>
      </c>
      <c r="P6728" t="s">
        <v>11686</v>
      </c>
      <c r="Q6728">
        <f t="shared" si="119"/>
        <v>240</v>
      </c>
      <c r="R6728">
        <v>24125814</v>
      </c>
      <c r="S6728" t="s">
        <v>2370</v>
      </c>
      <c r="T6728" t="s">
        <v>14638</v>
      </c>
      <c r="U6728" s="75">
        <v>240</v>
      </c>
      <c r="V6728">
        <v>7.9</v>
      </c>
      <c r="W6728">
        <v>1896</v>
      </c>
      <c r="AH6728" s="16"/>
      <c r="AI6728" t="s">
        <v>1375</v>
      </c>
    </row>
    <row r="6729" spans="1:35" x14ac:dyDescent="0.25">
      <c r="A6729" t="s">
        <v>14711</v>
      </c>
      <c r="B6729" s="1">
        <v>59</v>
      </c>
      <c r="C6729" t="s">
        <v>571</v>
      </c>
      <c r="D6729">
        <v>13891405</v>
      </c>
      <c r="E6729" t="s">
        <v>14264</v>
      </c>
      <c r="F6729" t="s">
        <v>1363</v>
      </c>
      <c r="G6729" t="s">
        <v>1391</v>
      </c>
      <c r="H6729" s="3" t="s">
        <v>7863</v>
      </c>
      <c r="I6729">
        <v>2021</v>
      </c>
      <c r="J6729" s="15" t="s">
        <v>3561</v>
      </c>
      <c r="K6729">
        <v>2021</v>
      </c>
      <c r="L6729" t="s">
        <v>1367</v>
      </c>
      <c r="M6729" t="s">
        <v>13866</v>
      </c>
      <c r="N6729" t="s">
        <v>14070</v>
      </c>
      <c r="O6729">
        <v>26600000000</v>
      </c>
      <c r="P6729" t="s">
        <v>11686</v>
      </c>
      <c r="Q6729">
        <f t="shared" si="119"/>
        <v>240</v>
      </c>
      <c r="R6729">
        <v>90552857</v>
      </c>
      <c r="S6729" t="s">
        <v>1928</v>
      </c>
      <c r="T6729" t="s">
        <v>13931</v>
      </c>
      <c r="U6729" s="75">
        <v>240</v>
      </c>
      <c r="V6729">
        <v>7</v>
      </c>
      <c r="W6729">
        <v>1680</v>
      </c>
      <c r="AH6729" s="16"/>
      <c r="AI6729" t="s">
        <v>1375</v>
      </c>
    </row>
    <row r="6730" spans="1:35" x14ac:dyDescent="0.25">
      <c r="A6730" t="s">
        <v>14712</v>
      </c>
      <c r="B6730" s="1">
        <v>59</v>
      </c>
      <c r="C6730" t="s">
        <v>571</v>
      </c>
      <c r="D6730">
        <v>13891405</v>
      </c>
      <c r="E6730" t="s">
        <v>14264</v>
      </c>
      <c r="F6730" t="s">
        <v>1363</v>
      </c>
      <c r="G6730" t="s">
        <v>1391</v>
      </c>
      <c r="H6730" s="3" t="s">
        <v>7863</v>
      </c>
      <c r="I6730">
        <v>2021</v>
      </c>
      <c r="J6730" s="15" t="s">
        <v>3561</v>
      </c>
      <c r="K6730">
        <v>2021</v>
      </c>
      <c r="L6730" t="s">
        <v>1367</v>
      </c>
      <c r="M6730" t="s">
        <v>13866</v>
      </c>
      <c r="N6730" t="s">
        <v>14070</v>
      </c>
      <c r="O6730">
        <v>26600000000</v>
      </c>
      <c r="P6730" t="s">
        <v>11686</v>
      </c>
      <c r="Q6730">
        <f t="shared" si="119"/>
        <v>240</v>
      </c>
      <c r="R6730">
        <v>4556984</v>
      </c>
      <c r="S6730" t="s">
        <v>11614</v>
      </c>
      <c r="T6730" t="s">
        <v>11796</v>
      </c>
      <c r="U6730" s="75">
        <v>240</v>
      </c>
      <c r="V6730">
        <v>5.22</v>
      </c>
      <c r="W6730">
        <v>1252.8</v>
      </c>
      <c r="AH6730" s="16"/>
      <c r="AI6730" t="s">
        <v>1375</v>
      </c>
    </row>
    <row r="6731" spans="1:35" x14ac:dyDescent="0.25">
      <c r="A6731" t="s">
        <v>14713</v>
      </c>
      <c r="B6731" s="1">
        <v>59</v>
      </c>
      <c r="C6731" t="s">
        <v>14052</v>
      </c>
      <c r="D6731">
        <v>15906604</v>
      </c>
      <c r="E6731" t="s">
        <v>14714</v>
      </c>
      <c r="F6731" t="s">
        <v>1363</v>
      </c>
      <c r="G6731" t="s">
        <v>1364</v>
      </c>
      <c r="H6731" s="3" t="s">
        <v>3542</v>
      </c>
      <c r="I6731">
        <v>2021</v>
      </c>
      <c r="J6731" s="15" t="s">
        <v>4517</v>
      </c>
      <c r="K6731">
        <v>2021</v>
      </c>
      <c r="L6731" t="s">
        <v>1367</v>
      </c>
      <c r="M6731" t="s">
        <v>14169</v>
      </c>
      <c r="N6731" t="s">
        <v>14170</v>
      </c>
      <c r="O6731">
        <v>26600000000</v>
      </c>
      <c r="P6731" t="s">
        <v>11666</v>
      </c>
      <c r="Q6731">
        <f t="shared" si="119"/>
        <v>200</v>
      </c>
      <c r="R6731">
        <v>4556984</v>
      </c>
      <c r="S6731" t="s">
        <v>11614</v>
      </c>
      <c r="T6731" t="s">
        <v>11796</v>
      </c>
      <c r="U6731" s="75">
        <v>200</v>
      </c>
      <c r="V6731">
        <v>8.24</v>
      </c>
      <c r="W6731">
        <v>1648</v>
      </c>
      <c r="AH6731" s="16"/>
      <c r="AI6731" t="s">
        <v>1375</v>
      </c>
    </row>
    <row r="6732" spans="1:35" x14ac:dyDescent="0.25">
      <c r="A6732" t="s">
        <v>14715</v>
      </c>
      <c r="B6732" s="1">
        <v>59</v>
      </c>
      <c r="C6732" t="s">
        <v>14052</v>
      </c>
      <c r="D6732">
        <v>13938622</v>
      </c>
      <c r="E6732" t="s">
        <v>14716</v>
      </c>
      <c r="F6732" t="s">
        <v>1363</v>
      </c>
      <c r="G6732" t="s">
        <v>1391</v>
      </c>
      <c r="H6732" s="3" t="s">
        <v>14717</v>
      </c>
      <c r="I6732">
        <v>2021</v>
      </c>
      <c r="J6732" s="15" t="s">
        <v>3561</v>
      </c>
      <c r="K6732">
        <v>2021</v>
      </c>
      <c r="L6732" t="s">
        <v>1367</v>
      </c>
      <c r="M6732" t="s">
        <v>13866</v>
      </c>
      <c r="N6732" t="s">
        <v>14070</v>
      </c>
      <c r="O6732">
        <v>26600000000</v>
      </c>
      <c r="P6732" t="s">
        <v>11666</v>
      </c>
      <c r="Q6732">
        <f t="shared" si="119"/>
        <v>25</v>
      </c>
      <c r="R6732">
        <v>4556984</v>
      </c>
      <c r="S6732" t="s">
        <v>11614</v>
      </c>
      <c r="T6732" t="s">
        <v>11796</v>
      </c>
      <c r="U6732" s="75">
        <v>25</v>
      </c>
      <c r="V6732">
        <v>5.9</v>
      </c>
      <c r="W6732">
        <v>147.5</v>
      </c>
      <c r="AH6732" s="16"/>
      <c r="AI6732" t="s">
        <v>1375</v>
      </c>
    </row>
    <row r="6733" spans="1:35" x14ac:dyDescent="0.25">
      <c r="A6733" t="s">
        <v>14718</v>
      </c>
      <c r="B6733" s="1">
        <v>59</v>
      </c>
      <c r="C6733" t="s">
        <v>14052</v>
      </c>
      <c r="D6733">
        <v>13938622</v>
      </c>
      <c r="E6733" t="s">
        <v>14716</v>
      </c>
      <c r="F6733" t="s">
        <v>1363</v>
      </c>
      <c r="G6733" t="s">
        <v>1391</v>
      </c>
      <c r="H6733" s="3" t="s">
        <v>14717</v>
      </c>
      <c r="I6733">
        <v>2021</v>
      </c>
      <c r="J6733" s="15" t="s">
        <v>3561</v>
      </c>
      <c r="K6733">
        <v>2021</v>
      </c>
      <c r="L6733" t="s">
        <v>1367</v>
      </c>
      <c r="M6733" t="s">
        <v>13866</v>
      </c>
      <c r="N6733" t="s">
        <v>14070</v>
      </c>
      <c r="O6733">
        <v>26600000000</v>
      </c>
      <c r="P6733" t="s">
        <v>11666</v>
      </c>
      <c r="Q6733">
        <f t="shared" si="119"/>
        <v>25</v>
      </c>
      <c r="R6733">
        <v>22339655</v>
      </c>
      <c r="S6733" t="s">
        <v>2103</v>
      </c>
      <c r="T6733" t="s">
        <v>14392</v>
      </c>
      <c r="U6733" s="75">
        <v>25</v>
      </c>
      <c r="V6733">
        <v>7.93</v>
      </c>
      <c r="W6733">
        <v>198.25</v>
      </c>
      <c r="AH6733" s="16"/>
      <c r="AI6733" t="s">
        <v>1375</v>
      </c>
    </row>
    <row r="6734" spans="1:35" x14ac:dyDescent="0.25">
      <c r="A6734" t="s">
        <v>14719</v>
      </c>
      <c r="B6734" s="1">
        <v>59</v>
      </c>
      <c r="C6734" t="s">
        <v>14052</v>
      </c>
      <c r="D6734">
        <v>13938622</v>
      </c>
      <c r="E6734" t="s">
        <v>14716</v>
      </c>
      <c r="F6734" t="s">
        <v>1363</v>
      </c>
      <c r="G6734" t="s">
        <v>1391</v>
      </c>
      <c r="H6734" s="3" t="s">
        <v>14717</v>
      </c>
      <c r="I6734">
        <v>2021</v>
      </c>
      <c r="J6734" s="15" t="s">
        <v>3561</v>
      </c>
      <c r="K6734">
        <v>2021</v>
      </c>
      <c r="L6734" t="s">
        <v>1367</v>
      </c>
      <c r="M6734" t="s">
        <v>13866</v>
      </c>
      <c r="N6734" t="s">
        <v>14070</v>
      </c>
      <c r="O6734">
        <v>26600000000</v>
      </c>
      <c r="P6734" t="s">
        <v>11666</v>
      </c>
      <c r="Q6734">
        <f t="shared" si="119"/>
        <v>25</v>
      </c>
      <c r="R6734">
        <v>90552857</v>
      </c>
      <c r="S6734" t="s">
        <v>1928</v>
      </c>
      <c r="T6734" t="s">
        <v>587</v>
      </c>
      <c r="U6734" s="75">
        <v>25</v>
      </c>
      <c r="V6734">
        <v>7.5</v>
      </c>
      <c r="W6734">
        <v>187.5</v>
      </c>
      <c r="AH6734" s="16"/>
      <c r="AI6734" t="s">
        <v>1375</v>
      </c>
    </row>
    <row r="6735" spans="1:35" x14ac:dyDescent="0.25">
      <c r="A6735" t="s">
        <v>14720</v>
      </c>
      <c r="B6735" s="1">
        <v>59</v>
      </c>
      <c r="C6735" t="s">
        <v>14052</v>
      </c>
      <c r="D6735">
        <v>13938622</v>
      </c>
      <c r="E6735" t="s">
        <v>14716</v>
      </c>
      <c r="F6735" t="s">
        <v>1363</v>
      </c>
      <c r="G6735" t="s">
        <v>1391</v>
      </c>
      <c r="H6735" s="3" t="s">
        <v>14717</v>
      </c>
      <c r="I6735">
        <v>2021</v>
      </c>
      <c r="J6735" s="15" t="s">
        <v>3561</v>
      </c>
      <c r="K6735">
        <v>2021</v>
      </c>
      <c r="L6735" t="s">
        <v>1367</v>
      </c>
      <c r="M6735" t="s">
        <v>13866</v>
      </c>
      <c r="N6735" t="s">
        <v>14070</v>
      </c>
      <c r="O6735">
        <v>26600000000</v>
      </c>
      <c r="P6735" t="s">
        <v>11666</v>
      </c>
      <c r="Q6735">
        <f t="shared" si="119"/>
        <v>25</v>
      </c>
      <c r="R6735">
        <v>8163294</v>
      </c>
      <c r="S6735" t="s">
        <v>1382</v>
      </c>
      <c r="T6735" t="s">
        <v>394</v>
      </c>
      <c r="U6735" s="75">
        <v>25</v>
      </c>
      <c r="V6735">
        <v>9.4499999999999993</v>
      </c>
      <c r="W6735">
        <v>236.25</v>
      </c>
      <c r="AH6735" s="16"/>
      <c r="AI6735" t="s">
        <v>1375</v>
      </c>
    </row>
    <row r="6736" spans="1:35" x14ac:dyDescent="0.25">
      <c r="A6736" t="s">
        <v>14721</v>
      </c>
      <c r="B6736" s="1">
        <v>59</v>
      </c>
      <c r="C6736" t="s">
        <v>14052</v>
      </c>
      <c r="D6736">
        <v>13897403</v>
      </c>
      <c r="E6736" t="s">
        <v>4292</v>
      </c>
      <c r="F6736" t="s">
        <v>1363</v>
      </c>
      <c r="G6736" t="s">
        <v>1364</v>
      </c>
      <c r="H6736" s="3" t="s">
        <v>1751</v>
      </c>
      <c r="I6736">
        <v>2021</v>
      </c>
      <c r="J6736" s="15" t="s">
        <v>1752</v>
      </c>
      <c r="K6736">
        <v>2021</v>
      </c>
      <c r="L6736" t="s">
        <v>1367</v>
      </c>
      <c r="M6736" t="s">
        <v>14169</v>
      </c>
      <c r="N6736" t="s">
        <v>14170</v>
      </c>
      <c r="O6736">
        <v>26600000000</v>
      </c>
      <c r="P6736" t="s">
        <v>11666</v>
      </c>
      <c r="Q6736">
        <f t="shared" si="119"/>
        <v>400</v>
      </c>
      <c r="R6736">
        <v>2937913</v>
      </c>
      <c r="S6736" t="s">
        <v>2477</v>
      </c>
      <c r="T6736" t="s">
        <v>394</v>
      </c>
      <c r="U6736" s="75">
        <v>400</v>
      </c>
      <c r="V6736">
        <v>10.48</v>
      </c>
      <c r="W6736">
        <v>4192</v>
      </c>
      <c r="AH6736" s="16"/>
      <c r="AI6736" t="s">
        <v>1375</v>
      </c>
    </row>
    <row r="6737" spans="1:35" x14ac:dyDescent="0.25">
      <c r="A6737" t="s">
        <v>14722</v>
      </c>
      <c r="B6737" s="1">
        <v>59</v>
      </c>
      <c r="C6737" t="s">
        <v>14052</v>
      </c>
      <c r="D6737">
        <v>13897403</v>
      </c>
      <c r="E6737" t="s">
        <v>4292</v>
      </c>
      <c r="F6737" t="s">
        <v>1363</v>
      </c>
      <c r="G6737" t="s">
        <v>1364</v>
      </c>
      <c r="H6737" s="3" t="s">
        <v>1751</v>
      </c>
      <c r="I6737">
        <v>2021</v>
      </c>
      <c r="J6737" s="15" t="s">
        <v>1752</v>
      </c>
      <c r="K6737">
        <v>2021</v>
      </c>
      <c r="L6737" t="s">
        <v>1367</v>
      </c>
      <c r="M6737" t="s">
        <v>14169</v>
      </c>
      <c r="N6737" t="s">
        <v>14170</v>
      </c>
      <c r="O6737">
        <v>26600000000</v>
      </c>
      <c r="P6737" t="s">
        <v>11666</v>
      </c>
      <c r="Q6737">
        <f t="shared" si="119"/>
        <v>400</v>
      </c>
      <c r="R6737">
        <v>84449497</v>
      </c>
      <c r="S6737" t="s">
        <v>2017</v>
      </c>
      <c r="T6737" t="s">
        <v>14723</v>
      </c>
      <c r="U6737" s="75">
        <v>400</v>
      </c>
      <c r="V6737">
        <v>15</v>
      </c>
      <c r="W6737">
        <v>6000</v>
      </c>
      <c r="AH6737" s="16"/>
      <c r="AI6737" t="s">
        <v>1375</v>
      </c>
    </row>
    <row r="6738" spans="1:35" x14ac:dyDescent="0.25">
      <c r="A6738" t="s">
        <v>14724</v>
      </c>
      <c r="B6738" s="1">
        <v>59</v>
      </c>
      <c r="C6738" t="s">
        <v>14052</v>
      </c>
      <c r="D6738">
        <v>13897403</v>
      </c>
      <c r="E6738" t="s">
        <v>4292</v>
      </c>
      <c r="F6738" t="s">
        <v>1363</v>
      </c>
      <c r="G6738" t="s">
        <v>1364</v>
      </c>
      <c r="H6738" s="3" t="s">
        <v>1751</v>
      </c>
      <c r="I6738">
        <v>2021</v>
      </c>
      <c r="J6738" s="15" t="s">
        <v>1752</v>
      </c>
      <c r="K6738">
        <v>2021</v>
      </c>
      <c r="L6738" t="s">
        <v>1367</v>
      </c>
      <c r="M6738" t="s">
        <v>14169</v>
      </c>
      <c r="N6738" t="s">
        <v>14170</v>
      </c>
      <c r="O6738">
        <v>26600000000</v>
      </c>
      <c r="P6738" t="s">
        <v>11666</v>
      </c>
      <c r="Q6738">
        <f t="shared" si="119"/>
        <v>400</v>
      </c>
      <c r="R6738">
        <v>90552857</v>
      </c>
      <c r="S6738" t="s">
        <v>1928</v>
      </c>
      <c r="T6738" t="s">
        <v>13931</v>
      </c>
      <c r="U6738" s="75">
        <v>400</v>
      </c>
      <c r="V6738">
        <v>7</v>
      </c>
      <c r="W6738">
        <v>2800</v>
      </c>
      <c r="AH6738" s="16"/>
      <c r="AI6738" t="s">
        <v>1375</v>
      </c>
    </row>
    <row r="6739" spans="1:35" x14ac:dyDescent="0.25">
      <c r="A6739" t="s">
        <v>14725</v>
      </c>
      <c r="B6739" s="1">
        <v>59</v>
      </c>
      <c r="C6739" t="s">
        <v>14052</v>
      </c>
      <c r="D6739">
        <v>13897403</v>
      </c>
      <c r="E6739" t="s">
        <v>4292</v>
      </c>
      <c r="F6739" t="s">
        <v>1363</v>
      </c>
      <c r="G6739" t="s">
        <v>1364</v>
      </c>
      <c r="H6739" s="3" t="s">
        <v>1751</v>
      </c>
      <c r="I6739">
        <v>2021</v>
      </c>
      <c r="J6739" s="15" t="s">
        <v>1752</v>
      </c>
      <c r="K6739">
        <v>2021</v>
      </c>
      <c r="L6739" t="s">
        <v>1367</v>
      </c>
      <c r="M6739" t="s">
        <v>14169</v>
      </c>
      <c r="N6739" t="s">
        <v>14170</v>
      </c>
      <c r="O6739">
        <v>26600000000</v>
      </c>
      <c r="P6739" t="s">
        <v>11666</v>
      </c>
      <c r="Q6739">
        <f t="shared" si="119"/>
        <v>400</v>
      </c>
      <c r="R6739">
        <v>8163294</v>
      </c>
      <c r="S6739" t="s">
        <v>1382</v>
      </c>
      <c r="T6739" t="s">
        <v>11619</v>
      </c>
      <c r="U6739" s="75">
        <v>400</v>
      </c>
      <c r="V6739">
        <v>9.4499999999999993</v>
      </c>
      <c r="W6739">
        <v>3780</v>
      </c>
      <c r="AH6739" s="16"/>
      <c r="AI6739" t="s">
        <v>1375</v>
      </c>
    </row>
    <row r="6740" spans="1:35" x14ac:dyDescent="0.25">
      <c r="A6740" t="s">
        <v>14726</v>
      </c>
      <c r="B6740" s="1">
        <v>59</v>
      </c>
      <c r="C6740" t="s">
        <v>14052</v>
      </c>
      <c r="D6740">
        <v>13897403</v>
      </c>
      <c r="E6740" t="s">
        <v>4292</v>
      </c>
      <c r="F6740" t="s">
        <v>1363</v>
      </c>
      <c r="G6740" t="s">
        <v>1364</v>
      </c>
      <c r="H6740" s="3" t="s">
        <v>1751</v>
      </c>
      <c r="I6740">
        <v>2021</v>
      </c>
      <c r="J6740" s="15" t="s">
        <v>1752</v>
      </c>
      <c r="K6740">
        <v>2021</v>
      </c>
      <c r="L6740" t="s">
        <v>1367</v>
      </c>
      <c r="M6740" t="s">
        <v>14169</v>
      </c>
      <c r="N6740" t="s">
        <v>14170</v>
      </c>
      <c r="O6740">
        <v>26600000000</v>
      </c>
      <c r="P6740" t="s">
        <v>11666</v>
      </c>
      <c r="Q6740">
        <f t="shared" si="119"/>
        <v>400</v>
      </c>
      <c r="R6740">
        <v>4556984</v>
      </c>
      <c r="S6740" t="s">
        <v>11614</v>
      </c>
      <c r="T6740" t="s">
        <v>11796</v>
      </c>
      <c r="U6740" s="75">
        <v>400</v>
      </c>
      <c r="V6740">
        <v>5.24</v>
      </c>
      <c r="W6740">
        <v>2096</v>
      </c>
      <c r="AH6740" s="16"/>
      <c r="AI6740" t="s">
        <v>1375</v>
      </c>
    </row>
    <row r="6741" spans="1:35" x14ac:dyDescent="0.25">
      <c r="A6741" t="s">
        <v>14727</v>
      </c>
      <c r="B6741" s="1">
        <v>59</v>
      </c>
      <c r="C6741" t="s">
        <v>14052</v>
      </c>
      <c r="D6741">
        <v>13907190</v>
      </c>
      <c r="E6741" t="s">
        <v>12898</v>
      </c>
      <c r="F6741" t="s">
        <v>1363</v>
      </c>
      <c r="G6741" t="s">
        <v>1364</v>
      </c>
      <c r="H6741" s="3" t="s">
        <v>1752</v>
      </c>
      <c r="I6741">
        <v>2021</v>
      </c>
      <c r="J6741" s="15" t="s">
        <v>7863</v>
      </c>
      <c r="K6741">
        <v>2021</v>
      </c>
      <c r="L6741" t="s">
        <v>1367</v>
      </c>
      <c r="M6741" t="s">
        <v>14169</v>
      </c>
      <c r="N6741" t="s">
        <v>14170</v>
      </c>
      <c r="O6741">
        <v>26600000000</v>
      </c>
      <c r="P6741" t="s">
        <v>11666</v>
      </c>
      <c r="Q6741">
        <f t="shared" si="119"/>
        <v>500</v>
      </c>
      <c r="R6741">
        <v>24125814</v>
      </c>
      <c r="S6741" t="s">
        <v>2370</v>
      </c>
      <c r="T6741" t="s">
        <v>14638</v>
      </c>
      <c r="U6741" s="75">
        <v>500</v>
      </c>
      <c r="V6741">
        <v>7</v>
      </c>
      <c r="W6741">
        <v>3500</v>
      </c>
      <c r="AH6741" s="16"/>
      <c r="AI6741" t="s">
        <v>1375</v>
      </c>
    </row>
    <row r="6742" spans="1:35" x14ac:dyDescent="0.25">
      <c r="A6742" t="s">
        <v>14728</v>
      </c>
      <c r="B6742" s="1">
        <v>59</v>
      </c>
      <c r="C6742" t="s">
        <v>14052</v>
      </c>
      <c r="D6742">
        <v>13907190</v>
      </c>
      <c r="E6742" t="s">
        <v>12898</v>
      </c>
      <c r="F6742" t="s">
        <v>1363</v>
      </c>
      <c r="G6742" t="s">
        <v>1364</v>
      </c>
      <c r="H6742" s="3" t="s">
        <v>1752</v>
      </c>
      <c r="I6742">
        <v>2021</v>
      </c>
      <c r="J6742" s="15" t="s">
        <v>7863</v>
      </c>
      <c r="K6742">
        <v>2021</v>
      </c>
      <c r="L6742" t="s">
        <v>1367</v>
      </c>
      <c r="M6742" t="s">
        <v>14169</v>
      </c>
      <c r="N6742" t="s">
        <v>14170</v>
      </c>
      <c r="O6742">
        <v>26600000000</v>
      </c>
      <c r="P6742" t="s">
        <v>11666</v>
      </c>
      <c r="Q6742">
        <f t="shared" si="119"/>
        <v>500</v>
      </c>
      <c r="R6742">
        <v>4556984</v>
      </c>
      <c r="S6742" t="s">
        <v>11614</v>
      </c>
      <c r="T6742" t="s">
        <v>11796</v>
      </c>
      <c r="U6742" s="75">
        <v>500</v>
      </c>
      <c r="V6742">
        <v>5.22</v>
      </c>
      <c r="W6742">
        <v>2610</v>
      </c>
      <c r="AH6742" s="16"/>
      <c r="AI6742" t="s">
        <v>1375</v>
      </c>
    </row>
    <row r="6743" spans="1:35" x14ac:dyDescent="0.25">
      <c r="A6743" t="s">
        <v>14729</v>
      </c>
      <c r="B6743" s="1">
        <v>59</v>
      </c>
      <c r="C6743" t="s">
        <v>14052</v>
      </c>
      <c r="D6743">
        <v>13907190</v>
      </c>
      <c r="E6743" t="s">
        <v>12898</v>
      </c>
      <c r="F6743" t="s">
        <v>1363</v>
      </c>
      <c r="G6743" t="s">
        <v>1364</v>
      </c>
      <c r="H6743" s="3" t="s">
        <v>1752</v>
      </c>
      <c r="I6743">
        <v>2021</v>
      </c>
      <c r="J6743" s="15" t="s">
        <v>7863</v>
      </c>
      <c r="K6743">
        <v>2021</v>
      </c>
      <c r="L6743" t="s">
        <v>1367</v>
      </c>
      <c r="M6743" t="s">
        <v>14169</v>
      </c>
      <c r="N6743" t="s">
        <v>14170</v>
      </c>
      <c r="O6743">
        <v>26600000000</v>
      </c>
      <c r="P6743" t="s">
        <v>11666</v>
      </c>
      <c r="Q6743">
        <f t="shared" si="119"/>
        <v>500</v>
      </c>
      <c r="R6743">
        <v>90552857</v>
      </c>
      <c r="S6743" t="s">
        <v>1928</v>
      </c>
      <c r="T6743" t="s">
        <v>13931</v>
      </c>
      <c r="U6743" s="75">
        <v>500</v>
      </c>
      <c r="V6743">
        <v>6.9</v>
      </c>
      <c r="W6743">
        <v>3450</v>
      </c>
      <c r="AH6743" s="16"/>
      <c r="AI6743" t="s">
        <v>1375</v>
      </c>
    </row>
    <row r="6744" spans="1:35" x14ac:dyDescent="0.25">
      <c r="A6744" t="s">
        <v>14730</v>
      </c>
      <c r="B6744" s="1">
        <v>59</v>
      </c>
      <c r="C6744" t="s">
        <v>14052</v>
      </c>
      <c r="D6744">
        <v>13907190</v>
      </c>
      <c r="E6744" t="s">
        <v>12898</v>
      </c>
      <c r="F6744" t="s">
        <v>1363</v>
      </c>
      <c r="G6744" t="s">
        <v>1364</v>
      </c>
      <c r="H6744" s="3" t="s">
        <v>1752</v>
      </c>
      <c r="I6744">
        <v>2021</v>
      </c>
      <c r="J6744" s="15" t="s">
        <v>7863</v>
      </c>
      <c r="K6744">
        <v>2021</v>
      </c>
      <c r="L6744" t="s">
        <v>1367</v>
      </c>
      <c r="M6744" t="s">
        <v>14169</v>
      </c>
      <c r="N6744" t="s">
        <v>14170</v>
      </c>
      <c r="O6744">
        <v>26600000000</v>
      </c>
      <c r="P6744" t="s">
        <v>11666</v>
      </c>
      <c r="Q6744">
        <f t="shared" si="119"/>
        <v>500</v>
      </c>
      <c r="R6744">
        <v>84449497</v>
      </c>
      <c r="S6744" t="s">
        <v>2017</v>
      </c>
      <c r="T6744" t="s">
        <v>14731</v>
      </c>
      <c r="U6744" s="75">
        <v>500</v>
      </c>
      <c r="V6744">
        <v>15</v>
      </c>
      <c r="W6744">
        <v>7500</v>
      </c>
      <c r="AH6744" s="16"/>
      <c r="AI6744" t="s">
        <v>1375</v>
      </c>
    </row>
    <row r="6745" spans="1:35" x14ac:dyDescent="0.25">
      <c r="A6745" t="s">
        <v>14732</v>
      </c>
      <c r="B6745" s="1">
        <v>59</v>
      </c>
      <c r="C6745" t="s">
        <v>14052</v>
      </c>
      <c r="D6745">
        <v>13907190</v>
      </c>
      <c r="E6745" t="s">
        <v>12898</v>
      </c>
      <c r="F6745" t="s">
        <v>1363</v>
      </c>
      <c r="G6745" t="s">
        <v>1364</v>
      </c>
      <c r="H6745" s="3" t="s">
        <v>1752</v>
      </c>
      <c r="I6745">
        <v>2021</v>
      </c>
      <c r="J6745" s="15" t="s">
        <v>7863</v>
      </c>
      <c r="K6745">
        <v>2021</v>
      </c>
      <c r="L6745" t="s">
        <v>1367</v>
      </c>
      <c r="M6745" t="s">
        <v>14169</v>
      </c>
      <c r="N6745" t="s">
        <v>14170</v>
      </c>
      <c r="O6745">
        <v>26600000000</v>
      </c>
      <c r="P6745" t="s">
        <v>11666</v>
      </c>
      <c r="Q6745">
        <f t="shared" si="119"/>
        <v>500</v>
      </c>
      <c r="R6745">
        <v>2937913</v>
      </c>
      <c r="S6745" t="s">
        <v>2477</v>
      </c>
      <c r="T6745" t="s">
        <v>14733</v>
      </c>
      <c r="U6745" s="75">
        <v>500</v>
      </c>
      <c r="V6745">
        <v>11.9</v>
      </c>
      <c r="W6745">
        <v>5950</v>
      </c>
      <c r="AH6745" s="16"/>
      <c r="AI6745" t="s">
        <v>1375</v>
      </c>
    </row>
    <row r="6746" spans="1:35" x14ac:dyDescent="0.25">
      <c r="A6746" t="s">
        <v>14734</v>
      </c>
      <c r="B6746" s="1">
        <v>59</v>
      </c>
      <c r="C6746" t="s">
        <v>14052</v>
      </c>
      <c r="D6746">
        <v>13907190</v>
      </c>
      <c r="E6746" t="s">
        <v>12898</v>
      </c>
      <c r="F6746" t="s">
        <v>1363</v>
      </c>
      <c r="G6746" t="s">
        <v>1364</v>
      </c>
      <c r="H6746" s="3" t="s">
        <v>1752</v>
      </c>
      <c r="I6746">
        <v>2021</v>
      </c>
      <c r="J6746" s="15" t="s">
        <v>7863</v>
      </c>
      <c r="K6746">
        <v>2021</v>
      </c>
      <c r="L6746" t="s">
        <v>1367</v>
      </c>
      <c r="M6746" t="s">
        <v>14169</v>
      </c>
      <c r="N6746" t="s">
        <v>14170</v>
      </c>
      <c r="O6746">
        <v>26600000000</v>
      </c>
      <c r="P6746" t="s">
        <v>11666</v>
      </c>
      <c r="Q6746">
        <f t="shared" si="119"/>
        <v>500</v>
      </c>
      <c r="R6746">
        <v>8163294</v>
      </c>
      <c r="S6746" t="s">
        <v>1382</v>
      </c>
      <c r="T6746" t="s">
        <v>394</v>
      </c>
      <c r="U6746" s="75">
        <v>500</v>
      </c>
      <c r="V6746">
        <v>9.4499999999999993</v>
      </c>
      <c r="W6746">
        <v>4725</v>
      </c>
      <c r="AH6746" s="16"/>
      <c r="AI6746" t="s">
        <v>1375</v>
      </c>
    </row>
    <row r="6747" spans="1:35" x14ac:dyDescent="0.25">
      <c r="A6747" t="s">
        <v>14735</v>
      </c>
      <c r="B6747" s="1">
        <v>59</v>
      </c>
      <c r="C6747" t="s">
        <v>571</v>
      </c>
      <c r="D6747">
        <v>15430804</v>
      </c>
      <c r="E6747" t="s">
        <v>14264</v>
      </c>
      <c r="F6747" t="s">
        <v>1363</v>
      </c>
      <c r="G6747" t="s">
        <v>1391</v>
      </c>
      <c r="H6747" s="3" t="s">
        <v>1694</v>
      </c>
      <c r="I6747">
        <v>2021</v>
      </c>
      <c r="J6747" s="15" t="s">
        <v>1908</v>
      </c>
      <c r="K6747">
        <v>2021</v>
      </c>
      <c r="L6747" t="s">
        <v>1367</v>
      </c>
      <c r="M6747" t="s">
        <v>13866</v>
      </c>
      <c r="N6747" t="s">
        <v>14070</v>
      </c>
      <c r="O6747">
        <v>26600000000</v>
      </c>
      <c r="P6747" t="s">
        <v>11686</v>
      </c>
      <c r="Q6747">
        <f t="shared" si="119"/>
        <v>256</v>
      </c>
      <c r="R6747">
        <v>8163294</v>
      </c>
      <c r="S6747" t="s">
        <v>1382</v>
      </c>
      <c r="T6747" t="s">
        <v>394</v>
      </c>
      <c r="U6747" s="75">
        <v>256</v>
      </c>
      <c r="V6747">
        <v>9.2200000000000006</v>
      </c>
      <c r="W6747">
        <v>2360.3200000000002</v>
      </c>
      <c r="AH6747" s="16"/>
      <c r="AI6747" t="s">
        <v>1375</v>
      </c>
    </row>
    <row r="6748" spans="1:35" x14ac:dyDescent="0.25">
      <c r="A6748" t="s">
        <v>14736</v>
      </c>
      <c r="B6748" s="1">
        <v>59</v>
      </c>
      <c r="C6748" t="s">
        <v>571</v>
      </c>
      <c r="D6748">
        <v>15430804</v>
      </c>
      <c r="E6748" t="s">
        <v>14264</v>
      </c>
      <c r="F6748" t="s">
        <v>1363</v>
      </c>
      <c r="G6748" t="s">
        <v>1391</v>
      </c>
      <c r="H6748" s="3" t="s">
        <v>1694</v>
      </c>
      <c r="I6748">
        <v>2021</v>
      </c>
      <c r="J6748" s="15" t="s">
        <v>1908</v>
      </c>
      <c r="K6748">
        <v>2021</v>
      </c>
      <c r="L6748" t="s">
        <v>1367</v>
      </c>
      <c r="M6748" t="s">
        <v>13866</v>
      </c>
      <c r="N6748" t="s">
        <v>14070</v>
      </c>
      <c r="O6748">
        <v>26600000000</v>
      </c>
      <c r="P6748" t="s">
        <v>11686</v>
      </c>
      <c r="Q6748">
        <f t="shared" si="119"/>
        <v>256</v>
      </c>
      <c r="R6748">
        <v>4556984</v>
      </c>
      <c r="S6748" t="s">
        <v>11614</v>
      </c>
      <c r="T6748" t="s">
        <v>14675</v>
      </c>
      <c r="U6748" s="75">
        <v>256</v>
      </c>
      <c r="V6748">
        <v>6.9</v>
      </c>
      <c r="W6748">
        <v>1766.4</v>
      </c>
      <c r="AH6748" s="16"/>
      <c r="AI6748" t="s">
        <v>1375</v>
      </c>
    </row>
    <row r="6749" spans="1:35" x14ac:dyDescent="0.25">
      <c r="A6749" t="s">
        <v>14737</v>
      </c>
      <c r="B6749" s="1">
        <v>59</v>
      </c>
      <c r="C6749" t="s">
        <v>14052</v>
      </c>
      <c r="D6749">
        <v>15459241</v>
      </c>
      <c r="E6749" t="s">
        <v>14738</v>
      </c>
      <c r="F6749" t="s">
        <v>1363</v>
      </c>
      <c r="G6749" t="s">
        <v>1364</v>
      </c>
      <c r="H6749" s="3" t="s">
        <v>1693</v>
      </c>
      <c r="I6749">
        <v>2021</v>
      </c>
      <c r="J6749" s="15" t="s">
        <v>1694</v>
      </c>
      <c r="K6749">
        <v>2021</v>
      </c>
      <c r="L6749" t="s">
        <v>1367</v>
      </c>
      <c r="M6749" t="s">
        <v>14169</v>
      </c>
      <c r="N6749" t="s">
        <v>14170</v>
      </c>
      <c r="O6749">
        <v>26600000000</v>
      </c>
      <c r="P6749" t="s">
        <v>11666</v>
      </c>
      <c r="Q6749">
        <f t="shared" si="119"/>
        <v>2320</v>
      </c>
      <c r="R6749">
        <v>4556984</v>
      </c>
      <c r="S6749" t="s">
        <v>11614</v>
      </c>
      <c r="T6749" t="s">
        <v>11630</v>
      </c>
      <c r="U6749" s="75">
        <v>2320</v>
      </c>
      <c r="V6749">
        <v>6.9</v>
      </c>
      <c r="W6749">
        <v>16008</v>
      </c>
      <c r="AH6749" s="16"/>
      <c r="AI6749" t="s">
        <v>1375</v>
      </c>
    </row>
    <row r="6750" spans="1:35" x14ac:dyDescent="0.25">
      <c r="A6750" t="s">
        <v>14739</v>
      </c>
      <c r="B6750" s="1">
        <v>59</v>
      </c>
      <c r="C6750" t="s">
        <v>14052</v>
      </c>
      <c r="D6750">
        <v>15459241</v>
      </c>
      <c r="E6750" t="s">
        <v>14738</v>
      </c>
      <c r="F6750" t="s">
        <v>1363</v>
      </c>
      <c r="G6750" t="s">
        <v>1364</v>
      </c>
      <c r="H6750" s="3" t="s">
        <v>1693</v>
      </c>
      <c r="I6750">
        <v>2021</v>
      </c>
      <c r="J6750" s="15" t="s">
        <v>1694</v>
      </c>
      <c r="K6750">
        <v>2021</v>
      </c>
      <c r="L6750" t="s">
        <v>1367</v>
      </c>
      <c r="M6750" t="s">
        <v>14169</v>
      </c>
      <c r="N6750" t="s">
        <v>14170</v>
      </c>
      <c r="O6750">
        <v>26600000000</v>
      </c>
      <c r="P6750" t="s">
        <v>11666</v>
      </c>
      <c r="Q6750">
        <f t="shared" si="119"/>
        <v>2320</v>
      </c>
      <c r="R6750">
        <v>8163294</v>
      </c>
      <c r="S6750" t="s">
        <v>1382</v>
      </c>
      <c r="T6750" t="s">
        <v>394</v>
      </c>
      <c r="U6750" s="75">
        <v>2320</v>
      </c>
      <c r="V6750">
        <v>11.2</v>
      </c>
      <c r="W6750">
        <v>25984</v>
      </c>
      <c r="AH6750" s="16"/>
      <c r="AI6750" t="s">
        <v>1375</v>
      </c>
    </row>
    <row r="6751" spans="1:35" x14ac:dyDescent="0.25">
      <c r="A6751" t="s">
        <v>14740</v>
      </c>
      <c r="B6751" s="1">
        <v>59</v>
      </c>
      <c r="C6751" t="s">
        <v>14052</v>
      </c>
      <c r="D6751">
        <v>9254501</v>
      </c>
      <c r="E6751" t="s">
        <v>14741</v>
      </c>
      <c r="F6751" t="s">
        <v>1363</v>
      </c>
      <c r="G6751" t="s">
        <v>1364</v>
      </c>
      <c r="H6751" s="3" t="s">
        <v>2638</v>
      </c>
      <c r="I6751">
        <v>2018</v>
      </c>
      <c r="J6751" s="15" t="s">
        <v>2600</v>
      </c>
      <c r="K6751">
        <v>2018</v>
      </c>
      <c r="L6751" t="s">
        <v>1367</v>
      </c>
      <c r="M6751" t="s">
        <v>13866</v>
      </c>
      <c r="N6751" t="s">
        <v>14070</v>
      </c>
      <c r="O6751">
        <v>26600000000</v>
      </c>
      <c r="P6751" t="s">
        <v>11666</v>
      </c>
      <c r="Q6751">
        <f t="shared" si="119"/>
        <v>300</v>
      </c>
      <c r="R6751">
        <v>22339655</v>
      </c>
      <c r="S6751" t="s">
        <v>2103</v>
      </c>
      <c r="T6751" t="s">
        <v>14145</v>
      </c>
      <c r="U6751" s="75">
        <v>300</v>
      </c>
      <c r="V6751">
        <v>12.5</v>
      </c>
      <c r="W6751">
        <v>3750</v>
      </c>
      <c r="AH6751" s="16"/>
      <c r="AI6751" t="s">
        <v>1375</v>
      </c>
    </row>
    <row r="6752" spans="1:35" x14ac:dyDescent="0.25">
      <c r="A6752" t="s">
        <v>14742</v>
      </c>
      <c r="B6752" s="1">
        <v>59</v>
      </c>
      <c r="C6752" t="s">
        <v>14052</v>
      </c>
      <c r="D6752">
        <v>9254501</v>
      </c>
      <c r="E6752" t="s">
        <v>14741</v>
      </c>
      <c r="F6752" t="s">
        <v>1363</v>
      </c>
      <c r="G6752" t="s">
        <v>1364</v>
      </c>
      <c r="H6752" s="3" t="s">
        <v>2638</v>
      </c>
      <c r="I6752">
        <v>2018</v>
      </c>
      <c r="J6752" s="15" t="s">
        <v>2600</v>
      </c>
      <c r="K6752">
        <v>2018</v>
      </c>
      <c r="L6752" t="s">
        <v>1367</v>
      </c>
      <c r="M6752" t="s">
        <v>13866</v>
      </c>
      <c r="N6752" t="s">
        <v>14070</v>
      </c>
      <c r="O6752">
        <v>26600000000</v>
      </c>
      <c r="P6752" t="s">
        <v>11666</v>
      </c>
      <c r="Q6752">
        <f t="shared" si="119"/>
        <v>300</v>
      </c>
      <c r="R6752">
        <v>8163294</v>
      </c>
      <c r="S6752" t="s">
        <v>1382</v>
      </c>
      <c r="T6752" t="s">
        <v>394</v>
      </c>
      <c r="U6752" s="75">
        <v>300</v>
      </c>
      <c r="V6752">
        <v>10.48</v>
      </c>
      <c r="W6752">
        <v>3144</v>
      </c>
      <c r="AH6752" s="16"/>
      <c r="AI6752" t="s">
        <v>1375</v>
      </c>
    </row>
    <row r="6753" spans="1:35" x14ac:dyDescent="0.25">
      <c r="A6753" t="s">
        <v>14743</v>
      </c>
      <c r="B6753" s="1">
        <v>59</v>
      </c>
      <c r="C6753" t="s">
        <v>571</v>
      </c>
      <c r="D6753">
        <v>9270825</v>
      </c>
      <c r="E6753" t="s">
        <v>14744</v>
      </c>
      <c r="F6753" t="s">
        <v>1363</v>
      </c>
      <c r="G6753" t="s">
        <v>1364</v>
      </c>
      <c r="H6753" s="3" t="s">
        <v>13706</v>
      </c>
      <c r="I6753">
        <v>2018</v>
      </c>
      <c r="J6753" s="15" t="s">
        <v>7025</v>
      </c>
      <c r="K6753">
        <v>2018</v>
      </c>
      <c r="L6753" t="s">
        <v>1367</v>
      </c>
      <c r="M6753" t="s">
        <v>13866</v>
      </c>
      <c r="N6753" t="s">
        <v>14070</v>
      </c>
      <c r="O6753">
        <v>26600000000</v>
      </c>
      <c r="P6753" t="s">
        <v>11686</v>
      </c>
      <c r="Q6753">
        <f t="shared" si="119"/>
        <v>7000</v>
      </c>
      <c r="R6753">
        <v>8163294</v>
      </c>
      <c r="S6753" t="s">
        <v>1382</v>
      </c>
      <c r="T6753" t="s">
        <v>394</v>
      </c>
      <c r="U6753" s="75">
        <v>7000</v>
      </c>
      <c r="V6753">
        <v>11</v>
      </c>
      <c r="W6753">
        <v>77000</v>
      </c>
      <c r="AH6753" s="16"/>
      <c r="AI6753" t="s">
        <v>1375</v>
      </c>
    </row>
    <row r="6754" spans="1:35" x14ac:dyDescent="0.25">
      <c r="A6754" t="s">
        <v>14745</v>
      </c>
      <c r="B6754" s="1">
        <v>59</v>
      </c>
      <c r="C6754" t="s">
        <v>571</v>
      </c>
      <c r="D6754">
        <v>9270825</v>
      </c>
      <c r="E6754" t="s">
        <v>14744</v>
      </c>
      <c r="F6754" t="s">
        <v>1363</v>
      </c>
      <c r="G6754" t="s">
        <v>1364</v>
      </c>
      <c r="H6754" s="3" t="s">
        <v>13706</v>
      </c>
      <c r="I6754">
        <v>2018</v>
      </c>
      <c r="J6754" s="15" t="s">
        <v>7025</v>
      </c>
      <c r="K6754">
        <v>2018</v>
      </c>
      <c r="L6754" t="s">
        <v>1367</v>
      </c>
      <c r="M6754" t="s">
        <v>13866</v>
      </c>
      <c r="N6754" t="s">
        <v>14070</v>
      </c>
      <c r="O6754">
        <v>26600000000</v>
      </c>
      <c r="P6754" t="s">
        <v>11686</v>
      </c>
      <c r="Q6754">
        <f t="shared" si="119"/>
        <v>7000</v>
      </c>
      <c r="R6754">
        <v>22339655</v>
      </c>
      <c r="S6754" t="s">
        <v>2103</v>
      </c>
      <c r="T6754" t="s">
        <v>14180</v>
      </c>
      <c r="U6754" s="75">
        <v>7000</v>
      </c>
      <c r="V6754">
        <v>9.6999999999999993</v>
      </c>
      <c r="W6754">
        <v>67900</v>
      </c>
      <c r="AH6754" s="16"/>
      <c r="AI6754" t="s">
        <v>1375</v>
      </c>
    </row>
    <row r="6755" spans="1:35" x14ac:dyDescent="0.25">
      <c r="A6755" t="s">
        <v>14746</v>
      </c>
      <c r="B6755" s="1">
        <v>59</v>
      </c>
      <c r="C6755" t="s">
        <v>14052</v>
      </c>
      <c r="D6755">
        <v>9271775</v>
      </c>
      <c r="E6755" t="s">
        <v>14747</v>
      </c>
      <c r="F6755" t="s">
        <v>1363</v>
      </c>
      <c r="G6755" t="s">
        <v>1364</v>
      </c>
      <c r="H6755" s="3" t="s">
        <v>6563</v>
      </c>
      <c r="I6755">
        <v>2018</v>
      </c>
      <c r="J6755" s="15" t="s">
        <v>1737</v>
      </c>
      <c r="K6755">
        <v>2018</v>
      </c>
      <c r="L6755" t="s">
        <v>1367</v>
      </c>
      <c r="M6755" t="s">
        <v>14169</v>
      </c>
      <c r="N6755" t="s">
        <v>14170</v>
      </c>
      <c r="O6755">
        <v>26600000000</v>
      </c>
      <c r="P6755" t="s">
        <v>11666</v>
      </c>
      <c r="Q6755">
        <f t="shared" si="119"/>
        <v>5760</v>
      </c>
      <c r="R6755">
        <v>22339655</v>
      </c>
      <c r="S6755" t="s">
        <v>2103</v>
      </c>
      <c r="T6755" t="s">
        <v>14145</v>
      </c>
      <c r="U6755" s="75">
        <v>5760</v>
      </c>
      <c r="V6755">
        <v>12</v>
      </c>
      <c r="W6755">
        <v>69120</v>
      </c>
      <c r="AH6755" s="16"/>
      <c r="AI6755" t="s">
        <v>1375</v>
      </c>
    </row>
    <row r="6756" spans="1:35" x14ac:dyDescent="0.25">
      <c r="A6756" t="s">
        <v>14748</v>
      </c>
      <c r="B6756" s="1">
        <v>59</v>
      </c>
      <c r="C6756" t="s">
        <v>571</v>
      </c>
      <c r="D6756">
        <v>9222898</v>
      </c>
      <c r="E6756" t="s">
        <v>14056</v>
      </c>
      <c r="F6756" t="s">
        <v>1363</v>
      </c>
      <c r="G6756" t="s">
        <v>1364</v>
      </c>
      <c r="H6756" s="3" t="s">
        <v>1696</v>
      </c>
      <c r="I6756">
        <v>2018</v>
      </c>
      <c r="J6756" s="15" t="s">
        <v>1697</v>
      </c>
      <c r="K6756">
        <v>2018</v>
      </c>
      <c r="L6756" t="s">
        <v>1367</v>
      </c>
      <c r="M6756" t="s">
        <v>13866</v>
      </c>
      <c r="N6756" t="s">
        <v>13930</v>
      </c>
      <c r="O6756">
        <v>26600000000</v>
      </c>
      <c r="P6756" t="s">
        <v>11686</v>
      </c>
      <c r="Q6756">
        <f t="shared" si="119"/>
        <v>3000</v>
      </c>
      <c r="R6756">
        <v>62359193</v>
      </c>
      <c r="S6756" t="s">
        <v>11930</v>
      </c>
      <c r="T6756" t="s">
        <v>587</v>
      </c>
      <c r="U6756" s="75">
        <v>3000</v>
      </c>
      <c r="V6756">
        <v>7.98</v>
      </c>
      <c r="W6756">
        <v>23940</v>
      </c>
      <c r="AH6756" s="16"/>
      <c r="AI6756" t="s">
        <v>1375</v>
      </c>
    </row>
    <row r="6757" spans="1:35" x14ac:dyDescent="0.25">
      <c r="A6757" t="s">
        <v>14749</v>
      </c>
      <c r="B6757" s="1">
        <v>59</v>
      </c>
      <c r="C6757" t="s">
        <v>571</v>
      </c>
      <c r="D6757">
        <v>9222898</v>
      </c>
      <c r="E6757" t="s">
        <v>14056</v>
      </c>
      <c r="F6757" t="s">
        <v>1363</v>
      </c>
      <c r="G6757" t="s">
        <v>1364</v>
      </c>
      <c r="H6757" s="3" t="s">
        <v>1696</v>
      </c>
      <c r="I6757">
        <v>2018</v>
      </c>
      <c r="J6757" s="15" t="s">
        <v>1697</v>
      </c>
      <c r="K6757">
        <v>2018</v>
      </c>
      <c r="L6757" t="s">
        <v>1367</v>
      </c>
      <c r="M6757" t="s">
        <v>13866</v>
      </c>
      <c r="N6757" t="s">
        <v>13930</v>
      </c>
      <c r="O6757">
        <v>26600000000</v>
      </c>
      <c r="P6757" t="s">
        <v>11686</v>
      </c>
      <c r="Q6757">
        <f t="shared" si="119"/>
        <v>3000</v>
      </c>
      <c r="R6757">
        <v>8163294</v>
      </c>
      <c r="S6757" t="s">
        <v>1382</v>
      </c>
      <c r="T6757" t="s">
        <v>394</v>
      </c>
      <c r="U6757" s="75">
        <v>3000</v>
      </c>
      <c r="V6757">
        <v>10.3</v>
      </c>
      <c r="W6757">
        <v>30900</v>
      </c>
      <c r="AH6757" s="16"/>
      <c r="AI6757" t="s">
        <v>1375</v>
      </c>
    </row>
    <row r="6758" spans="1:35" x14ac:dyDescent="0.25">
      <c r="A6758" t="s">
        <v>14750</v>
      </c>
      <c r="B6758" s="1">
        <v>59</v>
      </c>
      <c r="C6758" t="s">
        <v>571</v>
      </c>
      <c r="D6758">
        <v>13334328</v>
      </c>
      <c r="E6758" t="s">
        <v>14264</v>
      </c>
      <c r="F6758" t="s">
        <v>1363</v>
      </c>
      <c r="G6758" t="s">
        <v>1391</v>
      </c>
      <c r="H6758" s="3" t="s">
        <v>10282</v>
      </c>
      <c r="I6758">
        <v>2020</v>
      </c>
      <c r="J6758" s="15" t="s">
        <v>8584</v>
      </c>
      <c r="K6758">
        <v>2020</v>
      </c>
      <c r="L6758" t="s">
        <v>1367</v>
      </c>
      <c r="M6758" t="s">
        <v>13866</v>
      </c>
      <c r="N6758" t="s">
        <v>14070</v>
      </c>
      <c r="O6758">
        <v>26600000000</v>
      </c>
      <c r="P6758" t="s">
        <v>11686</v>
      </c>
      <c r="Q6758">
        <f t="shared" si="119"/>
        <v>216</v>
      </c>
      <c r="R6758">
        <v>8163294</v>
      </c>
      <c r="S6758" t="s">
        <v>1382</v>
      </c>
      <c r="T6758" t="s">
        <v>394</v>
      </c>
      <c r="U6758" s="75">
        <v>216</v>
      </c>
      <c r="V6758">
        <v>9.24</v>
      </c>
      <c r="W6758">
        <v>1995.84</v>
      </c>
      <c r="AH6758" s="16"/>
      <c r="AI6758" t="s">
        <v>1375</v>
      </c>
    </row>
    <row r="6759" spans="1:35" x14ac:dyDescent="0.25">
      <c r="A6759" t="s">
        <v>14751</v>
      </c>
      <c r="B6759" s="1">
        <v>59</v>
      </c>
      <c r="C6759" t="s">
        <v>571</v>
      </c>
      <c r="D6759">
        <v>13334328</v>
      </c>
      <c r="E6759" t="s">
        <v>14264</v>
      </c>
      <c r="F6759" t="s">
        <v>1363</v>
      </c>
      <c r="G6759" t="s">
        <v>1391</v>
      </c>
      <c r="H6759" s="3" t="s">
        <v>10282</v>
      </c>
      <c r="I6759">
        <v>2020</v>
      </c>
      <c r="J6759" s="15" t="s">
        <v>8584</v>
      </c>
      <c r="K6759">
        <v>2020</v>
      </c>
      <c r="L6759" t="s">
        <v>1367</v>
      </c>
      <c r="M6759" t="s">
        <v>13866</v>
      </c>
      <c r="N6759" t="s">
        <v>14070</v>
      </c>
      <c r="O6759">
        <v>26600000000</v>
      </c>
      <c r="P6759" t="s">
        <v>11686</v>
      </c>
      <c r="Q6759">
        <f t="shared" si="119"/>
        <v>216</v>
      </c>
      <c r="R6759">
        <v>84449497</v>
      </c>
      <c r="S6759" t="s">
        <v>2017</v>
      </c>
      <c r="T6759" t="s">
        <v>14335</v>
      </c>
      <c r="U6759" s="75">
        <v>216</v>
      </c>
      <c r="V6759">
        <v>11.85</v>
      </c>
      <c r="W6759">
        <v>2559.6</v>
      </c>
      <c r="AH6759" s="16"/>
      <c r="AI6759" t="s">
        <v>1375</v>
      </c>
    </row>
    <row r="6760" spans="1:35" x14ac:dyDescent="0.25">
      <c r="A6760" t="s">
        <v>14752</v>
      </c>
      <c r="B6760" s="1">
        <v>59</v>
      </c>
      <c r="C6760" t="s">
        <v>571</v>
      </c>
      <c r="D6760">
        <v>13334328</v>
      </c>
      <c r="E6760" t="s">
        <v>14264</v>
      </c>
      <c r="F6760" t="s">
        <v>1363</v>
      </c>
      <c r="G6760" t="s">
        <v>1391</v>
      </c>
      <c r="H6760" s="3" t="s">
        <v>10282</v>
      </c>
      <c r="I6760">
        <v>2020</v>
      </c>
      <c r="J6760" s="15" t="s">
        <v>8584</v>
      </c>
      <c r="K6760">
        <v>2020</v>
      </c>
      <c r="L6760" t="s">
        <v>1367</v>
      </c>
      <c r="M6760" t="s">
        <v>13866</v>
      </c>
      <c r="N6760" t="s">
        <v>14070</v>
      </c>
      <c r="O6760">
        <v>26600000000</v>
      </c>
      <c r="P6760" t="s">
        <v>11686</v>
      </c>
      <c r="Q6760">
        <f t="shared" si="119"/>
        <v>216</v>
      </c>
      <c r="R6760">
        <v>24125814</v>
      </c>
      <c r="S6760" t="s">
        <v>2370</v>
      </c>
      <c r="T6760" t="s">
        <v>13957</v>
      </c>
      <c r="U6760" s="75">
        <v>216</v>
      </c>
      <c r="V6760">
        <v>9.24</v>
      </c>
      <c r="W6760">
        <v>1995.84</v>
      </c>
      <c r="AH6760" s="16"/>
      <c r="AI6760" t="s">
        <v>1375</v>
      </c>
    </row>
    <row r="6761" spans="1:35" x14ac:dyDescent="0.25">
      <c r="A6761" t="s">
        <v>14753</v>
      </c>
      <c r="B6761" s="1">
        <v>59</v>
      </c>
      <c r="C6761" t="s">
        <v>571</v>
      </c>
      <c r="D6761">
        <v>13334328</v>
      </c>
      <c r="E6761" t="s">
        <v>14264</v>
      </c>
      <c r="F6761" t="s">
        <v>1363</v>
      </c>
      <c r="G6761" t="s">
        <v>1391</v>
      </c>
      <c r="H6761" s="3" t="s">
        <v>10282</v>
      </c>
      <c r="I6761">
        <v>2020</v>
      </c>
      <c r="J6761" s="15" t="s">
        <v>8584</v>
      </c>
      <c r="K6761">
        <v>2020</v>
      </c>
      <c r="L6761" t="s">
        <v>1367</v>
      </c>
      <c r="M6761" t="s">
        <v>13866</v>
      </c>
      <c r="N6761" t="s">
        <v>14070</v>
      </c>
      <c r="O6761">
        <v>26600000000</v>
      </c>
      <c r="P6761" t="s">
        <v>11686</v>
      </c>
      <c r="Q6761">
        <f t="shared" si="119"/>
        <v>216</v>
      </c>
      <c r="R6761">
        <v>4556984</v>
      </c>
      <c r="S6761" t="s">
        <v>11614</v>
      </c>
      <c r="T6761" t="s">
        <v>11796</v>
      </c>
      <c r="U6761" s="75">
        <v>216</v>
      </c>
      <c r="V6761">
        <v>6.1</v>
      </c>
      <c r="W6761">
        <v>1317.6</v>
      </c>
      <c r="AH6761" s="16"/>
      <c r="AI6761" t="s">
        <v>1375</v>
      </c>
    </row>
    <row r="6762" spans="1:35" x14ac:dyDescent="0.25">
      <c r="A6762" t="s">
        <v>14754</v>
      </c>
      <c r="B6762" s="1">
        <v>59</v>
      </c>
      <c r="C6762" t="s">
        <v>571</v>
      </c>
      <c r="D6762">
        <v>14661322</v>
      </c>
      <c r="E6762" t="s">
        <v>14755</v>
      </c>
      <c r="F6762" t="s">
        <v>1363</v>
      </c>
      <c r="G6762" t="s">
        <v>1364</v>
      </c>
      <c r="H6762" s="3" t="s">
        <v>4140</v>
      </c>
      <c r="I6762">
        <v>2021</v>
      </c>
      <c r="J6762" s="15" t="s">
        <v>4141</v>
      </c>
      <c r="K6762">
        <v>2021</v>
      </c>
      <c r="L6762" t="s">
        <v>1367</v>
      </c>
      <c r="M6762" t="s">
        <v>14169</v>
      </c>
      <c r="N6762" t="s">
        <v>14170</v>
      </c>
      <c r="O6762">
        <v>26600000000</v>
      </c>
      <c r="P6762" t="s">
        <v>11686</v>
      </c>
      <c r="Q6762">
        <f t="shared" si="119"/>
        <v>750</v>
      </c>
      <c r="R6762">
        <v>8163294</v>
      </c>
      <c r="S6762" t="s">
        <v>1382</v>
      </c>
      <c r="T6762" t="s">
        <v>394</v>
      </c>
      <c r="U6762" s="75">
        <v>750</v>
      </c>
      <c r="V6762">
        <v>9.4499999999999993</v>
      </c>
      <c r="W6762">
        <v>7087.5</v>
      </c>
      <c r="AH6762" s="16"/>
      <c r="AI6762" t="s">
        <v>1375</v>
      </c>
    </row>
    <row r="6763" spans="1:35" x14ac:dyDescent="0.25">
      <c r="A6763" t="s">
        <v>14756</v>
      </c>
      <c r="B6763" s="1">
        <v>59</v>
      </c>
      <c r="C6763" t="s">
        <v>571</v>
      </c>
      <c r="D6763">
        <v>14661322</v>
      </c>
      <c r="E6763" t="s">
        <v>14755</v>
      </c>
      <c r="F6763" t="s">
        <v>1363</v>
      </c>
      <c r="G6763" t="s">
        <v>1364</v>
      </c>
      <c r="H6763" s="3" t="s">
        <v>4140</v>
      </c>
      <c r="I6763">
        <v>2021</v>
      </c>
      <c r="J6763" s="15" t="s">
        <v>4141</v>
      </c>
      <c r="K6763">
        <v>2021</v>
      </c>
      <c r="L6763" t="s">
        <v>1367</v>
      </c>
      <c r="M6763" t="s">
        <v>14169</v>
      </c>
      <c r="N6763" t="s">
        <v>14170</v>
      </c>
      <c r="O6763">
        <v>26600000000</v>
      </c>
      <c r="P6763" t="s">
        <v>11686</v>
      </c>
      <c r="Q6763">
        <f t="shared" si="119"/>
        <v>750</v>
      </c>
      <c r="R6763">
        <v>90552857</v>
      </c>
      <c r="S6763" t="s">
        <v>1928</v>
      </c>
      <c r="T6763" t="s">
        <v>587</v>
      </c>
      <c r="U6763" s="75">
        <v>750</v>
      </c>
      <c r="V6763">
        <v>6.9</v>
      </c>
      <c r="W6763">
        <v>5175</v>
      </c>
      <c r="AH6763" s="16"/>
      <c r="AI6763" t="s">
        <v>1375</v>
      </c>
    </row>
    <row r="6764" spans="1:35" x14ac:dyDescent="0.25">
      <c r="A6764" t="s">
        <v>14757</v>
      </c>
      <c r="B6764" s="1">
        <v>59</v>
      </c>
      <c r="C6764" t="s">
        <v>571</v>
      </c>
      <c r="D6764">
        <v>14661322</v>
      </c>
      <c r="E6764" t="s">
        <v>14755</v>
      </c>
      <c r="F6764" t="s">
        <v>1363</v>
      </c>
      <c r="G6764" t="s">
        <v>1364</v>
      </c>
      <c r="H6764" s="3" t="s">
        <v>4140</v>
      </c>
      <c r="I6764">
        <v>2021</v>
      </c>
      <c r="J6764" s="15" t="s">
        <v>4141</v>
      </c>
      <c r="K6764">
        <v>2021</v>
      </c>
      <c r="L6764" t="s">
        <v>1367</v>
      </c>
      <c r="M6764" t="s">
        <v>14169</v>
      </c>
      <c r="N6764" t="s">
        <v>14170</v>
      </c>
      <c r="O6764">
        <v>26600000000</v>
      </c>
      <c r="P6764" t="s">
        <v>11686</v>
      </c>
      <c r="Q6764">
        <f t="shared" si="119"/>
        <v>750</v>
      </c>
      <c r="R6764">
        <v>41296184</v>
      </c>
      <c r="S6764" t="s">
        <v>2199</v>
      </c>
      <c r="T6764" t="s">
        <v>3186</v>
      </c>
      <c r="U6764" s="75">
        <v>750</v>
      </c>
      <c r="V6764">
        <v>15</v>
      </c>
      <c r="W6764">
        <v>11250</v>
      </c>
      <c r="AH6764" s="16"/>
      <c r="AI6764" t="s">
        <v>1375</v>
      </c>
    </row>
    <row r="6765" spans="1:35" x14ac:dyDescent="0.25">
      <c r="A6765" t="s">
        <v>14758</v>
      </c>
      <c r="B6765" s="1">
        <v>59</v>
      </c>
      <c r="C6765" t="s">
        <v>571</v>
      </c>
      <c r="D6765">
        <v>13972014</v>
      </c>
      <c r="E6765" t="s">
        <v>14318</v>
      </c>
      <c r="F6765" t="s">
        <v>1363</v>
      </c>
      <c r="G6765" t="s">
        <v>1391</v>
      </c>
      <c r="H6765" s="3" t="s">
        <v>1689</v>
      </c>
      <c r="I6765">
        <v>2021</v>
      </c>
      <c r="J6765" s="15" t="s">
        <v>7035</v>
      </c>
      <c r="K6765">
        <v>2021</v>
      </c>
      <c r="L6765" t="s">
        <v>1367</v>
      </c>
      <c r="M6765" t="s">
        <v>13866</v>
      </c>
      <c r="N6765" t="s">
        <v>14070</v>
      </c>
      <c r="O6765">
        <v>26600000000</v>
      </c>
      <c r="P6765" t="s">
        <v>11686</v>
      </c>
      <c r="Q6765">
        <f t="shared" si="119"/>
        <v>1100</v>
      </c>
      <c r="R6765">
        <v>24125814</v>
      </c>
      <c r="S6765" t="s">
        <v>2370</v>
      </c>
      <c r="T6765" t="s">
        <v>14638</v>
      </c>
      <c r="U6765" s="75">
        <v>1100</v>
      </c>
      <c r="V6765">
        <v>5.82</v>
      </c>
      <c r="W6765">
        <v>6402</v>
      </c>
      <c r="AH6765" s="16"/>
      <c r="AI6765" t="s">
        <v>1375</v>
      </c>
    </row>
    <row r="6766" spans="1:35" x14ac:dyDescent="0.25">
      <c r="A6766" t="s">
        <v>14759</v>
      </c>
      <c r="B6766" s="1">
        <v>59</v>
      </c>
      <c r="C6766" t="s">
        <v>571</v>
      </c>
      <c r="D6766">
        <v>13972014</v>
      </c>
      <c r="E6766" t="s">
        <v>14318</v>
      </c>
      <c r="F6766" t="s">
        <v>1363</v>
      </c>
      <c r="G6766" t="s">
        <v>1391</v>
      </c>
      <c r="H6766" s="3" t="s">
        <v>1689</v>
      </c>
      <c r="I6766">
        <v>2021</v>
      </c>
      <c r="J6766" s="15" t="s">
        <v>7035</v>
      </c>
      <c r="K6766">
        <v>2021</v>
      </c>
      <c r="L6766" t="s">
        <v>1367</v>
      </c>
      <c r="M6766" t="s">
        <v>13866</v>
      </c>
      <c r="N6766" t="s">
        <v>14070</v>
      </c>
      <c r="O6766">
        <v>26600000000</v>
      </c>
      <c r="P6766" t="s">
        <v>11686</v>
      </c>
      <c r="Q6766">
        <f t="shared" si="119"/>
        <v>1100</v>
      </c>
      <c r="R6766">
        <v>4556984</v>
      </c>
      <c r="S6766" t="s">
        <v>11614</v>
      </c>
      <c r="T6766" t="s">
        <v>11796</v>
      </c>
      <c r="U6766" s="75">
        <v>1100</v>
      </c>
      <c r="V6766">
        <v>5.94</v>
      </c>
      <c r="W6766">
        <v>6534</v>
      </c>
      <c r="AH6766" s="16"/>
      <c r="AI6766" t="s">
        <v>1375</v>
      </c>
    </row>
    <row r="6767" spans="1:35" x14ac:dyDescent="0.25">
      <c r="A6767" t="s">
        <v>14760</v>
      </c>
      <c r="B6767" s="1">
        <v>59</v>
      </c>
      <c r="C6767" t="s">
        <v>571</v>
      </c>
      <c r="D6767">
        <v>13972014</v>
      </c>
      <c r="E6767" t="s">
        <v>14318</v>
      </c>
      <c r="F6767" t="s">
        <v>1363</v>
      </c>
      <c r="G6767" t="s">
        <v>1391</v>
      </c>
      <c r="H6767" s="3" t="s">
        <v>1689</v>
      </c>
      <c r="I6767">
        <v>2021</v>
      </c>
      <c r="J6767" s="15" t="s">
        <v>7035</v>
      </c>
      <c r="K6767">
        <v>2021</v>
      </c>
      <c r="L6767" t="s">
        <v>1367</v>
      </c>
      <c r="M6767" t="s">
        <v>13866</v>
      </c>
      <c r="N6767" t="s">
        <v>14070</v>
      </c>
      <c r="O6767">
        <v>26600000000</v>
      </c>
      <c r="P6767" t="s">
        <v>11686</v>
      </c>
      <c r="Q6767">
        <f t="shared" si="119"/>
        <v>1100</v>
      </c>
      <c r="R6767">
        <v>8163294</v>
      </c>
      <c r="S6767" t="s">
        <v>1382</v>
      </c>
      <c r="T6767" t="s">
        <v>394</v>
      </c>
      <c r="U6767" s="75">
        <v>1100</v>
      </c>
      <c r="V6767">
        <v>9.4499999999999993</v>
      </c>
      <c r="W6767">
        <v>10395</v>
      </c>
      <c r="AH6767" s="16"/>
      <c r="AI6767" t="s">
        <v>1375</v>
      </c>
    </row>
    <row r="6768" spans="1:35" x14ac:dyDescent="0.25">
      <c r="A6768" t="s">
        <v>14761</v>
      </c>
      <c r="B6768" s="1">
        <v>59</v>
      </c>
      <c r="C6768" t="s">
        <v>14052</v>
      </c>
      <c r="D6768">
        <v>14019442</v>
      </c>
      <c r="E6768" t="s">
        <v>14762</v>
      </c>
      <c r="F6768" t="s">
        <v>1363</v>
      </c>
      <c r="G6768" t="s">
        <v>1364</v>
      </c>
      <c r="H6768" s="3" t="s">
        <v>1824</v>
      </c>
      <c r="I6768">
        <v>2021</v>
      </c>
      <c r="J6768" s="15" t="s">
        <v>1815</v>
      </c>
      <c r="K6768">
        <v>2021</v>
      </c>
      <c r="L6768" t="s">
        <v>1367</v>
      </c>
      <c r="M6768" t="s">
        <v>13866</v>
      </c>
      <c r="N6768" t="s">
        <v>14070</v>
      </c>
      <c r="O6768">
        <v>26600000000</v>
      </c>
      <c r="P6768" t="s">
        <v>11666</v>
      </c>
      <c r="Q6768">
        <f t="shared" si="119"/>
        <v>5000</v>
      </c>
      <c r="R6768">
        <v>4556984</v>
      </c>
      <c r="S6768" t="s">
        <v>11614</v>
      </c>
      <c r="T6768" t="s">
        <v>11796</v>
      </c>
      <c r="U6768" s="75">
        <v>5000</v>
      </c>
      <c r="V6768">
        <v>5.78</v>
      </c>
      <c r="W6768">
        <v>28900</v>
      </c>
      <c r="AH6768" s="16"/>
      <c r="AI6768" t="s">
        <v>1375</v>
      </c>
    </row>
    <row r="6769" spans="1:35" x14ac:dyDescent="0.25">
      <c r="A6769" t="s">
        <v>14763</v>
      </c>
      <c r="B6769" s="1">
        <v>59</v>
      </c>
      <c r="C6769" t="s">
        <v>14052</v>
      </c>
      <c r="D6769">
        <v>14019442</v>
      </c>
      <c r="E6769" t="s">
        <v>14762</v>
      </c>
      <c r="F6769" t="s">
        <v>1363</v>
      </c>
      <c r="G6769" t="s">
        <v>1364</v>
      </c>
      <c r="H6769" s="3" t="s">
        <v>1824</v>
      </c>
      <c r="I6769">
        <v>2021</v>
      </c>
      <c r="J6769" s="15" t="s">
        <v>1815</v>
      </c>
      <c r="K6769">
        <v>2021</v>
      </c>
      <c r="L6769" t="s">
        <v>1367</v>
      </c>
      <c r="M6769" t="s">
        <v>13866</v>
      </c>
      <c r="N6769" t="s">
        <v>14070</v>
      </c>
      <c r="O6769">
        <v>26600000000</v>
      </c>
      <c r="P6769" t="s">
        <v>11666</v>
      </c>
      <c r="Q6769">
        <f t="shared" si="119"/>
        <v>5000</v>
      </c>
      <c r="R6769">
        <v>22339655</v>
      </c>
      <c r="S6769" t="s">
        <v>2103</v>
      </c>
      <c r="T6769" t="s">
        <v>14392</v>
      </c>
      <c r="U6769" s="75">
        <v>5000</v>
      </c>
      <c r="V6769">
        <v>9.15</v>
      </c>
      <c r="W6769">
        <v>45750</v>
      </c>
      <c r="AH6769" s="16"/>
      <c r="AI6769" t="s">
        <v>1375</v>
      </c>
    </row>
    <row r="6770" spans="1:35" x14ac:dyDescent="0.25">
      <c r="A6770" t="s">
        <v>14764</v>
      </c>
      <c r="B6770" s="1">
        <v>59</v>
      </c>
      <c r="C6770" t="s">
        <v>14052</v>
      </c>
      <c r="D6770">
        <v>14019442</v>
      </c>
      <c r="E6770" t="s">
        <v>14762</v>
      </c>
      <c r="F6770" t="s">
        <v>1363</v>
      </c>
      <c r="G6770" t="s">
        <v>1364</v>
      </c>
      <c r="H6770" s="3" t="s">
        <v>1824</v>
      </c>
      <c r="I6770">
        <v>2021</v>
      </c>
      <c r="J6770" s="15" t="s">
        <v>1815</v>
      </c>
      <c r="K6770">
        <v>2021</v>
      </c>
      <c r="L6770" t="s">
        <v>1367</v>
      </c>
      <c r="M6770" t="s">
        <v>13866</v>
      </c>
      <c r="N6770" t="s">
        <v>14070</v>
      </c>
      <c r="O6770">
        <v>26600000000</v>
      </c>
      <c r="P6770" t="s">
        <v>11666</v>
      </c>
      <c r="Q6770">
        <f t="shared" si="119"/>
        <v>5000</v>
      </c>
      <c r="R6770">
        <v>8163294</v>
      </c>
      <c r="S6770" t="s">
        <v>1382</v>
      </c>
      <c r="T6770" t="s">
        <v>394</v>
      </c>
      <c r="U6770" s="75">
        <v>5000</v>
      </c>
      <c r="V6770">
        <v>9.4499999999999993</v>
      </c>
      <c r="W6770">
        <v>47250</v>
      </c>
      <c r="AH6770" s="16"/>
      <c r="AI6770" t="s">
        <v>1375</v>
      </c>
    </row>
    <row r="6771" spans="1:35" x14ac:dyDescent="0.25">
      <c r="A6771" t="s">
        <v>14765</v>
      </c>
      <c r="B6771" s="1">
        <v>59</v>
      </c>
      <c r="C6771" t="s">
        <v>14052</v>
      </c>
      <c r="D6771">
        <v>14019442</v>
      </c>
      <c r="E6771" t="s">
        <v>14762</v>
      </c>
      <c r="F6771" t="s">
        <v>1363</v>
      </c>
      <c r="G6771" t="s">
        <v>1364</v>
      </c>
      <c r="H6771" s="3" t="s">
        <v>1824</v>
      </c>
      <c r="I6771">
        <v>2021</v>
      </c>
      <c r="J6771" s="15" t="s">
        <v>1815</v>
      </c>
      <c r="K6771">
        <v>2021</v>
      </c>
      <c r="L6771" t="s">
        <v>1367</v>
      </c>
      <c r="M6771" t="s">
        <v>13866</v>
      </c>
      <c r="N6771" t="s">
        <v>14070</v>
      </c>
      <c r="O6771">
        <v>26600000000</v>
      </c>
      <c r="P6771" t="s">
        <v>11666</v>
      </c>
      <c r="Q6771">
        <f t="shared" si="119"/>
        <v>5000</v>
      </c>
      <c r="R6771">
        <v>90552857</v>
      </c>
      <c r="S6771" t="s">
        <v>1928</v>
      </c>
      <c r="T6771" t="s">
        <v>13931</v>
      </c>
      <c r="U6771" s="75">
        <v>5000</v>
      </c>
      <c r="V6771">
        <v>7.5</v>
      </c>
      <c r="W6771">
        <v>37500</v>
      </c>
      <c r="AH6771" s="16"/>
      <c r="AI6771" t="s">
        <v>1375</v>
      </c>
    </row>
    <row r="6772" spans="1:35" x14ac:dyDescent="0.25">
      <c r="A6772" t="s">
        <v>14766</v>
      </c>
      <c r="B6772" s="1">
        <v>59</v>
      </c>
      <c r="C6772" t="s">
        <v>14052</v>
      </c>
      <c r="D6772">
        <v>8563594</v>
      </c>
      <c r="E6772" t="s">
        <v>14767</v>
      </c>
      <c r="F6772" t="s">
        <v>1363</v>
      </c>
      <c r="G6772" t="s">
        <v>1391</v>
      </c>
      <c r="H6772" s="3" t="s">
        <v>9312</v>
      </c>
      <c r="I6772">
        <v>2018</v>
      </c>
      <c r="J6772" s="15" t="s">
        <v>9313</v>
      </c>
      <c r="K6772">
        <v>2018</v>
      </c>
      <c r="L6772" t="s">
        <v>1394</v>
      </c>
      <c r="M6772" t="s">
        <v>14105</v>
      </c>
      <c r="N6772" t="s">
        <v>9401</v>
      </c>
      <c r="O6772">
        <v>26600000000</v>
      </c>
      <c r="P6772" t="s">
        <v>1234</v>
      </c>
      <c r="Q6772">
        <f t="shared" si="119"/>
        <v>1615</v>
      </c>
      <c r="R6772">
        <v>22339655</v>
      </c>
      <c r="S6772" t="s">
        <v>2103</v>
      </c>
      <c r="T6772" t="s">
        <v>13644</v>
      </c>
      <c r="U6772" s="75">
        <v>1615</v>
      </c>
      <c r="V6772">
        <v>10.5</v>
      </c>
      <c r="W6772">
        <v>16957.5</v>
      </c>
      <c r="AH6772" s="16"/>
      <c r="AI6772" t="s">
        <v>1375</v>
      </c>
    </row>
    <row r="6773" spans="1:35" x14ac:dyDescent="0.25">
      <c r="A6773" t="s">
        <v>14768</v>
      </c>
      <c r="B6773" s="1">
        <v>59</v>
      </c>
      <c r="C6773" t="s">
        <v>571</v>
      </c>
      <c r="D6773">
        <v>8234175</v>
      </c>
      <c r="E6773" t="s">
        <v>14769</v>
      </c>
      <c r="F6773" t="s">
        <v>1363</v>
      </c>
      <c r="G6773" t="s">
        <v>1364</v>
      </c>
      <c r="H6773" s="3" t="s">
        <v>6522</v>
      </c>
      <c r="I6773">
        <v>2018</v>
      </c>
      <c r="J6773" s="15" t="s">
        <v>6523</v>
      </c>
      <c r="K6773">
        <v>2018</v>
      </c>
      <c r="L6773" t="s">
        <v>1394</v>
      </c>
      <c r="M6773" t="s">
        <v>13866</v>
      </c>
      <c r="N6773" t="s">
        <v>14770</v>
      </c>
      <c r="O6773">
        <v>26600000000</v>
      </c>
      <c r="P6773" t="s">
        <v>11686</v>
      </c>
      <c r="Q6773">
        <f t="shared" si="119"/>
        <v>8000</v>
      </c>
      <c r="R6773">
        <v>22339655</v>
      </c>
      <c r="S6773" t="s">
        <v>2103</v>
      </c>
      <c r="T6773" t="s">
        <v>14180</v>
      </c>
      <c r="U6773" s="75">
        <v>8000</v>
      </c>
      <c r="V6773">
        <v>10.5</v>
      </c>
      <c r="W6773">
        <v>84000</v>
      </c>
      <c r="AH6773" s="16"/>
      <c r="AI6773" t="s">
        <v>1375</v>
      </c>
    </row>
    <row r="6774" spans="1:35" x14ac:dyDescent="0.25">
      <c r="A6774" t="s">
        <v>14771</v>
      </c>
      <c r="B6774" s="1">
        <v>59</v>
      </c>
      <c r="C6774" t="s">
        <v>14052</v>
      </c>
      <c r="D6774">
        <v>10768270</v>
      </c>
      <c r="E6774" t="s">
        <v>14772</v>
      </c>
      <c r="F6774" t="s">
        <v>1363</v>
      </c>
      <c r="G6774" t="s">
        <v>1364</v>
      </c>
      <c r="H6774" s="3" t="s">
        <v>6581</v>
      </c>
      <c r="I6774">
        <v>2019</v>
      </c>
      <c r="J6774" s="15" t="s">
        <v>6582</v>
      </c>
      <c r="K6774">
        <v>2019</v>
      </c>
      <c r="L6774" t="s">
        <v>1367</v>
      </c>
      <c r="M6774" t="s">
        <v>14169</v>
      </c>
      <c r="N6774" t="s">
        <v>14170</v>
      </c>
      <c r="O6774">
        <v>26600000000</v>
      </c>
      <c r="P6774" t="s">
        <v>11666</v>
      </c>
      <c r="Q6774">
        <f t="shared" si="119"/>
        <v>2900</v>
      </c>
      <c r="R6774">
        <v>42224799</v>
      </c>
      <c r="S6774" t="s">
        <v>13934</v>
      </c>
      <c r="T6774" t="s">
        <v>14344</v>
      </c>
      <c r="U6774" s="75">
        <v>2900</v>
      </c>
      <c r="V6774">
        <v>9.6999999999999993</v>
      </c>
      <c r="W6774">
        <v>28130</v>
      </c>
      <c r="AH6774" s="16"/>
      <c r="AI6774" t="s">
        <v>1375</v>
      </c>
    </row>
    <row r="6775" spans="1:35" x14ac:dyDescent="0.25">
      <c r="A6775" t="s">
        <v>14773</v>
      </c>
      <c r="B6775" s="1">
        <v>59</v>
      </c>
      <c r="C6775" t="s">
        <v>14052</v>
      </c>
      <c r="D6775">
        <v>10768270</v>
      </c>
      <c r="E6775" t="s">
        <v>14772</v>
      </c>
      <c r="F6775" t="s">
        <v>1363</v>
      </c>
      <c r="G6775" t="s">
        <v>1364</v>
      </c>
      <c r="H6775" s="3" t="s">
        <v>6581</v>
      </c>
      <c r="I6775">
        <v>2019</v>
      </c>
      <c r="J6775" s="15" t="s">
        <v>6582</v>
      </c>
      <c r="K6775">
        <v>2019</v>
      </c>
      <c r="L6775" t="s">
        <v>1367</v>
      </c>
      <c r="M6775" t="s">
        <v>14169</v>
      </c>
      <c r="N6775" t="s">
        <v>14170</v>
      </c>
      <c r="O6775">
        <v>26600000000</v>
      </c>
      <c r="P6775" t="s">
        <v>11666</v>
      </c>
      <c r="Q6775">
        <f t="shared" si="119"/>
        <v>2900</v>
      </c>
      <c r="R6775">
        <v>22339655</v>
      </c>
      <c r="S6775" t="s">
        <v>2103</v>
      </c>
      <c r="T6775" t="s">
        <v>14360</v>
      </c>
      <c r="U6775" s="75">
        <v>2900</v>
      </c>
      <c r="V6775">
        <v>7.44</v>
      </c>
      <c r="W6775">
        <v>21576</v>
      </c>
      <c r="AH6775" s="16"/>
      <c r="AI6775" t="s">
        <v>1375</v>
      </c>
    </row>
    <row r="6776" spans="1:35" x14ac:dyDescent="0.25">
      <c r="A6776" t="s">
        <v>14774</v>
      </c>
      <c r="B6776" s="1">
        <v>59</v>
      </c>
      <c r="C6776" t="s">
        <v>571</v>
      </c>
      <c r="D6776">
        <v>7005296</v>
      </c>
      <c r="E6776" t="s">
        <v>14775</v>
      </c>
      <c r="F6776" t="s">
        <v>1363</v>
      </c>
      <c r="G6776" t="s">
        <v>1391</v>
      </c>
      <c r="H6776" s="3" t="s">
        <v>3089</v>
      </c>
      <c r="I6776">
        <v>2017</v>
      </c>
      <c r="J6776" s="15" t="s">
        <v>6096</v>
      </c>
      <c r="K6776">
        <v>2017</v>
      </c>
      <c r="L6776" t="s">
        <v>1394</v>
      </c>
      <c r="M6776" t="s">
        <v>14776</v>
      </c>
      <c r="N6776" t="s">
        <v>2541</v>
      </c>
      <c r="O6776">
        <v>0</v>
      </c>
      <c r="P6776" t="s">
        <v>13941</v>
      </c>
      <c r="Q6776">
        <f t="shared" si="119"/>
        <v>862</v>
      </c>
      <c r="R6776">
        <v>62359193</v>
      </c>
      <c r="S6776" t="s">
        <v>11930</v>
      </c>
      <c r="T6776" t="s">
        <v>587</v>
      </c>
      <c r="U6776" s="75">
        <v>862</v>
      </c>
      <c r="V6776">
        <v>6.5</v>
      </c>
      <c r="W6776">
        <v>5603</v>
      </c>
      <c r="AH6776" s="16"/>
      <c r="AI6776" t="s">
        <v>1375</v>
      </c>
    </row>
    <row r="6777" spans="1:35" x14ac:dyDescent="0.25">
      <c r="A6777" t="s">
        <v>14777</v>
      </c>
      <c r="B6777" s="1">
        <v>59</v>
      </c>
      <c r="C6777" t="s">
        <v>571</v>
      </c>
      <c r="D6777">
        <v>7005296</v>
      </c>
      <c r="E6777" t="s">
        <v>14775</v>
      </c>
      <c r="F6777" t="s">
        <v>1363</v>
      </c>
      <c r="G6777" t="s">
        <v>1391</v>
      </c>
      <c r="H6777" s="3" t="s">
        <v>3089</v>
      </c>
      <c r="I6777">
        <v>2017</v>
      </c>
      <c r="J6777" s="15" t="s">
        <v>6096</v>
      </c>
      <c r="K6777">
        <v>2017</v>
      </c>
      <c r="L6777" t="s">
        <v>1394</v>
      </c>
      <c r="M6777" t="s">
        <v>14776</v>
      </c>
      <c r="N6777" t="s">
        <v>2541</v>
      </c>
      <c r="O6777">
        <v>0</v>
      </c>
      <c r="P6777" t="s">
        <v>13941</v>
      </c>
      <c r="Q6777">
        <f t="shared" si="119"/>
        <v>862</v>
      </c>
      <c r="R6777">
        <v>90552857</v>
      </c>
      <c r="S6777" t="s">
        <v>1928</v>
      </c>
      <c r="T6777" t="s">
        <v>13626</v>
      </c>
      <c r="U6777" s="75">
        <v>862</v>
      </c>
      <c r="V6777">
        <v>3.8</v>
      </c>
      <c r="W6777">
        <v>3275.6</v>
      </c>
      <c r="AH6777" s="16"/>
      <c r="AI6777" t="s">
        <v>1375</v>
      </c>
    </row>
    <row r="6778" spans="1:35" x14ac:dyDescent="0.25">
      <c r="A6778" t="s">
        <v>14778</v>
      </c>
      <c r="B6778" s="1">
        <v>59</v>
      </c>
      <c r="C6778" t="s">
        <v>571</v>
      </c>
      <c r="D6778">
        <v>6932258</v>
      </c>
      <c r="E6778" t="s">
        <v>14779</v>
      </c>
      <c r="F6778" t="s">
        <v>1363</v>
      </c>
      <c r="G6778" t="s">
        <v>1391</v>
      </c>
      <c r="H6778" s="3" t="s">
        <v>2619</v>
      </c>
      <c r="I6778">
        <v>2017</v>
      </c>
      <c r="J6778" s="15" t="s">
        <v>3168</v>
      </c>
      <c r="K6778">
        <v>2017</v>
      </c>
      <c r="L6778" t="s">
        <v>1394</v>
      </c>
      <c r="M6778" t="s">
        <v>14105</v>
      </c>
      <c r="N6778" t="s">
        <v>4750</v>
      </c>
      <c r="O6778">
        <v>26600000000</v>
      </c>
      <c r="P6778" t="s">
        <v>133</v>
      </c>
      <c r="Q6778">
        <f t="shared" si="119"/>
        <v>60</v>
      </c>
      <c r="R6778">
        <v>90552857</v>
      </c>
      <c r="S6778" t="s">
        <v>1928</v>
      </c>
      <c r="T6778" t="s">
        <v>13626</v>
      </c>
      <c r="U6778" s="75">
        <v>60</v>
      </c>
      <c r="V6778">
        <v>3.8</v>
      </c>
      <c r="W6778">
        <v>228</v>
      </c>
      <c r="AH6778" s="16"/>
      <c r="AI6778" t="s">
        <v>1375</v>
      </c>
    </row>
    <row r="6779" spans="1:35" x14ac:dyDescent="0.25">
      <c r="A6779" t="s">
        <v>14780</v>
      </c>
      <c r="B6779" s="1">
        <v>59</v>
      </c>
      <c r="C6779" t="s">
        <v>571</v>
      </c>
      <c r="D6779">
        <v>6932258</v>
      </c>
      <c r="E6779" t="s">
        <v>14779</v>
      </c>
      <c r="F6779" t="s">
        <v>1363</v>
      </c>
      <c r="G6779" t="s">
        <v>1391</v>
      </c>
      <c r="H6779" s="3" t="s">
        <v>2619</v>
      </c>
      <c r="I6779">
        <v>2017</v>
      </c>
      <c r="J6779" s="15" t="s">
        <v>3168</v>
      </c>
      <c r="K6779">
        <v>2017</v>
      </c>
      <c r="L6779" t="s">
        <v>1394</v>
      </c>
      <c r="M6779" t="s">
        <v>14105</v>
      </c>
      <c r="N6779" t="s">
        <v>4750</v>
      </c>
      <c r="O6779">
        <v>26600000000</v>
      </c>
      <c r="P6779" t="s">
        <v>133</v>
      </c>
      <c r="Q6779">
        <f t="shared" si="119"/>
        <v>60</v>
      </c>
      <c r="R6779">
        <v>62359193</v>
      </c>
      <c r="S6779" t="s">
        <v>11930</v>
      </c>
      <c r="T6779" t="s">
        <v>587</v>
      </c>
      <c r="U6779" s="75">
        <v>60</v>
      </c>
      <c r="V6779">
        <v>6.95</v>
      </c>
      <c r="W6779">
        <v>417</v>
      </c>
      <c r="AH6779" s="16"/>
      <c r="AI6779" t="s">
        <v>1375</v>
      </c>
    </row>
    <row r="6780" spans="1:35" x14ac:dyDescent="0.25">
      <c r="A6780" t="s">
        <v>14781</v>
      </c>
      <c r="B6780" s="1">
        <v>59</v>
      </c>
      <c r="C6780" t="s">
        <v>14052</v>
      </c>
      <c r="D6780">
        <v>14047497</v>
      </c>
      <c r="E6780" t="s">
        <v>14782</v>
      </c>
      <c r="F6780" t="s">
        <v>1363</v>
      </c>
      <c r="G6780" t="s">
        <v>1364</v>
      </c>
      <c r="H6780" s="3" t="s">
        <v>1827</v>
      </c>
      <c r="I6780">
        <v>2021</v>
      </c>
      <c r="J6780" s="15" t="s">
        <v>1828</v>
      </c>
      <c r="K6780">
        <v>2021</v>
      </c>
      <c r="L6780" t="s">
        <v>1367</v>
      </c>
      <c r="M6780" t="s">
        <v>13866</v>
      </c>
      <c r="N6780" t="s">
        <v>14070</v>
      </c>
      <c r="O6780">
        <v>26600000000</v>
      </c>
      <c r="P6780" t="s">
        <v>11666</v>
      </c>
      <c r="Q6780">
        <f t="shared" si="119"/>
        <v>5000</v>
      </c>
      <c r="R6780">
        <v>4556984</v>
      </c>
      <c r="S6780" t="s">
        <v>11614</v>
      </c>
      <c r="T6780" t="s">
        <v>11796</v>
      </c>
      <c r="U6780" s="75">
        <v>5000</v>
      </c>
      <c r="V6780">
        <v>5.85</v>
      </c>
      <c r="W6780">
        <v>29250</v>
      </c>
      <c r="AH6780" s="16"/>
      <c r="AI6780" t="s">
        <v>1375</v>
      </c>
    </row>
    <row r="6781" spans="1:35" x14ac:dyDescent="0.25">
      <c r="A6781" t="s">
        <v>14783</v>
      </c>
      <c r="B6781" s="1">
        <v>59</v>
      </c>
      <c r="C6781" t="s">
        <v>14052</v>
      </c>
      <c r="D6781">
        <v>14047497</v>
      </c>
      <c r="E6781" t="s">
        <v>14782</v>
      </c>
      <c r="F6781" t="s">
        <v>1363</v>
      </c>
      <c r="G6781" t="s">
        <v>1364</v>
      </c>
      <c r="H6781" s="3" t="s">
        <v>1827</v>
      </c>
      <c r="I6781">
        <v>2021</v>
      </c>
      <c r="J6781" s="15" t="s">
        <v>1828</v>
      </c>
      <c r="K6781">
        <v>2021</v>
      </c>
      <c r="L6781" t="s">
        <v>1367</v>
      </c>
      <c r="M6781" t="s">
        <v>13866</v>
      </c>
      <c r="N6781" t="s">
        <v>14070</v>
      </c>
      <c r="O6781">
        <v>26600000000</v>
      </c>
      <c r="P6781" t="s">
        <v>11666</v>
      </c>
      <c r="Q6781">
        <f t="shared" si="119"/>
        <v>5000</v>
      </c>
      <c r="R6781">
        <v>90552857</v>
      </c>
      <c r="S6781" t="s">
        <v>1928</v>
      </c>
      <c r="T6781" t="s">
        <v>6237</v>
      </c>
      <c r="U6781" s="75">
        <v>5000</v>
      </c>
      <c r="V6781">
        <v>7.9</v>
      </c>
      <c r="W6781">
        <v>39500</v>
      </c>
      <c r="AH6781" s="16"/>
      <c r="AI6781" t="s">
        <v>1375</v>
      </c>
    </row>
    <row r="6782" spans="1:35" x14ac:dyDescent="0.25">
      <c r="A6782" t="s">
        <v>14784</v>
      </c>
      <c r="B6782" s="1">
        <v>59</v>
      </c>
      <c r="C6782" t="s">
        <v>14052</v>
      </c>
      <c r="D6782">
        <v>14047497</v>
      </c>
      <c r="E6782" t="s">
        <v>14782</v>
      </c>
      <c r="F6782" t="s">
        <v>1363</v>
      </c>
      <c r="G6782" t="s">
        <v>1364</v>
      </c>
      <c r="H6782" s="3" t="s">
        <v>1827</v>
      </c>
      <c r="I6782">
        <v>2021</v>
      </c>
      <c r="J6782" s="15" t="s">
        <v>1828</v>
      </c>
      <c r="K6782">
        <v>2021</v>
      </c>
      <c r="L6782" t="s">
        <v>1367</v>
      </c>
      <c r="M6782" t="s">
        <v>13866</v>
      </c>
      <c r="N6782" t="s">
        <v>14070</v>
      </c>
      <c r="O6782">
        <v>26600000000</v>
      </c>
      <c r="P6782" t="s">
        <v>11666</v>
      </c>
      <c r="Q6782">
        <f t="shared" si="119"/>
        <v>5000</v>
      </c>
      <c r="R6782">
        <v>8163294</v>
      </c>
      <c r="S6782" t="s">
        <v>1382</v>
      </c>
      <c r="T6782" t="s">
        <v>394</v>
      </c>
      <c r="U6782" s="75">
        <v>5000</v>
      </c>
      <c r="V6782">
        <v>12.14</v>
      </c>
      <c r="W6782">
        <v>60700</v>
      </c>
      <c r="AH6782" s="16"/>
      <c r="AI6782" t="s">
        <v>1375</v>
      </c>
    </row>
    <row r="6783" spans="1:35" x14ac:dyDescent="0.25">
      <c r="A6783" t="s">
        <v>14785</v>
      </c>
      <c r="B6783" s="1">
        <v>59</v>
      </c>
      <c r="C6783" t="s">
        <v>14052</v>
      </c>
      <c r="D6783">
        <v>14769220</v>
      </c>
      <c r="E6783" t="s">
        <v>14786</v>
      </c>
      <c r="F6783" t="s">
        <v>1363</v>
      </c>
      <c r="G6783" t="s">
        <v>1391</v>
      </c>
      <c r="H6783" s="3" t="s">
        <v>2681</v>
      </c>
      <c r="I6783">
        <v>2021</v>
      </c>
      <c r="J6783" s="15" t="s">
        <v>2682</v>
      </c>
      <c r="K6783">
        <v>2021</v>
      </c>
      <c r="L6783" t="s">
        <v>1367</v>
      </c>
      <c r="M6783" t="s">
        <v>13866</v>
      </c>
      <c r="N6783" t="s">
        <v>14070</v>
      </c>
      <c r="O6783">
        <v>26600000000</v>
      </c>
      <c r="P6783" t="s">
        <v>11666</v>
      </c>
      <c r="Q6783">
        <f t="shared" si="119"/>
        <v>30</v>
      </c>
      <c r="R6783">
        <v>8163294</v>
      </c>
      <c r="S6783" t="s">
        <v>1382</v>
      </c>
      <c r="T6783" t="s">
        <v>394</v>
      </c>
      <c r="U6783" s="75">
        <v>30</v>
      </c>
      <c r="V6783">
        <v>9.4499999999999993</v>
      </c>
      <c r="W6783">
        <v>283.5</v>
      </c>
      <c r="AH6783" s="16"/>
      <c r="AI6783" t="s">
        <v>1375</v>
      </c>
    </row>
    <row r="6784" spans="1:35" x14ac:dyDescent="0.25">
      <c r="A6784" t="s">
        <v>14787</v>
      </c>
      <c r="B6784" s="1">
        <v>59</v>
      </c>
      <c r="C6784" t="s">
        <v>14052</v>
      </c>
      <c r="D6784">
        <v>14769220</v>
      </c>
      <c r="E6784" t="s">
        <v>14786</v>
      </c>
      <c r="F6784" t="s">
        <v>1363</v>
      </c>
      <c r="G6784" t="s">
        <v>1391</v>
      </c>
      <c r="H6784" s="3" t="s">
        <v>2681</v>
      </c>
      <c r="I6784">
        <v>2021</v>
      </c>
      <c r="J6784" s="15" t="s">
        <v>2682</v>
      </c>
      <c r="K6784">
        <v>2021</v>
      </c>
      <c r="L6784" t="s">
        <v>1367</v>
      </c>
      <c r="M6784" t="s">
        <v>13866</v>
      </c>
      <c r="N6784" t="s">
        <v>14070</v>
      </c>
      <c r="O6784">
        <v>26600000000</v>
      </c>
      <c r="P6784" t="s">
        <v>11666</v>
      </c>
      <c r="Q6784">
        <f t="shared" si="119"/>
        <v>30</v>
      </c>
      <c r="R6784">
        <v>4556984</v>
      </c>
      <c r="S6784" t="s">
        <v>11614</v>
      </c>
      <c r="T6784" t="s">
        <v>11796</v>
      </c>
      <c r="U6784" s="75">
        <v>30</v>
      </c>
      <c r="V6784">
        <v>6.75</v>
      </c>
      <c r="W6784">
        <v>202.5</v>
      </c>
      <c r="AH6784" s="16"/>
      <c r="AI6784" t="s">
        <v>1375</v>
      </c>
    </row>
    <row r="6785" spans="1:35" x14ac:dyDescent="0.25">
      <c r="A6785" t="s">
        <v>14788</v>
      </c>
      <c r="B6785" s="1">
        <v>59</v>
      </c>
      <c r="C6785" t="s">
        <v>14052</v>
      </c>
      <c r="D6785">
        <v>14038587</v>
      </c>
      <c r="E6785" t="s">
        <v>7326</v>
      </c>
      <c r="F6785" t="s">
        <v>1363</v>
      </c>
      <c r="G6785" t="s">
        <v>1364</v>
      </c>
      <c r="H6785" s="3" t="s">
        <v>1815</v>
      </c>
      <c r="I6785">
        <v>2021</v>
      </c>
      <c r="J6785" s="15" t="s">
        <v>1816</v>
      </c>
      <c r="K6785">
        <v>2021</v>
      </c>
      <c r="L6785" t="s">
        <v>1367</v>
      </c>
      <c r="M6785" t="s">
        <v>13866</v>
      </c>
      <c r="N6785" t="s">
        <v>14070</v>
      </c>
      <c r="O6785">
        <v>26600000000</v>
      </c>
      <c r="P6785" t="s">
        <v>11666</v>
      </c>
      <c r="Q6785">
        <f t="shared" si="119"/>
        <v>500</v>
      </c>
      <c r="R6785">
        <v>22339655</v>
      </c>
      <c r="S6785" t="s">
        <v>2103</v>
      </c>
      <c r="T6785" t="s">
        <v>14789</v>
      </c>
      <c r="U6785" s="75">
        <v>500</v>
      </c>
      <c r="V6785">
        <v>9.15</v>
      </c>
      <c r="W6785">
        <v>4575</v>
      </c>
      <c r="AH6785" s="16"/>
      <c r="AI6785" t="s">
        <v>1375</v>
      </c>
    </row>
    <row r="6786" spans="1:35" x14ac:dyDescent="0.25">
      <c r="A6786" t="s">
        <v>14790</v>
      </c>
      <c r="B6786" s="1">
        <v>59</v>
      </c>
      <c r="C6786" t="s">
        <v>14052</v>
      </c>
      <c r="D6786">
        <v>14038587</v>
      </c>
      <c r="E6786" t="s">
        <v>7326</v>
      </c>
      <c r="F6786" t="s">
        <v>1363</v>
      </c>
      <c r="G6786" t="s">
        <v>1364</v>
      </c>
      <c r="H6786" s="3" t="s">
        <v>1815</v>
      </c>
      <c r="I6786">
        <v>2021</v>
      </c>
      <c r="J6786" s="15" t="s">
        <v>1816</v>
      </c>
      <c r="K6786">
        <v>2021</v>
      </c>
      <c r="L6786" t="s">
        <v>1367</v>
      </c>
      <c r="M6786" t="s">
        <v>13866</v>
      </c>
      <c r="N6786" t="s">
        <v>14070</v>
      </c>
      <c r="O6786">
        <v>26600000000</v>
      </c>
      <c r="P6786" t="s">
        <v>11666</v>
      </c>
      <c r="Q6786">
        <f t="shared" ref="Q6786:Q6849" si="120">U6786</f>
        <v>500</v>
      </c>
      <c r="R6786">
        <v>8163294</v>
      </c>
      <c r="S6786" t="s">
        <v>1382</v>
      </c>
      <c r="T6786" t="s">
        <v>394</v>
      </c>
      <c r="U6786" s="75">
        <v>500</v>
      </c>
      <c r="V6786">
        <v>9.4499999999999993</v>
      </c>
      <c r="W6786">
        <v>4725</v>
      </c>
      <c r="AH6786" s="16"/>
      <c r="AI6786" t="s">
        <v>1375</v>
      </c>
    </row>
    <row r="6787" spans="1:35" x14ac:dyDescent="0.25">
      <c r="A6787" t="s">
        <v>14791</v>
      </c>
      <c r="B6787" s="1">
        <v>59</v>
      </c>
      <c r="C6787" t="s">
        <v>14052</v>
      </c>
      <c r="D6787">
        <v>14038587</v>
      </c>
      <c r="E6787" t="s">
        <v>7326</v>
      </c>
      <c r="F6787" t="s">
        <v>1363</v>
      </c>
      <c r="G6787" t="s">
        <v>1364</v>
      </c>
      <c r="H6787" s="3" t="s">
        <v>1815</v>
      </c>
      <c r="I6787">
        <v>2021</v>
      </c>
      <c r="J6787" s="15" t="s">
        <v>1816</v>
      </c>
      <c r="K6787">
        <v>2021</v>
      </c>
      <c r="L6787" t="s">
        <v>1367</v>
      </c>
      <c r="M6787" t="s">
        <v>13866</v>
      </c>
      <c r="N6787" t="s">
        <v>14070</v>
      </c>
      <c r="O6787">
        <v>26600000000</v>
      </c>
      <c r="P6787" t="s">
        <v>11666</v>
      </c>
      <c r="Q6787">
        <f t="shared" si="120"/>
        <v>500</v>
      </c>
      <c r="R6787">
        <v>90552857</v>
      </c>
      <c r="S6787" t="s">
        <v>1928</v>
      </c>
      <c r="T6787" t="s">
        <v>587</v>
      </c>
      <c r="U6787" s="75">
        <v>500</v>
      </c>
      <c r="V6787">
        <v>6.9</v>
      </c>
      <c r="W6787">
        <v>3450</v>
      </c>
      <c r="AH6787" s="16"/>
      <c r="AI6787" t="s">
        <v>1375</v>
      </c>
    </row>
    <row r="6788" spans="1:35" x14ac:dyDescent="0.25">
      <c r="A6788" t="s">
        <v>14792</v>
      </c>
      <c r="B6788" s="1">
        <v>59</v>
      </c>
      <c r="C6788" t="s">
        <v>14052</v>
      </c>
      <c r="D6788">
        <v>14056836</v>
      </c>
      <c r="E6788" t="s">
        <v>14087</v>
      </c>
      <c r="F6788" t="s">
        <v>1363</v>
      </c>
      <c r="G6788" t="s">
        <v>1391</v>
      </c>
      <c r="H6788" s="3" t="s">
        <v>1816</v>
      </c>
      <c r="I6788">
        <v>2021</v>
      </c>
      <c r="J6788" s="15" t="s">
        <v>2008</v>
      </c>
      <c r="K6788">
        <v>2021</v>
      </c>
      <c r="L6788" t="s">
        <v>1367</v>
      </c>
      <c r="M6788" t="s">
        <v>13866</v>
      </c>
      <c r="N6788" t="s">
        <v>14070</v>
      </c>
      <c r="O6788">
        <v>26600000000</v>
      </c>
      <c r="P6788" t="s">
        <v>11666</v>
      </c>
      <c r="Q6788">
        <f t="shared" si="120"/>
        <v>300</v>
      </c>
      <c r="R6788">
        <v>4556984</v>
      </c>
      <c r="S6788" t="s">
        <v>11614</v>
      </c>
      <c r="T6788" t="s">
        <v>11796</v>
      </c>
      <c r="U6788" s="75">
        <v>300</v>
      </c>
      <c r="V6788">
        <v>5.9</v>
      </c>
      <c r="W6788">
        <v>1770</v>
      </c>
      <c r="AH6788" s="16"/>
      <c r="AI6788" t="s">
        <v>1375</v>
      </c>
    </row>
    <row r="6789" spans="1:35" x14ac:dyDescent="0.25">
      <c r="A6789" t="s">
        <v>14793</v>
      </c>
      <c r="B6789" s="1">
        <v>59</v>
      </c>
      <c r="C6789" t="s">
        <v>14052</v>
      </c>
      <c r="D6789">
        <v>14056836</v>
      </c>
      <c r="E6789" t="s">
        <v>14087</v>
      </c>
      <c r="F6789" t="s">
        <v>1363</v>
      </c>
      <c r="G6789" t="s">
        <v>1391</v>
      </c>
      <c r="H6789" s="3" t="s">
        <v>1816</v>
      </c>
      <c r="I6789">
        <v>2021</v>
      </c>
      <c r="J6789" s="15" t="s">
        <v>2008</v>
      </c>
      <c r="K6789">
        <v>2021</v>
      </c>
      <c r="L6789" t="s">
        <v>1367</v>
      </c>
      <c r="M6789" t="s">
        <v>13866</v>
      </c>
      <c r="N6789" t="s">
        <v>14070</v>
      </c>
      <c r="O6789">
        <v>26600000000</v>
      </c>
      <c r="P6789" t="s">
        <v>11666</v>
      </c>
      <c r="Q6789">
        <f t="shared" si="120"/>
        <v>300</v>
      </c>
      <c r="R6789">
        <v>8163294</v>
      </c>
      <c r="S6789" t="s">
        <v>1382</v>
      </c>
      <c r="T6789" t="s">
        <v>394</v>
      </c>
      <c r="U6789" s="75">
        <v>300</v>
      </c>
      <c r="V6789">
        <v>9.4499999999999993</v>
      </c>
      <c r="W6789">
        <v>2835</v>
      </c>
      <c r="AH6789" s="16"/>
      <c r="AI6789" t="s">
        <v>1375</v>
      </c>
    </row>
    <row r="6790" spans="1:35" x14ac:dyDescent="0.25">
      <c r="A6790" t="s">
        <v>14794</v>
      </c>
      <c r="B6790" s="1">
        <v>59</v>
      </c>
      <c r="C6790" t="s">
        <v>14052</v>
      </c>
      <c r="D6790">
        <v>14056836</v>
      </c>
      <c r="E6790" t="s">
        <v>14087</v>
      </c>
      <c r="F6790" t="s">
        <v>1363</v>
      </c>
      <c r="G6790" t="s">
        <v>1391</v>
      </c>
      <c r="H6790" s="3" t="s">
        <v>1816</v>
      </c>
      <c r="I6790">
        <v>2021</v>
      </c>
      <c r="J6790" s="15" t="s">
        <v>2008</v>
      </c>
      <c r="K6790">
        <v>2021</v>
      </c>
      <c r="L6790" t="s">
        <v>1367</v>
      </c>
      <c r="M6790" t="s">
        <v>13866</v>
      </c>
      <c r="N6790" t="s">
        <v>14070</v>
      </c>
      <c r="O6790">
        <v>26600000000</v>
      </c>
      <c r="P6790" t="s">
        <v>11666</v>
      </c>
      <c r="Q6790">
        <f t="shared" si="120"/>
        <v>300</v>
      </c>
      <c r="R6790">
        <v>22339655</v>
      </c>
      <c r="S6790" t="s">
        <v>2103</v>
      </c>
      <c r="T6790" t="s">
        <v>14795</v>
      </c>
      <c r="U6790" s="75">
        <v>300</v>
      </c>
      <c r="V6790">
        <v>8.5299999999999994</v>
      </c>
      <c r="W6790">
        <v>2559</v>
      </c>
      <c r="AH6790" s="16"/>
      <c r="AI6790" t="s">
        <v>1375</v>
      </c>
    </row>
    <row r="6791" spans="1:35" x14ac:dyDescent="0.25">
      <c r="A6791" t="s">
        <v>14796</v>
      </c>
      <c r="B6791" s="1">
        <v>59</v>
      </c>
      <c r="C6791" t="s">
        <v>14052</v>
      </c>
      <c r="D6791">
        <v>12712728</v>
      </c>
      <c r="E6791" t="s">
        <v>14797</v>
      </c>
      <c r="F6791" t="s">
        <v>3576</v>
      </c>
      <c r="G6791" t="s">
        <v>1364</v>
      </c>
      <c r="H6791" s="3" t="s">
        <v>3555</v>
      </c>
      <c r="I6791">
        <v>2020</v>
      </c>
      <c r="J6791" s="15" t="s">
        <v>3555</v>
      </c>
      <c r="K6791">
        <v>2020</v>
      </c>
      <c r="L6791" t="s">
        <v>1367</v>
      </c>
      <c r="M6791" t="s">
        <v>13866</v>
      </c>
      <c r="N6791" t="s">
        <v>14770</v>
      </c>
      <c r="O6791" t="s">
        <v>1408</v>
      </c>
      <c r="P6791" t="s">
        <v>11666</v>
      </c>
      <c r="Q6791">
        <f t="shared" si="120"/>
        <v>5000</v>
      </c>
      <c r="R6791">
        <v>8163294</v>
      </c>
      <c r="S6791" t="s">
        <v>1382</v>
      </c>
      <c r="T6791" t="s">
        <v>394</v>
      </c>
      <c r="U6791" s="75">
        <v>5000</v>
      </c>
      <c r="V6791">
        <v>8.5399999999999991</v>
      </c>
      <c r="W6791">
        <v>42700</v>
      </c>
      <c r="AH6791" s="16"/>
      <c r="AI6791" t="s">
        <v>1375</v>
      </c>
    </row>
    <row r="6792" spans="1:35" x14ac:dyDescent="0.25">
      <c r="A6792" t="s">
        <v>14798</v>
      </c>
      <c r="B6792" s="1">
        <v>59</v>
      </c>
      <c r="C6792" t="s">
        <v>14052</v>
      </c>
      <c r="D6792">
        <v>12712728</v>
      </c>
      <c r="E6792" t="s">
        <v>14797</v>
      </c>
      <c r="F6792" t="s">
        <v>3576</v>
      </c>
      <c r="G6792" t="s">
        <v>1364</v>
      </c>
      <c r="H6792" s="3" t="s">
        <v>3555</v>
      </c>
      <c r="I6792">
        <v>2020</v>
      </c>
      <c r="J6792" s="15" t="s">
        <v>3555</v>
      </c>
      <c r="K6792">
        <v>2020</v>
      </c>
      <c r="L6792" t="s">
        <v>1367</v>
      </c>
      <c r="M6792" t="s">
        <v>13866</v>
      </c>
      <c r="N6792" t="s">
        <v>14770</v>
      </c>
      <c r="O6792" t="s">
        <v>1408</v>
      </c>
      <c r="P6792" t="s">
        <v>11666</v>
      </c>
      <c r="Q6792">
        <f t="shared" si="120"/>
        <v>5000</v>
      </c>
      <c r="R6792">
        <v>90552857</v>
      </c>
      <c r="S6792" t="s">
        <v>1928</v>
      </c>
      <c r="T6792" t="s">
        <v>13931</v>
      </c>
      <c r="U6792" s="75">
        <v>5000</v>
      </c>
      <c r="V6792">
        <v>8.3000000000000007</v>
      </c>
      <c r="W6792">
        <v>41500</v>
      </c>
      <c r="AH6792" s="16"/>
      <c r="AI6792" t="s">
        <v>1375</v>
      </c>
    </row>
    <row r="6793" spans="1:35" x14ac:dyDescent="0.25">
      <c r="A6793" t="s">
        <v>14799</v>
      </c>
      <c r="B6793" s="1">
        <v>59</v>
      </c>
      <c r="C6793" t="s">
        <v>14052</v>
      </c>
      <c r="D6793">
        <v>12712728</v>
      </c>
      <c r="E6793" t="s">
        <v>14797</v>
      </c>
      <c r="F6793" t="s">
        <v>3576</v>
      </c>
      <c r="G6793" t="s">
        <v>1364</v>
      </c>
      <c r="H6793" s="3" t="s">
        <v>3555</v>
      </c>
      <c r="I6793">
        <v>2020</v>
      </c>
      <c r="J6793" s="15" t="s">
        <v>3555</v>
      </c>
      <c r="K6793">
        <v>2020</v>
      </c>
      <c r="L6793" t="s">
        <v>1367</v>
      </c>
      <c r="M6793" t="s">
        <v>13866</v>
      </c>
      <c r="N6793" t="s">
        <v>14770</v>
      </c>
      <c r="O6793" t="s">
        <v>1408</v>
      </c>
      <c r="P6793" t="s">
        <v>11666</v>
      </c>
      <c r="Q6793">
        <f t="shared" si="120"/>
        <v>5000</v>
      </c>
      <c r="R6793">
        <v>22339655</v>
      </c>
      <c r="S6793" t="s">
        <v>2103</v>
      </c>
      <c r="T6793" t="s">
        <v>14800</v>
      </c>
      <c r="U6793" s="75">
        <v>5000</v>
      </c>
      <c r="V6793">
        <v>9.15</v>
      </c>
      <c r="W6793">
        <v>45750</v>
      </c>
      <c r="AH6793" s="16"/>
      <c r="AI6793" t="s">
        <v>1375</v>
      </c>
    </row>
    <row r="6794" spans="1:35" x14ac:dyDescent="0.25">
      <c r="A6794" t="s">
        <v>14801</v>
      </c>
      <c r="B6794" s="1">
        <v>59</v>
      </c>
      <c r="C6794" t="s">
        <v>14052</v>
      </c>
      <c r="D6794">
        <v>15551695</v>
      </c>
      <c r="E6794" t="s">
        <v>14802</v>
      </c>
      <c r="F6794" t="s">
        <v>1363</v>
      </c>
      <c r="G6794" t="s">
        <v>1364</v>
      </c>
      <c r="H6794" s="3" t="s">
        <v>1458</v>
      </c>
      <c r="I6794">
        <v>2021</v>
      </c>
      <c r="J6794" s="15" t="s">
        <v>1459</v>
      </c>
      <c r="K6794">
        <v>2021</v>
      </c>
      <c r="L6794" t="s">
        <v>1367</v>
      </c>
      <c r="M6794" t="s">
        <v>13866</v>
      </c>
      <c r="N6794" t="s">
        <v>14070</v>
      </c>
      <c r="O6794">
        <v>26600000000</v>
      </c>
      <c r="P6794" t="s">
        <v>11666</v>
      </c>
      <c r="Q6794">
        <f t="shared" si="120"/>
        <v>504</v>
      </c>
      <c r="R6794">
        <v>4556984</v>
      </c>
      <c r="S6794" t="s">
        <v>11614</v>
      </c>
      <c r="T6794" t="s">
        <v>11615</v>
      </c>
      <c r="U6794" s="75">
        <v>504</v>
      </c>
      <c r="V6794">
        <v>7.74</v>
      </c>
      <c r="W6794">
        <v>3900.96</v>
      </c>
      <c r="AH6794" s="16"/>
      <c r="AI6794" t="s">
        <v>1375</v>
      </c>
    </row>
    <row r="6795" spans="1:35" x14ac:dyDescent="0.25">
      <c r="A6795" t="s">
        <v>14803</v>
      </c>
      <c r="B6795" s="1">
        <v>59</v>
      </c>
      <c r="C6795" t="s">
        <v>14052</v>
      </c>
      <c r="D6795">
        <v>15551695</v>
      </c>
      <c r="E6795" t="s">
        <v>14802</v>
      </c>
      <c r="F6795" t="s">
        <v>1363</v>
      </c>
      <c r="G6795" t="s">
        <v>1364</v>
      </c>
      <c r="H6795" s="3" t="s">
        <v>1458</v>
      </c>
      <c r="I6795">
        <v>2021</v>
      </c>
      <c r="J6795" s="15" t="s">
        <v>1459</v>
      </c>
      <c r="K6795">
        <v>2021</v>
      </c>
      <c r="L6795" t="s">
        <v>1367</v>
      </c>
      <c r="M6795" t="s">
        <v>13866</v>
      </c>
      <c r="N6795" t="s">
        <v>14070</v>
      </c>
      <c r="O6795">
        <v>26600000000</v>
      </c>
      <c r="P6795" t="s">
        <v>11666</v>
      </c>
      <c r="Q6795">
        <f t="shared" si="120"/>
        <v>504</v>
      </c>
      <c r="R6795">
        <v>2937913</v>
      </c>
      <c r="S6795" t="s">
        <v>2477</v>
      </c>
      <c r="T6795" t="s">
        <v>14733</v>
      </c>
      <c r="U6795" s="75">
        <v>504</v>
      </c>
      <c r="V6795">
        <v>9.98</v>
      </c>
      <c r="W6795">
        <v>5029.92</v>
      </c>
      <c r="AH6795" s="16"/>
      <c r="AI6795" t="s">
        <v>1375</v>
      </c>
    </row>
    <row r="6796" spans="1:35" x14ac:dyDescent="0.25">
      <c r="A6796" t="s">
        <v>14804</v>
      </c>
      <c r="B6796" s="1">
        <v>59</v>
      </c>
      <c r="C6796" t="s">
        <v>571</v>
      </c>
      <c r="D6796">
        <v>14766175</v>
      </c>
      <c r="E6796" t="s">
        <v>14805</v>
      </c>
      <c r="F6796" t="s">
        <v>1363</v>
      </c>
      <c r="G6796" t="s">
        <v>1364</v>
      </c>
      <c r="H6796" s="3" t="s">
        <v>4582</v>
      </c>
      <c r="I6796">
        <v>2021</v>
      </c>
      <c r="J6796" s="15" t="s">
        <v>2013</v>
      </c>
      <c r="K6796">
        <v>2021</v>
      </c>
      <c r="L6796" t="s">
        <v>1367</v>
      </c>
      <c r="M6796" t="s">
        <v>13866</v>
      </c>
      <c r="N6796" t="s">
        <v>14070</v>
      </c>
      <c r="O6796">
        <v>26600000000</v>
      </c>
      <c r="P6796" t="s">
        <v>11686</v>
      </c>
      <c r="Q6796">
        <f t="shared" si="120"/>
        <v>2800</v>
      </c>
      <c r="R6796">
        <v>24125814</v>
      </c>
      <c r="S6796" t="s">
        <v>2370</v>
      </c>
      <c r="T6796" t="s">
        <v>14806</v>
      </c>
      <c r="U6796" s="75">
        <v>2800</v>
      </c>
      <c r="V6796">
        <v>7.26</v>
      </c>
      <c r="W6796">
        <v>20328</v>
      </c>
      <c r="AH6796" s="16"/>
      <c r="AI6796" t="s">
        <v>1375</v>
      </c>
    </row>
    <row r="6797" spans="1:35" x14ac:dyDescent="0.25">
      <c r="A6797" t="s">
        <v>14807</v>
      </c>
      <c r="B6797" s="1">
        <v>59</v>
      </c>
      <c r="C6797" t="s">
        <v>571</v>
      </c>
      <c r="D6797">
        <v>14766175</v>
      </c>
      <c r="E6797" t="s">
        <v>14805</v>
      </c>
      <c r="F6797" t="s">
        <v>1363</v>
      </c>
      <c r="G6797" t="s">
        <v>1364</v>
      </c>
      <c r="H6797" s="3" t="s">
        <v>4582</v>
      </c>
      <c r="I6797">
        <v>2021</v>
      </c>
      <c r="J6797" s="15" t="s">
        <v>2013</v>
      </c>
      <c r="K6797">
        <v>2021</v>
      </c>
      <c r="L6797" t="s">
        <v>1367</v>
      </c>
      <c r="M6797" t="s">
        <v>13866</v>
      </c>
      <c r="N6797" t="s">
        <v>14070</v>
      </c>
      <c r="O6797">
        <v>26600000000</v>
      </c>
      <c r="P6797" t="s">
        <v>11686</v>
      </c>
      <c r="Q6797">
        <f t="shared" si="120"/>
        <v>2800</v>
      </c>
      <c r="R6797">
        <v>4556984</v>
      </c>
      <c r="S6797" t="s">
        <v>11614</v>
      </c>
      <c r="T6797" t="s">
        <v>11615</v>
      </c>
      <c r="U6797" s="75">
        <v>2800</v>
      </c>
      <c r="V6797">
        <v>6</v>
      </c>
      <c r="W6797">
        <v>16800</v>
      </c>
      <c r="AH6797" s="16"/>
      <c r="AI6797" t="s">
        <v>1375</v>
      </c>
    </row>
    <row r="6798" spans="1:35" x14ac:dyDescent="0.25">
      <c r="A6798" t="s">
        <v>14808</v>
      </c>
      <c r="B6798" s="1">
        <v>59</v>
      </c>
      <c r="C6798" t="s">
        <v>571</v>
      </c>
      <c r="D6798">
        <v>14766175</v>
      </c>
      <c r="E6798" t="s">
        <v>14805</v>
      </c>
      <c r="F6798" t="s">
        <v>1363</v>
      </c>
      <c r="G6798" t="s">
        <v>1364</v>
      </c>
      <c r="H6798" s="3" t="s">
        <v>4582</v>
      </c>
      <c r="I6798">
        <v>2021</v>
      </c>
      <c r="J6798" s="15" t="s">
        <v>2013</v>
      </c>
      <c r="K6798">
        <v>2021</v>
      </c>
      <c r="L6798" t="s">
        <v>1367</v>
      </c>
      <c r="M6798" t="s">
        <v>13866</v>
      </c>
      <c r="N6798" t="s">
        <v>14070</v>
      </c>
      <c r="O6798">
        <v>26600000000</v>
      </c>
      <c r="P6798" t="s">
        <v>11686</v>
      </c>
      <c r="Q6798">
        <f t="shared" si="120"/>
        <v>2800</v>
      </c>
      <c r="R6798">
        <v>8163294</v>
      </c>
      <c r="S6798" t="s">
        <v>1382</v>
      </c>
      <c r="T6798" t="s">
        <v>394</v>
      </c>
      <c r="U6798" s="75">
        <v>2800</v>
      </c>
      <c r="V6798">
        <v>9.2200000000000006</v>
      </c>
      <c r="W6798">
        <v>25816</v>
      </c>
      <c r="AH6798" s="16"/>
      <c r="AI6798" t="s">
        <v>1375</v>
      </c>
    </row>
    <row r="6799" spans="1:35" x14ac:dyDescent="0.25">
      <c r="A6799" t="s">
        <v>14809</v>
      </c>
      <c r="B6799" s="1">
        <v>59</v>
      </c>
      <c r="C6799" t="s">
        <v>14052</v>
      </c>
      <c r="D6799">
        <v>14787105</v>
      </c>
      <c r="E6799" t="s">
        <v>14810</v>
      </c>
      <c r="F6799" t="s">
        <v>1363</v>
      </c>
      <c r="G6799" t="s">
        <v>1391</v>
      </c>
      <c r="H6799" s="3" t="s">
        <v>2013</v>
      </c>
      <c r="I6799">
        <v>2021</v>
      </c>
      <c r="J6799" s="15" t="s">
        <v>2014</v>
      </c>
      <c r="K6799">
        <v>2021</v>
      </c>
      <c r="L6799" t="s">
        <v>1367</v>
      </c>
      <c r="M6799" t="s">
        <v>13866</v>
      </c>
      <c r="N6799" t="s">
        <v>14070</v>
      </c>
      <c r="O6799">
        <v>26600000000</v>
      </c>
      <c r="P6799" t="s">
        <v>11666</v>
      </c>
      <c r="Q6799">
        <f t="shared" si="120"/>
        <v>100</v>
      </c>
      <c r="R6799">
        <v>4556984</v>
      </c>
      <c r="S6799" t="s">
        <v>11614</v>
      </c>
      <c r="T6799" t="s">
        <v>11615</v>
      </c>
      <c r="U6799" s="75">
        <v>100</v>
      </c>
      <c r="V6799">
        <v>6.4</v>
      </c>
      <c r="W6799">
        <v>640</v>
      </c>
      <c r="AH6799" s="16"/>
      <c r="AI6799" t="s">
        <v>1375</v>
      </c>
    </row>
    <row r="6800" spans="1:35" x14ac:dyDescent="0.25">
      <c r="A6800" t="s">
        <v>14811</v>
      </c>
      <c r="B6800" s="1">
        <v>59</v>
      </c>
      <c r="C6800" t="s">
        <v>14052</v>
      </c>
      <c r="D6800">
        <v>14787105</v>
      </c>
      <c r="E6800" t="s">
        <v>14810</v>
      </c>
      <c r="F6800" t="s">
        <v>1363</v>
      </c>
      <c r="G6800" t="s">
        <v>1391</v>
      </c>
      <c r="H6800" s="3" t="s">
        <v>2013</v>
      </c>
      <c r="I6800">
        <v>2021</v>
      </c>
      <c r="J6800" s="15" t="s">
        <v>2014</v>
      </c>
      <c r="K6800">
        <v>2021</v>
      </c>
      <c r="L6800" t="s">
        <v>1367</v>
      </c>
      <c r="M6800" t="s">
        <v>13866</v>
      </c>
      <c r="N6800" t="s">
        <v>14070</v>
      </c>
      <c r="O6800">
        <v>26600000000</v>
      </c>
      <c r="P6800" t="s">
        <v>11666</v>
      </c>
      <c r="Q6800">
        <f t="shared" si="120"/>
        <v>100</v>
      </c>
      <c r="R6800">
        <v>8163294</v>
      </c>
      <c r="S6800" t="s">
        <v>1382</v>
      </c>
      <c r="T6800" t="s">
        <v>11619</v>
      </c>
      <c r="U6800" s="75">
        <v>100</v>
      </c>
      <c r="V6800">
        <v>9.4499999999999993</v>
      </c>
      <c r="W6800">
        <v>945</v>
      </c>
      <c r="AH6800" s="16"/>
      <c r="AI6800" t="s">
        <v>1375</v>
      </c>
    </row>
    <row r="6801" spans="1:35" x14ac:dyDescent="0.25">
      <c r="A6801" t="s">
        <v>14812</v>
      </c>
      <c r="B6801" s="1">
        <v>59</v>
      </c>
      <c r="C6801" t="s">
        <v>14052</v>
      </c>
      <c r="D6801">
        <v>15561844</v>
      </c>
      <c r="E6801" t="s">
        <v>14813</v>
      </c>
      <c r="F6801" t="s">
        <v>1363</v>
      </c>
      <c r="G6801" t="s">
        <v>1391</v>
      </c>
      <c r="H6801" s="3" t="s">
        <v>1922</v>
      </c>
      <c r="I6801">
        <v>2021</v>
      </c>
      <c r="J6801" s="15" t="s">
        <v>1464</v>
      </c>
      <c r="K6801">
        <v>2021</v>
      </c>
      <c r="L6801" t="s">
        <v>1367</v>
      </c>
      <c r="M6801" t="s">
        <v>13866</v>
      </c>
      <c r="N6801" t="s">
        <v>14070</v>
      </c>
      <c r="O6801">
        <v>26600000000</v>
      </c>
      <c r="P6801" t="s">
        <v>11666</v>
      </c>
      <c r="Q6801">
        <f t="shared" si="120"/>
        <v>75</v>
      </c>
      <c r="R6801">
        <v>4556984</v>
      </c>
      <c r="S6801" t="s">
        <v>11614</v>
      </c>
      <c r="T6801" t="s">
        <v>14675</v>
      </c>
      <c r="U6801" s="75">
        <v>75</v>
      </c>
      <c r="V6801">
        <v>6.9</v>
      </c>
      <c r="W6801">
        <v>517.5</v>
      </c>
      <c r="AH6801" s="16"/>
      <c r="AI6801" t="s">
        <v>1375</v>
      </c>
    </row>
    <row r="6802" spans="1:35" x14ac:dyDescent="0.25">
      <c r="A6802" t="s">
        <v>14814</v>
      </c>
      <c r="B6802" s="1">
        <v>59</v>
      </c>
      <c r="C6802" t="s">
        <v>14052</v>
      </c>
      <c r="D6802">
        <v>15561844</v>
      </c>
      <c r="E6802" t="s">
        <v>14813</v>
      </c>
      <c r="F6802" t="s">
        <v>1363</v>
      </c>
      <c r="G6802" t="s">
        <v>1391</v>
      </c>
      <c r="H6802" s="3" t="s">
        <v>1922</v>
      </c>
      <c r="I6802">
        <v>2021</v>
      </c>
      <c r="J6802" s="15" t="s">
        <v>1464</v>
      </c>
      <c r="K6802">
        <v>2021</v>
      </c>
      <c r="L6802" t="s">
        <v>1367</v>
      </c>
      <c r="M6802" t="s">
        <v>13866</v>
      </c>
      <c r="N6802" t="s">
        <v>14070</v>
      </c>
      <c r="O6802">
        <v>26600000000</v>
      </c>
      <c r="P6802" t="s">
        <v>11666</v>
      </c>
      <c r="Q6802">
        <f t="shared" si="120"/>
        <v>75</v>
      </c>
      <c r="R6802">
        <v>8163294</v>
      </c>
      <c r="S6802" t="s">
        <v>1382</v>
      </c>
      <c r="T6802" t="s">
        <v>394</v>
      </c>
      <c r="U6802" s="75">
        <v>75</v>
      </c>
      <c r="V6802">
        <v>9.4499999999999993</v>
      </c>
      <c r="W6802">
        <v>708.75</v>
      </c>
      <c r="AH6802" s="16"/>
      <c r="AI6802" t="s">
        <v>1375</v>
      </c>
    </row>
    <row r="6803" spans="1:35" x14ac:dyDescent="0.25">
      <c r="A6803" t="s">
        <v>14815</v>
      </c>
      <c r="B6803" s="1">
        <v>59</v>
      </c>
      <c r="C6803" t="s">
        <v>14052</v>
      </c>
      <c r="D6803">
        <v>15561844</v>
      </c>
      <c r="E6803" t="s">
        <v>14813</v>
      </c>
      <c r="F6803" t="s">
        <v>1363</v>
      </c>
      <c r="G6803" t="s">
        <v>1391</v>
      </c>
      <c r="H6803" s="3" t="s">
        <v>1922</v>
      </c>
      <c r="I6803">
        <v>2021</v>
      </c>
      <c r="J6803" s="15" t="s">
        <v>1464</v>
      </c>
      <c r="K6803">
        <v>2021</v>
      </c>
      <c r="L6803" t="s">
        <v>1367</v>
      </c>
      <c r="M6803" t="s">
        <v>13866</v>
      </c>
      <c r="N6803" t="s">
        <v>14070</v>
      </c>
      <c r="O6803">
        <v>26600000000</v>
      </c>
      <c r="P6803" t="s">
        <v>11666</v>
      </c>
      <c r="Q6803">
        <f t="shared" si="120"/>
        <v>75</v>
      </c>
      <c r="R6803">
        <v>24125814</v>
      </c>
      <c r="S6803" t="s">
        <v>2370</v>
      </c>
      <c r="T6803" t="s">
        <v>14816</v>
      </c>
      <c r="U6803" s="75">
        <v>75</v>
      </c>
      <c r="V6803">
        <v>9.4</v>
      </c>
      <c r="W6803">
        <v>705</v>
      </c>
      <c r="AH6803" s="16"/>
      <c r="AI6803" t="s">
        <v>1375</v>
      </c>
    </row>
    <row r="6804" spans="1:35" x14ac:dyDescent="0.25">
      <c r="A6804" t="s">
        <v>14817</v>
      </c>
      <c r="B6804" s="1">
        <v>59</v>
      </c>
      <c r="C6804" t="s">
        <v>14052</v>
      </c>
      <c r="D6804">
        <v>8590214</v>
      </c>
      <c r="E6804" t="s">
        <v>14818</v>
      </c>
      <c r="F6804" t="s">
        <v>1363</v>
      </c>
      <c r="G6804" t="s">
        <v>1391</v>
      </c>
      <c r="H6804" s="3" t="s">
        <v>6444</v>
      </c>
      <c r="I6804">
        <v>2018</v>
      </c>
      <c r="J6804" s="15" t="s">
        <v>6445</v>
      </c>
      <c r="K6804">
        <v>2018</v>
      </c>
      <c r="L6804" t="s">
        <v>1394</v>
      </c>
      <c r="M6804" t="s">
        <v>14105</v>
      </c>
      <c r="N6804" t="s">
        <v>9401</v>
      </c>
      <c r="O6804">
        <v>26600000000</v>
      </c>
      <c r="P6804" t="s">
        <v>1234</v>
      </c>
      <c r="Q6804">
        <f t="shared" si="120"/>
        <v>1615</v>
      </c>
      <c r="R6804">
        <v>22339655</v>
      </c>
      <c r="S6804" t="s">
        <v>2103</v>
      </c>
      <c r="T6804" t="s">
        <v>14145</v>
      </c>
      <c r="U6804" s="75">
        <v>1615</v>
      </c>
      <c r="V6804">
        <v>10.5</v>
      </c>
      <c r="W6804">
        <v>16957.5</v>
      </c>
      <c r="AH6804" s="16"/>
      <c r="AI6804" t="s">
        <v>1375</v>
      </c>
    </row>
    <row r="6805" spans="1:35" x14ac:dyDescent="0.25">
      <c r="A6805" t="s">
        <v>14819</v>
      </c>
      <c r="B6805" s="1">
        <v>59</v>
      </c>
      <c r="C6805" t="s">
        <v>571</v>
      </c>
      <c r="D6805">
        <v>8839999</v>
      </c>
      <c r="E6805" t="s">
        <v>14820</v>
      </c>
      <c r="F6805" t="s">
        <v>1363</v>
      </c>
      <c r="G6805" t="s">
        <v>1391</v>
      </c>
      <c r="H6805" s="3" t="s">
        <v>2544</v>
      </c>
      <c r="I6805">
        <v>2018</v>
      </c>
      <c r="J6805" s="15" t="s">
        <v>2545</v>
      </c>
      <c r="K6805">
        <v>2018</v>
      </c>
      <c r="L6805" t="s">
        <v>1394</v>
      </c>
      <c r="M6805" t="s">
        <v>14105</v>
      </c>
      <c r="N6805" t="s">
        <v>14105</v>
      </c>
      <c r="O6805" t="s">
        <v>1408</v>
      </c>
      <c r="P6805" t="s">
        <v>133</v>
      </c>
      <c r="Q6805">
        <f t="shared" si="120"/>
        <v>2700</v>
      </c>
      <c r="R6805">
        <v>22339655</v>
      </c>
      <c r="S6805" t="s">
        <v>2103</v>
      </c>
      <c r="T6805" t="s">
        <v>14145</v>
      </c>
      <c r="U6805" s="75">
        <v>2700</v>
      </c>
      <c r="V6805">
        <v>10.5</v>
      </c>
      <c r="W6805">
        <v>28350</v>
      </c>
      <c r="AH6805" s="16"/>
      <c r="AI6805" t="s">
        <v>1375</v>
      </c>
    </row>
    <row r="6806" spans="1:35" x14ac:dyDescent="0.25">
      <c r="A6806" t="s">
        <v>14821</v>
      </c>
      <c r="B6806" s="1">
        <v>59</v>
      </c>
      <c r="C6806" t="s">
        <v>571</v>
      </c>
      <c r="D6806">
        <v>8841314</v>
      </c>
      <c r="E6806" t="s">
        <v>14822</v>
      </c>
      <c r="F6806" t="s">
        <v>1363</v>
      </c>
      <c r="G6806" t="s">
        <v>1391</v>
      </c>
      <c r="H6806" s="3" t="s">
        <v>2544</v>
      </c>
      <c r="I6806">
        <v>2018</v>
      </c>
      <c r="J6806" s="15" t="s">
        <v>2545</v>
      </c>
      <c r="K6806">
        <v>2018</v>
      </c>
      <c r="L6806" t="s">
        <v>1394</v>
      </c>
      <c r="M6806" t="s">
        <v>14822</v>
      </c>
      <c r="N6806" t="s">
        <v>4662</v>
      </c>
      <c r="O6806" t="s">
        <v>1408</v>
      </c>
      <c r="P6806" t="s">
        <v>13941</v>
      </c>
      <c r="Q6806">
        <f t="shared" si="120"/>
        <v>30</v>
      </c>
      <c r="R6806">
        <v>22339655</v>
      </c>
      <c r="S6806" t="s">
        <v>2103</v>
      </c>
      <c r="T6806" t="s">
        <v>14145</v>
      </c>
      <c r="U6806" s="75">
        <v>30</v>
      </c>
      <c r="V6806">
        <v>10.5</v>
      </c>
      <c r="W6806">
        <v>315</v>
      </c>
      <c r="AH6806" s="16"/>
      <c r="AI6806" t="s">
        <v>1375</v>
      </c>
    </row>
    <row r="6807" spans="1:35" x14ac:dyDescent="0.25">
      <c r="A6807" t="s">
        <v>14823</v>
      </c>
      <c r="B6807" s="1">
        <v>59</v>
      </c>
      <c r="C6807" t="s">
        <v>571</v>
      </c>
      <c r="D6807">
        <v>8853428</v>
      </c>
      <c r="E6807" t="s">
        <v>14824</v>
      </c>
      <c r="F6807" t="s">
        <v>1363</v>
      </c>
      <c r="G6807" t="s">
        <v>1364</v>
      </c>
      <c r="H6807" s="3" t="s">
        <v>2544</v>
      </c>
      <c r="I6807">
        <v>2018</v>
      </c>
      <c r="J6807" s="15" t="s">
        <v>2545</v>
      </c>
      <c r="K6807">
        <v>2018</v>
      </c>
      <c r="L6807" t="s">
        <v>1394</v>
      </c>
      <c r="M6807" t="s">
        <v>14148</v>
      </c>
      <c r="N6807" t="s">
        <v>14148</v>
      </c>
      <c r="O6807" t="s">
        <v>1408</v>
      </c>
      <c r="P6807" t="s">
        <v>682</v>
      </c>
      <c r="Q6807">
        <f t="shared" si="120"/>
        <v>17500</v>
      </c>
      <c r="R6807">
        <v>84449497</v>
      </c>
      <c r="S6807" t="s">
        <v>2017</v>
      </c>
      <c r="T6807" t="s">
        <v>13819</v>
      </c>
      <c r="U6807" s="75">
        <v>17500</v>
      </c>
      <c r="V6807">
        <v>11.95</v>
      </c>
      <c r="W6807">
        <v>209125</v>
      </c>
      <c r="AH6807" s="16"/>
      <c r="AI6807" t="s">
        <v>1375</v>
      </c>
    </row>
    <row r="6808" spans="1:35" x14ac:dyDescent="0.25">
      <c r="A6808" t="s">
        <v>14825</v>
      </c>
      <c r="B6808" s="1">
        <v>59</v>
      </c>
      <c r="C6808" t="s">
        <v>571</v>
      </c>
      <c r="D6808">
        <v>8897875</v>
      </c>
      <c r="E6808" t="s">
        <v>14826</v>
      </c>
      <c r="F6808" t="s">
        <v>1363</v>
      </c>
      <c r="G6808" t="s">
        <v>1391</v>
      </c>
      <c r="H6808" s="3" t="s">
        <v>7075</v>
      </c>
      <c r="I6808">
        <v>2018</v>
      </c>
      <c r="J6808" s="15" t="s">
        <v>7076</v>
      </c>
      <c r="K6808">
        <v>2018</v>
      </c>
      <c r="L6808" t="s">
        <v>1394</v>
      </c>
      <c r="M6808" t="s">
        <v>14105</v>
      </c>
      <c r="N6808" t="s">
        <v>14105</v>
      </c>
      <c r="O6808" t="s">
        <v>1408</v>
      </c>
      <c r="P6808" t="s">
        <v>133</v>
      </c>
      <c r="Q6808">
        <f t="shared" si="120"/>
        <v>2700</v>
      </c>
      <c r="R6808">
        <v>7505043</v>
      </c>
      <c r="S6808" t="s">
        <v>1378</v>
      </c>
      <c r="T6808" t="s">
        <v>587</v>
      </c>
      <c r="U6808" s="75">
        <v>2700</v>
      </c>
      <c r="V6808">
        <v>6</v>
      </c>
      <c r="W6808">
        <v>16200</v>
      </c>
      <c r="AH6808" s="16"/>
      <c r="AI6808" t="s">
        <v>1375</v>
      </c>
    </row>
    <row r="6809" spans="1:35" x14ac:dyDescent="0.25">
      <c r="A6809" t="s">
        <v>14827</v>
      </c>
      <c r="B6809" s="1">
        <v>59</v>
      </c>
      <c r="C6809" t="s">
        <v>571</v>
      </c>
      <c r="D6809">
        <v>8897875</v>
      </c>
      <c r="E6809" t="s">
        <v>14826</v>
      </c>
      <c r="F6809" t="s">
        <v>1363</v>
      </c>
      <c r="G6809" t="s">
        <v>1391</v>
      </c>
      <c r="H6809" s="3" t="s">
        <v>7075</v>
      </c>
      <c r="I6809">
        <v>2018</v>
      </c>
      <c r="J6809" s="15" t="s">
        <v>7076</v>
      </c>
      <c r="K6809">
        <v>2018</v>
      </c>
      <c r="L6809" t="s">
        <v>1394</v>
      </c>
      <c r="M6809" t="s">
        <v>14105</v>
      </c>
      <c r="N6809" t="s">
        <v>14105</v>
      </c>
      <c r="O6809" t="s">
        <v>1408</v>
      </c>
      <c r="P6809" t="s">
        <v>133</v>
      </c>
      <c r="Q6809">
        <f t="shared" si="120"/>
        <v>2700</v>
      </c>
      <c r="R6809">
        <v>22339655</v>
      </c>
      <c r="S6809" t="s">
        <v>2103</v>
      </c>
      <c r="T6809" t="s">
        <v>14145</v>
      </c>
      <c r="U6809" s="75">
        <v>2700</v>
      </c>
      <c r="V6809">
        <v>10.5</v>
      </c>
      <c r="W6809">
        <v>28350</v>
      </c>
      <c r="AH6809" s="16"/>
      <c r="AI6809" t="s">
        <v>1375</v>
      </c>
    </row>
    <row r="6810" spans="1:35" x14ac:dyDescent="0.25">
      <c r="A6810" t="s">
        <v>14828</v>
      </c>
      <c r="B6810" s="1">
        <v>59</v>
      </c>
      <c r="C6810" t="s">
        <v>571</v>
      </c>
      <c r="D6810">
        <v>8900485</v>
      </c>
      <c r="E6810" t="s">
        <v>14300</v>
      </c>
      <c r="F6810" t="s">
        <v>1363</v>
      </c>
      <c r="G6810" t="s">
        <v>1391</v>
      </c>
      <c r="H6810" s="3" t="s">
        <v>6719</v>
      </c>
      <c r="I6810">
        <v>2018</v>
      </c>
      <c r="J6810" s="15" t="s">
        <v>6735</v>
      </c>
      <c r="K6810">
        <v>2018</v>
      </c>
      <c r="L6810" t="s">
        <v>1394</v>
      </c>
      <c r="M6810" t="s">
        <v>14105</v>
      </c>
      <c r="N6810" t="s">
        <v>14105</v>
      </c>
      <c r="O6810" t="s">
        <v>1408</v>
      </c>
      <c r="P6810" t="s">
        <v>13941</v>
      </c>
      <c r="Q6810">
        <f t="shared" si="120"/>
        <v>3850</v>
      </c>
      <c r="R6810">
        <v>22339655</v>
      </c>
      <c r="S6810" t="s">
        <v>2103</v>
      </c>
      <c r="T6810" t="s">
        <v>14145</v>
      </c>
      <c r="U6810" s="75">
        <v>3850</v>
      </c>
      <c r="V6810">
        <v>10.5</v>
      </c>
      <c r="W6810">
        <v>40425</v>
      </c>
      <c r="AH6810" s="16"/>
      <c r="AI6810" t="s">
        <v>1375</v>
      </c>
    </row>
    <row r="6811" spans="1:35" x14ac:dyDescent="0.25">
      <c r="A6811" t="s">
        <v>14829</v>
      </c>
      <c r="B6811" s="1">
        <v>59</v>
      </c>
      <c r="C6811" t="s">
        <v>14052</v>
      </c>
      <c r="D6811">
        <v>12982768</v>
      </c>
      <c r="E6811" t="s">
        <v>14830</v>
      </c>
      <c r="F6811" t="s">
        <v>3576</v>
      </c>
      <c r="G6811" t="s">
        <v>1364</v>
      </c>
      <c r="H6811" s="3" t="s">
        <v>10440</v>
      </c>
      <c r="I6811">
        <v>2020</v>
      </c>
      <c r="J6811" s="15" t="s">
        <v>10440</v>
      </c>
      <c r="K6811">
        <v>2020</v>
      </c>
      <c r="L6811" t="s">
        <v>1367</v>
      </c>
      <c r="M6811" t="s">
        <v>14169</v>
      </c>
      <c r="N6811" t="s">
        <v>14831</v>
      </c>
      <c r="O6811" t="s">
        <v>1408</v>
      </c>
      <c r="P6811" t="s">
        <v>11666</v>
      </c>
      <c r="Q6811">
        <f t="shared" si="120"/>
        <v>1000</v>
      </c>
      <c r="R6811">
        <v>22339655</v>
      </c>
      <c r="S6811" t="s">
        <v>2103</v>
      </c>
      <c r="T6811" t="s">
        <v>14832</v>
      </c>
      <c r="U6811" s="75">
        <v>1000</v>
      </c>
      <c r="V6811">
        <v>9.15</v>
      </c>
      <c r="W6811">
        <v>9150</v>
      </c>
      <c r="AH6811" s="16"/>
      <c r="AI6811" t="s">
        <v>1375</v>
      </c>
    </row>
    <row r="6812" spans="1:35" x14ac:dyDescent="0.25">
      <c r="A6812" t="s">
        <v>14833</v>
      </c>
      <c r="B6812" s="1">
        <v>59</v>
      </c>
      <c r="C6812" t="s">
        <v>14052</v>
      </c>
      <c r="D6812">
        <v>12982768</v>
      </c>
      <c r="E6812" t="s">
        <v>14830</v>
      </c>
      <c r="F6812" t="s">
        <v>3576</v>
      </c>
      <c r="G6812" t="s">
        <v>1364</v>
      </c>
      <c r="H6812" s="3" t="s">
        <v>10440</v>
      </c>
      <c r="I6812">
        <v>2020</v>
      </c>
      <c r="J6812" s="15" t="s">
        <v>10440</v>
      </c>
      <c r="K6812">
        <v>2020</v>
      </c>
      <c r="L6812" t="s">
        <v>1367</v>
      </c>
      <c r="M6812" t="s">
        <v>14169</v>
      </c>
      <c r="N6812" t="s">
        <v>14831</v>
      </c>
      <c r="O6812" t="s">
        <v>1408</v>
      </c>
      <c r="P6812" t="s">
        <v>11666</v>
      </c>
      <c r="Q6812">
        <f t="shared" si="120"/>
        <v>1000</v>
      </c>
      <c r="R6812">
        <v>8163294</v>
      </c>
      <c r="S6812" t="s">
        <v>1382</v>
      </c>
      <c r="T6812" t="s">
        <v>14834</v>
      </c>
      <c r="U6812" s="75">
        <v>1000</v>
      </c>
      <c r="V6812">
        <v>9.24</v>
      </c>
      <c r="W6812">
        <v>9240</v>
      </c>
      <c r="AH6812" s="16"/>
      <c r="AI6812" t="s">
        <v>1375</v>
      </c>
    </row>
    <row r="6813" spans="1:35" x14ac:dyDescent="0.25">
      <c r="A6813" t="s">
        <v>14835</v>
      </c>
      <c r="B6813" s="1">
        <v>59</v>
      </c>
      <c r="C6813" t="s">
        <v>571</v>
      </c>
      <c r="D6813">
        <v>8816093</v>
      </c>
      <c r="E6813" t="s">
        <v>14105</v>
      </c>
      <c r="F6813" t="s">
        <v>1363</v>
      </c>
      <c r="G6813" t="s">
        <v>1391</v>
      </c>
      <c r="H6813" s="3" t="s">
        <v>9339</v>
      </c>
      <c r="I6813">
        <v>2018</v>
      </c>
      <c r="J6813" s="15" t="s">
        <v>2544</v>
      </c>
      <c r="K6813">
        <v>2018</v>
      </c>
      <c r="L6813" t="s">
        <v>1394</v>
      </c>
      <c r="M6813" t="s">
        <v>14105</v>
      </c>
      <c r="N6813" t="s">
        <v>14105</v>
      </c>
      <c r="O6813">
        <v>26600000000</v>
      </c>
      <c r="P6813" t="s">
        <v>133</v>
      </c>
      <c r="Q6813">
        <f t="shared" si="120"/>
        <v>2800</v>
      </c>
      <c r="R6813">
        <v>62359193</v>
      </c>
      <c r="S6813" t="s">
        <v>11930</v>
      </c>
      <c r="T6813" t="s">
        <v>587</v>
      </c>
      <c r="U6813" s="75">
        <v>2800</v>
      </c>
      <c r="V6813">
        <v>8.75</v>
      </c>
      <c r="W6813">
        <v>24500</v>
      </c>
      <c r="AH6813" s="16"/>
      <c r="AI6813" t="s">
        <v>1375</v>
      </c>
    </row>
    <row r="6814" spans="1:35" x14ac:dyDescent="0.25">
      <c r="A6814" t="s">
        <v>14836</v>
      </c>
      <c r="B6814" s="1">
        <v>59</v>
      </c>
      <c r="C6814" t="s">
        <v>571</v>
      </c>
      <c r="D6814">
        <v>8816093</v>
      </c>
      <c r="E6814" t="s">
        <v>14105</v>
      </c>
      <c r="F6814" t="s">
        <v>1363</v>
      </c>
      <c r="G6814" t="s">
        <v>1391</v>
      </c>
      <c r="H6814" s="3" t="s">
        <v>9339</v>
      </c>
      <c r="I6814">
        <v>2018</v>
      </c>
      <c r="J6814" s="15" t="s">
        <v>2544</v>
      </c>
      <c r="K6814">
        <v>2018</v>
      </c>
      <c r="L6814" t="s">
        <v>1394</v>
      </c>
      <c r="M6814" t="s">
        <v>14105</v>
      </c>
      <c r="N6814" t="s">
        <v>14105</v>
      </c>
      <c r="O6814">
        <v>26600000000</v>
      </c>
      <c r="P6814" t="s">
        <v>133</v>
      </c>
      <c r="Q6814">
        <f t="shared" si="120"/>
        <v>2800</v>
      </c>
      <c r="R6814">
        <v>22339655</v>
      </c>
      <c r="S6814" t="s">
        <v>2103</v>
      </c>
      <c r="T6814" t="s">
        <v>14145</v>
      </c>
      <c r="U6814" s="75">
        <v>2800</v>
      </c>
      <c r="V6814">
        <v>12.5</v>
      </c>
      <c r="W6814">
        <v>35000</v>
      </c>
      <c r="AH6814" s="16"/>
      <c r="AI6814" t="s">
        <v>1375</v>
      </c>
    </row>
    <row r="6815" spans="1:35" x14ac:dyDescent="0.25">
      <c r="A6815" t="s">
        <v>14837</v>
      </c>
      <c r="B6815" s="1">
        <v>59</v>
      </c>
      <c r="C6815" t="s">
        <v>571</v>
      </c>
      <c r="D6815">
        <v>8816093</v>
      </c>
      <c r="E6815" t="s">
        <v>14105</v>
      </c>
      <c r="F6815" t="s">
        <v>1363</v>
      </c>
      <c r="G6815" t="s">
        <v>1391</v>
      </c>
      <c r="H6815" s="3" t="s">
        <v>9339</v>
      </c>
      <c r="I6815">
        <v>2018</v>
      </c>
      <c r="J6815" s="15" t="s">
        <v>2544</v>
      </c>
      <c r="K6815">
        <v>2018</v>
      </c>
      <c r="L6815" t="s">
        <v>1394</v>
      </c>
      <c r="M6815" t="s">
        <v>14105</v>
      </c>
      <c r="N6815" t="s">
        <v>14105</v>
      </c>
      <c r="O6815">
        <v>26600000000</v>
      </c>
      <c r="P6815" t="s">
        <v>133</v>
      </c>
      <c r="Q6815">
        <f t="shared" si="120"/>
        <v>2800</v>
      </c>
      <c r="R6815">
        <v>7505043</v>
      </c>
      <c r="S6815" t="s">
        <v>1378</v>
      </c>
      <c r="T6815" t="s">
        <v>587</v>
      </c>
      <c r="U6815" s="75">
        <v>2800</v>
      </c>
      <c r="V6815">
        <v>5.7</v>
      </c>
      <c r="W6815">
        <v>15960</v>
      </c>
      <c r="AH6815" s="16"/>
      <c r="AI6815" t="s">
        <v>1375</v>
      </c>
    </row>
    <row r="6816" spans="1:35" x14ac:dyDescent="0.25">
      <c r="A6816" t="s">
        <v>14838</v>
      </c>
      <c r="B6816" s="1">
        <v>59</v>
      </c>
      <c r="C6816" t="s">
        <v>571</v>
      </c>
      <c r="D6816">
        <v>12948462</v>
      </c>
      <c r="E6816" t="s">
        <v>14839</v>
      </c>
      <c r="F6816" t="s">
        <v>3576</v>
      </c>
      <c r="G6816" t="s">
        <v>1364</v>
      </c>
      <c r="H6816" s="3" t="s">
        <v>14840</v>
      </c>
      <c r="I6816">
        <v>2020</v>
      </c>
      <c r="J6816" s="15" t="s">
        <v>14840</v>
      </c>
      <c r="K6816">
        <v>2020</v>
      </c>
      <c r="L6816" t="s">
        <v>1367</v>
      </c>
      <c r="M6816" t="s">
        <v>14169</v>
      </c>
      <c r="N6816" t="s">
        <v>14831</v>
      </c>
      <c r="O6816" t="s">
        <v>1408</v>
      </c>
      <c r="P6816" t="s">
        <v>11686</v>
      </c>
      <c r="Q6816">
        <f t="shared" si="120"/>
        <v>10500</v>
      </c>
      <c r="R6816">
        <v>22339655</v>
      </c>
      <c r="S6816" t="s">
        <v>2103</v>
      </c>
      <c r="T6816" t="s">
        <v>14832</v>
      </c>
      <c r="U6816" s="75">
        <v>10500</v>
      </c>
      <c r="V6816">
        <v>7.93</v>
      </c>
      <c r="W6816">
        <v>83265</v>
      </c>
      <c r="AH6816" s="16"/>
      <c r="AI6816" t="s">
        <v>1375</v>
      </c>
    </row>
    <row r="6817" spans="1:35" x14ac:dyDescent="0.25">
      <c r="A6817" t="s">
        <v>14841</v>
      </c>
      <c r="B6817" s="1">
        <v>59</v>
      </c>
      <c r="C6817" t="s">
        <v>571</v>
      </c>
      <c r="D6817">
        <v>12948462</v>
      </c>
      <c r="E6817" t="s">
        <v>14839</v>
      </c>
      <c r="F6817" t="s">
        <v>3576</v>
      </c>
      <c r="G6817" t="s">
        <v>1364</v>
      </c>
      <c r="H6817" s="3" t="s">
        <v>14840</v>
      </c>
      <c r="I6817">
        <v>2020</v>
      </c>
      <c r="J6817" s="15" t="s">
        <v>14840</v>
      </c>
      <c r="K6817">
        <v>2020</v>
      </c>
      <c r="L6817" t="s">
        <v>1367</v>
      </c>
      <c r="M6817" t="s">
        <v>14169</v>
      </c>
      <c r="N6817" t="s">
        <v>14831</v>
      </c>
      <c r="O6817" t="s">
        <v>1408</v>
      </c>
      <c r="P6817" t="s">
        <v>11686</v>
      </c>
      <c r="Q6817">
        <f t="shared" si="120"/>
        <v>10500</v>
      </c>
      <c r="R6817">
        <v>8163294</v>
      </c>
      <c r="S6817" t="s">
        <v>1382</v>
      </c>
      <c r="T6817" t="s">
        <v>394</v>
      </c>
      <c r="U6817" s="75">
        <v>10500</v>
      </c>
      <c r="V6817">
        <v>8.5399999999999991</v>
      </c>
      <c r="W6817">
        <v>89670</v>
      </c>
      <c r="AH6817" s="16"/>
      <c r="AI6817" t="s">
        <v>1375</v>
      </c>
    </row>
    <row r="6818" spans="1:35" x14ac:dyDescent="0.25">
      <c r="A6818" t="s">
        <v>14842</v>
      </c>
      <c r="B6818" s="1">
        <v>59</v>
      </c>
      <c r="C6818" t="s">
        <v>14052</v>
      </c>
      <c r="D6818">
        <v>15601706</v>
      </c>
      <c r="E6818" t="s">
        <v>14843</v>
      </c>
      <c r="F6818" t="s">
        <v>1363</v>
      </c>
      <c r="G6818" t="s">
        <v>1364</v>
      </c>
      <c r="H6818" s="3" t="s">
        <v>1465</v>
      </c>
      <c r="I6818">
        <v>2021</v>
      </c>
      <c r="J6818" s="15" t="s">
        <v>1877</v>
      </c>
      <c r="K6818">
        <v>2021</v>
      </c>
      <c r="L6818" t="s">
        <v>1367</v>
      </c>
      <c r="M6818" t="s">
        <v>13866</v>
      </c>
      <c r="N6818" t="s">
        <v>14070</v>
      </c>
      <c r="O6818">
        <v>26600000000</v>
      </c>
      <c r="P6818" t="s">
        <v>11666</v>
      </c>
      <c r="Q6818">
        <f t="shared" si="120"/>
        <v>10000</v>
      </c>
      <c r="R6818">
        <v>24125814</v>
      </c>
      <c r="S6818" t="s">
        <v>2370</v>
      </c>
      <c r="T6818" t="s">
        <v>14689</v>
      </c>
      <c r="U6818" s="75">
        <v>10000</v>
      </c>
      <c r="V6818">
        <v>8.5299999999999994</v>
      </c>
      <c r="W6818">
        <v>85300</v>
      </c>
      <c r="AH6818" s="16"/>
      <c r="AI6818" t="s">
        <v>1375</v>
      </c>
    </row>
    <row r="6819" spans="1:35" x14ac:dyDescent="0.25">
      <c r="A6819" t="s">
        <v>14844</v>
      </c>
      <c r="B6819" s="1">
        <v>59</v>
      </c>
      <c r="C6819" t="s">
        <v>14052</v>
      </c>
      <c r="D6819">
        <v>15601706</v>
      </c>
      <c r="E6819" t="s">
        <v>14843</v>
      </c>
      <c r="F6819" t="s">
        <v>1363</v>
      </c>
      <c r="G6819" t="s">
        <v>1364</v>
      </c>
      <c r="H6819" s="3" t="s">
        <v>1465</v>
      </c>
      <c r="I6819">
        <v>2021</v>
      </c>
      <c r="J6819" s="15" t="s">
        <v>1877</v>
      </c>
      <c r="K6819">
        <v>2021</v>
      </c>
      <c r="L6819" t="s">
        <v>1367</v>
      </c>
      <c r="M6819" t="s">
        <v>13866</v>
      </c>
      <c r="N6819" t="s">
        <v>14070</v>
      </c>
      <c r="O6819">
        <v>26600000000</v>
      </c>
      <c r="P6819" t="s">
        <v>11666</v>
      </c>
      <c r="Q6819">
        <f t="shared" si="120"/>
        <v>10000</v>
      </c>
      <c r="R6819">
        <v>8163294</v>
      </c>
      <c r="S6819" t="s">
        <v>1382</v>
      </c>
      <c r="T6819" t="s">
        <v>394</v>
      </c>
      <c r="U6819" s="75">
        <v>10000</v>
      </c>
      <c r="V6819">
        <v>9.4499999999999993</v>
      </c>
      <c r="W6819">
        <v>94500</v>
      </c>
      <c r="AH6819" s="16"/>
      <c r="AI6819" t="s">
        <v>1375</v>
      </c>
    </row>
    <row r="6820" spans="1:35" x14ac:dyDescent="0.25">
      <c r="A6820" t="s">
        <v>14845</v>
      </c>
      <c r="B6820" s="1">
        <v>59</v>
      </c>
      <c r="C6820" t="s">
        <v>14052</v>
      </c>
      <c r="D6820">
        <v>15601706</v>
      </c>
      <c r="E6820" t="s">
        <v>14843</v>
      </c>
      <c r="F6820" t="s">
        <v>1363</v>
      </c>
      <c r="G6820" t="s">
        <v>1364</v>
      </c>
      <c r="H6820" s="3" t="s">
        <v>1465</v>
      </c>
      <c r="I6820">
        <v>2021</v>
      </c>
      <c r="J6820" s="15" t="s">
        <v>1877</v>
      </c>
      <c r="K6820">
        <v>2021</v>
      </c>
      <c r="L6820" t="s">
        <v>1367</v>
      </c>
      <c r="M6820" t="s">
        <v>13866</v>
      </c>
      <c r="N6820" t="s">
        <v>14070</v>
      </c>
      <c r="O6820">
        <v>26600000000</v>
      </c>
      <c r="P6820" t="s">
        <v>11666</v>
      </c>
      <c r="Q6820">
        <f t="shared" si="120"/>
        <v>10000</v>
      </c>
      <c r="R6820">
        <v>4556984</v>
      </c>
      <c r="S6820" t="s">
        <v>11614</v>
      </c>
      <c r="T6820" t="s">
        <v>11796</v>
      </c>
      <c r="U6820" s="75">
        <v>10000</v>
      </c>
      <c r="V6820">
        <v>7.74</v>
      </c>
      <c r="W6820">
        <v>77400</v>
      </c>
      <c r="AH6820" s="16"/>
      <c r="AI6820" t="s">
        <v>1375</v>
      </c>
    </row>
    <row r="6821" spans="1:35" x14ac:dyDescent="0.25">
      <c r="A6821" t="s">
        <v>14846</v>
      </c>
      <c r="B6821" s="1">
        <v>59</v>
      </c>
      <c r="C6821" t="s">
        <v>571</v>
      </c>
      <c r="D6821">
        <v>15594009</v>
      </c>
      <c r="E6821" t="s">
        <v>14847</v>
      </c>
      <c r="F6821" t="s">
        <v>1363</v>
      </c>
      <c r="G6821" t="s">
        <v>14848</v>
      </c>
      <c r="H6821" s="3" t="s">
        <v>1953</v>
      </c>
      <c r="I6821">
        <v>2021</v>
      </c>
      <c r="J6821" s="15" t="s">
        <v>1963</v>
      </c>
      <c r="K6821">
        <v>2021</v>
      </c>
      <c r="L6821" t="s">
        <v>1367</v>
      </c>
      <c r="M6821" t="s">
        <v>14849</v>
      </c>
      <c r="N6821" t="s">
        <v>14850</v>
      </c>
      <c r="O6821">
        <v>29500000000</v>
      </c>
      <c r="P6821" t="s">
        <v>133</v>
      </c>
      <c r="Q6821">
        <f t="shared" si="120"/>
        <v>200</v>
      </c>
      <c r="R6821">
        <v>4556984</v>
      </c>
      <c r="S6821" t="s">
        <v>11614</v>
      </c>
      <c r="T6821" t="s">
        <v>11796</v>
      </c>
      <c r="U6821" s="75">
        <v>200</v>
      </c>
      <c r="V6821">
        <v>8.1999999999999993</v>
      </c>
      <c r="W6821">
        <v>1640</v>
      </c>
      <c r="AH6821" s="16"/>
      <c r="AI6821" t="s">
        <v>1375</v>
      </c>
    </row>
    <row r="6822" spans="1:35" x14ac:dyDescent="0.25">
      <c r="A6822" t="s">
        <v>14851</v>
      </c>
      <c r="B6822" s="1">
        <v>59</v>
      </c>
      <c r="C6822" t="s">
        <v>14052</v>
      </c>
      <c r="D6822">
        <v>14120674</v>
      </c>
      <c r="E6822" t="s">
        <v>14852</v>
      </c>
      <c r="F6822" t="s">
        <v>1363</v>
      </c>
      <c r="G6822" t="s">
        <v>1364</v>
      </c>
      <c r="H6822" s="3" t="s">
        <v>14853</v>
      </c>
      <c r="I6822">
        <v>2021</v>
      </c>
      <c r="J6822" s="15" t="s">
        <v>9594</v>
      </c>
      <c r="K6822">
        <v>2021</v>
      </c>
      <c r="L6822" t="s">
        <v>1367</v>
      </c>
      <c r="M6822" t="s">
        <v>14169</v>
      </c>
      <c r="N6822" t="s">
        <v>14170</v>
      </c>
      <c r="O6822">
        <v>26600000000</v>
      </c>
      <c r="P6822" t="s">
        <v>11666</v>
      </c>
      <c r="Q6822">
        <f t="shared" si="120"/>
        <v>6000</v>
      </c>
      <c r="R6822">
        <v>90552857</v>
      </c>
      <c r="S6822" t="s">
        <v>1928</v>
      </c>
      <c r="T6822" t="s">
        <v>587</v>
      </c>
      <c r="U6822" s="75">
        <v>6000</v>
      </c>
      <c r="V6822">
        <v>6.75</v>
      </c>
      <c r="W6822">
        <v>40500</v>
      </c>
      <c r="AH6822" s="16"/>
      <c r="AI6822" t="s">
        <v>1375</v>
      </c>
    </row>
    <row r="6823" spans="1:35" x14ac:dyDescent="0.25">
      <c r="A6823" t="s">
        <v>14854</v>
      </c>
      <c r="B6823" s="1">
        <v>59</v>
      </c>
      <c r="C6823" t="s">
        <v>14052</v>
      </c>
      <c r="D6823">
        <v>14120674</v>
      </c>
      <c r="E6823" t="s">
        <v>14852</v>
      </c>
      <c r="F6823" t="s">
        <v>1363</v>
      </c>
      <c r="G6823" t="s">
        <v>1364</v>
      </c>
      <c r="H6823" s="3" t="s">
        <v>14853</v>
      </c>
      <c r="I6823">
        <v>2021</v>
      </c>
      <c r="J6823" s="15" t="s">
        <v>9594</v>
      </c>
      <c r="K6823">
        <v>2021</v>
      </c>
      <c r="L6823" t="s">
        <v>1367</v>
      </c>
      <c r="M6823" t="s">
        <v>14169</v>
      </c>
      <c r="N6823" t="s">
        <v>14170</v>
      </c>
      <c r="O6823">
        <v>26600000000</v>
      </c>
      <c r="P6823" t="s">
        <v>11666</v>
      </c>
      <c r="Q6823">
        <f t="shared" si="120"/>
        <v>6000</v>
      </c>
      <c r="R6823">
        <v>4556984</v>
      </c>
      <c r="S6823" t="s">
        <v>11614</v>
      </c>
      <c r="T6823" t="s">
        <v>11796</v>
      </c>
      <c r="U6823" s="75">
        <v>6000</v>
      </c>
      <c r="V6823">
        <v>5.64</v>
      </c>
      <c r="W6823">
        <v>33840</v>
      </c>
      <c r="AH6823" s="16"/>
      <c r="AI6823" t="s">
        <v>1375</v>
      </c>
    </row>
    <row r="6824" spans="1:35" x14ac:dyDescent="0.25">
      <c r="A6824" t="s">
        <v>14855</v>
      </c>
      <c r="B6824" s="1">
        <v>59</v>
      </c>
      <c r="C6824" t="s">
        <v>14052</v>
      </c>
      <c r="D6824">
        <v>14120674</v>
      </c>
      <c r="E6824" t="s">
        <v>14852</v>
      </c>
      <c r="F6824" t="s">
        <v>1363</v>
      </c>
      <c r="G6824" t="s">
        <v>1364</v>
      </c>
      <c r="H6824" s="3" t="s">
        <v>14853</v>
      </c>
      <c r="I6824">
        <v>2021</v>
      </c>
      <c r="J6824" s="15" t="s">
        <v>9594</v>
      </c>
      <c r="K6824">
        <v>2021</v>
      </c>
      <c r="L6824" t="s">
        <v>1367</v>
      </c>
      <c r="M6824" t="s">
        <v>14169</v>
      </c>
      <c r="N6824" t="s">
        <v>14170</v>
      </c>
      <c r="O6824">
        <v>26600000000</v>
      </c>
      <c r="P6824" t="s">
        <v>11666</v>
      </c>
      <c r="Q6824">
        <f t="shared" si="120"/>
        <v>6000</v>
      </c>
      <c r="R6824">
        <v>8163294</v>
      </c>
      <c r="S6824" t="s">
        <v>1382</v>
      </c>
      <c r="T6824" t="s">
        <v>394</v>
      </c>
      <c r="U6824" s="75">
        <v>6000</v>
      </c>
      <c r="V6824">
        <v>9.4499999999999993</v>
      </c>
      <c r="W6824">
        <v>56700</v>
      </c>
      <c r="AH6824" s="16"/>
      <c r="AI6824" t="s">
        <v>1375</v>
      </c>
    </row>
    <row r="6825" spans="1:35" x14ac:dyDescent="0.25">
      <c r="A6825" t="s">
        <v>14856</v>
      </c>
      <c r="B6825" s="1">
        <v>59</v>
      </c>
      <c r="C6825" t="s">
        <v>14052</v>
      </c>
      <c r="D6825">
        <v>14120674</v>
      </c>
      <c r="E6825" t="s">
        <v>14852</v>
      </c>
      <c r="F6825" t="s">
        <v>1363</v>
      </c>
      <c r="G6825" t="s">
        <v>1364</v>
      </c>
      <c r="H6825" s="3" t="s">
        <v>14853</v>
      </c>
      <c r="I6825">
        <v>2021</v>
      </c>
      <c r="J6825" s="15" t="s">
        <v>9594</v>
      </c>
      <c r="K6825">
        <v>2021</v>
      </c>
      <c r="L6825" t="s">
        <v>1367</v>
      </c>
      <c r="M6825" t="s">
        <v>14169</v>
      </c>
      <c r="N6825" t="s">
        <v>14170</v>
      </c>
      <c r="O6825">
        <v>26600000000</v>
      </c>
      <c r="P6825" t="s">
        <v>11666</v>
      </c>
      <c r="Q6825">
        <f t="shared" si="120"/>
        <v>6000</v>
      </c>
      <c r="R6825">
        <v>22339655</v>
      </c>
      <c r="S6825" t="s">
        <v>2103</v>
      </c>
      <c r="T6825" t="s">
        <v>14392</v>
      </c>
      <c r="U6825" s="75">
        <v>6000</v>
      </c>
      <c r="V6825">
        <v>9.15</v>
      </c>
      <c r="W6825">
        <v>54900</v>
      </c>
      <c r="AH6825" s="16"/>
      <c r="AI6825" t="s">
        <v>1375</v>
      </c>
    </row>
    <row r="6826" spans="1:35" x14ac:dyDescent="0.25">
      <c r="A6826" t="s">
        <v>14857</v>
      </c>
      <c r="B6826" s="1">
        <v>59</v>
      </c>
      <c r="C6826" t="s">
        <v>571</v>
      </c>
      <c r="D6826">
        <v>8918678</v>
      </c>
      <c r="E6826" t="s">
        <v>14858</v>
      </c>
      <c r="F6826" t="s">
        <v>1363</v>
      </c>
      <c r="G6826" t="s">
        <v>1364</v>
      </c>
      <c r="H6826" s="3" t="s">
        <v>6719</v>
      </c>
      <c r="I6826">
        <v>2018</v>
      </c>
      <c r="J6826" s="15" t="s">
        <v>6735</v>
      </c>
      <c r="K6826">
        <v>2018</v>
      </c>
      <c r="L6826" t="s">
        <v>1394</v>
      </c>
      <c r="M6826" t="s">
        <v>14148</v>
      </c>
      <c r="N6826" t="s">
        <v>14148</v>
      </c>
      <c r="O6826" t="s">
        <v>1408</v>
      </c>
      <c r="P6826" t="s">
        <v>682</v>
      </c>
      <c r="Q6826">
        <f t="shared" si="120"/>
        <v>17500</v>
      </c>
      <c r="R6826">
        <v>62359193</v>
      </c>
      <c r="S6826" t="s">
        <v>11930</v>
      </c>
      <c r="T6826" t="s">
        <v>587</v>
      </c>
      <c r="U6826" s="75">
        <v>17500</v>
      </c>
      <c r="V6826">
        <v>6.75</v>
      </c>
      <c r="W6826">
        <v>118125</v>
      </c>
      <c r="AH6826" s="16"/>
      <c r="AI6826" t="s">
        <v>1375</v>
      </c>
    </row>
    <row r="6827" spans="1:35" x14ac:dyDescent="0.25">
      <c r="A6827" t="s">
        <v>14859</v>
      </c>
      <c r="B6827" s="1">
        <v>59</v>
      </c>
      <c r="C6827" t="s">
        <v>571</v>
      </c>
      <c r="D6827">
        <v>8918678</v>
      </c>
      <c r="E6827" t="s">
        <v>14858</v>
      </c>
      <c r="F6827" t="s">
        <v>1363</v>
      </c>
      <c r="G6827" t="s">
        <v>1364</v>
      </c>
      <c r="H6827" s="3" t="s">
        <v>6719</v>
      </c>
      <c r="I6827">
        <v>2018</v>
      </c>
      <c r="J6827" s="15" t="s">
        <v>6735</v>
      </c>
      <c r="K6827">
        <v>2018</v>
      </c>
      <c r="L6827" t="s">
        <v>1394</v>
      </c>
      <c r="M6827" t="s">
        <v>14148</v>
      </c>
      <c r="N6827" t="s">
        <v>14148</v>
      </c>
      <c r="O6827" t="s">
        <v>1408</v>
      </c>
      <c r="P6827" t="s">
        <v>682</v>
      </c>
      <c r="Q6827">
        <f t="shared" si="120"/>
        <v>17500</v>
      </c>
      <c r="R6827">
        <v>22339655</v>
      </c>
      <c r="S6827" t="s">
        <v>2103</v>
      </c>
      <c r="T6827" t="s">
        <v>14423</v>
      </c>
      <c r="U6827" s="75">
        <v>17500</v>
      </c>
      <c r="V6827">
        <v>10.5</v>
      </c>
      <c r="W6827">
        <v>183750</v>
      </c>
      <c r="AH6827" s="16"/>
      <c r="AI6827" t="s">
        <v>1375</v>
      </c>
    </row>
    <row r="6828" spans="1:35" x14ac:dyDescent="0.25">
      <c r="A6828" t="s">
        <v>14860</v>
      </c>
      <c r="B6828" s="1">
        <v>59</v>
      </c>
      <c r="C6828" t="s">
        <v>571</v>
      </c>
      <c r="D6828">
        <v>9179607</v>
      </c>
      <c r="E6828" t="s">
        <v>14861</v>
      </c>
      <c r="F6828" t="s">
        <v>1363</v>
      </c>
      <c r="G6828" t="s">
        <v>1364</v>
      </c>
      <c r="H6828" s="3" t="s">
        <v>1652</v>
      </c>
      <c r="I6828">
        <v>2018</v>
      </c>
      <c r="J6828" s="15" t="s">
        <v>6952</v>
      </c>
      <c r="K6828">
        <v>2018</v>
      </c>
      <c r="L6828" t="s">
        <v>1394</v>
      </c>
      <c r="M6828" t="s">
        <v>14148</v>
      </c>
      <c r="N6828" t="s">
        <v>14148</v>
      </c>
      <c r="O6828" t="s">
        <v>1408</v>
      </c>
      <c r="P6828" t="s">
        <v>682</v>
      </c>
      <c r="Q6828">
        <f t="shared" si="120"/>
        <v>17500</v>
      </c>
      <c r="R6828">
        <v>62359193</v>
      </c>
      <c r="S6828" t="s">
        <v>11930</v>
      </c>
      <c r="T6828" t="s">
        <v>587</v>
      </c>
      <c r="U6828" s="75">
        <v>17500</v>
      </c>
      <c r="V6828">
        <v>6.95</v>
      </c>
      <c r="W6828">
        <v>121625</v>
      </c>
      <c r="AH6828" s="16"/>
      <c r="AI6828" t="s">
        <v>1375</v>
      </c>
    </row>
    <row r="6829" spans="1:35" x14ac:dyDescent="0.25">
      <c r="A6829" t="s">
        <v>14862</v>
      </c>
      <c r="B6829" s="1">
        <v>59</v>
      </c>
      <c r="C6829" t="s">
        <v>571</v>
      </c>
      <c r="D6829">
        <v>9179607</v>
      </c>
      <c r="E6829" t="s">
        <v>14861</v>
      </c>
      <c r="F6829" t="s">
        <v>1363</v>
      </c>
      <c r="G6829" t="s">
        <v>1364</v>
      </c>
      <c r="H6829" s="3" t="s">
        <v>1652</v>
      </c>
      <c r="I6829">
        <v>2018</v>
      </c>
      <c r="J6829" s="15" t="s">
        <v>6952</v>
      </c>
      <c r="K6829">
        <v>2018</v>
      </c>
      <c r="L6829" t="s">
        <v>1394</v>
      </c>
      <c r="M6829" t="s">
        <v>14148</v>
      </c>
      <c r="N6829" t="s">
        <v>14148</v>
      </c>
      <c r="O6829" t="s">
        <v>1408</v>
      </c>
      <c r="P6829" t="s">
        <v>682</v>
      </c>
      <c r="Q6829">
        <f t="shared" si="120"/>
        <v>17500</v>
      </c>
      <c r="R6829">
        <v>22339655</v>
      </c>
      <c r="S6829" t="s">
        <v>2103</v>
      </c>
      <c r="T6829" t="s">
        <v>14180</v>
      </c>
      <c r="U6829" s="75">
        <v>17500</v>
      </c>
      <c r="V6829">
        <v>10.5</v>
      </c>
      <c r="W6829">
        <v>183750</v>
      </c>
      <c r="AH6829" s="16"/>
      <c r="AI6829" t="s">
        <v>1375</v>
      </c>
    </row>
    <row r="6830" spans="1:35" x14ac:dyDescent="0.25">
      <c r="A6830" t="s">
        <v>14863</v>
      </c>
      <c r="B6830" s="1">
        <v>59</v>
      </c>
      <c r="C6830" t="s">
        <v>571</v>
      </c>
      <c r="D6830">
        <v>8928878</v>
      </c>
      <c r="E6830" t="s">
        <v>14105</v>
      </c>
      <c r="F6830" t="s">
        <v>1363</v>
      </c>
      <c r="G6830" t="s">
        <v>1391</v>
      </c>
      <c r="H6830" s="3" t="s">
        <v>7076</v>
      </c>
      <c r="I6830">
        <v>2018</v>
      </c>
      <c r="J6830" s="15" t="s">
        <v>6794</v>
      </c>
      <c r="K6830">
        <v>2018</v>
      </c>
      <c r="L6830" t="s">
        <v>1394</v>
      </c>
      <c r="M6830" t="s">
        <v>14105</v>
      </c>
      <c r="N6830" t="s">
        <v>14105</v>
      </c>
      <c r="O6830" t="s">
        <v>1408</v>
      </c>
      <c r="P6830" t="s">
        <v>133</v>
      </c>
      <c r="Q6830">
        <f t="shared" si="120"/>
        <v>2800</v>
      </c>
      <c r="R6830">
        <v>7505043</v>
      </c>
      <c r="S6830" t="s">
        <v>1378</v>
      </c>
      <c r="T6830" t="s">
        <v>587</v>
      </c>
      <c r="U6830" s="75">
        <v>2800</v>
      </c>
      <c r="V6830">
        <v>6</v>
      </c>
      <c r="W6830">
        <v>16800</v>
      </c>
      <c r="AH6830" s="16"/>
      <c r="AI6830" t="s">
        <v>1375</v>
      </c>
    </row>
    <row r="6831" spans="1:35" x14ac:dyDescent="0.25">
      <c r="A6831" t="s">
        <v>14864</v>
      </c>
      <c r="B6831" s="1">
        <v>59</v>
      </c>
      <c r="C6831" t="s">
        <v>571</v>
      </c>
      <c r="D6831">
        <v>8928878</v>
      </c>
      <c r="E6831" t="s">
        <v>14105</v>
      </c>
      <c r="F6831" t="s">
        <v>1363</v>
      </c>
      <c r="G6831" t="s">
        <v>1391</v>
      </c>
      <c r="H6831" s="3" t="s">
        <v>7076</v>
      </c>
      <c r="I6831">
        <v>2018</v>
      </c>
      <c r="J6831" s="15" t="s">
        <v>6794</v>
      </c>
      <c r="K6831">
        <v>2018</v>
      </c>
      <c r="L6831" t="s">
        <v>1394</v>
      </c>
      <c r="M6831" t="s">
        <v>14105</v>
      </c>
      <c r="N6831" t="s">
        <v>14105</v>
      </c>
      <c r="O6831" t="s">
        <v>1408</v>
      </c>
      <c r="P6831" t="s">
        <v>133</v>
      </c>
      <c r="Q6831">
        <f t="shared" si="120"/>
        <v>2800</v>
      </c>
      <c r="R6831">
        <v>22339655</v>
      </c>
      <c r="S6831" t="s">
        <v>2103</v>
      </c>
      <c r="T6831" t="s">
        <v>14145</v>
      </c>
      <c r="U6831" s="75">
        <v>2800</v>
      </c>
      <c r="V6831">
        <v>12.5</v>
      </c>
      <c r="W6831">
        <v>35000</v>
      </c>
      <c r="AH6831" s="16"/>
      <c r="AI6831" t="s">
        <v>1375</v>
      </c>
    </row>
    <row r="6832" spans="1:35" x14ac:dyDescent="0.25">
      <c r="A6832" t="s">
        <v>14865</v>
      </c>
      <c r="B6832" s="1">
        <v>59</v>
      </c>
      <c r="C6832" t="s">
        <v>571</v>
      </c>
      <c r="D6832">
        <v>8929009</v>
      </c>
      <c r="E6832" t="s">
        <v>14300</v>
      </c>
      <c r="F6832" t="s">
        <v>1363</v>
      </c>
      <c r="G6832" t="s">
        <v>1391</v>
      </c>
      <c r="H6832" s="3" t="s">
        <v>7120</v>
      </c>
      <c r="I6832">
        <v>2018</v>
      </c>
      <c r="J6832" s="15" t="s">
        <v>3975</v>
      </c>
      <c r="K6832">
        <v>2018</v>
      </c>
      <c r="L6832" t="s">
        <v>1394</v>
      </c>
      <c r="M6832" t="s">
        <v>14105</v>
      </c>
      <c r="N6832" t="s">
        <v>14105</v>
      </c>
      <c r="O6832" t="s">
        <v>1408</v>
      </c>
      <c r="P6832" t="s">
        <v>13941</v>
      </c>
      <c r="Q6832">
        <f t="shared" si="120"/>
        <v>3850</v>
      </c>
      <c r="R6832">
        <v>7505043</v>
      </c>
      <c r="S6832" t="s">
        <v>1378</v>
      </c>
      <c r="T6832" t="s">
        <v>14866</v>
      </c>
      <c r="U6832" s="75">
        <v>3850</v>
      </c>
      <c r="V6832">
        <v>5.5</v>
      </c>
      <c r="W6832">
        <v>21175</v>
      </c>
      <c r="AH6832" s="16"/>
      <c r="AI6832" t="s">
        <v>1375</v>
      </c>
    </row>
    <row r="6833" spans="1:35" x14ac:dyDescent="0.25">
      <c r="A6833" t="s">
        <v>14867</v>
      </c>
      <c r="B6833" s="1">
        <v>59</v>
      </c>
      <c r="C6833" t="s">
        <v>571</v>
      </c>
      <c r="D6833">
        <v>8929009</v>
      </c>
      <c r="E6833" t="s">
        <v>14300</v>
      </c>
      <c r="F6833" t="s">
        <v>1363</v>
      </c>
      <c r="G6833" t="s">
        <v>1391</v>
      </c>
      <c r="H6833" s="3" t="s">
        <v>7120</v>
      </c>
      <c r="I6833">
        <v>2018</v>
      </c>
      <c r="J6833" s="15" t="s">
        <v>3975</v>
      </c>
      <c r="K6833">
        <v>2018</v>
      </c>
      <c r="L6833" t="s">
        <v>1394</v>
      </c>
      <c r="M6833" t="s">
        <v>14105</v>
      </c>
      <c r="N6833" t="s">
        <v>14105</v>
      </c>
      <c r="O6833" t="s">
        <v>1408</v>
      </c>
      <c r="P6833" t="s">
        <v>13941</v>
      </c>
      <c r="Q6833">
        <f t="shared" si="120"/>
        <v>3850</v>
      </c>
      <c r="R6833">
        <v>22339655</v>
      </c>
      <c r="S6833" t="s">
        <v>2103</v>
      </c>
      <c r="T6833" t="s">
        <v>14145</v>
      </c>
      <c r="U6833" s="75">
        <v>3850</v>
      </c>
      <c r="V6833">
        <v>10.5</v>
      </c>
      <c r="W6833">
        <v>40425</v>
      </c>
      <c r="AH6833" s="16"/>
      <c r="AI6833" t="s">
        <v>1375</v>
      </c>
    </row>
    <row r="6834" spans="1:35" x14ac:dyDescent="0.25">
      <c r="A6834" t="s">
        <v>14868</v>
      </c>
      <c r="B6834" s="1">
        <v>59</v>
      </c>
      <c r="C6834" t="s">
        <v>571</v>
      </c>
      <c r="D6834">
        <v>8929009</v>
      </c>
      <c r="E6834" t="s">
        <v>14300</v>
      </c>
      <c r="F6834" t="s">
        <v>1363</v>
      </c>
      <c r="G6834" t="s">
        <v>1391</v>
      </c>
      <c r="H6834" s="3" t="s">
        <v>7120</v>
      </c>
      <c r="I6834">
        <v>2018</v>
      </c>
      <c r="J6834" s="15" t="s">
        <v>3975</v>
      </c>
      <c r="K6834">
        <v>2018</v>
      </c>
      <c r="L6834" t="s">
        <v>1394</v>
      </c>
      <c r="M6834" t="s">
        <v>14105</v>
      </c>
      <c r="N6834" t="s">
        <v>14105</v>
      </c>
      <c r="O6834" t="s">
        <v>1408</v>
      </c>
      <c r="P6834" t="s">
        <v>13941</v>
      </c>
      <c r="Q6834">
        <f t="shared" si="120"/>
        <v>3850</v>
      </c>
      <c r="R6834">
        <v>62359193</v>
      </c>
      <c r="S6834" t="s">
        <v>11930</v>
      </c>
      <c r="T6834" t="s">
        <v>587</v>
      </c>
      <c r="U6834" s="75">
        <v>3850</v>
      </c>
      <c r="V6834">
        <v>6.95</v>
      </c>
      <c r="W6834">
        <v>26757.5</v>
      </c>
      <c r="AH6834" s="16"/>
      <c r="AI6834" t="s">
        <v>1375</v>
      </c>
    </row>
    <row r="6835" spans="1:35" x14ac:dyDescent="0.25">
      <c r="A6835" t="s">
        <v>14869</v>
      </c>
      <c r="B6835" s="1">
        <v>59</v>
      </c>
      <c r="C6835" t="s">
        <v>571</v>
      </c>
      <c r="D6835">
        <v>8948194</v>
      </c>
      <c r="E6835" t="s">
        <v>14822</v>
      </c>
      <c r="F6835" t="s">
        <v>1363</v>
      </c>
      <c r="G6835" t="s">
        <v>1391</v>
      </c>
      <c r="H6835" s="3" t="s">
        <v>6794</v>
      </c>
      <c r="I6835">
        <v>2018</v>
      </c>
      <c r="J6835" s="15" t="s">
        <v>1568</v>
      </c>
      <c r="K6835">
        <v>2018</v>
      </c>
      <c r="L6835" t="s">
        <v>1394</v>
      </c>
      <c r="M6835" t="s">
        <v>14822</v>
      </c>
      <c r="N6835" t="s">
        <v>4662</v>
      </c>
      <c r="O6835" t="s">
        <v>1408</v>
      </c>
      <c r="P6835" t="s">
        <v>13941</v>
      </c>
      <c r="Q6835">
        <f t="shared" si="120"/>
        <v>30</v>
      </c>
      <c r="R6835">
        <v>84449497</v>
      </c>
      <c r="S6835" t="s">
        <v>2017</v>
      </c>
      <c r="T6835" t="s">
        <v>13819</v>
      </c>
      <c r="U6835" s="75">
        <v>30</v>
      </c>
      <c r="V6835">
        <v>35</v>
      </c>
      <c r="W6835">
        <v>1050</v>
      </c>
      <c r="AH6835" s="16"/>
      <c r="AI6835" t="s">
        <v>1375</v>
      </c>
    </row>
    <row r="6836" spans="1:35" x14ac:dyDescent="0.25">
      <c r="A6836" t="s">
        <v>14870</v>
      </c>
      <c r="B6836" s="1">
        <v>59</v>
      </c>
      <c r="C6836" t="s">
        <v>571</v>
      </c>
      <c r="D6836">
        <v>8960712</v>
      </c>
      <c r="E6836" t="s">
        <v>14871</v>
      </c>
      <c r="F6836" t="s">
        <v>1363</v>
      </c>
      <c r="G6836" t="s">
        <v>1364</v>
      </c>
      <c r="H6836" s="3" t="s">
        <v>1568</v>
      </c>
      <c r="I6836">
        <v>2018</v>
      </c>
      <c r="J6836" s="15" t="s">
        <v>1569</v>
      </c>
      <c r="K6836">
        <v>2018</v>
      </c>
      <c r="L6836" t="s">
        <v>1394</v>
      </c>
      <c r="M6836" t="s">
        <v>14148</v>
      </c>
      <c r="N6836" t="s">
        <v>14148</v>
      </c>
      <c r="O6836" t="s">
        <v>1408</v>
      </c>
      <c r="P6836" t="s">
        <v>682</v>
      </c>
      <c r="Q6836">
        <f t="shared" si="120"/>
        <v>17500</v>
      </c>
      <c r="R6836">
        <v>22339655</v>
      </c>
      <c r="S6836" t="s">
        <v>2103</v>
      </c>
      <c r="T6836" t="s">
        <v>14423</v>
      </c>
      <c r="U6836" s="75">
        <v>17500</v>
      </c>
      <c r="V6836">
        <v>10.5</v>
      </c>
      <c r="W6836">
        <v>183750</v>
      </c>
      <c r="AH6836" s="16"/>
      <c r="AI6836" t="s">
        <v>1375</v>
      </c>
    </row>
    <row r="6837" spans="1:35" x14ac:dyDescent="0.25">
      <c r="A6837" t="s">
        <v>14872</v>
      </c>
      <c r="B6837" s="1">
        <v>59</v>
      </c>
      <c r="C6837" t="s">
        <v>571</v>
      </c>
      <c r="D6837">
        <v>8966060</v>
      </c>
      <c r="E6837" t="s">
        <v>14873</v>
      </c>
      <c r="F6837" t="s">
        <v>1363</v>
      </c>
      <c r="G6837" t="s">
        <v>1364</v>
      </c>
      <c r="H6837" s="3" t="s">
        <v>1568</v>
      </c>
      <c r="I6837">
        <v>2018</v>
      </c>
      <c r="J6837" s="15" t="s">
        <v>1569</v>
      </c>
      <c r="K6837">
        <v>2018</v>
      </c>
      <c r="L6837" t="s">
        <v>1394</v>
      </c>
      <c r="M6837" t="s">
        <v>13866</v>
      </c>
      <c r="N6837" t="s">
        <v>14770</v>
      </c>
      <c r="O6837" t="s">
        <v>1408</v>
      </c>
      <c r="P6837" t="s">
        <v>11686</v>
      </c>
      <c r="Q6837">
        <f t="shared" si="120"/>
        <v>7000</v>
      </c>
      <c r="R6837">
        <v>22339655</v>
      </c>
      <c r="S6837" t="s">
        <v>2103</v>
      </c>
      <c r="T6837" t="s">
        <v>14874</v>
      </c>
      <c r="U6837" s="75">
        <v>7000</v>
      </c>
      <c r="V6837">
        <v>12.5</v>
      </c>
      <c r="W6837">
        <v>87500</v>
      </c>
      <c r="AH6837" s="16"/>
      <c r="AI6837" t="s">
        <v>1375</v>
      </c>
    </row>
    <row r="6838" spans="1:35" x14ac:dyDescent="0.25">
      <c r="A6838" t="s">
        <v>14875</v>
      </c>
      <c r="B6838" s="1">
        <v>59</v>
      </c>
      <c r="C6838" t="s">
        <v>571</v>
      </c>
      <c r="D6838">
        <v>8966060</v>
      </c>
      <c r="E6838" t="s">
        <v>14873</v>
      </c>
      <c r="F6838" t="s">
        <v>1363</v>
      </c>
      <c r="G6838" t="s">
        <v>1364</v>
      </c>
      <c r="H6838" s="3" t="s">
        <v>1568</v>
      </c>
      <c r="I6838">
        <v>2018</v>
      </c>
      <c r="J6838" s="15" t="s">
        <v>1569</v>
      </c>
      <c r="K6838">
        <v>2018</v>
      </c>
      <c r="L6838" t="s">
        <v>1394</v>
      </c>
      <c r="M6838" t="s">
        <v>13866</v>
      </c>
      <c r="N6838" t="s">
        <v>14770</v>
      </c>
      <c r="O6838" t="s">
        <v>1408</v>
      </c>
      <c r="P6838" t="s">
        <v>11686</v>
      </c>
      <c r="Q6838">
        <f t="shared" si="120"/>
        <v>7000</v>
      </c>
      <c r="R6838">
        <v>8163294</v>
      </c>
      <c r="S6838" t="s">
        <v>1382</v>
      </c>
      <c r="T6838" t="s">
        <v>14084</v>
      </c>
      <c r="U6838" s="75">
        <v>7000</v>
      </c>
      <c r="V6838">
        <v>10.6</v>
      </c>
      <c r="W6838">
        <v>74200</v>
      </c>
      <c r="AH6838" s="16"/>
      <c r="AI6838" t="s">
        <v>1375</v>
      </c>
    </row>
    <row r="6839" spans="1:35" x14ac:dyDescent="0.25">
      <c r="A6839" t="s">
        <v>14876</v>
      </c>
      <c r="B6839" s="1">
        <v>59</v>
      </c>
      <c r="C6839" t="s">
        <v>571</v>
      </c>
      <c r="D6839">
        <v>9059458</v>
      </c>
      <c r="E6839" t="s">
        <v>14822</v>
      </c>
      <c r="F6839" t="s">
        <v>1363</v>
      </c>
      <c r="G6839" t="s">
        <v>1391</v>
      </c>
      <c r="H6839" s="3" t="s">
        <v>1723</v>
      </c>
      <c r="I6839">
        <v>2018</v>
      </c>
      <c r="J6839" s="15" t="s">
        <v>1608</v>
      </c>
      <c r="K6839">
        <v>2018</v>
      </c>
      <c r="L6839" t="s">
        <v>1394</v>
      </c>
      <c r="M6839" t="s">
        <v>14822</v>
      </c>
      <c r="N6839" t="s">
        <v>4662</v>
      </c>
      <c r="O6839" t="s">
        <v>1408</v>
      </c>
      <c r="P6839" t="s">
        <v>13941</v>
      </c>
      <c r="Q6839">
        <f t="shared" si="120"/>
        <v>30</v>
      </c>
      <c r="R6839">
        <v>22339655</v>
      </c>
      <c r="S6839" t="s">
        <v>2103</v>
      </c>
      <c r="T6839" t="s">
        <v>14145</v>
      </c>
      <c r="U6839" s="75">
        <v>30</v>
      </c>
      <c r="V6839">
        <v>10.5</v>
      </c>
      <c r="W6839">
        <v>315</v>
      </c>
      <c r="AH6839" s="16"/>
      <c r="AI6839" t="s">
        <v>1375</v>
      </c>
    </row>
    <row r="6840" spans="1:35" x14ac:dyDescent="0.25">
      <c r="A6840" t="s">
        <v>14877</v>
      </c>
      <c r="B6840" s="1">
        <v>59</v>
      </c>
      <c r="C6840" t="s">
        <v>14052</v>
      </c>
      <c r="D6840">
        <v>12986682</v>
      </c>
      <c r="E6840" t="s">
        <v>14878</v>
      </c>
      <c r="F6840" t="s">
        <v>1363</v>
      </c>
      <c r="G6840" t="s">
        <v>1364</v>
      </c>
      <c r="H6840" s="3" t="s">
        <v>10440</v>
      </c>
      <c r="I6840">
        <v>2020</v>
      </c>
      <c r="J6840" s="15" t="s">
        <v>10459</v>
      </c>
      <c r="K6840">
        <v>2020</v>
      </c>
      <c r="L6840" t="s">
        <v>1367</v>
      </c>
      <c r="M6840" t="s">
        <v>13866</v>
      </c>
      <c r="N6840" t="s">
        <v>14070</v>
      </c>
      <c r="O6840">
        <v>26600000000</v>
      </c>
      <c r="P6840" t="s">
        <v>11666</v>
      </c>
      <c r="Q6840">
        <f t="shared" si="120"/>
        <v>100</v>
      </c>
      <c r="R6840">
        <v>89421469</v>
      </c>
      <c r="S6840" t="s">
        <v>4286</v>
      </c>
      <c r="T6840" t="s">
        <v>14879</v>
      </c>
      <c r="U6840" s="75">
        <v>100</v>
      </c>
      <c r="V6840">
        <v>13.65</v>
      </c>
      <c r="W6840">
        <v>1365</v>
      </c>
      <c r="AH6840" s="16"/>
      <c r="AI6840" t="s">
        <v>1375</v>
      </c>
    </row>
    <row r="6841" spans="1:35" x14ac:dyDescent="0.25">
      <c r="A6841" t="s">
        <v>14880</v>
      </c>
      <c r="B6841" s="1">
        <v>59</v>
      </c>
      <c r="C6841" t="s">
        <v>14052</v>
      </c>
      <c r="D6841">
        <v>12986682</v>
      </c>
      <c r="E6841" t="s">
        <v>14878</v>
      </c>
      <c r="F6841" t="s">
        <v>1363</v>
      </c>
      <c r="G6841" t="s">
        <v>1364</v>
      </c>
      <c r="H6841" s="3" t="s">
        <v>10440</v>
      </c>
      <c r="I6841">
        <v>2020</v>
      </c>
      <c r="J6841" s="15" t="s">
        <v>10459</v>
      </c>
      <c r="K6841">
        <v>2020</v>
      </c>
      <c r="L6841" t="s">
        <v>1367</v>
      </c>
      <c r="M6841" t="s">
        <v>13866</v>
      </c>
      <c r="N6841" t="s">
        <v>14070</v>
      </c>
      <c r="O6841">
        <v>26600000000</v>
      </c>
      <c r="P6841" t="s">
        <v>11666</v>
      </c>
      <c r="Q6841">
        <f t="shared" si="120"/>
        <v>100</v>
      </c>
      <c r="R6841">
        <v>22339655</v>
      </c>
      <c r="S6841" t="s">
        <v>2103</v>
      </c>
      <c r="T6841" t="s">
        <v>14392</v>
      </c>
      <c r="U6841" s="75">
        <v>100</v>
      </c>
      <c r="V6841">
        <v>7.93</v>
      </c>
      <c r="W6841">
        <v>793</v>
      </c>
      <c r="AH6841" s="16"/>
      <c r="AI6841" t="s">
        <v>1375</v>
      </c>
    </row>
    <row r="6842" spans="1:35" x14ac:dyDescent="0.25">
      <c r="A6842" t="s">
        <v>14881</v>
      </c>
      <c r="B6842" s="1">
        <v>59</v>
      </c>
      <c r="C6842" t="s">
        <v>14052</v>
      </c>
      <c r="D6842">
        <v>12961418</v>
      </c>
      <c r="E6842" t="s">
        <v>9289</v>
      </c>
      <c r="F6842" t="s">
        <v>1363</v>
      </c>
      <c r="G6842" t="s">
        <v>1364</v>
      </c>
      <c r="H6842" s="3" t="s">
        <v>12529</v>
      </c>
      <c r="I6842">
        <v>2020</v>
      </c>
      <c r="J6842" s="15" t="s">
        <v>12192</v>
      </c>
      <c r="K6842">
        <v>2020</v>
      </c>
      <c r="L6842" t="s">
        <v>1367</v>
      </c>
      <c r="M6842" t="s">
        <v>13866</v>
      </c>
      <c r="N6842" t="s">
        <v>14070</v>
      </c>
      <c r="O6842">
        <v>26600000000</v>
      </c>
      <c r="P6842" t="s">
        <v>11666</v>
      </c>
      <c r="Q6842">
        <f t="shared" si="120"/>
        <v>221</v>
      </c>
      <c r="R6842">
        <v>22339655</v>
      </c>
      <c r="S6842" t="s">
        <v>2103</v>
      </c>
      <c r="T6842" t="s">
        <v>14882</v>
      </c>
      <c r="U6842" s="75">
        <v>221</v>
      </c>
      <c r="V6842">
        <v>9.85</v>
      </c>
      <c r="W6842">
        <v>2176.85</v>
      </c>
      <c r="AH6842" s="16"/>
      <c r="AI6842" t="s">
        <v>1375</v>
      </c>
    </row>
    <row r="6843" spans="1:35" x14ac:dyDescent="0.25">
      <c r="A6843" t="s">
        <v>14883</v>
      </c>
      <c r="B6843" s="1">
        <v>59</v>
      </c>
      <c r="C6843" t="s">
        <v>14052</v>
      </c>
      <c r="D6843">
        <v>12961418</v>
      </c>
      <c r="E6843" t="s">
        <v>9289</v>
      </c>
      <c r="F6843" t="s">
        <v>1363</v>
      </c>
      <c r="G6843" t="s">
        <v>1364</v>
      </c>
      <c r="H6843" s="3" t="s">
        <v>12529</v>
      </c>
      <c r="I6843">
        <v>2020</v>
      </c>
      <c r="J6843" s="15" t="s">
        <v>12192</v>
      </c>
      <c r="K6843">
        <v>2020</v>
      </c>
      <c r="L6843" t="s">
        <v>1367</v>
      </c>
      <c r="M6843" t="s">
        <v>13866</v>
      </c>
      <c r="N6843" t="s">
        <v>14070</v>
      </c>
      <c r="O6843">
        <v>26600000000</v>
      </c>
      <c r="P6843" t="s">
        <v>11666</v>
      </c>
      <c r="Q6843">
        <f t="shared" si="120"/>
        <v>221</v>
      </c>
      <c r="R6843">
        <v>8163294</v>
      </c>
      <c r="S6843" t="s">
        <v>1382</v>
      </c>
      <c r="T6843" t="s">
        <v>394</v>
      </c>
      <c r="U6843" s="75">
        <v>221</v>
      </c>
      <c r="V6843">
        <v>9.24</v>
      </c>
      <c r="W6843">
        <v>2042.04</v>
      </c>
      <c r="AH6843" s="16"/>
      <c r="AI6843" t="s">
        <v>1375</v>
      </c>
    </row>
    <row r="6844" spans="1:35" x14ac:dyDescent="0.25">
      <c r="A6844" t="s">
        <v>14884</v>
      </c>
      <c r="B6844" s="1">
        <v>59</v>
      </c>
      <c r="C6844" t="s">
        <v>14052</v>
      </c>
      <c r="D6844">
        <v>12961418</v>
      </c>
      <c r="E6844" t="s">
        <v>9289</v>
      </c>
      <c r="F6844" t="s">
        <v>1363</v>
      </c>
      <c r="G6844" t="s">
        <v>1364</v>
      </c>
      <c r="H6844" s="3" t="s">
        <v>12529</v>
      </c>
      <c r="I6844">
        <v>2020</v>
      </c>
      <c r="J6844" s="15" t="s">
        <v>12192</v>
      </c>
      <c r="K6844">
        <v>2020</v>
      </c>
      <c r="L6844" t="s">
        <v>1367</v>
      </c>
      <c r="M6844" t="s">
        <v>13866</v>
      </c>
      <c r="N6844" t="s">
        <v>14070</v>
      </c>
      <c r="O6844">
        <v>26600000000</v>
      </c>
      <c r="P6844" t="s">
        <v>11666</v>
      </c>
      <c r="Q6844">
        <f t="shared" si="120"/>
        <v>221</v>
      </c>
      <c r="R6844">
        <v>41296184</v>
      </c>
      <c r="S6844" t="s">
        <v>2199</v>
      </c>
      <c r="T6844" t="s">
        <v>3186</v>
      </c>
      <c r="U6844" s="75">
        <v>221</v>
      </c>
      <c r="V6844">
        <v>11.05</v>
      </c>
      <c r="W6844">
        <v>2442.0500000000002</v>
      </c>
      <c r="AH6844" s="16"/>
      <c r="AI6844" t="s">
        <v>1375</v>
      </c>
    </row>
    <row r="6845" spans="1:35" x14ac:dyDescent="0.25">
      <c r="A6845" t="s">
        <v>14885</v>
      </c>
      <c r="B6845" s="1">
        <v>59</v>
      </c>
      <c r="C6845" t="s">
        <v>14052</v>
      </c>
      <c r="D6845">
        <v>12961418</v>
      </c>
      <c r="E6845" t="s">
        <v>9289</v>
      </c>
      <c r="F6845" t="s">
        <v>1363</v>
      </c>
      <c r="G6845" t="s">
        <v>1364</v>
      </c>
      <c r="H6845" s="3" t="s">
        <v>12529</v>
      </c>
      <c r="I6845">
        <v>2020</v>
      </c>
      <c r="J6845" s="15" t="s">
        <v>12192</v>
      </c>
      <c r="K6845">
        <v>2020</v>
      </c>
      <c r="L6845" t="s">
        <v>1367</v>
      </c>
      <c r="M6845" t="s">
        <v>13866</v>
      </c>
      <c r="N6845" t="s">
        <v>14070</v>
      </c>
      <c r="O6845">
        <v>26600000000</v>
      </c>
      <c r="P6845" t="s">
        <v>11666</v>
      </c>
      <c r="Q6845">
        <f t="shared" si="120"/>
        <v>221</v>
      </c>
      <c r="R6845">
        <v>2937913</v>
      </c>
      <c r="S6845" t="s">
        <v>2477</v>
      </c>
      <c r="T6845" t="s">
        <v>14733</v>
      </c>
      <c r="U6845" s="75">
        <v>221</v>
      </c>
      <c r="V6845">
        <v>10.48</v>
      </c>
      <c r="W6845">
        <v>2316.08</v>
      </c>
      <c r="AH6845" s="16"/>
      <c r="AI6845" t="s">
        <v>1375</v>
      </c>
    </row>
    <row r="6846" spans="1:35" x14ac:dyDescent="0.25">
      <c r="A6846" t="s">
        <v>14886</v>
      </c>
      <c r="B6846" s="1">
        <v>59</v>
      </c>
      <c r="C6846" t="s">
        <v>14052</v>
      </c>
      <c r="D6846">
        <v>12961418</v>
      </c>
      <c r="E6846" t="s">
        <v>9289</v>
      </c>
      <c r="F6846" t="s">
        <v>1363</v>
      </c>
      <c r="G6846" t="s">
        <v>1364</v>
      </c>
      <c r="H6846" s="3" t="s">
        <v>12529</v>
      </c>
      <c r="I6846">
        <v>2020</v>
      </c>
      <c r="J6846" s="15" t="s">
        <v>12192</v>
      </c>
      <c r="K6846">
        <v>2020</v>
      </c>
      <c r="L6846" t="s">
        <v>1367</v>
      </c>
      <c r="M6846" t="s">
        <v>13866</v>
      </c>
      <c r="N6846" t="s">
        <v>14070</v>
      </c>
      <c r="O6846">
        <v>26600000000</v>
      </c>
      <c r="P6846" t="s">
        <v>11666</v>
      </c>
      <c r="Q6846">
        <f t="shared" si="120"/>
        <v>221</v>
      </c>
      <c r="R6846">
        <v>90552857</v>
      </c>
      <c r="S6846" t="s">
        <v>1928</v>
      </c>
      <c r="T6846" t="s">
        <v>13931</v>
      </c>
      <c r="U6846" s="75">
        <v>221</v>
      </c>
      <c r="V6846">
        <v>8.5</v>
      </c>
      <c r="W6846">
        <v>1878.5</v>
      </c>
      <c r="AH6846" s="16"/>
      <c r="AI6846" t="s">
        <v>1375</v>
      </c>
    </row>
    <row r="6847" spans="1:35" x14ac:dyDescent="0.25">
      <c r="A6847" t="s">
        <v>14887</v>
      </c>
      <c r="B6847" s="1">
        <v>59</v>
      </c>
      <c r="C6847" t="s">
        <v>571</v>
      </c>
      <c r="D6847">
        <v>9005021</v>
      </c>
      <c r="E6847" t="s">
        <v>14888</v>
      </c>
      <c r="F6847" t="s">
        <v>1363</v>
      </c>
      <c r="G6847" t="s">
        <v>1391</v>
      </c>
      <c r="H6847" s="3" t="s">
        <v>2574</v>
      </c>
      <c r="I6847">
        <v>2018</v>
      </c>
      <c r="J6847" s="15" t="s">
        <v>1723</v>
      </c>
      <c r="K6847">
        <v>2018</v>
      </c>
      <c r="L6847" t="s">
        <v>1394</v>
      </c>
      <c r="M6847" t="s">
        <v>14888</v>
      </c>
      <c r="N6847" t="s">
        <v>14888</v>
      </c>
      <c r="O6847" t="s">
        <v>1408</v>
      </c>
      <c r="P6847" t="s">
        <v>133</v>
      </c>
      <c r="Q6847">
        <f t="shared" si="120"/>
        <v>6</v>
      </c>
      <c r="R6847">
        <v>22339655</v>
      </c>
      <c r="S6847" t="s">
        <v>2103</v>
      </c>
      <c r="T6847" t="s">
        <v>14145</v>
      </c>
      <c r="U6847" s="75">
        <v>6</v>
      </c>
      <c r="V6847">
        <v>10.5</v>
      </c>
      <c r="W6847">
        <v>63</v>
      </c>
      <c r="AH6847" s="16"/>
      <c r="AI6847" t="s">
        <v>1375</v>
      </c>
    </row>
    <row r="6848" spans="1:35" x14ac:dyDescent="0.25">
      <c r="A6848" t="s">
        <v>14889</v>
      </c>
      <c r="B6848" s="1">
        <v>59</v>
      </c>
      <c r="C6848" t="s">
        <v>571</v>
      </c>
      <c r="D6848">
        <v>13582402</v>
      </c>
      <c r="E6848" t="s">
        <v>14890</v>
      </c>
      <c r="F6848" t="s">
        <v>1363</v>
      </c>
      <c r="G6848" t="s">
        <v>1364</v>
      </c>
      <c r="H6848" s="3" t="s">
        <v>3585</v>
      </c>
      <c r="I6848">
        <v>2020</v>
      </c>
      <c r="J6848" s="15" t="s">
        <v>10444</v>
      </c>
      <c r="K6848">
        <v>2020</v>
      </c>
      <c r="L6848" t="s">
        <v>1367</v>
      </c>
      <c r="M6848" t="s">
        <v>13866</v>
      </c>
      <c r="N6848" t="s">
        <v>14070</v>
      </c>
      <c r="O6848">
        <v>26600000000</v>
      </c>
      <c r="P6848" t="s">
        <v>11686</v>
      </c>
      <c r="Q6848">
        <f t="shared" si="120"/>
        <v>9000</v>
      </c>
      <c r="R6848">
        <v>90552857</v>
      </c>
      <c r="S6848" t="s">
        <v>1928</v>
      </c>
      <c r="T6848" t="s">
        <v>13931</v>
      </c>
      <c r="U6848" s="75">
        <v>9000</v>
      </c>
      <c r="V6848">
        <v>7.5</v>
      </c>
      <c r="W6848">
        <v>67500</v>
      </c>
      <c r="AH6848" s="16"/>
      <c r="AI6848" t="s">
        <v>1375</v>
      </c>
    </row>
    <row r="6849" spans="1:35" x14ac:dyDescent="0.25">
      <c r="A6849" t="s">
        <v>14891</v>
      </c>
      <c r="B6849" s="1">
        <v>59</v>
      </c>
      <c r="C6849" t="s">
        <v>571</v>
      </c>
      <c r="D6849">
        <v>13582402</v>
      </c>
      <c r="E6849" t="s">
        <v>14890</v>
      </c>
      <c r="F6849" t="s">
        <v>1363</v>
      </c>
      <c r="G6849" t="s">
        <v>1364</v>
      </c>
      <c r="H6849" s="3" t="s">
        <v>3585</v>
      </c>
      <c r="I6849">
        <v>2020</v>
      </c>
      <c r="J6849" s="15" t="s">
        <v>10444</v>
      </c>
      <c r="K6849">
        <v>2020</v>
      </c>
      <c r="L6849" t="s">
        <v>1367</v>
      </c>
      <c r="M6849" t="s">
        <v>13866</v>
      </c>
      <c r="N6849" t="s">
        <v>14070</v>
      </c>
      <c r="O6849">
        <v>26600000000</v>
      </c>
      <c r="P6849" t="s">
        <v>11686</v>
      </c>
      <c r="Q6849">
        <f t="shared" si="120"/>
        <v>9000</v>
      </c>
      <c r="R6849">
        <v>4556984</v>
      </c>
      <c r="S6849" t="s">
        <v>11614</v>
      </c>
      <c r="T6849" t="s">
        <v>11796</v>
      </c>
      <c r="U6849" s="75">
        <v>9000</v>
      </c>
      <c r="V6849">
        <v>6.44</v>
      </c>
      <c r="W6849">
        <v>57960</v>
      </c>
      <c r="AH6849" s="16"/>
      <c r="AI6849" t="s">
        <v>1375</v>
      </c>
    </row>
    <row r="6850" spans="1:35" x14ac:dyDescent="0.25">
      <c r="A6850" t="s">
        <v>14892</v>
      </c>
      <c r="B6850" s="1">
        <v>59</v>
      </c>
      <c r="C6850" t="s">
        <v>14052</v>
      </c>
      <c r="D6850">
        <v>12991015</v>
      </c>
      <c r="E6850" t="s">
        <v>14893</v>
      </c>
      <c r="F6850" t="s">
        <v>1363</v>
      </c>
      <c r="G6850" t="s">
        <v>1364</v>
      </c>
      <c r="H6850" s="3" t="s">
        <v>12192</v>
      </c>
      <c r="I6850">
        <v>2020</v>
      </c>
      <c r="J6850" s="15" t="s">
        <v>13525</v>
      </c>
      <c r="K6850">
        <v>2020</v>
      </c>
      <c r="L6850" t="s">
        <v>1367</v>
      </c>
      <c r="M6850" t="s">
        <v>14169</v>
      </c>
      <c r="N6850" t="s">
        <v>14170</v>
      </c>
      <c r="O6850">
        <v>26600000000</v>
      </c>
      <c r="P6850" t="s">
        <v>11666</v>
      </c>
      <c r="Q6850">
        <f t="shared" ref="Q6850:Q6913" si="121">U6850</f>
        <v>100</v>
      </c>
      <c r="R6850">
        <v>8163294</v>
      </c>
      <c r="S6850" t="s">
        <v>1382</v>
      </c>
      <c r="T6850" t="s">
        <v>394</v>
      </c>
      <c r="U6850" s="75">
        <v>100</v>
      </c>
      <c r="V6850">
        <v>9.24</v>
      </c>
      <c r="W6850">
        <v>924</v>
      </c>
      <c r="AH6850" s="16"/>
      <c r="AI6850" t="s">
        <v>1375</v>
      </c>
    </row>
    <row r="6851" spans="1:35" x14ac:dyDescent="0.25">
      <c r="A6851" t="s">
        <v>14894</v>
      </c>
      <c r="B6851" s="1">
        <v>59</v>
      </c>
      <c r="C6851" t="s">
        <v>14052</v>
      </c>
      <c r="D6851">
        <v>12991015</v>
      </c>
      <c r="E6851" t="s">
        <v>14893</v>
      </c>
      <c r="F6851" t="s">
        <v>1363</v>
      </c>
      <c r="G6851" t="s">
        <v>1364</v>
      </c>
      <c r="H6851" s="3" t="s">
        <v>12192</v>
      </c>
      <c r="I6851">
        <v>2020</v>
      </c>
      <c r="J6851" s="15" t="s">
        <v>13525</v>
      </c>
      <c r="K6851">
        <v>2020</v>
      </c>
      <c r="L6851" t="s">
        <v>1367</v>
      </c>
      <c r="M6851" t="s">
        <v>14169</v>
      </c>
      <c r="N6851" t="s">
        <v>14170</v>
      </c>
      <c r="O6851">
        <v>26600000000</v>
      </c>
      <c r="P6851" t="s">
        <v>11666</v>
      </c>
      <c r="Q6851">
        <f t="shared" si="121"/>
        <v>100</v>
      </c>
      <c r="R6851">
        <v>22339655</v>
      </c>
      <c r="S6851" t="s">
        <v>2103</v>
      </c>
      <c r="T6851" t="s">
        <v>14392</v>
      </c>
      <c r="U6851" s="75">
        <v>100</v>
      </c>
      <c r="V6851">
        <v>9.15</v>
      </c>
      <c r="W6851">
        <v>915</v>
      </c>
      <c r="AH6851" s="16"/>
      <c r="AI6851" t="s">
        <v>1375</v>
      </c>
    </row>
    <row r="6852" spans="1:35" x14ac:dyDescent="0.25">
      <c r="A6852" t="s">
        <v>14895</v>
      </c>
      <c r="B6852" s="1">
        <v>59</v>
      </c>
      <c r="C6852" t="s">
        <v>571</v>
      </c>
      <c r="D6852">
        <v>13582402</v>
      </c>
      <c r="E6852" t="s">
        <v>14890</v>
      </c>
      <c r="F6852" t="s">
        <v>1363</v>
      </c>
      <c r="G6852" t="s">
        <v>1364</v>
      </c>
      <c r="H6852" s="3" t="s">
        <v>3585</v>
      </c>
      <c r="I6852">
        <v>2020</v>
      </c>
      <c r="J6852" s="15" t="s">
        <v>10444</v>
      </c>
      <c r="K6852">
        <v>2020</v>
      </c>
      <c r="L6852" t="s">
        <v>1367</v>
      </c>
      <c r="M6852" t="s">
        <v>13866</v>
      </c>
      <c r="N6852" t="s">
        <v>14070</v>
      </c>
      <c r="O6852">
        <v>26600000000</v>
      </c>
      <c r="P6852" t="s">
        <v>11686</v>
      </c>
      <c r="Q6852">
        <f t="shared" si="121"/>
        <v>9000</v>
      </c>
      <c r="R6852">
        <v>24125814</v>
      </c>
      <c r="S6852" t="s">
        <v>2370</v>
      </c>
      <c r="T6852" t="s">
        <v>14896</v>
      </c>
      <c r="U6852" s="75">
        <v>9000</v>
      </c>
      <c r="V6852">
        <v>8.1999999999999993</v>
      </c>
      <c r="W6852">
        <v>73800</v>
      </c>
      <c r="AH6852" s="16"/>
      <c r="AI6852" t="s">
        <v>1375</v>
      </c>
    </row>
    <row r="6853" spans="1:35" x14ac:dyDescent="0.25">
      <c r="A6853" t="s">
        <v>14897</v>
      </c>
      <c r="B6853" s="1">
        <v>59</v>
      </c>
      <c r="C6853" t="s">
        <v>571</v>
      </c>
      <c r="D6853">
        <v>13582402</v>
      </c>
      <c r="E6853" t="s">
        <v>14890</v>
      </c>
      <c r="F6853" t="s">
        <v>1363</v>
      </c>
      <c r="G6853" t="s">
        <v>1364</v>
      </c>
      <c r="H6853" s="3" t="s">
        <v>3585</v>
      </c>
      <c r="I6853">
        <v>2020</v>
      </c>
      <c r="J6853" s="15" t="s">
        <v>10444</v>
      </c>
      <c r="K6853">
        <v>2020</v>
      </c>
      <c r="L6853" t="s">
        <v>1367</v>
      </c>
      <c r="M6853" t="s">
        <v>13866</v>
      </c>
      <c r="N6853" t="s">
        <v>14070</v>
      </c>
      <c r="O6853">
        <v>26600000000</v>
      </c>
      <c r="P6853" t="s">
        <v>11686</v>
      </c>
      <c r="Q6853">
        <f t="shared" si="121"/>
        <v>9000</v>
      </c>
      <c r="R6853">
        <v>84449497</v>
      </c>
      <c r="S6853" t="s">
        <v>2017</v>
      </c>
      <c r="T6853" t="s">
        <v>14213</v>
      </c>
      <c r="U6853" s="75">
        <v>9000</v>
      </c>
      <c r="V6853">
        <v>15.08</v>
      </c>
      <c r="W6853">
        <v>135720</v>
      </c>
      <c r="AH6853" s="16"/>
      <c r="AI6853" t="s">
        <v>1375</v>
      </c>
    </row>
    <row r="6854" spans="1:35" x14ac:dyDescent="0.25">
      <c r="A6854" t="s">
        <v>14898</v>
      </c>
      <c r="B6854" s="1">
        <v>59</v>
      </c>
      <c r="C6854" t="s">
        <v>571</v>
      </c>
      <c r="D6854">
        <v>13582402</v>
      </c>
      <c r="E6854" t="s">
        <v>14890</v>
      </c>
      <c r="F6854" t="s">
        <v>1363</v>
      </c>
      <c r="G6854" t="s">
        <v>1364</v>
      </c>
      <c r="H6854" s="3" t="s">
        <v>3585</v>
      </c>
      <c r="I6854">
        <v>2020</v>
      </c>
      <c r="J6854" s="15" t="s">
        <v>10444</v>
      </c>
      <c r="K6854">
        <v>2020</v>
      </c>
      <c r="L6854" t="s">
        <v>1367</v>
      </c>
      <c r="M6854" t="s">
        <v>13866</v>
      </c>
      <c r="N6854" t="s">
        <v>14070</v>
      </c>
      <c r="O6854">
        <v>26600000000</v>
      </c>
      <c r="P6854" t="s">
        <v>11686</v>
      </c>
      <c r="Q6854">
        <f t="shared" si="121"/>
        <v>9000</v>
      </c>
      <c r="R6854">
        <v>8163294</v>
      </c>
      <c r="S6854" t="s">
        <v>1382</v>
      </c>
      <c r="T6854" t="s">
        <v>394</v>
      </c>
      <c r="U6854" s="75">
        <v>9000</v>
      </c>
      <c r="V6854">
        <v>9.4499999999999993</v>
      </c>
      <c r="W6854">
        <v>85050</v>
      </c>
      <c r="AH6854" s="16"/>
      <c r="AI6854" t="s">
        <v>1375</v>
      </c>
    </row>
    <row r="6855" spans="1:35" x14ac:dyDescent="0.25">
      <c r="A6855" t="s">
        <v>14899</v>
      </c>
      <c r="B6855" s="1">
        <v>59</v>
      </c>
      <c r="C6855" t="s">
        <v>571</v>
      </c>
      <c r="D6855">
        <v>9085513</v>
      </c>
      <c r="E6855" t="s">
        <v>14900</v>
      </c>
      <c r="F6855" t="s">
        <v>1363</v>
      </c>
      <c r="G6855" t="s">
        <v>1364</v>
      </c>
      <c r="H6855" s="3" t="s">
        <v>1608</v>
      </c>
      <c r="I6855">
        <v>2018</v>
      </c>
      <c r="J6855" s="15" t="s">
        <v>1609</v>
      </c>
      <c r="K6855">
        <v>2018</v>
      </c>
      <c r="L6855" t="s">
        <v>1394</v>
      </c>
      <c r="M6855" t="s">
        <v>14148</v>
      </c>
      <c r="N6855" t="s">
        <v>14148</v>
      </c>
      <c r="O6855" t="s">
        <v>1408</v>
      </c>
      <c r="P6855" t="s">
        <v>682</v>
      </c>
      <c r="Q6855">
        <f t="shared" si="121"/>
        <v>17500</v>
      </c>
      <c r="R6855">
        <v>22339655</v>
      </c>
      <c r="S6855" t="s">
        <v>2103</v>
      </c>
      <c r="T6855" t="s">
        <v>14145</v>
      </c>
      <c r="U6855" s="75">
        <v>17500</v>
      </c>
      <c r="V6855">
        <v>10.5</v>
      </c>
      <c r="W6855">
        <v>183750</v>
      </c>
      <c r="AH6855" s="16"/>
      <c r="AI6855" t="s">
        <v>1375</v>
      </c>
    </row>
    <row r="6856" spans="1:35" x14ac:dyDescent="0.25">
      <c r="A6856" t="s">
        <v>14901</v>
      </c>
      <c r="B6856" s="1">
        <v>59</v>
      </c>
      <c r="C6856" t="s">
        <v>571</v>
      </c>
      <c r="D6856">
        <v>13603884</v>
      </c>
      <c r="E6856" t="s">
        <v>14902</v>
      </c>
      <c r="F6856" t="s">
        <v>1363</v>
      </c>
      <c r="G6856" t="s">
        <v>1391</v>
      </c>
      <c r="H6856" s="3" t="s">
        <v>10672</v>
      </c>
      <c r="I6856">
        <v>2020</v>
      </c>
      <c r="J6856" s="15" t="s">
        <v>4861</v>
      </c>
      <c r="K6856">
        <v>2020</v>
      </c>
      <c r="L6856" t="s">
        <v>1367</v>
      </c>
      <c r="M6856" t="s">
        <v>13866</v>
      </c>
      <c r="N6856" t="s">
        <v>14070</v>
      </c>
      <c r="O6856">
        <v>26600000000</v>
      </c>
      <c r="P6856" t="s">
        <v>11686</v>
      </c>
      <c r="Q6856">
        <f t="shared" si="121"/>
        <v>20</v>
      </c>
      <c r="R6856">
        <v>8163294</v>
      </c>
      <c r="S6856" t="s">
        <v>1382</v>
      </c>
      <c r="T6856" t="s">
        <v>394</v>
      </c>
      <c r="U6856" s="75">
        <v>20</v>
      </c>
      <c r="V6856">
        <v>9.4499999999999993</v>
      </c>
      <c r="W6856">
        <v>189</v>
      </c>
      <c r="AH6856" s="16"/>
      <c r="AI6856" t="s">
        <v>1375</v>
      </c>
    </row>
    <row r="6857" spans="1:35" x14ac:dyDescent="0.25">
      <c r="A6857" t="s">
        <v>14903</v>
      </c>
      <c r="B6857" s="1">
        <v>59</v>
      </c>
      <c r="C6857" t="s">
        <v>571</v>
      </c>
      <c r="D6857">
        <v>13603884</v>
      </c>
      <c r="E6857" t="s">
        <v>14902</v>
      </c>
      <c r="F6857" t="s">
        <v>1363</v>
      </c>
      <c r="G6857" t="s">
        <v>1391</v>
      </c>
      <c r="H6857" s="3" t="s">
        <v>10672</v>
      </c>
      <c r="I6857">
        <v>2020</v>
      </c>
      <c r="J6857" s="15" t="s">
        <v>4861</v>
      </c>
      <c r="K6857">
        <v>2020</v>
      </c>
      <c r="L6857" t="s">
        <v>1367</v>
      </c>
      <c r="M6857" t="s">
        <v>13866</v>
      </c>
      <c r="N6857" t="s">
        <v>14070</v>
      </c>
      <c r="O6857">
        <v>26600000000</v>
      </c>
      <c r="P6857" t="s">
        <v>11686</v>
      </c>
      <c r="Q6857">
        <f t="shared" si="121"/>
        <v>20</v>
      </c>
      <c r="R6857">
        <v>22339655</v>
      </c>
      <c r="S6857" t="s">
        <v>2103</v>
      </c>
      <c r="T6857" t="s">
        <v>14392</v>
      </c>
      <c r="U6857" s="75">
        <v>20</v>
      </c>
      <c r="V6857">
        <v>7.93</v>
      </c>
      <c r="W6857">
        <v>158.6</v>
      </c>
      <c r="AH6857" s="16"/>
      <c r="AI6857" t="s">
        <v>1375</v>
      </c>
    </row>
    <row r="6858" spans="1:35" x14ac:dyDescent="0.25">
      <c r="A6858" t="s">
        <v>14904</v>
      </c>
      <c r="B6858" s="1">
        <v>59</v>
      </c>
      <c r="C6858" t="s">
        <v>571</v>
      </c>
      <c r="D6858">
        <v>13603884</v>
      </c>
      <c r="E6858" t="s">
        <v>14902</v>
      </c>
      <c r="F6858" t="s">
        <v>1363</v>
      </c>
      <c r="G6858" t="s">
        <v>1391</v>
      </c>
      <c r="H6858" s="3" t="s">
        <v>10672</v>
      </c>
      <c r="I6858">
        <v>2020</v>
      </c>
      <c r="J6858" s="15" t="s">
        <v>4861</v>
      </c>
      <c r="K6858">
        <v>2020</v>
      </c>
      <c r="L6858" t="s">
        <v>1367</v>
      </c>
      <c r="M6858" t="s">
        <v>13866</v>
      </c>
      <c r="N6858" t="s">
        <v>14070</v>
      </c>
      <c r="O6858">
        <v>26600000000</v>
      </c>
      <c r="P6858" t="s">
        <v>11686</v>
      </c>
      <c r="Q6858">
        <f t="shared" si="121"/>
        <v>20</v>
      </c>
      <c r="R6858">
        <v>4556984</v>
      </c>
      <c r="S6858" t="s">
        <v>11614</v>
      </c>
      <c r="T6858" t="s">
        <v>11796</v>
      </c>
      <c r="U6858" s="75">
        <v>20</v>
      </c>
      <c r="V6858">
        <v>8.1999999999999993</v>
      </c>
      <c r="W6858">
        <v>164</v>
      </c>
      <c r="AH6858" s="16"/>
      <c r="AI6858" t="s">
        <v>1375</v>
      </c>
    </row>
    <row r="6859" spans="1:35" x14ac:dyDescent="0.25">
      <c r="A6859" t="s">
        <v>14905</v>
      </c>
      <c r="B6859" s="1">
        <v>59</v>
      </c>
      <c r="C6859" t="s">
        <v>571</v>
      </c>
      <c r="D6859">
        <v>9096329</v>
      </c>
      <c r="E6859" t="s">
        <v>14300</v>
      </c>
      <c r="F6859" t="s">
        <v>1363</v>
      </c>
      <c r="G6859" t="s">
        <v>1391</v>
      </c>
      <c r="H6859" s="3" t="s">
        <v>1621</v>
      </c>
      <c r="I6859">
        <v>2018</v>
      </c>
      <c r="J6859" s="15" t="s">
        <v>2583</v>
      </c>
      <c r="K6859">
        <v>2018</v>
      </c>
      <c r="L6859" t="s">
        <v>1394</v>
      </c>
      <c r="M6859" t="s">
        <v>14105</v>
      </c>
      <c r="N6859" t="s">
        <v>14105</v>
      </c>
      <c r="O6859" t="s">
        <v>1408</v>
      </c>
      <c r="P6859" t="s">
        <v>13941</v>
      </c>
      <c r="Q6859">
        <f t="shared" si="121"/>
        <v>3850</v>
      </c>
      <c r="R6859">
        <v>62359193</v>
      </c>
      <c r="S6859" t="s">
        <v>11930</v>
      </c>
      <c r="T6859" t="s">
        <v>587</v>
      </c>
      <c r="U6859" s="75">
        <v>3850</v>
      </c>
      <c r="V6859">
        <v>7.5</v>
      </c>
      <c r="W6859">
        <v>28875</v>
      </c>
      <c r="AH6859" s="16"/>
      <c r="AI6859" t="s">
        <v>1375</v>
      </c>
    </row>
    <row r="6860" spans="1:35" x14ac:dyDescent="0.25">
      <c r="A6860" t="s">
        <v>14906</v>
      </c>
      <c r="B6860" s="1">
        <v>59</v>
      </c>
      <c r="C6860" t="s">
        <v>571</v>
      </c>
      <c r="D6860">
        <v>9096329</v>
      </c>
      <c r="E6860" t="s">
        <v>14300</v>
      </c>
      <c r="F6860" t="s">
        <v>1363</v>
      </c>
      <c r="G6860" t="s">
        <v>1391</v>
      </c>
      <c r="H6860" s="3" t="s">
        <v>1621</v>
      </c>
      <c r="I6860">
        <v>2018</v>
      </c>
      <c r="J6860" s="15" t="s">
        <v>2583</v>
      </c>
      <c r="K6860">
        <v>2018</v>
      </c>
      <c r="L6860" t="s">
        <v>1394</v>
      </c>
      <c r="M6860" t="s">
        <v>14105</v>
      </c>
      <c r="N6860" t="s">
        <v>14105</v>
      </c>
      <c r="O6860" t="s">
        <v>1408</v>
      </c>
      <c r="P6860" t="s">
        <v>13941</v>
      </c>
      <c r="Q6860">
        <f t="shared" si="121"/>
        <v>3850</v>
      </c>
      <c r="R6860">
        <v>22339655</v>
      </c>
      <c r="S6860" t="s">
        <v>2103</v>
      </c>
      <c r="T6860" t="s">
        <v>14145</v>
      </c>
      <c r="U6860" s="75">
        <v>3850</v>
      </c>
      <c r="V6860">
        <v>10.5</v>
      </c>
      <c r="W6860">
        <v>40425</v>
      </c>
      <c r="AH6860" s="16"/>
      <c r="AI6860" t="s">
        <v>1375</v>
      </c>
    </row>
    <row r="6861" spans="1:35" x14ac:dyDescent="0.25">
      <c r="A6861" t="s">
        <v>14907</v>
      </c>
      <c r="B6861" s="1">
        <v>59</v>
      </c>
      <c r="C6861" t="s">
        <v>571</v>
      </c>
      <c r="D6861">
        <v>9097570</v>
      </c>
      <c r="E6861" t="s">
        <v>14908</v>
      </c>
      <c r="F6861" t="s">
        <v>1363</v>
      </c>
      <c r="G6861" t="s">
        <v>1391</v>
      </c>
      <c r="H6861" s="3" t="s">
        <v>1621</v>
      </c>
      <c r="I6861">
        <v>2018</v>
      </c>
      <c r="J6861" s="15" t="s">
        <v>1628</v>
      </c>
      <c r="K6861">
        <v>2018</v>
      </c>
      <c r="L6861" t="s">
        <v>1394</v>
      </c>
      <c r="M6861" t="s">
        <v>14909</v>
      </c>
      <c r="N6861" t="s">
        <v>14909</v>
      </c>
      <c r="O6861" t="s">
        <v>1408</v>
      </c>
      <c r="P6861" t="s">
        <v>133</v>
      </c>
      <c r="Q6861">
        <f t="shared" si="121"/>
        <v>6</v>
      </c>
      <c r="R6861">
        <v>22339655</v>
      </c>
      <c r="S6861" t="s">
        <v>2103</v>
      </c>
      <c r="T6861" t="s">
        <v>14145</v>
      </c>
      <c r="U6861" s="75">
        <v>6</v>
      </c>
      <c r="V6861">
        <v>10.5</v>
      </c>
      <c r="W6861">
        <v>63</v>
      </c>
      <c r="AH6861" s="16"/>
      <c r="AI6861" t="s">
        <v>1375</v>
      </c>
    </row>
    <row r="6862" spans="1:35" x14ac:dyDescent="0.25">
      <c r="A6862" t="s">
        <v>14910</v>
      </c>
      <c r="B6862" s="1">
        <v>59</v>
      </c>
      <c r="C6862" t="s">
        <v>571</v>
      </c>
      <c r="D6862">
        <v>9145133</v>
      </c>
      <c r="E6862" t="s">
        <v>14911</v>
      </c>
      <c r="F6862" t="s">
        <v>1363</v>
      </c>
      <c r="G6862" t="s">
        <v>1364</v>
      </c>
      <c r="H6862" s="3" t="s">
        <v>1627</v>
      </c>
      <c r="I6862">
        <v>2018</v>
      </c>
      <c r="J6862" s="15" t="s">
        <v>1628</v>
      </c>
      <c r="K6862">
        <v>2018</v>
      </c>
      <c r="L6862" t="s">
        <v>1394</v>
      </c>
      <c r="M6862" t="s">
        <v>14148</v>
      </c>
      <c r="N6862" t="s">
        <v>14148</v>
      </c>
      <c r="O6862" t="s">
        <v>1408</v>
      </c>
      <c r="P6862" t="s">
        <v>682</v>
      </c>
      <c r="Q6862">
        <f t="shared" si="121"/>
        <v>17500</v>
      </c>
      <c r="R6862">
        <v>22339655</v>
      </c>
      <c r="S6862" t="s">
        <v>2103</v>
      </c>
      <c r="T6862" t="s">
        <v>14180</v>
      </c>
      <c r="U6862" s="75">
        <v>17500</v>
      </c>
      <c r="V6862">
        <v>10.5</v>
      </c>
      <c r="W6862">
        <v>183750</v>
      </c>
      <c r="AH6862" s="16"/>
      <c r="AI6862" t="s">
        <v>1375</v>
      </c>
    </row>
    <row r="6863" spans="1:35" x14ac:dyDescent="0.25">
      <c r="A6863" t="s">
        <v>14912</v>
      </c>
      <c r="B6863" s="1">
        <v>59</v>
      </c>
      <c r="C6863" t="s">
        <v>571</v>
      </c>
      <c r="D6863">
        <v>9145133</v>
      </c>
      <c r="E6863" t="s">
        <v>14911</v>
      </c>
      <c r="F6863" t="s">
        <v>1363</v>
      </c>
      <c r="G6863" t="s">
        <v>1364</v>
      </c>
      <c r="H6863" s="3" t="s">
        <v>1627</v>
      </c>
      <c r="I6863">
        <v>2018</v>
      </c>
      <c r="J6863" s="15" t="s">
        <v>1628</v>
      </c>
      <c r="K6863">
        <v>2018</v>
      </c>
      <c r="L6863" t="s">
        <v>1394</v>
      </c>
      <c r="M6863" t="s">
        <v>14148</v>
      </c>
      <c r="N6863" t="s">
        <v>14148</v>
      </c>
      <c r="O6863" t="s">
        <v>1408</v>
      </c>
      <c r="P6863" t="s">
        <v>682</v>
      </c>
      <c r="Q6863">
        <f t="shared" si="121"/>
        <v>17500</v>
      </c>
      <c r="R6863">
        <v>62359193</v>
      </c>
      <c r="S6863" t="s">
        <v>11930</v>
      </c>
      <c r="T6863" t="s">
        <v>587</v>
      </c>
      <c r="U6863" s="75">
        <v>17500</v>
      </c>
      <c r="V6863">
        <v>6.75</v>
      </c>
      <c r="W6863">
        <v>118125</v>
      </c>
      <c r="AH6863" s="16"/>
      <c r="AI6863" t="s">
        <v>1375</v>
      </c>
    </row>
    <row r="6864" spans="1:35" x14ac:dyDescent="0.25">
      <c r="A6864" t="s">
        <v>14913</v>
      </c>
      <c r="B6864" s="1">
        <v>59</v>
      </c>
      <c r="C6864" t="s">
        <v>14052</v>
      </c>
      <c r="D6864">
        <v>7961073</v>
      </c>
      <c r="E6864" t="s">
        <v>14059</v>
      </c>
      <c r="F6864" t="s">
        <v>1363</v>
      </c>
      <c r="G6864" t="s">
        <v>1364</v>
      </c>
      <c r="H6864" s="3" t="s">
        <v>6440</v>
      </c>
      <c r="I6864">
        <v>2018</v>
      </c>
      <c r="J6864" s="15" t="s">
        <v>6452</v>
      </c>
      <c r="K6864">
        <v>2018</v>
      </c>
      <c r="L6864" t="s">
        <v>1394</v>
      </c>
      <c r="M6864" t="s">
        <v>13866</v>
      </c>
      <c r="N6864" t="s">
        <v>14060</v>
      </c>
      <c r="O6864">
        <v>26600000000</v>
      </c>
      <c r="P6864" t="s">
        <v>11666</v>
      </c>
      <c r="Q6864">
        <f t="shared" si="121"/>
        <v>7000</v>
      </c>
      <c r="R6864">
        <v>8163294</v>
      </c>
      <c r="S6864" t="s">
        <v>1382</v>
      </c>
      <c r="T6864" t="s">
        <v>13953</v>
      </c>
      <c r="U6864" s="75">
        <v>7000</v>
      </c>
      <c r="V6864">
        <v>13.5</v>
      </c>
      <c r="W6864">
        <v>94500</v>
      </c>
      <c r="AH6864" s="16"/>
      <c r="AI6864" t="s">
        <v>1375</v>
      </c>
    </row>
    <row r="6865" spans="1:35" x14ac:dyDescent="0.25">
      <c r="A6865" t="s">
        <v>14914</v>
      </c>
      <c r="B6865" s="1">
        <v>59</v>
      </c>
      <c r="C6865" t="s">
        <v>14052</v>
      </c>
      <c r="D6865">
        <v>7961073</v>
      </c>
      <c r="E6865" t="s">
        <v>14059</v>
      </c>
      <c r="F6865" t="s">
        <v>1363</v>
      </c>
      <c r="G6865" t="s">
        <v>1364</v>
      </c>
      <c r="H6865" s="3" t="s">
        <v>6440</v>
      </c>
      <c r="I6865">
        <v>2018</v>
      </c>
      <c r="J6865" s="15" t="s">
        <v>6452</v>
      </c>
      <c r="K6865">
        <v>2018</v>
      </c>
      <c r="L6865" t="s">
        <v>1394</v>
      </c>
      <c r="M6865" t="s">
        <v>13866</v>
      </c>
      <c r="N6865" t="s">
        <v>14060</v>
      </c>
      <c r="O6865">
        <v>26600000000</v>
      </c>
      <c r="P6865" t="s">
        <v>11666</v>
      </c>
      <c r="Q6865">
        <f t="shared" si="121"/>
        <v>7000</v>
      </c>
      <c r="R6865">
        <v>22339655</v>
      </c>
      <c r="S6865" t="s">
        <v>2103</v>
      </c>
      <c r="T6865" t="s">
        <v>14062</v>
      </c>
      <c r="U6865" s="75">
        <v>7000</v>
      </c>
      <c r="V6865">
        <v>10.5</v>
      </c>
      <c r="W6865">
        <v>73500</v>
      </c>
      <c r="AH6865" s="16"/>
      <c r="AI6865" t="s">
        <v>1375</v>
      </c>
    </row>
    <row r="6866" spans="1:35" x14ac:dyDescent="0.25">
      <c r="A6866" t="s">
        <v>14915</v>
      </c>
      <c r="B6866" s="1">
        <v>59</v>
      </c>
      <c r="C6866" t="s">
        <v>571</v>
      </c>
      <c r="D6866">
        <v>14427192</v>
      </c>
      <c r="E6866" t="s">
        <v>14916</v>
      </c>
      <c r="F6866" t="s">
        <v>1363</v>
      </c>
      <c r="G6866" t="s">
        <v>1391</v>
      </c>
      <c r="H6866" s="3" t="s">
        <v>4061</v>
      </c>
      <c r="I6866">
        <v>2021</v>
      </c>
      <c r="J6866" s="15" t="s">
        <v>3223</v>
      </c>
      <c r="K6866">
        <v>2021</v>
      </c>
      <c r="L6866" t="s">
        <v>1367</v>
      </c>
      <c r="M6866" t="s">
        <v>14318</v>
      </c>
      <c r="N6866" t="s">
        <v>14318</v>
      </c>
      <c r="O6866">
        <v>26600000000</v>
      </c>
      <c r="P6866" t="s">
        <v>133</v>
      </c>
      <c r="Q6866">
        <f t="shared" si="121"/>
        <v>2500</v>
      </c>
      <c r="R6866">
        <v>90552857</v>
      </c>
      <c r="S6866" t="s">
        <v>1928</v>
      </c>
      <c r="T6866" t="s">
        <v>587</v>
      </c>
      <c r="U6866" s="75">
        <v>2500</v>
      </c>
      <c r="V6866">
        <v>7.5</v>
      </c>
      <c r="W6866">
        <v>18750</v>
      </c>
      <c r="AH6866" s="16"/>
      <c r="AI6866" t="s">
        <v>1375</v>
      </c>
    </row>
    <row r="6867" spans="1:35" x14ac:dyDescent="0.25">
      <c r="A6867" t="s">
        <v>14917</v>
      </c>
      <c r="B6867" s="1">
        <v>59</v>
      </c>
      <c r="C6867" t="s">
        <v>571</v>
      </c>
      <c r="D6867">
        <v>14427192</v>
      </c>
      <c r="E6867" t="s">
        <v>14916</v>
      </c>
      <c r="F6867" t="s">
        <v>1363</v>
      </c>
      <c r="G6867" t="s">
        <v>1391</v>
      </c>
      <c r="H6867" s="3" t="s">
        <v>4061</v>
      </c>
      <c r="I6867">
        <v>2021</v>
      </c>
      <c r="J6867" s="15" t="s">
        <v>3223</v>
      </c>
      <c r="K6867">
        <v>2021</v>
      </c>
      <c r="L6867" t="s">
        <v>1367</v>
      </c>
      <c r="M6867" t="s">
        <v>14318</v>
      </c>
      <c r="N6867" t="s">
        <v>14318</v>
      </c>
      <c r="O6867">
        <v>26600000000</v>
      </c>
      <c r="P6867" t="s">
        <v>133</v>
      </c>
      <c r="Q6867">
        <f t="shared" si="121"/>
        <v>2500</v>
      </c>
      <c r="R6867">
        <v>8163294</v>
      </c>
      <c r="S6867" t="s">
        <v>1382</v>
      </c>
      <c r="T6867" t="s">
        <v>394</v>
      </c>
      <c r="U6867" s="75">
        <v>2500</v>
      </c>
      <c r="V6867">
        <v>9.4499999999999993</v>
      </c>
      <c r="W6867">
        <v>23625</v>
      </c>
      <c r="AH6867" s="16"/>
      <c r="AI6867" t="s">
        <v>1375</v>
      </c>
    </row>
    <row r="6868" spans="1:35" x14ac:dyDescent="0.25">
      <c r="A6868" t="s">
        <v>14918</v>
      </c>
      <c r="B6868" s="1">
        <v>59</v>
      </c>
      <c r="C6868" t="s">
        <v>14052</v>
      </c>
      <c r="D6868">
        <v>9348824</v>
      </c>
      <c r="E6868" t="s">
        <v>14919</v>
      </c>
      <c r="F6868" t="s">
        <v>1363</v>
      </c>
      <c r="G6868" t="s">
        <v>1391</v>
      </c>
      <c r="H6868" s="3" t="s">
        <v>14920</v>
      </c>
      <c r="I6868">
        <v>2018</v>
      </c>
      <c r="J6868" s="15" t="s">
        <v>2644</v>
      </c>
      <c r="K6868">
        <v>2018</v>
      </c>
      <c r="L6868" t="s">
        <v>1394</v>
      </c>
      <c r="M6868" t="s">
        <v>14921</v>
      </c>
      <c r="N6868" t="s">
        <v>2541</v>
      </c>
      <c r="O6868">
        <v>26600000000</v>
      </c>
      <c r="P6868" t="s">
        <v>1234</v>
      </c>
      <c r="Q6868">
        <f t="shared" si="121"/>
        <v>294</v>
      </c>
      <c r="R6868">
        <v>22339655</v>
      </c>
      <c r="S6868" t="s">
        <v>2103</v>
      </c>
      <c r="T6868" t="s">
        <v>14145</v>
      </c>
      <c r="U6868" s="75">
        <v>294</v>
      </c>
      <c r="V6868">
        <v>10.5</v>
      </c>
      <c r="W6868">
        <v>3087</v>
      </c>
      <c r="AH6868" s="16"/>
      <c r="AI6868" t="s">
        <v>1375</v>
      </c>
    </row>
    <row r="6869" spans="1:35" x14ac:dyDescent="0.25">
      <c r="A6869" t="s">
        <v>14922</v>
      </c>
      <c r="B6869" s="1">
        <v>59</v>
      </c>
      <c r="C6869" t="s">
        <v>14052</v>
      </c>
      <c r="D6869">
        <v>9369627</v>
      </c>
      <c r="E6869" t="s">
        <v>14923</v>
      </c>
      <c r="F6869" t="s">
        <v>1363</v>
      </c>
      <c r="G6869" t="s">
        <v>1391</v>
      </c>
      <c r="H6869" s="3" t="s">
        <v>2528</v>
      </c>
      <c r="I6869">
        <v>2018</v>
      </c>
      <c r="J6869" s="15" t="s">
        <v>2529</v>
      </c>
      <c r="K6869">
        <v>2018</v>
      </c>
      <c r="L6869" t="s">
        <v>1394</v>
      </c>
      <c r="M6869" t="s">
        <v>14924</v>
      </c>
      <c r="N6869" t="s">
        <v>2541</v>
      </c>
      <c r="O6869">
        <v>26600000000</v>
      </c>
      <c r="P6869" t="s">
        <v>1234</v>
      </c>
      <c r="Q6869">
        <f t="shared" si="121"/>
        <v>294</v>
      </c>
      <c r="R6869">
        <v>22339655</v>
      </c>
      <c r="S6869" t="s">
        <v>2103</v>
      </c>
      <c r="T6869" t="s">
        <v>14145</v>
      </c>
      <c r="U6869" s="75">
        <v>294</v>
      </c>
      <c r="V6869">
        <v>10.5</v>
      </c>
      <c r="W6869">
        <v>3087</v>
      </c>
      <c r="AH6869" s="16"/>
      <c r="AI6869" t="s">
        <v>1375</v>
      </c>
    </row>
    <row r="6870" spans="1:35" x14ac:dyDescent="0.25">
      <c r="A6870" t="s">
        <v>14925</v>
      </c>
      <c r="B6870" s="1">
        <v>59</v>
      </c>
      <c r="C6870" t="s">
        <v>571</v>
      </c>
      <c r="D6870">
        <v>9272178</v>
      </c>
      <c r="E6870" t="s">
        <v>14926</v>
      </c>
      <c r="F6870" t="s">
        <v>1363</v>
      </c>
      <c r="G6870" t="s">
        <v>1364</v>
      </c>
      <c r="H6870" s="3" t="s">
        <v>13706</v>
      </c>
      <c r="I6870">
        <v>2018</v>
      </c>
      <c r="J6870" s="15" t="s">
        <v>7025</v>
      </c>
      <c r="K6870">
        <v>2018</v>
      </c>
      <c r="L6870" t="s">
        <v>1394</v>
      </c>
      <c r="M6870" t="s">
        <v>14148</v>
      </c>
      <c r="N6870" t="s">
        <v>14148</v>
      </c>
      <c r="O6870" t="s">
        <v>1408</v>
      </c>
      <c r="P6870" t="s">
        <v>682</v>
      </c>
      <c r="Q6870">
        <f t="shared" si="121"/>
        <v>17500</v>
      </c>
      <c r="R6870">
        <v>22339655</v>
      </c>
      <c r="S6870" t="s">
        <v>2103</v>
      </c>
      <c r="T6870" t="s">
        <v>14180</v>
      </c>
      <c r="U6870" s="75">
        <v>17500</v>
      </c>
      <c r="V6870">
        <v>10.5</v>
      </c>
      <c r="W6870">
        <v>183750</v>
      </c>
      <c r="AH6870" s="16"/>
      <c r="AI6870" t="s">
        <v>1375</v>
      </c>
    </row>
    <row r="6871" spans="1:35" x14ac:dyDescent="0.25">
      <c r="A6871" t="s">
        <v>14927</v>
      </c>
      <c r="B6871" s="1">
        <v>59</v>
      </c>
      <c r="C6871" t="s">
        <v>571</v>
      </c>
      <c r="D6871">
        <v>9297030</v>
      </c>
      <c r="E6871" t="s">
        <v>14300</v>
      </c>
      <c r="F6871" t="s">
        <v>1363</v>
      </c>
      <c r="G6871" t="s">
        <v>1391</v>
      </c>
      <c r="H6871" s="3" t="s">
        <v>6559</v>
      </c>
      <c r="I6871">
        <v>2018</v>
      </c>
      <c r="J6871" s="15" t="s">
        <v>6560</v>
      </c>
      <c r="K6871">
        <v>2018</v>
      </c>
      <c r="L6871" t="s">
        <v>1394</v>
      </c>
      <c r="M6871" t="s">
        <v>14105</v>
      </c>
      <c r="N6871" t="s">
        <v>14105</v>
      </c>
      <c r="O6871">
        <v>26600000000</v>
      </c>
      <c r="P6871" t="s">
        <v>13941</v>
      </c>
      <c r="Q6871">
        <f t="shared" si="121"/>
        <v>3850</v>
      </c>
      <c r="R6871">
        <v>62359193</v>
      </c>
      <c r="S6871" t="s">
        <v>11930</v>
      </c>
      <c r="T6871" t="s">
        <v>587</v>
      </c>
      <c r="U6871" s="75">
        <v>3850</v>
      </c>
      <c r="V6871">
        <v>6.95</v>
      </c>
      <c r="W6871">
        <v>26757.5</v>
      </c>
      <c r="AH6871" s="16"/>
      <c r="AI6871" t="s">
        <v>1375</v>
      </c>
    </row>
    <row r="6872" spans="1:35" x14ac:dyDescent="0.25">
      <c r="A6872" t="s">
        <v>14928</v>
      </c>
      <c r="B6872" s="1">
        <v>59</v>
      </c>
      <c r="C6872" t="s">
        <v>571</v>
      </c>
      <c r="D6872">
        <v>9297030</v>
      </c>
      <c r="E6872" t="s">
        <v>14300</v>
      </c>
      <c r="F6872" t="s">
        <v>1363</v>
      </c>
      <c r="G6872" t="s">
        <v>1391</v>
      </c>
      <c r="H6872" s="3" t="s">
        <v>6559</v>
      </c>
      <c r="I6872">
        <v>2018</v>
      </c>
      <c r="J6872" s="15" t="s">
        <v>6560</v>
      </c>
      <c r="K6872">
        <v>2018</v>
      </c>
      <c r="L6872" t="s">
        <v>1394</v>
      </c>
      <c r="M6872" t="s">
        <v>14105</v>
      </c>
      <c r="N6872" t="s">
        <v>14105</v>
      </c>
      <c r="O6872">
        <v>26600000000</v>
      </c>
      <c r="P6872" t="s">
        <v>13941</v>
      </c>
      <c r="Q6872">
        <f t="shared" si="121"/>
        <v>3850</v>
      </c>
      <c r="R6872">
        <v>22339655</v>
      </c>
      <c r="S6872" t="s">
        <v>2103</v>
      </c>
      <c r="T6872" t="s">
        <v>14929</v>
      </c>
      <c r="U6872" s="75">
        <v>3850</v>
      </c>
      <c r="V6872">
        <v>10.5</v>
      </c>
      <c r="W6872">
        <v>40425</v>
      </c>
      <c r="AH6872" s="16"/>
      <c r="AI6872" t="s">
        <v>1375</v>
      </c>
    </row>
    <row r="6873" spans="1:35" x14ac:dyDescent="0.25">
      <c r="A6873" t="s">
        <v>14930</v>
      </c>
      <c r="B6873" s="1">
        <v>59</v>
      </c>
      <c r="C6873" t="s">
        <v>14052</v>
      </c>
      <c r="D6873">
        <v>9654526</v>
      </c>
      <c r="E6873" t="s">
        <v>14931</v>
      </c>
      <c r="F6873" t="s">
        <v>1363</v>
      </c>
      <c r="G6873" t="s">
        <v>1364</v>
      </c>
      <c r="H6873" s="3" t="s">
        <v>1741</v>
      </c>
      <c r="I6873">
        <v>2019</v>
      </c>
      <c r="J6873" s="15" t="s">
        <v>1742</v>
      </c>
      <c r="K6873">
        <v>2019</v>
      </c>
      <c r="L6873" t="s">
        <v>1394</v>
      </c>
      <c r="M6873" t="s">
        <v>14169</v>
      </c>
      <c r="N6873" t="s">
        <v>14831</v>
      </c>
      <c r="O6873">
        <v>26600000000</v>
      </c>
      <c r="P6873" t="s">
        <v>11666</v>
      </c>
      <c r="Q6873">
        <f t="shared" si="121"/>
        <v>3500</v>
      </c>
      <c r="R6873">
        <v>62359193</v>
      </c>
      <c r="S6873" t="s">
        <v>11930</v>
      </c>
      <c r="T6873" t="s">
        <v>587</v>
      </c>
      <c r="U6873" s="75">
        <v>3500</v>
      </c>
      <c r="V6873">
        <v>6.95</v>
      </c>
      <c r="W6873">
        <v>24325</v>
      </c>
      <c r="AH6873" s="16"/>
      <c r="AI6873" t="s">
        <v>1375</v>
      </c>
    </row>
    <row r="6874" spans="1:35" x14ac:dyDescent="0.25">
      <c r="A6874" t="s">
        <v>14932</v>
      </c>
      <c r="B6874" s="1">
        <v>59</v>
      </c>
      <c r="C6874" t="s">
        <v>14052</v>
      </c>
      <c r="D6874">
        <v>9654526</v>
      </c>
      <c r="E6874" t="s">
        <v>14931</v>
      </c>
      <c r="F6874" t="s">
        <v>1363</v>
      </c>
      <c r="G6874" t="s">
        <v>1364</v>
      </c>
      <c r="H6874" s="3" t="s">
        <v>1741</v>
      </c>
      <c r="I6874">
        <v>2019</v>
      </c>
      <c r="J6874" s="15" t="s">
        <v>1742</v>
      </c>
      <c r="K6874">
        <v>2019</v>
      </c>
      <c r="L6874" t="s">
        <v>1394</v>
      </c>
      <c r="M6874" t="s">
        <v>14169</v>
      </c>
      <c r="N6874" t="s">
        <v>14831</v>
      </c>
      <c r="O6874">
        <v>26600000000</v>
      </c>
      <c r="P6874" t="s">
        <v>11666</v>
      </c>
      <c r="Q6874">
        <f t="shared" si="121"/>
        <v>3500</v>
      </c>
      <c r="R6874">
        <v>8163294</v>
      </c>
      <c r="S6874" t="s">
        <v>1382</v>
      </c>
      <c r="T6874" t="s">
        <v>394</v>
      </c>
      <c r="U6874" s="75">
        <v>3500</v>
      </c>
      <c r="V6874">
        <v>10.69</v>
      </c>
      <c r="W6874">
        <v>37415</v>
      </c>
      <c r="AH6874" s="16"/>
      <c r="AI6874" t="s">
        <v>1375</v>
      </c>
    </row>
    <row r="6875" spans="1:35" x14ac:dyDescent="0.25">
      <c r="A6875" t="s">
        <v>14933</v>
      </c>
      <c r="B6875" s="1">
        <v>59</v>
      </c>
      <c r="C6875" t="s">
        <v>14052</v>
      </c>
      <c r="D6875">
        <v>9654526</v>
      </c>
      <c r="E6875" t="s">
        <v>14931</v>
      </c>
      <c r="F6875" t="s">
        <v>1363</v>
      </c>
      <c r="G6875" t="s">
        <v>1364</v>
      </c>
      <c r="H6875" s="3" t="s">
        <v>1741</v>
      </c>
      <c r="I6875">
        <v>2019</v>
      </c>
      <c r="J6875" s="15" t="s">
        <v>1742</v>
      </c>
      <c r="K6875">
        <v>2019</v>
      </c>
      <c r="L6875" t="s">
        <v>1394</v>
      </c>
      <c r="M6875" t="s">
        <v>14169</v>
      </c>
      <c r="N6875" t="s">
        <v>14831</v>
      </c>
      <c r="O6875">
        <v>26600000000</v>
      </c>
      <c r="P6875" t="s">
        <v>11666</v>
      </c>
      <c r="Q6875">
        <f t="shared" si="121"/>
        <v>3500</v>
      </c>
      <c r="R6875">
        <v>22339655</v>
      </c>
      <c r="S6875" t="s">
        <v>2103</v>
      </c>
      <c r="T6875" t="s">
        <v>14180</v>
      </c>
      <c r="U6875" s="75">
        <v>3500</v>
      </c>
      <c r="V6875">
        <v>11.75</v>
      </c>
      <c r="W6875">
        <v>41125</v>
      </c>
      <c r="AH6875" s="16"/>
      <c r="AI6875" t="s">
        <v>1375</v>
      </c>
    </row>
    <row r="6876" spans="1:35" x14ac:dyDescent="0.25">
      <c r="A6876" t="s">
        <v>14934</v>
      </c>
      <c r="B6876" s="1">
        <v>59</v>
      </c>
      <c r="C6876" t="s">
        <v>571</v>
      </c>
      <c r="D6876">
        <v>9694609</v>
      </c>
      <c r="E6876" t="s">
        <v>14935</v>
      </c>
      <c r="F6876" t="s">
        <v>1363</v>
      </c>
      <c r="G6876" t="s">
        <v>1364</v>
      </c>
      <c r="H6876" s="3" t="s">
        <v>1656</v>
      </c>
      <c r="I6876">
        <v>2019</v>
      </c>
      <c r="J6876" s="15" t="s">
        <v>1659</v>
      </c>
      <c r="K6876">
        <v>2019</v>
      </c>
      <c r="L6876" t="s">
        <v>1394</v>
      </c>
      <c r="M6876" t="s">
        <v>14522</v>
      </c>
      <c r="N6876" t="s">
        <v>14522</v>
      </c>
      <c r="O6876" t="s">
        <v>1408</v>
      </c>
      <c r="P6876" t="s">
        <v>682</v>
      </c>
      <c r="Q6876">
        <f t="shared" si="121"/>
        <v>8000</v>
      </c>
      <c r="R6876">
        <v>22339655</v>
      </c>
      <c r="S6876" t="s">
        <v>2103</v>
      </c>
      <c r="T6876" t="s">
        <v>14180</v>
      </c>
      <c r="U6876" s="75">
        <v>8000</v>
      </c>
      <c r="V6876">
        <v>11.75</v>
      </c>
      <c r="W6876">
        <v>94000</v>
      </c>
      <c r="AH6876" s="16"/>
      <c r="AI6876" t="s">
        <v>1375</v>
      </c>
    </row>
    <row r="6877" spans="1:35" x14ac:dyDescent="0.25">
      <c r="A6877" t="s">
        <v>14936</v>
      </c>
      <c r="B6877" s="1">
        <v>59</v>
      </c>
      <c r="C6877" t="s">
        <v>571</v>
      </c>
      <c r="D6877">
        <v>9713662</v>
      </c>
      <c r="E6877" t="s">
        <v>14937</v>
      </c>
      <c r="F6877" t="s">
        <v>1363</v>
      </c>
      <c r="G6877" t="s">
        <v>1364</v>
      </c>
      <c r="H6877" s="3" t="s">
        <v>1659</v>
      </c>
      <c r="I6877">
        <v>2019</v>
      </c>
      <c r="J6877" s="15" t="s">
        <v>1660</v>
      </c>
      <c r="K6877">
        <v>2019</v>
      </c>
      <c r="L6877" t="s">
        <v>1394</v>
      </c>
      <c r="M6877" t="s">
        <v>14522</v>
      </c>
      <c r="N6877" t="s">
        <v>14522</v>
      </c>
      <c r="O6877" t="s">
        <v>1408</v>
      </c>
      <c r="P6877" t="s">
        <v>682</v>
      </c>
      <c r="Q6877">
        <f t="shared" si="121"/>
        <v>8000</v>
      </c>
      <c r="R6877">
        <v>22339655</v>
      </c>
      <c r="S6877" t="s">
        <v>2103</v>
      </c>
      <c r="T6877" t="s">
        <v>14180</v>
      </c>
      <c r="U6877" s="75">
        <v>8000</v>
      </c>
      <c r="V6877">
        <v>11.75</v>
      </c>
      <c r="W6877">
        <v>94000</v>
      </c>
      <c r="AH6877" s="16"/>
      <c r="AI6877" t="s">
        <v>1375</v>
      </c>
    </row>
    <row r="6878" spans="1:35" x14ac:dyDescent="0.25">
      <c r="A6878" t="s">
        <v>14938</v>
      </c>
      <c r="B6878" s="1">
        <v>59</v>
      </c>
      <c r="C6878" t="s">
        <v>571</v>
      </c>
      <c r="D6878">
        <v>9723188</v>
      </c>
      <c r="E6878" t="s">
        <v>14939</v>
      </c>
      <c r="F6878" t="s">
        <v>1363</v>
      </c>
      <c r="G6878" t="s">
        <v>1391</v>
      </c>
      <c r="H6878" s="3" t="s">
        <v>1660</v>
      </c>
      <c r="I6878">
        <v>2019</v>
      </c>
      <c r="J6878" s="15" t="s">
        <v>1663</v>
      </c>
      <c r="K6878">
        <v>2019</v>
      </c>
      <c r="L6878" t="s">
        <v>1394</v>
      </c>
      <c r="M6878" t="s">
        <v>14318</v>
      </c>
      <c r="N6878" t="s">
        <v>14318</v>
      </c>
      <c r="O6878" t="s">
        <v>1408</v>
      </c>
      <c r="P6878" t="s">
        <v>133</v>
      </c>
      <c r="Q6878">
        <f t="shared" si="121"/>
        <v>1863</v>
      </c>
      <c r="R6878">
        <v>22339655</v>
      </c>
      <c r="S6878" t="s">
        <v>2103</v>
      </c>
      <c r="T6878" t="s">
        <v>14145</v>
      </c>
      <c r="U6878" s="75">
        <v>1863</v>
      </c>
      <c r="V6878">
        <v>11.85</v>
      </c>
      <c r="W6878">
        <v>22076.55</v>
      </c>
      <c r="AH6878" s="16"/>
      <c r="AI6878" t="s">
        <v>1375</v>
      </c>
    </row>
    <row r="6879" spans="1:35" x14ac:dyDescent="0.25">
      <c r="A6879" t="s">
        <v>14940</v>
      </c>
      <c r="B6879" s="1">
        <v>59</v>
      </c>
      <c r="C6879" t="s">
        <v>571</v>
      </c>
      <c r="D6879">
        <v>9723188</v>
      </c>
      <c r="E6879" t="s">
        <v>14939</v>
      </c>
      <c r="F6879" t="s">
        <v>1363</v>
      </c>
      <c r="G6879" t="s">
        <v>1391</v>
      </c>
      <c r="H6879" s="3" t="s">
        <v>1660</v>
      </c>
      <c r="I6879">
        <v>2019</v>
      </c>
      <c r="J6879" s="15" t="s">
        <v>1663</v>
      </c>
      <c r="K6879">
        <v>2019</v>
      </c>
      <c r="L6879" t="s">
        <v>1394</v>
      </c>
      <c r="M6879" t="s">
        <v>14318</v>
      </c>
      <c r="N6879" t="s">
        <v>14318</v>
      </c>
      <c r="O6879" t="s">
        <v>1408</v>
      </c>
      <c r="P6879" t="s">
        <v>133</v>
      </c>
      <c r="Q6879">
        <f t="shared" si="121"/>
        <v>1863</v>
      </c>
      <c r="R6879">
        <v>8163294</v>
      </c>
      <c r="S6879" t="s">
        <v>1382</v>
      </c>
      <c r="T6879" t="s">
        <v>394</v>
      </c>
      <c r="U6879" s="75">
        <v>1863</v>
      </c>
      <c r="V6879">
        <v>13.98</v>
      </c>
      <c r="W6879">
        <v>26044.74</v>
      </c>
      <c r="AH6879" s="16"/>
      <c r="AI6879" t="s">
        <v>1375</v>
      </c>
    </row>
    <row r="6880" spans="1:35" x14ac:dyDescent="0.25">
      <c r="A6880" t="s">
        <v>14941</v>
      </c>
      <c r="B6880" s="1">
        <v>59</v>
      </c>
      <c r="C6880" t="s">
        <v>571</v>
      </c>
      <c r="D6880">
        <v>9723188</v>
      </c>
      <c r="E6880" t="s">
        <v>14939</v>
      </c>
      <c r="F6880" t="s">
        <v>1363</v>
      </c>
      <c r="G6880" t="s">
        <v>1391</v>
      </c>
      <c r="H6880" s="3" t="s">
        <v>1660</v>
      </c>
      <c r="I6880">
        <v>2019</v>
      </c>
      <c r="J6880" s="15" t="s">
        <v>1663</v>
      </c>
      <c r="K6880">
        <v>2019</v>
      </c>
      <c r="L6880" t="s">
        <v>1394</v>
      </c>
      <c r="M6880" t="s">
        <v>14318</v>
      </c>
      <c r="N6880" t="s">
        <v>14318</v>
      </c>
      <c r="O6880" t="s">
        <v>1408</v>
      </c>
      <c r="P6880" t="s">
        <v>133</v>
      </c>
      <c r="Q6880">
        <f t="shared" si="121"/>
        <v>1863</v>
      </c>
      <c r="R6880">
        <v>62359193</v>
      </c>
      <c r="S6880" t="s">
        <v>11930</v>
      </c>
      <c r="T6880" t="s">
        <v>587</v>
      </c>
      <c r="U6880" s="75">
        <v>1863</v>
      </c>
      <c r="V6880">
        <v>7.5</v>
      </c>
      <c r="W6880">
        <v>13972.5</v>
      </c>
      <c r="AH6880" s="16"/>
      <c r="AI6880" t="s">
        <v>1375</v>
      </c>
    </row>
    <row r="6881" spans="1:35" x14ac:dyDescent="0.25">
      <c r="A6881" t="s">
        <v>14942</v>
      </c>
      <c r="B6881" s="1">
        <v>59</v>
      </c>
      <c r="C6881" t="s">
        <v>14052</v>
      </c>
      <c r="D6881">
        <v>10046712</v>
      </c>
      <c r="E6881" t="s">
        <v>14943</v>
      </c>
      <c r="F6881" t="s">
        <v>1363</v>
      </c>
      <c r="G6881" t="s">
        <v>1364</v>
      </c>
      <c r="H6881" s="3" t="s">
        <v>2560</v>
      </c>
      <c r="I6881">
        <v>2019</v>
      </c>
      <c r="J6881" s="15" t="s">
        <v>6877</v>
      </c>
      <c r="K6881">
        <v>2019</v>
      </c>
      <c r="L6881" t="s">
        <v>1394</v>
      </c>
      <c r="M6881" t="s">
        <v>14169</v>
      </c>
      <c r="N6881" t="s">
        <v>14831</v>
      </c>
      <c r="O6881">
        <v>26600000000</v>
      </c>
      <c r="P6881" t="s">
        <v>11666</v>
      </c>
      <c r="Q6881">
        <f t="shared" si="121"/>
        <v>3600</v>
      </c>
      <c r="R6881">
        <v>8163294</v>
      </c>
      <c r="S6881" t="s">
        <v>1382</v>
      </c>
      <c r="T6881" t="s">
        <v>394</v>
      </c>
      <c r="U6881" s="75">
        <v>3600</v>
      </c>
      <c r="V6881">
        <v>9.6</v>
      </c>
      <c r="W6881">
        <v>34560</v>
      </c>
      <c r="AH6881" s="16"/>
      <c r="AI6881" t="s">
        <v>1375</v>
      </c>
    </row>
    <row r="6882" spans="1:35" x14ac:dyDescent="0.25">
      <c r="A6882" t="s">
        <v>14944</v>
      </c>
      <c r="B6882" s="1">
        <v>59</v>
      </c>
      <c r="C6882" t="s">
        <v>14052</v>
      </c>
      <c r="D6882">
        <v>10046712</v>
      </c>
      <c r="E6882" t="s">
        <v>14943</v>
      </c>
      <c r="F6882" t="s">
        <v>1363</v>
      </c>
      <c r="G6882" t="s">
        <v>1364</v>
      </c>
      <c r="H6882" s="3" t="s">
        <v>2560</v>
      </c>
      <c r="I6882">
        <v>2019</v>
      </c>
      <c r="J6882" s="15" t="s">
        <v>6877</v>
      </c>
      <c r="K6882">
        <v>2019</v>
      </c>
      <c r="L6882" t="s">
        <v>1394</v>
      </c>
      <c r="M6882" t="s">
        <v>14169</v>
      </c>
      <c r="N6882" t="s">
        <v>14831</v>
      </c>
      <c r="O6882">
        <v>26600000000</v>
      </c>
      <c r="P6882" t="s">
        <v>11666</v>
      </c>
      <c r="Q6882">
        <f t="shared" si="121"/>
        <v>3600</v>
      </c>
      <c r="R6882">
        <v>42224799</v>
      </c>
      <c r="S6882" t="s">
        <v>13934</v>
      </c>
      <c r="T6882" t="s">
        <v>14405</v>
      </c>
      <c r="U6882" s="75">
        <v>3600</v>
      </c>
      <c r="V6882">
        <v>10</v>
      </c>
      <c r="W6882">
        <v>36000</v>
      </c>
      <c r="AH6882" s="16"/>
      <c r="AI6882" t="s">
        <v>1375</v>
      </c>
    </row>
    <row r="6883" spans="1:35" x14ac:dyDescent="0.25">
      <c r="A6883" t="s">
        <v>14945</v>
      </c>
      <c r="B6883" s="1">
        <v>59</v>
      </c>
      <c r="C6883" t="s">
        <v>14052</v>
      </c>
      <c r="D6883">
        <v>10046712</v>
      </c>
      <c r="E6883" t="s">
        <v>14943</v>
      </c>
      <c r="F6883" t="s">
        <v>1363</v>
      </c>
      <c r="G6883" t="s">
        <v>1364</v>
      </c>
      <c r="H6883" s="3" t="s">
        <v>2560</v>
      </c>
      <c r="I6883">
        <v>2019</v>
      </c>
      <c r="J6883" s="15" t="s">
        <v>6877</v>
      </c>
      <c r="K6883">
        <v>2019</v>
      </c>
      <c r="L6883" t="s">
        <v>1394</v>
      </c>
      <c r="M6883" t="s">
        <v>14169</v>
      </c>
      <c r="N6883" t="s">
        <v>14831</v>
      </c>
      <c r="O6883">
        <v>26600000000</v>
      </c>
      <c r="P6883" t="s">
        <v>11666</v>
      </c>
      <c r="Q6883">
        <f t="shared" si="121"/>
        <v>3600</v>
      </c>
      <c r="R6883">
        <v>62359193</v>
      </c>
      <c r="S6883" t="s">
        <v>11930</v>
      </c>
      <c r="T6883" t="s">
        <v>587</v>
      </c>
      <c r="U6883" s="75">
        <v>3600</v>
      </c>
      <c r="V6883">
        <v>6.95</v>
      </c>
      <c r="W6883">
        <v>25020</v>
      </c>
      <c r="AH6883" s="16"/>
      <c r="AI6883" t="s">
        <v>1375</v>
      </c>
    </row>
    <row r="6884" spans="1:35" x14ac:dyDescent="0.25">
      <c r="A6884" t="s">
        <v>14946</v>
      </c>
      <c r="B6884" s="1">
        <v>59</v>
      </c>
      <c r="C6884" t="s">
        <v>14052</v>
      </c>
      <c r="D6884">
        <v>10046712</v>
      </c>
      <c r="E6884" t="s">
        <v>14943</v>
      </c>
      <c r="F6884" t="s">
        <v>1363</v>
      </c>
      <c r="G6884" t="s">
        <v>1364</v>
      </c>
      <c r="H6884" s="3" t="s">
        <v>2560</v>
      </c>
      <c r="I6884">
        <v>2019</v>
      </c>
      <c r="J6884" s="15" t="s">
        <v>6877</v>
      </c>
      <c r="K6884">
        <v>2019</v>
      </c>
      <c r="L6884" t="s">
        <v>1394</v>
      </c>
      <c r="M6884" t="s">
        <v>14169</v>
      </c>
      <c r="N6884" t="s">
        <v>14831</v>
      </c>
      <c r="O6884">
        <v>26600000000</v>
      </c>
      <c r="P6884" t="s">
        <v>11666</v>
      </c>
      <c r="Q6884">
        <f t="shared" si="121"/>
        <v>3600</v>
      </c>
      <c r="R6884">
        <v>22339655</v>
      </c>
      <c r="S6884" t="s">
        <v>2103</v>
      </c>
      <c r="T6884" t="s">
        <v>14145</v>
      </c>
      <c r="U6884" s="75">
        <v>3600</v>
      </c>
      <c r="V6884">
        <v>7.44</v>
      </c>
      <c r="W6884">
        <v>26784</v>
      </c>
      <c r="AH6884" s="16"/>
      <c r="AI6884" t="s">
        <v>1375</v>
      </c>
    </row>
    <row r="6885" spans="1:35" x14ac:dyDescent="0.25">
      <c r="A6885" t="s">
        <v>14947</v>
      </c>
      <c r="B6885" s="1">
        <v>59</v>
      </c>
      <c r="C6885" t="s">
        <v>14052</v>
      </c>
      <c r="D6885">
        <v>10621776</v>
      </c>
      <c r="E6885" t="s">
        <v>14948</v>
      </c>
      <c r="F6885" t="s">
        <v>1363</v>
      </c>
      <c r="G6885" t="s">
        <v>1364</v>
      </c>
      <c r="H6885" s="3" t="s">
        <v>6977</v>
      </c>
      <c r="I6885">
        <v>2019</v>
      </c>
      <c r="J6885" s="15" t="s">
        <v>14620</v>
      </c>
      <c r="K6885">
        <v>2019</v>
      </c>
      <c r="L6885" t="s">
        <v>1394</v>
      </c>
      <c r="M6885" t="s">
        <v>14169</v>
      </c>
      <c r="N6885" t="s">
        <v>14831</v>
      </c>
      <c r="O6885">
        <v>26600000000</v>
      </c>
      <c r="P6885" t="s">
        <v>11666</v>
      </c>
      <c r="Q6885">
        <f t="shared" si="121"/>
        <v>1556</v>
      </c>
      <c r="R6885">
        <v>42224799</v>
      </c>
      <c r="S6885" t="s">
        <v>13934</v>
      </c>
      <c r="T6885" t="s">
        <v>14949</v>
      </c>
      <c r="U6885" s="75">
        <v>1556</v>
      </c>
      <c r="V6885">
        <v>9.5</v>
      </c>
      <c r="W6885">
        <v>14782</v>
      </c>
      <c r="AH6885" s="16"/>
      <c r="AI6885" t="s">
        <v>1375</v>
      </c>
    </row>
    <row r="6886" spans="1:35" x14ac:dyDescent="0.25">
      <c r="A6886" t="s">
        <v>14950</v>
      </c>
      <c r="B6886" s="1">
        <v>59</v>
      </c>
      <c r="C6886" t="s">
        <v>14052</v>
      </c>
      <c r="D6886">
        <v>10621776</v>
      </c>
      <c r="E6886" t="s">
        <v>14948</v>
      </c>
      <c r="F6886" t="s">
        <v>1363</v>
      </c>
      <c r="G6886" t="s">
        <v>1364</v>
      </c>
      <c r="H6886" s="3" t="s">
        <v>6977</v>
      </c>
      <c r="I6886">
        <v>2019</v>
      </c>
      <c r="J6886" s="15" t="s">
        <v>14620</v>
      </c>
      <c r="K6886">
        <v>2019</v>
      </c>
      <c r="L6886" t="s">
        <v>1394</v>
      </c>
      <c r="M6886" t="s">
        <v>14169</v>
      </c>
      <c r="N6886" t="s">
        <v>14831</v>
      </c>
      <c r="O6886">
        <v>26600000000</v>
      </c>
      <c r="P6886" t="s">
        <v>11666</v>
      </c>
      <c r="Q6886">
        <f t="shared" si="121"/>
        <v>1556</v>
      </c>
      <c r="R6886">
        <v>8163294</v>
      </c>
      <c r="S6886" t="s">
        <v>1382</v>
      </c>
      <c r="T6886" t="s">
        <v>394</v>
      </c>
      <c r="U6886" s="75">
        <v>1556</v>
      </c>
      <c r="V6886">
        <v>9.98</v>
      </c>
      <c r="W6886">
        <v>15528.88</v>
      </c>
      <c r="AH6886" s="16"/>
      <c r="AI6886" t="s">
        <v>1375</v>
      </c>
    </row>
    <row r="6887" spans="1:35" x14ac:dyDescent="0.25">
      <c r="A6887" t="s">
        <v>14951</v>
      </c>
      <c r="B6887" s="1">
        <v>59</v>
      </c>
      <c r="C6887" t="s">
        <v>14052</v>
      </c>
      <c r="D6887">
        <v>10621776</v>
      </c>
      <c r="E6887" t="s">
        <v>14948</v>
      </c>
      <c r="F6887" t="s">
        <v>1363</v>
      </c>
      <c r="G6887" t="s">
        <v>1364</v>
      </c>
      <c r="H6887" s="3" t="s">
        <v>6977</v>
      </c>
      <c r="I6887">
        <v>2019</v>
      </c>
      <c r="J6887" s="15" t="s">
        <v>14620</v>
      </c>
      <c r="K6887">
        <v>2019</v>
      </c>
      <c r="L6887" t="s">
        <v>1394</v>
      </c>
      <c r="M6887" t="s">
        <v>14169</v>
      </c>
      <c r="N6887" t="s">
        <v>14831</v>
      </c>
      <c r="O6887">
        <v>26600000000</v>
      </c>
      <c r="P6887" t="s">
        <v>11666</v>
      </c>
      <c r="Q6887">
        <f t="shared" si="121"/>
        <v>1556</v>
      </c>
      <c r="R6887">
        <v>22339655</v>
      </c>
      <c r="S6887" t="s">
        <v>2103</v>
      </c>
      <c r="T6887" t="s">
        <v>14180</v>
      </c>
      <c r="U6887" s="75">
        <v>1556</v>
      </c>
      <c r="V6887">
        <v>9.15</v>
      </c>
      <c r="W6887">
        <v>14237.4</v>
      </c>
      <c r="AH6887" s="16"/>
      <c r="AI6887" t="s">
        <v>1375</v>
      </c>
    </row>
    <row r="6888" spans="1:35" x14ac:dyDescent="0.25">
      <c r="A6888" t="s">
        <v>14952</v>
      </c>
      <c r="B6888" s="1">
        <v>59</v>
      </c>
      <c r="C6888" t="s">
        <v>14052</v>
      </c>
      <c r="D6888">
        <v>10621776</v>
      </c>
      <c r="E6888" t="s">
        <v>14948</v>
      </c>
      <c r="F6888" t="s">
        <v>1363</v>
      </c>
      <c r="G6888" t="s">
        <v>1364</v>
      </c>
      <c r="H6888" s="3" t="s">
        <v>6977</v>
      </c>
      <c r="I6888">
        <v>2019</v>
      </c>
      <c r="J6888" s="15" t="s">
        <v>14620</v>
      </c>
      <c r="K6888">
        <v>2019</v>
      </c>
      <c r="L6888" t="s">
        <v>1394</v>
      </c>
      <c r="M6888" t="s">
        <v>14169</v>
      </c>
      <c r="N6888" t="s">
        <v>14831</v>
      </c>
      <c r="O6888">
        <v>26600000000</v>
      </c>
      <c r="P6888" t="s">
        <v>11666</v>
      </c>
      <c r="Q6888">
        <f t="shared" si="121"/>
        <v>1556</v>
      </c>
      <c r="R6888">
        <v>90552857</v>
      </c>
      <c r="S6888" t="s">
        <v>1928</v>
      </c>
      <c r="T6888" t="s">
        <v>14575</v>
      </c>
      <c r="U6888" s="75">
        <v>1556</v>
      </c>
      <c r="V6888">
        <v>7.04</v>
      </c>
      <c r="W6888">
        <v>10954.24</v>
      </c>
      <c r="AH6888" s="16"/>
      <c r="AI6888" t="s">
        <v>1375</v>
      </c>
    </row>
    <row r="6889" spans="1:35" x14ac:dyDescent="0.25">
      <c r="A6889" t="s">
        <v>14953</v>
      </c>
      <c r="B6889" s="1">
        <v>59</v>
      </c>
      <c r="C6889" t="s">
        <v>14052</v>
      </c>
      <c r="D6889">
        <v>14477610</v>
      </c>
      <c r="E6889" t="s">
        <v>14954</v>
      </c>
      <c r="F6889" t="s">
        <v>1363</v>
      </c>
      <c r="G6889" t="s">
        <v>1391</v>
      </c>
      <c r="H6889" s="3" t="s">
        <v>5006</v>
      </c>
      <c r="I6889">
        <v>2021</v>
      </c>
      <c r="J6889" s="15" t="s">
        <v>5007</v>
      </c>
      <c r="K6889">
        <v>2021</v>
      </c>
      <c r="L6889" t="s">
        <v>1622</v>
      </c>
      <c r="M6889" t="s">
        <v>13866</v>
      </c>
      <c r="N6889" t="s">
        <v>14070</v>
      </c>
      <c r="O6889">
        <v>26600000000</v>
      </c>
      <c r="P6889" t="s">
        <v>11666</v>
      </c>
      <c r="Q6889">
        <f t="shared" si="121"/>
        <v>40</v>
      </c>
      <c r="R6889">
        <v>90552857</v>
      </c>
      <c r="S6889" t="s">
        <v>1928</v>
      </c>
      <c r="T6889" t="s">
        <v>587</v>
      </c>
      <c r="U6889" s="75">
        <v>40</v>
      </c>
      <c r="V6889">
        <v>7.5</v>
      </c>
      <c r="W6889">
        <v>300</v>
      </c>
      <c r="AH6889" s="16"/>
      <c r="AI6889" t="s">
        <v>1375</v>
      </c>
    </row>
    <row r="6890" spans="1:35" x14ac:dyDescent="0.25">
      <c r="A6890" t="s">
        <v>14955</v>
      </c>
      <c r="B6890" s="1">
        <v>59</v>
      </c>
      <c r="C6890" t="s">
        <v>14052</v>
      </c>
      <c r="D6890">
        <v>14564351</v>
      </c>
      <c r="E6890" t="s">
        <v>14954</v>
      </c>
      <c r="F6890" t="s">
        <v>1363</v>
      </c>
      <c r="G6890" t="s">
        <v>1391</v>
      </c>
      <c r="H6890" s="3" t="s">
        <v>1988</v>
      </c>
      <c r="I6890">
        <v>2021</v>
      </c>
      <c r="J6890" s="15" t="s">
        <v>1989</v>
      </c>
      <c r="K6890">
        <v>2021</v>
      </c>
      <c r="L6890" t="s">
        <v>1622</v>
      </c>
      <c r="M6890" t="s">
        <v>13866</v>
      </c>
      <c r="N6890" t="s">
        <v>14070</v>
      </c>
      <c r="O6890">
        <v>26600000000</v>
      </c>
      <c r="P6890" t="s">
        <v>11666</v>
      </c>
      <c r="Q6890">
        <f t="shared" si="121"/>
        <v>40</v>
      </c>
      <c r="R6890">
        <v>8163294</v>
      </c>
      <c r="S6890" t="s">
        <v>1382</v>
      </c>
      <c r="T6890" t="s">
        <v>14084</v>
      </c>
      <c r="U6890" s="75">
        <v>40</v>
      </c>
      <c r="V6890">
        <v>9.4499999999999993</v>
      </c>
      <c r="W6890">
        <v>378</v>
      </c>
      <c r="AH6890" s="16"/>
      <c r="AI6890" t="s">
        <v>1375</v>
      </c>
    </row>
    <row r="6891" spans="1:35" x14ac:dyDescent="0.25">
      <c r="A6891" t="s">
        <v>14956</v>
      </c>
      <c r="B6891" s="1">
        <v>59</v>
      </c>
      <c r="C6891" t="s">
        <v>14052</v>
      </c>
      <c r="D6891">
        <v>14564351</v>
      </c>
      <c r="E6891" t="s">
        <v>14954</v>
      </c>
      <c r="F6891" t="s">
        <v>1363</v>
      </c>
      <c r="G6891" t="s">
        <v>1391</v>
      </c>
      <c r="H6891" s="3" t="s">
        <v>1988</v>
      </c>
      <c r="I6891">
        <v>2021</v>
      </c>
      <c r="J6891" s="15" t="s">
        <v>1989</v>
      </c>
      <c r="K6891">
        <v>2021</v>
      </c>
      <c r="L6891" t="s">
        <v>1622</v>
      </c>
      <c r="M6891" t="s">
        <v>13866</v>
      </c>
      <c r="N6891" t="s">
        <v>14070</v>
      </c>
      <c r="O6891">
        <v>26600000000</v>
      </c>
      <c r="P6891" t="s">
        <v>11666</v>
      </c>
      <c r="Q6891">
        <f t="shared" si="121"/>
        <v>40</v>
      </c>
      <c r="R6891">
        <v>90552857</v>
      </c>
      <c r="S6891" t="s">
        <v>1928</v>
      </c>
      <c r="T6891" t="s">
        <v>587</v>
      </c>
      <c r="U6891" s="75">
        <v>40</v>
      </c>
      <c r="V6891">
        <v>7.5</v>
      </c>
      <c r="W6891">
        <v>300</v>
      </c>
      <c r="AH6891" s="16"/>
      <c r="AI6891" t="s">
        <v>1375</v>
      </c>
    </row>
    <row r="6892" spans="1:35" x14ac:dyDescent="0.25">
      <c r="A6892" t="s">
        <v>14957</v>
      </c>
      <c r="B6892" s="1">
        <v>59</v>
      </c>
      <c r="C6892" t="s">
        <v>14052</v>
      </c>
      <c r="D6892">
        <v>15790193</v>
      </c>
      <c r="E6892" t="s">
        <v>14958</v>
      </c>
      <c r="F6892" t="s">
        <v>1363</v>
      </c>
      <c r="G6892" t="s">
        <v>1364</v>
      </c>
      <c r="H6892" s="3" t="s">
        <v>4509</v>
      </c>
      <c r="I6892">
        <v>2021</v>
      </c>
      <c r="J6892" s="15" t="s">
        <v>4044</v>
      </c>
      <c r="K6892">
        <v>2021</v>
      </c>
      <c r="L6892" t="s">
        <v>1367</v>
      </c>
      <c r="M6892" t="s">
        <v>14169</v>
      </c>
      <c r="N6892" t="s">
        <v>14170</v>
      </c>
      <c r="O6892">
        <v>26600000000</v>
      </c>
      <c r="P6892" t="s">
        <v>11666</v>
      </c>
      <c r="Q6892">
        <f t="shared" si="121"/>
        <v>864</v>
      </c>
      <c r="R6892">
        <v>8163294</v>
      </c>
      <c r="S6892" t="s">
        <v>1382</v>
      </c>
      <c r="T6892" t="s">
        <v>394</v>
      </c>
      <c r="U6892" s="75">
        <v>864</v>
      </c>
      <c r="V6892">
        <v>9.4499999999999993</v>
      </c>
      <c r="W6892">
        <v>8164.8</v>
      </c>
      <c r="AH6892" s="16"/>
      <c r="AI6892" t="s">
        <v>1375</v>
      </c>
    </row>
    <row r="6893" spans="1:35" x14ac:dyDescent="0.25">
      <c r="A6893" t="s">
        <v>14959</v>
      </c>
      <c r="B6893" s="1">
        <v>59</v>
      </c>
      <c r="C6893" t="s">
        <v>14052</v>
      </c>
      <c r="D6893">
        <v>15790193</v>
      </c>
      <c r="E6893" t="s">
        <v>14958</v>
      </c>
      <c r="F6893" t="s">
        <v>1363</v>
      </c>
      <c r="G6893" t="s">
        <v>1364</v>
      </c>
      <c r="H6893" s="3" t="s">
        <v>4509</v>
      </c>
      <c r="I6893">
        <v>2021</v>
      </c>
      <c r="J6893" s="15" t="s">
        <v>4044</v>
      </c>
      <c r="K6893">
        <v>2021</v>
      </c>
      <c r="L6893" t="s">
        <v>1367</v>
      </c>
      <c r="M6893" t="s">
        <v>14169</v>
      </c>
      <c r="N6893" t="s">
        <v>14170</v>
      </c>
      <c r="O6893">
        <v>26600000000</v>
      </c>
      <c r="P6893" t="s">
        <v>11666</v>
      </c>
      <c r="Q6893">
        <f t="shared" si="121"/>
        <v>864</v>
      </c>
      <c r="R6893">
        <v>4556984</v>
      </c>
      <c r="S6893" t="s">
        <v>11614</v>
      </c>
      <c r="T6893" t="s">
        <v>11796</v>
      </c>
      <c r="U6893" s="75">
        <v>864</v>
      </c>
      <c r="V6893">
        <v>7.78</v>
      </c>
      <c r="W6893">
        <v>6721.92</v>
      </c>
      <c r="AH6893" s="16"/>
      <c r="AI6893" t="s">
        <v>1375</v>
      </c>
    </row>
    <row r="6894" spans="1:35" x14ac:dyDescent="0.25">
      <c r="A6894" t="s">
        <v>14960</v>
      </c>
      <c r="B6894" s="1">
        <v>59</v>
      </c>
      <c r="C6894" t="s">
        <v>571</v>
      </c>
      <c r="D6894">
        <v>13648780</v>
      </c>
      <c r="E6894" t="s">
        <v>14318</v>
      </c>
      <c r="F6894" t="s">
        <v>1363</v>
      </c>
      <c r="G6894" t="s">
        <v>1391</v>
      </c>
      <c r="H6894" s="3" t="s">
        <v>4861</v>
      </c>
      <c r="I6894">
        <v>2020</v>
      </c>
      <c r="J6894" s="15" t="s">
        <v>12944</v>
      </c>
      <c r="K6894">
        <v>2020</v>
      </c>
      <c r="L6894" t="s">
        <v>1367</v>
      </c>
      <c r="M6894" t="s">
        <v>13866</v>
      </c>
      <c r="N6894" t="s">
        <v>14070</v>
      </c>
      <c r="O6894">
        <v>26600000000</v>
      </c>
      <c r="P6894" t="s">
        <v>11686</v>
      </c>
      <c r="Q6894">
        <f t="shared" si="121"/>
        <v>400</v>
      </c>
      <c r="R6894">
        <v>84449497</v>
      </c>
      <c r="S6894" t="s">
        <v>2017</v>
      </c>
      <c r="T6894" t="s">
        <v>14335</v>
      </c>
      <c r="U6894" s="75">
        <v>400</v>
      </c>
      <c r="V6894">
        <v>15</v>
      </c>
      <c r="W6894">
        <v>6000</v>
      </c>
      <c r="AH6894" s="16"/>
      <c r="AI6894" t="s">
        <v>1375</v>
      </c>
    </row>
    <row r="6895" spans="1:35" x14ac:dyDescent="0.25">
      <c r="A6895" t="s">
        <v>14961</v>
      </c>
      <c r="B6895" s="1">
        <v>59</v>
      </c>
      <c r="C6895" t="s">
        <v>571</v>
      </c>
      <c r="D6895">
        <v>13648780</v>
      </c>
      <c r="E6895" t="s">
        <v>14318</v>
      </c>
      <c r="F6895" t="s">
        <v>1363</v>
      </c>
      <c r="G6895" t="s">
        <v>1391</v>
      </c>
      <c r="H6895" s="3" t="s">
        <v>4861</v>
      </c>
      <c r="I6895">
        <v>2020</v>
      </c>
      <c r="J6895" s="15" t="s">
        <v>12944</v>
      </c>
      <c r="K6895">
        <v>2020</v>
      </c>
      <c r="L6895" t="s">
        <v>1367</v>
      </c>
      <c r="M6895" t="s">
        <v>13866</v>
      </c>
      <c r="N6895" t="s">
        <v>14070</v>
      </c>
      <c r="O6895">
        <v>26600000000</v>
      </c>
      <c r="P6895" t="s">
        <v>11686</v>
      </c>
      <c r="Q6895">
        <f t="shared" si="121"/>
        <v>400</v>
      </c>
      <c r="R6895">
        <v>8163294</v>
      </c>
      <c r="S6895" t="s">
        <v>1382</v>
      </c>
      <c r="T6895" t="s">
        <v>394</v>
      </c>
      <c r="U6895" s="75">
        <v>400</v>
      </c>
      <c r="V6895">
        <v>9.4499999999999993</v>
      </c>
      <c r="W6895">
        <v>3780</v>
      </c>
      <c r="AH6895" s="16"/>
      <c r="AI6895" t="s">
        <v>1375</v>
      </c>
    </row>
    <row r="6896" spans="1:35" x14ac:dyDescent="0.25">
      <c r="A6896" t="s">
        <v>14962</v>
      </c>
      <c r="B6896" s="1">
        <v>59</v>
      </c>
      <c r="C6896" t="s">
        <v>571</v>
      </c>
      <c r="D6896">
        <v>13648780</v>
      </c>
      <c r="E6896" t="s">
        <v>14318</v>
      </c>
      <c r="F6896" t="s">
        <v>1363</v>
      </c>
      <c r="G6896" t="s">
        <v>1391</v>
      </c>
      <c r="H6896" s="3" t="s">
        <v>4861</v>
      </c>
      <c r="I6896">
        <v>2020</v>
      </c>
      <c r="J6896" s="15" t="s">
        <v>12944</v>
      </c>
      <c r="K6896">
        <v>2020</v>
      </c>
      <c r="L6896" t="s">
        <v>1367</v>
      </c>
      <c r="M6896" t="s">
        <v>13866</v>
      </c>
      <c r="N6896" t="s">
        <v>14070</v>
      </c>
      <c r="O6896">
        <v>26600000000</v>
      </c>
      <c r="P6896" t="s">
        <v>11686</v>
      </c>
      <c r="Q6896">
        <f t="shared" si="121"/>
        <v>400</v>
      </c>
      <c r="R6896">
        <v>4556984</v>
      </c>
      <c r="S6896" t="s">
        <v>11614</v>
      </c>
      <c r="T6896" t="s">
        <v>11796</v>
      </c>
      <c r="U6896" s="75">
        <v>400</v>
      </c>
      <c r="V6896">
        <v>5.84</v>
      </c>
      <c r="W6896">
        <v>2336</v>
      </c>
      <c r="AH6896" s="16"/>
      <c r="AI6896" t="s">
        <v>1375</v>
      </c>
    </row>
    <row r="6897" spans="1:35" x14ac:dyDescent="0.25">
      <c r="A6897" t="s">
        <v>14963</v>
      </c>
      <c r="B6897" s="1">
        <v>59</v>
      </c>
      <c r="C6897" t="s">
        <v>571</v>
      </c>
      <c r="D6897">
        <v>10482121</v>
      </c>
      <c r="E6897" t="s">
        <v>14964</v>
      </c>
      <c r="F6897" t="s">
        <v>1363</v>
      </c>
      <c r="G6897" t="s">
        <v>1391</v>
      </c>
      <c r="H6897" s="3" t="s">
        <v>1578</v>
      </c>
      <c r="I6897">
        <v>2019</v>
      </c>
      <c r="J6897" s="15" t="s">
        <v>2576</v>
      </c>
      <c r="K6897">
        <v>2019</v>
      </c>
      <c r="L6897" t="s">
        <v>1394</v>
      </c>
      <c r="M6897" t="s">
        <v>14965</v>
      </c>
      <c r="N6897" t="s">
        <v>14527</v>
      </c>
      <c r="O6897">
        <v>26600000000</v>
      </c>
      <c r="P6897" t="s">
        <v>13941</v>
      </c>
      <c r="Q6897">
        <f t="shared" si="121"/>
        <v>30</v>
      </c>
      <c r="R6897">
        <v>8163294</v>
      </c>
      <c r="S6897" t="s">
        <v>1382</v>
      </c>
      <c r="T6897" t="s">
        <v>394</v>
      </c>
      <c r="U6897" s="75">
        <v>30</v>
      </c>
      <c r="V6897">
        <v>9.98</v>
      </c>
      <c r="W6897">
        <v>299.39999999999998</v>
      </c>
      <c r="AH6897" s="16"/>
      <c r="AI6897" t="s">
        <v>1375</v>
      </c>
    </row>
    <row r="6898" spans="1:35" x14ac:dyDescent="0.25">
      <c r="A6898" t="s">
        <v>14966</v>
      </c>
      <c r="B6898" s="1">
        <v>59</v>
      </c>
      <c r="C6898" t="s">
        <v>571</v>
      </c>
      <c r="D6898">
        <v>13648780</v>
      </c>
      <c r="E6898" t="s">
        <v>14318</v>
      </c>
      <c r="F6898" t="s">
        <v>1363</v>
      </c>
      <c r="G6898" t="s">
        <v>1391</v>
      </c>
      <c r="H6898" s="3" t="s">
        <v>4861</v>
      </c>
      <c r="I6898">
        <v>2020</v>
      </c>
      <c r="J6898" s="15" t="s">
        <v>12944</v>
      </c>
      <c r="K6898">
        <v>2020</v>
      </c>
      <c r="L6898" t="s">
        <v>1367</v>
      </c>
      <c r="M6898" t="s">
        <v>13866</v>
      </c>
      <c r="N6898" t="s">
        <v>14070</v>
      </c>
      <c r="O6898">
        <v>26600000000</v>
      </c>
      <c r="P6898" t="s">
        <v>11686</v>
      </c>
      <c r="Q6898">
        <f t="shared" si="121"/>
        <v>400</v>
      </c>
      <c r="R6898">
        <v>24125814</v>
      </c>
      <c r="S6898" t="s">
        <v>2370</v>
      </c>
      <c r="T6898" t="s">
        <v>14967</v>
      </c>
      <c r="U6898" s="75">
        <v>400</v>
      </c>
      <c r="V6898">
        <v>8</v>
      </c>
      <c r="W6898">
        <v>3200</v>
      </c>
      <c r="AH6898" s="16"/>
      <c r="AI6898" t="s">
        <v>1375</v>
      </c>
    </row>
    <row r="6899" spans="1:35" x14ac:dyDescent="0.25">
      <c r="A6899" t="s">
        <v>14968</v>
      </c>
      <c r="B6899" s="1">
        <v>59</v>
      </c>
      <c r="C6899" t="s">
        <v>571</v>
      </c>
      <c r="D6899">
        <v>13668668</v>
      </c>
      <c r="E6899" t="s">
        <v>14969</v>
      </c>
      <c r="F6899" t="s">
        <v>1363</v>
      </c>
      <c r="G6899" t="s">
        <v>1391</v>
      </c>
      <c r="H6899" s="3" t="s">
        <v>4862</v>
      </c>
      <c r="I6899">
        <v>2020</v>
      </c>
      <c r="J6899" s="15" t="s">
        <v>10533</v>
      </c>
      <c r="K6899">
        <v>2020</v>
      </c>
      <c r="L6899" t="s">
        <v>1367</v>
      </c>
      <c r="M6899" t="s">
        <v>13866</v>
      </c>
      <c r="N6899" t="s">
        <v>14070</v>
      </c>
      <c r="O6899">
        <v>26600000000</v>
      </c>
      <c r="P6899" t="s">
        <v>11686</v>
      </c>
      <c r="Q6899">
        <f t="shared" si="121"/>
        <v>40</v>
      </c>
      <c r="R6899">
        <v>84449497</v>
      </c>
      <c r="S6899" t="s">
        <v>2017</v>
      </c>
      <c r="T6899" t="s">
        <v>14970</v>
      </c>
      <c r="U6899" s="75">
        <v>40</v>
      </c>
      <c r="V6899">
        <v>15</v>
      </c>
      <c r="W6899">
        <v>600</v>
      </c>
      <c r="AH6899" s="16"/>
      <c r="AI6899" t="s">
        <v>1375</v>
      </c>
    </row>
    <row r="6900" spans="1:35" x14ac:dyDescent="0.25">
      <c r="A6900" t="s">
        <v>14971</v>
      </c>
      <c r="B6900" s="1">
        <v>59</v>
      </c>
      <c r="C6900" t="s">
        <v>571</v>
      </c>
      <c r="D6900">
        <v>13668668</v>
      </c>
      <c r="E6900" t="s">
        <v>14969</v>
      </c>
      <c r="F6900" t="s">
        <v>1363</v>
      </c>
      <c r="G6900" t="s">
        <v>1391</v>
      </c>
      <c r="H6900" s="3" t="s">
        <v>4862</v>
      </c>
      <c r="I6900">
        <v>2020</v>
      </c>
      <c r="J6900" s="15" t="s">
        <v>10533</v>
      </c>
      <c r="K6900">
        <v>2020</v>
      </c>
      <c r="L6900" t="s">
        <v>1367</v>
      </c>
      <c r="M6900" t="s">
        <v>13866</v>
      </c>
      <c r="N6900" t="s">
        <v>14070</v>
      </c>
      <c r="O6900">
        <v>26600000000</v>
      </c>
      <c r="P6900" t="s">
        <v>11686</v>
      </c>
      <c r="Q6900">
        <f t="shared" si="121"/>
        <v>40</v>
      </c>
      <c r="R6900">
        <v>4556984</v>
      </c>
      <c r="S6900" t="s">
        <v>11614</v>
      </c>
      <c r="T6900" t="s">
        <v>11796</v>
      </c>
      <c r="U6900" s="75">
        <v>40</v>
      </c>
      <c r="V6900">
        <v>6</v>
      </c>
      <c r="W6900">
        <v>240</v>
      </c>
      <c r="AH6900" s="16"/>
      <c r="AI6900" t="s">
        <v>1375</v>
      </c>
    </row>
    <row r="6901" spans="1:35" x14ac:dyDescent="0.25">
      <c r="A6901" t="s">
        <v>14972</v>
      </c>
      <c r="B6901" s="1">
        <v>59</v>
      </c>
      <c r="C6901" t="s">
        <v>571</v>
      </c>
      <c r="D6901">
        <v>13668668</v>
      </c>
      <c r="E6901" t="s">
        <v>14969</v>
      </c>
      <c r="F6901" t="s">
        <v>1363</v>
      </c>
      <c r="G6901" t="s">
        <v>1391</v>
      </c>
      <c r="H6901" s="3" t="s">
        <v>4862</v>
      </c>
      <c r="I6901">
        <v>2020</v>
      </c>
      <c r="J6901" s="15" t="s">
        <v>10533</v>
      </c>
      <c r="K6901">
        <v>2020</v>
      </c>
      <c r="L6901" t="s">
        <v>1367</v>
      </c>
      <c r="M6901" t="s">
        <v>13866</v>
      </c>
      <c r="N6901" t="s">
        <v>14070</v>
      </c>
      <c r="O6901">
        <v>26600000000</v>
      </c>
      <c r="P6901" t="s">
        <v>11686</v>
      </c>
      <c r="Q6901">
        <f t="shared" si="121"/>
        <v>40</v>
      </c>
      <c r="R6901">
        <v>24125814</v>
      </c>
      <c r="S6901" t="s">
        <v>2370</v>
      </c>
      <c r="T6901" t="s">
        <v>14967</v>
      </c>
      <c r="U6901" s="75">
        <v>40</v>
      </c>
      <c r="V6901">
        <v>8</v>
      </c>
      <c r="W6901">
        <v>320</v>
      </c>
      <c r="AH6901" s="16"/>
      <c r="AI6901" t="s">
        <v>1375</v>
      </c>
    </row>
    <row r="6902" spans="1:35" x14ac:dyDescent="0.25">
      <c r="A6902" t="s">
        <v>14973</v>
      </c>
      <c r="B6902" s="1">
        <v>59</v>
      </c>
      <c r="C6902" t="s">
        <v>571</v>
      </c>
      <c r="D6902">
        <v>13668668</v>
      </c>
      <c r="E6902" t="s">
        <v>14969</v>
      </c>
      <c r="F6902" t="s">
        <v>1363</v>
      </c>
      <c r="G6902" t="s">
        <v>1391</v>
      </c>
      <c r="H6902" s="3" t="s">
        <v>4862</v>
      </c>
      <c r="I6902">
        <v>2020</v>
      </c>
      <c r="J6902" s="15" t="s">
        <v>10533</v>
      </c>
      <c r="K6902">
        <v>2020</v>
      </c>
      <c r="L6902" t="s">
        <v>1367</v>
      </c>
      <c r="M6902" t="s">
        <v>13866</v>
      </c>
      <c r="N6902" t="s">
        <v>14070</v>
      </c>
      <c r="O6902">
        <v>26600000000</v>
      </c>
      <c r="P6902" t="s">
        <v>11686</v>
      </c>
      <c r="Q6902">
        <f t="shared" si="121"/>
        <v>40</v>
      </c>
      <c r="R6902">
        <v>8163294</v>
      </c>
      <c r="S6902" t="s">
        <v>1382</v>
      </c>
      <c r="T6902" t="s">
        <v>394</v>
      </c>
      <c r="U6902" s="75">
        <v>40</v>
      </c>
      <c r="V6902">
        <v>9.4499999999999993</v>
      </c>
      <c r="W6902">
        <v>378</v>
      </c>
      <c r="AH6902" s="16"/>
      <c r="AI6902" t="s">
        <v>1375</v>
      </c>
    </row>
    <row r="6903" spans="1:35" x14ac:dyDescent="0.25">
      <c r="A6903" t="s">
        <v>14974</v>
      </c>
      <c r="B6903" s="1">
        <v>59</v>
      </c>
      <c r="C6903" t="s">
        <v>571</v>
      </c>
      <c r="D6903">
        <v>13133152</v>
      </c>
      <c r="E6903" t="s">
        <v>14318</v>
      </c>
      <c r="F6903" t="s">
        <v>1363</v>
      </c>
      <c r="G6903" t="s">
        <v>1391</v>
      </c>
      <c r="H6903" s="3" t="s">
        <v>4858</v>
      </c>
      <c r="I6903">
        <v>2020</v>
      </c>
      <c r="J6903" s="15" t="s">
        <v>14975</v>
      </c>
      <c r="K6903">
        <v>2020</v>
      </c>
      <c r="L6903" t="s">
        <v>1367</v>
      </c>
      <c r="M6903" t="s">
        <v>13866</v>
      </c>
      <c r="N6903" t="s">
        <v>14070</v>
      </c>
      <c r="O6903">
        <v>26600000000</v>
      </c>
      <c r="P6903" t="s">
        <v>11686</v>
      </c>
      <c r="Q6903">
        <f t="shared" si="121"/>
        <v>500</v>
      </c>
      <c r="R6903">
        <v>8163294</v>
      </c>
      <c r="S6903" t="s">
        <v>1382</v>
      </c>
      <c r="T6903" t="s">
        <v>394</v>
      </c>
      <c r="U6903" s="75">
        <v>500</v>
      </c>
      <c r="V6903">
        <v>9.24</v>
      </c>
      <c r="W6903">
        <v>4620</v>
      </c>
      <c r="AH6903" s="16"/>
      <c r="AI6903" t="s">
        <v>1375</v>
      </c>
    </row>
    <row r="6904" spans="1:35" x14ac:dyDescent="0.25">
      <c r="A6904" t="s">
        <v>14976</v>
      </c>
      <c r="B6904" s="1">
        <v>59</v>
      </c>
      <c r="C6904" t="s">
        <v>571</v>
      </c>
      <c r="D6904">
        <v>13133152</v>
      </c>
      <c r="E6904" t="s">
        <v>14318</v>
      </c>
      <c r="F6904" t="s">
        <v>1363</v>
      </c>
      <c r="G6904" t="s">
        <v>1391</v>
      </c>
      <c r="H6904" s="3" t="s">
        <v>4858</v>
      </c>
      <c r="I6904">
        <v>2020</v>
      </c>
      <c r="J6904" s="15" t="s">
        <v>14975</v>
      </c>
      <c r="K6904">
        <v>2020</v>
      </c>
      <c r="L6904" t="s">
        <v>1367</v>
      </c>
      <c r="M6904" t="s">
        <v>13866</v>
      </c>
      <c r="N6904" t="s">
        <v>14070</v>
      </c>
      <c r="O6904">
        <v>26600000000</v>
      </c>
      <c r="P6904" t="s">
        <v>11686</v>
      </c>
      <c r="Q6904">
        <f t="shared" si="121"/>
        <v>500</v>
      </c>
      <c r="R6904">
        <v>84449497</v>
      </c>
      <c r="S6904" t="s">
        <v>2017</v>
      </c>
      <c r="T6904" t="s">
        <v>14213</v>
      </c>
      <c r="U6904" s="75">
        <v>500</v>
      </c>
      <c r="V6904">
        <v>11.84</v>
      </c>
      <c r="W6904">
        <v>5920</v>
      </c>
      <c r="AH6904" s="16"/>
      <c r="AI6904" t="s">
        <v>1375</v>
      </c>
    </row>
    <row r="6905" spans="1:35" x14ac:dyDescent="0.25">
      <c r="A6905" t="s">
        <v>14977</v>
      </c>
      <c r="B6905" s="1">
        <v>59</v>
      </c>
      <c r="C6905" t="s">
        <v>571</v>
      </c>
      <c r="D6905">
        <v>13133152</v>
      </c>
      <c r="E6905" t="s">
        <v>14318</v>
      </c>
      <c r="F6905" t="s">
        <v>1363</v>
      </c>
      <c r="G6905" t="s">
        <v>1391</v>
      </c>
      <c r="H6905" s="3" t="s">
        <v>4858</v>
      </c>
      <c r="I6905">
        <v>2020</v>
      </c>
      <c r="J6905" s="15" t="s">
        <v>14975</v>
      </c>
      <c r="K6905">
        <v>2020</v>
      </c>
      <c r="L6905" t="s">
        <v>1367</v>
      </c>
      <c r="M6905" t="s">
        <v>13866</v>
      </c>
      <c r="N6905" t="s">
        <v>14070</v>
      </c>
      <c r="O6905">
        <v>26600000000</v>
      </c>
      <c r="P6905" t="s">
        <v>11686</v>
      </c>
      <c r="Q6905">
        <f t="shared" si="121"/>
        <v>500</v>
      </c>
      <c r="R6905">
        <v>24125814</v>
      </c>
      <c r="S6905" t="s">
        <v>2370</v>
      </c>
      <c r="T6905" t="s">
        <v>13957</v>
      </c>
      <c r="U6905" s="75">
        <v>500</v>
      </c>
      <c r="V6905">
        <v>9.23</v>
      </c>
      <c r="W6905">
        <v>4615</v>
      </c>
      <c r="AH6905" s="16"/>
      <c r="AI6905" t="s">
        <v>1375</v>
      </c>
    </row>
    <row r="6906" spans="1:35" x14ac:dyDescent="0.25">
      <c r="A6906" t="s">
        <v>14978</v>
      </c>
      <c r="B6906" s="1">
        <v>59</v>
      </c>
      <c r="C6906" t="s">
        <v>14052</v>
      </c>
      <c r="D6906">
        <v>10754369</v>
      </c>
      <c r="E6906" t="s">
        <v>14979</v>
      </c>
      <c r="F6906" t="s">
        <v>1363</v>
      </c>
      <c r="G6906" t="s">
        <v>1364</v>
      </c>
      <c r="H6906" s="3" t="s">
        <v>7548</v>
      </c>
      <c r="I6906">
        <v>2019</v>
      </c>
      <c r="J6906" s="15" t="s">
        <v>9394</v>
      </c>
      <c r="K6906">
        <v>2019</v>
      </c>
      <c r="L6906" t="s">
        <v>1394</v>
      </c>
      <c r="M6906" t="s">
        <v>14169</v>
      </c>
      <c r="N6906" t="s">
        <v>14831</v>
      </c>
      <c r="O6906">
        <v>26600000000</v>
      </c>
      <c r="P6906" t="s">
        <v>11666</v>
      </c>
      <c r="Q6906">
        <f t="shared" si="121"/>
        <v>2900</v>
      </c>
      <c r="R6906">
        <v>22339655</v>
      </c>
      <c r="S6906" t="s">
        <v>2103</v>
      </c>
      <c r="T6906" t="s">
        <v>14360</v>
      </c>
      <c r="U6906" s="75">
        <v>2900</v>
      </c>
      <c r="V6906">
        <v>7.44</v>
      </c>
      <c r="W6906">
        <v>21576</v>
      </c>
      <c r="AH6906" s="16"/>
      <c r="AI6906" t="s">
        <v>1375</v>
      </c>
    </row>
    <row r="6907" spans="1:35" x14ac:dyDescent="0.25">
      <c r="A6907" t="s">
        <v>14980</v>
      </c>
      <c r="B6907" s="1">
        <v>59</v>
      </c>
      <c r="C6907" t="s">
        <v>14052</v>
      </c>
      <c r="D6907">
        <v>11934298</v>
      </c>
      <c r="E6907" t="s">
        <v>14981</v>
      </c>
      <c r="F6907" t="s">
        <v>1363</v>
      </c>
      <c r="G6907" t="s">
        <v>1391</v>
      </c>
      <c r="H6907" s="3" t="s">
        <v>6969</v>
      </c>
      <c r="I6907">
        <v>2020</v>
      </c>
      <c r="J6907" s="15" t="s">
        <v>6970</v>
      </c>
      <c r="K6907">
        <v>2020</v>
      </c>
      <c r="L6907" t="s">
        <v>1394</v>
      </c>
      <c r="M6907" t="s">
        <v>13866</v>
      </c>
      <c r="N6907" t="s">
        <v>14770</v>
      </c>
      <c r="O6907" t="s">
        <v>1408</v>
      </c>
      <c r="P6907" t="s">
        <v>11666</v>
      </c>
      <c r="Q6907">
        <f t="shared" si="121"/>
        <v>40</v>
      </c>
      <c r="R6907">
        <v>24339423</v>
      </c>
      <c r="S6907" t="s">
        <v>1411</v>
      </c>
      <c r="T6907" t="s">
        <v>14215</v>
      </c>
      <c r="U6907" s="75">
        <v>40</v>
      </c>
      <c r="V6907">
        <v>7.44</v>
      </c>
      <c r="W6907">
        <v>297.60000000000002</v>
      </c>
      <c r="AH6907" s="16"/>
      <c r="AI6907" t="s">
        <v>1375</v>
      </c>
    </row>
    <row r="6908" spans="1:35" x14ac:dyDescent="0.25">
      <c r="A6908" t="s">
        <v>14982</v>
      </c>
      <c r="B6908" s="1">
        <v>59</v>
      </c>
      <c r="C6908" t="s">
        <v>14052</v>
      </c>
      <c r="D6908">
        <v>11934298</v>
      </c>
      <c r="E6908" t="s">
        <v>14981</v>
      </c>
      <c r="F6908" t="s">
        <v>1363</v>
      </c>
      <c r="G6908" t="s">
        <v>1391</v>
      </c>
      <c r="H6908" s="3" t="s">
        <v>6969</v>
      </c>
      <c r="I6908">
        <v>2020</v>
      </c>
      <c r="J6908" s="15" t="s">
        <v>6970</v>
      </c>
      <c r="K6908">
        <v>2020</v>
      </c>
      <c r="L6908" t="s">
        <v>1394</v>
      </c>
      <c r="M6908" t="s">
        <v>13866</v>
      </c>
      <c r="N6908" t="s">
        <v>14770</v>
      </c>
      <c r="O6908" t="s">
        <v>1408</v>
      </c>
      <c r="P6908" t="s">
        <v>11666</v>
      </c>
      <c r="Q6908">
        <f t="shared" si="121"/>
        <v>40</v>
      </c>
      <c r="R6908">
        <v>8163294</v>
      </c>
      <c r="S6908" t="s">
        <v>1382</v>
      </c>
      <c r="T6908" t="s">
        <v>394</v>
      </c>
      <c r="U6908" s="75">
        <v>40</v>
      </c>
      <c r="V6908">
        <v>9.1199999999999992</v>
      </c>
      <c r="W6908">
        <v>364.8</v>
      </c>
      <c r="AH6908" s="16"/>
      <c r="AI6908" t="s">
        <v>1375</v>
      </c>
    </row>
    <row r="6909" spans="1:35" x14ac:dyDescent="0.25">
      <c r="A6909" t="s">
        <v>14983</v>
      </c>
      <c r="B6909" s="1">
        <v>59</v>
      </c>
      <c r="C6909" t="s">
        <v>571</v>
      </c>
      <c r="D6909">
        <v>11948000</v>
      </c>
      <c r="E6909" t="s">
        <v>14984</v>
      </c>
      <c r="F6909" t="s">
        <v>1363</v>
      </c>
      <c r="G6909" t="s">
        <v>1391</v>
      </c>
      <c r="H6909" s="3" t="s">
        <v>4367</v>
      </c>
      <c r="I6909">
        <v>2020</v>
      </c>
      <c r="J6909" s="15" t="s">
        <v>10562</v>
      </c>
      <c r="K6909">
        <v>2020</v>
      </c>
      <c r="L6909" t="s">
        <v>1394</v>
      </c>
      <c r="M6909" t="s">
        <v>13659</v>
      </c>
      <c r="N6909" t="s">
        <v>14985</v>
      </c>
      <c r="O6909" t="s">
        <v>1408</v>
      </c>
      <c r="P6909" t="s">
        <v>11686</v>
      </c>
      <c r="Q6909">
        <f t="shared" si="121"/>
        <v>300</v>
      </c>
      <c r="R6909">
        <v>22339655</v>
      </c>
      <c r="S6909" t="s">
        <v>2103</v>
      </c>
      <c r="T6909" t="s">
        <v>14986</v>
      </c>
      <c r="U6909" s="75">
        <v>300</v>
      </c>
      <c r="V6909">
        <v>10.8</v>
      </c>
      <c r="W6909">
        <v>3240</v>
      </c>
      <c r="AH6909" s="16"/>
      <c r="AI6909" t="s">
        <v>1375</v>
      </c>
    </row>
    <row r="6910" spans="1:35" x14ac:dyDescent="0.25">
      <c r="A6910" t="s">
        <v>14987</v>
      </c>
      <c r="B6910" s="1">
        <v>59</v>
      </c>
      <c r="C6910" t="s">
        <v>571</v>
      </c>
      <c r="D6910">
        <v>11168390</v>
      </c>
      <c r="E6910" t="s">
        <v>14666</v>
      </c>
      <c r="F6910" t="s">
        <v>1363</v>
      </c>
      <c r="G6910" t="s">
        <v>1391</v>
      </c>
      <c r="H6910" s="3" t="s">
        <v>2587</v>
      </c>
      <c r="I6910">
        <v>2019</v>
      </c>
      <c r="J6910" s="15" t="s">
        <v>6973</v>
      </c>
      <c r="K6910">
        <v>2019</v>
      </c>
      <c r="L6910" t="s">
        <v>1394</v>
      </c>
      <c r="M6910" t="s">
        <v>14105</v>
      </c>
      <c r="N6910" t="s">
        <v>14105</v>
      </c>
      <c r="O6910">
        <v>26600000000</v>
      </c>
      <c r="P6910" t="s">
        <v>133</v>
      </c>
      <c r="Q6910">
        <f t="shared" si="121"/>
        <v>30</v>
      </c>
      <c r="R6910">
        <v>8163294</v>
      </c>
      <c r="S6910" t="s">
        <v>1382</v>
      </c>
      <c r="T6910" t="s">
        <v>394</v>
      </c>
      <c r="U6910" s="75">
        <v>30</v>
      </c>
      <c r="V6910">
        <v>9.98</v>
      </c>
      <c r="W6910">
        <v>299.39999999999998</v>
      </c>
      <c r="AH6910" s="16"/>
      <c r="AI6910" t="s">
        <v>1375</v>
      </c>
    </row>
    <row r="6911" spans="1:35" x14ac:dyDescent="0.25">
      <c r="A6911" t="s">
        <v>14988</v>
      </c>
      <c r="B6911" s="1">
        <v>59</v>
      </c>
      <c r="C6911" t="s">
        <v>571</v>
      </c>
      <c r="D6911">
        <v>11168390</v>
      </c>
      <c r="E6911" t="s">
        <v>14666</v>
      </c>
      <c r="F6911" t="s">
        <v>1363</v>
      </c>
      <c r="G6911" t="s">
        <v>1391</v>
      </c>
      <c r="H6911" s="3" t="s">
        <v>2587</v>
      </c>
      <c r="I6911">
        <v>2019</v>
      </c>
      <c r="J6911" s="15" t="s">
        <v>6973</v>
      </c>
      <c r="K6911">
        <v>2019</v>
      </c>
      <c r="L6911" t="s">
        <v>1394</v>
      </c>
      <c r="M6911" t="s">
        <v>14105</v>
      </c>
      <c r="N6911" t="s">
        <v>14105</v>
      </c>
      <c r="O6911">
        <v>26600000000</v>
      </c>
      <c r="P6911" t="s">
        <v>133</v>
      </c>
      <c r="Q6911">
        <f t="shared" si="121"/>
        <v>30</v>
      </c>
      <c r="R6911">
        <v>22339655</v>
      </c>
      <c r="S6911" t="s">
        <v>2103</v>
      </c>
      <c r="T6911" t="s">
        <v>14392</v>
      </c>
      <c r="U6911" s="75">
        <v>30</v>
      </c>
      <c r="V6911">
        <v>7.44</v>
      </c>
      <c r="W6911">
        <v>223.2</v>
      </c>
      <c r="AH6911" s="16"/>
      <c r="AI6911" t="s">
        <v>1375</v>
      </c>
    </row>
    <row r="6912" spans="1:35" x14ac:dyDescent="0.25">
      <c r="A6912" t="s">
        <v>14989</v>
      </c>
      <c r="B6912" s="1">
        <v>59</v>
      </c>
      <c r="C6912" t="s">
        <v>571</v>
      </c>
      <c r="D6912">
        <v>11595515</v>
      </c>
      <c r="E6912" t="s">
        <v>14990</v>
      </c>
      <c r="F6912" t="s">
        <v>1363</v>
      </c>
      <c r="G6912" t="s">
        <v>1391</v>
      </c>
      <c r="H6912" s="3" t="s">
        <v>1552</v>
      </c>
      <c r="I6912">
        <v>2019</v>
      </c>
      <c r="J6912" s="15" t="s">
        <v>1553</v>
      </c>
      <c r="K6912">
        <v>2019</v>
      </c>
      <c r="L6912" t="s">
        <v>1394</v>
      </c>
      <c r="M6912" t="s">
        <v>14105</v>
      </c>
      <c r="N6912" t="s">
        <v>9401</v>
      </c>
      <c r="O6912">
        <v>26600000000</v>
      </c>
      <c r="P6912" t="s">
        <v>13941</v>
      </c>
      <c r="Q6912">
        <f t="shared" si="121"/>
        <v>838</v>
      </c>
      <c r="R6912">
        <v>22339655</v>
      </c>
      <c r="S6912" t="s">
        <v>2103</v>
      </c>
      <c r="T6912" t="s">
        <v>14392</v>
      </c>
      <c r="U6912" s="75">
        <v>838</v>
      </c>
      <c r="V6912">
        <v>7.44</v>
      </c>
      <c r="W6912">
        <v>6234.72</v>
      </c>
      <c r="AH6912" s="16"/>
      <c r="AI6912" t="s">
        <v>1375</v>
      </c>
    </row>
    <row r="6913" spans="1:35" x14ac:dyDescent="0.25">
      <c r="A6913" t="s">
        <v>14991</v>
      </c>
      <c r="B6913" s="1">
        <v>59</v>
      </c>
      <c r="C6913" t="s">
        <v>571</v>
      </c>
      <c r="D6913">
        <v>11595515</v>
      </c>
      <c r="E6913" t="s">
        <v>14990</v>
      </c>
      <c r="F6913" t="s">
        <v>1363</v>
      </c>
      <c r="G6913" t="s">
        <v>1391</v>
      </c>
      <c r="H6913" s="3" t="s">
        <v>1552</v>
      </c>
      <c r="I6913">
        <v>2019</v>
      </c>
      <c r="J6913" s="15" t="s">
        <v>1553</v>
      </c>
      <c r="K6913">
        <v>2019</v>
      </c>
      <c r="L6913" t="s">
        <v>1394</v>
      </c>
      <c r="M6913" t="s">
        <v>14105</v>
      </c>
      <c r="N6913" t="s">
        <v>9401</v>
      </c>
      <c r="O6913">
        <v>26600000000</v>
      </c>
      <c r="P6913" t="s">
        <v>13941</v>
      </c>
      <c r="Q6913">
        <f t="shared" si="121"/>
        <v>838</v>
      </c>
      <c r="R6913">
        <v>4556984</v>
      </c>
      <c r="S6913" t="s">
        <v>11614</v>
      </c>
      <c r="T6913" t="s">
        <v>11796</v>
      </c>
      <c r="U6913" s="75">
        <v>838</v>
      </c>
      <c r="V6913">
        <v>7</v>
      </c>
      <c r="W6913">
        <v>5866</v>
      </c>
      <c r="AH6913" s="16"/>
      <c r="AI6913" t="s">
        <v>1375</v>
      </c>
    </row>
    <row r="6914" spans="1:35" x14ac:dyDescent="0.25">
      <c r="A6914" t="s">
        <v>14992</v>
      </c>
      <c r="B6914" s="1">
        <v>59</v>
      </c>
      <c r="C6914" t="s">
        <v>14052</v>
      </c>
      <c r="D6914">
        <v>11758872</v>
      </c>
      <c r="E6914" t="s">
        <v>14993</v>
      </c>
      <c r="F6914" t="s">
        <v>1363</v>
      </c>
      <c r="G6914" t="s">
        <v>1391</v>
      </c>
      <c r="H6914" s="3" t="s">
        <v>1617</v>
      </c>
      <c r="I6914">
        <v>2020</v>
      </c>
      <c r="J6914" s="15" t="s">
        <v>1604</v>
      </c>
      <c r="K6914">
        <v>2020</v>
      </c>
      <c r="L6914" t="s">
        <v>1394</v>
      </c>
      <c r="M6914" t="s">
        <v>13866</v>
      </c>
      <c r="N6914" t="s">
        <v>14770</v>
      </c>
      <c r="O6914">
        <v>26600000000</v>
      </c>
      <c r="P6914" t="s">
        <v>11666</v>
      </c>
      <c r="Q6914">
        <f t="shared" ref="Q6914:Q6977" si="122">U6914</f>
        <v>1200</v>
      </c>
      <c r="R6914">
        <v>8163294</v>
      </c>
      <c r="S6914" t="s">
        <v>1382</v>
      </c>
      <c r="T6914" t="s">
        <v>394</v>
      </c>
      <c r="U6914" s="75">
        <v>1200</v>
      </c>
      <c r="V6914">
        <v>8.64</v>
      </c>
      <c r="W6914">
        <v>10368</v>
      </c>
      <c r="AH6914" s="16"/>
      <c r="AI6914" t="s">
        <v>1375</v>
      </c>
    </row>
    <row r="6915" spans="1:35" x14ac:dyDescent="0.25">
      <c r="A6915" t="s">
        <v>14994</v>
      </c>
      <c r="B6915" s="1">
        <v>59</v>
      </c>
      <c r="C6915" t="s">
        <v>14052</v>
      </c>
      <c r="D6915">
        <v>13813064</v>
      </c>
      <c r="E6915" t="s">
        <v>14995</v>
      </c>
      <c r="F6915" t="s">
        <v>1363</v>
      </c>
      <c r="G6915" t="s">
        <v>1364</v>
      </c>
      <c r="H6915" s="3" t="s">
        <v>14636</v>
      </c>
      <c r="I6915">
        <v>2020</v>
      </c>
      <c r="J6915" s="15" t="s">
        <v>14637</v>
      </c>
      <c r="K6915">
        <v>2020</v>
      </c>
      <c r="L6915" t="s">
        <v>1394</v>
      </c>
      <c r="M6915" t="s">
        <v>14169</v>
      </c>
      <c r="N6915" t="s">
        <v>14831</v>
      </c>
      <c r="O6915" t="s">
        <v>1408</v>
      </c>
      <c r="P6915" t="s">
        <v>11666</v>
      </c>
      <c r="Q6915">
        <f t="shared" si="122"/>
        <v>8000</v>
      </c>
      <c r="R6915">
        <v>4556984</v>
      </c>
      <c r="S6915" t="s">
        <v>11614</v>
      </c>
      <c r="T6915" t="s">
        <v>11796</v>
      </c>
      <c r="U6915" s="75">
        <v>8000</v>
      </c>
      <c r="V6915">
        <v>6</v>
      </c>
      <c r="W6915">
        <v>48000</v>
      </c>
      <c r="AH6915" s="16"/>
      <c r="AI6915" t="s">
        <v>1375</v>
      </c>
    </row>
    <row r="6916" spans="1:35" x14ac:dyDescent="0.25">
      <c r="A6916" t="s">
        <v>14996</v>
      </c>
      <c r="B6916" s="1">
        <v>59</v>
      </c>
      <c r="C6916" t="s">
        <v>14052</v>
      </c>
      <c r="D6916">
        <v>13813064</v>
      </c>
      <c r="E6916" t="s">
        <v>14995</v>
      </c>
      <c r="F6916" t="s">
        <v>1363</v>
      </c>
      <c r="G6916" t="s">
        <v>1364</v>
      </c>
      <c r="H6916" s="3" t="s">
        <v>14636</v>
      </c>
      <c r="I6916">
        <v>2020</v>
      </c>
      <c r="J6916" s="15" t="s">
        <v>14637</v>
      </c>
      <c r="K6916">
        <v>2020</v>
      </c>
      <c r="L6916" t="s">
        <v>1394</v>
      </c>
      <c r="M6916" t="s">
        <v>14169</v>
      </c>
      <c r="N6916" t="s">
        <v>14831</v>
      </c>
      <c r="O6916" t="s">
        <v>1408</v>
      </c>
      <c r="P6916" t="s">
        <v>11666</v>
      </c>
      <c r="Q6916">
        <f t="shared" si="122"/>
        <v>8000</v>
      </c>
      <c r="R6916">
        <v>84449497</v>
      </c>
      <c r="S6916" t="s">
        <v>2017</v>
      </c>
      <c r="T6916" t="s">
        <v>14640</v>
      </c>
      <c r="U6916" s="75">
        <v>8000</v>
      </c>
      <c r="V6916">
        <v>15</v>
      </c>
      <c r="W6916">
        <v>120000</v>
      </c>
      <c r="AH6916" s="16"/>
      <c r="AI6916" t="s">
        <v>1375</v>
      </c>
    </row>
    <row r="6917" spans="1:35" x14ac:dyDescent="0.25">
      <c r="A6917" t="s">
        <v>14997</v>
      </c>
      <c r="B6917" s="1">
        <v>59</v>
      </c>
      <c r="C6917" t="s">
        <v>14052</v>
      </c>
      <c r="D6917">
        <v>13813064</v>
      </c>
      <c r="E6917" t="s">
        <v>14995</v>
      </c>
      <c r="F6917" t="s">
        <v>1363</v>
      </c>
      <c r="G6917" t="s">
        <v>1364</v>
      </c>
      <c r="H6917" s="3" t="s">
        <v>14636</v>
      </c>
      <c r="I6917">
        <v>2020</v>
      </c>
      <c r="J6917" s="15" t="s">
        <v>14637</v>
      </c>
      <c r="K6917">
        <v>2020</v>
      </c>
      <c r="L6917" t="s">
        <v>1394</v>
      </c>
      <c r="M6917" t="s">
        <v>14169</v>
      </c>
      <c r="N6917" t="s">
        <v>14831</v>
      </c>
      <c r="O6917" t="s">
        <v>1408</v>
      </c>
      <c r="P6917" t="s">
        <v>11666</v>
      </c>
      <c r="Q6917">
        <f t="shared" si="122"/>
        <v>8000</v>
      </c>
      <c r="R6917">
        <v>8163294</v>
      </c>
      <c r="S6917" t="s">
        <v>1382</v>
      </c>
      <c r="T6917" t="s">
        <v>394</v>
      </c>
      <c r="U6917" s="75">
        <v>8000</v>
      </c>
      <c r="V6917">
        <v>9.4499999999999993</v>
      </c>
      <c r="W6917">
        <v>75600</v>
      </c>
      <c r="AH6917" s="16"/>
      <c r="AI6917" t="s">
        <v>1375</v>
      </c>
    </row>
    <row r="6918" spans="1:35" x14ac:dyDescent="0.25">
      <c r="A6918" t="s">
        <v>14998</v>
      </c>
      <c r="B6918" s="1">
        <v>59</v>
      </c>
      <c r="C6918" t="s">
        <v>571</v>
      </c>
      <c r="D6918">
        <v>14918919</v>
      </c>
      <c r="E6918" t="s">
        <v>14087</v>
      </c>
      <c r="F6918" t="s">
        <v>1363</v>
      </c>
      <c r="G6918" t="s">
        <v>1391</v>
      </c>
      <c r="H6918" s="3" t="s">
        <v>4764</v>
      </c>
      <c r="I6918">
        <v>2021</v>
      </c>
      <c r="J6918" s="15" t="s">
        <v>4097</v>
      </c>
      <c r="K6918">
        <v>2021</v>
      </c>
      <c r="L6918" t="s">
        <v>1367</v>
      </c>
      <c r="M6918" t="s">
        <v>13866</v>
      </c>
      <c r="N6918" t="s">
        <v>14070</v>
      </c>
      <c r="O6918">
        <v>26600000000</v>
      </c>
      <c r="P6918" t="s">
        <v>11686</v>
      </c>
      <c r="Q6918">
        <f t="shared" si="122"/>
        <v>500</v>
      </c>
      <c r="R6918">
        <v>4556984</v>
      </c>
      <c r="S6918" t="s">
        <v>11614</v>
      </c>
      <c r="T6918" t="s">
        <v>11660</v>
      </c>
      <c r="U6918" s="75">
        <v>500</v>
      </c>
      <c r="V6918">
        <v>6.4</v>
      </c>
      <c r="W6918">
        <v>3200</v>
      </c>
      <c r="AH6918" s="16"/>
      <c r="AI6918" t="s">
        <v>1375</v>
      </c>
    </row>
    <row r="6919" spans="1:35" x14ac:dyDescent="0.25">
      <c r="A6919" t="s">
        <v>14999</v>
      </c>
      <c r="B6919" s="1">
        <v>59</v>
      </c>
      <c r="C6919" t="s">
        <v>571</v>
      </c>
      <c r="D6919">
        <v>14918919</v>
      </c>
      <c r="E6919" t="s">
        <v>14087</v>
      </c>
      <c r="F6919" t="s">
        <v>1363</v>
      </c>
      <c r="G6919" t="s">
        <v>1391</v>
      </c>
      <c r="H6919" s="3" t="s">
        <v>4764</v>
      </c>
      <c r="I6919">
        <v>2021</v>
      </c>
      <c r="J6919" s="15" t="s">
        <v>4097</v>
      </c>
      <c r="K6919">
        <v>2021</v>
      </c>
      <c r="L6919" t="s">
        <v>1367</v>
      </c>
      <c r="M6919" t="s">
        <v>13866</v>
      </c>
      <c r="N6919" t="s">
        <v>14070</v>
      </c>
      <c r="O6919">
        <v>26600000000</v>
      </c>
      <c r="P6919" t="s">
        <v>11686</v>
      </c>
      <c r="Q6919">
        <f t="shared" si="122"/>
        <v>500</v>
      </c>
      <c r="R6919">
        <v>90552857</v>
      </c>
      <c r="S6919" t="s">
        <v>1928</v>
      </c>
      <c r="T6919" t="s">
        <v>587</v>
      </c>
      <c r="U6919" s="75">
        <v>500</v>
      </c>
      <c r="V6919">
        <v>7.5</v>
      </c>
      <c r="W6919">
        <v>3750</v>
      </c>
      <c r="AH6919" s="16"/>
      <c r="AI6919" t="s">
        <v>1375</v>
      </c>
    </row>
    <row r="6920" spans="1:35" x14ac:dyDescent="0.25">
      <c r="A6920" t="s">
        <v>15000</v>
      </c>
      <c r="B6920" s="1">
        <v>59</v>
      </c>
      <c r="C6920" t="s">
        <v>571</v>
      </c>
      <c r="D6920">
        <v>14918919</v>
      </c>
      <c r="E6920" t="s">
        <v>14087</v>
      </c>
      <c r="F6920" t="s">
        <v>1363</v>
      </c>
      <c r="G6920" t="s">
        <v>1391</v>
      </c>
      <c r="H6920" s="3" t="s">
        <v>4764</v>
      </c>
      <c r="I6920">
        <v>2021</v>
      </c>
      <c r="J6920" s="15" t="s">
        <v>4097</v>
      </c>
      <c r="K6920">
        <v>2021</v>
      </c>
      <c r="L6920" t="s">
        <v>1367</v>
      </c>
      <c r="M6920" t="s">
        <v>13866</v>
      </c>
      <c r="N6920" t="s">
        <v>14070</v>
      </c>
      <c r="O6920">
        <v>26600000000</v>
      </c>
      <c r="P6920" t="s">
        <v>11686</v>
      </c>
      <c r="Q6920">
        <f t="shared" si="122"/>
        <v>500</v>
      </c>
      <c r="R6920">
        <v>8163294</v>
      </c>
      <c r="S6920" t="s">
        <v>1382</v>
      </c>
      <c r="T6920" t="s">
        <v>394</v>
      </c>
      <c r="U6920" s="75">
        <v>500</v>
      </c>
      <c r="V6920">
        <v>9.4499999999999993</v>
      </c>
      <c r="W6920">
        <v>4725</v>
      </c>
      <c r="AH6920" s="16"/>
      <c r="AI6920" t="s">
        <v>1375</v>
      </c>
    </row>
    <row r="6921" spans="1:35" x14ac:dyDescent="0.25">
      <c r="A6921" t="s">
        <v>15001</v>
      </c>
      <c r="B6921" s="1">
        <v>59</v>
      </c>
      <c r="C6921" t="s">
        <v>571</v>
      </c>
      <c r="D6921">
        <v>14918919</v>
      </c>
      <c r="E6921" t="s">
        <v>14087</v>
      </c>
      <c r="F6921" t="s">
        <v>1363</v>
      </c>
      <c r="G6921" t="s">
        <v>1391</v>
      </c>
      <c r="H6921" s="3" t="s">
        <v>4764</v>
      </c>
      <c r="I6921">
        <v>2021</v>
      </c>
      <c r="J6921" s="15" t="s">
        <v>4097</v>
      </c>
      <c r="K6921">
        <v>2021</v>
      </c>
      <c r="L6921" t="s">
        <v>1367</v>
      </c>
      <c r="M6921" t="s">
        <v>13866</v>
      </c>
      <c r="N6921" t="s">
        <v>14070</v>
      </c>
      <c r="O6921">
        <v>26600000000</v>
      </c>
      <c r="P6921" t="s">
        <v>11686</v>
      </c>
      <c r="Q6921">
        <f t="shared" si="122"/>
        <v>500</v>
      </c>
      <c r="R6921">
        <v>24125814</v>
      </c>
      <c r="S6921" t="s">
        <v>2370</v>
      </c>
      <c r="T6921" t="s">
        <v>14672</v>
      </c>
      <c r="U6921" s="75">
        <v>500</v>
      </c>
      <c r="V6921">
        <v>9.4</v>
      </c>
      <c r="W6921">
        <v>4700</v>
      </c>
      <c r="AH6921" s="16"/>
      <c r="AI6921" t="s">
        <v>1375</v>
      </c>
    </row>
    <row r="6922" spans="1:35" x14ac:dyDescent="0.25">
      <c r="A6922" t="s">
        <v>15002</v>
      </c>
      <c r="B6922" s="1">
        <v>59</v>
      </c>
      <c r="C6922" t="s">
        <v>571</v>
      </c>
      <c r="D6922">
        <v>14907186</v>
      </c>
      <c r="E6922" t="s">
        <v>2916</v>
      </c>
      <c r="F6922" t="s">
        <v>1363</v>
      </c>
      <c r="G6922" t="s">
        <v>1364</v>
      </c>
      <c r="H6922" s="3" t="s">
        <v>2033</v>
      </c>
      <c r="I6922">
        <v>2021</v>
      </c>
      <c r="J6922" s="15" t="s">
        <v>2034</v>
      </c>
      <c r="K6922">
        <v>2021</v>
      </c>
      <c r="L6922" t="s">
        <v>1367</v>
      </c>
      <c r="M6922" t="s">
        <v>13866</v>
      </c>
      <c r="N6922" t="s">
        <v>14070</v>
      </c>
      <c r="O6922">
        <v>26600000000</v>
      </c>
      <c r="P6922" t="s">
        <v>11686</v>
      </c>
      <c r="Q6922">
        <f t="shared" si="122"/>
        <v>1000</v>
      </c>
      <c r="R6922">
        <v>45334544</v>
      </c>
      <c r="S6922" t="s">
        <v>2480</v>
      </c>
      <c r="T6922" t="s">
        <v>13866</v>
      </c>
      <c r="U6922" s="75">
        <v>1000</v>
      </c>
      <c r="V6922">
        <v>11.31</v>
      </c>
      <c r="W6922">
        <v>11310</v>
      </c>
      <c r="AH6922" s="16"/>
      <c r="AI6922" t="s">
        <v>1375</v>
      </c>
    </row>
    <row r="6923" spans="1:35" x14ac:dyDescent="0.25">
      <c r="A6923" t="s">
        <v>15003</v>
      </c>
      <c r="B6923" s="1">
        <v>59</v>
      </c>
      <c r="C6923" t="s">
        <v>571</v>
      </c>
      <c r="D6923">
        <v>14907186</v>
      </c>
      <c r="E6923" t="s">
        <v>2916</v>
      </c>
      <c r="F6923" t="s">
        <v>1363</v>
      </c>
      <c r="G6923" t="s">
        <v>1364</v>
      </c>
      <c r="H6923" s="3" t="s">
        <v>2033</v>
      </c>
      <c r="I6923">
        <v>2021</v>
      </c>
      <c r="J6923" s="15" t="s">
        <v>2034</v>
      </c>
      <c r="K6923">
        <v>2021</v>
      </c>
      <c r="L6923" t="s">
        <v>1367</v>
      </c>
      <c r="M6923" t="s">
        <v>13866</v>
      </c>
      <c r="N6923" t="s">
        <v>14070</v>
      </c>
      <c r="O6923">
        <v>26600000000</v>
      </c>
      <c r="P6923" t="s">
        <v>11686</v>
      </c>
      <c r="Q6923">
        <f t="shared" si="122"/>
        <v>1000</v>
      </c>
      <c r="R6923">
        <v>8163294</v>
      </c>
      <c r="S6923" t="s">
        <v>1382</v>
      </c>
      <c r="T6923" t="s">
        <v>394</v>
      </c>
      <c r="U6923" s="75">
        <v>1000</v>
      </c>
      <c r="V6923">
        <v>9.4499999999999993</v>
      </c>
      <c r="W6923">
        <v>9450</v>
      </c>
      <c r="AH6923" s="16"/>
      <c r="AI6923" t="s">
        <v>1375</v>
      </c>
    </row>
    <row r="6924" spans="1:35" x14ac:dyDescent="0.25">
      <c r="A6924" t="s">
        <v>15004</v>
      </c>
      <c r="B6924" s="1">
        <v>59</v>
      </c>
      <c r="C6924" t="s">
        <v>571</v>
      </c>
      <c r="D6924">
        <v>14907186</v>
      </c>
      <c r="E6924" t="s">
        <v>2916</v>
      </c>
      <c r="F6924" t="s">
        <v>1363</v>
      </c>
      <c r="G6924" t="s">
        <v>1364</v>
      </c>
      <c r="H6924" s="3" t="s">
        <v>2033</v>
      </c>
      <c r="I6924">
        <v>2021</v>
      </c>
      <c r="J6924" s="15" t="s">
        <v>2034</v>
      </c>
      <c r="K6924">
        <v>2021</v>
      </c>
      <c r="L6924" t="s">
        <v>1367</v>
      </c>
      <c r="M6924" t="s">
        <v>13866</v>
      </c>
      <c r="N6924" t="s">
        <v>14070</v>
      </c>
      <c r="O6924">
        <v>26600000000</v>
      </c>
      <c r="P6924" t="s">
        <v>11686</v>
      </c>
      <c r="Q6924">
        <f t="shared" si="122"/>
        <v>1000</v>
      </c>
      <c r="R6924">
        <v>90552857</v>
      </c>
      <c r="S6924" t="s">
        <v>1928</v>
      </c>
      <c r="T6924" t="s">
        <v>587</v>
      </c>
      <c r="U6924" s="75">
        <v>1000</v>
      </c>
      <c r="V6924">
        <v>7.5</v>
      </c>
      <c r="W6924">
        <v>7500</v>
      </c>
      <c r="AH6924" s="16"/>
      <c r="AI6924" t="s">
        <v>1375</v>
      </c>
    </row>
    <row r="6925" spans="1:35" x14ac:dyDescent="0.25">
      <c r="A6925" t="s">
        <v>15005</v>
      </c>
      <c r="B6925" s="1">
        <v>59</v>
      </c>
      <c r="C6925" t="s">
        <v>571</v>
      </c>
      <c r="D6925">
        <v>14907186</v>
      </c>
      <c r="E6925" t="s">
        <v>2916</v>
      </c>
      <c r="F6925" t="s">
        <v>1363</v>
      </c>
      <c r="G6925" t="s">
        <v>1364</v>
      </c>
      <c r="H6925" s="3" t="s">
        <v>2033</v>
      </c>
      <c r="I6925">
        <v>2021</v>
      </c>
      <c r="J6925" s="15" t="s">
        <v>2034</v>
      </c>
      <c r="K6925">
        <v>2021</v>
      </c>
      <c r="L6925" t="s">
        <v>1367</v>
      </c>
      <c r="M6925" t="s">
        <v>13866</v>
      </c>
      <c r="N6925" t="s">
        <v>14070</v>
      </c>
      <c r="O6925">
        <v>26600000000</v>
      </c>
      <c r="P6925" t="s">
        <v>11686</v>
      </c>
      <c r="Q6925">
        <f t="shared" si="122"/>
        <v>1000</v>
      </c>
      <c r="R6925">
        <v>4556984</v>
      </c>
      <c r="S6925" t="s">
        <v>11614</v>
      </c>
      <c r="T6925" t="s">
        <v>11615</v>
      </c>
      <c r="U6925" s="75">
        <v>1000</v>
      </c>
      <c r="V6925">
        <v>6.4</v>
      </c>
      <c r="W6925">
        <v>6400</v>
      </c>
      <c r="AH6925" s="16"/>
      <c r="AI6925" t="s">
        <v>1375</v>
      </c>
    </row>
    <row r="6926" spans="1:35" x14ac:dyDescent="0.25">
      <c r="A6926" t="s">
        <v>15006</v>
      </c>
      <c r="B6926" s="1">
        <v>59</v>
      </c>
      <c r="C6926" t="s">
        <v>571</v>
      </c>
      <c r="D6926">
        <v>14907186</v>
      </c>
      <c r="E6926" t="s">
        <v>2916</v>
      </c>
      <c r="F6926" t="s">
        <v>1363</v>
      </c>
      <c r="G6926" t="s">
        <v>1364</v>
      </c>
      <c r="H6926" s="3" t="s">
        <v>2033</v>
      </c>
      <c r="I6926">
        <v>2021</v>
      </c>
      <c r="J6926" s="15" t="s">
        <v>2034</v>
      </c>
      <c r="K6926">
        <v>2021</v>
      </c>
      <c r="L6926" t="s">
        <v>1367</v>
      </c>
      <c r="M6926" t="s">
        <v>13866</v>
      </c>
      <c r="N6926" t="s">
        <v>14070</v>
      </c>
      <c r="O6926">
        <v>26600000000</v>
      </c>
      <c r="P6926" t="s">
        <v>11686</v>
      </c>
      <c r="Q6926">
        <f t="shared" si="122"/>
        <v>1000</v>
      </c>
      <c r="R6926">
        <v>24125814</v>
      </c>
      <c r="S6926" t="s">
        <v>2370</v>
      </c>
      <c r="T6926" t="s">
        <v>14672</v>
      </c>
      <c r="U6926" s="75">
        <v>1000</v>
      </c>
      <c r="V6926">
        <v>10</v>
      </c>
      <c r="W6926">
        <v>10000</v>
      </c>
      <c r="AH6926" s="16"/>
      <c r="AI6926" t="s">
        <v>1375</v>
      </c>
    </row>
    <row r="6927" spans="1:35" x14ac:dyDescent="0.25">
      <c r="A6927" t="s">
        <v>15007</v>
      </c>
      <c r="B6927" s="1">
        <v>59</v>
      </c>
      <c r="C6927" t="s">
        <v>14052</v>
      </c>
      <c r="D6927">
        <v>11817771</v>
      </c>
      <c r="E6927" t="s">
        <v>15008</v>
      </c>
      <c r="F6927" t="s">
        <v>1363</v>
      </c>
      <c r="G6927" t="s">
        <v>1391</v>
      </c>
      <c r="H6927" s="3" t="s">
        <v>6869</v>
      </c>
      <c r="I6927">
        <v>2020</v>
      </c>
      <c r="J6927" s="15" t="s">
        <v>4801</v>
      </c>
      <c r="K6927">
        <v>2020</v>
      </c>
      <c r="L6927" t="s">
        <v>1394</v>
      </c>
      <c r="M6927" t="s">
        <v>13866</v>
      </c>
      <c r="N6927" t="s">
        <v>14770</v>
      </c>
      <c r="O6927">
        <v>26600000000</v>
      </c>
      <c r="P6927" t="s">
        <v>11666</v>
      </c>
      <c r="Q6927">
        <f t="shared" si="122"/>
        <v>1200</v>
      </c>
      <c r="R6927">
        <v>22339655</v>
      </c>
      <c r="S6927" t="s">
        <v>2103</v>
      </c>
      <c r="T6927" t="s">
        <v>14392</v>
      </c>
      <c r="U6927" s="75">
        <v>1200</v>
      </c>
      <c r="V6927">
        <v>9.15</v>
      </c>
      <c r="W6927">
        <v>10980</v>
      </c>
      <c r="AH6927" s="16"/>
      <c r="AI6927" t="s">
        <v>1375</v>
      </c>
    </row>
    <row r="6928" spans="1:35" x14ac:dyDescent="0.25">
      <c r="A6928" t="s">
        <v>15009</v>
      </c>
      <c r="B6928" s="1">
        <v>59</v>
      </c>
      <c r="C6928" t="s">
        <v>14052</v>
      </c>
      <c r="D6928">
        <v>11817771</v>
      </c>
      <c r="E6928" t="s">
        <v>15008</v>
      </c>
      <c r="F6928" t="s">
        <v>1363</v>
      </c>
      <c r="G6928" t="s">
        <v>1391</v>
      </c>
      <c r="H6928" s="3" t="s">
        <v>6869</v>
      </c>
      <c r="I6928">
        <v>2020</v>
      </c>
      <c r="J6928" s="15" t="s">
        <v>4801</v>
      </c>
      <c r="K6928">
        <v>2020</v>
      </c>
      <c r="L6928" t="s">
        <v>1394</v>
      </c>
      <c r="M6928" t="s">
        <v>13866</v>
      </c>
      <c r="N6928" t="s">
        <v>14770</v>
      </c>
      <c r="O6928">
        <v>26600000000</v>
      </c>
      <c r="P6928" t="s">
        <v>11666</v>
      </c>
      <c r="Q6928">
        <f t="shared" si="122"/>
        <v>1200</v>
      </c>
      <c r="R6928">
        <v>8163294</v>
      </c>
      <c r="S6928" t="s">
        <v>1382</v>
      </c>
      <c r="T6928" t="s">
        <v>394</v>
      </c>
      <c r="U6928" s="75">
        <v>1200</v>
      </c>
      <c r="V6928">
        <v>8.64</v>
      </c>
      <c r="W6928">
        <v>10368</v>
      </c>
      <c r="AH6928" s="16"/>
      <c r="AI6928" t="s">
        <v>1375</v>
      </c>
    </row>
    <row r="6929" spans="1:35" x14ac:dyDescent="0.25">
      <c r="A6929" t="s">
        <v>15010</v>
      </c>
      <c r="B6929" s="1">
        <v>59</v>
      </c>
      <c r="C6929" t="s">
        <v>14052</v>
      </c>
      <c r="D6929">
        <v>12835617</v>
      </c>
      <c r="E6929" t="s">
        <v>14318</v>
      </c>
      <c r="F6929" t="s">
        <v>1363</v>
      </c>
      <c r="G6929" t="s">
        <v>1391</v>
      </c>
      <c r="H6929" s="3" t="s">
        <v>2626</v>
      </c>
      <c r="I6929">
        <v>2020</v>
      </c>
      <c r="J6929" s="15" t="s">
        <v>7070</v>
      </c>
      <c r="K6929">
        <v>2020</v>
      </c>
      <c r="L6929" t="s">
        <v>1394</v>
      </c>
      <c r="M6929" t="s">
        <v>13866</v>
      </c>
      <c r="N6929" t="s">
        <v>14770</v>
      </c>
      <c r="O6929" t="s">
        <v>1408</v>
      </c>
      <c r="P6929" t="s">
        <v>11666</v>
      </c>
      <c r="Q6929">
        <f t="shared" si="122"/>
        <v>5</v>
      </c>
      <c r="R6929">
        <v>8163294</v>
      </c>
      <c r="S6929" t="s">
        <v>1382</v>
      </c>
      <c r="T6929" t="s">
        <v>394</v>
      </c>
      <c r="U6929" s="75">
        <v>5</v>
      </c>
      <c r="V6929">
        <v>8.5399999999999991</v>
      </c>
      <c r="W6929">
        <v>42.7</v>
      </c>
      <c r="AH6929" s="16"/>
      <c r="AI6929" t="s">
        <v>1375</v>
      </c>
    </row>
    <row r="6930" spans="1:35" x14ac:dyDescent="0.25">
      <c r="A6930" t="s">
        <v>15011</v>
      </c>
      <c r="B6930" s="1">
        <v>59</v>
      </c>
      <c r="C6930" t="s">
        <v>14052</v>
      </c>
      <c r="D6930">
        <v>12835617</v>
      </c>
      <c r="E6930" t="s">
        <v>14318</v>
      </c>
      <c r="F6930" t="s">
        <v>1363</v>
      </c>
      <c r="G6930" t="s">
        <v>1391</v>
      </c>
      <c r="H6930" s="3" t="s">
        <v>2626</v>
      </c>
      <c r="I6930">
        <v>2020</v>
      </c>
      <c r="J6930" s="15" t="s">
        <v>7070</v>
      </c>
      <c r="K6930">
        <v>2020</v>
      </c>
      <c r="L6930" t="s">
        <v>1394</v>
      </c>
      <c r="M6930" t="s">
        <v>13866</v>
      </c>
      <c r="N6930" t="s">
        <v>14770</v>
      </c>
      <c r="O6930" t="s">
        <v>1408</v>
      </c>
      <c r="P6930" t="s">
        <v>11666</v>
      </c>
      <c r="Q6930">
        <f t="shared" si="122"/>
        <v>5</v>
      </c>
      <c r="R6930">
        <v>22339655</v>
      </c>
      <c r="S6930" t="s">
        <v>2103</v>
      </c>
      <c r="T6930" t="s">
        <v>15012</v>
      </c>
      <c r="U6930" s="75">
        <v>5</v>
      </c>
      <c r="V6930">
        <v>9.15</v>
      </c>
      <c r="W6930">
        <v>45.75</v>
      </c>
      <c r="AH6930" s="16"/>
      <c r="AI6930" t="s">
        <v>1375</v>
      </c>
    </row>
    <row r="6931" spans="1:35" x14ac:dyDescent="0.25">
      <c r="A6931" t="s">
        <v>15013</v>
      </c>
      <c r="B6931" s="1">
        <v>59</v>
      </c>
      <c r="C6931" t="s">
        <v>14052</v>
      </c>
      <c r="D6931">
        <v>12839256</v>
      </c>
      <c r="E6931" t="s">
        <v>15014</v>
      </c>
      <c r="F6931" t="s">
        <v>1363</v>
      </c>
      <c r="G6931" t="s">
        <v>1391</v>
      </c>
      <c r="H6931" s="3" t="s">
        <v>4805</v>
      </c>
      <c r="I6931">
        <v>2020</v>
      </c>
      <c r="J6931" s="15" t="s">
        <v>2627</v>
      </c>
      <c r="K6931">
        <v>2020</v>
      </c>
      <c r="L6931" t="s">
        <v>1394</v>
      </c>
      <c r="M6931" t="s">
        <v>13866</v>
      </c>
      <c r="N6931" t="s">
        <v>14770</v>
      </c>
      <c r="O6931" t="s">
        <v>1408</v>
      </c>
      <c r="P6931" t="s">
        <v>11666</v>
      </c>
      <c r="Q6931">
        <f t="shared" si="122"/>
        <v>40</v>
      </c>
      <c r="R6931">
        <v>8163294</v>
      </c>
      <c r="S6931" t="s">
        <v>1382</v>
      </c>
      <c r="T6931" t="s">
        <v>394</v>
      </c>
      <c r="U6931" s="75">
        <v>40</v>
      </c>
      <c r="V6931">
        <v>8.5399999999999991</v>
      </c>
      <c r="W6931">
        <v>341.6</v>
      </c>
      <c r="AH6931" s="16"/>
      <c r="AI6931" t="s">
        <v>1375</v>
      </c>
    </row>
    <row r="6932" spans="1:35" x14ac:dyDescent="0.25">
      <c r="A6932" t="s">
        <v>15015</v>
      </c>
      <c r="B6932" s="1">
        <v>59</v>
      </c>
      <c r="C6932" t="s">
        <v>14052</v>
      </c>
      <c r="D6932">
        <v>12839256</v>
      </c>
      <c r="E6932" t="s">
        <v>15014</v>
      </c>
      <c r="F6932" t="s">
        <v>1363</v>
      </c>
      <c r="G6932" t="s">
        <v>1391</v>
      </c>
      <c r="H6932" s="3" t="s">
        <v>4805</v>
      </c>
      <c r="I6932">
        <v>2020</v>
      </c>
      <c r="J6932" s="15" t="s">
        <v>2627</v>
      </c>
      <c r="K6932">
        <v>2020</v>
      </c>
      <c r="L6932" t="s">
        <v>1394</v>
      </c>
      <c r="M6932" t="s">
        <v>13866</v>
      </c>
      <c r="N6932" t="s">
        <v>14770</v>
      </c>
      <c r="O6932" t="s">
        <v>1408</v>
      </c>
      <c r="P6932" t="s">
        <v>11666</v>
      </c>
      <c r="Q6932">
        <f t="shared" si="122"/>
        <v>40</v>
      </c>
      <c r="R6932">
        <v>22339655</v>
      </c>
      <c r="S6932" t="s">
        <v>2103</v>
      </c>
      <c r="T6932" t="s">
        <v>14392</v>
      </c>
      <c r="U6932" s="75">
        <v>40</v>
      </c>
      <c r="V6932">
        <v>10</v>
      </c>
      <c r="W6932">
        <v>400</v>
      </c>
      <c r="AH6932" s="16"/>
      <c r="AI6932" t="s">
        <v>1375</v>
      </c>
    </row>
    <row r="6933" spans="1:35" x14ac:dyDescent="0.25">
      <c r="A6933" t="s">
        <v>15016</v>
      </c>
      <c r="B6933" s="1">
        <v>59</v>
      </c>
      <c r="C6933" t="s">
        <v>14052</v>
      </c>
      <c r="D6933">
        <v>11797991</v>
      </c>
      <c r="E6933" t="s">
        <v>15017</v>
      </c>
      <c r="F6933" t="s">
        <v>1363</v>
      </c>
      <c r="G6933" t="s">
        <v>1391</v>
      </c>
      <c r="H6933" s="3" t="s">
        <v>1605</v>
      </c>
      <c r="I6933">
        <v>2020</v>
      </c>
      <c r="J6933" s="15" t="s">
        <v>6869</v>
      </c>
      <c r="K6933">
        <v>2020</v>
      </c>
      <c r="L6933" t="s">
        <v>1394</v>
      </c>
      <c r="M6933" t="s">
        <v>13866</v>
      </c>
      <c r="N6933" t="s">
        <v>14770</v>
      </c>
      <c r="O6933">
        <v>26600000000</v>
      </c>
      <c r="P6933" t="s">
        <v>11666</v>
      </c>
      <c r="Q6933">
        <f t="shared" si="122"/>
        <v>1200</v>
      </c>
      <c r="R6933">
        <v>22339655</v>
      </c>
      <c r="S6933" t="s">
        <v>2103</v>
      </c>
      <c r="T6933" t="s">
        <v>14392</v>
      </c>
      <c r="U6933" s="75">
        <v>1200</v>
      </c>
      <c r="V6933">
        <v>9.15</v>
      </c>
      <c r="W6933">
        <v>10980</v>
      </c>
      <c r="AH6933" s="16"/>
      <c r="AI6933" t="s">
        <v>1375</v>
      </c>
    </row>
    <row r="6934" spans="1:35" x14ac:dyDescent="0.25">
      <c r="A6934" t="s">
        <v>15018</v>
      </c>
      <c r="B6934" s="1">
        <v>59</v>
      </c>
      <c r="C6934" t="s">
        <v>14052</v>
      </c>
      <c r="D6934">
        <v>11797991</v>
      </c>
      <c r="E6934" t="s">
        <v>15017</v>
      </c>
      <c r="F6934" t="s">
        <v>1363</v>
      </c>
      <c r="G6934" t="s">
        <v>1391</v>
      </c>
      <c r="H6934" s="3" t="s">
        <v>1605</v>
      </c>
      <c r="I6934">
        <v>2020</v>
      </c>
      <c r="J6934" s="15" t="s">
        <v>6869</v>
      </c>
      <c r="K6934">
        <v>2020</v>
      </c>
      <c r="L6934" t="s">
        <v>1394</v>
      </c>
      <c r="M6934" t="s">
        <v>13866</v>
      </c>
      <c r="N6934" t="s">
        <v>14770</v>
      </c>
      <c r="O6934">
        <v>26600000000</v>
      </c>
      <c r="P6934" t="s">
        <v>11666</v>
      </c>
      <c r="Q6934">
        <f t="shared" si="122"/>
        <v>1200</v>
      </c>
      <c r="R6934">
        <v>8163294</v>
      </c>
      <c r="S6934" t="s">
        <v>1382</v>
      </c>
      <c r="T6934" t="s">
        <v>394</v>
      </c>
      <c r="U6934" s="75">
        <v>1200</v>
      </c>
      <c r="V6934">
        <v>8.64</v>
      </c>
      <c r="W6934">
        <v>10368</v>
      </c>
      <c r="AH6934" s="16"/>
      <c r="AI6934" t="s">
        <v>1375</v>
      </c>
    </row>
    <row r="6935" spans="1:35" x14ac:dyDescent="0.25">
      <c r="A6935" t="s">
        <v>15019</v>
      </c>
      <c r="B6935" s="1">
        <v>59</v>
      </c>
      <c r="C6935" t="s">
        <v>14052</v>
      </c>
      <c r="D6935">
        <v>11797991</v>
      </c>
      <c r="E6935" t="s">
        <v>15017</v>
      </c>
      <c r="F6935" t="s">
        <v>1363</v>
      </c>
      <c r="G6935" t="s">
        <v>1391</v>
      </c>
      <c r="H6935" s="3" t="s">
        <v>1605</v>
      </c>
      <c r="I6935">
        <v>2020</v>
      </c>
      <c r="J6935" s="15" t="s">
        <v>6869</v>
      </c>
      <c r="K6935">
        <v>2020</v>
      </c>
      <c r="L6935" t="s">
        <v>1394</v>
      </c>
      <c r="M6935" t="s">
        <v>13866</v>
      </c>
      <c r="N6935" t="s">
        <v>14770</v>
      </c>
      <c r="O6935">
        <v>26600000000</v>
      </c>
      <c r="P6935" t="s">
        <v>11666</v>
      </c>
      <c r="Q6935">
        <f t="shared" si="122"/>
        <v>1200</v>
      </c>
      <c r="R6935">
        <v>4556984</v>
      </c>
      <c r="S6935" t="s">
        <v>11614</v>
      </c>
      <c r="T6935" t="s">
        <v>11796</v>
      </c>
      <c r="U6935" s="75">
        <v>1200</v>
      </c>
      <c r="V6935">
        <v>7.1</v>
      </c>
      <c r="W6935">
        <v>8520</v>
      </c>
      <c r="AH6935" s="16"/>
      <c r="AI6935" t="s">
        <v>1375</v>
      </c>
    </row>
    <row r="6936" spans="1:35" x14ac:dyDescent="0.25">
      <c r="A6936" t="s">
        <v>15020</v>
      </c>
      <c r="B6936" s="1">
        <v>59</v>
      </c>
      <c r="C6936" t="s">
        <v>14052</v>
      </c>
      <c r="D6936">
        <v>11797991</v>
      </c>
      <c r="E6936" t="s">
        <v>15017</v>
      </c>
      <c r="F6936" t="s">
        <v>1363</v>
      </c>
      <c r="G6936" t="s">
        <v>1391</v>
      </c>
      <c r="H6936" s="3" t="s">
        <v>1605</v>
      </c>
      <c r="I6936">
        <v>2020</v>
      </c>
      <c r="J6936" s="15" t="s">
        <v>6869</v>
      </c>
      <c r="K6936">
        <v>2020</v>
      </c>
      <c r="L6936" t="s">
        <v>1394</v>
      </c>
      <c r="M6936" t="s">
        <v>13866</v>
      </c>
      <c r="N6936" t="s">
        <v>14770</v>
      </c>
      <c r="O6936">
        <v>26600000000</v>
      </c>
      <c r="P6936" t="s">
        <v>11666</v>
      </c>
      <c r="Q6936">
        <f t="shared" si="122"/>
        <v>1200</v>
      </c>
      <c r="R6936">
        <v>90552857</v>
      </c>
      <c r="S6936" t="s">
        <v>1928</v>
      </c>
      <c r="T6936" t="s">
        <v>587</v>
      </c>
      <c r="U6936" s="75">
        <v>1200</v>
      </c>
      <c r="V6936">
        <v>7.33</v>
      </c>
      <c r="W6936">
        <v>8796</v>
      </c>
      <c r="AH6936" s="16"/>
      <c r="AI6936" t="s">
        <v>1375</v>
      </c>
    </row>
    <row r="6937" spans="1:35" x14ac:dyDescent="0.25">
      <c r="A6937" t="s">
        <v>15021</v>
      </c>
      <c r="B6937" s="1">
        <v>59</v>
      </c>
      <c r="C6937" t="s">
        <v>571</v>
      </c>
      <c r="D6937">
        <v>12661244</v>
      </c>
      <c r="E6937" t="s">
        <v>15022</v>
      </c>
      <c r="F6937" t="s">
        <v>1363</v>
      </c>
      <c r="G6937" t="s">
        <v>1391</v>
      </c>
      <c r="H6937" s="3" t="s">
        <v>4823</v>
      </c>
      <c r="I6937">
        <v>2020</v>
      </c>
      <c r="J6937" s="15" t="s">
        <v>2603</v>
      </c>
      <c r="K6937">
        <v>2020</v>
      </c>
      <c r="L6937" t="s">
        <v>1394</v>
      </c>
      <c r="M6937" t="s">
        <v>13866</v>
      </c>
      <c r="N6937" t="s">
        <v>14770</v>
      </c>
      <c r="O6937" t="s">
        <v>1408</v>
      </c>
      <c r="P6937" t="s">
        <v>11686</v>
      </c>
      <c r="Q6937">
        <f t="shared" si="122"/>
        <v>5</v>
      </c>
      <c r="R6937">
        <v>8163294</v>
      </c>
      <c r="S6937" t="s">
        <v>1382</v>
      </c>
      <c r="T6937" t="s">
        <v>394</v>
      </c>
      <c r="U6937" s="75">
        <v>5</v>
      </c>
      <c r="V6937">
        <v>8.5399999999999991</v>
      </c>
      <c r="W6937">
        <v>42.7</v>
      </c>
      <c r="AH6937" s="16"/>
      <c r="AI6937" t="s">
        <v>1375</v>
      </c>
    </row>
    <row r="6938" spans="1:35" x14ac:dyDescent="0.25">
      <c r="A6938" t="s">
        <v>15023</v>
      </c>
      <c r="B6938" s="1">
        <v>59</v>
      </c>
      <c r="C6938" t="s">
        <v>571</v>
      </c>
      <c r="D6938">
        <v>12661244</v>
      </c>
      <c r="E6938" t="s">
        <v>15022</v>
      </c>
      <c r="F6938" t="s">
        <v>1363</v>
      </c>
      <c r="G6938" t="s">
        <v>1391</v>
      </c>
      <c r="H6938" s="3" t="s">
        <v>4823</v>
      </c>
      <c r="I6938">
        <v>2020</v>
      </c>
      <c r="J6938" s="15" t="s">
        <v>2603</v>
      </c>
      <c r="K6938">
        <v>2020</v>
      </c>
      <c r="L6938" t="s">
        <v>1394</v>
      </c>
      <c r="M6938" t="s">
        <v>13866</v>
      </c>
      <c r="N6938" t="s">
        <v>14770</v>
      </c>
      <c r="O6938" t="s">
        <v>1408</v>
      </c>
      <c r="P6938" t="s">
        <v>11686</v>
      </c>
      <c r="Q6938">
        <f t="shared" si="122"/>
        <v>5</v>
      </c>
      <c r="R6938">
        <v>90552857</v>
      </c>
      <c r="S6938" t="s">
        <v>1928</v>
      </c>
      <c r="T6938" t="s">
        <v>13931</v>
      </c>
      <c r="U6938" s="75">
        <v>5</v>
      </c>
      <c r="V6938">
        <v>8.1</v>
      </c>
      <c r="W6938">
        <v>40.5</v>
      </c>
      <c r="AH6938" s="16"/>
      <c r="AI6938" t="s">
        <v>1375</v>
      </c>
    </row>
    <row r="6939" spans="1:35" x14ac:dyDescent="0.25">
      <c r="A6939" t="s">
        <v>15024</v>
      </c>
      <c r="B6939" s="1">
        <v>59</v>
      </c>
      <c r="C6939" t="s">
        <v>571</v>
      </c>
      <c r="D6939">
        <v>12661244</v>
      </c>
      <c r="E6939" t="s">
        <v>15022</v>
      </c>
      <c r="F6939" t="s">
        <v>1363</v>
      </c>
      <c r="G6939" t="s">
        <v>1391</v>
      </c>
      <c r="H6939" s="3" t="s">
        <v>4823</v>
      </c>
      <c r="I6939">
        <v>2020</v>
      </c>
      <c r="J6939" s="15" t="s">
        <v>2603</v>
      </c>
      <c r="K6939">
        <v>2020</v>
      </c>
      <c r="L6939" t="s">
        <v>1394</v>
      </c>
      <c r="M6939" t="s">
        <v>13866</v>
      </c>
      <c r="N6939" t="s">
        <v>14770</v>
      </c>
      <c r="O6939" t="s">
        <v>1408</v>
      </c>
      <c r="P6939" t="s">
        <v>11686</v>
      </c>
      <c r="Q6939">
        <f t="shared" si="122"/>
        <v>5</v>
      </c>
      <c r="R6939">
        <v>22339655</v>
      </c>
      <c r="S6939" t="s">
        <v>2103</v>
      </c>
      <c r="T6939" t="s">
        <v>14392</v>
      </c>
      <c r="U6939" s="75">
        <v>5</v>
      </c>
      <c r="V6939">
        <v>7.44</v>
      </c>
      <c r="W6939">
        <v>37.200000000000003</v>
      </c>
      <c r="AH6939" s="16"/>
      <c r="AI6939" t="s">
        <v>1375</v>
      </c>
    </row>
    <row r="6940" spans="1:35" x14ac:dyDescent="0.25">
      <c r="A6940" t="s">
        <v>15025</v>
      </c>
      <c r="B6940" s="1">
        <v>59</v>
      </c>
      <c r="C6940" t="s">
        <v>14052</v>
      </c>
      <c r="D6940">
        <v>12306428</v>
      </c>
      <c r="E6940" t="s">
        <v>15026</v>
      </c>
      <c r="F6940" t="s">
        <v>1363</v>
      </c>
      <c r="G6940" t="s">
        <v>1391</v>
      </c>
      <c r="H6940" s="3" t="s">
        <v>15027</v>
      </c>
      <c r="I6940">
        <v>2020</v>
      </c>
      <c r="J6940" s="15" t="s">
        <v>15028</v>
      </c>
      <c r="K6940">
        <v>2020</v>
      </c>
      <c r="L6940" t="s">
        <v>1394</v>
      </c>
      <c r="M6940" t="s">
        <v>13866</v>
      </c>
      <c r="N6940" t="s">
        <v>14770</v>
      </c>
      <c r="O6940" t="s">
        <v>1408</v>
      </c>
      <c r="P6940" t="s">
        <v>11666</v>
      </c>
      <c r="Q6940">
        <f t="shared" si="122"/>
        <v>5</v>
      </c>
      <c r="R6940">
        <v>8163294</v>
      </c>
      <c r="S6940" t="s">
        <v>1382</v>
      </c>
      <c r="T6940" t="s">
        <v>394</v>
      </c>
      <c r="U6940" s="75">
        <v>5</v>
      </c>
      <c r="V6940">
        <v>9.1199999999999992</v>
      </c>
      <c r="W6940">
        <v>45.6</v>
      </c>
      <c r="AH6940" s="16"/>
      <c r="AI6940" t="s">
        <v>1375</v>
      </c>
    </row>
    <row r="6941" spans="1:35" x14ac:dyDescent="0.25">
      <c r="A6941" t="s">
        <v>15029</v>
      </c>
      <c r="B6941" s="1">
        <v>59</v>
      </c>
      <c r="C6941" t="s">
        <v>14052</v>
      </c>
      <c r="D6941">
        <v>12306428</v>
      </c>
      <c r="E6941" t="s">
        <v>15026</v>
      </c>
      <c r="F6941" t="s">
        <v>1363</v>
      </c>
      <c r="G6941" t="s">
        <v>1391</v>
      </c>
      <c r="H6941" s="3" t="s">
        <v>15027</v>
      </c>
      <c r="I6941">
        <v>2020</v>
      </c>
      <c r="J6941" s="15" t="s">
        <v>15028</v>
      </c>
      <c r="K6941">
        <v>2020</v>
      </c>
      <c r="L6941" t="s">
        <v>1394</v>
      </c>
      <c r="M6941" t="s">
        <v>13866</v>
      </c>
      <c r="N6941" t="s">
        <v>14770</v>
      </c>
      <c r="O6941" t="s">
        <v>1408</v>
      </c>
      <c r="P6941" t="s">
        <v>11666</v>
      </c>
      <c r="Q6941">
        <f t="shared" si="122"/>
        <v>5</v>
      </c>
      <c r="R6941">
        <v>22339655</v>
      </c>
      <c r="S6941" t="s">
        <v>2103</v>
      </c>
      <c r="T6941" t="s">
        <v>14392</v>
      </c>
      <c r="U6941" s="75">
        <v>5</v>
      </c>
      <c r="V6941">
        <v>9.15</v>
      </c>
      <c r="W6941">
        <v>45.75</v>
      </c>
      <c r="AH6941" s="16"/>
      <c r="AI6941" t="s">
        <v>1375</v>
      </c>
    </row>
    <row r="6942" spans="1:35" x14ac:dyDescent="0.25">
      <c r="A6942" t="s">
        <v>15030</v>
      </c>
      <c r="B6942" s="1">
        <v>59</v>
      </c>
      <c r="C6942" t="s">
        <v>14052</v>
      </c>
      <c r="D6942">
        <v>12225215</v>
      </c>
      <c r="E6942" t="s">
        <v>15031</v>
      </c>
      <c r="F6942" t="s">
        <v>1363</v>
      </c>
      <c r="G6942" t="s">
        <v>1391</v>
      </c>
      <c r="H6942" s="3" t="s">
        <v>4829</v>
      </c>
      <c r="I6942">
        <v>2020</v>
      </c>
      <c r="J6942" s="15" t="s">
        <v>4830</v>
      </c>
      <c r="K6942">
        <v>2020</v>
      </c>
      <c r="L6942" t="s">
        <v>1394</v>
      </c>
      <c r="M6942" t="s">
        <v>13866</v>
      </c>
      <c r="N6942" t="s">
        <v>14770</v>
      </c>
      <c r="O6942" t="s">
        <v>1408</v>
      </c>
      <c r="P6942" t="s">
        <v>11666</v>
      </c>
      <c r="Q6942">
        <f t="shared" si="122"/>
        <v>40</v>
      </c>
      <c r="R6942">
        <v>8163294</v>
      </c>
      <c r="S6942" t="s">
        <v>1382</v>
      </c>
      <c r="T6942" t="s">
        <v>394</v>
      </c>
      <c r="U6942" s="75">
        <v>40</v>
      </c>
      <c r="V6942">
        <v>9.1199999999999992</v>
      </c>
      <c r="W6942">
        <v>364.8</v>
      </c>
      <c r="AH6942" s="16"/>
      <c r="AI6942" t="s">
        <v>1375</v>
      </c>
    </row>
    <row r="6943" spans="1:35" x14ac:dyDescent="0.25">
      <c r="A6943" t="s">
        <v>15032</v>
      </c>
      <c r="B6943" s="1">
        <v>59</v>
      </c>
      <c r="C6943" t="s">
        <v>14052</v>
      </c>
      <c r="D6943">
        <v>12225215</v>
      </c>
      <c r="E6943" t="s">
        <v>15031</v>
      </c>
      <c r="F6943" t="s">
        <v>1363</v>
      </c>
      <c r="G6943" t="s">
        <v>1391</v>
      </c>
      <c r="H6943" s="3" t="s">
        <v>4829</v>
      </c>
      <c r="I6943">
        <v>2020</v>
      </c>
      <c r="J6943" s="15" t="s">
        <v>4830</v>
      </c>
      <c r="K6943">
        <v>2020</v>
      </c>
      <c r="L6943" t="s">
        <v>1394</v>
      </c>
      <c r="M6943" t="s">
        <v>13866</v>
      </c>
      <c r="N6943" t="s">
        <v>14770</v>
      </c>
      <c r="O6943" t="s">
        <v>1408</v>
      </c>
      <c r="P6943" t="s">
        <v>11666</v>
      </c>
      <c r="Q6943">
        <f t="shared" si="122"/>
        <v>40</v>
      </c>
      <c r="R6943">
        <v>22339655</v>
      </c>
      <c r="S6943" t="s">
        <v>2103</v>
      </c>
      <c r="T6943" t="s">
        <v>14392</v>
      </c>
      <c r="U6943" s="75">
        <v>40</v>
      </c>
      <c r="V6943">
        <v>9.15</v>
      </c>
      <c r="W6943">
        <v>366</v>
      </c>
      <c r="AH6943" s="16"/>
      <c r="AI6943" t="s">
        <v>1375</v>
      </c>
    </row>
    <row r="6944" spans="1:35" x14ac:dyDescent="0.25">
      <c r="A6944" t="s">
        <v>15033</v>
      </c>
      <c r="B6944" s="1">
        <v>59</v>
      </c>
      <c r="C6944" t="s">
        <v>14052</v>
      </c>
      <c r="D6944">
        <v>13478664</v>
      </c>
      <c r="E6944" t="s">
        <v>15034</v>
      </c>
      <c r="F6944" t="s">
        <v>1363</v>
      </c>
      <c r="G6944" t="s">
        <v>1391</v>
      </c>
      <c r="H6944" s="3" t="s">
        <v>8011</v>
      </c>
      <c r="I6944">
        <v>2020</v>
      </c>
      <c r="J6944" s="15" t="s">
        <v>10377</v>
      </c>
      <c r="K6944">
        <v>2020</v>
      </c>
      <c r="L6944" t="s">
        <v>1394</v>
      </c>
      <c r="M6944" t="s">
        <v>13866</v>
      </c>
      <c r="N6944" t="s">
        <v>14770</v>
      </c>
      <c r="O6944" t="s">
        <v>1408</v>
      </c>
      <c r="P6944" t="s">
        <v>11666</v>
      </c>
      <c r="Q6944">
        <f t="shared" si="122"/>
        <v>40</v>
      </c>
      <c r="R6944">
        <v>8163294</v>
      </c>
      <c r="S6944" t="s">
        <v>1382</v>
      </c>
      <c r="T6944" t="s">
        <v>394</v>
      </c>
      <c r="U6944" s="75">
        <v>40</v>
      </c>
      <c r="V6944">
        <v>9.4499999999999993</v>
      </c>
      <c r="W6944">
        <v>378</v>
      </c>
      <c r="AH6944" s="16"/>
      <c r="AI6944" t="s">
        <v>1375</v>
      </c>
    </row>
    <row r="6945" spans="1:35" x14ac:dyDescent="0.25">
      <c r="A6945" t="s">
        <v>15035</v>
      </c>
      <c r="B6945" s="1">
        <v>59</v>
      </c>
      <c r="C6945" t="s">
        <v>14052</v>
      </c>
      <c r="D6945">
        <v>13478664</v>
      </c>
      <c r="E6945" t="s">
        <v>15034</v>
      </c>
      <c r="F6945" t="s">
        <v>1363</v>
      </c>
      <c r="G6945" t="s">
        <v>1391</v>
      </c>
      <c r="H6945" s="3" t="s">
        <v>8011</v>
      </c>
      <c r="I6945">
        <v>2020</v>
      </c>
      <c r="J6945" s="15" t="s">
        <v>10377</v>
      </c>
      <c r="K6945">
        <v>2020</v>
      </c>
      <c r="L6945" t="s">
        <v>1394</v>
      </c>
      <c r="M6945" t="s">
        <v>13866</v>
      </c>
      <c r="N6945" t="s">
        <v>14770</v>
      </c>
      <c r="O6945" t="s">
        <v>1408</v>
      </c>
      <c r="P6945" t="s">
        <v>11666</v>
      </c>
      <c r="Q6945">
        <f t="shared" si="122"/>
        <v>40</v>
      </c>
      <c r="R6945">
        <v>84449497</v>
      </c>
      <c r="S6945" t="s">
        <v>2017</v>
      </c>
      <c r="T6945" t="s">
        <v>14213</v>
      </c>
      <c r="U6945" s="75">
        <v>40</v>
      </c>
      <c r="V6945">
        <v>13.45</v>
      </c>
      <c r="W6945">
        <v>538</v>
      </c>
      <c r="AH6945" s="16"/>
      <c r="AI6945" t="s">
        <v>1375</v>
      </c>
    </row>
    <row r="6946" spans="1:35" x14ac:dyDescent="0.25">
      <c r="A6946" t="s">
        <v>15036</v>
      </c>
      <c r="B6946" s="1">
        <v>59</v>
      </c>
      <c r="C6946" t="s">
        <v>14052</v>
      </c>
      <c r="D6946">
        <v>13478664</v>
      </c>
      <c r="E6946" t="s">
        <v>15034</v>
      </c>
      <c r="F6946" t="s">
        <v>1363</v>
      </c>
      <c r="G6946" t="s">
        <v>1391</v>
      </c>
      <c r="H6946" s="3" t="s">
        <v>8011</v>
      </c>
      <c r="I6946">
        <v>2020</v>
      </c>
      <c r="J6946" s="15" t="s">
        <v>10377</v>
      </c>
      <c r="K6946">
        <v>2020</v>
      </c>
      <c r="L6946" t="s">
        <v>1394</v>
      </c>
      <c r="M6946" t="s">
        <v>13866</v>
      </c>
      <c r="N6946" t="s">
        <v>14770</v>
      </c>
      <c r="O6946" t="s">
        <v>1408</v>
      </c>
      <c r="P6946" t="s">
        <v>11666</v>
      </c>
      <c r="Q6946">
        <f t="shared" si="122"/>
        <v>40</v>
      </c>
      <c r="R6946">
        <v>24125814</v>
      </c>
      <c r="S6946" t="s">
        <v>2370</v>
      </c>
      <c r="T6946" t="s">
        <v>14896</v>
      </c>
      <c r="U6946" s="75">
        <v>40</v>
      </c>
      <c r="V6946">
        <v>9.2200000000000006</v>
      </c>
      <c r="W6946">
        <v>368.8</v>
      </c>
      <c r="AH6946" s="16"/>
      <c r="AI6946" t="s">
        <v>1375</v>
      </c>
    </row>
    <row r="6947" spans="1:35" x14ac:dyDescent="0.25">
      <c r="A6947" t="s">
        <v>15037</v>
      </c>
      <c r="B6947" s="1">
        <v>59</v>
      </c>
      <c r="C6947" t="s">
        <v>14052</v>
      </c>
      <c r="D6947">
        <v>13478664</v>
      </c>
      <c r="E6947" t="s">
        <v>15034</v>
      </c>
      <c r="F6947" t="s">
        <v>1363</v>
      </c>
      <c r="G6947" t="s">
        <v>1391</v>
      </c>
      <c r="H6947" s="3" t="s">
        <v>8011</v>
      </c>
      <c r="I6947">
        <v>2020</v>
      </c>
      <c r="J6947" s="15" t="s">
        <v>10377</v>
      </c>
      <c r="K6947">
        <v>2020</v>
      </c>
      <c r="L6947" t="s">
        <v>1394</v>
      </c>
      <c r="M6947" t="s">
        <v>13866</v>
      </c>
      <c r="N6947" t="s">
        <v>14770</v>
      </c>
      <c r="O6947" t="s">
        <v>1408</v>
      </c>
      <c r="P6947" t="s">
        <v>11666</v>
      </c>
      <c r="Q6947">
        <f t="shared" si="122"/>
        <v>40</v>
      </c>
      <c r="R6947">
        <v>90552857</v>
      </c>
      <c r="S6947" t="s">
        <v>1928</v>
      </c>
      <c r="T6947" t="s">
        <v>13931</v>
      </c>
      <c r="U6947" s="75">
        <v>40</v>
      </c>
      <c r="V6947">
        <v>8</v>
      </c>
      <c r="W6947">
        <v>320</v>
      </c>
      <c r="AH6947" s="16"/>
      <c r="AI6947" t="s">
        <v>1375</v>
      </c>
    </row>
    <row r="6948" spans="1:35" x14ac:dyDescent="0.25">
      <c r="A6948" t="s">
        <v>15038</v>
      </c>
      <c r="B6948" s="1">
        <v>59</v>
      </c>
      <c r="C6948" t="s">
        <v>571</v>
      </c>
      <c r="D6948">
        <v>14593319</v>
      </c>
      <c r="E6948" t="s">
        <v>15039</v>
      </c>
      <c r="F6948" t="s">
        <v>1363</v>
      </c>
      <c r="G6948" t="s">
        <v>1391</v>
      </c>
      <c r="H6948" s="3" t="s">
        <v>4105</v>
      </c>
      <c r="I6948">
        <v>2021</v>
      </c>
      <c r="J6948" s="15" t="s">
        <v>5151</v>
      </c>
      <c r="K6948">
        <v>2021</v>
      </c>
      <c r="L6948" t="s">
        <v>1394</v>
      </c>
      <c r="M6948" t="s">
        <v>14318</v>
      </c>
      <c r="N6948" t="s">
        <v>14318</v>
      </c>
      <c r="O6948" t="s">
        <v>1408</v>
      </c>
      <c r="P6948" t="s">
        <v>133</v>
      </c>
      <c r="Q6948">
        <f t="shared" si="122"/>
        <v>12100</v>
      </c>
      <c r="R6948">
        <v>24125814</v>
      </c>
      <c r="S6948" t="s">
        <v>2370</v>
      </c>
      <c r="T6948" t="s">
        <v>14689</v>
      </c>
      <c r="U6948" s="75">
        <v>12100</v>
      </c>
      <c r="V6948">
        <v>5.28</v>
      </c>
      <c r="W6948">
        <v>63888</v>
      </c>
      <c r="AH6948" s="16"/>
      <c r="AI6948" t="s">
        <v>1375</v>
      </c>
    </row>
    <row r="6949" spans="1:35" x14ac:dyDescent="0.25">
      <c r="A6949" t="s">
        <v>15040</v>
      </c>
      <c r="B6949" s="1">
        <v>59</v>
      </c>
      <c r="C6949" t="s">
        <v>571</v>
      </c>
      <c r="D6949">
        <v>14593319</v>
      </c>
      <c r="E6949" t="s">
        <v>15039</v>
      </c>
      <c r="F6949" t="s">
        <v>1363</v>
      </c>
      <c r="G6949" t="s">
        <v>1391</v>
      </c>
      <c r="H6949" s="3" t="s">
        <v>4105</v>
      </c>
      <c r="I6949">
        <v>2021</v>
      </c>
      <c r="J6949" s="15" t="s">
        <v>5151</v>
      </c>
      <c r="K6949">
        <v>2021</v>
      </c>
      <c r="L6949" t="s">
        <v>1394</v>
      </c>
      <c r="M6949" t="s">
        <v>14318</v>
      </c>
      <c r="N6949" t="s">
        <v>14318</v>
      </c>
      <c r="O6949" t="s">
        <v>1408</v>
      </c>
      <c r="P6949" t="s">
        <v>133</v>
      </c>
      <c r="Q6949">
        <f t="shared" si="122"/>
        <v>12100</v>
      </c>
      <c r="R6949">
        <v>8163294</v>
      </c>
      <c r="S6949" t="s">
        <v>1382</v>
      </c>
      <c r="T6949" t="s">
        <v>394</v>
      </c>
      <c r="U6949" s="75">
        <v>12100</v>
      </c>
      <c r="V6949">
        <v>9.4499999999999993</v>
      </c>
      <c r="W6949">
        <v>114345</v>
      </c>
      <c r="AH6949" s="16"/>
      <c r="AI6949" t="s">
        <v>1375</v>
      </c>
    </row>
    <row r="6950" spans="1:35" x14ac:dyDescent="0.25">
      <c r="A6950" t="s">
        <v>15041</v>
      </c>
      <c r="B6950" s="1">
        <v>59</v>
      </c>
      <c r="C6950" t="s">
        <v>571</v>
      </c>
      <c r="D6950">
        <v>13318063</v>
      </c>
      <c r="E6950" t="s">
        <v>14902</v>
      </c>
      <c r="F6950" t="s">
        <v>1363</v>
      </c>
      <c r="G6950" t="s">
        <v>1391</v>
      </c>
      <c r="H6950" s="3" t="s">
        <v>10163</v>
      </c>
      <c r="I6950">
        <v>2020</v>
      </c>
      <c r="J6950" s="15" t="s">
        <v>10290</v>
      </c>
      <c r="K6950">
        <v>2020</v>
      </c>
      <c r="L6950" t="s">
        <v>1394</v>
      </c>
      <c r="M6950" t="s">
        <v>13866</v>
      </c>
      <c r="N6950" t="s">
        <v>14770</v>
      </c>
      <c r="O6950" t="s">
        <v>1408</v>
      </c>
      <c r="P6950" t="s">
        <v>11686</v>
      </c>
      <c r="Q6950">
        <f t="shared" si="122"/>
        <v>20</v>
      </c>
      <c r="R6950">
        <v>84449497</v>
      </c>
      <c r="S6950" t="s">
        <v>2017</v>
      </c>
      <c r="T6950" t="s">
        <v>14213</v>
      </c>
      <c r="U6950" s="75">
        <v>20</v>
      </c>
      <c r="V6950">
        <v>12.45</v>
      </c>
      <c r="W6950">
        <v>249</v>
      </c>
      <c r="AH6950" s="16"/>
      <c r="AI6950" t="s">
        <v>1375</v>
      </c>
    </row>
    <row r="6951" spans="1:35" x14ac:dyDescent="0.25">
      <c r="A6951" t="s">
        <v>15042</v>
      </c>
      <c r="B6951" s="1">
        <v>59</v>
      </c>
      <c r="C6951" t="s">
        <v>571</v>
      </c>
      <c r="D6951">
        <v>13318063</v>
      </c>
      <c r="E6951" t="s">
        <v>14902</v>
      </c>
      <c r="F6951" t="s">
        <v>1363</v>
      </c>
      <c r="G6951" t="s">
        <v>1391</v>
      </c>
      <c r="H6951" s="3" t="s">
        <v>10163</v>
      </c>
      <c r="I6951">
        <v>2020</v>
      </c>
      <c r="J6951" s="15" t="s">
        <v>10290</v>
      </c>
      <c r="K6951">
        <v>2020</v>
      </c>
      <c r="L6951" t="s">
        <v>1394</v>
      </c>
      <c r="M6951" t="s">
        <v>13866</v>
      </c>
      <c r="N6951" t="s">
        <v>14770</v>
      </c>
      <c r="O6951" t="s">
        <v>1408</v>
      </c>
      <c r="P6951" t="s">
        <v>11686</v>
      </c>
      <c r="Q6951">
        <f t="shared" si="122"/>
        <v>20</v>
      </c>
      <c r="R6951">
        <v>8163294</v>
      </c>
      <c r="S6951" t="s">
        <v>1382</v>
      </c>
      <c r="T6951" t="s">
        <v>394</v>
      </c>
      <c r="U6951" s="75">
        <v>20</v>
      </c>
      <c r="V6951">
        <v>9.24</v>
      </c>
      <c r="W6951">
        <v>184.8</v>
      </c>
      <c r="AH6951" s="16"/>
      <c r="AI6951" t="s">
        <v>1375</v>
      </c>
    </row>
    <row r="6952" spans="1:35" x14ac:dyDescent="0.25">
      <c r="A6952" t="s">
        <v>15043</v>
      </c>
      <c r="B6952" s="1">
        <v>59</v>
      </c>
      <c r="C6952" t="s">
        <v>14052</v>
      </c>
      <c r="D6952">
        <v>12316873</v>
      </c>
      <c r="E6952" t="s">
        <v>15044</v>
      </c>
      <c r="F6952" t="s">
        <v>3576</v>
      </c>
      <c r="G6952" t="s">
        <v>1364</v>
      </c>
      <c r="H6952" s="3" t="s">
        <v>15045</v>
      </c>
      <c r="I6952">
        <v>2020</v>
      </c>
      <c r="J6952" s="15" t="s">
        <v>15028</v>
      </c>
      <c r="K6952">
        <v>2020</v>
      </c>
      <c r="L6952" t="s">
        <v>1367</v>
      </c>
      <c r="M6952" t="s">
        <v>14169</v>
      </c>
      <c r="N6952" t="s">
        <v>14170</v>
      </c>
      <c r="O6952">
        <v>26600000000</v>
      </c>
      <c r="P6952" t="s">
        <v>11666</v>
      </c>
      <c r="Q6952">
        <f t="shared" si="122"/>
        <v>900</v>
      </c>
      <c r="R6952">
        <v>8163294</v>
      </c>
      <c r="S6952" t="s">
        <v>1382</v>
      </c>
      <c r="T6952" t="s">
        <v>394</v>
      </c>
      <c r="U6952" s="75">
        <v>900</v>
      </c>
      <c r="V6952">
        <v>8.75</v>
      </c>
      <c r="W6952">
        <v>7875</v>
      </c>
      <c r="AH6952" s="16"/>
      <c r="AI6952" t="s">
        <v>1375</v>
      </c>
    </row>
    <row r="6953" spans="1:35" x14ac:dyDescent="0.25">
      <c r="A6953" t="s">
        <v>15046</v>
      </c>
      <c r="B6953" s="1">
        <v>59</v>
      </c>
      <c r="C6953" t="s">
        <v>571</v>
      </c>
      <c r="D6953">
        <v>14533839</v>
      </c>
      <c r="E6953" t="s">
        <v>14687</v>
      </c>
      <c r="F6953" t="s">
        <v>1363</v>
      </c>
      <c r="G6953" t="s">
        <v>1391</v>
      </c>
      <c r="H6953" s="3" t="s">
        <v>5070</v>
      </c>
      <c r="I6953">
        <v>2021</v>
      </c>
      <c r="J6953" s="15" t="s">
        <v>1988</v>
      </c>
      <c r="K6953">
        <v>2021</v>
      </c>
      <c r="L6953" t="s">
        <v>1394</v>
      </c>
      <c r="M6953" t="s">
        <v>14318</v>
      </c>
      <c r="N6953" t="s">
        <v>14318</v>
      </c>
      <c r="O6953" t="s">
        <v>1408</v>
      </c>
      <c r="P6953" t="s">
        <v>133</v>
      </c>
      <c r="Q6953">
        <f t="shared" si="122"/>
        <v>12100</v>
      </c>
      <c r="R6953">
        <v>8163294</v>
      </c>
      <c r="S6953" t="s">
        <v>1382</v>
      </c>
      <c r="T6953" t="s">
        <v>394</v>
      </c>
      <c r="U6953" s="75">
        <v>12100</v>
      </c>
      <c r="V6953">
        <v>9.4499999999999993</v>
      </c>
      <c r="W6953">
        <v>114345</v>
      </c>
      <c r="AH6953" s="16"/>
      <c r="AI6953" t="s">
        <v>1375</v>
      </c>
    </row>
    <row r="6954" spans="1:35" x14ac:dyDescent="0.25">
      <c r="A6954" t="s">
        <v>15047</v>
      </c>
      <c r="B6954" s="1">
        <v>59</v>
      </c>
      <c r="C6954" t="s">
        <v>14052</v>
      </c>
      <c r="D6954">
        <v>12412635</v>
      </c>
      <c r="E6954" t="s">
        <v>15048</v>
      </c>
      <c r="F6954" t="s">
        <v>3576</v>
      </c>
      <c r="G6954" t="s">
        <v>1364</v>
      </c>
      <c r="H6954" s="3" t="s">
        <v>1649</v>
      </c>
      <c r="I6954">
        <v>2020</v>
      </c>
      <c r="J6954" s="15" t="s">
        <v>3521</v>
      </c>
      <c r="K6954">
        <v>2020</v>
      </c>
      <c r="L6954" t="s">
        <v>1367</v>
      </c>
      <c r="M6954" t="s">
        <v>14169</v>
      </c>
      <c r="N6954" t="s">
        <v>14170</v>
      </c>
      <c r="O6954">
        <v>26600000000</v>
      </c>
      <c r="P6954" t="s">
        <v>11666</v>
      </c>
      <c r="Q6954">
        <f t="shared" si="122"/>
        <v>1500</v>
      </c>
      <c r="R6954">
        <v>8163294</v>
      </c>
      <c r="S6954" t="s">
        <v>1382</v>
      </c>
      <c r="T6954" t="s">
        <v>394</v>
      </c>
      <c r="U6954" s="75">
        <v>1500</v>
      </c>
      <c r="V6954">
        <v>8.5399999999999991</v>
      </c>
      <c r="W6954">
        <v>12810</v>
      </c>
      <c r="AH6954" s="16"/>
      <c r="AI6954" t="s">
        <v>1375</v>
      </c>
    </row>
    <row r="6955" spans="1:35" x14ac:dyDescent="0.25">
      <c r="A6955" t="s">
        <v>15049</v>
      </c>
      <c r="B6955" s="1">
        <v>59</v>
      </c>
      <c r="C6955" t="s">
        <v>14052</v>
      </c>
      <c r="D6955">
        <v>12412635</v>
      </c>
      <c r="E6955" t="s">
        <v>15048</v>
      </c>
      <c r="F6955" t="s">
        <v>3576</v>
      </c>
      <c r="G6955" t="s">
        <v>1364</v>
      </c>
      <c r="H6955" s="3" t="s">
        <v>1649</v>
      </c>
      <c r="I6955">
        <v>2020</v>
      </c>
      <c r="J6955" s="15" t="s">
        <v>3521</v>
      </c>
      <c r="K6955">
        <v>2020</v>
      </c>
      <c r="L6955" t="s">
        <v>1367</v>
      </c>
      <c r="M6955" t="s">
        <v>14169</v>
      </c>
      <c r="N6955" t="s">
        <v>14170</v>
      </c>
      <c r="O6955">
        <v>26600000000</v>
      </c>
      <c r="P6955" t="s">
        <v>11666</v>
      </c>
      <c r="Q6955">
        <f t="shared" si="122"/>
        <v>1500</v>
      </c>
      <c r="R6955">
        <v>2937913</v>
      </c>
      <c r="S6955" t="s">
        <v>2477</v>
      </c>
      <c r="T6955" t="s">
        <v>394</v>
      </c>
      <c r="U6955" s="75">
        <v>1500</v>
      </c>
      <c r="V6955">
        <v>10.48</v>
      </c>
      <c r="W6955">
        <v>15720</v>
      </c>
      <c r="AH6955" s="16"/>
      <c r="AI6955" t="s">
        <v>1375</v>
      </c>
    </row>
    <row r="6956" spans="1:35" x14ac:dyDescent="0.25">
      <c r="A6956" t="s">
        <v>15050</v>
      </c>
      <c r="B6956" s="1">
        <v>59</v>
      </c>
      <c r="C6956" t="s">
        <v>571</v>
      </c>
      <c r="D6956">
        <v>14655764</v>
      </c>
      <c r="E6956" t="s">
        <v>15051</v>
      </c>
      <c r="F6956" t="s">
        <v>1363</v>
      </c>
      <c r="G6956" t="s">
        <v>1391</v>
      </c>
      <c r="H6956" s="3" t="s">
        <v>4867</v>
      </c>
      <c r="I6956">
        <v>2021</v>
      </c>
      <c r="J6956" s="15" t="s">
        <v>4868</v>
      </c>
      <c r="K6956">
        <v>2021</v>
      </c>
      <c r="L6956" t="s">
        <v>1394</v>
      </c>
      <c r="M6956" t="s">
        <v>14318</v>
      </c>
      <c r="N6956" t="s">
        <v>14318</v>
      </c>
      <c r="O6956" t="s">
        <v>1408</v>
      </c>
      <c r="P6956" t="s">
        <v>133</v>
      </c>
      <c r="Q6956">
        <f t="shared" si="122"/>
        <v>7900</v>
      </c>
      <c r="R6956">
        <v>8163294</v>
      </c>
      <c r="S6956" t="s">
        <v>1382</v>
      </c>
      <c r="T6956" t="s">
        <v>394</v>
      </c>
      <c r="U6956" s="75">
        <v>7900</v>
      </c>
      <c r="V6956">
        <v>9.4499999999999993</v>
      </c>
      <c r="W6956">
        <v>74655</v>
      </c>
      <c r="AH6956" s="16"/>
      <c r="AI6956" t="s">
        <v>1375</v>
      </c>
    </row>
    <row r="6957" spans="1:35" x14ac:dyDescent="0.25">
      <c r="A6957" t="s">
        <v>15052</v>
      </c>
      <c r="B6957" s="1">
        <v>59</v>
      </c>
      <c r="C6957" t="s">
        <v>571</v>
      </c>
      <c r="D6957">
        <v>14655764</v>
      </c>
      <c r="E6957" t="s">
        <v>15051</v>
      </c>
      <c r="F6957" t="s">
        <v>1363</v>
      </c>
      <c r="G6957" t="s">
        <v>1391</v>
      </c>
      <c r="H6957" s="3" t="s">
        <v>4867</v>
      </c>
      <c r="I6957">
        <v>2021</v>
      </c>
      <c r="J6957" s="15" t="s">
        <v>4868</v>
      </c>
      <c r="K6957">
        <v>2021</v>
      </c>
      <c r="L6957" t="s">
        <v>1394</v>
      </c>
      <c r="M6957" t="s">
        <v>14318</v>
      </c>
      <c r="N6957" t="s">
        <v>14318</v>
      </c>
      <c r="O6957" t="s">
        <v>1408</v>
      </c>
      <c r="P6957" t="s">
        <v>133</v>
      </c>
      <c r="Q6957">
        <f t="shared" si="122"/>
        <v>7900</v>
      </c>
      <c r="R6957">
        <v>24125814</v>
      </c>
      <c r="S6957" t="s">
        <v>2370</v>
      </c>
      <c r="T6957" t="s">
        <v>15053</v>
      </c>
      <c r="U6957" s="75">
        <v>7900</v>
      </c>
      <c r="V6957">
        <v>6.35</v>
      </c>
      <c r="W6957">
        <v>50165</v>
      </c>
      <c r="AH6957" s="16"/>
      <c r="AI6957" t="s">
        <v>1375</v>
      </c>
    </row>
    <row r="6958" spans="1:35" x14ac:dyDescent="0.25">
      <c r="A6958" t="s">
        <v>15054</v>
      </c>
      <c r="B6958" s="1">
        <v>59</v>
      </c>
      <c r="C6958" t="s">
        <v>571</v>
      </c>
      <c r="D6958">
        <v>12275999</v>
      </c>
      <c r="E6958" t="s">
        <v>15026</v>
      </c>
      <c r="F6958" t="s">
        <v>1363</v>
      </c>
      <c r="G6958" t="s">
        <v>1391</v>
      </c>
      <c r="H6958" s="3" t="s">
        <v>8531</v>
      </c>
      <c r="I6958">
        <v>2020</v>
      </c>
      <c r="J6958" s="15" t="s">
        <v>15055</v>
      </c>
      <c r="K6958">
        <v>2020</v>
      </c>
      <c r="L6958" t="s">
        <v>1394</v>
      </c>
      <c r="M6958" t="s">
        <v>13866</v>
      </c>
      <c r="N6958" t="s">
        <v>14770</v>
      </c>
      <c r="O6958" t="s">
        <v>1408</v>
      </c>
      <c r="P6958" t="s">
        <v>11686</v>
      </c>
      <c r="Q6958">
        <f t="shared" si="122"/>
        <v>5</v>
      </c>
      <c r="R6958">
        <v>8163294</v>
      </c>
      <c r="S6958" t="s">
        <v>1382</v>
      </c>
      <c r="T6958" t="s">
        <v>394</v>
      </c>
      <c r="U6958" s="75">
        <v>5</v>
      </c>
      <c r="V6958">
        <v>8.75</v>
      </c>
      <c r="W6958">
        <v>43.75</v>
      </c>
      <c r="AH6958" s="16"/>
      <c r="AI6958" t="s">
        <v>1375</v>
      </c>
    </row>
    <row r="6959" spans="1:35" x14ac:dyDescent="0.25">
      <c r="A6959" t="s">
        <v>15056</v>
      </c>
      <c r="B6959" s="1">
        <v>59</v>
      </c>
      <c r="C6959" t="s">
        <v>571</v>
      </c>
      <c r="D6959">
        <v>12275999</v>
      </c>
      <c r="E6959" t="s">
        <v>15026</v>
      </c>
      <c r="F6959" t="s">
        <v>1363</v>
      </c>
      <c r="G6959" t="s">
        <v>1391</v>
      </c>
      <c r="H6959" s="3" t="s">
        <v>8531</v>
      </c>
      <c r="I6959">
        <v>2020</v>
      </c>
      <c r="J6959" s="15" t="s">
        <v>15055</v>
      </c>
      <c r="K6959">
        <v>2020</v>
      </c>
      <c r="L6959" t="s">
        <v>1394</v>
      </c>
      <c r="M6959" t="s">
        <v>13866</v>
      </c>
      <c r="N6959" t="s">
        <v>14770</v>
      </c>
      <c r="O6959" t="s">
        <v>1408</v>
      </c>
      <c r="P6959" t="s">
        <v>11686</v>
      </c>
      <c r="Q6959">
        <f t="shared" si="122"/>
        <v>5</v>
      </c>
      <c r="R6959">
        <v>22339655</v>
      </c>
      <c r="S6959" t="s">
        <v>2103</v>
      </c>
      <c r="T6959" t="s">
        <v>14392</v>
      </c>
      <c r="U6959" s="75">
        <v>5</v>
      </c>
      <c r="V6959">
        <v>9.15</v>
      </c>
      <c r="W6959">
        <v>45.75</v>
      </c>
      <c r="AH6959" s="16"/>
      <c r="AI6959" t="s">
        <v>1375</v>
      </c>
    </row>
    <row r="6960" spans="1:35" x14ac:dyDescent="0.25">
      <c r="A6960" t="s">
        <v>15057</v>
      </c>
      <c r="B6960" s="1">
        <v>59</v>
      </c>
      <c r="C6960" t="s">
        <v>14052</v>
      </c>
      <c r="D6960">
        <v>12351822</v>
      </c>
      <c r="E6960" t="s">
        <v>15058</v>
      </c>
      <c r="F6960" t="s">
        <v>3576</v>
      </c>
      <c r="G6960" t="s">
        <v>1364</v>
      </c>
      <c r="H6960" s="3" t="s">
        <v>4836</v>
      </c>
      <c r="I6960">
        <v>2020</v>
      </c>
      <c r="J6960" s="15" t="s">
        <v>15059</v>
      </c>
      <c r="K6960">
        <v>2020</v>
      </c>
      <c r="L6960" t="s">
        <v>1367</v>
      </c>
      <c r="M6960" t="s">
        <v>13866</v>
      </c>
      <c r="N6960" t="s">
        <v>14070</v>
      </c>
      <c r="O6960">
        <v>26600000000</v>
      </c>
      <c r="P6960" t="s">
        <v>11666</v>
      </c>
      <c r="Q6960">
        <f t="shared" si="122"/>
        <v>600</v>
      </c>
      <c r="R6960">
        <v>22339655</v>
      </c>
      <c r="S6960" t="s">
        <v>2103</v>
      </c>
      <c r="T6960" t="s">
        <v>14392</v>
      </c>
      <c r="U6960" s="75">
        <v>600</v>
      </c>
      <c r="V6960">
        <v>9.15</v>
      </c>
      <c r="W6960">
        <v>5490</v>
      </c>
      <c r="AH6960" s="16"/>
      <c r="AI6960" t="s">
        <v>1375</v>
      </c>
    </row>
    <row r="6961" spans="1:35" x14ac:dyDescent="0.25">
      <c r="A6961" t="s">
        <v>15060</v>
      </c>
      <c r="B6961" s="1">
        <v>59</v>
      </c>
      <c r="C6961" t="s">
        <v>14052</v>
      </c>
      <c r="D6961">
        <v>12351822</v>
      </c>
      <c r="E6961" t="s">
        <v>15058</v>
      </c>
      <c r="F6961" t="s">
        <v>3576</v>
      </c>
      <c r="G6961" t="s">
        <v>1364</v>
      </c>
      <c r="H6961" s="3" t="s">
        <v>4836</v>
      </c>
      <c r="I6961">
        <v>2020</v>
      </c>
      <c r="J6961" s="15" t="s">
        <v>15059</v>
      </c>
      <c r="K6961">
        <v>2020</v>
      </c>
      <c r="L6961" t="s">
        <v>1367</v>
      </c>
      <c r="M6961" t="s">
        <v>13866</v>
      </c>
      <c r="N6961" t="s">
        <v>14070</v>
      </c>
      <c r="O6961">
        <v>26600000000</v>
      </c>
      <c r="P6961" t="s">
        <v>11666</v>
      </c>
      <c r="Q6961">
        <f t="shared" si="122"/>
        <v>600</v>
      </c>
      <c r="R6961">
        <v>41296184</v>
      </c>
      <c r="S6961" t="s">
        <v>2199</v>
      </c>
      <c r="T6961" t="s">
        <v>3186</v>
      </c>
      <c r="U6961" s="75">
        <v>600</v>
      </c>
      <c r="V6961">
        <v>11.05</v>
      </c>
      <c r="W6961">
        <v>6630</v>
      </c>
      <c r="AH6961" s="16"/>
      <c r="AI6961" t="s">
        <v>1375</v>
      </c>
    </row>
    <row r="6962" spans="1:35" x14ac:dyDescent="0.25">
      <c r="A6962" t="s">
        <v>15061</v>
      </c>
      <c r="B6962" s="1">
        <v>59</v>
      </c>
      <c r="C6962" t="s">
        <v>14052</v>
      </c>
      <c r="D6962">
        <v>12351822</v>
      </c>
      <c r="E6962" t="s">
        <v>15058</v>
      </c>
      <c r="F6962" t="s">
        <v>3576</v>
      </c>
      <c r="G6962" t="s">
        <v>1364</v>
      </c>
      <c r="H6962" s="3" t="s">
        <v>4836</v>
      </c>
      <c r="I6962">
        <v>2020</v>
      </c>
      <c r="J6962" s="15" t="s">
        <v>15059</v>
      </c>
      <c r="K6962">
        <v>2020</v>
      </c>
      <c r="L6962" t="s">
        <v>1367</v>
      </c>
      <c r="M6962" t="s">
        <v>13866</v>
      </c>
      <c r="N6962" t="s">
        <v>14070</v>
      </c>
      <c r="O6962">
        <v>26600000000</v>
      </c>
      <c r="P6962" t="s">
        <v>11666</v>
      </c>
      <c r="Q6962">
        <f t="shared" si="122"/>
        <v>600</v>
      </c>
      <c r="R6962">
        <v>8163294</v>
      </c>
      <c r="S6962" t="s">
        <v>1382</v>
      </c>
      <c r="T6962" t="s">
        <v>394</v>
      </c>
      <c r="U6962" s="75">
        <v>600</v>
      </c>
      <c r="V6962">
        <v>8.75</v>
      </c>
      <c r="W6962">
        <v>5250</v>
      </c>
      <c r="AH6962" s="16"/>
      <c r="AI6962" t="s">
        <v>1375</v>
      </c>
    </row>
    <row r="6963" spans="1:35" x14ac:dyDescent="0.25">
      <c r="A6963" t="s">
        <v>15062</v>
      </c>
      <c r="B6963" s="1">
        <v>59</v>
      </c>
      <c r="C6963" t="s">
        <v>14052</v>
      </c>
      <c r="D6963">
        <v>12351822</v>
      </c>
      <c r="E6963" t="s">
        <v>15058</v>
      </c>
      <c r="F6963" t="s">
        <v>3576</v>
      </c>
      <c r="G6963" t="s">
        <v>1364</v>
      </c>
      <c r="H6963" s="3" t="s">
        <v>4836</v>
      </c>
      <c r="I6963">
        <v>2020</v>
      </c>
      <c r="J6963" s="15" t="s">
        <v>15059</v>
      </c>
      <c r="K6963">
        <v>2020</v>
      </c>
      <c r="L6963" t="s">
        <v>1367</v>
      </c>
      <c r="M6963" t="s">
        <v>13866</v>
      </c>
      <c r="N6963" t="s">
        <v>14070</v>
      </c>
      <c r="O6963">
        <v>26600000000</v>
      </c>
      <c r="P6963" t="s">
        <v>11666</v>
      </c>
      <c r="Q6963">
        <f t="shared" si="122"/>
        <v>600</v>
      </c>
      <c r="R6963">
        <v>11367121</v>
      </c>
      <c r="S6963" t="s">
        <v>2348</v>
      </c>
      <c r="T6963" t="s">
        <v>394</v>
      </c>
      <c r="U6963" s="75">
        <v>600</v>
      </c>
      <c r="V6963">
        <v>9.25</v>
      </c>
      <c r="W6963">
        <v>5550</v>
      </c>
      <c r="AH6963" s="16"/>
      <c r="AI6963" t="s">
        <v>1375</v>
      </c>
    </row>
    <row r="6964" spans="1:35" x14ac:dyDescent="0.25">
      <c r="A6964" t="s">
        <v>15063</v>
      </c>
      <c r="B6964" s="1">
        <v>59</v>
      </c>
      <c r="C6964" t="s">
        <v>14052</v>
      </c>
      <c r="D6964">
        <v>12351822</v>
      </c>
      <c r="E6964" t="s">
        <v>15058</v>
      </c>
      <c r="F6964" t="s">
        <v>3576</v>
      </c>
      <c r="G6964" t="s">
        <v>1364</v>
      </c>
      <c r="H6964" s="3" t="s">
        <v>4836</v>
      </c>
      <c r="I6964">
        <v>2020</v>
      </c>
      <c r="J6964" s="15" t="s">
        <v>15059</v>
      </c>
      <c r="K6964">
        <v>2020</v>
      </c>
      <c r="L6964" t="s">
        <v>1367</v>
      </c>
      <c r="M6964" t="s">
        <v>13866</v>
      </c>
      <c r="N6964" t="s">
        <v>14070</v>
      </c>
      <c r="O6964">
        <v>26600000000</v>
      </c>
      <c r="P6964" t="s">
        <v>11666</v>
      </c>
      <c r="Q6964">
        <f t="shared" si="122"/>
        <v>600</v>
      </c>
      <c r="R6964">
        <v>4556984</v>
      </c>
      <c r="S6964" t="s">
        <v>11614</v>
      </c>
      <c r="T6964" t="s">
        <v>11796</v>
      </c>
      <c r="U6964" s="75">
        <v>600</v>
      </c>
      <c r="V6964">
        <v>7</v>
      </c>
      <c r="W6964">
        <v>4200</v>
      </c>
      <c r="AH6964" s="16"/>
      <c r="AI6964" t="s">
        <v>1375</v>
      </c>
    </row>
    <row r="6965" spans="1:35" x14ac:dyDescent="0.25">
      <c r="A6965" t="s">
        <v>15064</v>
      </c>
      <c r="B6965" s="1">
        <v>59</v>
      </c>
      <c r="C6965" t="s">
        <v>14052</v>
      </c>
      <c r="D6965">
        <v>12351822</v>
      </c>
      <c r="E6965" t="s">
        <v>15058</v>
      </c>
      <c r="F6965" t="s">
        <v>3576</v>
      </c>
      <c r="G6965" t="s">
        <v>1364</v>
      </c>
      <c r="H6965" s="3" t="s">
        <v>4836</v>
      </c>
      <c r="I6965">
        <v>2020</v>
      </c>
      <c r="J6965" s="15" t="s">
        <v>15059</v>
      </c>
      <c r="K6965">
        <v>2020</v>
      </c>
      <c r="L6965" t="s">
        <v>1367</v>
      </c>
      <c r="M6965" t="s">
        <v>13866</v>
      </c>
      <c r="N6965" t="s">
        <v>14070</v>
      </c>
      <c r="O6965">
        <v>26600000000</v>
      </c>
      <c r="P6965" t="s">
        <v>11666</v>
      </c>
      <c r="Q6965">
        <f t="shared" si="122"/>
        <v>600</v>
      </c>
      <c r="R6965">
        <v>90552857</v>
      </c>
      <c r="S6965" t="s">
        <v>1928</v>
      </c>
      <c r="T6965" t="s">
        <v>13931</v>
      </c>
      <c r="U6965" s="75">
        <v>600</v>
      </c>
      <c r="V6965">
        <v>8.25</v>
      </c>
      <c r="W6965">
        <v>4950</v>
      </c>
      <c r="AH6965" s="16"/>
      <c r="AI6965" t="s">
        <v>1375</v>
      </c>
    </row>
    <row r="6966" spans="1:35" x14ac:dyDescent="0.25">
      <c r="A6966" t="s">
        <v>15065</v>
      </c>
      <c r="B6966" s="1">
        <v>59</v>
      </c>
      <c r="C6966" t="s">
        <v>14052</v>
      </c>
      <c r="D6966">
        <v>12351822</v>
      </c>
      <c r="E6966" t="s">
        <v>15058</v>
      </c>
      <c r="F6966" t="s">
        <v>3576</v>
      </c>
      <c r="G6966" t="s">
        <v>1364</v>
      </c>
      <c r="H6966" s="3" t="s">
        <v>4836</v>
      </c>
      <c r="I6966">
        <v>2020</v>
      </c>
      <c r="J6966" s="15" t="s">
        <v>15059</v>
      </c>
      <c r="K6966">
        <v>2020</v>
      </c>
      <c r="L6966" t="s">
        <v>1367</v>
      </c>
      <c r="M6966" t="s">
        <v>13866</v>
      </c>
      <c r="N6966" t="s">
        <v>14070</v>
      </c>
      <c r="O6966">
        <v>26600000000</v>
      </c>
      <c r="P6966" t="s">
        <v>11666</v>
      </c>
      <c r="Q6966">
        <f t="shared" si="122"/>
        <v>600</v>
      </c>
      <c r="R6966">
        <v>2937913</v>
      </c>
      <c r="S6966" t="s">
        <v>2477</v>
      </c>
      <c r="T6966" t="s">
        <v>394</v>
      </c>
      <c r="U6966" s="75">
        <v>600</v>
      </c>
      <c r="V6966">
        <v>8.98</v>
      </c>
      <c r="W6966">
        <v>5388</v>
      </c>
      <c r="AH6966" s="16"/>
      <c r="AI6966" t="s">
        <v>1375</v>
      </c>
    </row>
    <row r="6967" spans="1:35" x14ac:dyDescent="0.25">
      <c r="A6967" t="s">
        <v>15066</v>
      </c>
      <c r="B6967" s="1">
        <v>59</v>
      </c>
      <c r="C6967" t="s">
        <v>14052</v>
      </c>
      <c r="D6967">
        <v>12412635</v>
      </c>
      <c r="E6967" t="s">
        <v>15048</v>
      </c>
      <c r="F6967" t="s">
        <v>3576</v>
      </c>
      <c r="G6967" t="s">
        <v>1364</v>
      </c>
      <c r="H6967" s="3" t="s">
        <v>1649</v>
      </c>
      <c r="I6967">
        <v>2020</v>
      </c>
      <c r="J6967" s="15" t="s">
        <v>3521</v>
      </c>
      <c r="K6967">
        <v>2020</v>
      </c>
      <c r="L6967" t="s">
        <v>1367</v>
      </c>
      <c r="M6967" t="s">
        <v>14169</v>
      </c>
      <c r="N6967" t="s">
        <v>14170</v>
      </c>
      <c r="O6967">
        <v>26600000000</v>
      </c>
      <c r="P6967" t="s">
        <v>11666</v>
      </c>
      <c r="Q6967">
        <f t="shared" si="122"/>
        <v>1500</v>
      </c>
      <c r="R6967">
        <v>22339655</v>
      </c>
      <c r="S6967" t="s">
        <v>2103</v>
      </c>
      <c r="T6967" t="s">
        <v>14392</v>
      </c>
      <c r="U6967" s="75">
        <v>1500</v>
      </c>
      <c r="V6967">
        <v>7.44</v>
      </c>
      <c r="W6967">
        <v>11160</v>
      </c>
      <c r="AH6967" s="16"/>
      <c r="AI6967" t="s">
        <v>1375</v>
      </c>
    </row>
    <row r="6968" spans="1:35" x14ac:dyDescent="0.25">
      <c r="A6968" t="s">
        <v>15067</v>
      </c>
      <c r="B6968" s="1">
        <v>59</v>
      </c>
      <c r="C6968" t="s">
        <v>14052</v>
      </c>
      <c r="D6968">
        <v>12412635</v>
      </c>
      <c r="E6968" t="s">
        <v>15048</v>
      </c>
      <c r="F6968" t="s">
        <v>3576</v>
      </c>
      <c r="G6968" t="s">
        <v>1364</v>
      </c>
      <c r="H6968" s="3" t="s">
        <v>1649</v>
      </c>
      <c r="I6968">
        <v>2020</v>
      </c>
      <c r="J6968" s="15" t="s">
        <v>3521</v>
      </c>
      <c r="K6968">
        <v>2020</v>
      </c>
      <c r="L6968" t="s">
        <v>1367</v>
      </c>
      <c r="M6968" t="s">
        <v>14169</v>
      </c>
      <c r="N6968" t="s">
        <v>14170</v>
      </c>
      <c r="O6968">
        <v>26600000000</v>
      </c>
      <c r="P6968" t="s">
        <v>11666</v>
      </c>
      <c r="Q6968">
        <f t="shared" si="122"/>
        <v>1500</v>
      </c>
      <c r="R6968">
        <v>90552857</v>
      </c>
      <c r="S6968" t="s">
        <v>1928</v>
      </c>
      <c r="T6968" t="s">
        <v>13931</v>
      </c>
      <c r="U6968" s="75">
        <v>1500</v>
      </c>
      <c r="V6968">
        <v>8.5</v>
      </c>
      <c r="W6968">
        <v>12750</v>
      </c>
      <c r="AH6968" s="16"/>
      <c r="AI6968" t="s">
        <v>1375</v>
      </c>
    </row>
    <row r="6969" spans="1:35" x14ac:dyDescent="0.25">
      <c r="A6969" t="s">
        <v>15068</v>
      </c>
      <c r="B6969" s="1">
        <v>59</v>
      </c>
      <c r="C6969" t="s">
        <v>14052</v>
      </c>
      <c r="D6969">
        <v>12412635</v>
      </c>
      <c r="E6969" t="s">
        <v>15048</v>
      </c>
      <c r="F6969" t="s">
        <v>3576</v>
      </c>
      <c r="G6969" t="s">
        <v>1364</v>
      </c>
      <c r="H6969" s="3" t="s">
        <v>1649</v>
      </c>
      <c r="I6969">
        <v>2020</v>
      </c>
      <c r="J6969" s="15" t="s">
        <v>3521</v>
      </c>
      <c r="K6969">
        <v>2020</v>
      </c>
      <c r="L6969" t="s">
        <v>1367</v>
      </c>
      <c r="M6969" t="s">
        <v>14169</v>
      </c>
      <c r="N6969" t="s">
        <v>14170</v>
      </c>
      <c r="O6969">
        <v>26600000000</v>
      </c>
      <c r="P6969" t="s">
        <v>11666</v>
      </c>
      <c r="Q6969">
        <f t="shared" si="122"/>
        <v>1500</v>
      </c>
      <c r="R6969">
        <v>4556984</v>
      </c>
      <c r="S6969" t="s">
        <v>11614</v>
      </c>
      <c r="T6969" t="s">
        <v>11796</v>
      </c>
      <c r="U6969" s="75">
        <v>1500</v>
      </c>
      <c r="V6969">
        <v>7.4</v>
      </c>
      <c r="W6969">
        <v>11100</v>
      </c>
      <c r="AH6969" s="16"/>
      <c r="AI6969" t="s">
        <v>1375</v>
      </c>
    </row>
    <row r="6970" spans="1:35" x14ac:dyDescent="0.25">
      <c r="A6970" t="s">
        <v>15069</v>
      </c>
      <c r="B6970" s="1">
        <v>59</v>
      </c>
      <c r="C6970" t="s">
        <v>571</v>
      </c>
      <c r="D6970">
        <v>8364087</v>
      </c>
      <c r="E6970" t="s">
        <v>12956</v>
      </c>
      <c r="F6970" t="s">
        <v>1363</v>
      </c>
      <c r="G6970" t="s">
        <v>1364</v>
      </c>
      <c r="H6970" s="3" t="s">
        <v>6557</v>
      </c>
      <c r="I6970">
        <v>2018</v>
      </c>
      <c r="J6970" s="15" t="s">
        <v>12744</v>
      </c>
      <c r="K6970">
        <v>2018</v>
      </c>
      <c r="L6970" t="s">
        <v>1367</v>
      </c>
      <c r="M6970" t="s">
        <v>13866</v>
      </c>
      <c r="N6970" t="s">
        <v>14070</v>
      </c>
      <c r="O6970">
        <v>26600000000</v>
      </c>
      <c r="P6970" t="s">
        <v>11686</v>
      </c>
      <c r="Q6970">
        <f t="shared" si="122"/>
        <v>2000</v>
      </c>
      <c r="R6970">
        <v>22339655</v>
      </c>
      <c r="S6970" t="s">
        <v>2103</v>
      </c>
      <c r="T6970" t="s">
        <v>15070</v>
      </c>
      <c r="U6970" s="75">
        <v>2000</v>
      </c>
      <c r="V6970">
        <v>10.5</v>
      </c>
      <c r="W6970">
        <v>21000</v>
      </c>
      <c r="AH6970" s="16"/>
      <c r="AI6970" t="s">
        <v>1375</v>
      </c>
    </row>
    <row r="6971" spans="1:35" x14ac:dyDescent="0.25">
      <c r="A6971" t="s">
        <v>15071</v>
      </c>
      <c r="B6971" s="1">
        <v>59</v>
      </c>
      <c r="C6971" t="s">
        <v>571</v>
      </c>
      <c r="D6971">
        <v>8364087</v>
      </c>
      <c r="E6971" t="s">
        <v>12956</v>
      </c>
      <c r="F6971" t="s">
        <v>1363</v>
      </c>
      <c r="G6971" t="s">
        <v>1364</v>
      </c>
      <c r="H6971" s="3" t="s">
        <v>6557</v>
      </c>
      <c r="I6971">
        <v>2018</v>
      </c>
      <c r="J6971" s="15" t="s">
        <v>12744</v>
      </c>
      <c r="K6971">
        <v>2018</v>
      </c>
      <c r="L6971" t="s">
        <v>1367</v>
      </c>
      <c r="M6971" t="s">
        <v>13866</v>
      </c>
      <c r="N6971" t="s">
        <v>14070</v>
      </c>
      <c r="O6971">
        <v>26600000000</v>
      </c>
      <c r="P6971" t="s">
        <v>11686</v>
      </c>
      <c r="Q6971">
        <f t="shared" si="122"/>
        <v>2000</v>
      </c>
      <c r="R6971">
        <v>90552857</v>
      </c>
      <c r="S6971" t="s">
        <v>1928</v>
      </c>
      <c r="T6971" t="s">
        <v>6237</v>
      </c>
      <c r="U6971" s="75">
        <v>2000</v>
      </c>
      <c r="V6971">
        <v>4.75</v>
      </c>
      <c r="W6971">
        <v>9500</v>
      </c>
      <c r="AH6971" s="16"/>
      <c r="AI6971" t="s">
        <v>1375</v>
      </c>
    </row>
    <row r="6972" spans="1:35" x14ac:dyDescent="0.25">
      <c r="A6972" t="s">
        <v>15072</v>
      </c>
      <c r="B6972" s="1">
        <v>59</v>
      </c>
      <c r="C6972" t="s">
        <v>571</v>
      </c>
      <c r="D6972">
        <v>8412022</v>
      </c>
      <c r="E6972" t="s">
        <v>14064</v>
      </c>
      <c r="F6972" t="s">
        <v>1363</v>
      </c>
      <c r="G6972" t="s">
        <v>1364</v>
      </c>
      <c r="H6972" s="3" t="s">
        <v>9510</v>
      </c>
      <c r="I6972">
        <v>2018</v>
      </c>
      <c r="J6972" s="15" t="s">
        <v>3415</v>
      </c>
      <c r="K6972">
        <v>2018</v>
      </c>
      <c r="L6972" t="s">
        <v>1367</v>
      </c>
      <c r="M6972" t="s">
        <v>13866</v>
      </c>
      <c r="N6972" t="s">
        <v>13930</v>
      </c>
      <c r="O6972">
        <v>26600000000</v>
      </c>
      <c r="P6972" t="s">
        <v>11686</v>
      </c>
      <c r="Q6972">
        <f t="shared" si="122"/>
        <v>50</v>
      </c>
      <c r="R6972">
        <v>90552857</v>
      </c>
      <c r="S6972" t="s">
        <v>1928</v>
      </c>
      <c r="T6972" t="s">
        <v>6237</v>
      </c>
      <c r="U6972" s="75">
        <v>50</v>
      </c>
      <c r="V6972">
        <v>10.5</v>
      </c>
      <c r="W6972">
        <v>525</v>
      </c>
      <c r="AH6972" s="16"/>
      <c r="AI6972" t="s">
        <v>1375</v>
      </c>
    </row>
    <row r="6973" spans="1:35" x14ac:dyDescent="0.25">
      <c r="A6973" t="s">
        <v>15073</v>
      </c>
      <c r="B6973" s="1">
        <v>59</v>
      </c>
      <c r="C6973" t="s">
        <v>571</v>
      </c>
      <c r="D6973">
        <v>8412022</v>
      </c>
      <c r="E6973" t="s">
        <v>14064</v>
      </c>
      <c r="F6973" t="s">
        <v>1363</v>
      </c>
      <c r="G6973" t="s">
        <v>1364</v>
      </c>
      <c r="H6973" s="3" t="s">
        <v>9510</v>
      </c>
      <c r="I6973">
        <v>2018</v>
      </c>
      <c r="J6973" s="15" t="s">
        <v>3415</v>
      </c>
      <c r="K6973">
        <v>2018</v>
      </c>
      <c r="L6973" t="s">
        <v>1367</v>
      </c>
      <c r="M6973" t="s">
        <v>13866</v>
      </c>
      <c r="N6973" t="s">
        <v>13930</v>
      </c>
      <c r="O6973">
        <v>26600000000</v>
      </c>
      <c r="P6973" t="s">
        <v>11686</v>
      </c>
      <c r="Q6973">
        <f t="shared" si="122"/>
        <v>50</v>
      </c>
      <c r="R6973">
        <v>22339655</v>
      </c>
      <c r="S6973" t="s">
        <v>2103</v>
      </c>
      <c r="T6973" t="s">
        <v>14066</v>
      </c>
      <c r="U6973" s="75">
        <v>50</v>
      </c>
      <c r="V6973">
        <v>10.5</v>
      </c>
      <c r="W6973">
        <v>525</v>
      </c>
      <c r="AH6973" s="16"/>
      <c r="AI6973" t="s">
        <v>1375</v>
      </c>
    </row>
    <row r="6974" spans="1:35" x14ac:dyDescent="0.25">
      <c r="A6974" t="s">
        <v>15074</v>
      </c>
      <c r="B6974" s="1">
        <v>59</v>
      </c>
      <c r="C6974" t="s">
        <v>14052</v>
      </c>
      <c r="D6974">
        <v>12383325</v>
      </c>
      <c r="E6974" t="s">
        <v>15075</v>
      </c>
      <c r="F6974" t="s">
        <v>3576</v>
      </c>
      <c r="G6974" t="s">
        <v>1364</v>
      </c>
      <c r="H6974" s="3" t="s">
        <v>4615</v>
      </c>
      <c r="I6974">
        <v>2020</v>
      </c>
      <c r="J6974" s="15" t="s">
        <v>7515</v>
      </c>
      <c r="K6974">
        <v>2020</v>
      </c>
      <c r="L6974" t="s">
        <v>1367</v>
      </c>
      <c r="M6974" t="s">
        <v>14169</v>
      </c>
      <c r="N6974" t="s">
        <v>14170</v>
      </c>
      <c r="O6974">
        <v>26600000000</v>
      </c>
      <c r="P6974" t="s">
        <v>11666</v>
      </c>
      <c r="Q6974">
        <f t="shared" si="122"/>
        <v>3203</v>
      </c>
      <c r="R6974">
        <v>90552857</v>
      </c>
      <c r="S6974" t="s">
        <v>1928</v>
      </c>
      <c r="T6974" t="s">
        <v>13931</v>
      </c>
      <c r="U6974" s="75">
        <v>3203</v>
      </c>
      <c r="V6974">
        <v>8</v>
      </c>
      <c r="W6974">
        <v>25624</v>
      </c>
      <c r="AH6974" s="16"/>
      <c r="AI6974" t="s">
        <v>1375</v>
      </c>
    </row>
    <row r="6975" spans="1:35" x14ac:dyDescent="0.25">
      <c r="A6975" t="s">
        <v>15076</v>
      </c>
      <c r="B6975" s="1">
        <v>59</v>
      </c>
      <c r="C6975" t="s">
        <v>14052</v>
      </c>
      <c r="D6975">
        <v>12383325</v>
      </c>
      <c r="E6975" t="s">
        <v>15075</v>
      </c>
      <c r="F6975" t="s">
        <v>3576</v>
      </c>
      <c r="G6975" t="s">
        <v>1364</v>
      </c>
      <c r="H6975" s="3" t="s">
        <v>4615</v>
      </c>
      <c r="I6975">
        <v>2020</v>
      </c>
      <c r="J6975" s="15" t="s">
        <v>7515</v>
      </c>
      <c r="K6975">
        <v>2020</v>
      </c>
      <c r="L6975" t="s">
        <v>1367</v>
      </c>
      <c r="M6975" t="s">
        <v>14169</v>
      </c>
      <c r="N6975" t="s">
        <v>14170</v>
      </c>
      <c r="O6975">
        <v>26600000000</v>
      </c>
      <c r="P6975" t="s">
        <v>11666</v>
      </c>
      <c r="Q6975">
        <f t="shared" si="122"/>
        <v>3203</v>
      </c>
      <c r="R6975">
        <v>22339655</v>
      </c>
      <c r="S6975" t="s">
        <v>2103</v>
      </c>
      <c r="T6975" t="s">
        <v>14392</v>
      </c>
      <c r="U6975" s="75">
        <v>3203</v>
      </c>
      <c r="V6975">
        <v>9.85</v>
      </c>
      <c r="W6975">
        <v>31549.55</v>
      </c>
      <c r="AH6975" s="16"/>
      <c r="AI6975" t="s">
        <v>1375</v>
      </c>
    </row>
    <row r="6976" spans="1:35" x14ac:dyDescent="0.25">
      <c r="A6976" t="s">
        <v>15077</v>
      </c>
      <c r="B6976" s="1">
        <v>59</v>
      </c>
      <c r="C6976" t="s">
        <v>14052</v>
      </c>
      <c r="D6976">
        <v>12383325</v>
      </c>
      <c r="E6976" t="s">
        <v>15075</v>
      </c>
      <c r="F6976" t="s">
        <v>3576</v>
      </c>
      <c r="G6976" t="s">
        <v>1364</v>
      </c>
      <c r="H6976" s="3" t="s">
        <v>4615</v>
      </c>
      <c r="I6976">
        <v>2020</v>
      </c>
      <c r="J6976" s="15" t="s">
        <v>7515</v>
      </c>
      <c r="K6976">
        <v>2020</v>
      </c>
      <c r="L6976" t="s">
        <v>1367</v>
      </c>
      <c r="M6976" t="s">
        <v>14169</v>
      </c>
      <c r="N6976" t="s">
        <v>14170</v>
      </c>
      <c r="O6976">
        <v>26600000000</v>
      </c>
      <c r="P6976" t="s">
        <v>11666</v>
      </c>
      <c r="Q6976">
        <f t="shared" si="122"/>
        <v>3203</v>
      </c>
      <c r="R6976">
        <v>11367121</v>
      </c>
      <c r="S6976" t="s">
        <v>2348</v>
      </c>
      <c r="T6976" t="s">
        <v>394</v>
      </c>
      <c r="U6976" s="75">
        <v>3203</v>
      </c>
      <c r="V6976">
        <v>8.65</v>
      </c>
      <c r="W6976">
        <v>27705.95</v>
      </c>
      <c r="AH6976" s="16"/>
      <c r="AI6976" t="s">
        <v>1375</v>
      </c>
    </row>
    <row r="6977" spans="1:35" x14ac:dyDescent="0.25">
      <c r="A6977" t="s">
        <v>15078</v>
      </c>
      <c r="B6977" s="1">
        <v>59</v>
      </c>
      <c r="C6977" t="s">
        <v>14052</v>
      </c>
      <c r="D6977">
        <v>12383325</v>
      </c>
      <c r="E6977" t="s">
        <v>15075</v>
      </c>
      <c r="F6977" t="s">
        <v>3576</v>
      </c>
      <c r="G6977" t="s">
        <v>1364</v>
      </c>
      <c r="H6977" s="3" t="s">
        <v>4615</v>
      </c>
      <c r="I6977">
        <v>2020</v>
      </c>
      <c r="J6977" s="15" t="s">
        <v>7515</v>
      </c>
      <c r="K6977">
        <v>2020</v>
      </c>
      <c r="L6977" t="s">
        <v>1367</v>
      </c>
      <c r="M6977" t="s">
        <v>14169</v>
      </c>
      <c r="N6977" t="s">
        <v>14170</v>
      </c>
      <c r="O6977">
        <v>26600000000</v>
      </c>
      <c r="P6977" t="s">
        <v>11666</v>
      </c>
      <c r="Q6977">
        <f t="shared" si="122"/>
        <v>3203</v>
      </c>
      <c r="R6977">
        <v>8163294</v>
      </c>
      <c r="S6977" t="s">
        <v>1382</v>
      </c>
      <c r="T6977" t="s">
        <v>394</v>
      </c>
      <c r="U6977" s="75">
        <v>3203</v>
      </c>
      <c r="V6977">
        <v>8.74</v>
      </c>
      <c r="W6977">
        <v>27994.22</v>
      </c>
      <c r="AH6977" s="16"/>
      <c r="AI6977" t="s">
        <v>1375</v>
      </c>
    </row>
    <row r="6978" spans="1:35" x14ac:dyDescent="0.25">
      <c r="A6978" t="s">
        <v>15079</v>
      </c>
      <c r="B6978" s="1">
        <v>59</v>
      </c>
      <c r="C6978" t="s">
        <v>571</v>
      </c>
      <c r="D6978">
        <v>8412022</v>
      </c>
      <c r="E6978" t="s">
        <v>14064</v>
      </c>
      <c r="F6978" t="s">
        <v>1363</v>
      </c>
      <c r="G6978" t="s">
        <v>1364</v>
      </c>
      <c r="H6978" s="3" t="s">
        <v>9510</v>
      </c>
      <c r="I6978">
        <v>2018</v>
      </c>
      <c r="J6978" s="15" t="s">
        <v>3415</v>
      </c>
      <c r="K6978">
        <v>2018</v>
      </c>
      <c r="L6978" t="s">
        <v>1367</v>
      </c>
      <c r="M6978" t="s">
        <v>13866</v>
      </c>
      <c r="N6978" t="s">
        <v>13930</v>
      </c>
      <c r="O6978">
        <v>26600000000</v>
      </c>
      <c r="P6978" t="s">
        <v>11686</v>
      </c>
      <c r="Q6978">
        <f t="shared" ref="Q6978:Q7041" si="123">U6978</f>
        <v>50</v>
      </c>
      <c r="R6978">
        <v>84449497</v>
      </c>
      <c r="S6978" t="s">
        <v>2017</v>
      </c>
      <c r="T6978" t="s">
        <v>14028</v>
      </c>
      <c r="U6978" s="75">
        <v>50</v>
      </c>
      <c r="V6978">
        <v>15.83</v>
      </c>
      <c r="W6978">
        <v>791.5</v>
      </c>
      <c r="AH6978" s="16"/>
      <c r="AI6978" t="s">
        <v>1375</v>
      </c>
    </row>
    <row r="6979" spans="1:35" x14ac:dyDescent="0.25">
      <c r="A6979" t="s">
        <v>15080</v>
      </c>
      <c r="B6979" s="1">
        <v>59</v>
      </c>
      <c r="C6979" t="s">
        <v>14052</v>
      </c>
      <c r="D6979">
        <v>12565067</v>
      </c>
      <c r="E6979" t="s">
        <v>15081</v>
      </c>
      <c r="F6979" t="s">
        <v>3576</v>
      </c>
      <c r="G6979" t="s">
        <v>1364</v>
      </c>
      <c r="H6979" s="3" t="s">
        <v>10122</v>
      </c>
      <c r="I6979">
        <v>2020</v>
      </c>
      <c r="J6979" s="15" t="s">
        <v>3527</v>
      </c>
      <c r="K6979">
        <v>2020</v>
      </c>
      <c r="L6979" t="s">
        <v>1367</v>
      </c>
      <c r="M6979" t="s">
        <v>14169</v>
      </c>
      <c r="N6979" t="s">
        <v>14170</v>
      </c>
      <c r="O6979">
        <v>26600000000</v>
      </c>
      <c r="P6979" t="s">
        <v>11666</v>
      </c>
      <c r="Q6979">
        <f t="shared" si="123"/>
        <v>5000</v>
      </c>
      <c r="R6979">
        <v>22339655</v>
      </c>
      <c r="S6979" t="s">
        <v>2103</v>
      </c>
      <c r="T6979" t="s">
        <v>15082</v>
      </c>
      <c r="U6979" s="75">
        <v>5000</v>
      </c>
      <c r="V6979">
        <v>9.15</v>
      </c>
      <c r="W6979">
        <v>45750</v>
      </c>
      <c r="AH6979" s="16"/>
      <c r="AI6979" t="s">
        <v>1375</v>
      </c>
    </row>
    <row r="6980" spans="1:35" x14ac:dyDescent="0.25">
      <c r="A6980" t="s">
        <v>15083</v>
      </c>
      <c r="B6980" s="1">
        <v>59</v>
      </c>
      <c r="C6980" t="s">
        <v>14052</v>
      </c>
      <c r="D6980">
        <v>12565067</v>
      </c>
      <c r="E6980" t="s">
        <v>15081</v>
      </c>
      <c r="F6980" t="s">
        <v>3576</v>
      </c>
      <c r="G6980" t="s">
        <v>1364</v>
      </c>
      <c r="H6980" s="3" t="s">
        <v>10122</v>
      </c>
      <c r="I6980">
        <v>2020</v>
      </c>
      <c r="J6980" s="15" t="s">
        <v>3527</v>
      </c>
      <c r="K6980">
        <v>2020</v>
      </c>
      <c r="L6980" t="s">
        <v>1367</v>
      </c>
      <c r="M6980" t="s">
        <v>14169</v>
      </c>
      <c r="N6980" t="s">
        <v>14170</v>
      </c>
      <c r="O6980">
        <v>26600000000</v>
      </c>
      <c r="P6980" t="s">
        <v>11666</v>
      </c>
      <c r="Q6980">
        <f t="shared" si="123"/>
        <v>5000</v>
      </c>
      <c r="R6980">
        <v>8163294</v>
      </c>
      <c r="S6980" t="s">
        <v>1382</v>
      </c>
      <c r="T6980" t="s">
        <v>394</v>
      </c>
      <c r="U6980" s="75">
        <v>5000</v>
      </c>
      <c r="V6980">
        <v>7.09</v>
      </c>
      <c r="W6980">
        <v>35450</v>
      </c>
      <c r="AH6980" s="16"/>
      <c r="AI6980" t="s">
        <v>1375</v>
      </c>
    </row>
    <row r="6981" spans="1:35" x14ac:dyDescent="0.25">
      <c r="A6981" t="s">
        <v>15084</v>
      </c>
      <c r="B6981" s="1">
        <v>59</v>
      </c>
      <c r="C6981" t="s">
        <v>14052</v>
      </c>
      <c r="D6981">
        <v>12582549</v>
      </c>
      <c r="E6981" t="s">
        <v>15085</v>
      </c>
      <c r="F6981" t="s">
        <v>3576</v>
      </c>
      <c r="G6981" t="s">
        <v>1364</v>
      </c>
      <c r="H6981" s="3" t="s">
        <v>3527</v>
      </c>
      <c r="I6981">
        <v>2020</v>
      </c>
      <c r="J6981" s="15" t="s">
        <v>10256</v>
      </c>
      <c r="K6981">
        <v>2020</v>
      </c>
      <c r="L6981" t="s">
        <v>1622</v>
      </c>
      <c r="M6981" t="s">
        <v>14169</v>
      </c>
      <c r="N6981" t="s">
        <v>14170</v>
      </c>
      <c r="O6981">
        <v>26600000000</v>
      </c>
      <c r="P6981" t="s">
        <v>11666</v>
      </c>
      <c r="Q6981">
        <f t="shared" si="123"/>
        <v>1000</v>
      </c>
      <c r="R6981">
        <v>22339655</v>
      </c>
      <c r="S6981" t="s">
        <v>2103</v>
      </c>
      <c r="T6981" t="s">
        <v>15082</v>
      </c>
      <c r="U6981" s="75">
        <v>1000</v>
      </c>
      <c r="V6981">
        <v>9.15</v>
      </c>
      <c r="W6981">
        <v>9150</v>
      </c>
      <c r="AH6981" s="16"/>
      <c r="AI6981" t="s">
        <v>1375</v>
      </c>
    </row>
    <row r="6982" spans="1:35" x14ac:dyDescent="0.25">
      <c r="A6982" t="s">
        <v>15086</v>
      </c>
      <c r="B6982" s="1">
        <v>59</v>
      </c>
      <c r="C6982" t="s">
        <v>14052</v>
      </c>
      <c r="D6982">
        <v>12582549</v>
      </c>
      <c r="E6982" t="s">
        <v>15085</v>
      </c>
      <c r="F6982" t="s">
        <v>3576</v>
      </c>
      <c r="G6982" t="s">
        <v>1364</v>
      </c>
      <c r="H6982" s="3" t="s">
        <v>3527</v>
      </c>
      <c r="I6982">
        <v>2020</v>
      </c>
      <c r="J6982" s="15" t="s">
        <v>10256</v>
      </c>
      <c r="K6982">
        <v>2020</v>
      </c>
      <c r="L6982" t="s">
        <v>1622</v>
      </c>
      <c r="M6982" t="s">
        <v>14169</v>
      </c>
      <c r="N6982" t="s">
        <v>14170</v>
      </c>
      <c r="O6982">
        <v>26600000000</v>
      </c>
      <c r="P6982" t="s">
        <v>11666</v>
      </c>
      <c r="Q6982">
        <f t="shared" si="123"/>
        <v>1000</v>
      </c>
      <c r="R6982">
        <v>8163294</v>
      </c>
      <c r="S6982" t="s">
        <v>1382</v>
      </c>
      <c r="T6982" t="s">
        <v>15087</v>
      </c>
      <c r="U6982" s="75">
        <v>1000</v>
      </c>
      <c r="V6982">
        <v>8.5399999999999991</v>
      </c>
      <c r="W6982">
        <v>8540</v>
      </c>
      <c r="AH6982" s="16"/>
      <c r="AI6982" t="s">
        <v>1375</v>
      </c>
    </row>
    <row r="6983" spans="1:35" x14ac:dyDescent="0.25">
      <c r="A6983" t="s">
        <v>15088</v>
      </c>
      <c r="B6983" s="1">
        <v>59</v>
      </c>
      <c r="C6983" t="s">
        <v>571</v>
      </c>
      <c r="D6983">
        <v>14162539</v>
      </c>
      <c r="E6983" t="s">
        <v>15089</v>
      </c>
      <c r="F6983" t="s">
        <v>1363</v>
      </c>
      <c r="G6983" t="s">
        <v>9448</v>
      </c>
      <c r="H6983" s="3" t="s">
        <v>9595</v>
      </c>
      <c r="I6983">
        <v>2021</v>
      </c>
      <c r="J6983" s="15" t="s">
        <v>10654</v>
      </c>
      <c r="K6983">
        <v>2021</v>
      </c>
      <c r="L6983" t="s">
        <v>1367</v>
      </c>
      <c r="M6983" t="s">
        <v>14169</v>
      </c>
      <c r="N6983" t="s">
        <v>14170</v>
      </c>
      <c r="O6983">
        <v>26600000000</v>
      </c>
      <c r="P6983" t="s">
        <v>11686</v>
      </c>
      <c r="Q6983">
        <f t="shared" si="123"/>
        <v>850</v>
      </c>
      <c r="R6983">
        <v>8163294</v>
      </c>
      <c r="S6983" t="s">
        <v>1382</v>
      </c>
      <c r="T6983" t="s">
        <v>15090</v>
      </c>
      <c r="U6983" s="75">
        <v>850</v>
      </c>
      <c r="V6983">
        <v>9.4499999999999993</v>
      </c>
      <c r="W6983">
        <v>8032.5</v>
      </c>
      <c r="AH6983" s="16"/>
      <c r="AI6983" t="s">
        <v>1375</v>
      </c>
    </row>
    <row r="6984" spans="1:35" x14ac:dyDescent="0.25">
      <c r="A6984" t="s">
        <v>15091</v>
      </c>
      <c r="B6984" s="1">
        <v>59</v>
      </c>
      <c r="C6984" t="s">
        <v>571</v>
      </c>
      <c r="D6984">
        <v>14162539</v>
      </c>
      <c r="E6984" t="s">
        <v>15089</v>
      </c>
      <c r="F6984" t="s">
        <v>1363</v>
      </c>
      <c r="G6984" t="s">
        <v>9448</v>
      </c>
      <c r="H6984" s="3" t="s">
        <v>9595</v>
      </c>
      <c r="I6984">
        <v>2021</v>
      </c>
      <c r="J6984" s="15" t="s">
        <v>10654</v>
      </c>
      <c r="K6984">
        <v>2021</v>
      </c>
      <c r="L6984" t="s">
        <v>1367</v>
      </c>
      <c r="M6984" t="s">
        <v>14169</v>
      </c>
      <c r="N6984" t="s">
        <v>14170</v>
      </c>
      <c r="O6984">
        <v>26600000000</v>
      </c>
      <c r="P6984" t="s">
        <v>11686</v>
      </c>
      <c r="Q6984">
        <f t="shared" si="123"/>
        <v>850</v>
      </c>
      <c r="R6984">
        <v>4556984</v>
      </c>
      <c r="S6984" t="s">
        <v>11614</v>
      </c>
      <c r="T6984" t="s">
        <v>11796</v>
      </c>
      <c r="U6984" s="75">
        <v>850</v>
      </c>
      <c r="V6984">
        <v>5.64</v>
      </c>
      <c r="W6984">
        <v>4794</v>
      </c>
      <c r="AH6984" s="16"/>
      <c r="AI6984" t="s">
        <v>1375</v>
      </c>
    </row>
    <row r="6985" spans="1:35" x14ac:dyDescent="0.25">
      <c r="A6985" t="s">
        <v>15092</v>
      </c>
      <c r="B6985" s="1">
        <v>59</v>
      </c>
      <c r="C6985" t="s">
        <v>571</v>
      </c>
      <c r="D6985">
        <v>14162539</v>
      </c>
      <c r="E6985" t="s">
        <v>15089</v>
      </c>
      <c r="F6985" t="s">
        <v>1363</v>
      </c>
      <c r="G6985" t="s">
        <v>9448</v>
      </c>
      <c r="H6985" s="3" t="s">
        <v>9595</v>
      </c>
      <c r="I6985">
        <v>2021</v>
      </c>
      <c r="J6985" s="15" t="s">
        <v>10654</v>
      </c>
      <c r="K6985">
        <v>2021</v>
      </c>
      <c r="L6985" t="s">
        <v>1367</v>
      </c>
      <c r="M6985" t="s">
        <v>14169</v>
      </c>
      <c r="N6985" t="s">
        <v>14170</v>
      </c>
      <c r="O6985">
        <v>26600000000</v>
      </c>
      <c r="P6985" t="s">
        <v>11686</v>
      </c>
      <c r="Q6985">
        <f t="shared" si="123"/>
        <v>850</v>
      </c>
      <c r="R6985">
        <v>22339655</v>
      </c>
      <c r="S6985" t="s">
        <v>2103</v>
      </c>
      <c r="T6985" t="s">
        <v>14392</v>
      </c>
      <c r="U6985" s="75">
        <v>850</v>
      </c>
      <c r="V6985">
        <v>7.93</v>
      </c>
      <c r="W6985">
        <v>6740.5</v>
      </c>
      <c r="AH6985" s="16"/>
      <c r="AI6985" t="s">
        <v>1375</v>
      </c>
    </row>
    <row r="6986" spans="1:35" x14ac:dyDescent="0.25">
      <c r="A6986" t="s">
        <v>15093</v>
      </c>
      <c r="B6986" s="1">
        <v>59</v>
      </c>
      <c r="C6986" t="s">
        <v>14052</v>
      </c>
      <c r="D6986">
        <v>14167719</v>
      </c>
      <c r="E6986" t="s">
        <v>15094</v>
      </c>
      <c r="F6986" t="s">
        <v>1363</v>
      </c>
      <c r="G6986" t="s">
        <v>1364</v>
      </c>
      <c r="H6986" s="3" t="s">
        <v>10659</v>
      </c>
      <c r="I6986">
        <v>2021</v>
      </c>
      <c r="J6986" s="15" t="s">
        <v>10660</v>
      </c>
      <c r="K6986">
        <v>2021</v>
      </c>
      <c r="L6986" t="s">
        <v>1367</v>
      </c>
      <c r="M6986" t="s">
        <v>14169</v>
      </c>
      <c r="N6986" t="s">
        <v>14170</v>
      </c>
      <c r="O6986">
        <v>26600000000</v>
      </c>
      <c r="P6986" t="s">
        <v>11666</v>
      </c>
      <c r="Q6986">
        <f t="shared" si="123"/>
        <v>4470</v>
      </c>
      <c r="R6986">
        <v>90552857</v>
      </c>
      <c r="S6986" t="s">
        <v>1928</v>
      </c>
      <c r="T6986" t="s">
        <v>587</v>
      </c>
      <c r="U6986" s="75">
        <v>4470</v>
      </c>
      <c r="V6986">
        <v>7.5</v>
      </c>
      <c r="W6986">
        <v>33525</v>
      </c>
      <c r="AH6986" s="16"/>
      <c r="AI6986" t="s">
        <v>1375</v>
      </c>
    </row>
    <row r="6987" spans="1:35" x14ac:dyDescent="0.25">
      <c r="A6987" t="s">
        <v>15095</v>
      </c>
      <c r="B6987" s="1">
        <v>59</v>
      </c>
      <c r="C6987" t="s">
        <v>14052</v>
      </c>
      <c r="D6987">
        <v>14167719</v>
      </c>
      <c r="E6987" t="s">
        <v>15094</v>
      </c>
      <c r="F6987" t="s">
        <v>1363</v>
      </c>
      <c r="G6987" t="s">
        <v>1364</v>
      </c>
      <c r="H6987" s="3" t="s">
        <v>10659</v>
      </c>
      <c r="I6987">
        <v>2021</v>
      </c>
      <c r="J6987" s="15" t="s">
        <v>10660</v>
      </c>
      <c r="K6987">
        <v>2021</v>
      </c>
      <c r="L6987" t="s">
        <v>1367</v>
      </c>
      <c r="M6987" t="s">
        <v>14169</v>
      </c>
      <c r="N6987" t="s">
        <v>14170</v>
      </c>
      <c r="O6987">
        <v>26600000000</v>
      </c>
      <c r="P6987" t="s">
        <v>11666</v>
      </c>
      <c r="Q6987">
        <f t="shared" si="123"/>
        <v>4470</v>
      </c>
      <c r="R6987">
        <v>45334544</v>
      </c>
      <c r="S6987" t="s">
        <v>2480</v>
      </c>
      <c r="T6987" t="s">
        <v>14700</v>
      </c>
      <c r="U6987" s="75">
        <v>4470</v>
      </c>
      <c r="V6987">
        <v>9.27</v>
      </c>
      <c r="W6987">
        <v>41436.9</v>
      </c>
      <c r="AH6987" s="16"/>
      <c r="AI6987" t="s">
        <v>1375</v>
      </c>
    </row>
    <row r="6988" spans="1:35" x14ac:dyDescent="0.25">
      <c r="A6988" t="s">
        <v>15096</v>
      </c>
      <c r="B6988" s="1">
        <v>59</v>
      </c>
      <c r="C6988" t="s">
        <v>14052</v>
      </c>
      <c r="D6988">
        <v>14167719</v>
      </c>
      <c r="E6988" t="s">
        <v>15094</v>
      </c>
      <c r="F6988" t="s">
        <v>1363</v>
      </c>
      <c r="G6988" t="s">
        <v>1364</v>
      </c>
      <c r="H6988" s="3" t="s">
        <v>10659</v>
      </c>
      <c r="I6988">
        <v>2021</v>
      </c>
      <c r="J6988" s="15" t="s">
        <v>10660</v>
      </c>
      <c r="K6988">
        <v>2021</v>
      </c>
      <c r="L6988" t="s">
        <v>1367</v>
      </c>
      <c r="M6988" t="s">
        <v>14169</v>
      </c>
      <c r="N6988" t="s">
        <v>14170</v>
      </c>
      <c r="O6988">
        <v>26600000000</v>
      </c>
      <c r="P6988" t="s">
        <v>11666</v>
      </c>
      <c r="Q6988">
        <f t="shared" si="123"/>
        <v>4470</v>
      </c>
      <c r="R6988">
        <v>22339655</v>
      </c>
      <c r="S6988" t="s">
        <v>2103</v>
      </c>
      <c r="T6988" t="s">
        <v>14392</v>
      </c>
      <c r="U6988" s="75">
        <v>4470</v>
      </c>
      <c r="V6988">
        <v>9.15</v>
      </c>
      <c r="W6988">
        <v>40900.5</v>
      </c>
      <c r="AH6988" s="16"/>
      <c r="AI6988" t="s">
        <v>1375</v>
      </c>
    </row>
    <row r="6989" spans="1:35" x14ac:dyDescent="0.25">
      <c r="A6989" t="s">
        <v>15097</v>
      </c>
      <c r="B6989" s="1">
        <v>59</v>
      </c>
      <c r="C6989" t="s">
        <v>14052</v>
      </c>
      <c r="D6989">
        <v>14167719</v>
      </c>
      <c r="E6989" t="s">
        <v>15094</v>
      </c>
      <c r="F6989" t="s">
        <v>1363</v>
      </c>
      <c r="G6989" t="s">
        <v>1364</v>
      </c>
      <c r="H6989" s="3" t="s">
        <v>10659</v>
      </c>
      <c r="I6989">
        <v>2021</v>
      </c>
      <c r="J6989" s="15" t="s">
        <v>10660</v>
      </c>
      <c r="K6989">
        <v>2021</v>
      </c>
      <c r="L6989" t="s">
        <v>1367</v>
      </c>
      <c r="M6989" t="s">
        <v>14169</v>
      </c>
      <c r="N6989" t="s">
        <v>14170</v>
      </c>
      <c r="O6989">
        <v>26600000000</v>
      </c>
      <c r="P6989" t="s">
        <v>11666</v>
      </c>
      <c r="Q6989">
        <f t="shared" si="123"/>
        <v>4470</v>
      </c>
      <c r="R6989">
        <v>8163294</v>
      </c>
      <c r="S6989" t="s">
        <v>1382</v>
      </c>
      <c r="T6989" t="s">
        <v>394</v>
      </c>
      <c r="U6989" s="75">
        <v>4470</v>
      </c>
      <c r="V6989">
        <v>9.4499999999999993</v>
      </c>
      <c r="W6989">
        <v>42241.5</v>
      </c>
      <c r="AH6989" s="16"/>
      <c r="AI6989" t="s">
        <v>1375</v>
      </c>
    </row>
    <row r="6990" spans="1:35" x14ac:dyDescent="0.25">
      <c r="A6990" t="s">
        <v>15098</v>
      </c>
      <c r="B6990" s="1">
        <v>59</v>
      </c>
      <c r="C6990" t="s">
        <v>14052</v>
      </c>
      <c r="D6990">
        <v>14167719</v>
      </c>
      <c r="E6990" t="s">
        <v>15094</v>
      </c>
      <c r="F6990" t="s">
        <v>1363</v>
      </c>
      <c r="G6990" t="s">
        <v>1364</v>
      </c>
      <c r="H6990" s="3" t="s">
        <v>10659</v>
      </c>
      <c r="I6990">
        <v>2021</v>
      </c>
      <c r="J6990" s="15" t="s">
        <v>10660</v>
      </c>
      <c r="K6990">
        <v>2021</v>
      </c>
      <c r="L6990" t="s">
        <v>1367</v>
      </c>
      <c r="M6990" t="s">
        <v>14169</v>
      </c>
      <c r="N6990" t="s">
        <v>14170</v>
      </c>
      <c r="O6990">
        <v>26600000000</v>
      </c>
      <c r="P6990" t="s">
        <v>11666</v>
      </c>
      <c r="Q6990">
        <f t="shared" si="123"/>
        <v>4470</v>
      </c>
      <c r="R6990">
        <v>4556984</v>
      </c>
      <c r="S6990" t="s">
        <v>11614</v>
      </c>
      <c r="T6990" t="s">
        <v>11796</v>
      </c>
      <c r="U6990" s="75">
        <v>4470</v>
      </c>
      <c r="V6990">
        <v>6</v>
      </c>
      <c r="W6990">
        <v>26820</v>
      </c>
      <c r="AH6990" s="16"/>
      <c r="AI6990" t="s">
        <v>1375</v>
      </c>
    </row>
    <row r="6991" spans="1:35" x14ac:dyDescent="0.25">
      <c r="A6991" t="s">
        <v>15099</v>
      </c>
      <c r="B6991" s="1">
        <v>59</v>
      </c>
      <c r="C6991" t="s">
        <v>14052</v>
      </c>
      <c r="D6991">
        <v>12582549</v>
      </c>
      <c r="E6991" t="s">
        <v>15085</v>
      </c>
      <c r="F6991" t="s">
        <v>3576</v>
      </c>
      <c r="G6991" t="s">
        <v>1364</v>
      </c>
      <c r="H6991" s="3" t="s">
        <v>3527</v>
      </c>
      <c r="I6991">
        <v>2020</v>
      </c>
      <c r="J6991" s="15" t="s">
        <v>10256</v>
      </c>
      <c r="K6991">
        <v>2020</v>
      </c>
      <c r="L6991" t="s">
        <v>1622</v>
      </c>
      <c r="M6991" t="s">
        <v>14169</v>
      </c>
      <c r="N6991" t="s">
        <v>14170</v>
      </c>
      <c r="O6991">
        <v>26600000000</v>
      </c>
      <c r="P6991" t="s">
        <v>11666</v>
      </c>
      <c r="Q6991">
        <f t="shared" si="123"/>
        <v>1000</v>
      </c>
      <c r="R6991">
        <v>90552857</v>
      </c>
      <c r="S6991" t="s">
        <v>1928</v>
      </c>
      <c r="T6991" t="s">
        <v>13931</v>
      </c>
      <c r="U6991" s="75">
        <v>1000</v>
      </c>
      <c r="V6991">
        <v>7.15</v>
      </c>
      <c r="W6991">
        <v>7150</v>
      </c>
      <c r="AH6991" s="16"/>
      <c r="AI6991" t="s">
        <v>1375</v>
      </c>
    </row>
    <row r="6992" spans="1:35" x14ac:dyDescent="0.25">
      <c r="A6992" t="s">
        <v>15100</v>
      </c>
      <c r="B6992" s="1">
        <v>59</v>
      </c>
      <c r="C6992" t="s">
        <v>571</v>
      </c>
      <c r="D6992">
        <v>14266326</v>
      </c>
      <c r="E6992" t="s">
        <v>15101</v>
      </c>
      <c r="F6992" t="s">
        <v>1363</v>
      </c>
      <c r="G6992" t="s">
        <v>1364</v>
      </c>
      <c r="H6992" s="3" t="s">
        <v>2671</v>
      </c>
      <c r="I6992">
        <v>2021</v>
      </c>
      <c r="J6992" s="15" t="s">
        <v>2672</v>
      </c>
      <c r="K6992">
        <v>2021</v>
      </c>
      <c r="L6992" t="s">
        <v>1367</v>
      </c>
      <c r="M6992" t="s">
        <v>13866</v>
      </c>
      <c r="N6992" t="s">
        <v>14070</v>
      </c>
      <c r="O6992">
        <v>26600000000</v>
      </c>
      <c r="P6992" t="s">
        <v>11686</v>
      </c>
      <c r="Q6992">
        <f t="shared" si="123"/>
        <v>9000</v>
      </c>
      <c r="R6992">
        <v>8163294</v>
      </c>
      <c r="S6992" t="s">
        <v>1382</v>
      </c>
      <c r="T6992" t="s">
        <v>14672</v>
      </c>
      <c r="U6992" s="75">
        <v>9000</v>
      </c>
      <c r="V6992">
        <v>5.91</v>
      </c>
      <c r="W6992">
        <v>53190</v>
      </c>
      <c r="AH6992" s="16"/>
      <c r="AI6992" t="s">
        <v>1375</v>
      </c>
    </row>
    <row r="6993" spans="1:35" x14ac:dyDescent="0.25">
      <c r="A6993" t="s">
        <v>15102</v>
      </c>
      <c r="B6993" s="1">
        <v>59</v>
      </c>
      <c r="C6993" t="s">
        <v>571</v>
      </c>
      <c r="D6993">
        <v>14266326</v>
      </c>
      <c r="E6993" t="s">
        <v>15101</v>
      </c>
      <c r="F6993" t="s">
        <v>1363</v>
      </c>
      <c r="G6993" t="s">
        <v>1364</v>
      </c>
      <c r="H6993" s="3" t="s">
        <v>2671</v>
      </c>
      <c r="I6993">
        <v>2021</v>
      </c>
      <c r="J6993" s="15" t="s">
        <v>2672</v>
      </c>
      <c r="K6993">
        <v>2021</v>
      </c>
      <c r="L6993" t="s">
        <v>1367</v>
      </c>
      <c r="M6993" t="s">
        <v>13866</v>
      </c>
      <c r="N6993" t="s">
        <v>14070</v>
      </c>
      <c r="O6993">
        <v>26600000000</v>
      </c>
      <c r="P6993" t="s">
        <v>11686</v>
      </c>
      <c r="Q6993">
        <f t="shared" si="123"/>
        <v>9000</v>
      </c>
      <c r="R6993">
        <v>4556984</v>
      </c>
      <c r="S6993" t="s">
        <v>11614</v>
      </c>
      <c r="T6993" t="s">
        <v>11796</v>
      </c>
      <c r="U6993" s="75">
        <v>9000</v>
      </c>
      <c r="V6993">
        <v>5.84</v>
      </c>
      <c r="W6993">
        <v>52560</v>
      </c>
      <c r="AH6993" s="16"/>
      <c r="AI6993" t="s">
        <v>1375</v>
      </c>
    </row>
    <row r="6994" spans="1:35" x14ac:dyDescent="0.25">
      <c r="A6994" t="s">
        <v>15103</v>
      </c>
      <c r="B6994" s="1">
        <v>59</v>
      </c>
      <c r="C6994" t="s">
        <v>571</v>
      </c>
      <c r="D6994">
        <v>14293811</v>
      </c>
      <c r="E6994" t="s">
        <v>14687</v>
      </c>
      <c r="F6994" t="s">
        <v>1363</v>
      </c>
      <c r="G6994" t="s">
        <v>1391</v>
      </c>
      <c r="H6994" s="3" t="s">
        <v>1992</v>
      </c>
      <c r="I6994">
        <v>2021</v>
      </c>
      <c r="J6994" s="15" t="s">
        <v>1993</v>
      </c>
      <c r="K6994">
        <v>2021</v>
      </c>
      <c r="L6994" t="s">
        <v>1367</v>
      </c>
      <c r="M6994" t="s">
        <v>14318</v>
      </c>
      <c r="N6994" t="s">
        <v>14318</v>
      </c>
      <c r="O6994">
        <v>26600000000</v>
      </c>
      <c r="P6994" t="s">
        <v>133</v>
      </c>
      <c r="Q6994">
        <f t="shared" si="123"/>
        <v>2500</v>
      </c>
      <c r="R6994">
        <v>4556984</v>
      </c>
      <c r="S6994" t="s">
        <v>11614</v>
      </c>
      <c r="T6994" t="s">
        <v>11796</v>
      </c>
      <c r="U6994" s="75">
        <v>2500</v>
      </c>
      <c r="V6994">
        <v>6.4</v>
      </c>
      <c r="W6994">
        <v>16000</v>
      </c>
      <c r="AH6994" s="16"/>
      <c r="AI6994" t="s">
        <v>1375</v>
      </c>
    </row>
    <row r="6995" spans="1:35" x14ac:dyDescent="0.25">
      <c r="A6995" t="s">
        <v>15104</v>
      </c>
      <c r="B6995" s="1">
        <v>59</v>
      </c>
      <c r="C6995" t="s">
        <v>571</v>
      </c>
      <c r="D6995">
        <v>14293811</v>
      </c>
      <c r="E6995" t="s">
        <v>14687</v>
      </c>
      <c r="F6995" t="s">
        <v>1363</v>
      </c>
      <c r="G6995" t="s">
        <v>1391</v>
      </c>
      <c r="H6995" s="3" t="s">
        <v>1992</v>
      </c>
      <c r="I6995">
        <v>2021</v>
      </c>
      <c r="J6995" s="15" t="s">
        <v>1993</v>
      </c>
      <c r="K6995">
        <v>2021</v>
      </c>
      <c r="L6995" t="s">
        <v>1367</v>
      </c>
      <c r="M6995" t="s">
        <v>14318</v>
      </c>
      <c r="N6995" t="s">
        <v>14318</v>
      </c>
      <c r="O6995">
        <v>26600000000</v>
      </c>
      <c r="P6995" t="s">
        <v>133</v>
      </c>
      <c r="Q6995">
        <f t="shared" si="123"/>
        <v>2500</v>
      </c>
      <c r="R6995">
        <v>22339655</v>
      </c>
      <c r="S6995" t="s">
        <v>2103</v>
      </c>
      <c r="T6995" t="s">
        <v>14392</v>
      </c>
      <c r="U6995" s="75">
        <v>2500</v>
      </c>
      <c r="V6995">
        <v>7.93</v>
      </c>
      <c r="W6995">
        <v>19825</v>
      </c>
      <c r="AH6995" s="16"/>
      <c r="AI6995" t="s">
        <v>1375</v>
      </c>
    </row>
    <row r="6996" spans="1:35" x14ac:dyDescent="0.25">
      <c r="A6996" t="s">
        <v>15105</v>
      </c>
      <c r="B6996" s="1">
        <v>59</v>
      </c>
      <c r="C6996" t="s">
        <v>571</v>
      </c>
      <c r="D6996">
        <v>14293811</v>
      </c>
      <c r="E6996" t="s">
        <v>14687</v>
      </c>
      <c r="F6996" t="s">
        <v>1363</v>
      </c>
      <c r="G6996" t="s">
        <v>1391</v>
      </c>
      <c r="H6996" s="3" t="s">
        <v>1992</v>
      </c>
      <c r="I6996">
        <v>2021</v>
      </c>
      <c r="J6996" s="15" t="s">
        <v>1993</v>
      </c>
      <c r="K6996">
        <v>2021</v>
      </c>
      <c r="L6996" t="s">
        <v>1367</v>
      </c>
      <c r="M6996" t="s">
        <v>14318</v>
      </c>
      <c r="N6996" t="s">
        <v>14318</v>
      </c>
      <c r="O6996">
        <v>26600000000</v>
      </c>
      <c r="P6996" t="s">
        <v>133</v>
      </c>
      <c r="Q6996">
        <f t="shared" si="123"/>
        <v>2500</v>
      </c>
      <c r="R6996">
        <v>8163294</v>
      </c>
      <c r="S6996" t="s">
        <v>1382</v>
      </c>
      <c r="T6996" t="s">
        <v>394</v>
      </c>
      <c r="U6996" s="75">
        <v>2500</v>
      </c>
      <c r="V6996">
        <v>9.4499999999999993</v>
      </c>
      <c r="W6996">
        <v>23625</v>
      </c>
      <c r="AH6996" s="16"/>
      <c r="AI6996" t="s">
        <v>1375</v>
      </c>
    </row>
    <row r="6997" spans="1:35" x14ac:dyDescent="0.25">
      <c r="A6997" t="s">
        <v>15106</v>
      </c>
      <c r="B6997" s="1">
        <v>59</v>
      </c>
      <c r="C6997" t="s">
        <v>14052</v>
      </c>
      <c r="D6997">
        <v>12523364</v>
      </c>
      <c r="E6997" t="s">
        <v>11341</v>
      </c>
      <c r="F6997" t="s">
        <v>3576</v>
      </c>
      <c r="G6997" t="s">
        <v>1364</v>
      </c>
      <c r="H6997" s="3" t="s">
        <v>6958</v>
      </c>
      <c r="I6997">
        <v>2020</v>
      </c>
      <c r="J6997" s="15" t="s">
        <v>6943</v>
      </c>
      <c r="K6997">
        <v>2020</v>
      </c>
      <c r="L6997" t="s">
        <v>1367</v>
      </c>
      <c r="M6997" t="s">
        <v>13866</v>
      </c>
      <c r="N6997" t="s">
        <v>14070</v>
      </c>
      <c r="O6997">
        <v>26600000000</v>
      </c>
      <c r="P6997" t="s">
        <v>11666</v>
      </c>
      <c r="Q6997">
        <f t="shared" si="123"/>
        <v>400</v>
      </c>
      <c r="R6997">
        <v>22339655</v>
      </c>
      <c r="S6997" t="s">
        <v>2103</v>
      </c>
      <c r="T6997" t="s">
        <v>14392</v>
      </c>
      <c r="U6997" s="75">
        <v>400</v>
      </c>
      <c r="V6997">
        <v>9.15</v>
      </c>
      <c r="W6997">
        <v>3660</v>
      </c>
      <c r="AH6997" s="16"/>
      <c r="AI6997" t="s">
        <v>1375</v>
      </c>
    </row>
    <row r="6998" spans="1:35" x14ac:dyDescent="0.25">
      <c r="A6998" t="s">
        <v>15107</v>
      </c>
      <c r="B6998" s="1">
        <v>59</v>
      </c>
      <c r="C6998" t="s">
        <v>14052</v>
      </c>
      <c r="D6998">
        <v>12523364</v>
      </c>
      <c r="E6998" t="s">
        <v>11341</v>
      </c>
      <c r="F6998" t="s">
        <v>3576</v>
      </c>
      <c r="G6998" t="s">
        <v>1364</v>
      </c>
      <c r="H6998" s="3" t="s">
        <v>6958</v>
      </c>
      <c r="I6998">
        <v>2020</v>
      </c>
      <c r="J6998" s="15" t="s">
        <v>6943</v>
      </c>
      <c r="K6998">
        <v>2020</v>
      </c>
      <c r="L6998" t="s">
        <v>1367</v>
      </c>
      <c r="M6998" t="s">
        <v>13866</v>
      </c>
      <c r="N6998" t="s">
        <v>14070</v>
      </c>
      <c r="O6998">
        <v>26600000000</v>
      </c>
      <c r="P6998" t="s">
        <v>11666</v>
      </c>
      <c r="Q6998">
        <f t="shared" si="123"/>
        <v>400</v>
      </c>
      <c r="R6998">
        <v>8163294</v>
      </c>
      <c r="S6998" t="s">
        <v>1382</v>
      </c>
      <c r="T6998" t="s">
        <v>394</v>
      </c>
      <c r="U6998" s="75">
        <v>400</v>
      </c>
      <c r="V6998">
        <v>8.5399999999999991</v>
      </c>
      <c r="W6998">
        <v>3416</v>
      </c>
      <c r="AH6998" s="16"/>
      <c r="AI6998" t="s">
        <v>1375</v>
      </c>
    </row>
    <row r="6999" spans="1:35" x14ac:dyDescent="0.25">
      <c r="A6999" t="s">
        <v>15108</v>
      </c>
      <c r="B6999" s="1">
        <v>59</v>
      </c>
      <c r="C6999" t="s">
        <v>14052</v>
      </c>
      <c r="D6999">
        <v>12523364</v>
      </c>
      <c r="E6999" t="s">
        <v>11341</v>
      </c>
      <c r="F6999" t="s">
        <v>3576</v>
      </c>
      <c r="G6999" t="s">
        <v>1364</v>
      </c>
      <c r="H6999" s="3" t="s">
        <v>6958</v>
      </c>
      <c r="I6999">
        <v>2020</v>
      </c>
      <c r="J6999" s="15" t="s">
        <v>6943</v>
      </c>
      <c r="K6999">
        <v>2020</v>
      </c>
      <c r="L6999" t="s">
        <v>1367</v>
      </c>
      <c r="M6999" t="s">
        <v>13866</v>
      </c>
      <c r="N6999" t="s">
        <v>14070</v>
      </c>
      <c r="O6999">
        <v>26600000000</v>
      </c>
      <c r="P6999" t="s">
        <v>11666</v>
      </c>
      <c r="Q6999">
        <f t="shared" si="123"/>
        <v>400</v>
      </c>
      <c r="R6999">
        <v>41296184</v>
      </c>
      <c r="S6999" t="s">
        <v>2199</v>
      </c>
      <c r="T6999" t="s">
        <v>3186</v>
      </c>
      <c r="U6999" s="75">
        <v>400</v>
      </c>
      <c r="V6999">
        <v>11.05</v>
      </c>
      <c r="W6999">
        <v>4420</v>
      </c>
      <c r="AH6999" s="16"/>
      <c r="AI6999" t="s">
        <v>1375</v>
      </c>
    </row>
    <row r="7000" spans="1:35" x14ac:dyDescent="0.25">
      <c r="A7000" t="s">
        <v>15109</v>
      </c>
      <c r="B7000" s="1">
        <v>59</v>
      </c>
      <c r="C7000" t="s">
        <v>14052</v>
      </c>
      <c r="D7000">
        <v>15814513</v>
      </c>
      <c r="E7000" t="s">
        <v>15110</v>
      </c>
      <c r="F7000" t="s">
        <v>1363</v>
      </c>
      <c r="G7000" t="s">
        <v>1364</v>
      </c>
      <c r="H7000" s="3" t="s">
        <v>7840</v>
      </c>
      <c r="I7000">
        <v>2021</v>
      </c>
      <c r="J7000" s="15" t="s">
        <v>12231</v>
      </c>
      <c r="K7000">
        <v>2021</v>
      </c>
      <c r="L7000" t="s">
        <v>1394</v>
      </c>
      <c r="M7000" t="s">
        <v>13866</v>
      </c>
      <c r="N7000" t="s">
        <v>14770</v>
      </c>
      <c r="O7000" t="s">
        <v>1408</v>
      </c>
      <c r="P7000" t="s">
        <v>11666</v>
      </c>
      <c r="Q7000">
        <f t="shared" si="123"/>
        <v>10000</v>
      </c>
      <c r="R7000">
        <v>8163294</v>
      </c>
      <c r="S7000" t="s">
        <v>1382</v>
      </c>
      <c r="T7000" t="s">
        <v>394</v>
      </c>
      <c r="U7000" s="75">
        <v>10000</v>
      </c>
      <c r="V7000">
        <v>9.4499999999999993</v>
      </c>
      <c r="W7000">
        <v>94500</v>
      </c>
      <c r="AH7000" s="16"/>
      <c r="AI7000" t="s">
        <v>1375</v>
      </c>
    </row>
    <row r="7001" spans="1:35" x14ac:dyDescent="0.25">
      <c r="A7001" t="s">
        <v>15111</v>
      </c>
      <c r="B7001" s="1">
        <v>59</v>
      </c>
      <c r="C7001" t="s">
        <v>14052</v>
      </c>
      <c r="D7001">
        <v>15587932</v>
      </c>
      <c r="E7001" t="s">
        <v>15112</v>
      </c>
      <c r="F7001" t="s">
        <v>1363</v>
      </c>
      <c r="G7001" t="s">
        <v>1364</v>
      </c>
      <c r="H7001" s="3" t="s">
        <v>4589</v>
      </c>
      <c r="I7001">
        <v>2021</v>
      </c>
      <c r="J7001" s="15" t="s">
        <v>1942</v>
      </c>
      <c r="K7001">
        <v>2021</v>
      </c>
      <c r="L7001" t="s">
        <v>1394</v>
      </c>
      <c r="M7001" t="s">
        <v>14169</v>
      </c>
      <c r="N7001" t="s">
        <v>14831</v>
      </c>
      <c r="O7001" t="s">
        <v>1408</v>
      </c>
      <c r="P7001" t="s">
        <v>11666</v>
      </c>
      <c r="Q7001">
        <f t="shared" si="123"/>
        <v>948</v>
      </c>
      <c r="R7001">
        <v>8163294</v>
      </c>
      <c r="S7001" t="s">
        <v>1382</v>
      </c>
      <c r="T7001" t="s">
        <v>394</v>
      </c>
      <c r="U7001" s="75">
        <v>948</v>
      </c>
      <c r="V7001">
        <v>9.4499999999999993</v>
      </c>
      <c r="W7001">
        <v>8958.6</v>
      </c>
      <c r="AH7001" s="16"/>
      <c r="AI7001" t="s">
        <v>1375</v>
      </c>
    </row>
    <row r="7002" spans="1:35" x14ac:dyDescent="0.25">
      <c r="A7002" t="s">
        <v>15113</v>
      </c>
      <c r="B7002" s="1">
        <v>59</v>
      </c>
      <c r="C7002" t="s">
        <v>14052</v>
      </c>
      <c r="D7002">
        <v>15587932</v>
      </c>
      <c r="E7002" t="s">
        <v>15112</v>
      </c>
      <c r="F7002" t="s">
        <v>1363</v>
      </c>
      <c r="G7002" t="s">
        <v>1364</v>
      </c>
      <c r="H7002" s="3" t="s">
        <v>4589</v>
      </c>
      <c r="I7002">
        <v>2021</v>
      </c>
      <c r="J7002" s="15" t="s">
        <v>1942</v>
      </c>
      <c r="K7002">
        <v>2021</v>
      </c>
      <c r="L7002" t="s">
        <v>1394</v>
      </c>
      <c r="M7002" t="s">
        <v>14169</v>
      </c>
      <c r="N7002" t="s">
        <v>14831</v>
      </c>
      <c r="O7002" t="s">
        <v>1408</v>
      </c>
      <c r="P7002" t="s">
        <v>11666</v>
      </c>
      <c r="Q7002">
        <f t="shared" si="123"/>
        <v>948</v>
      </c>
      <c r="R7002">
        <v>45334544</v>
      </c>
      <c r="S7002" t="s">
        <v>2480</v>
      </c>
      <c r="T7002" t="s">
        <v>14700</v>
      </c>
      <c r="U7002" s="75">
        <v>948</v>
      </c>
      <c r="V7002">
        <v>10.67</v>
      </c>
      <c r="W7002">
        <v>10115.16</v>
      </c>
      <c r="AH7002" s="16"/>
      <c r="AI7002" t="s">
        <v>1375</v>
      </c>
    </row>
    <row r="7003" spans="1:35" x14ac:dyDescent="0.25">
      <c r="A7003" t="s">
        <v>15114</v>
      </c>
      <c r="B7003" s="1">
        <v>59</v>
      </c>
      <c r="C7003" t="s">
        <v>14052</v>
      </c>
      <c r="D7003">
        <v>15587932</v>
      </c>
      <c r="E7003" t="s">
        <v>15112</v>
      </c>
      <c r="F7003" t="s">
        <v>1363</v>
      </c>
      <c r="G7003" t="s">
        <v>1364</v>
      </c>
      <c r="H7003" s="3" t="s">
        <v>4589</v>
      </c>
      <c r="I7003">
        <v>2021</v>
      </c>
      <c r="J7003" s="15" t="s">
        <v>1942</v>
      </c>
      <c r="K7003">
        <v>2021</v>
      </c>
      <c r="L7003" t="s">
        <v>1394</v>
      </c>
      <c r="M7003" t="s">
        <v>14169</v>
      </c>
      <c r="N7003" t="s">
        <v>14831</v>
      </c>
      <c r="O7003" t="s">
        <v>1408</v>
      </c>
      <c r="P7003" t="s">
        <v>11666</v>
      </c>
      <c r="Q7003">
        <f t="shared" si="123"/>
        <v>948</v>
      </c>
      <c r="R7003">
        <v>4556984</v>
      </c>
      <c r="S7003" t="s">
        <v>11614</v>
      </c>
      <c r="T7003" t="s">
        <v>11796</v>
      </c>
      <c r="U7003" s="75">
        <v>948</v>
      </c>
      <c r="V7003">
        <v>6.9</v>
      </c>
      <c r="W7003">
        <v>6541.2</v>
      </c>
      <c r="AH7003" s="16"/>
      <c r="AI7003" t="s">
        <v>1375</v>
      </c>
    </row>
    <row r="7004" spans="1:35" x14ac:dyDescent="0.25">
      <c r="A7004" t="s">
        <v>15115</v>
      </c>
      <c r="B7004" s="1">
        <v>59</v>
      </c>
      <c r="C7004" t="s">
        <v>14052</v>
      </c>
      <c r="D7004">
        <v>16196805</v>
      </c>
      <c r="E7004" t="s">
        <v>15116</v>
      </c>
      <c r="F7004" t="s">
        <v>1363</v>
      </c>
      <c r="G7004" t="s">
        <v>1364</v>
      </c>
      <c r="H7004" s="3" t="s">
        <v>2094</v>
      </c>
      <c r="I7004">
        <v>2022</v>
      </c>
      <c r="J7004" s="15" t="s">
        <v>2101</v>
      </c>
      <c r="K7004">
        <v>2022</v>
      </c>
      <c r="L7004" t="s">
        <v>1367</v>
      </c>
      <c r="M7004" t="s">
        <v>13866</v>
      </c>
      <c r="N7004" t="s">
        <v>14770</v>
      </c>
      <c r="O7004">
        <v>26600000000</v>
      </c>
      <c r="P7004" t="s">
        <v>11666</v>
      </c>
      <c r="Q7004">
        <f t="shared" si="123"/>
        <v>84</v>
      </c>
      <c r="R7004">
        <v>8163294</v>
      </c>
      <c r="S7004" t="s">
        <v>1382</v>
      </c>
      <c r="T7004" t="s">
        <v>11619</v>
      </c>
      <c r="U7004" s="75">
        <v>84</v>
      </c>
      <c r="V7004">
        <v>9.4499999999999993</v>
      </c>
      <c r="W7004">
        <v>793.8</v>
      </c>
      <c r="AH7004" s="16"/>
      <c r="AI7004" t="s">
        <v>1375</v>
      </c>
    </row>
    <row r="7005" spans="1:35" x14ac:dyDescent="0.25">
      <c r="A7005" t="s">
        <v>15117</v>
      </c>
      <c r="B7005" s="1">
        <v>59</v>
      </c>
      <c r="C7005" t="s">
        <v>14052</v>
      </c>
      <c r="D7005">
        <v>16196805</v>
      </c>
      <c r="E7005" t="s">
        <v>15116</v>
      </c>
      <c r="F7005" t="s">
        <v>1363</v>
      </c>
      <c r="G7005" t="s">
        <v>1364</v>
      </c>
      <c r="H7005" s="3" t="s">
        <v>2094</v>
      </c>
      <c r="I7005">
        <v>2022</v>
      </c>
      <c r="J7005" s="15" t="s">
        <v>2101</v>
      </c>
      <c r="K7005">
        <v>2022</v>
      </c>
      <c r="L7005" t="s">
        <v>1367</v>
      </c>
      <c r="M7005" t="s">
        <v>13866</v>
      </c>
      <c r="N7005" t="s">
        <v>14770</v>
      </c>
      <c r="O7005">
        <v>26600000000</v>
      </c>
      <c r="P7005" t="s">
        <v>11666</v>
      </c>
      <c r="Q7005">
        <f t="shared" si="123"/>
        <v>84</v>
      </c>
      <c r="R7005">
        <v>4556984</v>
      </c>
      <c r="S7005" t="s">
        <v>11614</v>
      </c>
      <c r="T7005" t="s">
        <v>11796</v>
      </c>
      <c r="U7005" s="75">
        <v>84</v>
      </c>
      <c r="V7005">
        <v>8.23</v>
      </c>
      <c r="W7005">
        <v>691.32</v>
      </c>
      <c r="AH7005" s="16"/>
      <c r="AI7005" t="s">
        <v>1375</v>
      </c>
    </row>
    <row r="7006" spans="1:35" x14ac:dyDescent="0.25">
      <c r="A7006" t="s">
        <v>15118</v>
      </c>
      <c r="B7006" s="1">
        <v>59</v>
      </c>
      <c r="C7006" t="s">
        <v>14052</v>
      </c>
      <c r="D7006">
        <v>15857263</v>
      </c>
      <c r="E7006" t="s">
        <v>15119</v>
      </c>
      <c r="F7006" t="s">
        <v>1363</v>
      </c>
      <c r="G7006" t="s">
        <v>1364</v>
      </c>
      <c r="H7006" s="3" t="s">
        <v>4509</v>
      </c>
      <c r="I7006">
        <v>2021</v>
      </c>
      <c r="J7006" s="15" t="s">
        <v>4044</v>
      </c>
      <c r="K7006">
        <v>2021</v>
      </c>
      <c r="L7006" t="s">
        <v>1394</v>
      </c>
      <c r="M7006" t="s">
        <v>13866</v>
      </c>
      <c r="N7006" t="s">
        <v>14770</v>
      </c>
      <c r="O7006" t="s">
        <v>1408</v>
      </c>
      <c r="P7006" t="s">
        <v>11666</v>
      </c>
      <c r="Q7006">
        <f t="shared" si="123"/>
        <v>10000</v>
      </c>
      <c r="R7006">
        <v>8163294</v>
      </c>
      <c r="S7006" t="s">
        <v>1382</v>
      </c>
      <c r="T7006" t="s">
        <v>394</v>
      </c>
      <c r="U7006" s="75">
        <v>10000</v>
      </c>
      <c r="V7006">
        <v>9.4499999999999993</v>
      </c>
      <c r="W7006">
        <v>94500</v>
      </c>
      <c r="AH7006" s="16"/>
      <c r="AI7006" t="s">
        <v>1375</v>
      </c>
    </row>
    <row r="7007" spans="1:35" x14ac:dyDescent="0.25">
      <c r="A7007" t="s">
        <v>15120</v>
      </c>
      <c r="B7007" s="1">
        <v>59</v>
      </c>
      <c r="C7007" t="s">
        <v>571</v>
      </c>
      <c r="D7007">
        <v>16268008</v>
      </c>
      <c r="E7007" t="s">
        <v>15121</v>
      </c>
      <c r="F7007" t="s">
        <v>1363</v>
      </c>
      <c r="G7007" t="s">
        <v>1364</v>
      </c>
      <c r="H7007" s="3" t="s">
        <v>4917</v>
      </c>
      <c r="I7007">
        <v>2022</v>
      </c>
      <c r="J7007" s="15" t="s">
        <v>2121</v>
      </c>
      <c r="K7007">
        <v>2022</v>
      </c>
      <c r="L7007" t="s">
        <v>1367</v>
      </c>
      <c r="M7007" t="s">
        <v>14169</v>
      </c>
      <c r="N7007" t="s">
        <v>14831</v>
      </c>
      <c r="O7007">
        <v>26600000000</v>
      </c>
      <c r="P7007" t="s">
        <v>11686</v>
      </c>
      <c r="Q7007">
        <f t="shared" si="123"/>
        <v>130</v>
      </c>
      <c r="R7007">
        <v>8163294</v>
      </c>
      <c r="S7007" t="s">
        <v>1382</v>
      </c>
      <c r="T7007" t="s">
        <v>394</v>
      </c>
      <c r="U7007" s="75">
        <v>130</v>
      </c>
      <c r="V7007">
        <v>9.4499999999999993</v>
      </c>
      <c r="W7007">
        <v>1228.5</v>
      </c>
      <c r="AH7007" s="16"/>
      <c r="AI7007" t="s">
        <v>1375</v>
      </c>
    </row>
    <row r="7008" spans="1:35" x14ac:dyDescent="0.25">
      <c r="A7008" t="s">
        <v>15122</v>
      </c>
      <c r="B7008" s="1">
        <v>59</v>
      </c>
      <c r="C7008" t="s">
        <v>571</v>
      </c>
      <c r="D7008">
        <v>16268008</v>
      </c>
      <c r="E7008" t="s">
        <v>15121</v>
      </c>
      <c r="F7008" t="s">
        <v>1363</v>
      </c>
      <c r="G7008" t="s">
        <v>1364</v>
      </c>
      <c r="H7008" s="3" t="s">
        <v>4917</v>
      </c>
      <c r="I7008">
        <v>2022</v>
      </c>
      <c r="J7008" s="15" t="s">
        <v>2121</v>
      </c>
      <c r="K7008">
        <v>2022</v>
      </c>
      <c r="L7008" t="s">
        <v>1367</v>
      </c>
      <c r="M7008" t="s">
        <v>14169</v>
      </c>
      <c r="N7008" t="s">
        <v>14831</v>
      </c>
      <c r="O7008">
        <v>26600000000</v>
      </c>
      <c r="P7008" t="s">
        <v>11686</v>
      </c>
      <c r="Q7008">
        <f t="shared" si="123"/>
        <v>130</v>
      </c>
      <c r="R7008">
        <v>4556984</v>
      </c>
      <c r="S7008" t="s">
        <v>11614</v>
      </c>
      <c r="T7008" t="s">
        <v>11796</v>
      </c>
      <c r="U7008" s="75">
        <v>130</v>
      </c>
      <c r="V7008">
        <v>9.24</v>
      </c>
      <c r="W7008">
        <v>1201.2</v>
      </c>
      <c r="AH7008" s="16"/>
      <c r="AI7008" t="s">
        <v>1375</v>
      </c>
    </row>
    <row r="7009" spans="1:35" x14ac:dyDescent="0.25">
      <c r="A7009" t="s">
        <v>15123</v>
      </c>
      <c r="B7009" s="1">
        <v>59</v>
      </c>
      <c r="C7009" t="s">
        <v>14052</v>
      </c>
      <c r="D7009">
        <v>16510712</v>
      </c>
      <c r="E7009" t="s">
        <v>14382</v>
      </c>
      <c r="F7009" t="s">
        <v>1363</v>
      </c>
      <c r="G7009" t="s">
        <v>1391</v>
      </c>
      <c r="H7009" s="3" t="s">
        <v>2117</v>
      </c>
      <c r="I7009">
        <v>2022</v>
      </c>
      <c r="J7009" s="15" t="s">
        <v>2118</v>
      </c>
      <c r="K7009">
        <v>2022</v>
      </c>
      <c r="L7009" t="s">
        <v>1367</v>
      </c>
      <c r="M7009" t="s">
        <v>13866</v>
      </c>
      <c r="N7009" t="s">
        <v>14770</v>
      </c>
      <c r="O7009">
        <v>26600000000</v>
      </c>
      <c r="P7009" t="s">
        <v>11666</v>
      </c>
      <c r="Q7009">
        <f t="shared" si="123"/>
        <v>12</v>
      </c>
      <c r="R7009">
        <v>4556984</v>
      </c>
      <c r="S7009" t="s">
        <v>11614</v>
      </c>
      <c r="T7009" t="s">
        <v>11796</v>
      </c>
      <c r="U7009" s="75">
        <v>12</v>
      </c>
      <c r="V7009">
        <v>9.24</v>
      </c>
      <c r="W7009">
        <v>110.88</v>
      </c>
      <c r="AH7009" s="16"/>
      <c r="AI7009" t="s">
        <v>1375</v>
      </c>
    </row>
    <row r="7010" spans="1:35" x14ac:dyDescent="0.25">
      <c r="A7010" t="s">
        <v>15124</v>
      </c>
      <c r="B7010" s="1">
        <v>59</v>
      </c>
      <c r="C7010" t="s">
        <v>14052</v>
      </c>
      <c r="D7010">
        <v>16383060</v>
      </c>
      <c r="E7010" t="s">
        <v>15125</v>
      </c>
      <c r="F7010" t="s">
        <v>1363</v>
      </c>
      <c r="G7010" t="s">
        <v>1364</v>
      </c>
      <c r="H7010" s="3" t="s">
        <v>4966</v>
      </c>
      <c r="I7010">
        <v>2022</v>
      </c>
      <c r="J7010" s="15" t="s">
        <v>3597</v>
      </c>
      <c r="K7010">
        <v>2022</v>
      </c>
      <c r="L7010" t="s">
        <v>1367</v>
      </c>
      <c r="M7010" t="s">
        <v>14169</v>
      </c>
      <c r="N7010" t="s">
        <v>14831</v>
      </c>
      <c r="O7010">
        <v>26600000000</v>
      </c>
      <c r="P7010" t="s">
        <v>11666</v>
      </c>
      <c r="Q7010">
        <f t="shared" si="123"/>
        <v>1100</v>
      </c>
      <c r="R7010">
        <v>42638577</v>
      </c>
      <c r="S7010" t="s">
        <v>1491</v>
      </c>
      <c r="T7010" t="s">
        <v>394</v>
      </c>
      <c r="U7010" s="75">
        <v>1100</v>
      </c>
      <c r="V7010">
        <v>12.14</v>
      </c>
      <c r="W7010">
        <v>13354</v>
      </c>
      <c r="AH7010" s="16"/>
      <c r="AI7010" t="s">
        <v>1375</v>
      </c>
    </row>
    <row r="7011" spans="1:35" x14ac:dyDescent="0.25">
      <c r="A7011" t="s">
        <v>15126</v>
      </c>
      <c r="B7011" s="1">
        <v>59</v>
      </c>
      <c r="C7011" t="s">
        <v>571</v>
      </c>
      <c r="D7011">
        <v>16554744</v>
      </c>
      <c r="E7011" t="s">
        <v>15127</v>
      </c>
      <c r="F7011" t="s">
        <v>1363</v>
      </c>
      <c r="G7011" t="s">
        <v>1391</v>
      </c>
      <c r="H7011" s="3" t="s">
        <v>5245</v>
      </c>
      <c r="I7011">
        <v>2022</v>
      </c>
      <c r="J7011" s="15" t="s">
        <v>2138</v>
      </c>
      <c r="K7011">
        <v>2022</v>
      </c>
      <c r="L7011" t="s">
        <v>1367</v>
      </c>
      <c r="M7011" t="s">
        <v>13866</v>
      </c>
      <c r="N7011" t="s">
        <v>14770</v>
      </c>
      <c r="O7011">
        <v>26600000000</v>
      </c>
      <c r="P7011" t="s">
        <v>11686</v>
      </c>
      <c r="Q7011">
        <f t="shared" si="123"/>
        <v>25</v>
      </c>
      <c r="R7011">
        <v>4556984</v>
      </c>
      <c r="S7011" t="s">
        <v>11614</v>
      </c>
      <c r="T7011" t="s">
        <v>11796</v>
      </c>
      <c r="U7011" s="75">
        <v>25</v>
      </c>
      <c r="V7011">
        <v>9.1999999999999993</v>
      </c>
      <c r="W7011">
        <v>230</v>
      </c>
      <c r="AH7011" s="16"/>
      <c r="AI7011" t="s">
        <v>1375</v>
      </c>
    </row>
    <row r="7012" spans="1:35" x14ac:dyDescent="0.25">
      <c r="A7012" t="s">
        <v>15128</v>
      </c>
      <c r="B7012" s="1">
        <v>59</v>
      </c>
      <c r="C7012" t="s">
        <v>571</v>
      </c>
      <c r="D7012">
        <v>16554744</v>
      </c>
      <c r="E7012" t="s">
        <v>15127</v>
      </c>
      <c r="F7012" t="s">
        <v>1363</v>
      </c>
      <c r="G7012" t="s">
        <v>1391</v>
      </c>
      <c r="H7012" s="3" t="s">
        <v>5245</v>
      </c>
      <c r="I7012">
        <v>2022</v>
      </c>
      <c r="J7012" s="15" t="s">
        <v>2138</v>
      </c>
      <c r="K7012">
        <v>2022</v>
      </c>
      <c r="L7012" t="s">
        <v>1367</v>
      </c>
      <c r="M7012" t="s">
        <v>13866</v>
      </c>
      <c r="N7012" t="s">
        <v>14770</v>
      </c>
      <c r="O7012">
        <v>26600000000</v>
      </c>
      <c r="P7012" t="s">
        <v>11686</v>
      </c>
      <c r="Q7012">
        <f t="shared" si="123"/>
        <v>25</v>
      </c>
      <c r="R7012">
        <v>8163294</v>
      </c>
      <c r="S7012" t="s">
        <v>1382</v>
      </c>
      <c r="T7012" t="s">
        <v>394</v>
      </c>
      <c r="U7012" s="75">
        <v>25</v>
      </c>
      <c r="V7012">
        <v>9.4499999999999993</v>
      </c>
      <c r="W7012">
        <v>236.25</v>
      </c>
      <c r="AH7012" s="16"/>
      <c r="AI7012" t="s">
        <v>1375</v>
      </c>
    </row>
    <row r="7013" spans="1:35" x14ac:dyDescent="0.25">
      <c r="A7013" t="s">
        <v>15129</v>
      </c>
      <c r="B7013" s="1">
        <v>59</v>
      </c>
      <c r="C7013" t="s">
        <v>14052</v>
      </c>
      <c r="D7013">
        <v>16383060</v>
      </c>
      <c r="E7013" t="s">
        <v>15125</v>
      </c>
      <c r="F7013" t="s">
        <v>1363</v>
      </c>
      <c r="G7013" t="s">
        <v>1364</v>
      </c>
      <c r="H7013" s="3" t="s">
        <v>4966</v>
      </c>
      <c r="I7013">
        <v>2022</v>
      </c>
      <c r="J7013" s="15" t="s">
        <v>3597</v>
      </c>
      <c r="K7013">
        <v>2022</v>
      </c>
      <c r="L7013" t="s">
        <v>1367</v>
      </c>
      <c r="M7013" t="s">
        <v>14169</v>
      </c>
      <c r="N7013" t="s">
        <v>14831</v>
      </c>
      <c r="O7013">
        <v>26600000000</v>
      </c>
      <c r="P7013" t="s">
        <v>11666</v>
      </c>
      <c r="Q7013">
        <f t="shared" si="123"/>
        <v>1100</v>
      </c>
      <c r="R7013">
        <v>4556984</v>
      </c>
      <c r="S7013" t="s">
        <v>11614</v>
      </c>
      <c r="T7013" t="s">
        <v>11796</v>
      </c>
      <c r="U7013" s="75">
        <v>1100</v>
      </c>
      <c r="V7013">
        <v>9.24</v>
      </c>
      <c r="W7013">
        <v>10164</v>
      </c>
      <c r="AH7013" s="16"/>
      <c r="AI7013" t="s">
        <v>1375</v>
      </c>
    </row>
    <row r="7014" spans="1:35" x14ac:dyDescent="0.25">
      <c r="A7014" t="s">
        <v>15130</v>
      </c>
      <c r="B7014" s="1">
        <v>59</v>
      </c>
      <c r="C7014" t="s">
        <v>571</v>
      </c>
      <c r="D7014">
        <v>17101905</v>
      </c>
      <c r="E7014" t="s">
        <v>15131</v>
      </c>
      <c r="F7014" t="s">
        <v>1363</v>
      </c>
      <c r="G7014" t="s">
        <v>1364</v>
      </c>
      <c r="H7014" s="3" t="s">
        <v>2166</v>
      </c>
      <c r="I7014">
        <v>2022</v>
      </c>
      <c r="J7014" s="15" t="s">
        <v>1477</v>
      </c>
      <c r="K7014">
        <v>2022</v>
      </c>
      <c r="L7014" t="s">
        <v>1367</v>
      </c>
      <c r="M7014" t="s">
        <v>14169</v>
      </c>
      <c r="N7014" t="s">
        <v>14170</v>
      </c>
      <c r="O7014">
        <v>26600000000</v>
      </c>
      <c r="P7014" t="s">
        <v>11686</v>
      </c>
      <c r="Q7014">
        <f t="shared" si="123"/>
        <v>100</v>
      </c>
      <c r="R7014">
        <v>4556984</v>
      </c>
      <c r="S7014" t="s">
        <v>11614</v>
      </c>
      <c r="T7014" t="s">
        <v>11615</v>
      </c>
      <c r="U7014" s="75">
        <v>100</v>
      </c>
      <c r="V7014">
        <v>9.24</v>
      </c>
      <c r="W7014">
        <v>924</v>
      </c>
      <c r="AH7014" s="16"/>
      <c r="AI7014" t="s">
        <v>1375</v>
      </c>
    </row>
    <row r="7015" spans="1:35" x14ac:dyDescent="0.25">
      <c r="A7015" t="s">
        <v>15132</v>
      </c>
      <c r="B7015" s="1">
        <v>59</v>
      </c>
      <c r="C7015" t="s">
        <v>571</v>
      </c>
      <c r="D7015">
        <v>17101905</v>
      </c>
      <c r="E7015" t="s">
        <v>15131</v>
      </c>
      <c r="F7015" t="s">
        <v>1363</v>
      </c>
      <c r="G7015" t="s">
        <v>1364</v>
      </c>
      <c r="H7015" s="3" t="s">
        <v>2166</v>
      </c>
      <c r="I7015">
        <v>2022</v>
      </c>
      <c r="J7015" s="15" t="s">
        <v>1477</v>
      </c>
      <c r="K7015">
        <v>2022</v>
      </c>
      <c r="L7015" t="s">
        <v>1367</v>
      </c>
      <c r="M7015" t="s">
        <v>14169</v>
      </c>
      <c r="N7015" t="s">
        <v>14170</v>
      </c>
      <c r="O7015">
        <v>26600000000</v>
      </c>
      <c r="P7015" t="s">
        <v>11686</v>
      </c>
      <c r="Q7015">
        <f t="shared" si="123"/>
        <v>100</v>
      </c>
      <c r="R7015">
        <v>8163294</v>
      </c>
      <c r="S7015" t="s">
        <v>1382</v>
      </c>
      <c r="T7015" t="s">
        <v>394</v>
      </c>
      <c r="U7015" s="75">
        <v>100</v>
      </c>
      <c r="V7015">
        <v>9.4499999999999993</v>
      </c>
      <c r="W7015">
        <v>945</v>
      </c>
      <c r="AH7015" s="16"/>
      <c r="AI7015" t="s">
        <v>1375</v>
      </c>
    </row>
    <row r="7016" spans="1:35" x14ac:dyDescent="0.25">
      <c r="A7016" t="s">
        <v>15133</v>
      </c>
      <c r="B7016" s="1">
        <v>59</v>
      </c>
      <c r="C7016" t="s">
        <v>571</v>
      </c>
      <c r="D7016">
        <v>6569153</v>
      </c>
      <c r="E7016" t="s">
        <v>15134</v>
      </c>
      <c r="F7016" t="s">
        <v>1363</v>
      </c>
      <c r="G7016" t="s">
        <v>1391</v>
      </c>
      <c r="H7016" s="3" t="s">
        <v>15135</v>
      </c>
      <c r="I7016">
        <v>2017</v>
      </c>
      <c r="J7016" s="15" t="s">
        <v>3371</v>
      </c>
      <c r="K7016">
        <v>2017</v>
      </c>
      <c r="L7016" t="s">
        <v>1394</v>
      </c>
      <c r="M7016" t="s">
        <v>14105</v>
      </c>
      <c r="N7016" t="s">
        <v>12035</v>
      </c>
      <c r="O7016">
        <v>26600000000</v>
      </c>
      <c r="P7016" t="s">
        <v>133</v>
      </c>
      <c r="Q7016">
        <f t="shared" si="123"/>
        <v>25</v>
      </c>
      <c r="R7016">
        <v>8163294</v>
      </c>
      <c r="S7016" t="s">
        <v>1382</v>
      </c>
      <c r="T7016" t="s">
        <v>11933</v>
      </c>
      <c r="U7016" s="75">
        <v>25</v>
      </c>
      <c r="V7016">
        <v>7.5</v>
      </c>
      <c r="W7016">
        <v>187.5</v>
      </c>
      <c r="AH7016" s="16"/>
      <c r="AI7016" t="s">
        <v>1375</v>
      </c>
    </row>
    <row r="7017" spans="1:35" x14ac:dyDescent="0.25">
      <c r="A7017" t="s">
        <v>15136</v>
      </c>
      <c r="B7017" s="1">
        <v>59</v>
      </c>
      <c r="C7017" t="s">
        <v>14052</v>
      </c>
      <c r="D7017">
        <v>14533545</v>
      </c>
      <c r="E7017" t="s">
        <v>15137</v>
      </c>
      <c r="F7017" t="s">
        <v>1363</v>
      </c>
      <c r="G7017" t="s">
        <v>1391</v>
      </c>
      <c r="H7017" s="3" t="s">
        <v>1984</v>
      </c>
      <c r="I7017">
        <v>2021</v>
      </c>
      <c r="J7017" s="15" t="s">
        <v>1988</v>
      </c>
      <c r="K7017">
        <v>2021</v>
      </c>
      <c r="L7017" t="s">
        <v>1367</v>
      </c>
      <c r="M7017" t="s">
        <v>13866</v>
      </c>
      <c r="N7017" t="s">
        <v>14070</v>
      </c>
      <c r="O7017">
        <v>26600000000</v>
      </c>
      <c r="P7017" t="s">
        <v>11666</v>
      </c>
      <c r="Q7017">
        <f t="shared" si="123"/>
        <v>17</v>
      </c>
      <c r="R7017">
        <v>8163294</v>
      </c>
      <c r="S7017" t="s">
        <v>1382</v>
      </c>
      <c r="T7017" t="s">
        <v>394</v>
      </c>
      <c r="U7017" s="75">
        <v>17</v>
      </c>
      <c r="V7017">
        <v>9.4499999999999993</v>
      </c>
      <c r="W7017">
        <v>160.65</v>
      </c>
      <c r="AH7017" s="16"/>
      <c r="AI7017" t="s">
        <v>1375</v>
      </c>
    </row>
    <row r="7018" spans="1:35" x14ac:dyDescent="0.25">
      <c r="A7018" t="s">
        <v>15138</v>
      </c>
      <c r="B7018" s="1">
        <v>59</v>
      </c>
      <c r="C7018" t="s">
        <v>14052</v>
      </c>
      <c r="D7018">
        <v>14533545</v>
      </c>
      <c r="E7018" t="s">
        <v>15137</v>
      </c>
      <c r="F7018" t="s">
        <v>1363</v>
      </c>
      <c r="G7018" t="s">
        <v>1391</v>
      </c>
      <c r="H7018" s="3" t="s">
        <v>1984</v>
      </c>
      <c r="I7018">
        <v>2021</v>
      </c>
      <c r="J7018" s="15" t="s">
        <v>1988</v>
      </c>
      <c r="K7018">
        <v>2021</v>
      </c>
      <c r="L7018" t="s">
        <v>1367</v>
      </c>
      <c r="M7018" t="s">
        <v>13866</v>
      </c>
      <c r="N7018" t="s">
        <v>14070</v>
      </c>
      <c r="O7018">
        <v>26600000000</v>
      </c>
      <c r="P7018" t="s">
        <v>11666</v>
      </c>
      <c r="Q7018">
        <f t="shared" si="123"/>
        <v>17</v>
      </c>
      <c r="R7018">
        <v>90552857</v>
      </c>
      <c r="S7018" t="s">
        <v>1928</v>
      </c>
      <c r="T7018" t="s">
        <v>587</v>
      </c>
      <c r="U7018" s="75">
        <v>17</v>
      </c>
      <c r="V7018">
        <v>7.5</v>
      </c>
      <c r="W7018">
        <v>127.5</v>
      </c>
      <c r="AH7018" s="16"/>
      <c r="AI7018" t="s">
        <v>1375</v>
      </c>
    </row>
    <row r="7019" spans="1:35" x14ac:dyDescent="0.25">
      <c r="A7019" t="s">
        <v>15139</v>
      </c>
      <c r="B7019" s="1">
        <v>59</v>
      </c>
      <c r="C7019" t="s">
        <v>14052</v>
      </c>
      <c r="D7019">
        <v>16694775</v>
      </c>
      <c r="E7019" t="s">
        <v>3452</v>
      </c>
      <c r="F7019" t="s">
        <v>1363</v>
      </c>
      <c r="G7019" t="s">
        <v>1364</v>
      </c>
      <c r="H7019" s="3" t="s">
        <v>1440</v>
      </c>
      <c r="I7019">
        <v>2022</v>
      </c>
      <c r="J7019" s="15" t="s">
        <v>1441</v>
      </c>
      <c r="K7019">
        <v>2022</v>
      </c>
      <c r="L7019" t="s">
        <v>1367</v>
      </c>
      <c r="M7019" t="s">
        <v>14169</v>
      </c>
      <c r="N7019" t="s">
        <v>14831</v>
      </c>
      <c r="O7019">
        <v>26600000000</v>
      </c>
      <c r="P7019" t="s">
        <v>11666</v>
      </c>
      <c r="Q7019">
        <f t="shared" si="123"/>
        <v>750</v>
      </c>
      <c r="R7019">
        <v>4556984</v>
      </c>
      <c r="S7019" t="s">
        <v>11614</v>
      </c>
      <c r="T7019" t="s">
        <v>11615</v>
      </c>
      <c r="U7019" s="75">
        <v>750</v>
      </c>
      <c r="V7019">
        <v>9.24</v>
      </c>
      <c r="W7019">
        <v>6930</v>
      </c>
      <c r="AH7019" s="16"/>
      <c r="AI7019" t="s">
        <v>1375</v>
      </c>
    </row>
    <row r="7020" spans="1:35" x14ac:dyDescent="0.25">
      <c r="A7020" t="s">
        <v>15140</v>
      </c>
      <c r="B7020" s="1">
        <v>59</v>
      </c>
      <c r="C7020" t="s">
        <v>14052</v>
      </c>
      <c r="D7020">
        <v>16694775</v>
      </c>
      <c r="E7020" t="s">
        <v>3452</v>
      </c>
      <c r="F7020" t="s">
        <v>1363</v>
      </c>
      <c r="G7020" t="s">
        <v>1364</v>
      </c>
      <c r="H7020" s="3" t="s">
        <v>1440</v>
      </c>
      <c r="I7020">
        <v>2022</v>
      </c>
      <c r="J7020" s="15" t="s">
        <v>1441</v>
      </c>
      <c r="K7020">
        <v>2022</v>
      </c>
      <c r="L7020" t="s">
        <v>1367</v>
      </c>
      <c r="M7020" t="s">
        <v>14169</v>
      </c>
      <c r="N7020" t="s">
        <v>14831</v>
      </c>
      <c r="O7020">
        <v>26600000000</v>
      </c>
      <c r="P7020" t="s">
        <v>11666</v>
      </c>
      <c r="Q7020">
        <f t="shared" si="123"/>
        <v>750</v>
      </c>
      <c r="R7020">
        <v>45334544</v>
      </c>
      <c r="S7020" t="s">
        <v>2480</v>
      </c>
      <c r="T7020" t="s">
        <v>15141</v>
      </c>
      <c r="U7020" s="75">
        <v>750</v>
      </c>
      <c r="V7020">
        <v>11.87</v>
      </c>
      <c r="W7020">
        <v>8902.5</v>
      </c>
      <c r="AH7020" s="16"/>
      <c r="AI7020" t="s">
        <v>1375</v>
      </c>
    </row>
    <row r="7021" spans="1:35" x14ac:dyDescent="0.25">
      <c r="A7021" t="s">
        <v>15142</v>
      </c>
      <c r="B7021" s="1">
        <v>59</v>
      </c>
      <c r="C7021" t="s">
        <v>14052</v>
      </c>
      <c r="D7021">
        <v>16694775</v>
      </c>
      <c r="E7021" t="s">
        <v>3452</v>
      </c>
      <c r="F7021" t="s">
        <v>1363</v>
      </c>
      <c r="G7021" t="s">
        <v>1364</v>
      </c>
      <c r="H7021" s="3" t="s">
        <v>1440</v>
      </c>
      <c r="I7021">
        <v>2022</v>
      </c>
      <c r="J7021" s="15" t="s">
        <v>1441</v>
      </c>
      <c r="K7021">
        <v>2022</v>
      </c>
      <c r="L7021" t="s">
        <v>1367</v>
      </c>
      <c r="M7021" t="s">
        <v>14169</v>
      </c>
      <c r="N7021" t="s">
        <v>14831</v>
      </c>
      <c r="O7021">
        <v>26600000000</v>
      </c>
      <c r="P7021" t="s">
        <v>11666</v>
      </c>
      <c r="Q7021">
        <f t="shared" si="123"/>
        <v>750</v>
      </c>
      <c r="R7021">
        <v>8163294</v>
      </c>
      <c r="S7021" t="s">
        <v>1382</v>
      </c>
      <c r="T7021" t="s">
        <v>394</v>
      </c>
      <c r="U7021" s="75">
        <v>750</v>
      </c>
      <c r="V7021">
        <v>9.4499999999999993</v>
      </c>
      <c r="W7021">
        <v>7087.5</v>
      </c>
      <c r="AH7021" s="16"/>
      <c r="AI7021" t="s">
        <v>1375</v>
      </c>
    </row>
    <row r="7022" spans="1:35" x14ac:dyDescent="0.25">
      <c r="A7022" t="s">
        <v>15143</v>
      </c>
      <c r="B7022" s="1">
        <v>59</v>
      </c>
      <c r="C7022" t="s">
        <v>14052</v>
      </c>
      <c r="D7022">
        <v>17167442</v>
      </c>
      <c r="E7022" t="s">
        <v>15144</v>
      </c>
      <c r="F7022" t="s">
        <v>1363</v>
      </c>
      <c r="G7022" t="s">
        <v>1364</v>
      </c>
      <c r="H7022" s="3" t="s">
        <v>1477</v>
      </c>
      <c r="I7022">
        <v>2022</v>
      </c>
      <c r="J7022" s="15" t="s">
        <v>1478</v>
      </c>
      <c r="K7022">
        <v>2022</v>
      </c>
      <c r="L7022" t="s">
        <v>1367</v>
      </c>
      <c r="M7022" t="s">
        <v>14169</v>
      </c>
      <c r="N7022" t="s">
        <v>14170</v>
      </c>
      <c r="O7022">
        <v>26600000000</v>
      </c>
      <c r="P7022" t="s">
        <v>11666</v>
      </c>
      <c r="Q7022">
        <f t="shared" si="123"/>
        <v>894</v>
      </c>
      <c r="R7022">
        <v>90552857</v>
      </c>
      <c r="S7022" t="s">
        <v>1928</v>
      </c>
      <c r="T7022" t="s">
        <v>13931</v>
      </c>
      <c r="U7022" s="75">
        <v>894</v>
      </c>
      <c r="V7022">
        <v>9.1</v>
      </c>
      <c r="W7022">
        <v>8135.4</v>
      </c>
      <c r="AH7022" s="16"/>
      <c r="AI7022" t="s">
        <v>1375</v>
      </c>
    </row>
    <row r="7023" spans="1:35" x14ac:dyDescent="0.25">
      <c r="A7023" t="s">
        <v>15145</v>
      </c>
      <c r="B7023" s="1">
        <v>59</v>
      </c>
      <c r="C7023" t="s">
        <v>14052</v>
      </c>
      <c r="D7023">
        <v>17167442</v>
      </c>
      <c r="E7023" t="s">
        <v>15144</v>
      </c>
      <c r="F7023" t="s">
        <v>1363</v>
      </c>
      <c r="G7023" t="s">
        <v>1364</v>
      </c>
      <c r="H7023" s="3" t="s">
        <v>1477</v>
      </c>
      <c r="I7023">
        <v>2022</v>
      </c>
      <c r="J7023" s="15" t="s">
        <v>1478</v>
      </c>
      <c r="K7023">
        <v>2022</v>
      </c>
      <c r="L7023" t="s">
        <v>1367</v>
      </c>
      <c r="M7023" t="s">
        <v>14169</v>
      </c>
      <c r="N7023" t="s">
        <v>14170</v>
      </c>
      <c r="O7023">
        <v>26600000000</v>
      </c>
      <c r="P7023" t="s">
        <v>11666</v>
      </c>
      <c r="Q7023">
        <f t="shared" si="123"/>
        <v>894</v>
      </c>
      <c r="R7023">
        <v>4556984</v>
      </c>
      <c r="S7023" t="s">
        <v>11614</v>
      </c>
      <c r="T7023" t="s">
        <v>11660</v>
      </c>
      <c r="U7023" s="75">
        <v>894</v>
      </c>
      <c r="V7023">
        <v>9.24</v>
      </c>
      <c r="W7023">
        <v>8260.56</v>
      </c>
      <c r="AH7023" s="16"/>
      <c r="AI7023" t="s">
        <v>1375</v>
      </c>
    </row>
    <row r="7024" spans="1:35" x14ac:dyDescent="0.25">
      <c r="A7024" t="s">
        <v>15146</v>
      </c>
      <c r="B7024" s="1">
        <v>59</v>
      </c>
      <c r="C7024" t="s">
        <v>14052</v>
      </c>
      <c r="D7024">
        <v>17200040</v>
      </c>
      <c r="E7024" t="s">
        <v>2692</v>
      </c>
      <c r="F7024" t="s">
        <v>1363</v>
      </c>
      <c r="G7024" t="s">
        <v>1364</v>
      </c>
      <c r="H7024" s="3" t="s">
        <v>2167</v>
      </c>
      <c r="I7024">
        <v>2022</v>
      </c>
      <c r="J7024" s="15" t="s">
        <v>2693</v>
      </c>
      <c r="K7024">
        <v>2022</v>
      </c>
      <c r="L7024" t="s">
        <v>1367</v>
      </c>
      <c r="M7024" t="s">
        <v>14169</v>
      </c>
      <c r="N7024" t="s">
        <v>14170</v>
      </c>
      <c r="O7024">
        <v>26600000000</v>
      </c>
      <c r="P7024" t="s">
        <v>11666</v>
      </c>
      <c r="Q7024">
        <f t="shared" si="123"/>
        <v>5000</v>
      </c>
      <c r="R7024">
        <v>90552857</v>
      </c>
      <c r="S7024" t="s">
        <v>1928</v>
      </c>
      <c r="T7024" t="s">
        <v>13931</v>
      </c>
      <c r="U7024" s="75">
        <v>5000</v>
      </c>
      <c r="V7024">
        <v>9.1</v>
      </c>
      <c r="W7024">
        <v>45500</v>
      </c>
      <c r="AH7024" s="16"/>
      <c r="AI7024" t="s">
        <v>1375</v>
      </c>
    </row>
    <row r="7025" spans="1:35" x14ac:dyDescent="0.25">
      <c r="A7025" t="s">
        <v>15147</v>
      </c>
      <c r="B7025" s="1">
        <v>59</v>
      </c>
      <c r="C7025" t="s">
        <v>14052</v>
      </c>
      <c r="D7025">
        <v>17200040</v>
      </c>
      <c r="E7025" t="s">
        <v>2692</v>
      </c>
      <c r="F7025" t="s">
        <v>1363</v>
      </c>
      <c r="G7025" t="s">
        <v>1364</v>
      </c>
      <c r="H7025" s="3" t="s">
        <v>2167</v>
      </c>
      <c r="I7025">
        <v>2022</v>
      </c>
      <c r="J7025" s="15" t="s">
        <v>2693</v>
      </c>
      <c r="K7025">
        <v>2022</v>
      </c>
      <c r="L7025" t="s">
        <v>1367</v>
      </c>
      <c r="M7025" t="s">
        <v>14169</v>
      </c>
      <c r="N7025" t="s">
        <v>14170</v>
      </c>
      <c r="O7025">
        <v>26600000000</v>
      </c>
      <c r="P7025" t="s">
        <v>11666</v>
      </c>
      <c r="Q7025">
        <f t="shared" si="123"/>
        <v>5000</v>
      </c>
      <c r="R7025">
        <v>4556984</v>
      </c>
      <c r="S7025" t="s">
        <v>11614</v>
      </c>
      <c r="T7025" t="s">
        <v>11660</v>
      </c>
      <c r="U7025" s="75">
        <v>5000</v>
      </c>
      <c r="V7025">
        <v>9.1999999999999993</v>
      </c>
      <c r="W7025">
        <v>46000</v>
      </c>
      <c r="AH7025" s="16"/>
      <c r="AI7025" t="s">
        <v>1375</v>
      </c>
    </row>
    <row r="7026" spans="1:35" x14ac:dyDescent="0.25">
      <c r="A7026" t="s">
        <v>15148</v>
      </c>
      <c r="B7026" s="1">
        <v>59</v>
      </c>
      <c r="C7026" t="s">
        <v>14052</v>
      </c>
      <c r="D7026">
        <v>17264685</v>
      </c>
      <c r="E7026" t="s">
        <v>15149</v>
      </c>
      <c r="F7026" t="s">
        <v>1363</v>
      </c>
      <c r="G7026" t="s">
        <v>1364</v>
      </c>
      <c r="H7026" s="3" t="s">
        <v>2161</v>
      </c>
      <c r="I7026">
        <v>2022</v>
      </c>
      <c r="J7026" s="15" t="s">
        <v>5139</v>
      </c>
      <c r="K7026">
        <v>2022</v>
      </c>
      <c r="L7026" t="s">
        <v>1367</v>
      </c>
      <c r="M7026" t="s">
        <v>14169</v>
      </c>
      <c r="N7026" t="s">
        <v>14170</v>
      </c>
      <c r="O7026">
        <v>26600000000</v>
      </c>
      <c r="P7026" t="s">
        <v>11666</v>
      </c>
      <c r="Q7026">
        <f t="shared" si="123"/>
        <v>1300</v>
      </c>
      <c r="R7026">
        <v>4556984</v>
      </c>
      <c r="S7026" t="s">
        <v>11614</v>
      </c>
      <c r="T7026" t="s">
        <v>11615</v>
      </c>
      <c r="U7026" s="75">
        <v>1300</v>
      </c>
      <c r="V7026">
        <v>8.8800000000000008</v>
      </c>
      <c r="W7026">
        <v>11544</v>
      </c>
      <c r="AH7026" s="16"/>
      <c r="AI7026" t="s">
        <v>1375</v>
      </c>
    </row>
    <row r="7027" spans="1:35" x14ac:dyDescent="0.25">
      <c r="A7027" t="s">
        <v>15150</v>
      </c>
      <c r="B7027" s="1">
        <v>59</v>
      </c>
      <c r="C7027" t="s">
        <v>14052</v>
      </c>
      <c r="D7027">
        <v>17264685</v>
      </c>
      <c r="E7027" t="s">
        <v>15149</v>
      </c>
      <c r="F7027" t="s">
        <v>1363</v>
      </c>
      <c r="G7027" t="s">
        <v>1364</v>
      </c>
      <c r="H7027" s="3" t="s">
        <v>2161</v>
      </c>
      <c r="I7027">
        <v>2022</v>
      </c>
      <c r="J7027" s="15" t="s">
        <v>5139</v>
      </c>
      <c r="K7027">
        <v>2022</v>
      </c>
      <c r="L7027" t="s">
        <v>1367</v>
      </c>
      <c r="M7027" t="s">
        <v>14169</v>
      </c>
      <c r="N7027" t="s">
        <v>14170</v>
      </c>
      <c r="O7027">
        <v>26600000000</v>
      </c>
      <c r="P7027" t="s">
        <v>11666</v>
      </c>
      <c r="Q7027">
        <f t="shared" si="123"/>
        <v>1300</v>
      </c>
      <c r="R7027">
        <v>8163294</v>
      </c>
      <c r="S7027" t="s">
        <v>1382</v>
      </c>
      <c r="T7027" t="s">
        <v>15151</v>
      </c>
      <c r="U7027" s="75">
        <v>1300</v>
      </c>
      <c r="V7027">
        <v>9.4499999999999993</v>
      </c>
      <c r="W7027">
        <v>12285</v>
      </c>
      <c r="AH7027" s="16"/>
      <c r="AI7027" t="s">
        <v>1375</v>
      </c>
    </row>
    <row r="7028" spans="1:35" x14ac:dyDescent="0.25">
      <c r="A7028" t="s">
        <v>15152</v>
      </c>
      <c r="B7028" s="1">
        <v>59</v>
      </c>
      <c r="C7028" t="s">
        <v>571</v>
      </c>
      <c r="D7028">
        <v>17232732</v>
      </c>
      <c r="E7028" t="s">
        <v>12985</v>
      </c>
      <c r="F7028" t="s">
        <v>1363</v>
      </c>
      <c r="G7028" t="s">
        <v>1364</v>
      </c>
      <c r="H7028" s="3" t="s">
        <v>2693</v>
      </c>
      <c r="I7028">
        <v>2022</v>
      </c>
      <c r="J7028" s="15" t="s">
        <v>1487</v>
      </c>
      <c r="K7028">
        <v>2022</v>
      </c>
      <c r="L7028" t="s">
        <v>1367</v>
      </c>
      <c r="M7028" t="s">
        <v>14169</v>
      </c>
      <c r="N7028" t="s">
        <v>14170</v>
      </c>
      <c r="O7028">
        <v>26600000000</v>
      </c>
      <c r="P7028" t="s">
        <v>11686</v>
      </c>
      <c r="Q7028">
        <f t="shared" si="123"/>
        <v>150</v>
      </c>
      <c r="R7028">
        <v>4556984</v>
      </c>
      <c r="S7028" t="s">
        <v>11614</v>
      </c>
      <c r="T7028" t="s">
        <v>15153</v>
      </c>
      <c r="U7028" s="75">
        <v>150</v>
      </c>
      <c r="V7028">
        <v>9</v>
      </c>
      <c r="W7028">
        <v>1350</v>
      </c>
      <c r="AH7028" s="16"/>
      <c r="AI7028" t="s">
        <v>1375</v>
      </c>
    </row>
    <row r="7029" spans="1:35" x14ac:dyDescent="0.25">
      <c r="A7029" t="s">
        <v>15154</v>
      </c>
      <c r="B7029" s="1">
        <v>59</v>
      </c>
      <c r="C7029" t="s">
        <v>571</v>
      </c>
      <c r="D7029">
        <v>17232732</v>
      </c>
      <c r="E7029" t="s">
        <v>12985</v>
      </c>
      <c r="F7029" t="s">
        <v>1363</v>
      </c>
      <c r="G7029" t="s">
        <v>1364</v>
      </c>
      <c r="H7029" s="3" t="s">
        <v>2693</v>
      </c>
      <c r="I7029">
        <v>2022</v>
      </c>
      <c r="J7029" s="15" t="s">
        <v>1487</v>
      </c>
      <c r="K7029">
        <v>2022</v>
      </c>
      <c r="L7029" t="s">
        <v>1367</v>
      </c>
      <c r="M7029" t="s">
        <v>14169</v>
      </c>
      <c r="N7029" t="s">
        <v>14170</v>
      </c>
      <c r="O7029">
        <v>26600000000</v>
      </c>
      <c r="P7029" t="s">
        <v>11686</v>
      </c>
      <c r="Q7029">
        <f t="shared" si="123"/>
        <v>150</v>
      </c>
      <c r="R7029">
        <v>90552857</v>
      </c>
      <c r="S7029" t="s">
        <v>1928</v>
      </c>
      <c r="T7029" t="s">
        <v>13931</v>
      </c>
      <c r="U7029" s="75">
        <v>150</v>
      </c>
      <c r="V7029">
        <v>9.1</v>
      </c>
      <c r="W7029">
        <v>1365</v>
      </c>
      <c r="AH7029" s="16"/>
      <c r="AI7029" t="s">
        <v>1375</v>
      </c>
    </row>
    <row r="7030" spans="1:35" x14ac:dyDescent="0.25">
      <c r="A7030" t="s">
        <v>15155</v>
      </c>
      <c r="B7030" s="1">
        <v>59</v>
      </c>
      <c r="C7030" t="s">
        <v>571</v>
      </c>
      <c r="D7030">
        <v>17232732</v>
      </c>
      <c r="E7030" t="s">
        <v>12985</v>
      </c>
      <c r="F7030" t="s">
        <v>1363</v>
      </c>
      <c r="G7030" t="s">
        <v>1364</v>
      </c>
      <c r="H7030" s="3" t="s">
        <v>2693</v>
      </c>
      <c r="I7030">
        <v>2022</v>
      </c>
      <c r="J7030" s="15" t="s">
        <v>1487</v>
      </c>
      <c r="K7030">
        <v>2022</v>
      </c>
      <c r="L7030" t="s">
        <v>1367</v>
      </c>
      <c r="M7030" t="s">
        <v>14169</v>
      </c>
      <c r="N7030" t="s">
        <v>14170</v>
      </c>
      <c r="O7030">
        <v>26600000000</v>
      </c>
      <c r="P7030" t="s">
        <v>11686</v>
      </c>
      <c r="Q7030">
        <f t="shared" si="123"/>
        <v>150</v>
      </c>
      <c r="R7030">
        <v>8163294</v>
      </c>
      <c r="S7030" t="s">
        <v>1382</v>
      </c>
      <c r="T7030" t="s">
        <v>587</v>
      </c>
      <c r="U7030" s="75">
        <v>150</v>
      </c>
      <c r="V7030">
        <v>9.4499999999999993</v>
      </c>
      <c r="W7030">
        <v>1417.5</v>
      </c>
      <c r="AH7030" s="16"/>
      <c r="AI7030" t="s">
        <v>1375</v>
      </c>
    </row>
    <row r="7031" spans="1:35" x14ac:dyDescent="0.25">
      <c r="A7031" t="s">
        <v>15156</v>
      </c>
      <c r="B7031" s="1">
        <v>59</v>
      </c>
      <c r="C7031" t="s">
        <v>571</v>
      </c>
      <c r="D7031">
        <v>17234670</v>
      </c>
      <c r="E7031" t="s">
        <v>3602</v>
      </c>
      <c r="F7031" t="s">
        <v>1363</v>
      </c>
      <c r="G7031" t="s">
        <v>1364</v>
      </c>
      <c r="H7031" s="3" t="s">
        <v>2693</v>
      </c>
      <c r="I7031">
        <v>2022</v>
      </c>
      <c r="J7031" s="15" t="s">
        <v>2161</v>
      </c>
      <c r="K7031">
        <v>2022</v>
      </c>
      <c r="L7031" t="s">
        <v>1367</v>
      </c>
      <c r="M7031" t="s">
        <v>14169</v>
      </c>
      <c r="N7031" t="s">
        <v>14170</v>
      </c>
      <c r="O7031">
        <v>26600000000</v>
      </c>
      <c r="P7031" t="s">
        <v>11686</v>
      </c>
      <c r="Q7031">
        <f t="shared" si="123"/>
        <v>1500</v>
      </c>
      <c r="R7031">
        <v>4556984</v>
      </c>
      <c r="S7031" t="s">
        <v>11614</v>
      </c>
      <c r="T7031" t="s">
        <v>11660</v>
      </c>
      <c r="U7031" s="75">
        <v>1500</v>
      </c>
      <c r="V7031">
        <v>9</v>
      </c>
      <c r="W7031">
        <v>13500</v>
      </c>
      <c r="AH7031" s="16"/>
      <c r="AI7031" t="s">
        <v>1375</v>
      </c>
    </row>
    <row r="7032" spans="1:35" x14ac:dyDescent="0.25">
      <c r="A7032" t="s">
        <v>15157</v>
      </c>
      <c r="B7032" s="1">
        <v>59</v>
      </c>
      <c r="C7032" t="s">
        <v>571</v>
      </c>
      <c r="D7032">
        <v>17234670</v>
      </c>
      <c r="E7032" t="s">
        <v>3602</v>
      </c>
      <c r="F7032" t="s">
        <v>1363</v>
      </c>
      <c r="G7032" t="s">
        <v>1364</v>
      </c>
      <c r="H7032" s="3" t="s">
        <v>2693</v>
      </c>
      <c r="I7032">
        <v>2022</v>
      </c>
      <c r="J7032" s="15" t="s">
        <v>2161</v>
      </c>
      <c r="K7032">
        <v>2022</v>
      </c>
      <c r="L7032" t="s">
        <v>1367</v>
      </c>
      <c r="M7032" t="s">
        <v>14169</v>
      </c>
      <c r="N7032" t="s">
        <v>14170</v>
      </c>
      <c r="O7032">
        <v>26600000000</v>
      </c>
      <c r="P7032" t="s">
        <v>11686</v>
      </c>
      <c r="Q7032">
        <f t="shared" si="123"/>
        <v>1500</v>
      </c>
      <c r="R7032">
        <v>8163294</v>
      </c>
      <c r="S7032" t="s">
        <v>1382</v>
      </c>
      <c r="T7032" t="s">
        <v>394</v>
      </c>
      <c r="U7032" s="75">
        <v>1500</v>
      </c>
      <c r="V7032">
        <v>9.4499999999999993</v>
      </c>
      <c r="W7032">
        <v>14175</v>
      </c>
      <c r="AH7032" s="16"/>
      <c r="AI7032" t="s">
        <v>1375</v>
      </c>
    </row>
    <row r="7033" spans="1:35" x14ac:dyDescent="0.25">
      <c r="A7033" t="s">
        <v>15158</v>
      </c>
      <c r="B7033" s="1">
        <v>59</v>
      </c>
      <c r="C7033" t="s">
        <v>14052</v>
      </c>
      <c r="D7033">
        <v>17260388</v>
      </c>
      <c r="E7033" t="s">
        <v>14318</v>
      </c>
      <c r="F7033" t="s">
        <v>1363</v>
      </c>
      <c r="G7033" t="s">
        <v>1391</v>
      </c>
      <c r="H7033" s="3" t="s">
        <v>2161</v>
      </c>
      <c r="I7033">
        <v>2022</v>
      </c>
      <c r="J7033" s="15" t="s">
        <v>5139</v>
      </c>
      <c r="K7033">
        <v>2022</v>
      </c>
      <c r="L7033" t="s">
        <v>1367</v>
      </c>
      <c r="M7033" t="s">
        <v>13866</v>
      </c>
      <c r="N7033" t="s">
        <v>14070</v>
      </c>
      <c r="O7033">
        <v>26600000000</v>
      </c>
      <c r="P7033" t="s">
        <v>11666</v>
      </c>
      <c r="Q7033">
        <f t="shared" si="123"/>
        <v>2300</v>
      </c>
      <c r="R7033">
        <v>4556984</v>
      </c>
      <c r="S7033" t="s">
        <v>11614</v>
      </c>
      <c r="T7033" t="s">
        <v>11615</v>
      </c>
      <c r="U7033" s="75">
        <v>2300</v>
      </c>
      <c r="V7033">
        <v>8.1199999999999992</v>
      </c>
      <c r="W7033">
        <v>18676</v>
      </c>
      <c r="AH7033" s="16"/>
      <c r="AI7033" t="s">
        <v>1375</v>
      </c>
    </row>
    <row r="7034" spans="1:35" x14ac:dyDescent="0.25">
      <c r="A7034" t="s">
        <v>15159</v>
      </c>
      <c r="B7034" s="1">
        <v>59</v>
      </c>
      <c r="C7034" t="s">
        <v>14052</v>
      </c>
      <c r="D7034">
        <v>17260914</v>
      </c>
      <c r="E7034" t="s">
        <v>8113</v>
      </c>
      <c r="F7034" t="s">
        <v>1363</v>
      </c>
      <c r="G7034" t="s">
        <v>1364</v>
      </c>
      <c r="H7034" s="3" t="s">
        <v>1483</v>
      </c>
      <c r="I7034">
        <v>2022</v>
      </c>
      <c r="J7034" s="15" t="s">
        <v>1487</v>
      </c>
      <c r="K7034">
        <v>2022</v>
      </c>
      <c r="L7034" t="s">
        <v>1367</v>
      </c>
      <c r="M7034" t="s">
        <v>14169</v>
      </c>
      <c r="N7034" t="s">
        <v>14170</v>
      </c>
      <c r="O7034">
        <v>26600000000</v>
      </c>
      <c r="P7034" t="s">
        <v>11666</v>
      </c>
      <c r="Q7034">
        <f t="shared" si="123"/>
        <v>2880</v>
      </c>
      <c r="R7034">
        <v>8163294</v>
      </c>
      <c r="S7034" t="s">
        <v>1382</v>
      </c>
      <c r="T7034" t="s">
        <v>394</v>
      </c>
      <c r="U7034" s="75">
        <v>2880</v>
      </c>
      <c r="V7034">
        <v>9.4499999999999993</v>
      </c>
      <c r="W7034">
        <v>27216</v>
      </c>
      <c r="AH7034" s="16"/>
      <c r="AI7034" t="s">
        <v>1375</v>
      </c>
    </row>
    <row r="7035" spans="1:35" x14ac:dyDescent="0.25">
      <c r="A7035" t="s">
        <v>15160</v>
      </c>
      <c r="B7035" s="1">
        <v>59</v>
      </c>
      <c r="C7035" t="s">
        <v>571</v>
      </c>
      <c r="D7035">
        <v>17277310</v>
      </c>
      <c r="E7035" t="s">
        <v>15161</v>
      </c>
      <c r="F7035" t="s">
        <v>1363</v>
      </c>
      <c r="G7035" t="s">
        <v>1364</v>
      </c>
      <c r="H7035" s="3" t="s">
        <v>5139</v>
      </c>
      <c r="I7035">
        <v>2022</v>
      </c>
      <c r="J7035" s="15" t="s">
        <v>2182</v>
      </c>
      <c r="K7035">
        <v>2022</v>
      </c>
      <c r="L7035" t="s">
        <v>1367</v>
      </c>
      <c r="M7035" t="s">
        <v>14169</v>
      </c>
      <c r="N7035" t="s">
        <v>14170</v>
      </c>
      <c r="O7035">
        <v>26600000000</v>
      </c>
      <c r="P7035" t="s">
        <v>11686</v>
      </c>
      <c r="Q7035">
        <f t="shared" si="123"/>
        <v>600</v>
      </c>
      <c r="R7035">
        <v>4556984</v>
      </c>
      <c r="S7035" t="s">
        <v>11614</v>
      </c>
      <c r="T7035" t="s">
        <v>11615</v>
      </c>
      <c r="U7035" s="75">
        <v>600</v>
      </c>
      <c r="V7035">
        <v>9</v>
      </c>
      <c r="W7035">
        <v>5400</v>
      </c>
      <c r="AH7035" s="16"/>
      <c r="AI7035" t="s">
        <v>1375</v>
      </c>
    </row>
    <row r="7036" spans="1:35" x14ac:dyDescent="0.25">
      <c r="A7036" t="s">
        <v>15162</v>
      </c>
      <c r="B7036" s="1">
        <v>59</v>
      </c>
      <c r="C7036" t="s">
        <v>571</v>
      </c>
      <c r="D7036">
        <v>17277310</v>
      </c>
      <c r="E7036" t="s">
        <v>15161</v>
      </c>
      <c r="F7036" t="s">
        <v>1363</v>
      </c>
      <c r="G7036" t="s">
        <v>1364</v>
      </c>
      <c r="H7036" s="3" t="s">
        <v>5139</v>
      </c>
      <c r="I7036">
        <v>2022</v>
      </c>
      <c r="J7036" s="15" t="s">
        <v>2182</v>
      </c>
      <c r="K7036">
        <v>2022</v>
      </c>
      <c r="L7036" t="s">
        <v>1367</v>
      </c>
      <c r="M7036" t="s">
        <v>14169</v>
      </c>
      <c r="N7036" t="s">
        <v>14170</v>
      </c>
      <c r="O7036">
        <v>26600000000</v>
      </c>
      <c r="P7036" t="s">
        <v>11686</v>
      </c>
      <c r="Q7036">
        <f t="shared" si="123"/>
        <v>600</v>
      </c>
      <c r="R7036">
        <v>24125814</v>
      </c>
      <c r="S7036" t="s">
        <v>2370</v>
      </c>
      <c r="T7036" t="s">
        <v>15163</v>
      </c>
      <c r="U7036" s="75">
        <v>600</v>
      </c>
      <c r="V7036">
        <v>9</v>
      </c>
      <c r="W7036">
        <v>5400</v>
      </c>
      <c r="AH7036" s="16"/>
      <c r="AI7036" t="s">
        <v>1375</v>
      </c>
    </row>
    <row r="7037" spans="1:35" x14ac:dyDescent="0.25">
      <c r="A7037" t="s">
        <v>15164</v>
      </c>
      <c r="B7037" s="1">
        <v>59</v>
      </c>
      <c r="C7037" t="s">
        <v>571</v>
      </c>
      <c r="D7037">
        <v>17277310</v>
      </c>
      <c r="E7037" t="s">
        <v>15161</v>
      </c>
      <c r="F7037" t="s">
        <v>1363</v>
      </c>
      <c r="G7037" t="s">
        <v>1364</v>
      </c>
      <c r="H7037" s="3" t="s">
        <v>5139</v>
      </c>
      <c r="I7037">
        <v>2022</v>
      </c>
      <c r="J7037" s="15" t="s">
        <v>2182</v>
      </c>
      <c r="K7037">
        <v>2022</v>
      </c>
      <c r="L7037" t="s">
        <v>1367</v>
      </c>
      <c r="M7037" t="s">
        <v>14169</v>
      </c>
      <c r="N7037" t="s">
        <v>14170</v>
      </c>
      <c r="O7037">
        <v>26600000000</v>
      </c>
      <c r="P7037" t="s">
        <v>11686</v>
      </c>
      <c r="Q7037">
        <f t="shared" si="123"/>
        <v>600</v>
      </c>
      <c r="R7037">
        <v>8163294</v>
      </c>
      <c r="S7037" t="s">
        <v>1382</v>
      </c>
      <c r="T7037" t="s">
        <v>394</v>
      </c>
      <c r="U7037" s="75">
        <v>600</v>
      </c>
      <c r="V7037">
        <v>9.4499999999999993</v>
      </c>
      <c r="W7037">
        <v>5670</v>
      </c>
      <c r="AH7037" s="16"/>
      <c r="AI7037" t="s">
        <v>1375</v>
      </c>
    </row>
    <row r="7038" spans="1:35" x14ac:dyDescent="0.25">
      <c r="A7038" t="s">
        <v>15165</v>
      </c>
      <c r="B7038" s="1">
        <v>59</v>
      </c>
      <c r="C7038" t="s">
        <v>14052</v>
      </c>
      <c r="D7038">
        <v>18682502</v>
      </c>
      <c r="E7038" t="s">
        <v>14087</v>
      </c>
      <c r="F7038" t="s">
        <v>1363</v>
      </c>
      <c r="G7038" t="s">
        <v>1391</v>
      </c>
      <c r="H7038" s="3" t="s">
        <v>4152</v>
      </c>
      <c r="I7038">
        <v>2022</v>
      </c>
      <c r="J7038" s="15" t="s">
        <v>2732</v>
      </c>
      <c r="K7038">
        <v>2022</v>
      </c>
      <c r="L7038" t="s">
        <v>1367</v>
      </c>
      <c r="M7038" t="s">
        <v>13866</v>
      </c>
      <c r="N7038" t="s">
        <v>14070</v>
      </c>
      <c r="O7038">
        <v>26600000000</v>
      </c>
      <c r="P7038" t="s">
        <v>11666</v>
      </c>
      <c r="Q7038">
        <f t="shared" si="123"/>
        <v>110</v>
      </c>
      <c r="R7038">
        <v>90552857</v>
      </c>
      <c r="S7038" t="s">
        <v>1928</v>
      </c>
      <c r="T7038" t="s">
        <v>587</v>
      </c>
      <c r="U7038" s="75">
        <v>110</v>
      </c>
      <c r="V7038">
        <v>8.3000000000000007</v>
      </c>
      <c r="W7038">
        <v>913</v>
      </c>
      <c r="AH7038" s="16"/>
      <c r="AI7038" t="s">
        <v>1375</v>
      </c>
    </row>
    <row r="7039" spans="1:35" x14ac:dyDescent="0.25">
      <c r="A7039" t="s">
        <v>15166</v>
      </c>
      <c r="B7039" s="1">
        <v>59</v>
      </c>
      <c r="C7039" t="s">
        <v>14052</v>
      </c>
      <c r="D7039">
        <v>18682502</v>
      </c>
      <c r="E7039" t="s">
        <v>14087</v>
      </c>
      <c r="F7039" t="s">
        <v>1363</v>
      </c>
      <c r="G7039" t="s">
        <v>1391</v>
      </c>
      <c r="H7039" s="3" t="s">
        <v>4152</v>
      </c>
      <c r="I7039">
        <v>2022</v>
      </c>
      <c r="J7039" s="15" t="s">
        <v>2732</v>
      </c>
      <c r="K7039">
        <v>2022</v>
      </c>
      <c r="L7039" t="s">
        <v>1367</v>
      </c>
      <c r="M7039" t="s">
        <v>13866</v>
      </c>
      <c r="N7039" t="s">
        <v>14070</v>
      </c>
      <c r="O7039">
        <v>26600000000</v>
      </c>
      <c r="P7039" t="s">
        <v>11666</v>
      </c>
      <c r="Q7039">
        <f t="shared" si="123"/>
        <v>110</v>
      </c>
      <c r="R7039">
        <v>4556984</v>
      </c>
      <c r="S7039" t="s">
        <v>11614</v>
      </c>
      <c r="T7039" t="s">
        <v>14675</v>
      </c>
      <c r="U7039" s="75">
        <v>110</v>
      </c>
      <c r="V7039">
        <v>8.4</v>
      </c>
      <c r="W7039">
        <v>924</v>
      </c>
      <c r="AH7039" s="16"/>
      <c r="AI7039" t="s">
        <v>1375</v>
      </c>
    </row>
    <row r="7040" spans="1:35" x14ac:dyDescent="0.25">
      <c r="A7040" t="s">
        <v>15167</v>
      </c>
      <c r="B7040" s="1">
        <v>59</v>
      </c>
      <c r="C7040" t="s">
        <v>14052</v>
      </c>
      <c r="D7040">
        <v>17328551</v>
      </c>
      <c r="E7040" t="s">
        <v>15168</v>
      </c>
      <c r="F7040" t="s">
        <v>1363</v>
      </c>
      <c r="G7040" t="s">
        <v>1364</v>
      </c>
      <c r="H7040" s="3" t="s">
        <v>2182</v>
      </c>
      <c r="I7040">
        <v>2022</v>
      </c>
      <c r="J7040" s="15" t="s">
        <v>2183</v>
      </c>
      <c r="K7040">
        <v>2022</v>
      </c>
      <c r="L7040" t="s">
        <v>1367</v>
      </c>
      <c r="M7040" t="s">
        <v>14169</v>
      </c>
      <c r="N7040" t="s">
        <v>14170</v>
      </c>
      <c r="O7040">
        <v>26600000000</v>
      </c>
      <c r="P7040" t="s">
        <v>11666</v>
      </c>
      <c r="Q7040">
        <f t="shared" si="123"/>
        <v>700</v>
      </c>
      <c r="R7040">
        <v>4556984</v>
      </c>
      <c r="S7040" t="s">
        <v>11614</v>
      </c>
      <c r="T7040" t="s">
        <v>11615</v>
      </c>
      <c r="U7040" s="75">
        <v>700</v>
      </c>
      <c r="V7040">
        <v>8.98</v>
      </c>
      <c r="W7040">
        <v>6286</v>
      </c>
      <c r="AH7040" s="16"/>
      <c r="AI7040" t="s">
        <v>1375</v>
      </c>
    </row>
    <row r="7041" spans="1:35" x14ac:dyDescent="0.25">
      <c r="A7041" t="s">
        <v>15169</v>
      </c>
      <c r="B7041" s="1">
        <v>59</v>
      </c>
      <c r="C7041" t="s">
        <v>14052</v>
      </c>
      <c r="D7041">
        <v>17328551</v>
      </c>
      <c r="E7041" t="s">
        <v>15168</v>
      </c>
      <c r="F7041" t="s">
        <v>1363</v>
      </c>
      <c r="G7041" t="s">
        <v>1364</v>
      </c>
      <c r="H7041" s="3" t="s">
        <v>2182</v>
      </c>
      <c r="I7041">
        <v>2022</v>
      </c>
      <c r="J7041" s="15" t="s">
        <v>2183</v>
      </c>
      <c r="K7041">
        <v>2022</v>
      </c>
      <c r="L7041" t="s">
        <v>1367</v>
      </c>
      <c r="M7041" t="s">
        <v>14169</v>
      </c>
      <c r="N7041" t="s">
        <v>14170</v>
      </c>
      <c r="O7041">
        <v>26600000000</v>
      </c>
      <c r="P7041" t="s">
        <v>11666</v>
      </c>
      <c r="Q7041">
        <f t="shared" si="123"/>
        <v>700</v>
      </c>
      <c r="R7041">
        <v>24125814</v>
      </c>
      <c r="S7041" t="s">
        <v>2370</v>
      </c>
      <c r="T7041" t="s">
        <v>15163</v>
      </c>
      <c r="U7041" s="75">
        <v>700</v>
      </c>
      <c r="V7041">
        <v>9</v>
      </c>
      <c r="W7041">
        <v>6300</v>
      </c>
      <c r="AH7041" s="16"/>
      <c r="AI7041" t="s">
        <v>1375</v>
      </c>
    </row>
    <row r="7042" spans="1:35" x14ac:dyDescent="0.25">
      <c r="A7042" t="s">
        <v>15170</v>
      </c>
      <c r="B7042" s="1">
        <v>59</v>
      </c>
      <c r="C7042" t="s">
        <v>14052</v>
      </c>
      <c r="D7042">
        <v>17328551</v>
      </c>
      <c r="E7042" t="s">
        <v>15168</v>
      </c>
      <c r="F7042" t="s">
        <v>1363</v>
      </c>
      <c r="G7042" t="s">
        <v>1364</v>
      </c>
      <c r="H7042" s="3" t="s">
        <v>2182</v>
      </c>
      <c r="I7042">
        <v>2022</v>
      </c>
      <c r="J7042" s="15" t="s">
        <v>2183</v>
      </c>
      <c r="K7042">
        <v>2022</v>
      </c>
      <c r="L7042" t="s">
        <v>1367</v>
      </c>
      <c r="M7042" t="s">
        <v>14169</v>
      </c>
      <c r="N7042" t="s">
        <v>14170</v>
      </c>
      <c r="O7042">
        <v>26600000000</v>
      </c>
      <c r="P7042" t="s">
        <v>11666</v>
      </c>
      <c r="Q7042">
        <f t="shared" ref="Q7042:Q7105" si="124">U7042</f>
        <v>700</v>
      </c>
      <c r="R7042">
        <v>8163294</v>
      </c>
      <c r="S7042" t="s">
        <v>1382</v>
      </c>
      <c r="T7042" t="s">
        <v>11619</v>
      </c>
      <c r="U7042" s="75">
        <v>700</v>
      </c>
      <c r="V7042">
        <v>9.4499999999999993</v>
      </c>
      <c r="W7042">
        <v>6615</v>
      </c>
      <c r="AH7042" s="16"/>
      <c r="AI7042" t="s">
        <v>1375</v>
      </c>
    </row>
    <row r="7043" spans="1:35" x14ac:dyDescent="0.25">
      <c r="A7043" t="s">
        <v>15171</v>
      </c>
      <c r="B7043" s="1">
        <v>59</v>
      </c>
      <c r="C7043" t="s">
        <v>14052</v>
      </c>
      <c r="D7043">
        <v>17328551</v>
      </c>
      <c r="E7043" t="s">
        <v>15168</v>
      </c>
      <c r="F7043" t="s">
        <v>1363</v>
      </c>
      <c r="G7043" t="s">
        <v>1364</v>
      </c>
      <c r="H7043" s="3" t="s">
        <v>2182</v>
      </c>
      <c r="I7043">
        <v>2022</v>
      </c>
      <c r="J7043" s="15" t="s">
        <v>2183</v>
      </c>
      <c r="K7043">
        <v>2022</v>
      </c>
      <c r="L7043" t="s">
        <v>1367</v>
      </c>
      <c r="M7043" t="s">
        <v>14169</v>
      </c>
      <c r="N7043" t="s">
        <v>14170</v>
      </c>
      <c r="O7043">
        <v>26600000000</v>
      </c>
      <c r="P7043" t="s">
        <v>11666</v>
      </c>
      <c r="Q7043">
        <f t="shared" si="124"/>
        <v>700</v>
      </c>
      <c r="R7043">
        <v>2937913</v>
      </c>
      <c r="S7043" t="s">
        <v>2477</v>
      </c>
      <c r="T7043" t="s">
        <v>15172</v>
      </c>
      <c r="U7043" s="75">
        <v>700</v>
      </c>
      <c r="V7043">
        <v>11.31</v>
      </c>
      <c r="W7043">
        <v>7917</v>
      </c>
      <c r="AH7043" s="16"/>
      <c r="AI7043" t="s">
        <v>1375</v>
      </c>
    </row>
    <row r="7044" spans="1:35" x14ac:dyDescent="0.25">
      <c r="A7044" t="s">
        <v>15173</v>
      </c>
      <c r="B7044" s="1">
        <v>59</v>
      </c>
      <c r="C7044" t="s">
        <v>14052</v>
      </c>
      <c r="D7044">
        <v>17329833</v>
      </c>
      <c r="E7044" t="s">
        <v>15174</v>
      </c>
      <c r="F7044" t="s">
        <v>1363</v>
      </c>
      <c r="G7044" t="s">
        <v>1364</v>
      </c>
      <c r="H7044" s="3" t="s">
        <v>2182</v>
      </c>
      <c r="I7044">
        <v>2022</v>
      </c>
      <c r="J7044" s="15" t="s">
        <v>3609</v>
      </c>
      <c r="K7044">
        <v>2022</v>
      </c>
      <c r="L7044" t="s">
        <v>1367</v>
      </c>
      <c r="M7044" t="s">
        <v>13866</v>
      </c>
      <c r="N7044" t="s">
        <v>14070</v>
      </c>
      <c r="O7044">
        <v>26600000000</v>
      </c>
      <c r="P7044" t="s">
        <v>11666</v>
      </c>
      <c r="Q7044">
        <f t="shared" si="124"/>
        <v>6372</v>
      </c>
      <c r="R7044">
        <v>4556984</v>
      </c>
      <c r="S7044" t="s">
        <v>11614</v>
      </c>
      <c r="T7044" t="s">
        <v>11615</v>
      </c>
      <c r="U7044" s="75">
        <v>6372</v>
      </c>
      <c r="V7044">
        <v>8.9</v>
      </c>
      <c r="W7044">
        <v>56710.8</v>
      </c>
      <c r="AH7044" s="16"/>
      <c r="AI7044" t="s">
        <v>1375</v>
      </c>
    </row>
    <row r="7045" spans="1:35" x14ac:dyDescent="0.25">
      <c r="A7045" t="s">
        <v>15175</v>
      </c>
      <c r="B7045" s="1">
        <v>59</v>
      </c>
      <c r="C7045" t="s">
        <v>14052</v>
      </c>
      <c r="D7045">
        <v>17329833</v>
      </c>
      <c r="E7045" t="s">
        <v>15174</v>
      </c>
      <c r="F7045" t="s">
        <v>1363</v>
      </c>
      <c r="G7045" t="s">
        <v>1364</v>
      </c>
      <c r="H7045" s="3" t="s">
        <v>2182</v>
      </c>
      <c r="I7045">
        <v>2022</v>
      </c>
      <c r="J7045" s="15" t="s">
        <v>3609</v>
      </c>
      <c r="K7045">
        <v>2022</v>
      </c>
      <c r="L7045" t="s">
        <v>1367</v>
      </c>
      <c r="M7045" t="s">
        <v>13866</v>
      </c>
      <c r="N7045" t="s">
        <v>14070</v>
      </c>
      <c r="O7045">
        <v>26600000000</v>
      </c>
      <c r="P7045" t="s">
        <v>11666</v>
      </c>
      <c r="Q7045">
        <f t="shared" si="124"/>
        <v>6372</v>
      </c>
      <c r="R7045">
        <v>8163294</v>
      </c>
      <c r="S7045" t="s">
        <v>1382</v>
      </c>
      <c r="T7045" t="s">
        <v>394</v>
      </c>
      <c r="U7045" s="75">
        <v>6372</v>
      </c>
      <c r="V7045">
        <v>9.4499999999999993</v>
      </c>
      <c r="W7045">
        <v>60215.4</v>
      </c>
      <c r="AH7045" s="16"/>
      <c r="AI7045" t="s">
        <v>1375</v>
      </c>
    </row>
    <row r="7046" spans="1:35" x14ac:dyDescent="0.25">
      <c r="A7046" t="s">
        <v>15176</v>
      </c>
      <c r="B7046" s="1">
        <v>59</v>
      </c>
      <c r="C7046" t="s">
        <v>14052</v>
      </c>
      <c r="D7046">
        <v>17329833</v>
      </c>
      <c r="E7046" t="s">
        <v>15174</v>
      </c>
      <c r="F7046" t="s">
        <v>1363</v>
      </c>
      <c r="G7046" t="s">
        <v>1364</v>
      </c>
      <c r="H7046" s="3" t="s">
        <v>2182</v>
      </c>
      <c r="I7046">
        <v>2022</v>
      </c>
      <c r="J7046" s="15" t="s">
        <v>3609</v>
      </c>
      <c r="K7046">
        <v>2022</v>
      </c>
      <c r="L7046" t="s">
        <v>1367</v>
      </c>
      <c r="M7046" t="s">
        <v>13866</v>
      </c>
      <c r="N7046" t="s">
        <v>14070</v>
      </c>
      <c r="O7046">
        <v>26600000000</v>
      </c>
      <c r="P7046" t="s">
        <v>11666</v>
      </c>
      <c r="Q7046">
        <f t="shared" si="124"/>
        <v>6372</v>
      </c>
      <c r="R7046">
        <v>24125814</v>
      </c>
      <c r="S7046" t="s">
        <v>2370</v>
      </c>
      <c r="T7046" t="s">
        <v>15163</v>
      </c>
      <c r="U7046" s="75">
        <v>6372</v>
      </c>
      <c r="V7046">
        <v>11.96</v>
      </c>
      <c r="W7046">
        <v>76209.119999999995</v>
      </c>
      <c r="AH7046" s="16"/>
      <c r="AI7046" t="s">
        <v>1375</v>
      </c>
    </row>
    <row r="7047" spans="1:35" x14ac:dyDescent="0.25">
      <c r="A7047" t="s">
        <v>15177</v>
      </c>
      <c r="B7047" s="1">
        <v>59</v>
      </c>
      <c r="C7047" t="s">
        <v>14052</v>
      </c>
      <c r="D7047">
        <v>18579337</v>
      </c>
      <c r="E7047" t="s">
        <v>15178</v>
      </c>
      <c r="F7047" t="s">
        <v>1363</v>
      </c>
      <c r="G7047" t="s">
        <v>1364</v>
      </c>
      <c r="H7047" s="3" t="s">
        <v>3256</v>
      </c>
      <c r="I7047">
        <v>2022</v>
      </c>
      <c r="J7047" s="15" t="s">
        <v>3257</v>
      </c>
      <c r="K7047">
        <v>2022</v>
      </c>
      <c r="L7047" t="s">
        <v>1367</v>
      </c>
      <c r="M7047" t="s">
        <v>14415</v>
      </c>
      <c r="N7047" t="s">
        <v>14416</v>
      </c>
      <c r="O7047">
        <v>26600000000</v>
      </c>
      <c r="P7047" t="s">
        <v>11666</v>
      </c>
      <c r="Q7047">
        <f t="shared" si="124"/>
        <v>50</v>
      </c>
      <c r="R7047">
        <v>4556984</v>
      </c>
      <c r="S7047" t="s">
        <v>11614</v>
      </c>
      <c r="T7047" t="s">
        <v>11660</v>
      </c>
      <c r="U7047" s="75">
        <v>50</v>
      </c>
      <c r="V7047">
        <v>7</v>
      </c>
      <c r="W7047">
        <v>350</v>
      </c>
      <c r="AH7047" s="16"/>
      <c r="AI7047" t="s">
        <v>1375</v>
      </c>
    </row>
    <row r="7048" spans="1:35" x14ac:dyDescent="0.25">
      <c r="A7048" t="s">
        <v>15179</v>
      </c>
      <c r="B7048" s="1">
        <v>59</v>
      </c>
      <c r="C7048" t="s">
        <v>571</v>
      </c>
      <c r="D7048">
        <v>16885473</v>
      </c>
      <c r="E7048" t="s">
        <v>15180</v>
      </c>
      <c r="F7048" t="s">
        <v>1363</v>
      </c>
      <c r="G7048" t="s">
        <v>1391</v>
      </c>
      <c r="H7048" s="3" t="s">
        <v>10862</v>
      </c>
      <c r="I7048">
        <v>2022</v>
      </c>
      <c r="J7048" s="15" t="s">
        <v>12980</v>
      </c>
      <c r="K7048">
        <v>2022</v>
      </c>
      <c r="L7048" t="s">
        <v>1367</v>
      </c>
      <c r="M7048" t="s">
        <v>13866</v>
      </c>
      <c r="N7048" t="s">
        <v>14070</v>
      </c>
      <c r="O7048">
        <v>26600000000</v>
      </c>
      <c r="P7048" t="s">
        <v>11686</v>
      </c>
      <c r="Q7048">
        <f t="shared" si="124"/>
        <v>694</v>
      </c>
      <c r="R7048">
        <v>24125814</v>
      </c>
      <c r="S7048" t="s">
        <v>2370</v>
      </c>
      <c r="T7048" t="s">
        <v>15181</v>
      </c>
      <c r="U7048" s="75">
        <v>694</v>
      </c>
      <c r="V7048">
        <v>7.5</v>
      </c>
      <c r="W7048">
        <v>5205</v>
      </c>
      <c r="AH7048" s="16"/>
      <c r="AI7048" t="s">
        <v>1375</v>
      </c>
    </row>
    <row r="7049" spans="1:35" x14ac:dyDescent="0.25">
      <c r="A7049" t="s">
        <v>15182</v>
      </c>
      <c r="B7049" s="1">
        <v>59</v>
      </c>
      <c r="C7049" t="s">
        <v>571</v>
      </c>
      <c r="D7049">
        <v>16885473</v>
      </c>
      <c r="E7049" t="s">
        <v>15180</v>
      </c>
      <c r="F7049" t="s">
        <v>1363</v>
      </c>
      <c r="G7049" t="s">
        <v>1391</v>
      </c>
      <c r="H7049" s="3" t="s">
        <v>10862</v>
      </c>
      <c r="I7049">
        <v>2022</v>
      </c>
      <c r="J7049" s="15" t="s">
        <v>12980</v>
      </c>
      <c r="K7049">
        <v>2022</v>
      </c>
      <c r="L7049" t="s">
        <v>1367</v>
      </c>
      <c r="M7049" t="s">
        <v>13866</v>
      </c>
      <c r="N7049" t="s">
        <v>14070</v>
      </c>
      <c r="O7049">
        <v>26600000000</v>
      </c>
      <c r="P7049" t="s">
        <v>11686</v>
      </c>
      <c r="Q7049">
        <f t="shared" si="124"/>
        <v>694</v>
      </c>
      <c r="R7049">
        <v>8163294</v>
      </c>
      <c r="S7049" t="s">
        <v>1382</v>
      </c>
      <c r="T7049" t="s">
        <v>394</v>
      </c>
      <c r="U7049" s="75">
        <v>694</v>
      </c>
      <c r="V7049">
        <v>9.4499999999999993</v>
      </c>
      <c r="W7049">
        <v>6558.3</v>
      </c>
      <c r="AH7049" s="16"/>
      <c r="AI7049" t="s">
        <v>1375</v>
      </c>
    </row>
    <row r="7050" spans="1:35" x14ac:dyDescent="0.25">
      <c r="A7050" t="s">
        <v>15183</v>
      </c>
      <c r="B7050" s="1">
        <v>59</v>
      </c>
      <c r="C7050" t="s">
        <v>571</v>
      </c>
      <c r="D7050">
        <v>18522947</v>
      </c>
      <c r="E7050" t="s">
        <v>15184</v>
      </c>
      <c r="F7050" t="s">
        <v>1363</v>
      </c>
      <c r="G7050" t="s">
        <v>1391</v>
      </c>
      <c r="H7050" s="3" t="s">
        <v>4595</v>
      </c>
      <c r="I7050">
        <v>2022</v>
      </c>
      <c r="J7050" s="15" t="s">
        <v>3250</v>
      </c>
      <c r="K7050">
        <v>2022</v>
      </c>
      <c r="L7050" t="s">
        <v>1367</v>
      </c>
      <c r="M7050" t="s">
        <v>13866</v>
      </c>
      <c r="N7050" t="s">
        <v>14070</v>
      </c>
      <c r="O7050">
        <v>26600000000</v>
      </c>
      <c r="P7050" t="s">
        <v>11686</v>
      </c>
      <c r="Q7050">
        <f t="shared" si="124"/>
        <v>20</v>
      </c>
      <c r="R7050">
        <v>90552857</v>
      </c>
      <c r="S7050" t="s">
        <v>1928</v>
      </c>
      <c r="T7050" t="s">
        <v>587</v>
      </c>
      <c r="U7050" s="75">
        <v>20</v>
      </c>
      <c r="V7050">
        <v>8.3000000000000007</v>
      </c>
      <c r="W7050">
        <v>166</v>
      </c>
      <c r="AH7050" s="16"/>
      <c r="AI7050" t="s">
        <v>1375</v>
      </c>
    </row>
    <row r="7051" spans="1:35" x14ac:dyDescent="0.25">
      <c r="A7051" t="s">
        <v>15185</v>
      </c>
      <c r="B7051" s="1">
        <v>59</v>
      </c>
      <c r="C7051" t="s">
        <v>571</v>
      </c>
      <c r="D7051">
        <v>18522947</v>
      </c>
      <c r="E7051" t="s">
        <v>15184</v>
      </c>
      <c r="F7051" t="s">
        <v>1363</v>
      </c>
      <c r="G7051" t="s">
        <v>1391</v>
      </c>
      <c r="H7051" s="3" t="s">
        <v>4595</v>
      </c>
      <c r="I7051">
        <v>2022</v>
      </c>
      <c r="J7051" s="15" t="s">
        <v>3250</v>
      </c>
      <c r="K7051">
        <v>2022</v>
      </c>
      <c r="L7051" t="s">
        <v>1367</v>
      </c>
      <c r="M7051" t="s">
        <v>13866</v>
      </c>
      <c r="N7051" t="s">
        <v>14070</v>
      </c>
      <c r="O7051">
        <v>26600000000</v>
      </c>
      <c r="P7051" t="s">
        <v>11686</v>
      </c>
      <c r="Q7051">
        <f t="shared" si="124"/>
        <v>20</v>
      </c>
      <c r="R7051">
        <v>4556984</v>
      </c>
      <c r="S7051" t="s">
        <v>11614</v>
      </c>
      <c r="T7051" t="s">
        <v>14675</v>
      </c>
      <c r="U7051" s="75">
        <v>20</v>
      </c>
      <c r="V7051">
        <v>9</v>
      </c>
      <c r="W7051">
        <v>180</v>
      </c>
      <c r="AH7051" s="16"/>
      <c r="AI7051" t="s">
        <v>1375</v>
      </c>
    </row>
    <row r="7052" spans="1:35" x14ac:dyDescent="0.25">
      <c r="A7052" t="s">
        <v>15186</v>
      </c>
      <c r="B7052" s="1">
        <v>59</v>
      </c>
      <c r="C7052" t="s">
        <v>571</v>
      </c>
      <c r="D7052">
        <v>18522947</v>
      </c>
      <c r="E7052" t="s">
        <v>15184</v>
      </c>
      <c r="F7052" t="s">
        <v>1363</v>
      </c>
      <c r="G7052" t="s">
        <v>1391</v>
      </c>
      <c r="H7052" s="3" t="s">
        <v>4595</v>
      </c>
      <c r="I7052">
        <v>2022</v>
      </c>
      <c r="J7052" s="15" t="s">
        <v>3250</v>
      </c>
      <c r="K7052">
        <v>2022</v>
      </c>
      <c r="L7052" t="s">
        <v>1367</v>
      </c>
      <c r="M7052" t="s">
        <v>13866</v>
      </c>
      <c r="N7052" t="s">
        <v>14070</v>
      </c>
      <c r="O7052">
        <v>26600000000</v>
      </c>
      <c r="P7052" t="s">
        <v>11686</v>
      </c>
      <c r="Q7052">
        <f t="shared" si="124"/>
        <v>20</v>
      </c>
      <c r="R7052">
        <v>24125814</v>
      </c>
      <c r="S7052" t="s">
        <v>2370</v>
      </c>
      <c r="T7052" t="s">
        <v>15187</v>
      </c>
      <c r="U7052" s="75">
        <v>20</v>
      </c>
      <c r="V7052">
        <v>9</v>
      </c>
      <c r="W7052">
        <v>180</v>
      </c>
      <c r="AH7052" s="16"/>
      <c r="AI7052" t="s">
        <v>1375</v>
      </c>
    </row>
    <row r="7053" spans="1:35" x14ac:dyDescent="0.25">
      <c r="A7053" t="s">
        <v>15188</v>
      </c>
      <c r="B7053" s="1">
        <v>59</v>
      </c>
      <c r="C7053" t="s">
        <v>14052</v>
      </c>
      <c r="D7053">
        <v>16871774</v>
      </c>
      <c r="E7053" t="s">
        <v>15189</v>
      </c>
      <c r="F7053" t="s">
        <v>1363</v>
      </c>
      <c r="G7053" t="s">
        <v>1364</v>
      </c>
      <c r="H7053" s="3" t="s">
        <v>4163</v>
      </c>
      <c r="I7053">
        <v>2022</v>
      </c>
      <c r="J7053" s="15" t="s">
        <v>4164</v>
      </c>
      <c r="K7053">
        <v>2022</v>
      </c>
      <c r="L7053" t="s">
        <v>1367</v>
      </c>
      <c r="M7053" t="s">
        <v>14169</v>
      </c>
      <c r="N7053" t="s">
        <v>14170</v>
      </c>
      <c r="O7053">
        <v>26600000000</v>
      </c>
      <c r="P7053" t="s">
        <v>11666</v>
      </c>
      <c r="Q7053">
        <f t="shared" si="124"/>
        <v>10</v>
      </c>
      <c r="R7053">
        <v>8163294</v>
      </c>
      <c r="S7053" t="s">
        <v>1382</v>
      </c>
      <c r="T7053" t="s">
        <v>394</v>
      </c>
      <c r="U7053" s="75">
        <v>10</v>
      </c>
      <c r="V7053">
        <v>11.2</v>
      </c>
      <c r="W7053">
        <v>112</v>
      </c>
      <c r="AH7053" s="16"/>
      <c r="AI7053" t="s">
        <v>1375</v>
      </c>
    </row>
    <row r="7054" spans="1:35" x14ac:dyDescent="0.25">
      <c r="A7054" t="s">
        <v>15190</v>
      </c>
      <c r="B7054" s="1">
        <v>59</v>
      </c>
      <c r="C7054" t="s">
        <v>14052</v>
      </c>
      <c r="D7054">
        <v>16871774</v>
      </c>
      <c r="E7054" t="s">
        <v>15189</v>
      </c>
      <c r="F7054" t="s">
        <v>1363</v>
      </c>
      <c r="G7054" t="s">
        <v>1364</v>
      </c>
      <c r="H7054" s="3" t="s">
        <v>4163</v>
      </c>
      <c r="I7054">
        <v>2022</v>
      </c>
      <c r="J7054" s="15" t="s">
        <v>4164</v>
      </c>
      <c r="K7054">
        <v>2022</v>
      </c>
      <c r="L7054" t="s">
        <v>1367</v>
      </c>
      <c r="M7054" t="s">
        <v>14169</v>
      </c>
      <c r="N7054" t="s">
        <v>14170</v>
      </c>
      <c r="O7054">
        <v>26600000000</v>
      </c>
      <c r="P7054" t="s">
        <v>11666</v>
      </c>
      <c r="Q7054">
        <f t="shared" si="124"/>
        <v>10</v>
      </c>
      <c r="R7054">
        <v>4556984</v>
      </c>
      <c r="S7054" t="s">
        <v>11614</v>
      </c>
      <c r="T7054" t="s">
        <v>11615</v>
      </c>
      <c r="U7054" s="75">
        <v>10</v>
      </c>
      <c r="V7054">
        <v>15</v>
      </c>
      <c r="W7054">
        <v>150</v>
      </c>
      <c r="AH7054" s="16"/>
      <c r="AI7054" t="s">
        <v>1375</v>
      </c>
    </row>
    <row r="7055" spans="1:35" x14ac:dyDescent="0.25">
      <c r="A7055" t="s">
        <v>15191</v>
      </c>
      <c r="B7055" s="1">
        <v>59</v>
      </c>
      <c r="C7055" t="s">
        <v>14052</v>
      </c>
      <c r="D7055">
        <v>16871774</v>
      </c>
      <c r="E7055" t="s">
        <v>15189</v>
      </c>
      <c r="F7055" t="s">
        <v>1363</v>
      </c>
      <c r="G7055" t="s">
        <v>1364</v>
      </c>
      <c r="H7055" s="3" t="s">
        <v>4163</v>
      </c>
      <c r="I7055">
        <v>2022</v>
      </c>
      <c r="J7055" s="15" t="s">
        <v>4164</v>
      </c>
      <c r="K7055">
        <v>2022</v>
      </c>
      <c r="L7055" t="s">
        <v>1367</v>
      </c>
      <c r="M7055" t="s">
        <v>14169</v>
      </c>
      <c r="N7055" t="s">
        <v>14170</v>
      </c>
      <c r="O7055">
        <v>26600000000</v>
      </c>
      <c r="P7055" t="s">
        <v>11666</v>
      </c>
      <c r="Q7055">
        <f t="shared" si="124"/>
        <v>10</v>
      </c>
      <c r="R7055">
        <v>45334544</v>
      </c>
      <c r="S7055" t="s">
        <v>2480</v>
      </c>
      <c r="T7055" t="s">
        <v>15141</v>
      </c>
      <c r="U7055" s="75">
        <v>10</v>
      </c>
      <c r="V7055">
        <v>20</v>
      </c>
      <c r="W7055">
        <v>200</v>
      </c>
      <c r="AH7055" s="16"/>
      <c r="AI7055" t="s">
        <v>1375</v>
      </c>
    </row>
    <row r="7056" spans="1:35" x14ac:dyDescent="0.25">
      <c r="A7056" t="s">
        <v>15192</v>
      </c>
      <c r="B7056" s="1">
        <v>59</v>
      </c>
      <c r="C7056" t="s">
        <v>571</v>
      </c>
      <c r="D7056">
        <v>16302524</v>
      </c>
      <c r="E7056" t="s">
        <v>15193</v>
      </c>
      <c r="F7056" t="s">
        <v>1363</v>
      </c>
      <c r="G7056" t="s">
        <v>1364</v>
      </c>
      <c r="H7056" s="3" t="s">
        <v>2121</v>
      </c>
      <c r="I7056">
        <v>2022</v>
      </c>
      <c r="J7056" s="15" t="s">
        <v>2122</v>
      </c>
      <c r="K7056">
        <v>2022</v>
      </c>
      <c r="L7056" t="s">
        <v>1367</v>
      </c>
      <c r="M7056" t="s">
        <v>13866</v>
      </c>
      <c r="N7056" t="s">
        <v>14070</v>
      </c>
      <c r="O7056">
        <v>26600000000</v>
      </c>
      <c r="P7056" t="s">
        <v>11686</v>
      </c>
      <c r="Q7056">
        <f t="shared" si="124"/>
        <v>100</v>
      </c>
      <c r="R7056">
        <v>4556984</v>
      </c>
      <c r="S7056" t="s">
        <v>11614</v>
      </c>
      <c r="T7056" t="s">
        <v>11796</v>
      </c>
      <c r="U7056" s="75">
        <v>100</v>
      </c>
      <c r="V7056">
        <v>9.24</v>
      </c>
      <c r="W7056">
        <v>924</v>
      </c>
      <c r="AH7056" s="16"/>
      <c r="AI7056" t="s">
        <v>1375</v>
      </c>
    </row>
    <row r="7057" spans="1:35" x14ac:dyDescent="0.25">
      <c r="A7057" t="s">
        <v>15194</v>
      </c>
      <c r="B7057" s="1">
        <v>59</v>
      </c>
      <c r="C7057" t="s">
        <v>571</v>
      </c>
      <c r="D7057">
        <v>16302524</v>
      </c>
      <c r="E7057" t="s">
        <v>15193</v>
      </c>
      <c r="F7057" t="s">
        <v>1363</v>
      </c>
      <c r="G7057" t="s">
        <v>1364</v>
      </c>
      <c r="H7057" s="3" t="s">
        <v>2121</v>
      </c>
      <c r="I7057">
        <v>2022</v>
      </c>
      <c r="J7057" s="15" t="s">
        <v>2122</v>
      </c>
      <c r="K7057">
        <v>2022</v>
      </c>
      <c r="L7057" t="s">
        <v>1367</v>
      </c>
      <c r="M7057" t="s">
        <v>13866</v>
      </c>
      <c r="N7057" t="s">
        <v>14070</v>
      </c>
      <c r="O7057">
        <v>26600000000</v>
      </c>
      <c r="P7057" t="s">
        <v>11686</v>
      </c>
      <c r="Q7057">
        <f t="shared" si="124"/>
        <v>100</v>
      </c>
      <c r="R7057">
        <v>8163294</v>
      </c>
      <c r="S7057" t="s">
        <v>1382</v>
      </c>
      <c r="T7057" t="s">
        <v>15195</v>
      </c>
      <c r="U7057" s="75">
        <v>100</v>
      </c>
      <c r="V7057">
        <v>9.4499999999999993</v>
      </c>
      <c r="W7057">
        <v>945</v>
      </c>
      <c r="AH7057" s="16"/>
      <c r="AI7057" t="s">
        <v>1375</v>
      </c>
    </row>
    <row r="7058" spans="1:35" x14ac:dyDescent="0.25">
      <c r="A7058" t="s">
        <v>15196</v>
      </c>
      <c r="B7058" s="1">
        <v>59</v>
      </c>
      <c r="C7058" t="s">
        <v>14052</v>
      </c>
      <c r="D7058">
        <v>17362091</v>
      </c>
      <c r="E7058" t="s">
        <v>15197</v>
      </c>
      <c r="F7058" t="s">
        <v>1363</v>
      </c>
      <c r="G7058" t="s">
        <v>1364</v>
      </c>
      <c r="H7058" s="3" t="s">
        <v>3609</v>
      </c>
      <c r="I7058">
        <v>2022</v>
      </c>
      <c r="J7058" s="15" t="s">
        <v>3610</v>
      </c>
      <c r="K7058">
        <v>2022</v>
      </c>
      <c r="L7058" t="s">
        <v>1367</v>
      </c>
      <c r="M7058" t="s">
        <v>14169</v>
      </c>
      <c r="N7058" t="s">
        <v>14170</v>
      </c>
      <c r="O7058">
        <v>26600000000</v>
      </c>
      <c r="P7058" t="s">
        <v>11666</v>
      </c>
      <c r="Q7058">
        <f t="shared" si="124"/>
        <v>300</v>
      </c>
      <c r="R7058">
        <v>24125814</v>
      </c>
      <c r="S7058" t="s">
        <v>2370</v>
      </c>
      <c r="T7058" t="s">
        <v>15163</v>
      </c>
      <c r="U7058" s="75">
        <v>300</v>
      </c>
      <c r="V7058">
        <v>8.77</v>
      </c>
      <c r="W7058">
        <v>2631</v>
      </c>
      <c r="AH7058" s="16"/>
      <c r="AI7058" t="s">
        <v>1375</v>
      </c>
    </row>
    <row r="7059" spans="1:35" x14ac:dyDescent="0.25">
      <c r="A7059" t="s">
        <v>15198</v>
      </c>
      <c r="B7059" s="1">
        <v>59</v>
      </c>
      <c r="C7059" t="s">
        <v>14052</v>
      </c>
      <c r="D7059">
        <v>17362091</v>
      </c>
      <c r="E7059" t="s">
        <v>15197</v>
      </c>
      <c r="F7059" t="s">
        <v>1363</v>
      </c>
      <c r="G7059" t="s">
        <v>1364</v>
      </c>
      <c r="H7059" s="3" t="s">
        <v>3609</v>
      </c>
      <c r="I7059">
        <v>2022</v>
      </c>
      <c r="J7059" s="15" t="s">
        <v>3610</v>
      </c>
      <c r="K7059">
        <v>2022</v>
      </c>
      <c r="L7059" t="s">
        <v>1367</v>
      </c>
      <c r="M7059" t="s">
        <v>14169</v>
      </c>
      <c r="N7059" t="s">
        <v>14170</v>
      </c>
      <c r="O7059">
        <v>26600000000</v>
      </c>
      <c r="P7059" t="s">
        <v>11666</v>
      </c>
      <c r="Q7059">
        <f t="shared" si="124"/>
        <v>300</v>
      </c>
      <c r="R7059">
        <v>90552857</v>
      </c>
      <c r="S7059" t="s">
        <v>1928</v>
      </c>
      <c r="T7059" t="s">
        <v>587</v>
      </c>
      <c r="U7059" s="75">
        <v>300</v>
      </c>
      <c r="V7059">
        <v>9.1</v>
      </c>
      <c r="W7059">
        <v>2730</v>
      </c>
      <c r="AH7059" s="16"/>
      <c r="AI7059" t="s">
        <v>1375</v>
      </c>
    </row>
    <row r="7060" spans="1:35" x14ac:dyDescent="0.25">
      <c r="A7060" t="s">
        <v>15199</v>
      </c>
      <c r="B7060" s="1">
        <v>59</v>
      </c>
      <c r="C7060" t="s">
        <v>14052</v>
      </c>
      <c r="D7060">
        <v>17362091</v>
      </c>
      <c r="E7060" t="s">
        <v>15197</v>
      </c>
      <c r="F7060" t="s">
        <v>1363</v>
      </c>
      <c r="G7060" t="s">
        <v>1364</v>
      </c>
      <c r="H7060" s="3" t="s">
        <v>3609</v>
      </c>
      <c r="I7060">
        <v>2022</v>
      </c>
      <c r="J7060" s="15" t="s">
        <v>3610</v>
      </c>
      <c r="K7060">
        <v>2022</v>
      </c>
      <c r="L7060" t="s">
        <v>1367</v>
      </c>
      <c r="M7060" t="s">
        <v>14169</v>
      </c>
      <c r="N7060" t="s">
        <v>14170</v>
      </c>
      <c r="O7060">
        <v>26600000000</v>
      </c>
      <c r="P7060" t="s">
        <v>11666</v>
      </c>
      <c r="Q7060">
        <f t="shared" si="124"/>
        <v>300</v>
      </c>
      <c r="R7060">
        <v>4556984</v>
      </c>
      <c r="S7060" t="s">
        <v>11614</v>
      </c>
      <c r="T7060" t="s">
        <v>11615</v>
      </c>
      <c r="U7060" s="75">
        <v>300</v>
      </c>
      <c r="V7060">
        <v>9.24</v>
      </c>
      <c r="W7060">
        <v>2772</v>
      </c>
      <c r="AH7060" s="16"/>
      <c r="AI7060" t="s">
        <v>1375</v>
      </c>
    </row>
    <row r="7061" spans="1:35" x14ac:dyDescent="0.25">
      <c r="A7061" t="s">
        <v>15200</v>
      </c>
      <c r="B7061" s="1">
        <v>59</v>
      </c>
      <c r="C7061" t="s">
        <v>14052</v>
      </c>
      <c r="D7061">
        <v>17362091</v>
      </c>
      <c r="E7061" t="s">
        <v>15197</v>
      </c>
      <c r="F7061" t="s">
        <v>1363</v>
      </c>
      <c r="G7061" t="s">
        <v>1364</v>
      </c>
      <c r="H7061" s="3" t="s">
        <v>3609</v>
      </c>
      <c r="I7061">
        <v>2022</v>
      </c>
      <c r="J7061" s="15" t="s">
        <v>3610</v>
      </c>
      <c r="K7061">
        <v>2022</v>
      </c>
      <c r="L7061" t="s">
        <v>1367</v>
      </c>
      <c r="M7061" t="s">
        <v>14169</v>
      </c>
      <c r="N7061" t="s">
        <v>14170</v>
      </c>
      <c r="O7061">
        <v>26600000000</v>
      </c>
      <c r="P7061" t="s">
        <v>11666</v>
      </c>
      <c r="Q7061">
        <f t="shared" si="124"/>
        <v>300</v>
      </c>
      <c r="R7061">
        <v>8163294</v>
      </c>
      <c r="S7061" t="s">
        <v>1382</v>
      </c>
      <c r="T7061" t="s">
        <v>394</v>
      </c>
      <c r="U7061" s="75">
        <v>300</v>
      </c>
      <c r="V7061">
        <v>9.4499999999999993</v>
      </c>
      <c r="W7061">
        <v>2835</v>
      </c>
      <c r="AH7061" s="16"/>
      <c r="AI7061" t="s">
        <v>1375</v>
      </c>
    </row>
    <row r="7062" spans="1:35" x14ac:dyDescent="0.25">
      <c r="A7062" t="s">
        <v>15201</v>
      </c>
      <c r="B7062" s="1">
        <v>59</v>
      </c>
      <c r="C7062" t="s">
        <v>571</v>
      </c>
      <c r="D7062">
        <v>17412897</v>
      </c>
      <c r="E7062" t="s">
        <v>3082</v>
      </c>
      <c r="F7062" t="s">
        <v>1363</v>
      </c>
      <c r="G7062" t="s">
        <v>1364</v>
      </c>
      <c r="H7062" s="3" t="s">
        <v>8155</v>
      </c>
      <c r="I7062">
        <v>2022</v>
      </c>
      <c r="J7062" s="15" t="s">
        <v>5275</v>
      </c>
      <c r="K7062">
        <v>2022</v>
      </c>
      <c r="L7062" t="s">
        <v>1367</v>
      </c>
      <c r="M7062" t="s">
        <v>14169</v>
      </c>
      <c r="N7062" t="s">
        <v>14170</v>
      </c>
      <c r="O7062">
        <v>26600000000</v>
      </c>
      <c r="P7062" t="s">
        <v>11686</v>
      </c>
      <c r="Q7062">
        <f t="shared" si="124"/>
        <v>600</v>
      </c>
      <c r="R7062">
        <v>4556984</v>
      </c>
      <c r="S7062" t="s">
        <v>11614</v>
      </c>
      <c r="T7062" t="s">
        <v>11615</v>
      </c>
      <c r="U7062" s="75">
        <v>600</v>
      </c>
      <c r="V7062">
        <v>9</v>
      </c>
      <c r="W7062">
        <v>5400</v>
      </c>
      <c r="AH7062" s="16"/>
      <c r="AI7062" t="s">
        <v>1375</v>
      </c>
    </row>
    <row r="7063" spans="1:35" x14ac:dyDescent="0.25">
      <c r="A7063" t="s">
        <v>15202</v>
      </c>
      <c r="B7063" s="1">
        <v>59</v>
      </c>
      <c r="C7063" t="s">
        <v>14052</v>
      </c>
      <c r="D7063">
        <v>17413818</v>
      </c>
      <c r="E7063" t="s">
        <v>15203</v>
      </c>
      <c r="F7063" t="s">
        <v>1363</v>
      </c>
      <c r="G7063" t="s">
        <v>1364</v>
      </c>
      <c r="H7063" s="3" t="s">
        <v>3612</v>
      </c>
      <c r="I7063">
        <v>2022</v>
      </c>
      <c r="J7063" s="15" t="s">
        <v>8155</v>
      </c>
      <c r="K7063">
        <v>2022</v>
      </c>
      <c r="L7063" t="s">
        <v>1367</v>
      </c>
      <c r="M7063" t="s">
        <v>13866</v>
      </c>
      <c r="N7063" t="s">
        <v>14070</v>
      </c>
      <c r="O7063">
        <v>26600000000</v>
      </c>
      <c r="P7063" t="s">
        <v>11666</v>
      </c>
      <c r="Q7063">
        <f t="shared" si="124"/>
        <v>1824</v>
      </c>
      <c r="R7063">
        <v>4556984</v>
      </c>
      <c r="S7063" t="s">
        <v>11614</v>
      </c>
      <c r="T7063" t="s">
        <v>11615</v>
      </c>
      <c r="U7063" s="75">
        <v>1824</v>
      </c>
      <c r="V7063">
        <v>8.75</v>
      </c>
      <c r="W7063">
        <v>15960</v>
      </c>
      <c r="AH7063" s="16"/>
      <c r="AI7063" t="s">
        <v>1375</v>
      </c>
    </row>
    <row r="7064" spans="1:35" x14ac:dyDescent="0.25">
      <c r="A7064" t="s">
        <v>15204</v>
      </c>
      <c r="B7064" s="1">
        <v>59</v>
      </c>
      <c r="C7064" t="s">
        <v>14052</v>
      </c>
      <c r="D7064">
        <v>17413818</v>
      </c>
      <c r="E7064" t="s">
        <v>15203</v>
      </c>
      <c r="F7064" t="s">
        <v>1363</v>
      </c>
      <c r="G7064" t="s">
        <v>1364</v>
      </c>
      <c r="H7064" s="3" t="s">
        <v>3612</v>
      </c>
      <c r="I7064">
        <v>2022</v>
      </c>
      <c r="J7064" s="15" t="s">
        <v>8155</v>
      </c>
      <c r="K7064">
        <v>2022</v>
      </c>
      <c r="L7064" t="s">
        <v>1367</v>
      </c>
      <c r="M7064" t="s">
        <v>13866</v>
      </c>
      <c r="N7064" t="s">
        <v>14070</v>
      </c>
      <c r="O7064">
        <v>26600000000</v>
      </c>
      <c r="P7064" t="s">
        <v>11666</v>
      </c>
      <c r="Q7064">
        <f t="shared" si="124"/>
        <v>1824</v>
      </c>
      <c r="R7064">
        <v>8163294</v>
      </c>
      <c r="S7064" t="s">
        <v>1382</v>
      </c>
      <c r="T7064" t="s">
        <v>394</v>
      </c>
      <c r="U7064" s="75">
        <v>1824</v>
      </c>
      <c r="V7064">
        <v>9.4499999999999993</v>
      </c>
      <c r="W7064">
        <v>17236.8</v>
      </c>
      <c r="AH7064" s="16"/>
      <c r="AI7064" t="s">
        <v>1375</v>
      </c>
    </row>
    <row r="7065" spans="1:35" x14ac:dyDescent="0.25">
      <c r="A7065" t="s">
        <v>15205</v>
      </c>
      <c r="B7065" s="1">
        <v>59</v>
      </c>
      <c r="C7065" t="s">
        <v>14052</v>
      </c>
      <c r="D7065">
        <v>17507065</v>
      </c>
      <c r="E7065" t="s">
        <v>15206</v>
      </c>
      <c r="F7065" t="s">
        <v>1363</v>
      </c>
      <c r="G7065" t="s">
        <v>1364</v>
      </c>
      <c r="H7065" s="3" t="s">
        <v>11136</v>
      </c>
      <c r="I7065">
        <v>2022</v>
      </c>
      <c r="J7065" s="15" t="s">
        <v>3274</v>
      </c>
      <c r="K7065">
        <v>2022</v>
      </c>
      <c r="L7065" t="s">
        <v>1367</v>
      </c>
      <c r="M7065" t="s">
        <v>14169</v>
      </c>
      <c r="N7065" t="s">
        <v>14170</v>
      </c>
      <c r="O7065">
        <v>26600000000</v>
      </c>
      <c r="P7065" t="s">
        <v>11666</v>
      </c>
      <c r="Q7065">
        <f t="shared" si="124"/>
        <v>2880</v>
      </c>
      <c r="R7065">
        <v>4556984</v>
      </c>
      <c r="S7065" t="s">
        <v>11614</v>
      </c>
      <c r="T7065" t="s">
        <v>11630</v>
      </c>
      <c r="U7065" s="75">
        <v>2880</v>
      </c>
      <c r="V7065">
        <v>8.1999999999999993</v>
      </c>
      <c r="W7065">
        <v>23616</v>
      </c>
      <c r="AH7065" s="16"/>
      <c r="AI7065" t="s">
        <v>1375</v>
      </c>
    </row>
    <row r="7066" spans="1:35" x14ac:dyDescent="0.25">
      <c r="A7066" t="s">
        <v>15207</v>
      </c>
      <c r="B7066" s="1">
        <v>59</v>
      </c>
      <c r="C7066" t="s">
        <v>14052</v>
      </c>
      <c r="D7066">
        <v>17507065</v>
      </c>
      <c r="E7066" t="s">
        <v>15206</v>
      </c>
      <c r="F7066" t="s">
        <v>1363</v>
      </c>
      <c r="G7066" t="s">
        <v>1364</v>
      </c>
      <c r="H7066" s="3" t="s">
        <v>11136</v>
      </c>
      <c r="I7066">
        <v>2022</v>
      </c>
      <c r="J7066" s="15" t="s">
        <v>3274</v>
      </c>
      <c r="K7066">
        <v>2022</v>
      </c>
      <c r="L7066" t="s">
        <v>1367</v>
      </c>
      <c r="M7066" t="s">
        <v>14169</v>
      </c>
      <c r="N7066" t="s">
        <v>14170</v>
      </c>
      <c r="O7066">
        <v>26600000000</v>
      </c>
      <c r="P7066" t="s">
        <v>11666</v>
      </c>
      <c r="Q7066">
        <f t="shared" si="124"/>
        <v>2880</v>
      </c>
      <c r="R7066">
        <v>8163294</v>
      </c>
      <c r="S7066" t="s">
        <v>1382</v>
      </c>
      <c r="T7066" t="s">
        <v>394</v>
      </c>
      <c r="U7066" s="75">
        <v>2880</v>
      </c>
      <c r="V7066">
        <v>9.4499999999999993</v>
      </c>
      <c r="W7066">
        <v>27216</v>
      </c>
      <c r="AH7066" s="16"/>
      <c r="AI7066" t="s">
        <v>1375</v>
      </c>
    </row>
    <row r="7067" spans="1:35" x14ac:dyDescent="0.25">
      <c r="A7067" t="s">
        <v>15208</v>
      </c>
      <c r="B7067" s="1">
        <v>59</v>
      </c>
      <c r="C7067" t="s">
        <v>14052</v>
      </c>
      <c r="D7067">
        <v>17380219</v>
      </c>
      <c r="E7067" t="s">
        <v>13051</v>
      </c>
      <c r="F7067" t="s">
        <v>1363</v>
      </c>
      <c r="G7067" t="s">
        <v>1364</v>
      </c>
      <c r="H7067" s="3" t="s">
        <v>1504</v>
      </c>
      <c r="I7067">
        <v>2022</v>
      </c>
      <c r="J7067" s="15" t="s">
        <v>3612</v>
      </c>
      <c r="K7067">
        <v>2022</v>
      </c>
      <c r="L7067" t="s">
        <v>1367</v>
      </c>
      <c r="M7067" t="s">
        <v>13866</v>
      </c>
      <c r="N7067" t="s">
        <v>14070</v>
      </c>
      <c r="O7067">
        <v>26600000000</v>
      </c>
      <c r="P7067" t="s">
        <v>11666</v>
      </c>
      <c r="Q7067">
        <f t="shared" si="124"/>
        <v>80</v>
      </c>
      <c r="R7067">
        <v>4556984</v>
      </c>
      <c r="S7067" t="s">
        <v>11614</v>
      </c>
      <c r="T7067" t="s">
        <v>11630</v>
      </c>
      <c r="U7067" s="75">
        <v>80</v>
      </c>
      <c r="V7067">
        <v>8.1999999999999993</v>
      </c>
      <c r="W7067">
        <v>656</v>
      </c>
      <c r="AH7067" s="16"/>
      <c r="AI7067" t="s">
        <v>1375</v>
      </c>
    </row>
    <row r="7068" spans="1:35" x14ac:dyDescent="0.25">
      <c r="A7068" t="s">
        <v>15209</v>
      </c>
      <c r="B7068" s="1">
        <v>59</v>
      </c>
      <c r="C7068" t="s">
        <v>14052</v>
      </c>
      <c r="D7068">
        <v>17380219</v>
      </c>
      <c r="E7068" t="s">
        <v>13051</v>
      </c>
      <c r="F7068" t="s">
        <v>1363</v>
      </c>
      <c r="G7068" t="s">
        <v>1364</v>
      </c>
      <c r="H7068" s="3" t="s">
        <v>1504</v>
      </c>
      <c r="I7068">
        <v>2022</v>
      </c>
      <c r="J7068" s="15" t="s">
        <v>3612</v>
      </c>
      <c r="K7068">
        <v>2022</v>
      </c>
      <c r="L7068" t="s">
        <v>1367</v>
      </c>
      <c r="M7068" t="s">
        <v>13866</v>
      </c>
      <c r="N7068" t="s">
        <v>14070</v>
      </c>
      <c r="O7068">
        <v>26600000000</v>
      </c>
      <c r="P7068" t="s">
        <v>11666</v>
      </c>
      <c r="Q7068">
        <f t="shared" si="124"/>
        <v>80</v>
      </c>
      <c r="R7068">
        <v>8163294</v>
      </c>
      <c r="S7068" t="s">
        <v>1382</v>
      </c>
      <c r="T7068" t="s">
        <v>11720</v>
      </c>
      <c r="U7068" s="75">
        <v>80</v>
      </c>
      <c r="V7068">
        <v>9.4499999999999993</v>
      </c>
      <c r="W7068">
        <v>756</v>
      </c>
      <c r="AH7068" s="16"/>
      <c r="AI7068" t="s">
        <v>1375</v>
      </c>
    </row>
    <row r="7069" spans="1:35" x14ac:dyDescent="0.25">
      <c r="A7069" t="s">
        <v>15210</v>
      </c>
      <c r="B7069" s="1">
        <v>59</v>
      </c>
      <c r="C7069" t="s">
        <v>14052</v>
      </c>
      <c r="D7069">
        <v>17578116</v>
      </c>
      <c r="E7069" t="s">
        <v>12775</v>
      </c>
      <c r="F7069" t="s">
        <v>1363</v>
      </c>
      <c r="G7069" t="s">
        <v>1364</v>
      </c>
      <c r="H7069" s="3" t="s">
        <v>4170</v>
      </c>
      <c r="I7069">
        <v>2022</v>
      </c>
      <c r="J7069" s="15" t="s">
        <v>4173</v>
      </c>
      <c r="K7069">
        <v>2022</v>
      </c>
      <c r="L7069" t="s">
        <v>1367</v>
      </c>
      <c r="M7069" t="s">
        <v>14415</v>
      </c>
      <c r="N7069" t="s">
        <v>14416</v>
      </c>
      <c r="O7069">
        <v>26600000000</v>
      </c>
      <c r="P7069" t="s">
        <v>11666</v>
      </c>
      <c r="Q7069">
        <f t="shared" si="124"/>
        <v>400</v>
      </c>
      <c r="R7069">
        <v>8163294</v>
      </c>
      <c r="S7069" t="s">
        <v>1382</v>
      </c>
      <c r="T7069" t="s">
        <v>11619</v>
      </c>
      <c r="U7069" s="75">
        <v>400</v>
      </c>
      <c r="V7069">
        <v>9.4499999999999993</v>
      </c>
      <c r="W7069">
        <v>3780</v>
      </c>
      <c r="AH7069" s="16"/>
      <c r="AI7069" t="s">
        <v>1375</v>
      </c>
    </row>
    <row r="7070" spans="1:35" x14ac:dyDescent="0.25">
      <c r="A7070" t="s">
        <v>15211</v>
      </c>
      <c r="B7070" s="1">
        <v>59</v>
      </c>
      <c r="C7070" t="s">
        <v>14052</v>
      </c>
      <c r="D7070">
        <v>17578116</v>
      </c>
      <c r="E7070" t="s">
        <v>12775</v>
      </c>
      <c r="F7070" t="s">
        <v>1363</v>
      </c>
      <c r="G7070" t="s">
        <v>1364</v>
      </c>
      <c r="H7070" s="3" t="s">
        <v>4170</v>
      </c>
      <c r="I7070">
        <v>2022</v>
      </c>
      <c r="J7070" s="15" t="s">
        <v>4173</v>
      </c>
      <c r="K7070">
        <v>2022</v>
      </c>
      <c r="L7070" t="s">
        <v>1367</v>
      </c>
      <c r="M7070" t="s">
        <v>14415</v>
      </c>
      <c r="N7070" t="s">
        <v>14416</v>
      </c>
      <c r="O7070">
        <v>26600000000</v>
      </c>
      <c r="P7070" t="s">
        <v>11666</v>
      </c>
      <c r="Q7070">
        <f t="shared" si="124"/>
        <v>400</v>
      </c>
      <c r="R7070">
        <v>101339976</v>
      </c>
      <c r="S7070" t="s">
        <v>11638</v>
      </c>
      <c r="T7070" t="s">
        <v>15212</v>
      </c>
      <c r="U7070" s="75">
        <v>400</v>
      </c>
      <c r="V7070">
        <v>15.65</v>
      </c>
      <c r="W7070">
        <v>6260</v>
      </c>
      <c r="AH7070" s="16"/>
      <c r="AI7070" t="s">
        <v>1375</v>
      </c>
    </row>
    <row r="7071" spans="1:35" x14ac:dyDescent="0.25">
      <c r="A7071" t="s">
        <v>15213</v>
      </c>
      <c r="B7071" s="1">
        <v>59</v>
      </c>
      <c r="C7071" t="s">
        <v>14052</v>
      </c>
      <c r="D7071">
        <v>17578116</v>
      </c>
      <c r="E7071" t="s">
        <v>12775</v>
      </c>
      <c r="F7071" t="s">
        <v>1363</v>
      </c>
      <c r="G7071" t="s">
        <v>1364</v>
      </c>
      <c r="H7071" s="3" t="s">
        <v>4170</v>
      </c>
      <c r="I7071">
        <v>2022</v>
      </c>
      <c r="J7071" s="15" t="s">
        <v>4173</v>
      </c>
      <c r="K7071">
        <v>2022</v>
      </c>
      <c r="L7071" t="s">
        <v>1367</v>
      </c>
      <c r="M7071" t="s">
        <v>14415</v>
      </c>
      <c r="N7071" t="s">
        <v>14416</v>
      </c>
      <c r="O7071">
        <v>26600000000</v>
      </c>
      <c r="P7071" t="s">
        <v>11666</v>
      </c>
      <c r="Q7071">
        <f t="shared" si="124"/>
        <v>400</v>
      </c>
      <c r="R7071">
        <v>41769899</v>
      </c>
      <c r="S7071" t="s">
        <v>1857</v>
      </c>
      <c r="T7071" t="s">
        <v>15214</v>
      </c>
      <c r="U7071" s="75">
        <v>400</v>
      </c>
      <c r="V7071">
        <v>30</v>
      </c>
      <c r="W7071">
        <v>12000</v>
      </c>
      <c r="AH7071" s="16"/>
      <c r="AI7071" t="s">
        <v>1375</v>
      </c>
    </row>
    <row r="7072" spans="1:35" x14ac:dyDescent="0.25">
      <c r="A7072" t="s">
        <v>15215</v>
      </c>
      <c r="B7072" s="1">
        <v>59</v>
      </c>
      <c r="C7072" t="s">
        <v>571</v>
      </c>
      <c r="D7072">
        <v>17447747</v>
      </c>
      <c r="E7072" t="s">
        <v>15216</v>
      </c>
      <c r="F7072" t="s">
        <v>1363</v>
      </c>
      <c r="G7072" t="s">
        <v>1364</v>
      </c>
      <c r="H7072" s="3" t="s">
        <v>3270</v>
      </c>
      <c r="I7072">
        <v>2022</v>
      </c>
      <c r="J7072" s="15" t="s">
        <v>2229</v>
      </c>
      <c r="K7072">
        <v>2022</v>
      </c>
      <c r="L7072" t="s">
        <v>1367</v>
      </c>
      <c r="M7072" t="s">
        <v>14169</v>
      </c>
      <c r="N7072" t="s">
        <v>14170</v>
      </c>
      <c r="O7072">
        <v>26600000000</v>
      </c>
      <c r="P7072" t="s">
        <v>11686</v>
      </c>
      <c r="Q7072">
        <f t="shared" si="124"/>
        <v>14</v>
      </c>
      <c r="R7072">
        <v>4556984</v>
      </c>
      <c r="S7072" t="s">
        <v>11614</v>
      </c>
      <c r="T7072" t="s">
        <v>11615</v>
      </c>
      <c r="U7072" s="75">
        <v>14</v>
      </c>
      <c r="V7072">
        <v>11</v>
      </c>
      <c r="W7072">
        <v>154</v>
      </c>
      <c r="AH7072" s="16"/>
      <c r="AI7072" t="s">
        <v>1375</v>
      </c>
    </row>
    <row r="7073" spans="1:35" x14ac:dyDescent="0.25">
      <c r="A7073" t="s">
        <v>15217</v>
      </c>
      <c r="B7073" s="1">
        <v>59</v>
      </c>
      <c r="C7073" t="s">
        <v>571</v>
      </c>
      <c r="D7073">
        <v>17447747</v>
      </c>
      <c r="E7073" t="s">
        <v>15216</v>
      </c>
      <c r="F7073" t="s">
        <v>1363</v>
      </c>
      <c r="G7073" t="s">
        <v>1364</v>
      </c>
      <c r="H7073" s="3" t="s">
        <v>3270</v>
      </c>
      <c r="I7073">
        <v>2022</v>
      </c>
      <c r="J7073" s="15" t="s">
        <v>2229</v>
      </c>
      <c r="K7073">
        <v>2022</v>
      </c>
      <c r="L7073" t="s">
        <v>1367</v>
      </c>
      <c r="M7073" t="s">
        <v>14169</v>
      </c>
      <c r="N7073" t="s">
        <v>14170</v>
      </c>
      <c r="O7073">
        <v>26600000000</v>
      </c>
      <c r="P7073" t="s">
        <v>11686</v>
      </c>
      <c r="Q7073">
        <f t="shared" si="124"/>
        <v>14</v>
      </c>
      <c r="R7073">
        <v>8163294</v>
      </c>
      <c r="S7073" t="s">
        <v>1382</v>
      </c>
      <c r="T7073" t="s">
        <v>394</v>
      </c>
      <c r="U7073" s="75">
        <v>14</v>
      </c>
      <c r="V7073">
        <v>11.2</v>
      </c>
      <c r="W7073">
        <v>156.80000000000001</v>
      </c>
      <c r="AH7073" s="16"/>
      <c r="AI7073" t="s">
        <v>1375</v>
      </c>
    </row>
    <row r="7074" spans="1:35" x14ac:dyDescent="0.25">
      <c r="A7074" t="s">
        <v>15218</v>
      </c>
      <c r="B7074" s="1">
        <v>59</v>
      </c>
      <c r="C7074" t="s">
        <v>571</v>
      </c>
      <c r="D7074">
        <v>17447747</v>
      </c>
      <c r="E7074" t="s">
        <v>15216</v>
      </c>
      <c r="F7074" t="s">
        <v>1363</v>
      </c>
      <c r="G7074" t="s">
        <v>1364</v>
      </c>
      <c r="H7074" s="3" t="s">
        <v>3270</v>
      </c>
      <c r="I7074">
        <v>2022</v>
      </c>
      <c r="J7074" s="15" t="s">
        <v>2229</v>
      </c>
      <c r="K7074">
        <v>2022</v>
      </c>
      <c r="L7074" t="s">
        <v>1367</v>
      </c>
      <c r="M7074" t="s">
        <v>14169</v>
      </c>
      <c r="N7074" t="s">
        <v>14170</v>
      </c>
      <c r="O7074">
        <v>26600000000</v>
      </c>
      <c r="P7074" t="s">
        <v>11686</v>
      </c>
      <c r="Q7074">
        <f t="shared" si="124"/>
        <v>14</v>
      </c>
      <c r="R7074">
        <v>41769899</v>
      </c>
      <c r="S7074" t="s">
        <v>1857</v>
      </c>
      <c r="T7074" t="s">
        <v>15219</v>
      </c>
      <c r="U7074" s="75">
        <v>14</v>
      </c>
      <c r="V7074">
        <v>32</v>
      </c>
      <c r="W7074">
        <v>448</v>
      </c>
      <c r="AH7074" s="16"/>
      <c r="AI7074" t="s">
        <v>1375</v>
      </c>
    </row>
    <row r="7075" spans="1:35" x14ac:dyDescent="0.25">
      <c r="A7075" t="s">
        <v>15220</v>
      </c>
      <c r="B7075" s="1">
        <v>59</v>
      </c>
      <c r="C7075" t="s">
        <v>14052</v>
      </c>
      <c r="D7075">
        <v>17467381</v>
      </c>
      <c r="E7075" t="s">
        <v>15221</v>
      </c>
      <c r="F7075" t="s">
        <v>1363</v>
      </c>
      <c r="G7075" t="s">
        <v>1391</v>
      </c>
      <c r="H7075" s="3" t="s">
        <v>2229</v>
      </c>
      <c r="I7075">
        <v>2022</v>
      </c>
      <c r="J7075" s="15" t="s">
        <v>2230</v>
      </c>
      <c r="K7075">
        <v>2022</v>
      </c>
      <c r="L7075" t="s">
        <v>1367</v>
      </c>
      <c r="M7075" t="s">
        <v>13866</v>
      </c>
      <c r="N7075" t="s">
        <v>14070</v>
      </c>
      <c r="O7075">
        <v>26600000000</v>
      </c>
      <c r="P7075" t="s">
        <v>11666</v>
      </c>
      <c r="Q7075">
        <f t="shared" si="124"/>
        <v>192</v>
      </c>
      <c r="R7075">
        <v>8163294</v>
      </c>
      <c r="S7075" t="s">
        <v>1382</v>
      </c>
      <c r="T7075" t="s">
        <v>394</v>
      </c>
      <c r="U7075" s="75">
        <v>192</v>
      </c>
      <c r="V7075">
        <v>9.4499999999999993</v>
      </c>
      <c r="W7075">
        <v>1814.4</v>
      </c>
      <c r="AH7075" s="16"/>
      <c r="AI7075" t="s">
        <v>1375</v>
      </c>
    </row>
    <row r="7076" spans="1:35" x14ac:dyDescent="0.25">
      <c r="A7076" t="s">
        <v>15222</v>
      </c>
      <c r="B7076" s="1">
        <v>59</v>
      </c>
      <c r="C7076" t="s">
        <v>14052</v>
      </c>
      <c r="D7076">
        <v>17467381</v>
      </c>
      <c r="E7076" t="s">
        <v>15221</v>
      </c>
      <c r="F7076" t="s">
        <v>1363</v>
      </c>
      <c r="G7076" t="s">
        <v>1391</v>
      </c>
      <c r="H7076" s="3" t="s">
        <v>2229</v>
      </c>
      <c r="I7076">
        <v>2022</v>
      </c>
      <c r="J7076" s="15" t="s">
        <v>2230</v>
      </c>
      <c r="K7076">
        <v>2022</v>
      </c>
      <c r="L7076" t="s">
        <v>1367</v>
      </c>
      <c r="M7076" t="s">
        <v>13866</v>
      </c>
      <c r="N7076" t="s">
        <v>14070</v>
      </c>
      <c r="O7076">
        <v>26600000000</v>
      </c>
      <c r="P7076" t="s">
        <v>11666</v>
      </c>
      <c r="Q7076">
        <f t="shared" si="124"/>
        <v>192</v>
      </c>
      <c r="R7076">
        <v>4556984</v>
      </c>
      <c r="S7076" t="s">
        <v>11614</v>
      </c>
      <c r="T7076" t="s">
        <v>14675</v>
      </c>
      <c r="U7076" s="75">
        <v>192</v>
      </c>
      <c r="V7076">
        <v>11</v>
      </c>
      <c r="W7076">
        <v>2112</v>
      </c>
      <c r="AH7076" s="16"/>
      <c r="AI7076" t="s">
        <v>1375</v>
      </c>
    </row>
    <row r="7077" spans="1:35" x14ac:dyDescent="0.25">
      <c r="A7077" t="s">
        <v>15223</v>
      </c>
      <c r="B7077" s="1">
        <v>59</v>
      </c>
      <c r="C7077" t="s">
        <v>14052</v>
      </c>
      <c r="D7077">
        <v>17493676</v>
      </c>
      <c r="E7077" t="s">
        <v>15224</v>
      </c>
      <c r="F7077" t="s">
        <v>1363</v>
      </c>
      <c r="G7077" t="s">
        <v>1364</v>
      </c>
      <c r="H7077" s="3" t="s">
        <v>2230</v>
      </c>
      <c r="I7077">
        <v>2022</v>
      </c>
      <c r="J7077" s="15" t="s">
        <v>11136</v>
      </c>
      <c r="K7077">
        <v>2022</v>
      </c>
      <c r="L7077" t="s">
        <v>1367</v>
      </c>
      <c r="M7077" t="s">
        <v>14169</v>
      </c>
      <c r="N7077" t="s">
        <v>14170</v>
      </c>
      <c r="O7077">
        <v>26600000000</v>
      </c>
      <c r="P7077" t="s">
        <v>11666</v>
      </c>
      <c r="Q7077">
        <f t="shared" si="124"/>
        <v>800</v>
      </c>
      <c r="R7077">
        <v>24125814</v>
      </c>
      <c r="S7077" t="s">
        <v>2370</v>
      </c>
      <c r="T7077" t="s">
        <v>15225</v>
      </c>
      <c r="U7077" s="75">
        <v>800</v>
      </c>
      <c r="V7077">
        <v>8.8800000000000008</v>
      </c>
      <c r="W7077">
        <v>7104</v>
      </c>
      <c r="AH7077" s="16"/>
      <c r="AI7077" t="s">
        <v>1375</v>
      </c>
    </row>
    <row r="7078" spans="1:35" x14ac:dyDescent="0.25">
      <c r="A7078" t="s">
        <v>15226</v>
      </c>
      <c r="B7078" s="1">
        <v>59</v>
      </c>
      <c r="C7078" t="s">
        <v>14052</v>
      </c>
      <c r="D7078">
        <v>17493676</v>
      </c>
      <c r="E7078" t="s">
        <v>15224</v>
      </c>
      <c r="F7078" t="s">
        <v>1363</v>
      </c>
      <c r="G7078" t="s">
        <v>1364</v>
      </c>
      <c r="H7078" s="3" t="s">
        <v>2230</v>
      </c>
      <c r="I7078">
        <v>2022</v>
      </c>
      <c r="J7078" s="15" t="s">
        <v>11136</v>
      </c>
      <c r="K7078">
        <v>2022</v>
      </c>
      <c r="L7078" t="s">
        <v>1367</v>
      </c>
      <c r="M7078" t="s">
        <v>14169</v>
      </c>
      <c r="N7078" t="s">
        <v>14170</v>
      </c>
      <c r="O7078">
        <v>26600000000</v>
      </c>
      <c r="P7078" t="s">
        <v>11666</v>
      </c>
      <c r="Q7078">
        <f t="shared" si="124"/>
        <v>800</v>
      </c>
      <c r="R7078">
        <v>8163294</v>
      </c>
      <c r="S7078" t="s">
        <v>1382</v>
      </c>
      <c r="T7078" t="s">
        <v>394</v>
      </c>
      <c r="U7078" s="75">
        <v>800</v>
      </c>
      <c r="V7078">
        <v>9.4499999999999993</v>
      </c>
      <c r="W7078">
        <v>7560</v>
      </c>
      <c r="AH7078" s="16"/>
      <c r="AI7078" t="s">
        <v>1375</v>
      </c>
    </row>
    <row r="7079" spans="1:35" x14ac:dyDescent="0.25">
      <c r="A7079" t="s">
        <v>15227</v>
      </c>
      <c r="B7079" s="1">
        <v>59</v>
      </c>
      <c r="C7079" t="s">
        <v>14052</v>
      </c>
      <c r="D7079">
        <v>17493676</v>
      </c>
      <c r="E7079" t="s">
        <v>15224</v>
      </c>
      <c r="F7079" t="s">
        <v>1363</v>
      </c>
      <c r="G7079" t="s">
        <v>1364</v>
      </c>
      <c r="H7079" s="3" t="s">
        <v>2230</v>
      </c>
      <c r="I7079">
        <v>2022</v>
      </c>
      <c r="J7079" s="15" t="s">
        <v>11136</v>
      </c>
      <c r="K7079">
        <v>2022</v>
      </c>
      <c r="L7079" t="s">
        <v>1367</v>
      </c>
      <c r="M7079" t="s">
        <v>14169</v>
      </c>
      <c r="N7079" t="s">
        <v>14170</v>
      </c>
      <c r="O7079">
        <v>26600000000</v>
      </c>
      <c r="P7079" t="s">
        <v>11666</v>
      </c>
      <c r="Q7079">
        <f t="shared" si="124"/>
        <v>800</v>
      </c>
      <c r="R7079">
        <v>4556984</v>
      </c>
      <c r="S7079" t="s">
        <v>11614</v>
      </c>
      <c r="T7079" t="s">
        <v>11615</v>
      </c>
      <c r="U7079" s="75">
        <v>800</v>
      </c>
      <c r="V7079">
        <v>11</v>
      </c>
      <c r="W7079">
        <v>8800</v>
      </c>
      <c r="AH7079" s="16"/>
      <c r="AI7079" t="s">
        <v>1375</v>
      </c>
    </row>
    <row r="7080" spans="1:35" x14ac:dyDescent="0.25">
      <c r="A7080" t="s">
        <v>15228</v>
      </c>
      <c r="B7080" s="1">
        <v>59</v>
      </c>
      <c r="C7080" t="s">
        <v>14052</v>
      </c>
      <c r="D7080">
        <v>17493676</v>
      </c>
      <c r="E7080" t="s">
        <v>15224</v>
      </c>
      <c r="F7080" t="s">
        <v>1363</v>
      </c>
      <c r="G7080" t="s">
        <v>1364</v>
      </c>
      <c r="H7080" s="3" t="s">
        <v>2230</v>
      </c>
      <c r="I7080">
        <v>2022</v>
      </c>
      <c r="J7080" s="15" t="s">
        <v>11136</v>
      </c>
      <c r="K7080">
        <v>2022</v>
      </c>
      <c r="L7080" t="s">
        <v>1367</v>
      </c>
      <c r="M7080" t="s">
        <v>14169</v>
      </c>
      <c r="N7080" t="s">
        <v>14170</v>
      </c>
      <c r="O7080">
        <v>26600000000</v>
      </c>
      <c r="P7080" t="s">
        <v>11666</v>
      </c>
      <c r="Q7080">
        <f t="shared" si="124"/>
        <v>800</v>
      </c>
      <c r="R7080">
        <v>41769899</v>
      </c>
      <c r="S7080" t="s">
        <v>1857</v>
      </c>
      <c r="T7080" t="s">
        <v>15229</v>
      </c>
      <c r="U7080" s="75">
        <v>800</v>
      </c>
      <c r="V7080">
        <v>33</v>
      </c>
      <c r="W7080">
        <v>26400</v>
      </c>
      <c r="AH7080" s="16"/>
      <c r="AI7080" t="s">
        <v>1375</v>
      </c>
    </row>
    <row r="7081" spans="1:35" x14ac:dyDescent="0.25">
      <c r="A7081" t="s">
        <v>15230</v>
      </c>
      <c r="B7081" s="1">
        <v>59</v>
      </c>
      <c r="C7081" t="s">
        <v>571</v>
      </c>
      <c r="D7081">
        <v>17579422</v>
      </c>
      <c r="E7081" t="s">
        <v>15231</v>
      </c>
      <c r="F7081" t="s">
        <v>1363</v>
      </c>
      <c r="G7081" t="s">
        <v>1391</v>
      </c>
      <c r="H7081" s="3" t="s">
        <v>1854</v>
      </c>
      <c r="I7081">
        <v>2022</v>
      </c>
      <c r="J7081" s="15" t="s">
        <v>4186</v>
      </c>
      <c r="K7081">
        <v>2022</v>
      </c>
      <c r="L7081" t="s">
        <v>1367</v>
      </c>
      <c r="M7081" t="s">
        <v>13866</v>
      </c>
      <c r="N7081" t="s">
        <v>14070</v>
      </c>
      <c r="O7081">
        <v>26600000000</v>
      </c>
      <c r="P7081" t="s">
        <v>11686</v>
      </c>
      <c r="Q7081">
        <f t="shared" si="124"/>
        <v>672</v>
      </c>
      <c r="R7081">
        <v>4556984</v>
      </c>
      <c r="S7081" t="s">
        <v>11614</v>
      </c>
      <c r="T7081" t="s">
        <v>15232</v>
      </c>
      <c r="U7081" s="75">
        <v>672</v>
      </c>
      <c r="V7081">
        <v>9</v>
      </c>
      <c r="W7081">
        <v>6048</v>
      </c>
      <c r="AH7081" s="16"/>
      <c r="AI7081" t="s">
        <v>1375</v>
      </c>
    </row>
    <row r="7082" spans="1:35" x14ac:dyDescent="0.25">
      <c r="A7082" t="s">
        <v>15233</v>
      </c>
      <c r="B7082" s="1">
        <v>59</v>
      </c>
      <c r="C7082" t="s">
        <v>571</v>
      </c>
      <c r="D7082">
        <v>17579422</v>
      </c>
      <c r="E7082" t="s">
        <v>15231</v>
      </c>
      <c r="F7082" t="s">
        <v>1363</v>
      </c>
      <c r="G7082" t="s">
        <v>1391</v>
      </c>
      <c r="H7082" s="3" t="s">
        <v>1854</v>
      </c>
      <c r="I7082">
        <v>2022</v>
      </c>
      <c r="J7082" s="15" t="s">
        <v>4186</v>
      </c>
      <c r="K7082">
        <v>2022</v>
      </c>
      <c r="L7082" t="s">
        <v>1367</v>
      </c>
      <c r="M7082" t="s">
        <v>13866</v>
      </c>
      <c r="N7082" t="s">
        <v>14070</v>
      </c>
      <c r="O7082">
        <v>26600000000</v>
      </c>
      <c r="P7082" t="s">
        <v>11686</v>
      </c>
      <c r="Q7082">
        <f t="shared" si="124"/>
        <v>672</v>
      </c>
      <c r="R7082">
        <v>8163294</v>
      </c>
      <c r="S7082" t="s">
        <v>1382</v>
      </c>
      <c r="T7082" t="s">
        <v>394</v>
      </c>
      <c r="U7082" s="75">
        <v>672</v>
      </c>
      <c r="V7082">
        <v>9.4499999999999993</v>
      </c>
      <c r="W7082">
        <v>6350.4</v>
      </c>
      <c r="AH7082" s="16"/>
      <c r="AI7082" t="s">
        <v>1375</v>
      </c>
    </row>
    <row r="7083" spans="1:35" x14ac:dyDescent="0.25">
      <c r="A7083" t="s">
        <v>15234</v>
      </c>
      <c r="B7083" s="1">
        <v>59</v>
      </c>
      <c r="C7083" t="s">
        <v>571</v>
      </c>
      <c r="D7083">
        <v>17579422</v>
      </c>
      <c r="E7083" t="s">
        <v>15231</v>
      </c>
      <c r="F7083" t="s">
        <v>1363</v>
      </c>
      <c r="G7083" t="s">
        <v>1391</v>
      </c>
      <c r="H7083" s="3" t="s">
        <v>1854</v>
      </c>
      <c r="I7083">
        <v>2022</v>
      </c>
      <c r="J7083" s="15" t="s">
        <v>4186</v>
      </c>
      <c r="K7083">
        <v>2022</v>
      </c>
      <c r="L7083" t="s">
        <v>1367</v>
      </c>
      <c r="M7083" t="s">
        <v>13866</v>
      </c>
      <c r="N7083" t="s">
        <v>14070</v>
      </c>
      <c r="O7083">
        <v>26600000000</v>
      </c>
      <c r="P7083" t="s">
        <v>11686</v>
      </c>
      <c r="Q7083">
        <f t="shared" si="124"/>
        <v>672</v>
      </c>
      <c r="R7083">
        <v>24125814</v>
      </c>
      <c r="S7083" t="s">
        <v>2370</v>
      </c>
      <c r="T7083" t="s">
        <v>15163</v>
      </c>
      <c r="U7083" s="75">
        <v>672</v>
      </c>
      <c r="V7083">
        <v>9.5</v>
      </c>
      <c r="W7083">
        <v>6384</v>
      </c>
      <c r="AH7083" s="16"/>
      <c r="AI7083" t="s">
        <v>1375</v>
      </c>
    </row>
    <row r="7084" spans="1:35" x14ac:dyDescent="0.25">
      <c r="A7084" t="s">
        <v>15235</v>
      </c>
      <c r="B7084" s="1">
        <v>59</v>
      </c>
      <c r="C7084" t="s">
        <v>14052</v>
      </c>
      <c r="D7084">
        <v>17547016</v>
      </c>
      <c r="E7084" t="s">
        <v>15236</v>
      </c>
      <c r="F7084" t="s">
        <v>1363</v>
      </c>
      <c r="G7084" t="s">
        <v>1364</v>
      </c>
      <c r="H7084" s="3" t="s">
        <v>3275</v>
      </c>
      <c r="I7084">
        <v>2022</v>
      </c>
      <c r="J7084" s="15" t="s">
        <v>5298</v>
      </c>
      <c r="K7084">
        <v>2022</v>
      </c>
      <c r="L7084" t="s">
        <v>1367</v>
      </c>
      <c r="M7084" t="s">
        <v>14169</v>
      </c>
      <c r="N7084" t="s">
        <v>14170</v>
      </c>
      <c r="O7084">
        <v>26600000000</v>
      </c>
      <c r="P7084" t="s">
        <v>11666</v>
      </c>
      <c r="Q7084">
        <f t="shared" si="124"/>
        <v>1404</v>
      </c>
      <c r="R7084">
        <v>4556984</v>
      </c>
      <c r="S7084" t="s">
        <v>11614</v>
      </c>
      <c r="T7084" t="s">
        <v>11630</v>
      </c>
      <c r="U7084" s="75">
        <v>1404</v>
      </c>
      <c r="V7084">
        <v>8.1999999999999993</v>
      </c>
      <c r="W7084">
        <v>11512.8</v>
      </c>
      <c r="AH7084" s="16"/>
      <c r="AI7084" t="s">
        <v>1375</v>
      </c>
    </row>
    <row r="7085" spans="1:35" x14ac:dyDescent="0.25">
      <c r="A7085" t="s">
        <v>15237</v>
      </c>
      <c r="B7085" s="1">
        <v>59</v>
      </c>
      <c r="C7085" t="s">
        <v>14052</v>
      </c>
      <c r="D7085">
        <v>17547016</v>
      </c>
      <c r="E7085" t="s">
        <v>15236</v>
      </c>
      <c r="F7085" t="s">
        <v>1363</v>
      </c>
      <c r="G7085" t="s">
        <v>1364</v>
      </c>
      <c r="H7085" s="3" t="s">
        <v>3275</v>
      </c>
      <c r="I7085">
        <v>2022</v>
      </c>
      <c r="J7085" s="15" t="s">
        <v>5298</v>
      </c>
      <c r="K7085">
        <v>2022</v>
      </c>
      <c r="L7085" t="s">
        <v>1367</v>
      </c>
      <c r="M7085" t="s">
        <v>14169</v>
      </c>
      <c r="N7085" t="s">
        <v>14170</v>
      </c>
      <c r="O7085">
        <v>26600000000</v>
      </c>
      <c r="P7085" t="s">
        <v>11666</v>
      </c>
      <c r="Q7085">
        <f t="shared" si="124"/>
        <v>1404</v>
      </c>
      <c r="R7085">
        <v>8163294</v>
      </c>
      <c r="S7085" t="s">
        <v>1382</v>
      </c>
      <c r="T7085" t="s">
        <v>11675</v>
      </c>
      <c r="U7085" s="75">
        <v>1404</v>
      </c>
      <c r="V7085">
        <v>9.4499999999999993</v>
      </c>
      <c r="W7085">
        <v>13267.8</v>
      </c>
      <c r="AH7085" s="16"/>
      <c r="AI7085" t="s">
        <v>1375</v>
      </c>
    </row>
    <row r="7086" spans="1:35" x14ac:dyDescent="0.25">
      <c r="A7086" t="s">
        <v>15238</v>
      </c>
      <c r="B7086" s="1">
        <v>59</v>
      </c>
      <c r="C7086" t="s">
        <v>571</v>
      </c>
      <c r="D7086">
        <v>17705584</v>
      </c>
      <c r="E7086" t="s">
        <v>14687</v>
      </c>
      <c r="F7086" t="s">
        <v>1363</v>
      </c>
      <c r="G7086" t="s">
        <v>1391</v>
      </c>
      <c r="H7086" s="3" t="s">
        <v>1791</v>
      </c>
      <c r="I7086">
        <v>2022</v>
      </c>
      <c r="J7086" s="15" t="s">
        <v>1788</v>
      </c>
      <c r="K7086">
        <v>2022</v>
      </c>
      <c r="L7086" t="s">
        <v>1367</v>
      </c>
      <c r="M7086" t="s">
        <v>14318</v>
      </c>
      <c r="N7086" t="s">
        <v>14318</v>
      </c>
      <c r="O7086">
        <v>0</v>
      </c>
      <c r="P7086" t="s">
        <v>133</v>
      </c>
      <c r="Q7086">
        <f t="shared" si="124"/>
        <v>1500</v>
      </c>
      <c r="R7086">
        <v>4556984</v>
      </c>
      <c r="S7086" t="s">
        <v>11614</v>
      </c>
      <c r="T7086" t="s">
        <v>15232</v>
      </c>
      <c r="U7086" s="75">
        <v>1500</v>
      </c>
      <c r="V7086">
        <v>8.1999999999999993</v>
      </c>
      <c r="W7086">
        <v>12300</v>
      </c>
      <c r="AH7086" s="16"/>
      <c r="AI7086" t="s">
        <v>1375</v>
      </c>
    </row>
    <row r="7087" spans="1:35" x14ac:dyDescent="0.25">
      <c r="A7087" t="s">
        <v>15239</v>
      </c>
      <c r="B7087" s="1">
        <v>59</v>
      </c>
      <c r="C7087" t="s">
        <v>571</v>
      </c>
      <c r="D7087">
        <v>17705584</v>
      </c>
      <c r="E7087" t="s">
        <v>14687</v>
      </c>
      <c r="F7087" t="s">
        <v>1363</v>
      </c>
      <c r="G7087" t="s">
        <v>1391</v>
      </c>
      <c r="H7087" s="3" t="s">
        <v>1791</v>
      </c>
      <c r="I7087">
        <v>2022</v>
      </c>
      <c r="J7087" s="15" t="s">
        <v>1788</v>
      </c>
      <c r="K7087">
        <v>2022</v>
      </c>
      <c r="L7087" t="s">
        <v>1367</v>
      </c>
      <c r="M7087" t="s">
        <v>14318</v>
      </c>
      <c r="N7087" t="s">
        <v>14318</v>
      </c>
      <c r="O7087">
        <v>0</v>
      </c>
      <c r="P7087" t="s">
        <v>133</v>
      </c>
      <c r="Q7087">
        <f t="shared" si="124"/>
        <v>1500</v>
      </c>
      <c r="R7087">
        <v>8163294</v>
      </c>
      <c r="S7087" t="s">
        <v>1382</v>
      </c>
      <c r="T7087" t="s">
        <v>394</v>
      </c>
      <c r="U7087" s="75">
        <v>1500</v>
      </c>
      <c r="V7087">
        <v>9.4499999999999993</v>
      </c>
      <c r="W7087">
        <v>14175</v>
      </c>
      <c r="AH7087" s="16"/>
      <c r="AI7087" t="s">
        <v>1375</v>
      </c>
    </row>
    <row r="7088" spans="1:35" x14ac:dyDescent="0.25">
      <c r="A7088" t="s">
        <v>15240</v>
      </c>
      <c r="B7088" s="1">
        <v>59</v>
      </c>
      <c r="C7088" t="s">
        <v>14052</v>
      </c>
      <c r="D7088">
        <v>17731828</v>
      </c>
      <c r="E7088" t="s">
        <v>11547</v>
      </c>
      <c r="F7088" t="s">
        <v>1363</v>
      </c>
      <c r="G7088" t="s">
        <v>1364</v>
      </c>
      <c r="H7088" s="3" t="s">
        <v>1792</v>
      </c>
      <c r="I7088">
        <v>2022</v>
      </c>
      <c r="J7088" s="15" t="s">
        <v>1788</v>
      </c>
      <c r="K7088">
        <v>2022</v>
      </c>
      <c r="L7088" t="s">
        <v>1367</v>
      </c>
      <c r="M7088" t="s">
        <v>14169</v>
      </c>
      <c r="N7088" t="s">
        <v>14170</v>
      </c>
      <c r="O7088">
        <v>26600000000</v>
      </c>
      <c r="P7088" t="s">
        <v>11666</v>
      </c>
      <c r="Q7088">
        <f t="shared" si="124"/>
        <v>450</v>
      </c>
      <c r="R7088">
        <v>90552857</v>
      </c>
      <c r="S7088" t="s">
        <v>1928</v>
      </c>
      <c r="T7088" t="s">
        <v>587</v>
      </c>
      <c r="U7088" s="75">
        <v>450</v>
      </c>
      <c r="V7088">
        <v>9</v>
      </c>
      <c r="W7088">
        <v>4050</v>
      </c>
      <c r="AH7088" s="16"/>
      <c r="AI7088" t="s">
        <v>1375</v>
      </c>
    </row>
    <row r="7089" spans="1:35" x14ac:dyDescent="0.25">
      <c r="A7089" t="s">
        <v>15241</v>
      </c>
      <c r="B7089" s="1">
        <v>59</v>
      </c>
      <c r="C7089" t="s">
        <v>14052</v>
      </c>
      <c r="D7089">
        <v>17731828</v>
      </c>
      <c r="E7089" t="s">
        <v>11547</v>
      </c>
      <c r="F7089" t="s">
        <v>1363</v>
      </c>
      <c r="G7089" t="s">
        <v>1364</v>
      </c>
      <c r="H7089" s="3" t="s">
        <v>1792</v>
      </c>
      <c r="I7089">
        <v>2022</v>
      </c>
      <c r="J7089" s="15" t="s">
        <v>1788</v>
      </c>
      <c r="K7089">
        <v>2022</v>
      </c>
      <c r="L7089" t="s">
        <v>1367</v>
      </c>
      <c r="M7089" t="s">
        <v>14169</v>
      </c>
      <c r="N7089" t="s">
        <v>14170</v>
      </c>
      <c r="O7089">
        <v>26600000000</v>
      </c>
      <c r="P7089" t="s">
        <v>11666</v>
      </c>
      <c r="Q7089">
        <f t="shared" si="124"/>
        <v>450</v>
      </c>
      <c r="R7089">
        <v>8163294</v>
      </c>
      <c r="S7089" t="s">
        <v>1382</v>
      </c>
      <c r="T7089" t="s">
        <v>14084</v>
      </c>
      <c r="U7089" s="75">
        <v>450</v>
      </c>
      <c r="V7089">
        <v>9.4499999999999993</v>
      </c>
      <c r="W7089">
        <v>4252.5</v>
      </c>
      <c r="AH7089" s="16"/>
      <c r="AI7089" t="s">
        <v>1375</v>
      </c>
    </row>
    <row r="7090" spans="1:35" x14ac:dyDescent="0.25">
      <c r="A7090" t="s">
        <v>15242</v>
      </c>
      <c r="B7090" s="1">
        <v>59</v>
      </c>
      <c r="C7090" t="s">
        <v>571</v>
      </c>
      <c r="D7090">
        <v>17705584</v>
      </c>
      <c r="E7090" t="s">
        <v>14687</v>
      </c>
      <c r="F7090" t="s">
        <v>1363</v>
      </c>
      <c r="G7090" t="s">
        <v>1391</v>
      </c>
      <c r="H7090" s="3" t="s">
        <v>1791</v>
      </c>
      <c r="I7090">
        <v>2022</v>
      </c>
      <c r="J7090" s="15" t="s">
        <v>1788</v>
      </c>
      <c r="K7090">
        <v>2022</v>
      </c>
      <c r="L7090" t="s">
        <v>1367</v>
      </c>
      <c r="M7090" t="s">
        <v>14318</v>
      </c>
      <c r="N7090" t="s">
        <v>14318</v>
      </c>
      <c r="O7090">
        <v>0</v>
      </c>
      <c r="P7090" t="s">
        <v>133</v>
      </c>
      <c r="Q7090">
        <f t="shared" si="124"/>
        <v>1500</v>
      </c>
      <c r="R7090">
        <v>24125814</v>
      </c>
      <c r="S7090" t="s">
        <v>2370</v>
      </c>
      <c r="T7090" t="s">
        <v>15243</v>
      </c>
      <c r="U7090" s="75">
        <v>1500</v>
      </c>
      <c r="V7090">
        <v>9.5</v>
      </c>
      <c r="W7090">
        <v>14250</v>
      </c>
      <c r="AH7090" s="16"/>
      <c r="AI7090" t="s">
        <v>1375</v>
      </c>
    </row>
    <row r="7091" spans="1:35" x14ac:dyDescent="0.25">
      <c r="A7091" t="s">
        <v>15244</v>
      </c>
      <c r="B7091" s="1">
        <v>59</v>
      </c>
      <c r="C7091" t="s">
        <v>14052</v>
      </c>
      <c r="D7091">
        <v>17732530</v>
      </c>
      <c r="E7091" t="s">
        <v>15245</v>
      </c>
      <c r="F7091" t="s">
        <v>1363</v>
      </c>
      <c r="G7091" t="s">
        <v>1364</v>
      </c>
      <c r="H7091" s="3" t="s">
        <v>2250</v>
      </c>
      <c r="I7091">
        <v>2022</v>
      </c>
      <c r="J7091" s="15" t="s">
        <v>5315</v>
      </c>
      <c r="K7091">
        <v>2022</v>
      </c>
      <c r="L7091" t="s">
        <v>1367</v>
      </c>
      <c r="M7091" t="s">
        <v>14169</v>
      </c>
      <c r="N7091" t="s">
        <v>14170</v>
      </c>
      <c r="O7091">
        <v>26600000000</v>
      </c>
      <c r="P7091" t="s">
        <v>11666</v>
      </c>
      <c r="Q7091">
        <f t="shared" si="124"/>
        <v>5000</v>
      </c>
      <c r="R7091">
        <v>4556984</v>
      </c>
      <c r="S7091" t="s">
        <v>11614</v>
      </c>
      <c r="T7091" t="s">
        <v>11630</v>
      </c>
      <c r="U7091" s="75">
        <v>5000</v>
      </c>
      <c r="V7091">
        <v>9</v>
      </c>
      <c r="W7091">
        <v>45000</v>
      </c>
      <c r="AH7091" s="16"/>
      <c r="AI7091" t="s">
        <v>1375</v>
      </c>
    </row>
    <row r="7092" spans="1:35" x14ac:dyDescent="0.25">
      <c r="A7092" t="s">
        <v>15246</v>
      </c>
      <c r="B7092" s="1">
        <v>59</v>
      </c>
      <c r="C7092" t="s">
        <v>14052</v>
      </c>
      <c r="D7092">
        <v>17732530</v>
      </c>
      <c r="E7092" t="s">
        <v>15245</v>
      </c>
      <c r="F7092" t="s">
        <v>1363</v>
      </c>
      <c r="G7092" t="s">
        <v>1364</v>
      </c>
      <c r="H7092" s="3" t="s">
        <v>2250</v>
      </c>
      <c r="I7092">
        <v>2022</v>
      </c>
      <c r="J7092" s="15" t="s">
        <v>5315</v>
      </c>
      <c r="K7092">
        <v>2022</v>
      </c>
      <c r="L7092" t="s">
        <v>1367</v>
      </c>
      <c r="M7092" t="s">
        <v>14169</v>
      </c>
      <c r="N7092" t="s">
        <v>14170</v>
      </c>
      <c r="O7092">
        <v>26600000000</v>
      </c>
      <c r="P7092" t="s">
        <v>11666</v>
      </c>
      <c r="Q7092">
        <f t="shared" si="124"/>
        <v>5000</v>
      </c>
      <c r="R7092">
        <v>8163294</v>
      </c>
      <c r="S7092" t="s">
        <v>1382</v>
      </c>
      <c r="T7092" t="s">
        <v>394</v>
      </c>
      <c r="U7092" s="75">
        <v>5000</v>
      </c>
      <c r="V7092">
        <v>9.4499999999999993</v>
      </c>
      <c r="W7092">
        <v>47250</v>
      </c>
      <c r="AH7092" s="16"/>
      <c r="AI7092" t="s">
        <v>1375</v>
      </c>
    </row>
    <row r="7093" spans="1:35" x14ac:dyDescent="0.25">
      <c r="A7093" t="s">
        <v>15247</v>
      </c>
      <c r="B7093" s="1">
        <v>59</v>
      </c>
      <c r="C7093" t="s">
        <v>571</v>
      </c>
      <c r="D7093">
        <v>17802849</v>
      </c>
      <c r="E7093" t="s">
        <v>15248</v>
      </c>
      <c r="F7093" t="s">
        <v>1363</v>
      </c>
      <c r="G7093" t="s">
        <v>9607</v>
      </c>
      <c r="H7093" s="3" t="s">
        <v>13609</v>
      </c>
      <c r="I7093">
        <v>2022</v>
      </c>
      <c r="J7093" s="15" t="s">
        <v>13610</v>
      </c>
      <c r="K7093">
        <v>2022</v>
      </c>
      <c r="L7093" t="s">
        <v>1367</v>
      </c>
      <c r="M7093" t="s">
        <v>15249</v>
      </c>
      <c r="N7093" t="s">
        <v>15249</v>
      </c>
      <c r="O7093">
        <v>26600000000</v>
      </c>
      <c r="P7093" t="s">
        <v>133</v>
      </c>
      <c r="Q7093">
        <f t="shared" si="124"/>
        <v>3750</v>
      </c>
      <c r="R7093">
        <v>4556984</v>
      </c>
      <c r="S7093" t="s">
        <v>11614</v>
      </c>
      <c r="T7093" t="s">
        <v>11796</v>
      </c>
      <c r="U7093" s="75">
        <v>3750</v>
      </c>
      <c r="V7093">
        <v>9.9</v>
      </c>
      <c r="W7093">
        <v>37125</v>
      </c>
      <c r="AH7093" s="16"/>
      <c r="AI7093" t="s">
        <v>1375</v>
      </c>
    </row>
    <row r="7094" spans="1:35" x14ac:dyDescent="0.25">
      <c r="A7094" t="s">
        <v>15250</v>
      </c>
      <c r="B7094" s="1">
        <v>59</v>
      </c>
      <c r="C7094" t="s">
        <v>571</v>
      </c>
      <c r="D7094">
        <v>17802849</v>
      </c>
      <c r="E7094" t="s">
        <v>15248</v>
      </c>
      <c r="F7094" t="s">
        <v>1363</v>
      </c>
      <c r="G7094" t="s">
        <v>9607</v>
      </c>
      <c r="H7094" s="3" t="s">
        <v>13609</v>
      </c>
      <c r="I7094">
        <v>2022</v>
      </c>
      <c r="J7094" s="15" t="s">
        <v>13610</v>
      </c>
      <c r="K7094">
        <v>2022</v>
      </c>
      <c r="L7094" t="s">
        <v>1367</v>
      </c>
      <c r="M7094" t="s">
        <v>15249</v>
      </c>
      <c r="N7094" t="s">
        <v>15249</v>
      </c>
      <c r="O7094">
        <v>26600000000</v>
      </c>
      <c r="P7094" t="s">
        <v>133</v>
      </c>
      <c r="Q7094">
        <f t="shared" si="124"/>
        <v>3750</v>
      </c>
      <c r="R7094">
        <v>106069225</v>
      </c>
      <c r="S7094" t="s">
        <v>3523</v>
      </c>
      <c r="T7094" t="s">
        <v>394</v>
      </c>
      <c r="U7094" s="75">
        <v>3750</v>
      </c>
      <c r="V7094">
        <v>13.72</v>
      </c>
      <c r="W7094">
        <v>51450</v>
      </c>
      <c r="AH7094" s="16"/>
      <c r="AI7094" t="s">
        <v>1375</v>
      </c>
    </row>
    <row r="7095" spans="1:35" x14ac:dyDescent="0.25">
      <c r="A7095" t="s">
        <v>15251</v>
      </c>
      <c r="B7095" s="1">
        <v>59</v>
      </c>
      <c r="C7095" t="s">
        <v>14052</v>
      </c>
      <c r="D7095">
        <v>18070310</v>
      </c>
      <c r="E7095" t="s">
        <v>15252</v>
      </c>
      <c r="F7095" t="s">
        <v>1363</v>
      </c>
      <c r="G7095" t="s">
        <v>1364</v>
      </c>
      <c r="H7095" s="3" t="s">
        <v>3619</v>
      </c>
      <c r="I7095">
        <v>2022</v>
      </c>
      <c r="J7095" s="15" t="s">
        <v>3620</v>
      </c>
      <c r="K7095">
        <v>2022</v>
      </c>
      <c r="L7095" t="s">
        <v>1367</v>
      </c>
      <c r="M7095" t="s">
        <v>14169</v>
      </c>
      <c r="N7095" t="s">
        <v>14170</v>
      </c>
      <c r="O7095">
        <v>26600000000</v>
      </c>
      <c r="P7095" t="s">
        <v>11666</v>
      </c>
      <c r="Q7095">
        <f t="shared" si="124"/>
        <v>4000</v>
      </c>
      <c r="R7095">
        <v>4556984</v>
      </c>
      <c r="S7095" t="s">
        <v>11614</v>
      </c>
      <c r="T7095" t="s">
        <v>11796</v>
      </c>
      <c r="U7095" s="75">
        <v>4000</v>
      </c>
      <c r="V7095">
        <v>9</v>
      </c>
      <c r="W7095">
        <v>36000</v>
      </c>
      <c r="AH7095" s="16"/>
      <c r="AI7095" t="s">
        <v>1375</v>
      </c>
    </row>
    <row r="7096" spans="1:35" x14ac:dyDescent="0.25">
      <c r="A7096" t="s">
        <v>15253</v>
      </c>
      <c r="B7096" s="1">
        <v>59</v>
      </c>
      <c r="C7096" t="s">
        <v>14052</v>
      </c>
      <c r="D7096">
        <v>18070310</v>
      </c>
      <c r="E7096" t="s">
        <v>15252</v>
      </c>
      <c r="F7096" t="s">
        <v>1363</v>
      </c>
      <c r="G7096" t="s">
        <v>1364</v>
      </c>
      <c r="H7096" s="3" t="s">
        <v>3619</v>
      </c>
      <c r="I7096">
        <v>2022</v>
      </c>
      <c r="J7096" s="15" t="s">
        <v>3620</v>
      </c>
      <c r="K7096">
        <v>2022</v>
      </c>
      <c r="L7096" t="s">
        <v>1367</v>
      </c>
      <c r="M7096" t="s">
        <v>14169</v>
      </c>
      <c r="N7096" t="s">
        <v>14170</v>
      </c>
      <c r="O7096">
        <v>26600000000</v>
      </c>
      <c r="P7096" t="s">
        <v>11666</v>
      </c>
      <c r="Q7096">
        <f t="shared" si="124"/>
        <v>4000</v>
      </c>
      <c r="R7096">
        <v>101339976</v>
      </c>
      <c r="S7096" t="s">
        <v>11638</v>
      </c>
      <c r="T7096" t="s">
        <v>14169</v>
      </c>
      <c r="U7096" s="75">
        <v>4000</v>
      </c>
      <c r="V7096">
        <v>13.05</v>
      </c>
      <c r="W7096">
        <v>52200</v>
      </c>
      <c r="AH7096" s="16"/>
      <c r="AI7096" t="s">
        <v>1375</v>
      </c>
    </row>
    <row r="7097" spans="1:35" x14ac:dyDescent="0.25">
      <c r="A7097" t="s">
        <v>15254</v>
      </c>
      <c r="B7097" s="1">
        <v>59</v>
      </c>
      <c r="C7097" t="s">
        <v>14052</v>
      </c>
      <c r="D7097">
        <v>18070310</v>
      </c>
      <c r="E7097" t="s">
        <v>15252</v>
      </c>
      <c r="F7097" t="s">
        <v>1363</v>
      </c>
      <c r="G7097" t="s">
        <v>1364</v>
      </c>
      <c r="H7097" s="3" t="s">
        <v>3619</v>
      </c>
      <c r="I7097">
        <v>2022</v>
      </c>
      <c r="J7097" s="15" t="s">
        <v>3620</v>
      </c>
      <c r="K7097">
        <v>2022</v>
      </c>
      <c r="L7097" t="s">
        <v>1367</v>
      </c>
      <c r="M7097" t="s">
        <v>14169</v>
      </c>
      <c r="N7097" t="s">
        <v>14170</v>
      </c>
      <c r="O7097">
        <v>26600000000</v>
      </c>
      <c r="P7097" t="s">
        <v>11666</v>
      </c>
      <c r="Q7097">
        <f t="shared" si="124"/>
        <v>4000</v>
      </c>
      <c r="R7097">
        <v>8163294</v>
      </c>
      <c r="S7097" t="s">
        <v>1382</v>
      </c>
      <c r="T7097" t="s">
        <v>394</v>
      </c>
      <c r="U7097" s="75">
        <v>4000</v>
      </c>
      <c r="V7097">
        <v>13.72</v>
      </c>
      <c r="W7097">
        <v>54880</v>
      </c>
      <c r="AH7097" s="16"/>
      <c r="AI7097" t="s">
        <v>1375</v>
      </c>
    </row>
    <row r="7098" spans="1:35" x14ac:dyDescent="0.25">
      <c r="A7098" t="s">
        <v>15255</v>
      </c>
      <c r="B7098" s="1">
        <v>59</v>
      </c>
      <c r="C7098" t="s">
        <v>571</v>
      </c>
      <c r="D7098">
        <v>18047033</v>
      </c>
      <c r="E7098" t="s">
        <v>15256</v>
      </c>
      <c r="F7098" t="s">
        <v>1363</v>
      </c>
      <c r="G7098" t="s">
        <v>1391</v>
      </c>
      <c r="H7098" s="3" t="s">
        <v>2717</v>
      </c>
      <c r="I7098">
        <v>2022</v>
      </c>
      <c r="J7098" s="15" t="s">
        <v>2712</v>
      </c>
      <c r="K7098">
        <v>2022</v>
      </c>
      <c r="L7098" t="s">
        <v>1367</v>
      </c>
      <c r="M7098" t="s">
        <v>13866</v>
      </c>
      <c r="N7098" t="s">
        <v>14070</v>
      </c>
      <c r="O7098">
        <v>26600000000</v>
      </c>
      <c r="P7098" t="s">
        <v>11686</v>
      </c>
      <c r="Q7098">
        <f t="shared" si="124"/>
        <v>4</v>
      </c>
      <c r="R7098">
        <v>90552857</v>
      </c>
      <c r="S7098" t="s">
        <v>1928</v>
      </c>
      <c r="T7098" t="s">
        <v>587</v>
      </c>
      <c r="U7098" s="75">
        <v>4</v>
      </c>
      <c r="V7098">
        <v>8.3000000000000007</v>
      </c>
      <c r="W7098">
        <v>33.200000000000003</v>
      </c>
      <c r="AH7098" s="16"/>
      <c r="AI7098" t="s">
        <v>1375</v>
      </c>
    </row>
    <row r="7099" spans="1:35" x14ac:dyDescent="0.25">
      <c r="A7099" t="s">
        <v>15257</v>
      </c>
      <c r="B7099" s="1">
        <v>59</v>
      </c>
      <c r="C7099" t="s">
        <v>14052</v>
      </c>
      <c r="D7099">
        <v>18050441</v>
      </c>
      <c r="E7099" t="s">
        <v>15258</v>
      </c>
      <c r="F7099" t="s">
        <v>1363</v>
      </c>
      <c r="G7099" t="s">
        <v>1391</v>
      </c>
      <c r="H7099" s="3" t="s">
        <v>2717</v>
      </c>
      <c r="I7099">
        <v>2022</v>
      </c>
      <c r="J7099" s="15" t="s">
        <v>2712</v>
      </c>
      <c r="K7099">
        <v>2022</v>
      </c>
      <c r="L7099" t="s">
        <v>1367</v>
      </c>
      <c r="M7099" t="s">
        <v>13866</v>
      </c>
      <c r="N7099" t="s">
        <v>14070</v>
      </c>
      <c r="O7099">
        <v>26600000000</v>
      </c>
      <c r="P7099" t="s">
        <v>11666</v>
      </c>
      <c r="Q7099">
        <f t="shared" si="124"/>
        <v>20</v>
      </c>
      <c r="R7099">
        <v>90552857</v>
      </c>
      <c r="S7099" t="s">
        <v>1928</v>
      </c>
      <c r="T7099" t="s">
        <v>587</v>
      </c>
      <c r="U7099" s="75">
        <v>20</v>
      </c>
      <c r="V7099">
        <v>8</v>
      </c>
      <c r="W7099">
        <v>160</v>
      </c>
      <c r="AH7099" s="16"/>
      <c r="AI7099" t="s">
        <v>1375</v>
      </c>
    </row>
    <row r="7100" spans="1:35" x14ac:dyDescent="0.25">
      <c r="A7100" t="s">
        <v>15259</v>
      </c>
      <c r="B7100" s="1">
        <v>59</v>
      </c>
      <c r="C7100" t="s">
        <v>14052</v>
      </c>
      <c r="D7100">
        <v>18154018</v>
      </c>
      <c r="E7100" t="s">
        <v>4018</v>
      </c>
      <c r="F7100" t="s">
        <v>1363</v>
      </c>
      <c r="G7100" t="s">
        <v>1364</v>
      </c>
      <c r="H7100" s="3" t="s">
        <v>4019</v>
      </c>
      <c r="I7100">
        <v>2022</v>
      </c>
      <c r="J7100" s="15" t="s">
        <v>4020</v>
      </c>
      <c r="K7100">
        <v>2022</v>
      </c>
      <c r="L7100" t="s">
        <v>1367</v>
      </c>
      <c r="M7100" t="s">
        <v>14169</v>
      </c>
      <c r="N7100" t="s">
        <v>14170</v>
      </c>
      <c r="O7100">
        <v>26600000000</v>
      </c>
      <c r="P7100" t="s">
        <v>11666</v>
      </c>
      <c r="Q7100">
        <f t="shared" si="124"/>
        <v>1300</v>
      </c>
      <c r="R7100">
        <v>8163294</v>
      </c>
      <c r="S7100" t="s">
        <v>1382</v>
      </c>
      <c r="T7100" t="s">
        <v>394</v>
      </c>
      <c r="U7100" s="75">
        <v>1300</v>
      </c>
      <c r="V7100">
        <v>13.72</v>
      </c>
      <c r="W7100">
        <v>17836</v>
      </c>
      <c r="AH7100" s="16"/>
      <c r="AI7100" t="s">
        <v>1375</v>
      </c>
    </row>
    <row r="7101" spans="1:35" x14ac:dyDescent="0.25">
      <c r="A7101" t="s">
        <v>15260</v>
      </c>
      <c r="B7101" s="1">
        <v>59</v>
      </c>
      <c r="C7101" t="s">
        <v>571</v>
      </c>
      <c r="D7101">
        <v>18080596</v>
      </c>
      <c r="E7101" t="s">
        <v>11713</v>
      </c>
      <c r="F7101" t="s">
        <v>1363</v>
      </c>
      <c r="G7101" t="s">
        <v>1364</v>
      </c>
      <c r="H7101" s="3" t="s">
        <v>3620</v>
      </c>
      <c r="I7101">
        <v>2022</v>
      </c>
      <c r="J7101" s="15" t="s">
        <v>2284</v>
      </c>
      <c r="K7101">
        <v>2022</v>
      </c>
      <c r="L7101" t="s">
        <v>1367</v>
      </c>
      <c r="M7101" t="s">
        <v>14169</v>
      </c>
      <c r="N7101" t="s">
        <v>14170</v>
      </c>
      <c r="O7101">
        <v>26600000000</v>
      </c>
      <c r="P7101" t="s">
        <v>11686</v>
      </c>
      <c r="Q7101">
        <f t="shared" si="124"/>
        <v>200</v>
      </c>
      <c r="R7101">
        <v>90552857</v>
      </c>
      <c r="S7101" t="s">
        <v>1928</v>
      </c>
      <c r="T7101" t="s">
        <v>587</v>
      </c>
      <c r="U7101" s="75">
        <v>200</v>
      </c>
      <c r="V7101">
        <v>8.3000000000000007</v>
      </c>
      <c r="W7101">
        <v>1660</v>
      </c>
      <c r="AH7101" s="16"/>
      <c r="AI7101" t="s">
        <v>1375</v>
      </c>
    </row>
    <row r="7102" spans="1:35" x14ac:dyDescent="0.25">
      <c r="A7102" t="s">
        <v>15261</v>
      </c>
      <c r="B7102" s="1">
        <v>59</v>
      </c>
      <c r="C7102" t="s">
        <v>571</v>
      </c>
      <c r="D7102">
        <v>18080596</v>
      </c>
      <c r="E7102" t="s">
        <v>11713</v>
      </c>
      <c r="F7102" t="s">
        <v>1363</v>
      </c>
      <c r="G7102" t="s">
        <v>1364</v>
      </c>
      <c r="H7102" s="3" t="s">
        <v>3620</v>
      </c>
      <c r="I7102">
        <v>2022</v>
      </c>
      <c r="J7102" s="15" t="s">
        <v>2284</v>
      </c>
      <c r="K7102">
        <v>2022</v>
      </c>
      <c r="L7102" t="s">
        <v>1367</v>
      </c>
      <c r="M7102" t="s">
        <v>14169</v>
      </c>
      <c r="N7102" t="s">
        <v>14170</v>
      </c>
      <c r="O7102">
        <v>26600000000</v>
      </c>
      <c r="P7102" t="s">
        <v>11686</v>
      </c>
      <c r="Q7102">
        <f t="shared" si="124"/>
        <v>200</v>
      </c>
      <c r="R7102">
        <v>4556984</v>
      </c>
      <c r="S7102" t="s">
        <v>11614</v>
      </c>
      <c r="T7102" t="s">
        <v>11630</v>
      </c>
      <c r="U7102" s="75">
        <v>200</v>
      </c>
      <c r="V7102">
        <v>10.5</v>
      </c>
      <c r="W7102">
        <v>2100</v>
      </c>
      <c r="AH7102" s="16"/>
      <c r="AI7102" t="s">
        <v>1375</v>
      </c>
    </row>
    <row r="7103" spans="1:35" x14ac:dyDescent="0.25">
      <c r="A7103" t="s">
        <v>15262</v>
      </c>
      <c r="B7103" s="1">
        <v>59</v>
      </c>
      <c r="C7103" t="s">
        <v>571</v>
      </c>
      <c r="D7103">
        <v>18080596</v>
      </c>
      <c r="E7103" t="s">
        <v>11713</v>
      </c>
      <c r="F7103" t="s">
        <v>1363</v>
      </c>
      <c r="G7103" t="s">
        <v>1364</v>
      </c>
      <c r="H7103" s="3" t="s">
        <v>3620</v>
      </c>
      <c r="I7103">
        <v>2022</v>
      </c>
      <c r="J7103" s="15" t="s">
        <v>2284</v>
      </c>
      <c r="K7103">
        <v>2022</v>
      </c>
      <c r="L7103" t="s">
        <v>1367</v>
      </c>
      <c r="M7103" t="s">
        <v>14169</v>
      </c>
      <c r="N7103" t="s">
        <v>14170</v>
      </c>
      <c r="O7103">
        <v>26600000000</v>
      </c>
      <c r="P7103" t="s">
        <v>11686</v>
      </c>
      <c r="Q7103">
        <f t="shared" si="124"/>
        <v>200</v>
      </c>
      <c r="R7103">
        <v>8163294</v>
      </c>
      <c r="S7103" t="s">
        <v>1382</v>
      </c>
      <c r="T7103" t="s">
        <v>394</v>
      </c>
      <c r="U7103" s="75">
        <v>200</v>
      </c>
      <c r="V7103">
        <v>13.72</v>
      </c>
      <c r="W7103">
        <v>2744</v>
      </c>
      <c r="AH7103" s="16"/>
      <c r="AI7103" t="s">
        <v>1375</v>
      </c>
    </row>
    <row r="7104" spans="1:35" x14ac:dyDescent="0.25">
      <c r="A7104" t="s">
        <v>15263</v>
      </c>
      <c r="B7104" s="1">
        <v>59</v>
      </c>
      <c r="C7104" t="s">
        <v>14052</v>
      </c>
      <c r="D7104">
        <v>18050441</v>
      </c>
      <c r="E7104" t="s">
        <v>15258</v>
      </c>
      <c r="F7104" t="s">
        <v>1363</v>
      </c>
      <c r="G7104" t="s">
        <v>1391</v>
      </c>
      <c r="H7104" s="3" t="s">
        <v>2717</v>
      </c>
      <c r="I7104">
        <v>2022</v>
      </c>
      <c r="J7104" s="15" t="s">
        <v>2712</v>
      </c>
      <c r="K7104">
        <v>2022</v>
      </c>
      <c r="L7104" t="s">
        <v>1367</v>
      </c>
      <c r="M7104" t="s">
        <v>13866</v>
      </c>
      <c r="N7104" t="s">
        <v>14070</v>
      </c>
      <c r="O7104">
        <v>26600000000</v>
      </c>
      <c r="P7104" t="s">
        <v>11666</v>
      </c>
      <c r="Q7104">
        <f t="shared" si="124"/>
        <v>20</v>
      </c>
      <c r="R7104">
        <v>4556984</v>
      </c>
      <c r="S7104" t="s">
        <v>11614</v>
      </c>
      <c r="T7104" t="s">
        <v>14675</v>
      </c>
      <c r="U7104" s="75">
        <v>20</v>
      </c>
      <c r="V7104">
        <v>8.4</v>
      </c>
      <c r="W7104">
        <v>168</v>
      </c>
      <c r="AH7104" s="16"/>
      <c r="AI7104" t="s">
        <v>1375</v>
      </c>
    </row>
    <row r="7105" spans="1:35" x14ac:dyDescent="0.25">
      <c r="A7105" t="s">
        <v>15264</v>
      </c>
      <c r="B7105" s="1">
        <v>59</v>
      </c>
      <c r="C7105" t="s">
        <v>14052</v>
      </c>
      <c r="D7105">
        <v>18050441</v>
      </c>
      <c r="E7105" t="s">
        <v>15258</v>
      </c>
      <c r="F7105" t="s">
        <v>1363</v>
      </c>
      <c r="G7105" t="s">
        <v>1391</v>
      </c>
      <c r="H7105" s="3" t="s">
        <v>2717</v>
      </c>
      <c r="I7105">
        <v>2022</v>
      </c>
      <c r="J7105" s="15" t="s">
        <v>2712</v>
      </c>
      <c r="K7105">
        <v>2022</v>
      </c>
      <c r="L7105" t="s">
        <v>1367</v>
      </c>
      <c r="M7105" t="s">
        <v>13866</v>
      </c>
      <c r="N7105" t="s">
        <v>14070</v>
      </c>
      <c r="O7105">
        <v>26600000000</v>
      </c>
      <c r="P7105" t="s">
        <v>11666</v>
      </c>
      <c r="Q7105">
        <f t="shared" si="124"/>
        <v>20</v>
      </c>
      <c r="R7105">
        <v>8163294</v>
      </c>
      <c r="S7105" t="s">
        <v>1382</v>
      </c>
      <c r="T7105" t="s">
        <v>394</v>
      </c>
      <c r="U7105" s="75">
        <v>20</v>
      </c>
      <c r="V7105">
        <v>13.72</v>
      </c>
      <c r="W7105">
        <v>274.39999999999998</v>
      </c>
      <c r="AH7105" s="16"/>
      <c r="AI7105" t="s">
        <v>1375</v>
      </c>
    </row>
    <row r="7106" spans="1:35" x14ac:dyDescent="0.25">
      <c r="A7106" t="s">
        <v>15265</v>
      </c>
      <c r="B7106" s="1">
        <v>59</v>
      </c>
      <c r="C7106" t="s">
        <v>571</v>
      </c>
      <c r="D7106">
        <v>18249019</v>
      </c>
      <c r="E7106" t="s">
        <v>15266</v>
      </c>
      <c r="F7106" t="s">
        <v>1363</v>
      </c>
      <c r="G7106" t="s">
        <v>1391</v>
      </c>
      <c r="H7106" s="3" t="s">
        <v>1800</v>
      </c>
      <c r="I7106">
        <v>2022</v>
      </c>
      <c r="J7106" s="15" t="s">
        <v>2708</v>
      </c>
      <c r="K7106">
        <v>2022</v>
      </c>
      <c r="L7106" t="s">
        <v>1367</v>
      </c>
      <c r="M7106" t="s">
        <v>13866</v>
      </c>
      <c r="N7106" t="s">
        <v>14070</v>
      </c>
      <c r="O7106">
        <v>26600000000</v>
      </c>
      <c r="P7106" t="s">
        <v>11686</v>
      </c>
      <c r="Q7106">
        <f t="shared" ref="Q7106:Q7169" si="125">U7106</f>
        <v>30</v>
      </c>
      <c r="R7106">
        <v>4556984</v>
      </c>
      <c r="S7106" t="s">
        <v>11614</v>
      </c>
      <c r="T7106" t="s">
        <v>15267</v>
      </c>
      <c r="U7106" s="75">
        <v>30</v>
      </c>
      <c r="V7106">
        <v>8.5</v>
      </c>
      <c r="W7106">
        <v>255</v>
      </c>
      <c r="AH7106" s="16"/>
      <c r="AI7106" t="s">
        <v>1375</v>
      </c>
    </row>
    <row r="7107" spans="1:35" x14ac:dyDescent="0.25">
      <c r="A7107" t="s">
        <v>15268</v>
      </c>
      <c r="B7107" s="1">
        <v>59</v>
      </c>
      <c r="C7107" t="s">
        <v>571</v>
      </c>
      <c r="D7107">
        <v>18249019</v>
      </c>
      <c r="E7107" t="s">
        <v>15266</v>
      </c>
      <c r="F7107" t="s">
        <v>1363</v>
      </c>
      <c r="G7107" t="s">
        <v>1391</v>
      </c>
      <c r="H7107" s="3" t="s">
        <v>1800</v>
      </c>
      <c r="I7107">
        <v>2022</v>
      </c>
      <c r="J7107" s="15" t="s">
        <v>2708</v>
      </c>
      <c r="K7107">
        <v>2022</v>
      </c>
      <c r="L7107" t="s">
        <v>1367</v>
      </c>
      <c r="M7107" t="s">
        <v>13866</v>
      </c>
      <c r="N7107" t="s">
        <v>14070</v>
      </c>
      <c r="O7107">
        <v>26600000000</v>
      </c>
      <c r="P7107" t="s">
        <v>11686</v>
      </c>
      <c r="Q7107">
        <f t="shared" si="125"/>
        <v>30</v>
      </c>
      <c r="R7107">
        <v>24125814</v>
      </c>
      <c r="S7107" t="s">
        <v>2370</v>
      </c>
      <c r="T7107" t="s">
        <v>15163</v>
      </c>
      <c r="U7107" s="75">
        <v>30</v>
      </c>
      <c r="V7107">
        <v>9</v>
      </c>
      <c r="W7107">
        <v>270</v>
      </c>
      <c r="AH7107" s="16"/>
      <c r="AI7107" t="s">
        <v>1375</v>
      </c>
    </row>
    <row r="7108" spans="1:35" x14ac:dyDescent="0.25">
      <c r="A7108" t="s">
        <v>15269</v>
      </c>
      <c r="B7108" s="1">
        <v>59</v>
      </c>
      <c r="C7108" t="s">
        <v>571</v>
      </c>
      <c r="D7108">
        <v>18249019</v>
      </c>
      <c r="E7108" t="s">
        <v>15266</v>
      </c>
      <c r="F7108" t="s">
        <v>1363</v>
      </c>
      <c r="G7108" t="s">
        <v>1391</v>
      </c>
      <c r="H7108" s="3" t="s">
        <v>1800</v>
      </c>
      <c r="I7108">
        <v>2022</v>
      </c>
      <c r="J7108" s="15" t="s">
        <v>2708</v>
      </c>
      <c r="K7108">
        <v>2022</v>
      </c>
      <c r="L7108" t="s">
        <v>1367</v>
      </c>
      <c r="M7108" t="s">
        <v>13866</v>
      </c>
      <c r="N7108" t="s">
        <v>14070</v>
      </c>
      <c r="O7108">
        <v>26600000000</v>
      </c>
      <c r="P7108" t="s">
        <v>11686</v>
      </c>
      <c r="Q7108">
        <f t="shared" si="125"/>
        <v>30</v>
      </c>
      <c r="R7108">
        <v>8163294</v>
      </c>
      <c r="S7108" t="s">
        <v>1382</v>
      </c>
      <c r="T7108" t="s">
        <v>394</v>
      </c>
      <c r="U7108" s="75">
        <v>30</v>
      </c>
      <c r="V7108">
        <v>10.99</v>
      </c>
      <c r="W7108">
        <v>329.7</v>
      </c>
      <c r="AH7108" s="16"/>
      <c r="AI7108" t="s">
        <v>1375</v>
      </c>
    </row>
    <row r="7109" spans="1:35" x14ac:dyDescent="0.25">
      <c r="A7109" t="s">
        <v>15270</v>
      </c>
      <c r="B7109" s="1">
        <v>59</v>
      </c>
      <c r="C7109" t="s">
        <v>14052</v>
      </c>
      <c r="D7109">
        <v>18162940</v>
      </c>
      <c r="E7109" t="s">
        <v>11346</v>
      </c>
      <c r="F7109" t="s">
        <v>1363</v>
      </c>
      <c r="G7109" t="s">
        <v>1364</v>
      </c>
      <c r="H7109" s="3" t="s">
        <v>2720</v>
      </c>
      <c r="I7109">
        <v>2022</v>
      </c>
      <c r="J7109" s="15" t="s">
        <v>1804</v>
      </c>
      <c r="K7109">
        <v>2022</v>
      </c>
      <c r="L7109" t="s">
        <v>1367</v>
      </c>
      <c r="M7109" t="s">
        <v>14169</v>
      </c>
      <c r="N7109" t="s">
        <v>14170</v>
      </c>
      <c r="O7109">
        <v>26600000000</v>
      </c>
      <c r="P7109" t="s">
        <v>11666</v>
      </c>
      <c r="Q7109">
        <f t="shared" si="125"/>
        <v>460</v>
      </c>
      <c r="R7109">
        <v>4556984</v>
      </c>
      <c r="S7109" t="s">
        <v>11614</v>
      </c>
      <c r="T7109" t="s">
        <v>11630</v>
      </c>
      <c r="U7109" s="75">
        <v>460</v>
      </c>
      <c r="V7109">
        <v>8.1999999999999993</v>
      </c>
      <c r="W7109">
        <v>3772</v>
      </c>
      <c r="AH7109" s="16"/>
      <c r="AI7109" t="s">
        <v>1375</v>
      </c>
    </row>
    <row r="7110" spans="1:35" x14ac:dyDescent="0.25">
      <c r="A7110" t="s">
        <v>15271</v>
      </c>
      <c r="B7110" s="1">
        <v>59</v>
      </c>
      <c r="C7110" t="s">
        <v>14052</v>
      </c>
      <c r="D7110">
        <v>18162940</v>
      </c>
      <c r="E7110" t="s">
        <v>11346</v>
      </c>
      <c r="F7110" t="s">
        <v>1363</v>
      </c>
      <c r="G7110" t="s">
        <v>1364</v>
      </c>
      <c r="H7110" s="3" t="s">
        <v>2720</v>
      </c>
      <c r="I7110">
        <v>2022</v>
      </c>
      <c r="J7110" s="15" t="s">
        <v>1804</v>
      </c>
      <c r="K7110">
        <v>2022</v>
      </c>
      <c r="L7110" t="s">
        <v>1367</v>
      </c>
      <c r="M7110" t="s">
        <v>14169</v>
      </c>
      <c r="N7110" t="s">
        <v>14170</v>
      </c>
      <c r="O7110">
        <v>26600000000</v>
      </c>
      <c r="P7110" t="s">
        <v>11666</v>
      </c>
      <c r="Q7110">
        <f t="shared" si="125"/>
        <v>460</v>
      </c>
      <c r="R7110">
        <v>41296184</v>
      </c>
      <c r="S7110" t="s">
        <v>2199</v>
      </c>
      <c r="T7110" t="s">
        <v>3186</v>
      </c>
      <c r="U7110" s="75">
        <v>460</v>
      </c>
      <c r="V7110">
        <v>12.95</v>
      </c>
      <c r="W7110">
        <v>5957</v>
      </c>
      <c r="AH7110" s="16"/>
      <c r="AI7110" t="s">
        <v>1375</v>
      </c>
    </row>
    <row r="7111" spans="1:35" x14ac:dyDescent="0.25">
      <c r="A7111" t="s">
        <v>15272</v>
      </c>
      <c r="B7111" s="1">
        <v>59</v>
      </c>
      <c r="C7111" t="s">
        <v>14052</v>
      </c>
      <c r="D7111">
        <v>18162940</v>
      </c>
      <c r="E7111" t="s">
        <v>11346</v>
      </c>
      <c r="F7111" t="s">
        <v>1363</v>
      </c>
      <c r="G7111" t="s">
        <v>1364</v>
      </c>
      <c r="H7111" s="3" t="s">
        <v>2720</v>
      </c>
      <c r="I7111">
        <v>2022</v>
      </c>
      <c r="J7111" s="15" t="s">
        <v>1804</v>
      </c>
      <c r="K7111">
        <v>2022</v>
      </c>
      <c r="L7111" t="s">
        <v>1367</v>
      </c>
      <c r="M7111" t="s">
        <v>14169</v>
      </c>
      <c r="N7111" t="s">
        <v>14170</v>
      </c>
      <c r="O7111">
        <v>26600000000</v>
      </c>
      <c r="P7111" t="s">
        <v>11666</v>
      </c>
      <c r="Q7111">
        <f t="shared" si="125"/>
        <v>460</v>
      </c>
      <c r="R7111">
        <v>8163294</v>
      </c>
      <c r="S7111" t="s">
        <v>1382</v>
      </c>
      <c r="T7111" t="s">
        <v>394</v>
      </c>
      <c r="U7111" s="75">
        <v>460</v>
      </c>
      <c r="V7111">
        <v>13.12</v>
      </c>
      <c r="W7111">
        <v>6035.2</v>
      </c>
      <c r="AH7111" s="16"/>
      <c r="AI7111" t="s">
        <v>1375</v>
      </c>
    </row>
    <row r="7112" spans="1:35" x14ac:dyDescent="0.25">
      <c r="A7112" t="s">
        <v>15273</v>
      </c>
      <c r="B7112" s="1">
        <v>59</v>
      </c>
      <c r="C7112" t="s">
        <v>571</v>
      </c>
      <c r="D7112">
        <v>18198783</v>
      </c>
      <c r="E7112" t="s">
        <v>15231</v>
      </c>
      <c r="F7112" t="s">
        <v>1363</v>
      </c>
      <c r="G7112" t="s">
        <v>1391</v>
      </c>
      <c r="H7112" s="3" t="s">
        <v>1805</v>
      </c>
      <c r="I7112">
        <v>2022</v>
      </c>
      <c r="J7112" s="15" t="s">
        <v>1800</v>
      </c>
      <c r="K7112">
        <v>2022</v>
      </c>
      <c r="L7112" t="s">
        <v>1367</v>
      </c>
      <c r="M7112" t="s">
        <v>13866</v>
      </c>
      <c r="N7112" t="s">
        <v>14070</v>
      </c>
      <c r="O7112">
        <v>26600000000</v>
      </c>
      <c r="P7112" t="s">
        <v>11686</v>
      </c>
      <c r="Q7112">
        <f t="shared" si="125"/>
        <v>348</v>
      </c>
      <c r="R7112">
        <v>4556984</v>
      </c>
      <c r="S7112" t="s">
        <v>11614</v>
      </c>
      <c r="T7112" t="s">
        <v>15274</v>
      </c>
      <c r="U7112" s="75">
        <v>348</v>
      </c>
      <c r="V7112">
        <v>8.44</v>
      </c>
      <c r="W7112">
        <v>2937.12</v>
      </c>
      <c r="AH7112" s="16"/>
      <c r="AI7112" t="s">
        <v>1375</v>
      </c>
    </row>
    <row r="7113" spans="1:35" x14ac:dyDescent="0.25">
      <c r="A7113" t="s">
        <v>15275</v>
      </c>
      <c r="B7113" s="1">
        <v>59</v>
      </c>
      <c r="C7113" t="s">
        <v>571</v>
      </c>
      <c r="D7113">
        <v>18198783</v>
      </c>
      <c r="E7113" t="s">
        <v>15231</v>
      </c>
      <c r="F7113" t="s">
        <v>1363</v>
      </c>
      <c r="G7113" t="s">
        <v>1391</v>
      </c>
      <c r="H7113" s="3" t="s">
        <v>1805</v>
      </c>
      <c r="I7113">
        <v>2022</v>
      </c>
      <c r="J7113" s="15" t="s">
        <v>1800</v>
      </c>
      <c r="K7113">
        <v>2022</v>
      </c>
      <c r="L7113" t="s">
        <v>1367</v>
      </c>
      <c r="M7113" t="s">
        <v>13866</v>
      </c>
      <c r="N7113" t="s">
        <v>14070</v>
      </c>
      <c r="O7113">
        <v>26600000000</v>
      </c>
      <c r="P7113" t="s">
        <v>11686</v>
      </c>
      <c r="Q7113">
        <f t="shared" si="125"/>
        <v>348</v>
      </c>
      <c r="R7113">
        <v>24125814</v>
      </c>
      <c r="S7113" t="s">
        <v>2370</v>
      </c>
      <c r="T7113" t="s">
        <v>15276</v>
      </c>
      <c r="U7113" s="75">
        <v>348</v>
      </c>
      <c r="V7113">
        <v>8.5</v>
      </c>
      <c r="W7113">
        <v>2958</v>
      </c>
      <c r="AH7113" s="16"/>
      <c r="AI7113" t="s">
        <v>1375</v>
      </c>
    </row>
    <row r="7114" spans="1:35" x14ac:dyDescent="0.25">
      <c r="A7114" t="s">
        <v>15277</v>
      </c>
      <c r="B7114" s="1">
        <v>59</v>
      </c>
      <c r="C7114" t="s">
        <v>571</v>
      </c>
      <c r="D7114">
        <v>18198783</v>
      </c>
      <c r="E7114" t="s">
        <v>15231</v>
      </c>
      <c r="F7114" t="s">
        <v>1363</v>
      </c>
      <c r="G7114" t="s">
        <v>1391</v>
      </c>
      <c r="H7114" s="3" t="s">
        <v>1805</v>
      </c>
      <c r="I7114">
        <v>2022</v>
      </c>
      <c r="J7114" s="15" t="s">
        <v>1800</v>
      </c>
      <c r="K7114">
        <v>2022</v>
      </c>
      <c r="L7114" t="s">
        <v>1367</v>
      </c>
      <c r="M7114" t="s">
        <v>13866</v>
      </c>
      <c r="N7114" t="s">
        <v>14070</v>
      </c>
      <c r="O7114">
        <v>26600000000</v>
      </c>
      <c r="P7114" t="s">
        <v>11686</v>
      </c>
      <c r="Q7114">
        <f t="shared" si="125"/>
        <v>348</v>
      </c>
      <c r="R7114">
        <v>8163294</v>
      </c>
      <c r="S7114" t="s">
        <v>1382</v>
      </c>
      <c r="T7114" t="s">
        <v>394</v>
      </c>
      <c r="U7114" s="75">
        <v>348</v>
      </c>
      <c r="V7114">
        <v>10.99</v>
      </c>
      <c r="W7114">
        <v>3824.52</v>
      </c>
      <c r="AH7114" s="16"/>
      <c r="AI7114" t="s">
        <v>1375</v>
      </c>
    </row>
    <row r="7115" spans="1:35" x14ac:dyDescent="0.25">
      <c r="A7115" t="s">
        <v>15278</v>
      </c>
      <c r="B7115" s="1">
        <v>59</v>
      </c>
      <c r="C7115" t="s">
        <v>14052</v>
      </c>
      <c r="D7115">
        <v>18219977</v>
      </c>
      <c r="E7115" t="s">
        <v>15279</v>
      </c>
      <c r="F7115" t="s">
        <v>1363</v>
      </c>
      <c r="G7115" t="s">
        <v>1364</v>
      </c>
      <c r="H7115" s="3" t="s">
        <v>4211</v>
      </c>
      <c r="I7115">
        <v>2022</v>
      </c>
      <c r="J7115" s="15" t="s">
        <v>4212</v>
      </c>
      <c r="K7115">
        <v>2022</v>
      </c>
      <c r="L7115" t="s">
        <v>1367</v>
      </c>
      <c r="M7115" t="s">
        <v>14169</v>
      </c>
      <c r="N7115" t="s">
        <v>14170</v>
      </c>
      <c r="O7115">
        <v>26600000000</v>
      </c>
      <c r="P7115" t="s">
        <v>11666</v>
      </c>
      <c r="Q7115">
        <f t="shared" si="125"/>
        <v>2500</v>
      </c>
      <c r="R7115">
        <v>4556984</v>
      </c>
      <c r="S7115" t="s">
        <v>11614</v>
      </c>
      <c r="T7115" t="s">
        <v>11630</v>
      </c>
      <c r="U7115" s="75">
        <v>2500</v>
      </c>
      <c r="V7115">
        <v>8.15</v>
      </c>
      <c r="W7115">
        <v>20375</v>
      </c>
      <c r="AH7115" s="16"/>
      <c r="AI7115" t="s">
        <v>1375</v>
      </c>
    </row>
    <row r="7116" spans="1:35" x14ac:dyDescent="0.25">
      <c r="A7116" t="s">
        <v>15280</v>
      </c>
      <c r="B7116" s="1">
        <v>59</v>
      </c>
      <c r="C7116" t="s">
        <v>14052</v>
      </c>
      <c r="D7116">
        <v>18219977</v>
      </c>
      <c r="E7116" t="s">
        <v>15279</v>
      </c>
      <c r="F7116" t="s">
        <v>1363</v>
      </c>
      <c r="G7116" t="s">
        <v>1364</v>
      </c>
      <c r="H7116" s="3" t="s">
        <v>4211</v>
      </c>
      <c r="I7116">
        <v>2022</v>
      </c>
      <c r="J7116" s="15" t="s">
        <v>4212</v>
      </c>
      <c r="K7116">
        <v>2022</v>
      </c>
      <c r="L7116" t="s">
        <v>1367</v>
      </c>
      <c r="M7116" t="s">
        <v>14169</v>
      </c>
      <c r="N7116" t="s">
        <v>14170</v>
      </c>
      <c r="O7116">
        <v>26600000000</v>
      </c>
      <c r="P7116" t="s">
        <v>11666</v>
      </c>
      <c r="Q7116">
        <f t="shared" si="125"/>
        <v>2500</v>
      </c>
      <c r="R7116">
        <v>24125814</v>
      </c>
      <c r="S7116" t="s">
        <v>2370</v>
      </c>
      <c r="T7116" t="s">
        <v>15281</v>
      </c>
      <c r="U7116" s="75">
        <v>2500</v>
      </c>
      <c r="V7116">
        <v>8.42</v>
      </c>
      <c r="W7116">
        <v>21050</v>
      </c>
      <c r="AH7116" s="16"/>
      <c r="AI7116" t="s">
        <v>1375</v>
      </c>
    </row>
    <row r="7117" spans="1:35" x14ac:dyDescent="0.25">
      <c r="A7117" t="s">
        <v>15282</v>
      </c>
      <c r="B7117" s="1">
        <v>59</v>
      </c>
      <c r="C7117" t="s">
        <v>14052</v>
      </c>
      <c r="D7117">
        <v>18263496</v>
      </c>
      <c r="E7117" t="s">
        <v>15283</v>
      </c>
      <c r="F7117" t="s">
        <v>1363</v>
      </c>
      <c r="G7117" t="s">
        <v>1364</v>
      </c>
      <c r="H7117" s="3" t="s">
        <v>4024</v>
      </c>
      <c r="I7117">
        <v>2022</v>
      </c>
      <c r="J7117" s="15" t="s">
        <v>2727</v>
      </c>
      <c r="K7117">
        <v>2022</v>
      </c>
      <c r="L7117" t="s">
        <v>1367</v>
      </c>
      <c r="M7117" t="s">
        <v>13866</v>
      </c>
      <c r="N7117" t="s">
        <v>14070</v>
      </c>
      <c r="O7117">
        <v>26600000000</v>
      </c>
      <c r="P7117" t="s">
        <v>11666</v>
      </c>
      <c r="Q7117">
        <f t="shared" si="125"/>
        <v>6500</v>
      </c>
      <c r="R7117">
        <v>4556984</v>
      </c>
      <c r="S7117" t="s">
        <v>11614</v>
      </c>
      <c r="T7117" t="s">
        <v>11630</v>
      </c>
      <c r="U7117" s="75">
        <v>6500</v>
      </c>
      <c r="V7117">
        <v>8.15</v>
      </c>
      <c r="W7117">
        <v>52975</v>
      </c>
      <c r="AH7117" s="16"/>
      <c r="AI7117" t="s">
        <v>1375</v>
      </c>
    </row>
    <row r="7118" spans="1:35" x14ac:dyDescent="0.25">
      <c r="A7118" t="s">
        <v>15284</v>
      </c>
      <c r="B7118" s="1">
        <v>59</v>
      </c>
      <c r="C7118" t="s">
        <v>14052</v>
      </c>
      <c r="D7118">
        <v>18263496</v>
      </c>
      <c r="E7118" t="s">
        <v>15283</v>
      </c>
      <c r="F7118" t="s">
        <v>1363</v>
      </c>
      <c r="G7118" t="s">
        <v>1364</v>
      </c>
      <c r="H7118" s="3" t="s">
        <v>4024</v>
      </c>
      <c r="I7118">
        <v>2022</v>
      </c>
      <c r="J7118" s="15" t="s">
        <v>2727</v>
      </c>
      <c r="K7118">
        <v>2022</v>
      </c>
      <c r="L7118" t="s">
        <v>1367</v>
      </c>
      <c r="M7118" t="s">
        <v>13866</v>
      </c>
      <c r="N7118" t="s">
        <v>14070</v>
      </c>
      <c r="O7118">
        <v>26600000000</v>
      </c>
      <c r="P7118" t="s">
        <v>11666</v>
      </c>
      <c r="Q7118">
        <f t="shared" si="125"/>
        <v>6500</v>
      </c>
      <c r="R7118">
        <v>8163294</v>
      </c>
      <c r="S7118" t="s">
        <v>1382</v>
      </c>
      <c r="T7118" t="s">
        <v>394</v>
      </c>
      <c r="U7118" s="75">
        <v>6500</v>
      </c>
      <c r="V7118">
        <v>10.99</v>
      </c>
      <c r="W7118">
        <v>71435</v>
      </c>
      <c r="AH7118" s="16"/>
      <c r="AI7118" t="s">
        <v>1375</v>
      </c>
    </row>
    <row r="7119" spans="1:35" x14ac:dyDescent="0.25">
      <c r="A7119" t="s">
        <v>15285</v>
      </c>
      <c r="B7119" s="1">
        <v>59</v>
      </c>
      <c r="C7119" t="s">
        <v>14052</v>
      </c>
      <c r="D7119">
        <v>18263496</v>
      </c>
      <c r="E7119" t="s">
        <v>15283</v>
      </c>
      <c r="F7119" t="s">
        <v>1363</v>
      </c>
      <c r="G7119" t="s">
        <v>1364</v>
      </c>
      <c r="H7119" s="3" t="s">
        <v>4024</v>
      </c>
      <c r="I7119">
        <v>2022</v>
      </c>
      <c r="J7119" s="15" t="s">
        <v>2727</v>
      </c>
      <c r="K7119">
        <v>2022</v>
      </c>
      <c r="L7119" t="s">
        <v>1367</v>
      </c>
      <c r="M7119" t="s">
        <v>13866</v>
      </c>
      <c r="N7119" t="s">
        <v>14070</v>
      </c>
      <c r="O7119">
        <v>26600000000</v>
      </c>
      <c r="P7119" t="s">
        <v>11666</v>
      </c>
      <c r="Q7119">
        <f t="shared" si="125"/>
        <v>6500</v>
      </c>
      <c r="R7119">
        <v>24125814</v>
      </c>
      <c r="S7119" t="s">
        <v>2370</v>
      </c>
      <c r="T7119" t="s">
        <v>15286</v>
      </c>
      <c r="U7119" s="75">
        <v>6500</v>
      </c>
      <c r="V7119">
        <v>12</v>
      </c>
      <c r="W7119">
        <v>78000</v>
      </c>
      <c r="AH7119" s="16"/>
      <c r="AI7119" t="s">
        <v>1375</v>
      </c>
    </row>
    <row r="7120" spans="1:35" x14ac:dyDescent="0.25">
      <c r="A7120" t="s">
        <v>15287</v>
      </c>
      <c r="B7120" s="1">
        <v>59</v>
      </c>
      <c r="C7120" t="s">
        <v>14052</v>
      </c>
      <c r="D7120">
        <v>18263496</v>
      </c>
      <c r="E7120" t="s">
        <v>15283</v>
      </c>
      <c r="F7120" t="s">
        <v>1363</v>
      </c>
      <c r="G7120" t="s">
        <v>1364</v>
      </c>
      <c r="H7120" s="3" t="s">
        <v>4024</v>
      </c>
      <c r="I7120">
        <v>2022</v>
      </c>
      <c r="J7120" s="15" t="s">
        <v>2727</v>
      </c>
      <c r="K7120">
        <v>2022</v>
      </c>
      <c r="L7120" t="s">
        <v>1367</v>
      </c>
      <c r="M7120" t="s">
        <v>13866</v>
      </c>
      <c r="N7120" t="s">
        <v>14070</v>
      </c>
      <c r="O7120">
        <v>26600000000</v>
      </c>
      <c r="P7120" t="s">
        <v>11666</v>
      </c>
      <c r="Q7120">
        <f t="shared" si="125"/>
        <v>6500</v>
      </c>
      <c r="R7120">
        <v>96312688</v>
      </c>
      <c r="S7120" t="s">
        <v>11790</v>
      </c>
      <c r="T7120" t="s">
        <v>13866</v>
      </c>
      <c r="U7120" s="75">
        <v>6500</v>
      </c>
      <c r="V7120">
        <v>13.65</v>
      </c>
      <c r="W7120">
        <v>88725</v>
      </c>
      <c r="AH7120" s="16"/>
      <c r="AI7120" t="s">
        <v>1375</v>
      </c>
    </row>
    <row r="7121" spans="1:35" x14ac:dyDescent="0.25">
      <c r="A7121" t="s">
        <v>15288</v>
      </c>
      <c r="B7121" s="1">
        <v>59</v>
      </c>
      <c r="C7121" t="s">
        <v>14052</v>
      </c>
      <c r="D7121">
        <v>18263496</v>
      </c>
      <c r="E7121" t="s">
        <v>15283</v>
      </c>
      <c r="F7121" t="s">
        <v>1363</v>
      </c>
      <c r="G7121" t="s">
        <v>1364</v>
      </c>
      <c r="H7121" s="3" t="s">
        <v>4024</v>
      </c>
      <c r="I7121">
        <v>2022</v>
      </c>
      <c r="J7121" s="15" t="s">
        <v>2727</v>
      </c>
      <c r="K7121">
        <v>2022</v>
      </c>
      <c r="L7121" t="s">
        <v>1367</v>
      </c>
      <c r="M7121" t="s">
        <v>13866</v>
      </c>
      <c r="N7121" t="s">
        <v>14070</v>
      </c>
      <c r="O7121">
        <v>26600000000</v>
      </c>
      <c r="P7121" t="s">
        <v>11666</v>
      </c>
      <c r="Q7121">
        <f t="shared" si="125"/>
        <v>6500</v>
      </c>
      <c r="R7121">
        <v>101339976</v>
      </c>
      <c r="S7121" t="s">
        <v>11638</v>
      </c>
      <c r="T7121" t="s">
        <v>15289</v>
      </c>
      <c r="U7121" s="75">
        <v>6500</v>
      </c>
      <c r="V7121">
        <v>13.84</v>
      </c>
      <c r="W7121">
        <v>89960</v>
      </c>
      <c r="AH7121" s="16"/>
      <c r="AI7121" t="s">
        <v>1375</v>
      </c>
    </row>
    <row r="7122" spans="1:35" x14ac:dyDescent="0.25">
      <c r="A7122" t="s">
        <v>15290</v>
      </c>
      <c r="B7122" s="1">
        <v>59</v>
      </c>
      <c r="C7122" t="s">
        <v>14052</v>
      </c>
      <c r="D7122">
        <v>18269451</v>
      </c>
      <c r="E7122" t="s">
        <v>15291</v>
      </c>
      <c r="F7122" t="s">
        <v>1363</v>
      </c>
      <c r="G7122" t="s">
        <v>1364</v>
      </c>
      <c r="H7122" s="3" t="s">
        <v>4024</v>
      </c>
      <c r="I7122">
        <v>2022</v>
      </c>
      <c r="J7122" s="15" t="s">
        <v>2727</v>
      </c>
      <c r="K7122">
        <v>2022</v>
      </c>
      <c r="L7122" t="s">
        <v>1367</v>
      </c>
      <c r="M7122" t="s">
        <v>14415</v>
      </c>
      <c r="N7122" t="s">
        <v>14416</v>
      </c>
      <c r="O7122">
        <v>26600000000</v>
      </c>
      <c r="P7122" t="s">
        <v>11666</v>
      </c>
      <c r="Q7122">
        <f t="shared" si="125"/>
        <v>200</v>
      </c>
      <c r="R7122">
        <v>90552857</v>
      </c>
      <c r="S7122" t="s">
        <v>1928</v>
      </c>
      <c r="T7122" t="s">
        <v>587</v>
      </c>
      <c r="U7122" s="75">
        <v>200</v>
      </c>
      <c r="V7122">
        <v>8.5</v>
      </c>
      <c r="W7122">
        <v>1700</v>
      </c>
      <c r="AH7122" s="16"/>
      <c r="AI7122" t="s">
        <v>1375</v>
      </c>
    </row>
    <row r="7123" spans="1:35" x14ac:dyDescent="0.25">
      <c r="A7123" t="s">
        <v>15292</v>
      </c>
      <c r="B7123" s="1">
        <v>59</v>
      </c>
      <c r="C7123" t="s">
        <v>14052</v>
      </c>
      <c r="D7123">
        <v>18269451</v>
      </c>
      <c r="E7123" t="s">
        <v>15291</v>
      </c>
      <c r="F7123" t="s">
        <v>1363</v>
      </c>
      <c r="G7123" t="s">
        <v>1364</v>
      </c>
      <c r="H7123" s="3" t="s">
        <v>4024</v>
      </c>
      <c r="I7123">
        <v>2022</v>
      </c>
      <c r="J7123" s="15" t="s">
        <v>2727</v>
      </c>
      <c r="K7123">
        <v>2022</v>
      </c>
      <c r="L7123" t="s">
        <v>1367</v>
      </c>
      <c r="M7123" t="s">
        <v>14415</v>
      </c>
      <c r="N7123" t="s">
        <v>14416</v>
      </c>
      <c r="O7123">
        <v>26600000000</v>
      </c>
      <c r="P7123" t="s">
        <v>11666</v>
      </c>
      <c r="Q7123">
        <f t="shared" si="125"/>
        <v>200</v>
      </c>
      <c r="R7123">
        <v>4556984</v>
      </c>
      <c r="S7123" t="s">
        <v>11614</v>
      </c>
      <c r="T7123" t="s">
        <v>11630</v>
      </c>
      <c r="U7123" s="75">
        <v>200</v>
      </c>
      <c r="V7123">
        <v>9</v>
      </c>
      <c r="W7123">
        <v>1800</v>
      </c>
      <c r="AH7123" s="16"/>
      <c r="AI7123" t="s">
        <v>1375</v>
      </c>
    </row>
    <row r="7124" spans="1:35" x14ac:dyDescent="0.25">
      <c r="A7124" t="s">
        <v>15293</v>
      </c>
      <c r="B7124" s="1">
        <v>59</v>
      </c>
      <c r="C7124" t="s">
        <v>14052</v>
      </c>
      <c r="D7124">
        <v>18269451</v>
      </c>
      <c r="E7124" t="s">
        <v>15291</v>
      </c>
      <c r="F7124" t="s">
        <v>1363</v>
      </c>
      <c r="G7124" t="s">
        <v>1364</v>
      </c>
      <c r="H7124" s="3" t="s">
        <v>4024</v>
      </c>
      <c r="I7124">
        <v>2022</v>
      </c>
      <c r="J7124" s="15" t="s">
        <v>2727</v>
      </c>
      <c r="K7124">
        <v>2022</v>
      </c>
      <c r="L7124" t="s">
        <v>1367</v>
      </c>
      <c r="M7124" t="s">
        <v>14415</v>
      </c>
      <c r="N7124" t="s">
        <v>14416</v>
      </c>
      <c r="O7124">
        <v>26600000000</v>
      </c>
      <c r="P7124" t="s">
        <v>11666</v>
      </c>
      <c r="Q7124">
        <f t="shared" si="125"/>
        <v>200</v>
      </c>
      <c r="R7124">
        <v>8163294</v>
      </c>
      <c r="S7124" t="s">
        <v>1382</v>
      </c>
      <c r="T7124" t="s">
        <v>11720</v>
      </c>
      <c r="U7124" s="75">
        <v>200</v>
      </c>
      <c r="V7124">
        <v>10.99</v>
      </c>
      <c r="W7124">
        <v>2198</v>
      </c>
      <c r="AH7124" s="16"/>
      <c r="AI7124" t="s">
        <v>1375</v>
      </c>
    </row>
    <row r="7125" spans="1:35" x14ac:dyDescent="0.25">
      <c r="A7125" t="s">
        <v>15294</v>
      </c>
      <c r="B7125" s="1">
        <v>59</v>
      </c>
      <c r="C7125" t="s">
        <v>14052</v>
      </c>
      <c r="D7125">
        <v>18361528</v>
      </c>
      <c r="E7125" t="s">
        <v>8660</v>
      </c>
      <c r="F7125" t="s">
        <v>1363</v>
      </c>
      <c r="G7125" t="s">
        <v>1364</v>
      </c>
      <c r="H7125" s="3" t="s">
        <v>4212</v>
      </c>
      <c r="I7125">
        <v>2022</v>
      </c>
      <c r="J7125" s="15" t="s">
        <v>2724</v>
      </c>
      <c r="K7125">
        <v>2022</v>
      </c>
      <c r="L7125" t="s">
        <v>1367</v>
      </c>
      <c r="M7125" t="s">
        <v>14169</v>
      </c>
      <c r="N7125" t="s">
        <v>14170</v>
      </c>
      <c r="O7125">
        <v>26600000000</v>
      </c>
      <c r="P7125" t="s">
        <v>11666</v>
      </c>
      <c r="Q7125">
        <f t="shared" si="125"/>
        <v>100</v>
      </c>
      <c r="R7125">
        <v>90552857</v>
      </c>
      <c r="S7125" t="s">
        <v>1928</v>
      </c>
      <c r="T7125" t="s">
        <v>587</v>
      </c>
      <c r="U7125" s="75">
        <v>100</v>
      </c>
      <c r="V7125">
        <v>8.5</v>
      </c>
      <c r="W7125">
        <v>850</v>
      </c>
      <c r="AH7125" s="16"/>
      <c r="AI7125" t="s">
        <v>1375</v>
      </c>
    </row>
    <row r="7126" spans="1:35" x14ac:dyDescent="0.25">
      <c r="A7126" t="s">
        <v>15295</v>
      </c>
      <c r="B7126" s="1">
        <v>59</v>
      </c>
      <c r="C7126" t="s">
        <v>14052</v>
      </c>
      <c r="D7126">
        <v>18361528</v>
      </c>
      <c r="E7126" t="s">
        <v>8660</v>
      </c>
      <c r="F7126" t="s">
        <v>1363</v>
      </c>
      <c r="G7126" t="s">
        <v>1364</v>
      </c>
      <c r="H7126" s="3" t="s">
        <v>4212</v>
      </c>
      <c r="I7126">
        <v>2022</v>
      </c>
      <c r="J7126" s="15" t="s">
        <v>2724</v>
      </c>
      <c r="K7126">
        <v>2022</v>
      </c>
      <c r="L7126" t="s">
        <v>1367</v>
      </c>
      <c r="M7126" t="s">
        <v>14169</v>
      </c>
      <c r="N7126" t="s">
        <v>14170</v>
      </c>
      <c r="O7126">
        <v>26600000000</v>
      </c>
      <c r="P7126" t="s">
        <v>11666</v>
      </c>
      <c r="Q7126">
        <f t="shared" si="125"/>
        <v>100</v>
      </c>
      <c r="R7126">
        <v>4556984</v>
      </c>
      <c r="S7126" t="s">
        <v>11614</v>
      </c>
      <c r="T7126" t="s">
        <v>11630</v>
      </c>
      <c r="U7126" s="75">
        <v>100</v>
      </c>
      <c r="V7126">
        <v>9</v>
      </c>
      <c r="W7126">
        <v>900</v>
      </c>
      <c r="AH7126" s="16"/>
      <c r="AI7126" t="s">
        <v>1375</v>
      </c>
    </row>
    <row r="7127" spans="1:35" x14ac:dyDescent="0.25">
      <c r="A7127" t="s">
        <v>15296</v>
      </c>
      <c r="B7127" s="1">
        <v>59</v>
      </c>
      <c r="C7127" t="s">
        <v>14052</v>
      </c>
      <c r="D7127">
        <v>18361528</v>
      </c>
      <c r="E7127" t="s">
        <v>8660</v>
      </c>
      <c r="F7127" t="s">
        <v>1363</v>
      </c>
      <c r="G7127" t="s">
        <v>1364</v>
      </c>
      <c r="H7127" s="3" t="s">
        <v>4212</v>
      </c>
      <c r="I7127">
        <v>2022</v>
      </c>
      <c r="J7127" s="15" t="s">
        <v>2724</v>
      </c>
      <c r="K7127">
        <v>2022</v>
      </c>
      <c r="L7127" t="s">
        <v>1367</v>
      </c>
      <c r="M7127" t="s">
        <v>14169</v>
      </c>
      <c r="N7127" t="s">
        <v>14170</v>
      </c>
      <c r="O7127">
        <v>26600000000</v>
      </c>
      <c r="P7127" t="s">
        <v>11666</v>
      </c>
      <c r="Q7127">
        <f t="shared" si="125"/>
        <v>100</v>
      </c>
      <c r="R7127">
        <v>24125814</v>
      </c>
      <c r="S7127" t="s">
        <v>2370</v>
      </c>
      <c r="T7127" t="s">
        <v>15297</v>
      </c>
      <c r="U7127" s="75">
        <v>100</v>
      </c>
      <c r="V7127">
        <v>9</v>
      </c>
      <c r="W7127">
        <v>900</v>
      </c>
      <c r="AH7127" s="16"/>
      <c r="AI7127" t="s">
        <v>1375</v>
      </c>
    </row>
    <row r="7128" spans="1:35" x14ac:dyDescent="0.25">
      <c r="A7128" t="s">
        <v>15298</v>
      </c>
      <c r="B7128" s="1">
        <v>59</v>
      </c>
      <c r="C7128" t="s">
        <v>14052</v>
      </c>
      <c r="D7128">
        <v>18781896</v>
      </c>
      <c r="E7128" t="s">
        <v>15299</v>
      </c>
      <c r="F7128" t="s">
        <v>1363</v>
      </c>
      <c r="G7128" t="s">
        <v>1364</v>
      </c>
      <c r="H7128" s="3" t="s">
        <v>1518</v>
      </c>
      <c r="I7128">
        <v>2022</v>
      </c>
      <c r="J7128" s="15" t="s">
        <v>1519</v>
      </c>
      <c r="K7128">
        <v>2022</v>
      </c>
      <c r="L7128" t="s">
        <v>1367</v>
      </c>
      <c r="M7128" t="s">
        <v>15300</v>
      </c>
      <c r="N7128" t="s">
        <v>15301</v>
      </c>
      <c r="O7128">
        <v>26600000000</v>
      </c>
      <c r="P7128" t="s">
        <v>11755</v>
      </c>
      <c r="Q7128">
        <f t="shared" si="125"/>
        <v>2250</v>
      </c>
      <c r="R7128">
        <v>4556984</v>
      </c>
      <c r="S7128" t="s">
        <v>11614</v>
      </c>
      <c r="T7128" t="s">
        <v>11630</v>
      </c>
      <c r="U7128" s="75">
        <v>2250</v>
      </c>
      <c r="V7128">
        <v>7</v>
      </c>
      <c r="W7128">
        <v>15750</v>
      </c>
      <c r="AH7128" s="16"/>
      <c r="AI7128" t="s">
        <v>1375</v>
      </c>
    </row>
    <row r="7129" spans="1:35" x14ac:dyDescent="0.25">
      <c r="A7129" t="s">
        <v>15302</v>
      </c>
      <c r="B7129" s="1">
        <v>59</v>
      </c>
      <c r="C7129" t="s">
        <v>14052</v>
      </c>
      <c r="D7129">
        <v>18781896</v>
      </c>
      <c r="E7129" t="s">
        <v>15299</v>
      </c>
      <c r="F7129" t="s">
        <v>1363</v>
      </c>
      <c r="G7129" t="s">
        <v>1364</v>
      </c>
      <c r="H7129" s="3" t="s">
        <v>1518</v>
      </c>
      <c r="I7129">
        <v>2022</v>
      </c>
      <c r="J7129" s="15" t="s">
        <v>1519</v>
      </c>
      <c r="K7129">
        <v>2022</v>
      </c>
      <c r="L7129" t="s">
        <v>1367</v>
      </c>
      <c r="M7129" t="s">
        <v>15300</v>
      </c>
      <c r="N7129" t="s">
        <v>15301</v>
      </c>
      <c r="O7129">
        <v>26600000000</v>
      </c>
      <c r="P7129" t="s">
        <v>11755</v>
      </c>
      <c r="Q7129">
        <f t="shared" si="125"/>
        <v>2250</v>
      </c>
      <c r="R7129">
        <v>90552857</v>
      </c>
      <c r="S7129" t="s">
        <v>1928</v>
      </c>
      <c r="T7129" t="s">
        <v>587</v>
      </c>
      <c r="U7129" s="75">
        <v>2250</v>
      </c>
      <c r="V7129">
        <v>8.5</v>
      </c>
      <c r="W7129">
        <v>19125</v>
      </c>
      <c r="AH7129" s="16"/>
      <c r="AI7129" t="s">
        <v>1375</v>
      </c>
    </row>
    <row r="7130" spans="1:35" x14ac:dyDescent="0.25">
      <c r="A7130" t="s">
        <v>15303</v>
      </c>
      <c r="B7130" s="1">
        <v>59</v>
      </c>
      <c r="C7130" t="s">
        <v>14052</v>
      </c>
      <c r="D7130">
        <v>18781896</v>
      </c>
      <c r="E7130" t="s">
        <v>15299</v>
      </c>
      <c r="F7130" t="s">
        <v>1363</v>
      </c>
      <c r="G7130" t="s">
        <v>1364</v>
      </c>
      <c r="H7130" s="3" t="s">
        <v>1518</v>
      </c>
      <c r="I7130">
        <v>2022</v>
      </c>
      <c r="J7130" s="15" t="s">
        <v>1519</v>
      </c>
      <c r="K7130">
        <v>2022</v>
      </c>
      <c r="L7130" t="s">
        <v>1367</v>
      </c>
      <c r="M7130" t="s">
        <v>15300</v>
      </c>
      <c r="N7130" t="s">
        <v>15301</v>
      </c>
      <c r="O7130">
        <v>26600000000</v>
      </c>
      <c r="P7130" t="s">
        <v>11755</v>
      </c>
      <c r="Q7130">
        <f t="shared" si="125"/>
        <v>2250</v>
      </c>
      <c r="R7130">
        <v>24125814</v>
      </c>
      <c r="S7130" t="s">
        <v>2370</v>
      </c>
      <c r="T7130" t="s">
        <v>15304</v>
      </c>
      <c r="U7130" s="75">
        <v>2250</v>
      </c>
      <c r="V7130">
        <v>9</v>
      </c>
      <c r="W7130">
        <v>20250</v>
      </c>
      <c r="AH7130" s="16"/>
      <c r="AI7130" t="s">
        <v>1375</v>
      </c>
    </row>
    <row r="7131" spans="1:35" x14ac:dyDescent="0.25">
      <c r="A7131" t="s">
        <v>15305</v>
      </c>
      <c r="B7131" s="1">
        <v>59</v>
      </c>
      <c r="C7131" t="s">
        <v>14052</v>
      </c>
      <c r="D7131">
        <v>18781896</v>
      </c>
      <c r="E7131" t="s">
        <v>15299</v>
      </c>
      <c r="F7131" t="s">
        <v>1363</v>
      </c>
      <c r="G7131" t="s">
        <v>1364</v>
      </c>
      <c r="H7131" s="3" t="s">
        <v>1518</v>
      </c>
      <c r="I7131">
        <v>2022</v>
      </c>
      <c r="J7131" s="15" t="s">
        <v>1519</v>
      </c>
      <c r="K7131">
        <v>2022</v>
      </c>
      <c r="L7131" t="s">
        <v>1367</v>
      </c>
      <c r="M7131" t="s">
        <v>15300</v>
      </c>
      <c r="N7131" t="s">
        <v>15301</v>
      </c>
      <c r="O7131">
        <v>26600000000</v>
      </c>
      <c r="P7131" t="s">
        <v>11755</v>
      </c>
      <c r="Q7131">
        <f t="shared" si="125"/>
        <v>2250</v>
      </c>
      <c r="R7131">
        <v>83382011</v>
      </c>
      <c r="S7131" t="s">
        <v>11912</v>
      </c>
      <c r="T7131" t="s">
        <v>15141</v>
      </c>
      <c r="U7131" s="75">
        <v>2250</v>
      </c>
      <c r="V7131">
        <v>10.91</v>
      </c>
      <c r="W7131">
        <v>24547.5</v>
      </c>
      <c r="AH7131" s="16"/>
      <c r="AI7131" t="s">
        <v>1375</v>
      </c>
    </row>
    <row r="7132" spans="1:35" x14ac:dyDescent="0.25">
      <c r="A7132" t="s">
        <v>15306</v>
      </c>
      <c r="B7132" s="1">
        <v>59</v>
      </c>
      <c r="C7132" t="s">
        <v>14052</v>
      </c>
      <c r="D7132">
        <v>18781896</v>
      </c>
      <c r="E7132" t="s">
        <v>15299</v>
      </c>
      <c r="F7132" t="s">
        <v>1363</v>
      </c>
      <c r="G7132" t="s">
        <v>1364</v>
      </c>
      <c r="H7132" s="3" t="s">
        <v>1518</v>
      </c>
      <c r="I7132">
        <v>2022</v>
      </c>
      <c r="J7132" s="15" t="s">
        <v>1519</v>
      </c>
      <c r="K7132">
        <v>2022</v>
      </c>
      <c r="L7132" t="s">
        <v>1367</v>
      </c>
      <c r="M7132" t="s">
        <v>15300</v>
      </c>
      <c r="N7132" t="s">
        <v>15301</v>
      </c>
      <c r="O7132">
        <v>26600000000</v>
      </c>
      <c r="P7132" t="s">
        <v>11755</v>
      </c>
      <c r="Q7132">
        <f t="shared" si="125"/>
        <v>2250</v>
      </c>
      <c r="R7132">
        <v>8163294</v>
      </c>
      <c r="S7132" t="s">
        <v>1382</v>
      </c>
      <c r="T7132" t="s">
        <v>394</v>
      </c>
      <c r="U7132" s="75">
        <v>2250</v>
      </c>
      <c r="V7132">
        <v>10.99</v>
      </c>
      <c r="W7132">
        <v>24727.5</v>
      </c>
      <c r="AH7132" s="16"/>
      <c r="AI7132" t="s">
        <v>1375</v>
      </c>
    </row>
    <row r="7133" spans="1:35" x14ac:dyDescent="0.25">
      <c r="A7133" t="s">
        <v>15307</v>
      </c>
      <c r="B7133" s="1">
        <v>59</v>
      </c>
      <c r="C7133" t="s">
        <v>14052</v>
      </c>
      <c r="D7133">
        <v>18781896</v>
      </c>
      <c r="E7133" t="s">
        <v>15299</v>
      </c>
      <c r="F7133" t="s">
        <v>1363</v>
      </c>
      <c r="G7133" t="s">
        <v>1364</v>
      </c>
      <c r="H7133" s="3" t="s">
        <v>1518</v>
      </c>
      <c r="I7133">
        <v>2022</v>
      </c>
      <c r="J7133" s="15" t="s">
        <v>1519</v>
      </c>
      <c r="K7133">
        <v>2022</v>
      </c>
      <c r="L7133" t="s">
        <v>1367</v>
      </c>
      <c r="M7133" t="s">
        <v>15300</v>
      </c>
      <c r="N7133" t="s">
        <v>15301</v>
      </c>
      <c r="O7133">
        <v>26600000000</v>
      </c>
      <c r="P7133" t="s">
        <v>11755</v>
      </c>
      <c r="Q7133">
        <f t="shared" si="125"/>
        <v>2250</v>
      </c>
      <c r="R7133">
        <v>41769899</v>
      </c>
      <c r="S7133" t="s">
        <v>1857</v>
      </c>
      <c r="T7133" t="s">
        <v>15308</v>
      </c>
      <c r="U7133" s="75">
        <v>2250</v>
      </c>
      <c r="V7133">
        <v>28</v>
      </c>
      <c r="W7133">
        <v>63000</v>
      </c>
      <c r="AH7133" s="16"/>
      <c r="AI7133" t="s">
        <v>1375</v>
      </c>
    </row>
    <row r="7134" spans="1:35" x14ac:dyDescent="0.25">
      <c r="A7134" t="s">
        <v>15309</v>
      </c>
      <c r="B7134" s="1">
        <v>60</v>
      </c>
      <c r="C7134" t="s">
        <v>15310</v>
      </c>
      <c r="D7134">
        <v>5436494</v>
      </c>
      <c r="E7134" t="s">
        <v>13359</v>
      </c>
      <c r="F7134" t="s">
        <v>1363</v>
      </c>
      <c r="G7134" t="s">
        <v>1364</v>
      </c>
      <c r="H7134" s="3" t="s">
        <v>2384</v>
      </c>
      <c r="I7134">
        <v>2016</v>
      </c>
      <c r="J7134" s="15" t="s">
        <v>5689</v>
      </c>
      <c r="K7134">
        <v>2016</v>
      </c>
      <c r="L7134" t="s">
        <v>1367</v>
      </c>
      <c r="M7134" t="s">
        <v>15311</v>
      </c>
      <c r="N7134" t="s">
        <v>2760</v>
      </c>
      <c r="O7134">
        <v>26600000000</v>
      </c>
      <c r="P7134" t="s">
        <v>13834</v>
      </c>
      <c r="Q7134">
        <f t="shared" si="125"/>
        <v>800</v>
      </c>
      <c r="R7134">
        <v>84449497</v>
      </c>
      <c r="S7134" t="s">
        <v>2017</v>
      </c>
      <c r="T7134" t="s">
        <v>15312</v>
      </c>
      <c r="U7134" s="75">
        <v>800</v>
      </c>
      <c r="V7134">
        <v>9.94</v>
      </c>
      <c r="W7134">
        <v>7952</v>
      </c>
      <c r="AH7134" s="16"/>
      <c r="AI7134" t="s">
        <v>1375</v>
      </c>
    </row>
    <row r="7135" spans="1:35" x14ac:dyDescent="0.25">
      <c r="A7135" t="s">
        <v>15313</v>
      </c>
      <c r="B7135" s="1">
        <v>60</v>
      </c>
      <c r="C7135" t="s">
        <v>15310</v>
      </c>
      <c r="D7135">
        <v>5530288</v>
      </c>
      <c r="E7135" t="s">
        <v>15314</v>
      </c>
      <c r="F7135" t="s">
        <v>1363</v>
      </c>
      <c r="G7135" t="s">
        <v>1364</v>
      </c>
      <c r="H7135" s="3" t="s">
        <v>8369</v>
      </c>
      <c r="I7135">
        <v>2016</v>
      </c>
      <c r="J7135" s="15" t="s">
        <v>8904</v>
      </c>
      <c r="K7135">
        <v>2016</v>
      </c>
      <c r="L7135" t="s">
        <v>1367</v>
      </c>
      <c r="M7135" t="s">
        <v>15315</v>
      </c>
      <c r="N7135" t="s">
        <v>2760</v>
      </c>
      <c r="O7135">
        <v>26600000000</v>
      </c>
      <c r="P7135" t="s">
        <v>13834</v>
      </c>
      <c r="Q7135">
        <f t="shared" si="125"/>
        <v>800</v>
      </c>
      <c r="R7135">
        <v>62359193</v>
      </c>
      <c r="S7135" t="s">
        <v>11930</v>
      </c>
      <c r="T7135" t="s">
        <v>11931</v>
      </c>
      <c r="U7135" s="75">
        <v>800</v>
      </c>
      <c r="V7135">
        <v>10.5</v>
      </c>
      <c r="W7135">
        <v>8400</v>
      </c>
      <c r="AH7135" s="16"/>
      <c r="AI7135" t="s">
        <v>1375</v>
      </c>
    </row>
    <row r="7136" spans="1:35" x14ac:dyDescent="0.25">
      <c r="A7136" t="s">
        <v>15316</v>
      </c>
      <c r="B7136" s="1">
        <v>61</v>
      </c>
      <c r="C7136" t="s">
        <v>15317</v>
      </c>
      <c r="D7136">
        <v>10513647</v>
      </c>
      <c r="E7136" t="s">
        <v>15318</v>
      </c>
      <c r="F7136" t="s">
        <v>1363</v>
      </c>
      <c r="G7136" t="s">
        <v>1364</v>
      </c>
      <c r="H7136" s="3" t="s">
        <v>2565</v>
      </c>
      <c r="I7136">
        <v>2019</v>
      </c>
      <c r="J7136" s="15" t="s">
        <v>2579</v>
      </c>
      <c r="K7136">
        <v>2019</v>
      </c>
      <c r="L7136" t="s">
        <v>1367</v>
      </c>
      <c r="M7136" t="s">
        <v>15319</v>
      </c>
      <c r="N7136" t="s">
        <v>15319</v>
      </c>
      <c r="O7136">
        <v>26600000000</v>
      </c>
      <c r="P7136" t="s">
        <v>682</v>
      </c>
      <c r="Q7136">
        <f t="shared" si="125"/>
        <v>150</v>
      </c>
      <c r="R7136">
        <v>4123670</v>
      </c>
      <c r="S7136" t="s">
        <v>1868</v>
      </c>
      <c r="T7136" t="s">
        <v>1177</v>
      </c>
      <c r="U7136" s="75">
        <v>150</v>
      </c>
      <c r="V7136">
        <v>99.99</v>
      </c>
      <c r="W7136">
        <v>14998.5</v>
      </c>
      <c r="AH7136" s="16"/>
      <c r="AI7136" t="s">
        <v>1375</v>
      </c>
    </row>
    <row r="7137" spans="1:35" x14ac:dyDescent="0.25">
      <c r="A7137" t="s">
        <v>15320</v>
      </c>
      <c r="B7137" s="1">
        <v>61</v>
      </c>
      <c r="C7137" t="s">
        <v>15321</v>
      </c>
      <c r="D7137">
        <v>12500070</v>
      </c>
      <c r="E7137" t="s">
        <v>15322</v>
      </c>
      <c r="F7137" t="s">
        <v>1363</v>
      </c>
      <c r="G7137" t="s">
        <v>1391</v>
      </c>
      <c r="H7137" s="3" t="s">
        <v>4810</v>
      </c>
      <c r="I7137">
        <v>2020</v>
      </c>
      <c r="J7137" s="15" t="s">
        <v>4811</v>
      </c>
      <c r="K7137">
        <v>2020</v>
      </c>
      <c r="L7137" t="s">
        <v>1367</v>
      </c>
      <c r="M7137" t="s">
        <v>15323</v>
      </c>
      <c r="N7137" t="s">
        <v>15324</v>
      </c>
      <c r="O7137">
        <v>26600000000</v>
      </c>
      <c r="P7137" t="s">
        <v>11666</v>
      </c>
      <c r="Q7137">
        <f t="shared" si="125"/>
        <v>50</v>
      </c>
      <c r="R7137">
        <v>4123670</v>
      </c>
      <c r="S7137" t="s">
        <v>1868</v>
      </c>
      <c r="T7137" t="s">
        <v>1869</v>
      </c>
      <c r="U7137" s="75">
        <v>50</v>
      </c>
      <c r="V7137">
        <v>99.99</v>
      </c>
      <c r="W7137">
        <v>4999.5</v>
      </c>
      <c r="AH7137" s="16"/>
      <c r="AI7137" t="s">
        <v>1375</v>
      </c>
    </row>
    <row r="7138" spans="1:35" x14ac:dyDescent="0.25">
      <c r="A7138" t="s">
        <v>15325</v>
      </c>
      <c r="B7138" s="1">
        <v>61</v>
      </c>
      <c r="C7138" t="s">
        <v>15317</v>
      </c>
      <c r="D7138">
        <v>15404943</v>
      </c>
      <c r="E7138" t="s">
        <v>15322</v>
      </c>
      <c r="F7138" t="s">
        <v>1363</v>
      </c>
      <c r="G7138" t="s">
        <v>1391</v>
      </c>
      <c r="H7138" s="3" t="s">
        <v>4417</v>
      </c>
      <c r="I7138">
        <v>2021</v>
      </c>
      <c r="J7138" s="15" t="s">
        <v>4420</v>
      </c>
      <c r="K7138">
        <v>2021</v>
      </c>
      <c r="L7138" t="s">
        <v>1622</v>
      </c>
      <c r="M7138" t="s">
        <v>15323</v>
      </c>
      <c r="N7138" t="s">
        <v>15324</v>
      </c>
      <c r="O7138">
        <v>26600000000</v>
      </c>
      <c r="P7138" t="s">
        <v>11686</v>
      </c>
      <c r="Q7138">
        <f t="shared" si="125"/>
        <v>30</v>
      </c>
      <c r="R7138">
        <v>4123670</v>
      </c>
      <c r="S7138" t="s">
        <v>1868</v>
      </c>
      <c r="T7138" t="s">
        <v>1177</v>
      </c>
      <c r="U7138" s="75">
        <v>30</v>
      </c>
      <c r="V7138">
        <v>159</v>
      </c>
      <c r="W7138">
        <v>4770</v>
      </c>
      <c r="AH7138" s="16"/>
      <c r="AI7138" t="s">
        <v>1375</v>
      </c>
    </row>
    <row r="7139" spans="1:35" x14ac:dyDescent="0.25">
      <c r="A7139" t="s">
        <v>15326</v>
      </c>
      <c r="B7139" s="1">
        <v>61</v>
      </c>
      <c r="C7139" t="s">
        <v>15317</v>
      </c>
      <c r="D7139">
        <v>15471551</v>
      </c>
      <c r="E7139" t="s">
        <v>15322</v>
      </c>
      <c r="F7139" t="s">
        <v>1363</v>
      </c>
      <c r="G7139" t="s">
        <v>1391</v>
      </c>
      <c r="H7139" s="3" t="s">
        <v>1843</v>
      </c>
      <c r="I7139">
        <v>2021</v>
      </c>
      <c r="J7139" s="15" t="s">
        <v>1844</v>
      </c>
      <c r="K7139">
        <v>2021</v>
      </c>
      <c r="L7139" t="s">
        <v>1622</v>
      </c>
      <c r="M7139" t="s">
        <v>15323</v>
      </c>
      <c r="N7139" t="s">
        <v>15324</v>
      </c>
      <c r="O7139">
        <v>26600000000</v>
      </c>
      <c r="P7139" t="s">
        <v>11686</v>
      </c>
      <c r="Q7139">
        <f t="shared" si="125"/>
        <v>30</v>
      </c>
      <c r="R7139">
        <v>4123670</v>
      </c>
      <c r="S7139" t="s">
        <v>1868</v>
      </c>
      <c r="T7139" t="s">
        <v>1869</v>
      </c>
      <c r="U7139" s="75">
        <v>30</v>
      </c>
      <c r="V7139">
        <v>168</v>
      </c>
      <c r="W7139">
        <v>5040</v>
      </c>
      <c r="AH7139" s="16"/>
      <c r="AI7139" t="s">
        <v>1375</v>
      </c>
    </row>
    <row r="7140" spans="1:35" x14ac:dyDescent="0.25">
      <c r="A7140" t="s">
        <v>15327</v>
      </c>
      <c r="B7140" s="1">
        <v>61</v>
      </c>
      <c r="C7140" t="s">
        <v>15317</v>
      </c>
      <c r="D7140">
        <v>15496880</v>
      </c>
      <c r="E7140" t="s">
        <v>15328</v>
      </c>
      <c r="F7140" t="s">
        <v>1363</v>
      </c>
      <c r="G7140" t="s">
        <v>1391</v>
      </c>
      <c r="H7140" s="3" t="s">
        <v>1844</v>
      </c>
      <c r="I7140">
        <v>2021</v>
      </c>
      <c r="J7140" s="15" t="s">
        <v>4274</v>
      </c>
      <c r="K7140">
        <v>2021</v>
      </c>
      <c r="L7140" t="s">
        <v>1367</v>
      </c>
      <c r="M7140" t="s">
        <v>15323</v>
      </c>
      <c r="N7140" t="s">
        <v>15324</v>
      </c>
      <c r="O7140">
        <v>26600000000</v>
      </c>
      <c r="P7140" t="s">
        <v>11686</v>
      </c>
      <c r="Q7140">
        <f t="shared" si="125"/>
        <v>30</v>
      </c>
      <c r="R7140">
        <v>4123670</v>
      </c>
      <c r="S7140" t="s">
        <v>1868</v>
      </c>
      <c r="T7140" t="s">
        <v>1869</v>
      </c>
      <c r="U7140" s="75">
        <v>30</v>
      </c>
      <c r="V7140">
        <v>168</v>
      </c>
      <c r="W7140">
        <v>5040</v>
      </c>
      <c r="AH7140" s="16"/>
      <c r="AI7140" t="s">
        <v>1375</v>
      </c>
    </row>
    <row r="7141" spans="1:35" x14ac:dyDescent="0.25">
      <c r="A7141" t="s">
        <v>15329</v>
      </c>
      <c r="B7141" s="1">
        <v>61</v>
      </c>
      <c r="C7141" t="s">
        <v>15317</v>
      </c>
      <c r="D7141">
        <v>14743450</v>
      </c>
      <c r="E7141" t="s">
        <v>15330</v>
      </c>
      <c r="F7141" t="s">
        <v>1363</v>
      </c>
      <c r="G7141" t="s">
        <v>1364</v>
      </c>
      <c r="H7141" s="3" t="s">
        <v>1386</v>
      </c>
      <c r="I7141">
        <v>2021</v>
      </c>
      <c r="J7141" s="15" t="s">
        <v>4582</v>
      </c>
      <c r="K7141">
        <v>2021</v>
      </c>
      <c r="L7141" t="s">
        <v>1367</v>
      </c>
      <c r="M7141" t="s">
        <v>15323</v>
      </c>
      <c r="N7141" t="s">
        <v>15324</v>
      </c>
      <c r="O7141">
        <v>26600000000</v>
      </c>
      <c r="P7141" t="s">
        <v>11686</v>
      </c>
      <c r="Q7141">
        <f t="shared" si="125"/>
        <v>200</v>
      </c>
      <c r="R7141">
        <v>25038923</v>
      </c>
      <c r="S7141" t="s">
        <v>1917</v>
      </c>
      <c r="T7141" t="s">
        <v>15331</v>
      </c>
      <c r="U7141" s="75">
        <v>200</v>
      </c>
      <c r="V7141">
        <v>160</v>
      </c>
      <c r="W7141">
        <v>32000</v>
      </c>
      <c r="AH7141" s="16"/>
      <c r="AI7141" t="s">
        <v>1375</v>
      </c>
    </row>
    <row r="7142" spans="1:35" x14ac:dyDescent="0.25">
      <c r="A7142" t="s">
        <v>15332</v>
      </c>
      <c r="B7142" s="1">
        <v>61</v>
      </c>
      <c r="C7142" t="s">
        <v>15317</v>
      </c>
      <c r="D7142">
        <v>14671042</v>
      </c>
      <c r="E7142" t="s">
        <v>15322</v>
      </c>
      <c r="F7142" t="s">
        <v>1363</v>
      </c>
      <c r="G7142" t="s">
        <v>1391</v>
      </c>
      <c r="H7142" s="3" t="s">
        <v>4867</v>
      </c>
      <c r="I7142">
        <v>2021</v>
      </c>
      <c r="J7142" s="15" t="s">
        <v>4868</v>
      </c>
      <c r="K7142">
        <v>2021</v>
      </c>
      <c r="L7142" t="s">
        <v>1367</v>
      </c>
      <c r="M7142" t="s">
        <v>15323</v>
      </c>
      <c r="N7142" t="s">
        <v>15324</v>
      </c>
      <c r="O7142">
        <v>26600000000</v>
      </c>
      <c r="P7142" t="s">
        <v>11686</v>
      </c>
      <c r="Q7142">
        <f t="shared" si="125"/>
        <v>35</v>
      </c>
      <c r="R7142">
        <v>4123670</v>
      </c>
      <c r="S7142" t="s">
        <v>1868</v>
      </c>
      <c r="T7142" t="s">
        <v>1869</v>
      </c>
      <c r="U7142" s="75">
        <v>35</v>
      </c>
      <c r="V7142">
        <v>99.99</v>
      </c>
      <c r="W7142">
        <v>3499.65</v>
      </c>
      <c r="AH7142" s="16"/>
      <c r="AI7142" t="s">
        <v>1375</v>
      </c>
    </row>
    <row r="7143" spans="1:35" x14ac:dyDescent="0.25">
      <c r="A7143" t="s">
        <v>15333</v>
      </c>
      <c r="B7143" s="1">
        <v>61</v>
      </c>
      <c r="C7143" t="s">
        <v>15317</v>
      </c>
      <c r="D7143">
        <v>18496679</v>
      </c>
      <c r="E7143" t="s">
        <v>15334</v>
      </c>
      <c r="F7143" t="s">
        <v>1363</v>
      </c>
      <c r="G7143" t="s">
        <v>1391</v>
      </c>
      <c r="H7143" s="3" t="s">
        <v>4733</v>
      </c>
      <c r="I7143">
        <v>2022</v>
      </c>
      <c r="J7143" s="15" t="s">
        <v>4004</v>
      </c>
      <c r="K7143">
        <v>2022</v>
      </c>
      <c r="L7143" t="s">
        <v>1367</v>
      </c>
      <c r="M7143" t="s">
        <v>15323</v>
      </c>
      <c r="N7143" t="s">
        <v>15324</v>
      </c>
      <c r="O7143">
        <v>26600000000</v>
      </c>
      <c r="P7143" t="s">
        <v>11686</v>
      </c>
      <c r="Q7143">
        <f t="shared" si="125"/>
        <v>30</v>
      </c>
      <c r="R7143">
        <v>25038923</v>
      </c>
      <c r="S7143" t="s">
        <v>1917</v>
      </c>
      <c r="T7143" t="s">
        <v>15335</v>
      </c>
      <c r="U7143" s="75">
        <v>30</v>
      </c>
      <c r="V7143">
        <v>160</v>
      </c>
      <c r="W7143">
        <v>4800</v>
      </c>
      <c r="AH7143" s="16"/>
      <c r="AI7143" t="s">
        <v>1375</v>
      </c>
    </row>
    <row r="7144" spans="1:35" x14ac:dyDescent="0.25">
      <c r="A7144" t="s">
        <v>15336</v>
      </c>
      <c r="B7144" s="1">
        <v>61</v>
      </c>
      <c r="C7144" t="s">
        <v>15317</v>
      </c>
      <c r="D7144">
        <v>18496679</v>
      </c>
      <c r="E7144" t="s">
        <v>15334</v>
      </c>
      <c r="F7144" t="s">
        <v>1363</v>
      </c>
      <c r="G7144" t="s">
        <v>1391</v>
      </c>
      <c r="H7144" s="3" t="s">
        <v>4733</v>
      </c>
      <c r="I7144">
        <v>2022</v>
      </c>
      <c r="J7144" s="15" t="s">
        <v>4004</v>
      </c>
      <c r="K7144">
        <v>2022</v>
      </c>
      <c r="L7144" t="s">
        <v>1367</v>
      </c>
      <c r="M7144" t="s">
        <v>15323</v>
      </c>
      <c r="N7144" t="s">
        <v>15324</v>
      </c>
      <c r="O7144">
        <v>26600000000</v>
      </c>
      <c r="P7144" t="s">
        <v>11686</v>
      </c>
      <c r="Q7144">
        <f t="shared" si="125"/>
        <v>30</v>
      </c>
      <c r="R7144">
        <v>4123670</v>
      </c>
      <c r="S7144" t="s">
        <v>1868</v>
      </c>
      <c r="T7144" t="s">
        <v>1869</v>
      </c>
      <c r="U7144" s="75">
        <v>30</v>
      </c>
      <c r="V7144">
        <v>168</v>
      </c>
      <c r="W7144">
        <v>5040</v>
      </c>
      <c r="AH7144" s="16"/>
      <c r="AI7144" t="s">
        <v>1375</v>
      </c>
    </row>
    <row r="7145" spans="1:35" x14ac:dyDescent="0.25">
      <c r="A7145" t="s">
        <v>15337</v>
      </c>
      <c r="B7145" s="1">
        <v>61</v>
      </c>
      <c r="C7145" t="s">
        <v>15317</v>
      </c>
      <c r="D7145">
        <v>14894572</v>
      </c>
      <c r="E7145" t="s">
        <v>15338</v>
      </c>
      <c r="F7145" t="s">
        <v>1363</v>
      </c>
      <c r="G7145" t="s">
        <v>1364</v>
      </c>
      <c r="H7145" s="3" t="s">
        <v>4763</v>
      </c>
      <c r="I7145">
        <v>2021</v>
      </c>
      <c r="J7145" s="15" t="s">
        <v>4764</v>
      </c>
      <c r="K7145">
        <v>2021</v>
      </c>
      <c r="L7145" t="s">
        <v>1367</v>
      </c>
      <c r="M7145" t="s">
        <v>15323</v>
      </c>
      <c r="N7145" t="s">
        <v>15324</v>
      </c>
      <c r="O7145">
        <v>26600000000</v>
      </c>
      <c r="P7145" t="s">
        <v>11686</v>
      </c>
      <c r="Q7145">
        <f t="shared" si="125"/>
        <v>100</v>
      </c>
      <c r="R7145">
        <v>25038923</v>
      </c>
      <c r="S7145" t="s">
        <v>1917</v>
      </c>
      <c r="T7145" t="s">
        <v>15339</v>
      </c>
      <c r="U7145" s="75">
        <v>100</v>
      </c>
      <c r="V7145">
        <v>160</v>
      </c>
      <c r="W7145">
        <v>16000</v>
      </c>
      <c r="AH7145" s="16"/>
      <c r="AI7145" t="s">
        <v>1375</v>
      </c>
    </row>
    <row r="7146" spans="1:35" x14ac:dyDescent="0.25">
      <c r="A7146" t="s">
        <v>15340</v>
      </c>
      <c r="B7146" s="1">
        <v>61</v>
      </c>
      <c r="C7146" t="s">
        <v>15321</v>
      </c>
      <c r="D7146">
        <v>14192381</v>
      </c>
      <c r="E7146" t="s">
        <v>15341</v>
      </c>
      <c r="F7146" t="s">
        <v>1363</v>
      </c>
      <c r="G7146" t="s">
        <v>1391</v>
      </c>
      <c r="H7146" s="3" t="s">
        <v>10660</v>
      </c>
      <c r="I7146">
        <v>2021</v>
      </c>
      <c r="J7146" s="15" t="s">
        <v>10682</v>
      </c>
      <c r="K7146">
        <v>2021</v>
      </c>
      <c r="L7146" t="s">
        <v>1394</v>
      </c>
      <c r="M7146" t="s">
        <v>15323</v>
      </c>
      <c r="N7146" t="s">
        <v>15342</v>
      </c>
      <c r="O7146" t="s">
        <v>1408</v>
      </c>
      <c r="P7146" t="s">
        <v>11666</v>
      </c>
      <c r="Q7146">
        <f t="shared" si="125"/>
        <v>100</v>
      </c>
      <c r="R7146">
        <v>4123670</v>
      </c>
      <c r="S7146" t="s">
        <v>1868</v>
      </c>
      <c r="T7146" t="s">
        <v>1869</v>
      </c>
      <c r="U7146" s="75">
        <v>100</v>
      </c>
      <c r="V7146">
        <v>168</v>
      </c>
      <c r="W7146">
        <v>16800</v>
      </c>
      <c r="AH7146" s="16"/>
      <c r="AI7146" t="s">
        <v>1375</v>
      </c>
    </row>
    <row r="7147" spans="1:35" x14ac:dyDescent="0.25">
      <c r="A7147" t="s">
        <v>15343</v>
      </c>
      <c r="B7147" s="1">
        <v>61</v>
      </c>
      <c r="C7147" t="s">
        <v>15317</v>
      </c>
      <c r="D7147">
        <v>14278898</v>
      </c>
      <c r="E7147" t="s">
        <v>15344</v>
      </c>
      <c r="F7147" t="s">
        <v>1363</v>
      </c>
      <c r="G7147" t="s">
        <v>1391</v>
      </c>
      <c r="H7147" s="3" t="s">
        <v>1992</v>
      </c>
      <c r="I7147">
        <v>2021</v>
      </c>
      <c r="J7147" s="15" t="s">
        <v>1993</v>
      </c>
      <c r="K7147">
        <v>2021</v>
      </c>
      <c r="L7147" t="s">
        <v>1367</v>
      </c>
      <c r="M7147" t="s">
        <v>15323</v>
      </c>
      <c r="N7147" t="s">
        <v>15324</v>
      </c>
      <c r="O7147">
        <v>26600000000</v>
      </c>
      <c r="P7147" t="s">
        <v>11686</v>
      </c>
      <c r="Q7147">
        <f t="shared" si="125"/>
        <v>40</v>
      </c>
      <c r="R7147">
        <v>4123670</v>
      </c>
      <c r="S7147" t="s">
        <v>1868</v>
      </c>
      <c r="T7147" t="s">
        <v>1869</v>
      </c>
      <c r="U7147" s="75">
        <v>40</v>
      </c>
      <c r="V7147">
        <v>99.99</v>
      </c>
      <c r="W7147">
        <v>3999.6</v>
      </c>
      <c r="AH7147" s="16"/>
      <c r="AI7147" t="s">
        <v>1375</v>
      </c>
    </row>
    <row r="7148" spans="1:35" x14ac:dyDescent="0.25">
      <c r="A7148" t="s">
        <v>15345</v>
      </c>
      <c r="B7148" s="1">
        <v>61</v>
      </c>
      <c r="C7148" t="s">
        <v>15317</v>
      </c>
      <c r="D7148">
        <v>14264919</v>
      </c>
      <c r="E7148" t="s">
        <v>15346</v>
      </c>
      <c r="F7148" t="s">
        <v>1363</v>
      </c>
      <c r="G7148" t="s">
        <v>1364</v>
      </c>
      <c r="H7148" s="3" t="s">
        <v>2671</v>
      </c>
      <c r="I7148">
        <v>2021</v>
      </c>
      <c r="J7148" s="15" t="s">
        <v>2672</v>
      </c>
      <c r="K7148">
        <v>2021</v>
      </c>
      <c r="L7148" t="s">
        <v>1367</v>
      </c>
      <c r="M7148" t="s">
        <v>15323</v>
      </c>
      <c r="N7148" t="s">
        <v>15324</v>
      </c>
      <c r="O7148">
        <v>26600000000</v>
      </c>
      <c r="P7148" t="s">
        <v>11686</v>
      </c>
      <c r="Q7148">
        <f t="shared" si="125"/>
        <v>100</v>
      </c>
      <c r="R7148">
        <v>4123670</v>
      </c>
      <c r="S7148" t="s">
        <v>1868</v>
      </c>
      <c r="T7148" t="s">
        <v>1869</v>
      </c>
      <c r="U7148" s="75">
        <v>100</v>
      </c>
      <c r="V7148">
        <v>168</v>
      </c>
      <c r="W7148">
        <v>16800</v>
      </c>
      <c r="AH7148" s="16"/>
      <c r="AI7148" t="s">
        <v>1375</v>
      </c>
    </row>
    <row r="7149" spans="1:35" x14ac:dyDescent="0.25">
      <c r="A7149" t="s">
        <v>15347</v>
      </c>
      <c r="B7149" s="1">
        <v>61</v>
      </c>
      <c r="C7149" t="s">
        <v>15317</v>
      </c>
      <c r="D7149">
        <v>15777618</v>
      </c>
      <c r="E7149" t="s">
        <v>15344</v>
      </c>
      <c r="F7149" t="s">
        <v>1363</v>
      </c>
      <c r="G7149" t="s">
        <v>1391</v>
      </c>
      <c r="H7149" s="3" t="s">
        <v>4647</v>
      </c>
      <c r="I7149">
        <v>2021</v>
      </c>
      <c r="J7149" s="15" t="s">
        <v>4690</v>
      </c>
      <c r="K7149">
        <v>2021</v>
      </c>
      <c r="L7149" t="s">
        <v>1394</v>
      </c>
      <c r="M7149" t="s">
        <v>15323</v>
      </c>
      <c r="N7149" t="s">
        <v>15342</v>
      </c>
      <c r="O7149" t="s">
        <v>1408</v>
      </c>
      <c r="P7149" t="s">
        <v>11686</v>
      </c>
      <c r="Q7149">
        <f t="shared" si="125"/>
        <v>33</v>
      </c>
      <c r="R7149">
        <v>4123670</v>
      </c>
      <c r="S7149" t="s">
        <v>1868</v>
      </c>
      <c r="T7149" t="s">
        <v>15348</v>
      </c>
      <c r="U7149" s="75">
        <v>33</v>
      </c>
      <c r="V7149">
        <v>168</v>
      </c>
      <c r="W7149">
        <v>5544</v>
      </c>
      <c r="AH7149" s="16"/>
      <c r="AI7149" t="s">
        <v>1375</v>
      </c>
    </row>
    <row r="7150" spans="1:35" x14ac:dyDescent="0.25">
      <c r="A7150" t="s">
        <v>15349</v>
      </c>
      <c r="B7150" s="1">
        <v>61</v>
      </c>
      <c r="C7150" t="s">
        <v>15321</v>
      </c>
      <c r="D7150">
        <v>14354799</v>
      </c>
      <c r="E7150" t="s">
        <v>15322</v>
      </c>
      <c r="F7150" t="s">
        <v>1363</v>
      </c>
      <c r="G7150" t="s">
        <v>1391</v>
      </c>
      <c r="H7150" s="3" t="s">
        <v>4284</v>
      </c>
      <c r="I7150">
        <v>2021</v>
      </c>
      <c r="J7150" s="15" t="s">
        <v>15350</v>
      </c>
      <c r="K7150">
        <v>2021</v>
      </c>
      <c r="L7150" t="s">
        <v>1367</v>
      </c>
      <c r="M7150" t="s">
        <v>15323</v>
      </c>
      <c r="N7150" t="s">
        <v>15324</v>
      </c>
      <c r="O7150">
        <v>26600000000</v>
      </c>
      <c r="P7150" t="s">
        <v>11666</v>
      </c>
      <c r="Q7150">
        <f t="shared" si="125"/>
        <v>100</v>
      </c>
      <c r="R7150">
        <v>4123670</v>
      </c>
      <c r="S7150" t="s">
        <v>1868</v>
      </c>
      <c r="T7150" t="s">
        <v>1869</v>
      </c>
      <c r="U7150" s="75">
        <v>100</v>
      </c>
      <c r="V7150">
        <v>99.99</v>
      </c>
      <c r="W7150">
        <v>9999</v>
      </c>
      <c r="AH7150" s="16"/>
      <c r="AI7150" t="s">
        <v>1375</v>
      </c>
    </row>
    <row r="7151" spans="1:35" x14ac:dyDescent="0.25">
      <c r="A7151" t="s">
        <v>15351</v>
      </c>
      <c r="B7151" s="1">
        <v>61</v>
      </c>
      <c r="C7151" t="s">
        <v>15317</v>
      </c>
      <c r="D7151">
        <v>16508971</v>
      </c>
      <c r="E7151" t="s">
        <v>15352</v>
      </c>
      <c r="F7151" t="s">
        <v>1363</v>
      </c>
      <c r="G7151" t="s">
        <v>1391</v>
      </c>
      <c r="H7151" s="3" t="s">
        <v>2117</v>
      </c>
      <c r="I7151">
        <v>2022</v>
      </c>
      <c r="J7151" s="15" t="s">
        <v>2118</v>
      </c>
      <c r="K7151">
        <v>2022</v>
      </c>
      <c r="L7151" t="s">
        <v>1367</v>
      </c>
      <c r="M7151" t="s">
        <v>15323</v>
      </c>
      <c r="N7151" t="s">
        <v>15342</v>
      </c>
      <c r="O7151" t="s">
        <v>1408</v>
      </c>
      <c r="P7151" t="s">
        <v>11686</v>
      </c>
      <c r="Q7151">
        <f t="shared" si="125"/>
        <v>20</v>
      </c>
      <c r="R7151">
        <v>4123670</v>
      </c>
      <c r="S7151" t="s">
        <v>1868</v>
      </c>
      <c r="T7151" t="s">
        <v>1869</v>
      </c>
      <c r="U7151" s="75">
        <v>20</v>
      </c>
      <c r="V7151">
        <v>168</v>
      </c>
      <c r="W7151">
        <v>3360</v>
      </c>
      <c r="AH7151" s="16"/>
      <c r="AI7151" t="s">
        <v>1375</v>
      </c>
    </row>
    <row r="7152" spans="1:35" x14ac:dyDescent="0.25">
      <c r="A7152" t="s">
        <v>15353</v>
      </c>
      <c r="B7152" s="1">
        <v>61</v>
      </c>
      <c r="C7152" t="s">
        <v>15317</v>
      </c>
      <c r="D7152">
        <v>17182409</v>
      </c>
      <c r="E7152" t="s">
        <v>15328</v>
      </c>
      <c r="F7152" t="s">
        <v>1363</v>
      </c>
      <c r="G7152" t="s">
        <v>1391</v>
      </c>
      <c r="H7152" s="3" t="s">
        <v>2175</v>
      </c>
      <c r="I7152">
        <v>2022</v>
      </c>
      <c r="J7152" s="15" t="s">
        <v>2167</v>
      </c>
      <c r="K7152">
        <v>2022</v>
      </c>
      <c r="L7152" t="s">
        <v>1367</v>
      </c>
      <c r="M7152" t="s">
        <v>15323</v>
      </c>
      <c r="N7152" t="s">
        <v>15324</v>
      </c>
      <c r="O7152">
        <v>26600000000</v>
      </c>
      <c r="P7152" t="s">
        <v>11686</v>
      </c>
      <c r="Q7152">
        <f t="shared" si="125"/>
        <v>100</v>
      </c>
      <c r="R7152">
        <v>4123670</v>
      </c>
      <c r="S7152" t="s">
        <v>1868</v>
      </c>
      <c r="T7152" t="s">
        <v>1869</v>
      </c>
      <c r="U7152" s="75">
        <v>100</v>
      </c>
      <c r="V7152">
        <v>168</v>
      </c>
      <c r="W7152">
        <v>16800</v>
      </c>
      <c r="AH7152" s="16"/>
      <c r="AI7152" t="s">
        <v>1375</v>
      </c>
    </row>
    <row r="7153" spans="1:35" x14ac:dyDescent="0.25">
      <c r="A7153" t="s">
        <v>15354</v>
      </c>
      <c r="B7153" s="1">
        <v>61</v>
      </c>
      <c r="C7153" t="s">
        <v>15317</v>
      </c>
      <c r="D7153">
        <v>18572022</v>
      </c>
      <c r="E7153" t="s">
        <v>11306</v>
      </c>
      <c r="F7153" t="s">
        <v>1363</v>
      </c>
      <c r="G7153" t="s">
        <v>1364</v>
      </c>
      <c r="H7153" s="3" t="s">
        <v>3256</v>
      </c>
      <c r="I7153">
        <v>2022</v>
      </c>
      <c r="J7153" s="15" t="s">
        <v>3257</v>
      </c>
      <c r="K7153">
        <v>2022</v>
      </c>
      <c r="L7153" t="s">
        <v>1367</v>
      </c>
      <c r="M7153" t="s">
        <v>15323</v>
      </c>
      <c r="N7153" t="s">
        <v>15324</v>
      </c>
      <c r="O7153">
        <v>26600000000</v>
      </c>
      <c r="P7153" t="s">
        <v>11686</v>
      </c>
      <c r="Q7153">
        <f t="shared" si="125"/>
        <v>50</v>
      </c>
      <c r="R7153">
        <v>25038923</v>
      </c>
      <c r="S7153" t="s">
        <v>1917</v>
      </c>
      <c r="T7153" t="s">
        <v>15335</v>
      </c>
      <c r="U7153" s="75">
        <v>50</v>
      </c>
      <c r="V7153">
        <v>160</v>
      </c>
      <c r="W7153">
        <v>8000</v>
      </c>
      <c r="AH7153" s="16"/>
      <c r="AI7153" t="s">
        <v>1375</v>
      </c>
    </row>
    <row r="7154" spans="1:35" x14ac:dyDescent="0.25">
      <c r="A7154" t="s">
        <v>15355</v>
      </c>
      <c r="B7154" s="1">
        <v>61</v>
      </c>
      <c r="C7154" t="s">
        <v>15317</v>
      </c>
      <c r="D7154">
        <v>17623553</v>
      </c>
      <c r="E7154" t="s">
        <v>3452</v>
      </c>
      <c r="F7154" t="s">
        <v>1363</v>
      </c>
      <c r="G7154" t="s">
        <v>1364</v>
      </c>
      <c r="H7154" s="3" t="s">
        <v>2238</v>
      </c>
      <c r="I7154">
        <v>2022</v>
      </c>
      <c r="J7154" s="15" t="s">
        <v>1855</v>
      </c>
      <c r="K7154">
        <v>2022</v>
      </c>
      <c r="L7154" t="s">
        <v>1367</v>
      </c>
      <c r="M7154" t="s">
        <v>15323</v>
      </c>
      <c r="N7154" t="s">
        <v>15324</v>
      </c>
      <c r="O7154">
        <v>26600000000</v>
      </c>
      <c r="P7154" t="s">
        <v>11686</v>
      </c>
      <c r="Q7154">
        <f t="shared" si="125"/>
        <v>125</v>
      </c>
      <c r="R7154">
        <v>25038923</v>
      </c>
      <c r="S7154" t="s">
        <v>1917</v>
      </c>
      <c r="T7154" t="s">
        <v>15335</v>
      </c>
      <c r="U7154" s="75">
        <v>125</v>
      </c>
      <c r="V7154">
        <v>164</v>
      </c>
      <c r="W7154">
        <v>20500</v>
      </c>
      <c r="AH7154" s="16"/>
      <c r="AI7154" t="s">
        <v>1375</v>
      </c>
    </row>
    <row r="7155" spans="1:35" x14ac:dyDescent="0.25">
      <c r="A7155" t="s">
        <v>15356</v>
      </c>
      <c r="B7155" s="1">
        <v>61</v>
      </c>
      <c r="C7155" t="s">
        <v>15317</v>
      </c>
      <c r="D7155">
        <v>18004563</v>
      </c>
      <c r="E7155" t="s">
        <v>15357</v>
      </c>
      <c r="F7155" t="s">
        <v>1363</v>
      </c>
      <c r="G7155" t="s">
        <v>1391</v>
      </c>
      <c r="H7155" s="3" t="s">
        <v>5345</v>
      </c>
      <c r="I7155">
        <v>2022</v>
      </c>
      <c r="J7155" s="15" t="s">
        <v>1795</v>
      </c>
      <c r="K7155">
        <v>2022</v>
      </c>
      <c r="L7155" t="s">
        <v>1367</v>
      </c>
      <c r="M7155" t="s">
        <v>15323</v>
      </c>
      <c r="N7155" t="s">
        <v>15324</v>
      </c>
      <c r="O7155">
        <v>26600000000</v>
      </c>
      <c r="P7155" t="s">
        <v>11686</v>
      </c>
      <c r="Q7155">
        <f t="shared" si="125"/>
        <v>120</v>
      </c>
      <c r="R7155">
        <v>4123670</v>
      </c>
      <c r="S7155" t="s">
        <v>1868</v>
      </c>
      <c r="T7155" t="s">
        <v>1869</v>
      </c>
      <c r="U7155" s="75">
        <v>120</v>
      </c>
      <c r="V7155">
        <v>163</v>
      </c>
      <c r="W7155">
        <v>19560</v>
      </c>
      <c r="AH7155" s="16"/>
      <c r="AI7155" t="s">
        <v>1375</v>
      </c>
    </row>
    <row r="7156" spans="1:35" x14ac:dyDescent="0.25">
      <c r="A7156" t="s">
        <v>15358</v>
      </c>
      <c r="B7156" s="1">
        <v>61</v>
      </c>
      <c r="C7156" t="s">
        <v>15321</v>
      </c>
      <c r="D7156">
        <v>18127762</v>
      </c>
      <c r="E7156" t="s">
        <v>15359</v>
      </c>
      <c r="F7156" t="s">
        <v>1363</v>
      </c>
      <c r="G7156" t="s">
        <v>1364</v>
      </c>
      <c r="H7156" s="3" t="s">
        <v>2284</v>
      </c>
      <c r="I7156">
        <v>2022</v>
      </c>
      <c r="J7156" s="15" t="s">
        <v>5365</v>
      </c>
      <c r="K7156">
        <v>2022</v>
      </c>
      <c r="L7156" t="s">
        <v>1367</v>
      </c>
      <c r="M7156" t="s">
        <v>15323</v>
      </c>
      <c r="N7156" t="s">
        <v>15324</v>
      </c>
      <c r="O7156">
        <v>26600000000</v>
      </c>
      <c r="P7156" t="s">
        <v>11666</v>
      </c>
      <c r="Q7156">
        <f t="shared" si="125"/>
        <v>500</v>
      </c>
      <c r="R7156">
        <v>25038923</v>
      </c>
      <c r="S7156" t="s">
        <v>1917</v>
      </c>
      <c r="T7156" t="s">
        <v>15335</v>
      </c>
      <c r="U7156" s="75">
        <v>500</v>
      </c>
      <c r="V7156">
        <v>160</v>
      </c>
      <c r="W7156">
        <v>80000</v>
      </c>
      <c r="AH7156" s="16"/>
      <c r="AI7156" t="s">
        <v>1375</v>
      </c>
    </row>
    <row r="7157" spans="1:35" x14ac:dyDescent="0.25">
      <c r="A7157" t="s">
        <v>15360</v>
      </c>
      <c r="B7157" s="1">
        <v>61</v>
      </c>
      <c r="C7157" t="s">
        <v>15321</v>
      </c>
      <c r="D7157">
        <v>18127762</v>
      </c>
      <c r="E7157" t="s">
        <v>15359</v>
      </c>
      <c r="F7157" t="s">
        <v>1363</v>
      </c>
      <c r="G7157" t="s">
        <v>1364</v>
      </c>
      <c r="H7157" s="3" t="s">
        <v>2284</v>
      </c>
      <c r="I7157">
        <v>2022</v>
      </c>
      <c r="J7157" s="15" t="s">
        <v>5365</v>
      </c>
      <c r="K7157">
        <v>2022</v>
      </c>
      <c r="L7157" t="s">
        <v>1367</v>
      </c>
      <c r="M7157" t="s">
        <v>15323</v>
      </c>
      <c r="N7157" t="s">
        <v>15324</v>
      </c>
      <c r="O7157">
        <v>26600000000</v>
      </c>
      <c r="P7157" t="s">
        <v>11666</v>
      </c>
      <c r="Q7157">
        <f t="shared" si="125"/>
        <v>500</v>
      </c>
      <c r="R7157">
        <v>4123670</v>
      </c>
      <c r="S7157" t="s">
        <v>1868</v>
      </c>
      <c r="T7157" t="s">
        <v>15361</v>
      </c>
      <c r="U7157" s="75">
        <v>500</v>
      </c>
      <c r="V7157">
        <v>168</v>
      </c>
      <c r="W7157">
        <v>84000</v>
      </c>
      <c r="AH7157" s="16"/>
      <c r="AI7157" t="s">
        <v>1375</v>
      </c>
    </row>
    <row r="7158" spans="1:35" x14ac:dyDescent="0.25">
      <c r="A7158" t="s">
        <v>15362</v>
      </c>
      <c r="B7158" s="1">
        <v>62</v>
      </c>
      <c r="C7158" t="s">
        <v>1315</v>
      </c>
      <c r="D7158">
        <v>5542464</v>
      </c>
      <c r="E7158" t="s">
        <v>15363</v>
      </c>
      <c r="F7158" t="s">
        <v>1363</v>
      </c>
      <c r="G7158" t="s">
        <v>1757</v>
      </c>
      <c r="H7158" s="3" t="s">
        <v>2393</v>
      </c>
      <c r="I7158">
        <v>2016</v>
      </c>
      <c r="J7158" s="15" t="s">
        <v>5704</v>
      </c>
      <c r="K7158">
        <v>2016</v>
      </c>
      <c r="L7158" t="s">
        <v>1622</v>
      </c>
      <c r="M7158" t="s">
        <v>15364</v>
      </c>
      <c r="N7158" t="s">
        <v>15365</v>
      </c>
      <c r="O7158">
        <v>26600000000</v>
      </c>
      <c r="P7158" t="s">
        <v>133</v>
      </c>
      <c r="Q7158">
        <f t="shared" si="125"/>
        <v>70</v>
      </c>
      <c r="R7158">
        <v>25038923</v>
      </c>
      <c r="S7158" t="s">
        <v>1917</v>
      </c>
      <c r="T7158" t="s">
        <v>15366</v>
      </c>
      <c r="U7158" s="75">
        <v>70</v>
      </c>
      <c r="V7158">
        <v>990</v>
      </c>
      <c r="W7158">
        <v>69300</v>
      </c>
      <c r="AH7158" s="16"/>
      <c r="AI7158" t="s">
        <v>1375</v>
      </c>
    </row>
    <row r="7159" spans="1:35" x14ac:dyDescent="0.25">
      <c r="A7159" t="s">
        <v>15367</v>
      </c>
      <c r="B7159" s="1">
        <v>62</v>
      </c>
      <c r="C7159" t="s">
        <v>1315</v>
      </c>
      <c r="D7159">
        <v>5818648</v>
      </c>
      <c r="E7159" t="s">
        <v>15368</v>
      </c>
      <c r="F7159" t="s">
        <v>1363</v>
      </c>
      <c r="G7159" t="s">
        <v>1757</v>
      </c>
      <c r="H7159" s="3" t="s">
        <v>5766</v>
      </c>
      <c r="I7159">
        <v>2017</v>
      </c>
      <c r="J7159" s="15" t="s">
        <v>5844</v>
      </c>
      <c r="K7159">
        <v>2017</v>
      </c>
      <c r="L7159" t="s">
        <v>1367</v>
      </c>
      <c r="M7159" t="s">
        <v>15369</v>
      </c>
      <c r="N7159" t="s">
        <v>15370</v>
      </c>
      <c r="O7159">
        <v>26600000000</v>
      </c>
      <c r="P7159" t="s">
        <v>133</v>
      </c>
      <c r="Q7159">
        <f t="shared" si="125"/>
        <v>40</v>
      </c>
      <c r="R7159">
        <v>25038923</v>
      </c>
      <c r="S7159" t="s">
        <v>1917</v>
      </c>
      <c r="T7159" t="s">
        <v>15371</v>
      </c>
      <c r="U7159" s="75">
        <v>40</v>
      </c>
      <c r="V7159">
        <v>990</v>
      </c>
      <c r="W7159">
        <v>39600</v>
      </c>
      <c r="AH7159" s="16"/>
      <c r="AI7159" t="s">
        <v>1375</v>
      </c>
    </row>
    <row r="7160" spans="1:35" x14ac:dyDescent="0.25">
      <c r="A7160" t="s">
        <v>15372</v>
      </c>
      <c r="B7160" s="1">
        <v>62</v>
      </c>
      <c r="C7160" t="s">
        <v>1315</v>
      </c>
      <c r="D7160">
        <v>6264484</v>
      </c>
      <c r="E7160" t="s">
        <v>15373</v>
      </c>
      <c r="F7160" t="s">
        <v>1363</v>
      </c>
      <c r="G7160" t="s">
        <v>1757</v>
      </c>
      <c r="H7160" s="3" t="s">
        <v>3380</v>
      </c>
      <c r="I7160">
        <v>2017</v>
      </c>
      <c r="J7160" s="15" t="s">
        <v>3381</v>
      </c>
      <c r="K7160">
        <v>2017</v>
      </c>
      <c r="L7160" t="s">
        <v>1367</v>
      </c>
      <c r="M7160" t="s">
        <v>15374</v>
      </c>
      <c r="N7160" t="s">
        <v>15370</v>
      </c>
      <c r="O7160">
        <v>26600000000</v>
      </c>
      <c r="P7160" t="s">
        <v>133</v>
      </c>
      <c r="Q7160">
        <f t="shared" si="125"/>
        <v>40</v>
      </c>
      <c r="R7160">
        <v>25038923</v>
      </c>
      <c r="S7160" t="s">
        <v>1917</v>
      </c>
      <c r="T7160" t="s">
        <v>15375</v>
      </c>
      <c r="U7160" s="75">
        <v>40</v>
      </c>
      <c r="V7160">
        <v>990</v>
      </c>
      <c r="W7160">
        <v>39600</v>
      </c>
      <c r="AH7160" s="16"/>
      <c r="AI7160" t="s">
        <v>1375</v>
      </c>
    </row>
    <row r="7161" spans="1:35" x14ac:dyDescent="0.25">
      <c r="A7161" t="s">
        <v>15376</v>
      </c>
      <c r="B7161" s="1">
        <v>64</v>
      </c>
      <c r="C7161" t="s">
        <v>15377</v>
      </c>
      <c r="D7161">
        <v>4457463</v>
      </c>
      <c r="E7161" t="s">
        <v>15378</v>
      </c>
      <c r="F7161" t="s">
        <v>1363</v>
      </c>
      <c r="G7161" t="s">
        <v>1391</v>
      </c>
      <c r="H7161" s="3" t="s">
        <v>15379</v>
      </c>
      <c r="I7161">
        <v>2016</v>
      </c>
      <c r="J7161" s="15" t="s">
        <v>7389</v>
      </c>
      <c r="K7161">
        <v>2016</v>
      </c>
      <c r="L7161" t="s">
        <v>1367</v>
      </c>
      <c r="M7161" t="s">
        <v>15380</v>
      </c>
      <c r="O7161" t="s">
        <v>12173</v>
      </c>
      <c r="P7161" t="s">
        <v>133</v>
      </c>
      <c r="Q7161">
        <f t="shared" si="125"/>
        <v>6220</v>
      </c>
      <c r="R7161">
        <v>35341483</v>
      </c>
      <c r="S7161" t="s">
        <v>13636</v>
      </c>
      <c r="T7161" t="s">
        <v>15381</v>
      </c>
      <c r="U7161" s="75">
        <v>6220</v>
      </c>
      <c r="V7161">
        <v>2.59</v>
      </c>
      <c r="W7161">
        <v>16109.8</v>
      </c>
      <c r="AH7161" s="16"/>
      <c r="AI7161" t="s">
        <v>1375</v>
      </c>
    </row>
    <row r="7162" spans="1:35" x14ac:dyDescent="0.25">
      <c r="A7162" t="s">
        <v>15382</v>
      </c>
      <c r="B7162" s="1">
        <v>64</v>
      </c>
      <c r="C7162" t="s">
        <v>15377</v>
      </c>
      <c r="D7162">
        <v>4458842</v>
      </c>
      <c r="E7162" t="s">
        <v>15383</v>
      </c>
      <c r="F7162" t="s">
        <v>1363</v>
      </c>
      <c r="G7162" t="s">
        <v>1364</v>
      </c>
      <c r="H7162" s="3" t="s">
        <v>5504</v>
      </c>
      <c r="I7162">
        <v>2016</v>
      </c>
      <c r="J7162" s="15" t="s">
        <v>5505</v>
      </c>
      <c r="K7162">
        <v>2016</v>
      </c>
      <c r="L7162" t="s">
        <v>1367</v>
      </c>
      <c r="M7162" t="s">
        <v>15384</v>
      </c>
      <c r="N7162" t="s">
        <v>15384</v>
      </c>
      <c r="O7162">
        <v>0</v>
      </c>
      <c r="P7162" t="s">
        <v>849</v>
      </c>
      <c r="Q7162">
        <f t="shared" si="125"/>
        <v>1000</v>
      </c>
      <c r="R7162">
        <v>5490421</v>
      </c>
      <c r="S7162" t="s">
        <v>12611</v>
      </c>
      <c r="T7162" t="s">
        <v>12612</v>
      </c>
      <c r="U7162" s="75">
        <v>1000</v>
      </c>
      <c r="V7162">
        <v>2.85</v>
      </c>
      <c r="W7162">
        <v>2850</v>
      </c>
      <c r="AH7162" s="16"/>
      <c r="AI7162" t="s">
        <v>1375</v>
      </c>
    </row>
    <row r="7163" spans="1:35" x14ac:dyDescent="0.25">
      <c r="A7163" t="s">
        <v>15385</v>
      </c>
      <c r="B7163" s="1">
        <v>64</v>
      </c>
      <c r="C7163" t="s">
        <v>15377</v>
      </c>
      <c r="D7163">
        <v>4756495</v>
      </c>
      <c r="E7163" t="s">
        <v>15386</v>
      </c>
      <c r="F7163" t="s">
        <v>1363</v>
      </c>
      <c r="G7163" t="s">
        <v>1391</v>
      </c>
      <c r="H7163" s="3" t="s">
        <v>2812</v>
      </c>
      <c r="I7163">
        <v>2016</v>
      </c>
      <c r="J7163" s="15" t="s">
        <v>2319</v>
      </c>
      <c r="K7163">
        <v>2016</v>
      </c>
      <c r="L7163" t="s">
        <v>1367</v>
      </c>
      <c r="M7163" t="s">
        <v>15386</v>
      </c>
      <c r="N7163" t="s">
        <v>15386</v>
      </c>
      <c r="O7163" t="s">
        <v>12173</v>
      </c>
      <c r="P7163" t="s">
        <v>133</v>
      </c>
      <c r="Q7163">
        <f t="shared" si="125"/>
        <v>50</v>
      </c>
      <c r="R7163">
        <v>6623069</v>
      </c>
      <c r="S7163" t="s">
        <v>1821</v>
      </c>
      <c r="T7163" t="s">
        <v>15387</v>
      </c>
      <c r="U7163" s="75">
        <v>50</v>
      </c>
      <c r="V7163">
        <v>3.45</v>
      </c>
      <c r="W7163">
        <v>172.5</v>
      </c>
      <c r="AH7163" s="16"/>
      <c r="AI7163" t="s">
        <v>1375</v>
      </c>
    </row>
    <row r="7164" spans="1:35" x14ac:dyDescent="0.25">
      <c r="A7164" t="s">
        <v>15388</v>
      </c>
      <c r="B7164" s="1">
        <v>64</v>
      </c>
      <c r="C7164" t="s">
        <v>15377</v>
      </c>
      <c r="D7164">
        <v>4615689</v>
      </c>
      <c r="E7164" t="s">
        <v>14558</v>
      </c>
      <c r="F7164" t="s">
        <v>1363</v>
      </c>
      <c r="G7164" t="s">
        <v>1364</v>
      </c>
      <c r="H7164" s="3" t="s">
        <v>5460</v>
      </c>
      <c r="I7164">
        <v>2016</v>
      </c>
      <c r="J7164" s="15" t="s">
        <v>2323</v>
      </c>
      <c r="K7164">
        <v>2016</v>
      </c>
      <c r="L7164" t="s">
        <v>1367</v>
      </c>
      <c r="M7164" t="s">
        <v>15389</v>
      </c>
      <c r="O7164">
        <v>0</v>
      </c>
      <c r="P7164" t="s">
        <v>849</v>
      </c>
      <c r="Q7164">
        <f t="shared" si="125"/>
        <v>800</v>
      </c>
      <c r="R7164">
        <v>8163294</v>
      </c>
      <c r="S7164" t="s">
        <v>1382</v>
      </c>
      <c r="T7164" t="s">
        <v>713</v>
      </c>
      <c r="U7164" s="75">
        <v>800</v>
      </c>
      <c r="V7164">
        <v>4.45</v>
      </c>
      <c r="W7164">
        <v>3560</v>
      </c>
      <c r="AH7164" s="16"/>
      <c r="AI7164" t="s">
        <v>1375</v>
      </c>
    </row>
    <row r="7165" spans="1:35" x14ac:dyDescent="0.25">
      <c r="A7165" t="s">
        <v>15390</v>
      </c>
      <c r="B7165" s="1">
        <v>64</v>
      </c>
      <c r="C7165" t="s">
        <v>15377</v>
      </c>
      <c r="D7165">
        <v>5251249</v>
      </c>
      <c r="E7165" t="s">
        <v>15391</v>
      </c>
      <c r="F7165" t="s">
        <v>1363</v>
      </c>
      <c r="G7165" t="s">
        <v>1391</v>
      </c>
      <c r="H7165" s="3" t="s">
        <v>2662</v>
      </c>
      <c r="I7165">
        <v>2016</v>
      </c>
      <c r="J7165" s="15" t="s">
        <v>2921</v>
      </c>
      <c r="K7165">
        <v>2016</v>
      </c>
      <c r="L7165" t="s">
        <v>1367</v>
      </c>
      <c r="M7165" t="s">
        <v>13659</v>
      </c>
      <c r="N7165" t="s">
        <v>15392</v>
      </c>
      <c r="O7165" t="s">
        <v>12173</v>
      </c>
      <c r="P7165" t="s">
        <v>7391</v>
      </c>
      <c r="Q7165">
        <f t="shared" si="125"/>
        <v>161</v>
      </c>
      <c r="R7165">
        <v>6623069</v>
      </c>
      <c r="S7165" t="s">
        <v>1821</v>
      </c>
      <c r="T7165" t="s">
        <v>15393</v>
      </c>
      <c r="U7165" s="75">
        <v>161</v>
      </c>
      <c r="V7165">
        <v>3.4</v>
      </c>
      <c r="W7165">
        <v>547.4</v>
      </c>
      <c r="AH7165" s="16"/>
      <c r="AI7165" t="s">
        <v>1375</v>
      </c>
    </row>
    <row r="7166" spans="1:35" x14ac:dyDescent="0.25">
      <c r="A7166" t="s">
        <v>15394</v>
      </c>
      <c r="B7166" s="1">
        <v>64</v>
      </c>
      <c r="C7166" t="s">
        <v>15377</v>
      </c>
      <c r="D7166">
        <v>4677862</v>
      </c>
      <c r="E7166" t="s">
        <v>15395</v>
      </c>
      <c r="F7166" t="s">
        <v>1363</v>
      </c>
      <c r="G7166" t="s">
        <v>1364</v>
      </c>
      <c r="H7166" s="3" t="s">
        <v>5550</v>
      </c>
      <c r="I7166">
        <v>2016</v>
      </c>
      <c r="J7166" s="15" t="s">
        <v>8719</v>
      </c>
      <c r="K7166">
        <v>2016</v>
      </c>
      <c r="L7166" t="s">
        <v>1367</v>
      </c>
      <c r="M7166" t="s">
        <v>15396</v>
      </c>
      <c r="N7166" t="s">
        <v>15396</v>
      </c>
      <c r="O7166">
        <v>0</v>
      </c>
      <c r="P7166" t="s">
        <v>849</v>
      </c>
      <c r="Q7166">
        <f t="shared" si="125"/>
        <v>300</v>
      </c>
      <c r="R7166">
        <v>1204076</v>
      </c>
      <c r="S7166" t="s">
        <v>3346</v>
      </c>
      <c r="T7166" t="s">
        <v>15397</v>
      </c>
      <c r="U7166" s="75">
        <v>300</v>
      </c>
      <c r="V7166">
        <v>3.5</v>
      </c>
      <c r="W7166">
        <v>1050</v>
      </c>
      <c r="AH7166" s="16"/>
      <c r="AI7166" t="s">
        <v>1375</v>
      </c>
    </row>
    <row r="7167" spans="1:35" x14ac:dyDescent="0.25">
      <c r="A7167" t="s">
        <v>15398</v>
      </c>
      <c r="B7167" s="1">
        <v>64</v>
      </c>
      <c r="C7167" t="s">
        <v>15377</v>
      </c>
      <c r="D7167">
        <v>4679628</v>
      </c>
      <c r="E7167" t="s">
        <v>15399</v>
      </c>
      <c r="F7167" t="s">
        <v>1363</v>
      </c>
      <c r="G7167" t="s">
        <v>1364</v>
      </c>
      <c r="H7167" s="3" t="s">
        <v>2829</v>
      </c>
      <c r="I7167">
        <v>2016</v>
      </c>
      <c r="J7167" s="15" t="s">
        <v>2822</v>
      </c>
      <c r="K7167">
        <v>2016</v>
      </c>
      <c r="L7167" t="s">
        <v>1367</v>
      </c>
      <c r="M7167" t="s">
        <v>15396</v>
      </c>
      <c r="N7167" t="s">
        <v>15396</v>
      </c>
      <c r="O7167">
        <v>0</v>
      </c>
      <c r="P7167" t="s">
        <v>849</v>
      </c>
      <c r="Q7167">
        <f t="shared" si="125"/>
        <v>400</v>
      </c>
      <c r="R7167">
        <v>8163294</v>
      </c>
      <c r="S7167" t="s">
        <v>1382</v>
      </c>
      <c r="T7167" t="s">
        <v>713</v>
      </c>
      <c r="U7167" s="75">
        <v>400</v>
      </c>
      <c r="V7167">
        <v>4.45</v>
      </c>
      <c r="W7167">
        <v>1780</v>
      </c>
      <c r="AH7167" s="16"/>
      <c r="AI7167" t="s">
        <v>1375</v>
      </c>
    </row>
    <row r="7168" spans="1:35" x14ac:dyDescent="0.25">
      <c r="A7168" t="s">
        <v>15400</v>
      </c>
      <c r="B7168" s="1">
        <v>64</v>
      </c>
      <c r="C7168" t="s">
        <v>15377</v>
      </c>
      <c r="D7168">
        <v>4965426</v>
      </c>
      <c r="E7168" t="s">
        <v>15401</v>
      </c>
      <c r="F7168" t="s">
        <v>1363</v>
      </c>
      <c r="G7168" t="s">
        <v>1364</v>
      </c>
      <c r="H7168" s="3" t="s">
        <v>2884</v>
      </c>
      <c r="I7168">
        <v>2016</v>
      </c>
      <c r="J7168" s="15" t="s">
        <v>5626</v>
      </c>
      <c r="K7168">
        <v>2016</v>
      </c>
      <c r="L7168" t="s">
        <v>1367</v>
      </c>
      <c r="M7168" t="s">
        <v>15402</v>
      </c>
      <c r="O7168">
        <v>0</v>
      </c>
      <c r="P7168" t="s">
        <v>849</v>
      </c>
      <c r="Q7168">
        <f t="shared" si="125"/>
        <v>2000</v>
      </c>
      <c r="R7168">
        <v>1204076</v>
      </c>
      <c r="S7168" t="s">
        <v>3346</v>
      </c>
      <c r="T7168" t="s">
        <v>15397</v>
      </c>
      <c r="U7168" s="75">
        <v>2000</v>
      </c>
      <c r="V7168">
        <v>3.25</v>
      </c>
      <c r="W7168">
        <v>6500</v>
      </c>
      <c r="AH7168" s="16"/>
      <c r="AI7168" t="s">
        <v>1375</v>
      </c>
    </row>
    <row r="7169" spans="1:35" x14ac:dyDescent="0.25">
      <c r="A7169" t="s">
        <v>15403</v>
      </c>
      <c r="B7169" s="1">
        <v>64</v>
      </c>
      <c r="C7169" t="s">
        <v>15377</v>
      </c>
      <c r="D7169">
        <v>6082858</v>
      </c>
      <c r="E7169" t="s">
        <v>15404</v>
      </c>
      <c r="F7169" t="s">
        <v>1363</v>
      </c>
      <c r="G7169" t="s">
        <v>1391</v>
      </c>
      <c r="H7169" s="3" t="s">
        <v>4253</v>
      </c>
      <c r="I7169">
        <v>2017</v>
      </c>
      <c r="J7169" s="15" t="s">
        <v>2443</v>
      </c>
      <c r="K7169">
        <v>2017</v>
      </c>
      <c r="L7169" t="s">
        <v>1367</v>
      </c>
      <c r="M7169" t="s">
        <v>15404</v>
      </c>
      <c r="O7169" t="s">
        <v>12173</v>
      </c>
      <c r="P7169" t="s">
        <v>7391</v>
      </c>
      <c r="Q7169">
        <f t="shared" si="125"/>
        <v>503</v>
      </c>
      <c r="R7169">
        <v>6623069</v>
      </c>
      <c r="S7169" t="s">
        <v>1821</v>
      </c>
      <c r="T7169" t="s">
        <v>15393</v>
      </c>
      <c r="U7169" s="75">
        <v>503</v>
      </c>
      <c r="V7169">
        <v>3.25</v>
      </c>
      <c r="W7169">
        <v>1634.75</v>
      </c>
      <c r="AH7169" s="16"/>
      <c r="AI7169" t="s">
        <v>1375</v>
      </c>
    </row>
    <row r="7170" spans="1:35" x14ac:dyDescent="0.25">
      <c r="A7170" t="s">
        <v>15405</v>
      </c>
      <c r="B7170" s="1">
        <v>64</v>
      </c>
      <c r="C7170" t="s">
        <v>15377</v>
      </c>
      <c r="D7170">
        <v>6473199</v>
      </c>
      <c r="E7170" t="s">
        <v>15406</v>
      </c>
      <c r="F7170" t="s">
        <v>1363</v>
      </c>
      <c r="G7170" t="s">
        <v>1364</v>
      </c>
      <c r="H7170" s="3" t="s">
        <v>3083</v>
      </c>
      <c r="I7170">
        <v>2017</v>
      </c>
      <c r="J7170" s="15" t="s">
        <v>3084</v>
      </c>
      <c r="K7170">
        <v>2017</v>
      </c>
      <c r="L7170" t="s">
        <v>1367</v>
      </c>
      <c r="M7170" t="s">
        <v>15407</v>
      </c>
      <c r="N7170" t="s">
        <v>15407</v>
      </c>
      <c r="O7170">
        <v>0</v>
      </c>
      <c r="P7170" t="s">
        <v>849</v>
      </c>
      <c r="Q7170">
        <f t="shared" ref="Q7170:Q7233" si="126">U7170</f>
        <v>2000</v>
      </c>
      <c r="R7170">
        <v>1204076</v>
      </c>
      <c r="S7170" t="s">
        <v>3346</v>
      </c>
      <c r="T7170" t="s">
        <v>15397</v>
      </c>
      <c r="U7170" s="75">
        <v>2000</v>
      </c>
      <c r="V7170">
        <v>3</v>
      </c>
      <c r="W7170">
        <v>6000</v>
      </c>
      <c r="AH7170" s="16"/>
      <c r="AI7170" t="s">
        <v>1375</v>
      </c>
    </row>
    <row r="7171" spans="1:35" x14ac:dyDescent="0.25">
      <c r="A7171" t="s">
        <v>15408</v>
      </c>
      <c r="B7171" s="1">
        <v>64</v>
      </c>
      <c r="C7171" t="s">
        <v>15377</v>
      </c>
      <c r="D7171">
        <v>6475639</v>
      </c>
      <c r="E7171" t="s">
        <v>15409</v>
      </c>
      <c r="F7171" t="s">
        <v>1363</v>
      </c>
      <c r="G7171" t="s">
        <v>1364</v>
      </c>
      <c r="H7171" s="3" t="s">
        <v>3060</v>
      </c>
      <c r="I7171">
        <v>2017</v>
      </c>
      <c r="J7171" s="15" t="s">
        <v>9987</v>
      </c>
      <c r="K7171">
        <v>2017</v>
      </c>
      <c r="L7171" t="s">
        <v>1367</v>
      </c>
      <c r="M7171" t="s">
        <v>13659</v>
      </c>
      <c r="N7171" t="s">
        <v>15410</v>
      </c>
      <c r="O7171" t="s">
        <v>12173</v>
      </c>
      <c r="P7171" t="s">
        <v>849</v>
      </c>
      <c r="Q7171">
        <f t="shared" si="126"/>
        <v>200</v>
      </c>
      <c r="R7171">
        <v>1204076</v>
      </c>
      <c r="S7171" t="s">
        <v>3346</v>
      </c>
      <c r="T7171" t="s">
        <v>15397</v>
      </c>
      <c r="U7171" s="75">
        <v>200</v>
      </c>
      <c r="V7171">
        <v>3</v>
      </c>
      <c r="W7171">
        <v>600</v>
      </c>
      <c r="AH7171" s="16"/>
      <c r="AI7171" t="s">
        <v>1375</v>
      </c>
    </row>
    <row r="7172" spans="1:35" x14ac:dyDescent="0.25">
      <c r="A7172" t="s">
        <v>15411</v>
      </c>
      <c r="B7172" s="1">
        <v>64</v>
      </c>
      <c r="C7172" t="s">
        <v>15377</v>
      </c>
      <c r="D7172">
        <v>6648606</v>
      </c>
      <c r="E7172" t="s">
        <v>15412</v>
      </c>
      <c r="F7172" t="s">
        <v>1363</v>
      </c>
      <c r="G7172" t="s">
        <v>1391</v>
      </c>
      <c r="H7172" s="3" t="s">
        <v>8411</v>
      </c>
      <c r="I7172">
        <v>2017</v>
      </c>
      <c r="J7172" s="15" t="s">
        <v>3878</v>
      </c>
      <c r="K7172">
        <v>2017</v>
      </c>
      <c r="L7172" t="s">
        <v>1367</v>
      </c>
      <c r="M7172" t="s">
        <v>15413</v>
      </c>
      <c r="N7172" t="s">
        <v>15414</v>
      </c>
      <c r="O7172" t="s">
        <v>12173</v>
      </c>
      <c r="P7172" t="s">
        <v>133</v>
      </c>
      <c r="Q7172">
        <f t="shared" si="126"/>
        <v>500</v>
      </c>
      <c r="R7172">
        <v>6623069</v>
      </c>
      <c r="S7172" t="s">
        <v>1821</v>
      </c>
      <c r="T7172" t="s">
        <v>13421</v>
      </c>
      <c r="U7172" s="75">
        <v>500</v>
      </c>
      <c r="V7172">
        <v>3.24</v>
      </c>
      <c r="W7172">
        <v>1620</v>
      </c>
      <c r="AH7172" s="16"/>
      <c r="AI7172" t="s">
        <v>1375</v>
      </c>
    </row>
    <row r="7173" spans="1:35" x14ac:dyDescent="0.25">
      <c r="A7173" t="s">
        <v>15415</v>
      </c>
      <c r="B7173" s="1">
        <v>64</v>
      </c>
      <c r="C7173" t="s">
        <v>15377</v>
      </c>
      <c r="D7173">
        <v>7695535</v>
      </c>
      <c r="E7173" t="s">
        <v>15416</v>
      </c>
      <c r="F7173" t="s">
        <v>1363</v>
      </c>
      <c r="G7173" t="s">
        <v>1364</v>
      </c>
      <c r="H7173" s="3" t="s">
        <v>6484</v>
      </c>
      <c r="I7173">
        <v>2018</v>
      </c>
      <c r="J7173" s="15" t="s">
        <v>4620</v>
      </c>
      <c r="K7173">
        <v>2018</v>
      </c>
      <c r="L7173" t="s">
        <v>1367</v>
      </c>
      <c r="M7173" t="s">
        <v>15417</v>
      </c>
      <c r="N7173" t="s">
        <v>15418</v>
      </c>
      <c r="O7173" t="s">
        <v>12173</v>
      </c>
      <c r="P7173" t="s">
        <v>12590</v>
      </c>
      <c r="Q7173">
        <f t="shared" si="126"/>
        <v>50</v>
      </c>
      <c r="R7173">
        <v>1204076</v>
      </c>
      <c r="S7173" t="s">
        <v>3346</v>
      </c>
      <c r="T7173" t="s">
        <v>713</v>
      </c>
      <c r="U7173" s="75">
        <v>50</v>
      </c>
      <c r="V7173">
        <v>3</v>
      </c>
      <c r="W7173">
        <v>150</v>
      </c>
      <c r="AH7173" s="16"/>
      <c r="AI7173" t="s">
        <v>1375</v>
      </c>
    </row>
    <row r="7174" spans="1:35" x14ac:dyDescent="0.25">
      <c r="A7174" t="s">
        <v>15419</v>
      </c>
      <c r="B7174" s="1">
        <v>64</v>
      </c>
      <c r="C7174" t="s">
        <v>15377</v>
      </c>
      <c r="D7174">
        <v>7074506</v>
      </c>
      <c r="E7174" t="s">
        <v>15420</v>
      </c>
      <c r="F7174" t="s">
        <v>1363</v>
      </c>
      <c r="G7174" t="s">
        <v>1364</v>
      </c>
      <c r="H7174" s="3" t="s">
        <v>2502</v>
      </c>
      <c r="I7174">
        <v>2017</v>
      </c>
      <c r="J7174" s="15" t="s">
        <v>3161</v>
      </c>
      <c r="K7174">
        <v>2017</v>
      </c>
      <c r="L7174" t="s">
        <v>1367</v>
      </c>
      <c r="M7174" t="s">
        <v>15421</v>
      </c>
      <c r="N7174" t="s">
        <v>15421</v>
      </c>
      <c r="O7174">
        <v>0</v>
      </c>
      <c r="P7174" t="s">
        <v>849</v>
      </c>
      <c r="Q7174">
        <f t="shared" si="126"/>
        <v>800</v>
      </c>
      <c r="R7174">
        <v>1204076</v>
      </c>
      <c r="S7174" t="s">
        <v>3346</v>
      </c>
      <c r="T7174" t="s">
        <v>713</v>
      </c>
      <c r="U7174" s="75">
        <v>800</v>
      </c>
      <c r="V7174">
        <v>2.95</v>
      </c>
      <c r="W7174">
        <v>2360</v>
      </c>
      <c r="AH7174" s="16"/>
      <c r="AI7174" t="s">
        <v>1375</v>
      </c>
    </row>
    <row r="7175" spans="1:35" x14ac:dyDescent="0.25">
      <c r="A7175" t="s">
        <v>15422</v>
      </c>
      <c r="B7175" s="1">
        <v>64</v>
      </c>
      <c r="C7175" t="s">
        <v>15377</v>
      </c>
      <c r="D7175">
        <v>7075979</v>
      </c>
      <c r="E7175" t="s">
        <v>15423</v>
      </c>
      <c r="F7175" t="s">
        <v>1363</v>
      </c>
      <c r="G7175" t="s">
        <v>1364</v>
      </c>
      <c r="H7175" s="3" t="s">
        <v>2624</v>
      </c>
      <c r="I7175">
        <v>2017</v>
      </c>
      <c r="J7175" s="15" t="s">
        <v>3175</v>
      </c>
      <c r="K7175">
        <v>2017</v>
      </c>
      <c r="L7175" t="s">
        <v>1367</v>
      </c>
      <c r="M7175" t="s">
        <v>15424</v>
      </c>
      <c r="N7175" t="s">
        <v>15424</v>
      </c>
      <c r="O7175" t="s">
        <v>12173</v>
      </c>
      <c r="P7175" t="s">
        <v>849</v>
      </c>
      <c r="Q7175">
        <f t="shared" si="126"/>
        <v>1500</v>
      </c>
      <c r="R7175">
        <v>6623069</v>
      </c>
      <c r="S7175" t="s">
        <v>1821</v>
      </c>
      <c r="T7175" t="s">
        <v>713</v>
      </c>
      <c r="U7175" s="75">
        <v>1500</v>
      </c>
      <c r="V7175">
        <v>2.98</v>
      </c>
      <c r="W7175">
        <v>4470</v>
      </c>
      <c r="AH7175" s="16"/>
      <c r="AI7175" t="s">
        <v>1375</v>
      </c>
    </row>
    <row r="7176" spans="1:35" x14ac:dyDescent="0.25">
      <c r="A7176" t="s">
        <v>15425</v>
      </c>
      <c r="B7176" s="1">
        <v>64</v>
      </c>
      <c r="C7176" t="s">
        <v>15377</v>
      </c>
      <c r="D7176">
        <v>7543026</v>
      </c>
      <c r="E7176" t="s">
        <v>15386</v>
      </c>
      <c r="F7176" t="s">
        <v>1363</v>
      </c>
      <c r="G7176" t="s">
        <v>1391</v>
      </c>
      <c r="H7176" s="3" t="s">
        <v>6267</v>
      </c>
      <c r="I7176">
        <v>2018</v>
      </c>
      <c r="J7176" s="15" t="s">
        <v>6268</v>
      </c>
      <c r="K7176">
        <v>2018</v>
      </c>
      <c r="L7176" t="s">
        <v>1367</v>
      </c>
      <c r="M7176" t="s">
        <v>15386</v>
      </c>
      <c r="N7176" t="s">
        <v>15386</v>
      </c>
      <c r="O7176" t="s">
        <v>12173</v>
      </c>
      <c r="P7176" t="s">
        <v>3791</v>
      </c>
      <c r="Q7176">
        <f t="shared" si="126"/>
        <v>3500</v>
      </c>
      <c r="R7176">
        <v>1204076</v>
      </c>
      <c r="S7176" t="s">
        <v>3346</v>
      </c>
      <c r="T7176" t="s">
        <v>713</v>
      </c>
      <c r="U7176" s="75">
        <v>3500</v>
      </c>
      <c r="V7176">
        <v>2.95</v>
      </c>
      <c r="W7176">
        <v>10325</v>
      </c>
      <c r="AH7176" s="16"/>
      <c r="AI7176" t="s">
        <v>1375</v>
      </c>
    </row>
    <row r="7177" spans="1:35" x14ac:dyDescent="0.25">
      <c r="A7177" t="s">
        <v>15426</v>
      </c>
      <c r="B7177" s="1">
        <v>64</v>
      </c>
      <c r="C7177" t="s">
        <v>15377</v>
      </c>
      <c r="D7177">
        <v>8480109</v>
      </c>
      <c r="E7177" t="s">
        <v>13654</v>
      </c>
      <c r="F7177" t="s">
        <v>1363</v>
      </c>
      <c r="G7177" t="s">
        <v>1364</v>
      </c>
      <c r="H7177" s="3" t="s">
        <v>9496</v>
      </c>
      <c r="I7177">
        <v>2018</v>
      </c>
      <c r="J7177" s="15" t="s">
        <v>13655</v>
      </c>
      <c r="K7177">
        <v>2018</v>
      </c>
      <c r="L7177" t="s">
        <v>1367</v>
      </c>
      <c r="M7177" t="s">
        <v>15427</v>
      </c>
      <c r="N7177" t="s">
        <v>15421</v>
      </c>
      <c r="O7177" t="s">
        <v>12173</v>
      </c>
      <c r="P7177" t="s">
        <v>849</v>
      </c>
      <c r="Q7177">
        <f t="shared" si="126"/>
        <v>75</v>
      </c>
      <c r="R7177">
        <v>6623069</v>
      </c>
      <c r="S7177" t="s">
        <v>1821</v>
      </c>
      <c r="T7177" t="s">
        <v>713</v>
      </c>
      <c r="U7177" s="75">
        <v>75</v>
      </c>
      <c r="V7177">
        <v>2.98</v>
      </c>
      <c r="W7177">
        <v>223.5</v>
      </c>
      <c r="AH7177" s="16"/>
      <c r="AI7177" t="s">
        <v>1375</v>
      </c>
    </row>
    <row r="7178" spans="1:35" x14ac:dyDescent="0.25">
      <c r="A7178" t="s">
        <v>15428</v>
      </c>
      <c r="B7178" s="1">
        <v>64</v>
      </c>
      <c r="C7178" t="s">
        <v>15377</v>
      </c>
      <c r="D7178">
        <v>10689109</v>
      </c>
      <c r="E7178" t="s">
        <v>15429</v>
      </c>
      <c r="F7178" t="s">
        <v>1363</v>
      </c>
      <c r="G7178" t="s">
        <v>1364</v>
      </c>
      <c r="H7178" s="3" t="s">
        <v>9394</v>
      </c>
      <c r="I7178">
        <v>2019</v>
      </c>
      <c r="J7178" s="15" t="s">
        <v>15430</v>
      </c>
      <c r="K7178">
        <v>2019</v>
      </c>
      <c r="L7178" t="s">
        <v>1367</v>
      </c>
      <c r="M7178" t="s">
        <v>15431</v>
      </c>
      <c r="N7178" t="s">
        <v>15431</v>
      </c>
      <c r="O7178" t="s">
        <v>12173</v>
      </c>
      <c r="P7178" t="s">
        <v>849</v>
      </c>
      <c r="Q7178">
        <f t="shared" si="126"/>
        <v>300</v>
      </c>
      <c r="R7178">
        <v>1204076</v>
      </c>
      <c r="S7178" t="s">
        <v>3346</v>
      </c>
      <c r="T7178" t="s">
        <v>713</v>
      </c>
      <c r="U7178" s="75">
        <v>300</v>
      </c>
      <c r="V7178">
        <v>3</v>
      </c>
      <c r="W7178">
        <v>900</v>
      </c>
      <c r="AH7178" s="16"/>
      <c r="AI7178" t="s">
        <v>1375</v>
      </c>
    </row>
    <row r="7179" spans="1:35" x14ac:dyDescent="0.25">
      <c r="A7179" t="s">
        <v>15432</v>
      </c>
      <c r="B7179" s="1">
        <v>64</v>
      </c>
      <c r="C7179" t="s">
        <v>15377</v>
      </c>
      <c r="D7179">
        <v>13394789</v>
      </c>
      <c r="E7179" t="s">
        <v>15433</v>
      </c>
      <c r="F7179" t="s">
        <v>1363</v>
      </c>
      <c r="G7179" t="s">
        <v>1391</v>
      </c>
      <c r="H7179" s="3" t="s">
        <v>8585</v>
      </c>
      <c r="I7179">
        <v>2020</v>
      </c>
      <c r="J7179" s="15" t="s">
        <v>10335</v>
      </c>
      <c r="K7179">
        <v>2020</v>
      </c>
      <c r="L7179" t="s">
        <v>1367</v>
      </c>
      <c r="M7179" t="s">
        <v>13659</v>
      </c>
      <c r="N7179" t="s">
        <v>15434</v>
      </c>
      <c r="O7179" t="s">
        <v>12173</v>
      </c>
      <c r="P7179" t="s">
        <v>133</v>
      </c>
      <c r="Q7179">
        <f t="shared" si="126"/>
        <v>460</v>
      </c>
      <c r="R7179">
        <v>1204076</v>
      </c>
      <c r="S7179" t="s">
        <v>3346</v>
      </c>
      <c r="T7179" t="s">
        <v>713</v>
      </c>
      <c r="U7179" s="75">
        <v>460</v>
      </c>
      <c r="V7179">
        <v>2.7</v>
      </c>
      <c r="W7179">
        <v>1242</v>
      </c>
      <c r="AH7179" s="16"/>
      <c r="AI7179" t="s">
        <v>1375</v>
      </c>
    </row>
    <row r="7180" spans="1:35" x14ac:dyDescent="0.25">
      <c r="A7180" t="s">
        <v>15435</v>
      </c>
      <c r="B7180" s="1">
        <v>64</v>
      </c>
      <c r="C7180" t="s">
        <v>15377</v>
      </c>
      <c r="D7180">
        <v>11348763</v>
      </c>
      <c r="E7180" t="s">
        <v>15436</v>
      </c>
      <c r="F7180" t="s">
        <v>1363</v>
      </c>
      <c r="G7180" t="s">
        <v>1391</v>
      </c>
      <c r="H7180" s="3" t="s">
        <v>3979</v>
      </c>
      <c r="I7180">
        <v>2019</v>
      </c>
      <c r="J7180" s="15" t="s">
        <v>3980</v>
      </c>
      <c r="K7180">
        <v>2019</v>
      </c>
      <c r="L7180" t="s">
        <v>1367</v>
      </c>
      <c r="M7180" t="s">
        <v>15413</v>
      </c>
      <c r="N7180" t="s">
        <v>15414</v>
      </c>
      <c r="O7180" t="s">
        <v>12173</v>
      </c>
      <c r="P7180" t="s">
        <v>133</v>
      </c>
      <c r="Q7180">
        <f t="shared" si="126"/>
        <v>1200</v>
      </c>
      <c r="R7180">
        <v>1204076</v>
      </c>
      <c r="S7180" t="s">
        <v>3346</v>
      </c>
      <c r="T7180" t="s">
        <v>713</v>
      </c>
      <c r="U7180" s="75">
        <v>1200</v>
      </c>
      <c r="V7180">
        <v>2.85</v>
      </c>
      <c r="W7180">
        <v>3420</v>
      </c>
      <c r="AH7180" s="16"/>
      <c r="AI7180" t="s">
        <v>1375</v>
      </c>
    </row>
    <row r="7181" spans="1:35" x14ac:dyDescent="0.25">
      <c r="A7181" t="s">
        <v>15437</v>
      </c>
      <c r="B7181" s="1">
        <v>64</v>
      </c>
      <c r="C7181" t="s">
        <v>15377</v>
      </c>
      <c r="D7181">
        <v>11356790</v>
      </c>
      <c r="E7181" t="s">
        <v>13494</v>
      </c>
      <c r="F7181" t="s">
        <v>1363</v>
      </c>
      <c r="G7181" t="s">
        <v>1364</v>
      </c>
      <c r="H7181" s="3" t="s">
        <v>7281</v>
      </c>
      <c r="I7181">
        <v>2019</v>
      </c>
      <c r="J7181" s="15" t="s">
        <v>7014</v>
      </c>
      <c r="K7181">
        <v>2019</v>
      </c>
      <c r="L7181" t="s">
        <v>1367</v>
      </c>
      <c r="M7181" t="s">
        <v>15438</v>
      </c>
      <c r="N7181" t="s">
        <v>15438</v>
      </c>
      <c r="O7181" t="s">
        <v>12173</v>
      </c>
      <c r="P7181" t="s">
        <v>13495</v>
      </c>
      <c r="Q7181">
        <f t="shared" si="126"/>
        <v>1400</v>
      </c>
      <c r="R7181">
        <v>6623069</v>
      </c>
      <c r="S7181" t="s">
        <v>1821</v>
      </c>
      <c r="T7181" t="s">
        <v>713</v>
      </c>
      <c r="U7181" s="75">
        <v>1400</v>
      </c>
      <c r="V7181">
        <v>2.86</v>
      </c>
      <c r="W7181">
        <v>4004</v>
      </c>
      <c r="AH7181" s="16"/>
      <c r="AI7181" t="s">
        <v>1375</v>
      </c>
    </row>
    <row r="7182" spans="1:35" x14ac:dyDescent="0.25">
      <c r="A7182" t="s">
        <v>15439</v>
      </c>
      <c r="B7182" s="1">
        <v>64</v>
      </c>
      <c r="C7182" t="s">
        <v>15377</v>
      </c>
      <c r="D7182">
        <v>5422620</v>
      </c>
      <c r="E7182" t="s">
        <v>15440</v>
      </c>
      <c r="F7182" t="s">
        <v>1363</v>
      </c>
      <c r="G7182" t="s">
        <v>1391</v>
      </c>
      <c r="H7182" s="3" t="s">
        <v>2911</v>
      </c>
      <c r="I7182">
        <v>2016</v>
      </c>
      <c r="J7182" s="15" t="s">
        <v>3667</v>
      </c>
      <c r="K7182">
        <v>2016</v>
      </c>
      <c r="L7182" t="s">
        <v>1367</v>
      </c>
      <c r="M7182" t="s">
        <v>15414</v>
      </c>
      <c r="O7182" t="s">
        <v>12173</v>
      </c>
      <c r="P7182" t="s">
        <v>133</v>
      </c>
      <c r="Q7182">
        <f t="shared" si="126"/>
        <v>7200</v>
      </c>
      <c r="R7182">
        <v>1204076</v>
      </c>
      <c r="S7182" t="s">
        <v>3346</v>
      </c>
      <c r="T7182" t="s">
        <v>13659</v>
      </c>
      <c r="U7182" s="75">
        <v>7200</v>
      </c>
      <c r="V7182">
        <v>2.6789999999999998</v>
      </c>
      <c r="W7182">
        <v>19285.714</v>
      </c>
      <c r="AH7182" s="16"/>
      <c r="AI7182" t="s">
        <v>1375</v>
      </c>
    </row>
    <row r="7183" spans="1:35" x14ac:dyDescent="0.25">
      <c r="A7183" t="s">
        <v>15441</v>
      </c>
      <c r="B7183" s="1">
        <v>64</v>
      </c>
      <c r="C7183" t="s">
        <v>15377</v>
      </c>
      <c r="D7183">
        <v>4996771</v>
      </c>
      <c r="E7183" t="s">
        <v>15442</v>
      </c>
      <c r="F7183" t="s">
        <v>1363</v>
      </c>
      <c r="G7183" t="s">
        <v>1364</v>
      </c>
      <c r="H7183" s="3" t="s">
        <v>5567</v>
      </c>
      <c r="I7183">
        <v>2016</v>
      </c>
      <c r="J7183" s="15" t="s">
        <v>5568</v>
      </c>
      <c r="K7183">
        <v>2016</v>
      </c>
      <c r="L7183" t="s">
        <v>1367</v>
      </c>
      <c r="M7183" t="s">
        <v>15443</v>
      </c>
      <c r="O7183">
        <v>0</v>
      </c>
      <c r="P7183" t="s">
        <v>3791</v>
      </c>
      <c r="Q7183">
        <f t="shared" si="126"/>
        <v>2000</v>
      </c>
      <c r="R7183">
        <v>8163294</v>
      </c>
      <c r="S7183" t="s">
        <v>1382</v>
      </c>
      <c r="T7183" t="s">
        <v>713</v>
      </c>
      <c r="U7183" s="75">
        <v>2000</v>
      </c>
      <c r="V7183">
        <v>4.45</v>
      </c>
      <c r="W7183">
        <v>8900</v>
      </c>
      <c r="AH7183" s="16"/>
      <c r="AI7183" t="s">
        <v>1375</v>
      </c>
    </row>
    <row r="7184" spans="1:35" x14ac:dyDescent="0.25">
      <c r="A7184" t="s">
        <v>15444</v>
      </c>
      <c r="B7184" s="1">
        <v>64</v>
      </c>
      <c r="C7184" t="s">
        <v>15377</v>
      </c>
      <c r="D7184">
        <v>4414934</v>
      </c>
      <c r="E7184" t="s">
        <v>15445</v>
      </c>
      <c r="F7184" t="s">
        <v>1363</v>
      </c>
      <c r="G7184" t="s">
        <v>1391</v>
      </c>
      <c r="H7184" s="3" t="s">
        <v>15446</v>
      </c>
      <c r="I7184">
        <v>2016</v>
      </c>
      <c r="J7184" s="15" t="s">
        <v>9695</v>
      </c>
      <c r="K7184">
        <v>2016</v>
      </c>
      <c r="L7184" t="s">
        <v>1394</v>
      </c>
      <c r="M7184" t="s">
        <v>15447</v>
      </c>
      <c r="O7184" t="s">
        <v>12173</v>
      </c>
      <c r="P7184" t="s">
        <v>7391</v>
      </c>
      <c r="Q7184">
        <f t="shared" si="126"/>
        <v>2541</v>
      </c>
      <c r="R7184">
        <v>5490421</v>
      </c>
      <c r="S7184" t="s">
        <v>12611</v>
      </c>
      <c r="T7184" t="s">
        <v>12612</v>
      </c>
      <c r="U7184" s="75">
        <v>2541</v>
      </c>
      <c r="V7184">
        <v>2.95</v>
      </c>
      <c r="W7184">
        <v>7495.95</v>
      </c>
      <c r="AH7184" s="16"/>
      <c r="AI7184" t="s">
        <v>1375</v>
      </c>
    </row>
    <row r="7185" spans="1:35" x14ac:dyDescent="0.25">
      <c r="A7185" t="s">
        <v>15448</v>
      </c>
      <c r="B7185" s="1">
        <v>64</v>
      </c>
      <c r="C7185" t="s">
        <v>15377</v>
      </c>
      <c r="D7185">
        <v>5425808</v>
      </c>
      <c r="E7185" t="s">
        <v>2916</v>
      </c>
      <c r="F7185" t="s">
        <v>1363</v>
      </c>
      <c r="G7185" t="s">
        <v>1364</v>
      </c>
      <c r="H7185" s="3" t="s">
        <v>2911</v>
      </c>
      <c r="I7185">
        <v>2016</v>
      </c>
      <c r="J7185" s="15" t="s">
        <v>2384</v>
      </c>
      <c r="K7185">
        <v>2016</v>
      </c>
      <c r="L7185" t="s">
        <v>1367</v>
      </c>
      <c r="M7185" t="s">
        <v>15449</v>
      </c>
      <c r="O7185">
        <v>0</v>
      </c>
      <c r="P7185" t="s">
        <v>849</v>
      </c>
      <c r="Q7185">
        <f t="shared" si="126"/>
        <v>1000</v>
      </c>
      <c r="R7185">
        <v>1204076</v>
      </c>
      <c r="S7185" t="s">
        <v>3346</v>
      </c>
      <c r="T7185" t="s">
        <v>15397</v>
      </c>
      <c r="U7185" s="75">
        <v>1000</v>
      </c>
      <c r="V7185">
        <v>3</v>
      </c>
      <c r="W7185">
        <v>3000</v>
      </c>
      <c r="AH7185" s="16"/>
      <c r="AI7185" t="s">
        <v>1375</v>
      </c>
    </row>
    <row r="7186" spans="1:35" x14ac:dyDescent="0.25">
      <c r="A7186" t="s">
        <v>15450</v>
      </c>
      <c r="B7186" s="1">
        <v>64</v>
      </c>
      <c r="C7186" t="s">
        <v>15377</v>
      </c>
      <c r="D7186">
        <v>4564936</v>
      </c>
      <c r="E7186" t="s">
        <v>15451</v>
      </c>
      <c r="F7186" t="s">
        <v>1363</v>
      </c>
      <c r="G7186" t="s">
        <v>1364</v>
      </c>
      <c r="H7186" s="3" t="s">
        <v>2765</v>
      </c>
      <c r="I7186">
        <v>2016</v>
      </c>
      <c r="J7186" s="15" t="s">
        <v>2791</v>
      </c>
      <c r="K7186">
        <v>2016</v>
      </c>
      <c r="L7186" t="s">
        <v>1367</v>
      </c>
      <c r="M7186" t="s">
        <v>15452</v>
      </c>
      <c r="N7186" t="s">
        <v>15453</v>
      </c>
      <c r="O7186">
        <v>0</v>
      </c>
      <c r="P7186" t="s">
        <v>133</v>
      </c>
      <c r="Q7186">
        <f t="shared" si="126"/>
        <v>500</v>
      </c>
      <c r="R7186">
        <v>5490421</v>
      </c>
      <c r="S7186" t="s">
        <v>12611</v>
      </c>
      <c r="T7186" t="s">
        <v>12612</v>
      </c>
      <c r="U7186" s="75">
        <v>500</v>
      </c>
      <c r="V7186">
        <v>2.95</v>
      </c>
      <c r="W7186">
        <v>1475</v>
      </c>
      <c r="AH7186" s="16"/>
      <c r="AI7186" t="s">
        <v>1375</v>
      </c>
    </row>
    <row r="7187" spans="1:35" x14ac:dyDescent="0.25">
      <c r="A7187" t="s">
        <v>15454</v>
      </c>
      <c r="B7187" s="1">
        <v>64</v>
      </c>
      <c r="C7187" t="s">
        <v>15377</v>
      </c>
      <c r="D7187">
        <v>4480341</v>
      </c>
      <c r="E7187" t="s">
        <v>15455</v>
      </c>
      <c r="F7187" t="s">
        <v>1363</v>
      </c>
      <c r="G7187" t="s">
        <v>1364</v>
      </c>
      <c r="H7187" s="3" t="s">
        <v>2786</v>
      </c>
      <c r="I7187">
        <v>2016</v>
      </c>
      <c r="J7187" s="15" t="s">
        <v>2757</v>
      </c>
      <c r="K7187">
        <v>2016</v>
      </c>
      <c r="L7187" t="s">
        <v>1367</v>
      </c>
      <c r="M7187" t="s">
        <v>15456</v>
      </c>
      <c r="O7187" t="s">
        <v>12173</v>
      </c>
      <c r="P7187" t="s">
        <v>849</v>
      </c>
      <c r="Q7187">
        <f t="shared" si="126"/>
        <v>10000</v>
      </c>
      <c r="R7187">
        <v>8163294</v>
      </c>
      <c r="S7187" t="s">
        <v>1382</v>
      </c>
      <c r="T7187" t="s">
        <v>713</v>
      </c>
      <c r="U7187" s="75">
        <v>10000</v>
      </c>
      <c r="V7187">
        <v>4.3499999999999996</v>
      </c>
      <c r="W7187">
        <v>43500</v>
      </c>
      <c r="AH7187" s="16"/>
      <c r="AI7187" t="s">
        <v>1375</v>
      </c>
    </row>
    <row r="7188" spans="1:35" x14ac:dyDescent="0.25">
      <c r="A7188" t="s">
        <v>15457</v>
      </c>
      <c r="B7188" s="1">
        <v>64</v>
      </c>
      <c r="C7188" t="s">
        <v>15377</v>
      </c>
      <c r="D7188">
        <v>4591623</v>
      </c>
      <c r="E7188" t="s">
        <v>15458</v>
      </c>
      <c r="F7188" t="s">
        <v>1363</v>
      </c>
      <c r="G7188" t="s">
        <v>1364</v>
      </c>
      <c r="H7188" s="3" t="s">
        <v>5491</v>
      </c>
      <c r="I7188">
        <v>2016</v>
      </c>
      <c r="J7188" s="15" t="s">
        <v>7376</v>
      </c>
      <c r="K7188">
        <v>2016</v>
      </c>
      <c r="L7188" t="s">
        <v>1367</v>
      </c>
      <c r="M7188" t="s">
        <v>15459</v>
      </c>
      <c r="O7188">
        <v>0</v>
      </c>
      <c r="P7188" t="s">
        <v>133</v>
      </c>
      <c r="Q7188">
        <f t="shared" si="126"/>
        <v>700</v>
      </c>
      <c r="R7188">
        <v>1204076</v>
      </c>
      <c r="S7188" t="s">
        <v>3346</v>
      </c>
      <c r="T7188" t="s">
        <v>15397</v>
      </c>
      <c r="U7188" s="75">
        <v>700</v>
      </c>
      <c r="V7188">
        <v>3.5</v>
      </c>
      <c r="W7188">
        <v>2450</v>
      </c>
      <c r="AH7188" s="16"/>
      <c r="AI7188" t="s">
        <v>1375</v>
      </c>
    </row>
    <row r="7189" spans="1:35" x14ac:dyDescent="0.25">
      <c r="A7189" t="s">
        <v>15460</v>
      </c>
      <c r="B7189" s="1">
        <v>64</v>
      </c>
      <c r="C7189" t="s">
        <v>15377</v>
      </c>
      <c r="D7189">
        <v>4591771</v>
      </c>
      <c r="E7189" t="s">
        <v>15404</v>
      </c>
      <c r="F7189" t="s">
        <v>1363</v>
      </c>
      <c r="G7189" t="s">
        <v>1391</v>
      </c>
      <c r="H7189" s="3" t="s">
        <v>5491</v>
      </c>
      <c r="I7189">
        <v>2016</v>
      </c>
      <c r="J7189" s="15" t="s">
        <v>3297</v>
      </c>
      <c r="K7189">
        <v>2016</v>
      </c>
      <c r="L7189" t="s">
        <v>1367</v>
      </c>
      <c r="M7189" t="s">
        <v>15404</v>
      </c>
      <c r="O7189" t="s">
        <v>12173</v>
      </c>
      <c r="P7189" t="s">
        <v>7391</v>
      </c>
      <c r="Q7189">
        <f t="shared" si="126"/>
        <v>847</v>
      </c>
      <c r="R7189">
        <v>6623069</v>
      </c>
      <c r="S7189" t="s">
        <v>1821</v>
      </c>
      <c r="T7189" t="s">
        <v>15461</v>
      </c>
      <c r="U7189" s="75">
        <v>847</v>
      </c>
      <c r="V7189">
        <v>3.08</v>
      </c>
      <c r="W7189">
        <v>2608.7600000000002</v>
      </c>
      <c r="AH7189" s="16"/>
      <c r="AI7189" t="s">
        <v>1375</v>
      </c>
    </row>
    <row r="7190" spans="1:35" x14ac:dyDescent="0.25">
      <c r="A7190" t="s">
        <v>15462</v>
      </c>
      <c r="B7190" s="1">
        <v>64</v>
      </c>
      <c r="C7190" t="s">
        <v>15377</v>
      </c>
      <c r="D7190">
        <v>4497902</v>
      </c>
      <c r="E7190" t="s">
        <v>15463</v>
      </c>
      <c r="F7190" t="s">
        <v>1363</v>
      </c>
      <c r="G7190" t="s">
        <v>1364</v>
      </c>
      <c r="H7190" s="3" t="s">
        <v>3229</v>
      </c>
      <c r="I7190">
        <v>2016</v>
      </c>
      <c r="J7190" s="15" t="s">
        <v>3993</v>
      </c>
      <c r="K7190">
        <v>2016</v>
      </c>
      <c r="L7190" t="s">
        <v>1367</v>
      </c>
      <c r="M7190" t="s">
        <v>15464</v>
      </c>
      <c r="N7190" t="s">
        <v>2760</v>
      </c>
      <c r="O7190" t="s">
        <v>12173</v>
      </c>
      <c r="P7190" t="s">
        <v>3103</v>
      </c>
      <c r="Q7190">
        <f t="shared" si="126"/>
        <v>200</v>
      </c>
      <c r="R7190">
        <v>8163294</v>
      </c>
      <c r="S7190" t="s">
        <v>1382</v>
      </c>
      <c r="T7190" t="s">
        <v>713</v>
      </c>
      <c r="U7190" s="75">
        <v>200</v>
      </c>
      <c r="V7190">
        <v>4.45</v>
      </c>
      <c r="W7190">
        <v>890</v>
      </c>
      <c r="AH7190" s="16"/>
      <c r="AI7190" t="s">
        <v>1375</v>
      </c>
    </row>
    <row r="7191" spans="1:35" x14ac:dyDescent="0.25">
      <c r="A7191" t="s">
        <v>15465</v>
      </c>
      <c r="B7191" s="1">
        <v>64</v>
      </c>
      <c r="C7191" t="s">
        <v>15377</v>
      </c>
      <c r="D7191">
        <v>9968520</v>
      </c>
      <c r="E7191" t="s">
        <v>15466</v>
      </c>
      <c r="F7191" t="s">
        <v>1363</v>
      </c>
      <c r="G7191" t="s">
        <v>1391</v>
      </c>
      <c r="H7191" s="3" t="s">
        <v>6756</v>
      </c>
      <c r="I7191">
        <v>2019</v>
      </c>
      <c r="J7191" s="15" t="s">
        <v>4661</v>
      </c>
      <c r="K7191">
        <v>2019</v>
      </c>
      <c r="L7191" t="s">
        <v>1622</v>
      </c>
      <c r="M7191" t="s">
        <v>15467</v>
      </c>
      <c r="N7191" t="s">
        <v>15447</v>
      </c>
      <c r="O7191" t="s">
        <v>12173</v>
      </c>
      <c r="P7191" t="s">
        <v>133</v>
      </c>
      <c r="Q7191">
        <f t="shared" si="126"/>
        <v>100</v>
      </c>
      <c r="R7191">
        <v>1204076</v>
      </c>
      <c r="S7191" t="s">
        <v>3346</v>
      </c>
      <c r="T7191" t="s">
        <v>713</v>
      </c>
      <c r="U7191" s="75">
        <v>100</v>
      </c>
      <c r="V7191">
        <v>3</v>
      </c>
      <c r="W7191">
        <v>300</v>
      </c>
      <c r="AH7191" s="16"/>
      <c r="AI7191" t="s">
        <v>1375</v>
      </c>
    </row>
    <row r="7192" spans="1:35" x14ac:dyDescent="0.25">
      <c r="A7192" t="s">
        <v>15468</v>
      </c>
      <c r="B7192" s="1">
        <v>64</v>
      </c>
      <c r="C7192" t="s">
        <v>15377</v>
      </c>
      <c r="D7192">
        <v>6275184</v>
      </c>
      <c r="E7192" t="s">
        <v>15469</v>
      </c>
      <c r="F7192" t="s">
        <v>1363</v>
      </c>
      <c r="G7192" t="s">
        <v>1391</v>
      </c>
      <c r="H7192" s="3" t="s">
        <v>3380</v>
      </c>
      <c r="I7192">
        <v>2017</v>
      </c>
      <c r="J7192" s="15" t="s">
        <v>3381</v>
      </c>
      <c r="K7192">
        <v>2017</v>
      </c>
      <c r="L7192" t="s">
        <v>1367</v>
      </c>
      <c r="M7192" t="s">
        <v>15470</v>
      </c>
      <c r="O7192" t="s">
        <v>12173</v>
      </c>
      <c r="P7192" t="s">
        <v>133</v>
      </c>
      <c r="Q7192">
        <f t="shared" si="126"/>
        <v>2500</v>
      </c>
      <c r="R7192">
        <v>6623069</v>
      </c>
      <c r="S7192" t="s">
        <v>1821</v>
      </c>
      <c r="T7192" t="s">
        <v>15393</v>
      </c>
      <c r="U7192" s="75">
        <v>2500</v>
      </c>
      <c r="V7192">
        <v>2.65</v>
      </c>
      <c r="W7192">
        <v>6625</v>
      </c>
      <c r="AH7192" s="16"/>
      <c r="AI7192" t="s">
        <v>1375</v>
      </c>
    </row>
    <row r="7193" spans="1:35" x14ac:dyDescent="0.25">
      <c r="A7193" t="s">
        <v>15471</v>
      </c>
      <c r="B7193" s="1">
        <v>64</v>
      </c>
      <c r="C7193" t="s">
        <v>15377</v>
      </c>
      <c r="D7193">
        <v>4632125</v>
      </c>
      <c r="E7193" t="s">
        <v>15472</v>
      </c>
      <c r="F7193" t="s">
        <v>1363</v>
      </c>
      <c r="G7193" t="s">
        <v>1364</v>
      </c>
      <c r="H7193" s="3" t="s">
        <v>2324</v>
      </c>
      <c r="I7193">
        <v>2016</v>
      </c>
      <c r="J7193" s="15" t="s">
        <v>3307</v>
      </c>
      <c r="K7193">
        <v>2016</v>
      </c>
      <c r="L7193" t="s">
        <v>1367</v>
      </c>
      <c r="M7193" t="s">
        <v>15473</v>
      </c>
      <c r="O7193" t="s">
        <v>2305</v>
      </c>
      <c r="P7193" t="s">
        <v>849</v>
      </c>
      <c r="Q7193">
        <f t="shared" si="126"/>
        <v>5200</v>
      </c>
      <c r="R7193">
        <v>1204076</v>
      </c>
      <c r="S7193" t="s">
        <v>3346</v>
      </c>
      <c r="T7193" t="s">
        <v>15397</v>
      </c>
      <c r="U7193" s="75">
        <v>5200</v>
      </c>
      <c r="V7193">
        <v>3.5</v>
      </c>
      <c r="W7193">
        <v>18200</v>
      </c>
      <c r="AH7193" s="16"/>
      <c r="AI7193" t="s">
        <v>1375</v>
      </c>
    </row>
    <row r="7194" spans="1:35" x14ac:dyDescent="0.25">
      <c r="A7194" t="s">
        <v>15474</v>
      </c>
      <c r="B7194" s="1">
        <v>64</v>
      </c>
      <c r="C7194" t="s">
        <v>15377</v>
      </c>
      <c r="D7194">
        <v>4486242</v>
      </c>
      <c r="E7194" t="s">
        <v>2940</v>
      </c>
      <c r="F7194" t="s">
        <v>1363</v>
      </c>
      <c r="G7194" t="s">
        <v>1364</v>
      </c>
      <c r="H7194" s="3" t="s">
        <v>2758</v>
      </c>
      <c r="I7194">
        <v>2016</v>
      </c>
      <c r="J7194" s="15" t="s">
        <v>2655</v>
      </c>
      <c r="K7194">
        <v>2016</v>
      </c>
      <c r="L7194" t="s">
        <v>1367</v>
      </c>
      <c r="M7194" t="s">
        <v>15384</v>
      </c>
      <c r="N7194" t="s">
        <v>15384</v>
      </c>
      <c r="O7194" t="s">
        <v>12173</v>
      </c>
      <c r="P7194" t="s">
        <v>133</v>
      </c>
      <c r="Q7194">
        <f t="shared" si="126"/>
        <v>40</v>
      </c>
      <c r="R7194">
        <v>1204076</v>
      </c>
      <c r="S7194" t="s">
        <v>3346</v>
      </c>
      <c r="T7194" t="s">
        <v>13659</v>
      </c>
      <c r="U7194" s="75">
        <v>40</v>
      </c>
      <c r="V7194">
        <v>3.5</v>
      </c>
      <c r="W7194">
        <v>140</v>
      </c>
      <c r="AH7194" s="16"/>
      <c r="AI7194" t="s">
        <v>1375</v>
      </c>
    </row>
    <row r="7195" spans="1:35" x14ac:dyDescent="0.25">
      <c r="A7195" t="s">
        <v>15475</v>
      </c>
      <c r="B7195" s="1">
        <v>64</v>
      </c>
      <c r="C7195" t="s">
        <v>15377</v>
      </c>
      <c r="D7195">
        <v>5212367</v>
      </c>
      <c r="E7195" t="s">
        <v>15476</v>
      </c>
      <c r="F7195" t="s">
        <v>1363</v>
      </c>
      <c r="G7195" t="s">
        <v>1391</v>
      </c>
      <c r="H7195" s="3" t="s">
        <v>8774</v>
      </c>
      <c r="I7195">
        <v>2016</v>
      </c>
      <c r="J7195" s="15" t="s">
        <v>2895</v>
      </c>
      <c r="K7195">
        <v>2016</v>
      </c>
      <c r="L7195" t="s">
        <v>1367</v>
      </c>
      <c r="M7195" t="s">
        <v>13659</v>
      </c>
      <c r="N7195" t="s">
        <v>15392</v>
      </c>
      <c r="O7195" t="s">
        <v>12173</v>
      </c>
      <c r="P7195" t="s">
        <v>7391</v>
      </c>
      <c r="Q7195">
        <f t="shared" si="126"/>
        <v>76</v>
      </c>
      <c r="R7195">
        <v>1204076</v>
      </c>
      <c r="S7195" t="s">
        <v>3346</v>
      </c>
      <c r="T7195" t="s">
        <v>13659</v>
      </c>
      <c r="U7195" s="75">
        <v>76</v>
      </c>
      <c r="V7195">
        <v>3.5</v>
      </c>
      <c r="W7195">
        <v>266</v>
      </c>
      <c r="AH7195" s="16"/>
      <c r="AI7195" t="s">
        <v>1375</v>
      </c>
    </row>
    <row r="7196" spans="1:35" x14ac:dyDescent="0.25">
      <c r="A7196" t="s">
        <v>15477</v>
      </c>
      <c r="B7196" s="1">
        <v>64</v>
      </c>
      <c r="C7196" t="s">
        <v>15377</v>
      </c>
      <c r="D7196">
        <v>4926625</v>
      </c>
      <c r="E7196" t="s">
        <v>15478</v>
      </c>
      <c r="F7196" t="s">
        <v>1363</v>
      </c>
      <c r="G7196" t="s">
        <v>1364</v>
      </c>
      <c r="H7196" s="3" t="s">
        <v>2339</v>
      </c>
      <c r="I7196">
        <v>2016</v>
      </c>
      <c r="J7196" s="15" t="s">
        <v>2344</v>
      </c>
      <c r="K7196">
        <v>2016</v>
      </c>
      <c r="L7196" t="s">
        <v>1394</v>
      </c>
      <c r="M7196" t="s">
        <v>15478</v>
      </c>
      <c r="O7196" t="s">
        <v>12173</v>
      </c>
      <c r="P7196" t="s">
        <v>849</v>
      </c>
      <c r="Q7196">
        <f t="shared" si="126"/>
        <v>19724</v>
      </c>
      <c r="R7196">
        <v>1204076</v>
      </c>
      <c r="S7196" t="s">
        <v>3346</v>
      </c>
      <c r="T7196" t="s">
        <v>15397</v>
      </c>
      <c r="U7196" s="75">
        <v>19724</v>
      </c>
      <c r="V7196">
        <v>3.25</v>
      </c>
      <c r="W7196">
        <v>64103</v>
      </c>
      <c r="AH7196" s="16"/>
      <c r="AI7196" t="s">
        <v>1375</v>
      </c>
    </row>
    <row r="7197" spans="1:35" x14ac:dyDescent="0.25">
      <c r="A7197" t="s">
        <v>15479</v>
      </c>
      <c r="B7197" s="1">
        <v>64</v>
      </c>
      <c r="C7197" t="s">
        <v>15377</v>
      </c>
      <c r="D7197">
        <v>6128408</v>
      </c>
      <c r="E7197" t="s">
        <v>15480</v>
      </c>
      <c r="F7197" t="s">
        <v>1363</v>
      </c>
      <c r="G7197" t="s">
        <v>1364</v>
      </c>
      <c r="H7197" s="3" t="s">
        <v>3002</v>
      </c>
      <c r="I7197">
        <v>2017</v>
      </c>
      <c r="J7197" s="15" t="s">
        <v>3003</v>
      </c>
      <c r="K7197">
        <v>2017</v>
      </c>
      <c r="L7197" t="s">
        <v>1367</v>
      </c>
      <c r="M7197" t="s">
        <v>15481</v>
      </c>
      <c r="N7197" t="s">
        <v>15482</v>
      </c>
      <c r="O7197" t="s">
        <v>12173</v>
      </c>
      <c r="P7197" t="s">
        <v>849</v>
      </c>
      <c r="Q7197">
        <f t="shared" si="126"/>
        <v>1000</v>
      </c>
      <c r="R7197">
        <v>6623069</v>
      </c>
      <c r="S7197" t="s">
        <v>1821</v>
      </c>
      <c r="T7197" t="s">
        <v>713</v>
      </c>
      <c r="U7197" s="75">
        <v>1000</v>
      </c>
      <c r="V7197">
        <v>2.94</v>
      </c>
      <c r="W7197">
        <v>2940</v>
      </c>
      <c r="AH7197" s="16"/>
      <c r="AI7197" t="s">
        <v>1375</v>
      </c>
    </row>
    <row r="7198" spans="1:35" x14ac:dyDescent="0.25">
      <c r="A7198" t="s">
        <v>15483</v>
      </c>
      <c r="B7198" s="1">
        <v>64</v>
      </c>
      <c r="C7198" t="s">
        <v>15377</v>
      </c>
      <c r="D7198">
        <v>5709776</v>
      </c>
      <c r="E7198" t="s">
        <v>15386</v>
      </c>
      <c r="F7198" t="s">
        <v>1363</v>
      </c>
      <c r="G7198" t="s">
        <v>1391</v>
      </c>
      <c r="H7198" s="3" t="s">
        <v>2396</v>
      </c>
      <c r="I7198">
        <v>2016</v>
      </c>
      <c r="J7198" s="15" t="s">
        <v>2397</v>
      </c>
      <c r="K7198">
        <v>2016</v>
      </c>
      <c r="L7198" t="s">
        <v>1367</v>
      </c>
      <c r="M7198" t="s">
        <v>15386</v>
      </c>
      <c r="N7198" t="s">
        <v>15386</v>
      </c>
      <c r="O7198" t="s">
        <v>12173</v>
      </c>
      <c r="P7198" t="s">
        <v>133</v>
      </c>
      <c r="Q7198">
        <f t="shared" si="126"/>
        <v>300</v>
      </c>
      <c r="R7198">
        <v>6623069</v>
      </c>
      <c r="S7198" t="s">
        <v>1821</v>
      </c>
      <c r="T7198" t="s">
        <v>15393</v>
      </c>
      <c r="U7198" s="75">
        <v>300</v>
      </c>
      <c r="V7198">
        <v>3.05</v>
      </c>
      <c r="W7198">
        <v>915</v>
      </c>
      <c r="AH7198" s="16"/>
      <c r="AI7198" t="s">
        <v>1375</v>
      </c>
    </row>
    <row r="7199" spans="1:35" x14ac:dyDescent="0.25">
      <c r="A7199" t="s">
        <v>15484</v>
      </c>
      <c r="B7199" s="1">
        <v>64</v>
      </c>
      <c r="C7199" t="s">
        <v>15377</v>
      </c>
      <c r="D7199">
        <v>5862450</v>
      </c>
      <c r="E7199" t="s">
        <v>15485</v>
      </c>
      <c r="F7199" t="s">
        <v>1363</v>
      </c>
      <c r="G7199" t="s">
        <v>1364</v>
      </c>
      <c r="H7199" s="3" t="s">
        <v>2983</v>
      </c>
      <c r="I7199">
        <v>2017</v>
      </c>
      <c r="J7199" s="15" t="s">
        <v>2432</v>
      </c>
      <c r="K7199">
        <v>2017</v>
      </c>
      <c r="L7199" t="s">
        <v>1367</v>
      </c>
      <c r="M7199" t="s">
        <v>15424</v>
      </c>
      <c r="N7199" t="s">
        <v>15424</v>
      </c>
      <c r="O7199" t="s">
        <v>12173</v>
      </c>
      <c r="P7199" t="s">
        <v>849</v>
      </c>
      <c r="Q7199">
        <f t="shared" si="126"/>
        <v>1000</v>
      </c>
      <c r="R7199">
        <v>6623069</v>
      </c>
      <c r="S7199" t="s">
        <v>1821</v>
      </c>
      <c r="T7199" t="s">
        <v>15486</v>
      </c>
      <c r="U7199" s="75">
        <v>1000</v>
      </c>
      <c r="V7199">
        <v>2.98</v>
      </c>
      <c r="W7199">
        <v>2980</v>
      </c>
      <c r="AH7199" s="16"/>
      <c r="AI7199" t="s">
        <v>1375</v>
      </c>
    </row>
    <row r="7200" spans="1:35" x14ac:dyDescent="0.25">
      <c r="A7200" t="s">
        <v>15487</v>
      </c>
      <c r="B7200" s="1">
        <v>64</v>
      </c>
      <c r="C7200" t="s">
        <v>15377</v>
      </c>
      <c r="D7200">
        <v>6328628</v>
      </c>
      <c r="E7200" t="s">
        <v>3066</v>
      </c>
      <c r="F7200" t="s">
        <v>1363</v>
      </c>
      <c r="G7200" t="s">
        <v>1364</v>
      </c>
      <c r="H7200" s="3" t="s">
        <v>3067</v>
      </c>
      <c r="I7200">
        <v>2017</v>
      </c>
      <c r="J7200" s="15" t="s">
        <v>1766</v>
      </c>
      <c r="K7200">
        <v>2017</v>
      </c>
      <c r="L7200" t="s">
        <v>1367</v>
      </c>
      <c r="M7200" t="s">
        <v>15488</v>
      </c>
      <c r="O7200">
        <v>0</v>
      </c>
      <c r="P7200" t="s">
        <v>849</v>
      </c>
      <c r="Q7200">
        <f t="shared" si="126"/>
        <v>600</v>
      </c>
      <c r="R7200">
        <v>1204076</v>
      </c>
      <c r="S7200" t="s">
        <v>3346</v>
      </c>
      <c r="T7200" t="s">
        <v>15397</v>
      </c>
      <c r="U7200" s="75">
        <v>600</v>
      </c>
      <c r="V7200">
        <v>3.25</v>
      </c>
      <c r="W7200">
        <v>1950</v>
      </c>
      <c r="AH7200" s="16"/>
      <c r="AI7200" t="s">
        <v>1375</v>
      </c>
    </row>
    <row r="7201" spans="1:35" x14ac:dyDescent="0.25">
      <c r="A7201" t="s">
        <v>15489</v>
      </c>
      <c r="B7201" s="1">
        <v>64</v>
      </c>
      <c r="C7201" t="s">
        <v>15377</v>
      </c>
      <c r="D7201">
        <v>6196527</v>
      </c>
      <c r="E7201" t="s">
        <v>15386</v>
      </c>
      <c r="F7201" t="s">
        <v>1363</v>
      </c>
      <c r="G7201" t="s">
        <v>1391</v>
      </c>
      <c r="H7201" s="3" t="s">
        <v>5913</v>
      </c>
      <c r="I7201">
        <v>2017</v>
      </c>
      <c r="J7201" s="15" t="s">
        <v>5914</v>
      </c>
      <c r="K7201">
        <v>2017</v>
      </c>
      <c r="L7201" t="s">
        <v>1367</v>
      </c>
      <c r="M7201" t="s">
        <v>15386</v>
      </c>
      <c r="N7201" t="s">
        <v>15386</v>
      </c>
      <c r="O7201" t="s">
        <v>12173</v>
      </c>
      <c r="P7201" t="s">
        <v>7391</v>
      </c>
      <c r="Q7201">
        <f t="shared" si="126"/>
        <v>500</v>
      </c>
      <c r="R7201">
        <v>6623069</v>
      </c>
      <c r="S7201" t="s">
        <v>1821</v>
      </c>
      <c r="T7201" t="s">
        <v>15490</v>
      </c>
      <c r="U7201" s="75">
        <v>500</v>
      </c>
      <c r="V7201">
        <v>3.05</v>
      </c>
      <c r="W7201">
        <v>1525</v>
      </c>
      <c r="AH7201" s="16"/>
      <c r="AI7201" t="s">
        <v>1375</v>
      </c>
    </row>
    <row r="7202" spans="1:35" x14ac:dyDescent="0.25">
      <c r="A7202" t="s">
        <v>15491</v>
      </c>
      <c r="B7202" s="1">
        <v>64</v>
      </c>
      <c r="C7202" t="s">
        <v>15377</v>
      </c>
      <c r="D7202">
        <v>7992149</v>
      </c>
      <c r="E7202" t="s">
        <v>15492</v>
      </c>
      <c r="F7202" t="s">
        <v>1363</v>
      </c>
      <c r="G7202" t="s">
        <v>1364</v>
      </c>
      <c r="H7202" s="3" t="s">
        <v>2513</v>
      </c>
      <c r="I7202">
        <v>2018</v>
      </c>
      <c r="J7202" s="15" t="s">
        <v>8480</v>
      </c>
      <c r="K7202">
        <v>2018</v>
      </c>
      <c r="L7202" t="s">
        <v>1367</v>
      </c>
      <c r="M7202" t="s">
        <v>15493</v>
      </c>
      <c r="N7202" t="s">
        <v>15493</v>
      </c>
      <c r="O7202" t="s">
        <v>12173</v>
      </c>
      <c r="P7202" t="s">
        <v>849</v>
      </c>
      <c r="Q7202">
        <f t="shared" si="126"/>
        <v>4100</v>
      </c>
      <c r="R7202">
        <v>6623069</v>
      </c>
      <c r="S7202" t="s">
        <v>1821</v>
      </c>
      <c r="T7202" t="s">
        <v>713</v>
      </c>
      <c r="U7202" s="75">
        <v>4100</v>
      </c>
      <c r="V7202">
        <v>2.93</v>
      </c>
      <c r="W7202">
        <v>12013</v>
      </c>
      <c r="AH7202" s="16"/>
      <c r="AI7202" t="s">
        <v>1375</v>
      </c>
    </row>
    <row r="7203" spans="1:35" x14ac:dyDescent="0.25">
      <c r="A7203" t="s">
        <v>15494</v>
      </c>
      <c r="B7203" s="1">
        <v>64</v>
      </c>
      <c r="C7203" t="s">
        <v>15377</v>
      </c>
      <c r="D7203">
        <v>5697506</v>
      </c>
      <c r="E7203" t="s">
        <v>15495</v>
      </c>
      <c r="F7203" t="s">
        <v>1363</v>
      </c>
      <c r="G7203" t="s">
        <v>1364</v>
      </c>
      <c r="H7203" s="3" t="s">
        <v>15496</v>
      </c>
      <c r="I7203">
        <v>2016</v>
      </c>
      <c r="J7203" s="15" t="s">
        <v>2396</v>
      </c>
      <c r="K7203">
        <v>2016</v>
      </c>
      <c r="L7203" t="s">
        <v>1367</v>
      </c>
      <c r="M7203" t="s">
        <v>15497</v>
      </c>
      <c r="O7203" t="s">
        <v>12173</v>
      </c>
      <c r="P7203" t="s">
        <v>133</v>
      </c>
      <c r="Q7203">
        <f t="shared" si="126"/>
        <v>4500</v>
      </c>
      <c r="R7203">
        <v>6623069</v>
      </c>
      <c r="S7203" t="s">
        <v>1821</v>
      </c>
      <c r="T7203" t="s">
        <v>15498</v>
      </c>
      <c r="U7203" s="75">
        <v>4500</v>
      </c>
      <c r="V7203">
        <v>3.18</v>
      </c>
      <c r="W7203">
        <v>14310</v>
      </c>
      <c r="AH7203" s="16"/>
      <c r="AI7203" t="s">
        <v>1375</v>
      </c>
    </row>
    <row r="7204" spans="1:35" x14ac:dyDescent="0.25">
      <c r="A7204" t="s">
        <v>15499</v>
      </c>
      <c r="B7204" s="1">
        <v>64</v>
      </c>
      <c r="C7204" t="s">
        <v>15377</v>
      </c>
      <c r="D7204">
        <v>6039154</v>
      </c>
      <c r="E7204" t="s">
        <v>12587</v>
      </c>
      <c r="F7204" t="s">
        <v>1363</v>
      </c>
      <c r="G7204" t="s">
        <v>1364</v>
      </c>
      <c r="H7204" s="3" t="s">
        <v>12588</v>
      </c>
      <c r="I7204">
        <v>2017</v>
      </c>
      <c r="J7204" s="15" t="s">
        <v>5904</v>
      </c>
      <c r="K7204">
        <v>2017</v>
      </c>
      <c r="L7204" t="s">
        <v>1367</v>
      </c>
      <c r="M7204" t="s">
        <v>15500</v>
      </c>
      <c r="N7204" t="s">
        <v>7658</v>
      </c>
      <c r="O7204" t="s">
        <v>12173</v>
      </c>
      <c r="P7204" t="s">
        <v>12590</v>
      </c>
      <c r="Q7204">
        <f t="shared" si="126"/>
        <v>500</v>
      </c>
      <c r="R7204">
        <v>1204076</v>
      </c>
      <c r="S7204" t="s">
        <v>3346</v>
      </c>
      <c r="T7204" t="s">
        <v>15397</v>
      </c>
      <c r="U7204" s="75">
        <v>500</v>
      </c>
      <c r="V7204">
        <v>3</v>
      </c>
      <c r="W7204">
        <v>1500</v>
      </c>
      <c r="AH7204" s="16"/>
      <c r="AI7204" t="s">
        <v>1375</v>
      </c>
    </row>
    <row r="7205" spans="1:35" x14ac:dyDescent="0.25">
      <c r="A7205" t="s">
        <v>15501</v>
      </c>
      <c r="B7205" s="1">
        <v>64</v>
      </c>
      <c r="C7205" t="s">
        <v>15377</v>
      </c>
      <c r="D7205">
        <v>6438091</v>
      </c>
      <c r="E7205" t="s">
        <v>15502</v>
      </c>
      <c r="F7205" t="s">
        <v>1363</v>
      </c>
      <c r="G7205" t="s">
        <v>1364</v>
      </c>
      <c r="H7205" s="3" t="s">
        <v>9959</v>
      </c>
      <c r="I7205">
        <v>2017</v>
      </c>
      <c r="J7205" s="15" t="s">
        <v>2687</v>
      </c>
      <c r="K7205">
        <v>2017</v>
      </c>
      <c r="L7205" t="s">
        <v>1367</v>
      </c>
      <c r="M7205" t="s">
        <v>15502</v>
      </c>
      <c r="O7205" t="s">
        <v>12173</v>
      </c>
      <c r="P7205" t="s">
        <v>849</v>
      </c>
      <c r="Q7205">
        <f t="shared" si="126"/>
        <v>13547</v>
      </c>
      <c r="R7205">
        <v>1204076</v>
      </c>
      <c r="S7205" t="s">
        <v>3346</v>
      </c>
      <c r="T7205" t="s">
        <v>15397</v>
      </c>
      <c r="U7205" s="75">
        <v>13547</v>
      </c>
      <c r="V7205">
        <v>2.95</v>
      </c>
      <c r="W7205">
        <v>39963.65</v>
      </c>
      <c r="AH7205" s="16"/>
      <c r="AI7205" t="s">
        <v>1375</v>
      </c>
    </row>
    <row r="7206" spans="1:35" x14ac:dyDescent="0.25">
      <c r="A7206" t="s">
        <v>15503</v>
      </c>
      <c r="B7206" s="1">
        <v>64</v>
      </c>
      <c r="C7206" t="s">
        <v>15377</v>
      </c>
      <c r="D7206">
        <v>6737129</v>
      </c>
      <c r="E7206" t="s">
        <v>15504</v>
      </c>
      <c r="F7206" t="s">
        <v>1363</v>
      </c>
      <c r="G7206" t="s">
        <v>1391</v>
      </c>
      <c r="H7206" s="3" t="s">
        <v>3114</v>
      </c>
      <c r="I7206">
        <v>2017</v>
      </c>
      <c r="J7206" s="15" t="s">
        <v>6057</v>
      </c>
      <c r="K7206">
        <v>2017</v>
      </c>
      <c r="L7206" t="s">
        <v>1394</v>
      </c>
      <c r="M7206" t="s">
        <v>15414</v>
      </c>
      <c r="N7206" t="s">
        <v>2541</v>
      </c>
      <c r="O7206">
        <v>0</v>
      </c>
      <c r="P7206" t="s">
        <v>7391</v>
      </c>
      <c r="Q7206">
        <f t="shared" si="126"/>
        <v>2556</v>
      </c>
      <c r="R7206">
        <v>1204076</v>
      </c>
      <c r="S7206" t="s">
        <v>3346</v>
      </c>
      <c r="T7206" t="s">
        <v>13659</v>
      </c>
      <c r="U7206" s="75">
        <v>2556</v>
      </c>
      <c r="V7206">
        <v>2.95</v>
      </c>
      <c r="W7206">
        <v>7540.2</v>
      </c>
      <c r="AH7206" s="16"/>
      <c r="AI7206" t="s">
        <v>1375</v>
      </c>
    </row>
    <row r="7207" spans="1:35" x14ac:dyDescent="0.25">
      <c r="A7207" t="s">
        <v>15505</v>
      </c>
      <c r="B7207" s="1">
        <v>64</v>
      </c>
      <c r="C7207" t="s">
        <v>15377</v>
      </c>
      <c r="D7207">
        <v>6737323</v>
      </c>
      <c r="E7207" t="s">
        <v>15506</v>
      </c>
      <c r="F7207" t="s">
        <v>1363</v>
      </c>
      <c r="G7207" t="s">
        <v>1391</v>
      </c>
      <c r="H7207" s="3" t="s">
        <v>3114</v>
      </c>
      <c r="I7207">
        <v>2017</v>
      </c>
      <c r="J7207" s="15" t="s">
        <v>6057</v>
      </c>
      <c r="K7207">
        <v>2017</v>
      </c>
      <c r="L7207" t="s">
        <v>1394</v>
      </c>
      <c r="M7207" t="s">
        <v>13659</v>
      </c>
      <c r="N7207" t="s">
        <v>15434</v>
      </c>
      <c r="O7207">
        <v>0</v>
      </c>
      <c r="P7207" t="s">
        <v>7391</v>
      </c>
      <c r="Q7207">
        <f t="shared" si="126"/>
        <v>410</v>
      </c>
      <c r="R7207">
        <v>1204076</v>
      </c>
      <c r="S7207" t="s">
        <v>3346</v>
      </c>
      <c r="T7207" t="s">
        <v>15507</v>
      </c>
      <c r="U7207" s="75">
        <v>410</v>
      </c>
      <c r="V7207">
        <v>3</v>
      </c>
      <c r="W7207">
        <v>1230</v>
      </c>
      <c r="AH7207" s="16"/>
      <c r="AI7207" t="s">
        <v>1375</v>
      </c>
    </row>
    <row r="7208" spans="1:35" x14ac:dyDescent="0.25">
      <c r="A7208" t="s">
        <v>15508</v>
      </c>
      <c r="B7208" s="1">
        <v>64</v>
      </c>
      <c r="C7208" t="s">
        <v>15377</v>
      </c>
      <c r="D7208">
        <v>5656656</v>
      </c>
      <c r="E7208" t="s">
        <v>15509</v>
      </c>
      <c r="F7208" t="s">
        <v>1363</v>
      </c>
      <c r="G7208" t="s">
        <v>1391</v>
      </c>
      <c r="H7208" s="3" t="s">
        <v>5737</v>
      </c>
      <c r="I7208">
        <v>2016</v>
      </c>
      <c r="J7208" s="15" t="s">
        <v>5738</v>
      </c>
      <c r="K7208">
        <v>2016</v>
      </c>
      <c r="L7208" t="s">
        <v>1622</v>
      </c>
      <c r="M7208" t="s">
        <v>15510</v>
      </c>
      <c r="O7208" t="s">
        <v>12173</v>
      </c>
      <c r="P7208" t="s">
        <v>133</v>
      </c>
      <c r="Q7208">
        <f t="shared" si="126"/>
        <v>48000</v>
      </c>
      <c r="R7208">
        <v>1204076</v>
      </c>
      <c r="S7208" t="s">
        <v>3346</v>
      </c>
      <c r="T7208" t="s">
        <v>13659</v>
      </c>
      <c r="U7208" s="75">
        <v>48000</v>
      </c>
      <c r="V7208">
        <v>3.2</v>
      </c>
      <c r="W7208">
        <v>153600</v>
      </c>
      <c r="AH7208" s="16"/>
      <c r="AI7208" t="s">
        <v>1375</v>
      </c>
    </row>
    <row r="7209" spans="1:35" x14ac:dyDescent="0.25">
      <c r="A7209" t="s">
        <v>15511</v>
      </c>
      <c r="B7209" s="1">
        <v>64</v>
      </c>
      <c r="C7209" t="s">
        <v>15377</v>
      </c>
      <c r="D7209">
        <v>6219799</v>
      </c>
      <c r="E7209" t="s">
        <v>15404</v>
      </c>
      <c r="F7209" t="s">
        <v>1363</v>
      </c>
      <c r="G7209" t="s">
        <v>1391</v>
      </c>
      <c r="H7209" s="3" t="s">
        <v>2441</v>
      </c>
      <c r="I7209">
        <v>2017</v>
      </c>
      <c r="J7209" s="15" t="s">
        <v>2438</v>
      </c>
      <c r="K7209">
        <v>2017</v>
      </c>
      <c r="L7209" t="s">
        <v>1367</v>
      </c>
      <c r="M7209" t="s">
        <v>15404</v>
      </c>
      <c r="O7209" t="s">
        <v>12173</v>
      </c>
      <c r="P7209" t="s">
        <v>7391</v>
      </c>
      <c r="Q7209">
        <f t="shared" si="126"/>
        <v>2573</v>
      </c>
      <c r="R7209">
        <v>6623069</v>
      </c>
      <c r="S7209" t="s">
        <v>1821</v>
      </c>
      <c r="T7209" t="s">
        <v>15393</v>
      </c>
      <c r="U7209" s="75">
        <v>2573</v>
      </c>
      <c r="V7209">
        <v>2.66</v>
      </c>
      <c r="W7209">
        <v>6844.18</v>
      </c>
      <c r="AH7209" s="16"/>
      <c r="AI7209" t="s">
        <v>1375</v>
      </c>
    </row>
    <row r="7210" spans="1:35" x14ac:dyDescent="0.25">
      <c r="A7210" t="s">
        <v>15512</v>
      </c>
      <c r="B7210" s="1">
        <v>64</v>
      </c>
      <c r="C7210" t="s">
        <v>15377</v>
      </c>
      <c r="D7210">
        <v>6227732</v>
      </c>
      <c r="E7210" t="s">
        <v>15513</v>
      </c>
      <c r="F7210" t="s">
        <v>1363</v>
      </c>
      <c r="G7210" t="s">
        <v>1391</v>
      </c>
      <c r="H7210" s="3" t="s">
        <v>2437</v>
      </c>
      <c r="I7210">
        <v>2017</v>
      </c>
      <c r="J7210" s="15" t="s">
        <v>2438</v>
      </c>
      <c r="K7210">
        <v>2017</v>
      </c>
      <c r="L7210" t="s">
        <v>1367</v>
      </c>
      <c r="M7210" t="s">
        <v>13659</v>
      </c>
      <c r="N7210" t="s">
        <v>15434</v>
      </c>
      <c r="O7210" t="s">
        <v>12173</v>
      </c>
      <c r="P7210" t="s">
        <v>7391</v>
      </c>
      <c r="Q7210">
        <f t="shared" si="126"/>
        <v>1170</v>
      </c>
      <c r="R7210">
        <v>1204076</v>
      </c>
      <c r="S7210" t="s">
        <v>3346</v>
      </c>
      <c r="T7210" t="s">
        <v>15397</v>
      </c>
      <c r="U7210" s="75">
        <v>1170</v>
      </c>
      <c r="V7210">
        <v>3</v>
      </c>
      <c r="W7210">
        <v>3510</v>
      </c>
      <c r="AH7210" s="16"/>
      <c r="AI7210" t="s">
        <v>1375</v>
      </c>
    </row>
    <row r="7211" spans="1:35" x14ac:dyDescent="0.25">
      <c r="A7211" t="s">
        <v>15514</v>
      </c>
      <c r="B7211" s="1">
        <v>64</v>
      </c>
      <c r="C7211" t="s">
        <v>15377</v>
      </c>
      <c r="D7211">
        <v>9266186</v>
      </c>
      <c r="E7211" t="s">
        <v>2598</v>
      </c>
      <c r="F7211" t="s">
        <v>1363</v>
      </c>
      <c r="G7211" t="s">
        <v>1364</v>
      </c>
      <c r="H7211" s="3" t="s">
        <v>2599</v>
      </c>
      <c r="I7211">
        <v>2018</v>
      </c>
      <c r="J7211" s="15" t="s">
        <v>2600</v>
      </c>
      <c r="K7211">
        <v>2018</v>
      </c>
      <c r="L7211" t="s">
        <v>1367</v>
      </c>
      <c r="M7211" t="s">
        <v>15515</v>
      </c>
      <c r="N7211" t="s">
        <v>15438</v>
      </c>
      <c r="O7211" t="s">
        <v>12173</v>
      </c>
      <c r="P7211" t="s">
        <v>849</v>
      </c>
      <c r="Q7211">
        <f t="shared" si="126"/>
        <v>500</v>
      </c>
      <c r="R7211">
        <v>6623069</v>
      </c>
      <c r="S7211" t="s">
        <v>1821</v>
      </c>
      <c r="T7211" t="s">
        <v>713</v>
      </c>
      <c r="U7211" s="75">
        <v>500</v>
      </c>
      <c r="V7211">
        <v>2.88</v>
      </c>
      <c r="W7211">
        <v>1440</v>
      </c>
      <c r="AH7211" s="16"/>
      <c r="AI7211" t="s">
        <v>1375</v>
      </c>
    </row>
    <row r="7212" spans="1:35" x14ac:dyDescent="0.25">
      <c r="A7212" t="s">
        <v>15516</v>
      </c>
      <c r="B7212" s="1">
        <v>64</v>
      </c>
      <c r="C7212" t="s">
        <v>15377</v>
      </c>
      <c r="D7212">
        <v>8167982</v>
      </c>
      <c r="E7212" t="s">
        <v>15517</v>
      </c>
      <c r="F7212" t="s">
        <v>1363</v>
      </c>
      <c r="G7212" t="s">
        <v>1391</v>
      </c>
      <c r="H7212" s="3" t="s">
        <v>8453</v>
      </c>
      <c r="I7212">
        <v>2018</v>
      </c>
      <c r="J7212" s="15" t="s">
        <v>1731</v>
      </c>
      <c r="K7212">
        <v>2018</v>
      </c>
      <c r="L7212" t="s">
        <v>1367</v>
      </c>
      <c r="M7212" t="s">
        <v>15386</v>
      </c>
      <c r="N7212" t="s">
        <v>15386</v>
      </c>
      <c r="O7212" t="s">
        <v>12173</v>
      </c>
      <c r="P7212" t="s">
        <v>133</v>
      </c>
      <c r="Q7212">
        <f t="shared" si="126"/>
        <v>4167</v>
      </c>
      <c r="R7212">
        <v>1204076</v>
      </c>
      <c r="S7212" t="s">
        <v>3346</v>
      </c>
      <c r="T7212" t="s">
        <v>713</v>
      </c>
      <c r="U7212" s="75">
        <v>4167</v>
      </c>
      <c r="V7212">
        <v>2.9</v>
      </c>
      <c r="W7212">
        <v>12084.3</v>
      </c>
      <c r="AH7212" s="16"/>
      <c r="AI7212" t="s">
        <v>1375</v>
      </c>
    </row>
    <row r="7213" spans="1:35" x14ac:dyDescent="0.25">
      <c r="A7213" t="s">
        <v>15518</v>
      </c>
      <c r="B7213" s="1">
        <v>64</v>
      </c>
      <c r="C7213" t="s">
        <v>15377</v>
      </c>
      <c r="D7213">
        <v>6740545</v>
      </c>
      <c r="E7213" t="s">
        <v>3113</v>
      </c>
      <c r="F7213" t="s">
        <v>1363</v>
      </c>
      <c r="G7213" t="s">
        <v>1364</v>
      </c>
      <c r="H7213" s="3" t="s">
        <v>3114</v>
      </c>
      <c r="I7213">
        <v>2017</v>
      </c>
      <c r="J7213" s="15" t="s">
        <v>3115</v>
      </c>
      <c r="K7213">
        <v>2017</v>
      </c>
      <c r="L7213" t="s">
        <v>1367</v>
      </c>
      <c r="M7213" t="s">
        <v>15421</v>
      </c>
      <c r="N7213" t="s">
        <v>15421</v>
      </c>
      <c r="O7213">
        <v>0</v>
      </c>
      <c r="P7213" t="s">
        <v>849</v>
      </c>
      <c r="Q7213">
        <f t="shared" si="126"/>
        <v>500</v>
      </c>
      <c r="R7213">
        <v>6623069</v>
      </c>
      <c r="S7213" t="s">
        <v>1821</v>
      </c>
      <c r="T7213" t="s">
        <v>15519</v>
      </c>
      <c r="U7213" s="75">
        <v>500</v>
      </c>
      <c r="V7213">
        <v>3.08</v>
      </c>
      <c r="W7213">
        <v>1540</v>
      </c>
      <c r="AH7213" s="16"/>
      <c r="AI7213" t="s">
        <v>1375</v>
      </c>
    </row>
    <row r="7214" spans="1:35" x14ac:dyDescent="0.25">
      <c r="A7214" t="s">
        <v>15520</v>
      </c>
      <c r="B7214" s="1">
        <v>64</v>
      </c>
      <c r="C7214" t="s">
        <v>15377</v>
      </c>
      <c r="D7214">
        <v>6760171</v>
      </c>
      <c r="E7214" t="s">
        <v>15521</v>
      </c>
      <c r="F7214" t="s">
        <v>1363</v>
      </c>
      <c r="G7214" t="s">
        <v>1391</v>
      </c>
      <c r="H7214" s="3" t="s">
        <v>6065</v>
      </c>
      <c r="I7214">
        <v>2017</v>
      </c>
      <c r="J7214" s="15" t="s">
        <v>3128</v>
      </c>
      <c r="K7214">
        <v>2017</v>
      </c>
      <c r="L7214" t="s">
        <v>1367</v>
      </c>
      <c r="M7214" t="s">
        <v>15470</v>
      </c>
      <c r="O7214" t="s">
        <v>12173</v>
      </c>
      <c r="P7214" t="s">
        <v>133</v>
      </c>
      <c r="Q7214">
        <f t="shared" si="126"/>
        <v>3300</v>
      </c>
      <c r="R7214">
        <v>6623069</v>
      </c>
      <c r="S7214" t="s">
        <v>1821</v>
      </c>
      <c r="T7214" t="s">
        <v>13421</v>
      </c>
      <c r="U7214" s="75">
        <v>3300</v>
      </c>
      <c r="V7214">
        <v>2.95</v>
      </c>
      <c r="W7214">
        <v>9735</v>
      </c>
      <c r="AH7214" s="16"/>
      <c r="AI7214" t="s">
        <v>1375</v>
      </c>
    </row>
    <row r="7215" spans="1:35" x14ac:dyDescent="0.25">
      <c r="A7215" t="s">
        <v>15522</v>
      </c>
      <c r="B7215" s="1">
        <v>64</v>
      </c>
      <c r="C7215" t="s">
        <v>15377</v>
      </c>
      <c r="D7215">
        <v>6767176</v>
      </c>
      <c r="E7215" t="s">
        <v>15404</v>
      </c>
      <c r="F7215" t="s">
        <v>1363</v>
      </c>
      <c r="G7215" t="s">
        <v>1391</v>
      </c>
      <c r="H7215" s="3" t="s">
        <v>6065</v>
      </c>
      <c r="I7215">
        <v>2017</v>
      </c>
      <c r="J7215" s="15" t="s">
        <v>2484</v>
      </c>
      <c r="K7215">
        <v>2017</v>
      </c>
      <c r="L7215" t="s">
        <v>1367</v>
      </c>
      <c r="M7215" t="s">
        <v>15404</v>
      </c>
      <c r="O7215" t="s">
        <v>12173</v>
      </c>
      <c r="P7215" t="s">
        <v>7391</v>
      </c>
      <c r="Q7215">
        <f t="shared" si="126"/>
        <v>2372</v>
      </c>
      <c r="R7215">
        <v>1204076</v>
      </c>
      <c r="S7215" t="s">
        <v>3346</v>
      </c>
      <c r="T7215" t="s">
        <v>13659</v>
      </c>
      <c r="U7215" s="75">
        <v>2372</v>
      </c>
      <c r="V7215">
        <v>3</v>
      </c>
      <c r="W7215">
        <v>7116</v>
      </c>
      <c r="AH7215" s="16"/>
      <c r="AI7215" t="s">
        <v>1375</v>
      </c>
    </row>
    <row r="7216" spans="1:35" x14ac:dyDescent="0.25">
      <c r="A7216" t="s">
        <v>15523</v>
      </c>
      <c r="B7216" s="1">
        <v>64</v>
      </c>
      <c r="C7216" t="s">
        <v>15377</v>
      </c>
      <c r="D7216">
        <v>6895921</v>
      </c>
      <c r="E7216" t="s">
        <v>15506</v>
      </c>
      <c r="F7216" t="s">
        <v>1363</v>
      </c>
      <c r="G7216" t="s">
        <v>1391</v>
      </c>
      <c r="H7216" s="3" t="s">
        <v>13507</v>
      </c>
      <c r="I7216">
        <v>2017</v>
      </c>
      <c r="J7216" s="15" t="s">
        <v>2618</v>
      </c>
      <c r="K7216">
        <v>2017</v>
      </c>
      <c r="L7216" t="s">
        <v>1394</v>
      </c>
      <c r="M7216" t="s">
        <v>13659</v>
      </c>
      <c r="N7216" t="s">
        <v>15434</v>
      </c>
      <c r="O7216">
        <v>0</v>
      </c>
      <c r="P7216" t="s">
        <v>7391</v>
      </c>
      <c r="Q7216">
        <f t="shared" si="126"/>
        <v>410</v>
      </c>
      <c r="R7216">
        <v>1204076</v>
      </c>
      <c r="S7216" t="s">
        <v>3346</v>
      </c>
      <c r="T7216" t="s">
        <v>13659</v>
      </c>
      <c r="U7216" s="75">
        <v>410</v>
      </c>
      <c r="V7216">
        <v>2.95</v>
      </c>
      <c r="W7216">
        <v>1209.5</v>
      </c>
      <c r="AH7216" s="16"/>
      <c r="AI7216" t="s">
        <v>1375</v>
      </c>
    </row>
    <row r="7217" spans="1:35" x14ac:dyDescent="0.25">
      <c r="A7217" t="s">
        <v>15524</v>
      </c>
      <c r="B7217" s="1">
        <v>64</v>
      </c>
      <c r="C7217" t="s">
        <v>15377</v>
      </c>
      <c r="D7217">
        <v>6916309</v>
      </c>
      <c r="E7217" t="s">
        <v>14115</v>
      </c>
      <c r="F7217" t="s">
        <v>1363</v>
      </c>
      <c r="G7217" t="s">
        <v>1364</v>
      </c>
      <c r="H7217" s="3" t="s">
        <v>2618</v>
      </c>
      <c r="I7217">
        <v>2017</v>
      </c>
      <c r="J7217" s="15" t="s">
        <v>2619</v>
      </c>
      <c r="K7217">
        <v>2017</v>
      </c>
      <c r="L7217" t="s">
        <v>1367</v>
      </c>
      <c r="M7217" t="s">
        <v>15525</v>
      </c>
      <c r="N7217" t="s">
        <v>14117</v>
      </c>
      <c r="O7217">
        <v>0</v>
      </c>
      <c r="P7217" t="s">
        <v>849</v>
      </c>
      <c r="Q7217">
        <f t="shared" si="126"/>
        <v>100</v>
      </c>
      <c r="R7217">
        <v>6623069</v>
      </c>
      <c r="S7217" t="s">
        <v>1821</v>
      </c>
      <c r="T7217" t="s">
        <v>15526</v>
      </c>
      <c r="U7217" s="75">
        <v>100</v>
      </c>
      <c r="V7217">
        <v>3.08</v>
      </c>
      <c r="W7217">
        <v>308</v>
      </c>
      <c r="AH7217" s="16"/>
      <c r="AI7217" t="s">
        <v>1375</v>
      </c>
    </row>
    <row r="7218" spans="1:35" x14ac:dyDescent="0.25">
      <c r="A7218" t="s">
        <v>15527</v>
      </c>
      <c r="B7218" s="1">
        <v>64</v>
      </c>
      <c r="C7218" t="s">
        <v>15377</v>
      </c>
      <c r="D7218">
        <v>5431875</v>
      </c>
      <c r="E7218" t="s">
        <v>15478</v>
      </c>
      <c r="F7218" t="s">
        <v>1363</v>
      </c>
      <c r="G7218" t="s">
        <v>1364</v>
      </c>
      <c r="H7218" s="3" t="s">
        <v>2384</v>
      </c>
      <c r="I7218">
        <v>2016</v>
      </c>
      <c r="J7218" s="15" t="s">
        <v>5689</v>
      </c>
      <c r="K7218">
        <v>2016</v>
      </c>
      <c r="L7218" t="s">
        <v>1367</v>
      </c>
      <c r="M7218" t="s">
        <v>15478</v>
      </c>
      <c r="O7218" t="s">
        <v>12173</v>
      </c>
      <c r="P7218" t="s">
        <v>849</v>
      </c>
      <c r="Q7218">
        <f t="shared" si="126"/>
        <v>14198</v>
      </c>
      <c r="R7218">
        <v>1204076</v>
      </c>
      <c r="S7218" t="s">
        <v>3346</v>
      </c>
      <c r="T7218" t="s">
        <v>13659</v>
      </c>
      <c r="U7218" s="75">
        <v>14198</v>
      </c>
      <c r="V7218">
        <v>3</v>
      </c>
      <c r="W7218">
        <v>42594</v>
      </c>
      <c r="AH7218" s="16"/>
      <c r="AI7218" t="s">
        <v>1375</v>
      </c>
    </row>
    <row r="7219" spans="1:35" x14ac:dyDescent="0.25">
      <c r="A7219" t="s">
        <v>15528</v>
      </c>
      <c r="B7219" s="1">
        <v>64</v>
      </c>
      <c r="C7219" t="s">
        <v>15377</v>
      </c>
      <c r="D7219">
        <v>4717635</v>
      </c>
      <c r="E7219" t="s">
        <v>15404</v>
      </c>
      <c r="F7219" t="s">
        <v>1363</v>
      </c>
      <c r="G7219" t="s">
        <v>1391</v>
      </c>
      <c r="H7219" s="3" t="s">
        <v>2328</v>
      </c>
      <c r="I7219">
        <v>2016</v>
      </c>
      <c r="J7219" s="15" t="s">
        <v>2329</v>
      </c>
      <c r="K7219">
        <v>2016</v>
      </c>
      <c r="L7219" t="s">
        <v>1367</v>
      </c>
      <c r="M7219" t="s">
        <v>15404</v>
      </c>
      <c r="O7219" t="s">
        <v>12173</v>
      </c>
      <c r="P7219" t="s">
        <v>7391</v>
      </c>
      <c r="Q7219">
        <f t="shared" si="126"/>
        <v>1935</v>
      </c>
      <c r="R7219">
        <v>6623069</v>
      </c>
      <c r="S7219" t="s">
        <v>1821</v>
      </c>
      <c r="T7219" t="s">
        <v>15393</v>
      </c>
      <c r="U7219" s="75">
        <v>1935</v>
      </c>
      <c r="V7219">
        <v>3.04</v>
      </c>
      <c r="W7219">
        <v>5882.4</v>
      </c>
      <c r="AH7219" s="16"/>
      <c r="AI7219" t="s">
        <v>1375</v>
      </c>
    </row>
    <row r="7220" spans="1:35" x14ac:dyDescent="0.25">
      <c r="A7220" t="s">
        <v>15529</v>
      </c>
      <c r="B7220" s="1">
        <v>64</v>
      </c>
      <c r="C7220" t="s">
        <v>15377</v>
      </c>
      <c r="D7220">
        <v>4865464</v>
      </c>
      <c r="E7220" t="s">
        <v>15478</v>
      </c>
      <c r="F7220" t="s">
        <v>1363</v>
      </c>
      <c r="G7220" t="s">
        <v>1364</v>
      </c>
      <c r="H7220" s="3" t="s">
        <v>2822</v>
      </c>
      <c r="I7220">
        <v>2016</v>
      </c>
      <c r="J7220" s="15" t="s">
        <v>2880</v>
      </c>
      <c r="K7220">
        <v>2016</v>
      </c>
      <c r="L7220" t="s">
        <v>1367</v>
      </c>
      <c r="M7220" t="s">
        <v>15478</v>
      </c>
      <c r="O7220" t="s">
        <v>12173</v>
      </c>
      <c r="P7220" t="s">
        <v>2678</v>
      </c>
      <c r="Q7220">
        <f t="shared" si="126"/>
        <v>19724</v>
      </c>
      <c r="R7220">
        <v>1204076</v>
      </c>
      <c r="S7220" t="s">
        <v>3346</v>
      </c>
      <c r="T7220" t="s">
        <v>15397</v>
      </c>
      <c r="U7220" s="75">
        <v>19724</v>
      </c>
      <c r="V7220">
        <v>3.25</v>
      </c>
      <c r="W7220">
        <v>64103</v>
      </c>
      <c r="AH7220" s="16"/>
      <c r="AI7220" t="s">
        <v>1375</v>
      </c>
    </row>
    <row r="7221" spans="1:35" x14ac:dyDescent="0.25">
      <c r="A7221" t="s">
        <v>15530</v>
      </c>
      <c r="B7221" s="1">
        <v>64</v>
      </c>
      <c r="C7221" t="s">
        <v>15377</v>
      </c>
      <c r="D7221">
        <v>4866193</v>
      </c>
      <c r="E7221" t="s">
        <v>15531</v>
      </c>
      <c r="F7221" t="s">
        <v>1363</v>
      </c>
      <c r="G7221" t="s">
        <v>1364</v>
      </c>
      <c r="H7221" s="3" t="s">
        <v>2353</v>
      </c>
      <c r="I7221">
        <v>2016</v>
      </c>
      <c r="J7221" s="15" t="s">
        <v>3640</v>
      </c>
      <c r="K7221">
        <v>2016</v>
      </c>
      <c r="L7221" t="s">
        <v>1367</v>
      </c>
      <c r="M7221" t="s">
        <v>15532</v>
      </c>
      <c r="N7221" t="s">
        <v>15532</v>
      </c>
      <c r="O7221" t="s">
        <v>12173</v>
      </c>
      <c r="P7221" t="s">
        <v>849</v>
      </c>
      <c r="Q7221">
        <f t="shared" si="126"/>
        <v>1000</v>
      </c>
      <c r="R7221">
        <v>1204076</v>
      </c>
      <c r="S7221" t="s">
        <v>3346</v>
      </c>
      <c r="T7221" t="s">
        <v>15397</v>
      </c>
      <c r="U7221" s="75">
        <v>1000</v>
      </c>
      <c r="V7221">
        <v>3.2</v>
      </c>
      <c r="W7221">
        <v>3200</v>
      </c>
      <c r="AH7221" s="16"/>
      <c r="AI7221" t="s">
        <v>1375</v>
      </c>
    </row>
    <row r="7222" spans="1:35" x14ac:dyDescent="0.25">
      <c r="A7222" t="s">
        <v>15533</v>
      </c>
      <c r="B7222" s="1">
        <v>64</v>
      </c>
      <c r="C7222" t="s">
        <v>15377</v>
      </c>
      <c r="D7222">
        <v>5485037</v>
      </c>
      <c r="E7222" t="s">
        <v>8343</v>
      </c>
      <c r="F7222" t="s">
        <v>1363</v>
      </c>
      <c r="G7222" t="s">
        <v>1364</v>
      </c>
      <c r="H7222" s="3" t="s">
        <v>2379</v>
      </c>
      <c r="I7222">
        <v>2016</v>
      </c>
      <c r="J7222" s="15" t="s">
        <v>7656</v>
      </c>
      <c r="K7222">
        <v>2016</v>
      </c>
      <c r="L7222" t="s">
        <v>1367</v>
      </c>
      <c r="M7222" t="s">
        <v>15534</v>
      </c>
      <c r="N7222" t="s">
        <v>8344</v>
      </c>
      <c r="O7222" t="s">
        <v>12173</v>
      </c>
      <c r="P7222" t="s">
        <v>849</v>
      </c>
      <c r="Q7222">
        <f t="shared" si="126"/>
        <v>5100</v>
      </c>
      <c r="R7222">
        <v>1204076</v>
      </c>
      <c r="S7222" t="s">
        <v>3346</v>
      </c>
      <c r="T7222" t="s">
        <v>15535</v>
      </c>
      <c r="U7222" s="75">
        <v>5100</v>
      </c>
      <c r="V7222">
        <v>3</v>
      </c>
      <c r="W7222">
        <v>15300</v>
      </c>
      <c r="AH7222" s="16"/>
      <c r="AI7222" t="s">
        <v>1375</v>
      </c>
    </row>
    <row r="7223" spans="1:35" x14ac:dyDescent="0.25">
      <c r="A7223" t="s">
        <v>15536</v>
      </c>
      <c r="B7223" s="1">
        <v>64</v>
      </c>
      <c r="C7223" t="s">
        <v>15377</v>
      </c>
      <c r="D7223">
        <v>5178509</v>
      </c>
      <c r="E7223" t="s">
        <v>15537</v>
      </c>
      <c r="F7223" t="s">
        <v>1363</v>
      </c>
      <c r="G7223" t="s">
        <v>1364</v>
      </c>
      <c r="H7223" s="3" t="s">
        <v>2366</v>
      </c>
      <c r="I7223">
        <v>2016</v>
      </c>
      <c r="J7223" s="15" t="s">
        <v>2367</v>
      </c>
      <c r="K7223">
        <v>2016</v>
      </c>
      <c r="L7223" t="s">
        <v>1367</v>
      </c>
      <c r="M7223" t="s">
        <v>15538</v>
      </c>
      <c r="N7223" t="s">
        <v>15538</v>
      </c>
      <c r="O7223" t="s">
        <v>12173</v>
      </c>
      <c r="P7223" t="s">
        <v>849</v>
      </c>
      <c r="Q7223">
        <f t="shared" si="126"/>
        <v>1400</v>
      </c>
      <c r="R7223">
        <v>1204076</v>
      </c>
      <c r="S7223" t="s">
        <v>3346</v>
      </c>
      <c r="T7223" t="s">
        <v>15397</v>
      </c>
      <c r="U7223" s="75">
        <v>1400</v>
      </c>
      <c r="V7223">
        <v>3.25</v>
      </c>
      <c r="W7223">
        <v>4550</v>
      </c>
      <c r="AH7223" s="16"/>
      <c r="AI7223" t="s">
        <v>1375</v>
      </c>
    </row>
    <row r="7224" spans="1:35" x14ac:dyDescent="0.25">
      <c r="A7224" t="s">
        <v>15539</v>
      </c>
      <c r="B7224" s="1">
        <v>64</v>
      </c>
      <c r="C7224" t="s">
        <v>15377</v>
      </c>
      <c r="D7224">
        <v>5330106</v>
      </c>
      <c r="E7224" t="s">
        <v>15540</v>
      </c>
      <c r="F7224" t="s">
        <v>1363</v>
      </c>
      <c r="G7224" t="s">
        <v>1391</v>
      </c>
      <c r="H7224" s="3" t="s">
        <v>5642</v>
      </c>
      <c r="I7224">
        <v>2016</v>
      </c>
      <c r="J7224" s="15" t="s">
        <v>2357</v>
      </c>
      <c r="K7224">
        <v>2016</v>
      </c>
      <c r="L7224" t="s">
        <v>1367</v>
      </c>
      <c r="M7224" t="s">
        <v>15386</v>
      </c>
      <c r="N7224" t="s">
        <v>15386</v>
      </c>
      <c r="O7224" t="s">
        <v>12173</v>
      </c>
      <c r="P7224" t="s">
        <v>133</v>
      </c>
      <c r="Q7224">
        <f t="shared" si="126"/>
        <v>1400</v>
      </c>
      <c r="R7224">
        <v>6623069</v>
      </c>
      <c r="S7224" t="s">
        <v>1821</v>
      </c>
      <c r="T7224" t="s">
        <v>15541</v>
      </c>
      <c r="U7224" s="75">
        <v>1400</v>
      </c>
      <c r="V7224">
        <v>2.83</v>
      </c>
      <c r="W7224">
        <v>3962</v>
      </c>
      <c r="AH7224" s="16"/>
      <c r="AI7224" t="s">
        <v>1375</v>
      </c>
    </row>
    <row r="7225" spans="1:35" x14ac:dyDescent="0.25">
      <c r="A7225" t="s">
        <v>15542</v>
      </c>
      <c r="B7225" s="1">
        <v>64</v>
      </c>
      <c r="C7225" t="s">
        <v>15377</v>
      </c>
      <c r="D7225">
        <v>5240662</v>
      </c>
      <c r="E7225" t="s">
        <v>15386</v>
      </c>
      <c r="F7225" t="s">
        <v>1363</v>
      </c>
      <c r="G7225" t="s">
        <v>1391</v>
      </c>
      <c r="H7225" s="3" t="s">
        <v>5647</v>
      </c>
      <c r="I7225">
        <v>2016</v>
      </c>
      <c r="J7225" s="15" t="s">
        <v>2665</v>
      </c>
      <c r="K7225">
        <v>2016</v>
      </c>
      <c r="L7225" t="s">
        <v>1367</v>
      </c>
      <c r="M7225" t="s">
        <v>15386</v>
      </c>
      <c r="N7225" t="s">
        <v>15386</v>
      </c>
      <c r="O7225" t="s">
        <v>12173</v>
      </c>
      <c r="P7225" t="s">
        <v>133</v>
      </c>
      <c r="Q7225">
        <f t="shared" si="126"/>
        <v>400</v>
      </c>
      <c r="R7225">
        <v>6623069</v>
      </c>
      <c r="S7225" t="s">
        <v>1821</v>
      </c>
      <c r="T7225" t="s">
        <v>15393</v>
      </c>
      <c r="U7225" s="75">
        <v>400</v>
      </c>
      <c r="V7225">
        <v>3.1</v>
      </c>
      <c r="W7225">
        <v>1240</v>
      </c>
      <c r="AH7225" s="16"/>
      <c r="AI7225" t="s">
        <v>1375</v>
      </c>
    </row>
    <row r="7226" spans="1:35" x14ac:dyDescent="0.25">
      <c r="A7226" t="s">
        <v>15543</v>
      </c>
      <c r="B7226" s="1">
        <v>64</v>
      </c>
      <c r="C7226" t="s">
        <v>15377</v>
      </c>
      <c r="D7226">
        <v>5094380</v>
      </c>
      <c r="E7226" t="s">
        <v>15544</v>
      </c>
      <c r="F7226" t="s">
        <v>1363</v>
      </c>
      <c r="G7226" t="s">
        <v>1364</v>
      </c>
      <c r="H7226" s="3" t="s">
        <v>5615</v>
      </c>
      <c r="I7226">
        <v>2016</v>
      </c>
      <c r="J7226" s="15" t="s">
        <v>2854</v>
      </c>
      <c r="K7226">
        <v>2016</v>
      </c>
      <c r="L7226" t="s">
        <v>1367</v>
      </c>
      <c r="M7226" t="s">
        <v>15545</v>
      </c>
      <c r="N7226" t="s">
        <v>15546</v>
      </c>
      <c r="O7226" t="s">
        <v>12173</v>
      </c>
      <c r="P7226" t="s">
        <v>3791</v>
      </c>
      <c r="Q7226">
        <f t="shared" si="126"/>
        <v>100</v>
      </c>
      <c r="R7226">
        <v>8163294</v>
      </c>
      <c r="S7226" t="s">
        <v>1382</v>
      </c>
      <c r="T7226" t="s">
        <v>713</v>
      </c>
      <c r="U7226" s="75">
        <v>100</v>
      </c>
      <c r="V7226">
        <v>4.45</v>
      </c>
      <c r="W7226">
        <v>445</v>
      </c>
      <c r="AH7226" s="16"/>
      <c r="AI7226" t="s">
        <v>1375</v>
      </c>
    </row>
    <row r="7227" spans="1:35" x14ac:dyDescent="0.25">
      <c r="A7227" t="s">
        <v>15547</v>
      </c>
      <c r="B7227" s="1">
        <v>64</v>
      </c>
      <c r="C7227" t="s">
        <v>15377</v>
      </c>
      <c r="D7227">
        <v>4515854</v>
      </c>
      <c r="E7227" t="s">
        <v>15548</v>
      </c>
      <c r="F7227" t="s">
        <v>1363</v>
      </c>
      <c r="G7227" t="s">
        <v>1364</v>
      </c>
      <c r="H7227" s="3" t="s">
        <v>2655</v>
      </c>
      <c r="I7227">
        <v>2016</v>
      </c>
      <c r="J7227" s="15" t="s">
        <v>2771</v>
      </c>
      <c r="K7227">
        <v>2016</v>
      </c>
      <c r="L7227" t="s">
        <v>1367</v>
      </c>
      <c r="M7227" t="s">
        <v>15549</v>
      </c>
      <c r="O7227">
        <v>0</v>
      </c>
      <c r="P7227" t="s">
        <v>849</v>
      </c>
      <c r="Q7227">
        <f t="shared" si="126"/>
        <v>200</v>
      </c>
      <c r="R7227">
        <v>8163294</v>
      </c>
      <c r="S7227" t="s">
        <v>1382</v>
      </c>
      <c r="T7227" t="s">
        <v>713</v>
      </c>
      <c r="U7227" s="75">
        <v>200</v>
      </c>
      <c r="V7227">
        <v>4.25</v>
      </c>
      <c r="W7227">
        <v>850</v>
      </c>
      <c r="AH7227" s="16"/>
      <c r="AI7227" t="s">
        <v>1375</v>
      </c>
    </row>
    <row r="7228" spans="1:35" x14ac:dyDescent="0.25">
      <c r="A7228" t="s">
        <v>15550</v>
      </c>
      <c r="B7228" s="1">
        <v>64</v>
      </c>
      <c r="C7228" t="s">
        <v>15377</v>
      </c>
      <c r="D7228">
        <v>4439341</v>
      </c>
      <c r="E7228" t="s">
        <v>15386</v>
      </c>
      <c r="F7228" t="s">
        <v>1363</v>
      </c>
      <c r="G7228" t="s">
        <v>1391</v>
      </c>
      <c r="H7228" s="3" t="s">
        <v>1393</v>
      </c>
      <c r="I7228">
        <v>2016</v>
      </c>
      <c r="J7228" s="15" t="s">
        <v>5440</v>
      </c>
      <c r="K7228">
        <v>2016</v>
      </c>
      <c r="L7228" t="s">
        <v>1367</v>
      </c>
      <c r="M7228" t="s">
        <v>15386</v>
      </c>
      <c r="N7228" t="s">
        <v>15386</v>
      </c>
      <c r="O7228" t="s">
        <v>12173</v>
      </c>
      <c r="P7228" t="s">
        <v>133</v>
      </c>
      <c r="Q7228">
        <f t="shared" si="126"/>
        <v>50</v>
      </c>
      <c r="R7228">
        <v>1204076</v>
      </c>
      <c r="S7228" t="s">
        <v>3346</v>
      </c>
      <c r="T7228" t="s">
        <v>13659</v>
      </c>
      <c r="U7228" s="75">
        <v>50</v>
      </c>
      <c r="V7228">
        <v>3.5</v>
      </c>
      <c r="W7228">
        <v>175</v>
      </c>
      <c r="AH7228" s="16"/>
      <c r="AI7228" t="s">
        <v>1375</v>
      </c>
    </row>
    <row r="7229" spans="1:35" x14ac:dyDescent="0.25">
      <c r="A7229" t="s">
        <v>15551</v>
      </c>
      <c r="B7229" s="1">
        <v>64</v>
      </c>
      <c r="C7229" t="s">
        <v>15377</v>
      </c>
      <c r="D7229">
        <v>5317487</v>
      </c>
      <c r="E7229" t="s">
        <v>15404</v>
      </c>
      <c r="F7229" t="s">
        <v>1363</v>
      </c>
      <c r="G7229" t="s">
        <v>1391</v>
      </c>
      <c r="H7229" s="3" t="s">
        <v>2356</v>
      </c>
      <c r="I7229">
        <v>2016</v>
      </c>
      <c r="J7229" s="15" t="s">
        <v>2357</v>
      </c>
      <c r="K7229">
        <v>2016</v>
      </c>
      <c r="L7229" t="s">
        <v>1367</v>
      </c>
      <c r="M7229" t="s">
        <v>15404</v>
      </c>
      <c r="O7229" t="s">
        <v>12173</v>
      </c>
      <c r="P7229" t="s">
        <v>7391</v>
      </c>
      <c r="Q7229">
        <f t="shared" si="126"/>
        <v>1749</v>
      </c>
      <c r="R7229">
        <v>1204076</v>
      </c>
      <c r="S7229" t="s">
        <v>3346</v>
      </c>
      <c r="T7229" t="s">
        <v>13659</v>
      </c>
      <c r="U7229" s="75">
        <v>1749</v>
      </c>
      <c r="V7229">
        <v>3.15</v>
      </c>
      <c r="W7229">
        <v>5509.35</v>
      </c>
      <c r="AH7229" s="16"/>
      <c r="AI7229" t="s">
        <v>1375</v>
      </c>
    </row>
    <row r="7230" spans="1:35" x14ac:dyDescent="0.25">
      <c r="A7230" t="s">
        <v>15552</v>
      </c>
      <c r="B7230" s="1">
        <v>64</v>
      </c>
      <c r="C7230" t="s">
        <v>15377</v>
      </c>
      <c r="D7230">
        <v>4502647</v>
      </c>
      <c r="E7230" t="s">
        <v>15553</v>
      </c>
      <c r="F7230" t="s">
        <v>1363</v>
      </c>
      <c r="G7230" t="s">
        <v>1391</v>
      </c>
      <c r="H7230" s="3" t="s">
        <v>2758</v>
      </c>
      <c r="I7230">
        <v>2016</v>
      </c>
      <c r="J7230" s="15" t="s">
        <v>8712</v>
      </c>
      <c r="K7230">
        <v>2016</v>
      </c>
      <c r="L7230" t="s">
        <v>1367</v>
      </c>
      <c r="M7230" t="s">
        <v>15386</v>
      </c>
      <c r="N7230" t="s">
        <v>15386</v>
      </c>
      <c r="O7230" t="s">
        <v>12173</v>
      </c>
      <c r="P7230" t="s">
        <v>133</v>
      </c>
      <c r="Q7230">
        <f t="shared" si="126"/>
        <v>2200</v>
      </c>
      <c r="R7230">
        <v>6623069</v>
      </c>
      <c r="S7230" t="s">
        <v>1821</v>
      </c>
      <c r="T7230" t="s">
        <v>15393</v>
      </c>
      <c r="U7230" s="75">
        <v>2200</v>
      </c>
      <c r="V7230">
        <v>2.71</v>
      </c>
      <c r="W7230">
        <v>5962</v>
      </c>
      <c r="AH7230" s="16"/>
      <c r="AI7230" t="s">
        <v>1375</v>
      </c>
    </row>
    <row r="7231" spans="1:35" x14ac:dyDescent="0.25">
      <c r="A7231" t="s">
        <v>15554</v>
      </c>
      <c r="B7231" s="1">
        <v>64</v>
      </c>
      <c r="C7231" t="s">
        <v>15377</v>
      </c>
      <c r="D7231">
        <v>4799933</v>
      </c>
      <c r="E7231" t="s">
        <v>15555</v>
      </c>
      <c r="F7231" t="s">
        <v>1363</v>
      </c>
      <c r="G7231" t="s">
        <v>1391</v>
      </c>
      <c r="H7231" s="3" t="s">
        <v>15556</v>
      </c>
      <c r="I7231">
        <v>2016</v>
      </c>
      <c r="J7231" s="15" t="s">
        <v>5572</v>
      </c>
      <c r="K7231">
        <v>2016</v>
      </c>
      <c r="L7231" t="s">
        <v>1367</v>
      </c>
      <c r="M7231" t="s">
        <v>15557</v>
      </c>
      <c r="O7231" t="s">
        <v>12173</v>
      </c>
      <c r="P7231" t="s">
        <v>7391</v>
      </c>
      <c r="Q7231">
        <f t="shared" si="126"/>
        <v>3600</v>
      </c>
      <c r="R7231">
        <v>6623069</v>
      </c>
      <c r="S7231" t="s">
        <v>1821</v>
      </c>
      <c r="T7231" t="s">
        <v>15393</v>
      </c>
      <c r="U7231" s="75">
        <v>3600</v>
      </c>
      <c r="V7231">
        <v>2.97</v>
      </c>
      <c r="W7231">
        <v>10692</v>
      </c>
      <c r="AH7231" s="16"/>
      <c r="AI7231" t="s">
        <v>1375</v>
      </c>
    </row>
    <row r="7232" spans="1:35" x14ac:dyDescent="0.25">
      <c r="A7232" t="s">
        <v>15558</v>
      </c>
      <c r="B7232" s="1">
        <v>64</v>
      </c>
      <c r="C7232" t="s">
        <v>15377</v>
      </c>
      <c r="D7232">
        <v>4950623</v>
      </c>
      <c r="E7232" t="s">
        <v>15559</v>
      </c>
      <c r="F7232" t="s">
        <v>1363</v>
      </c>
      <c r="G7232" t="s">
        <v>1391</v>
      </c>
      <c r="H7232" s="3" t="s">
        <v>2874</v>
      </c>
      <c r="I7232">
        <v>2016</v>
      </c>
      <c r="J7232" s="15" t="s">
        <v>2875</v>
      </c>
      <c r="K7232">
        <v>2016</v>
      </c>
      <c r="L7232" t="s">
        <v>1367</v>
      </c>
      <c r="M7232" t="s">
        <v>13659</v>
      </c>
      <c r="N7232" t="s">
        <v>15392</v>
      </c>
      <c r="O7232" t="s">
        <v>12173</v>
      </c>
      <c r="P7232" t="s">
        <v>7391</v>
      </c>
      <c r="Q7232">
        <f t="shared" si="126"/>
        <v>93</v>
      </c>
      <c r="R7232">
        <v>6623069</v>
      </c>
      <c r="S7232" t="s">
        <v>1821</v>
      </c>
      <c r="T7232" t="s">
        <v>15393</v>
      </c>
      <c r="U7232" s="75">
        <v>93</v>
      </c>
      <c r="V7232">
        <v>3.4</v>
      </c>
      <c r="W7232">
        <v>316.2</v>
      </c>
      <c r="AH7232" s="16"/>
      <c r="AI7232" t="s">
        <v>1375</v>
      </c>
    </row>
    <row r="7233" spans="1:35" x14ac:dyDescent="0.25">
      <c r="A7233" t="s">
        <v>15560</v>
      </c>
      <c r="B7233" s="1">
        <v>64</v>
      </c>
      <c r="C7233" t="s">
        <v>15377</v>
      </c>
      <c r="D7233">
        <v>6066275</v>
      </c>
      <c r="E7233" t="s">
        <v>15561</v>
      </c>
      <c r="F7233" t="s">
        <v>1363</v>
      </c>
      <c r="G7233" t="s">
        <v>1364</v>
      </c>
      <c r="H7233" s="3" t="s">
        <v>8955</v>
      </c>
      <c r="I7233">
        <v>2017</v>
      </c>
      <c r="J7233" s="15" t="s">
        <v>2676</v>
      </c>
      <c r="K7233">
        <v>2017</v>
      </c>
      <c r="L7233" t="s">
        <v>1367</v>
      </c>
      <c r="M7233" t="s">
        <v>15562</v>
      </c>
      <c r="N7233" t="s">
        <v>15562</v>
      </c>
      <c r="O7233" t="s">
        <v>12173</v>
      </c>
      <c r="P7233" t="s">
        <v>849</v>
      </c>
      <c r="Q7233">
        <f t="shared" si="126"/>
        <v>3500</v>
      </c>
      <c r="R7233">
        <v>1204076</v>
      </c>
      <c r="S7233" t="s">
        <v>3346</v>
      </c>
      <c r="T7233" t="s">
        <v>15397</v>
      </c>
      <c r="U7233" s="75">
        <v>3500</v>
      </c>
      <c r="V7233">
        <v>3</v>
      </c>
      <c r="W7233">
        <v>10500</v>
      </c>
      <c r="AH7233" s="16"/>
      <c r="AI7233" t="s">
        <v>1375</v>
      </c>
    </row>
    <row r="7234" spans="1:35" x14ac:dyDescent="0.25">
      <c r="A7234" t="s">
        <v>15563</v>
      </c>
      <c r="B7234" s="1">
        <v>64</v>
      </c>
      <c r="C7234" t="s">
        <v>15377</v>
      </c>
      <c r="D7234">
        <v>5929741</v>
      </c>
      <c r="E7234" t="s">
        <v>15564</v>
      </c>
      <c r="F7234" t="s">
        <v>1363</v>
      </c>
      <c r="G7234" t="s">
        <v>1364</v>
      </c>
      <c r="H7234" s="3" t="s">
        <v>7696</v>
      </c>
      <c r="I7234">
        <v>2017</v>
      </c>
      <c r="J7234" s="15" t="s">
        <v>3352</v>
      </c>
      <c r="K7234">
        <v>2017</v>
      </c>
      <c r="L7234" t="s">
        <v>1367</v>
      </c>
      <c r="M7234" t="s">
        <v>15488</v>
      </c>
      <c r="O7234">
        <v>0</v>
      </c>
      <c r="P7234" t="s">
        <v>849</v>
      </c>
      <c r="Q7234">
        <f t="shared" ref="Q7234:Q7297" si="127">U7234</f>
        <v>500</v>
      </c>
      <c r="R7234">
        <v>1204076</v>
      </c>
      <c r="S7234" t="s">
        <v>3346</v>
      </c>
      <c r="T7234" t="s">
        <v>15397</v>
      </c>
      <c r="U7234" s="75">
        <v>500</v>
      </c>
      <c r="V7234">
        <v>3.1</v>
      </c>
      <c r="W7234">
        <v>1550</v>
      </c>
      <c r="AH7234" s="16"/>
      <c r="AI7234" t="s">
        <v>1375</v>
      </c>
    </row>
    <row r="7235" spans="1:35" x14ac:dyDescent="0.25">
      <c r="A7235" t="s">
        <v>15565</v>
      </c>
      <c r="B7235" s="1">
        <v>64</v>
      </c>
      <c r="C7235" t="s">
        <v>15377</v>
      </c>
      <c r="D7235">
        <v>6536093</v>
      </c>
      <c r="E7235" t="s">
        <v>15566</v>
      </c>
      <c r="F7235" t="s">
        <v>1363</v>
      </c>
      <c r="G7235" t="s">
        <v>1364</v>
      </c>
      <c r="H7235" s="3" t="s">
        <v>15567</v>
      </c>
      <c r="I7235">
        <v>2017</v>
      </c>
      <c r="J7235" s="15" t="s">
        <v>15568</v>
      </c>
      <c r="K7235">
        <v>2017</v>
      </c>
      <c r="L7235" t="s">
        <v>1367</v>
      </c>
      <c r="M7235" t="s">
        <v>15569</v>
      </c>
      <c r="N7235" t="s">
        <v>7658</v>
      </c>
      <c r="O7235" t="s">
        <v>12173</v>
      </c>
      <c r="P7235" t="s">
        <v>12590</v>
      </c>
      <c r="Q7235">
        <f t="shared" si="127"/>
        <v>2500</v>
      </c>
      <c r="R7235">
        <v>6623069</v>
      </c>
      <c r="S7235" t="s">
        <v>1821</v>
      </c>
      <c r="T7235" t="s">
        <v>713</v>
      </c>
      <c r="U7235" s="75">
        <v>2500</v>
      </c>
      <c r="V7235">
        <v>2.93</v>
      </c>
      <c r="W7235">
        <v>7325</v>
      </c>
      <c r="AH7235" s="16"/>
      <c r="AI7235" t="s">
        <v>1375</v>
      </c>
    </row>
    <row r="7236" spans="1:35" x14ac:dyDescent="0.25">
      <c r="A7236" t="s">
        <v>15570</v>
      </c>
      <c r="B7236" s="1">
        <v>64</v>
      </c>
      <c r="C7236" t="s">
        <v>15377</v>
      </c>
      <c r="D7236">
        <v>6970427</v>
      </c>
      <c r="E7236" t="s">
        <v>13396</v>
      </c>
      <c r="F7236" t="s">
        <v>1363</v>
      </c>
      <c r="G7236" t="s">
        <v>1364</v>
      </c>
      <c r="H7236" s="3" t="s">
        <v>6048</v>
      </c>
      <c r="I7236">
        <v>2017</v>
      </c>
      <c r="J7236" s="15" t="s">
        <v>2491</v>
      </c>
      <c r="K7236">
        <v>2017</v>
      </c>
      <c r="L7236" t="s">
        <v>1367</v>
      </c>
      <c r="M7236" t="s">
        <v>15571</v>
      </c>
      <c r="N7236" t="s">
        <v>15571</v>
      </c>
      <c r="O7236" t="s">
        <v>12173</v>
      </c>
      <c r="P7236" t="s">
        <v>3791</v>
      </c>
      <c r="Q7236">
        <f t="shared" si="127"/>
        <v>280</v>
      </c>
      <c r="R7236">
        <v>6623069</v>
      </c>
      <c r="S7236" t="s">
        <v>1821</v>
      </c>
      <c r="T7236" t="s">
        <v>713</v>
      </c>
      <c r="U7236" s="75">
        <v>280</v>
      </c>
      <c r="V7236">
        <v>2.97</v>
      </c>
      <c r="W7236">
        <v>831.6</v>
      </c>
      <c r="AH7236" s="16"/>
      <c r="AI7236" t="s">
        <v>1375</v>
      </c>
    </row>
    <row r="7237" spans="1:35" x14ac:dyDescent="0.25">
      <c r="A7237" t="s">
        <v>15572</v>
      </c>
      <c r="B7237" s="1">
        <v>64</v>
      </c>
      <c r="C7237" t="s">
        <v>15377</v>
      </c>
      <c r="D7237">
        <v>6972969</v>
      </c>
      <c r="E7237" t="s">
        <v>7455</v>
      </c>
      <c r="F7237" t="s">
        <v>1363</v>
      </c>
      <c r="G7237" t="s">
        <v>1364</v>
      </c>
      <c r="H7237" s="3" t="s">
        <v>2614</v>
      </c>
      <c r="I7237">
        <v>2017</v>
      </c>
      <c r="J7237" s="15" t="s">
        <v>2615</v>
      </c>
      <c r="K7237">
        <v>2017</v>
      </c>
      <c r="L7237" t="s">
        <v>1367</v>
      </c>
      <c r="M7237" t="s">
        <v>15573</v>
      </c>
      <c r="O7237">
        <v>0</v>
      </c>
      <c r="P7237" t="s">
        <v>849</v>
      </c>
      <c r="Q7237">
        <f t="shared" si="127"/>
        <v>1200</v>
      </c>
      <c r="R7237">
        <v>1204076</v>
      </c>
      <c r="S7237" t="s">
        <v>3346</v>
      </c>
      <c r="T7237" t="s">
        <v>713</v>
      </c>
      <c r="U7237" s="75">
        <v>1200</v>
      </c>
      <c r="V7237">
        <v>2.95</v>
      </c>
      <c r="W7237">
        <v>3540</v>
      </c>
      <c r="AH7237" s="16"/>
      <c r="AI7237" t="s">
        <v>1375</v>
      </c>
    </row>
    <row r="7238" spans="1:35" x14ac:dyDescent="0.25">
      <c r="A7238" t="s">
        <v>15574</v>
      </c>
      <c r="B7238" s="1">
        <v>64</v>
      </c>
      <c r="C7238" t="s">
        <v>15377</v>
      </c>
      <c r="D7238">
        <v>6975291</v>
      </c>
      <c r="E7238" t="s">
        <v>15506</v>
      </c>
      <c r="F7238" t="s">
        <v>1363</v>
      </c>
      <c r="G7238" t="s">
        <v>1391</v>
      </c>
      <c r="H7238" s="3" t="s">
        <v>6048</v>
      </c>
      <c r="I7238">
        <v>2017</v>
      </c>
      <c r="J7238" s="15" t="s">
        <v>2491</v>
      </c>
      <c r="K7238">
        <v>2017</v>
      </c>
      <c r="L7238" t="s">
        <v>1367</v>
      </c>
      <c r="M7238" t="s">
        <v>13659</v>
      </c>
      <c r="N7238" t="s">
        <v>15434</v>
      </c>
      <c r="O7238">
        <v>0</v>
      </c>
      <c r="P7238" t="s">
        <v>7391</v>
      </c>
      <c r="Q7238">
        <f t="shared" si="127"/>
        <v>410</v>
      </c>
      <c r="R7238">
        <v>1204076</v>
      </c>
      <c r="S7238" t="s">
        <v>3346</v>
      </c>
      <c r="T7238" t="s">
        <v>13659</v>
      </c>
      <c r="U7238" s="75">
        <v>410</v>
      </c>
      <c r="V7238">
        <v>2.95</v>
      </c>
      <c r="W7238">
        <v>1209.5</v>
      </c>
      <c r="AH7238" s="16"/>
      <c r="AI7238" t="s">
        <v>1375</v>
      </c>
    </row>
    <row r="7239" spans="1:35" x14ac:dyDescent="0.25">
      <c r="A7239" t="s">
        <v>15575</v>
      </c>
      <c r="B7239" s="1">
        <v>64</v>
      </c>
      <c r="C7239" t="s">
        <v>15377</v>
      </c>
      <c r="D7239">
        <v>6981410</v>
      </c>
      <c r="E7239" t="s">
        <v>15576</v>
      </c>
      <c r="F7239" t="s">
        <v>1363</v>
      </c>
      <c r="G7239" t="s">
        <v>1391</v>
      </c>
      <c r="H7239" s="3" t="s">
        <v>2491</v>
      </c>
      <c r="I7239">
        <v>2017</v>
      </c>
      <c r="J7239" s="15" t="s">
        <v>2492</v>
      </c>
      <c r="K7239">
        <v>2017</v>
      </c>
      <c r="L7239" t="s">
        <v>1367</v>
      </c>
      <c r="M7239" t="s">
        <v>15413</v>
      </c>
      <c r="N7239" t="s">
        <v>15414</v>
      </c>
      <c r="O7239">
        <v>0</v>
      </c>
      <c r="P7239" t="s">
        <v>133</v>
      </c>
      <c r="Q7239">
        <f t="shared" si="127"/>
        <v>510</v>
      </c>
      <c r="R7239">
        <v>1204076</v>
      </c>
      <c r="S7239" t="s">
        <v>3346</v>
      </c>
      <c r="T7239" t="s">
        <v>15397</v>
      </c>
      <c r="U7239" s="75">
        <v>510</v>
      </c>
      <c r="V7239">
        <v>2.95</v>
      </c>
      <c r="W7239">
        <v>1504.5</v>
      </c>
      <c r="AH7239" s="16"/>
      <c r="AI7239" t="s">
        <v>1375</v>
      </c>
    </row>
    <row r="7240" spans="1:35" x14ac:dyDescent="0.25">
      <c r="A7240" t="s">
        <v>15577</v>
      </c>
      <c r="B7240" s="1">
        <v>64</v>
      </c>
      <c r="C7240" t="s">
        <v>15377</v>
      </c>
      <c r="D7240">
        <v>6991122</v>
      </c>
      <c r="E7240" t="s">
        <v>15578</v>
      </c>
      <c r="F7240" t="s">
        <v>1363</v>
      </c>
      <c r="G7240" t="s">
        <v>1364</v>
      </c>
      <c r="H7240" s="3" t="s">
        <v>2615</v>
      </c>
      <c r="I7240">
        <v>2017</v>
      </c>
      <c r="J7240" s="15" t="s">
        <v>3089</v>
      </c>
      <c r="K7240">
        <v>2017</v>
      </c>
      <c r="L7240" t="s">
        <v>1367</v>
      </c>
      <c r="M7240" t="s">
        <v>15579</v>
      </c>
      <c r="N7240" t="s">
        <v>14027</v>
      </c>
      <c r="O7240" t="s">
        <v>12173</v>
      </c>
      <c r="P7240" t="s">
        <v>3103</v>
      </c>
      <c r="Q7240">
        <f t="shared" si="127"/>
        <v>1500</v>
      </c>
      <c r="R7240">
        <v>1204076</v>
      </c>
      <c r="S7240" t="s">
        <v>3346</v>
      </c>
      <c r="T7240" t="s">
        <v>713</v>
      </c>
      <c r="U7240" s="75">
        <v>1500</v>
      </c>
      <c r="V7240">
        <v>2.95</v>
      </c>
      <c r="W7240">
        <v>4425</v>
      </c>
      <c r="AH7240" s="16"/>
      <c r="AI7240" t="s">
        <v>1375</v>
      </c>
    </row>
    <row r="7241" spans="1:35" x14ac:dyDescent="0.25">
      <c r="A7241" t="s">
        <v>15580</v>
      </c>
      <c r="B7241" s="1">
        <v>64</v>
      </c>
      <c r="C7241" t="s">
        <v>15377</v>
      </c>
      <c r="D7241">
        <v>7459319</v>
      </c>
      <c r="E7241" t="s">
        <v>15581</v>
      </c>
      <c r="F7241" t="s">
        <v>1363</v>
      </c>
      <c r="G7241" t="s">
        <v>1364</v>
      </c>
      <c r="H7241" s="3" t="s">
        <v>3714</v>
      </c>
      <c r="I7241">
        <v>2018</v>
      </c>
      <c r="J7241" s="15" t="s">
        <v>3715</v>
      </c>
      <c r="K7241">
        <v>2018</v>
      </c>
      <c r="L7241" t="s">
        <v>1367</v>
      </c>
      <c r="M7241" t="s">
        <v>15427</v>
      </c>
      <c r="N7241" t="s">
        <v>15421</v>
      </c>
      <c r="O7241" t="s">
        <v>12173</v>
      </c>
      <c r="P7241" t="s">
        <v>849</v>
      </c>
      <c r="Q7241">
        <f t="shared" si="127"/>
        <v>500</v>
      </c>
      <c r="R7241">
        <v>1204076</v>
      </c>
      <c r="S7241" t="s">
        <v>3346</v>
      </c>
      <c r="T7241" t="s">
        <v>713</v>
      </c>
      <c r="U7241" s="75">
        <v>500</v>
      </c>
      <c r="V7241">
        <v>2.95</v>
      </c>
      <c r="W7241">
        <v>1475</v>
      </c>
      <c r="AH7241" s="16"/>
      <c r="AI7241" t="s">
        <v>1375</v>
      </c>
    </row>
    <row r="7242" spans="1:35" x14ac:dyDescent="0.25">
      <c r="A7242" t="s">
        <v>15582</v>
      </c>
      <c r="B7242" s="1">
        <v>64</v>
      </c>
      <c r="C7242" t="s">
        <v>15377</v>
      </c>
      <c r="D7242">
        <v>9299599</v>
      </c>
      <c r="E7242" t="s">
        <v>15447</v>
      </c>
      <c r="F7242" t="s">
        <v>1363</v>
      </c>
      <c r="G7242" t="s">
        <v>1391</v>
      </c>
      <c r="H7242" s="3" t="s">
        <v>6563</v>
      </c>
      <c r="I7242">
        <v>2018</v>
      </c>
      <c r="J7242" s="15" t="s">
        <v>1737</v>
      </c>
      <c r="K7242">
        <v>2018</v>
      </c>
      <c r="L7242" t="s">
        <v>1367</v>
      </c>
      <c r="M7242" t="s">
        <v>15447</v>
      </c>
      <c r="N7242" t="s">
        <v>15447</v>
      </c>
      <c r="O7242" t="s">
        <v>12173</v>
      </c>
      <c r="P7242" t="s">
        <v>133</v>
      </c>
      <c r="Q7242">
        <f t="shared" si="127"/>
        <v>11600</v>
      </c>
      <c r="R7242">
        <v>1204076</v>
      </c>
      <c r="S7242" t="s">
        <v>3346</v>
      </c>
      <c r="T7242" t="s">
        <v>713</v>
      </c>
      <c r="U7242" s="75">
        <v>11600</v>
      </c>
      <c r="V7242">
        <v>2.7</v>
      </c>
      <c r="W7242">
        <v>31320</v>
      </c>
      <c r="AH7242" s="16"/>
      <c r="AI7242" t="s">
        <v>1375</v>
      </c>
    </row>
    <row r="7243" spans="1:35" x14ac:dyDescent="0.25">
      <c r="A7243" t="s">
        <v>15583</v>
      </c>
      <c r="B7243" s="1">
        <v>64</v>
      </c>
      <c r="C7243" t="s">
        <v>15377</v>
      </c>
      <c r="D7243">
        <v>8214921</v>
      </c>
      <c r="E7243" t="s">
        <v>15404</v>
      </c>
      <c r="F7243" t="s">
        <v>1363</v>
      </c>
      <c r="G7243" t="s">
        <v>1391</v>
      </c>
      <c r="H7243" s="3" t="s">
        <v>4336</v>
      </c>
      <c r="I7243">
        <v>2018</v>
      </c>
      <c r="J7243" s="15" t="s">
        <v>6522</v>
      </c>
      <c r="K7243">
        <v>2018</v>
      </c>
      <c r="L7243" t="s">
        <v>1367</v>
      </c>
      <c r="M7243" t="s">
        <v>15584</v>
      </c>
      <c r="N7243" t="s">
        <v>15404</v>
      </c>
      <c r="O7243" t="s">
        <v>12173</v>
      </c>
      <c r="P7243" t="s">
        <v>133</v>
      </c>
      <c r="Q7243">
        <f t="shared" si="127"/>
        <v>1000</v>
      </c>
      <c r="R7243">
        <v>8163294</v>
      </c>
      <c r="S7243" t="s">
        <v>1382</v>
      </c>
      <c r="T7243" t="s">
        <v>587</v>
      </c>
      <c r="U7243" s="75">
        <v>1000</v>
      </c>
      <c r="V7243">
        <v>4.25</v>
      </c>
      <c r="W7243">
        <v>4250</v>
      </c>
      <c r="AH7243" s="16"/>
      <c r="AI7243" t="s">
        <v>1375</v>
      </c>
    </row>
    <row r="7244" spans="1:35" x14ac:dyDescent="0.25">
      <c r="A7244" t="s">
        <v>15585</v>
      </c>
      <c r="B7244" s="1">
        <v>64</v>
      </c>
      <c r="C7244" t="s">
        <v>15377</v>
      </c>
      <c r="D7244">
        <v>10401741</v>
      </c>
      <c r="E7244" t="s">
        <v>15586</v>
      </c>
      <c r="F7244" t="s">
        <v>1363</v>
      </c>
      <c r="G7244" t="s">
        <v>1391</v>
      </c>
      <c r="H7244" s="3" t="s">
        <v>1562</v>
      </c>
      <c r="I7244">
        <v>2019</v>
      </c>
      <c r="J7244" s="15" t="s">
        <v>6820</v>
      </c>
      <c r="K7244">
        <v>2019</v>
      </c>
      <c r="L7244" t="s">
        <v>1367</v>
      </c>
      <c r="M7244" t="s">
        <v>15386</v>
      </c>
      <c r="N7244" t="s">
        <v>9401</v>
      </c>
      <c r="O7244" t="s">
        <v>12173</v>
      </c>
      <c r="P7244" t="s">
        <v>7391</v>
      </c>
      <c r="Q7244">
        <f t="shared" si="127"/>
        <v>3585</v>
      </c>
      <c r="R7244">
        <v>1204076</v>
      </c>
      <c r="S7244" t="s">
        <v>3346</v>
      </c>
      <c r="T7244" t="s">
        <v>713</v>
      </c>
      <c r="U7244" s="75">
        <v>3585</v>
      </c>
      <c r="V7244">
        <v>2.7</v>
      </c>
      <c r="W7244">
        <v>9679.5</v>
      </c>
      <c r="AH7244" s="16"/>
      <c r="AI7244" t="s">
        <v>1375</v>
      </c>
    </row>
    <row r="7245" spans="1:35" x14ac:dyDescent="0.25">
      <c r="A7245" t="s">
        <v>15587</v>
      </c>
      <c r="B7245" s="1">
        <v>64</v>
      </c>
      <c r="C7245" t="s">
        <v>15377</v>
      </c>
      <c r="D7245">
        <v>11487585</v>
      </c>
      <c r="E7245" t="s">
        <v>15588</v>
      </c>
      <c r="F7245" t="s">
        <v>1363</v>
      </c>
      <c r="G7245" t="s">
        <v>1391</v>
      </c>
      <c r="H7245" s="3" t="s">
        <v>7262</v>
      </c>
      <c r="I7245">
        <v>2019</v>
      </c>
      <c r="J7245" s="15" t="s">
        <v>4347</v>
      </c>
      <c r="K7245">
        <v>2019</v>
      </c>
      <c r="L7245" t="s">
        <v>1367</v>
      </c>
      <c r="M7245" t="s">
        <v>15447</v>
      </c>
      <c r="N7245" t="s">
        <v>15447</v>
      </c>
      <c r="O7245" t="s">
        <v>12173</v>
      </c>
      <c r="P7245" t="s">
        <v>133</v>
      </c>
      <c r="Q7245">
        <f t="shared" si="127"/>
        <v>4700</v>
      </c>
      <c r="R7245">
        <v>1204076</v>
      </c>
      <c r="S7245" t="s">
        <v>3346</v>
      </c>
      <c r="T7245" t="s">
        <v>713</v>
      </c>
      <c r="U7245" s="75">
        <v>4700</v>
      </c>
      <c r="V7245">
        <v>2.7</v>
      </c>
      <c r="W7245">
        <v>12690</v>
      </c>
      <c r="AH7245" s="16"/>
      <c r="AI7245" t="s">
        <v>1375</v>
      </c>
    </row>
    <row r="7246" spans="1:35" x14ac:dyDescent="0.25">
      <c r="A7246" t="s">
        <v>15589</v>
      </c>
      <c r="B7246" s="1">
        <v>64</v>
      </c>
      <c r="C7246" t="s">
        <v>15377</v>
      </c>
      <c r="D7246">
        <v>15111768</v>
      </c>
      <c r="E7246" t="s">
        <v>15590</v>
      </c>
      <c r="F7246" t="s">
        <v>1363</v>
      </c>
      <c r="G7246" t="s">
        <v>1391</v>
      </c>
      <c r="H7246" s="3" t="s">
        <v>1851</v>
      </c>
      <c r="I7246">
        <v>2021</v>
      </c>
      <c r="J7246" s="15" t="s">
        <v>1446</v>
      </c>
      <c r="K7246">
        <v>2021</v>
      </c>
      <c r="L7246" t="s">
        <v>1622</v>
      </c>
      <c r="M7246" t="s">
        <v>13659</v>
      </c>
      <c r="N7246" t="s">
        <v>15434</v>
      </c>
      <c r="O7246" t="s">
        <v>12173</v>
      </c>
      <c r="P7246" t="s">
        <v>133</v>
      </c>
      <c r="Q7246">
        <f t="shared" si="127"/>
        <v>260</v>
      </c>
      <c r="R7246">
        <v>1204076</v>
      </c>
      <c r="S7246" t="s">
        <v>3346</v>
      </c>
      <c r="T7246" t="s">
        <v>15397</v>
      </c>
      <c r="U7246" s="75">
        <v>260</v>
      </c>
      <c r="V7246">
        <v>3.5</v>
      </c>
      <c r="W7246">
        <v>910</v>
      </c>
      <c r="AH7246" s="16"/>
      <c r="AI7246" t="s">
        <v>1375</v>
      </c>
    </row>
    <row r="7247" spans="1:35" x14ac:dyDescent="0.25">
      <c r="A7247" t="s">
        <v>15591</v>
      </c>
      <c r="B7247" s="1">
        <v>64</v>
      </c>
      <c r="C7247" t="s">
        <v>15377</v>
      </c>
      <c r="D7247">
        <v>15154556</v>
      </c>
      <c r="E7247" t="s">
        <v>15590</v>
      </c>
      <c r="F7247" t="s">
        <v>1363</v>
      </c>
      <c r="G7247" t="s">
        <v>1391</v>
      </c>
      <c r="H7247" s="3" t="s">
        <v>1447</v>
      </c>
      <c r="I7247">
        <v>2021</v>
      </c>
      <c r="J7247" s="15" t="s">
        <v>11238</v>
      </c>
      <c r="K7247">
        <v>2021</v>
      </c>
      <c r="L7247" t="s">
        <v>1367</v>
      </c>
      <c r="M7247" t="s">
        <v>13659</v>
      </c>
      <c r="N7247" t="s">
        <v>15434</v>
      </c>
      <c r="O7247" t="s">
        <v>12173</v>
      </c>
      <c r="P7247" t="s">
        <v>133</v>
      </c>
      <c r="Q7247">
        <f t="shared" si="127"/>
        <v>260</v>
      </c>
      <c r="R7247">
        <v>1204076</v>
      </c>
      <c r="S7247" t="s">
        <v>3346</v>
      </c>
      <c r="T7247" t="s">
        <v>15397</v>
      </c>
      <c r="U7247" s="75">
        <v>260</v>
      </c>
      <c r="V7247">
        <v>3.5</v>
      </c>
      <c r="W7247">
        <v>910</v>
      </c>
      <c r="AH7247" s="16"/>
      <c r="AI7247" t="s">
        <v>1375</v>
      </c>
    </row>
    <row r="7248" spans="1:35" x14ac:dyDescent="0.25">
      <c r="A7248" t="s">
        <v>15592</v>
      </c>
      <c r="B7248" s="1">
        <v>64</v>
      </c>
      <c r="C7248" t="s">
        <v>15377</v>
      </c>
      <c r="D7248">
        <v>4408217</v>
      </c>
      <c r="E7248" t="s">
        <v>15404</v>
      </c>
      <c r="F7248" t="s">
        <v>1363</v>
      </c>
      <c r="G7248" t="s">
        <v>1391</v>
      </c>
      <c r="H7248" s="3" t="s">
        <v>15593</v>
      </c>
      <c r="I7248">
        <v>2015</v>
      </c>
      <c r="J7248" s="15" t="s">
        <v>15446</v>
      </c>
      <c r="K7248">
        <v>2016</v>
      </c>
      <c r="L7248" t="s">
        <v>1367</v>
      </c>
      <c r="M7248" t="s">
        <v>15404</v>
      </c>
      <c r="N7248" t="s">
        <v>15404</v>
      </c>
      <c r="O7248" t="s">
        <v>12173</v>
      </c>
      <c r="P7248" t="s">
        <v>133</v>
      </c>
      <c r="Q7248">
        <f t="shared" si="127"/>
        <v>1931</v>
      </c>
      <c r="R7248">
        <v>5490421</v>
      </c>
      <c r="S7248" t="s">
        <v>12611</v>
      </c>
      <c r="T7248" t="s">
        <v>12612</v>
      </c>
      <c r="U7248" s="75">
        <v>1931</v>
      </c>
      <c r="V7248">
        <v>2.95</v>
      </c>
      <c r="W7248">
        <v>5696.45</v>
      </c>
      <c r="AH7248" s="16"/>
      <c r="AI7248" t="s">
        <v>1375</v>
      </c>
    </row>
    <row r="7249" spans="1:35" x14ac:dyDescent="0.25">
      <c r="A7249" t="s">
        <v>15594</v>
      </c>
      <c r="B7249" s="1">
        <v>64</v>
      </c>
      <c r="C7249" t="s">
        <v>15377</v>
      </c>
      <c r="D7249">
        <v>4849779</v>
      </c>
      <c r="E7249" t="s">
        <v>15595</v>
      </c>
      <c r="F7249" t="s">
        <v>1363</v>
      </c>
      <c r="G7249" t="s">
        <v>1364</v>
      </c>
      <c r="H7249" s="3" t="s">
        <v>5582</v>
      </c>
      <c r="I7249">
        <v>2016</v>
      </c>
      <c r="J7249" s="15" t="s">
        <v>5583</v>
      </c>
      <c r="K7249">
        <v>2016</v>
      </c>
      <c r="L7249" t="s">
        <v>1367</v>
      </c>
      <c r="M7249" t="s">
        <v>15596</v>
      </c>
      <c r="N7249" t="s">
        <v>15597</v>
      </c>
      <c r="O7249" t="s">
        <v>12173</v>
      </c>
      <c r="P7249" t="s">
        <v>849</v>
      </c>
      <c r="Q7249">
        <f t="shared" si="127"/>
        <v>25000</v>
      </c>
      <c r="R7249">
        <v>6623069</v>
      </c>
      <c r="S7249" t="s">
        <v>1821</v>
      </c>
      <c r="T7249" t="s">
        <v>713</v>
      </c>
      <c r="U7249" s="75">
        <v>25000</v>
      </c>
      <c r="V7249">
        <v>3.35</v>
      </c>
      <c r="W7249">
        <v>83750</v>
      </c>
      <c r="AH7249" s="16"/>
      <c r="AI7249" t="s">
        <v>1375</v>
      </c>
    </row>
    <row r="7250" spans="1:35" x14ac:dyDescent="0.25">
      <c r="A7250" t="s">
        <v>15598</v>
      </c>
      <c r="B7250" s="1">
        <v>64</v>
      </c>
      <c r="C7250" t="s">
        <v>15377</v>
      </c>
      <c r="D7250">
        <v>4850343</v>
      </c>
      <c r="E7250" t="s">
        <v>2840</v>
      </c>
      <c r="F7250" t="s">
        <v>1363</v>
      </c>
      <c r="G7250" t="s">
        <v>1364</v>
      </c>
      <c r="H7250" s="3" t="s">
        <v>5582</v>
      </c>
      <c r="I7250">
        <v>2016</v>
      </c>
      <c r="J7250" s="15" t="s">
        <v>2822</v>
      </c>
      <c r="K7250">
        <v>2016</v>
      </c>
      <c r="L7250" t="s">
        <v>1367</v>
      </c>
      <c r="M7250" t="s">
        <v>15464</v>
      </c>
      <c r="N7250" t="s">
        <v>15464</v>
      </c>
      <c r="O7250" t="s">
        <v>12173</v>
      </c>
      <c r="P7250" t="s">
        <v>849</v>
      </c>
      <c r="Q7250">
        <f t="shared" si="127"/>
        <v>1500</v>
      </c>
      <c r="R7250">
        <v>1204076</v>
      </c>
      <c r="S7250" t="s">
        <v>3346</v>
      </c>
      <c r="T7250" t="s">
        <v>15397</v>
      </c>
      <c r="U7250" s="75">
        <v>1500</v>
      </c>
      <c r="V7250">
        <v>3.35</v>
      </c>
      <c r="W7250">
        <v>5025</v>
      </c>
      <c r="AH7250" s="16"/>
      <c r="AI7250" t="s">
        <v>1375</v>
      </c>
    </row>
    <row r="7251" spans="1:35" x14ac:dyDescent="0.25">
      <c r="A7251" t="s">
        <v>15599</v>
      </c>
      <c r="B7251" s="1">
        <v>64</v>
      </c>
      <c r="C7251" t="s">
        <v>15377</v>
      </c>
      <c r="D7251">
        <v>4852451</v>
      </c>
      <c r="E7251" t="s">
        <v>15600</v>
      </c>
      <c r="F7251" t="s">
        <v>1363</v>
      </c>
      <c r="G7251" t="s">
        <v>1364</v>
      </c>
      <c r="H7251" s="3" t="s">
        <v>5582</v>
      </c>
      <c r="I7251">
        <v>2016</v>
      </c>
      <c r="J7251" s="15" t="s">
        <v>5583</v>
      </c>
      <c r="K7251">
        <v>2016</v>
      </c>
      <c r="L7251" t="s">
        <v>1367</v>
      </c>
      <c r="M7251" t="s">
        <v>15407</v>
      </c>
      <c r="N7251" t="s">
        <v>15407</v>
      </c>
      <c r="O7251">
        <v>0</v>
      </c>
      <c r="P7251" t="s">
        <v>849</v>
      </c>
      <c r="Q7251">
        <f t="shared" si="127"/>
        <v>2400</v>
      </c>
      <c r="R7251">
        <v>6623069</v>
      </c>
      <c r="S7251" t="s">
        <v>1821</v>
      </c>
      <c r="T7251" t="s">
        <v>713</v>
      </c>
      <c r="U7251" s="75">
        <v>2400</v>
      </c>
      <c r="V7251">
        <v>3.4</v>
      </c>
      <c r="W7251">
        <v>8160</v>
      </c>
      <c r="AH7251" s="16"/>
      <c r="AI7251" t="s">
        <v>1375</v>
      </c>
    </row>
    <row r="7252" spans="1:35" x14ac:dyDescent="0.25">
      <c r="A7252" t="s">
        <v>15601</v>
      </c>
      <c r="B7252" s="1">
        <v>64</v>
      </c>
      <c r="C7252" t="s">
        <v>15377</v>
      </c>
      <c r="D7252">
        <v>4463285</v>
      </c>
      <c r="E7252" t="s">
        <v>7388</v>
      </c>
      <c r="F7252" t="s">
        <v>1363</v>
      </c>
      <c r="G7252" t="s">
        <v>1364</v>
      </c>
      <c r="H7252" s="3" t="s">
        <v>5440</v>
      </c>
      <c r="I7252">
        <v>2016</v>
      </c>
      <c r="J7252" s="15" t="s">
        <v>7389</v>
      </c>
      <c r="K7252">
        <v>2016</v>
      </c>
      <c r="L7252" t="s">
        <v>1367</v>
      </c>
      <c r="M7252" t="s">
        <v>15424</v>
      </c>
      <c r="N7252" t="s">
        <v>15424</v>
      </c>
      <c r="O7252" t="s">
        <v>12173</v>
      </c>
      <c r="P7252" t="s">
        <v>849</v>
      </c>
      <c r="Q7252">
        <f t="shared" si="127"/>
        <v>150</v>
      </c>
      <c r="R7252">
        <v>1204076</v>
      </c>
      <c r="S7252" t="s">
        <v>3346</v>
      </c>
      <c r="T7252" t="s">
        <v>15397</v>
      </c>
      <c r="U7252" s="75">
        <v>150</v>
      </c>
      <c r="V7252">
        <v>3.5</v>
      </c>
      <c r="W7252">
        <v>525</v>
      </c>
      <c r="AH7252" s="16"/>
      <c r="AI7252" t="s">
        <v>1375</v>
      </c>
    </row>
    <row r="7253" spans="1:35" x14ac:dyDescent="0.25">
      <c r="A7253" t="s">
        <v>15602</v>
      </c>
      <c r="B7253" s="1">
        <v>64</v>
      </c>
      <c r="C7253" t="s">
        <v>15377</v>
      </c>
      <c r="D7253">
        <v>4578430</v>
      </c>
      <c r="E7253" t="s">
        <v>15603</v>
      </c>
      <c r="F7253" t="s">
        <v>1363</v>
      </c>
      <c r="G7253" t="s">
        <v>1364</v>
      </c>
      <c r="H7253" s="3" t="s">
        <v>2791</v>
      </c>
      <c r="I7253">
        <v>2016</v>
      </c>
      <c r="J7253" s="15" t="s">
        <v>2778</v>
      </c>
      <c r="K7253">
        <v>2016</v>
      </c>
      <c r="L7253" t="s">
        <v>1367</v>
      </c>
      <c r="M7253" t="s">
        <v>15604</v>
      </c>
      <c r="O7253" t="s">
        <v>15605</v>
      </c>
      <c r="P7253" t="s">
        <v>133</v>
      </c>
      <c r="Q7253">
        <f t="shared" si="127"/>
        <v>4920</v>
      </c>
      <c r="R7253">
        <v>1204076</v>
      </c>
      <c r="S7253" t="s">
        <v>3346</v>
      </c>
      <c r="T7253" t="s">
        <v>15606</v>
      </c>
      <c r="U7253" s="75">
        <v>4920</v>
      </c>
      <c r="V7253">
        <v>3.5</v>
      </c>
      <c r="W7253">
        <v>17220</v>
      </c>
      <c r="AH7253" s="16"/>
      <c r="AI7253" t="s">
        <v>1375</v>
      </c>
    </row>
    <row r="7254" spans="1:35" x14ac:dyDescent="0.25">
      <c r="A7254" t="s">
        <v>15607</v>
      </c>
      <c r="B7254" s="1">
        <v>64</v>
      </c>
      <c r="C7254" t="s">
        <v>15377</v>
      </c>
      <c r="D7254">
        <v>4875818</v>
      </c>
      <c r="E7254" t="s">
        <v>15608</v>
      </c>
      <c r="F7254" t="s">
        <v>1363</v>
      </c>
      <c r="G7254" t="s">
        <v>1364</v>
      </c>
      <c r="H7254" s="3" t="s">
        <v>2880</v>
      </c>
      <c r="I7254">
        <v>2016</v>
      </c>
      <c r="J7254" s="15" t="s">
        <v>2841</v>
      </c>
      <c r="K7254">
        <v>2016</v>
      </c>
      <c r="L7254" t="s">
        <v>1367</v>
      </c>
      <c r="M7254" t="s">
        <v>15438</v>
      </c>
      <c r="O7254" t="s">
        <v>2305</v>
      </c>
      <c r="P7254" t="s">
        <v>849</v>
      </c>
      <c r="Q7254">
        <f t="shared" si="127"/>
        <v>600</v>
      </c>
      <c r="R7254">
        <v>8163294</v>
      </c>
      <c r="S7254" t="s">
        <v>1382</v>
      </c>
      <c r="T7254" t="s">
        <v>713</v>
      </c>
      <c r="U7254" s="75">
        <v>600</v>
      </c>
      <c r="V7254">
        <v>4.9400000000000004</v>
      </c>
      <c r="W7254">
        <v>2964</v>
      </c>
      <c r="AH7254" s="16"/>
      <c r="AI7254" t="s">
        <v>1375</v>
      </c>
    </row>
    <row r="7255" spans="1:35" x14ac:dyDescent="0.25">
      <c r="A7255" t="s">
        <v>15609</v>
      </c>
      <c r="B7255" s="1">
        <v>64</v>
      </c>
      <c r="C7255" t="s">
        <v>15377</v>
      </c>
      <c r="D7255">
        <v>5365813</v>
      </c>
      <c r="E7255" t="s">
        <v>15610</v>
      </c>
      <c r="F7255" t="s">
        <v>1363</v>
      </c>
      <c r="G7255" t="s">
        <v>1364</v>
      </c>
      <c r="H7255" s="3" t="s">
        <v>2374</v>
      </c>
      <c r="I7255">
        <v>2016</v>
      </c>
      <c r="J7255" s="15" t="s">
        <v>2927</v>
      </c>
      <c r="K7255">
        <v>2016</v>
      </c>
      <c r="L7255" t="s">
        <v>1367</v>
      </c>
      <c r="M7255" t="s">
        <v>15488</v>
      </c>
      <c r="O7255" t="s">
        <v>2305</v>
      </c>
      <c r="P7255" t="s">
        <v>849</v>
      </c>
      <c r="Q7255">
        <f t="shared" si="127"/>
        <v>400</v>
      </c>
      <c r="R7255">
        <v>1204076</v>
      </c>
      <c r="S7255" t="s">
        <v>3346</v>
      </c>
      <c r="T7255" t="s">
        <v>15397</v>
      </c>
      <c r="U7255" s="75">
        <v>400</v>
      </c>
      <c r="V7255">
        <v>3.1</v>
      </c>
      <c r="W7255">
        <v>1240</v>
      </c>
      <c r="AH7255" s="16"/>
      <c r="AI7255" t="s">
        <v>1375</v>
      </c>
    </row>
    <row r="7256" spans="1:35" x14ac:dyDescent="0.25">
      <c r="A7256" t="s">
        <v>15611</v>
      </c>
      <c r="B7256" s="1">
        <v>64</v>
      </c>
      <c r="C7256" t="s">
        <v>15377</v>
      </c>
      <c r="D7256">
        <v>5848385</v>
      </c>
      <c r="E7256" t="s">
        <v>8973</v>
      </c>
      <c r="F7256" t="s">
        <v>1363</v>
      </c>
      <c r="G7256" t="s">
        <v>1364</v>
      </c>
      <c r="H7256" s="3" t="s">
        <v>2965</v>
      </c>
      <c r="I7256">
        <v>2017</v>
      </c>
      <c r="J7256" s="15" t="s">
        <v>2983</v>
      </c>
      <c r="K7256">
        <v>2017</v>
      </c>
      <c r="L7256" t="s">
        <v>1367</v>
      </c>
      <c r="M7256" t="s">
        <v>15438</v>
      </c>
      <c r="N7256" t="s">
        <v>2760</v>
      </c>
      <c r="O7256" t="s">
        <v>12173</v>
      </c>
      <c r="P7256" t="s">
        <v>3791</v>
      </c>
      <c r="Q7256">
        <f t="shared" si="127"/>
        <v>1000</v>
      </c>
      <c r="R7256">
        <v>1204076</v>
      </c>
      <c r="S7256" t="s">
        <v>3346</v>
      </c>
      <c r="T7256" t="s">
        <v>15397</v>
      </c>
      <c r="U7256" s="75">
        <v>1000</v>
      </c>
      <c r="V7256">
        <v>3.1</v>
      </c>
      <c r="W7256">
        <v>3100</v>
      </c>
      <c r="AH7256" s="16"/>
      <c r="AI7256" t="s">
        <v>1375</v>
      </c>
    </row>
    <row r="7257" spans="1:35" x14ac:dyDescent="0.25">
      <c r="A7257" t="s">
        <v>15612</v>
      </c>
      <c r="B7257" s="1">
        <v>64</v>
      </c>
      <c r="C7257" t="s">
        <v>15377</v>
      </c>
      <c r="D7257">
        <v>6322514</v>
      </c>
      <c r="E7257" t="s">
        <v>15613</v>
      </c>
      <c r="F7257" t="s">
        <v>1363</v>
      </c>
      <c r="G7257" t="s">
        <v>1364</v>
      </c>
      <c r="H7257" s="3" t="s">
        <v>1765</v>
      </c>
      <c r="I7257">
        <v>2017</v>
      </c>
      <c r="J7257" s="15" t="s">
        <v>2685</v>
      </c>
      <c r="K7257">
        <v>2017</v>
      </c>
      <c r="L7257" t="s">
        <v>1367</v>
      </c>
      <c r="M7257" t="s">
        <v>15424</v>
      </c>
      <c r="N7257" t="s">
        <v>15424</v>
      </c>
      <c r="O7257" t="s">
        <v>12173</v>
      </c>
      <c r="P7257" t="s">
        <v>849</v>
      </c>
      <c r="Q7257">
        <f t="shared" si="127"/>
        <v>1000</v>
      </c>
      <c r="R7257">
        <v>1204076</v>
      </c>
      <c r="S7257" t="s">
        <v>3346</v>
      </c>
      <c r="T7257" t="s">
        <v>15397</v>
      </c>
      <c r="U7257" s="75">
        <v>1000</v>
      </c>
      <c r="V7257">
        <v>3</v>
      </c>
      <c r="W7257">
        <v>3000</v>
      </c>
      <c r="AH7257" s="16"/>
      <c r="AI7257" t="s">
        <v>1375</v>
      </c>
    </row>
    <row r="7258" spans="1:35" x14ac:dyDescent="0.25">
      <c r="A7258" t="s">
        <v>15614</v>
      </c>
      <c r="B7258" s="1">
        <v>64</v>
      </c>
      <c r="C7258" t="s">
        <v>15377</v>
      </c>
      <c r="D7258">
        <v>10229876</v>
      </c>
      <c r="E7258" t="s">
        <v>15615</v>
      </c>
      <c r="F7258" t="s">
        <v>1363</v>
      </c>
      <c r="G7258" t="s">
        <v>1391</v>
      </c>
      <c r="H7258" s="3" t="s">
        <v>6668</v>
      </c>
      <c r="I7258">
        <v>2019</v>
      </c>
      <c r="J7258" s="15" t="s">
        <v>6669</v>
      </c>
      <c r="K7258">
        <v>2019</v>
      </c>
      <c r="L7258" t="s">
        <v>1367</v>
      </c>
      <c r="M7258" t="s">
        <v>15616</v>
      </c>
      <c r="N7258" t="s">
        <v>13659</v>
      </c>
      <c r="O7258" t="s">
        <v>12173</v>
      </c>
      <c r="P7258" t="s">
        <v>133</v>
      </c>
      <c r="Q7258">
        <f t="shared" si="127"/>
        <v>200</v>
      </c>
      <c r="R7258">
        <v>1204076</v>
      </c>
      <c r="S7258" t="s">
        <v>3346</v>
      </c>
      <c r="T7258" t="s">
        <v>713</v>
      </c>
      <c r="U7258" s="75">
        <v>200</v>
      </c>
      <c r="V7258">
        <v>3</v>
      </c>
      <c r="W7258">
        <v>600</v>
      </c>
      <c r="AH7258" s="16"/>
      <c r="AI7258" t="s">
        <v>1375</v>
      </c>
    </row>
    <row r="7259" spans="1:35" x14ac:dyDescent="0.25">
      <c r="A7259" t="s">
        <v>15617</v>
      </c>
      <c r="B7259" s="1">
        <v>64</v>
      </c>
      <c r="C7259" t="s">
        <v>15377</v>
      </c>
      <c r="D7259">
        <v>14986132</v>
      </c>
      <c r="E7259" t="s">
        <v>15618</v>
      </c>
      <c r="F7259" t="s">
        <v>1363</v>
      </c>
      <c r="G7259" t="s">
        <v>1391</v>
      </c>
      <c r="H7259" s="3" t="s">
        <v>10173</v>
      </c>
      <c r="I7259">
        <v>2021</v>
      </c>
      <c r="J7259" s="15" t="s">
        <v>4029</v>
      </c>
      <c r="K7259">
        <v>2021</v>
      </c>
      <c r="L7259" t="s">
        <v>1622</v>
      </c>
      <c r="M7259" t="s">
        <v>13659</v>
      </c>
      <c r="N7259" t="s">
        <v>15434</v>
      </c>
      <c r="O7259" t="s">
        <v>12173</v>
      </c>
      <c r="P7259" t="s">
        <v>133</v>
      </c>
      <c r="Q7259">
        <f t="shared" si="127"/>
        <v>260</v>
      </c>
      <c r="R7259">
        <v>1204076</v>
      </c>
      <c r="S7259" t="s">
        <v>3346</v>
      </c>
      <c r="T7259" t="s">
        <v>15397</v>
      </c>
      <c r="U7259" s="75">
        <v>260</v>
      </c>
      <c r="V7259">
        <v>3</v>
      </c>
      <c r="W7259">
        <v>780</v>
      </c>
      <c r="AH7259" s="16"/>
      <c r="AI7259" t="s">
        <v>1375</v>
      </c>
    </row>
    <row r="7260" spans="1:35" x14ac:dyDescent="0.25">
      <c r="A7260" t="s">
        <v>15619</v>
      </c>
      <c r="B7260" s="1">
        <v>64</v>
      </c>
      <c r="C7260" t="s">
        <v>15377</v>
      </c>
      <c r="D7260">
        <v>14822148</v>
      </c>
      <c r="E7260" t="s">
        <v>15620</v>
      </c>
      <c r="F7260" t="s">
        <v>1363</v>
      </c>
      <c r="G7260" t="s">
        <v>1391</v>
      </c>
      <c r="H7260" s="3" t="s">
        <v>3571</v>
      </c>
      <c r="I7260">
        <v>2021</v>
      </c>
      <c r="J7260" s="15" t="s">
        <v>4065</v>
      </c>
      <c r="K7260">
        <v>2021</v>
      </c>
      <c r="L7260" t="s">
        <v>1367</v>
      </c>
      <c r="M7260" t="s">
        <v>15447</v>
      </c>
      <c r="N7260" t="s">
        <v>15447</v>
      </c>
      <c r="O7260" t="s">
        <v>12173</v>
      </c>
      <c r="P7260" t="s">
        <v>133</v>
      </c>
      <c r="Q7260">
        <f t="shared" si="127"/>
        <v>5000</v>
      </c>
      <c r="R7260">
        <v>1204076</v>
      </c>
      <c r="S7260" t="s">
        <v>3346</v>
      </c>
      <c r="T7260" t="s">
        <v>15397</v>
      </c>
      <c r="U7260" s="75">
        <v>5000</v>
      </c>
      <c r="V7260">
        <v>3</v>
      </c>
      <c r="W7260">
        <v>15000</v>
      </c>
      <c r="AH7260" s="16"/>
      <c r="AI7260" t="s">
        <v>1375</v>
      </c>
    </row>
    <row r="7261" spans="1:35" x14ac:dyDescent="0.25">
      <c r="A7261" t="s">
        <v>15621</v>
      </c>
      <c r="B7261" s="1">
        <v>64</v>
      </c>
      <c r="C7261" t="s">
        <v>15377</v>
      </c>
      <c r="D7261">
        <v>14842092</v>
      </c>
      <c r="E7261" t="s">
        <v>15618</v>
      </c>
      <c r="F7261" t="s">
        <v>1363</v>
      </c>
      <c r="G7261" t="s">
        <v>1391</v>
      </c>
      <c r="H7261" s="3" t="s">
        <v>4675</v>
      </c>
      <c r="I7261">
        <v>2021</v>
      </c>
      <c r="J7261" s="15" t="s">
        <v>4781</v>
      </c>
      <c r="K7261">
        <v>2021</v>
      </c>
      <c r="L7261" t="s">
        <v>1622</v>
      </c>
      <c r="M7261" t="s">
        <v>13659</v>
      </c>
      <c r="N7261" t="s">
        <v>15434</v>
      </c>
      <c r="O7261" t="s">
        <v>12173</v>
      </c>
      <c r="P7261" t="s">
        <v>133</v>
      </c>
      <c r="Q7261">
        <f t="shared" si="127"/>
        <v>260</v>
      </c>
      <c r="R7261">
        <v>1204076</v>
      </c>
      <c r="S7261" t="s">
        <v>3346</v>
      </c>
      <c r="T7261" t="s">
        <v>15397</v>
      </c>
      <c r="U7261" s="75">
        <v>260</v>
      </c>
      <c r="V7261">
        <v>3.5</v>
      </c>
      <c r="W7261">
        <v>910</v>
      </c>
      <c r="AH7261" s="16"/>
      <c r="AI7261" t="s">
        <v>1375</v>
      </c>
    </row>
    <row r="7262" spans="1:35" x14ac:dyDescent="0.25">
      <c r="A7262" t="s">
        <v>15622</v>
      </c>
      <c r="B7262" s="1">
        <v>64</v>
      </c>
      <c r="C7262" t="s">
        <v>15377</v>
      </c>
      <c r="D7262">
        <v>17491118</v>
      </c>
      <c r="E7262" t="s">
        <v>15623</v>
      </c>
      <c r="F7262" t="s">
        <v>1363</v>
      </c>
      <c r="G7262" t="s">
        <v>9607</v>
      </c>
      <c r="H7262" s="3" t="s">
        <v>2230</v>
      </c>
      <c r="I7262">
        <v>2022</v>
      </c>
      <c r="J7262" s="15" t="s">
        <v>11136</v>
      </c>
      <c r="K7262">
        <v>2022</v>
      </c>
      <c r="L7262" t="s">
        <v>1367</v>
      </c>
      <c r="M7262" t="s">
        <v>15624</v>
      </c>
      <c r="N7262" t="s">
        <v>15624</v>
      </c>
      <c r="O7262" t="s">
        <v>12173</v>
      </c>
      <c r="P7262" t="s">
        <v>133</v>
      </c>
      <c r="Q7262">
        <f t="shared" si="127"/>
        <v>3000</v>
      </c>
      <c r="R7262">
        <v>1204076</v>
      </c>
      <c r="S7262" t="s">
        <v>3346</v>
      </c>
      <c r="T7262" t="s">
        <v>15397</v>
      </c>
      <c r="U7262" s="75">
        <v>3000</v>
      </c>
      <c r="V7262">
        <v>12</v>
      </c>
      <c r="W7262">
        <v>36000</v>
      </c>
      <c r="AH7262" s="16"/>
      <c r="AI7262" t="s">
        <v>1375</v>
      </c>
    </row>
    <row r="7263" spans="1:35" x14ac:dyDescent="0.25">
      <c r="A7263" t="s">
        <v>15625</v>
      </c>
      <c r="B7263" s="1">
        <v>64</v>
      </c>
      <c r="C7263" t="s">
        <v>15377</v>
      </c>
      <c r="D7263">
        <v>4627903</v>
      </c>
      <c r="E7263" t="s">
        <v>5544</v>
      </c>
      <c r="F7263" t="s">
        <v>1363</v>
      </c>
      <c r="G7263" t="s">
        <v>1364</v>
      </c>
      <c r="H7263" s="3" t="s">
        <v>5545</v>
      </c>
      <c r="I7263">
        <v>2016</v>
      </c>
      <c r="J7263" s="15" t="s">
        <v>3635</v>
      </c>
      <c r="K7263">
        <v>2016</v>
      </c>
      <c r="L7263" t="s">
        <v>1367</v>
      </c>
      <c r="M7263" t="s">
        <v>15626</v>
      </c>
      <c r="N7263" t="s">
        <v>15424</v>
      </c>
      <c r="O7263" t="s">
        <v>12173</v>
      </c>
      <c r="P7263" t="s">
        <v>849</v>
      </c>
      <c r="Q7263">
        <f t="shared" si="127"/>
        <v>1600</v>
      </c>
      <c r="R7263">
        <v>6623069</v>
      </c>
      <c r="S7263" t="s">
        <v>1821</v>
      </c>
      <c r="T7263" t="s">
        <v>713</v>
      </c>
      <c r="U7263" s="75">
        <v>1600</v>
      </c>
      <c r="V7263">
        <v>3.34</v>
      </c>
      <c r="W7263">
        <v>5344</v>
      </c>
      <c r="AH7263" s="16"/>
      <c r="AI7263" t="s">
        <v>1375</v>
      </c>
    </row>
    <row r="7264" spans="1:35" x14ac:dyDescent="0.25">
      <c r="A7264" t="s">
        <v>15627</v>
      </c>
      <c r="B7264" s="1">
        <v>64</v>
      </c>
      <c r="C7264" t="s">
        <v>15377</v>
      </c>
      <c r="D7264">
        <v>5488583</v>
      </c>
      <c r="E7264" t="s">
        <v>8860</v>
      </c>
      <c r="F7264" t="s">
        <v>1363</v>
      </c>
      <c r="G7264" t="s">
        <v>1364</v>
      </c>
      <c r="H7264" s="3" t="s">
        <v>5681</v>
      </c>
      <c r="I7264">
        <v>2016</v>
      </c>
      <c r="J7264" s="15" t="s">
        <v>7671</v>
      </c>
      <c r="K7264">
        <v>2016</v>
      </c>
      <c r="L7264" t="s">
        <v>1367</v>
      </c>
      <c r="M7264" t="s">
        <v>15628</v>
      </c>
      <c r="N7264" t="s">
        <v>15628</v>
      </c>
      <c r="O7264">
        <v>0</v>
      </c>
      <c r="P7264" t="s">
        <v>849</v>
      </c>
      <c r="Q7264">
        <f t="shared" si="127"/>
        <v>500</v>
      </c>
      <c r="R7264">
        <v>6623069</v>
      </c>
      <c r="S7264" t="s">
        <v>1821</v>
      </c>
      <c r="T7264" t="s">
        <v>713</v>
      </c>
      <c r="U7264" s="75">
        <v>500</v>
      </c>
      <c r="V7264">
        <v>3.08</v>
      </c>
      <c r="W7264">
        <v>1540</v>
      </c>
      <c r="AH7264" s="16"/>
      <c r="AI7264" t="s">
        <v>1375</v>
      </c>
    </row>
    <row r="7265" spans="1:35" x14ac:dyDescent="0.25">
      <c r="A7265" t="s">
        <v>15629</v>
      </c>
      <c r="B7265" s="1">
        <v>64</v>
      </c>
      <c r="C7265" t="s">
        <v>15377</v>
      </c>
      <c r="D7265">
        <v>5549590</v>
      </c>
      <c r="E7265" t="s">
        <v>15630</v>
      </c>
      <c r="F7265" t="s">
        <v>1363</v>
      </c>
      <c r="G7265" t="s">
        <v>1364</v>
      </c>
      <c r="H7265" s="3" t="s">
        <v>2388</v>
      </c>
      <c r="I7265">
        <v>2016</v>
      </c>
      <c r="J7265" s="15" t="s">
        <v>2389</v>
      </c>
      <c r="K7265">
        <v>2016</v>
      </c>
      <c r="L7265" t="s">
        <v>1367</v>
      </c>
      <c r="M7265" t="s">
        <v>15631</v>
      </c>
      <c r="O7265" t="s">
        <v>12173</v>
      </c>
      <c r="P7265" t="s">
        <v>849</v>
      </c>
      <c r="Q7265">
        <f t="shared" si="127"/>
        <v>130</v>
      </c>
      <c r="R7265">
        <v>2937913</v>
      </c>
      <c r="S7265" t="s">
        <v>2477</v>
      </c>
      <c r="T7265" t="s">
        <v>587</v>
      </c>
      <c r="U7265" s="75">
        <v>130</v>
      </c>
      <c r="V7265">
        <v>3.9</v>
      </c>
      <c r="W7265">
        <v>507</v>
      </c>
      <c r="AH7265" s="16"/>
      <c r="AI7265" t="s">
        <v>1375</v>
      </c>
    </row>
    <row r="7266" spans="1:35" x14ac:dyDescent="0.25">
      <c r="A7266" t="s">
        <v>15632</v>
      </c>
      <c r="B7266" s="1">
        <v>64</v>
      </c>
      <c r="C7266" t="s">
        <v>15377</v>
      </c>
      <c r="D7266">
        <v>5839505</v>
      </c>
      <c r="E7266" t="s">
        <v>15633</v>
      </c>
      <c r="F7266" t="s">
        <v>1363</v>
      </c>
      <c r="G7266" t="s">
        <v>1364</v>
      </c>
      <c r="H7266" s="3" t="s">
        <v>2964</v>
      </c>
      <c r="I7266">
        <v>2017</v>
      </c>
      <c r="J7266" s="15" t="s">
        <v>2965</v>
      </c>
      <c r="K7266">
        <v>2017</v>
      </c>
      <c r="L7266" t="s">
        <v>1367</v>
      </c>
      <c r="M7266" t="s">
        <v>15634</v>
      </c>
      <c r="O7266">
        <v>0</v>
      </c>
      <c r="P7266" t="s">
        <v>849</v>
      </c>
      <c r="Q7266">
        <f t="shared" si="127"/>
        <v>202</v>
      </c>
      <c r="R7266">
        <v>11367121</v>
      </c>
      <c r="S7266" t="s">
        <v>2348</v>
      </c>
      <c r="T7266" t="s">
        <v>13659</v>
      </c>
      <c r="U7266" s="75">
        <v>202</v>
      </c>
      <c r="V7266">
        <v>4.2</v>
      </c>
      <c r="W7266">
        <v>848.4</v>
      </c>
      <c r="AH7266" s="16"/>
      <c r="AI7266" t="s">
        <v>1375</v>
      </c>
    </row>
    <row r="7267" spans="1:35" x14ac:dyDescent="0.25">
      <c r="A7267" t="s">
        <v>15635</v>
      </c>
      <c r="B7267" s="1">
        <v>64</v>
      </c>
      <c r="C7267" t="s">
        <v>15377</v>
      </c>
      <c r="D7267">
        <v>6034837</v>
      </c>
      <c r="E7267" t="s">
        <v>15636</v>
      </c>
      <c r="F7267" t="s">
        <v>1363</v>
      </c>
      <c r="G7267" t="s">
        <v>1364</v>
      </c>
      <c r="H7267" s="3" t="s">
        <v>3007</v>
      </c>
      <c r="I7267">
        <v>2017</v>
      </c>
      <c r="J7267" s="15" t="s">
        <v>3008</v>
      </c>
      <c r="K7267">
        <v>2017</v>
      </c>
      <c r="L7267" t="s">
        <v>1367</v>
      </c>
      <c r="M7267" t="s">
        <v>15637</v>
      </c>
      <c r="O7267" t="s">
        <v>12173</v>
      </c>
      <c r="P7267" t="s">
        <v>133</v>
      </c>
      <c r="Q7267">
        <f t="shared" si="127"/>
        <v>3500</v>
      </c>
      <c r="R7267">
        <v>1204076</v>
      </c>
      <c r="S7267" t="s">
        <v>3346</v>
      </c>
      <c r="T7267" t="s">
        <v>15397</v>
      </c>
      <c r="U7267" s="75">
        <v>3500</v>
      </c>
      <c r="V7267">
        <v>3</v>
      </c>
      <c r="W7267">
        <v>10500</v>
      </c>
      <c r="AH7267" s="16"/>
      <c r="AI7267" t="s">
        <v>1375</v>
      </c>
    </row>
    <row r="7268" spans="1:35" x14ac:dyDescent="0.25">
      <c r="A7268" t="s">
        <v>15638</v>
      </c>
      <c r="B7268" s="1">
        <v>64</v>
      </c>
      <c r="C7268" t="s">
        <v>15377</v>
      </c>
      <c r="D7268">
        <v>6037615</v>
      </c>
      <c r="E7268" t="s">
        <v>15639</v>
      </c>
      <c r="F7268" t="s">
        <v>1363</v>
      </c>
      <c r="G7268" t="s">
        <v>1364</v>
      </c>
      <c r="H7268" s="3" t="s">
        <v>12588</v>
      </c>
      <c r="I7268">
        <v>2017</v>
      </c>
      <c r="J7268" s="15" t="s">
        <v>5904</v>
      </c>
      <c r="K7268">
        <v>2017</v>
      </c>
      <c r="L7268" t="s">
        <v>1367</v>
      </c>
      <c r="M7268" t="s">
        <v>15640</v>
      </c>
      <c r="N7268" t="s">
        <v>15640</v>
      </c>
      <c r="O7268">
        <v>0</v>
      </c>
      <c r="P7268" t="s">
        <v>849</v>
      </c>
      <c r="Q7268">
        <f t="shared" si="127"/>
        <v>1600</v>
      </c>
      <c r="R7268">
        <v>1204076</v>
      </c>
      <c r="S7268" t="s">
        <v>3346</v>
      </c>
      <c r="T7268" t="s">
        <v>15397</v>
      </c>
      <c r="U7268" s="75">
        <v>1600</v>
      </c>
      <c r="V7268">
        <v>3</v>
      </c>
      <c r="W7268">
        <v>4800</v>
      </c>
      <c r="AH7268" s="16"/>
      <c r="AI7268" t="s">
        <v>1375</v>
      </c>
    </row>
    <row r="7269" spans="1:35" x14ac:dyDescent="0.25">
      <c r="A7269" t="s">
        <v>15641</v>
      </c>
      <c r="B7269" s="1">
        <v>64</v>
      </c>
      <c r="C7269" t="s">
        <v>15377</v>
      </c>
      <c r="D7269">
        <v>5838169</v>
      </c>
      <c r="E7269" t="s">
        <v>2963</v>
      </c>
      <c r="F7269" t="s">
        <v>1363</v>
      </c>
      <c r="G7269" t="s">
        <v>1364</v>
      </c>
      <c r="H7269" s="3" t="s">
        <v>2964</v>
      </c>
      <c r="I7269">
        <v>2017</v>
      </c>
      <c r="J7269" s="15" t="s">
        <v>2965</v>
      </c>
      <c r="K7269">
        <v>2017</v>
      </c>
      <c r="L7269" t="s">
        <v>1367</v>
      </c>
      <c r="M7269" t="s">
        <v>15421</v>
      </c>
      <c r="N7269" t="s">
        <v>15421</v>
      </c>
      <c r="O7269" t="s">
        <v>12173</v>
      </c>
      <c r="P7269" t="s">
        <v>849</v>
      </c>
      <c r="Q7269">
        <f t="shared" si="127"/>
        <v>402</v>
      </c>
      <c r="R7269">
        <v>6623069</v>
      </c>
      <c r="S7269" t="s">
        <v>1821</v>
      </c>
      <c r="T7269" t="s">
        <v>713</v>
      </c>
      <c r="U7269" s="75">
        <v>402</v>
      </c>
      <c r="V7269">
        <v>3.45</v>
      </c>
      <c r="W7269">
        <v>1386.9</v>
      </c>
      <c r="AH7269" s="16"/>
      <c r="AI7269" t="s">
        <v>1375</v>
      </c>
    </row>
    <row r="7270" spans="1:35" x14ac:dyDescent="0.25">
      <c r="A7270" t="s">
        <v>15642</v>
      </c>
      <c r="B7270" s="1">
        <v>64</v>
      </c>
      <c r="C7270" t="s">
        <v>15377</v>
      </c>
      <c r="D7270">
        <v>6670288</v>
      </c>
      <c r="E7270" t="s">
        <v>15386</v>
      </c>
      <c r="F7270" t="s">
        <v>1363</v>
      </c>
      <c r="G7270" t="s">
        <v>1391</v>
      </c>
      <c r="H7270" s="3" t="s">
        <v>8412</v>
      </c>
      <c r="I7270">
        <v>2017</v>
      </c>
      <c r="J7270" s="15" t="s">
        <v>1773</v>
      </c>
      <c r="K7270">
        <v>2017</v>
      </c>
      <c r="L7270" t="s">
        <v>1367</v>
      </c>
      <c r="M7270" t="s">
        <v>15386</v>
      </c>
      <c r="N7270" t="s">
        <v>15386</v>
      </c>
      <c r="O7270" t="s">
        <v>12173</v>
      </c>
      <c r="P7270" t="s">
        <v>133</v>
      </c>
      <c r="Q7270">
        <f t="shared" si="127"/>
        <v>500</v>
      </c>
      <c r="R7270">
        <v>1204076</v>
      </c>
      <c r="S7270" t="s">
        <v>3346</v>
      </c>
      <c r="T7270" t="s">
        <v>13659</v>
      </c>
      <c r="U7270" s="75">
        <v>500</v>
      </c>
      <c r="V7270">
        <v>3</v>
      </c>
      <c r="W7270">
        <v>1500</v>
      </c>
      <c r="AH7270" s="16"/>
      <c r="AI7270" t="s">
        <v>1375</v>
      </c>
    </row>
    <row r="7271" spans="1:35" x14ac:dyDescent="0.25">
      <c r="A7271" t="s">
        <v>15643</v>
      </c>
      <c r="B7271" s="1">
        <v>64</v>
      </c>
      <c r="C7271" t="s">
        <v>15377</v>
      </c>
      <c r="D7271">
        <v>6832571</v>
      </c>
      <c r="E7271" t="s">
        <v>15644</v>
      </c>
      <c r="F7271" t="s">
        <v>1363</v>
      </c>
      <c r="G7271" t="s">
        <v>1364</v>
      </c>
      <c r="H7271" s="3" t="s">
        <v>3135</v>
      </c>
      <c r="I7271">
        <v>2017</v>
      </c>
      <c r="J7271" s="15" t="s">
        <v>2621</v>
      </c>
      <c r="K7271">
        <v>2017</v>
      </c>
      <c r="L7271" t="s">
        <v>1367</v>
      </c>
      <c r="M7271" t="s">
        <v>15424</v>
      </c>
      <c r="N7271" t="s">
        <v>15424</v>
      </c>
      <c r="O7271" t="s">
        <v>12173</v>
      </c>
      <c r="P7271" t="s">
        <v>849</v>
      </c>
      <c r="Q7271">
        <f t="shared" si="127"/>
        <v>1300</v>
      </c>
      <c r="R7271">
        <v>1204076</v>
      </c>
      <c r="S7271" t="s">
        <v>3346</v>
      </c>
      <c r="T7271" t="s">
        <v>13659</v>
      </c>
      <c r="U7271" s="75">
        <v>1300</v>
      </c>
      <c r="V7271">
        <v>3</v>
      </c>
      <c r="W7271">
        <v>3900</v>
      </c>
      <c r="AH7271" s="16"/>
      <c r="AI7271" t="s">
        <v>1375</v>
      </c>
    </row>
    <row r="7272" spans="1:35" x14ac:dyDescent="0.25">
      <c r="A7272" t="s">
        <v>15645</v>
      </c>
      <c r="B7272" s="1">
        <v>64</v>
      </c>
      <c r="C7272" t="s">
        <v>15377</v>
      </c>
      <c r="D7272">
        <v>6842917</v>
      </c>
      <c r="E7272" t="s">
        <v>15646</v>
      </c>
      <c r="F7272" t="s">
        <v>1363</v>
      </c>
      <c r="G7272" t="s">
        <v>1364</v>
      </c>
      <c r="H7272" s="3" t="s">
        <v>9321</v>
      </c>
      <c r="I7272">
        <v>2017</v>
      </c>
      <c r="J7272" s="15" t="s">
        <v>6148</v>
      </c>
      <c r="K7272">
        <v>2017</v>
      </c>
      <c r="L7272" t="s">
        <v>1367</v>
      </c>
      <c r="M7272" t="s">
        <v>15493</v>
      </c>
      <c r="O7272" t="s">
        <v>12173</v>
      </c>
      <c r="P7272" t="s">
        <v>849</v>
      </c>
      <c r="Q7272">
        <f t="shared" si="127"/>
        <v>1700</v>
      </c>
      <c r="R7272">
        <v>6623069</v>
      </c>
      <c r="S7272" t="s">
        <v>1821</v>
      </c>
      <c r="T7272" t="s">
        <v>15647</v>
      </c>
      <c r="U7272" s="75">
        <v>1700</v>
      </c>
      <c r="V7272">
        <v>2.94</v>
      </c>
      <c r="W7272">
        <v>4998</v>
      </c>
      <c r="AH7272" s="16"/>
      <c r="AI7272" t="s">
        <v>1375</v>
      </c>
    </row>
    <row r="7273" spans="1:35" x14ac:dyDescent="0.25">
      <c r="A7273" t="s">
        <v>15648</v>
      </c>
      <c r="B7273" s="1">
        <v>64</v>
      </c>
      <c r="C7273" t="s">
        <v>15377</v>
      </c>
      <c r="D7273">
        <v>6049680</v>
      </c>
      <c r="E7273" t="s">
        <v>15386</v>
      </c>
      <c r="F7273" t="s">
        <v>1363</v>
      </c>
      <c r="G7273" t="s">
        <v>1391</v>
      </c>
      <c r="H7273" s="3" t="s">
        <v>5904</v>
      </c>
      <c r="I7273">
        <v>2017</v>
      </c>
      <c r="J7273" s="15" t="s">
        <v>5905</v>
      </c>
      <c r="K7273">
        <v>2017</v>
      </c>
      <c r="L7273" t="s">
        <v>1367</v>
      </c>
      <c r="M7273" t="s">
        <v>15386</v>
      </c>
      <c r="N7273" t="s">
        <v>15386</v>
      </c>
      <c r="O7273" t="s">
        <v>12173</v>
      </c>
      <c r="P7273" t="s">
        <v>3791</v>
      </c>
      <c r="Q7273">
        <f t="shared" si="127"/>
        <v>4000</v>
      </c>
      <c r="R7273">
        <v>1204076</v>
      </c>
      <c r="S7273" t="s">
        <v>3346</v>
      </c>
      <c r="T7273" t="s">
        <v>15397</v>
      </c>
      <c r="U7273" s="75">
        <v>4000</v>
      </c>
      <c r="V7273">
        <v>3</v>
      </c>
      <c r="W7273">
        <v>12000</v>
      </c>
      <c r="AH7273" s="16"/>
      <c r="AI7273" t="s">
        <v>1375</v>
      </c>
    </row>
    <row r="7274" spans="1:35" x14ac:dyDescent="0.25">
      <c r="A7274" t="s">
        <v>15649</v>
      </c>
      <c r="B7274" s="1">
        <v>64</v>
      </c>
      <c r="C7274" t="s">
        <v>15377</v>
      </c>
      <c r="D7274">
        <v>6778542</v>
      </c>
      <c r="E7274" t="s">
        <v>15650</v>
      </c>
      <c r="F7274" t="s">
        <v>1363</v>
      </c>
      <c r="G7274" t="s">
        <v>1391</v>
      </c>
      <c r="H7274" s="3" t="s">
        <v>2484</v>
      </c>
      <c r="I7274">
        <v>2017</v>
      </c>
      <c r="J7274" s="15" t="s">
        <v>3127</v>
      </c>
      <c r="K7274">
        <v>2017</v>
      </c>
      <c r="L7274" t="s">
        <v>1394</v>
      </c>
      <c r="M7274" t="s">
        <v>15386</v>
      </c>
      <c r="N7274" t="s">
        <v>15386</v>
      </c>
      <c r="O7274">
        <v>0</v>
      </c>
      <c r="P7274" t="s">
        <v>133</v>
      </c>
      <c r="Q7274">
        <f t="shared" si="127"/>
        <v>1900</v>
      </c>
      <c r="R7274">
        <v>6623069</v>
      </c>
      <c r="S7274" t="s">
        <v>1821</v>
      </c>
      <c r="T7274" t="s">
        <v>13421</v>
      </c>
      <c r="U7274" s="75">
        <v>1900</v>
      </c>
      <c r="V7274">
        <v>2.95</v>
      </c>
      <c r="W7274">
        <v>5605</v>
      </c>
      <c r="AH7274" s="16"/>
      <c r="AI7274" t="s">
        <v>1375</v>
      </c>
    </row>
    <row r="7275" spans="1:35" x14ac:dyDescent="0.25">
      <c r="A7275" t="s">
        <v>15651</v>
      </c>
      <c r="B7275" s="1">
        <v>64</v>
      </c>
      <c r="C7275" t="s">
        <v>15377</v>
      </c>
      <c r="D7275">
        <v>8157855</v>
      </c>
      <c r="E7275" t="s">
        <v>15386</v>
      </c>
      <c r="F7275" t="s">
        <v>1363</v>
      </c>
      <c r="G7275" t="s">
        <v>1391</v>
      </c>
      <c r="H7275" s="3" t="s">
        <v>3425</v>
      </c>
      <c r="I7275">
        <v>2018</v>
      </c>
      <c r="J7275" s="15" t="s">
        <v>3925</v>
      </c>
      <c r="K7275">
        <v>2018</v>
      </c>
      <c r="L7275" t="s">
        <v>1367</v>
      </c>
      <c r="M7275" t="s">
        <v>15386</v>
      </c>
      <c r="N7275" t="s">
        <v>15386</v>
      </c>
      <c r="O7275" t="s">
        <v>12173</v>
      </c>
      <c r="P7275" t="s">
        <v>133</v>
      </c>
      <c r="Q7275">
        <f t="shared" si="127"/>
        <v>300</v>
      </c>
      <c r="R7275">
        <v>1204076</v>
      </c>
      <c r="S7275" t="s">
        <v>3346</v>
      </c>
      <c r="T7275" t="s">
        <v>713</v>
      </c>
      <c r="U7275" s="75">
        <v>300</v>
      </c>
      <c r="V7275">
        <v>3</v>
      </c>
      <c r="W7275">
        <v>900</v>
      </c>
      <c r="AH7275" s="16"/>
      <c r="AI7275" t="s">
        <v>1375</v>
      </c>
    </row>
    <row r="7276" spans="1:35" x14ac:dyDescent="0.25">
      <c r="A7276" t="s">
        <v>15652</v>
      </c>
      <c r="B7276" s="1">
        <v>64</v>
      </c>
      <c r="C7276" t="s">
        <v>15377</v>
      </c>
      <c r="D7276">
        <v>10308032</v>
      </c>
      <c r="E7276" t="s">
        <v>15653</v>
      </c>
      <c r="F7276" t="s">
        <v>1363</v>
      </c>
      <c r="G7276" t="s">
        <v>1391</v>
      </c>
      <c r="H7276" s="3" t="s">
        <v>6747</v>
      </c>
      <c r="I7276">
        <v>2019</v>
      </c>
      <c r="J7276" s="15" t="s">
        <v>4726</v>
      </c>
      <c r="K7276">
        <v>2019</v>
      </c>
      <c r="L7276" t="s">
        <v>1394</v>
      </c>
      <c r="M7276" t="s">
        <v>15386</v>
      </c>
      <c r="N7276" t="s">
        <v>9401</v>
      </c>
      <c r="O7276" t="s">
        <v>12173</v>
      </c>
      <c r="P7276" t="s">
        <v>7391</v>
      </c>
      <c r="Q7276">
        <f t="shared" si="127"/>
        <v>3585</v>
      </c>
      <c r="R7276">
        <v>1204076</v>
      </c>
      <c r="S7276" t="s">
        <v>3346</v>
      </c>
      <c r="T7276" t="s">
        <v>713</v>
      </c>
      <c r="U7276" s="75">
        <v>3585</v>
      </c>
      <c r="V7276">
        <v>2.7</v>
      </c>
      <c r="W7276">
        <v>9679.5</v>
      </c>
      <c r="AH7276" s="16"/>
      <c r="AI7276" t="s">
        <v>1375</v>
      </c>
    </row>
    <row r="7277" spans="1:35" x14ac:dyDescent="0.25">
      <c r="A7277" t="s">
        <v>15654</v>
      </c>
      <c r="B7277" s="1">
        <v>64</v>
      </c>
      <c r="C7277" t="s">
        <v>15377</v>
      </c>
      <c r="D7277">
        <v>10345795</v>
      </c>
      <c r="E7277" t="s">
        <v>15655</v>
      </c>
      <c r="F7277" t="s">
        <v>1363</v>
      </c>
      <c r="G7277" t="s">
        <v>1391</v>
      </c>
      <c r="H7277" s="3" t="s">
        <v>6726</v>
      </c>
      <c r="I7277">
        <v>2019</v>
      </c>
      <c r="J7277" s="15" t="s">
        <v>1556</v>
      </c>
      <c r="K7277">
        <v>2019</v>
      </c>
      <c r="L7277" t="s">
        <v>1394</v>
      </c>
      <c r="M7277" t="s">
        <v>15386</v>
      </c>
      <c r="N7277" t="s">
        <v>9401</v>
      </c>
      <c r="O7277" t="s">
        <v>12173</v>
      </c>
      <c r="P7277" t="s">
        <v>7391</v>
      </c>
      <c r="Q7277">
        <f t="shared" si="127"/>
        <v>3585</v>
      </c>
      <c r="R7277">
        <v>1204076</v>
      </c>
      <c r="S7277" t="s">
        <v>3346</v>
      </c>
      <c r="T7277" t="s">
        <v>713</v>
      </c>
      <c r="U7277" s="75">
        <v>3585</v>
      </c>
      <c r="V7277">
        <v>2.9</v>
      </c>
      <c r="W7277">
        <v>10396.5</v>
      </c>
      <c r="AH7277" s="16"/>
      <c r="AI7277" t="s">
        <v>1375</v>
      </c>
    </row>
    <row r="7278" spans="1:35" x14ac:dyDescent="0.25">
      <c r="A7278" t="s">
        <v>15656</v>
      </c>
      <c r="B7278" s="1">
        <v>64</v>
      </c>
      <c r="C7278" t="s">
        <v>15377</v>
      </c>
      <c r="D7278">
        <v>6846114</v>
      </c>
      <c r="E7278" t="s">
        <v>15657</v>
      </c>
      <c r="F7278" t="s">
        <v>1363</v>
      </c>
      <c r="G7278" t="s">
        <v>1364</v>
      </c>
      <c r="H7278" s="3" t="s">
        <v>9321</v>
      </c>
      <c r="I7278">
        <v>2017</v>
      </c>
      <c r="J7278" s="15" t="s">
        <v>2472</v>
      </c>
      <c r="K7278">
        <v>2017</v>
      </c>
      <c r="L7278" t="s">
        <v>1367</v>
      </c>
      <c r="M7278" t="s">
        <v>15421</v>
      </c>
      <c r="O7278">
        <v>0</v>
      </c>
      <c r="P7278" t="s">
        <v>133</v>
      </c>
      <c r="Q7278">
        <f t="shared" si="127"/>
        <v>200</v>
      </c>
      <c r="R7278">
        <v>41296184</v>
      </c>
      <c r="S7278" t="s">
        <v>2199</v>
      </c>
      <c r="T7278" t="s">
        <v>587</v>
      </c>
      <c r="U7278" s="75">
        <v>200</v>
      </c>
      <c r="V7278">
        <v>5.76</v>
      </c>
      <c r="W7278">
        <v>1152</v>
      </c>
      <c r="AH7278" s="16"/>
      <c r="AI7278" t="s">
        <v>1375</v>
      </c>
    </row>
    <row r="7279" spans="1:35" x14ac:dyDescent="0.25">
      <c r="A7279" t="s">
        <v>15658</v>
      </c>
      <c r="B7279" s="1">
        <v>64</v>
      </c>
      <c r="C7279" t="s">
        <v>15377</v>
      </c>
      <c r="D7279">
        <v>7134533</v>
      </c>
      <c r="E7279" t="s">
        <v>7683</v>
      </c>
      <c r="F7279" t="s">
        <v>1363</v>
      </c>
      <c r="G7279" t="s">
        <v>1364</v>
      </c>
      <c r="H7279" s="3" t="s">
        <v>3896</v>
      </c>
      <c r="I7279">
        <v>2017</v>
      </c>
      <c r="J7279" s="15" t="s">
        <v>6173</v>
      </c>
      <c r="K7279">
        <v>2017</v>
      </c>
      <c r="L7279" t="s">
        <v>1367</v>
      </c>
      <c r="M7279" t="s">
        <v>15659</v>
      </c>
      <c r="N7279" t="s">
        <v>15660</v>
      </c>
      <c r="O7279">
        <v>0</v>
      </c>
      <c r="P7279" t="s">
        <v>849</v>
      </c>
      <c r="Q7279">
        <f t="shared" si="127"/>
        <v>700</v>
      </c>
      <c r="R7279">
        <v>1204076</v>
      </c>
      <c r="S7279" t="s">
        <v>3346</v>
      </c>
      <c r="T7279" t="s">
        <v>713</v>
      </c>
      <c r="U7279" s="75">
        <v>700</v>
      </c>
      <c r="V7279">
        <v>2.95</v>
      </c>
      <c r="W7279">
        <v>2065</v>
      </c>
      <c r="AH7279" s="16"/>
      <c r="AI7279" t="s">
        <v>1375</v>
      </c>
    </row>
    <row r="7280" spans="1:35" x14ac:dyDescent="0.25">
      <c r="A7280" t="s">
        <v>15661</v>
      </c>
      <c r="B7280" s="1">
        <v>64</v>
      </c>
      <c r="C7280" t="s">
        <v>15377</v>
      </c>
      <c r="D7280">
        <v>6504019</v>
      </c>
      <c r="E7280" t="s">
        <v>15662</v>
      </c>
      <c r="F7280" t="s">
        <v>1363</v>
      </c>
      <c r="G7280" t="s">
        <v>1391</v>
      </c>
      <c r="H7280" s="3" t="s">
        <v>10987</v>
      </c>
      <c r="I7280">
        <v>2017</v>
      </c>
      <c r="J7280" s="15" t="s">
        <v>9100</v>
      </c>
      <c r="K7280">
        <v>2017</v>
      </c>
      <c r="L7280" t="s">
        <v>1367</v>
      </c>
      <c r="M7280" t="s">
        <v>15386</v>
      </c>
      <c r="N7280" t="s">
        <v>15386</v>
      </c>
      <c r="O7280" t="s">
        <v>12173</v>
      </c>
      <c r="P7280" t="s">
        <v>133</v>
      </c>
      <c r="Q7280">
        <f t="shared" si="127"/>
        <v>300</v>
      </c>
      <c r="R7280">
        <v>1204076</v>
      </c>
      <c r="S7280" t="s">
        <v>3346</v>
      </c>
      <c r="T7280" t="s">
        <v>15397</v>
      </c>
      <c r="U7280" s="75">
        <v>300</v>
      </c>
      <c r="V7280">
        <v>2.97</v>
      </c>
      <c r="W7280">
        <v>891</v>
      </c>
      <c r="AH7280" s="16"/>
      <c r="AI7280" t="s">
        <v>1375</v>
      </c>
    </row>
    <row r="7281" spans="1:35" x14ac:dyDescent="0.25">
      <c r="A7281" t="s">
        <v>15663</v>
      </c>
      <c r="B7281" s="1">
        <v>64</v>
      </c>
      <c r="C7281" t="s">
        <v>15377</v>
      </c>
      <c r="D7281">
        <v>6507824</v>
      </c>
      <c r="E7281" t="s">
        <v>15664</v>
      </c>
      <c r="F7281" t="s">
        <v>1363</v>
      </c>
      <c r="G7281" t="s">
        <v>1364</v>
      </c>
      <c r="H7281" s="3" t="s">
        <v>10987</v>
      </c>
      <c r="I7281">
        <v>2017</v>
      </c>
      <c r="J7281" s="15" t="s">
        <v>9100</v>
      </c>
      <c r="K7281">
        <v>2017</v>
      </c>
      <c r="L7281" t="s">
        <v>1367</v>
      </c>
      <c r="M7281" t="s">
        <v>15665</v>
      </c>
      <c r="N7281" t="s">
        <v>15665</v>
      </c>
      <c r="O7281" t="s">
        <v>12173</v>
      </c>
      <c r="P7281" t="s">
        <v>849</v>
      </c>
      <c r="Q7281">
        <f t="shared" si="127"/>
        <v>20000</v>
      </c>
      <c r="R7281">
        <v>1204076</v>
      </c>
      <c r="S7281" t="s">
        <v>3346</v>
      </c>
      <c r="T7281" t="s">
        <v>15397</v>
      </c>
      <c r="U7281" s="75">
        <v>20000</v>
      </c>
      <c r="V7281">
        <v>2.9</v>
      </c>
      <c r="W7281">
        <v>58000</v>
      </c>
      <c r="AH7281" s="16"/>
      <c r="AI7281" t="s">
        <v>1375</v>
      </c>
    </row>
    <row r="7282" spans="1:35" x14ac:dyDescent="0.25">
      <c r="A7282" t="s">
        <v>15666</v>
      </c>
      <c r="B7282" s="1">
        <v>64</v>
      </c>
      <c r="C7282" t="s">
        <v>15377</v>
      </c>
      <c r="D7282">
        <v>9652604</v>
      </c>
      <c r="E7282" t="s">
        <v>15667</v>
      </c>
      <c r="F7282" t="s">
        <v>1363</v>
      </c>
      <c r="G7282" t="s">
        <v>1364</v>
      </c>
      <c r="H7282" s="3" t="s">
        <v>1741</v>
      </c>
      <c r="I7282">
        <v>2019</v>
      </c>
      <c r="J7282" s="15" t="s">
        <v>1742</v>
      </c>
      <c r="K7282">
        <v>2019</v>
      </c>
      <c r="L7282" t="s">
        <v>1367</v>
      </c>
      <c r="M7282" t="s">
        <v>15665</v>
      </c>
      <c r="N7282" t="s">
        <v>15665</v>
      </c>
      <c r="O7282" t="s">
        <v>12173</v>
      </c>
      <c r="P7282" t="s">
        <v>849</v>
      </c>
      <c r="Q7282">
        <f t="shared" si="127"/>
        <v>20000</v>
      </c>
      <c r="R7282">
        <v>6623069</v>
      </c>
      <c r="S7282" t="s">
        <v>1821</v>
      </c>
      <c r="T7282" t="s">
        <v>713</v>
      </c>
      <c r="U7282" s="75">
        <v>20000</v>
      </c>
      <c r="V7282">
        <v>2.5299999999999998</v>
      </c>
      <c r="W7282">
        <v>50600</v>
      </c>
      <c r="AH7282" s="16"/>
      <c r="AI7282" t="s">
        <v>1375</v>
      </c>
    </row>
    <row r="7283" spans="1:35" x14ac:dyDescent="0.25">
      <c r="A7283" t="s">
        <v>15668</v>
      </c>
      <c r="B7283" s="1">
        <v>64</v>
      </c>
      <c r="C7283" t="s">
        <v>15377</v>
      </c>
      <c r="D7283">
        <v>9661204</v>
      </c>
      <c r="E7283" t="s">
        <v>15669</v>
      </c>
      <c r="F7283" t="s">
        <v>1363</v>
      </c>
      <c r="G7283" t="s">
        <v>1364</v>
      </c>
      <c r="H7283" s="3" t="s">
        <v>3508</v>
      </c>
      <c r="I7283">
        <v>2019</v>
      </c>
      <c r="J7283" s="15" t="s">
        <v>6883</v>
      </c>
      <c r="K7283">
        <v>2019</v>
      </c>
      <c r="L7283" t="s">
        <v>1367</v>
      </c>
      <c r="M7283" t="s">
        <v>15670</v>
      </c>
      <c r="N7283" t="s">
        <v>15671</v>
      </c>
      <c r="O7283" t="s">
        <v>12173</v>
      </c>
      <c r="P7283" t="s">
        <v>12590</v>
      </c>
      <c r="Q7283">
        <f t="shared" si="127"/>
        <v>200</v>
      </c>
      <c r="R7283">
        <v>41296184</v>
      </c>
      <c r="S7283" t="s">
        <v>2199</v>
      </c>
      <c r="T7283" t="s">
        <v>587</v>
      </c>
      <c r="U7283" s="75">
        <v>200</v>
      </c>
      <c r="V7283">
        <v>5.32</v>
      </c>
      <c r="W7283">
        <v>1064</v>
      </c>
      <c r="AH7283" s="16"/>
      <c r="AI7283" t="s">
        <v>1375</v>
      </c>
    </row>
    <row r="7284" spans="1:35" x14ac:dyDescent="0.25">
      <c r="A7284" t="s">
        <v>15672</v>
      </c>
      <c r="B7284" s="1">
        <v>64</v>
      </c>
      <c r="C7284" t="s">
        <v>15377</v>
      </c>
      <c r="D7284">
        <v>11594667</v>
      </c>
      <c r="E7284" t="s">
        <v>15673</v>
      </c>
      <c r="F7284" t="s">
        <v>1363</v>
      </c>
      <c r="G7284" t="s">
        <v>1391</v>
      </c>
      <c r="H7284" s="3" t="s">
        <v>1552</v>
      </c>
      <c r="I7284">
        <v>2019</v>
      </c>
      <c r="J7284" s="15" t="s">
        <v>1553</v>
      </c>
      <c r="K7284">
        <v>2019</v>
      </c>
      <c r="L7284" t="s">
        <v>1394</v>
      </c>
      <c r="M7284" t="s">
        <v>15386</v>
      </c>
      <c r="N7284" t="s">
        <v>9401</v>
      </c>
      <c r="O7284" t="s">
        <v>12173</v>
      </c>
      <c r="P7284" t="s">
        <v>7391</v>
      </c>
      <c r="Q7284">
        <f t="shared" si="127"/>
        <v>377</v>
      </c>
      <c r="R7284">
        <v>1204076</v>
      </c>
      <c r="S7284" t="s">
        <v>3346</v>
      </c>
      <c r="T7284" t="s">
        <v>713</v>
      </c>
      <c r="U7284" s="75">
        <v>377</v>
      </c>
      <c r="V7284">
        <v>2.7</v>
      </c>
      <c r="W7284">
        <v>1017.9</v>
      </c>
      <c r="AH7284" s="16"/>
      <c r="AI7284" t="s">
        <v>1375</v>
      </c>
    </row>
    <row r="7285" spans="1:35" x14ac:dyDescent="0.25">
      <c r="A7285" t="s">
        <v>15674</v>
      </c>
      <c r="B7285" s="1">
        <v>64</v>
      </c>
      <c r="C7285" t="s">
        <v>15377</v>
      </c>
      <c r="D7285">
        <v>13872990</v>
      </c>
      <c r="E7285" t="s">
        <v>15675</v>
      </c>
      <c r="F7285" t="s">
        <v>1363</v>
      </c>
      <c r="G7285" t="s">
        <v>1391</v>
      </c>
      <c r="H7285" s="3" t="s">
        <v>10156</v>
      </c>
      <c r="I7285">
        <v>2021</v>
      </c>
      <c r="J7285" s="15" t="s">
        <v>10157</v>
      </c>
      <c r="K7285">
        <v>2021</v>
      </c>
      <c r="L7285" t="s">
        <v>1367</v>
      </c>
      <c r="M7285" t="s">
        <v>13659</v>
      </c>
      <c r="N7285" t="s">
        <v>15434</v>
      </c>
      <c r="O7285" t="s">
        <v>12173</v>
      </c>
      <c r="P7285" t="s">
        <v>133</v>
      </c>
      <c r="Q7285">
        <f t="shared" si="127"/>
        <v>335</v>
      </c>
      <c r="R7285">
        <v>1204076</v>
      </c>
      <c r="S7285" t="s">
        <v>3346</v>
      </c>
      <c r="T7285" t="s">
        <v>713</v>
      </c>
      <c r="U7285" s="75">
        <v>335</v>
      </c>
      <c r="V7285">
        <v>2.7</v>
      </c>
      <c r="W7285">
        <v>904.5</v>
      </c>
      <c r="AH7285" s="16"/>
      <c r="AI7285" t="s">
        <v>1375</v>
      </c>
    </row>
    <row r="7286" spans="1:35" x14ac:dyDescent="0.25">
      <c r="A7286" t="s">
        <v>15676</v>
      </c>
      <c r="B7286" s="1">
        <v>64</v>
      </c>
      <c r="C7286" t="s">
        <v>15377</v>
      </c>
      <c r="D7286">
        <v>17742323</v>
      </c>
      <c r="E7286" t="s">
        <v>15677</v>
      </c>
      <c r="F7286" t="s">
        <v>1363</v>
      </c>
      <c r="G7286" t="s">
        <v>15678</v>
      </c>
      <c r="H7286" s="3" t="s">
        <v>5315</v>
      </c>
      <c r="I7286">
        <v>2022</v>
      </c>
      <c r="J7286" s="15" t="s">
        <v>2273</v>
      </c>
      <c r="K7286">
        <v>2022</v>
      </c>
      <c r="L7286" t="s">
        <v>1367</v>
      </c>
      <c r="M7286" t="s">
        <v>15679</v>
      </c>
      <c r="N7286" t="s">
        <v>849</v>
      </c>
      <c r="O7286" t="s">
        <v>12173</v>
      </c>
      <c r="P7286" t="s">
        <v>133</v>
      </c>
      <c r="Q7286">
        <f t="shared" si="127"/>
        <v>25</v>
      </c>
      <c r="R7286">
        <v>45997845</v>
      </c>
      <c r="S7286" t="s">
        <v>3263</v>
      </c>
      <c r="T7286" t="s">
        <v>15680</v>
      </c>
      <c r="U7286" s="75">
        <v>25</v>
      </c>
      <c r="V7286">
        <v>25.25</v>
      </c>
      <c r="W7286">
        <v>631.25</v>
      </c>
      <c r="AH7286" s="16"/>
      <c r="AI7286" t="s">
        <v>1375</v>
      </c>
    </row>
    <row r="7287" spans="1:35" x14ac:dyDescent="0.25">
      <c r="A7287" t="s">
        <v>15681</v>
      </c>
      <c r="B7287" s="1">
        <v>64</v>
      </c>
      <c r="C7287" t="s">
        <v>15377</v>
      </c>
      <c r="D7287">
        <v>7827148</v>
      </c>
      <c r="E7287" t="s">
        <v>15386</v>
      </c>
      <c r="F7287" t="s">
        <v>1363</v>
      </c>
      <c r="G7287" t="s">
        <v>1391</v>
      </c>
      <c r="H7287" s="3" t="s">
        <v>6384</v>
      </c>
      <c r="I7287">
        <v>2018</v>
      </c>
      <c r="J7287" s="15" t="s">
        <v>6385</v>
      </c>
      <c r="K7287">
        <v>2018</v>
      </c>
      <c r="L7287" t="s">
        <v>1367</v>
      </c>
      <c r="M7287" t="s">
        <v>15386</v>
      </c>
      <c r="N7287" t="s">
        <v>15386</v>
      </c>
      <c r="O7287" t="s">
        <v>12173</v>
      </c>
      <c r="P7287" t="s">
        <v>133</v>
      </c>
      <c r="Q7287">
        <f t="shared" si="127"/>
        <v>500</v>
      </c>
      <c r="R7287">
        <v>1204076</v>
      </c>
      <c r="S7287" t="s">
        <v>3346</v>
      </c>
      <c r="T7287" t="s">
        <v>713</v>
      </c>
      <c r="U7287" s="75">
        <v>500</v>
      </c>
      <c r="V7287">
        <v>3</v>
      </c>
      <c r="W7287">
        <v>1500</v>
      </c>
      <c r="AH7287" s="16"/>
      <c r="AI7287" t="s">
        <v>1375</v>
      </c>
    </row>
    <row r="7288" spans="1:35" x14ac:dyDescent="0.25">
      <c r="A7288" t="s">
        <v>15682</v>
      </c>
      <c r="B7288" s="1">
        <v>64</v>
      </c>
      <c r="C7288" t="s">
        <v>15377</v>
      </c>
      <c r="D7288">
        <v>10559523</v>
      </c>
      <c r="E7288" t="s">
        <v>15683</v>
      </c>
      <c r="F7288" t="s">
        <v>1363</v>
      </c>
      <c r="G7288" t="s">
        <v>1364</v>
      </c>
      <c r="H7288" s="3" t="s">
        <v>4709</v>
      </c>
      <c r="I7288">
        <v>2019</v>
      </c>
      <c r="J7288" s="15" t="s">
        <v>6938</v>
      </c>
      <c r="K7288">
        <v>2019</v>
      </c>
      <c r="L7288" t="s">
        <v>1367</v>
      </c>
      <c r="M7288" t="s">
        <v>15438</v>
      </c>
      <c r="N7288" t="s">
        <v>15438</v>
      </c>
      <c r="O7288" t="s">
        <v>12173</v>
      </c>
      <c r="P7288" t="s">
        <v>3791</v>
      </c>
      <c r="Q7288">
        <f t="shared" si="127"/>
        <v>250</v>
      </c>
      <c r="R7288">
        <v>1204076</v>
      </c>
      <c r="S7288" t="s">
        <v>3346</v>
      </c>
      <c r="T7288" t="s">
        <v>713</v>
      </c>
      <c r="U7288" s="75">
        <v>250</v>
      </c>
      <c r="V7288">
        <v>2.9</v>
      </c>
      <c r="W7288">
        <v>725</v>
      </c>
      <c r="AH7288" s="16"/>
      <c r="AI7288" t="s">
        <v>1375</v>
      </c>
    </row>
    <row r="7289" spans="1:35" x14ac:dyDescent="0.25">
      <c r="A7289" t="s">
        <v>15684</v>
      </c>
      <c r="B7289" s="1">
        <v>64</v>
      </c>
      <c r="C7289" t="s">
        <v>15377</v>
      </c>
      <c r="D7289">
        <v>13351060</v>
      </c>
      <c r="E7289" t="s">
        <v>15685</v>
      </c>
      <c r="F7289" t="s">
        <v>1363</v>
      </c>
      <c r="G7289" t="s">
        <v>1391</v>
      </c>
      <c r="H7289" s="3" t="s">
        <v>10281</v>
      </c>
      <c r="I7289">
        <v>2020</v>
      </c>
      <c r="J7289" s="15" t="s">
        <v>10282</v>
      </c>
      <c r="K7289">
        <v>2020</v>
      </c>
      <c r="L7289" t="s">
        <v>1367</v>
      </c>
      <c r="M7289" t="s">
        <v>15686</v>
      </c>
      <c r="N7289" t="s">
        <v>15687</v>
      </c>
      <c r="O7289" t="s">
        <v>12173</v>
      </c>
      <c r="P7289" t="s">
        <v>133</v>
      </c>
      <c r="Q7289">
        <f t="shared" si="127"/>
        <v>31</v>
      </c>
      <c r="R7289">
        <v>6623069</v>
      </c>
      <c r="S7289" t="s">
        <v>1821</v>
      </c>
      <c r="T7289" t="s">
        <v>13421</v>
      </c>
      <c r="U7289" s="75">
        <v>31</v>
      </c>
      <c r="V7289">
        <v>3.48</v>
      </c>
      <c r="W7289">
        <v>107.88</v>
      </c>
      <c r="AH7289" s="16"/>
      <c r="AI7289" t="s">
        <v>1375</v>
      </c>
    </row>
    <row r="7290" spans="1:35" x14ac:dyDescent="0.25">
      <c r="A7290" t="s">
        <v>15688</v>
      </c>
      <c r="B7290" s="1">
        <v>64</v>
      </c>
      <c r="C7290" t="s">
        <v>15377</v>
      </c>
      <c r="D7290">
        <v>11445920</v>
      </c>
      <c r="E7290" t="s">
        <v>15689</v>
      </c>
      <c r="F7290" t="s">
        <v>1363</v>
      </c>
      <c r="G7290" t="s">
        <v>1391</v>
      </c>
      <c r="H7290" s="3" t="s">
        <v>2526</v>
      </c>
      <c r="I7290">
        <v>2019</v>
      </c>
      <c r="J7290" s="15" t="s">
        <v>1546</v>
      </c>
      <c r="K7290">
        <v>2019</v>
      </c>
      <c r="L7290" t="s">
        <v>1394</v>
      </c>
      <c r="M7290" t="s">
        <v>15447</v>
      </c>
      <c r="N7290" t="s">
        <v>15447</v>
      </c>
      <c r="O7290" t="s">
        <v>12173</v>
      </c>
      <c r="P7290" t="s">
        <v>133</v>
      </c>
      <c r="Q7290">
        <f t="shared" si="127"/>
        <v>4700</v>
      </c>
      <c r="R7290">
        <v>1204076</v>
      </c>
      <c r="S7290" t="s">
        <v>3346</v>
      </c>
      <c r="T7290" t="s">
        <v>713</v>
      </c>
      <c r="U7290" s="75">
        <v>4700</v>
      </c>
      <c r="V7290">
        <v>2.7</v>
      </c>
      <c r="W7290">
        <v>12690</v>
      </c>
      <c r="AH7290" s="16"/>
      <c r="AI7290" t="s">
        <v>1375</v>
      </c>
    </row>
    <row r="7291" spans="1:35" x14ac:dyDescent="0.25">
      <c r="A7291" t="s">
        <v>15690</v>
      </c>
      <c r="B7291" s="1">
        <v>64</v>
      </c>
      <c r="C7291" t="s">
        <v>15377</v>
      </c>
      <c r="D7291">
        <v>11447621</v>
      </c>
      <c r="E7291" t="s">
        <v>15447</v>
      </c>
      <c r="F7291" t="s">
        <v>1363</v>
      </c>
      <c r="G7291" t="s">
        <v>1391</v>
      </c>
      <c r="H7291" s="3" t="s">
        <v>2526</v>
      </c>
      <c r="I7291">
        <v>2019</v>
      </c>
      <c r="J7291" s="15" t="s">
        <v>1546</v>
      </c>
      <c r="K7291">
        <v>2019</v>
      </c>
      <c r="L7291" t="s">
        <v>1367</v>
      </c>
      <c r="M7291" t="s">
        <v>15447</v>
      </c>
      <c r="N7291" t="s">
        <v>15447</v>
      </c>
      <c r="O7291" t="s">
        <v>12173</v>
      </c>
      <c r="P7291" t="s">
        <v>7391</v>
      </c>
      <c r="Q7291">
        <f t="shared" si="127"/>
        <v>3000</v>
      </c>
      <c r="R7291">
        <v>1204076</v>
      </c>
      <c r="S7291" t="s">
        <v>3346</v>
      </c>
      <c r="T7291" t="s">
        <v>713</v>
      </c>
      <c r="U7291" s="75">
        <v>3000</v>
      </c>
      <c r="V7291">
        <v>2.7</v>
      </c>
      <c r="W7291">
        <v>8100</v>
      </c>
      <c r="AH7291" s="16"/>
      <c r="AI7291" t="s">
        <v>1375</v>
      </c>
    </row>
    <row r="7292" spans="1:35" x14ac:dyDescent="0.25">
      <c r="A7292" t="s">
        <v>15691</v>
      </c>
      <c r="B7292" s="1">
        <v>64</v>
      </c>
      <c r="C7292" t="s">
        <v>15377</v>
      </c>
      <c r="D7292">
        <v>4622154</v>
      </c>
      <c r="E7292" t="s">
        <v>2322</v>
      </c>
      <c r="F7292" t="s">
        <v>1363</v>
      </c>
      <c r="G7292" t="s">
        <v>1364</v>
      </c>
      <c r="H7292" s="3" t="s">
        <v>2323</v>
      </c>
      <c r="I7292">
        <v>2016</v>
      </c>
      <c r="J7292" s="15" t="s">
        <v>2324</v>
      </c>
      <c r="K7292">
        <v>2016</v>
      </c>
      <c r="L7292" t="s">
        <v>1367</v>
      </c>
      <c r="M7292" t="s">
        <v>15692</v>
      </c>
      <c r="O7292" t="s">
        <v>12173</v>
      </c>
      <c r="P7292" t="s">
        <v>849</v>
      </c>
      <c r="Q7292">
        <f t="shared" si="127"/>
        <v>1000</v>
      </c>
      <c r="R7292">
        <v>1204076</v>
      </c>
      <c r="S7292" t="s">
        <v>3346</v>
      </c>
      <c r="T7292" t="s">
        <v>15397</v>
      </c>
      <c r="U7292" s="75">
        <v>1000</v>
      </c>
      <c r="V7292">
        <v>3.5</v>
      </c>
      <c r="W7292">
        <v>3500</v>
      </c>
      <c r="AH7292" s="16"/>
      <c r="AI7292" t="s">
        <v>1375</v>
      </c>
    </row>
    <row r="7293" spans="1:35" x14ac:dyDescent="0.25">
      <c r="A7293" t="s">
        <v>15693</v>
      </c>
      <c r="B7293" s="1">
        <v>64</v>
      </c>
      <c r="C7293" t="s">
        <v>15377</v>
      </c>
      <c r="D7293">
        <v>4821912</v>
      </c>
      <c r="E7293" t="s">
        <v>3909</v>
      </c>
      <c r="F7293" t="s">
        <v>1363</v>
      </c>
      <c r="G7293" t="s">
        <v>1364</v>
      </c>
      <c r="H7293" s="3" t="s">
        <v>5573</v>
      </c>
      <c r="I7293">
        <v>2016</v>
      </c>
      <c r="J7293" s="15" t="s">
        <v>2829</v>
      </c>
      <c r="K7293">
        <v>2016</v>
      </c>
      <c r="L7293" t="s">
        <v>1367</v>
      </c>
      <c r="M7293" t="s">
        <v>15384</v>
      </c>
      <c r="N7293" t="s">
        <v>15384</v>
      </c>
      <c r="O7293" t="s">
        <v>12173</v>
      </c>
      <c r="P7293" t="s">
        <v>849</v>
      </c>
      <c r="Q7293">
        <f t="shared" si="127"/>
        <v>1500</v>
      </c>
      <c r="R7293">
        <v>1204076</v>
      </c>
      <c r="S7293" t="s">
        <v>3346</v>
      </c>
      <c r="T7293" t="s">
        <v>15397</v>
      </c>
      <c r="U7293" s="75">
        <v>1500</v>
      </c>
      <c r="V7293">
        <v>3.5</v>
      </c>
      <c r="W7293">
        <v>5250</v>
      </c>
      <c r="AH7293" s="16"/>
      <c r="AI7293" t="s">
        <v>1375</v>
      </c>
    </row>
    <row r="7294" spans="1:35" x14ac:dyDescent="0.25">
      <c r="A7294" t="s">
        <v>15694</v>
      </c>
      <c r="B7294" s="1">
        <v>64</v>
      </c>
      <c r="C7294" t="s">
        <v>15377</v>
      </c>
      <c r="D7294">
        <v>4684796</v>
      </c>
      <c r="E7294" t="s">
        <v>15386</v>
      </c>
      <c r="F7294" t="s">
        <v>1363</v>
      </c>
      <c r="G7294" t="s">
        <v>1391</v>
      </c>
      <c r="H7294" s="3" t="s">
        <v>8719</v>
      </c>
      <c r="I7294">
        <v>2016</v>
      </c>
      <c r="J7294" s="15" t="s">
        <v>8720</v>
      </c>
      <c r="K7294">
        <v>2016</v>
      </c>
      <c r="L7294" t="s">
        <v>1367</v>
      </c>
      <c r="M7294" t="s">
        <v>15386</v>
      </c>
      <c r="N7294" t="s">
        <v>15386</v>
      </c>
      <c r="O7294" t="s">
        <v>12173</v>
      </c>
      <c r="P7294" t="s">
        <v>849</v>
      </c>
      <c r="Q7294">
        <f t="shared" si="127"/>
        <v>2700</v>
      </c>
      <c r="R7294">
        <v>1204076</v>
      </c>
      <c r="S7294" t="s">
        <v>3346</v>
      </c>
      <c r="T7294" t="s">
        <v>13659</v>
      </c>
      <c r="U7294" s="75">
        <v>2700</v>
      </c>
      <c r="V7294">
        <v>3.5</v>
      </c>
      <c r="W7294">
        <v>9450</v>
      </c>
      <c r="AH7294" s="16"/>
      <c r="AI7294" t="s">
        <v>1375</v>
      </c>
    </row>
    <row r="7295" spans="1:35" x14ac:dyDescent="0.25">
      <c r="A7295" t="s">
        <v>15695</v>
      </c>
      <c r="B7295" s="1">
        <v>64</v>
      </c>
      <c r="C7295" t="s">
        <v>15377</v>
      </c>
      <c r="D7295">
        <v>5259622</v>
      </c>
      <c r="E7295" t="s">
        <v>2920</v>
      </c>
      <c r="F7295" t="s">
        <v>1363</v>
      </c>
      <c r="G7295" t="s">
        <v>1364</v>
      </c>
      <c r="H7295" s="3" t="s">
        <v>2662</v>
      </c>
      <c r="I7295">
        <v>2016</v>
      </c>
      <c r="J7295" s="15" t="s">
        <v>2921</v>
      </c>
      <c r="K7295">
        <v>2016</v>
      </c>
      <c r="L7295" t="s">
        <v>1367</v>
      </c>
      <c r="M7295" t="s">
        <v>15696</v>
      </c>
      <c r="N7295" t="s">
        <v>15696</v>
      </c>
      <c r="O7295" t="s">
        <v>12173</v>
      </c>
      <c r="P7295" t="s">
        <v>849</v>
      </c>
      <c r="Q7295">
        <f t="shared" si="127"/>
        <v>1200</v>
      </c>
      <c r="R7295">
        <v>1204076</v>
      </c>
      <c r="S7295" t="s">
        <v>3346</v>
      </c>
      <c r="T7295" t="s">
        <v>15397</v>
      </c>
      <c r="U7295" s="75">
        <v>1200</v>
      </c>
      <c r="V7295">
        <v>3.2</v>
      </c>
      <c r="W7295">
        <v>3840</v>
      </c>
      <c r="AH7295" s="16"/>
      <c r="AI7295" t="s">
        <v>1375</v>
      </c>
    </row>
    <row r="7296" spans="1:35" x14ac:dyDescent="0.25">
      <c r="A7296" t="s">
        <v>15697</v>
      </c>
      <c r="B7296" s="1">
        <v>64</v>
      </c>
      <c r="C7296" t="s">
        <v>15377</v>
      </c>
      <c r="D7296">
        <v>4535537</v>
      </c>
      <c r="E7296" t="s">
        <v>8226</v>
      </c>
      <c r="F7296" t="s">
        <v>1363</v>
      </c>
      <c r="G7296" t="s">
        <v>1364</v>
      </c>
      <c r="H7296" s="3" t="s">
        <v>2746</v>
      </c>
      <c r="I7296">
        <v>2016</v>
      </c>
      <c r="J7296" s="15" t="s">
        <v>4223</v>
      </c>
      <c r="K7296">
        <v>2016</v>
      </c>
      <c r="L7296" t="s">
        <v>1367</v>
      </c>
      <c r="M7296" t="s">
        <v>15698</v>
      </c>
      <c r="N7296" t="s">
        <v>15698</v>
      </c>
      <c r="O7296" t="s">
        <v>12173</v>
      </c>
      <c r="P7296" t="s">
        <v>849</v>
      </c>
      <c r="Q7296">
        <f t="shared" si="127"/>
        <v>2500</v>
      </c>
      <c r="R7296">
        <v>1204076</v>
      </c>
      <c r="S7296" t="s">
        <v>3346</v>
      </c>
      <c r="T7296" t="s">
        <v>15397</v>
      </c>
      <c r="U7296" s="75">
        <v>2500</v>
      </c>
      <c r="V7296">
        <v>3.1</v>
      </c>
      <c r="W7296">
        <v>7750</v>
      </c>
      <c r="AH7296" s="16"/>
      <c r="AI7296" t="s">
        <v>1375</v>
      </c>
    </row>
    <row r="7297" spans="1:35" x14ac:dyDescent="0.25">
      <c r="A7297" t="s">
        <v>15699</v>
      </c>
      <c r="B7297" s="1">
        <v>64</v>
      </c>
      <c r="C7297" t="s">
        <v>15377</v>
      </c>
      <c r="D7297">
        <v>6527094</v>
      </c>
      <c r="E7297" t="s">
        <v>7455</v>
      </c>
      <c r="F7297" t="s">
        <v>1363</v>
      </c>
      <c r="G7297" t="s">
        <v>1364</v>
      </c>
      <c r="H7297" s="3" t="s">
        <v>9107</v>
      </c>
      <c r="I7297">
        <v>2017</v>
      </c>
      <c r="J7297" s="15" t="s">
        <v>5987</v>
      </c>
      <c r="K7297">
        <v>2017</v>
      </c>
      <c r="L7297" t="s">
        <v>1367</v>
      </c>
      <c r="M7297" t="s">
        <v>15700</v>
      </c>
      <c r="O7297" t="s">
        <v>12173</v>
      </c>
      <c r="P7297" t="s">
        <v>849</v>
      </c>
      <c r="Q7297">
        <f t="shared" si="127"/>
        <v>800</v>
      </c>
      <c r="R7297">
        <v>1204076</v>
      </c>
      <c r="S7297" t="s">
        <v>3346</v>
      </c>
      <c r="T7297" t="s">
        <v>15397</v>
      </c>
      <c r="U7297" s="75">
        <v>800</v>
      </c>
      <c r="V7297">
        <v>3</v>
      </c>
      <c r="W7297">
        <v>2400</v>
      </c>
      <c r="AH7297" s="16"/>
      <c r="AI7297" t="s">
        <v>1375</v>
      </c>
    </row>
    <row r="7298" spans="1:35" x14ac:dyDescent="0.25">
      <c r="A7298" t="s">
        <v>15701</v>
      </c>
      <c r="B7298" s="1">
        <v>64</v>
      </c>
      <c r="C7298" t="s">
        <v>15377</v>
      </c>
      <c r="D7298">
        <v>7648677</v>
      </c>
      <c r="E7298" t="s">
        <v>15702</v>
      </c>
      <c r="F7298" t="s">
        <v>1363</v>
      </c>
      <c r="G7298" t="s">
        <v>1391</v>
      </c>
      <c r="H7298" s="3" t="s">
        <v>2333</v>
      </c>
      <c r="I7298">
        <v>2018</v>
      </c>
      <c r="J7298" s="15" t="s">
        <v>2334</v>
      </c>
      <c r="K7298">
        <v>2018</v>
      </c>
      <c r="L7298" t="s">
        <v>1367</v>
      </c>
      <c r="M7298" t="s">
        <v>13659</v>
      </c>
      <c r="N7298" t="s">
        <v>15434</v>
      </c>
      <c r="O7298" t="s">
        <v>12173</v>
      </c>
      <c r="P7298" t="s">
        <v>7391</v>
      </c>
      <c r="Q7298">
        <f t="shared" ref="Q7298:Q7361" si="128">U7298</f>
        <v>436</v>
      </c>
      <c r="R7298">
        <v>1204076</v>
      </c>
      <c r="S7298" t="s">
        <v>3346</v>
      </c>
      <c r="T7298" t="s">
        <v>713</v>
      </c>
      <c r="U7298" s="75">
        <v>436</v>
      </c>
      <c r="V7298">
        <v>2.95</v>
      </c>
      <c r="W7298">
        <v>1286.2</v>
      </c>
      <c r="AH7298" s="16"/>
      <c r="AI7298" t="s">
        <v>1375</v>
      </c>
    </row>
    <row r="7299" spans="1:35" x14ac:dyDescent="0.25">
      <c r="A7299" t="s">
        <v>15703</v>
      </c>
      <c r="B7299" s="1">
        <v>64</v>
      </c>
      <c r="C7299" t="s">
        <v>15377</v>
      </c>
      <c r="D7299">
        <v>9030263</v>
      </c>
      <c r="E7299" t="s">
        <v>15447</v>
      </c>
      <c r="F7299" t="s">
        <v>1363</v>
      </c>
      <c r="G7299" t="s">
        <v>1391</v>
      </c>
      <c r="H7299" s="3" t="s">
        <v>1720</v>
      </c>
      <c r="I7299">
        <v>2018</v>
      </c>
      <c r="J7299" s="15" t="s">
        <v>2641</v>
      </c>
      <c r="K7299">
        <v>2018</v>
      </c>
      <c r="L7299" t="s">
        <v>1394</v>
      </c>
      <c r="M7299" t="s">
        <v>15447</v>
      </c>
      <c r="N7299" t="s">
        <v>15447</v>
      </c>
      <c r="O7299" t="s">
        <v>12173</v>
      </c>
      <c r="P7299" t="s">
        <v>133</v>
      </c>
      <c r="Q7299">
        <f t="shared" si="128"/>
        <v>3000</v>
      </c>
      <c r="R7299">
        <v>1204076</v>
      </c>
      <c r="S7299" t="s">
        <v>3346</v>
      </c>
      <c r="T7299" t="s">
        <v>713</v>
      </c>
      <c r="U7299" s="75">
        <v>3000</v>
      </c>
      <c r="V7299">
        <v>2.7</v>
      </c>
      <c r="W7299">
        <v>8100</v>
      </c>
      <c r="AH7299" s="16"/>
      <c r="AI7299" t="s">
        <v>1375</v>
      </c>
    </row>
    <row r="7300" spans="1:35" x14ac:dyDescent="0.25">
      <c r="A7300" t="s">
        <v>15704</v>
      </c>
      <c r="B7300" s="1">
        <v>64</v>
      </c>
      <c r="C7300" t="s">
        <v>15377</v>
      </c>
      <c r="D7300">
        <v>10270612</v>
      </c>
      <c r="E7300" t="s">
        <v>15705</v>
      </c>
      <c r="F7300" t="s">
        <v>1363</v>
      </c>
      <c r="G7300" t="s">
        <v>1391</v>
      </c>
      <c r="H7300" s="3" t="s">
        <v>2547</v>
      </c>
      <c r="I7300">
        <v>2019</v>
      </c>
      <c r="J7300" s="15" t="s">
        <v>2548</v>
      </c>
      <c r="K7300">
        <v>2019</v>
      </c>
      <c r="L7300" t="s">
        <v>1367</v>
      </c>
      <c r="M7300" t="s">
        <v>15557</v>
      </c>
      <c r="N7300" t="s">
        <v>15557</v>
      </c>
      <c r="O7300" t="s">
        <v>12173</v>
      </c>
      <c r="P7300" t="s">
        <v>133</v>
      </c>
      <c r="Q7300">
        <f t="shared" si="128"/>
        <v>1522</v>
      </c>
      <c r="R7300">
        <v>1204076</v>
      </c>
      <c r="S7300" t="s">
        <v>3346</v>
      </c>
      <c r="T7300" t="s">
        <v>713</v>
      </c>
      <c r="U7300" s="75">
        <v>1522</v>
      </c>
      <c r="V7300">
        <v>2.8</v>
      </c>
      <c r="W7300">
        <v>4261.6000000000004</v>
      </c>
      <c r="AH7300" s="16"/>
      <c r="AI7300" t="s">
        <v>1375</v>
      </c>
    </row>
    <row r="7301" spans="1:35" x14ac:dyDescent="0.25">
      <c r="A7301" t="s">
        <v>15706</v>
      </c>
      <c r="B7301" s="1">
        <v>64</v>
      </c>
      <c r="C7301" t="s">
        <v>15377</v>
      </c>
      <c r="D7301">
        <v>9595295</v>
      </c>
      <c r="E7301" t="s">
        <v>8213</v>
      </c>
      <c r="F7301" t="s">
        <v>1363</v>
      </c>
      <c r="G7301" t="s">
        <v>1364</v>
      </c>
      <c r="H7301" s="3" t="s">
        <v>8214</v>
      </c>
      <c r="I7301">
        <v>2019</v>
      </c>
      <c r="J7301" s="15" t="s">
        <v>3503</v>
      </c>
      <c r="K7301">
        <v>2019</v>
      </c>
      <c r="L7301" t="s">
        <v>1367</v>
      </c>
      <c r="M7301" t="s">
        <v>15438</v>
      </c>
      <c r="N7301" t="s">
        <v>15438</v>
      </c>
      <c r="O7301" t="s">
        <v>12173</v>
      </c>
      <c r="P7301" t="s">
        <v>849</v>
      </c>
      <c r="Q7301">
        <f t="shared" si="128"/>
        <v>3000</v>
      </c>
      <c r="R7301">
        <v>6623069</v>
      </c>
      <c r="S7301" t="s">
        <v>1821</v>
      </c>
      <c r="T7301" t="s">
        <v>713</v>
      </c>
      <c r="U7301" s="75">
        <v>3000</v>
      </c>
      <c r="V7301">
        <v>2.94</v>
      </c>
      <c r="W7301">
        <v>8820</v>
      </c>
      <c r="AH7301" s="16"/>
      <c r="AI7301" t="s">
        <v>1375</v>
      </c>
    </row>
    <row r="7302" spans="1:35" x14ac:dyDescent="0.25">
      <c r="A7302" t="s">
        <v>15707</v>
      </c>
      <c r="B7302" s="1">
        <v>64</v>
      </c>
      <c r="C7302" t="s">
        <v>15377</v>
      </c>
      <c r="D7302">
        <v>9639616</v>
      </c>
      <c r="E7302" t="s">
        <v>15708</v>
      </c>
      <c r="F7302" t="s">
        <v>1363</v>
      </c>
      <c r="G7302" t="s">
        <v>1364</v>
      </c>
      <c r="H7302" s="3" t="s">
        <v>12379</v>
      </c>
      <c r="I7302">
        <v>2019</v>
      </c>
      <c r="J7302" s="15" t="s">
        <v>1741</v>
      </c>
      <c r="K7302">
        <v>2019</v>
      </c>
      <c r="L7302" t="s">
        <v>1367</v>
      </c>
      <c r="M7302" t="s">
        <v>14152</v>
      </c>
      <c r="N7302" t="s">
        <v>15709</v>
      </c>
      <c r="O7302" t="s">
        <v>12173</v>
      </c>
      <c r="P7302" t="s">
        <v>849</v>
      </c>
      <c r="Q7302">
        <f t="shared" si="128"/>
        <v>1200</v>
      </c>
      <c r="R7302">
        <v>1204076</v>
      </c>
      <c r="S7302" t="s">
        <v>3346</v>
      </c>
      <c r="T7302" t="s">
        <v>713</v>
      </c>
      <c r="U7302" s="75">
        <v>1200</v>
      </c>
      <c r="V7302">
        <v>2.65</v>
      </c>
      <c r="W7302">
        <v>3180</v>
      </c>
      <c r="AH7302" s="16"/>
      <c r="AI7302" t="s">
        <v>1375</v>
      </c>
    </row>
    <row r="7303" spans="1:35" x14ac:dyDescent="0.25">
      <c r="A7303" t="s">
        <v>15710</v>
      </c>
      <c r="B7303" s="1">
        <v>64</v>
      </c>
      <c r="C7303" t="s">
        <v>15377</v>
      </c>
      <c r="D7303">
        <v>10476857</v>
      </c>
      <c r="E7303" t="s">
        <v>15711</v>
      </c>
      <c r="F7303" t="s">
        <v>1363</v>
      </c>
      <c r="G7303" t="s">
        <v>1364</v>
      </c>
      <c r="H7303" s="3" t="s">
        <v>1577</v>
      </c>
      <c r="I7303">
        <v>2019</v>
      </c>
      <c r="J7303" s="15" t="s">
        <v>1578</v>
      </c>
      <c r="K7303">
        <v>2019</v>
      </c>
      <c r="L7303" t="s">
        <v>1367</v>
      </c>
      <c r="M7303" t="s">
        <v>15665</v>
      </c>
      <c r="N7303" t="s">
        <v>15665</v>
      </c>
      <c r="O7303" t="s">
        <v>12173</v>
      </c>
      <c r="P7303" t="s">
        <v>849</v>
      </c>
      <c r="Q7303">
        <f t="shared" si="128"/>
        <v>15000</v>
      </c>
      <c r="R7303">
        <v>1204076</v>
      </c>
      <c r="S7303" t="s">
        <v>3346</v>
      </c>
      <c r="T7303" t="s">
        <v>713</v>
      </c>
      <c r="U7303" s="75">
        <v>15000</v>
      </c>
      <c r="V7303">
        <v>2.7</v>
      </c>
      <c r="W7303">
        <v>40500</v>
      </c>
      <c r="AH7303" s="16"/>
      <c r="AI7303" t="s">
        <v>1375</v>
      </c>
    </row>
    <row r="7304" spans="1:35" x14ac:dyDescent="0.25">
      <c r="A7304" t="s">
        <v>15712</v>
      </c>
      <c r="B7304" s="1">
        <v>64</v>
      </c>
      <c r="C7304" t="s">
        <v>15377</v>
      </c>
      <c r="D7304">
        <v>11121521</v>
      </c>
      <c r="E7304" t="s">
        <v>15713</v>
      </c>
      <c r="F7304" t="s">
        <v>1363</v>
      </c>
      <c r="G7304" t="s">
        <v>1364</v>
      </c>
      <c r="H7304" s="3" t="s">
        <v>3511</v>
      </c>
      <c r="I7304">
        <v>2019</v>
      </c>
      <c r="J7304" s="15" t="s">
        <v>1640</v>
      </c>
      <c r="K7304">
        <v>2019</v>
      </c>
      <c r="L7304" t="s">
        <v>1367</v>
      </c>
      <c r="M7304" t="s">
        <v>13659</v>
      </c>
      <c r="N7304" t="s">
        <v>15714</v>
      </c>
      <c r="O7304" t="s">
        <v>12173</v>
      </c>
      <c r="P7304" t="s">
        <v>849</v>
      </c>
      <c r="Q7304">
        <f t="shared" si="128"/>
        <v>1500</v>
      </c>
      <c r="R7304">
        <v>6623069</v>
      </c>
      <c r="S7304" t="s">
        <v>1821</v>
      </c>
      <c r="T7304" t="s">
        <v>713</v>
      </c>
      <c r="U7304" s="75">
        <v>1500</v>
      </c>
      <c r="V7304">
        <v>2.87</v>
      </c>
      <c r="W7304">
        <v>4305</v>
      </c>
      <c r="AH7304" s="16"/>
      <c r="AI7304" t="s">
        <v>1375</v>
      </c>
    </row>
    <row r="7305" spans="1:35" x14ac:dyDescent="0.25">
      <c r="A7305" t="s">
        <v>15715</v>
      </c>
      <c r="B7305" s="1">
        <v>64</v>
      </c>
      <c r="C7305" t="s">
        <v>15377</v>
      </c>
      <c r="D7305">
        <v>15492710</v>
      </c>
      <c r="E7305" t="s">
        <v>15716</v>
      </c>
      <c r="F7305" t="s">
        <v>1363</v>
      </c>
      <c r="G7305" t="s">
        <v>9607</v>
      </c>
      <c r="H7305" s="3" t="s">
        <v>1908</v>
      </c>
      <c r="I7305">
        <v>2021</v>
      </c>
      <c r="J7305" s="15" t="s">
        <v>1458</v>
      </c>
      <c r="K7305">
        <v>2021</v>
      </c>
      <c r="L7305" t="s">
        <v>1367</v>
      </c>
      <c r="M7305" t="s">
        <v>15717</v>
      </c>
      <c r="N7305" t="s">
        <v>15717</v>
      </c>
      <c r="O7305" t="s">
        <v>12173</v>
      </c>
      <c r="P7305" t="s">
        <v>133</v>
      </c>
      <c r="Q7305">
        <f t="shared" si="128"/>
        <v>2500</v>
      </c>
      <c r="R7305">
        <v>1204076</v>
      </c>
      <c r="S7305" t="s">
        <v>3346</v>
      </c>
      <c r="T7305" t="s">
        <v>15397</v>
      </c>
      <c r="U7305" s="75">
        <v>2500</v>
      </c>
      <c r="V7305">
        <v>5</v>
      </c>
      <c r="W7305">
        <v>12500</v>
      </c>
      <c r="AH7305" s="16"/>
      <c r="AI7305" t="s">
        <v>1375</v>
      </c>
    </row>
    <row r="7306" spans="1:35" x14ac:dyDescent="0.25">
      <c r="A7306" t="s">
        <v>15718</v>
      </c>
      <c r="B7306" s="1">
        <v>64</v>
      </c>
      <c r="C7306" t="s">
        <v>15377</v>
      </c>
      <c r="D7306">
        <v>5793955</v>
      </c>
      <c r="E7306" t="s">
        <v>15719</v>
      </c>
      <c r="F7306" t="s">
        <v>1363</v>
      </c>
      <c r="G7306" t="s">
        <v>1391</v>
      </c>
      <c r="H7306" s="3" t="s">
        <v>15720</v>
      </c>
      <c r="I7306">
        <v>2017</v>
      </c>
      <c r="J7306" s="15" t="s">
        <v>2973</v>
      </c>
      <c r="K7306">
        <v>2017</v>
      </c>
      <c r="L7306" t="s">
        <v>1367</v>
      </c>
      <c r="M7306" t="s">
        <v>15721</v>
      </c>
      <c r="N7306" t="s">
        <v>2541</v>
      </c>
      <c r="O7306" t="s">
        <v>12173</v>
      </c>
      <c r="P7306" t="s">
        <v>15722</v>
      </c>
      <c r="Q7306">
        <f t="shared" si="128"/>
        <v>3100</v>
      </c>
      <c r="R7306">
        <v>1204076</v>
      </c>
      <c r="S7306" t="s">
        <v>3346</v>
      </c>
      <c r="T7306" t="s">
        <v>13659</v>
      </c>
      <c r="U7306" s="75">
        <v>3100</v>
      </c>
      <c r="V7306">
        <v>3.1</v>
      </c>
      <c r="W7306">
        <v>9610</v>
      </c>
      <c r="AH7306" s="16"/>
      <c r="AI7306" t="s">
        <v>1375</v>
      </c>
    </row>
    <row r="7307" spans="1:35" x14ac:dyDescent="0.25">
      <c r="A7307" t="s">
        <v>15723</v>
      </c>
      <c r="B7307" s="1">
        <v>64</v>
      </c>
      <c r="C7307" t="s">
        <v>15377</v>
      </c>
      <c r="D7307">
        <v>5798639</v>
      </c>
      <c r="E7307" t="s">
        <v>15724</v>
      </c>
      <c r="F7307" t="s">
        <v>1363</v>
      </c>
      <c r="G7307" t="s">
        <v>1391</v>
      </c>
      <c r="H7307" s="3" t="s">
        <v>5774</v>
      </c>
      <c r="I7307">
        <v>2017</v>
      </c>
      <c r="J7307" s="15" t="s">
        <v>5755</v>
      </c>
      <c r="K7307">
        <v>2017</v>
      </c>
      <c r="L7307" t="s">
        <v>1367</v>
      </c>
      <c r="M7307" t="s">
        <v>13659</v>
      </c>
      <c r="N7307" t="s">
        <v>15434</v>
      </c>
      <c r="O7307" t="s">
        <v>12173</v>
      </c>
      <c r="P7307" t="s">
        <v>7391</v>
      </c>
      <c r="Q7307">
        <f t="shared" si="128"/>
        <v>259</v>
      </c>
      <c r="R7307">
        <v>1204076</v>
      </c>
      <c r="S7307" t="s">
        <v>3346</v>
      </c>
      <c r="T7307" t="s">
        <v>13659</v>
      </c>
      <c r="U7307" s="75">
        <v>259</v>
      </c>
      <c r="V7307">
        <v>4</v>
      </c>
      <c r="W7307">
        <v>1036</v>
      </c>
      <c r="AH7307" s="16"/>
      <c r="AI7307" t="s">
        <v>1375</v>
      </c>
    </row>
    <row r="7308" spans="1:35" x14ac:dyDescent="0.25">
      <c r="A7308" t="s">
        <v>15725</v>
      </c>
      <c r="B7308" s="1">
        <v>64</v>
      </c>
      <c r="C7308" t="s">
        <v>15377</v>
      </c>
      <c r="D7308">
        <v>5810396</v>
      </c>
      <c r="E7308" t="s">
        <v>15404</v>
      </c>
      <c r="F7308" t="s">
        <v>1363</v>
      </c>
      <c r="G7308" t="s">
        <v>1391</v>
      </c>
      <c r="H7308" s="3" t="s">
        <v>5774</v>
      </c>
      <c r="I7308">
        <v>2017</v>
      </c>
      <c r="J7308" s="15" t="s">
        <v>2408</v>
      </c>
      <c r="K7308">
        <v>2017</v>
      </c>
      <c r="L7308" t="s">
        <v>1367</v>
      </c>
      <c r="M7308" t="s">
        <v>15404</v>
      </c>
      <c r="O7308" t="s">
        <v>12173</v>
      </c>
      <c r="P7308" t="s">
        <v>7391</v>
      </c>
      <c r="Q7308">
        <f t="shared" si="128"/>
        <v>1710</v>
      </c>
      <c r="R7308">
        <v>6623069</v>
      </c>
      <c r="S7308" t="s">
        <v>1821</v>
      </c>
      <c r="T7308" t="s">
        <v>15393</v>
      </c>
      <c r="U7308" s="75">
        <v>1710</v>
      </c>
      <c r="V7308">
        <v>2.75</v>
      </c>
      <c r="W7308">
        <v>4702.5</v>
      </c>
      <c r="AH7308" s="16"/>
      <c r="AI7308" t="s">
        <v>1375</v>
      </c>
    </row>
    <row r="7309" spans="1:35" x14ac:dyDescent="0.25">
      <c r="A7309" t="s">
        <v>15726</v>
      </c>
      <c r="B7309" s="1">
        <v>64</v>
      </c>
      <c r="C7309" t="s">
        <v>15377</v>
      </c>
      <c r="D7309">
        <v>5818443</v>
      </c>
      <c r="E7309" t="s">
        <v>15727</v>
      </c>
      <c r="F7309" t="s">
        <v>1363</v>
      </c>
      <c r="G7309" t="s">
        <v>1391</v>
      </c>
      <c r="H7309" s="3" t="s">
        <v>2973</v>
      </c>
      <c r="I7309">
        <v>2017</v>
      </c>
      <c r="J7309" s="15" t="s">
        <v>2965</v>
      </c>
      <c r="K7309">
        <v>2017</v>
      </c>
      <c r="L7309" t="s">
        <v>1367</v>
      </c>
      <c r="M7309" t="s">
        <v>15414</v>
      </c>
      <c r="O7309" t="s">
        <v>12173</v>
      </c>
      <c r="P7309" t="s">
        <v>133</v>
      </c>
      <c r="Q7309">
        <f t="shared" si="128"/>
        <v>4000</v>
      </c>
      <c r="R7309">
        <v>6623069</v>
      </c>
      <c r="S7309" t="s">
        <v>1821</v>
      </c>
      <c r="T7309" t="s">
        <v>15393</v>
      </c>
      <c r="U7309" s="75">
        <v>4000</v>
      </c>
      <c r="V7309">
        <v>3.45</v>
      </c>
      <c r="W7309">
        <v>13800</v>
      </c>
      <c r="AH7309" s="16"/>
      <c r="AI7309" t="s">
        <v>1375</v>
      </c>
    </row>
    <row r="7310" spans="1:35" x14ac:dyDescent="0.25">
      <c r="A7310" t="s">
        <v>15728</v>
      </c>
      <c r="B7310" s="1">
        <v>64</v>
      </c>
      <c r="C7310" t="s">
        <v>15377</v>
      </c>
      <c r="D7310">
        <v>5819326</v>
      </c>
      <c r="E7310" t="s">
        <v>2972</v>
      </c>
      <c r="F7310" t="s">
        <v>1363</v>
      </c>
      <c r="G7310" t="s">
        <v>1364</v>
      </c>
      <c r="H7310" s="3" t="s">
        <v>2973</v>
      </c>
      <c r="I7310">
        <v>2017</v>
      </c>
      <c r="J7310" s="15" t="s">
        <v>2964</v>
      </c>
      <c r="K7310">
        <v>2017</v>
      </c>
      <c r="L7310" t="s">
        <v>1367</v>
      </c>
      <c r="M7310" t="s">
        <v>15421</v>
      </c>
      <c r="N7310" t="s">
        <v>15421</v>
      </c>
      <c r="O7310" t="s">
        <v>12173</v>
      </c>
      <c r="P7310" t="s">
        <v>849</v>
      </c>
      <c r="Q7310">
        <f t="shared" si="128"/>
        <v>800</v>
      </c>
      <c r="R7310">
        <v>1204076</v>
      </c>
      <c r="S7310" t="s">
        <v>3346</v>
      </c>
      <c r="T7310" t="s">
        <v>15397</v>
      </c>
      <c r="U7310" s="75">
        <v>800</v>
      </c>
      <c r="V7310">
        <v>3.1</v>
      </c>
      <c r="W7310">
        <v>2480</v>
      </c>
      <c r="AH7310" s="16"/>
      <c r="AI7310" t="s">
        <v>1375</v>
      </c>
    </row>
    <row r="7311" spans="1:35" x14ac:dyDescent="0.25">
      <c r="A7311" t="s">
        <v>15729</v>
      </c>
      <c r="B7311" s="1">
        <v>64</v>
      </c>
      <c r="C7311" t="s">
        <v>15377</v>
      </c>
      <c r="D7311">
        <v>5826411</v>
      </c>
      <c r="E7311" t="s">
        <v>15386</v>
      </c>
      <c r="F7311" t="s">
        <v>1363</v>
      </c>
      <c r="G7311" t="s">
        <v>1391</v>
      </c>
      <c r="H7311" s="3" t="s">
        <v>5755</v>
      </c>
      <c r="I7311">
        <v>2017</v>
      </c>
      <c r="J7311" s="15" t="s">
        <v>5766</v>
      </c>
      <c r="K7311">
        <v>2017</v>
      </c>
      <c r="L7311" t="s">
        <v>1367</v>
      </c>
      <c r="M7311" t="s">
        <v>15386</v>
      </c>
      <c r="N7311" t="s">
        <v>15386</v>
      </c>
      <c r="O7311" t="s">
        <v>12173</v>
      </c>
      <c r="P7311" t="s">
        <v>133</v>
      </c>
      <c r="Q7311">
        <f t="shared" si="128"/>
        <v>600</v>
      </c>
      <c r="R7311">
        <v>6623069</v>
      </c>
      <c r="S7311" t="s">
        <v>1821</v>
      </c>
      <c r="T7311" t="s">
        <v>15730</v>
      </c>
      <c r="U7311" s="75">
        <v>600</v>
      </c>
      <c r="V7311">
        <v>3.95</v>
      </c>
      <c r="W7311">
        <v>2370</v>
      </c>
      <c r="AH7311" s="16"/>
      <c r="AI7311" t="s">
        <v>1375</v>
      </c>
    </row>
    <row r="7312" spans="1:35" x14ac:dyDescent="0.25">
      <c r="A7312" t="s">
        <v>15731</v>
      </c>
      <c r="B7312" s="1">
        <v>64</v>
      </c>
      <c r="C7312" t="s">
        <v>15377</v>
      </c>
      <c r="D7312">
        <v>5966043</v>
      </c>
      <c r="E7312" t="s">
        <v>13806</v>
      </c>
      <c r="F7312" t="s">
        <v>1363</v>
      </c>
      <c r="G7312" t="s">
        <v>1364</v>
      </c>
      <c r="H7312" s="3" t="s">
        <v>2412</v>
      </c>
      <c r="I7312">
        <v>2017</v>
      </c>
      <c r="J7312" s="15" t="s">
        <v>2997</v>
      </c>
      <c r="K7312">
        <v>2017</v>
      </c>
      <c r="L7312" t="s">
        <v>1367</v>
      </c>
      <c r="M7312" t="s">
        <v>15732</v>
      </c>
      <c r="N7312" t="s">
        <v>15732</v>
      </c>
      <c r="O7312">
        <v>0</v>
      </c>
      <c r="P7312" t="s">
        <v>849</v>
      </c>
      <c r="Q7312">
        <f t="shared" si="128"/>
        <v>1100</v>
      </c>
      <c r="R7312">
        <v>1204076</v>
      </c>
      <c r="S7312" t="s">
        <v>3346</v>
      </c>
      <c r="T7312" t="s">
        <v>15397</v>
      </c>
      <c r="U7312" s="75">
        <v>1100</v>
      </c>
      <c r="V7312">
        <v>3.1</v>
      </c>
      <c r="W7312">
        <v>3410</v>
      </c>
      <c r="AH7312" s="16"/>
      <c r="AI7312" t="s">
        <v>1375</v>
      </c>
    </row>
    <row r="7313" spans="1:35" x14ac:dyDescent="0.25">
      <c r="A7313" t="s">
        <v>15733</v>
      </c>
      <c r="B7313" s="1">
        <v>64</v>
      </c>
      <c r="C7313" t="s">
        <v>15377</v>
      </c>
      <c r="D7313">
        <v>5970229</v>
      </c>
      <c r="E7313" t="s">
        <v>15734</v>
      </c>
      <c r="F7313" t="s">
        <v>1363</v>
      </c>
      <c r="G7313" t="s">
        <v>1364</v>
      </c>
      <c r="H7313" s="3" t="s">
        <v>2447</v>
      </c>
      <c r="I7313">
        <v>2017</v>
      </c>
      <c r="J7313" s="15" t="s">
        <v>5867</v>
      </c>
      <c r="K7313">
        <v>2017</v>
      </c>
      <c r="L7313" t="s">
        <v>1367</v>
      </c>
      <c r="M7313" t="s">
        <v>15478</v>
      </c>
      <c r="O7313" t="s">
        <v>12173</v>
      </c>
      <c r="P7313" t="s">
        <v>849</v>
      </c>
      <c r="Q7313">
        <f t="shared" si="128"/>
        <v>12820</v>
      </c>
      <c r="R7313">
        <v>1204076</v>
      </c>
      <c r="S7313" t="s">
        <v>3346</v>
      </c>
      <c r="T7313" t="s">
        <v>15397</v>
      </c>
      <c r="U7313" s="75">
        <v>12820</v>
      </c>
      <c r="V7313">
        <v>3</v>
      </c>
      <c r="W7313">
        <v>38460</v>
      </c>
      <c r="AH7313" s="16"/>
      <c r="AI7313" t="s">
        <v>1375</v>
      </c>
    </row>
    <row r="7314" spans="1:35" x14ac:dyDescent="0.25">
      <c r="A7314" t="s">
        <v>15735</v>
      </c>
      <c r="B7314" s="1">
        <v>64</v>
      </c>
      <c r="C7314" t="s">
        <v>15377</v>
      </c>
      <c r="D7314">
        <v>6379419</v>
      </c>
      <c r="E7314" t="s">
        <v>15736</v>
      </c>
      <c r="F7314" t="s">
        <v>1363</v>
      </c>
      <c r="G7314" t="s">
        <v>1364</v>
      </c>
      <c r="H7314" s="3" t="s">
        <v>5983</v>
      </c>
      <c r="I7314">
        <v>2017</v>
      </c>
      <c r="J7314" s="15" t="s">
        <v>9089</v>
      </c>
      <c r="K7314">
        <v>2017</v>
      </c>
      <c r="L7314" t="s">
        <v>1367</v>
      </c>
      <c r="M7314" t="s">
        <v>15737</v>
      </c>
      <c r="N7314" t="s">
        <v>15737</v>
      </c>
      <c r="O7314">
        <v>0</v>
      </c>
      <c r="P7314" t="s">
        <v>849</v>
      </c>
      <c r="Q7314">
        <f t="shared" si="128"/>
        <v>1450</v>
      </c>
      <c r="R7314">
        <v>1204076</v>
      </c>
      <c r="S7314" t="s">
        <v>3346</v>
      </c>
      <c r="T7314" t="s">
        <v>15397</v>
      </c>
      <c r="U7314" s="75">
        <v>1450</v>
      </c>
      <c r="V7314">
        <v>2.99</v>
      </c>
      <c r="W7314">
        <v>4335.5</v>
      </c>
      <c r="AH7314" s="16"/>
      <c r="AI7314" t="s">
        <v>1375</v>
      </c>
    </row>
    <row r="7315" spans="1:35" x14ac:dyDescent="0.25">
      <c r="A7315" t="s">
        <v>15738</v>
      </c>
      <c r="B7315" s="1">
        <v>64</v>
      </c>
      <c r="C7315" t="s">
        <v>15377</v>
      </c>
      <c r="D7315">
        <v>7374941</v>
      </c>
      <c r="E7315" t="s">
        <v>15739</v>
      </c>
      <c r="F7315" t="s">
        <v>1363</v>
      </c>
      <c r="G7315" t="s">
        <v>1364</v>
      </c>
      <c r="H7315" s="3" t="s">
        <v>3911</v>
      </c>
      <c r="I7315">
        <v>2018</v>
      </c>
      <c r="J7315" s="15" t="s">
        <v>7090</v>
      </c>
      <c r="K7315">
        <v>2018</v>
      </c>
      <c r="L7315" t="s">
        <v>1367</v>
      </c>
      <c r="M7315" t="s">
        <v>15515</v>
      </c>
      <c r="N7315" t="s">
        <v>15740</v>
      </c>
      <c r="O7315" t="s">
        <v>12173</v>
      </c>
      <c r="P7315" t="s">
        <v>849</v>
      </c>
      <c r="Q7315">
        <f t="shared" si="128"/>
        <v>800</v>
      </c>
      <c r="R7315">
        <v>1204076</v>
      </c>
      <c r="S7315" t="s">
        <v>3346</v>
      </c>
      <c r="T7315" t="s">
        <v>713</v>
      </c>
      <c r="U7315" s="75">
        <v>800</v>
      </c>
      <c r="V7315">
        <v>3</v>
      </c>
      <c r="W7315">
        <v>2400</v>
      </c>
      <c r="AH7315" s="16"/>
      <c r="AI7315" t="s">
        <v>1375</v>
      </c>
    </row>
    <row r="7316" spans="1:35" x14ac:dyDescent="0.25">
      <c r="A7316" t="s">
        <v>15741</v>
      </c>
      <c r="B7316" s="1">
        <v>64</v>
      </c>
      <c r="C7316" t="s">
        <v>15377</v>
      </c>
      <c r="D7316">
        <v>10830766</v>
      </c>
      <c r="E7316" t="s">
        <v>15742</v>
      </c>
      <c r="F7316" t="s">
        <v>1363</v>
      </c>
      <c r="G7316" t="s">
        <v>1391</v>
      </c>
      <c r="H7316" s="3" t="s">
        <v>6589</v>
      </c>
      <c r="I7316">
        <v>2019</v>
      </c>
      <c r="J7316" s="15" t="s">
        <v>7495</v>
      </c>
      <c r="K7316">
        <v>2019</v>
      </c>
      <c r="L7316" t="s">
        <v>1367</v>
      </c>
      <c r="M7316" t="s">
        <v>15742</v>
      </c>
      <c r="N7316" t="s">
        <v>15743</v>
      </c>
      <c r="O7316" t="s">
        <v>12173</v>
      </c>
      <c r="P7316" t="s">
        <v>133</v>
      </c>
      <c r="Q7316">
        <f t="shared" si="128"/>
        <v>200</v>
      </c>
      <c r="R7316">
        <v>1204076</v>
      </c>
      <c r="S7316" t="s">
        <v>3346</v>
      </c>
      <c r="T7316" t="s">
        <v>713</v>
      </c>
      <c r="U7316" s="75">
        <v>200</v>
      </c>
      <c r="V7316">
        <v>3</v>
      </c>
      <c r="W7316">
        <v>600</v>
      </c>
      <c r="AH7316" s="16"/>
      <c r="AI7316" t="s">
        <v>1375</v>
      </c>
    </row>
    <row r="7317" spans="1:35" x14ac:dyDescent="0.25">
      <c r="A7317" t="s">
        <v>15744</v>
      </c>
      <c r="B7317" s="1">
        <v>64</v>
      </c>
      <c r="C7317" t="s">
        <v>15377</v>
      </c>
      <c r="D7317">
        <v>8820287</v>
      </c>
      <c r="E7317" t="s">
        <v>15386</v>
      </c>
      <c r="F7317" t="s">
        <v>1363</v>
      </c>
      <c r="G7317" t="s">
        <v>1391</v>
      </c>
      <c r="H7317" s="3" t="s">
        <v>9339</v>
      </c>
      <c r="I7317">
        <v>2018</v>
      </c>
      <c r="J7317" s="15" t="s">
        <v>2544</v>
      </c>
      <c r="K7317">
        <v>2018</v>
      </c>
      <c r="L7317" t="s">
        <v>1367</v>
      </c>
      <c r="M7317" t="s">
        <v>15386</v>
      </c>
      <c r="N7317" t="s">
        <v>15386</v>
      </c>
      <c r="O7317" t="s">
        <v>12173</v>
      </c>
      <c r="P7317" t="s">
        <v>133</v>
      </c>
      <c r="Q7317">
        <f t="shared" si="128"/>
        <v>15400</v>
      </c>
      <c r="R7317">
        <v>1204076</v>
      </c>
      <c r="S7317" t="s">
        <v>3346</v>
      </c>
      <c r="T7317" t="s">
        <v>713</v>
      </c>
      <c r="U7317" s="75">
        <v>15400</v>
      </c>
      <c r="V7317">
        <v>2.7</v>
      </c>
      <c r="W7317">
        <v>41580</v>
      </c>
      <c r="AH7317" s="16"/>
      <c r="AI7317" t="s">
        <v>1375</v>
      </c>
    </row>
    <row r="7318" spans="1:35" x14ac:dyDescent="0.25">
      <c r="A7318" t="s">
        <v>15745</v>
      </c>
      <c r="B7318" s="1">
        <v>64</v>
      </c>
      <c r="C7318" t="s">
        <v>15377</v>
      </c>
      <c r="D7318">
        <v>10510850</v>
      </c>
      <c r="E7318" t="s">
        <v>15746</v>
      </c>
      <c r="F7318" t="s">
        <v>1363</v>
      </c>
      <c r="G7318" t="s">
        <v>1364</v>
      </c>
      <c r="H7318" s="3" t="s">
        <v>2565</v>
      </c>
      <c r="I7318">
        <v>2019</v>
      </c>
      <c r="J7318" s="15" t="s">
        <v>2579</v>
      </c>
      <c r="K7318">
        <v>2019</v>
      </c>
      <c r="L7318" t="s">
        <v>1367</v>
      </c>
      <c r="M7318" t="s">
        <v>13659</v>
      </c>
      <c r="N7318" t="s">
        <v>15709</v>
      </c>
      <c r="O7318" t="s">
        <v>12173</v>
      </c>
      <c r="P7318" t="s">
        <v>849</v>
      </c>
      <c r="Q7318">
        <f t="shared" si="128"/>
        <v>1500</v>
      </c>
      <c r="R7318">
        <v>41296184</v>
      </c>
      <c r="S7318" t="s">
        <v>2199</v>
      </c>
      <c r="T7318" t="s">
        <v>1379</v>
      </c>
      <c r="U7318" s="75">
        <v>1500</v>
      </c>
      <c r="V7318">
        <v>5.32</v>
      </c>
      <c r="W7318">
        <v>7980</v>
      </c>
      <c r="AH7318" s="16"/>
      <c r="AI7318" t="s">
        <v>1375</v>
      </c>
    </row>
    <row r="7319" spans="1:35" x14ac:dyDescent="0.25">
      <c r="A7319" t="s">
        <v>15747</v>
      </c>
      <c r="B7319" s="1">
        <v>64</v>
      </c>
      <c r="C7319" t="s">
        <v>15377</v>
      </c>
      <c r="D7319">
        <v>13125109</v>
      </c>
      <c r="E7319" t="s">
        <v>15748</v>
      </c>
      <c r="F7319" t="s">
        <v>3576</v>
      </c>
      <c r="G7319" t="s">
        <v>1391</v>
      </c>
      <c r="H7319" s="3" t="s">
        <v>15749</v>
      </c>
      <c r="I7319">
        <v>2020</v>
      </c>
      <c r="J7319" s="15" t="s">
        <v>4858</v>
      </c>
      <c r="K7319">
        <v>2020</v>
      </c>
      <c r="L7319" t="s">
        <v>1394</v>
      </c>
      <c r="M7319" t="s">
        <v>15386</v>
      </c>
      <c r="N7319" t="s">
        <v>4376</v>
      </c>
      <c r="O7319" t="s">
        <v>12173</v>
      </c>
      <c r="P7319" t="s">
        <v>133</v>
      </c>
      <c r="Q7319">
        <f t="shared" si="128"/>
        <v>31</v>
      </c>
      <c r="R7319">
        <v>6623069</v>
      </c>
      <c r="S7319" t="s">
        <v>1821</v>
      </c>
      <c r="T7319" t="s">
        <v>713</v>
      </c>
      <c r="U7319" s="75">
        <v>31</v>
      </c>
      <c r="V7319">
        <v>3.48</v>
      </c>
      <c r="W7319">
        <v>107.88</v>
      </c>
      <c r="AH7319" s="16"/>
      <c r="AI7319" t="s">
        <v>1375</v>
      </c>
    </row>
    <row r="7320" spans="1:35" x14ac:dyDescent="0.25">
      <c r="A7320" t="s">
        <v>15750</v>
      </c>
      <c r="B7320" s="1">
        <v>64</v>
      </c>
      <c r="C7320" t="s">
        <v>15377</v>
      </c>
      <c r="D7320">
        <v>4671236</v>
      </c>
      <c r="E7320" t="s">
        <v>15751</v>
      </c>
      <c r="F7320" t="s">
        <v>1363</v>
      </c>
      <c r="G7320" t="s">
        <v>1364</v>
      </c>
      <c r="H7320" s="3" t="s">
        <v>8256</v>
      </c>
      <c r="I7320">
        <v>2016</v>
      </c>
      <c r="J7320" s="15" t="s">
        <v>5555</v>
      </c>
      <c r="K7320">
        <v>2016</v>
      </c>
      <c r="L7320" t="s">
        <v>1367</v>
      </c>
      <c r="M7320" t="s">
        <v>15752</v>
      </c>
      <c r="N7320" t="s">
        <v>15752</v>
      </c>
      <c r="O7320">
        <v>0</v>
      </c>
      <c r="P7320" t="s">
        <v>849</v>
      </c>
      <c r="Q7320">
        <f t="shared" si="128"/>
        <v>4200</v>
      </c>
      <c r="R7320">
        <v>1204076</v>
      </c>
      <c r="S7320" t="s">
        <v>3346</v>
      </c>
      <c r="T7320" t="s">
        <v>15397</v>
      </c>
      <c r="U7320" s="75">
        <v>4200</v>
      </c>
      <c r="V7320">
        <v>3.5</v>
      </c>
      <c r="W7320">
        <v>14700</v>
      </c>
      <c r="AH7320" s="16"/>
      <c r="AI7320" t="s">
        <v>1375</v>
      </c>
    </row>
    <row r="7321" spans="1:35" x14ac:dyDescent="0.25">
      <c r="A7321" t="s">
        <v>15753</v>
      </c>
      <c r="B7321" s="1">
        <v>64</v>
      </c>
      <c r="C7321" t="s">
        <v>15377</v>
      </c>
      <c r="D7321">
        <v>4960165</v>
      </c>
      <c r="E7321" t="s">
        <v>13829</v>
      </c>
      <c r="F7321" t="s">
        <v>1363</v>
      </c>
      <c r="G7321" t="s">
        <v>1364</v>
      </c>
      <c r="H7321" s="3" t="s">
        <v>2875</v>
      </c>
      <c r="I7321">
        <v>2016</v>
      </c>
      <c r="J7321" s="15" t="s">
        <v>2900</v>
      </c>
      <c r="K7321">
        <v>2016</v>
      </c>
      <c r="L7321" t="s">
        <v>1367</v>
      </c>
      <c r="M7321" t="s">
        <v>15534</v>
      </c>
      <c r="O7321" t="s">
        <v>12173</v>
      </c>
      <c r="P7321" t="s">
        <v>849</v>
      </c>
      <c r="Q7321">
        <f t="shared" si="128"/>
        <v>900</v>
      </c>
      <c r="R7321">
        <v>1204076</v>
      </c>
      <c r="S7321" t="s">
        <v>3346</v>
      </c>
      <c r="T7321" t="s">
        <v>15397</v>
      </c>
      <c r="U7321" s="75">
        <v>900</v>
      </c>
      <c r="V7321">
        <v>3.25</v>
      </c>
      <c r="W7321">
        <v>2925</v>
      </c>
      <c r="AH7321" s="16"/>
      <c r="AI7321" t="s">
        <v>1375</v>
      </c>
    </row>
    <row r="7322" spans="1:35" x14ac:dyDescent="0.25">
      <c r="A7322" t="s">
        <v>15754</v>
      </c>
      <c r="B7322" s="1">
        <v>64</v>
      </c>
      <c r="C7322" t="s">
        <v>15377</v>
      </c>
      <c r="D7322">
        <v>5528992</v>
      </c>
      <c r="E7322" t="s">
        <v>15755</v>
      </c>
      <c r="F7322" t="s">
        <v>1363</v>
      </c>
      <c r="G7322" t="s">
        <v>1364</v>
      </c>
      <c r="H7322" s="3" t="s">
        <v>8369</v>
      </c>
      <c r="I7322">
        <v>2016</v>
      </c>
      <c r="J7322" s="15" t="s">
        <v>8370</v>
      </c>
      <c r="K7322">
        <v>2016</v>
      </c>
      <c r="L7322" t="s">
        <v>1367</v>
      </c>
      <c r="M7322" t="s">
        <v>15756</v>
      </c>
      <c r="N7322" t="s">
        <v>7658</v>
      </c>
      <c r="O7322" t="s">
        <v>12173</v>
      </c>
      <c r="P7322" t="s">
        <v>849</v>
      </c>
      <c r="Q7322">
        <f t="shared" si="128"/>
        <v>2700</v>
      </c>
      <c r="R7322">
        <v>1204076</v>
      </c>
      <c r="S7322" t="s">
        <v>3346</v>
      </c>
      <c r="T7322" t="s">
        <v>13659</v>
      </c>
      <c r="U7322" s="75">
        <v>2700</v>
      </c>
      <c r="V7322">
        <v>3</v>
      </c>
      <c r="W7322">
        <v>8100</v>
      </c>
      <c r="AH7322" s="16"/>
      <c r="AI7322" t="s">
        <v>1375</v>
      </c>
    </row>
    <row r="7323" spans="1:35" x14ac:dyDescent="0.25">
      <c r="A7323" t="s">
        <v>15757</v>
      </c>
      <c r="B7323" s="1">
        <v>64</v>
      </c>
      <c r="C7323" t="s">
        <v>15377</v>
      </c>
      <c r="D7323">
        <v>5723019</v>
      </c>
      <c r="E7323" t="s">
        <v>15758</v>
      </c>
      <c r="F7323" t="s">
        <v>1363</v>
      </c>
      <c r="G7323" t="s">
        <v>1391</v>
      </c>
      <c r="H7323" s="3" t="s">
        <v>5829</v>
      </c>
      <c r="I7323">
        <v>2016</v>
      </c>
      <c r="J7323" s="15" t="s">
        <v>5830</v>
      </c>
      <c r="K7323">
        <v>2016</v>
      </c>
      <c r="L7323" t="s">
        <v>1367</v>
      </c>
      <c r="M7323" t="s">
        <v>15759</v>
      </c>
      <c r="O7323" t="s">
        <v>12173</v>
      </c>
      <c r="P7323" t="s">
        <v>133</v>
      </c>
      <c r="Q7323">
        <f t="shared" si="128"/>
        <v>30000</v>
      </c>
      <c r="R7323">
        <v>1204076</v>
      </c>
      <c r="S7323" t="s">
        <v>3346</v>
      </c>
      <c r="T7323" t="s">
        <v>13659</v>
      </c>
      <c r="U7323" s="75">
        <v>30000</v>
      </c>
      <c r="V7323">
        <v>3.25</v>
      </c>
      <c r="W7323">
        <v>97500</v>
      </c>
      <c r="AH7323" s="16"/>
      <c r="AI7323" t="s">
        <v>1375</v>
      </c>
    </row>
    <row r="7324" spans="1:35" x14ac:dyDescent="0.25">
      <c r="A7324" t="s">
        <v>15760</v>
      </c>
      <c r="B7324" s="1">
        <v>64</v>
      </c>
      <c r="C7324" t="s">
        <v>15377</v>
      </c>
      <c r="D7324">
        <v>5880823</v>
      </c>
      <c r="E7324" t="s">
        <v>15761</v>
      </c>
      <c r="F7324" t="s">
        <v>1363</v>
      </c>
      <c r="G7324" t="s">
        <v>1391</v>
      </c>
      <c r="H7324" s="3" t="s">
        <v>5769</v>
      </c>
      <c r="I7324">
        <v>2017</v>
      </c>
      <c r="J7324" s="15" t="s">
        <v>5770</v>
      </c>
      <c r="K7324">
        <v>2017</v>
      </c>
      <c r="L7324" t="s">
        <v>1367</v>
      </c>
      <c r="M7324" t="s">
        <v>15386</v>
      </c>
      <c r="N7324" t="s">
        <v>15386</v>
      </c>
      <c r="O7324" t="s">
        <v>12173</v>
      </c>
      <c r="P7324" t="s">
        <v>133</v>
      </c>
      <c r="Q7324">
        <f t="shared" si="128"/>
        <v>1100</v>
      </c>
      <c r="R7324">
        <v>1204076</v>
      </c>
      <c r="S7324" t="s">
        <v>3346</v>
      </c>
      <c r="T7324" t="s">
        <v>13659</v>
      </c>
      <c r="U7324" s="75">
        <v>1100</v>
      </c>
      <c r="V7324">
        <v>3.05</v>
      </c>
      <c r="W7324">
        <v>3355</v>
      </c>
      <c r="AH7324" s="16"/>
      <c r="AI7324" t="s">
        <v>1375</v>
      </c>
    </row>
    <row r="7325" spans="1:35" x14ac:dyDescent="0.25">
      <c r="A7325" t="s">
        <v>15762</v>
      </c>
      <c r="B7325" s="1">
        <v>64</v>
      </c>
      <c r="C7325" t="s">
        <v>15377</v>
      </c>
      <c r="D7325">
        <v>5882419</v>
      </c>
      <c r="E7325" t="s">
        <v>15763</v>
      </c>
      <c r="F7325" t="s">
        <v>1363</v>
      </c>
      <c r="G7325" t="s">
        <v>1364</v>
      </c>
      <c r="H7325" s="3" t="s">
        <v>5769</v>
      </c>
      <c r="I7325">
        <v>2017</v>
      </c>
      <c r="J7325" s="15" t="s">
        <v>5770</v>
      </c>
      <c r="K7325">
        <v>2017</v>
      </c>
      <c r="L7325" t="s">
        <v>1367</v>
      </c>
      <c r="M7325" t="s">
        <v>13659</v>
      </c>
      <c r="N7325" t="s">
        <v>15410</v>
      </c>
      <c r="O7325" t="s">
        <v>12173</v>
      </c>
      <c r="P7325" t="s">
        <v>849</v>
      </c>
      <c r="Q7325">
        <f t="shared" si="128"/>
        <v>200</v>
      </c>
      <c r="R7325">
        <v>1204076</v>
      </c>
      <c r="S7325" t="s">
        <v>3346</v>
      </c>
      <c r="T7325" t="s">
        <v>13659</v>
      </c>
      <c r="U7325" s="75">
        <v>200</v>
      </c>
      <c r="V7325">
        <v>3.5</v>
      </c>
      <c r="W7325">
        <v>700</v>
      </c>
      <c r="AH7325" s="16"/>
      <c r="AI7325" t="s">
        <v>1375</v>
      </c>
    </row>
    <row r="7326" spans="1:35" x14ac:dyDescent="0.25">
      <c r="A7326" t="s">
        <v>15764</v>
      </c>
      <c r="B7326" s="1">
        <v>64</v>
      </c>
      <c r="C7326" t="s">
        <v>15377</v>
      </c>
      <c r="D7326">
        <v>6291805</v>
      </c>
      <c r="E7326" t="s">
        <v>15765</v>
      </c>
      <c r="F7326" t="s">
        <v>1363</v>
      </c>
      <c r="G7326" t="s">
        <v>1364</v>
      </c>
      <c r="H7326" s="3" t="s">
        <v>3381</v>
      </c>
      <c r="I7326">
        <v>2017</v>
      </c>
      <c r="J7326" s="15" t="s">
        <v>6024</v>
      </c>
      <c r="K7326">
        <v>2017</v>
      </c>
      <c r="L7326" t="s">
        <v>1367</v>
      </c>
      <c r="M7326" t="s">
        <v>15579</v>
      </c>
      <c r="N7326" t="s">
        <v>15766</v>
      </c>
      <c r="O7326" t="s">
        <v>12173</v>
      </c>
      <c r="P7326" t="s">
        <v>3103</v>
      </c>
      <c r="Q7326">
        <f t="shared" si="128"/>
        <v>2000</v>
      </c>
      <c r="R7326">
        <v>6623069</v>
      </c>
      <c r="S7326" t="s">
        <v>1821</v>
      </c>
      <c r="T7326" t="s">
        <v>713</v>
      </c>
      <c r="U7326" s="75">
        <v>2000</v>
      </c>
      <c r="V7326">
        <v>2.99</v>
      </c>
      <c r="W7326">
        <v>5980</v>
      </c>
      <c r="AH7326" s="16"/>
      <c r="AI7326" t="s">
        <v>1375</v>
      </c>
    </row>
    <row r="7327" spans="1:35" x14ac:dyDescent="0.25">
      <c r="A7327" t="s">
        <v>15767</v>
      </c>
      <c r="B7327" s="1">
        <v>64</v>
      </c>
      <c r="C7327" t="s">
        <v>15377</v>
      </c>
      <c r="D7327">
        <v>5940796</v>
      </c>
      <c r="E7327" t="s">
        <v>12627</v>
      </c>
      <c r="F7327" t="s">
        <v>1363</v>
      </c>
      <c r="G7327" t="s">
        <v>1364</v>
      </c>
      <c r="H7327" s="3" t="s">
        <v>5867</v>
      </c>
      <c r="I7327">
        <v>2017</v>
      </c>
      <c r="J7327" s="15" t="s">
        <v>8378</v>
      </c>
      <c r="K7327">
        <v>2017</v>
      </c>
      <c r="L7327" t="s">
        <v>1367</v>
      </c>
      <c r="M7327" t="s">
        <v>15768</v>
      </c>
      <c r="O7327" t="s">
        <v>12173</v>
      </c>
      <c r="P7327" t="s">
        <v>15769</v>
      </c>
      <c r="Q7327">
        <f t="shared" si="128"/>
        <v>1800</v>
      </c>
      <c r="R7327">
        <v>1204076</v>
      </c>
      <c r="S7327" t="s">
        <v>3346</v>
      </c>
      <c r="T7327" t="s">
        <v>15397</v>
      </c>
      <c r="U7327" s="75">
        <v>1800</v>
      </c>
      <c r="V7327">
        <v>3</v>
      </c>
      <c r="W7327">
        <v>5400</v>
      </c>
      <c r="AH7327" s="16"/>
      <c r="AI7327" t="s">
        <v>1375</v>
      </c>
    </row>
    <row r="7328" spans="1:35" x14ac:dyDescent="0.25">
      <c r="A7328" t="s">
        <v>15770</v>
      </c>
      <c r="B7328" s="1">
        <v>64</v>
      </c>
      <c r="C7328" t="s">
        <v>15377</v>
      </c>
      <c r="D7328">
        <v>6601723</v>
      </c>
      <c r="E7328" t="s">
        <v>15404</v>
      </c>
      <c r="F7328" t="s">
        <v>1363</v>
      </c>
      <c r="G7328" t="s">
        <v>1391</v>
      </c>
      <c r="H7328" s="3" t="s">
        <v>2468</v>
      </c>
      <c r="I7328">
        <v>2017</v>
      </c>
      <c r="J7328" s="15" t="s">
        <v>2469</v>
      </c>
      <c r="K7328">
        <v>2017</v>
      </c>
      <c r="L7328" t="s">
        <v>1367</v>
      </c>
      <c r="M7328" t="s">
        <v>15404</v>
      </c>
      <c r="O7328" t="s">
        <v>12173</v>
      </c>
      <c r="P7328" t="s">
        <v>7391</v>
      </c>
      <c r="Q7328">
        <f t="shared" si="128"/>
        <v>122</v>
      </c>
      <c r="R7328">
        <v>1204076</v>
      </c>
      <c r="S7328" t="s">
        <v>3346</v>
      </c>
      <c r="T7328" t="s">
        <v>15397</v>
      </c>
      <c r="U7328" s="75">
        <v>122</v>
      </c>
      <c r="V7328">
        <v>3</v>
      </c>
      <c r="W7328">
        <v>366</v>
      </c>
      <c r="AH7328" s="16"/>
      <c r="AI7328" t="s">
        <v>1375</v>
      </c>
    </row>
    <row r="7329" spans="1:35" x14ac:dyDescent="0.25">
      <c r="A7329" t="s">
        <v>15771</v>
      </c>
      <c r="B7329" s="1">
        <v>64</v>
      </c>
      <c r="C7329" t="s">
        <v>15377</v>
      </c>
      <c r="D7329">
        <v>6602940</v>
      </c>
      <c r="E7329" t="s">
        <v>15772</v>
      </c>
      <c r="F7329" t="s">
        <v>1363</v>
      </c>
      <c r="G7329" t="s">
        <v>1391</v>
      </c>
      <c r="H7329" s="3" t="s">
        <v>2468</v>
      </c>
      <c r="I7329">
        <v>2017</v>
      </c>
      <c r="J7329" s="15" t="s">
        <v>3859</v>
      </c>
      <c r="K7329">
        <v>2017</v>
      </c>
      <c r="L7329" t="s">
        <v>1394</v>
      </c>
      <c r="M7329" t="s">
        <v>15414</v>
      </c>
      <c r="N7329" t="s">
        <v>2541</v>
      </c>
      <c r="O7329" t="s">
        <v>12173</v>
      </c>
      <c r="P7329" t="s">
        <v>7391</v>
      </c>
      <c r="Q7329">
        <f t="shared" si="128"/>
        <v>1150</v>
      </c>
      <c r="R7329">
        <v>1204076</v>
      </c>
      <c r="S7329" t="s">
        <v>3346</v>
      </c>
      <c r="T7329" t="s">
        <v>13659</v>
      </c>
      <c r="U7329" s="75">
        <v>1150</v>
      </c>
      <c r="V7329">
        <v>3</v>
      </c>
      <c r="W7329">
        <v>3450</v>
      </c>
      <c r="AH7329" s="16"/>
      <c r="AI7329" t="s">
        <v>1375</v>
      </c>
    </row>
    <row r="7330" spans="1:35" x14ac:dyDescent="0.25">
      <c r="A7330" t="s">
        <v>15773</v>
      </c>
      <c r="B7330" s="1">
        <v>64</v>
      </c>
      <c r="C7330" t="s">
        <v>15377</v>
      </c>
      <c r="D7330">
        <v>7016425</v>
      </c>
      <c r="E7330" t="s">
        <v>15386</v>
      </c>
      <c r="F7330" t="s">
        <v>1363</v>
      </c>
      <c r="G7330" t="s">
        <v>1391</v>
      </c>
      <c r="H7330" s="3" t="s">
        <v>6096</v>
      </c>
      <c r="I7330">
        <v>2017</v>
      </c>
      <c r="J7330" s="15" t="s">
        <v>3396</v>
      </c>
      <c r="K7330">
        <v>2017</v>
      </c>
      <c r="L7330" t="s">
        <v>1367</v>
      </c>
      <c r="M7330" t="s">
        <v>15386</v>
      </c>
      <c r="N7330" t="s">
        <v>15386</v>
      </c>
      <c r="O7330">
        <v>0</v>
      </c>
      <c r="P7330" t="s">
        <v>3791</v>
      </c>
      <c r="Q7330">
        <f t="shared" si="128"/>
        <v>2000</v>
      </c>
      <c r="R7330">
        <v>1204076</v>
      </c>
      <c r="S7330" t="s">
        <v>3346</v>
      </c>
      <c r="T7330" t="s">
        <v>13659</v>
      </c>
      <c r="U7330" s="75">
        <v>2000</v>
      </c>
      <c r="V7330">
        <v>2.95</v>
      </c>
      <c r="W7330">
        <v>5900</v>
      </c>
      <c r="AH7330" s="16"/>
      <c r="AI7330" t="s">
        <v>1375</v>
      </c>
    </row>
    <row r="7331" spans="1:35" x14ac:dyDescent="0.25">
      <c r="A7331" t="s">
        <v>15774</v>
      </c>
      <c r="B7331" s="1">
        <v>64</v>
      </c>
      <c r="C7331" t="s">
        <v>15377</v>
      </c>
      <c r="D7331">
        <v>7057865</v>
      </c>
      <c r="E7331" t="s">
        <v>15775</v>
      </c>
      <c r="F7331" t="s">
        <v>1363</v>
      </c>
      <c r="G7331" t="s">
        <v>1364</v>
      </c>
      <c r="H7331" s="3" t="s">
        <v>2623</v>
      </c>
      <c r="I7331">
        <v>2017</v>
      </c>
      <c r="J7331" s="15" t="s">
        <v>2624</v>
      </c>
      <c r="K7331">
        <v>2017</v>
      </c>
      <c r="L7331" t="s">
        <v>1367</v>
      </c>
      <c r="M7331" t="s">
        <v>13659</v>
      </c>
      <c r="N7331" t="s">
        <v>15776</v>
      </c>
      <c r="O7331">
        <v>0</v>
      </c>
      <c r="P7331" t="s">
        <v>849</v>
      </c>
      <c r="Q7331">
        <f t="shared" si="128"/>
        <v>1200</v>
      </c>
      <c r="R7331">
        <v>1204076</v>
      </c>
      <c r="S7331" t="s">
        <v>3346</v>
      </c>
      <c r="T7331" t="s">
        <v>713</v>
      </c>
      <c r="U7331" s="75">
        <v>1200</v>
      </c>
      <c r="V7331">
        <v>2.95</v>
      </c>
      <c r="W7331">
        <v>3540</v>
      </c>
      <c r="AH7331" s="16"/>
      <c r="AI7331" t="s">
        <v>1375</v>
      </c>
    </row>
    <row r="7332" spans="1:35" x14ac:dyDescent="0.25">
      <c r="A7332" t="s">
        <v>15777</v>
      </c>
      <c r="B7332" s="1">
        <v>64</v>
      </c>
      <c r="C7332" t="s">
        <v>15377</v>
      </c>
      <c r="D7332">
        <v>7472323</v>
      </c>
      <c r="E7332" t="s">
        <v>15778</v>
      </c>
      <c r="F7332" t="s">
        <v>1363</v>
      </c>
      <c r="G7332" t="s">
        <v>1391</v>
      </c>
      <c r="H7332" s="3" t="s">
        <v>6216</v>
      </c>
      <c r="I7332">
        <v>2018</v>
      </c>
      <c r="J7332" s="15" t="s">
        <v>6217</v>
      </c>
      <c r="K7332">
        <v>2018</v>
      </c>
      <c r="L7332" t="s">
        <v>1367</v>
      </c>
      <c r="M7332" t="s">
        <v>15778</v>
      </c>
      <c r="N7332" t="s">
        <v>15778</v>
      </c>
      <c r="O7332" t="s">
        <v>12173</v>
      </c>
      <c r="P7332" t="s">
        <v>133</v>
      </c>
      <c r="Q7332">
        <f t="shared" si="128"/>
        <v>100</v>
      </c>
      <c r="R7332">
        <v>1204076</v>
      </c>
      <c r="S7332" t="s">
        <v>3346</v>
      </c>
      <c r="T7332" t="s">
        <v>713</v>
      </c>
      <c r="U7332" s="75">
        <v>100</v>
      </c>
      <c r="V7332">
        <v>3</v>
      </c>
      <c r="W7332">
        <v>300</v>
      </c>
      <c r="AH7332" s="16"/>
      <c r="AI7332" t="s">
        <v>1375</v>
      </c>
    </row>
    <row r="7333" spans="1:35" x14ac:dyDescent="0.25">
      <c r="A7333" t="s">
        <v>15779</v>
      </c>
      <c r="B7333" s="1">
        <v>64</v>
      </c>
      <c r="C7333" t="s">
        <v>15377</v>
      </c>
      <c r="D7333">
        <v>7868472</v>
      </c>
      <c r="E7333" t="s">
        <v>15780</v>
      </c>
      <c r="F7333" t="s">
        <v>1363</v>
      </c>
      <c r="G7333" t="s">
        <v>1391</v>
      </c>
      <c r="H7333" s="3" t="s">
        <v>12711</v>
      </c>
      <c r="I7333">
        <v>2018</v>
      </c>
      <c r="J7333" s="15" t="s">
        <v>6457</v>
      </c>
      <c r="K7333">
        <v>2018</v>
      </c>
      <c r="L7333" t="s">
        <v>1367</v>
      </c>
      <c r="M7333" t="s">
        <v>15386</v>
      </c>
      <c r="N7333" t="s">
        <v>15386</v>
      </c>
      <c r="O7333" t="s">
        <v>12173</v>
      </c>
      <c r="P7333" t="s">
        <v>7391</v>
      </c>
      <c r="Q7333">
        <f t="shared" si="128"/>
        <v>700</v>
      </c>
      <c r="R7333">
        <v>1204076</v>
      </c>
      <c r="S7333" t="s">
        <v>3346</v>
      </c>
      <c r="T7333" t="s">
        <v>13548</v>
      </c>
      <c r="U7333" s="75">
        <v>700</v>
      </c>
      <c r="V7333">
        <v>3</v>
      </c>
      <c r="W7333">
        <v>2100</v>
      </c>
      <c r="AH7333" s="16"/>
      <c r="AI7333" t="s">
        <v>1375</v>
      </c>
    </row>
    <row r="7334" spans="1:35" x14ac:dyDescent="0.25">
      <c r="A7334" t="s">
        <v>15781</v>
      </c>
      <c r="B7334" s="1">
        <v>64</v>
      </c>
      <c r="C7334" t="s">
        <v>15377</v>
      </c>
      <c r="D7334">
        <v>7886845</v>
      </c>
      <c r="E7334" t="s">
        <v>15782</v>
      </c>
      <c r="F7334" t="s">
        <v>1363</v>
      </c>
      <c r="G7334" t="s">
        <v>1364</v>
      </c>
      <c r="H7334" s="3" t="s">
        <v>12711</v>
      </c>
      <c r="I7334">
        <v>2018</v>
      </c>
      <c r="J7334" s="15" t="s">
        <v>6400</v>
      </c>
      <c r="K7334">
        <v>2018</v>
      </c>
      <c r="L7334" t="s">
        <v>1367</v>
      </c>
      <c r="M7334" t="s">
        <v>15438</v>
      </c>
      <c r="N7334" t="s">
        <v>15438</v>
      </c>
      <c r="O7334" t="s">
        <v>12173</v>
      </c>
      <c r="P7334" t="s">
        <v>3791</v>
      </c>
      <c r="Q7334">
        <f t="shared" si="128"/>
        <v>2800</v>
      </c>
      <c r="R7334">
        <v>6623069</v>
      </c>
      <c r="S7334" t="s">
        <v>1821</v>
      </c>
      <c r="T7334" t="s">
        <v>713</v>
      </c>
      <c r="U7334" s="75">
        <v>2800</v>
      </c>
      <c r="V7334">
        <v>2.94</v>
      </c>
      <c r="W7334">
        <v>8232</v>
      </c>
      <c r="AH7334" s="16"/>
      <c r="AI7334" t="s">
        <v>1375</v>
      </c>
    </row>
    <row r="7335" spans="1:35" x14ac:dyDescent="0.25">
      <c r="A7335" t="s">
        <v>15783</v>
      </c>
      <c r="B7335" s="1">
        <v>64</v>
      </c>
      <c r="C7335" t="s">
        <v>15377</v>
      </c>
      <c r="D7335">
        <v>15022986</v>
      </c>
      <c r="E7335" t="s">
        <v>15618</v>
      </c>
      <c r="F7335" t="s">
        <v>1363</v>
      </c>
      <c r="G7335" t="s">
        <v>1391</v>
      </c>
      <c r="H7335" s="3" t="s">
        <v>4030</v>
      </c>
      <c r="I7335">
        <v>2021</v>
      </c>
      <c r="J7335" s="15" t="s">
        <v>1895</v>
      </c>
      <c r="K7335">
        <v>2021</v>
      </c>
      <c r="L7335" t="s">
        <v>1622</v>
      </c>
      <c r="M7335" t="s">
        <v>13659</v>
      </c>
      <c r="N7335" t="s">
        <v>15434</v>
      </c>
      <c r="O7335" t="s">
        <v>12173</v>
      </c>
      <c r="P7335" t="s">
        <v>133</v>
      </c>
      <c r="Q7335">
        <f t="shared" si="128"/>
        <v>260</v>
      </c>
      <c r="R7335">
        <v>1204076</v>
      </c>
      <c r="S7335" t="s">
        <v>3346</v>
      </c>
      <c r="T7335" t="s">
        <v>15397</v>
      </c>
      <c r="U7335" s="75">
        <v>260</v>
      </c>
      <c r="V7335">
        <v>3.5</v>
      </c>
      <c r="W7335">
        <v>910</v>
      </c>
      <c r="AH7335" s="16"/>
      <c r="AI7335" t="s">
        <v>1375</v>
      </c>
    </row>
    <row r="7336" spans="1:35" x14ac:dyDescent="0.25">
      <c r="A7336" t="s">
        <v>15784</v>
      </c>
      <c r="B7336" s="1">
        <v>64</v>
      </c>
      <c r="C7336" t="s">
        <v>15377</v>
      </c>
      <c r="D7336">
        <v>17578914</v>
      </c>
      <c r="E7336" t="s">
        <v>15743</v>
      </c>
      <c r="F7336" t="s">
        <v>1363</v>
      </c>
      <c r="G7336" t="s">
        <v>1391</v>
      </c>
      <c r="H7336" s="3" t="s">
        <v>4170</v>
      </c>
      <c r="I7336">
        <v>2022</v>
      </c>
      <c r="J7336" s="15" t="s">
        <v>4173</v>
      </c>
      <c r="K7336">
        <v>2022</v>
      </c>
      <c r="L7336" t="s">
        <v>1367</v>
      </c>
      <c r="M7336" t="s">
        <v>15743</v>
      </c>
      <c r="N7336" t="s">
        <v>15743</v>
      </c>
      <c r="O7336" t="s">
        <v>12173</v>
      </c>
      <c r="P7336" t="s">
        <v>133</v>
      </c>
      <c r="Q7336">
        <f t="shared" si="128"/>
        <v>100</v>
      </c>
      <c r="R7336">
        <v>1204076</v>
      </c>
      <c r="S7336" t="s">
        <v>3346</v>
      </c>
      <c r="T7336" t="s">
        <v>15397</v>
      </c>
      <c r="U7336" s="75">
        <v>100</v>
      </c>
      <c r="V7336">
        <v>12</v>
      </c>
      <c r="W7336">
        <v>1200</v>
      </c>
      <c r="AH7336" s="16"/>
      <c r="AI7336" t="s">
        <v>1375</v>
      </c>
    </row>
    <row r="7337" spans="1:35" x14ac:dyDescent="0.25">
      <c r="A7337" t="s">
        <v>15785</v>
      </c>
      <c r="B7337" s="1">
        <v>64</v>
      </c>
      <c r="C7337" t="s">
        <v>15377</v>
      </c>
      <c r="D7337">
        <v>4457463</v>
      </c>
      <c r="E7337" t="s">
        <v>15378</v>
      </c>
      <c r="F7337" t="s">
        <v>1363</v>
      </c>
      <c r="G7337" t="s">
        <v>1391</v>
      </c>
      <c r="H7337" s="3" t="s">
        <v>15379</v>
      </c>
      <c r="I7337">
        <v>2016</v>
      </c>
      <c r="J7337" s="15" t="s">
        <v>7389</v>
      </c>
      <c r="K7337">
        <v>2016</v>
      </c>
      <c r="L7337" t="s">
        <v>1367</v>
      </c>
      <c r="M7337" t="s">
        <v>15380</v>
      </c>
      <c r="O7337" t="s">
        <v>12173</v>
      </c>
      <c r="P7337" t="s">
        <v>133</v>
      </c>
      <c r="Q7337">
        <f t="shared" si="128"/>
        <v>6220</v>
      </c>
      <c r="R7337">
        <v>6623069</v>
      </c>
      <c r="S7337" t="s">
        <v>1821</v>
      </c>
      <c r="T7337" t="s">
        <v>15387</v>
      </c>
      <c r="U7337" s="75">
        <v>6220</v>
      </c>
      <c r="V7337">
        <v>2.9</v>
      </c>
      <c r="W7337">
        <v>18038</v>
      </c>
      <c r="AH7337" s="16"/>
      <c r="AI7337" t="s">
        <v>1375</v>
      </c>
    </row>
    <row r="7338" spans="1:35" x14ac:dyDescent="0.25">
      <c r="A7338" t="s">
        <v>15786</v>
      </c>
      <c r="B7338" s="1">
        <v>64</v>
      </c>
      <c r="C7338" t="s">
        <v>15377</v>
      </c>
      <c r="D7338">
        <v>4457463</v>
      </c>
      <c r="E7338" t="s">
        <v>15378</v>
      </c>
      <c r="F7338" t="s">
        <v>1363</v>
      </c>
      <c r="G7338" t="s">
        <v>1391</v>
      </c>
      <c r="H7338" s="3" t="s">
        <v>15379</v>
      </c>
      <c r="I7338">
        <v>2016</v>
      </c>
      <c r="J7338" s="15" t="s">
        <v>7389</v>
      </c>
      <c r="K7338">
        <v>2016</v>
      </c>
      <c r="L7338" t="s">
        <v>1367</v>
      </c>
      <c r="M7338" t="s">
        <v>15380</v>
      </c>
      <c r="O7338" t="s">
        <v>12173</v>
      </c>
      <c r="P7338" t="s">
        <v>133</v>
      </c>
      <c r="Q7338">
        <f t="shared" si="128"/>
        <v>6220</v>
      </c>
      <c r="R7338">
        <v>1204076</v>
      </c>
      <c r="S7338" t="s">
        <v>3346</v>
      </c>
      <c r="T7338" t="s">
        <v>13659</v>
      </c>
      <c r="U7338" s="75">
        <v>6220</v>
      </c>
      <c r="V7338">
        <v>2.7229999999999999</v>
      </c>
      <c r="W7338">
        <v>16938.304</v>
      </c>
      <c r="AH7338" s="16"/>
      <c r="AI7338" t="s">
        <v>1375</v>
      </c>
    </row>
    <row r="7339" spans="1:35" x14ac:dyDescent="0.25">
      <c r="A7339" t="s">
        <v>15787</v>
      </c>
      <c r="B7339" s="1">
        <v>64</v>
      </c>
      <c r="C7339" t="s">
        <v>15377</v>
      </c>
      <c r="D7339">
        <v>4458842</v>
      </c>
      <c r="E7339" t="s">
        <v>15383</v>
      </c>
      <c r="F7339" t="s">
        <v>1363</v>
      </c>
      <c r="G7339" t="s">
        <v>1364</v>
      </c>
      <c r="H7339" s="3" t="s">
        <v>5504</v>
      </c>
      <c r="I7339">
        <v>2016</v>
      </c>
      <c r="J7339" s="15" t="s">
        <v>5505</v>
      </c>
      <c r="K7339">
        <v>2016</v>
      </c>
      <c r="L7339" t="s">
        <v>1367</v>
      </c>
      <c r="M7339" t="s">
        <v>15384</v>
      </c>
      <c r="N7339" t="s">
        <v>15384</v>
      </c>
      <c r="O7339">
        <v>0</v>
      </c>
      <c r="P7339" t="s">
        <v>849</v>
      </c>
      <c r="Q7339">
        <f t="shared" si="128"/>
        <v>1000</v>
      </c>
      <c r="R7339">
        <v>1204076</v>
      </c>
      <c r="S7339" t="s">
        <v>3346</v>
      </c>
      <c r="T7339" t="s">
        <v>15397</v>
      </c>
      <c r="U7339" s="75">
        <v>1000</v>
      </c>
      <c r="V7339">
        <v>3.1</v>
      </c>
      <c r="W7339">
        <v>3100</v>
      </c>
      <c r="AH7339" s="16"/>
      <c r="AI7339" t="s">
        <v>1375</v>
      </c>
    </row>
    <row r="7340" spans="1:35" x14ac:dyDescent="0.25">
      <c r="A7340" t="s">
        <v>15788</v>
      </c>
      <c r="B7340" s="1">
        <v>64</v>
      </c>
      <c r="C7340" t="s">
        <v>15377</v>
      </c>
      <c r="D7340">
        <v>14794683</v>
      </c>
      <c r="E7340" t="s">
        <v>15590</v>
      </c>
      <c r="F7340" t="s">
        <v>1363</v>
      </c>
      <c r="G7340" t="s">
        <v>1391</v>
      </c>
      <c r="H7340" s="3" t="s">
        <v>2014</v>
      </c>
      <c r="I7340">
        <v>2021</v>
      </c>
      <c r="J7340" s="15" t="s">
        <v>3571</v>
      </c>
      <c r="K7340">
        <v>2021</v>
      </c>
      <c r="L7340" t="s">
        <v>1622</v>
      </c>
      <c r="M7340" t="s">
        <v>13659</v>
      </c>
      <c r="N7340" t="s">
        <v>15434</v>
      </c>
      <c r="O7340" t="s">
        <v>12173</v>
      </c>
      <c r="P7340" t="s">
        <v>133</v>
      </c>
      <c r="Q7340">
        <f t="shared" si="128"/>
        <v>260</v>
      </c>
      <c r="R7340">
        <v>1204076</v>
      </c>
      <c r="S7340" t="s">
        <v>3346</v>
      </c>
      <c r="T7340" t="s">
        <v>15397</v>
      </c>
      <c r="U7340" s="75">
        <v>260</v>
      </c>
      <c r="V7340">
        <v>3.5</v>
      </c>
      <c r="W7340">
        <v>910</v>
      </c>
      <c r="AH7340" s="16"/>
      <c r="AI7340" t="s">
        <v>1375</v>
      </c>
    </row>
    <row r="7341" spans="1:35" x14ac:dyDescent="0.25">
      <c r="A7341" t="s">
        <v>15789</v>
      </c>
      <c r="B7341" s="1">
        <v>64</v>
      </c>
      <c r="C7341" t="s">
        <v>15377</v>
      </c>
      <c r="D7341">
        <v>4408217</v>
      </c>
      <c r="E7341" t="s">
        <v>15404</v>
      </c>
      <c r="F7341" t="s">
        <v>1363</v>
      </c>
      <c r="G7341" t="s">
        <v>1391</v>
      </c>
      <c r="H7341" s="3" t="s">
        <v>15593</v>
      </c>
      <c r="I7341">
        <v>2015</v>
      </c>
      <c r="J7341" s="15" t="s">
        <v>15446</v>
      </c>
      <c r="K7341">
        <v>2016</v>
      </c>
      <c r="L7341" t="s">
        <v>1367</v>
      </c>
      <c r="M7341" t="s">
        <v>15404</v>
      </c>
      <c r="N7341" t="s">
        <v>15404</v>
      </c>
      <c r="O7341" t="s">
        <v>12173</v>
      </c>
      <c r="P7341" t="s">
        <v>133</v>
      </c>
      <c r="Q7341">
        <f t="shared" si="128"/>
        <v>1931</v>
      </c>
      <c r="R7341">
        <v>6623069</v>
      </c>
      <c r="S7341" t="s">
        <v>1821</v>
      </c>
      <c r="T7341" t="s">
        <v>15790</v>
      </c>
      <c r="U7341" s="75">
        <v>1931</v>
      </c>
      <c r="V7341">
        <v>2.83</v>
      </c>
      <c r="W7341">
        <v>5464.73</v>
      </c>
      <c r="AH7341" s="16"/>
      <c r="AI7341" t="s">
        <v>1375</v>
      </c>
    </row>
    <row r="7342" spans="1:35" x14ac:dyDescent="0.25">
      <c r="A7342" t="s">
        <v>15791</v>
      </c>
      <c r="B7342" s="1">
        <v>64</v>
      </c>
      <c r="C7342" t="s">
        <v>15377</v>
      </c>
      <c r="D7342">
        <v>4408217</v>
      </c>
      <c r="E7342" t="s">
        <v>15404</v>
      </c>
      <c r="F7342" t="s">
        <v>1363</v>
      </c>
      <c r="G7342" t="s">
        <v>1391</v>
      </c>
      <c r="H7342" s="3" t="s">
        <v>15593</v>
      </c>
      <c r="I7342">
        <v>2015</v>
      </c>
      <c r="J7342" s="15" t="s">
        <v>15446</v>
      </c>
      <c r="K7342">
        <v>2016</v>
      </c>
      <c r="L7342" t="s">
        <v>1367</v>
      </c>
      <c r="M7342" t="s">
        <v>15404</v>
      </c>
      <c r="N7342" t="s">
        <v>15404</v>
      </c>
      <c r="O7342" t="s">
        <v>12173</v>
      </c>
      <c r="P7342" t="s">
        <v>133</v>
      </c>
      <c r="Q7342">
        <f t="shared" si="128"/>
        <v>1931</v>
      </c>
      <c r="R7342">
        <v>1204076</v>
      </c>
      <c r="S7342" t="s">
        <v>3346</v>
      </c>
      <c r="T7342" t="s">
        <v>15397</v>
      </c>
      <c r="U7342" s="75">
        <v>1931</v>
      </c>
      <c r="V7342">
        <v>3.5</v>
      </c>
      <c r="W7342">
        <v>6758.5</v>
      </c>
      <c r="AH7342" s="16"/>
      <c r="AI7342" t="s">
        <v>1375</v>
      </c>
    </row>
    <row r="7343" spans="1:35" x14ac:dyDescent="0.25">
      <c r="A7343" t="s">
        <v>15792</v>
      </c>
      <c r="B7343" s="1">
        <v>64</v>
      </c>
      <c r="C7343" t="s">
        <v>15377</v>
      </c>
      <c r="D7343">
        <v>4849779</v>
      </c>
      <c r="E7343" t="s">
        <v>15595</v>
      </c>
      <c r="F7343" t="s">
        <v>1363</v>
      </c>
      <c r="G7343" t="s">
        <v>1364</v>
      </c>
      <c r="H7343" s="3" t="s">
        <v>5582</v>
      </c>
      <c r="I7343">
        <v>2016</v>
      </c>
      <c r="J7343" s="15" t="s">
        <v>5583</v>
      </c>
      <c r="K7343">
        <v>2016</v>
      </c>
      <c r="L7343" t="s">
        <v>1367</v>
      </c>
      <c r="M7343" t="s">
        <v>15596</v>
      </c>
      <c r="N7343" t="s">
        <v>15597</v>
      </c>
      <c r="O7343" t="s">
        <v>12173</v>
      </c>
      <c r="P7343" t="s">
        <v>849</v>
      </c>
      <c r="Q7343">
        <f t="shared" si="128"/>
        <v>25000</v>
      </c>
      <c r="R7343">
        <v>1204076</v>
      </c>
      <c r="S7343" t="s">
        <v>3346</v>
      </c>
      <c r="T7343" t="s">
        <v>13659</v>
      </c>
      <c r="U7343" s="75">
        <v>25000</v>
      </c>
      <c r="V7343">
        <v>3</v>
      </c>
      <c r="W7343">
        <v>75000</v>
      </c>
      <c r="AH7343" s="16"/>
      <c r="AI7343" t="s">
        <v>1375</v>
      </c>
    </row>
    <row r="7344" spans="1:35" x14ac:dyDescent="0.25">
      <c r="A7344" t="s">
        <v>15793</v>
      </c>
      <c r="B7344" s="1">
        <v>64</v>
      </c>
      <c r="C7344" t="s">
        <v>15377</v>
      </c>
      <c r="D7344">
        <v>4850343</v>
      </c>
      <c r="E7344" t="s">
        <v>2840</v>
      </c>
      <c r="F7344" t="s">
        <v>1363</v>
      </c>
      <c r="G7344" t="s">
        <v>1364</v>
      </c>
      <c r="H7344" s="3" t="s">
        <v>5582</v>
      </c>
      <c r="I7344">
        <v>2016</v>
      </c>
      <c r="J7344" s="15" t="s">
        <v>2822</v>
      </c>
      <c r="K7344">
        <v>2016</v>
      </c>
      <c r="L7344" t="s">
        <v>1367</v>
      </c>
      <c r="M7344" t="s">
        <v>15464</v>
      </c>
      <c r="N7344" t="s">
        <v>15464</v>
      </c>
      <c r="O7344" t="s">
        <v>12173</v>
      </c>
      <c r="P7344" t="s">
        <v>849</v>
      </c>
      <c r="Q7344">
        <f t="shared" si="128"/>
        <v>1500</v>
      </c>
      <c r="R7344">
        <v>8163294</v>
      </c>
      <c r="S7344" t="s">
        <v>1382</v>
      </c>
      <c r="T7344" t="s">
        <v>713</v>
      </c>
      <c r="U7344" s="75">
        <v>1500</v>
      </c>
      <c r="V7344">
        <v>4.45</v>
      </c>
      <c r="W7344">
        <v>6675</v>
      </c>
      <c r="AH7344" s="16"/>
      <c r="AI7344" t="s">
        <v>1375</v>
      </c>
    </row>
    <row r="7345" spans="1:35" x14ac:dyDescent="0.25">
      <c r="A7345" t="s">
        <v>15794</v>
      </c>
      <c r="B7345" s="1">
        <v>64</v>
      </c>
      <c r="C7345" t="s">
        <v>15377</v>
      </c>
      <c r="D7345">
        <v>18094597</v>
      </c>
      <c r="E7345" t="s">
        <v>11894</v>
      </c>
      <c r="F7345" t="s">
        <v>1363</v>
      </c>
      <c r="G7345" t="s">
        <v>1364</v>
      </c>
      <c r="H7345" s="3" t="s">
        <v>3620</v>
      </c>
      <c r="I7345">
        <v>2022</v>
      </c>
      <c r="J7345" s="15" t="s">
        <v>3278</v>
      </c>
      <c r="K7345">
        <v>2022</v>
      </c>
      <c r="L7345" t="s">
        <v>1367</v>
      </c>
      <c r="M7345" t="s">
        <v>13659</v>
      </c>
      <c r="N7345" t="s">
        <v>15795</v>
      </c>
      <c r="O7345" t="s">
        <v>12173</v>
      </c>
      <c r="P7345" t="s">
        <v>2404</v>
      </c>
      <c r="Q7345">
        <f t="shared" si="128"/>
        <v>2500</v>
      </c>
      <c r="R7345">
        <v>26689596</v>
      </c>
      <c r="S7345" t="s">
        <v>2698</v>
      </c>
      <c r="T7345" t="s">
        <v>15717</v>
      </c>
      <c r="U7345" s="75">
        <v>2500</v>
      </c>
      <c r="V7345">
        <v>35</v>
      </c>
      <c r="W7345">
        <v>87500</v>
      </c>
      <c r="AH7345" s="16"/>
      <c r="AI7345" t="s">
        <v>1375</v>
      </c>
    </row>
    <row r="7346" spans="1:35" x14ac:dyDescent="0.25">
      <c r="A7346" t="s">
        <v>15796</v>
      </c>
      <c r="B7346" s="1">
        <v>64</v>
      </c>
      <c r="C7346" t="s">
        <v>15377</v>
      </c>
      <c r="D7346">
        <v>18103197</v>
      </c>
      <c r="E7346" t="s">
        <v>15797</v>
      </c>
      <c r="F7346" t="s">
        <v>1363</v>
      </c>
      <c r="G7346" t="s">
        <v>1364</v>
      </c>
      <c r="H7346" s="3" t="s">
        <v>2283</v>
      </c>
      <c r="I7346">
        <v>2022</v>
      </c>
      <c r="J7346" s="15" t="s">
        <v>2284</v>
      </c>
      <c r="K7346">
        <v>2022</v>
      </c>
      <c r="L7346" t="s">
        <v>1367</v>
      </c>
      <c r="M7346" t="s">
        <v>13659</v>
      </c>
      <c r="N7346" t="s">
        <v>15798</v>
      </c>
      <c r="O7346" t="s">
        <v>12173</v>
      </c>
      <c r="P7346" t="s">
        <v>2404</v>
      </c>
      <c r="Q7346">
        <f t="shared" si="128"/>
        <v>2000</v>
      </c>
      <c r="R7346">
        <v>26689596</v>
      </c>
      <c r="S7346" t="s">
        <v>2698</v>
      </c>
      <c r="T7346" t="s">
        <v>15717</v>
      </c>
      <c r="U7346" s="75">
        <v>2000</v>
      </c>
      <c r="V7346">
        <v>37.9</v>
      </c>
      <c r="W7346">
        <v>75800</v>
      </c>
      <c r="AH7346" s="16"/>
      <c r="AI7346" t="s">
        <v>1375</v>
      </c>
    </row>
    <row r="7347" spans="1:35" x14ac:dyDescent="0.25">
      <c r="A7347" t="s">
        <v>15799</v>
      </c>
      <c r="B7347" s="1">
        <v>64</v>
      </c>
      <c r="C7347" t="s">
        <v>15377</v>
      </c>
      <c r="D7347">
        <v>18135544</v>
      </c>
      <c r="E7347" t="s">
        <v>15800</v>
      </c>
      <c r="F7347" t="s">
        <v>1363</v>
      </c>
      <c r="G7347" t="s">
        <v>1391</v>
      </c>
      <c r="H7347" s="3" t="s">
        <v>3279</v>
      </c>
      <c r="I7347">
        <v>2022</v>
      </c>
      <c r="J7347" s="15" t="s">
        <v>2720</v>
      </c>
      <c r="K7347">
        <v>2022</v>
      </c>
      <c r="L7347" t="s">
        <v>1367</v>
      </c>
      <c r="M7347" t="s">
        <v>15447</v>
      </c>
      <c r="N7347" t="s">
        <v>15447</v>
      </c>
      <c r="O7347" t="s">
        <v>12173</v>
      </c>
      <c r="P7347" t="s">
        <v>133</v>
      </c>
      <c r="Q7347">
        <f t="shared" si="128"/>
        <v>7800</v>
      </c>
      <c r="R7347">
        <v>1204076</v>
      </c>
      <c r="S7347" t="s">
        <v>3346</v>
      </c>
      <c r="T7347" t="s">
        <v>15397</v>
      </c>
      <c r="U7347" s="75">
        <v>7800</v>
      </c>
      <c r="V7347">
        <v>12</v>
      </c>
      <c r="W7347">
        <v>93600</v>
      </c>
      <c r="AH7347" s="16"/>
      <c r="AI7347" t="s">
        <v>1375</v>
      </c>
    </row>
    <row r="7348" spans="1:35" x14ac:dyDescent="0.25">
      <c r="A7348" t="s">
        <v>15801</v>
      </c>
      <c r="B7348" s="1">
        <v>64</v>
      </c>
      <c r="C7348" t="s">
        <v>15377</v>
      </c>
      <c r="D7348">
        <v>18582265</v>
      </c>
      <c r="E7348" t="s">
        <v>15802</v>
      </c>
      <c r="F7348" t="s">
        <v>1363</v>
      </c>
      <c r="G7348" t="s">
        <v>9607</v>
      </c>
      <c r="H7348" s="3" t="s">
        <v>3257</v>
      </c>
      <c r="I7348">
        <v>2022</v>
      </c>
      <c r="J7348" s="15" t="s">
        <v>4160</v>
      </c>
      <c r="K7348">
        <v>2022</v>
      </c>
      <c r="L7348" t="s">
        <v>1367</v>
      </c>
      <c r="M7348" t="s">
        <v>15717</v>
      </c>
      <c r="N7348" t="s">
        <v>15717</v>
      </c>
      <c r="O7348" t="s">
        <v>12173</v>
      </c>
      <c r="P7348" t="s">
        <v>133</v>
      </c>
      <c r="Q7348">
        <f t="shared" si="128"/>
        <v>7500</v>
      </c>
      <c r="R7348">
        <v>1204076</v>
      </c>
      <c r="S7348" t="s">
        <v>3346</v>
      </c>
      <c r="T7348" t="s">
        <v>713</v>
      </c>
      <c r="U7348" s="75">
        <v>7500</v>
      </c>
      <c r="V7348">
        <v>11.8</v>
      </c>
      <c r="W7348">
        <v>88500</v>
      </c>
      <c r="AH7348" s="16"/>
      <c r="AI7348" t="s">
        <v>1375</v>
      </c>
    </row>
    <row r="7349" spans="1:35" x14ac:dyDescent="0.25">
      <c r="A7349" t="s">
        <v>15803</v>
      </c>
      <c r="B7349" s="1">
        <v>64</v>
      </c>
      <c r="C7349" t="s">
        <v>15377</v>
      </c>
      <c r="D7349">
        <v>4578430</v>
      </c>
      <c r="E7349" t="s">
        <v>15603</v>
      </c>
      <c r="F7349" t="s">
        <v>1363</v>
      </c>
      <c r="G7349" t="s">
        <v>1364</v>
      </c>
      <c r="H7349" s="3" t="s">
        <v>2791</v>
      </c>
      <c r="I7349">
        <v>2016</v>
      </c>
      <c r="J7349" s="15" t="s">
        <v>2778</v>
      </c>
      <c r="K7349">
        <v>2016</v>
      </c>
      <c r="L7349" t="s">
        <v>1367</v>
      </c>
      <c r="M7349" t="s">
        <v>15604</v>
      </c>
      <c r="O7349" t="s">
        <v>15605</v>
      </c>
      <c r="P7349" t="s">
        <v>133</v>
      </c>
      <c r="Q7349">
        <f t="shared" si="128"/>
        <v>4920</v>
      </c>
      <c r="R7349">
        <v>8163294</v>
      </c>
      <c r="S7349" t="s">
        <v>1382</v>
      </c>
      <c r="T7349" t="s">
        <v>713</v>
      </c>
      <c r="U7349" s="75">
        <v>4920</v>
      </c>
      <c r="V7349">
        <v>4.25</v>
      </c>
      <c r="W7349">
        <v>20910</v>
      </c>
      <c r="AH7349" s="16"/>
      <c r="AI7349" t="s">
        <v>1375</v>
      </c>
    </row>
    <row r="7350" spans="1:35" x14ac:dyDescent="0.25">
      <c r="A7350" t="s">
        <v>15804</v>
      </c>
      <c r="B7350" s="1">
        <v>64</v>
      </c>
      <c r="C7350" t="s">
        <v>15377</v>
      </c>
      <c r="D7350">
        <v>4852451</v>
      </c>
      <c r="E7350" t="s">
        <v>15600</v>
      </c>
      <c r="F7350" t="s">
        <v>1363</v>
      </c>
      <c r="G7350" t="s">
        <v>1364</v>
      </c>
      <c r="H7350" s="3" t="s">
        <v>5582</v>
      </c>
      <c r="I7350">
        <v>2016</v>
      </c>
      <c r="J7350" s="15" t="s">
        <v>5583</v>
      </c>
      <c r="K7350">
        <v>2016</v>
      </c>
      <c r="L7350" t="s">
        <v>1367</v>
      </c>
      <c r="M7350" t="s">
        <v>15407</v>
      </c>
      <c r="N7350" t="s">
        <v>15407</v>
      </c>
      <c r="O7350">
        <v>0</v>
      </c>
      <c r="P7350" t="s">
        <v>849</v>
      </c>
      <c r="Q7350">
        <f t="shared" si="128"/>
        <v>2400</v>
      </c>
      <c r="R7350">
        <v>1204076</v>
      </c>
      <c r="S7350" t="s">
        <v>3346</v>
      </c>
      <c r="T7350" t="s">
        <v>15397</v>
      </c>
      <c r="U7350" s="75">
        <v>2400</v>
      </c>
      <c r="V7350">
        <v>3.5</v>
      </c>
      <c r="W7350">
        <v>8400</v>
      </c>
      <c r="AH7350" s="16"/>
      <c r="AI7350" t="s">
        <v>1375</v>
      </c>
    </row>
    <row r="7351" spans="1:35" x14ac:dyDescent="0.25">
      <c r="A7351" t="s">
        <v>15805</v>
      </c>
      <c r="B7351" s="1">
        <v>64</v>
      </c>
      <c r="C7351" t="s">
        <v>15377</v>
      </c>
      <c r="D7351">
        <v>4852451</v>
      </c>
      <c r="E7351" t="s">
        <v>15600</v>
      </c>
      <c r="F7351" t="s">
        <v>1363</v>
      </c>
      <c r="G7351" t="s">
        <v>1364</v>
      </c>
      <c r="H7351" s="3" t="s">
        <v>5582</v>
      </c>
      <c r="I7351">
        <v>2016</v>
      </c>
      <c r="J7351" s="15" t="s">
        <v>5583</v>
      </c>
      <c r="K7351">
        <v>2016</v>
      </c>
      <c r="L7351" t="s">
        <v>1367</v>
      </c>
      <c r="M7351" t="s">
        <v>15407</v>
      </c>
      <c r="N7351" t="s">
        <v>15407</v>
      </c>
      <c r="O7351">
        <v>0</v>
      </c>
      <c r="P7351" t="s">
        <v>849</v>
      </c>
      <c r="Q7351">
        <f t="shared" si="128"/>
        <v>2400</v>
      </c>
      <c r="R7351">
        <v>8163294</v>
      </c>
      <c r="S7351" t="s">
        <v>1382</v>
      </c>
      <c r="T7351" t="s">
        <v>587</v>
      </c>
      <c r="U7351" s="75">
        <v>2400</v>
      </c>
      <c r="V7351">
        <v>4.25</v>
      </c>
      <c r="W7351">
        <v>10200</v>
      </c>
      <c r="AH7351" s="16"/>
      <c r="AI7351" t="s">
        <v>1375</v>
      </c>
    </row>
    <row r="7352" spans="1:35" x14ac:dyDescent="0.25">
      <c r="A7352" t="s">
        <v>15806</v>
      </c>
      <c r="B7352" s="1">
        <v>64</v>
      </c>
      <c r="C7352" t="s">
        <v>15377</v>
      </c>
      <c r="D7352">
        <v>4622154</v>
      </c>
      <c r="E7352" t="s">
        <v>2322</v>
      </c>
      <c r="F7352" t="s">
        <v>1363</v>
      </c>
      <c r="G7352" t="s">
        <v>1364</v>
      </c>
      <c r="H7352" s="3" t="s">
        <v>2323</v>
      </c>
      <c r="I7352">
        <v>2016</v>
      </c>
      <c r="J7352" s="15" t="s">
        <v>2324</v>
      </c>
      <c r="K7352">
        <v>2016</v>
      </c>
      <c r="L7352" t="s">
        <v>1367</v>
      </c>
      <c r="M7352" t="s">
        <v>15692</v>
      </c>
      <c r="O7352" t="s">
        <v>12173</v>
      </c>
      <c r="P7352" t="s">
        <v>849</v>
      </c>
      <c r="Q7352">
        <f t="shared" si="128"/>
        <v>1000</v>
      </c>
      <c r="R7352">
        <v>6623069</v>
      </c>
      <c r="S7352" t="s">
        <v>1821</v>
      </c>
      <c r="T7352" t="s">
        <v>15807</v>
      </c>
      <c r="U7352" s="75">
        <v>1000</v>
      </c>
      <c r="V7352">
        <v>3.35</v>
      </c>
      <c r="W7352">
        <v>3350</v>
      </c>
      <c r="AH7352" s="16"/>
      <c r="AI7352" t="s">
        <v>1375</v>
      </c>
    </row>
    <row r="7353" spans="1:35" x14ac:dyDescent="0.25">
      <c r="A7353" t="s">
        <v>15808</v>
      </c>
      <c r="B7353" s="1">
        <v>64</v>
      </c>
      <c r="C7353" t="s">
        <v>15377</v>
      </c>
      <c r="D7353">
        <v>4622154</v>
      </c>
      <c r="E7353" t="s">
        <v>2322</v>
      </c>
      <c r="F7353" t="s">
        <v>1363</v>
      </c>
      <c r="G7353" t="s">
        <v>1364</v>
      </c>
      <c r="H7353" s="3" t="s">
        <v>2323</v>
      </c>
      <c r="I7353">
        <v>2016</v>
      </c>
      <c r="J7353" s="15" t="s">
        <v>2324</v>
      </c>
      <c r="K7353">
        <v>2016</v>
      </c>
      <c r="L7353" t="s">
        <v>1367</v>
      </c>
      <c r="M7353" t="s">
        <v>15692</v>
      </c>
      <c r="O7353" t="s">
        <v>12173</v>
      </c>
      <c r="P7353" t="s">
        <v>849</v>
      </c>
      <c r="Q7353">
        <f t="shared" si="128"/>
        <v>1000</v>
      </c>
      <c r="R7353">
        <v>8163294</v>
      </c>
      <c r="S7353" t="s">
        <v>1382</v>
      </c>
      <c r="T7353" t="s">
        <v>713</v>
      </c>
      <c r="U7353" s="75">
        <v>1000</v>
      </c>
      <c r="V7353">
        <v>4.45</v>
      </c>
      <c r="W7353">
        <v>4450</v>
      </c>
      <c r="AH7353" s="16"/>
      <c r="AI7353" t="s">
        <v>1375</v>
      </c>
    </row>
    <row r="7354" spans="1:35" x14ac:dyDescent="0.25">
      <c r="A7354" t="s">
        <v>15809</v>
      </c>
      <c r="B7354" s="1">
        <v>64</v>
      </c>
      <c r="C7354" t="s">
        <v>15377</v>
      </c>
      <c r="D7354">
        <v>4821912</v>
      </c>
      <c r="E7354" t="s">
        <v>3909</v>
      </c>
      <c r="F7354" t="s">
        <v>1363</v>
      </c>
      <c r="G7354" t="s">
        <v>1364</v>
      </c>
      <c r="H7354" s="3" t="s">
        <v>5573</v>
      </c>
      <c r="I7354">
        <v>2016</v>
      </c>
      <c r="J7354" s="15" t="s">
        <v>2829</v>
      </c>
      <c r="K7354">
        <v>2016</v>
      </c>
      <c r="L7354" t="s">
        <v>1367</v>
      </c>
      <c r="M7354" t="s">
        <v>15384</v>
      </c>
      <c r="N7354" t="s">
        <v>15384</v>
      </c>
      <c r="O7354" t="s">
        <v>12173</v>
      </c>
      <c r="P7354" t="s">
        <v>849</v>
      </c>
      <c r="Q7354">
        <f t="shared" si="128"/>
        <v>1500</v>
      </c>
      <c r="R7354">
        <v>6623069</v>
      </c>
      <c r="S7354" t="s">
        <v>1821</v>
      </c>
      <c r="T7354" t="s">
        <v>713</v>
      </c>
      <c r="U7354" s="75">
        <v>1500</v>
      </c>
      <c r="V7354">
        <v>3.24</v>
      </c>
      <c r="W7354">
        <v>4860</v>
      </c>
      <c r="AH7354" s="16"/>
      <c r="AI7354" t="s">
        <v>1375</v>
      </c>
    </row>
    <row r="7355" spans="1:35" x14ac:dyDescent="0.25">
      <c r="A7355" t="s">
        <v>15810</v>
      </c>
      <c r="B7355" s="1">
        <v>64</v>
      </c>
      <c r="C7355" t="s">
        <v>15377</v>
      </c>
      <c r="D7355">
        <v>4875818</v>
      </c>
      <c r="E7355" t="s">
        <v>15608</v>
      </c>
      <c r="F7355" t="s">
        <v>1363</v>
      </c>
      <c r="G7355" t="s">
        <v>1364</v>
      </c>
      <c r="H7355" s="3" t="s">
        <v>2880</v>
      </c>
      <c r="I7355">
        <v>2016</v>
      </c>
      <c r="J7355" s="15" t="s">
        <v>2841</v>
      </c>
      <c r="K7355">
        <v>2016</v>
      </c>
      <c r="L7355" t="s">
        <v>1367</v>
      </c>
      <c r="M7355" t="s">
        <v>15438</v>
      </c>
      <c r="O7355" t="s">
        <v>2305</v>
      </c>
      <c r="P7355" t="s">
        <v>849</v>
      </c>
      <c r="Q7355">
        <f t="shared" si="128"/>
        <v>600</v>
      </c>
      <c r="R7355">
        <v>11367121</v>
      </c>
      <c r="S7355" t="s">
        <v>2348</v>
      </c>
      <c r="T7355" t="s">
        <v>587</v>
      </c>
      <c r="U7355" s="75">
        <v>600</v>
      </c>
      <c r="V7355">
        <v>4.13</v>
      </c>
      <c r="W7355">
        <v>2478</v>
      </c>
      <c r="AH7355" s="16"/>
      <c r="AI7355" t="s">
        <v>1375</v>
      </c>
    </row>
    <row r="7356" spans="1:35" x14ac:dyDescent="0.25">
      <c r="A7356" t="s">
        <v>15811</v>
      </c>
      <c r="B7356" s="1">
        <v>64</v>
      </c>
      <c r="C7356" t="s">
        <v>15377</v>
      </c>
      <c r="D7356">
        <v>4875818</v>
      </c>
      <c r="E7356" t="s">
        <v>15608</v>
      </c>
      <c r="F7356" t="s">
        <v>1363</v>
      </c>
      <c r="G7356" t="s">
        <v>1364</v>
      </c>
      <c r="H7356" s="3" t="s">
        <v>2880</v>
      </c>
      <c r="I7356">
        <v>2016</v>
      </c>
      <c r="J7356" s="15" t="s">
        <v>2841</v>
      </c>
      <c r="K7356">
        <v>2016</v>
      </c>
      <c r="L7356" t="s">
        <v>1367</v>
      </c>
      <c r="M7356" t="s">
        <v>15438</v>
      </c>
      <c r="O7356" t="s">
        <v>2305</v>
      </c>
      <c r="P7356" t="s">
        <v>849</v>
      </c>
      <c r="Q7356">
        <f t="shared" si="128"/>
        <v>600</v>
      </c>
      <c r="R7356">
        <v>1204076</v>
      </c>
      <c r="S7356" t="s">
        <v>3346</v>
      </c>
      <c r="T7356" t="s">
        <v>15397</v>
      </c>
      <c r="U7356" s="75">
        <v>600</v>
      </c>
      <c r="V7356">
        <v>3.2</v>
      </c>
      <c r="W7356">
        <v>1920</v>
      </c>
      <c r="AH7356" s="16"/>
      <c r="AI7356" t="s">
        <v>1375</v>
      </c>
    </row>
    <row r="7357" spans="1:35" x14ac:dyDescent="0.25">
      <c r="A7357" t="s">
        <v>15812</v>
      </c>
      <c r="B7357" s="1">
        <v>64</v>
      </c>
      <c r="C7357" t="s">
        <v>15377</v>
      </c>
      <c r="D7357">
        <v>4875818</v>
      </c>
      <c r="E7357" t="s">
        <v>15608</v>
      </c>
      <c r="F7357" t="s">
        <v>1363</v>
      </c>
      <c r="G7357" t="s">
        <v>1364</v>
      </c>
      <c r="H7357" s="3" t="s">
        <v>2880</v>
      </c>
      <c r="I7357">
        <v>2016</v>
      </c>
      <c r="J7357" s="15" t="s">
        <v>2841</v>
      </c>
      <c r="K7357">
        <v>2016</v>
      </c>
      <c r="L7357" t="s">
        <v>1367</v>
      </c>
      <c r="M7357" t="s">
        <v>15438</v>
      </c>
      <c r="O7357" t="s">
        <v>2305</v>
      </c>
      <c r="P7357" t="s">
        <v>849</v>
      </c>
      <c r="Q7357">
        <f t="shared" si="128"/>
        <v>600</v>
      </c>
      <c r="R7357">
        <v>6623069</v>
      </c>
      <c r="S7357" t="s">
        <v>1821</v>
      </c>
      <c r="T7357" t="s">
        <v>15813</v>
      </c>
      <c r="U7357" s="75">
        <v>600</v>
      </c>
      <c r="V7357">
        <v>3.24</v>
      </c>
      <c r="W7357">
        <v>1944</v>
      </c>
      <c r="AH7357" s="16"/>
      <c r="AI7357" t="s">
        <v>1375</v>
      </c>
    </row>
    <row r="7358" spans="1:35" x14ac:dyDescent="0.25">
      <c r="A7358" t="s">
        <v>15814</v>
      </c>
      <c r="B7358" s="1">
        <v>64</v>
      </c>
      <c r="C7358" t="s">
        <v>15377</v>
      </c>
      <c r="D7358">
        <v>5365813</v>
      </c>
      <c r="E7358" t="s">
        <v>15610</v>
      </c>
      <c r="F7358" t="s">
        <v>1363</v>
      </c>
      <c r="G7358" t="s">
        <v>1364</v>
      </c>
      <c r="H7358" s="3" t="s">
        <v>2374</v>
      </c>
      <c r="I7358">
        <v>2016</v>
      </c>
      <c r="J7358" s="15" t="s">
        <v>2927</v>
      </c>
      <c r="K7358">
        <v>2016</v>
      </c>
      <c r="L7358" t="s">
        <v>1367</v>
      </c>
      <c r="M7358" t="s">
        <v>15488</v>
      </c>
      <c r="O7358" t="s">
        <v>2305</v>
      </c>
      <c r="P7358" t="s">
        <v>849</v>
      </c>
      <c r="Q7358">
        <f t="shared" si="128"/>
        <v>400</v>
      </c>
      <c r="R7358">
        <v>41204727</v>
      </c>
      <c r="S7358" t="s">
        <v>3022</v>
      </c>
      <c r="T7358" t="s">
        <v>713</v>
      </c>
      <c r="U7358" s="75">
        <v>400</v>
      </c>
      <c r="V7358">
        <v>4.1500000000000004</v>
      </c>
      <c r="W7358">
        <v>1660</v>
      </c>
      <c r="AH7358" s="16"/>
      <c r="AI7358" t="s">
        <v>1375</v>
      </c>
    </row>
    <row r="7359" spans="1:35" x14ac:dyDescent="0.25">
      <c r="A7359" t="s">
        <v>15815</v>
      </c>
      <c r="B7359" s="1">
        <v>64</v>
      </c>
      <c r="C7359" t="s">
        <v>15377</v>
      </c>
      <c r="D7359">
        <v>5848385</v>
      </c>
      <c r="E7359" t="s">
        <v>8973</v>
      </c>
      <c r="F7359" t="s">
        <v>1363</v>
      </c>
      <c r="G7359" t="s">
        <v>1364</v>
      </c>
      <c r="H7359" s="3" t="s">
        <v>2965</v>
      </c>
      <c r="I7359">
        <v>2017</v>
      </c>
      <c r="J7359" s="15" t="s">
        <v>2983</v>
      </c>
      <c r="K7359">
        <v>2017</v>
      </c>
      <c r="L7359" t="s">
        <v>1367</v>
      </c>
      <c r="M7359" t="s">
        <v>15438</v>
      </c>
      <c r="N7359" t="s">
        <v>2760</v>
      </c>
      <c r="O7359" t="s">
        <v>12173</v>
      </c>
      <c r="P7359" t="s">
        <v>3791</v>
      </c>
      <c r="Q7359">
        <f t="shared" si="128"/>
        <v>1000</v>
      </c>
      <c r="R7359">
        <v>6623069</v>
      </c>
      <c r="S7359" t="s">
        <v>1821</v>
      </c>
      <c r="T7359" t="s">
        <v>713</v>
      </c>
      <c r="U7359" s="75">
        <v>1000</v>
      </c>
      <c r="V7359">
        <v>3</v>
      </c>
      <c r="W7359">
        <v>3000</v>
      </c>
      <c r="AH7359" s="16"/>
      <c r="AI7359" t="s">
        <v>1375</v>
      </c>
    </row>
    <row r="7360" spans="1:35" x14ac:dyDescent="0.25">
      <c r="A7360" t="s">
        <v>15816</v>
      </c>
      <c r="B7360" s="1">
        <v>64</v>
      </c>
      <c r="C7360" t="s">
        <v>15377</v>
      </c>
      <c r="D7360">
        <v>4756495</v>
      </c>
      <c r="E7360" t="s">
        <v>15386</v>
      </c>
      <c r="F7360" t="s">
        <v>1363</v>
      </c>
      <c r="G7360" t="s">
        <v>1391</v>
      </c>
      <c r="H7360" s="3" t="s">
        <v>2812</v>
      </c>
      <c r="I7360">
        <v>2016</v>
      </c>
      <c r="J7360" s="15" t="s">
        <v>2319</v>
      </c>
      <c r="K7360">
        <v>2016</v>
      </c>
      <c r="L7360" t="s">
        <v>1367</v>
      </c>
      <c r="M7360" t="s">
        <v>15386</v>
      </c>
      <c r="N7360" t="s">
        <v>15386</v>
      </c>
      <c r="O7360" t="s">
        <v>12173</v>
      </c>
      <c r="P7360" t="s">
        <v>133</v>
      </c>
      <c r="Q7360">
        <f t="shared" si="128"/>
        <v>50</v>
      </c>
      <c r="R7360">
        <v>1204076</v>
      </c>
      <c r="S7360" t="s">
        <v>3346</v>
      </c>
      <c r="T7360" t="s">
        <v>13659</v>
      </c>
      <c r="U7360" s="75">
        <v>50</v>
      </c>
      <c r="V7360">
        <v>3.5</v>
      </c>
      <c r="W7360">
        <v>175</v>
      </c>
      <c r="AH7360" s="16"/>
      <c r="AI7360" t="s">
        <v>1375</v>
      </c>
    </row>
    <row r="7361" spans="1:35" x14ac:dyDescent="0.25">
      <c r="A7361" t="s">
        <v>15817</v>
      </c>
      <c r="B7361" s="1">
        <v>64</v>
      </c>
      <c r="C7361" t="s">
        <v>15377</v>
      </c>
      <c r="D7361">
        <v>4615689</v>
      </c>
      <c r="E7361" t="s">
        <v>14558</v>
      </c>
      <c r="F7361" t="s">
        <v>1363</v>
      </c>
      <c r="G7361" t="s">
        <v>1364</v>
      </c>
      <c r="H7361" s="3" t="s">
        <v>5460</v>
      </c>
      <c r="I7361">
        <v>2016</v>
      </c>
      <c r="J7361" s="15" t="s">
        <v>2323</v>
      </c>
      <c r="K7361">
        <v>2016</v>
      </c>
      <c r="L7361" t="s">
        <v>1367</v>
      </c>
      <c r="M7361" t="s">
        <v>15389</v>
      </c>
      <c r="O7361">
        <v>0</v>
      </c>
      <c r="P7361" t="s">
        <v>849</v>
      </c>
      <c r="Q7361">
        <f t="shared" si="128"/>
        <v>800</v>
      </c>
      <c r="R7361">
        <v>6623069</v>
      </c>
      <c r="S7361" t="s">
        <v>1821</v>
      </c>
      <c r="T7361" t="s">
        <v>713</v>
      </c>
      <c r="U7361" s="75">
        <v>800</v>
      </c>
      <c r="V7361">
        <v>3.45</v>
      </c>
      <c r="W7361">
        <v>2760</v>
      </c>
      <c r="AH7361" s="16"/>
      <c r="AI7361" t="s">
        <v>1375</v>
      </c>
    </row>
    <row r="7362" spans="1:35" x14ac:dyDescent="0.25">
      <c r="A7362" t="s">
        <v>15818</v>
      </c>
      <c r="B7362" s="1">
        <v>64</v>
      </c>
      <c r="C7362" t="s">
        <v>15377</v>
      </c>
      <c r="D7362">
        <v>4615689</v>
      </c>
      <c r="E7362" t="s">
        <v>14558</v>
      </c>
      <c r="F7362" t="s">
        <v>1363</v>
      </c>
      <c r="G7362" t="s">
        <v>1364</v>
      </c>
      <c r="H7362" s="3" t="s">
        <v>5460</v>
      </c>
      <c r="I7362">
        <v>2016</v>
      </c>
      <c r="J7362" s="15" t="s">
        <v>2323</v>
      </c>
      <c r="K7362">
        <v>2016</v>
      </c>
      <c r="L7362" t="s">
        <v>1367</v>
      </c>
      <c r="M7362" t="s">
        <v>15389</v>
      </c>
      <c r="O7362">
        <v>0</v>
      </c>
      <c r="P7362" t="s">
        <v>849</v>
      </c>
      <c r="Q7362">
        <f t="shared" ref="Q7362:Q7425" si="129">U7362</f>
        <v>800</v>
      </c>
      <c r="R7362">
        <v>1204076</v>
      </c>
      <c r="S7362" t="s">
        <v>3346</v>
      </c>
      <c r="T7362" t="s">
        <v>15397</v>
      </c>
      <c r="U7362" s="75">
        <v>800</v>
      </c>
      <c r="V7362">
        <v>4.5</v>
      </c>
      <c r="W7362">
        <v>3600</v>
      </c>
      <c r="AH7362" s="16"/>
      <c r="AI7362" t="s">
        <v>1375</v>
      </c>
    </row>
    <row r="7363" spans="1:35" x14ac:dyDescent="0.25">
      <c r="A7363" t="s">
        <v>15819</v>
      </c>
      <c r="B7363" s="1">
        <v>64</v>
      </c>
      <c r="C7363" t="s">
        <v>15377</v>
      </c>
      <c r="D7363">
        <v>5251249</v>
      </c>
      <c r="E7363" t="s">
        <v>15391</v>
      </c>
      <c r="F7363" t="s">
        <v>1363</v>
      </c>
      <c r="G7363" t="s">
        <v>1391</v>
      </c>
      <c r="H7363" s="3" t="s">
        <v>2662</v>
      </c>
      <c r="I7363">
        <v>2016</v>
      </c>
      <c r="J7363" s="15" t="s">
        <v>2921</v>
      </c>
      <c r="K7363">
        <v>2016</v>
      </c>
      <c r="L7363" t="s">
        <v>1367</v>
      </c>
      <c r="M7363" t="s">
        <v>13659</v>
      </c>
      <c r="N7363" t="s">
        <v>15392</v>
      </c>
      <c r="O7363" t="s">
        <v>12173</v>
      </c>
      <c r="P7363" t="s">
        <v>7391</v>
      </c>
      <c r="Q7363">
        <f t="shared" si="129"/>
        <v>161</v>
      </c>
      <c r="R7363">
        <v>1204076</v>
      </c>
      <c r="S7363" t="s">
        <v>3346</v>
      </c>
      <c r="T7363" t="s">
        <v>13659</v>
      </c>
      <c r="U7363" s="75">
        <v>161</v>
      </c>
      <c r="V7363">
        <v>3.5</v>
      </c>
      <c r="W7363">
        <v>563.5</v>
      </c>
      <c r="AH7363" s="16"/>
      <c r="AI7363" t="s">
        <v>1375</v>
      </c>
    </row>
    <row r="7364" spans="1:35" x14ac:dyDescent="0.25">
      <c r="A7364" t="s">
        <v>15820</v>
      </c>
      <c r="B7364" s="1">
        <v>64</v>
      </c>
      <c r="C7364" t="s">
        <v>15377</v>
      </c>
      <c r="D7364">
        <v>5251249</v>
      </c>
      <c r="E7364" t="s">
        <v>15391</v>
      </c>
      <c r="F7364" t="s">
        <v>1363</v>
      </c>
      <c r="G7364" t="s">
        <v>1391</v>
      </c>
      <c r="H7364" s="3" t="s">
        <v>2662</v>
      </c>
      <c r="I7364">
        <v>2016</v>
      </c>
      <c r="J7364" s="15" t="s">
        <v>2921</v>
      </c>
      <c r="K7364">
        <v>2016</v>
      </c>
      <c r="L7364" t="s">
        <v>1367</v>
      </c>
      <c r="M7364" t="s">
        <v>13659</v>
      </c>
      <c r="N7364" t="s">
        <v>15392</v>
      </c>
      <c r="O7364" t="s">
        <v>12173</v>
      </c>
      <c r="P7364" t="s">
        <v>7391</v>
      </c>
      <c r="Q7364">
        <f t="shared" si="129"/>
        <v>161</v>
      </c>
      <c r="R7364">
        <v>5490421</v>
      </c>
      <c r="S7364" t="s">
        <v>12611</v>
      </c>
      <c r="T7364" t="s">
        <v>12612</v>
      </c>
      <c r="U7364" s="75">
        <v>161</v>
      </c>
      <c r="V7364">
        <v>3.25</v>
      </c>
      <c r="W7364">
        <v>523.25</v>
      </c>
      <c r="AH7364" s="16"/>
      <c r="AI7364" t="s">
        <v>1375</v>
      </c>
    </row>
    <row r="7365" spans="1:35" x14ac:dyDescent="0.25">
      <c r="A7365" t="s">
        <v>15821</v>
      </c>
      <c r="B7365" s="1">
        <v>64</v>
      </c>
      <c r="C7365" t="s">
        <v>15377</v>
      </c>
      <c r="D7365">
        <v>4679628</v>
      </c>
      <c r="E7365" t="s">
        <v>15399</v>
      </c>
      <c r="F7365" t="s">
        <v>1363</v>
      </c>
      <c r="G7365" t="s">
        <v>1364</v>
      </c>
      <c r="H7365" s="3" t="s">
        <v>2829</v>
      </c>
      <c r="I7365">
        <v>2016</v>
      </c>
      <c r="J7365" s="15" t="s">
        <v>2822</v>
      </c>
      <c r="K7365">
        <v>2016</v>
      </c>
      <c r="L7365" t="s">
        <v>1367</v>
      </c>
      <c r="M7365" t="s">
        <v>15396</v>
      </c>
      <c r="N7365" t="s">
        <v>15396</v>
      </c>
      <c r="O7365">
        <v>0</v>
      </c>
      <c r="P7365" t="s">
        <v>849</v>
      </c>
      <c r="Q7365">
        <f t="shared" si="129"/>
        <v>400</v>
      </c>
      <c r="R7365">
        <v>1204076</v>
      </c>
      <c r="S7365" t="s">
        <v>3346</v>
      </c>
      <c r="T7365" t="s">
        <v>15397</v>
      </c>
      <c r="U7365" s="75">
        <v>400</v>
      </c>
      <c r="V7365">
        <v>3.5</v>
      </c>
      <c r="W7365">
        <v>1400</v>
      </c>
      <c r="AH7365" s="16"/>
      <c r="AI7365" t="s">
        <v>1375</v>
      </c>
    </row>
    <row r="7366" spans="1:35" x14ac:dyDescent="0.25">
      <c r="A7366" t="s">
        <v>15822</v>
      </c>
      <c r="B7366" s="1">
        <v>64</v>
      </c>
      <c r="C7366" t="s">
        <v>15377</v>
      </c>
      <c r="D7366">
        <v>6322514</v>
      </c>
      <c r="E7366" t="s">
        <v>15613</v>
      </c>
      <c r="F7366" t="s">
        <v>1363</v>
      </c>
      <c r="G7366" t="s">
        <v>1364</v>
      </c>
      <c r="H7366" s="3" t="s">
        <v>1765</v>
      </c>
      <c r="I7366">
        <v>2017</v>
      </c>
      <c r="J7366" s="15" t="s">
        <v>2685</v>
      </c>
      <c r="K7366">
        <v>2017</v>
      </c>
      <c r="L7366" t="s">
        <v>1367</v>
      </c>
      <c r="M7366" t="s">
        <v>15424</v>
      </c>
      <c r="N7366" t="s">
        <v>15424</v>
      </c>
      <c r="O7366" t="s">
        <v>12173</v>
      </c>
      <c r="P7366" t="s">
        <v>849</v>
      </c>
      <c r="Q7366">
        <f t="shared" si="129"/>
        <v>1000</v>
      </c>
      <c r="R7366">
        <v>11367121</v>
      </c>
      <c r="S7366" t="s">
        <v>2348</v>
      </c>
      <c r="T7366" t="s">
        <v>15823</v>
      </c>
      <c r="U7366" s="75">
        <v>1000</v>
      </c>
      <c r="V7366">
        <v>3.5</v>
      </c>
      <c r="W7366">
        <v>3500</v>
      </c>
      <c r="AH7366" s="16"/>
      <c r="AI7366" t="s">
        <v>1375</v>
      </c>
    </row>
    <row r="7367" spans="1:35" x14ac:dyDescent="0.25">
      <c r="A7367" t="s">
        <v>15824</v>
      </c>
      <c r="B7367" s="1">
        <v>64</v>
      </c>
      <c r="C7367" t="s">
        <v>15377</v>
      </c>
      <c r="D7367">
        <v>6049680</v>
      </c>
      <c r="E7367" t="s">
        <v>15386</v>
      </c>
      <c r="F7367" t="s">
        <v>1363</v>
      </c>
      <c r="G7367" t="s">
        <v>1391</v>
      </c>
      <c r="H7367" s="3" t="s">
        <v>5904</v>
      </c>
      <c r="I7367">
        <v>2017</v>
      </c>
      <c r="J7367" s="15" t="s">
        <v>5905</v>
      </c>
      <c r="K7367">
        <v>2017</v>
      </c>
      <c r="L7367" t="s">
        <v>1367</v>
      </c>
      <c r="M7367" t="s">
        <v>15386</v>
      </c>
      <c r="N7367" t="s">
        <v>15386</v>
      </c>
      <c r="O7367" t="s">
        <v>12173</v>
      </c>
      <c r="P7367" t="s">
        <v>3791</v>
      </c>
      <c r="Q7367">
        <f t="shared" si="129"/>
        <v>4000</v>
      </c>
      <c r="R7367">
        <v>6623069</v>
      </c>
      <c r="S7367" t="s">
        <v>1821</v>
      </c>
      <c r="T7367" t="s">
        <v>15825</v>
      </c>
      <c r="U7367" s="75">
        <v>4000</v>
      </c>
      <c r="V7367">
        <v>2.74</v>
      </c>
      <c r="W7367">
        <v>10960</v>
      </c>
      <c r="AH7367" s="16"/>
      <c r="AI7367" t="s">
        <v>1375</v>
      </c>
    </row>
    <row r="7368" spans="1:35" x14ac:dyDescent="0.25">
      <c r="A7368" t="s">
        <v>15826</v>
      </c>
      <c r="B7368" s="1">
        <v>64</v>
      </c>
      <c r="C7368" t="s">
        <v>15377</v>
      </c>
      <c r="D7368">
        <v>6778542</v>
      </c>
      <c r="E7368" t="s">
        <v>15650</v>
      </c>
      <c r="F7368" t="s">
        <v>1363</v>
      </c>
      <c r="G7368" t="s">
        <v>1391</v>
      </c>
      <c r="H7368" s="3" t="s">
        <v>2484</v>
      </c>
      <c r="I7368">
        <v>2017</v>
      </c>
      <c r="J7368" s="15" t="s">
        <v>3127</v>
      </c>
      <c r="K7368">
        <v>2017</v>
      </c>
      <c r="L7368" t="s">
        <v>1394</v>
      </c>
      <c r="M7368" t="s">
        <v>15386</v>
      </c>
      <c r="N7368" t="s">
        <v>15386</v>
      </c>
      <c r="O7368">
        <v>0</v>
      </c>
      <c r="P7368" t="s">
        <v>133</v>
      </c>
      <c r="Q7368">
        <f t="shared" si="129"/>
        <v>1900</v>
      </c>
      <c r="R7368">
        <v>1204076</v>
      </c>
      <c r="S7368" t="s">
        <v>3346</v>
      </c>
      <c r="T7368" t="s">
        <v>13659</v>
      </c>
      <c r="U7368" s="75">
        <v>1900</v>
      </c>
      <c r="V7368">
        <v>3</v>
      </c>
      <c r="W7368">
        <v>5700</v>
      </c>
      <c r="AH7368" s="16"/>
      <c r="AI7368" t="s">
        <v>1375</v>
      </c>
    </row>
    <row r="7369" spans="1:35" x14ac:dyDescent="0.25">
      <c r="A7369" t="s">
        <v>15827</v>
      </c>
      <c r="B7369" s="1">
        <v>64</v>
      </c>
      <c r="C7369" t="s">
        <v>15377</v>
      </c>
      <c r="D7369">
        <v>9652604</v>
      </c>
      <c r="E7369" t="s">
        <v>15667</v>
      </c>
      <c r="F7369" t="s">
        <v>1363</v>
      </c>
      <c r="G7369" t="s">
        <v>1364</v>
      </c>
      <c r="H7369" s="3" t="s">
        <v>1741</v>
      </c>
      <c r="I7369">
        <v>2019</v>
      </c>
      <c r="J7369" s="15" t="s">
        <v>1742</v>
      </c>
      <c r="K7369">
        <v>2019</v>
      </c>
      <c r="L7369" t="s">
        <v>1367</v>
      </c>
      <c r="M7369" t="s">
        <v>15665</v>
      </c>
      <c r="N7369" t="s">
        <v>15665</v>
      </c>
      <c r="O7369" t="s">
        <v>12173</v>
      </c>
      <c r="P7369" t="s">
        <v>849</v>
      </c>
      <c r="Q7369">
        <f t="shared" si="129"/>
        <v>20000</v>
      </c>
      <c r="R7369">
        <v>1204076</v>
      </c>
      <c r="S7369" t="s">
        <v>3346</v>
      </c>
      <c r="T7369" t="s">
        <v>713</v>
      </c>
      <c r="U7369" s="75">
        <v>20000</v>
      </c>
      <c r="V7369">
        <v>2.9</v>
      </c>
      <c r="W7369">
        <v>58000</v>
      </c>
      <c r="AH7369" s="16"/>
      <c r="AI7369" t="s">
        <v>1375</v>
      </c>
    </row>
    <row r="7370" spans="1:35" x14ac:dyDescent="0.25">
      <c r="A7370" t="s">
        <v>15828</v>
      </c>
      <c r="B7370" s="1">
        <v>64</v>
      </c>
      <c r="C7370" t="s">
        <v>15377</v>
      </c>
      <c r="D7370">
        <v>9661204</v>
      </c>
      <c r="E7370" t="s">
        <v>15669</v>
      </c>
      <c r="F7370" t="s">
        <v>1363</v>
      </c>
      <c r="G7370" t="s">
        <v>1364</v>
      </c>
      <c r="H7370" s="3" t="s">
        <v>3508</v>
      </c>
      <c r="I7370">
        <v>2019</v>
      </c>
      <c r="J7370" s="15" t="s">
        <v>6883</v>
      </c>
      <c r="K7370">
        <v>2019</v>
      </c>
      <c r="L7370" t="s">
        <v>1367</v>
      </c>
      <c r="M7370" t="s">
        <v>15670</v>
      </c>
      <c r="N7370" t="s">
        <v>15671</v>
      </c>
      <c r="O7370" t="s">
        <v>12173</v>
      </c>
      <c r="P7370" t="s">
        <v>12590</v>
      </c>
      <c r="Q7370">
        <f t="shared" si="129"/>
        <v>200</v>
      </c>
      <c r="R7370">
        <v>6623069</v>
      </c>
      <c r="S7370" t="s">
        <v>1821</v>
      </c>
      <c r="T7370" t="s">
        <v>713</v>
      </c>
      <c r="U7370" s="75">
        <v>200</v>
      </c>
      <c r="V7370">
        <v>2.88</v>
      </c>
      <c r="W7370">
        <v>576</v>
      </c>
      <c r="AH7370" s="16"/>
      <c r="AI7370" t="s">
        <v>1375</v>
      </c>
    </row>
    <row r="7371" spans="1:35" x14ac:dyDescent="0.25">
      <c r="A7371" t="s">
        <v>15829</v>
      </c>
      <c r="B7371" s="1">
        <v>64</v>
      </c>
      <c r="C7371" t="s">
        <v>15377</v>
      </c>
      <c r="D7371">
        <v>4535537</v>
      </c>
      <c r="E7371" t="s">
        <v>8226</v>
      </c>
      <c r="F7371" t="s">
        <v>1363</v>
      </c>
      <c r="G7371" t="s">
        <v>1364</v>
      </c>
      <c r="H7371" s="3" t="s">
        <v>2746</v>
      </c>
      <c r="I7371">
        <v>2016</v>
      </c>
      <c r="J7371" s="15" t="s">
        <v>4223</v>
      </c>
      <c r="K7371">
        <v>2016</v>
      </c>
      <c r="L7371" t="s">
        <v>1367</v>
      </c>
      <c r="M7371" t="s">
        <v>15698</v>
      </c>
      <c r="N7371" t="s">
        <v>15698</v>
      </c>
      <c r="O7371" t="s">
        <v>12173</v>
      </c>
      <c r="P7371" t="s">
        <v>849</v>
      </c>
      <c r="Q7371">
        <f t="shared" si="129"/>
        <v>2500</v>
      </c>
      <c r="R7371">
        <v>8163294</v>
      </c>
      <c r="S7371" t="s">
        <v>1382</v>
      </c>
      <c r="T7371" t="s">
        <v>713</v>
      </c>
      <c r="U7371" s="75">
        <v>2500</v>
      </c>
      <c r="V7371">
        <v>3.8</v>
      </c>
      <c r="W7371">
        <v>9500</v>
      </c>
      <c r="AH7371" s="16"/>
      <c r="AI7371" t="s">
        <v>1375</v>
      </c>
    </row>
    <row r="7372" spans="1:35" x14ac:dyDescent="0.25">
      <c r="A7372" t="s">
        <v>15830</v>
      </c>
      <c r="B7372" s="1">
        <v>64</v>
      </c>
      <c r="C7372" t="s">
        <v>15377</v>
      </c>
      <c r="D7372">
        <v>5793955</v>
      </c>
      <c r="E7372" t="s">
        <v>15719</v>
      </c>
      <c r="F7372" t="s">
        <v>1363</v>
      </c>
      <c r="G7372" t="s">
        <v>1391</v>
      </c>
      <c r="H7372" s="3" t="s">
        <v>15720</v>
      </c>
      <c r="I7372">
        <v>2017</v>
      </c>
      <c r="J7372" s="15" t="s">
        <v>2973</v>
      </c>
      <c r="K7372">
        <v>2017</v>
      </c>
      <c r="L7372" t="s">
        <v>1367</v>
      </c>
      <c r="M7372" t="s">
        <v>15721</v>
      </c>
      <c r="N7372" t="s">
        <v>2541</v>
      </c>
      <c r="O7372" t="s">
        <v>12173</v>
      </c>
      <c r="P7372" t="s">
        <v>15722</v>
      </c>
      <c r="Q7372">
        <f t="shared" si="129"/>
        <v>3100</v>
      </c>
      <c r="R7372">
        <v>6623069</v>
      </c>
      <c r="S7372" t="s">
        <v>1821</v>
      </c>
      <c r="T7372" t="s">
        <v>15831</v>
      </c>
      <c r="U7372" s="75">
        <v>3100</v>
      </c>
      <c r="V7372">
        <v>2.88</v>
      </c>
      <c r="W7372">
        <v>8928</v>
      </c>
      <c r="AH7372" s="16"/>
      <c r="AI7372" t="s">
        <v>1375</v>
      </c>
    </row>
    <row r="7373" spans="1:35" x14ac:dyDescent="0.25">
      <c r="A7373" t="s">
        <v>15832</v>
      </c>
      <c r="B7373" s="1">
        <v>64</v>
      </c>
      <c r="C7373" t="s">
        <v>15377</v>
      </c>
      <c r="D7373">
        <v>5818443</v>
      </c>
      <c r="E7373" t="s">
        <v>15727</v>
      </c>
      <c r="F7373" t="s">
        <v>1363</v>
      </c>
      <c r="G7373" t="s">
        <v>1391</v>
      </c>
      <c r="H7373" s="3" t="s">
        <v>2973</v>
      </c>
      <c r="I7373">
        <v>2017</v>
      </c>
      <c r="J7373" s="15" t="s">
        <v>2965</v>
      </c>
      <c r="K7373">
        <v>2017</v>
      </c>
      <c r="L7373" t="s">
        <v>1367</v>
      </c>
      <c r="M7373" t="s">
        <v>15414</v>
      </c>
      <c r="O7373" t="s">
        <v>12173</v>
      </c>
      <c r="P7373" t="s">
        <v>133</v>
      </c>
      <c r="Q7373">
        <f t="shared" si="129"/>
        <v>4000</v>
      </c>
      <c r="R7373">
        <v>1204076</v>
      </c>
      <c r="S7373" t="s">
        <v>3346</v>
      </c>
      <c r="T7373" t="s">
        <v>13659</v>
      </c>
      <c r="U7373" s="75">
        <v>4000</v>
      </c>
      <c r="V7373">
        <v>3.1</v>
      </c>
      <c r="W7373">
        <v>12400</v>
      </c>
      <c r="AH7373" s="16"/>
      <c r="AI7373" t="s">
        <v>1375</v>
      </c>
    </row>
    <row r="7374" spans="1:35" x14ac:dyDescent="0.25">
      <c r="A7374" t="s">
        <v>15833</v>
      </c>
      <c r="B7374" s="1">
        <v>64</v>
      </c>
      <c r="C7374" t="s">
        <v>15377</v>
      </c>
      <c r="D7374">
        <v>5826411</v>
      </c>
      <c r="E7374" t="s">
        <v>15386</v>
      </c>
      <c r="F7374" t="s">
        <v>1363</v>
      </c>
      <c r="G7374" t="s">
        <v>1391</v>
      </c>
      <c r="H7374" s="3" t="s">
        <v>5755</v>
      </c>
      <c r="I7374">
        <v>2017</v>
      </c>
      <c r="J7374" s="15" t="s">
        <v>5766</v>
      </c>
      <c r="K7374">
        <v>2017</v>
      </c>
      <c r="L7374" t="s">
        <v>1367</v>
      </c>
      <c r="M7374" t="s">
        <v>15386</v>
      </c>
      <c r="N7374" t="s">
        <v>15386</v>
      </c>
      <c r="O7374" t="s">
        <v>12173</v>
      </c>
      <c r="P7374" t="s">
        <v>133</v>
      </c>
      <c r="Q7374">
        <f t="shared" si="129"/>
        <v>600</v>
      </c>
      <c r="R7374">
        <v>1204076</v>
      </c>
      <c r="S7374" t="s">
        <v>3346</v>
      </c>
      <c r="T7374" t="s">
        <v>13659</v>
      </c>
      <c r="U7374" s="75">
        <v>600</v>
      </c>
      <c r="V7374">
        <v>3.1</v>
      </c>
      <c r="W7374">
        <v>1860</v>
      </c>
      <c r="AH7374" s="16"/>
      <c r="AI7374" t="s">
        <v>1375</v>
      </c>
    </row>
    <row r="7375" spans="1:35" x14ac:dyDescent="0.25">
      <c r="A7375" t="s">
        <v>15834</v>
      </c>
      <c r="B7375" s="1">
        <v>64</v>
      </c>
      <c r="C7375" t="s">
        <v>15377</v>
      </c>
      <c r="D7375">
        <v>5966043</v>
      </c>
      <c r="E7375" t="s">
        <v>13806</v>
      </c>
      <c r="F7375" t="s">
        <v>1363</v>
      </c>
      <c r="G7375" t="s">
        <v>1364</v>
      </c>
      <c r="H7375" s="3" t="s">
        <v>2412</v>
      </c>
      <c r="I7375">
        <v>2017</v>
      </c>
      <c r="J7375" s="15" t="s">
        <v>2997</v>
      </c>
      <c r="K7375">
        <v>2017</v>
      </c>
      <c r="L7375" t="s">
        <v>1367</v>
      </c>
      <c r="M7375" t="s">
        <v>15732</v>
      </c>
      <c r="N7375" t="s">
        <v>15732</v>
      </c>
      <c r="O7375">
        <v>0</v>
      </c>
      <c r="P7375" t="s">
        <v>849</v>
      </c>
      <c r="Q7375">
        <f t="shared" si="129"/>
        <v>1100</v>
      </c>
      <c r="R7375">
        <v>5490421</v>
      </c>
      <c r="S7375" t="s">
        <v>12611</v>
      </c>
      <c r="T7375" t="s">
        <v>12612</v>
      </c>
      <c r="U7375" s="75">
        <v>1100</v>
      </c>
      <c r="V7375">
        <v>2.95</v>
      </c>
      <c r="W7375">
        <v>3245</v>
      </c>
      <c r="AH7375" s="16"/>
      <c r="AI7375" t="s">
        <v>1375</v>
      </c>
    </row>
    <row r="7376" spans="1:35" x14ac:dyDescent="0.25">
      <c r="A7376" t="s">
        <v>15835</v>
      </c>
      <c r="B7376" s="1">
        <v>64</v>
      </c>
      <c r="C7376" t="s">
        <v>15377</v>
      </c>
      <c r="D7376">
        <v>9913963</v>
      </c>
      <c r="E7376" t="s">
        <v>15836</v>
      </c>
      <c r="F7376" t="s">
        <v>1363</v>
      </c>
      <c r="G7376" t="s">
        <v>1391</v>
      </c>
      <c r="H7376" s="3" t="s">
        <v>6696</v>
      </c>
      <c r="I7376">
        <v>2019</v>
      </c>
      <c r="J7376" s="15" t="s">
        <v>12807</v>
      </c>
      <c r="K7376">
        <v>2019</v>
      </c>
      <c r="L7376" t="s">
        <v>1394</v>
      </c>
      <c r="M7376" t="s">
        <v>15837</v>
      </c>
      <c r="N7376" t="s">
        <v>13659</v>
      </c>
      <c r="O7376" t="s">
        <v>12173</v>
      </c>
      <c r="P7376" t="s">
        <v>133</v>
      </c>
      <c r="Q7376">
        <f t="shared" si="129"/>
        <v>200</v>
      </c>
      <c r="R7376">
        <v>1204076</v>
      </c>
      <c r="S7376" t="s">
        <v>3346</v>
      </c>
      <c r="T7376" t="s">
        <v>713</v>
      </c>
      <c r="U7376" s="75">
        <v>200</v>
      </c>
      <c r="V7376">
        <v>2.9</v>
      </c>
      <c r="W7376">
        <v>580</v>
      </c>
      <c r="AH7376" s="16"/>
      <c r="AI7376" t="s">
        <v>1375</v>
      </c>
    </row>
    <row r="7377" spans="1:35" x14ac:dyDescent="0.25">
      <c r="A7377" t="s">
        <v>15838</v>
      </c>
      <c r="B7377" s="1">
        <v>64</v>
      </c>
      <c r="C7377" t="s">
        <v>15377</v>
      </c>
      <c r="D7377">
        <v>16618696</v>
      </c>
      <c r="E7377" t="s">
        <v>15743</v>
      </c>
      <c r="F7377" t="s">
        <v>1363</v>
      </c>
      <c r="G7377" t="s">
        <v>1391</v>
      </c>
      <c r="H7377" s="3" t="s">
        <v>2154</v>
      </c>
      <c r="I7377">
        <v>2022</v>
      </c>
      <c r="J7377" s="15" t="s">
        <v>2155</v>
      </c>
      <c r="K7377">
        <v>2022</v>
      </c>
      <c r="L7377" t="s">
        <v>1367</v>
      </c>
      <c r="M7377" t="s">
        <v>15743</v>
      </c>
      <c r="N7377" t="s">
        <v>15743</v>
      </c>
      <c r="O7377" t="s">
        <v>12173</v>
      </c>
      <c r="P7377" t="s">
        <v>133</v>
      </c>
      <c r="Q7377">
        <f t="shared" si="129"/>
        <v>80</v>
      </c>
      <c r="R7377">
        <v>1204076</v>
      </c>
      <c r="S7377" t="s">
        <v>3346</v>
      </c>
      <c r="T7377" t="s">
        <v>15397</v>
      </c>
      <c r="U7377" s="75">
        <v>80</v>
      </c>
      <c r="V7377">
        <v>12</v>
      </c>
      <c r="W7377">
        <v>960</v>
      </c>
      <c r="AH7377" s="16"/>
      <c r="AI7377" t="s">
        <v>1375</v>
      </c>
    </row>
    <row r="7378" spans="1:35" x14ac:dyDescent="0.25">
      <c r="A7378" t="s">
        <v>15839</v>
      </c>
      <c r="B7378" s="1">
        <v>64</v>
      </c>
      <c r="C7378" t="s">
        <v>15377</v>
      </c>
      <c r="D7378">
        <v>18028756</v>
      </c>
      <c r="E7378" t="s">
        <v>15840</v>
      </c>
      <c r="F7378" t="s">
        <v>1363</v>
      </c>
      <c r="G7378" t="s">
        <v>1391</v>
      </c>
      <c r="H7378" s="3" t="s">
        <v>2262</v>
      </c>
      <c r="I7378">
        <v>2022</v>
      </c>
      <c r="J7378" s="15" t="s">
        <v>2717</v>
      </c>
      <c r="K7378">
        <v>2022</v>
      </c>
      <c r="L7378" t="s">
        <v>1367</v>
      </c>
      <c r="M7378" t="s">
        <v>15841</v>
      </c>
      <c r="N7378" t="s">
        <v>15434</v>
      </c>
      <c r="O7378" t="s">
        <v>12173</v>
      </c>
      <c r="P7378" t="s">
        <v>133</v>
      </c>
      <c r="Q7378">
        <f t="shared" si="129"/>
        <v>200</v>
      </c>
      <c r="R7378">
        <v>1204076</v>
      </c>
      <c r="S7378" t="s">
        <v>3346</v>
      </c>
      <c r="T7378" t="s">
        <v>15397</v>
      </c>
      <c r="U7378" s="75">
        <v>200</v>
      </c>
      <c r="V7378">
        <v>12</v>
      </c>
      <c r="W7378">
        <v>2400</v>
      </c>
      <c r="AH7378" s="16"/>
      <c r="AI7378" t="s">
        <v>1375</v>
      </c>
    </row>
    <row r="7379" spans="1:35" x14ac:dyDescent="0.25">
      <c r="A7379" t="s">
        <v>15842</v>
      </c>
      <c r="B7379" s="1">
        <v>64</v>
      </c>
      <c r="C7379" t="s">
        <v>15377</v>
      </c>
      <c r="D7379">
        <v>17187249</v>
      </c>
      <c r="E7379" t="s">
        <v>15800</v>
      </c>
      <c r="F7379" t="s">
        <v>1363</v>
      </c>
      <c r="G7379" t="s">
        <v>1391</v>
      </c>
      <c r="H7379" s="3" t="s">
        <v>1477</v>
      </c>
      <c r="I7379">
        <v>2022</v>
      </c>
      <c r="J7379" s="15" t="s">
        <v>1478</v>
      </c>
      <c r="K7379">
        <v>2022</v>
      </c>
      <c r="L7379" t="s">
        <v>1367</v>
      </c>
      <c r="M7379" t="s">
        <v>15447</v>
      </c>
      <c r="N7379" t="s">
        <v>15447</v>
      </c>
      <c r="O7379" t="s">
        <v>12173</v>
      </c>
      <c r="P7379" t="s">
        <v>133</v>
      </c>
      <c r="Q7379">
        <f t="shared" si="129"/>
        <v>10000</v>
      </c>
      <c r="R7379">
        <v>1204076</v>
      </c>
      <c r="S7379" t="s">
        <v>3346</v>
      </c>
      <c r="T7379" t="s">
        <v>15397</v>
      </c>
      <c r="U7379" s="75">
        <v>10000</v>
      </c>
      <c r="V7379">
        <v>12</v>
      </c>
      <c r="W7379">
        <v>120000</v>
      </c>
      <c r="AH7379" s="16"/>
      <c r="AI7379" t="s">
        <v>1375</v>
      </c>
    </row>
    <row r="7380" spans="1:35" x14ac:dyDescent="0.25">
      <c r="A7380" t="s">
        <v>15843</v>
      </c>
      <c r="B7380" s="1">
        <v>64</v>
      </c>
      <c r="C7380" t="s">
        <v>15377</v>
      </c>
      <c r="D7380">
        <v>5330106</v>
      </c>
      <c r="E7380" t="s">
        <v>15540</v>
      </c>
      <c r="F7380" t="s">
        <v>1363</v>
      </c>
      <c r="G7380" t="s">
        <v>1391</v>
      </c>
      <c r="H7380" s="3" t="s">
        <v>5642</v>
      </c>
      <c r="I7380">
        <v>2016</v>
      </c>
      <c r="J7380" s="15" t="s">
        <v>2357</v>
      </c>
      <c r="K7380">
        <v>2016</v>
      </c>
      <c r="L7380" t="s">
        <v>1367</v>
      </c>
      <c r="M7380" t="s">
        <v>15386</v>
      </c>
      <c r="N7380" t="s">
        <v>15386</v>
      </c>
      <c r="O7380" t="s">
        <v>12173</v>
      </c>
      <c r="P7380" t="s">
        <v>133</v>
      </c>
      <c r="Q7380">
        <f t="shared" si="129"/>
        <v>1400</v>
      </c>
      <c r="R7380">
        <v>1204076</v>
      </c>
      <c r="S7380" t="s">
        <v>3346</v>
      </c>
      <c r="T7380" t="s">
        <v>13659</v>
      </c>
      <c r="U7380" s="75">
        <v>1400</v>
      </c>
      <c r="V7380">
        <v>3.1</v>
      </c>
      <c r="W7380">
        <v>4340</v>
      </c>
      <c r="AH7380" s="16"/>
      <c r="AI7380" t="s">
        <v>1375</v>
      </c>
    </row>
    <row r="7381" spans="1:35" x14ac:dyDescent="0.25">
      <c r="A7381" t="s">
        <v>15844</v>
      </c>
      <c r="B7381" s="1">
        <v>64</v>
      </c>
      <c r="C7381" t="s">
        <v>15377</v>
      </c>
      <c r="D7381">
        <v>4679628</v>
      </c>
      <c r="E7381" t="s">
        <v>15399</v>
      </c>
      <c r="F7381" t="s">
        <v>1363</v>
      </c>
      <c r="G7381" t="s">
        <v>1364</v>
      </c>
      <c r="H7381" s="3" t="s">
        <v>2829</v>
      </c>
      <c r="I7381">
        <v>2016</v>
      </c>
      <c r="J7381" s="15" t="s">
        <v>2822</v>
      </c>
      <c r="K7381">
        <v>2016</v>
      </c>
      <c r="L7381" t="s">
        <v>1367</v>
      </c>
      <c r="M7381" t="s">
        <v>15396</v>
      </c>
      <c r="N7381" t="s">
        <v>15396</v>
      </c>
      <c r="O7381">
        <v>0</v>
      </c>
      <c r="P7381" t="s">
        <v>849</v>
      </c>
      <c r="Q7381">
        <f t="shared" si="129"/>
        <v>400</v>
      </c>
      <c r="R7381">
        <v>11367121</v>
      </c>
      <c r="S7381" t="s">
        <v>2348</v>
      </c>
      <c r="T7381" t="s">
        <v>713</v>
      </c>
      <c r="U7381" s="75">
        <v>400</v>
      </c>
      <c r="V7381">
        <v>4.13</v>
      </c>
      <c r="W7381">
        <v>1652</v>
      </c>
      <c r="AH7381" s="16"/>
      <c r="AI7381" t="s">
        <v>1375</v>
      </c>
    </row>
    <row r="7382" spans="1:35" x14ac:dyDescent="0.25">
      <c r="A7382" t="s">
        <v>15845</v>
      </c>
      <c r="B7382" s="1">
        <v>64</v>
      </c>
      <c r="C7382" t="s">
        <v>15377</v>
      </c>
      <c r="D7382">
        <v>6082858</v>
      </c>
      <c r="E7382" t="s">
        <v>15404</v>
      </c>
      <c r="F7382" t="s">
        <v>1363</v>
      </c>
      <c r="G7382" t="s">
        <v>1391</v>
      </c>
      <c r="H7382" s="3" t="s">
        <v>4253</v>
      </c>
      <c r="I7382">
        <v>2017</v>
      </c>
      <c r="J7382" s="15" t="s">
        <v>2443</v>
      </c>
      <c r="K7382">
        <v>2017</v>
      </c>
      <c r="L7382" t="s">
        <v>1367</v>
      </c>
      <c r="M7382" t="s">
        <v>15404</v>
      </c>
      <c r="O7382" t="s">
        <v>12173</v>
      </c>
      <c r="P7382" t="s">
        <v>7391</v>
      </c>
      <c r="Q7382">
        <f t="shared" si="129"/>
        <v>503</v>
      </c>
      <c r="R7382">
        <v>1204076</v>
      </c>
      <c r="S7382" t="s">
        <v>3346</v>
      </c>
      <c r="T7382" t="s">
        <v>13659</v>
      </c>
      <c r="U7382" s="75">
        <v>503</v>
      </c>
      <c r="V7382">
        <v>3</v>
      </c>
      <c r="W7382">
        <v>1509</v>
      </c>
      <c r="AH7382" s="16"/>
      <c r="AI7382" t="s">
        <v>1375</v>
      </c>
    </row>
    <row r="7383" spans="1:35" x14ac:dyDescent="0.25">
      <c r="A7383" t="s">
        <v>15846</v>
      </c>
      <c r="B7383" s="1">
        <v>64</v>
      </c>
      <c r="C7383" t="s">
        <v>15377</v>
      </c>
      <c r="D7383">
        <v>6473199</v>
      </c>
      <c r="E7383" t="s">
        <v>15406</v>
      </c>
      <c r="F7383" t="s">
        <v>1363</v>
      </c>
      <c r="G7383" t="s">
        <v>1364</v>
      </c>
      <c r="H7383" s="3" t="s">
        <v>3083</v>
      </c>
      <c r="I7383">
        <v>2017</v>
      </c>
      <c r="J7383" s="15" t="s">
        <v>3084</v>
      </c>
      <c r="K7383">
        <v>2017</v>
      </c>
      <c r="L7383" t="s">
        <v>1367</v>
      </c>
      <c r="M7383" t="s">
        <v>15407</v>
      </c>
      <c r="N7383" t="s">
        <v>15407</v>
      </c>
      <c r="O7383">
        <v>0</v>
      </c>
      <c r="P7383" t="s">
        <v>849</v>
      </c>
      <c r="Q7383">
        <f t="shared" si="129"/>
        <v>2000</v>
      </c>
      <c r="R7383">
        <v>6623069</v>
      </c>
      <c r="S7383" t="s">
        <v>1821</v>
      </c>
      <c r="T7383" t="s">
        <v>15847</v>
      </c>
      <c r="U7383" s="75">
        <v>2000</v>
      </c>
      <c r="V7383">
        <v>2.96</v>
      </c>
      <c r="W7383">
        <v>5920</v>
      </c>
      <c r="AH7383" s="16"/>
      <c r="AI7383" t="s">
        <v>1375</v>
      </c>
    </row>
    <row r="7384" spans="1:35" x14ac:dyDescent="0.25">
      <c r="A7384" t="s">
        <v>15848</v>
      </c>
      <c r="B7384" s="1">
        <v>64</v>
      </c>
      <c r="C7384" t="s">
        <v>15377</v>
      </c>
      <c r="D7384">
        <v>6648606</v>
      </c>
      <c r="E7384" t="s">
        <v>15412</v>
      </c>
      <c r="F7384" t="s">
        <v>1363</v>
      </c>
      <c r="G7384" t="s">
        <v>1391</v>
      </c>
      <c r="H7384" s="3" t="s">
        <v>8411</v>
      </c>
      <c r="I7384">
        <v>2017</v>
      </c>
      <c r="J7384" s="15" t="s">
        <v>3878</v>
      </c>
      <c r="K7384">
        <v>2017</v>
      </c>
      <c r="L7384" t="s">
        <v>1367</v>
      </c>
      <c r="M7384" t="s">
        <v>15413</v>
      </c>
      <c r="N7384" t="s">
        <v>15414</v>
      </c>
      <c r="O7384" t="s">
        <v>12173</v>
      </c>
      <c r="P7384" t="s">
        <v>133</v>
      </c>
      <c r="Q7384">
        <f t="shared" si="129"/>
        <v>500</v>
      </c>
      <c r="R7384">
        <v>1204076</v>
      </c>
      <c r="S7384" t="s">
        <v>3346</v>
      </c>
      <c r="T7384" t="s">
        <v>13659</v>
      </c>
      <c r="U7384" s="75">
        <v>500</v>
      </c>
      <c r="V7384">
        <v>3</v>
      </c>
      <c r="W7384">
        <v>1500</v>
      </c>
      <c r="AH7384" s="16"/>
      <c r="AI7384" t="s">
        <v>1375</v>
      </c>
    </row>
    <row r="7385" spans="1:35" x14ac:dyDescent="0.25">
      <c r="A7385" t="s">
        <v>15849</v>
      </c>
      <c r="B7385" s="1">
        <v>64</v>
      </c>
      <c r="C7385" t="s">
        <v>15377</v>
      </c>
      <c r="D7385">
        <v>7695535</v>
      </c>
      <c r="E7385" t="s">
        <v>15416</v>
      </c>
      <c r="F7385" t="s">
        <v>1363</v>
      </c>
      <c r="G7385" t="s">
        <v>1364</v>
      </c>
      <c r="H7385" s="3" t="s">
        <v>6484</v>
      </c>
      <c r="I7385">
        <v>2018</v>
      </c>
      <c r="J7385" s="15" t="s">
        <v>4620</v>
      </c>
      <c r="K7385">
        <v>2018</v>
      </c>
      <c r="L7385" t="s">
        <v>1367</v>
      </c>
      <c r="M7385" t="s">
        <v>15417</v>
      </c>
      <c r="N7385" t="s">
        <v>15418</v>
      </c>
      <c r="O7385" t="s">
        <v>12173</v>
      </c>
      <c r="P7385" t="s">
        <v>12590</v>
      </c>
      <c r="Q7385">
        <f t="shared" si="129"/>
        <v>50</v>
      </c>
      <c r="R7385">
        <v>6623069</v>
      </c>
      <c r="S7385" t="s">
        <v>1821</v>
      </c>
      <c r="T7385" t="s">
        <v>713</v>
      </c>
      <c r="U7385" s="75">
        <v>50</v>
      </c>
      <c r="V7385">
        <v>2.98</v>
      </c>
      <c r="W7385">
        <v>149</v>
      </c>
      <c r="AH7385" s="16"/>
      <c r="AI7385" t="s">
        <v>1375</v>
      </c>
    </row>
    <row r="7386" spans="1:35" x14ac:dyDescent="0.25">
      <c r="A7386" t="s">
        <v>15850</v>
      </c>
      <c r="B7386" s="1">
        <v>64</v>
      </c>
      <c r="C7386" t="s">
        <v>15377</v>
      </c>
      <c r="D7386">
        <v>15073858</v>
      </c>
      <c r="E7386" t="s">
        <v>15590</v>
      </c>
      <c r="F7386" t="s">
        <v>1363</v>
      </c>
      <c r="G7386" t="s">
        <v>1391</v>
      </c>
      <c r="H7386" s="3" t="s">
        <v>1896</v>
      </c>
      <c r="I7386">
        <v>2021</v>
      </c>
      <c r="J7386" s="15" t="s">
        <v>12100</v>
      </c>
      <c r="K7386">
        <v>2021</v>
      </c>
      <c r="L7386" t="s">
        <v>1622</v>
      </c>
      <c r="M7386" t="s">
        <v>13659</v>
      </c>
      <c r="N7386" t="s">
        <v>15434</v>
      </c>
      <c r="O7386" t="s">
        <v>12173</v>
      </c>
      <c r="P7386" t="s">
        <v>133</v>
      </c>
      <c r="Q7386">
        <f t="shared" si="129"/>
        <v>260</v>
      </c>
      <c r="R7386">
        <v>1204076</v>
      </c>
      <c r="S7386" t="s">
        <v>3346</v>
      </c>
      <c r="T7386" t="s">
        <v>15851</v>
      </c>
      <c r="U7386" s="75">
        <v>260</v>
      </c>
      <c r="V7386">
        <v>3.5</v>
      </c>
      <c r="W7386">
        <v>910</v>
      </c>
      <c r="AH7386" s="16"/>
      <c r="AI7386" t="s">
        <v>1375</v>
      </c>
    </row>
    <row r="7387" spans="1:35" x14ac:dyDescent="0.25">
      <c r="A7387" t="s">
        <v>15852</v>
      </c>
      <c r="B7387" s="1">
        <v>64</v>
      </c>
      <c r="C7387" t="s">
        <v>15377</v>
      </c>
      <c r="D7387">
        <v>14891727</v>
      </c>
      <c r="E7387" t="s">
        <v>15618</v>
      </c>
      <c r="F7387" t="s">
        <v>1363</v>
      </c>
      <c r="G7387" t="s">
        <v>1391</v>
      </c>
      <c r="H7387" s="3" t="s">
        <v>4763</v>
      </c>
      <c r="I7387">
        <v>2021</v>
      </c>
      <c r="J7387" s="15" t="s">
        <v>4764</v>
      </c>
      <c r="K7387">
        <v>2021</v>
      </c>
      <c r="L7387" t="s">
        <v>1622</v>
      </c>
      <c r="M7387" t="s">
        <v>13659</v>
      </c>
      <c r="N7387" t="s">
        <v>15434</v>
      </c>
      <c r="O7387" t="s">
        <v>12173</v>
      </c>
      <c r="P7387" t="s">
        <v>133</v>
      </c>
      <c r="Q7387">
        <f t="shared" si="129"/>
        <v>260</v>
      </c>
      <c r="R7387">
        <v>1204076</v>
      </c>
      <c r="S7387" t="s">
        <v>3346</v>
      </c>
      <c r="T7387" t="s">
        <v>15397</v>
      </c>
      <c r="U7387" s="75">
        <v>260</v>
      </c>
      <c r="V7387">
        <v>3.5</v>
      </c>
      <c r="W7387">
        <v>910</v>
      </c>
      <c r="AH7387" s="16"/>
      <c r="AI7387" t="s">
        <v>1375</v>
      </c>
    </row>
    <row r="7388" spans="1:35" x14ac:dyDescent="0.25">
      <c r="A7388" t="s">
        <v>15853</v>
      </c>
      <c r="B7388" s="1">
        <v>64</v>
      </c>
      <c r="C7388" t="s">
        <v>15377</v>
      </c>
      <c r="D7388">
        <v>4717635</v>
      </c>
      <c r="E7388" t="s">
        <v>15404</v>
      </c>
      <c r="F7388" t="s">
        <v>1363</v>
      </c>
      <c r="G7388" t="s">
        <v>1391</v>
      </c>
      <c r="H7388" s="3" t="s">
        <v>2328</v>
      </c>
      <c r="I7388">
        <v>2016</v>
      </c>
      <c r="J7388" s="15" t="s">
        <v>2329</v>
      </c>
      <c r="K7388">
        <v>2016</v>
      </c>
      <c r="L7388" t="s">
        <v>1367</v>
      </c>
      <c r="M7388" t="s">
        <v>15404</v>
      </c>
      <c r="O7388" t="s">
        <v>12173</v>
      </c>
      <c r="P7388" t="s">
        <v>7391</v>
      </c>
      <c r="Q7388">
        <f t="shared" si="129"/>
        <v>1935</v>
      </c>
      <c r="R7388">
        <v>1204076</v>
      </c>
      <c r="S7388" t="s">
        <v>3346</v>
      </c>
      <c r="T7388" t="s">
        <v>13659</v>
      </c>
      <c r="U7388" s="75">
        <v>1935</v>
      </c>
      <c r="V7388">
        <v>3.5</v>
      </c>
      <c r="W7388">
        <v>6772.5</v>
      </c>
      <c r="AH7388" s="16"/>
      <c r="AI7388" t="s">
        <v>1375</v>
      </c>
    </row>
    <row r="7389" spans="1:35" x14ac:dyDescent="0.25">
      <c r="A7389" t="s">
        <v>15854</v>
      </c>
      <c r="B7389" s="1">
        <v>64</v>
      </c>
      <c r="C7389" t="s">
        <v>15377</v>
      </c>
      <c r="D7389">
        <v>4627903</v>
      </c>
      <c r="E7389" t="s">
        <v>5544</v>
      </c>
      <c r="F7389" t="s">
        <v>1363</v>
      </c>
      <c r="G7389" t="s">
        <v>1364</v>
      </c>
      <c r="H7389" s="3" t="s">
        <v>5545</v>
      </c>
      <c r="I7389">
        <v>2016</v>
      </c>
      <c r="J7389" s="15" t="s">
        <v>3635</v>
      </c>
      <c r="K7389">
        <v>2016</v>
      </c>
      <c r="L7389" t="s">
        <v>1367</v>
      </c>
      <c r="M7389" t="s">
        <v>15626</v>
      </c>
      <c r="N7389" t="s">
        <v>15424</v>
      </c>
      <c r="O7389" t="s">
        <v>12173</v>
      </c>
      <c r="P7389" t="s">
        <v>849</v>
      </c>
      <c r="Q7389">
        <f t="shared" si="129"/>
        <v>1600</v>
      </c>
      <c r="R7389">
        <v>1204076</v>
      </c>
      <c r="S7389" t="s">
        <v>3346</v>
      </c>
      <c r="T7389" t="s">
        <v>15397</v>
      </c>
      <c r="U7389" s="75">
        <v>1600</v>
      </c>
      <c r="V7389">
        <v>3.5</v>
      </c>
      <c r="W7389">
        <v>5600</v>
      </c>
      <c r="AH7389" s="16"/>
      <c r="AI7389" t="s">
        <v>1375</v>
      </c>
    </row>
    <row r="7390" spans="1:35" x14ac:dyDescent="0.25">
      <c r="A7390" t="s">
        <v>15855</v>
      </c>
      <c r="B7390" s="1">
        <v>64</v>
      </c>
      <c r="C7390" t="s">
        <v>15377</v>
      </c>
      <c r="D7390">
        <v>5488583</v>
      </c>
      <c r="E7390" t="s">
        <v>8860</v>
      </c>
      <c r="F7390" t="s">
        <v>1363</v>
      </c>
      <c r="G7390" t="s">
        <v>1364</v>
      </c>
      <c r="H7390" s="3" t="s">
        <v>5681</v>
      </c>
      <c r="I7390">
        <v>2016</v>
      </c>
      <c r="J7390" s="15" t="s">
        <v>7671</v>
      </c>
      <c r="K7390">
        <v>2016</v>
      </c>
      <c r="L7390" t="s">
        <v>1367</v>
      </c>
      <c r="M7390" t="s">
        <v>15628</v>
      </c>
      <c r="N7390" t="s">
        <v>15628</v>
      </c>
      <c r="O7390">
        <v>0</v>
      </c>
      <c r="P7390" t="s">
        <v>849</v>
      </c>
      <c r="Q7390">
        <f t="shared" si="129"/>
        <v>500</v>
      </c>
      <c r="R7390">
        <v>1204076</v>
      </c>
      <c r="S7390" t="s">
        <v>3346</v>
      </c>
      <c r="T7390" t="s">
        <v>15397</v>
      </c>
      <c r="U7390" s="75">
        <v>500</v>
      </c>
      <c r="V7390">
        <v>3</v>
      </c>
      <c r="W7390">
        <v>1500</v>
      </c>
      <c r="AH7390" s="16"/>
      <c r="AI7390" t="s">
        <v>1375</v>
      </c>
    </row>
    <row r="7391" spans="1:35" x14ac:dyDescent="0.25">
      <c r="A7391" t="s">
        <v>15856</v>
      </c>
      <c r="B7391" s="1">
        <v>64</v>
      </c>
      <c r="C7391" t="s">
        <v>15377</v>
      </c>
      <c r="D7391">
        <v>9661204</v>
      </c>
      <c r="E7391" t="s">
        <v>15669</v>
      </c>
      <c r="F7391" t="s">
        <v>1363</v>
      </c>
      <c r="G7391" t="s">
        <v>1364</v>
      </c>
      <c r="H7391" s="3" t="s">
        <v>3508</v>
      </c>
      <c r="I7391">
        <v>2019</v>
      </c>
      <c r="J7391" s="15" t="s">
        <v>6883</v>
      </c>
      <c r="K7391">
        <v>2019</v>
      </c>
      <c r="L7391" t="s">
        <v>1367</v>
      </c>
      <c r="M7391" t="s">
        <v>15670</v>
      </c>
      <c r="N7391" t="s">
        <v>15671</v>
      </c>
      <c r="O7391" t="s">
        <v>12173</v>
      </c>
      <c r="P7391" t="s">
        <v>12590</v>
      </c>
      <c r="Q7391">
        <f t="shared" si="129"/>
        <v>200</v>
      </c>
      <c r="R7391">
        <v>1204076</v>
      </c>
      <c r="S7391" t="s">
        <v>3346</v>
      </c>
      <c r="T7391" t="s">
        <v>713</v>
      </c>
      <c r="U7391" s="75">
        <v>200</v>
      </c>
      <c r="V7391">
        <v>2.9</v>
      </c>
      <c r="W7391">
        <v>580</v>
      </c>
      <c r="AH7391" s="16"/>
      <c r="AI7391" t="s">
        <v>1375</v>
      </c>
    </row>
    <row r="7392" spans="1:35" x14ac:dyDescent="0.25">
      <c r="A7392" t="s">
        <v>15857</v>
      </c>
      <c r="B7392" s="1">
        <v>64</v>
      </c>
      <c r="C7392" t="s">
        <v>15377</v>
      </c>
      <c r="D7392">
        <v>11594667</v>
      </c>
      <c r="E7392" t="s">
        <v>15673</v>
      </c>
      <c r="F7392" t="s">
        <v>1363</v>
      </c>
      <c r="G7392" t="s">
        <v>1391</v>
      </c>
      <c r="H7392" s="3" t="s">
        <v>1552</v>
      </c>
      <c r="I7392">
        <v>2019</v>
      </c>
      <c r="J7392" s="15" t="s">
        <v>1553</v>
      </c>
      <c r="K7392">
        <v>2019</v>
      </c>
      <c r="L7392" t="s">
        <v>1394</v>
      </c>
      <c r="M7392" t="s">
        <v>15386</v>
      </c>
      <c r="N7392" t="s">
        <v>9401</v>
      </c>
      <c r="O7392" t="s">
        <v>12173</v>
      </c>
      <c r="P7392" t="s">
        <v>7391</v>
      </c>
      <c r="Q7392">
        <f t="shared" si="129"/>
        <v>377</v>
      </c>
      <c r="R7392">
        <v>6623069</v>
      </c>
      <c r="S7392" t="s">
        <v>1821</v>
      </c>
      <c r="T7392" t="s">
        <v>13421</v>
      </c>
      <c r="U7392" s="75">
        <v>377</v>
      </c>
      <c r="V7392">
        <v>2.69</v>
      </c>
      <c r="W7392">
        <v>1014.13</v>
      </c>
      <c r="AH7392" s="16"/>
      <c r="AI7392" t="s">
        <v>1375</v>
      </c>
    </row>
    <row r="7393" spans="1:35" x14ac:dyDescent="0.25">
      <c r="A7393" t="s">
        <v>15858</v>
      </c>
      <c r="B7393" s="1">
        <v>64</v>
      </c>
      <c r="C7393" t="s">
        <v>15377</v>
      </c>
      <c r="D7393">
        <v>13872990</v>
      </c>
      <c r="E7393" t="s">
        <v>15675</v>
      </c>
      <c r="F7393" t="s">
        <v>1363</v>
      </c>
      <c r="G7393" t="s">
        <v>1391</v>
      </c>
      <c r="H7393" s="3" t="s">
        <v>10156</v>
      </c>
      <c r="I7393">
        <v>2021</v>
      </c>
      <c r="J7393" s="15" t="s">
        <v>10157</v>
      </c>
      <c r="K7393">
        <v>2021</v>
      </c>
      <c r="L7393" t="s">
        <v>1367</v>
      </c>
      <c r="M7393" t="s">
        <v>13659</v>
      </c>
      <c r="N7393" t="s">
        <v>15434</v>
      </c>
      <c r="O7393" t="s">
        <v>12173</v>
      </c>
      <c r="P7393" t="s">
        <v>133</v>
      </c>
      <c r="Q7393">
        <f t="shared" si="129"/>
        <v>335</v>
      </c>
      <c r="R7393">
        <v>6623069</v>
      </c>
      <c r="S7393" t="s">
        <v>1821</v>
      </c>
      <c r="T7393" t="s">
        <v>13421</v>
      </c>
      <c r="U7393" s="75">
        <v>335</v>
      </c>
      <c r="V7393">
        <v>2.4</v>
      </c>
      <c r="W7393">
        <v>804</v>
      </c>
      <c r="AH7393" s="16"/>
      <c r="AI7393" t="s">
        <v>1375</v>
      </c>
    </row>
    <row r="7394" spans="1:35" x14ac:dyDescent="0.25">
      <c r="A7394" t="s">
        <v>15859</v>
      </c>
      <c r="B7394" s="1">
        <v>64</v>
      </c>
      <c r="C7394" t="s">
        <v>15377</v>
      </c>
      <c r="D7394">
        <v>17742323</v>
      </c>
      <c r="E7394" t="s">
        <v>15677</v>
      </c>
      <c r="F7394" t="s">
        <v>1363</v>
      </c>
      <c r="G7394" t="s">
        <v>15678</v>
      </c>
      <c r="H7394" s="3" t="s">
        <v>5315</v>
      </c>
      <c r="I7394">
        <v>2022</v>
      </c>
      <c r="J7394" s="15" t="s">
        <v>2273</v>
      </c>
      <c r="K7394">
        <v>2022</v>
      </c>
      <c r="L7394" t="s">
        <v>1367</v>
      </c>
      <c r="M7394" t="s">
        <v>15679</v>
      </c>
      <c r="N7394" t="s">
        <v>849</v>
      </c>
      <c r="O7394" t="s">
        <v>12173</v>
      </c>
      <c r="P7394" t="s">
        <v>133</v>
      </c>
      <c r="Q7394">
        <f t="shared" si="129"/>
        <v>25</v>
      </c>
      <c r="R7394">
        <v>41296184</v>
      </c>
      <c r="S7394" t="s">
        <v>2199</v>
      </c>
      <c r="T7394" t="s">
        <v>12989</v>
      </c>
      <c r="U7394" s="75">
        <v>25</v>
      </c>
      <c r="V7394">
        <v>20.3</v>
      </c>
      <c r="W7394">
        <v>507.5</v>
      </c>
      <c r="AH7394" s="16"/>
      <c r="AI7394" t="s">
        <v>1375</v>
      </c>
    </row>
    <row r="7395" spans="1:35" x14ac:dyDescent="0.25">
      <c r="A7395" t="s">
        <v>15860</v>
      </c>
      <c r="B7395" s="1">
        <v>64</v>
      </c>
      <c r="C7395" t="s">
        <v>15377</v>
      </c>
      <c r="D7395">
        <v>18103197</v>
      </c>
      <c r="E7395" t="s">
        <v>15797</v>
      </c>
      <c r="F7395" t="s">
        <v>1363</v>
      </c>
      <c r="G7395" t="s">
        <v>1364</v>
      </c>
      <c r="H7395" s="3" t="s">
        <v>2283</v>
      </c>
      <c r="I7395">
        <v>2022</v>
      </c>
      <c r="J7395" s="15" t="s">
        <v>2284</v>
      </c>
      <c r="K7395">
        <v>2022</v>
      </c>
      <c r="L7395" t="s">
        <v>1367</v>
      </c>
      <c r="M7395" t="s">
        <v>13659</v>
      </c>
      <c r="N7395" t="s">
        <v>15798</v>
      </c>
      <c r="O7395" t="s">
        <v>12173</v>
      </c>
      <c r="P7395" t="s">
        <v>2404</v>
      </c>
      <c r="Q7395">
        <f t="shared" si="129"/>
        <v>2000</v>
      </c>
      <c r="R7395">
        <v>70905940</v>
      </c>
      <c r="S7395" t="s">
        <v>3625</v>
      </c>
      <c r="T7395" t="s">
        <v>15861</v>
      </c>
      <c r="U7395" s="75">
        <v>2000</v>
      </c>
      <c r="V7395">
        <v>37.1</v>
      </c>
      <c r="W7395">
        <v>74200</v>
      </c>
      <c r="AH7395" s="16"/>
      <c r="AI7395" t="s">
        <v>1375</v>
      </c>
    </row>
    <row r="7396" spans="1:35" x14ac:dyDescent="0.25">
      <c r="A7396" t="s">
        <v>15862</v>
      </c>
      <c r="B7396" s="1">
        <v>64</v>
      </c>
      <c r="C7396" t="s">
        <v>15377</v>
      </c>
      <c r="D7396">
        <v>5240662</v>
      </c>
      <c r="E7396" t="s">
        <v>15386</v>
      </c>
      <c r="F7396" t="s">
        <v>1363</v>
      </c>
      <c r="G7396" t="s">
        <v>1391</v>
      </c>
      <c r="H7396" s="3" t="s">
        <v>5647</v>
      </c>
      <c r="I7396">
        <v>2016</v>
      </c>
      <c r="J7396" s="15" t="s">
        <v>2665</v>
      </c>
      <c r="K7396">
        <v>2016</v>
      </c>
      <c r="L7396" t="s">
        <v>1367</v>
      </c>
      <c r="M7396" t="s">
        <v>15386</v>
      </c>
      <c r="N7396" t="s">
        <v>15386</v>
      </c>
      <c r="O7396" t="s">
        <v>12173</v>
      </c>
      <c r="P7396" t="s">
        <v>133</v>
      </c>
      <c r="Q7396">
        <f t="shared" si="129"/>
        <v>400</v>
      </c>
      <c r="R7396">
        <v>5490421</v>
      </c>
      <c r="S7396" t="s">
        <v>12611</v>
      </c>
      <c r="T7396" t="s">
        <v>12612</v>
      </c>
      <c r="U7396" s="75">
        <v>400</v>
      </c>
      <c r="V7396">
        <v>3.25</v>
      </c>
      <c r="W7396">
        <v>1300</v>
      </c>
      <c r="AH7396" s="16"/>
      <c r="AI7396" t="s">
        <v>1375</v>
      </c>
    </row>
    <row r="7397" spans="1:35" x14ac:dyDescent="0.25">
      <c r="A7397" t="s">
        <v>15863</v>
      </c>
      <c r="B7397" s="1">
        <v>64</v>
      </c>
      <c r="C7397" t="s">
        <v>15377</v>
      </c>
      <c r="D7397">
        <v>5240662</v>
      </c>
      <c r="E7397" t="s">
        <v>15386</v>
      </c>
      <c r="F7397" t="s">
        <v>1363</v>
      </c>
      <c r="G7397" t="s">
        <v>1391</v>
      </c>
      <c r="H7397" s="3" t="s">
        <v>5647</v>
      </c>
      <c r="I7397">
        <v>2016</v>
      </c>
      <c r="J7397" s="15" t="s">
        <v>2665</v>
      </c>
      <c r="K7397">
        <v>2016</v>
      </c>
      <c r="L7397" t="s">
        <v>1367</v>
      </c>
      <c r="M7397" t="s">
        <v>15386</v>
      </c>
      <c r="N7397" t="s">
        <v>15386</v>
      </c>
      <c r="O7397" t="s">
        <v>12173</v>
      </c>
      <c r="P7397" t="s">
        <v>133</v>
      </c>
      <c r="Q7397">
        <f t="shared" si="129"/>
        <v>400</v>
      </c>
      <c r="R7397">
        <v>1204076</v>
      </c>
      <c r="S7397" t="s">
        <v>3346</v>
      </c>
      <c r="T7397" t="s">
        <v>13659</v>
      </c>
      <c r="U7397" s="75">
        <v>400</v>
      </c>
      <c r="V7397">
        <v>3.2</v>
      </c>
      <c r="W7397">
        <v>1280</v>
      </c>
      <c r="AH7397" s="16"/>
      <c r="AI7397" t="s">
        <v>1375</v>
      </c>
    </row>
    <row r="7398" spans="1:35" x14ac:dyDescent="0.25">
      <c r="A7398" t="s">
        <v>15864</v>
      </c>
      <c r="B7398" s="1">
        <v>64</v>
      </c>
      <c r="C7398" t="s">
        <v>15377</v>
      </c>
      <c r="D7398">
        <v>5094380</v>
      </c>
      <c r="E7398" t="s">
        <v>15544</v>
      </c>
      <c r="F7398" t="s">
        <v>1363</v>
      </c>
      <c r="G7398" t="s">
        <v>1364</v>
      </c>
      <c r="H7398" s="3" t="s">
        <v>5615</v>
      </c>
      <c r="I7398">
        <v>2016</v>
      </c>
      <c r="J7398" s="15" t="s">
        <v>2854</v>
      </c>
      <c r="K7398">
        <v>2016</v>
      </c>
      <c r="L7398" t="s">
        <v>1367</v>
      </c>
      <c r="M7398" t="s">
        <v>15545</v>
      </c>
      <c r="N7398" t="s">
        <v>15546</v>
      </c>
      <c r="O7398" t="s">
        <v>12173</v>
      </c>
      <c r="P7398" t="s">
        <v>3791</v>
      </c>
      <c r="Q7398">
        <f t="shared" si="129"/>
        <v>100</v>
      </c>
      <c r="R7398">
        <v>6623069</v>
      </c>
      <c r="S7398" t="s">
        <v>1821</v>
      </c>
      <c r="T7398" t="s">
        <v>713</v>
      </c>
      <c r="U7398" s="75">
        <v>100</v>
      </c>
      <c r="V7398">
        <v>3.4</v>
      </c>
      <c r="W7398">
        <v>340</v>
      </c>
      <c r="AH7398" s="16"/>
      <c r="AI7398" t="s">
        <v>1375</v>
      </c>
    </row>
    <row r="7399" spans="1:35" x14ac:dyDescent="0.25">
      <c r="A7399" t="s">
        <v>15865</v>
      </c>
      <c r="B7399" s="1">
        <v>64</v>
      </c>
      <c r="C7399" t="s">
        <v>15377</v>
      </c>
      <c r="D7399">
        <v>5094380</v>
      </c>
      <c r="E7399" t="s">
        <v>15544</v>
      </c>
      <c r="F7399" t="s">
        <v>1363</v>
      </c>
      <c r="G7399" t="s">
        <v>1364</v>
      </c>
      <c r="H7399" s="3" t="s">
        <v>5615</v>
      </c>
      <c r="I7399">
        <v>2016</v>
      </c>
      <c r="J7399" s="15" t="s">
        <v>2854</v>
      </c>
      <c r="K7399">
        <v>2016</v>
      </c>
      <c r="L7399" t="s">
        <v>1367</v>
      </c>
      <c r="M7399" t="s">
        <v>15545</v>
      </c>
      <c r="N7399" t="s">
        <v>15546</v>
      </c>
      <c r="O7399" t="s">
        <v>12173</v>
      </c>
      <c r="P7399" t="s">
        <v>3791</v>
      </c>
      <c r="Q7399">
        <f t="shared" si="129"/>
        <v>100</v>
      </c>
      <c r="R7399">
        <v>2937913</v>
      </c>
      <c r="S7399" t="s">
        <v>2477</v>
      </c>
      <c r="T7399" t="s">
        <v>587</v>
      </c>
      <c r="U7399" s="75">
        <v>100</v>
      </c>
      <c r="V7399">
        <v>4.9000000000000004</v>
      </c>
      <c r="W7399">
        <v>490</v>
      </c>
      <c r="AH7399" s="16"/>
      <c r="AI7399" t="s">
        <v>1375</v>
      </c>
    </row>
    <row r="7400" spans="1:35" x14ac:dyDescent="0.25">
      <c r="A7400" t="s">
        <v>15866</v>
      </c>
      <c r="B7400" s="1">
        <v>64</v>
      </c>
      <c r="C7400" t="s">
        <v>15377</v>
      </c>
      <c r="D7400">
        <v>4515854</v>
      </c>
      <c r="E7400" t="s">
        <v>15548</v>
      </c>
      <c r="F7400" t="s">
        <v>1363</v>
      </c>
      <c r="G7400" t="s">
        <v>1364</v>
      </c>
      <c r="H7400" s="3" t="s">
        <v>2655</v>
      </c>
      <c r="I7400">
        <v>2016</v>
      </c>
      <c r="J7400" s="15" t="s">
        <v>2771</v>
      </c>
      <c r="K7400">
        <v>2016</v>
      </c>
      <c r="L7400" t="s">
        <v>1367</v>
      </c>
      <c r="M7400" t="s">
        <v>15549</v>
      </c>
      <c r="O7400">
        <v>0</v>
      </c>
      <c r="P7400" t="s">
        <v>849</v>
      </c>
      <c r="Q7400">
        <f t="shared" si="129"/>
        <v>200</v>
      </c>
      <c r="R7400">
        <v>1204076</v>
      </c>
      <c r="S7400" t="s">
        <v>3346</v>
      </c>
      <c r="T7400" t="s">
        <v>15397</v>
      </c>
      <c r="U7400" s="75">
        <v>200</v>
      </c>
      <c r="V7400">
        <v>3.5</v>
      </c>
      <c r="W7400">
        <v>700</v>
      </c>
      <c r="AH7400" s="16"/>
      <c r="AI7400" t="s">
        <v>1375</v>
      </c>
    </row>
    <row r="7401" spans="1:35" x14ac:dyDescent="0.25">
      <c r="A7401" t="s">
        <v>15867</v>
      </c>
      <c r="B7401" s="1">
        <v>64</v>
      </c>
      <c r="C7401" t="s">
        <v>15377</v>
      </c>
      <c r="D7401">
        <v>17623278</v>
      </c>
      <c r="E7401" t="s">
        <v>1853</v>
      </c>
      <c r="F7401" t="s">
        <v>1363</v>
      </c>
      <c r="G7401" t="s">
        <v>1364</v>
      </c>
      <c r="H7401" s="3" t="s">
        <v>1854</v>
      </c>
      <c r="I7401">
        <v>2022</v>
      </c>
      <c r="J7401" s="15" t="s">
        <v>1855</v>
      </c>
      <c r="K7401">
        <v>2022</v>
      </c>
      <c r="L7401" t="s">
        <v>1367</v>
      </c>
      <c r="M7401" t="s">
        <v>13659</v>
      </c>
      <c r="N7401" t="s">
        <v>15798</v>
      </c>
      <c r="O7401" t="s">
        <v>12173</v>
      </c>
      <c r="P7401" t="s">
        <v>2404</v>
      </c>
      <c r="Q7401">
        <f t="shared" si="129"/>
        <v>30</v>
      </c>
      <c r="R7401">
        <v>26689596</v>
      </c>
      <c r="S7401" t="s">
        <v>2698</v>
      </c>
      <c r="T7401" t="s">
        <v>15868</v>
      </c>
      <c r="U7401" s="75">
        <v>30</v>
      </c>
      <c r="V7401">
        <v>35.9</v>
      </c>
      <c r="W7401">
        <v>1077</v>
      </c>
      <c r="AH7401" s="16"/>
      <c r="AI7401" t="s">
        <v>1375</v>
      </c>
    </row>
    <row r="7402" spans="1:35" x14ac:dyDescent="0.25">
      <c r="A7402" t="s">
        <v>15869</v>
      </c>
      <c r="B7402" s="1">
        <v>64</v>
      </c>
      <c r="C7402" t="s">
        <v>15377</v>
      </c>
      <c r="D7402">
        <v>17623669</v>
      </c>
      <c r="E7402" t="s">
        <v>11597</v>
      </c>
      <c r="F7402" t="s">
        <v>1363</v>
      </c>
      <c r="G7402" t="s">
        <v>1364</v>
      </c>
      <c r="H7402" s="3" t="s">
        <v>1854</v>
      </c>
      <c r="I7402">
        <v>2022</v>
      </c>
      <c r="J7402" s="15" t="s">
        <v>1855</v>
      </c>
      <c r="K7402">
        <v>2022</v>
      </c>
      <c r="L7402" t="s">
        <v>1367</v>
      </c>
      <c r="M7402" t="s">
        <v>13659</v>
      </c>
      <c r="N7402" t="s">
        <v>15798</v>
      </c>
      <c r="O7402" t="s">
        <v>12173</v>
      </c>
      <c r="P7402" t="s">
        <v>2404</v>
      </c>
      <c r="Q7402">
        <f t="shared" si="129"/>
        <v>60</v>
      </c>
      <c r="R7402">
        <v>26689596</v>
      </c>
      <c r="S7402" t="s">
        <v>2698</v>
      </c>
      <c r="T7402" t="s">
        <v>15717</v>
      </c>
      <c r="U7402" s="75">
        <v>60</v>
      </c>
      <c r="V7402">
        <v>35.9</v>
      </c>
      <c r="W7402">
        <v>2154</v>
      </c>
      <c r="AH7402" s="16"/>
      <c r="AI7402" t="s">
        <v>1375</v>
      </c>
    </row>
    <row r="7403" spans="1:35" x14ac:dyDescent="0.25">
      <c r="A7403" t="s">
        <v>15870</v>
      </c>
      <c r="B7403" s="1">
        <v>64</v>
      </c>
      <c r="C7403" t="s">
        <v>15377</v>
      </c>
      <c r="D7403">
        <v>16551524</v>
      </c>
      <c r="E7403" t="s">
        <v>15871</v>
      </c>
      <c r="F7403" t="s">
        <v>1363</v>
      </c>
      <c r="G7403" t="s">
        <v>1391</v>
      </c>
      <c r="H7403" s="3" t="s">
        <v>2125</v>
      </c>
      <c r="I7403">
        <v>2022</v>
      </c>
      <c r="J7403" s="15" t="s">
        <v>2126</v>
      </c>
      <c r="K7403">
        <v>2022</v>
      </c>
      <c r="L7403" t="s">
        <v>1367</v>
      </c>
      <c r="M7403" t="s">
        <v>15841</v>
      </c>
      <c r="N7403" t="s">
        <v>15434</v>
      </c>
      <c r="O7403" t="s">
        <v>12173</v>
      </c>
      <c r="P7403" t="s">
        <v>133</v>
      </c>
      <c r="Q7403">
        <f t="shared" si="129"/>
        <v>590</v>
      </c>
      <c r="R7403">
        <v>1204076</v>
      </c>
      <c r="S7403" t="s">
        <v>3346</v>
      </c>
      <c r="T7403" t="s">
        <v>15397</v>
      </c>
      <c r="U7403" s="75">
        <v>590</v>
      </c>
      <c r="V7403">
        <v>12</v>
      </c>
      <c r="W7403">
        <v>7080</v>
      </c>
      <c r="AH7403" s="16"/>
      <c r="AI7403" t="s">
        <v>1375</v>
      </c>
    </row>
    <row r="7404" spans="1:35" x14ac:dyDescent="0.25">
      <c r="A7404" t="s">
        <v>15872</v>
      </c>
      <c r="B7404" s="1">
        <v>64</v>
      </c>
      <c r="C7404" t="s">
        <v>15377</v>
      </c>
      <c r="D7404">
        <v>16538706</v>
      </c>
      <c r="E7404" t="s">
        <v>15873</v>
      </c>
      <c r="F7404" t="s">
        <v>1363</v>
      </c>
      <c r="G7404" t="s">
        <v>1391</v>
      </c>
      <c r="H7404" s="3" t="s">
        <v>2118</v>
      </c>
      <c r="I7404">
        <v>2022</v>
      </c>
      <c r="J7404" s="15" t="s">
        <v>5245</v>
      </c>
      <c r="K7404">
        <v>2022</v>
      </c>
      <c r="L7404" t="s">
        <v>1367</v>
      </c>
      <c r="M7404" t="s">
        <v>15447</v>
      </c>
      <c r="N7404" t="s">
        <v>15447</v>
      </c>
      <c r="O7404" t="s">
        <v>12173</v>
      </c>
      <c r="P7404" t="s">
        <v>133</v>
      </c>
      <c r="Q7404">
        <f t="shared" si="129"/>
        <v>14000</v>
      </c>
      <c r="R7404">
        <v>1204076</v>
      </c>
      <c r="S7404" t="s">
        <v>3346</v>
      </c>
      <c r="T7404" t="s">
        <v>15397</v>
      </c>
      <c r="U7404" s="75">
        <v>14000</v>
      </c>
      <c r="V7404">
        <v>12</v>
      </c>
      <c r="W7404">
        <v>168000</v>
      </c>
      <c r="AH7404" s="16"/>
      <c r="AI7404" t="s">
        <v>1375</v>
      </c>
    </row>
    <row r="7405" spans="1:35" x14ac:dyDescent="0.25">
      <c r="A7405" t="s">
        <v>15874</v>
      </c>
      <c r="B7405" s="1">
        <v>64</v>
      </c>
      <c r="C7405" t="s">
        <v>15377</v>
      </c>
      <c r="D7405">
        <v>4497902</v>
      </c>
      <c r="E7405" t="s">
        <v>15463</v>
      </c>
      <c r="F7405" t="s">
        <v>1363</v>
      </c>
      <c r="G7405" t="s">
        <v>1364</v>
      </c>
      <c r="H7405" s="3" t="s">
        <v>3229</v>
      </c>
      <c r="I7405">
        <v>2016</v>
      </c>
      <c r="J7405" s="15" t="s">
        <v>3993</v>
      </c>
      <c r="K7405">
        <v>2016</v>
      </c>
      <c r="L7405" t="s">
        <v>1367</v>
      </c>
      <c r="M7405" t="s">
        <v>15464</v>
      </c>
      <c r="N7405" t="s">
        <v>2760</v>
      </c>
      <c r="O7405" t="s">
        <v>12173</v>
      </c>
      <c r="P7405" t="s">
        <v>3103</v>
      </c>
      <c r="Q7405">
        <f t="shared" si="129"/>
        <v>200</v>
      </c>
      <c r="R7405">
        <v>5490421</v>
      </c>
      <c r="S7405" t="s">
        <v>12611</v>
      </c>
      <c r="T7405" t="s">
        <v>12612</v>
      </c>
      <c r="U7405" s="75">
        <v>200</v>
      </c>
      <c r="V7405">
        <v>2.95</v>
      </c>
      <c r="W7405">
        <v>590</v>
      </c>
      <c r="AH7405" s="16"/>
      <c r="AI7405" t="s">
        <v>1375</v>
      </c>
    </row>
    <row r="7406" spans="1:35" x14ac:dyDescent="0.25">
      <c r="A7406" t="s">
        <v>15875</v>
      </c>
      <c r="B7406" s="1">
        <v>64</v>
      </c>
      <c r="C7406" t="s">
        <v>15377</v>
      </c>
      <c r="D7406">
        <v>17995884</v>
      </c>
      <c r="E7406" t="s">
        <v>15876</v>
      </c>
      <c r="F7406" t="s">
        <v>1363</v>
      </c>
      <c r="G7406" t="s">
        <v>9607</v>
      </c>
      <c r="H7406" s="3" t="s">
        <v>4311</v>
      </c>
      <c r="I7406">
        <v>2022</v>
      </c>
      <c r="J7406" s="15" t="s">
        <v>2261</v>
      </c>
      <c r="K7406">
        <v>2022</v>
      </c>
      <c r="L7406" t="s">
        <v>1367</v>
      </c>
      <c r="M7406" t="s">
        <v>15717</v>
      </c>
      <c r="N7406" t="s">
        <v>15717</v>
      </c>
      <c r="O7406" t="s">
        <v>12173</v>
      </c>
      <c r="P7406" t="s">
        <v>133</v>
      </c>
      <c r="Q7406">
        <f t="shared" si="129"/>
        <v>4500</v>
      </c>
      <c r="R7406">
        <v>1204076</v>
      </c>
      <c r="S7406" t="s">
        <v>3346</v>
      </c>
      <c r="T7406" t="s">
        <v>15397</v>
      </c>
      <c r="U7406" s="75">
        <v>4500</v>
      </c>
      <c r="V7406">
        <v>12</v>
      </c>
      <c r="W7406">
        <v>54000</v>
      </c>
      <c r="AH7406" s="16"/>
      <c r="AI7406" t="s">
        <v>1375</v>
      </c>
    </row>
    <row r="7407" spans="1:35" x14ac:dyDescent="0.25">
      <c r="A7407" t="s">
        <v>15877</v>
      </c>
      <c r="B7407" s="1">
        <v>64</v>
      </c>
      <c r="C7407" t="s">
        <v>15377</v>
      </c>
      <c r="D7407">
        <v>17250323</v>
      </c>
      <c r="E7407" t="s">
        <v>15878</v>
      </c>
      <c r="F7407" t="s">
        <v>1363</v>
      </c>
      <c r="G7407" t="s">
        <v>1391</v>
      </c>
      <c r="H7407" s="3" t="s">
        <v>1483</v>
      </c>
      <c r="I7407">
        <v>2022</v>
      </c>
      <c r="J7407" s="15" t="s">
        <v>1487</v>
      </c>
      <c r="K7407">
        <v>2022</v>
      </c>
      <c r="L7407" t="s">
        <v>1367</v>
      </c>
      <c r="M7407" t="s">
        <v>15841</v>
      </c>
      <c r="N7407" t="s">
        <v>15434</v>
      </c>
      <c r="O7407" t="s">
        <v>12173</v>
      </c>
      <c r="P7407" t="s">
        <v>133</v>
      </c>
      <c r="Q7407">
        <f t="shared" si="129"/>
        <v>130</v>
      </c>
      <c r="R7407">
        <v>1204076</v>
      </c>
      <c r="S7407" t="s">
        <v>3346</v>
      </c>
      <c r="T7407" t="s">
        <v>15397</v>
      </c>
      <c r="U7407" s="75">
        <v>130</v>
      </c>
      <c r="V7407">
        <v>12</v>
      </c>
      <c r="W7407">
        <v>1560</v>
      </c>
      <c r="AH7407" s="16"/>
      <c r="AI7407" t="s">
        <v>1375</v>
      </c>
    </row>
    <row r="7408" spans="1:35" x14ac:dyDescent="0.25">
      <c r="A7408" t="s">
        <v>15879</v>
      </c>
      <c r="B7408" s="1">
        <v>64</v>
      </c>
      <c r="C7408" t="s">
        <v>15377</v>
      </c>
      <c r="D7408">
        <v>18398405</v>
      </c>
      <c r="E7408" t="s">
        <v>15880</v>
      </c>
      <c r="F7408" t="s">
        <v>1363</v>
      </c>
      <c r="G7408" t="s">
        <v>15678</v>
      </c>
      <c r="H7408" s="3" t="s">
        <v>5434</v>
      </c>
      <c r="I7408">
        <v>2022</v>
      </c>
      <c r="J7408" s="15" t="s">
        <v>5435</v>
      </c>
      <c r="K7408">
        <v>2022</v>
      </c>
      <c r="L7408" t="s">
        <v>1367</v>
      </c>
      <c r="M7408" t="s">
        <v>15881</v>
      </c>
      <c r="N7408" t="s">
        <v>1049</v>
      </c>
      <c r="O7408" t="s">
        <v>12173</v>
      </c>
      <c r="P7408" t="s">
        <v>12</v>
      </c>
      <c r="Q7408">
        <f t="shared" si="129"/>
        <v>200</v>
      </c>
      <c r="R7408">
        <v>41769899</v>
      </c>
      <c r="S7408" t="s">
        <v>1857</v>
      </c>
      <c r="T7408" t="s">
        <v>15882</v>
      </c>
      <c r="U7408" s="75">
        <v>200</v>
      </c>
      <c r="V7408">
        <v>55</v>
      </c>
      <c r="W7408">
        <v>11000</v>
      </c>
      <c r="AH7408" s="16"/>
      <c r="AI7408" t="s">
        <v>1375</v>
      </c>
    </row>
    <row r="7409" spans="1:35" x14ac:dyDescent="0.25">
      <c r="A7409" t="s">
        <v>15883</v>
      </c>
      <c r="B7409" s="1">
        <v>64</v>
      </c>
      <c r="C7409" t="s">
        <v>15377</v>
      </c>
      <c r="D7409">
        <v>4439341</v>
      </c>
      <c r="E7409" t="s">
        <v>15386</v>
      </c>
      <c r="F7409" t="s">
        <v>1363</v>
      </c>
      <c r="G7409" t="s">
        <v>1391</v>
      </c>
      <c r="H7409" s="3" t="s">
        <v>1393</v>
      </c>
      <c r="I7409">
        <v>2016</v>
      </c>
      <c r="J7409" s="15" t="s">
        <v>5440</v>
      </c>
      <c r="K7409">
        <v>2016</v>
      </c>
      <c r="L7409" t="s">
        <v>1367</v>
      </c>
      <c r="M7409" t="s">
        <v>15386</v>
      </c>
      <c r="N7409" t="s">
        <v>15386</v>
      </c>
      <c r="O7409" t="s">
        <v>12173</v>
      </c>
      <c r="P7409" t="s">
        <v>133</v>
      </c>
      <c r="Q7409">
        <f t="shared" si="129"/>
        <v>50</v>
      </c>
      <c r="R7409">
        <v>6623069</v>
      </c>
      <c r="S7409" t="s">
        <v>1821</v>
      </c>
      <c r="T7409" t="s">
        <v>15790</v>
      </c>
      <c r="U7409" s="75">
        <v>50</v>
      </c>
      <c r="V7409">
        <v>3.95</v>
      </c>
      <c r="W7409">
        <v>197.5</v>
      </c>
      <c r="AH7409" s="16"/>
      <c r="AI7409" t="s">
        <v>1375</v>
      </c>
    </row>
    <row r="7410" spans="1:35" x14ac:dyDescent="0.25">
      <c r="A7410" t="s">
        <v>15884</v>
      </c>
      <c r="B7410" s="1">
        <v>64</v>
      </c>
      <c r="C7410" t="s">
        <v>15377</v>
      </c>
      <c r="D7410">
        <v>4439341</v>
      </c>
      <c r="E7410" t="s">
        <v>15386</v>
      </c>
      <c r="F7410" t="s">
        <v>1363</v>
      </c>
      <c r="G7410" t="s">
        <v>1391</v>
      </c>
      <c r="H7410" s="3" t="s">
        <v>1393</v>
      </c>
      <c r="I7410">
        <v>2016</v>
      </c>
      <c r="J7410" s="15" t="s">
        <v>5440</v>
      </c>
      <c r="K7410">
        <v>2016</v>
      </c>
      <c r="L7410" t="s">
        <v>1367</v>
      </c>
      <c r="M7410" t="s">
        <v>15386</v>
      </c>
      <c r="N7410" t="s">
        <v>15386</v>
      </c>
      <c r="O7410" t="s">
        <v>12173</v>
      </c>
      <c r="P7410" t="s">
        <v>133</v>
      </c>
      <c r="Q7410">
        <f t="shared" si="129"/>
        <v>50</v>
      </c>
      <c r="R7410">
        <v>5490421</v>
      </c>
      <c r="S7410" t="s">
        <v>12611</v>
      </c>
      <c r="T7410" t="s">
        <v>12612</v>
      </c>
      <c r="U7410" s="75">
        <v>50</v>
      </c>
      <c r="V7410">
        <v>2.8</v>
      </c>
      <c r="W7410">
        <v>140</v>
      </c>
      <c r="AH7410" s="16"/>
      <c r="AI7410" t="s">
        <v>1375</v>
      </c>
    </row>
    <row r="7411" spans="1:35" x14ac:dyDescent="0.25">
      <c r="A7411" t="s">
        <v>15885</v>
      </c>
      <c r="B7411" s="1">
        <v>64</v>
      </c>
      <c r="C7411" t="s">
        <v>15377</v>
      </c>
      <c r="D7411">
        <v>7695535</v>
      </c>
      <c r="E7411" t="s">
        <v>15416</v>
      </c>
      <c r="F7411" t="s">
        <v>1363</v>
      </c>
      <c r="G7411" t="s">
        <v>1364</v>
      </c>
      <c r="H7411" s="3" t="s">
        <v>6484</v>
      </c>
      <c r="I7411">
        <v>2018</v>
      </c>
      <c r="J7411" s="15" t="s">
        <v>4620</v>
      </c>
      <c r="K7411">
        <v>2018</v>
      </c>
      <c r="L7411" t="s">
        <v>1367</v>
      </c>
      <c r="M7411" t="s">
        <v>15417</v>
      </c>
      <c r="N7411" t="s">
        <v>15418</v>
      </c>
      <c r="O7411" t="s">
        <v>12173</v>
      </c>
      <c r="P7411" t="s">
        <v>12590</v>
      </c>
      <c r="Q7411">
        <f t="shared" si="129"/>
        <v>50</v>
      </c>
      <c r="R7411">
        <v>41296184</v>
      </c>
      <c r="S7411" t="s">
        <v>2199</v>
      </c>
      <c r="T7411" t="s">
        <v>587</v>
      </c>
      <c r="U7411" s="75">
        <v>50</v>
      </c>
      <c r="V7411">
        <v>5.32</v>
      </c>
      <c r="W7411">
        <v>266</v>
      </c>
      <c r="AH7411" s="16"/>
      <c r="AI7411" t="s">
        <v>1375</v>
      </c>
    </row>
    <row r="7412" spans="1:35" x14ac:dyDescent="0.25">
      <c r="A7412" t="s">
        <v>15886</v>
      </c>
      <c r="B7412" s="1">
        <v>64</v>
      </c>
      <c r="C7412" t="s">
        <v>15377</v>
      </c>
      <c r="D7412">
        <v>7074506</v>
      </c>
      <c r="E7412" t="s">
        <v>15420</v>
      </c>
      <c r="F7412" t="s">
        <v>1363</v>
      </c>
      <c r="G7412" t="s">
        <v>1364</v>
      </c>
      <c r="H7412" s="3" t="s">
        <v>2502</v>
      </c>
      <c r="I7412">
        <v>2017</v>
      </c>
      <c r="J7412" s="15" t="s">
        <v>3161</v>
      </c>
      <c r="K7412">
        <v>2017</v>
      </c>
      <c r="L7412" t="s">
        <v>1367</v>
      </c>
      <c r="M7412" t="s">
        <v>15421</v>
      </c>
      <c r="N7412" t="s">
        <v>15421</v>
      </c>
      <c r="O7412">
        <v>0</v>
      </c>
      <c r="P7412" t="s">
        <v>849</v>
      </c>
      <c r="Q7412">
        <f t="shared" si="129"/>
        <v>800</v>
      </c>
      <c r="R7412">
        <v>6623069</v>
      </c>
      <c r="S7412" t="s">
        <v>1821</v>
      </c>
      <c r="T7412" t="s">
        <v>713</v>
      </c>
      <c r="U7412" s="75">
        <v>800</v>
      </c>
      <c r="V7412">
        <v>2.94</v>
      </c>
      <c r="W7412">
        <v>2352</v>
      </c>
      <c r="AH7412" s="16"/>
      <c r="AI7412" t="s">
        <v>1375</v>
      </c>
    </row>
    <row r="7413" spans="1:35" x14ac:dyDescent="0.25">
      <c r="A7413" t="s">
        <v>15887</v>
      </c>
      <c r="B7413" s="1">
        <v>64</v>
      </c>
      <c r="C7413" t="s">
        <v>15377</v>
      </c>
      <c r="D7413">
        <v>7075979</v>
      </c>
      <c r="E7413" t="s">
        <v>15423</v>
      </c>
      <c r="F7413" t="s">
        <v>1363</v>
      </c>
      <c r="G7413" t="s">
        <v>1364</v>
      </c>
      <c r="H7413" s="3" t="s">
        <v>2624</v>
      </c>
      <c r="I7413">
        <v>2017</v>
      </c>
      <c r="J7413" s="15" t="s">
        <v>3175</v>
      </c>
      <c r="K7413">
        <v>2017</v>
      </c>
      <c r="L7413" t="s">
        <v>1367</v>
      </c>
      <c r="M7413" t="s">
        <v>15424</v>
      </c>
      <c r="N7413" t="s">
        <v>15424</v>
      </c>
      <c r="O7413" t="s">
        <v>12173</v>
      </c>
      <c r="P7413" t="s">
        <v>849</v>
      </c>
      <c r="Q7413">
        <f t="shared" si="129"/>
        <v>1500</v>
      </c>
      <c r="R7413">
        <v>1204076</v>
      </c>
      <c r="S7413" t="s">
        <v>3346</v>
      </c>
      <c r="T7413" t="s">
        <v>15397</v>
      </c>
      <c r="U7413" s="75">
        <v>1500</v>
      </c>
      <c r="V7413">
        <v>2.95</v>
      </c>
      <c r="W7413">
        <v>4425</v>
      </c>
      <c r="AH7413" s="16"/>
      <c r="AI7413" t="s">
        <v>1375</v>
      </c>
    </row>
    <row r="7414" spans="1:35" x14ac:dyDescent="0.25">
      <c r="A7414" t="s">
        <v>15888</v>
      </c>
      <c r="B7414" s="1">
        <v>64</v>
      </c>
      <c r="C7414" t="s">
        <v>15377</v>
      </c>
      <c r="D7414">
        <v>7543026</v>
      </c>
      <c r="E7414" t="s">
        <v>15386</v>
      </c>
      <c r="F7414" t="s">
        <v>1363</v>
      </c>
      <c r="G7414" t="s">
        <v>1391</v>
      </c>
      <c r="H7414" s="3" t="s">
        <v>6267</v>
      </c>
      <c r="I7414">
        <v>2018</v>
      </c>
      <c r="J7414" s="15" t="s">
        <v>6268</v>
      </c>
      <c r="K7414">
        <v>2018</v>
      </c>
      <c r="L7414" t="s">
        <v>1367</v>
      </c>
      <c r="M7414" t="s">
        <v>15386</v>
      </c>
      <c r="N7414" t="s">
        <v>15386</v>
      </c>
      <c r="O7414" t="s">
        <v>12173</v>
      </c>
      <c r="P7414" t="s">
        <v>3791</v>
      </c>
      <c r="Q7414">
        <f t="shared" si="129"/>
        <v>3500</v>
      </c>
      <c r="R7414">
        <v>8163294</v>
      </c>
      <c r="S7414" t="s">
        <v>1382</v>
      </c>
      <c r="T7414" t="s">
        <v>587</v>
      </c>
      <c r="U7414" s="75">
        <v>3500</v>
      </c>
      <c r="V7414">
        <v>4.25</v>
      </c>
      <c r="W7414">
        <v>14875</v>
      </c>
      <c r="AH7414" s="16"/>
      <c r="AI7414" t="s">
        <v>1375</v>
      </c>
    </row>
    <row r="7415" spans="1:35" x14ac:dyDescent="0.25">
      <c r="A7415" t="s">
        <v>15889</v>
      </c>
      <c r="B7415" s="1">
        <v>64</v>
      </c>
      <c r="C7415" t="s">
        <v>15377</v>
      </c>
      <c r="D7415">
        <v>8480109</v>
      </c>
      <c r="E7415" t="s">
        <v>13654</v>
      </c>
      <c r="F7415" t="s">
        <v>1363</v>
      </c>
      <c r="G7415" t="s">
        <v>1364</v>
      </c>
      <c r="H7415" s="3" t="s">
        <v>9496</v>
      </c>
      <c r="I7415">
        <v>2018</v>
      </c>
      <c r="J7415" s="15" t="s">
        <v>13655</v>
      </c>
      <c r="K7415">
        <v>2018</v>
      </c>
      <c r="L7415" t="s">
        <v>1367</v>
      </c>
      <c r="M7415" t="s">
        <v>15427</v>
      </c>
      <c r="N7415" t="s">
        <v>15421</v>
      </c>
      <c r="O7415" t="s">
        <v>12173</v>
      </c>
      <c r="P7415" t="s">
        <v>849</v>
      </c>
      <c r="Q7415">
        <f t="shared" si="129"/>
        <v>75</v>
      </c>
      <c r="R7415">
        <v>1204076</v>
      </c>
      <c r="S7415" t="s">
        <v>3346</v>
      </c>
      <c r="T7415" t="s">
        <v>713</v>
      </c>
      <c r="U7415" s="75">
        <v>75</v>
      </c>
      <c r="V7415">
        <v>3</v>
      </c>
      <c r="W7415">
        <v>225</v>
      </c>
      <c r="AH7415" s="16"/>
      <c r="AI7415" t="s">
        <v>1375</v>
      </c>
    </row>
    <row r="7416" spans="1:35" x14ac:dyDescent="0.25">
      <c r="A7416" t="s">
        <v>15890</v>
      </c>
      <c r="B7416" s="1">
        <v>64</v>
      </c>
      <c r="C7416" t="s">
        <v>15377</v>
      </c>
      <c r="D7416">
        <v>16952774</v>
      </c>
      <c r="E7416" t="s">
        <v>15891</v>
      </c>
      <c r="F7416" t="s">
        <v>1363</v>
      </c>
      <c r="G7416" t="s">
        <v>15678</v>
      </c>
      <c r="H7416" s="3" t="s">
        <v>8132</v>
      </c>
      <c r="I7416">
        <v>2022</v>
      </c>
      <c r="J7416" s="15" t="s">
        <v>1495</v>
      </c>
      <c r="K7416">
        <v>2022</v>
      </c>
      <c r="L7416" t="s">
        <v>1367</v>
      </c>
      <c r="M7416" t="s">
        <v>15892</v>
      </c>
      <c r="N7416" t="s">
        <v>15893</v>
      </c>
      <c r="O7416" t="s">
        <v>12173</v>
      </c>
      <c r="P7416" t="s">
        <v>133</v>
      </c>
      <c r="Q7416">
        <f t="shared" si="129"/>
        <v>50</v>
      </c>
      <c r="R7416">
        <v>41296184</v>
      </c>
      <c r="S7416" t="s">
        <v>2199</v>
      </c>
      <c r="T7416" t="s">
        <v>3186</v>
      </c>
      <c r="U7416" s="75">
        <v>50</v>
      </c>
      <c r="V7416">
        <v>19.75</v>
      </c>
      <c r="W7416">
        <v>987.5</v>
      </c>
      <c r="AH7416" s="16"/>
      <c r="AI7416" t="s">
        <v>1375</v>
      </c>
    </row>
    <row r="7417" spans="1:35" x14ac:dyDescent="0.25">
      <c r="A7417" t="s">
        <v>15894</v>
      </c>
      <c r="B7417" s="1">
        <v>64</v>
      </c>
      <c r="C7417" t="s">
        <v>15377</v>
      </c>
      <c r="D7417">
        <v>4996771</v>
      </c>
      <c r="E7417" t="s">
        <v>15442</v>
      </c>
      <c r="F7417" t="s">
        <v>1363</v>
      </c>
      <c r="G7417" t="s">
        <v>1364</v>
      </c>
      <c r="H7417" s="3" t="s">
        <v>5567</v>
      </c>
      <c r="I7417">
        <v>2016</v>
      </c>
      <c r="J7417" s="15" t="s">
        <v>5568</v>
      </c>
      <c r="K7417">
        <v>2016</v>
      </c>
      <c r="L7417" t="s">
        <v>1367</v>
      </c>
      <c r="M7417" t="s">
        <v>15443</v>
      </c>
      <c r="O7417">
        <v>0</v>
      </c>
      <c r="P7417" t="s">
        <v>3791</v>
      </c>
      <c r="Q7417">
        <f t="shared" si="129"/>
        <v>2000</v>
      </c>
      <c r="R7417">
        <v>1204076</v>
      </c>
      <c r="S7417" t="s">
        <v>3346</v>
      </c>
      <c r="T7417" t="s">
        <v>15397</v>
      </c>
      <c r="U7417" s="75">
        <v>2000</v>
      </c>
      <c r="V7417">
        <v>3.25</v>
      </c>
      <c r="W7417">
        <v>6500</v>
      </c>
      <c r="AH7417" s="16"/>
      <c r="AI7417" t="s">
        <v>1375</v>
      </c>
    </row>
    <row r="7418" spans="1:35" x14ac:dyDescent="0.25">
      <c r="A7418" t="s">
        <v>15895</v>
      </c>
      <c r="B7418" s="1">
        <v>64</v>
      </c>
      <c r="C7418" t="s">
        <v>15377</v>
      </c>
      <c r="D7418">
        <v>4414934</v>
      </c>
      <c r="E7418" t="s">
        <v>15445</v>
      </c>
      <c r="F7418" t="s">
        <v>1363</v>
      </c>
      <c r="G7418" t="s">
        <v>1391</v>
      </c>
      <c r="H7418" s="3" t="s">
        <v>15446</v>
      </c>
      <c r="I7418">
        <v>2016</v>
      </c>
      <c r="J7418" s="15" t="s">
        <v>9695</v>
      </c>
      <c r="K7418">
        <v>2016</v>
      </c>
      <c r="L7418" t="s">
        <v>1394</v>
      </c>
      <c r="M7418" t="s">
        <v>15447</v>
      </c>
      <c r="O7418" t="s">
        <v>12173</v>
      </c>
      <c r="P7418" t="s">
        <v>7391</v>
      </c>
      <c r="Q7418">
        <f t="shared" si="129"/>
        <v>2541</v>
      </c>
      <c r="R7418">
        <v>6623069</v>
      </c>
      <c r="S7418" t="s">
        <v>1821</v>
      </c>
      <c r="T7418" t="s">
        <v>15387</v>
      </c>
      <c r="U7418" s="75">
        <v>2541</v>
      </c>
      <c r="V7418">
        <v>2.88</v>
      </c>
      <c r="W7418">
        <v>7318.08</v>
      </c>
      <c r="AH7418" s="16"/>
      <c r="AI7418" t="s">
        <v>1375</v>
      </c>
    </row>
    <row r="7419" spans="1:35" x14ac:dyDescent="0.25">
      <c r="A7419" t="s">
        <v>15896</v>
      </c>
      <c r="B7419" s="1">
        <v>64</v>
      </c>
      <c r="C7419" t="s">
        <v>15377</v>
      </c>
      <c r="D7419">
        <v>5425808</v>
      </c>
      <c r="E7419" t="s">
        <v>2916</v>
      </c>
      <c r="F7419" t="s">
        <v>1363</v>
      </c>
      <c r="G7419" t="s">
        <v>1364</v>
      </c>
      <c r="H7419" s="3" t="s">
        <v>2911</v>
      </c>
      <c r="I7419">
        <v>2016</v>
      </c>
      <c r="J7419" s="15" t="s">
        <v>2384</v>
      </c>
      <c r="K7419">
        <v>2016</v>
      </c>
      <c r="L7419" t="s">
        <v>1367</v>
      </c>
      <c r="M7419" t="s">
        <v>15449</v>
      </c>
      <c r="O7419">
        <v>0</v>
      </c>
      <c r="P7419" t="s">
        <v>849</v>
      </c>
      <c r="Q7419">
        <f t="shared" si="129"/>
        <v>1000</v>
      </c>
      <c r="R7419">
        <v>6623069</v>
      </c>
      <c r="S7419" t="s">
        <v>1821</v>
      </c>
      <c r="T7419" t="s">
        <v>15897</v>
      </c>
      <c r="U7419" s="75">
        <v>1000</v>
      </c>
      <c r="V7419">
        <v>3.14</v>
      </c>
      <c r="W7419">
        <v>3140</v>
      </c>
      <c r="AH7419" s="16"/>
      <c r="AI7419" t="s">
        <v>1375</v>
      </c>
    </row>
    <row r="7420" spans="1:35" x14ac:dyDescent="0.25">
      <c r="A7420" t="s">
        <v>15898</v>
      </c>
      <c r="B7420" s="1">
        <v>64</v>
      </c>
      <c r="C7420" t="s">
        <v>15377</v>
      </c>
      <c r="D7420">
        <v>4564936</v>
      </c>
      <c r="E7420" t="s">
        <v>15451</v>
      </c>
      <c r="F7420" t="s">
        <v>1363</v>
      </c>
      <c r="G7420" t="s">
        <v>1364</v>
      </c>
      <c r="H7420" s="3" t="s">
        <v>2765</v>
      </c>
      <c r="I7420">
        <v>2016</v>
      </c>
      <c r="J7420" s="15" t="s">
        <v>2791</v>
      </c>
      <c r="K7420">
        <v>2016</v>
      </c>
      <c r="L7420" t="s">
        <v>1367</v>
      </c>
      <c r="M7420" t="s">
        <v>15452</v>
      </c>
      <c r="N7420" t="s">
        <v>15453</v>
      </c>
      <c r="O7420">
        <v>0</v>
      </c>
      <c r="P7420" t="s">
        <v>133</v>
      </c>
      <c r="Q7420">
        <f t="shared" si="129"/>
        <v>500</v>
      </c>
      <c r="R7420">
        <v>1204076</v>
      </c>
      <c r="S7420" t="s">
        <v>3346</v>
      </c>
      <c r="T7420" t="s">
        <v>13659</v>
      </c>
      <c r="U7420" s="75">
        <v>500</v>
      </c>
      <c r="V7420">
        <v>3.5</v>
      </c>
      <c r="W7420">
        <v>1750</v>
      </c>
      <c r="AH7420" s="16"/>
      <c r="AI7420" t="s">
        <v>1375</v>
      </c>
    </row>
    <row r="7421" spans="1:35" x14ac:dyDescent="0.25">
      <c r="A7421" t="s">
        <v>15899</v>
      </c>
      <c r="B7421" s="1">
        <v>64</v>
      </c>
      <c r="C7421" t="s">
        <v>15377</v>
      </c>
      <c r="D7421">
        <v>5488583</v>
      </c>
      <c r="E7421" t="s">
        <v>8860</v>
      </c>
      <c r="F7421" t="s">
        <v>1363</v>
      </c>
      <c r="G7421" t="s">
        <v>1364</v>
      </c>
      <c r="H7421" s="3" t="s">
        <v>5681</v>
      </c>
      <c r="I7421">
        <v>2016</v>
      </c>
      <c r="J7421" s="15" t="s">
        <v>7671</v>
      </c>
      <c r="K7421">
        <v>2016</v>
      </c>
      <c r="L7421" t="s">
        <v>1367</v>
      </c>
      <c r="M7421" t="s">
        <v>15628</v>
      </c>
      <c r="N7421" t="s">
        <v>15628</v>
      </c>
      <c r="O7421">
        <v>0</v>
      </c>
      <c r="P7421" t="s">
        <v>849</v>
      </c>
      <c r="Q7421">
        <f t="shared" si="129"/>
        <v>500</v>
      </c>
      <c r="R7421">
        <v>2937913</v>
      </c>
      <c r="S7421" t="s">
        <v>2477</v>
      </c>
      <c r="T7421" t="s">
        <v>587</v>
      </c>
      <c r="U7421" s="75">
        <v>500</v>
      </c>
      <c r="V7421">
        <v>3.8</v>
      </c>
      <c r="W7421">
        <v>1900</v>
      </c>
      <c r="AH7421" s="16"/>
      <c r="AI7421" t="s">
        <v>1375</v>
      </c>
    </row>
    <row r="7422" spans="1:35" x14ac:dyDescent="0.25">
      <c r="A7422" t="s">
        <v>15900</v>
      </c>
      <c r="B7422" s="1">
        <v>64</v>
      </c>
      <c r="C7422" t="s">
        <v>15377</v>
      </c>
      <c r="D7422">
        <v>5839505</v>
      </c>
      <c r="E7422" t="s">
        <v>15633</v>
      </c>
      <c r="F7422" t="s">
        <v>1363</v>
      </c>
      <c r="G7422" t="s">
        <v>1364</v>
      </c>
      <c r="H7422" s="3" t="s">
        <v>2964</v>
      </c>
      <c r="I7422">
        <v>2017</v>
      </c>
      <c r="J7422" s="15" t="s">
        <v>2965</v>
      </c>
      <c r="K7422">
        <v>2017</v>
      </c>
      <c r="L7422" t="s">
        <v>1367</v>
      </c>
      <c r="M7422" t="s">
        <v>15634</v>
      </c>
      <c r="O7422">
        <v>0</v>
      </c>
      <c r="P7422" t="s">
        <v>849</v>
      </c>
      <c r="Q7422">
        <f t="shared" si="129"/>
        <v>202</v>
      </c>
      <c r="R7422">
        <v>1204076</v>
      </c>
      <c r="S7422" t="s">
        <v>3346</v>
      </c>
      <c r="T7422" t="s">
        <v>15397</v>
      </c>
      <c r="U7422" s="75">
        <v>202</v>
      </c>
      <c r="V7422">
        <v>3.1</v>
      </c>
      <c r="W7422">
        <v>626.20000000000005</v>
      </c>
      <c r="AH7422" s="16"/>
      <c r="AI7422" t="s">
        <v>1375</v>
      </c>
    </row>
    <row r="7423" spans="1:35" x14ac:dyDescent="0.25">
      <c r="A7423" t="s">
        <v>15901</v>
      </c>
      <c r="B7423" s="1">
        <v>64</v>
      </c>
      <c r="C7423" t="s">
        <v>15377</v>
      </c>
      <c r="D7423">
        <v>5839505</v>
      </c>
      <c r="E7423" t="s">
        <v>15633</v>
      </c>
      <c r="F7423" t="s">
        <v>1363</v>
      </c>
      <c r="G7423" t="s">
        <v>1364</v>
      </c>
      <c r="H7423" s="3" t="s">
        <v>2964</v>
      </c>
      <c r="I7423">
        <v>2017</v>
      </c>
      <c r="J7423" s="15" t="s">
        <v>2965</v>
      </c>
      <c r="K7423">
        <v>2017</v>
      </c>
      <c r="L7423" t="s">
        <v>1367</v>
      </c>
      <c r="M7423" t="s">
        <v>15634</v>
      </c>
      <c r="O7423">
        <v>0</v>
      </c>
      <c r="P7423" t="s">
        <v>849</v>
      </c>
      <c r="Q7423">
        <f t="shared" si="129"/>
        <v>202</v>
      </c>
      <c r="R7423">
        <v>6623069</v>
      </c>
      <c r="S7423" t="s">
        <v>1821</v>
      </c>
      <c r="T7423" t="s">
        <v>713</v>
      </c>
      <c r="U7423" s="75">
        <v>202</v>
      </c>
      <c r="V7423">
        <v>3.45</v>
      </c>
      <c r="W7423">
        <v>696.9</v>
      </c>
      <c r="AH7423" s="16"/>
      <c r="AI7423" t="s">
        <v>1375</v>
      </c>
    </row>
    <row r="7424" spans="1:35" x14ac:dyDescent="0.25">
      <c r="A7424" t="s">
        <v>15902</v>
      </c>
      <c r="B7424" s="1">
        <v>64</v>
      </c>
      <c r="C7424" t="s">
        <v>15377</v>
      </c>
      <c r="D7424">
        <v>5838169</v>
      </c>
      <c r="E7424" t="s">
        <v>2963</v>
      </c>
      <c r="F7424" t="s">
        <v>1363</v>
      </c>
      <c r="G7424" t="s">
        <v>1364</v>
      </c>
      <c r="H7424" s="3" t="s">
        <v>2964</v>
      </c>
      <c r="I7424">
        <v>2017</v>
      </c>
      <c r="J7424" s="15" t="s">
        <v>2965</v>
      </c>
      <c r="K7424">
        <v>2017</v>
      </c>
      <c r="L7424" t="s">
        <v>1367</v>
      </c>
      <c r="M7424" t="s">
        <v>15421</v>
      </c>
      <c r="N7424" t="s">
        <v>15421</v>
      </c>
      <c r="O7424" t="s">
        <v>12173</v>
      </c>
      <c r="P7424" t="s">
        <v>849</v>
      </c>
      <c r="Q7424">
        <f t="shared" si="129"/>
        <v>402</v>
      </c>
      <c r="R7424">
        <v>11367121</v>
      </c>
      <c r="S7424" t="s">
        <v>2348</v>
      </c>
      <c r="T7424" t="s">
        <v>15903</v>
      </c>
      <c r="U7424" s="75">
        <v>402</v>
      </c>
      <c r="V7424">
        <v>4.2</v>
      </c>
      <c r="W7424">
        <v>1688.4</v>
      </c>
      <c r="AH7424" s="16"/>
      <c r="AI7424" t="s">
        <v>1375</v>
      </c>
    </row>
    <row r="7425" spans="1:35" x14ac:dyDescent="0.25">
      <c r="A7425" t="s">
        <v>15904</v>
      </c>
      <c r="B7425" s="1">
        <v>64</v>
      </c>
      <c r="C7425" t="s">
        <v>15377</v>
      </c>
      <c r="D7425">
        <v>5838169</v>
      </c>
      <c r="E7425" t="s">
        <v>2963</v>
      </c>
      <c r="F7425" t="s">
        <v>1363</v>
      </c>
      <c r="G7425" t="s">
        <v>1364</v>
      </c>
      <c r="H7425" s="3" t="s">
        <v>2964</v>
      </c>
      <c r="I7425">
        <v>2017</v>
      </c>
      <c r="J7425" s="15" t="s">
        <v>2965</v>
      </c>
      <c r="K7425">
        <v>2017</v>
      </c>
      <c r="L7425" t="s">
        <v>1367</v>
      </c>
      <c r="M7425" t="s">
        <v>15421</v>
      </c>
      <c r="N7425" t="s">
        <v>15421</v>
      </c>
      <c r="O7425" t="s">
        <v>12173</v>
      </c>
      <c r="P7425" t="s">
        <v>849</v>
      </c>
      <c r="Q7425">
        <f t="shared" si="129"/>
        <v>402</v>
      </c>
      <c r="R7425">
        <v>1204076</v>
      </c>
      <c r="S7425" t="s">
        <v>3346</v>
      </c>
      <c r="T7425" t="s">
        <v>713</v>
      </c>
      <c r="U7425" s="75">
        <v>402</v>
      </c>
      <c r="V7425">
        <v>3.1</v>
      </c>
      <c r="W7425">
        <v>1246.2</v>
      </c>
      <c r="AH7425" s="16"/>
      <c r="AI7425" t="s">
        <v>1375</v>
      </c>
    </row>
    <row r="7426" spans="1:35" x14ac:dyDescent="0.25">
      <c r="A7426" t="s">
        <v>15905</v>
      </c>
      <c r="B7426" s="1">
        <v>64</v>
      </c>
      <c r="C7426" t="s">
        <v>15377</v>
      </c>
      <c r="D7426">
        <v>6670288</v>
      </c>
      <c r="E7426" t="s">
        <v>15386</v>
      </c>
      <c r="F7426" t="s">
        <v>1363</v>
      </c>
      <c r="G7426" t="s">
        <v>1391</v>
      </c>
      <c r="H7426" s="3" t="s">
        <v>8412</v>
      </c>
      <c r="I7426">
        <v>2017</v>
      </c>
      <c r="J7426" s="15" t="s">
        <v>1773</v>
      </c>
      <c r="K7426">
        <v>2017</v>
      </c>
      <c r="L7426" t="s">
        <v>1367</v>
      </c>
      <c r="M7426" t="s">
        <v>15386</v>
      </c>
      <c r="N7426" t="s">
        <v>15386</v>
      </c>
      <c r="O7426" t="s">
        <v>12173</v>
      </c>
      <c r="P7426" t="s">
        <v>133</v>
      </c>
      <c r="Q7426">
        <f t="shared" ref="Q7426:Q7489" si="130">U7426</f>
        <v>500</v>
      </c>
      <c r="R7426">
        <v>6623069</v>
      </c>
      <c r="S7426" t="s">
        <v>1821</v>
      </c>
      <c r="T7426" t="s">
        <v>15906</v>
      </c>
      <c r="U7426" s="75">
        <v>500</v>
      </c>
      <c r="V7426">
        <v>3.08</v>
      </c>
      <c r="W7426">
        <v>1540</v>
      </c>
      <c r="AH7426" s="16"/>
      <c r="AI7426" t="s">
        <v>1375</v>
      </c>
    </row>
    <row r="7427" spans="1:35" x14ac:dyDescent="0.25">
      <c r="A7427" t="s">
        <v>15907</v>
      </c>
      <c r="B7427" s="1">
        <v>64</v>
      </c>
      <c r="C7427" t="s">
        <v>15377</v>
      </c>
      <c r="D7427">
        <v>6832571</v>
      </c>
      <c r="E7427" t="s">
        <v>15644</v>
      </c>
      <c r="F7427" t="s">
        <v>1363</v>
      </c>
      <c r="G7427" t="s">
        <v>1364</v>
      </c>
      <c r="H7427" s="3" t="s">
        <v>3135</v>
      </c>
      <c r="I7427">
        <v>2017</v>
      </c>
      <c r="J7427" s="15" t="s">
        <v>2621</v>
      </c>
      <c r="K7427">
        <v>2017</v>
      </c>
      <c r="L7427" t="s">
        <v>1367</v>
      </c>
      <c r="M7427" t="s">
        <v>15424</v>
      </c>
      <c r="N7427" t="s">
        <v>15424</v>
      </c>
      <c r="O7427" t="s">
        <v>12173</v>
      </c>
      <c r="P7427" t="s">
        <v>849</v>
      </c>
      <c r="Q7427">
        <f t="shared" si="130"/>
        <v>1300</v>
      </c>
      <c r="R7427">
        <v>6623069</v>
      </c>
      <c r="S7427" t="s">
        <v>1821</v>
      </c>
      <c r="T7427" t="s">
        <v>15908</v>
      </c>
      <c r="U7427" s="75">
        <v>1300</v>
      </c>
      <c r="V7427">
        <v>2.94</v>
      </c>
      <c r="W7427">
        <v>3822</v>
      </c>
      <c r="AH7427" s="16"/>
      <c r="AI7427" t="s">
        <v>1375</v>
      </c>
    </row>
    <row r="7428" spans="1:35" x14ac:dyDescent="0.25">
      <c r="A7428" t="s">
        <v>15909</v>
      </c>
      <c r="B7428" s="1">
        <v>64</v>
      </c>
      <c r="C7428" t="s">
        <v>15377</v>
      </c>
      <c r="D7428">
        <v>6842917</v>
      </c>
      <c r="E7428" t="s">
        <v>15646</v>
      </c>
      <c r="F7428" t="s">
        <v>1363</v>
      </c>
      <c r="G7428" t="s">
        <v>1364</v>
      </c>
      <c r="H7428" s="3" t="s">
        <v>9321</v>
      </c>
      <c r="I7428">
        <v>2017</v>
      </c>
      <c r="J7428" s="15" t="s">
        <v>6148</v>
      </c>
      <c r="K7428">
        <v>2017</v>
      </c>
      <c r="L7428" t="s">
        <v>1367</v>
      </c>
      <c r="M7428" t="s">
        <v>15493</v>
      </c>
      <c r="O7428" t="s">
        <v>12173</v>
      </c>
      <c r="P7428" t="s">
        <v>849</v>
      </c>
      <c r="Q7428">
        <f t="shared" si="130"/>
        <v>1700</v>
      </c>
      <c r="R7428">
        <v>41296184</v>
      </c>
      <c r="S7428" t="s">
        <v>2199</v>
      </c>
      <c r="T7428" t="s">
        <v>587</v>
      </c>
      <c r="U7428" s="75">
        <v>1700</v>
      </c>
      <c r="V7428">
        <v>3.3</v>
      </c>
      <c r="W7428">
        <v>5610</v>
      </c>
      <c r="AH7428" s="16"/>
      <c r="AI7428" t="s">
        <v>1375</v>
      </c>
    </row>
    <row r="7429" spans="1:35" x14ac:dyDescent="0.25">
      <c r="A7429" t="s">
        <v>15910</v>
      </c>
      <c r="B7429" s="1">
        <v>64</v>
      </c>
      <c r="C7429" t="s">
        <v>15377</v>
      </c>
      <c r="D7429">
        <v>6842917</v>
      </c>
      <c r="E7429" t="s">
        <v>15646</v>
      </c>
      <c r="F7429" t="s">
        <v>1363</v>
      </c>
      <c r="G7429" t="s">
        <v>1364</v>
      </c>
      <c r="H7429" s="3" t="s">
        <v>9321</v>
      </c>
      <c r="I7429">
        <v>2017</v>
      </c>
      <c r="J7429" s="15" t="s">
        <v>6148</v>
      </c>
      <c r="K7429">
        <v>2017</v>
      </c>
      <c r="L7429" t="s">
        <v>1367</v>
      </c>
      <c r="M7429" t="s">
        <v>15493</v>
      </c>
      <c r="O7429" t="s">
        <v>12173</v>
      </c>
      <c r="P7429" t="s">
        <v>849</v>
      </c>
      <c r="Q7429">
        <f t="shared" si="130"/>
        <v>1700</v>
      </c>
      <c r="R7429">
        <v>8163294</v>
      </c>
      <c r="S7429" t="s">
        <v>1382</v>
      </c>
      <c r="T7429" t="s">
        <v>713</v>
      </c>
      <c r="U7429" s="75">
        <v>1700</v>
      </c>
      <c r="V7429">
        <v>4.0999999999999996</v>
      </c>
      <c r="W7429">
        <v>6970</v>
      </c>
      <c r="AH7429" s="16"/>
      <c r="AI7429" t="s">
        <v>1375</v>
      </c>
    </row>
    <row r="7430" spans="1:35" x14ac:dyDescent="0.25">
      <c r="A7430" t="s">
        <v>15911</v>
      </c>
      <c r="B7430" s="1">
        <v>64</v>
      </c>
      <c r="C7430" t="s">
        <v>15377</v>
      </c>
      <c r="D7430">
        <v>6842917</v>
      </c>
      <c r="E7430" t="s">
        <v>15646</v>
      </c>
      <c r="F7430" t="s">
        <v>1363</v>
      </c>
      <c r="G7430" t="s">
        <v>1364</v>
      </c>
      <c r="H7430" s="3" t="s">
        <v>9321</v>
      </c>
      <c r="I7430">
        <v>2017</v>
      </c>
      <c r="J7430" s="15" t="s">
        <v>6148</v>
      </c>
      <c r="K7430">
        <v>2017</v>
      </c>
      <c r="L7430" t="s">
        <v>1367</v>
      </c>
      <c r="M7430" t="s">
        <v>15493</v>
      </c>
      <c r="O7430" t="s">
        <v>12173</v>
      </c>
      <c r="P7430" t="s">
        <v>849</v>
      </c>
      <c r="Q7430">
        <f t="shared" si="130"/>
        <v>1700</v>
      </c>
      <c r="R7430">
        <v>1204076</v>
      </c>
      <c r="S7430" t="s">
        <v>3346</v>
      </c>
      <c r="T7430" t="s">
        <v>713</v>
      </c>
      <c r="U7430" s="75">
        <v>1700</v>
      </c>
      <c r="V7430">
        <v>3</v>
      </c>
      <c r="W7430">
        <v>5100</v>
      </c>
      <c r="AH7430" s="16"/>
      <c r="AI7430" t="s">
        <v>1375</v>
      </c>
    </row>
    <row r="7431" spans="1:35" x14ac:dyDescent="0.25">
      <c r="A7431" t="s">
        <v>15912</v>
      </c>
      <c r="B7431" s="1">
        <v>64</v>
      </c>
      <c r="C7431" t="s">
        <v>15377</v>
      </c>
      <c r="D7431">
        <v>4564936</v>
      </c>
      <c r="E7431" t="s">
        <v>15451</v>
      </c>
      <c r="F7431" t="s">
        <v>1363</v>
      </c>
      <c r="G7431" t="s">
        <v>1364</v>
      </c>
      <c r="H7431" s="3" t="s">
        <v>2765</v>
      </c>
      <c r="I7431">
        <v>2016</v>
      </c>
      <c r="J7431" s="15" t="s">
        <v>2791</v>
      </c>
      <c r="K7431">
        <v>2016</v>
      </c>
      <c r="L7431" t="s">
        <v>1367</v>
      </c>
      <c r="M7431" t="s">
        <v>15452</v>
      </c>
      <c r="N7431" t="s">
        <v>15453</v>
      </c>
      <c r="O7431">
        <v>0</v>
      </c>
      <c r="P7431" t="s">
        <v>133</v>
      </c>
      <c r="Q7431">
        <f t="shared" si="130"/>
        <v>500</v>
      </c>
      <c r="R7431">
        <v>8163294</v>
      </c>
      <c r="S7431" t="s">
        <v>1382</v>
      </c>
      <c r="T7431" t="s">
        <v>713</v>
      </c>
      <c r="U7431" s="75">
        <v>500</v>
      </c>
      <c r="V7431">
        <v>4.45</v>
      </c>
      <c r="W7431">
        <v>2225</v>
      </c>
      <c r="AH7431" s="16"/>
      <c r="AI7431" t="s">
        <v>1375</v>
      </c>
    </row>
    <row r="7432" spans="1:35" x14ac:dyDescent="0.25">
      <c r="A7432" t="s">
        <v>15913</v>
      </c>
      <c r="B7432" s="1">
        <v>64</v>
      </c>
      <c r="C7432" t="s">
        <v>15377</v>
      </c>
      <c r="D7432">
        <v>4480341</v>
      </c>
      <c r="E7432" t="s">
        <v>15455</v>
      </c>
      <c r="F7432" t="s">
        <v>1363</v>
      </c>
      <c r="G7432" t="s">
        <v>1364</v>
      </c>
      <c r="H7432" s="3" t="s">
        <v>2786</v>
      </c>
      <c r="I7432">
        <v>2016</v>
      </c>
      <c r="J7432" s="15" t="s">
        <v>2757</v>
      </c>
      <c r="K7432">
        <v>2016</v>
      </c>
      <c r="L7432" t="s">
        <v>1367</v>
      </c>
      <c r="M7432" t="s">
        <v>15456</v>
      </c>
      <c r="O7432" t="s">
        <v>12173</v>
      </c>
      <c r="P7432" t="s">
        <v>849</v>
      </c>
      <c r="Q7432">
        <f t="shared" si="130"/>
        <v>10000</v>
      </c>
      <c r="R7432">
        <v>1204076</v>
      </c>
      <c r="S7432" t="s">
        <v>3346</v>
      </c>
      <c r="T7432" t="s">
        <v>15397</v>
      </c>
      <c r="U7432" s="75">
        <v>10000</v>
      </c>
      <c r="V7432">
        <v>3.1</v>
      </c>
      <c r="W7432">
        <v>31000</v>
      </c>
      <c r="AH7432" s="16"/>
      <c r="AI7432" t="s">
        <v>1375</v>
      </c>
    </row>
    <row r="7433" spans="1:35" x14ac:dyDescent="0.25">
      <c r="A7433" t="s">
        <v>15914</v>
      </c>
      <c r="B7433" s="1">
        <v>64</v>
      </c>
      <c r="C7433" t="s">
        <v>15377</v>
      </c>
      <c r="D7433">
        <v>4486242</v>
      </c>
      <c r="E7433" t="s">
        <v>2940</v>
      </c>
      <c r="F7433" t="s">
        <v>1363</v>
      </c>
      <c r="G7433" t="s">
        <v>1364</v>
      </c>
      <c r="H7433" s="3" t="s">
        <v>2758</v>
      </c>
      <c r="I7433">
        <v>2016</v>
      </c>
      <c r="J7433" s="15" t="s">
        <v>2655</v>
      </c>
      <c r="K7433">
        <v>2016</v>
      </c>
      <c r="L7433" t="s">
        <v>1367</v>
      </c>
      <c r="M7433" t="s">
        <v>15384</v>
      </c>
      <c r="N7433" t="s">
        <v>15384</v>
      </c>
      <c r="O7433" t="s">
        <v>12173</v>
      </c>
      <c r="P7433" t="s">
        <v>133</v>
      </c>
      <c r="Q7433">
        <f t="shared" si="130"/>
        <v>40</v>
      </c>
      <c r="R7433">
        <v>8163294</v>
      </c>
      <c r="S7433" t="s">
        <v>1382</v>
      </c>
      <c r="T7433" t="s">
        <v>713</v>
      </c>
      <c r="U7433" s="75">
        <v>40</v>
      </c>
      <c r="V7433">
        <v>4.3499999999999996</v>
      </c>
      <c r="W7433">
        <v>174</v>
      </c>
      <c r="AH7433" s="16"/>
      <c r="AI7433" t="s">
        <v>1375</v>
      </c>
    </row>
    <row r="7434" spans="1:35" x14ac:dyDescent="0.25">
      <c r="A7434" t="s">
        <v>15915</v>
      </c>
      <c r="B7434" s="1">
        <v>64</v>
      </c>
      <c r="C7434" t="s">
        <v>15377</v>
      </c>
      <c r="D7434">
        <v>5212367</v>
      </c>
      <c r="E7434" t="s">
        <v>15476</v>
      </c>
      <c r="F7434" t="s">
        <v>1363</v>
      </c>
      <c r="G7434" t="s">
        <v>1391</v>
      </c>
      <c r="H7434" s="3" t="s">
        <v>8774</v>
      </c>
      <c r="I7434">
        <v>2016</v>
      </c>
      <c r="J7434" s="15" t="s">
        <v>2895</v>
      </c>
      <c r="K7434">
        <v>2016</v>
      </c>
      <c r="L7434" t="s">
        <v>1367</v>
      </c>
      <c r="M7434" t="s">
        <v>13659</v>
      </c>
      <c r="N7434" t="s">
        <v>15392</v>
      </c>
      <c r="O7434" t="s">
        <v>12173</v>
      </c>
      <c r="P7434" t="s">
        <v>7391</v>
      </c>
      <c r="Q7434">
        <f t="shared" si="130"/>
        <v>76</v>
      </c>
      <c r="R7434">
        <v>6623069</v>
      </c>
      <c r="S7434" t="s">
        <v>1821</v>
      </c>
      <c r="T7434" t="s">
        <v>15393</v>
      </c>
      <c r="U7434" s="75">
        <v>76</v>
      </c>
      <c r="V7434">
        <v>3.45</v>
      </c>
      <c r="W7434">
        <v>262.2</v>
      </c>
      <c r="AH7434" s="16"/>
      <c r="AI7434" t="s">
        <v>1375</v>
      </c>
    </row>
    <row r="7435" spans="1:35" x14ac:dyDescent="0.25">
      <c r="A7435" t="s">
        <v>15916</v>
      </c>
      <c r="B7435" s="1">
        <v>64</v>
      </c>
      <c r="C7435" t="s">
        <v>15377</v>
      </c>
      <c r="D7435">
        <v>6128408</v>
      </c>
      <c r="E7435" t="s">
        <v>15480</v>
      </c>
      <c r="F7435" t="s">
        <v>1363</v>
      </c>
      <c r="G7435" t="s">
        <v>1364</v>
      </c>
      <c r="H7435" s="3" t="s">
        <v>3002</v>
      </c>
      <c r="I7435">
        <v>2017</v>
      </c>
      <c r="J7435" s="15" t="s">
        <v>3003</v>
      </c>
      <c r="K7435">
        <v>2017</v>
      </c>
      <c r="L7435" t="s">
        <v>1367</v>
      </c>
      <c r="M7435" t="s">
        <v>15481</v>
      </c>
      <c r="N7435" t="s">
        <v>15482</v>
      </c>
      <c r="O7435" t="s">
        <v>12173</v>
      </c>
      <c r="P7435" t="s">
        <v>849</v>
      </c>
      <c r="Q7435">
        <f t="shared" si="130"/>
        <v>1000</v>
      </c>
      <c r="R7435">
        <v>1204076</v>
      </c>
      <c r="S7435" t="s">
        <v>3346</v>
      </c>
      <c r="T7435" t="s">
        <v>15397</v>
      </c>
      <c r="U7435" s="75">
        <v>1000</v>
      </c>
      <c r="V7435">
        <v>3</v>
      </c>
      <c r="W7435">
        <v>3000</v>
      </c>
      <c r="AH7435" s="16"/>
      <c r="AI7435" t="s">
        <v>1375</v>
      </c>
    </row>
    <row r="7436" spans="1:35" x14ac:dyDescent="0.25">
      <c r="A7436" t="s">
        <v>15917</v>
      </c>
      <c r="B7436" s="1">
        <v>64</v>
      </c>
      <c r="C7436" t="s">
        <v>15377</v>
      </c>
      <c r="D7436">
        <v>6846114</v>
      </c>
      <c r="E7436" t="s">
        <v>15657</v>
      </c>
      <c r="F7436" t="s">
        <v>1363</v>
      </c>
      <c r="G7436" t="s">
        <v>1364</v>
      </c>
      <c r="H7436" s="3" t="s">
        <v>9321</v>
      </c>
      <c r="I7436">
        <v>2017</v>
      </c>
      <c r="J7436" s="15" t="s">
        <v>2472</v>
      </c>
      <c r="K7436">
        <v>2017</v>
      </c>
      <c r="L7436" t="s">
        <v>1367</v>
      </c>
      <c r="M7436" t="s">
        <v>15421</v>
      </c>
      <c r="O7436">
        <v>0</v>
      </c>
      <c r="P7436" t="s">
        <v>133</v>
      </c>
      <c r="Q7436">
        <f t="shared" si="130"/>
        <v>200</v>
      </c>
      <c r="R7436">
        <v>1204076</v>
      </c>
      <c r="S7436" t="s">
        <v>3346</v>
      </c>
      <c r="T7436" t="s">
        <v>15397</v>
      </c>
      <c r="U7436" s="75">
        <v>200</v>
      </c>
      <c r="V7436">
        <v>3</v>
      </c>
      <c r="W7436">
        <v>600</v>
      </c>
      <c r="AH7436" s="16"/>
      <c r="AI7436" t="s">
        <v>1375</v>
      </c>
    </row>
    <row r="7437" spans="1:35" x14ac:dyDescent="0.25">
      <c r="A7437" t="s">
        <v>15918</v>
      </c>
      <c r="B7437" s="1">
        <v>64</v>
      </c>
      <c r="C7437" t="s">
        <v>15377</v>
      </c>
      <c r="D7437">
        <v>7134533</v>
      </c>
      <c r="E7437" t="s">
        <v>7683</v>
      </c>
      <c r="F7437" t="s">
        <v>1363</v>
      </c>
      <c r="G7437" t="s">
        <v>1364</v>
      </c>
      <c r="H7437" s="3" t="s">
        <v>3896</v>
      </c>
      <c r="I7437">
        <v>2017</v>
      </c>
      <c r="J7437" s="15" t="s">
        <v>6173</v>
      </c>
      <c r="K7437">
        <v>2017</v>
      </c>
      <c r="L7437" t="s">
        <v>1367</v>
      </c>
      <c r="M7437" t="s">
        <v>15659</v>
      </c>
      <c r="N7437" t="s">
        <v>15660</v>
      </c>
      <c r="O7437">
        <v>0</v>
      </c>
      <c r="P7437" t="s">
        <v>849</v>
      </c>
      <c r="Q7437">
        <f t="shared" si="130"/>
        <v>700</v>
      </c>
      <c r="R7437">
        <v>6623069</v>
      </c>
      <c r="S7437" t="s">
        <v>1821</v>
      </c>
      <c r="T7437" t="s">
        <v>15919</v>
      </c>
      <c r="U7437" s="75">
        <v>700</v>
      </c>
      <c r="V7437">
        <v>2.92</v>
      </c>
      <c r="W7437">
        <v>2044</v>
      </c>
      <c r="AH7437" s="16"/>
      <c r="AI7437" t="s">
        <v>1375</v>
      </c>
    </row>
    <row r="7438" spans="1:35" x14ac:dyDescent="0.25">
      <c r="A7438" t="s">
        <v>15920</v>
      </c>
      <c r="B7438" s="1">
        <v>64</v>
      </c>
      <c r="C7438" t="s">
        <v>15377</v>
      </c>
      <c r="D7438">
        <v>6504019</v>
      </c>
      <c r="E7438" t="s">
        <v>15662</v>
      </c>
      <c r="F7438" t="s">
        <v>1363</v>
      </c>
      <c r="G7438" t="s">
        <v>1391</v>
      </c>
      <c r="H7438" s="3" t="s">
        <v>10987</v>
      </c>
      <c r="I7438">
        <v>2017</v>
      </c>
      <c r="J7438" s="15" t="s">
        <v>9100</v>
      </c>
      <c r="K7438">
        <v>2017</v>
      </c>
      <c r="L7438" t="s">
        <v>1367</v>
      </c>
      <c r="M7438" t="s">
        <v>15386</v>
      </c>
      <c r="N7438" t="s">
        <v>15386</v>
      </c>
      <c r="O7438" t="s">
        <v>12173</v>
      </c>
      <c r="P7438" t="s">
        <v>133</v>
      </c>
      <c r="Q7438">
        <f t="shared" si="130"/>
        <v>300</v>
      </c>
      <c r="R7438">
        <v>6623069</v>
      </c>
      <c r="S7438" t="s">
        <v>1821</v>
      </c>
      <c r="T7438" t="s">
        <v>15393</v>
      </c>
      <c r="U7438" s="75">
        <v>300</v>
      </c>
      <c r="V7438">
        <v>3.45</v>
      </c>
      <c r="W7438">
        <v>1035</v>
      </c>
      <c r="AH7438" s="16"/>
      <c r="AI7438" t="s">
        <v>1375</v>
      </c>
    </row>
    <row r="7439" spans="1:35" x14ac:dyDescent="0.25">
      <c r="A7439" t="s">
        <v>15921</v>
      </c>
      <c r="B7439" s="1">
        <v>64</v>
      </c>
      <c r="C7439" t="s">
        <v>15377</v>
      </c>
      <c r="D7439">
        <v>6507824</v>
      </c>
      <c r="E7439" t="s">
        <v>15664</v>
      </c>
      <c r="F7439" t="s">
        <v>1363</v>
      </c>
      <c r="G7439" t="s">
        <v>1364</v>
      </c>
      <c r="H7439" s="3" t="s">
        <v>10987</v>
      </c>
      <c r="I7439">
        <v>2017</v>
      </c>
      <c r="J7439" s="15" t="s">
        <v>9100</v>
      </c>
      <c r="K7439">
        <v>2017</v>
      </c>
      <c r="L7439" t="s">
        <v>1367</v>
      </c>
      <c r="M7439" t="s">
        <v>15665</v>
      </c>
      <c r="N7439" t="s">
        <v>15665</v>
      </c>
      <c r="O7439" t="s">
        <v>12173</v>
      </c>
      <c r="P7439" t="s">
        <v>849</v>
      </c>
      <c r="Q7439">
        <f t="shared" si="130"/>
        <v>20000</v>
      </c>
      <c r="R7439">
        <v>6623069</v>
      </c>
      <c r="S7439" t="s">
        <v>1821</v>
      </c>
      <c r="T7439" t="s">
        <v>15908</v>
      </c>
      <c r="U7439" s="75">
        <v>20000</v>
      </c>
      <c r="V7439">
        <v>2.88</v>
      </c>
      <c r="W7439">
        <v>57600</v>
      </c>
      <c r="AH7439" s="16"/>
      <c r="AI7439" t="s">
        <v>1375</v>
      </c>
    </row>
    <row r="7440" spans="1:35" x14ac:dyDescent="0.25">
      <c r="A7440" t="s">
        <v>15922</v>
      </c>
      <c r="B7440" s="1">
        <v>64</v>
      </c>
      <c r="C7440" t="s">
        <v>15377</v>
      </c>
      <c r="D7440">
        <v>4497902</v>
      </c>
      <c r="E7440" t="s">
        <v>15463</v>
      </c>
      <c r="F7440" t="s">
        <v>1363</v>
      </c>
      <c r="G7440" t="s">
        <v>1364</v>
      </c>
      <c r="H7440" s="3" t="s">
        <v>3229</v>
      </c>
      <c r="I7440">
        <v>2016</v>
      </c>
      <c r="J7440" s="15" t="s">
        <v>3993</v>
      </c>
      <c r="K7440">
        <v>2016</v>
      </c>
      <c r="L7440" t="s">
        <v>1367</v>
      </c>
      <c r="M7440" t="s">
        <v>15464</v>
      </c>
      <c r="N7440" t="s">
        <v>2760</v>
      </c>
      <c r="O7440" t="s">
        <v>12173</v>
      </c>
      <c r="P7440" t="s">
        <v>3103</v>
      </c>
      <c r="Q7440">
        <f t="shared" si="130"/>
        <v>200</v>
      </c>
      <c r="R7440">
        <v>1204076</v>
      </c>
      <c r="S7440" t="s">
        <v>3346</v>
      </c>
      <c r="T7440" t="s">
        <v>15397</v>
      </c>
      <c r="U7440" s="75">
        <v>200</v>
      </c>
      <c r="V7440">
        <v>3.5</v>
      </c>
      <c r="W7440">
        <v>700</v>
      </c>
      <c r="AH7440" s="16"/>
      <c r="AI7440" t="s">
        <v>1375</v>
      </c>
    </row>
    <row r="7441" spans="1:35" x14ac:dyDescent="0.25">
      <c r="A7441" t="s">
        <v>15923</v>
      </c>
      <c r="B7441" s="1">
        <v>64</v>
      </c>
      <c r="C7441" t="s">
        <v>15377</v>
      </c>
      <c r="D7441">
        <v>6275184</v>
      </c>
      <c r="E7441" t="s">
        <v>15469</v>
      </c>
      <c r="F7441" t="s">
        <v>1363</v>
      </c>
      <c r="G7441" t="s">
        <v>1391</v>
      </c>
      <c r="H7441" s="3" t="s">
        <v>3380</v>
      </c>
      <c r="I7441">
        <v>2017</v>
      </c>
      <c r="J7441" s="15" t="s">
        <v>3381</v>
      </c>
      <c r="K7441">
        <v>2017</v>
      </c>
      <c r="L7441" t="s">
        <v>1367</v>
      </c>
      <c r="M7441" t="s">
        <v>15470</v>
      </c>
      <c r="O7441" t="s">
        <v>12173</v>
      </c>
      <c r="P7441" t="s">
        <v>133</v>
      </c>
      <c r="Q7441">
        <f t="shared" si="130"/>
        <v>2500</v>
      </c>
      <c r="R7441">
        <v>1204076</v>
      </c>
      <c r="S7441" t="s">
        <v>3346</v>
      </c>
      <c r="T7441" t="s">
        <v>15397</v>
      </c>
      <c r="U7441" s="75">
        <v>2500</v>
      </c>
      <c r="V7441">
        <v>3</v>
      </c>
      <c r="W7441">
        <v>7500</v>
      </c>
      <c r="AH7441" s="16"/>
      <c r="AI7441" t="s">
        <v>1375</v>
      </c>
    </row>
    <row r="7442" spans="1:35" x14ac:dyDescent="0.25">
      <c r="A7442" t="s">
        <v>15924</v>
      </c>
      <c r="B7442" s="1">
        <v>64</v>
      </c>
      <c r="C7442" t="s">
        <v>15377</v>
      </c>
      <c r="D7442">
        <v>5709776</v>
      </c>
      <c r="E7442" t="s">
        <v>15386</v>
      </c>
      <c r="F7442" t="s">
        <v>1363</v>
      </c>
      <c r="G7442" t="s">
        <v>1391</v>
      </c>
      <c r="H7442" s="3" t="s">
        <v>2396</v>
      </c>
      <c r="I7442">
        <v>2016</v>
      </c>
      <c r="J7442" s="15" t="s">
        <v>2397</v>
      </c>
      <c r="K7442">
        <v>2016</v>
      </c>
      <c r="L7442" t="s">
        <v>1367</v>
      </c>
      <c r="M7442" t="s">
        <v>15386</v>
      </c>
      <c r="N7442" t="s">
        <v>15386</v>
      </c>
      <c r="O7442" t="s">
        <v>12173</v>
      </c>
      <c r="P7442" t="s">
        <v>133</v>
      </c>
      <c r="Q7442">
        <f t="shared" si="130"/>
        <v>300</v>
      </c>
      <c r="R7442">
        <v>1204076</v>
      </c>
      <c r="S7442" t="s">
        <v>3346</v>
      </c>
      <c r="T7442" t="s">
        <v>13659</v>
      </c>
      <c r="U7442" s="75">
        <v>300</v>
      </c>
      <c r="V7442">
        <v>3.1</v>
      </c>
      <c r="W7442">
        <v>930</v>
      </c>
      <c r="AH7442" s="16"/>
      <c r="AI7442" t="s">
        <v>1375</v>
      </c>
    </row>
    <row r="7443" spans="1:35" x14ac:dyDescent="0.25">
      <c r="A7443" t="s">
        <v>15925</v>
      </c>
      <c r="B7443" s="1">
        <v>64</v>
      </c>
      <c r="C7443" t="s">
        <v>15377</v>
      </c>
      <c r="D7443">
        <v>5862450</v>
      </c>
      <c r="E7443" t="s">
        <v>15485</v>
      </c>
      <c r="F7443" t="s">
        <v>1363</v>
      </c>
      <c r="G7443" t="s">
        <v>1364</v>
      </c>
      <c r="H7443" s="3" t="s">
        <v>2983</v>
      </c>
      <c r="I7443">
        <v>2017</v>
      </c>
      <c r="J7443" s="15" t="s">
        <v>2432</v>
      </c>
      <c r="K7443">
        <v>2017</v>
      </c>
      <c r="L7443" t="s">
        <v>1367</v>
      </c>
      <c r="M7443" t="s">
        <v>15424</v>
      </c>
      <c r="N7443" t="s">
        <v>15424</v>
      </c>
      <c r="O7443" t="s">
        <v>12173</v>
      </c>
      <c r="P7443" t="s">
        <v>849</v>
      </c>
      <c r="Q7443">
        <f t="shared" si="130"/>
        <v>1000</v>
      </c>
      <c r="R7443">
        <v>1204076</v>
      </c>
      <c r="S7443" t="s">
        <v>3346</v>
      </c>
      <c r="T7443" t="s">
        <v>15397</v>
      </c>
      <c r="U7443" s="75">
        <v>1000</v>
      </c>
      <c r="V7443">
        <v>3.1</v>
      </c>
      <c r="W7443">
        <v>3100</v>
      </c>
      <c r="AH7443" s="16"/>
      <c r="AI7443" t="s">
        <v>1375</v>
      </c>
    </row>
    <row r="7444" spans="1:35" x14ac:dyDescent="0.25">
      <c r="A7444" t="s">
        <v>15926</v>
      </c>
      <c r="B7444" s="1">
        <v>64</v>
      </c>
      <c r="C7444" t="s">
        <v>15377</v>
      </c>
      <c r="D7444">
        <v>6328628</v>
      </c>
      <c r="E7444" t="s">
        <v>3066</v>
      </c>
      <c r="F7444" t="s">
        <v>1363</v>
      </c>
      <c r="G7444" t="s">
        <v>1364</v>
      </c>
      <c r="H7444" s="3" t="s">
        <v>3067</v>
      </c>
      <c r="I7444">
        <v>2017</v>
      </c>
      <c r="J7444" s="15" t="s">
        <v>1766</v>
      </c>
      <c r="K7444">
        <v>2017</v>
      </c>
      <c r="L7444" t="s">
        <v>1367</v>
      </c>
      <c r="M7444" t="s">
        <v>15488</v>
      </c>
      <c r="O7444">
        <v>0</v>
      </c>
      <c r="P7444" t="s">
        <v>849</v>
      </c>
      <c r="Q7444">
        <f t="shared" si="130"/>
        <v>600</v>
      </c>
      <c r="R7444">
        <v>6623069</v>
      </c>
      <c r="S7444" t="s">
        <v>1821</v>
      </c>
      <c r="T7444" t="s">
        <v>15908</v>
      </c>
      <c r="U7444" s="75">
        <v>600</v>
      </c>
      <c r="V7444">
        <v>2.98</v>
      </c>
      <c r="W7444">
        <v>1788</v>
      </c>
      <c r="AH7444" s="16"/>
      <c r="AI7444" t="s">
        <v>1375</v>
      </c>
    </row>
    <row r="7445" spans="1:35" x14ac:dyDescent="0.25">
      <c r="A7445" t="s">
        <v>15927</v>
      </c>
      <c r="B7445" s="1">
        <v>64</v>
      </c>
      <c r="C7445" t="s">
        <v>15377</v>
      </c>
      <c r="D7445">
        <v>6328628</v>
      </c>
      <c r="E7445" t="s">
        <v>3066</v>
      </c>
      <c r="F7445" t="s">
        <v>1363</v>
      </c>
      <c r="G7445" t="s">
        <v>1364</v>
      </c>
      <c r="H7445" s="3" t="s">
        <v>3067</v>
      </c>
      <c r="I7445">
        <v>2017</v>
      </c>
      <c r="J7445" s="15" t="s">
        <v>1766</v>
      </c>
      <c r="K7445">
        <v>2017</v>
      </c>
      <c r="L7445" t="s">
        <v>1367</v>
      </c>
      <c r="M7445" t="s">
        <v>15488</v>
      </c>
      <c r="O7445">
        <v>0</v>
      </c>
      <c r="P7445" t="s">
        <v>849</v>
      </c>
      <c r="Q7445">
        <f t="shared" si="130"/>
        <v>600</v>
      </c>
      <c r="R7445">
        <v>26269236</v>
      </c>
      <c r="S7445" t="s">
        <v>1839</v>
      </c>
      <c r="T7445" t="s">
        <v>15928</v>
      </c>
      <c r="U7445" s="75">
        <v>600</v>
      </c>
      <c r="V7445">
        <v>2.98</v>
      </c>
      <c r="W7445">
        <v>1788</v>
      </c>
      <c r="AH7445" s="16"/>
      <c r="AI7445" t="s">
        <v>1375</v>
      </c>
    </row>
    <row r="7446" spans="1:35" x14ac:dyDescent="0.25">
      <c r="A7446" t="s">
        <v>15929</v>
      </c>
      <c r="B7446" s="1">
        <v>64</v>
      </c>
      <c r="C7446" t="s">
        <v>15377</v>
      </c>
      <c r="D7446">
        <v>6328628</v>
      </c>
      <c r="E7446" t="s">
        <v>3066</v>
      </c>
      <c r="F7446" t="s">
        <v>1363</v>
      </c>
      <c r="G7446" t="s">
        <v>1364</v>
      </c>
      <c r="H7446" s="3" t="s">
        <v>3067</v>
      </c>
      <c r="I7446">
        <v>2017</v>
      </c>
      <c r="J7446" s="15" t="s">
        <v>1766</v>
      </c>
      <c r="K7446">
        <v>2017</v>
      </c>
      <c r="L7446" t="s">
        <v>1367</v>
      </c>
      <c r="M7446" t="s">
        <v>15488</v>
      </c>
      <c r="O7446">
        <v>0</v>
      </c>
      <c r="P7446" t="s">
        <v>849</v>
      </c>
      <c r="Q7446">
        <f t="shared" si="130"/>
        <v>600</v>
      </c>
      <c r="R7446">
        <v>11367121</v>
      </c>
      <c r="S7446" t="s">
        <v>2348</v>
      </c>
      <c r="T7446" t="s">
        <v>13659</v>
      </c>
      <c r="U7446" s="75">
        <v>600</v>
      </c>
      <c r="V7446">
        <v>3.5</v>
      </c>
      <c r="W7446">
        <v>2100</v>
      </c>
      <c r="AH7446" s="16"/>
      <c r="AI7446" t="s">
        <v>1375</v>
      </c>
    </row>
    <row r="7447" spans="1:35" x14ac:dyDescent="0.25">
      <c r="A7447" t="s">
        <v>15930</v>
      </c>
      <c r="B7447" s="1">
        <v>64</v>
      </c>
      <c r="C7447" t="s">
        <v>15377</v>
      </c>
      <c r="D7447">
        <v>6196527</v>
      </c>
      <c r="E7447" t="s">
        <v>15386</v>
      </c>
      <c r="F7447" t="s">
        <v>1363</v>
      </c>
      <c r="G7447" t="s">
        <v>1391</v>
      </c>
      <c r="H7447" s="3" t="s">
        <v>5913</v>
      </c>
      <c r="I7447">
        <v>2017</v>
      </c>
      <c r="J7447" s="15" t="s">
        <v>5914</v>
      </c>
      <c r="K7447">
        <v>2017</v>
      </c>
      <c r="L7447" t="s">
        <v>1367</v>
      </c>
      <c r="M7447" t="s">
        <v>15386</v>
      </c>
      <c r="N7447" t="s">
        <v>15386</v>
      </c>
      <c r="O7447" t="s">
        <v>12173</v>
      </c>
      <c r="P7447" t="s">
        <v>7391</v>
      </c>
      <c r="Q7447">
        <f t="shared" si="130"/>
        <v>500</v>
      </c>
      <c r="R7447">
        <v>1204076</v>
      </c>
      <c r="S7447" t="s">
        <v>3346</v>
      </c>
      <c r="T7447" t="s">
        <v>13659</v>
      </c>
      <c r="U7447" s="75">
        <v>500</v>
      </c>
      <c r="V7447">
        <v>3</v>
      </c>
      <c r="W7447">
        <v>1500</v>
      </c>
      <c r="AH7447" s="16"/>
      <c r="AI7447" t="s">
        <v>1375</v>
      </c>
    </row>
    <row r="7448" spans="1:35" x14ac:dyDescent="0.25">
      <c r="A7448" t="s">
        <v>15931</v>
      </c>
      <c r="B7448" s="1">
        <v>64</v>
      </c>
      <c r="C7448" t="s">
        <v>15377</v>
      </c>
      <c r="D7448">
        <v>7992149</v>
      </c>
      <c r="E7448" t="s">
        <v>15492</v>
      </c>
      <c r="F7448" t="s">
        <v>1363</v>
      </c>
      <c r="G7448" t="s">
        <v>1364</v>
      </c>
      <c r="H7448" s="3" t="s">
        <v>2513</v>
      </c>
      <c r="I7448">
        <v>2018</v>
      </c>
      <c r="J7448" s="15" t="s">
        <v>8480</v>
      </c>
      <c r="K7448">
        <v>2018</v>
      </c>
      <c r="L7448" t="s">
        <v>1367</v>
      </c>
      <c r="M7448" t="s">
        <v>15493</v>
      </c>
      <c r="N7448" t="s">
        <v>15493</v>
      </c>
      <c r="O7448" t="s">
        <v>12173</v>
      </c>
      <c r="P7448" t="s">
        <v>849</v>
      </c>
      <c r="Q7448">
        <f t="shared" si="130"/>
        <v>4100</v>
      </c>
      <c r="R7448">
        <v>1204076</v>
      </c>
      <c r="S7448" t="s">
        <v>3346</v>
      </c>
      <c r="T7448" t="s">
        <v>713</v>
      </c>
      <c r="U7448" s="75">
        <v>4100</v>
      </c>
      <c r="V7448">
        <v>3</v>
      </c>
      <c r="W7448">
        <v>12300</v>
      </c>
      <c r="AH7448" s="16"/>
      <c r="AI7448" t="s">
        <v>1375</v>
      </c>
    </row>
    <row r="7449" spans="1:35" x14ac:dyDescent="0.25">
      <c r="A7449" t="s">
        <v>15932</v>
      </c>
      <c r="B7449" s="1">
        <v>64</v>
      </c>
      <c r="C7449" t="s">
        <v>15377</v>
      </c>
      <c r="D7449">
        <v>4502647</v>
      </c>
      <c r="E7449" t="s">
        <v>15553</v>
      </c>
      <c r="F7449" t="s">
        <v>1363</v>
      </c>
      <c r="G7449" t="s">
        <v>1391</v>
      </c>
      <c r="H7449" s="3" t="s">
        <v>2758</v>
      </c>
      <c r="I7449">
        <v>2016</v>
      </c>
      <c r="J7449" s="15" t="s">
        <v>8712</v>
      </c>
      <c r="K7449">
        <v>2016</v>
      </c>
      <c r="L7449" t="s">
        <v>1367</v>
      </c>
      <c r="M7449" t="s">
        <v>15386</v>
      </c>
      <c r="N7449" t="s">
        <v>15386</v>
      </c>
      <c r="O7449" t="s">
        <v>12173</v>
      </c>
      <c r="P7449" t="s">
        <v>133</v>
      </c>
      <c r="Q7449">
        <f t="shared" si="130"/>
        <v>2200</v>
      </c>
      <c r="R7449">
        <v>1204076</v>
      </c>
      <c r="S7449" t="s">
        <v>3346</v>
      </c>
      <c r="T7449" t="s">
        <v>13659</v>
      </c>
      <c r="U7449" s="75">
        <v>2200</v>
      </c>
      <c r="V7449">
        <v>3.1</v>
      </c>
      <c r="W7449">
        <v>6820</v>
      </c>
      <c r="AH7449" s="16"/>
      <c r="AI7449" t="s">
        <v>1375</v>
      </c>
    </row>
    <row r="7450" spans="1:35" x14ac:dyDescent="0.25">
      <c r="A7450" t="s">
        <v>15933</v>
      </c>
      <c r="B7450" s="1">
        <v>64</v>
      </c>
      <c r="C7450" t="s">
        <v>15377</v>
      </c>
      <c r="D7450">
        <v>4799933</v>
      </c>
      <c r="E7450" t="s">
        <v>15555</v>
      </c>
      <c r="F7450" t="s">
        <v>1363</v>
      </c>
      <c r="G7450" t="s">
        <v>1391</v>
      </c>
      <c r="H7450" s="3" t="s">
        <v>15556</v>
      </c>
      <c r="I7450">
        <v>2016</v>
      </c>
      <c r="J7450" s="15" t="s">
        <v>5572</v>
      </c>
      <c r="K7450">
        <v>2016</v>
      </c>
      <c r="L7450" t="s">
        <v>1367</v>
      </c>
      <c r="M7450" t="s">
        <v>15557</v>
      </c>
      <c r="O7450" t="s">
        <v>12173</v>
      </c>
      <c r="P7450" t="s">
        <v>7391</v>
      </c>
      <c r="Q7450">
        <f t="shared" si="130"/>
        <v>3600</v>
      </c>
      <c r="R7450">
        <v>1204076</v>
      </c>
      <c r="S7450" t="s">
        <v>3346</v>
      </c>
      <c r="T7450" t="s">
        <v>13659</v>
      </c>
      <c r="U7450" s="75">
        <v>3600</v>
      </c>
      <c r="V7450">
        <v>3.1</v>
      </c>
      <c r="W7450">
        <v>11160</v>
      </c>
      <c r="AH7450" s="16"/>
      <c r="AI7450" t="s">
        <v>1375</v>
      </c>
    </row>
    <row r="7451" spans="1:35" x14ac:dyDescent="0.25">
      <c r="A7451" t="s">
        <v>15934</v>
      </c>
      <c r="B7451" s="1">
        <v>64</v>
      </c>
      <c r="C7451" t="s">
        <v>15377</v>
      </c>
      <c r="D7451">
        <v>6066275</v>
      </c>
      <c r="E7451" t="s">
        <v>15561</v>
      </c>
      <c r="F7451" t="s">
        <v>1363</v>
      </c>
      <c r="G7451" t="s">
        <v>1364</v>
      </c>
      <c r="H7451" s="3" t="s">
        <v>8955</v>
      </c>
      <c r="I7451">
        <v>2017</v>
      </c>
      <c r="J7451" s="15" t="s">
        <v>2676</v>
      </c>
      <c r="K7451">
        <v>2017</v>
      </c>
      <c r="L7451" t="s">
        <v>1367</v>
      </c>
      <c r="M7451" t="s">
        <v>15562</v>
      </c>
      <c r="N7451" t="s">
        <v>15562</v>
      </c>
      <c r="O7451" t="s">
        <v>12173</v>
      </c>
      <c r="P7451" t="s">
        <v>849</v>
      </c>
      <c r="Q7451">
        <f t="shared" si="130"/>
        <v>3500</v>
      </c>
      <c r="R7451">
        <v>8163294</v>
      </c>
      <c r="S7451" t="s">
        <v>1382</v>
      </c>
      <c r="T7451" t="s">
        <v>587</v>
      </c>
      <c r="U7451" s="75">
        <v>3500</v>
      </c>
      <c r="V7451">
        <v>3.79</v>
      </c>
      <c r="W7451">
        <v>13265</v>
      </c>
      <c r="AH7451" s="16"/>
      <c r="AI7451" t="s">
        <v>1375</v>
      </c>
    </row>
    <row r="7452" spans="1:35" x14ac:dyDescent="0.25">
      <c r="A7452" t="s">
        <v>15935</v>
      </c>
      <c r="B7452" s="1">
        <v>64</v>
      </c>
      <c r="C7452" t="s">
        <v>15377</v>
      </c>
      <c r="D7452">
        <v>6066275</v>
      </c>
      <c r="E7452" t="s">
        <v>15561</v>
      </c>
      <c r="F7452" t="s">
        <v>1363</v>
      </c>
      <c r="G7452" t="s">
        <v>1364</v>
      </c>
      <c r="H7452" s="3" t="s">
        <v>8955</v>
      </c>
      <c r="I7452">
        <v>2017</v>
      </c>
      <c r="J7452" s="15" t="s">
        <v>2676</v>
      </c>
      <c r="K7452">
        <v>2017</v>
      </c>
      <c r="L7452" t="s">
        <v>1367</v>
      </c>
      <c r="M7452" t="s">
        <v>15562</v>
      </c>
      <c r="N7452" t="s">
        <v>15562</v>
      </c>
      <c r="O7452" t="s">
        <v>12173</v>
      </c>
      <c r="P7452" t="s">
        <v>849</v>
      </c>
      <c r="Q7452">
        <f t="shared" si="130"/>
        <v>3500</v>
      </c>
      <c r="R7452">
        <v>6623069</v>
      </c>
      <c r="S7452" t="s">
        <v>1821</v>
      </c>
      <c r="T7452" t="s">
        <v>713</v>
      </c>
      <c r="U7452" s="75">
        <v>3500</v>
      </c>
      <c r="V7452">
        <v>3.02</v>
      </c>
      <c r="W7452">
        <v>10570</v>
      </c>
      <c r="AH7452" s="16"/>
      <c r="AI7452" t="s">
        <v>1375</v>
      </c>
    </row>
    <row r="7453" spans="1:35" x14ac:dyDescent="0.25">
      <c r="A7453" t="s">
        <v>15936</v>
      </c>
      <c r="B7453" s="1">
        <v>64</v>
      </c>
      <c r="C7453" t="s">
        <v>15377</v>
      </c>
      <c r="D7453">
        <v>6066275</v>
      </c>
      <c r="E7453" t="s">
        <v>15561</v>
      </c>
      <c r="F7453" t="s">
        <v>1363</v>
      </c>
      <c r="G7453" t="s">
        <v>1364</v>
      </c>
      <c r="H7453" s="3" t="s">
        <v>8955</v>
      </c>
      <c r="I7453">
        <v>2017</v>
      </c>
      <c r="J7453" s="15" t="s">
        <v>2676</v>
      </c>
      <c r="K7453">
        <v>2017</v>
      </c>
      <c r="L7453" t="s">
        <v>1367</v>
      </c>
      <c r="M7453" t="s">
        <v>15562</v>
      </c>
      <c r="N7453" t="s">
        <v>15562</v>
      </c>
      <c r="O7453" t="s">
        <v>12173</v>
      </c>
      <c r="P7453" t="s">
        <v>849</v>
      </c>
      <c r="Q7453">
        <f t="shared" si="130"/>
        <v>3500</v>
      </c>
      <c r="R7453">
        <v>5490421</v>
      </c>
      <c r="S7453" t="s">
        <v>12611</v>
      </c>
      <c r="T7453" t="s">
        <v>12612</v>
      </c>
      <c r="U7453" s="75">
        <v>3500</v>
      </c>
      <c r="V7453">
        <v>2.95</v>
      </c>
      <c r="W7453">
        <v>10325</v>
      </c>
      <c r="AH7453" s="16"/>
      <c r="AI7453" t="s">
        <v>1375</v>
      </c>
    </row>
    <row r="7454" spans="1:35" x14ac:dyDescent="0.25">
      <c r="A7454" t="s">
        <v>15937</v>
      </c>
      <c r="B7454" s="1">
        <v>64</v>
      </c>
      <c r="C7454" t="s">
        <v>15377</v>
      </c>
      <c r="D7454">
        <v>5929741</v>
      </c>
      <c r="E7454" t="s">
        <v>15564</v>
      </c>
      <c r="F7454" t="s">
        <v>1363</v>
      </c>
      <c r="G7454" t="s">
        <v>1364</v>
      </c>
      <c r="H7454" s="3" t="s">
        <v>7696</v>
      </c>
      <c r="I7454">
        <v>2017</v>
      </c>
      <c r="J7454" s="15" t="s">
        <v>3352</v>
      </c>
      <c r="K7454">
        <v>2017</v>
      </c>
      <c r="L7454" t="s">
        <v>1367</v>
      </c>
      <c r="M7454" t="s">
        <v>15488</v>
      </c>
      <c r="O7454">
        <v>0</v>
      </c>
      <c r="P7454" t="s">
        <v>849</v>
      </c>
      <c r="Q7454">
        <f t="shared" si="130"/>
        <v>500</v>
      </c>
      <c r="R7454">
        <v>11367121</v>
      </c>
      <c r="S7454" t="s">
        <v>2348</v>
      </c>
      <c r="T7454" t="s">
        <v>15938</v>
      </c>
      <c r="U7454" s="75">
        <v>500</v>
      </c>
      <c r="V7454">
        <v>3.45</v>
      </c>
      <c r="W7454">
        <v>1725</v>
      </c>
      <c r="AH7454" s="16"/>
      <c r="AI7454" t="s">
        <v>1375</v>
      </c>
    </row>
    <row r="7455" spans="1:35" x14ac:dyDescent="0.25">
      <c r="A7455" t="s">
        <v>15939</v>
      </c>
      <c r="B7455" s="1">
        <v>64</v>
      </c>
      <c r="C7455" t="s">
        <v>15377</v>
      </c>
      <c r="D7455">
        <v>5929741</v>
      </c>
      <c r="E7455" t="s">
        <v>15564</v>
      </c>
      <c r="F7455" t="s">
        <v>1363</v>
      </c>
      <c r="G7455" t="s">
        <v>1364</v>
      </c>
      <c r="H7455" s="3" t="s">
        <v>7696</v>
      </c>
      <c r="I7455">
        <v>2017</v>
      </c>
      <c r="J7455" s="15" t="s">
        <v>3352</v>
      </c>
      <c r="K7455">
        <v>2017</v>
      </c>
      <c r="L7455" t="s">
        <v>1367</v>
      </c>
      <c r="M7455" t="s">
        <v>15488</v>
      </c>
      <c r="O7455">
        <v>0</v>
      </c>
      <c r="P7455" t="s">
        <v>849</v>
      </c>
      <c r="Q7455">
        <f t="shared" si="130"/>
        <v>500</v>
      </c>
      <c r="R7455">
        <v>5490421</v>
      </c>
      <c r="S7455" t="s">
        <v>12611</v>
      </c>
      <c r="T7455" t="s">
        <v>12612</v>
      </c>
      <c r="U7455" s="75">
        <v>500</v>
      </c>
      <c r="V7455">
        <v>2.95</v>
      </c>
      <c r="W7455">
        <v>1475</v>
      </c>
      <c r="AH7455" s="16"/>
      <c r="AI7455" t="s">
        <v>1375</v>
      </c>
    </row>
    <row r="7456" spans="1:35" x14ac:dyDescent="0.25">
      <c r="A7456" t="s">
        <v>15940</v>
      </c>
      <c r="B7456" s="1">
        <v>64</v>
      </c>
      <c r="C7456" t="s">
        <v>15377</v>
      </c>
      <c r="D7456">
        <v>5929741</v>
      </c>
      <c r="E7456" t="s">
        <v>15564</v>
      </c>
      <c r="F7456" t="s">
        <v>1363</v>
      </c>
      <c r="G7456" t="s">
        <v>1364</v>
      </c>
      <c r="H7456" s="3" t="s">
        <v>7696</v>
      </c>
      <c r="I7456">
        <v>2017</v>
      </c>
      <c r="J7456" s="15" t="s">
        <v>3352</v>
      </c>
      <c r="K7456">
        <v>2017</v>
      </c>
      <c r="L7456" t="s">
        <v>1367</v>
      </c>
      <c r="M7456" t="s">
        <v>15488</v>
      </c>
      <c r="O7456">
        <v>0</v>
      </c>
      <c r="P7456" t="s">
        <v>849</v>
      </c>
      <c r="Q7456">
        <f t="shared" si="130"/>
        <v>500</v>
      </c>
      <c r="R7456">
        <v>6623069</v>
      </c>
      <c r="S7456" t="s">
        <v>1821</v>
      </c>
      <c r="T7456" t="s">
        <v>15941</v>
      </c>
      <c r="U7456" s="75">
        <v>500</v>
      </c>
      <c r="V7456">
        <v>3.2</v>
      </c>
      <c r="W7456">
        <v>1600</v>
      </c>
      <c r="AH7456" s="16"/>
      <c r="AI7456" t="s">
        <v>1375</v>
      </c>
    </row>
    <row r="7457" spans="1:35" x14ac:dyDescent="0.25">
      <c r="A7457" t="s">
        <v>15942</v>
      </c>
      <c r="B7457" s="1">
        <v>64</v>
      </c>
      <c r="C7457" t="s">
        <v>15377</v>
      </c>
      <c r="D7457">
        <v>6536093</v>
      </c>
      <c r="E7457" t="s">
        <v>15566</v>
      </c>
      <c r="F7457" t="s">
        <v>1363</v>
      </c>
      <c r="G7457" t="s">
        <v>1364</v>
      </c>
      <c r="H7457" s="3" t="s">
        <v>15567</v>
      </c>
      <c r="I7457">
        <v>2017</v>
      </c>
      <c r="J7457" s="15" t="s">
        <v>15568</v>
      </c>
      <c r="K7457">
        <v>2017</v>
      </c>
      <c r="L7457" t="s">
        <v>1367</v>
      </c>
      <c r="M7457" t="s">
        <v>15569</v>
      </c>
      <c r="N7457" t="s">
        <v>7658</v>
      </c>
      <c r="O7457" t="s">
        <v>12173</v>
      </c>
      <c r="P7457" t="s">
        <v>12590</v>
      </c>
      <c r="Q7457">
        <f t="shared" si="130"/>
        <v>2500</v>
      </c>
      <c r="R7457">
        <v>1204076</v>
      </c>
      <c r="S7457" t="s">
        <v>3346</v>
      </c>
      <c r="T7457" t="s">
        <v>15397</v>
      </c>
      <c r="U7457" s="75">
        <v>2500</v>
      </c>
      <c r="V7457">
        <v>2.9</v>
      </c>
      <c r="W7457">
        <v>7250</v>
      </c>
      <c r="AH7457" s="16"/>
      <c r="AI7457" t="s">
        <v>1375</v>
      </c>
    </row>
    <row r="7458" spans="1:35" x14ac:dyDescent="0.25">
      <c r="A7458" t="s">
        <v>15943</v>
      </c>
      <c r="B7458" s="1">
        <v>64</v>
      </c>
      <c r="C7458" t="s">
        <v>15377</v>
      </c>
      <c r="D7458">
        <v>5697506</v>
      </c>
      <c r="E7458" t="s">
        <v>15495</v>
      </c>
      <c r="F7458" t="s">
        <v>1363</v>
      </c>
      <c r="G7458" t="s">
        <v>1364</v>
      </c>
      <c r="H7458" s="3" t="s">
        <v>15496</v>
      </c>
      <c r="I7458">
        <v>2016</v>
      </c>
      <c r="J7458" s="15" t="s">
        <v>2396</v>
      </c>
      <c r="K7458">
        <v>2016</v>
      </c>
      <c r="L7458" t="s">
        <v>1367</v>
      </c>
      <c r="M7458" t="s">
        <v>15497</v>
      </c>
      <c r="O7458" t="s">
        <v>12173</v>
      </c>
      <c r="P7458" t="s">
        <v>133</v>
      </c>
      <c r="Q7458">
        <f t="shared" si="130"/>
        <v>4500</v>
      </c>
      <c r="R7458">
        <v>1204076</v>
      </c>
      <c r="S7458" t="s">
        <v>3346</v>
      </c>
      <c r="T7458" t="s">
        <v>15397</v>
      </c>
      <c r="U7458" s="75">
        <v>4500</v>
      </c>
      <c r="V7458">
        <v>3.1</v>
      </c>
      <c r="W7458">
        <v>13950</v>
      </c>
      <c r="AH7458" s="16"/>
      <c r="AI7458" t="s">
        <v>1375</v>
      </c>
    </row>
    <row r="7459" spans="1:35" x14ac:dyDescent="0.25">
      <c r="A7459" t="s">
        <v>15944</v>
      </c>
      <c r="B7459" s="1">
        <v>64</v>
      </c>
      <c r="C7459" t="s">
        <v>15377</v>
      </c>
      <c r="D7459">
        <v>5697506</v>
      </c>
      <c r="E7459" t="s">
        <v>15495</v>
      </c>
      <c r="F7459" t="s">
        <v>1363</v>
      </c>
      <c r="G7459" t="s">
        <v>1364</v>
      </c>
      <c r="H7459" s="3" t="s">
        <v>15496</v>
      </c>
      <c r="I7459">
        <v>2016</v>
      </c>
      <c r="J7459" s="15" t="s">
        <v>2396</v>
      </c>
      <c r="K7459">
        <v>2016</v>
      </c>
      <c r="L7459" t="s">
        <v>1367</v>
      </c>
      <c r="M7459" t="s">
        <v>15497</v>
      </c>
      <c r="O7459" t="s">
        <v>12173</v>
      </c>
      <c r="P7459" t="s">
        <v>133</v>
      </c>
      <c r="Q7459">
        <f t="shared" si="130"/>
        <v>4500</v>
      </c>
      <c r="R7459">
        <v>2937913</v>
      </c>
      <c r="S7459" t="s">
        <v>2477</v>
      </c>
      <c r="T7459" t="s">
        <v>587</v>
      </c>
      <c r="U7459" s="75">
        <v>4500</v>
      </c>
      <c r="V7459">
        <v>3.98</v>
      </c>
      <c r="W7459">
        <v>17910</v>
      </c>
      <c r="AH7459" s="16"/>
      <c r="AI7459" t="s">
        <v>1375</v>
      </c>
    </row>
    <row r="7460" spans="1:35" x14ac:dyDescent="0.25">
      <c r="A7460" t="s">
        <v>15945</v>
      </c>
      <c r="B7460" s="1">
        <v>64</v>
      </c>
      <c r="C7460" t="s">
        <v>15377</v>
      </c>
      <c r="D7460">
        <v>6737129</v>
      </c>
      <c r="E7460" t="s">
        <v>15504</v>
      </c>
      <c r="F7460" t="s">
        <v>1363</v>
      </c>
      <c r="G7460" t="s">
        <v>1391</v>
      </c>
      <c r="H7460" s="3" t="s">
        <v>3114</v>
      </c>
      <c r="I7460">
        <v>2017</v>
      </c>
      <c r="J7460" s="15" t="s">
        <v>6057</v>
      </c>
      <c r="K7460">
        <v>2017</v>
      </c>
      <c r="L7460" t="s">
        <v>1394</v>
      </c>
      <c r="M7460" t="s">
        <v>15414</v>
      </c>
      <c r="N7460" t="s">
        <v>2541</v>
      </c>
      <c r="O7460">
        <v>0</v>
      </c>
      <c r="P7460" t="s">
        <v>7391</v>
      </c>
      <c r="Q7460">
        <f t="shared" si="130"/>
        <v>2556</v>
      </c>
      <c r="R7460">
        <v>6623069</v>
      </c>
      <c r="S7460" t="s">
        <v>1821</v>
      </c>
      <c r="T7460" t="s">
        <v>13421</v>
      </c>
      <c r="U7460" s="75">
        <v>2556</v>
      </c>
      <c r="V7460">
        <v>2.88</v>
      </c>
      <c r="W7460">
        <v>7361.28</v>
      </c>
      <c r="AH7460" s="16"/>
      <c r="AI7460" t="s">
        <v>1375</v>
      </c>
    </row>
    <row r="7461" spans="1:35" x14ac:dyDescent="0.25">
      <c r="A7461" t="s">
        <v>15946</v>
      </c>
      <c r="B7461" s="1">
        <v>64</v>
      </c>
      <c r="C7461" t="s">
        <v>15377</v>
      </c>
      <c r="D7461">
        <v>6740545</v>
      </c>
      <c r="E7461" t="s">
        <v>3113</v>
      </c>
      <c r="F7461" t="s">
        <v>1363</v>
      </c>
      <c r="G7461" t="s">
        <v>1364</v>
      </c>
      <c r="H7461" s="3" t="s">
        <v>3114</v>
      </c>
      <c r="I7461">
        <v>2017</v>
      </c>
      <c r="J7461" s="15" t="s">
        <v>3115</v>
      </c>
      <c r="K7461">
        <v>2017</v>
      </c>
      <c r="L7461" t="s">
        <v>1367</v>
      </c>
      <c r="M7461" t="s">
        <v>15421</v>
      </c>
      <c r="N7461" t="s">
        <v>15421</v>
      </c>
      <c r="O7461">
        <v>0</v>
      </c>
      <c r="P7461" t="s">
        <v>849</v>
      </c>
      <c r="Q7461">
        <f t="shared" si="130"/>
        <v>500</v>
      </c>
      <c r="R7461">
        <v>1204076</v>
      </c>
      <c r="S7461" t="s">
        <v>3346</v>
      </c>
      <c r="T7461" t="s">
        <v>713</v>
      </c>
      <c r="U7461" s="75">
        <v>500</v>
      </c>
      <c r="V7461">
        <v>3</v>
      </c>
      <c r="W7461">
        <v>1500</v>
      </c>
      <c r="AH7461" s="16"/>
      <c r="AI7461" t="s">
        <v>1375</v>
      </c>
    </row>
    <row r="7462" spans="1:35" x14ac:dyDescent="0.25">
      <c r="A7462" t="s">
        <v>15947</v>
      </c>
      <c r="B7462" s="1">
        <v>64</v>
      </c>
      <c r="C7462" t="s">
        <v>15377</v>
      </c>
      <c r="D7462">
        <v>6760171</v>
      </c>
      <c r="E7462" t="s">
        <v>15521</v>
      </c>
      <c r="F7462" t="s">
        <v>1363</v>
      </c>
      <c r="G7462" t="s">
        <v>1391</v>
      </c>
      <c r="H7462" s="3" t="s">
        <v>6065</v>
      </c>
      <c r="I7462">
        <v>2017</v>
      </c>
      <c r="J7462" s="15" t="s">
        <v>3128</v>
      </c>
      <c r="K7462">
        <v>2017</v>
      </c>
      <c r="L7462" t="s">
        <v>1367</v>
      </c>
      <c r="M7462" t="s">
        <v>15470</v>
      </c>
      <c r="O7462" t="s">
        <v>12173</v>
      </c>
      <c r="P7462" t="s">
        <v>133</v>
      </c>
      <c r="Q7462">
        <f t="shared" si="130"/>
        <v>3300</v>
      </c>
      <c r="R7462">
        <v>1204076</v>
      </c>
      <c r="S7462" t="s">
        <v>3346</v>
      </c>
      <c r="T7462" t="s">
        <v>13659</v>
      </c>
      <c r="U7462" s="75">
        <v>3300</v>
      </c>
      <c r="V7462">
        <v>3</v>
      </c>
      <c r="W7462">
        <v>9900</v>
      </c>
      <c r="AH7462" s="16"/>
      <c r="AI7462" t="s">
        <v>1375</v>
      </c>
    </row>
    <row r="7463" spans="1:35" x14ac:dyDescent="0.25">
      <c r="A7463" t="s">
        <v>15948</v>
      </c>
      <c r="B7463" s="1">
        <v>64</v>
      </c>
      <c r="C7463" t="s">
        <v>15377</v>
      </c>
      <c r="D7463">
        <v>6970427</v>
      </c>
      <c r="E7463" t="s">
        <v>13396</v>
      </c>
      <c r="F7463" t="s">
        <v>1363</v>
      </c>
      <c r="G7463" t="s">
        <v>1364</v>
      </c>
      <c r="H7463" s="3" t="s">
        <v>6048</v>
      </c>
      <c r="I7463">
        <v>2017</v>
      </c>
      <c r="J7463" s="15" t="s">
        <v>2491</v>
      </c>
      <c r="K7463">
        <v>2017</v>
      </c>
      <c r="L7463" t="s">
        <v>1367</v>
      </c>
      <c r="M7463" t="s">
        <v>15571</v>
      </c>
      <c r="N7463" t="s">
        <v>15571</v>
      </c>
      <c r="O7463" t="s">
        <v>12173</v>
      </c>
      <c r="P7463" t="s">
        <v>3791</v>
      </c>
      <c r="Q7463">
        <f t="shared" si="130"/>
        <v>280</v>
      </c>
      <c r="R7463">
        <v>1204076</v>
      </c>
      <c r="S7463" t="s">
        <v>3346</v>
      </c>
      <c r="T7463" t="s">
        <v>713</v>
      </c>
      <c r="U7463" s="75">
        <v>280</v>
      </c>
      <c r="V7463">
        <v>2.95</v>
      </c>
      <c r="W7463">
        <v>826</v>
      </c>
      <c r="AH7463" s="16"/>
      <c r="AI7463" t="s">
        <v>1375</v>
      </c>
    </row>
    <row r="7464" spans="1:35" x14ac:dyDescent="0.25">
      <c r="A7464" t="s">
        <v>15949</v>
      </c>
      <c r="B7464" s="1">
        <v>64</v>
      </c>
      <c r="C7464" t="s">
        <v>15377</v>
      </c>
      <c r="D7464">
        <v>6970427</v>
      </c>
      <c r="E7464" t="s">
        <v>13396</v>
      </c>
      <c r="F7464" t="s">
        <v>1363</v>
      </c>
      <c r="G7464" t="s">
        <v>1364</v>
      </c>
      <c r="H7464" s="3" t="s">
        <v>6048</v>
      </c>
      <c r="I7464">
        <v>2017</v>
      </c>
      <c r="J7464" s="15" t="s">
        <v>2491</v>
      </c>
      <c r="K7464">
        <v>2017</v>
      </c>
      <c r="L7464" t="s">
        <v>1367</v>
      </c>
      <c r="M7464" t="s">
        <v>15571</v>
      </c>
      <c r="N7464" t="s">
        <v>15571</v>
      </c>
      <c r="O7464" t="s">
        <v>12173</v>
      </c>
      <c r="P7464" t="s">
        <v>3791</v>
      </c>
      <c r="Q7464">
        <f t="shared" si="130"/>
        <v>280</v>
      </c>
      <c r="R7464">
        <v>8035288</v>
      </c>
      <c r="S7464" t="s">
        <v>12663</v>
      </c>
      <c r="T7464" t="s">
        <v>13659</v>
      </c>
      <c r="U7464" s="75">
        <v>280</v>
      </c>
      <c r="V7464">
        <v>3.5</v>
      </c>
      <c r="W7464">
        <v>980</v>
      </c>
      <c r="AH7464" s="16"/>
      <c r="AI7464" t="s">
        <v>1375</v>
      </c>
    </row>
    <row r="7465" spans="1:35" x14ac:dyDescent="0.25">
      <c r="A7465" t="s">
        <v>15950</v>
      </c>
      <c r="B7465" s="1">
        <v>64</v>
      </c>
      <c r="C7465" t="s">
        <v>15377</v>
      </c>
      <c r="D7465">
        <v>6991122</v>
      </c>
      <c r="E7465" t="s">
        <v>15578</v>
      </c>
      <c r="F7465" t="s">
        <v>1363</v>
      </c>
      <c r="G7465" t="s">
        <v>1364</v>
      </c>
      <c r="H7465" s="3" t="s">
        <v>2615</v>
      </c>
      <c r="I7465">
        <v>2017</v>
      </c>
      <c r="J7465" s="15" t="s">
        <v>3089</v>
      </c>
      <c r="K7465">
        <v>2017</v>
      </c>
      <c r="L7465" t="s">
        <v>1367</v>
      </c>
      <c r="M7465" t="s">
        <v>15579</v>
      </c>
      <c r="N7465" t="s">
        <v>14027</v>
      </c>
      <c r="O7465" t="s">
        <v>12173</v>
      </c>
      <c r="P7465" t="s">
        <v>3103</v>
      </c>
      <c r="Q7465">
        <f t="shared" si="130"/>
        <v>1500</v>
      </c>
      <c r="R7465">
        <v>6623069</v>
      </c>
      <c r="S7465" t="s">
        <v>1821</v>
      </c>
      <c r="T7465" t="s">
        <v>713</v>
      </c>
      <c r="U7465" s="75">
        <v>1500</v>
      </c>
      <c r="V7465">
        <v>2.94</v>
      </c>
      <c r="W7465">
        <v>4410</v>
      </c>
      <c r="AH7465" s="16"/>
      <c r="AI7465" t="s">
        <v>1375</v>
      </c>
    </row>
    <row r="7466" spans="1:35" x14ac:dyDescent="0.25">
      <c r="A7466" t="s">
        <v>15951</v>
      </c>
      <c r="B7466" s="1">
        <v>64</v>
      </c>
      <c r="C7466" t="s">
        <v>15377</v>
      </c>
      <c r="D7466">
        <v>11447621</v>
      </c>
      <c r="E7466" t="s">
        <v>15447</v>
      </c>
      <c r="F7466" t="s">
        <v>1363</v>
      </c>
      <c r="G7466" t="s">
        <v>1391</v>
      </c>
      <c r="H7466" s="3" t="s">
        <v>2526</v>
      </c>
      <c r="I7466">
        <v>2019</v>
      </c>
      <c r="J7466" s="15" t="s">
        <v>1546</v>
      </c>
      <c r="K7466">
        <v>2019</v>
      </c>
      <c r="L7466" t="s">
        <v>1367</v>
      </c>
      <c r="M7466" t="s">
        <v>15447</v>
      </c>
      <c r="N7466" t="s">
        <v>15447</v>
      </c>
      <c r="O7466" t="s">
        <v>12173</v>
      </c>
      <c r="P7466" t="s">
        <v>7391</v>
      </c>
      <c r="Q7466">
        <f t="shared" si="130"/>
        <v>3000</v>
      </c>
      <c r="R7466">
        <v>8163294</v>
      </c>
      <c r="S7466" t="s">
        <v>1382</v>
      </c>
      <c r="T7466" t="s">
        <v>587</v>
      </c>
      <c r="U7466" s="75">
        <v>3000</v>
      </c>
      <c r="V7466">
        <v>4.9800000000000004</v>
      </c>
      <c r="W7466">
        <v>14940</v>
      </c>
      <c r="AH7466" s="16"/>
      <c r="AI7466" t="s">
        <v>1375</v>
      </c>
    </row>
    <row r="7467" spans="1:35" x14ac:dyDescent="0.25">
      <c r="A7467" t="s">
        <v>15952</v>
      </c>
      <c r="B7467" s="1">
        <v>64</v>
      </c>
      <c r="C7467" t="s">
        <v>15377</v>
      </c>
      <c r="D7467">
        <v>17995884</v>
      </c>
      <c r="E7467" t="s">
        <v>15876</v>
      </c>
      <c r="F7467" t="s">
        <v>1363</v>
      </c>
      <c r="G7467" t="s">
        <v>9607</v>
      </c>
      <c r="H7467" s="3" t="s">
        <v>4311</v>
      </c>
      <c r="I7467">
        <v>2022</v>
      </c>
      <c r="J7467" s="15" t="s">
        <v>2261</v>
      </c>
      <c r="K7467">
        <v>2022</v>
      </c>
      <c r="L7467" t="s">
        <v>1367</v>
      </c>
      <c r="M7467" t="s">
        <v>15717</v>
      </c>
      <c r="N7467" t="s">
        <v>15717</v>
      </c>
      <c r="O7467" t="s">
        <v>12173</v>
      </c>
      <c r="P7467" t="s">
        <v>133</v>
      </c>
      <c r="Q7467">
        <f t="shared" si="130"/>
        <v>4500</v>
      </c>
      <c r="R7467">
        <v>6623069</v>
      </c>
      <c r="S7467" t="s">
        <v>1821</v>
      </c>
      <c r="T7467" t="s">
        <v>713</v>
      </c>
      <c r="U7467" s="75">
        <v>4500</v>
      </c>
      <c r="V7467">
        <v>11.96</v>
      </c>
      <c r="W7467">
        <v>53820</v>
      </c>
      <c r="AH7467" s="16"/>
      <c r="AI7467" t="s">
        <v>1375</v>
      </c>
    </row>
    <row r="7468" spans="1:35" x14ac:dyDescent="0.25">
      <c r="A7468" t="s">
        <v>15953</v>
      </c>
      <c r="B7468" s="1">
        <v>64</v>
      </c>
      <c r="C7468" t="s">
        <v>15377</v>
      </c>
      <c r="D7468">
        <v>6527094</v>
      </c>
      <c r="E7468" t="s">
        <v>7455</v>
      </c>
      <c r="F7468" t="s">
        <v>1363</v>
      </c>
      <c r="G7468" t="s">
        <v>1364</v>
      </c>
      <c r="H7468" s="3" t="s">
        <v>9107</v>
      </c>
      <c r="I7468">
        <v>2017</v>
      </c>
      <c r="J7468" s="15" t="s">
        <v>5987</v>
      </c>
      <c r="K7468">
        <v>2017</v>
      </c>
      <c r="L7468" t="s">
        <v>1367</v>
      </c>
      <c r="M7468" t="s">
        <v>15700</v>
      </c>
      <c r="O7468" t="s">
        <v>12173</v>
      </c>
      <c r="P7468" t="s">
        <v>849</v>
      </c>
      <c r="Q7468">
        <f t="shared" si="130"/>
        <v>800</v>
      </c>
      <c r="R7468">
        <v>6623069</v>
      </c>
      <c r="S7468" t="s">
        <v>1821</v>
      </c>
      <c r="T7468" t="s">
        <v>15908</v>
      </c>
      <c r="U7468" s="75">
        <v>800</v>
      </c>
      <c r="V7468">
        <v>2.98</v>
      </c>
      <c r="W7468">
        <v>2384</v>
      </c>
      <c r="AH7468" s="16"/>
      <c r="AI7468" t="s">
        <v>1375</v>
      </c>
    </row>
    <row r="7469" spans="1:35" x14ac:dyDescent="0.25">
      <c r="A7469" t="s">
        <v>15954</v>
      </c>
      <c r="B7469" s="1">
        <v>64</v>
      </c>
      <c r="C7469" t="s">
        <v>15377</v>
      </c>
      <c r="D7469">
        <v>6527094</v>
      </c>
      <c r="E7469" t="s">
        <v>7455</v>
      </c>
      <c r="F7469" t="s">
        <v>1363</v>
      </c>
      <c r="G7469" t="s">
        <v>1364</v>
      </c>
      <c r="H7469" s="3" t="s">
        <v>9107</v>
      </c>
      <c r="I7469">
        <v>2017</v>
      </c>
      <c r="J7469" s="15" t="s">
        <v>5987</v>
      </c>
      <c r="K7469">
        <v>2017</v>
      </c>
      <c r="L7469" t="s">
        <v>1367</v>
      </c>
      <c r="M7469" t="s">
        <v>15700</v>
      </c>
      <c r="O7469" t="s">
        <v>12173</v>
      </c>
      <c r="P7469" t="s">
        <v>849</v>
      </c>
      <c r="Q7469">
        <f t="shared" si="130"/>
        <v>800</v>
      </c>
      <c r="R7469">
        <v>11367121</v>
      </c>
      <c r="S7469" t="s">
        <v>2348</v>
      </c>
      <c r="T7469" t="s">
        <v>15955</v>
      </c>
      <c r="U7469" s="75">
        <v>800</v>
      </c>
      <c r="V7469">
        <v>3.45</v>
      </c>
      <c r="W7469">
        <v>2760</v>
      </c>
      <c r="AH7469" s="16"/>
      <c r="AI7469" t="s">
        <v>1375</v>
      </c>
    </row>
    <row r="7470" spans="1:35" x14ac:dyDescent="0.25">
      <c r="A7470" t="s">
        <v>15956</v>
      </c>
      <c r="B7470" s="1">
        <v>64</v>
      </c>
      <c r="C7470" t="s">
        <v>15377</v>
      </c>
      <c r="D7470">
        <v>9030263</v>
      </c>
      <c r="E7470" t="s">
        <v>15447</v>
      </c>
      <c r="F7470" t="s">
        <v>1363</v>
      </c>
      <c r="G7470" t="s">
        <v>1391</v>
      </c>
      <c r="H7470" s="3" t="s">
        <v>1720</v>
      </c>
      <c r="I7470">
        <v>2018</v>
      </c>
      <c r="J7470" s="15" t="s">
        <v>2641</v>
      </c>
      <c r="K7470">
        <v>2018</v>
      </c>
      <c r="L7470" t="s">
        <v>1394</v>
      </c>
      <c r="M7470" t="s">
        <v>15447</v>
      </c>
      <c r="N7470" t="s">
        <v>15447</v>
      </c>
      <c r="O7470" t="s">
        <v>12173</v>
      </c>
      <c r="P7470" t="s">
        <v>133</v>
      </c>
      <c r="Q7470">
        <f t="shared" si="130"/>
        <v>3000</v>
      </c>
      <c r="R7470">
        <v>6623069</v>
      </c>
      <c r="S7470" t="s">
        <v>1821</v>
      </c>
      <c r="T7470" t="s">
        <v>13421</v>
      </c>
      <c r="U7470" s="75">
        <v>3000</v>
      </c>
      <c r="V7470">
        <v>2.56</v>
      </c>
      <c r="W7470">
        <v>7680</v>
      </c>
      <c r="AH7470" s="16"/>
      <c r="AI7470" t="s">
        <v>1375</v>
      </c>
    </row>
    <row r="7471" spans="1:35" x14ac:dyDescent="0.25">
      <c r="A7471" t="s">
        <v>15957</v>
      </c>
      <c r="B7471" s="1">
        <v>64</v>
      </c>
      <c r="C7471" t="s">
        <v>15377</v>
      </c>
      <c r="D7471">
        <v>9595295</v>
      </c>
      <c r="E7471" t="s">
        <v>8213</v>
      </c>
      <c r="F7471" t="s">
        <v>1363</v>
      </c>
      <c r="G7471" t="s">
        <v>1364</v>
      </c>
      <c r="H7471" s="3" t="s">
        <v>8214</v>
      </c>
      <c r="I7471">
        <v>2019</v>
      </c>
      <c r="J7471" s="15" t="s">
        <v>3503</v>
      </c>
      <c r="K7471">
        <v>2019</v>
      </c>
      <c r="L7471" t="s">
        <v>1367</v>
      </c>
      <c r="M7471" t="s">
        <v>15438</v>
      </c>
      <c r="N7471" t="s">
        <v>15438</v>
      </c>
      <c r="O7471" t="s">
        <v>12173</v>
      </c>
      <c r="P7471" t="s">
        <v>849</v>
      </c>
      <c r="Q7471">
        <f t="shared" si="130"/>
        <v>3000</v>
      </c>
      <c r="R7471">
        <v>1204076</v>
      </c>
      <c r="S7471" t="s">
        <v>3346</v>
      </c>
      <c r="T7471" t="s">
        <v>713</v>
      </c>
      <c r="U7471" s="75">
        <v>3000</v>
      </c>
      <c r="V7471">
        <v>2.9</v>
      </c>
      <c r="W7471">
        <v>8700</v>
      </c>
      <c r="AH7471" s="16"/>
      <c r="AI7471" t="s">
        <v>1375</v>
      </c>
    </row>
    <row r="7472" spans="1:35" x14ac:dyDescent="0.25">
      <c r="A7472" t="s">
        <v>15958</v>
      </c>
      <c r="B7472" s="1">
        <v>64</v>
      </c>
      <c r="C7472" t="s">
        <v>15377</v>
      </c>
      <c r="D7472">
        <v>9639616</v>
      </c>
      <c r="E7472" t="s">
        <v>15708</v>
      </c>
      <c r="F7472" t="s">
        <v>1363</v>
      </c>
      <c r="G7472" t="s">
        <v>1364</v>
      </c>
      <c r="H7472" s="3" t="s">
        <v>12379</v>
      </c>
      <c r="I7472">
        <v>2019</v>
      </c>
      <c r="J7472" s="15" t="s">
        <v>1741</v>
      </c>
      <c r="K7472">
        <v>2019</v>
      </c>
      <c r="L7472" t="s">
        <v>1367</v>
      </c>
      <c r="M7472" t="s">
        <v>14152</v>
      </c>
      <c r="N7472" t="s">
        <v>15709</v>
      </c>
      <c r="O7472" t="s">
        <v>12173</v>
      </c>
      <c r="P7472" t="s">
        <v>849</v>
      </c>
      <c r="Q7472">
        <f t="shared" si="130"/>
        <v>1200</v>
      </c>
      <c r="R7472">
        <v>41296184</v>
      </c>
      <c r="S7472" t="s">
        <v>2199</v>
      </c>
      <c r="T7472" t="s">
        <v>587</v>
      </c>
      <c r="U7472" s="75">
        <v>1200</v>
      </c>
      <c r="V7472">
        <v>5.62</v>
      </c>
      <c r="W7472">
        <v>6744</v>
      </c>
      <c r="AH7472" s="16"/>
      <c r="AI7472" t="s">
        <v>1375</v>
      </c>
    </row>
    <row r="7473" spans="1:35" x14ac:dyDescent="0.25">
      <c r="A7473" t="s">
        <v>15959</v>
      </c>
      <c r="B7473" s="1">
        <v>64</v>
      </c>
      <c r="C7473" t="s">
        <v>15377</v>
      </c>
      <c r="D7473">
        <v>4960165</v>
      </c>
      <c r="E7473" t="s">
        <v>13829</v>
      </c>
      <c r="F7473" t="s">
        <v>1363</v>
      </c>
      <c r="G7473" t="s">
        <v>1364</v>
      </c>
      <c r="H7473" s="3" t="s">
        <v>2875</v>
      </c>
      <c r="I7473">
        <v>2016</v>
      </c>
      <c r="J7473" s="15" t="s">
        <v>2900</v>
      </c>
      <c r="K7473">
        <v>2016</v>
      </c>
      <c r="L7473" t="s">
        <v>1367</v>
      </c>
      <c r="M7473" t="s">
        <v>15534</v>
      </c>
      <c r="O7473" t="s">
        <v>12173</v>
      </c>
      <c r="P7473" t="s">
        <v>849</v>
      </c>
      <c r="Q7473">
        <f t="shared" si="130"/>
        <v>900</v>
      </c>
      <c r="R7473">
        <v>11367121</v>
      </c>
      <c r="S7473" t="s">
        <v>2348</v>
      </c>
      <c r="T7473" t="s">
        <v>713</v>
      </c>
      <c r="U7473" s="75">
        <v>900</v>
      </c>
      <c r="V7473">
        <v>4.45</v>
      </c>
      <c r="W7473">
        <v>4005</v>
      </c>
      <c r="AH7473" s="16"/>
      <c r="AI7473" t="s">
        <v>1375</v>
      </c>
    </row>
    <row r="7474" spans="1:35" x14ac:dyDescent="0.25">
      <c r="A7474" t="s">
        <v>15960</v>
      </c>
      <c r="B7474" s="1">
        <v>64</v>
      </c>
      <c r="C7474" t="s">
        <v>15377</v>
      </c>
      <c r="D7474">
        <v>4960165</v>
      </c>
      <c r="E7474" t="s">
        <v>13829</v>
      </c>
      <c r="F7474" t="s">
        <v>1363</v>
      </c>
      <c r="G7474" t="s">
        <v>1364</v>
      </c>
      <c r="H7474" s="3" t="s">
        <v>2875</v>
      </c>
      <c r="I7474">
        <v>2016</v>
      </c>
      <c r="J7474" s="15" t="s">
        <v>2900</v>
      </c>
      <c r="K7474">
        <v>2016</v>
      </c>
      <c r="L7474" t="s">
        <v>1367</v>
      </c>
      <c r="M7474" t="s">
        <v>15534</v>
      </c>
      <c r="O7474" t="s">
        <v>12173</v>
      </c>
      <c r="P7474" t="s">
        <v>849</v>
      </c>
      <c r="Q7474">
        <f t="shared" si="130"/>
        <v>900</v>
      </c>
      <c r="R7474">
        <v>8163294</v>
      </c>
      <c r="S7474" t="s">
        <v>1382</v>
      </c>
      <c r="T7474" t="s">
        <v>713</v>
      </c>
      <c r="U7474" s="75">
        <v>900</v>
      </c>
      <c r="V7474">
        <v>4.42</v>
      </c>
      <c r="W7474">
        <v>3978</v>
      </c>
      <c r="AH7474" s="16"/>
      <c r="AI7474" t="s">
        <v>1375</v>
      </c>
    </row>
    <row r="7475" spans="1:35" x14ac:dyDescent="0.25">
      <c r="A7475" t="s">
        <v>15961</v>
      </c>
      <c r="B7475" s="1">
        <v>64</v>
      </c>
      <c r="C7475" t="s">
        <v>15377</v>
      </c>
      <c r="D7475">
        <v>5528992</v>
      </c>
      <c r="E7475" t="s">
        <v>15755</v>
      </c>
      <c r="F7475" t="s">
        <v>1363</v>
      </c>
      <c r="G7475" t="s">
        <v>1364</v>
      </c>
      <c r="H7475" s="3" t="s">
        <v>8369</v>
      </c>
      <c r="I7475">
        <v>2016</v>
      </c>
      <c r="J7475" s="15" t="s">
        <v>8370</v>
      </c>
      <c r="K7475">
        <v>2016</v>
      </c>
      <c r="L7475" t="s">
        <v>1367</v>
      </c>
      <c r="M7475" t="s">
        <v>15756</v>
      </c>
      <c r="N7475" t="s">
        <v>7658</v>
      </c>
      <c r="O7475" t="s">
        <v>12173</v>
      </c>
      <c r="P7475" t="s">
        <v>849</v>
      </c>
      <c r="Q7475">
        <f t="shared" si="130"/>
        <v>2700</v>
      </c>
      <c r="R7475">
        <v>2937913</v>
      </c>
      <c r="S7475" t="s">
        <v>2477</v>
      </c>
      <c r="T7475" t="s">
        <v>587</v>
      </c>
      <c r="U7475" s="75">
        <v>2700</v>
      </c>
      <c r="V7475">
        <v>3.48</v>
      </c>
      <c r="W7475">
        <v>9396</v>
      </c>
      <c r="AH7475" s="16"/>
      <c r="AI7475" t="s">
        <v>1375</v>
      </c>
    </row>
    <row r="7476" spans="1:35" x14ac:dyDescent="0.25">
      <c r="A7476" t="s">
        <v>15962</v>
      </c>
      <c r="B7476" s="1">
        <v>64</v>
      </c>
      <c r="C7476" t="s">
        <v>15377</v>
      </c>
      <c r="D7476">
        <v>5528992</v>
      </c>
      <c r="E7476" t="s">
        <v>15755</v>
      </c>
      <c r="F7476" t="s">
        <v>1363</v>
      </c>
      <c r="G7476" t="s">
        <v>1364</v>
      </c>
      <c r="H7476" s="3" t="s">
        <v>8369</v>
      </c>
      <c r="I7476">
        <v>2016</v>
      </c>
      <c r="J7476" s="15" t="s">
        <v>8370</v>
      </c>
      <c r="K7476">
        <v>2016</v>
      </c>
      <c r="L7476" t="s">
        <v>1367</v>
      </c>
      <c r="M7476" t="s">
        <v>15756</v>
      </c>
      <c r="N7476" t="s">
        <v>7658</v>
      </c>
      <c r="O7476" t="s">
        <v>12173</v>
      </c>
      <c r="P7476" t="s">
        <v>849</v>
      </c>
      <c r="Q7476">
        <f t="shared" si="130"/>
        <v>2700</v>
      </c>
      <c r="R7476">
        <v>6623069</v>
      </c>
      <c r="S7476" t="s">
        <v>1821</v>
      </c>
      <c r="T7476" t="s">
        <v>713</v>
      </c>
      <c r="U7476" s="75">
        <v>2700</v>
      </c>
      <c r="V7476">
        <v>3.18</v>
      </c>
      <c r="W7476">
        <v>8586</v>
      </c>
      <c r="AH7476" s="16"/>
      <c r="AI7476" t="s">
        <v>1375</v>
      </c>
    </row>
    <row r="7477" spans="1:35" x14ac:dyDescent="0.25">
      <c r="A7477" t="s">
        <v>15963</v>
      </c>
      <c r="B7477" s="1">
        <v>64</v>
      </c>
      <c r="C7477" t="s">
        <v>15377</v>
      </c>
      <c r="D7477">
        <v>5880823</v>
      </c>
      <c r="E7477" t="s">
        <v>15761</v>
      </c>
      <c r="F7477" t="s">
        <v>1363</v>
      </c>
      <c r="G7477" t="s">
        <v>1391</v>
      </c>
      <c r="H7477" s="3" t="s">
        <v>5769</v>
      </c>
      <c r="I7477">
        <v>2017</v>
      </c>
      <c r="J7477" s="15" t="s">
        <v>5770</v>
      </c>
      <c r="K7477">
        <v>2017</v>
      </c>
      <c r="L7477" t="s">
        <v>1367</v>
      </c>
      <c r="M7477" t="s">
        <v>15386</v>
      </c>
      <c r="N7477" t="s">
        <v>15386</v>
      </c>
      <c r="O7477" t="s">
        <v>12173</v>
      </c>
      <c r="P7477" t="s">
        <v>133</v>
      </c>
      <c r="Q7477">
        <f t="shared" si="130"/>
        <v>1100</v>
      </c>
      <c r="R7477">
        <v>6623069</v>
      </c>
      <c r="S7477" t="s">
        <v>1821</v>
      </c>
      <c r="T7477" t="s">
        <v>15393</v>
      </c>
      <c r="U7477" s="75">
        <v>1100</v>
      </c>
      <c r="V7477">
        <v>2.75</v>
      </c>
      <c r="W7477">
        <v>3025</v>
      </c>
      <c r="AH7477" s="16"/>
      <c r="AI7477" t="s">
        <v>1375</v>
      </c>
    </row>
    <row r="7478" spans="1:35" x14ac:dyDescent="0.25">
      <c r="A7478" t="s">
        <v>15964</v>
      </c>
      <c r="B7478" s="1">
        <v>64</v>
      </c>
      <c r="C7478" t="s">
        <v>15377</v>
      </c>
      <c r="D7478">
        <v>6291805</v>
      </c>
      <c r="E7478" t="s">
        <v>15765</v>
      </c>
      <c r="F7478" t="s">
        <v>1363</v>
      </c>
      <c r="G7478" t="s">
        <v>1364</v>
      </c>
      <c r="H7478" s="3" t="s">
        <v>3381</v>
      </c>
      <c r="I7478">
        <v>2017</v>
      </c>
      <c r="J7478" s="15" t="s">
        <v>6024</v>
      </c>
      <c r="K7478">
        <v>2017</v>
      </c>
      <c r="L7478" t="s">
        <v>1367</v>
      </c>
      <c r="M7478" t="s">
        <v>15579</v>
      </c>
      <c r="N7478" t="s">
        <v>15766</v>
      </c>
      <c r="O7478" t="s">
        <v>12173</v>
      </c>
      <c r="P7478" t="s">
        <v>3103</v>
      </c>
      <c r="Q7478">
        <f t="shared" si="130"/>
        <v>2000</v>
      </c>
      <c r="R7478">
        <v>1204076</v>
      </c>
      <c r="S7478" t="s">
        <v>3346</v>
      </c>
      <c r="T7478" t="s">
        <v>15397</v>
      </c>
      <c r="U7478" s="75">
        <v>2000</v>
      </c>
      <c r="V7478">
        <v>3</v>
      </c>
      <c r="W7478">
        <v>6000</v>
      </c>
      <c r="AH7478" s="16"/>
      <c r="AI7478" t="s">
        <v>1375</v>
      </c>
    </row>
    <row r="7479" spans="1:35" x14ac:dyDescent="0.25">
      <c r="A7479" t="s">
        <v>15965</v>
      </c>
      <c r="B7479" s="1">
        <v>64</v>
      </c>
      <c r="C7479" t="s">
        <v>15377</v>
      </c>
      <c r="D7479">
        <v>6601723</v>
      </c>
      <c r="E7479" t="s">
        <v>15404</v>
      </c>
      <c r="F7479" t="s">
        <v>1363</v>
      </c>
      <c r="G7479" t="s">
        <v>1391</v>
      </c>
      <c r="H7479" s="3" t="s">
        <v>2468</v>
      </c>
      <c r="I7479">
        <v>2017</v>
      </c>
      <c r="J7479" s="15" t="s">
        <v>2469</v>
      </c>
      <c r="K7479">
        <v>2017</v>
      </c>
      <c r="L7479" t="s">
        <v>1367</v>
      </c>
      <c r="M7479" t="s">
        <v>15404</v>
      </c>
      <c r="O7479" t="s">
        <v>12173</v>
      </c>
      <c r="P7479" t="s">
        <v>7391</v>
      </c>
      <c r="Q7479">
        <f t="shared" si="130"/>
        <v>122</v>
      </c>
      <c r="R7479">
        <v>6623069</v>
      </c>
      <c r="S7479" t="s">
        <v>1821</v>
      </c>
      <c r="T7479" t="s">
        <v>13421</v>
      </c>
      <c r="U7479" s="75">
        <v>122</v>
      </c>
      <c r="V7479">
        <v>3.1</v>
      </c>
      <c r="W7479">
        <v>378.2</v>
      </c>
      <c r="AH7479" s="16"/>
      <c r="AI7479" t="s">
        <v>1375</v>
      </c>
    </row>
    <row r="7480" spans="1:35" x14ac:dyDescent="0.25">
      <c r="A7480" t="s">
        <v>15966</v>
      </c>
      <c r="B7480" s="1">
        <v>64</v>
      </c>
      <c r="C7480" t="s">
        <v>15377</v>
      </c>
      <c r="D7480">
        <v>6602940</v>
      </c>
      <c r="E7480" t="s">
        <v>15772</v>
      </c>
      <c r="F7480" t="s">
        <v>1363</v>
      </c>
      <c r="G7480" t="s">
        <v>1391</v>
      </c>
      <c r="H7480" s="3" t="s">
        <v>2468</v>
      </c>
      <c r="I7480">
        <v>2017</v>
      </c>
      <c r="J7480" s="15" t="s">
        <v>3859</v>
      </c>
      <c r="K7480">
        <v>2017</v>
      </c>
      <c r="L7480" t="s">
        <v>1394</v>
      </c>
      <c r="M7480" t="s">
        <v>15414</v>
      </c>
      <c r="N7480" t="s">
        <v>2541</v>
      </c>
      <c r="O7480" t="s">
        <v>12173</v>
      </c>
      <c r="P7480" t="s">
        <v>7391</v>
      </c>
      <c r="Q7480">
        <f t="shared" si="130"/>
        <v>1150</v>
      </c>
      <c r="R7480">
        <v>6623069</v>
      </c>
      <c r="S7480" t="s">
        <v>1821</v>
      </c>
      <c r="T7480" t="s">
        <v>15393</v>
      </c>
      <c r="U7480" s="75">
        <v>1150</v>
      </c>
      <c r="V7480">
        <v>2.87</v>
      </c>
      <c r="W7480">
        <v>3300.5</v>
      </c>
      <c r="AH7480" s="16"/>
      <c r="AI7480" t="s">
        <v>1375</v>
      </c>
    </row>
    <row r="7481" spans="1:35" x14ac:dyDescent="0.25">
      <c r="A7481" t="s">
        <v>15967</v>
      </c>
      <c r="B7481" s="1">
        <v>64</v>
      </c>
      <c r="C7481" t="s">
        <v>15377</v>
      </c>
      <c r="D7481">
        <v>7016425</v>
      </c>
      <c r="E7481" t="s">
        <v>15386</v>
      </c>
      <c r="F7481" t="s">
        <v>1363</v>
      </c>
      <c r="G7481" t="s">
        <v>1391</v>
      </c>
      <c r="H7481" s="3" t="s">
        <v>6096</v>
      </c>
      <c r="I7481">
        <v>2017</v>
      </c>
      <c r="J7481" s="15" t="s">
        <v>3396</v>
      </c>
      <c r="K7481">
        <v>2017</v>
      </c>
      <c r="L7481" t="s">
        <v>1367</v>
      </c>
      <c r="M7481" t="s">
        <v>15386</v>
      </c>
      <c r="N7481" t="s">
        <v>15386</v>
      </c>
      <c r="O7481">
        <v>0</v>
      </c>
      <c r="P7481" t="s">
        <v>3791</v>
      </c>
      <c r="Q7481">
        <f t="shared" si="130"/>
        <v>2000</v>
      </c>
      <c r="R7481">
        <v>8163294</v>
      </c>
      <c r="S7481" t="s">
        <v>1382</v>
      </c>
      <c r="T7481" t="s">
        <v>587</v>
      </c>
      <c r="U7481" s="75">
        <v>2000</v>
      </c>
      <c r="V7481">
        <v>4.25</v>
      </c>
      <c r="W7481">
        <v>8500</v>
      </c>
      <c r="AH7481" s="16"/>
      <c r="AI7481" t="s">
        <v>1375</v>
      </c>
    </row>
    <row r="7482" spans="1:35" x14ac:dyDescent="0.25">
      <c r="A7482" t="s">
        <v>15968</v>
      </c>
      <c r="B7482" s="1">
        <v>64</v>
      </c>
      <c r="C7482" t="s">
        <v>15377</v>
      </c>
      <c r="D7482">
        <v>7472323</v>
      </c>
      <c r="E7482" t="s">
        <v>15778</v>
      </c>
      <c r="F7482" t="s">
        <v>1363</v>
      </c>
      <c r="G7482" t="s">
        <v>1391</v>
      </c>
      <c r="H7482" s="3" t="s">
        <v>6216</v>
      </c>
      <c r="I7482">
        <v>2018</v>
      </c>
      <c r="J7482" s="15" t="s">
        <v>6217</v>
      </c>
      <c r="K7482">
        <v>2018</v>
      </c>
      <c r="L7482" t="s">
        <v>1367</v>
      </c>
      <c r="M7482" t="s">
        <v>15778</v>
      </c>
      <c r="N7482" t="s">
        <v>15778</v>
      </c>
      <c r="O7482" t="s">
        <v>12173</v>
      </c>
      <c r="P7482" t="s">
        <v>133</v>
      </c>
      <c r="Q7482">
        <f t="shared" si="130"/>
        <v>100</v>
      </c>
      <c r="R7482">
        <v>8163294</v>
      </c>
      <c r="S7482" t="s">
        <v>1382</v>
      </c>
      <c r="T7482" t="s">
        <v>713</v>
      </c>
      <c r="U7482" s="75">
        <v>100</v>
      </c>
      <c r="V7482">
        <v>3.98</v>
      </c>
      <c r="W7482">
        <v>398</v>
      </c>
      <c r="AH7482" s="16"/>
      <c r="AI7482" t="s">
        <v>1375</v>
      </c>
    </row>
    <row r="7483" spans="1:35" x14ac:dyDescent="0.25">
      <c r="A7483" t="s">
        <v>15969</v>
      </c>
      <c r="B7483" s="1">
        <v>64</v>
      </c>
      <c r="C7483" t="s">
        <v>15377</v>
      </c>
      <c r="D7483">
        <v>5966043</v>
      </c>
      <c r="E7483" t="s">
        <v>13806</v>
      </c>
      <c r="F7483" t="s">
        <v>1363</v>
      </c>
      <c r="G7483" t="s">
        <v>1364</v>
      </c>
      <c r="H7483" s="3" t="s">
        <v>2412</v>
      </c>
      <c r="I7483">
        <v>2017</v>
      </c>
      <c r="J7483" s="15" t="s">
        <v>2997</v>
      </c>
      <c r="K7483">
        <v>2017</v>
      </c>
      <c r="L7483" t="s">
        <v>1367</v>
      </c>
      <c r="M7483" t="s">
        <v>15732</v>
      </c>
      <c r="N7483" t="s">
        <v>15732</v>
      </c>
      <c r="O7483">
        <v>0</v>
      </c>
      <c r="P7483" t="s">
        <v>849</v>
      </c>
      <c r="Q7483">
        <f t="shared" si="130"/>
        <v>1100</v>
      </c>
      <c r="R7483">
        <v>26269236</v>
      </c>
      <c r="S7483" t="s">
        <v>1839</v>
      </c>
      <c r="T7483" t="s">
        <v>15970</v>
      </c>
      <c r="U7483" s="75">
        <v>1100</v>
      </c>
      <c r="V7483">
        <v>3.75</v>
      </c>
      <c r="W7483">
        <v>4125</v>
      </c>
      <c r="AH7483" s="16"/>
      <c r="AI7483" t="s">
        <v>1375</v>
      </c>
    </row>
    <row r="7484" spans="1:35" x14ac:dyDescent="0.25">
      <c r="A7484" t="s">
        <v>15971</v>
      </c>
      <c r="B7484" s="1">
        <v>64</v>
      </c>
      <c r="C7484" t="s">
        <v>15377</v>
      </c>
      <c r="D7484">
        <v>10510850</v>
      </c>
      <c r="E7484" t="s">
        <v>15746</v>
      </c>
      <c r="F7484" t="s">
        <v>1363</v>
      </c>
      <c r="G7484" t="s">
        <v>1364</v>
      </c>
      <c r="H7484" s="3" t="s">
        <v>2565</v>
      </c>
      <c r="I7484">
        <v>2019</v>
      </c>
      <c r="J7484" s="15" t="s">
        <v>2579</v>
      </c>
      <c r="K7484">
        <v>2019</v>
      </c>
      <c r="L7484" t="s">
        <v>1367</v>
      </c>
      <c r="M7484" t="s">
        <v>13659</v>
      </c>
      <c r="N7484" t="s">
        <v>15709</v>
      </c>
      <c r="O7484" t="s">
        <v>12173</v>
      </c>
      <c r="P7484" t="s">
        <v>849</v>
      </c>
      <c r="Q7484">
        <f t="shared" si="130"/>
        <v>1500</v>
      </c>
      <c r="R7484">
        <v>1204076</v>
      </c>
      <c r="S7484" t="s">
        <v>3346</v>
      </c>
      <c r="T7484" t="s">
        <v>713</v>
      </c>
      <c r="U7484" s="75">
        <v>1500</v>
      </c>
      <c r="V7484">
        <v>2.7</v>
      </c>
      <c r="W7484">
        <v>4050</v>
      </c>
      <c r="AH7484" s="16"/>
      <c r="AI7484" t="s">
        <v>1375</v>
      </c>
    </row>
    <row r="7485" spans="1:35" x14ac:dyDescent="0.25">
      <c r="A7485" t="s">
        <v>15972</v>
      </c>
      <c r="B7485" s="1">
        <v>64</v>
      </c>
      <c r="C7485" t="s">
        <v>15377</v>
      </c>
      <c r="D7485">
        <v>11356790</v>
      </c>
      <c r="E7485" t="s">
        <v>13494</v>
      </c>
      <c r="F7485" t="s">
        <v>1363</v>
      </c>
      <c r="G7485" t="s">
        <v>1364</v>
      </c>
      <c r="H7485" s="3" t="s">
        <v>7281</v>
      </c>
      <c r="I7485">
        <v>2019</v>
      </c>
      <c r="J7485" s="15" t="s">
        <v>7014</v>
      </c>
      <c r="K7485">
        <v>2019</v>
      </c>
      <c r="L7485" t="s">
        <v>1367</v>
      </c>
      <c r="M7485" t="s">
        <v>15438</v>
      </c>
      <c r="N7485" t="s">
        <v>15438</v>
      </c>
      <c r="O7485" t="s">
        <v>12173</v>
      </c>
      <c r="P7485" t="s">
        <v>13495</v>
      </c>
      <c r="Q7485">
        <f t="shared" si="130"/>
        <v>1400</v>
      </c>
      <c r="R7485">
        <v>1204076</v>
      </c>
      <c r="S7485" t="s">
        <v>3346</v>
      </c>
      <c r="T7485" t="s">
        <v>713</v>
      </c>
      <c r="U7485" s="75">
        <v>1400</v>
      </c>
      <c r="V7485">
        <v>2.8</v>
      </c>
      <c r="W7485">
        <v>3920</v>
      </c>
      <c r="AH7485" s="16"/>
      <c r="AI7485" t="s">
        <v>1375</v>
      </c>
    </row>
    <row r="7486" spans="1:35" x14ac:dyDescent="0.25">
      <c r="A7486" t="s">
        <v>15973</v>
      </c>
      <c r="B7486" s="1">
        <v>64</v>
      </c>
      <c r="C7486" t="s">
        <v>15377</v>
      </c>
      <c r="D7486">
        <v>11356790</v>
      </c>
      <c r="E7486" t="s">
        <v>13494</v>
      </c>
      <c r="F7486" t="s">
        <v>1363</v>
      </c>
      <c r="G7486" t="s">
        <v>1364</v>
      </c>
      <c r="H7486" s="3" t="s">
        <v>7281</v>
      </c>
      <c r="I7486">
        <v>2019</v>
      </c>
      <c r="J7486" s="15" t="s">
        <v>7014</v>
      </c>
      <c r="K7486">
        <v>2019</v>
      </c>
      <c r="L7486" t="s">
        <v>1367</v>
      </c>
      <c r="M7486" t="s">
        <v>15438</v>
      </c>
      <c r="N7486" t="s">
        <v>15438</v>
      </c>
      <c r="O7486" t="s">
        <v>12173</v>
      </c>
      <c r="P7486" t="s">
        <v>13495</v>
      </c>
      <c r="Q7486">
        <f t="shared" si="130"/>
        <v>1400</v>
      </c>
      <c r="R7486">
        <v>41296184</v>
      </c>
      <c r="S7486" t="s">
        <v>2199</v>
      </c>
      <c r="T7486" t="s">
        <v>1379</v>
      </c>
      <c r="U7486" s="75">
        <v>1400</v>
      </c>
      <c r="V7486">
        <v>5.5</v>
      </c>
      <c r="W7486">
        <v>7700</v>
      </c>
      <c r="AH7486" s="16"/>
      <c r="AI7486" t="s">
        <v>1375</v>
      </c>
    </row>
    <row r="7487" spans="1:35" x14ac:dyDescent="0.25">
      <c r="A7487" t="s">
        <v>15974</v>
      </c>
      <c r="B7487" s="1">
        <v>64</v>
      </c>
      <c r="C7487" t="s">
        <v>15377</v>
      </c>
      <c r="D7487">
        <v>9639616</v>
      </c>
      <c r="E7487" t="s">
        <v>15708</v>
      </c>
      <c r="F7487" t="s">
        <v>1363</v>
      </c>
      <c r="G7487" t="s">
        <v>1364</v>
      </c>
      <c r="H7487" s="3" t="s">
        <v>12379</v>
      </c>
      <c r="I7487">
        <v>2019</v>
      </c>
      <c r="J7487" s="15" t="s">
        <v>1741</v>
      </c>
      <c r="K7487">
        <v>2019</v>
      </c>
      <c r="L7487" t="s">
        <v>1367</v>
      </c>
      <c r="M7487" t="s">
        <v>14152</v>
      </c>
      <c r="N7487" t="s">
        <v>15709</v>
      </c>
      <c r="O7487" t="s">
        <v>12173</v>
      </c>
      <c r="P7487" t="s">
        <v>849</v>
      </c>
      <c r="Q7487">
        <f t="shared" si="130"/>
        <v>1200</v>
      </c>
      <c r="R7487">
        <v>6623069</v>
      </c>
      <c r="S7487" t="s">
        <v>1821</v>
      </c>
      <c r="T7487" t="s">
        <v>713</v>
      </c>
      <c r="U7487" s="75">
        <v>1200</v>
      </c>
      <c r="V7487">
        <v>2.89</v>
      </c>
      <c r="W7487">
        <v>3468</v>
      </c>
      <c r="AH7487" s="16"/>
      <c r="AI7487" t="s">
        <v>1375</v>
      </c>
    </row>
    <row r="7488" spans="1:35" x14ac:dyDescent="0.25">
      <c r="A7488" t="s">
        <v>15975</v>
      </c>
      <c r="B7488" s="1">
        <v>64</v>
      </c>
      <c r="C7488" t="s">
        <v>15377</v>
      </c>
      <c r="D7488">
        <v>10476857</v>
      </c>
      <c r="E7488" t="s">
        <v>15711</v>
      </c>
      <c r="F7488" t="s">
        <v>1363</v>
      </c>
      <c r="G7488" t="s">
        <v>1364</v>
      </c>
      <c r="H7488" s="3" t="s">
        <v>1577</v>
      </c>
      <c r="I7488">
        <v>2019</v>
      </c>
      <c r="J7488" s="15" t="s">
        <v>1578</v>
      </c>
      <c r="K7488">
        <v>2019</v>
      </c>
      <c r="L7488" t="s">
        <v>1367</v>
      </c>
      <c r="M7488" t="s">
        <v>15665</v>
      </c>
      <c r="N7488" t="s">
        <v>15665</v>
      </c>
      <c r="O7488" t="s">
        <v>12173</v>
      </c>
      <c r="P7488" t="s">
        <v>849</v>
      </c>
      <c r="Q7488">
        <f t="shared" si="130"/>
        <v>15000</v>
      </c>
      <c r="R7488">
        <v>6623069</v>
      </c>
      <c r="S7488" t="s">
        <v>1821</v>
      </c>
      <c r="T7488" t="s">
        <v>713</v>
      </c>
      <c r="U7488" s="75">
        <v>15000</v>
      </c>
      <c r="V7488">
        <v>2.58</v>
      </c>
      <c r="W7488">
        <v>38700</v>
      </c>
      <c r="AH7488" s="16"/>
      <c r="AI7488" t="s">
        <v>1375</v>
      </c>
    </row>
    <row r="7489" spans="1:35" x14ac:dyDescent="0.25">
      <c r="A7489" t="s">
        <v>15976</v>
      </c>
      <c r="B7489" s="1">
        <v>64</v>
      </c>
      <c r="C7489" t="s">
        <v>15377</v>
      </c>
      <c r="D7489">
        <v>11121521</v>
      </c>
      <c r="E7489" t="s">
        <v>15713</v>
      </c>
      <c r="F7489" t="s">
        <v>1363</v>
      </c>
      <c r="G7489" t="s">
        <v>1364</v>
      </c>
      <c r="H7489" s="3" t="s">
        <v>3511</v>
      </c>
      <c r="I7489">
        <v>2019</v>
      </c>
      <c r="J7489" s="15" t="s">
        <v>1640</v>
      </c>
      <c r="K7489">
        <v>2019</v>
      </c>
      <c r="L7489" t="s">
        <v>1367</v>
      </c>
      <c r="M7489" t="s">
        <v>13659</v>
      </c>
      <c r="N7489" t="s">
        <v>15714</v>
      </c>
      <c r="O7489" t="s">
        <v>12173</v>
      </c>
      <c r="P7489" t="s">
        <v>849</v>
      </c>
      <c r="Q7489">
        <f t="shared" si="130"/>
        <v>1500</v>
      </c>
      <c r="R7489">
        <v>1204076</v>
      </c>
      <c r="S7489" t="s">
        <v>3346</v>
      </c>
      <c r="T7489" t="s">
        <v>713</v>
      </c>
      <c r="U7489" s="75">
        <v>1500</v>
      </c>
      <c r="V7489">
        <v>3</v>
      </c>
      <c r="W7489">
        <v>4500</v>
      </c>
      <c r="AH7489" s="16"/>
      <c r="AI7489" t="s">
        <v>1375</v>
      </c>
    </row>
    <row r="7490" spans="1:35" x14ac:dyDescent="0.25">
      <c r="A7490" t="s">
        <v>15977</v>
      </c>
      <c r="B7490" s="1">
        <v>64</v>
      </c>
      <c r="C7490" t="s">
        <v>15377</v>
      </c>
      <c r="D7490">
        <v>18135544</v>
      </c>
      <c r="E7490" t="s">
        <v>15800</v>
      </c>
      <c r="F7490" t="s">
        <v>1363</v>
      </c>
      <c r="G7490" t="s">
        <v>1391</v>
      </c>
      <c r="H7490" s="3" t="s">
        <v>3279</v>
      </c>
      <c r="I7490">
        <v>2022</v>
      </c>
      <c r="J7490" s="15" t="s">
        <v>2720</v>
      </c>
      <c r="K7490">
        <v>2022</v>
      </c>
      <c r="L7490" t="s">
        <v>1367</v>
      </c>
      <c r="M7490" t="s">
        <v>15447</v>
      </c>
      <c r="N7490" t="s">
        <v>15447</v>
      </c>
      <c r="O7490" t="s">
        <v>12173</v>
      </c>
      <c r="P7490" t="s">
        <v>133</v>
      </c>
      <c r="Q7490">
        <f t="shared" ref="Q7490:Q7553" si="131">U7490</f>
        <v>7800</v>
      </c>
      <c r="R7490">
        <v>6623069</v>
      </c>
      <c r="S7490" t="s">
        <v>1821</v>
      </c>
      <c r="T7490" t="s">
        <v>713</v>
      </c>
      <c r="U7490" s="75">
        <v>7800</v>
      </c>
      <c r="V7490">
        <v>10.58</v>
      </c>
      <c r="W7490">
        <v>82524</v>
      </c>
      <c r="AH7490" s="16"/>
      <c r="AI7490" t="s">
        <v>1375</v>
      </c>
    </row>
    <row r="7491" spans="1:35" x14ac:dyDescent="0.25">
      <c r="A7491" t="s">
        <v>15978</v>
      </c>
      <c r="B7491" s="1">
        <v>64</v>
      </c>
      <c r="C7491" t="s">
        <v>15377</v>
      </c>
      <c r="D7491">
        <v>18398405</v>
      </c>
      <c r="E7491" t="s">
        <v>15880</v>
      </c>
      <c r="F7491" t="s">
        <v>1363</v>
      </c>
      <c r="G7491" t="s">
        <v>15678</v>
      </c>
      <c r="H7491" s="3" t="s">
        <v>5434</v>
      </c>
      <c r="I7491">
        <v>2022</v>
      </c>
      <c r="J7491" s="15" t="s">
        <v>5435</v>
      </c>
      <c r="K7491">
        <v>2022</v>
      </c>
      <c r="L7491" t="s">
        <v>1367</v>
      </c>
      <c r="M7491" t="s">
        <v>15881</v>
      </c>
      <c r="N7491" t="s">
        <v>1049</v>
      </c>
      <c r="O7491" t="s">
        <v>12173</v>
      </c>
      <c r="P7491" t="s">
        <v>12</v>
      </c>
      <c r="Q7491">
        <f t="shared" si="131"/>
        <v>200</v>
      </c>
      <c r="R7491">
        <v>41296184</v>
      </c>
      <c r="S7491" t="s">
        <v>2199</v>
      </c>
      <c r="T7491" t="s">
        <v>15979</v>
      </c>
      <c r="U7491" s="75">
        <v>200</v>
      </c>
      <c r="V7491">
        <v>19.77</v>
      </c>
      <c r="W7491">
        <v>3954</v>
      </c>
      <c r="AH7491" s="16"/>
      <c r="AI7491" t="s">
        <v>1375</v>
      </c>
    </row>
    <row r="7492" spans="1:35" x14ac:dyDescent="0.25">
      <c r="A7492" t="s">
        <v>15980</v>
      </c>
      <c r="B7492" s="1">
        <v>64</v>
      </c>
      <c r="C7492" t="s">
        <v>15377</v>
      </c>
      <c r="D7492">
        <v>6219799</v>
      </c>
      <c r="E7492" t="s">
        <v>15404</v>
      </c>
      <c r="F7492" t="s">
        <v>1363</v>
      </c>
      <c r="G7492" t="s">
        <v>1391</v>
      </c>
      <c r="H7492" s="3" t="s">
        <v>2441</v>
      </c>
      <c r="I7492">
        <v>2017</v>
      </c>
      <c r="J7492" s="15" t="s">
        <v>2438</v>
      </c>
      <c r="K7492">
        <v>2017</v>
      </c>
      <c r="L7492" t="s">
        <v>1367</v>
      </c>
      <c r="M7492" t="s">
        <v>15404</v>
      </c>
      <c r="O7492" t="s">
        <v>12173</v>
      </c>
      <c r="P7492" t="s">
        <v>7391</v>
      </c>
      <c r="Q7492">
        <f t="shared" si="131"/>
        <v>2573</v>
      </c>
      <c r="R7492">
        <v>1204076</v>
      </c>
      <c r="S7492" t="s">
        <v>3346</v>
      </c>
      <c r="T7492" t="s">
        <v>13659</v>
      </c>
      <c r="U7492" s="75">
        <v>2573</v>
      </c>
      <c r="V7492">
        <v>3</v>
      </c>
      <c r="W7492">
        <v>7719</v>
      </c>
      <c r="AH7492" s="16"/>
      <c r="AI7492" t="s">
        <v>1375</v>
      </c>
    </row>
    <row r="7493" spans="1:35" x14ac:dyDescent="0.25">
      <c r="A7493" t="s">
        <v>15981</v>
      </c>
      <c r="B7493" s="1">
        <v>64</v>
      </c>
      <c r="C7493" t="s">
        <v>15377</v>
      </c>
      <c r="D7493">
        <v>9266186</v>
      </c>
      <c r="E7493" t="s">
        <v>2598</v>
      </c>
      <c r="F7493" t="s">
        <v>1363</v>
      </c>
      <c r="G7493" t="s">
        <v>1364</v>
      </c>
      <c r="H7493" s="3" t="s">
        <v>2599</v>
      </c>
      <c r="I7493">
        <v>2018</v>
      </c>
      <c r="J7493" s="15" t="s">
        <v>2600</v>
      </c>
      <c r="K7493">
        <v>2018</v>
      </c>
      <c r="L7493" t="s">
        <v>1367</v>
      </c>
      <c r="M7493" t="s">
        <v>15515</v>
      </c>
      <c r="N7493" t="s">
        <v>15438</v>
      </c>
      <c r="O7493" t="s">
        <v>12173</v>
      </c>
      <c r="P7493" t="s">
        <v>849</v>
      </c>
      <c r="Q7493">
        <f t="shared" si="131"/>
        <v>500</v>
      </c>
      <c r="R7493">
        <v>1204076</v>
      </c>
      <c r="S7493" t="s">
        <v>3346</v>
      </c>
      <c r="T7493" t="s">
        <v>713</v>
      </c>
      <c r="U7493" s="75">
        <v>500</v>
      </c>
      <c r="V7493">
        <v>2.7</v>
      </c>
      <c r="W7493">
        <v>1350</v>
      </c>
      <c r="AH7493" s="16"/>
      <c r="AI7493" t="s">
        <v>1375</v>
      </c>
    </row>
    <row r="7494" spans="1:35" x14ac:dyDescent="0.25">
      <c r="A7494" t="s">
        <v>15982</v>
      </c>
      <c r="B7494" s="1">
        <v>64</v>
      </c>
      <c r="C7494" t="s">
        <v>15377</v>
      </c>
      <c r="D7494">
        <v>8214921</v>
      </c>
      <c r="E7494" t="s">
        <v>15404</v>
      </c>
      <c r="F7494" t="s">
        <v>1363</v>
      </c>
      <c r="G7494" t="s">
        <v>1391</v>
      </c>
      <c r="H7494" s="3" t="s">
        <v>4336</v>
      </c>
      <c r="I7494">
        <v>2018</v>
      </c>
      <c r="J7494" s="15" t="s">
        <v>6522</v>
      </c>
      <c r="K7494">
        <v>2018</v>
      </c>
      <c r="L7494" t="s">
        <v>1367</v>
      </c>
      <c r="M7494" t="s">
        <v>15584</v>
      </c>
      <c r="N7494" t="s">
        <v>15404</v>
      </c>
      <c r="O7494" t="s">
        <v>12173</v>
      </c>
      <c r="P7494" t="s">
        <v>133</v>
      </c>
      <c r="Q7494">
        <f t="shared" si="131"/>
        <v>1000</v>
      </c>
      <c r="R7494">
        <v>1204076</v>
      </c>
      <c r="S7494" t="s">
        <v>3346</v>
      </c>
      <c r="T7494" t="s">
        <v>713</v>
      </c>
      <c r="U7494" s="75">
        <v>1000</v>
      </c>
      <c r="V7494">
        <v>2.9</v>
      </c>
      <c r="W7494">
        <v>2900</v>
      </c>
      <c r="AH7494" s="16"/>
      <c r="AI7494" t="s">
        <v>1375</v>
      </c>
    </row>
    <row r="7495" spans="1:35" x14ac:dyDescent="0.25">
      <c r="A7495" t="s">
        <v>15983</v>
      </c>
      <c r="B7495" s="1">
        <v>64</v>
      </c>
      <c r="C7495" t="s">
        <v>15377</v>
      </c>
      <c r="D7495">
        <v>6767176</v>
      </c>
      <c r="E7495" t="s">
        <v>15404</v>
      </c>
      <c r="F7495" t="s">
        <v>1363</v>
      </c>
      <c r="G7495" t="s">
        <v>1391</v>
      </c>
      <c r="H7495" s="3" t="s">
        <v>6065</v>
      </c>
      <c r="I7495">
        <v>2017</v>
      </c>
      <c r="J7495" s="15" t="s">
        <v>2484</v>
      </c>
      <c r="K7495">
        <v>2017</v>
      </c>
      <c r="L7495" t="s">
        <v>1367</v>
      </c>
      <c r="M7495" t="s">
        <v>15404</v>
      </c>
      <c r="O7495" t="s">
        <v>12173</v>
      </c>
      <c r="P7495" t="s">
        <v>7391</v>
      </c>
      <c r="Q7495">
        <f t="shared" si="131"/>
        <v>2372</v>
      </c>
      <c r="R7495">
        <v>6623069</v>
      </c>
      <c r="S7495" t="s">
        <v>1821</v>
      </c>
      <c r="T7495" t="s">
        <v>15984</v>
      </c>
      <c r="U7495" s="75">
        <v>2372</v>
      </c>
      <c r="V7495">
        <v>2.98</v>
      </c>
      <c r="W7495">
        <v>7068.56</v>
      </c>
      <c r="AH7495" s="16"/>
      <c r="AI7495" t="s">
        <v>1375</v>
      </c>
    </row>
    <row r="7496" spans="1:35" x14ac:dyDescent="0.25">
      <c r="A7496" t="s">
        <v>15985</v>
      </c>
      <c r="B7496" s="1">
        <v>64</v>
      </c>
      <c r="C7496" t="s">
        <v>15377</v>
      </c>
      <c r="D7496">
        <v>6916309</v>
      </c>
      <c r="E7496" t="s">
        <v>14115</v>
      </c>
      <c r="F7496" t="s">
        <v>1363</v>
      </c>
      <c r="G7496" t="s">
        <v>1364</v>
      </c>
      <c r="H7496" s="3" t="s">
        <v>2618</v>
      </c>
      <c r="I7496">
        <v>2017</v>
      </c>
      <c r="J7496" s="15" t="s">
        <v>2619</v>
      </c>
      <c r="K7496">
        <v>2017</v>
      </c>
      <c r="L7496" t="s">
        <v>1367</v>
      </c>
      <c r="M7496" t="s">
        <v>15525</v>
      </c>
      <c r="N7496" t="s">
        <v>14117</v>
      </c>
      <c r="O7496">
        <v>0</v>
      </c>
      <c r="P7496" t="s">
        <v>849</v>
      </c>
      <c r="Q7496">
        <f t="shared" si="131"/>
        <v>100</v>
      </c>
      <c r="R7496">
        <v>1204076</v>
      </c>
      <c r="S7496" t="s">
        <v>3346</v>
      </c>
      <c r="T7496" t="s">
        <v>713</v>
      </c>
      <c r="U7496" s="75">
        <v>100</v>
      </c>
      <c r="V7496">
        <v>3</v>
      </c>
      <c r="W7496">
        <v>300</v>
      </c>
      <c r="AH7496" s="16"/>
      <c r="AI7496" t="s">
        <v>1375</v>
      </c>
    </row>
    <row r="7497" spans="1:35" x14ac:dyDescent="0.25">
      <c r="A7497" t="s">
        <v>15986</v>
      </c>
      <c r="B7497" s="1">
        <v>64</v>
      </c>
      <c r="C7497" t="s">
        <v>15377</v>
      </c>
      <c r="D7497">
        <v>7886845</v>
      </c>
      <c r="E7497" t="s">
        <v>15782</v>
      </c>
      <c r="F7497" t="s">
        <v>1363</v>
      </c>
      <c r="G7497" t="s">
        <v>1364</v>
      </c>
      <c r="H7497" s="3" t="s">
        <v>12711</v>
      </c>
      <c r="I7497">
        <v>2018</v>
      </c>
      <c r="J7497" s="15" t="s">
        <v>6400</v>
      </c>
      <c r="K7497">
        <v>2018</v>
      </c>
      <c r="L7497" t="s">
        <v>1367</v>
      </c>
      <c r="M7497" t="s">
        <v>15438</v>
      </c>
      <c r="N7497" t="s">
        <v>15438</v>
      </c>
      <c r="O7497" t="s">
        <v>12173</v>
      </c>
      <c r="P7497" t="s">
        <v>3791</v>
      </c>
      <c r="Q7497">
        <f t="shared" si="131"/>
        <v>2800</v>
      </c>
      <c r="R7497">
        <v>1204076</v>
      </c>
      <c r="S7497" t="s">
        <v>3346</v>
      </c>
      <c r="T7497" t="s">
        <v>713</v>
      </c>
      <c r="U7497" s="75">
        <v>2800</v>
      </c>
      <c r="V7497">
        <v>2.95</v>
      </c>
      <c r="W7497">
        <v>8260</v>
      </c>
      <c r="AH7497" s="16"/>
      <c r="AI7497" t="s">
        <v>1375</v>
      </c>
    </row>
    <row r="7498" spans="1:35" x14ac:dyDescent="0.25">
      <c r="A7498" t="s">
        <v>15987</v>
      </c>
      <c r="B7498" s="1">
        <v>65</v>
      </c>
      <c r="C7498" t="s">
        <v>15988</v>
      </c>
      <c r="D7498">
        <v>10462384</v>
      </c>
      <c r="E7498" t="s">
        <v>15989</v>
      </c>
      <c r="F7498" t="s">
        <v>1363</v>
      </c>
      <c r="G7498" t="s">
        <v>1391</v>
      </c>
      <c r="H7498" s="3" t="s">
        <v>4700</v>
      </c>
      <c r="I7498">
        <v>2019</v>
      </c>
      <c r="J7498" s="15" t="s">
        <v>1578</v>
      </c>
      <c r="K7498">
        <v>2019</v>
      </c>
      <c r="L7498" t="s">
        <v>1394</v>
      </c>
      <c r="M7498" t="s">
        <v>15989</v>
      </c>
      <c r="N7498" t="s">
        <v>15990</v>
      </c>
      <c r="O7498" t="s">
        <v>12173</v>
      </c>
      <c r="P7498" t="s">
        <v>133</v>
      </c>
      <c r="Q7498">
        <f t="shared" si="131"/>
        <v>120</v>
      </c>
      <c r="R7498">
        <v>62359193</v>
      </c>
      <c r="S7498" t="s">
        <v>11930</v>
      </c>
      <c r="T7498" t="s">
        <v>1379</v>
      </c>
      <c r="U7498" s="75">
        <v>120</v>
      </c>
      <c r="V7498">
        <v>8.6999999999999993</v>
      </c>
      <c r="W7498">
        <v>1044</v>
      </c>
      <c r="AH7498" s="16"/>
      <c r="AI7498" t="s">
        <v>1375</v>
      </c>
    </row>
    <row r="7499" spans="1:35" x14ac:dyDescent="0.25">
      <c r="A7499" t="s">
        <v>15991</v>
      </c>
      <c r="B7499" s="1">
        <v>65</v>
      </c>
      <c r="C7499" t="s">
        <v>15988</v>
      </c>
      <c r="D7499">
        <v>17286298</v>
      </c>
      <c r="E7499" t="s">
        <v>6850</v>
      </c>
      <c r="F7499" t="s">
        <v>1363</v>
      </c>
      <c r="G7499" t="s">
        <v>1364</v>
      </c>
      <c r="H7499" s="3" t="s">
        <v>1487</v>
      </c>
      <c r="I7499">
        <v>2022</v>
      </c>
      <c r="J7499" s="15" t="s">
        <v>2182</v>
      </c>
      <c r="K7499">
        <v>2022</v>
      </c>
      <c r="L7499" t="s">
        <v>1367</v>
      </c>
      <c r="M7499" t="s">
        <v>14169</v>
      </c>
      <c r="N7499" t="s">
        <v>14170</v>
      </c>
      <c r="O7499" t="s">
        <v>12173</v>
      </c>
      <c r="P7499" t="s">
        <v>11531</v>
      </c>
      <c r="Q7499">
        <f t="shared" si="131"/>
        <v>500</v>
      </c>
      <c r="R7499">
        <v>24125814</v>
      </c>
      <c r="S7499" t="s">
        <v>2370</v>
      </c>
      <c r="T7499" t="s">
        <v>15286</v>
      </c>
      <c r="U7499" s="75">
        <v>500</v>
      </c>
      <c r="V7499">
        <v>12</v>
      </c>
      <c r="W7499">
        <v>6000</v>
      </c>
      <c r="AH7499" s="16"/>
      <c r="AI7499" t="s">
        <v>1375</v>
      </c>
    </row>
    <row r="7500" spans="1:35" x14ac:dyDescent="0.25">
      <c r="A7500" t="s">
        <v>15992</v>
      </c>
      <c r="B7500" s="1">
        <v>65</v>
      </c>
      <c r="C7500" t="s">
        <v>15988</v>
      </c>
      <c r="D7500">
        <v>17652596</v>
      </c>
      <c r="E7500" t="s">
        <v>15993</v>
      </c>
      <c r="F7500" t="s">
        <v>1363</v>
      </c>
      <c r="G7500" t="s">
        <v>1364</v>
      </c>
      <c r="H7500" s="3" t="s">
        <v>1855</v>
      </c>
      <c r="I7500">
        <v>2022</v>
      </c>
      <c r="J7500" s="15" t="s">
        <v>1783</v>
      </c>
      <c r="K7500">
        <v>2022</v>
      </c>
      <c r="L7500" t="s">
        <v>1367</v>
      </c>
      <c r="M7500" t="s">
        <v>14169</v>
      </c>
      <c r="N7500" t="s">
        <v>14170</v>
      </c>
      <c r="O7500" t="s">
        <v>12173</v>
      </c>
      <c r="P7500" t="s">
        <v>11531</v>
      </c>
      <c r="Q7500">
        <f t="shared" si="131"/>
        <v>2000</v>
      </c>
      <c r="R7500">
        <v>24125814</v>
      </c>
      <c r="S7500" t="s">
        <v>2370</v>
      </c>
      <c r="T7500" t="s">
        <v>15286</v>
      </c>
      <c r="U7500" s="75">
        <v>2000</v>
      </c>
      <c r="V7500">
        <v>11</v>
      </c>
      <c r="W7500">
        <v>22000</v>
      </c>
      <c r="AH7500" s="16"/>
      <c r="AI7500" t="s">
        <v>1375</v>
      </c>
    </row>
    <row r="7501" spans="1:35" x14ac:dyDescent="0.25">
      <c r="A7501" t="s">
        <v>15994</v>
      </c>
      <c r="B7501" s="1">
        <v>65</v>
      </c>
      <c r="C7501" t="s">
        <v>15988</v>
      </c>
      <c r="D7501">
        <v>17663814</v>
      </c>
      <c r="E7501" t="s">
        <v>15995</v>
      </c>
      <c r="F7501" t="s">
        <v>1363</v>
      </c>
      <c r="G7501" t="s">
        <v>1364</v>
      </c>
      <c r="H7501" s="3" t="s">
        <v>5315</v>
      </c>
      <c r="I7501">
        <v>2022</v>
      </c>
      <c r="J7501" s="15" t="s">
        <v>7330</v>
      </c>
      <c r="K7501">
        <v>2022</v>
      </c>
      <c r="L7501" t="s">
        <v>1367</v>
      </c>
      <c r="M7501" t="s">
        <v>14169</v>
      </c>
      <c r="N7501" t="s">
        <v>14170</v>
      </c>
      <c r="O7501" t="s">
        <v>12173</v>
      </c>
      <c r="P7501" t="s">
        <v>11531</v>
      </c>
      <c r="Q7501">
        <f t="shared" si="131"/>
        <v>2500</v>
      </c>
      <c r="R7501">
        <v>24125814</v>
      </c>
      <c r="S7501" t="s">
        <v>2370</v>
      </c>
      <c r="T7501" t="s">
        <v>15286</v>
      </c>
      <c r="U7501" s="75">
        <v>2500</v>
      </c>
      <c r="V7501">
        <v>10</v>
      </c>
      <c r="W7501">
        <v>25000</v>
      </c>
      <c r="AH7501" s="16"/>
      <c r="AI7501" t="s">
        <v>1375</v>
      </c>
    </row>
    <row r="7502" spans="1:35" x14ac:dyDescent="0.25">
      <c r="A7502" t="s">
        <v>15996</v>
      </c>
      <c r="B7502" s="1">
        <v>65</v>
      </c>
      <c r="C7502" t="s">
        <v>15988</v>
      </c>
      <c r="D7502">
        <v>6289134</v>
      </c>
      <c r="E7502" t="s">
        <v>14093</v>
      </c>
      <c r="F7502" t="s">
        <v>1363</v>
      </c>
      <c r="G7502" t="s">
        <v>1364</v>
      </c>
      <c r="H7502" s="3" t="s">
        <v>6037</v>
      </c>
      <c r="I7502">
        <v>2017</v>
      </c>
      <c r="J7502" s="15" t="s">
        <v>9100</v>
      </c>
      <c r="K7502">
        <v>2017</v>
      </c>
      <c r="L7502" t="s">
        <v>1367</v>
      </c>
      <c r="M7502" t="s">
        <v>15997</v>
      </c>
      <c r="N7502" t="s">
        <v>15998</v>
      </c>
      <c r="O7502" t="s">
        <v>12173</v>
      </c>
      <c r="P7502" t="s">
        <v>1234</v>
      </c>
      <c r="Q7502">
        <f t="shared" si="131"/>
        <v>1000</v>
      </c>
      <c r="R7502">
        <v>90552857</v>
      </c>
      <c r="S7502" t="s">
        <v>1928</v>
      </c>
      <c r="T7502" t="s">
        <v>14095</v>
      </c>
      <c r="U7502" s="75">
        <v>1000</v>
      </c>
      <c r="V7502">
        <v>5.45</v>
      </c>
      <c r="W7502">
        <v>5450</v>
      </c>
      <c r="AH7502" s="16"/>
      <c r="AI7502" t="s">
        <v>1375</v>
      </c>
    </row>
    <row r="7503" spans="1:35" x14ac:dyDescent="0.25">
      <c r="A7503" t="s">
        <v>15999</v>
      </c>
      <c r="B7503" s="1">
        <v>65</v>
      </c>
      <c r="C7503" t="s">
        <v>15988</v>
      </c>
      <c r="D7503">
        <v>6022324</v>
      </c>
      <c r="E7503" t="s">
        <v>16000</v>
      </c>
      <c r="F7503" t="s">
        <v>1363</v>
      </c>
      <c r="G7503" t="s">
        <v>1364</v>
      </c>
      <c r="H7503" s="3" t="s">
        <v>5879</v>
      </c>
      <c r="I7503">
        <v>2017</v>
      </c>
      <c r="J7503" s="15" t="s">
        <v>3007</v>
      </c>
      <c r="K7503">
        <v>2017</v>
      </c>
      <c r="L7503" t="s">
        <v>1367</v>
      </c>
      <c r="M7503" t="s">
        <v>16001</v>
      </c>
      <c r="O7503" t="s">
        <v>12173</v>
      </c>
      <c r="P7503" t="s">
        <v>133</v>
      </c>
      <c r="Q7503">
        <f t="shared" si="131"/>
        <v>4000</v>
      </c>
      <c r="R7503">
        <v>11367121</v>
      </c>
      <c r="S7503" t="s">
        <v>2348</v>
      </c>
      <c r="T7503" t="s">
        <v>394</v>
      </c>
      <c r="U7503" s="75">
        <v>4000</v>
      </c>
      <c r="V7503">
        <v>11.65</v>
      </c>
      <c r="W7503">
        <v>46600</v>
      </c>
      <c r="AH7503" s="16"/>
      <c r="AI7503" t="s">
        <v>1375</v>
      </c>
    </row>
    <row r="7504" spans="1:35" x14ac:dyDescent="0.25">
      <c r="A7504" t="s">
        <v>16002</v>
      </c>
      <c r="B7504" s="1">
        <v>65</v>
      </c>
      <c r="C7504" t="s">
        <v>15988</v>
      </c>
      <c r="D7504">
        <v>9495274</v>
      </c>
      <c r="E7504" t="s">
        <v>2550</v>
      </c>
      <c r="F7504" t="s">
        <v>1363</v>
      </c>
      <c r="G7504" t="s">
        <v>1364</v>
      </c>
      <c r="H7504" s="3" t="s">
        <v>2551</v>
      </c>
      <c r="I7504">
        <v>2018</v>
      </c>
      <c r="J7504" s="15" t="s">
        <v>2552</v>
      </c>
      <c r="K7504">
        <v>2018</v>
      </c>
      <c r="L7504" t="s">
        <v>1367</v>
      </c>
      <c r="M7504" t="s">
        <v>16003</v>
      </c>
      <c r="N7504" t="s">
        <v>16004</v>
      </c>
      <c r="O7504" t="s">
        <v>12173</v>
      </c>
      <c r="P7504" t="s">
        <v>13616</v>
      </c>
      <c r="Q7504">
        <f t="shared" si="131"/>
        <v>2000</v>
      </c>
      <c r="R7504">
        <v>22339655</v>
      </c>
      <c r="S7504" t="s">
        <v>2103</v>
      </c>
      <c r="T7504" t="s">
        <v>14308</v>
      </c>
      <c r="U7504" s="75">
        <v>2000</v>
      </c>
      <c r="V7504">
        <v>13</v>
      </c>
      <c r="W7504">
        <v>26000</v>
      </c>
      <c r="AH7504" s="16"/>
      <c r="AI7504" t="s">
        <v>1375</v>
      </c>
    </row>
    <row r="7505" spans="1:35" x14ac:dyDescent="0.25">
      <c r="A7505" t="s">
        <v>16005</v>
      </c>
      <c r="B7505" s="1">
        <v>65</v>
      </c>
      <c r="C7505" t="s">
        <v>15988</v>
      </c>
      <c r="D7505">
        <v>10711430</v>
      </c>
      <c r="E7505" t="s">
        <v>16006</v>
      </c>
      <c r="F7505" t="s">
        <v>1363</v>
      </c>
      <c r="G7505" t="s">
        <v>1364</v>
      </c>
      <c r="H7505" s="3" t="s">
        <v>12323</v>
      </c>
      <c r="I7505">
        <v>2019</v>
      </c>
      <c r="J7505" s="15" t="s">
        <v>7244</v>
      </c>
      <c r="K7505">
        <v>2019</v>
      </c>
      <c r="L7505" t="s">
        <v>1367</v>
      </c>
      <c r="M7505" t="s">
        <v>16007</v>
      </c>
      <c r="N7505" t="s">
        <v>16007</v>
      </c>
      <c r="O7505" t="s">
        <v>12173</v>
      </c>
      <c r="P7505" t="s">
        <v>16008</v>
      </c>
      <c r="Q7505">
        <f t="shared" si="131"/>
        <v>1600</v>
      </c>
      <c r="R7505">
        <v>8163294</v>
      </c>
      <c r="S7505" t="s">
        <v>1382</v>
      </c>
      <c r="T7505" t="s">
        <v>394</v>
      </c>
      <c r="U7505" s="75">
        <v>1600</v>
      </c>
      <c r="V7505">
        <v>11.98</v>
      </c>
      <c r="W7505">
        <v>19168</v>
      </c>
      <c r="AH7505" s="16"/>
      <c r="AI7505" t="s">
        <v>1375</v>
      </c>
    </row>
    <row r="7506" spans="1:35" x14ac:dyDescent="0.25">
      <c r="A7506" t="s">
        <v>16009</v>
      </c>
      <c r="B7506" s="1">
        <v>65</v>
      </c>
      <c r="C7506" t="s">
        <v>15988</v>
      </c>
      <c r="D7506">
        <v>18087361</v>
      </c>
      <c r="E7506" t="s">
        <v>16010</v>
      </c>
      <c r="F7506" t="s">
        <v>1363</v>
      </c>
      <c r="G7506" t="s">
        <v>1364</v>
      </c>
      <c r="H7506" s="3" t="s">
        <v>3620</v>
      </c>
      <c r="I7506">
        <v>2022</v>
      </c>
      <c r="J7506" s="15" t="s">
        <v>3278</v>
      </c>
      <c r="K7506">
        <v>2022</v>
      </c>
      <c r="L7506" t="s">
        <v>1367</v>
      </c>
      <c r="M7506" t="s">
        <v>14169</v>
      </c>
      <c r="N7506" t="s">
        <v>14170</v>
      </c>
      <c r="O7506" t="s">
        <v>12173</v>
      </c>
      <c r="P7506" t="s">
        <v>11531</v>
      </c>
      <c r="Q7506">
        <f t="shared" si="131"/>
        <v>2600</v>
      </c>
      <c r="R7506">
        <v>101339976</v>
      </c>
      <c r="S7506" t="s">
        <v>11638</v>
      </c>
      <c r="T7506" t="s">
        <v>16011</v>
      </c>
      <c r="U7506" s="75">
        <v>2600</v>
      </c>
      <c r="V7506">
        <v>16.77</v>
      </c>
      <c r="W7506">
        <v>43602</v>
      </c>
      <c r="AH7506" s="16"/>
      <c r="AI7506" t="s">
        <v>1375</v>
      </c>
    </row>
    <row r="7507" spans="1:35" x14ac:dyDescent="0.25">
      <c r="A7507" t="s">
        <v>16012</v>
      </c>
      <c r="B7507" s="1">
        <v>65</v>
      </c>
      <c r="C7507" t="s">
        <v>15988</v>
      </c>
      <c r="D7507">
        <v>18116108</v>
      </c>
      <c r="E7507" t="s">
        <v>16013</v>
      </c>
      <c r="F7507" t="s">
        <v>1363</v>
      </c>
      <c r="G7507" t="s">
        <v>1364</v>
      </c>
      <c r="H7507" s="3" t="s">
        <v>4020</v>
      </c>
      <c r="I7507">
        <v>2022</v>
      </c>
      <c r="J7507" s="15" t="s">
        <v>1805</v>
      </c>
      <c r="K7507">
        <v>2022</v>
      </c>
      <c r="L7507" t="s">
        <v>1367</v>
      </c>
      <c r="M7507" t="s">
        <v>14169</v>
      </c>
      <c r="N7507" t="s">
        <v>14170</v>
      </c>
      <c r="O7507" t="s">
        <v>12173</v>
      </c>
      <c r="P7507" t="s">
        <v>11531</v>
      </c>
      <c r="Q7507">
        <f t="shared" si="131"/>
        <v>70</v>
      </c>
      <c r="R7507">
        <v>24125814</v>
      </c>
      <c r="S7507" t="s">
        <v>2370</v>
      </c>
      <c r="T7507" t="s">
        <v>16014</v>
      </c>
      <c r="U7507" s="75">
        <v>70</v>
      </c>
      <c r="V7507">
        <v>10.5</v>
      </c>
      <c r="W7507">
        <v>735</v>
      </c>
      <c r="AH7507" s="16"/>
      <c r="AI7507" t="s">
        <v>1375</v>
      </c>
    </row>
    <row r="7508" spans="1:35" x14ac:dyDescent="0.25">
      <c r="A7508" t="s">
        <v>16015</v>
      </c>
      <c r="B7508" s="1">
        <v>65</v>
      </c>
      <c r="C7508" t="s">
        <v>16016</v>
      </c>
      <c r="D7508">
        <v>18126294</v>
      </c>
      <c r="E7508" t="s">
        <v>16017</v>
      </c>
      <c r="F7508" t="s">
        <v>1363</v>
      </c>
      <c r="G7508" t="s">
        <v>1391</v>
      </c>
      <c r="H7508" s="3" t="s">
        <v>4019</v>
      </c>
      <c r="I7508">
        <v>2022</v>
      </c>
      <c r="J7508" s="15" t="s">
        <v>4020</v>
      </c>
      <c r="K7508">
        <v>2022</v>
      </c>
      <c r="L7508" t="s">
        <v>1367</v>
      </c>
      <c r="M7508" t="s">
        <v>13866</v>
      </c>
      <c r="N7508" t="s">
        <v>14070</v>
      </c>
      <c r="O7508" t="s">
        <v>12173</v>
      </c>
      <c r="P7508" t="s">
        <v>11523</v>
      </c>
      <c r="Q7508">
        <f t="shared" si="131"/>
        <v>1473</v>
      </c>
      <c r="R7508">
        <v>24125814</v>
      </c>
      <c r="S7508" t="s">
        <v>2370</v>
      </c>
      <c r="T7508" t="s">
        <v>15286</v>
      </c>
      <c r="U7508" s="75">
        <v>1473</v>
      </c>
      <c r="V7508">
        <v>11</v>
      </c>
      <c r="W7508">
        <v>16203</v>
      </c>
      <c r="AH7508" s="16"/>
      <c r="AI7508" t="s">
        <v>1375</v>
      </c>
    </row>
    <row r="7509" spans="1:35" x14ac:dyDescent="0.25">
      <c r="A7509" t="s">
        <v>16018</v>
      </c>
      <c r="B7509" s="1">
        <v>65</v>
      </c>
      <c r="C7509" t="s">
        <v>15988</v>
      </c>
      <c r="D7509">
        <v>18260136</v>
      </c>
      <c r="E7509" t="s">
        <v>16019</v>
      </c>
      <c r="F7509" t="s">
        <v>1363</v>
      </c>
      <c r="G7509" t="s">
        <v>1364</v>
      </c>
      <c r="H7509" s="3" t="s">
        <v>1801</v>
      </c>
      <c r="I7509">
        <v>2022</v>
      </c>
      <c r="J7509" s="15" t="s">
        <v>3283</v>
      </c>
      <c r="K7509">
        <v>2022</v>
      </c>
      <c r="L7509" t="s">
        <v>1367</v>
      </c>
      <c r="M7509" t="s">
        <v>14169</v>
      </c>
      <c r="N7509" t="s">
        <v>14170</v>
      </c>
      <c r="O7509" t="s">
        <v>12173</v>
      </c>
      <c r="P7509" t="s">
        <v>11531</v>
      </c>
      <c r="Q7509">
        <f t="shared" si="131"/>
        <v>450</v>
      </c>
      <c r="R7509">
        <v>24125814</v>
      </c>
      <c r="S7509" t="s">
        <v>2370</v>
      </c>
      <c r="T7509" t="s">
        <v>16020</v>
      </c>
      <c r="U7509" s="75">
        <v>450</v>
      </c>
      <c r="V7509">
        <v>11</v>
      </c>
      <c r="W7509">
        <v>4950</v>
      </c>
      <c r="AH7509" s="16"/>
      <c r="AI7509" t="s">
        <v>1375</v>
      </c>
    </row>
    <row r="7510" spans="1:35" x14ac:dyDescent="0.25">
      <c r="A7510" t="s">
        <v>16021</v>
      </c>
      <c r="B7510" s="1">
        <v>65</v>
      </c>
      <c r="C7510" t="s">
        <v>15988</v>
      </c>
      <c r="D7510">
        <v>8916802</v>
      </c>
      <c r="E7510" t="s">
        <v>9289</v>
      </c>
      <c r="F7510" t="s">
        <v>1363</v>
      </c>
      <c r="G7510" t="s">
        <v>1364</v>
      </c>
      <c r="H7510" s="3" t="s">
        <v>7076</v>
      </c>
      <c r="I7510">
        <v>2018</v>
      </c>
      <c r="J7510" s="15" t="s">
        <v>3728</v>
      </c>
      <c r="K7510">
        <v>2018</v>
      </c>
      <c r="L7510" t="s">
        <v>1367</v>
      </c>
      <c r="M7510" t="s">
        <v>16022</v>
      </c>
      <c r="N7510" t="s">
        <v>16023</v>
      </c>
      <c r="O7510" t="s">
        <v>12173</v>
      </c>
      <c r="P7510" t="s">
        <v>13616</v>
      </c>
      <c r="Q7510">
        <f t="shared" si="131"/>
        <v>1000</v>
      </c>
      <c r="R7510">
        <v>8163294</v>
      </c>
      <c r="S7510" t="s">
        <v>1382</v>
      </c>
      <c r="T7510" t="s">
        <v>14084</v>
      </c>
      <c r="U7510" s="75">
        <v>1000</v>
      </c>
      <c r="V7510">
        <v>15.1</v>
      </c>
      <c r="W7510">
        <v>15100</v>
      </c>
      <c r="AH7510" s="16"/>
      <c r="AI7510" t="s">
        <v>1375</v>
      </c>
    </row>
    <row r="7511" spans="1:35" x14ac:dyDescent="0.25">
      <c r="A7511" t="s">
        <v>16024</v>
      </c>
      <c r="B7511" s="1">
        <v>65</v>
      </c>
      <c r="C7511" t="s">
        <v>15988</v>
      </c>
      <c r="D7511">
        <v>8977518</v>
      </c>
      <c r="E7511" t="s">
        <v>16025</v>
      </c>
      <c r="F7511" t="s">
        <v>1363</v>
      </c>
      <c r="G7511" t="s">
        <v>1364</v>
      </c>
      <c r="H7511" s="3" t="s">
        <v>3496</v>
      </c>
      <c r="I7511">
        <v>2018</v>
      </c>
      <c r="J7511" s="15" t="s">
        <v>2573</v>
      </c>
      <c r="K7511">
        <v>2018</v>
      </c>
      <c r="L7511" t="s">
        <v>1367</v>
      </c>
      <c r="M7511" t="s">
        <v>16022</v>
      </c>
      <c r="N7511" t="s">
        <v>16023</v>
      </c>
      <c r="O7511" t="s">
        <v>12173</v>
      </c>
      <c r="P7511" t="s">
        <v>13616</v>
      </c>
      <c r="Q7511">
        <f t="shared" si="131"/>
        <v>1000</v>
      </c>
      <c r="R7511">
        <v>22339655</v>
      </c>
      <c r="S7511" t="s">
        <v>2103</v>
      </c>
      <c r="T7511" t="s">
        <v>14145</v>
      </c>
      <c r="U7511" s="75">
        <v>1000</v>
      </c>
      <c r="V7511">
        <v>15</v>
      </c>
      <c r="W7511">
        <v>15000</v>
      </c>
      <c r="AH7511" s="16"/>
      <c r="AI7511" t="s">
        <v>1375</v>
      </c>
    </row>
    <row r="7512" spans="1:35" x14ac:dyDescent="0.25">
      <c r="A7512" t="s">
        <v>16026</v>
      </c>
      <c r="B7512" s="1">
        <v>65</v>
      </c>
      <c r="C7512" t="s">
        <v>15988</v>
      </c>
      <c r="D7512">
        <v>9882472</v>
      </c>
      <c r="E7512" t="s">
        <v>16027</v>
      </c>
      <c r="F7512" t="s">
        <v>1363</v>
      </c>
      <c r="G7512" t="s">
        <v>1364</v>
      </c>
      <c r="H7512" s="3" t="s">
        <v>6695</v>
      </c>
      <c r="I7512">
        <v>2019</v>
      </c>
      <c r="J7512" s="15" t="s">
        <v>9526</v>
      </c>
      <c r="K7512">
        <v>2019</v>
      </c>
      <c r="L7512" t="s">
        <v>1367</v>
      </c>
      <c r="M7512" t="s">
        <v>16007</v>
      </c>
      <c r="N7512" t="s">
        <v>16007</v>
      </c>
      <c r="O7512" t="s">
        <v>12173</v>
      </c>
      <c r="P7512" t="s">
        <v>13616</v>
      </c>
      <c r="Q7512">
        <f t="shared" si="131"/>
        <v>2000</v>
      </c>
      <c r="R7512">
        <v>4556984</v>
      </c>
      <c r="S7512" t="s">
        <v>11614</v>
      </c>
      <c r="T7512" t="s">
        <v>11796</v>
      </c>
      <c r="U7512" s="75">
        <v>2000</v>
      </c>
      <c r="V7512">
        <v>10.4</v>
      </c>
      <c r="W7512">
        <v>20800</v>
      </c>
      <c r="AH7512" s="16"/>
      <c r="AI7512" t="s">
        <v>1375</v>
      </c>
    </row>
    <row r="7513" spans="1:35" x14ac:dyDescent="0.25">
      <c r="A7513" t="s">
        <v>16028</v>
      </c>
      <c r="B7513" s="1">
        <v>65</v>
      </c>
      <c r="C7513" t="s">
        <v>15988</v>
      </c>
      <c r="D7513">
        <v>13764438</v>
      </c>
      <c r="E7513" t="s">
        <v>16029</v>
      </c>
      <c r="F7513" t="s">
        <v>1363</v>
      </c>
      <c r="G7513" t="s">
        <v>9607</v>
      </c>
      <c r="H7513" s="3" t="s">
        <v>10609</v>
      </c>
      <c r="I7513">
        <v>2020</v>
      </c>
      <c r="J7513" s="15" t="s">
        <v>13777</v>
      </c>
      <c r="K7513">
        <v>2020</v>
      </c>
      <c r="L7513" t="s">
        <v>1367</v>
      </c>
      <c r="M7513" t="s">
        <v>16030</v>
      </c>
      <c r="N7513" t="s">
        <v>16031</v>
      </c>
      <c r="O7513" t="s">
        <v>12173</v>
      </c>
      <c r="P7513" t="s">
        <v>133</v>
      </c>
      <c r="Q7513">
        <f t="shared" si="131"/>
        <v>6250</v>
      </c>
      <c r="R7513">
        <v>8163294</v>
      </c>
      <c r="S7513" t="s">
        <v>1382</v>
      </c>
      <c r="T7513" t="s">
        <v>394</v>
      </c>
      <c r="U7513" s="75">
        <v>6250</v>
      </c>
      <c r="V7513">
        <v>12.14</v>
      </c>
      <c r="W7513">
        <v>75875</v>
      </c>
      <c r="AH7513" s="16"/>
      <c r="AI7513" t="s">
        <v>1375</v>
      </c>
    </row>
    <row r="7514" spans="1:35" x14ac:dyDescent="0.25">
      <c r="A7514" t="s">
        <v>16032</v>
      </c>
      <c r="B7514" s="1">
        <v>65</v>
      </c>
      <c r="C7514" t="s">
        <v>15988</v>
      </c>
      <c r="D7514">
        <v>13110713</v>
      </c>
      <c r="E7514" t="s">
        <v>16033</v>
      </c>
      <c r="F7514" t="s">
        <v>3576</v>
      </c>
      <c r="G7514" t="s">
        <v>1364</v>
      </c>
      <c r="H7514" s="3" t="s">
        <v>16034</v>
      </c>
      <c r="I7514">
        <v>2020</v>
      </c>
      <c r="J7514" s="15" t="s">
        <v>16034</v>
      </c>
      <c r="K7514">
        <v>2020</v>
      </c>
      <c r="L7514" t="s">
        <v>1367</v>
      </c>
      <c r="M7514" t="s">
        <v>14169</v>
      </c>
      <c r="N7514" t="s">
        <v>14831</v>
      </c>
      <c r="O7514" t="s">
        <v>12173</v>
      </c>
      <c r="P7514" t="s">
        <v>11531</v>
      </c>
      <c r="Q7514">
        <f t="shared" si="131"/>
        <v>2000</v>
      </c>
      <c r="R7514">
        <v>8163294</v>
      </c>
      <c r="S7514" t="s">
        <v>1382</v>
      </c>
      <c r="T7514" t="s">
        <v>16035</v>
      </c>
      <c r="U7514" s="75">
        <v>2000</v>
      </c>
      <c r="V7514">
        <v>11.84</v>
      </c>
      <c r="W7514">
        <v>23680</v>
      </c>
      <c r="AH7514" s="16"/>
      <c r="AI7514" t="s">
        <v>1375</v>
      </c>
    </row>
    <row r="7515" spans="1:35" x14ac:dyDescent="0.25">
      <c r="A7515" t="s">
        <v>16036</v>
      </c>
      <c r="B7515" s="1">
        <v>65</v>
      </c>
      <c r="C7515" t="s">
        <v>15988</v>
      </c>
      <c r="D7515">
        <v>17417155</v>
      </c>
      <c r="E7515" t="s">
        <v>16037</v>
      </c>
      <c r="F7515" t="s">
        <v>1363</v>
      </c>
      <c r="G7515" t="s">
        <v>1364</v>
      </c>
      <c r="H7515" s="3" t="s">
        <v>3612</v>
      </c>
      <c r="I7515">
        <v>2022</v>
      </c>
      <c r="J7515" s="15" t="s">
        <v>8155</v>
      </c>
      <c r="K7515">
        <v>2022</v>
      </c>
      <c r="L7515" t="s">
        <v>1367</v>
      </c>
      <c r="M7515" t="s">
        <v>14169</v>
      </c>
      <c r="N7515" t="s">
        <v>14170</v>
      </c>
      <c r="O7515" t="s">
        <v>12173</v>
      </c>
      <c r="P7515" t="s">
        <v>11531</v>
      </c>
      <c r="Q7515">
        <f t="shared" si="131"/>
        <v>500</v>
      </c>
      <c r="R7515">
        <v>24125814</v>
      </c>
      <c r="S7515" t="s">
        <v>2370</v>
      </c>
      <c r="T7515" t="s">
        <v>16038</v>
      </c>
      <c r="U7515" s="75">
        <v>500</v>
      </c>
      <c r="V7515">
        <v>10.75</v>
      </c>
      <c r="W7515">
        <v>5375</v>
      </c>
      <c r="AH7515" s="16"/>
      <c r="AI7515" t="s">
        <v>1375</v>
      </c>
    </row>
    <row r="7516" spans="1:35" x14ac:dyDescent="0.25">
      <c r="A7516" t="s">
        <v>16039</v>
      </c>
      <c r="B7516" s="1">
        <v>65</v>
      </c>
      <c r="C7516" t="s">
        <v>15988</v>
      </c>
      <c r="D7516">
        <v>17425514</v>
      </c>
      <c r="E7516" t="s">
        <v>16040</v>
      </c>
      <c r="F7516" t="s">
        <v>1363</v>
      </c>
      <c r="G7516" t="s">
        <v>1391</v>
      </c>
      <c r="H7516" s="3" t="s">
        <v>4301</v>
      </c>
      <c r="I7516">
        <v>2022</v>
      </c>
      <c r="J7516" s="15" t="s">
        <v>3270</v>
      </c>
      <c r="K7516">
        <v>2022</v>
      </c>
      <c r="L7516" t="s">
        <v>1367</v>
      </c>
      <c r="M7516" t="s">
        <v>13866</v>
      </c>
      <c r="N7516" t="s">
        <v>14070</v>
      </c>
      <c r="O7516" t="s">
        <v>12173</v>
      </c>
      <c r="P7516" t="s">
        <v>11531</v>
      </c>
      <c r="Q7516">
        <f t="shared" si="131"/>
        <v>1050</v>
      </c>
      <c r="R7516">
        <v>24125814</v>
      </c>
      <c r="S7516" t="s">
        <v>2370</v>
      </c>
      <c r="T7516" t="s">
        <v>15286</v>
      </c>
      <c r="U7516" s="75">
        <v>1050</v>
      </c>
      <c r="V7516">
        <v>11</v>
      </c>
      <c r="W7516">
        <v>11550</v>
      </c>
      <c r="AH7516" s="16"/>
      <c r="AI7516" t="s">
        <v>1375</v>
      </c>
    </row>
    <row r="7517" spans="1:35" x14ac:dyDescent="0.25">
      <c r="A7517" t="s">
        <v>16041</v>
      </c>
      <c r="B7517" s="1">
        <v>65</v>
      </c>
      <c r="C7517" t="s">
        <v>15988</v>
      </c>
      <c r="D7517">
        <v>18585027</v>
      </c>
      <c r="E7517" t="s">
        <v>16042</v>
      </c>
      <c r="F7517" t="s">
        <v>1363</v>
      </c>
      <c r="G7517" t="s">
        <v>9607</v>
      </c>
      <c r="H7517" s="3" t="s">
        <v>3257</v>
      </c>
      <c r="I7517">
        <v>2022</v>
      </c>
      <c r="J7517" s="15" t="s">
        <v>4160</v>
      </c>
      <c r="K7517">
        <v>2022</v>
      </c>
      <c r="L7517" t="s">
        <v>1367</v>
      </c>
      <c r="M7517" t="s">
        <v>16031</v>
      </c>
      <c r="N7517" t="s">
        <v>16031</v>
      </c>
      <c r="O7517" t="s">
        <v>12173</v>
      </c>
      <c r="P7517" t="s">
        <v>133</v>
      </c>
      <c r="Q7517">
        <f t="shared" si="131"/>
        <v>8340</v>
      </c>
      <c r="R7517">
        <v>4556984</v>
      </c>
      <c r="S7517" t="s">
        <v>11614</v>
      </c>
      <c r="T7517" t="s">
        <v>11660</v>
      </c>
      <c r="U7517" s="75">
        <v>8340</v>
      </c>
      <c r="V7517">
        <v>10.75</v>
      </c>
      <c r="W7517">
        <v>89655</v>
      </c>
      <c r="AH7517" s="16"/>
      <c r="AI7517" t="s">
        <v>1375</v>
      </c>
    </row>
    <row r="7518" spans="1:35" x14ac:dyDescent="0.25">
      <c r="A7518" t="s">
        <v>16043</v>
      </c>
      <c r="B7518" s="1">
        <v>65</v>
      </c>
      <c r="C7518" t="s">
        <v>15988</v>
      </c>
      <c r="D7518">
        <v>18565522</v>
      </c>
      <c r="E7518" t="s">
        <v>3259</v>
      </c>
      <c r="F7518" t="s">
        <v>1363</v>
      </c>
      <c r="G7518" t="s">
        <v>1364</v>
      </c>
      <c r="H7518" s="3" t="s">
        <v>3256</v>
      </c>
      <c r="I7518">
        <v>2022</v>
      </c>
      <c r="J7518" s="15" t="s">
        <v>3257</v>
      </c>
      <c r="K7518">
        <v>2022</v>
      </c>
      <c r="L7518" t="s">
        <v>1367</v>
      </c>
      <c r="M7518" t="s">
        <v>14169</v>
      </c>
      <c r="N7518" t="s">
        <v>14170</v>
      </c>
      <c r="O7518" t="s">
        <v>12173</v>
      </c>
      <c r="P7518" t="s">
        <v>11531</v>
      </c>
      <c r="Q7518">
        <f t="shared" si="131"/>
        <v>500</v>
      </c>
      <c r="R7518">
        <v>41769899</v>
      </c>
      <c r="S7518" t="s">
        <v>1857</v>
      </c>
      <c r="T7518" t="s">
        <v>16044</v>
      </c>
      <c r="U7518" s="75">
        <v>500</v>
      </c>
      <c r="V7518">
        <v>33</v>
      </c>
      <c r="W7518">
        <v>16500</v>
      </c>
      <c r="AH7518" s="16"/>
      <c r="AI7518" t="s">
        <v>1375</v>
      </c>
    </row>
    <row r="7519" spans="1:35" x14ac:dyDescent="0.25">
      <c r="A7519" t="s">
        <v>16045</v>
      </c>
      <c r="B7519" s="1">
        <v>65</v>
      </c>
      <c r="C7519" t="s">
        <v>15988</v>
      </c>
      <c r="D7519">
        <v>18546153</v>
      </c>
      <c r="E7519" t="s">
        <v>16046</v>
      </c>
      <c r="F7519" t="s">
        <v>1363</v>
      </c>
      <c r="G7519" t="s">
        <v>1391</v>
      </c>
      <c r="H7519" s="3" t="s">
        <v>4004</v>
      </c>
      <c r="I7519">
        <v>2022</v>
      </c>
      <c r="J7519" s="15" t="s">
        <v>3256</v>
      </c>
      <c r="K7519">
        <v>2022</v>
      </c>
      <c r="L7519" t="s">
        <v>1367</v>
      </c>
      <c r="M7519" t="s">
        <v>13866</v>
      </c>
      <c r="N7519" t="s">
        <v>14070</v>
      </c>
      <c r="O7519" t="s">
        <v>12173</v>
      </c>
      <c r="P7519" t="s">
        <v>11531</v>
      </c>
      <c r="Q7519">
        <f t="shared" si="131"/>
        <v>400</v>
      </c>
      <c r="R7519">
        <v>24125814</v>
      </c>
      <c r="S7519" t="s">
        <v>2370</v>
      </c>
      <c r="T7519" t="s">
        <v>16047</v>
      </c>
      <c r="U7519" s="75">
        <v>400</v>
      </c>
      <c r="V7519">
        <v>11</v>
      </c>
      <c r="W7519">
        <v>4400</v>
      </c>
      <c r="AH7519" s="16"/>
      <c r="AI7519" t="s">
        <v>1375</v>
      </c>
    </row>
    <row r="7520" spans="1:35" x14ac:dyDescent="0.25">
      <c r="A7520" t="s">
        <v>16048</v>
      </c>
      <c r="B7520" s="1">
        <v>65</v>
      </c>
      <c r="C7520" t="s">
        <v>16016</v>
      </c>
      <c r="D7520">
        <v>18529046</v>
      </c>
      <c r="E7520" t="s">
        <v>16049</v>
      </c>
      <c r="F7520" t="s">
        <v>1363</v>
      </c>
      <c r="G7520" t="s">
        <v>1391</v>
      </c>
      <c r="H7520" s="3" t="s">
        <v>4595</v>
      </c>
      <c r="I7520">
        <v>2022</v>
      </c>
      <c r="J7520" s="15" t="s">
        <v>3250</v>
      </c>
      <c r="K7520">
        <v>2022</v>
      </c>
      <c r="L7520" t="s">
        <v>1367</v>
      </c>
      <c r="M7520" t="s">
        <v>13866</v>
      </c>
      <c r="N7520" t="s">
        <v>14070</v>
      </c>
      <c r="O7520" t="s">
        <v>12173</v>
      </c>
      <c r="P7520" t="s">
        <v>11523</v>
      </c>
      <c r="Q7520">
        <f t="shared" si="131"/>
        <v>1800</v>
      </c>
      <c r="R7520">
        <v>24125814</v>
      </c>
      <c r="S7520" t="s">
        <v>2370</v>
      </c>
      <c r="T7520" t="s">
        <v>16050</v>
      </c>
      <c r="U7520" s="75">
        <v>1800</v>
      </c>
      <c r="V7520">
        <v>10</v>
      </c>
      <c r="W7520">
        <v>18000</v>
      </c>
      <c r="AH7520" s="16"/>
      <c r="AI7520" t="s">
        <v>1375</v>
      </c>
    </row>
    <row r="7521" spans="1:35" x14ac:dyDescent="0.25">
      <c r="A7521" t="s">
        <v>16051</v>
      </c>
      <c r="B7521" s="1">
        <v>65</v>
      </c>
      <c r="C7521" t="s">
        <v>16016</v>
      </c>
      <c r="D7521">
        <v>16981138</v>
      </c>
      <c r="E7521" t="s">
        <v>16052</v>
      </c>
      <c r="F7521" t="s">
        <v>1363</v>
      </c>
      <c r="G7521" t="s">
        <v>1391</v>
      </c>
      <c r="H7521" s="3" t="s">
        <v>1500</v>
      </c>
      <c r="I7521">
        <v>2022</v>
      </c>
      <c r="J7521" s="15" t="s">
        <v>1501</v>
      </c>
      <c r="K7521">
        <v>2022</v>
      </c>
      <c r="L7521" t="s">
        <v>1367</v>
      </c>
      <c r="M7521" t="s">
        <v>13866</v>
      </c>
      <c r="N7521" t="s">
        <v>14070</v>
      </c>
      <c r="O7521" t="s">
        <v>12173</v>
      </c>
      <c r="P7521" t="s">
        <v>11523</v>
      </c>
      <c r="Q7521">
        <f t="shared" si="131"/>
        <v>700</v>
      </c>
      <c r="R7521">
        <v>24125814</v>
      </c>
      <c r="S7521" t="s">
        <v>2370</v>
      </c>
      <c r="T7521" t="s">
        <v>16053</v>
      </c>
      <c r="U7521" s="75">
        <v>700</v>
      </c>
      <c r="V7521">
        <v>12</v>
      </c>
      <c r="W7521">
        <v>8400</v>
      </c>
      <c r="AH7521" s="16"/>
      <c r="AI7521" t="s">
        <v>1375</v>
      </c>
    </row>
    <row r="7522" spans="1:35" x14ac:dyDescent="0.25">
      <c r="A7522" t="s">
        <v>16054</v>
      </c>
      <c r="B7522" s="1">
        <v>65</v>
      </c>
      <c r="C7522" t="s">
        <v>15988</v>
      </c>
      <c r="D7522">
        <v>18496504</v>
      </c>
      <c r="E7522" t="s">
        <v>16055</v>
      </c>
      <c r="F7522" t="s">
        <v>1363</v>
      </c>
      <c r="G7522" t="s">
        <v>1391</v>
      </c>
      <c r="H7522" s="3" t="s">
        <v>4733</v>
      </c>
      <c r="I7522">
        <v>2022</v>
      </c>
      <c r="J7522" s="15" t="s">
        <v>4004</v>
      </c>
      <c r="K7522">
        <v>2022</v>
      </c>
      <c r="L7522" t="s">
        <v>1367</v>
      </c>
      <c r="M7522" t="s">
        <v>13866</v>
      </c>
      <c r="N7522" t="s">
        <v>14070</v>
      </c>
      <c r="O7522" t="s">
        <v>12173</v>
      </c>
      <c r="P7522" t="s">
        <v>11531</v>
      </c>
      <c r="Q7522">
        <f t="shared" si="131"/>
        <v>780</v>
      </c>
      <c r="R7522">
        <v>24125814</v>
      </c>
      <c r="S7522" t="s">
        <v>2370</v>
      </c>
      <c r="T7522" t="s">
        <v>16056</v>
      </c>
      <c r="U7522" s="75">
        <v>780</v>
      </c>
      <c r="V7522">
        <v>12</v>
      </c>
      <c r="W7522">
        <v>9360</v>
      </c>
      <c r="AH7522" s="16"/>
      <c r="AI7522" t="s">
        <v>1375</v>
      </c>
    </row>
    <row r="7523" spans="1:35" x14ac:dyDescent="0.25">
      <c r="A7523" t="s">
        <v>16057</v>
      </c>
      <c r="B7523" s="1">
        <v>65</v>
      </c>
      <c r="C7523" t="s">
        <v>16016</v>
      </c>
      <c r="D7523">
        <v>18478395</v>
      </c>
      <c r="E7523" t="s">
        <v>16058</v>
      </c>
      <c r="F7523" t="s">
        <v>1363</v>
      </c>
      <c r="G7523" t="s">
        <v>1391</v>
      </c>
      <c r="H7523" s="3" t="s">
        <v>1727</v>
      </c>
      <c r="I7523">
        <v>2022</v>
      </c>
      <c r="J7523" s="15" t="s">
        <v>4733</v>
      </c>
      <c r="K7523">
        <v>2022</v>
      </c>
      <c r="L7523" t="s">
        <v>1367</v>
      </c>
      <c r="M7523" t="s">
        <v>16059</v>
      </c>
      <c r="N7523" t="s">
        <v>16060</v>
      </c>
      <c r="O7523" t="s">
        <v>12173</v>
      </c>
      <c r="P7523" t="s">
        <v>133</v>
      </c>
      <c r="Q7523">
        <f t="shared" si="131"/>
        <v>230</v>
      </c>
      <c r="R7523">
        <v>24125814</v>
      </c>
      <c r="S7523" t="s">
        <v>2370</v>
      </c>
      <c r="T7523" t="s">
        <v>16061</v>
      </c>
      <c r="U7523" s="75">
        <v>230</v>
      </c>
      <c r="V7523">
        <v>12</v>
      </c>
      <c r="W7523">
        <v>2760</v>
      </c>
      <c r="AH7523" s="16"/>
      <c r="AI7523" t="s">
        <v>1375</v>
      </c>
    </row>
    <row r="7524" spans="1:35" x14ac:dyDescent="0.25">
      <c r="A7524" t="s">
        <v>16062</v>
      </c>
      <c r="B7524" s="1">
        <v>65</v>
      </c>
      <c r="C7524" t="s">
        <v>16016</v>
      </c>
      <c r="D7524">
        <v>9211802</v>
      </c>
      <c r="E7524" t="s">
        <v>16063</v>
      </c>
      <c r="F7524" t="s">
        <v>1363</v>
      </c>
      <c r="G7524" t="s">
        <v>1391</v>
      </c>
      <c r="H7524" s="3" t="s">
        <v>7120</v>
      </c>
      <c r="I7524">
        <v>2018</v>
      </c>
      <c r="J7524" s="15" t="s">
        <v>1696</v>
      </c>
      <c r="K7524">
        <v>2018</v>
      </c>
      <c r="L7524" t="s">
        <v>1367</v>
      </c>
      <c r="M7524" t="s">
        <v>16063</v>
      </c>
      <c r="N7524" t="s">
        <v>16064</v>
      </c>
      <c r="O7524" t="s">
        <v>12173</v>
      </c>
      <c r="P7524" t="s">
        <v>133</v>
      </c>
      <c r="Q7524">
        <f t="shared" si="131"/>
        <v>200</v>
      </c>
      <c r="R7524">
        <v>4556984</v>
      </c>
      <c r="S7524" t="s">
        <v>11614</v>
      </c>
      <c r="T7524" t="s">
        <v>11796</v>
      </c>
      <c r="U7524" s="75">
        <v>200</v>
      </c>
      <c r="V7524">
        <v>11</v>
      </c>
      <c r="W7524">
        <v>2200</v>
      </c>
      <c r="AH7524" s="16"/>
      <c r="AI7524" t="s">
        <v>1375</v>
      </c>
    </row>
    <row r="7525" spans="1:35" x14ac:dyDescent="0.25">
      <c r="A7525" t="s">
        <v>16065</v>
      </c>
      <c r="B7525" s="1">
        <v>65</v>
      </c>
      <c r="C7525" t="s">
        <v>15988</v>
      </c>
      <c r="D7525">
        <v>8862176</v>
      </c>
      <c r="E7525" t="s">
        <v>16066</v>
      </c>
      <c r="F7525" t="s">
        <v>1363</v>
      </c>
      <c r="G7525" t="s">
        <v>1364</v>
      </c>
      <c r="H7525" s="3" t="s">
        <v>6706</v>
      </c>
      <c r="I7525">
        <v>2018</v>
      </c>
      <c r="J7525" s="15" t="s">
        <v>6707</v>
      </c>
      <c r="K7525">
        <v>2018</v>
      </c>
      <c r="L7525" t="s">
        <v>1367</v>
      </c>
      <c r="M7525" t="s">
        <v>14415</v>
      </c>
      <c r="N7525" t="s">
        <v>14416</v>
      </c>
      <c r="O7525" t="s">
        <v>12173</v>
      </c>
      <c r="P7525" t="s">
        <v>11531</v>
      </c>
      <c r="Q7525">
        <f t="shared" si="131"/>
        <v>500</v>
      </c>
      <c r="R7525">
        <v>84449497</v>
      </c>
      <c r="S7525" t="s">
        <v>2017</v>
      </c>
      <c r="T7525" t="s">
        <v>16067</v>
      </c>
      <c r="U7525" s="75">
        <v>500</v>
      </c>
      <c r="V7525">
        <v>16</v>
      </c>
      <c r="W7525">
        <v>8000</v>
      </c>
      <c r="AH7525" s="16"/>
      <c r="AI7525" t="s">
        <v>1375</v>
      </c>
    </row>
    <row r="7526" spans="1:35" x14ac:dyDescent="0.25">
      <c r="A7526" t="s">
        <v>16068</v>
      </c>
      <c r="B7526" s="1">
        <v>65</v>
      </c>
      <c r="C7526" t="s">
        <v>15988</v>
      </c>
      <c r="D7526">
        <v>8369046</v>
      </c>
      <c r="E7526" t="s">
        <v>14188</v>
      </c>
      <c r="F7526" t="s">
        <v>1363</v>
      </c>
      <c r="G7526" t="s">
        <v>1364</v>
      </c>
      <c r="H7526" s="3" t="s">
        <v>6557</v>
      </c>
      <c r="I7526">
        <v>2018</v>
      </c>
      <c r="J7526" s="15" t="s">
        <v>12744</v>
      </c>
      <c r="K7526">
        <v>2018</v>
      </c>
      <c r="L7526" t="s">
        <v>1367</v>
      </c>
      <c r="M7526" t="s">
        <v>16069</v>
      </c>
      <c r="N7526" t="s">
        <v>16069</v>
      </c>
      <c r="O7526" t="s">
        <v>12173</v>
      </c>
      <c r="P7526" t="s">
        <v>13616</v>
      </c>
      <c r="Q7526">
        <f t="shared" si="131"/>
        <v>125</v>
      </c>
      <c r="R7526">
        <v>4556984</v>
      </c>
      <c r="S7526" t="s">
        <v>11614</v>
      </c>
      <c r="T7526" t="s">
        <v>11796</v>
      </c>
      <c r="U7526" s="75">
        <v>125</v>
      </c>
      <c r="V7526">
        <v>7.1</v>
      </c>
      <c r="W7526">
        <v>887.5</v>
      </c>
      <c r="AH7526" s="16"/>
      <c r="AI7526" t="s">
        <v>1375</v>
      </c>
    </row>
    <row r="7527" spans="1:35" x14ac:dyDescent="0.25">
      <c r="A7527" t="s">
        <v>16070</v>
      </c>
      <c r="B7527" s="1">
        <v>65</v>
      </c>
      <c r="C7527" t="s">
        <v>16016</v>
      </c>
      <c r="D7527">
        <v>8386463</v>
      </c>
      <c r="E7527" t="s">
        <v>16071</v>
      </c>
      <c r="F7527" t="s">
        <v>1363</v>
      </c>
      <c r="G7527" t="s">
        <v>1391</v>
      </c>
      <c r="H7527" s="3" t="s">
        <v>3428</v>
      </c>
      <c r="I7527">
        <v>2018</v>
      </c>
      <c r="J7527" s="15" t="s">
        <v>12748</v>
      </c>
      <c r="K7527">
        <v>2018</v>
      </c>
      <c r="L7527" t="s">
        <v>1394</v>
      </c>
      <c r="M7527" t="s">
        <v>16072</v>
      </c>
      <c r="N7527" t="s">
        <v>16073</v>
      </c>
      <c r="O7527" t="s">
        <v>12173</v>
      </c>
      <c r="P7527" t="s">
        <v>13941</v>
      </c>
      <c r="Q7527">
        <f t="shared" si="131"/>
        <v>90</v>
      </c>
      <c r="R7527">
        <v>4556984</v>
      </c>
      <c r="S7527" t="s">
        <v>11614</v>
      </c>
      <c r="T7527" t="s">
        <v>11796</v>
      </c>
      <c r="U7527" s="75">
        <v>90</v>
      </c>
      <c r="V7527">
        <v>7.4</v>
      </c>
      <c r="W7527">
        <v>666</v>
      </c>
      <c r="AH7527" s="16"/>
      <c r="AI7527" t="s">
        <v>1375</v>
      </c>
    </row>
    <row r="7528" spans="1:35" x14ac:dyDescent="0.25">
      <c r="A7528" t="s">
        <v>16074</v>
      </c>
      <c r="B7528" s="1">
        <v>65</v>
      </c>
      <c r="C7528" t="s">
        <v>15988</v>
      </c>
      <c r="D7528">
        <v>9646507</v>
      </c>
      <c r="E7528" t="s">
        <v>14487</v>
      </c>
      <c r="F7528" t="s">
        <v>1363</v>
      </c>
      <c r="G7528" t="s">
        <v>1364</v>
      </c>
      <c r="H7528" s="3" t="s">
        <v>3508</v>
      </c>
      <c r="I7528">
        <v>2019</v>
      </c>
      <c r="J7528" s="15" t="s">
        <v>6883</v>
      </c>
      <c r="K7528">
        <v>2019</v>
      </c>
      <c r="L7528" t="s">
        <v>1367</v>
      </c>
      <c r="M7528" t="s">
        <v>14169</v>
      </c>
      <c r="N7528" t="s">
        <v>14170</v>
      </c>
      <c r="O7528" t="s">
        <v>12173</v>
      </c>
      <c r="P7528" t="s">
        <v>11531</v>
      </c>
      <c r="Q7528">
        <f t="shared" si="131"/>
        <v>160</v>
      </c>
      <c r="R7528">
        <v>8163294</v>
      </c>
      <c r="S7528" t="s">
        <v>1382</v>
      </c>
      <c r="T7528" t="s">
        <v>16075</v>
      </c>
      <c r="U7528" s="75">
        <v>160</v>
      </c>
      <c r="V7528">
        <v>13.75</v>
      </c>
      <c r="W7528">
        <v>2200</v>
      </c>
      <c r="AH7528" s="16"/>
      <c r="AI7528" t="s">
        <v>1375</v>
      </c>
    </row>
    <row r="7529" spans="1:35" x14ac:dyDescent="0.25">
      <c r="A7529" t="s">
        <v>16076</v>
      </c>
      <c r="B7529" s="1">
        <v>65</v>
      </c>
      <c r="C7529" t="s">
        <v>15988</v>
      </c>
      <c r="D7529">
        <v>9661107</v>
      </c>
      <c r="E7529" t="s">
        <v>9289</v>
      </c>
      <c r="F7529" t="s">
        <v>1363</v>
      </c>
      <c r="G7529" t="s">
        <v>1364</v>
      </c>
      <c r="H7529" s="3" t="s">
        <v>3508</v>
      </c>
      <c r="I7529">
        <v>2019</v>
      </c>
      <c r="J7529" s="15" t="s">
        <v>6883</v>
      </c>
      <c r="K7529">
        <v>2019</v>
      </c>
      <c r="L7529" t="s">
        <v>1367</v>
      </c>
      <c r="M7529" t="s">
        <v>16077</v>
      </c>
      <c r="N7529" t="s">
        <v>16078</v>
      </c>
      <c r="O7529" t="s">
        <v>12173</v>
      </c>
      <c r="P7529" t="s">
        <v>1234</v>
      </c>
      <c r="Q7529">
        <f t="shared" si="131"/>
        <v>700</v>
      </c>
      <c r="R7529">
        <v>22339655</v>
      </c>
      <c r="S7529" t="s">
        <v>2103</v>
      </c>
      <c r="T7529" t="s">
        <v>14145</v>
      </c>
      <c r="U7529" s="75">
        <v>700</v>
      </c>
      <c r="V7529">
        <v>17.850000000000001</v>
      </c>
      <c r="W7529">
        <v>12495</v>
      </c>
      <c r="AH7529" s="16"/>
      <c r="AI7529" t="s">
        <v>1375</v>
      </c>
    </row>
    <row r="7530" spans="1:35" x14ac:dyDescent="0.25">
      <c r="A7530" t="s">
        <v>16079</v>
      </c>
      <c r="B7530" s="1">
        <v>65</v>
      </c>
      <c r="C7530" t="s">
        <v>15988</v>
      </c>
      <c r="D7530">
        <v>10987215</v>
      </c>
      <c r="E7530" t="s">
        <v>14338</v>
      </c>
      <c r="F7530" t="s">
        <v>1363</v>
      </c>
      <c r="G7530" t="s">
        <v>1364</v>
      </c>
      <c r="H7530" s="3" t="s">
        <v>7574</v>
      </c>
      <c r="I7530">
        <v>2019</v>
      </c>
      <c r="J7530" s="15" t="s">
        <v>14339</v>
      </c>
      <c r="K7530">
        <v>2019</v>
      </c>
      <c r="L7530" t="s">
        <v>1367</v>
      </c>
      <c r="M7530" t="s">
        <v>16080</v>
      </c>
      <c r="N7530" t="s">
        <v>16080</v>
      </c>
      <c r="O7530" t="s">
        <v>12173</v>
      </c>
      <c r="P7530" t="s">
        <v>13616</v>
      </c>
      <c r="Q7530">
        <f t="shared" si="131"/>
        <v>600</v>
      </c>
      <c r="R7530">
        <v>4556984</v>
      </c>
      <c r="S7530" t="s">
        <v>11614</v>
      </c>
      <c r="T7530" t="s">
        <v>11796</v>
      </c>
      <c r="U7530" s="75">
        <v>600</v>
      </c>
      <c r="V7530">
        <v>9.4</v>
      </c>
      <c r="W7530">
        <v>5640</v>
      </c>
      <c r="AH7530" s="16"/>
      <c r="AI7530" t="s">
        <v>1375</v>
      </c>
    </row>
    <row r="7531" spans="1:35" x14ac:dyDescent="0.25">
      <c r="A7531" t="s">
        <v>16081</v>
      </c>
      <c r="B7531" s="1">
        <v>65</v>
      </c>
      <c r="C7531" t="s">
        <v>15988</v>
      </c>
      <c r="D7531">
        <v>11338571</v>
      </c>
      <c r="E7531" t="s">
        <v>3978</v>
      </c>
      <c r="F7531" t="s">
        <v>1363</v>
      </c>
      <c r="G7531" t="s">
        <v>1364</v>
      </c>
      <c r="H7531" s="3" t="s">
        <v>3979</v>
      </c>
      <c r="I7531">
        <v>2019</v>
      </c>
      <c r="J7531" s="15" t="s">
        <v>3980</v>
      </c>
      <c r="K7531">
        <v>2019</v>
      </c>
      <c r="L7531" t="s">
        <v>1367</v>
      </c>
      <c r="M7531" t="s">
        <v>16007</v>
      </c>
      <c r="N7531" t="s">
        <v>16007</v>
      </c>
      <c r="O7531" t="s">
        <v>12173</v>
      </c>
      <c r="P7531" t="s">
        <v>13616</v>
      </c>
      <c r="Q7531">
        <f t="shared" si="131"/>
        <v>1932</v>
      </c>
      <c r="R7531">
        <v>8163294</v>
      </c>
      <c r="S7531" t="s">
        <v>1382</v>
      </c>
      <c r="T7531" t="s">
        <v>394</v>
      </c>
      <c r="U7531" s="75">
        <v>1932</v>
      </c>
      <c r="V7531">
        <v>12.49</v>
      </c>
      <c r="W7531">
        <v>24130.68</v>
      </c>
      <c r="AH7531" s="16"/>
      <c r="AI7531" t="s">
        <v>1375</v>
      </c>
    </row>
    <row r="7532" spans="1:35" x14ac:dyDescent="0.25">
      <c r="A7532" t="s">
        <v>16082</v>
      </c>
      <c r="B7532" s="1">
        <v>65</v>
      </c>
      <c r="C7532" t="s">
        <v>16016</v>
      </c>
      <c r="D7532">
        <v>14489104</v>
      </c>
      <c r="E7532" t="s">
        <v>16083</v>
      </c>
      <c r="F7532" t="s">
        <v>1363</v>
      </c>
      <c r="G7532" t="s">
        <v>9607</v>
      </c>
      <c r="H7532" s="3" t="s">
        <v>4979</v>
      </c>
      <c r="I7532">
        <v>2021</v>
      </c>
      <c r="J7532" s="15" t="s">
        <v>2024</v>
      </c>
      <c r="K7532">
        <v>2021</v>
      </c>
      <c r="L7532" t="s">
        <v>1367</v>
      </c>
      <c r="M7532" t="s">
        <v>16031</v>
      </c>
      <c r="N7532" t="s">
        <v>16031</v>
      </c>
      <c r="O7532" t="s">
        <v>12173</v>
      </c>
      <c r="P7532" t="s">
        <v>133</v>
      </c>
      <c r="Q7532">
        <f t="shared" si="131"/>
        <v>2400</v>
      </c>
      <c r="R7532">
        <v>8163294</v>
      </c>
      <c r="S7532" t="s">
        <v>1382</v>
      </c>
      <c r="T7532" t="s">
        <v>394</v>
      </c>
      <c r="U7532" s="75">
        <v>2400</v>
      </c>
      <c r="V7532">
        <v>12.14</v>
      </c>
      <c r="W7532">
        <v>29136</v>
      </c>
      <c r="AH7532" s="16"/>
      <c r="AI7532" t="s">
        <v>1375</v>
      </c>
    </row>
    <row r="7533" spans="1:35" x14ac:dyDescent="0.25">
      <c r="A7533" t="s">
        <v>16084</v>
      </c>
      <c r="B7533" s="1">
        <v>65</v>
      </c>
      <c r="C7533" t="s">
        <v>15988</v>
      </c>
      <c r="D7533">
        <v>14082845</v>
      </c>
      <c r="E7533" t="s">
        <v>16085</v>
      </c>
      <c r="F7533" t="s">
        <v>1363</v>
      </c>
      <c r="G7533" t="s">
        <v>1391</v>
      </c>
      <c r="H7533" s="3" t="s">
        <v>2008</v>
      </c>
      <c r="I7533">
        <v>2021</v>
      </c>
      <c r="J7533" s="15" t="s">
        <v>2009</v>
      </c>
      <c r="K7533">
        <v>2021</v>
      </c>
      <c r="L7533" t="s">
        <v>1394</v>
      </c>
      <c r="M7533" t="s">
        <v>13866</v>
      </c>
      <c r="N7533" t="s">
        <v>14770</v>
      </c>
      <c r="O7533" t="s">
        <v>12173</v>
      </c>
      <c r="P7533" t="s">
        <v>11531</v>
      </c>
      <c r="Q7533">
        <f t="shared" si="131"/>
        <v>350</v>
      </c>
      <c r="R7533">
        <v>22339655</v>
      </c>
      <c r="S7533" t="s">
        <v>2103</v>
      </c>
      <c r="T7533" t="s">
        <v>16086</v>
      </c>
      <c r="U7533" s="75">
        <v>350</v>
      </c>
      <c r="V7533">
        <v>12.54</v>
      </c>
      <c r="W7533">
        <v>4389</v>
      </c>
      <c r="AH7533" s="16"/>
      <c r="AI7533" t="s">
        <v>1375</v>
      </c>
    </row>
    <row r="7534" spans="1:35" x14ac:dyDescent="0.25">
      <c r="A7534" t="s">
        <v>16087</v>
      </c>
      <c r="B7534" s="1">
        <v>65</v>
      </c>
      <c r="C7534" t="s">
        <v>15988</v>
      </c>
      <c r="D7534">
        <v>17362091</v>
      </c>
      <c r="E7534" t="s">
        <v>15197</v>
      </c>
      <c r="F7534" t="s">
        <v>1363</v>
      </c>
      <c r="G7534" t="s">
        <v>1364</v>
      </c>
      <c r="H7534" s="3" t="s">
        <v>3609</v>
      </c>
      <c r="I7534">
        <v>2022</v>
      </c>
      <c r="J7534" s="15" t="s">
        <v>3610</v>
      </c>
      <c r="K7534">
        <v>2022</v>
      </c>
      <c r="L7534" t="s">
        <v>1367</v>
      </c>
      <c r="M7534" t="s">
        <v>14169</v>
      </c>
      <c r="N7534" t="s">
        <v>14170</v>
      </c>
      <c r="O7534" t="s">
        <v>12173</v>
      </c>
      <c r="P7534" t="s">
        <v>11531</v>
      </c>
      <c r="Q7534">
        <f t="shared" si="131"/>
        <v>200</v>
      </c>
      <c r="R7534">
        <v>24125814</v>
      </c>
      <c r="S7534" t="s">
        <v>2370</v>
      </c>
      <c r="T7534" t="s">
        <v>15286</v>
      </c>
      <c r="U7534" s="75">
        <v>200</v>
      </c>
      <c r="V7534">
        <v>10.77</v>
      </c>
      <c r="W7534">
        <v>2154</v>
      </c>
      <c r="AH7534" s="16"/>
      <c r="AI7534" t="s">
        <v>1375</v>
      </c>
    </row>
    <row r="7535" spans="1:35" x14ac:dyDescent="0.25">
      <c r="A7535" t="s">
        <v>16088</v>
      </c>
      <c r="B7535" s="1">
        <v>65</v>
      </c>
      <c r="C7535" t="s">
        <v>15988</v>
      </c>
      <c r="D7535">
        <v>18765114</v>
      </c>
      <c r="E7535" t="s">
        <v>5654</v>
      </c>
      <c r="F7535" t="s">
        <v>1363</v>
      </c>
      <c r="G7535" t="s">
        <v>1364</v>
      </c>
      <c r="H7535" s="3" t="s">
        <v>4319</v>
      </c>
      <c r="I7535">
        <v>2022</v>
      </c>
      <c r="J7535" s="15" t="s">
        <v>1518</v>
      </c>
      <c r="K7535">
        <v>2022</v>
      </c>
      <c r="L7535" t="s">
        <v>1367</v>
      </c>
      <c r="M7535" t="s">
        <v>15300</v>
      </c>
      <c r="N7535" t="s">
        <v>15301</v>
      </c>
      <c r="O7535" t="s">
        <v>12173</v>
      </c>
      <c r="P7535" t="s">
        <v>16089</v>
      </c>
      <c r="Q7535">
        <f t="shared" si="131"/>
        <v>79</v>
      </c>
      <c r="R7535">
        <v>24125814</v>
      </c>
      <c r="S7535" t="s">
        <v>2370</v>
      </c>
      <c r="T7535" t="s">
        <v>15286</v>
      </c>
      <c r="U7535" s="75">
        <v>79</v>
      </c>
      <c r="V7535">
        <v>12</v>
      </c>
      <c r="W7535">
        <v>948</v>
      </c>
      <c r="AH7535" s="16"/>
      <c r="AI7535" t="s">
        <v>1375</v>
      </c>
    </row>
    <row r="7536" spans="1:35" x14ac:dyDescent="0.25">
      <c r="A7536" t="s">
        <v>16090</v>
      </c>
      <c r="B7536" s="1">
        <v>65</v>
      </c>
      <c r="C7536" t="s">
        <v>16016</v>
      </c>
      <c r="D7536">
        <v>5556236</v>
      </c>
      <c r="E7536" t="s">
        <v>16091</v>
      </c>
      <c r="F7536" t="s">
        <v>1363</v>
      </c>
      <c r="G7536" t="s">
        <v>1364</v>
      </c>
      <c r="H7536" s="3" t="s">
        <v>5720</v>
      </c>
      <c r="I7536">
        <v>2016</v>
      </c>
      <c r="J7536" s="15" t="s">
        <v>5721</v>
      </c>
      <c r="K7536">
        <v>2016</v>
      </c>
      <c r="L7536" t="s">
        <v>1394</v>
      </c>
      <c r="M7536" t="s">
        <v>16092</v>
      </c>
      <c r="O7536">
        <v>0</v>
      </c>
      <c r="P7536" t="s">
        <v>133</v>
      </c>
      <c r="Q7536">
        <f t="shared" si="131"/>
        <v>35</v>
      </c>
      <c r="R7536">
        <v>90552857</v>
      </c>
      <c r="S7536" t="s">
        <v>1928</v>
      </c>
      <c r="T7536" t="s">
        <v>16093</v>
      </c>
      <c r="U7536" s="75">
        <v>35</v>
      </c>
      <c r="V7536">
        <v>9.1999999999999993</v>
      </c>
      <c r="W7536">
        <v>322</v>
      </c>
      <c r="AH7536" s="16"/>
      <c r="AI7536" t="s">
        <v>1375</v>
      </c>
    </row>
    <row r="7537" spans="1:35" x14ac:dyDescent="0.25">
      <c r="A7537" t="s">
        <v>16094</v>
      </c>
      <c r="B7537" s="1">
        <v>65</v>
      </c>
      <c r="C7537" t="s">
        <v>15988</v>
      </c>
      <c r="D7537">
        <v>5831520</v>
      </c>
      <c r="E7537" t="s">
        <v>13368</v>
      </c>
      <c r="F7537" t="s">
        <v>1363</v>
      </c>
      <c r="G7537" t="s">
        <v>1364</v>
      </c>
      <c r="H7537" s="3" t="s">
        <v>2964</v>
      </c>
      <c r="I7537">
        <v>2017</v>
      </c>
      <c r="J7537" s="15" t="s">
        <v>2965</v>
      </c>
      <c r="K7537">
        <v>2017</v>
      </c>
      <c r="L7537" t="s">
        <v>1367</v>
      </c>
      <c r="M7537" t="s">
        <v>16095</v>
      </c>
      <c r="N7537" t="s">
        <v>16095</v>
      </c>
      <c r="O7537" t="s">
        <v>12173</v>
      </c>
      <c r="P7537" t="s">
        <v>133</v>
      </c>
      <c r="Q7537">
        <f t="shared" si="131"/>
        <v>1404</v>
      </c>
      <c r="R7537">
        <v>90552857</v>
      </c>
      <c r="S7537" t="s">
        <v>1928</v>
      </c>
      <c r="T7537" t="s">
        <v>16096</v>
      </c>
      <c r="U7537" s="75">
        <v>1404</v>
      </c>
      <c r="V7537">
        <v>7.9</v>
      </c>
      <c r="W7537">
        <v>11091.6</v>
      </c>
      <c r="AH7537" s="16"/>
      <c r="AI7537" t="s">
        <v>1375</v>
      </c>
    </row>
    <row r="7538" spans="1:35" x14ac:dyDescent="0.25">
      <c r="A7538" t="s">
        <v>16097</v>
      </c>
      <c r="B7538" s="1">
        <v>65</v>
      </c>
      <c r="C7538" t="s">
        <v>15988</v>
      </c>
      <c r="D7538">
        <v>17277310</v>
      </c>
      <c r="E7538" t="s">
        <v>15161</v>
      </c>
      <c r="F7538" t="s">
        <v>1363</v>
      </c>
      <c r="G7538" t="s">
        <v>1364</v>
      </c>
      <c r="H7538" s="3" t="s">
        <v>5139</v>
      </c>
      <c r="I7538">
        <v>2022</v>
      </c>
      <c r="J7538" s="15" t="s">
        <v>2182</v>
      </c>
      <c r="K7538">
        <v>2022</v>
      </c>
      <c r="L7538" t="s">
        <v>1367</v>
      </c>
      <c r="M7538" t="s">
        <v>14169</v>
      </c>
      <c r="N7538" t="s">
        <v>14170</v>
      </c>
      <c r="O7538" t="s">
        <v>12173</v>
      </c>
      <c r="P7538" t="s">
        <v>11531</v>
      </c>
      <c r="Q7538">
        <f t="shared" si="131"/>
        <v>500</v>
      </c>
      <c r="R7538">
        <v>24125814</v>
      </c>
      <c r="S7538" t="s">
        <v>2370</v>
      </c>
      <c r="T7538" t="s">
        <v>15286</v>
      </c>
      <c r="U7538" s="75">
        <v>500</v>
      </c>
      <c r="V7538">
        <v>12</v>
      </c>
      <c r="W7538">
        <v>6000</v>
      </c>
      <c r="AH7538" s="16"/>
      <c r="AI7538" t="s">
        <v>1375</v>
      </c>
    </row>
    <row r="7539" spans="1:35" x14ac:dyDescent="0.25">
      <c r="A7539" t="s">
        <v>16098</v>
      </c>
      <c r="B7539" s="1">
        <v>65</v>
      </c>
      <c r="C7539" t="s">
        <v>15988</v>
      </c>
      <c r="D7539">
        <v>9025561</v>
      </c>
      <c r="E7539" t="s">
        <v>16099</v>
      </c>
      <c r="F7539" t="s">
        <v>1363</v>
      </c>
      <c r="G7539" t="s">
        <v>1391</v>
      </c>
      <c r="H7539" s="3" t="s">
        <v>2573</v>
      </c>
      <c r="I7539">
        <v>2018</v>
      </c>
      <c r="J7539" s="15" t="s">
        <v>2574</v>
      </c>
      <c r="K7539">
        <v>2018</v>
      </c>
      <c r="L7539" t="s">
        <v>1367</v>
      </c>
      <c r="M7539" t="s">
        <v>16100</v>
      </c>
      <c r="N7539" t="s">
        <v>16101</v>
      </c>
      <c r="O7539" t="s">
        <v>12173</v>
      </c>
      <c r="P7539" t="s">
        <v>133</v>
      </c>
      <c r="Q7539">
        <f t="shared" si="131"/>
        <v>200</v>
      </c>
      <c r="R7539">
        <v>22339655</v>
      </c>
      <c r="S7539" t="s">
        <v>2103</v>
      </c>
      <c r="T7539" t="s">
        <v>13644</v>
      </c>
      <c r="U7539" s="75">
        <v>200</v>
      </c>
      <c r="V7539">
        <v>15</v>
      </c>
      <c r="W7539">
        <v>3000</v>
      </c>
      <c r="AH7539" s="16"/>
      <c r="AI7539" t="s">
        <v>1375</v>
      </c>
    </row>
    <row r="7540" spans="1:35" x14ac:dyDescent="0.25">
      <c r="A7540" t="s">
        <v>16102</v>
      </c>
      <c r="B7540" s="1">
        <v>65</v>
      </c>
      <c r="C7540" t="s">
        <v>15988</v>
      </c>
      <c r="D7540">
        <v>12556181</v>
      </c>
      <c r="E7540" t="s">
        <v>16103</v>
      </c>
      <c r="F7540" t="s">
        <v>1363</v>
      </c>
      <c r="G7540" t="s">
        <v>1391</v>
      </c>
      <c r="H7540" s="3" t="s">
        <v>16104</v>
      </c>
      <c r="I7540">
        <v>2020</v>
      </c>
      <c r="J7540" s="15" t="s">
        <v>3527</v>
      </c>
      <c r="K7540">
        <v>2020</v>
      </c>
      <c r="L7540" t="s">
        <v>1367</v>
      </c>
      <c r="M7540" t="s">
        <v>13866</v>
      </c>
      <c r="N7540" t="s">
        <v>14070</v>
      </c>
      <c r="O7540" t="s">
        <v>12173</v>
      </c>
      <c r="P7540" t="s">
        <v>11531</v>
      </c>
      <c r="Q7540">
        <f t="shared" si="131"/>
        <v>1200</v>
      </c>
      <c r="R7540">
        <v>8163294</v>
      </c>
      <c r="S7540" t="s">
        <v>1382</v>
      </c>
      <c r="T7540" t="s">
        <v>16105</v>
      </c>
      <c r="U7540" s="75">
        <v>1200</v>
      </c>
      <c r="V7540">
        <v>10.99</v>
      </c>
      <c r="W7540">
        <v>13188</v>
      </c>
      <c r="AH7540" s="16"/>
      <c r="AI7540" t="s">
        <v>1375</v>
      </c>
    </row>
    <row r="7541" spans="1:35" x14ac:dyDescent="0.25">
      <c r="A7541" t="s">
        <v>16106</v>
      </c>
      <c r="B7541" s="1">
        <v>65</v>
      </c>
      <c r="C7541" t="s">
        <v>15988</v>
      </c>
      <c r="D7541">
        <v>11121521</v>
      </c>
      <c r="E7541" t="s">
        <v>15713</v>
      </c>
      <c r="F7541" t="s">
        <v>1363</v>
      </c>
      <c r="G7541" t="s">
        <v>1364</v>
      </c>
      <c r="H7541" s="3" t="s">
        <v>3511</v>
      </c>
      <c r="I7541">
        <v>2019</v>
      </c>
      <c r="J7541" s="15" t="s">
        <v>1640</v>
      </c>
      <c r="K7541">
        <v>2019</v>
      </c>
      <c r="L7541" t="s">
        <v>1367</v>
      </c>
      <c r="M7541" t="s">
        <v>14619</v>
      </c>
      <c r="N7541" t="s">
        <v>16107</v>
      </c>
      <c r="O7541" t="s">
        <v>12173</v>
      </c>
      <c r="P7541" t="s">
        <v>1234</v>
      </c>
      <c r="Q7541">
        <f t="shared" si="131"/>
        <v>300</v>
      </c>
      <c r="R7541">
        <v>8163294</v>
      </c>
      <c r="S7541" t="s">
        <v>1382</v>
      </c>
      <c r="T7541" t="s">
        <v>394</v>
      </c>
      <c r="U7541" s="75">
        <v>300</v>
      </c>
      <c r="V7541">
        <v>12.16</v>
      </c>
      <c r="W7541">
        <v>3648</v>
      </c>
      <c r="AH7541" s="16"/>
      <c r="AI7541" t="s">
        <v>1375</v>
      </c>
    </row>
    <row r="7542" spans="1:35" x14ac:dyDescent="0.25">
      <c r="A7542" t="s">
        <v>16108</v>
      </c>
      <c r="B7542" s="1">
        <v>65</v>
      </c>
      <c r="C7542" t="s">
        <v>15988</v>
      </c>
      <c r="D7542">
        <v>11501189</v>
      </c>
      <c r="E7542" t="s">
        <v>16025</v>
      </c>
      <c r="F7542" t="s">
        <v>1363</v>
      </c>
      <c r="G7542" t="s">
        <v>1364</v>
      </c>
      <c r="H7542" s="3" t="s">
        <v>6679</v>
      </c>
      <c r="I7542">
        <v>2019</v>
      </c>
      <c r="J7542" s="15" t="s">
        <v>4348</v>
      </c>
      <c r="K7542">
        <v>2019</v>
      </c>
      <c r="L7542" t="s">
        <v>1367</v>
      </c>
      <c r="M7542" t="s">
        <v>16109</v>
      </c>
      <c r="N7542" t="s">
        <v>16110</v>
      </c>
      <c r="O7542" t="s">
        <v>12173</v>
      </c>
      <c r="P7542" t="s">
        <v>1234</v>
      </c>
      <c r="Q7542">
        <f t="shared" si="131"/>
        <v>300</v>
      </c>
      <c r="R7542">
        <v>8163294</v>
      </c>
      <c r="S7542" t="s">
        <v>1382</v>
      </c>
      <c r="T7542" t="s">
        <v>16035</v>
      </c>
      <c r="U7542" s="75">
        <v>300</v>
      </c>
      <c r="V7542">
        <v>12.16</v>
      </c>
      <c r="W7542">
        <v>3648</v>
      </c>
      <c r="AH7542" s="16"/>
      <c r="AI7542" t="s">
        <v>1375</v>
      </c>
    </row>
    <row r="7543" spans="1:35" x14ac:dyDescent="0.25">
      <c r="A7543" t="s">
        <v>16111</v>
      </c>
      <c r="B7543" s="1">
        <v>65</v>
      </c>
      <c r="C7543" t="s">
        <v>16016</v>
      </c>
      <c r="D7543">
        <v>14875985</v>
      </c>
      <c r="E7543" t="s">
        <v>16112</v>
      </c>
      <c r="F7543" t="s">
        <v>1363</v>
      </c>
      <c r="G7543" t="s">
        <v>9607</v>
      </c>
      <c r="H7543" s="3" t="s">
        <v>4768</v>
      </c>
      <c r="I7543">
        <v>2021</v>
      </c>
      <c r="J7543" s="15" t="s">
        <v>2033</v>
      </c>
      <c r="K7543">
        <v>2021</v>
      </c>
      <c r="L7543" t="s">
        <v>1367</v>
      </c>
      <c r="M7543" t="s">
        <v>16113</v>
      </c>
      <c r="N7543" t="s">
        <v>16114</v>
      </c>
      <c r="O7543" t="s">
        <v>12173</v>
      </c>
      <c r="P7543" t="s">
        <v>133</v>
      </c>
      <c r="Q7543">
        <f t="shared" si="131"/>
        <v>3600</v>
      </c>
      <c r="R7543">
        <v>7505043</v>
      </c>
      <c r="S7543" t="s">
        <v>1378</v>
      </c>
      <c r="T7543" t="s">
        <v>1379</v>
      </c>
      <c r="U7543" s="75">
        <v>3600</v>
      </c>
      <c r="V7543">
        <v>9.92</v>
      </c>
      <c r="W7543">
        <v>35712</v>
      </c>
      <c r="AH7543" s="16"/>
      <c r="AI7543" t="s">
        <v>1375</v>
      </c>
    </row>
    <row r="7544" spans="1:35" x14ac:dyDescent="0.25">
      <c r="A7544" t="s">
        <v>16115</v>
      </c>
      <c r="B7544" s="1">
        <v>65</v>
      </c>
      <c r="C7544" t="s">
        <v>16016</v>
      </c>
      <c r="D7544">
        <v>17126584</v>
      </c>
      <c r="E7544" t="s">
        <v>16116</v>
      </c>
      <c r="F7544" t="s">
        <v>1363</v>
      </c>
      <c r="G7544" t="s">
        <v>1391</v>
      </c>
      <c r="H7544" s="3" t="s">
        <v>4127</v>
      </c>
      <c r="I7544">
        <v>2022</v>
      </c>
      <c r="J7544" s="15" t="s">
        <v>2166</v>
      </c>
      <c r="K7544">
        <v>2022</v>
      </c>
      <c r="L7544" t="s">
        <v>1367</v>
      </c>
      <c r="M7544" t="s">
        <v>13866</v>
      </c>
      <c r="N7544" t="s">
        <v>14070</v>
      </c>
      <c r="O7544" t="s">
        <v>12173</v>
      </c>
      <c r="P7544" t="s">
        <v>11523</v>
      </c>
      <c r="Q7544">
        <f t="shared" si="131"/>
        <v>996</v>
      </c>
      <c r="R7544">
        <v>24125814</v>
      </c>
      <c r="S7544" t="s">
        <v>2370</v>
      </c>
      <c r="T7544" t="s">
        <v>15286</v>
      </c>
      <c r="U7544" s="75">
        <v>996</v>
      </c>
      <c r="V7544">
        <v>12</v>
      </c>
      <c r="W7544">
        <v>11952</v>
      </c>
      <c r="AH7544" s="16"/>
      <c r="AI7544" t="s">
        <v>1375</v>
      </c>
    </row>
    <row r="7545" spans="1:35" x14ac:dyDescent="0.25">
      <c r="A7545" t="s">
        <v>16117</v>
      </c>
      <c r="B7545" s="1">
        <v>65</v>
      </c>
      <c r="C7545" t="s">
        <v>16016</v>
      </c>
      <c r="D7545">
        <v>17265444</v>
      </c>
      <c r="E7545" t="s">
        <v>16118</v>
      </c>
      <c r="F7545" t="s">
        <v>1363</v>
      </c>
      <c r="G7545" t="s">
        <v>1364</v>
      </c>
      <c r="H7545" s="3" t="s">
        <v>1487</v>
      </c>
      <c r="I7545">
        <v>2022</v>
      </c>
      <c r="J7545" s="15" t="s">
        <v>5133</v>
      </c>
      <c r="K7545">
        <v>2022</v>
      </c>
      <c r="L7545" t="s">
        <v>1367</v>
      </c>
      <c r="M7545" t="s">
        <v>14169</v>
      </c>
      <c r="N7545" t="s">
        <v>14170</v>
      </c>
      <c r="O7545" t="s">
        <v>12173</v>
      </c>
      <c r="P7545" t="s">
        <v>11523</v>
      </c>
      <c r="Q7545">
        <f t="shared" si="131"/>
        <v>2700</v>
      </c>
      <c r="R7545">
        <v>24125814</v>
      </c>
      <c r="S7545" t="s">
        <v>2370</v>
      </c>
      <c r="T7545" t="s">
        <v>15286</v>
      </c>
      <c r="U7545" s="75">
        <v>2700</v>
      </c>
      <c r="V7545">
        <v>11.5</v>
      </c>
      <c r="W7545">
        <v>31050</v>
      </c>
      <c r="AH7545" s="16"/>
      <c r="AI7545" t="s">
        <v>1375</v>
      </c>
    </row>
    <row r="7546" spans="1:35" x14ac:dyDescent="0.25">
      <c r="A7546" t="s">
        <v>16119</v>
      </c>
      <c r="B7546" s="1">
        <v>65</v>
      </c>
      <c r="C7546" t="s">
        <v>15988</v>
      </c>
      <c r="D7546">
        <v>9266186</v>
      </c>
      <c r="E7546" t="s">
        <v>2598</v>
      </c>
      <c r="F7546" t="s">
        <v>1363</v>
      </c>
      <c r="G7546" t="s">
        <v>1364</v>
      </c>
      <c r="H7546" s="3" t="s">
        <v>2599</v>
      </c>
      <c r="I7546">
        <v>2018</v>
      </c>
      <c r="J7546" s="15" t="s">
        <v>2600</v>
      </c>
      <c r="K7546">
        <v>2018</v>
      </c>
      <c r="L7546" t="s">
        <v>1367</v>
      </c>
      <c r="M7546" t="s">
        <v>16003</v>
      </c>
      <c r="N7546" t="s">
        <v>16004</v>
      </c>
      <c r="O7546" t="s">
        <v>12173</v>
      </c>
      <c r="P7546" t="s">
        <v>13616</v>
      </c>
      <c r="Q7546">
        <f t="shared" si="131"/>
        <v>2000</v>
      </c>
      <c r="R7546">
        <v>42224799</v>
      </c>
      <c r="S7546" t="s">
        <v>13934</v>
      </c>
      <c r="T7546" t="s">
        <v>16120</v>
      </c>
      <c r="U7546" s="75">
        <v>2000</v>
      </c>
      <c r="V7546">
        <v>15.5</v>
      </c>
      <c r="W7546">
        <v>31000</v>
      </c>
      <c r="AH7546" s="16"/>
      <c r="AI7546" t="s">
        <v>1375</v>
      </c>
    </row>
    <row r="7547" spans="1:35" x14ac:dyDescent="0.25">
      <c r="A7547" t="s">
        <v>16121</v>
      </c>
      <c r="B7547" s="1">
        <v>65</v>
      </c>
      <c r="C7547" t="s">
        <v>15988</v>
      </c>
      <c r="D7547">
        <v>10838007</v>
      </c>
      <c r="E7547" t="s">
        <v>16122</v>
      </c>
      <c r="F7547" t="s">
        <v>1363</v>
      </c>
      <c r="G7547" t="s">
        <v>1364</v>
      </c>
      <c r="H7547" s="3" t="s">
        <v>6568</v>
      </c>
      <c r="I7547">
        <v>2019</v>
      </c>
      <c r="J7547" s="15" t="s">
        <v>6589</v>
      </c>
      <c r="K7547">
        <v>2019</v>
      </c>
      <c r="L7547" t="s">
        <v>1367</v>
      </c>
      <c r="M7547" t="s">
        <v>16123</v>
      </c>
      <c r="N7547" t="s">
        <v>16124</v>
      </c>
      <c r="O7547" t="s">
        <v>12173</v>
      </c>
      <c r="P7547" t="s">
        <v>13616</v>
      </c>
      <c r="Q7547">
        <f t="shared" si="131"/>
        <v>800</v>
      </c>
      <c r="R7547">
        <v>4556984</v>
      </c>
      <c r="S7547" t="s">
        <v>11614</v>
      </c>
      <c r="T7547" t="s">
        <v>11796</v>
      </c>
      <c r="U7547" s="75">
        <v>800</v>
      </c>
      <c r="V7547">
        <v>9</v>
      </c>
      <c r="W7547">
        <v>7200</v>
      </c>
      <c r="AH7547" s="16"/>
      <c r="AI7547" t="s">
        <v>1375</v>
      </c>
    </row>
    <row r="7548" spans="1:35" x14ac:dyDescent="0.25">
      <c r="A7548" t="s">
        <v>16125</v>
      </c>
      <c r="B7548" s="1">
        <v>65</v>
      </c>
      <c r="C7548" t="s">
        <v>15988</v>
      </c>
      <c r="D7548">
        <v>10266836</v>
      </c>
      <c r="E7548" t="s">
        <v>14353</v>
      </c>
      <c r="F7548" t="s">
        <v>1363</v>
      </c>
      <c r="G7548" t="s">
        <v>1364</v>
      </c>
      <c r="H7548" s="3" t="s">
        <v>6722</v>
      </c>
      <c r="I7548">
        <v>2019</v>
      </c>
      <c r="J7548" s="15" t="s">
        <v>4357</v>
      </c>
      <c r="K7548">
        <v>2019</v>
      </c>
      <c r="L7548" t="s">
        <v>1367</v>
      </c>
      <c r="M7548" t="s">
        <v>16126</v>
      </c>
      <c r="N7548" t="s">
        <v>16126</v>
      </c>
      <c r="O7548" t="s">
        <v>12173</v>
      </c>
      <c r="P7548" t="s">
        <v>1234</v>
      </c>
      <c r="Q7548">
        <f t="shared" si="131"/>
        <v>600</v>
      </c>
      <c r="R7548">
        <v>8163294</v>
      </c>
      <c r="S7548" t="s">
        <v>1382</v>
      </c>
      <c r="T7548" t="s">
        <v>394</v>
      </c>
      <c r="U7548" s="75">
        <v>600</v>
      </c>
      <c r="V7548">
        <v>13.71</v>
      </c>
      <c r="W7548">
        <v>8226</v>
      </c>
      <c r="AH7548" s="16"/>
      <c r="AI7548" t="s">
        <v>1375</v>
      </c>
    </row>
    <row r="7549" spans="1:35" x14ac:dyDescent="0.25">
      <c r="A7549" t="s">
        <v>16127</v>
      </c>
      <c r="B7549" s="1">
        <v>65</v>
      </c>
      <c r="C7549" t="s">
        <v>16016</v>
      </c>
      <c r="D7549">
        <v>9097651</v>
      </c>
      <c r="E7549" t="s">
        <v>16128</v>
      </c>
      <c r="F7549" t="s">
        <v>1363</v>
      </c>
      <c r="G7549" t="s">
        <v>1364</v>
      </c>
      <c r="H7549" s="3" t="s">
        <v>1609</v>
      </c>
      <c r="I7549">
        <v>2018</v>
      </c>
      <c r="J7549" s="15" t="s">
        <v>1621</v>
      </c>
      <c r="K7549">
        <v>2018</v>
      </c>
      <c r="L7549" t="s">
        <v>1394</v>
      </c>
      <c r="M7549" t="s">
        <v>16129</v>
      </c>
      <c r="N7549" t="s">
        <v>16129</v>
      </c>
      <c r="O7549" t="s">
        <v>12173</v>
      </c>
      <c r="P7549" t="s">
        <v>11927</v>
      </c>
      <c r="Q7549">
        <f t="shared" si="131"/>
        <v>1130</v>
      </c>
      <c r="R7549">
        <v>22339655</v>
      </c>
      <c r="S7549" t="s">
        <v>2103</v>
      </c>
      <c r="T7549" t="s">
        <v>14180</v>
      </c>
      <c r="U7549" s="75">
        <v>1130</v>
      </c>
      <c r="V7549">
        <v>15</v>
      </c>
      <c r="W7549">
        <v>16950</v>
      </c>
      <c r="AH7549" s="16"/>
      <c r="AI7549" t="s">
        <v>1375</v>
      </c>
    </row>
    <row r="7550" spans="1:35" x14ac:dyDescent="0.25">
      <c r="A7550" t="s">
        <v>16130</v>
      </c>
      <c r="B7550" s="1">
        <v>65</v>
      </c>
      <c r="C7550" t="s">
        <v>15988</v>
      </c>
      <c r="D7550">
        <v>9591141</v>
      </c>
      <c r="E7550" t="s">
        <v>16131</v>
      </c>
      <c r="F7550" t="s">
        <v>1363</v>
      </c>
      <c r="G7550" t="s">
        <v>1364</v>
      </c>
      <c r="H7550" s="3" t="s">
        <v>7509</v>
      </c>
      <c r="I7550">
        <v>2019</v>
      </c>
      <c r="J7550" s="15" t="s">
        <v>2569</v>
      </c>
      <c r="K7550">
        <v>2019</v>
      </c>
      <c r="L7550" t="s">
        <v>1367</v>
      </c>
      <c r="M7550" t="s">
        <v>16132</v>
      </c>
      <c r="N7550" t="s">
        <v>16132</v>
      </c>
      <c r="O7550" t="s">
        <v>12173</v>
      </c>
      <c r="P7550" t="s">
        <v>13616</v>
      </c>
      <c r="Q7550">
        <f t="shared" si="131"/>
        <v>3600</v>
      </c>
      <c r="R7550">
        <v>22339655</v>
      </c>
      <c r="S7550" t="s">
        <v>2103</v>
      </c>
      <c r="T7550" t="s">
        <v>14308</v>
      </c>
      <c r="U7550" s="75">
        <v>3600</v>
      </c>
      <c r="V7550">
        <v>17.850000000000001</v>
      </c>
      <c r="W7550">
        <v>64260</v>
      </c>
      <c r="AH7550" s="16"/>
      <c r="AI7550" t="s">
        <v>1375</v>
      </c>
    </row>
    <row r="7551" spans="1:35" x14ac:dyDescent="0.25">
      <c r="A7551" t="s">
        <v>16133</v>
      </c>
      <c r="B7551" s="1">
        <v>65</v>
      </c>
      <c r="C7551" t="s">
        <v>15988</v>
      </c>
      <c r="D7551">
        <v>9639616</v>
      </c>
      <c r="E7551" t="s">
        <v>15708</v>
      </c>
      <c r="F7551" t="s">
        <v>1363</v>
      </c>
      <c r="G7551" t="s">
        <v>1364</v>
      </c>
      <c r="H7551" s="3" t="s">
        <v>12379</v>
      </c>
      <c r="I7551">
        <v>2019</v>
      </c>
      <c r="J7551" s="15" t="s">
        <v>1741</v>
      </c>
      <c r="K7551">
        <v>2019</v>
      </c>
      <c r="L7551" t="s">
        <v>1367</v>
      </c>
      <c r="M7551" t="s">
        <v>16109</v>
      </c>
      <c r="N7551" t="s">
        <v>16134</v>
      </c>
      <c r="O7551" t="s">
        <v>12173</v>
      </c>
      <c r="P7551" t="s">
        <v>1234</v>
      </c>
      <c r="Q7551">
        <f t="shared" si="131"/>
        <v>1000</v>
      </c>
      <c r="R7551">
        <v>22339655</v>
      </c>
      <c r="S7551" t="s">
        <v>2103</v>
      </c>
      <c r="T7551" t="s">
        <v>14145</v>
      </c>
      <c r="U7551" s="75">
        <v>1000</v>
      </c>
      <c r="V7551">
        <v>17.850000000000001</v>
      </c>
      <c r="W7551">
        <v>17850</v>
      </c>
      <c r="AH7551" s="16"/>
      <c r="AI7551" t="s">
        <v>1375</v>
      </c>
    </row>
    <row r="7552" spans="1:35" x14ac:dyDescent="0.25">
      <c r="A7552" t="s">
        <v>16135</v>
      </c>
      <c r="B7552" s="1">
        <v>65</v>
      </c>
      <c r="C7552" t="s">
        <v>16016</v>
      </c>
      <c r="D7552">
        <v>10858679</v>
      </c>
      <c r="E7552" t="s">
        <v>14292</v>
      </c>
      <c r="F7552" t="s">
        <v>1363</v>
      </c>
      <c r="G7552" t="s">
        <v>1364</v>
      </c>
      <c r="H7552" s="3" t="s">
        <v>6589</v>
      </c>
      <c r="I7552">
        <v>2019</v>
      </c>
      <c r="J7552" s="15" t="s">
        <v>7495</v>
      </c>
      <c r="K7552">
        <v>2019</v>
      </c>
      <c r="L7552" t="s">
        <v>1367</v>
      </c>
      <c r="M7552" t="s">
        <v>13866</v>
      </c>
      <c r="N7552" t="s">
        <v>14070</v>
      </c>
      <c r="O7552" t="s">
        <v>12173</v>
      </c>
      <c r="P7552" t="s">
        <v>11523</v>
      </c>
      <c r="Q7552">
        <f t="shared" si="131"/>
        <v>400</v>
      </c>
      <c r="R7552">
        <v>8163294</v>
      </c>
      <c r="S7552" t="s">
        <v>1382</v>
      </c>
      <c r="T7552" t="s">
        <v>16035</v>
      </c>
      <c r="U7552" s="75">
        <v>400</v>
      </c>
      <c r="V7552">
        <v>13.8</v>
      </c>
      <c r="W7552">
        <v>5520</v>
      </c>
      <c r="AH7552" s="16"/>
      <c r="AI7552" t="s">
        <v>1375</v>
      </c>
    </row>
    <row r="7553" spans="1:35" x14ac:dyDescent="0.25">
      <c r="A7553" t="s">
        <v>16136</v>
      </c>
      <c r="B7553" s="1">
        <v>65</v>
      </c>
      <c r="C7553" t="s">
        <v>15988</v>
      </c>
      <c r="D7553">
        <v>15145301</v>
      </c>
      <c r="E7553" t="s">
        <v>12888</v>
      </c>
      <c r="F7553" t="s">
        <v>1363</v>
      </c>
      <c r="G7553" t="s">
        <v>1364</v>
      </c>
      <c r="H7553" s="3" t="s">
        <v>1447</v>
      </c>
      <c r="I7553">
        <v>2021</v>
      </c>
      <c r="J7553" s="15" t="s">
        <v>2090</v>
      </c>
      <c r="K7553">
        <v>2021</v>
      </c>
      <c r="L7553" t="s">
        <v>1367</v>
      </c>
      <c r="M7553" t="s">
        <v>13866</v>
      </c>
      <c r="N7553" t="s">
        <v>14070</v>
      </c>
      <c r="O7553" t="s">
        <v>12173</v>
      </c>
      <c r="P7553" t="s">
        <v>11531</v>
      </c>
      <c r="Q7553">
        <f t="shared" si="131"/>
        <v>633</v>
      </c>
      <c r="R7553">
        <v>24125814</v>
      </c>
      <c r="S7553" t="s">
        <v>2370</v>
      </c>
      <c r="T7553" t="s">
        <v>16137</v>
      </c>
      <c r="U7553" s="75">
        <v>633</v>
      </c>
      <c r="V7553">
        <v>11.4</v>
      </c>
      <c r="W7553">
        <v>7216.2</v>
      </c>
      <c r="AH7553" s="16"/>
      <c r="AI7553" t="s">
        <v>1375</v>
      </c>
    </row>
    <row r="7554" spans="1:35" x14ac:dyDescent="0.25">
      <c r="A7554" t="s">
        <v>16138</v>
      </c>
      <c r="B7554" s="1">
        <v>65</v>
      </c>
      <c r="C7554" t="s">
        <v>16016</v>
      </c>
      <c r="D7554">
        <v>17688868</v>
      </c>
      <c r="E7554" t="s">
        <v>16139</v>
      </c>
      <c r="F7554" t="s">
        <v>1363</v>
      </c>
      <c r="G7554" t="s">
        <v>1391</v>
      </c>
      <c r="H7554" s="3" t="s">
        <v>1784</v>
      </c>
      <c r="I7554">
        <v>2022</v>
      </c>
      <c r="J7554" s="15" t="s">
        <v>5313</v>
      </c>
      <c r="K7554">
        <v>2022</v>
      </c>
      <c r="L7554" t="s">
        <v>1367</v>
      </c>
      <c r="M7554" t="s">
        <v>16059</v>
      </c>
      <c r="N7554" t="s">
        <v>16060</v>
      </c>
      <c r="O7554" t="s">
        <v>12173</v>
      </c>
      <c r="P7554" t="s">
        <v>133</v>
      </c>
      <c r="Q7554">
        <f t="shared" ref="Q7554:Q7617" si="132">U7554</f>
        <v>230</v>
      </c>
      <c r="R7554">
        <v>24125814</v>
      </c>
      <c r="S7554" t="s">
        <v>2370</v>
      </c>
      <c r="T7554" t="s">
        <v>16140</v>
      </c>
      <c r="U7554" s="75">
        <v>230</v>
      </c>
      <c r="V7554">
        <v>10</v>
      </c>
      <c r="W7554">
        <v>2300</v>
      </c>
      <c r="AH7554" s="16"/>
      <c r="AI7554" t="s">
        <v>1375</v>
      </c>
    </row>
    <row r="7555" spans="1:35" x14ac:dyDescent="0.25">
      <c r="A7555" t="s">
        <v>16141</v>
      </c>
      <c r="B7555" s="1">
        <v>65</v>
      </c>
      <c r="C7555" t="s">
        <v>15988</v>
      </c>
      <c r="D7555">
        <v>18361528</v>
      </c>
      <c r="E7555" t="s">
        <v>8660</v>
      </c>
      <c r="F7555" t="s">
        <v>1363</v>
      </c>
      <c r="G7555" t="s">
        <v>1364</v>
      </c>
      <c r="H7555" s="3" t="s">
        <v>4212</v>
      </c>
      <c r="I7555">
        <v>2022</v>
      </c>
      <c r="J7555" s="15" t="s">
        <v>2724</v>
      </c>
      <c r="K7555">
        <v>2022</v>
      </c>
      <c r="L7555" t="s">
        <v>1367</v>
      </c>
      <c r="M7555" t="s">
        <v>14169</v>
      </c>
      <c r="N7555" t="s">
        <v>14170</v>
      </c>
      <c r="O7555" t="s">
        <v>12173</v>
      </c>
      <c r="P7555" t="s">
        <v>11531</v>
      </c>
      <c r="Q7555">
        <f t="shared" si="132"/>
        <v>300</v>
      </c>
      <c r="R7555">
        <v>24125814</v>
      </c>
      <c r="S7555" t="s">
        <v>2370</v>
      </c>
      <c r="T7555" t="s">
        <v>16142</v>
      </c>
      <c r="U7555" s="75">
        <v>300</v>
      </c>
      <c r="V7555">
        <v>11</v>
      </c>
      <c r="W7555">
        <v>3300</v>
      </c>
      <c r="AH7555" s="16"/>
      <c r="AI7555" t="s">
        <v>1375</v>
      </c>
    </row>
    <row r="7556" spans="1:35" x14ac:dyDescent="0.25">
      <c r="A7556" t="s">
        <v>16143</v>
      </c>
      <c r="B7556" s="1">
        <v>65</v>
      </c>
      <c r="C7556" t="s">
        <v>15988</v>
      </c>
      <c r="D7556">
        <v>18665225</v>
      </c>
      <c r="E7556" t="s">
        <v>16144</v>
      </c>
      <c r="F7556" t="s">
        <v>1363</v>
      </c>
      <c r="G7556" t="s">
        <v>1391</v>
      </c>
      <c r="H7556" s="3" t="s">
        <v>5184</v>
      </c>
      <c r="I7556">
        <v>2022</v>
      </c>
      <c r="J7556" s="15" t="s">
        <v>4152</v>
      </c>
      <c r="K7556">
        <v>2022</v>
      </c>
      <c r="L7556" t="s">
        <v>1367</v>
      </c>
      <c r="M7556" t="s">
        <v>13866</v>
      </c>
      <c r="N7556" t="s">
        <v>14070</v>
      </c>
      <c r="O7556" t="s">
        <v>12173</v>
      </c>
      <c r="P7556" t="s">
        <v>11531</v>
      </c>
      <c r="Q7556">
        <f t="shared" si="132"/>
        <v>450</v>
      </c>
      <c r="R7556">
        <v>24125814</v>
      </c>
      <c r="S7556" t="s">
        <v>2370</v>
      </c>
      <c r="T7556" t="s">
        <v>16047</v>
      </c>
      <c r="U7556" s="75">
        <v>450</v>
      </c>
      <c r="V7556">
        <v>12</v>
      </c>
      <c r="W7556">
        <v>5400</v>
      </c>
      <c r="AH7556" s="16"/>
      <c r="AI7556" t="s">
        <v>1375</v>
      </c>
    </row>
    <row r="7557" spans="1:35" x14ac:dyDescent="0.25">
      <c r="A7557" t="s">
        <v>16145</v>
      </c>
      <c r="B7557" s="1">
        <v>65</v>
      </c>
      <c r="C7557" t="s">
        <v>15988</v>
      </c>
      <c r="D7557">
        <v>8723850</v>
      </c>
      <c r="E7557" t="s">
        <v>16146</v>
      </c>
      <c r="F7557" t="s">
        <v>1363</v>
      </c>
      <c r="G7557" t="s">
        <v>1364</v>
      </c>
      <c r="H7557" s="3" t="s">
        <v>13817</v>
      </c>
      <c r="I7557">
        <v>2018</v>
      </c>
      <c r="J7557" s="15" t="s">
        <v>7555</v>
      </c>
      <c r="K7557">
        <v>2018</v>
      </c>
      <c r="L7557" t="s">
        <v>1367</v>
      </c>
      <c r="M7557" t="s">
        <v>16147</v>
      </c>
      <c r="N7557" t="s">
        <v>16147</v>
      </c>
      <c r="O7557" t="s">
        <v>12173</v>
      </c>
      <c r="P7557" t="s">
        <v>1234</v>
      </c>
      <c r="Q7557">
        <f t="shared" si="132"/>
        <v>1000</v>
      </c>
      <c r="R7557">
        <v>84449497</v>
      </c>
      <c r="S7557" t="s">
        <v>2017</v>
      </c>
      <c r="T7557" t="s">
        <v>16148</v>
      </c>
      <c r="U7557" s="75">
        <v>1000</v>
      </c>
      <c r="V7557">
        <v>14.32</v>
      </c>
      <c r="W7557">
        <v>14320</v>
      </c>
      <c r="AH7557" s="16"/>
      <c r="AI7557" t="s">
        <v>1375</v>
      </c>
    </row>
    <row r="7558" spans="1:35" x14ac:dyDescent="0.25">
      <c r="A7558" t="s">
        <v>16149</v>
      </c>
      <c r="B7558" s="1">
        <v>65</v>
      </c>
      <c r="C7558" t="s">
        <v>16016</v>
      </c>
      <c r="D7558">
        <v>8725004</v>
      </c>
      <c r="E7558" t="s">
        <v>13816</v>
      </c>
      <c r="F7558" t="s">
        <v>1363</v>
      </c>
      <c r="G7558" t="s">
        <v>1391</v>
      </c>
      <c r="H7558" s="3" t="s">
        <v>13817</v>
      </c>
      <c r="I7558">
        <v>2018</v>
      </c>
      <c r="J7558" s="15" t="s">
        <v>7555</v>
      </c>
      <c r="K7558">
        <v>2018</v>
      </c>
      <c r="L7558" t="s">
        <v>1367</v>
      </c>
      <c r="M7558" t="s">
        <v>13816</v>
      </c>
      <c r="N7558" t="s">
        <v>13818</v>
      </c>
      <c r="O7558" t="s">
        <v>12173</v>
      </c>
      <c r="P7558" t="s">
        <v>133</v>
      </c>
      <c r="Q7558">
        <f t="shared" si="132"/>
        <v>150</v>
      </c>
      <c r="R7558">
        <v>84449497</v>
      </c>
      <c r="S7558" t="s">
        <v>2017</v>
      </c>
      <c r="T7558" t="s">
        <v>13819</v>
      </c>
      <c r="U7558" s="75">
        <v>150</v>
      </c>
      <c r="V7558">
        <v>14.32</v>
      </c>
      <c r="W7558">
        <v>2148</v>
      </c>
      <c r="AH7558" s="16"/>
      <c r="AI7558" t="s">
        <v>1375</v>
      </c>
    </row>
    <row r="7559" spans="1:35" x14ac:dyDescent="0.25">
      <c r="A7559" t="s">
        <v>16150</v>
      </c>
      <c r="B7559" s="1">
        <v>65</v>
      </c>
      <c r="C7559" t="s">
        <v>15988</v>
      </c>
      <c r="D7559">
        <v>8732671</v>
      </c>
      <c r="E7559" t="s">
        <v>16151</v>
      </c>
      <c r="F7559" t="s">
        <v>1363</v>
      </c>
      <c r="G7559" t="s">
        <v>1364</v>
      </c>
      <c r="H7559" s="3" t="s">
        <v>12758</v>
      </c>
      <c r="I7559">
        <v>2018</v>
      </c>
      <c r="J7559" s="15" t="s">
        <v>13743</v>
      </c>
      <c r="K7559">
        <v>2018</v>
      </c>
      <c r="L7559" t="s">
        <v>1394</v>
      </c>
      <c r="M7559" t="s">
        <v>13866</v>
      </c>
      <c r="N7559" t="s">
        <v>14770</v>
      </c>
      <c r="O7559" t="s">
        <v>12173</v>
      </c>
      <c r="P7559" t="s">
        <v>11531</v>
      </c>
      <c r="Q7559">
        <f t="shared" si="132"/>
        <v>6000</v>
      </c>
      <c r="R7559">
        <v>84449497</v>
      </c>
      <c r="S7559" t="s">
        <v>2017</v>
      </c>
      <c r="T7559" t="s">
        <v>16152</v>
      </c>
      <c r="U7559" s="75">
        <v>6000</v>
      </c>
      <c r="V7559">
        <v>14.32</v>
      </c>
      <c r="W7559">
        <v>85920</v>
      </c>
      <c r="AH7559" s="16"/>
      <c r="AI7559" t="s">
        <v>1375</v>
      </c>
    </row>
    <row r="7560" spans="1:35" x14ac:dyDescent="0.25">
      <c r="A7560" t="s">
        <v>16153</v>
      </c>
      <c r="B7560" s="1">
        <v>65</v>
      </c>
      <c r="C7560" t="s">
        <v>15988</v>
      </c>
      <c r="D7560">
        <v>9821473</v>
      </c>
      <c r="E7560" t="s">
        <v>9289</v>
      </c>
      <c r="F7560" t="s">
        <v>1363</v>
      </c>
      <c r="G7560" t="s">
        <v>1364</v>
      </c>
      <c r="H7560" s="3" t="s">
        <v>6619</v>
      </c>
      <c r="I7560">
        <v>2019</v>
      </c>
      <c r="J7560" s="15" t="s">
        <v>2651</v>
      </c>
      <c r="K7560">
        <v>2019</v>
      </c>
      <c r="L7560" t="s">
        <v>1367</v>
      </c>
      <c r="M7560" t="s">
        <v>16154</v>
      </c>
      <c r="N7560" t="s">
        <v>16110</v>
      </c>
      <c r="O7560" t="s">
        <v>12173</v>
      </c>
      <c r="P7560" t="s">
        <v>1234</v>
      </c>
      <c r="Q7560">
        <f t="shared" si="132"/>
        <v>700</v>
      </c>
      <c r="R7560">
        <v>22339655</v>
      </c>
      <c r="S7560" t="s">
        <v>2103</v>
      </c>
      <c r="T7560" t="s">
        <v>14145</v>
      </c>
      <c r="U7560" s="75">
        <v>700</v>
      </c>
      <c r="V7560">
        <v>17.850000000000001</v>
      </c>
      <c r="W7560">
        <v>12495</v>
      </c>
      <c r="AH7560" s="16"/>
      <c r="AI7560" t="s">
        <v>1375</v>
      </c>
    </row>
    <row r="7561" spans="1:35" x14ac:dyDescent="0.25">
      <c r="A7561" t="s">
        <v>16155</v>
      </c>
      <c r="B7561" s="1">
        <v>65</v>
      </c>
      <c r="C7561" t="s">
        <v>15988</v>
      </c>
      <c r="D7561">
        <v>11153032</v>
      </c>
      <c r="E7561" t="s">
        <v>3968</v>
      </c>
      <c r="F7561" t="s">
        <v>1363</v>
      </c>
      <c r="G7561" t="s">
        <v>1364</v>
      </c>
      <c r="H7561" s="3" t="s">
        <v>1640</v>
      </c>
      <c r="I7561">
        <v>2019</v>
      </c>
      <c r="J7561" s="15" t="s">
        <v>1641</v>
      </c>
      <c r="K7561">
        <v>2019</v>
      </c>
      <c r="L7561" t="s">
        <v>1367</v>
      </c>
      <c r="M7561" t="s">
        <v>16156</v>
      </c>
      <c r="N7561" t="s">
        <v>16156</v>
      </c>
      <c r="O7561" t="s">
        <v>12173</v>
      </c>
      <c r="P7561" t="s">
        <v>13616</v>
      </c>
      <c r="Q7561">
        <f t="shared" si="132"/>
        <v>1000</v>
      </c>
      <c r="R7561">
        <v>4556984</v>
      </c>
      <c r="S7561" t="s">
        <v>11614</v>
      </c>
      <c r="T7561" t="s">
        <v>11796</v>
      </c>
      <c r="U7561" s="75">
        <v>1000</v>
      </c>
      <c r="V7561">
        <v>9</v>
      </c>
      <c r="W7561">
        <v>9000</v>
      </c>
      <c r="AH7561" s="16"/>
      <c r="AI7561" t="s">
        <v>1375</v>
      </c>
    </row>
    <row r="7562" spans="1:35" x14ac:dyDescent="0.25">
      <c r="A7562" t="s">
        <v>16157</v>
      </c>
      <c r="B7562" s="1">
        <v>65</v>
      </c>
      <c r="C7562" t="s">
        <v>16016</v>
      </c>
      <c r="D7562">
        <v>11159707</v>
      </c>
      <c r="E7562" t="s">
        <v>16158</v>
      </c>
      <c r="F7562" t="s">
        <v>1363</v>
      </c>
      <c r="G7562" t="s">
        <v>1364</v>
      </c>
      <c r="H7562" s="3" t="s">
        <v>3511</v>
      </c>
      <c r="I7562">
        <v>2019</v>
      </c>
      <c r="J7562" s="15" t="s">
        <v>1640</v>
      </c>
      <c r="K7562">
        <v>2019</v>
      </c>
      <c r="L7562" t="s">
        <v>1367</v>
      </c>
      <c r="M7562" t="s">
        <v>16159</v>
      </c>
      <c r="N7562" t="s">
        <v>16160</v>
      </c>
      <c r="O7562" t="s">
        <v>12173</v>
      </c>
      <c r="P7562" t="s">
        <v>11927</v>
      </c>
      <c r="Q7562">
        <f t="shared" si="132"/>
        <v>2100</v>
      </c>
      <c r="R7562">
        <v>8163294</v>
      </c>
      <c r="S7562" t="s">
        <v>1382</v>
      </c>
      <c r="T7562" t="s">
        <v>394</v>
      </c>
      <c r="U7562" s="75">
        <v>2100</v>
      </c>
      <c r="V7562">
        <v>11.39</v>
      </c>
      <c r="W7562">
        <v>23919</v>
      </c>
      <c r="AH7562" s="16"/>
      <c r="AI7562" t="s">
        <v>1375</v>
      </c>
    </row>
    <row r="7563" spans="1:35" x14ac:dyDescent="0.25">
      <c r="A7563" t="s">
        <v>16161</v>
      </c>
      <c r="B7563" s="1">
        <v>65</v>
      </c>
      <c r="C7563" t="s">
        <v>15988</v>
      </c>
      <c r="D7563">
        <v>15463206</v>
      </c>
      <c r="E7563" t="s">
        <v>16162</v>
      </c>
      <c r="F7563" t="s">
        <v>1363</v>
      </c>
      <c r="G7563" t="s">
        <v>1391</v>
      </c>
      <c r="H7563" s="3" t="s">
        <v>16163</v>
      </c>
      <c r="I7563">
        <v>2021</v>
      </c>
      <c r="J7563" s="15" t="s">
        <v>1694</v>
      </c>
      <c r="K7563">
        <v>2021</v>
      </c>
      <c r="L7563" t="s">
        <v>1367</v>
      </c>
      <c r="M7563" t="s">
        <v>13866</v>
      </c>
      <c r="N7563" t="s">
        <v>14070</v>
      </c>
      <c r="O7563" t="s">
        <v>12173</v>
      </c>
      <c r="P7563" t="s">
        <v>11531</v>
      </c>
      <c r="Q7563">
        <f t="shared" si="132"/>
        <v>24</v>
      </c>
      <c r="R7563">
        <v>24125814</v>
      </c>
      <c r="S7563" t="s">
        <v>2370</v>
      </c>
      <c r="T7563" t="s">
        <v>16164</v>
      </c>
      <c r="U7563" s="75">
        <v>24</v>
      </c>
      <c r="V7563">
        <v>11.4</v>
      </c>
      <c r="W7563">
        <v>273.60000000000002</v>
      </c>
      <c r="AH7563" s="16"/>
      <c r="AI7563" t="s">
        <v>1375</v>
      </c>
    </row>
    <row r="7564" spans="1:35" x14ac:dyDescent="0.25">
      <c r="A7564" t="s">
        <v>16165</v>
      </c>
      <c r="B7564" s="1">
        <v>65</v>
      </c>
      <c r="C7564" t="s">
        <v>16016</v>
      </c>
      <c r="D7564">
        <v>15491692</v>
      </c>
      <c r="E7564" t="s">
        <v>16166</v>
      </c>
      <c r="F7564" t="s">
        <v>1363</v>
      </c>
      <c r="G7564" t="s">
        <v>9607</v>
      </c>
      <c r="H7564" s="3" t="s">
        <v>1908</v>
      </c>
      <c r="I7564">
        <v>2021</v>
      </c>
      <c r="J7564" s="15" t="s">
        <v>1458</v>
      </c>
      <c r="K7564">
        <v>2021</v>
      </c>
      <c r="L7564" t="s">
        <v>1367</v>
      </c>
      <c r="M7564" t="s">
        <v>16031</v>
      </c>
      <c r="N7564" t="s">
        <v>16031</v>
      </c>
      <c r="O7564" t="s">
        <v>12173</v>
      </c>
      <c r="P7564" t="s">
        <v>133</v>
      </c>
      <c r="Q7564">
        <f t="shared" si="132"/>
        <v>6000</v>
      </c>
      <c r="R7564">
        <v>4556984</v>
      </c>
      <c r="S7564" t="s">
        <v>11614</v>
      </c>
      <c r="T7564" t="s">
        <v>11630</v>
      </c>
      <c r="U7564" s="75">
        <v>6000</v>
      </c>
      <c r="V7564">
        <v>9.34</v>
      </c>
      <c r="W7564">
        <v>56040</v>
      </c>
      <c r="AH7564" s="16"/>
      <c r="AI7564" t="s">
        <v>1375</v>
      </c>
    </row>
    <row r="7565" spans="1:35" x14ac:dyDescent="0.25">
      <c r="A7565" t="s">
        <v>16167</v>
      </c>
      <c r="B7565" s="1">
        <v>65</v>
      </c>
      <c r="C7565" t="s">
        <v>16016</v>
      </c>
      <c r="D7565">
        <v>17490553</v>
      </c>
      <c r="E7565" t="s">
        <v>16168</v>
      </c>
      <c r="F7565" t="s">
        <v>1363</v>
      </c>
      <c r="G7565" t="s">
        <v>9607</v>
      </c>
      <c r="H7565" s="3" t="s">
        <v>2230</v>
      </c>
      <c r="I7565">
        <v>2022</v>
      </c>
      <c r="J7565" s="15" t="s">
        <v>11136</v>
      </c>
      <c r="K7565">
        <v>2022</v>
      </c>
      <c r="L7565" t="s">
        <v>1367</v>
      </c>
      <c r="M7565" t="s">
        <v>16031</v>
      </c>
      <c r="N7565" t="s">
        <v>16031</v>
      </c>
      <c r="O7565" t="s">
        <v>12173</v>
      </c>
      <c r="P7565" t="s">
        <v>133</v>
      </c>
      <c r="Q7565">
        <f t="shared" si="132"/>
        <v>3960</v>
      </c>
      <c r="R7565">
        <v>24125814</v>
      </c>
      <c r="S7565" t="s">
        <v>2370</v>
      </c>
      <c r="T7565" t="s">
        <v>15286</v>
      </c>
      <c r="U7565" s="75">
        <v>3960</v>
      </c>
      <c r="V7565">
        <v>9</v>
      </c>
      <c r="W7565">
        <v>35640</v>
      </c>
      <c r="AH7565" s="16"/>
      <c r="AI7565" t="s">
        <v>1375</v>
      </c>
    </row>
    <row r="7566" spans="1:35" x14ac:dyDescent="0.25">
      <c r="A7566" t="s">
        <v>16169</v>
      </c>
      <c r="B7566" s="1">
        <v>65</v>
      </c>
      <c r="C7566" t="s">
        <v>15988</v>
      </c>
      <c r="D7566">
        <v>8723850</v>
      </c>
      <c r="E7566" t="s">
        <v>16146</v>
      </c>
      <c r="F7566" t="s">
        <v>1363</v>
      </c>
      <c r="G7566" t="s">
        <v>1364</v>
      </c>
      <c r="H7566" s="3" t="s">
        <v>13817</v>
      </c>
      <c r="I7566">
        <v>2018</v>
      </c>
      <c r="J7566" s="15" t="s">
        <v>7555</v>
      </c>
      <c r="K7566">
        <v>2018</v>
      </c>
      <c r="L7566" t="s">
        <v>1367</v>
      </c>
      <c r="M7566" t="s">
        <v>16147</v>
      </c>
      <c r="N7566" t="s">
        <v>16147</v>
      </c>
      <c r="O7566" t="s">
        <v>12173</v>
      </c>
      <c r="P7566" t="s">
        <v>1234</v>
      </c>
      <c r="Q7566">
        <f t="shared" si="132"/>
        <v>1000</v>
      </c>
      <c r="R7566">
        <v>62359193</v>
      </c>
      <c r="S7566" t="s">
        <v>11930</v>
      </c>
      <c r="T7566" t="s">
        <v>587</v>
      </c>
      <c r="U7566" s="75">
        <v>1000</v>
      </c>
      <c r="V7566">
        <v>8.5</v>
      </c>
      <c r="W7566">
        <v>8500</v>
      </c>
      <c r="AH7566" s="16"/>
      <c r="AI7566" t="s">
        <v>1375</v>
      </c>
    </row>
    <row r="7567" spans="1:35" x14ac:dyDescent="0.25">
      <c r="A7567" t="s">
        <v>16170</v>
      </c>
      <c r="B7567" s="1">
        <v>65</v>
      </c>
      <c r="C7567" t="s">
        <v>15988</v>
      </c>
      <c r="D7567">
        <v>9821473</v>
      </c>
      <c r="E7567" t="s">
        <v>9289</v>
      </c>
      <c r="F7567" t="s">
        <v>1363</v>
      </c>
      <c r="G7567" t="s">
        <v>1364</v>
      </c>
      <c r="H7567" s="3" t="s">
        <v>6619</v>
      </c>
      <c r="I7567">
        <v>2019</v>
      </c>
      <c r="J7567" s="15" t="s">
        <v>2651</v>
      </c>
      <c r="K7567">
        <v>2019</v>
      </c>
      <c r="L7567" t="s">
        <v>1367</v>
      </c>
      <c r="M7567" t="s">
        <v>16154</v>
      </c>
      <c r="N7567" t="s">
        <v>16110</v>
      </c>
      <c r="O7567" t="s">
        <v>12173</v>
      </c>
      <c r="P7567" t="s">
        <v>1234</v>
      </c>
      <c r="Q7567">
        <f t="shared" si="132"/>
        <v>700</v>
      </c>
      <c r="R7567">
        <v>4556984</v>
      </c>
      <c r="S7567" t="s">
        <v>11614</v>
      </c>
      <c r="T7567" t="s">
        <v>11796</v>
      </c>
      <c r="U7567" s="75">
        <v>700</v>
      </c>
      <c r="V7567">
        <v>10.4</v>
      </c>
      <c r="W7567">
        <v>7280</v>
      </c>
      <c r="AH7567" s="16"/>
      <c r="AI7567" t="s">
        <v>1375</v>
      </c>
    </row>
    <row r="7568" spans="1:35" x14ac:dyDescent="0.25">
      <c r="A7568" t="s">
        <v>16171</v>
      </c>
      <c r="B7568" s="1">
        <v>65</v>
      </c>
      <c r="C7568" t="s">
        <v>15988</v>
      </c>
      <c r="D7568">
        <v>9821473</v>
      </c>
      <c r="E7568" t="s">
        <v>9289</v>
      </c>
      <c r="F7568" t="s">
        <v>1363</v>
      </c>
      <c r="G7568" t="s">
        <v>1364</v>
      </c>
      <c r="H7568" s="3" t="s">
        <v>6619</v>
      </c>
      <c r="I7568">
        <v>2019</v>
      </c>
      <c r="J7568" s="15" t="s">
        <v>2651</v>
      </c>
      <c r="K7568">
        <v>2019</v>
      </c>
      <c r="L7568" t="s">
        <v>1367</v>
      </c>
      <c r="M7568" t="s">
        <v>16154</v>
      </c>
      <c r="N7568" t="s">
        <v>16110</v>
      </c>
      <c r="O7568" t="s">
        <v>12173</v>
      </c>
      <c r="P7568" t="s">
        <v>1234</v>
      </c>
      <c r="Q7568">
        <f t="shared" si="132"/>
        <v>700</v>
      </c>
      <c r="R7568">
        <v>8163294</v>
      </c>
      <c r="S7568" t="s">
        <v>1382</v>
      </c>
      <c r="T7568" t="s">
        <v>394</v>
      </c>
      <c r="U7568" s="75">
        <v>700</v>
      </c>
      <c r="V7568">
        <v>13.5</v>
      </c>
      <c r="W7568">
        <v>9450</v>
      </c>
      <c r="AH7568" s="16"/>
      <c r="AI7568" t="s">
        <v>1375</v>
      </c>
    </row>
    <row r="7569" spans="1:35" x14ac:dyDescent="0.25">
      <c r="A7569" t="s">
        <v>16172</v>
      </c>
      <c r="B7569" s="1">
        <v>65</v>
      </c>
      <c r="C7569" t="s">
        <v>15988</v>
      </c>
      <c r="D7569">
        <v>11153032</v>
      </c>
      <c r="E7569" t="s">
        <v>3968</v>
      </c>
      <c r="F7569" t="s">
        <v>1363</v>
      </c>
      <c r="G7569" t="s">
        <v>1364</v>
      </c>
      <c r="H7569" s="3" t="s">
        <v>1640</v>
      </c>
      <c r="I7569">
        <v>2019</v>
      </c>
      <c r="J7569" s="15" t="s">
        <v>1641</v>
      </c>
      <c r="K7569">
        <v>2019</v>
      </c>
      <c r="L7569" t="s">
        <v>1367</v>
      </c>
      <c r="M7569" t="s">
        <v>16156</v>
      </c>
      <c r="N7569" t="s">
        <v>16156</v>
      </c>
      <c r="O7569" t="s">
        <v>12173</v>
      </c>
      <c r="P7569" t="s">
        <v>13616</v>
      </c>
      <c r="Q7569">
        <f t="shared" si="132"/>
        <v>1000</v>
      </c>
      <c r="R7569">
        <v>8163294</v>
      </c>
      <c r="S7569" t="s">
        <v>1382</v>
      </c>
      <c r="T7569" t="s">
        <v>394</v>
      </c>
      <c r="U7569" s="75">
        <v>1000</v>
      </c>
      <c r="V7569">
        <v>12.98</v>
      </c>
      <c r="W7569">
        <v>12980</v>
      </c>
      <c r="AH7569" s="16"/>
      <c r="AI7569" t="s">
        <v>1375</v>
      </c>
    </row>
    <row r="7570" spans="1:35" x14ac:dyDescent="0.25">
      <c r="A7570" t="s">
        <v>16173</v>
      </c>
      <c r="B7570" s="1">
        <v>65</v>
      </c>
      <c r="C7570" t="s">
        <v>15988</v>
      </c>
      <c r="D7570">
        <v>11153032</v>
      </c>
      <c r="E7570" t="s">
        <v>3968</v>
      </c>
      <c r="F7570" t="s">
        <v>1363</v>
      </c>
      <c r="G7570" t="s">
        <v>1364</v>
      </c>
      <c r="H7570" s="3" t="s">
        <v>1640</v>
      </c>
      <c r="I7570">
        <v>2019</v>
      </c>
      <c r="J7570" s="15" t="s">
        <v>1641</v>
      </c>
      <c r="K7570">
        <v>2019</v>
      </c>
      <c r="L7570" t="s">
        <v>1367</v>
      </c>
      <c r="M7570" t="s">
        <v>16156</v>
      </c>
      <c r="N7570" t="s">
        <v>16156</v>
      </c>
      <c r="O7570" t="s">
        <v>12173</v>
      </c>
      <c r="P7570" t="s">
        <v>13616</v>
      </c>
      <c r="Q7570">
        <f t="shared" si="132"/>
        <v>1000</v>
      </c>
      <c r="R7570">
        <v>22339655</v>
      </c>
      <c r="S7570" t="s">
        <v>2103</v>
      </c>
      <c r="T7570" t="s">
        <v>14281</v>
      </c>
      <c r="U7570" s="75">
        <v>1000</v>
      </c>
      <c r="V7570">
        <v>12.54</v>
      </c>
      <c r="W7570">
        <v>12540</v>
      </c>
      <c r="AH7570" s="16"/>
      <c r="AI7570" t="s">
        <v>1375</v>
      </c>
    </row>
    <row r="7571" spans="1:35" x14ac:dyDescent="0.25">
      <c r="A7571" t="s">
        <v>16174</v>
      </c>
      <c r="B7571" s="1">
        <v>65</v>
      </c>
      <c r="C7571" t="s">
        <v>15988</v>
      </c>
      <c r="D7571">
        <v>11050993</v>
      </c>
      <c r="E7571" t="s">
        <v>13485</v>
      </c>
      <c r="F7571" t="s">
        <v>1363</v>
      </c>
      <c r="G7571" t="s">
        <v>1364</v>
      </c>
      <c r="H7571" s="3" t="s">
        <v>1565</v>
      </c>
      <c r="I7571">
        <v>2019</v>
      </c>
      <c r="J7571" s="15" t="s">
        <v>6844</v>
      </c>
      <c r="K7571">
        <v>2019</v>
      </c>
      <c r="L7571" t="s">
        <v>1367</v>
      </c>
      <c r="M7571" t="s">
        <v>16175</v>
      </c>
      <c r="N7571" t="s">
        <v>16176</v>
      </c>
      <c r="O7571" t="s">
        <v>12173</v>
      </c>
      <c r="P7571" t="s">
        <v>1234</v>
      </c>
      <c r="Q7571">
        <f t="shared" si="132"/>
        <v>180</v>
      </c>
      <c r="R7571">
        <v>22339655</v>
      </c>
      <c r="S7571" t="s">
        <v>2103</v>
      </c>
      <c r="T7571" t="s">
        <v>14360</v>
      </c>
      <c r="U7571" s="75">
        <v>180</v>
      </c>
      <c r="V7571">
        <v>12.54</v>
      </c>
      <c r="W7571">
        <v>2257.1999999999998</v>
      </c>
      <c r="AH7571" s="16"/>
      <c r="AI7571" t="s">
        <v>1375</v>
      </c>
    </row>
    <row r="7572" spans="1:35" x14ac:dyDescent="0.25">
      <c r="A7572" t="s">
        <v>16177</v>
      </c>
      <c r="B7572" s="1">
        <v>65</v>
      </c>
      <c r="C7572" t="s">
        <v>16016</v>
      </c>
      <c r="D7572">
        <v>17579538</v>
      </c>
      <c r="E7572" t="s">
        <v>16017</v>
      </c>
      <c r="F7572" t="s">
        <v>1363</v>
      </c>
      <c r="G7572" t="s">
        <v>1391</v>
      </c>
      <c r="H7572" s="3" t="s">
        <v>1854</v>
      </c>
      <c r="I7572">
        <v>2022</v>
      </c>
      <c r="J7572" s="15" t="s">
        <v>4186</v>
      </c>
      <c r="K7572">
        <v>2022</v>
      </c>
      <c r="L7572" t="s">
        <v>1367</v>
      </c>
      <c r="M7572" t="s">
        <v>13866</v>
      </c>
      <c r="N7572" t="s">
        <v>14070</v>
      </c>
      <c r="O7572" t="s">
        <v>12173</v>
      </c>
      <c r="P7572" t="s">
        <v>11523</v>
      </c>
      <c r="Q7572">
        <f t="shared" si="132"/>
        <v>480</v>
      </c>
      <c r="R7572">
        <v>24125814</v>
      </c>
      <c r="S7572" t="s">
        <v>2370</v>
      </c>
      <c r="T7572" t="s">
        <v>15286</v>
      </c>
      <c r="U7572" s="75">
        <v>480</v>
      </c>
      <c r="V7572">
        <v>9.5</v>
      </c>
      <c r="W7572">
        <v>4560</v>
      </c>
      <c r="AH7572" s="16"/>
      <c r="AI7572" t="s">
        <v>1375</v>
      </c>
    </row>
    <row r="7573" spans="1:35" x14ac:dyDescent="0.25">
      <c r="A7573" t="s">
        <v>16178</v>
      </c>
      <c r="B7573" s="1">
        <v>65</v>
      </c>
      <c r="C7573" t="s">
        <v>15988</v>
      </c>
      <c r="D7573">
        <v>9266186</v>
      </c>
      <c r="E7573" t="s">
        <v>2598</v>
      </c>
      <c r="F7573" t="s">
        <v>1363</v>
      </c>
      <c r="G7573" t="s">
        <v>1364</v>
      </c>
      <c r="H7573" s="3" t="s">
        <v>2599</v>
      </c>
      <c r="I7573">
        <v>2018</v>
      </c>
      <c r="J7573" s="15" t="s">
        <v>2600</v>
      </c>
      <c r="K7573">
        <v>2018</v>
      </c>
      <c r="L7573" t="s">
        <v>1367</v>
      </c>
      <c r="M7573" t="s">
        <v>16003</v>
      </c>
      <c r="N7573" t="s">
        <v>16004</v>
      </c>
      <c r="O7573" t="s">
        <v>12173</v>
      </c>
      <c r="P7573" t="s">
        <v>13616</v>
      </c>
      <c r="Q7573">
        <f t="shared" si="132"/>
        <v>2000</v>
      </c>
      <c r="R7573">
        <v>62359193</v>
      </c>
      <c r="S7573" t="s">
        <v>11930</v>
      </c>
      <c r="T7573" t="s">
        <v>587</v>
      </c>
      <c r="U7573" s="75">
        <v>2000</v>
      </c>
      <c r="V7573">
        <v>8.9499999999999993</v>
      </c>
      <c r="W7573">
        <v>17900</v>
      </c>
      <c r="AH7573" s="16"/>
      <c r="AI7573" t="s">
        <v>1375</v>
      </c>
    </row>
    <row r="7574" spans="1:35" x14ac:dyDescent="0.25">
      <c r="A7574" t="s">
        <v>16179</v>
      </c>
      <c r="B7574" s="1">
        <v>65</v>
      </c>
      <c r="C7574" t="s">
        <v>15988</v>
      </c>
      <c r="D7574">
        <v>9266186</v>
      </c>
      <c r="E7574" t="s">
        <v>2598</v>
      </c>
      <c r="F7574" t="s">
        <v>1363</v>
      </c>
      <c r="G7574" t="s">
        <v>1364</v>
      </c>
      <c r="H7574" s="3" t="s">
        <v>2599</v>
      </c>
      <c r="I7574">
        <v>2018</v>
      </c>
      <c r="J7574" s="15" t="s">
        <v>2600</v>
      </c>
      <c r="K7574">
        <v>2018</v>
      </c>
      <c r="L7574" t="s">
        <v>1367</v>
      </c>
      <c r="M7574" t="s">
        <v>16003</v>
      </c>
      <c r="N7574" t="s">
        <v>16004</v>
      </c>
      <c r="O7574" t="s">
        <v>12173</v>
      </c>
      <c r="P7574" t="s">
        <v>13616</v>
      </c>
      <c r="Q7574">
        <f t="shared" si="132"/>
        <v>2000</v>
      </c>
      <c r="R7574">
        <v>22339655</v>
      </c>
      <c r="S7574" t="s">
        <v>2103</v>
      </c>
      <c r="T7574" t="s">
        <v>14180</v>
      </c>
      <c r="U7574" s="75">
        <v>2000</v>
      </c>
      <c r="V7574">
        <v>15</v>
      </c>
      <c r="W7574">
        <v>30000</v>
      </c>
      <c r="AH7574" s="16"/>
      <c r="AI7574" t="s">
        <v>1375</v>
      </c>
    </row>
    <row r="7575" spans="1:35" x14ac:dyDescent="0.25">
      <c r="A7575" t="s">
        <v>16180</v>
      </c>
      <c r="B7575" s="1">
        <v>65</v>
      </c>
      <c r="C7575" t="s">
        <v>16016</v>
      </c>
      <c r="D7575">
        <v>11159707</v>
      </c>
      <c r="E7575" t="s">
        <v>16158</v>
      </c>
      <c r="F7575" t="s">
        <v>1363</v>
      </c>
      <c r="G7575" t="s">
        <v>1364</v>
      </c>
      <c r="H7575" s="3" t="s">
        <v>3511</v>
      </c>
      <c r="I7575">
        <v>2019</v>
      </c>
      <c r="J7575" s="15" t="s">
        <v>1640</v>
      </c>
      <c r="K7575">
        <v>2019</v>
      </c>
      <c r="L7575" t="s">
        <v>1367</v>
      </c>
      <c r="M7575" t="s">
        <v>16159</v>
      </c>
      <c r="N7575" t="s">
        <v>16160</v>
      </c>
      <c r="O7575" t="s">
        <v>12173</v>
      </c>
      <c r="P7575" t="s">
        <v>11927</v>
      </c>
      <c r="Q7575">
        <f t="shared" si="132"/>
        <v>2100</v>
      </c>
      <c r="R7575">
        <v>22339655</v>
      </c>
      <c r="S7575" t="s">
        <v>2103</v>
      </c>
      <c r="T7575" t="s">
        <v>16181</v>
      </c>
      <c r="U7575" s="75">
        <v>2100</v>
      </c>
      <c r="V7575">
        <v>12.54</v>
      </c>
      <c r="W7575">
        <v>26334</v>
      </c>
      <c r="AH7575" s="16"/>
      <c r="AI7575" t="s">
        <v>1375</v>
      </c>
    </row>
    <row r="7576" spans="1:35" x14ac:dyDescent="0.25">
      <c r="A7576" t="s">
        <v>16182</v>
      </c>
      <c r="B7576" s="1">
        <v>65</v>
      </c>
      <c r="C7576" t="s">
        <v>16016</v>
      </c>
      <c r="D7576">
        <v>11159707</v>
      </c>
      <c r="E7576" t="s">
        <v>16158</v>
      </c>
      <c r="F7576" t="s">
        <v>1363</v>
      </c>
      <c r="G7576" t="s">
        <v>1364</v>
      </c>
      <c r="H7576" s="3" t="s">
        <v>3511</v>
      </c>
      <c r="I7576">
        <v>2019</v>
      </c>
      <c r="J7576" s="15" t="s">
        <v>1640</v>
      </c>
      <c r="K7576">
        <v>2019</v>
      </c>
      <c r="L7576" t="s">
        <v>1367</v>
      </c>
      <c r="M7576" t="s">
        <v>16159</v>
      </c>
      <c r="N7576" t="s">
        <v>16160</v>
      </c>
      <c r="O7576" t="s">
        <v>12173</v>
      </c>
      <c r="P7576" t="s">
        <v>11927</v>
      </c>
      <c r="Q7576">
        <f t="shared" si="132"/>
        <v>2100</v>
      </c>
      <c r="R7576">
        <v>42224799</v>
      </c>
      <c r="S7576" t="s">
        <v>13934</v>
      </c>
      <c r="T7576" t="s">
        <v>14417</v>
      </c>
      <c r="U7576" s="75">
        <v>2100</v>
      </c>
      <c r="V7576">
        <v>12.45</v>
      </c>
      <c r="W7576">
        <v>26145</v>
      </c>
      <c r="AH7576" s="16"/>
      <c r="AI7576" t="s">
        <v>1375</v>
      </c>
    </row>
    <row r="7577" spans="1:35" x14ac:dyDescent="0.25">
      <c r="A7577" t="s">
        <v>16183</v>
      </c>
      <c r="B7577" s="1">
        <v>65</v>
      </c>
      <c r="C7577" t="s">
        <v>16016</v>
      </c>
      <c r="D7577">
        <v>11159707</v>
      </c>
      <c r="E7577" t="s">
        <v>16158</v>
      </c>
      <c r="F7577" t="s">
        <v>1363</v>
      </c>
      <c r="G7577" t="s">
        <v>1364</v>
      </c>
      <c r="H7577" s="3" t="s">
        <v>3511</v>
      </c>
      <c r="I7577">
        <v>2019</v>
      </c>
      <c r="J7577" s="15" t="s">
        <v>1640</v>
      </c>
      <c r="K7577">
        <v>2019</v>
      </c>
      <c r="L7577" t="s">
        <v>1367</v>
      </c>
      <c r="M7577" t="s">
        <v>16159</v>
      </c>
      <c r="N7577" t="s">
        <v>16160</v>
      </c>
      <c r="O7577" t="s">
        <v>12173</v>
      </c>
      <c r="P7577" t="s">
        <v>11927</v>
      </c>
      <c r="Q7577">
        <f t="shared" si="132"/>
        <v>2100</v>
      </c>
      <c r="R7577">
        <v>4556984</v>
      </c>
      <c r="S7577" t="s">
        <v>11614</v>
      </c>
      <c r="T7577" t="s">
        <v>11796</v>
      </c>
      <c r="U7577" s="75">
        <v>2100</v>
      </c>
      <c r="V7577">
        <v>9</v>
      </c>
      <c r="W7577">
        <v>18900</v>
      </c>
      <c r="AH7577" s="16"/>
      <c r="AI7577" t="s">
        <v>1375</v>
      </c>
    </row>
    <row r="7578" spans="1:35" x14ac:dyDescent="0.25">
      <c r="A7578" t="s">
        <v>16184</v>
      </c>
      <c r="B7578" s="1">
        <v>65</v>
      </c>
      <c r="C7578" t="s">
        <v>16016</v>
      </c>
      <c r="D7578">
        <v>15491692</v>
      </c>
      <c r="E7578" t="s">
        <v>16166</v>
      </c>
      <c r="F7578" t="s">
        <v>1363</v>
      </c>
      <c r="G7578" t="s">
        <v>9607</v>
      </c>
      <c r="H7578" s="3" t="s">
        <v>1908</v>
      </c>
      <c r="I7578">
        <v>2021</v>
      </c>
      <c r="J7578" s="15" t="s">
        <v>1458</v>
      </c>
      <c r="K7578">
        <v>2021</v>
      </c>
      <c r="L7578" t="s">
        <v>1367</v>
      </c>
      <c r="M7578" t="s">
        <v>16031</v>
      </c>
      <c r="N7578" t="s">
        <v>16031</v>
      </c>
      <c r="O7578" t="s">
        <v>12173</v>
      </c>
      <c r="P7578" t="s">
        <v>133</v>
      </c>
      <c r="Q7578">
        <f t="shared" si="132"/>
        <v>6000</v>
      </c>
      <c r="R7578">
        <v>24125814</v>
      </c>
      <c r="S7578" t="s">
        <v>2370</v>
      </c>
      <c r="T7578" t="s">
        <v>16185</v>
      </c>
      <c r="U7578" s="75">
        <v>6000</v>
      </c>
      <c r="V7578">
        <v>11.4</v>
      </c>
      <c r="W7578">
        <v>68400</v>
      </c>
      <c r="AH7578" s="16"/>
      <c r="AI7578" t="s">
        <v>1375</v>
      </c>
    </row>
    <row r="7579" spans="1:35" x14ac:dyDescent="0.25">
      <c r="A7579" t="s">
        <v>16186</v>
      </c>
      <c r="B7579" s="1">
        <v>65</v>
      </c>
      <c r="C7579" t="s">
        <v>15988</v>
      </c>
      <c r="D7579">
        <v>15491692</v>
      </c>
      <c r="E7579" t="s">
        <v>16166</v>
      </c>
      <c r="F7579" t="s">
        <v>1363</v>
      </c>
      <c r="G7579" t="s">
        <v>9607</v>
      </c>
      <c r="H7579" s="3" t="s">
        <v>1908</v>
      </c>
      <c r="I7579">
        <v>2021</v>
      </c>
      <c r="J7579" s="15" t="s">
        <v>1458</v>
      </c>
      <c r="K7579">
        <v>2021</v>
      </c>
      <c r="L7579" t="s">
        <v>1367</v>
      </c>
      <c r="M7579" t="s">
        <v>16031</v>
      </c>
      <c r="N7579" t="s">
        <v>16031</v>
      </c>
      <c r="O7579" t="s">
        <v>12173</v>
      </c>
      <c r="P7579" t="s">
        <v>133</v>
      </c>
      <c r="Q7579">
        <f t="shared" si="132"/>
        <v>6000</v>
      </c>
      <c r="R7579">
        <v>8163294</v>
      </c>
      <c r="S7579" t="s">
        <v>1382</v>
      </c>
      <c r="T7579" t="s">
        <v>394</v>
      </c>
      <c r="U7579" s="75">
        <v>6000</v>
      </c>
      <c r="V7579">
        <v>12.14</v>
      </c>
      <c r="W7579">
        <v>72840</v>
      </c>
      <c r="AH7579" s="16"/>
      <c r="AI7579" t="s">
        <v>1375</v>
      </c>
    </row>
    <row r="7580" spans="1:35" x14ac:dyDescent="0.25">
      <c r="A7580" t="s">
        <v>16187</v>
      </c>
      <c r="B7580" s="1">
        <v>65</v>
      </c>
      <c r="C7580" t="s">
        <v>15988</v>
      </c>
      <c r="D7580">
        <v>9266186</v>
      </c>
      <c r="E7580" t="s">
        <v>2598</v>
      </c>
      <c r="F7580" t="s">
        <v>1363</v>
      </c>
      <c r="G7580" t="s">
        <v>1364</v>
      </c>
      <c r="H7580" s="3" t="s">
        <v>2599</v>
      </c>
      <c r="I7580">
        <v>2018</v>
      </c>
      <c r="J7580" s="15" t="s">
        <v>2600</v>
      </c>
      <c r="K7580">
        <v>2018</v>
      </c>
      <c r="L7580" t="s">
        <v>1367</v>
      </c>
      <c r="M7580" t="s">
        <v>16003</v>
      </c>
      <c r="N7580" t="s">
        <v>16004</v>
      </c>
      <c r="O7580" t="s">
        <v>12173</v>
      </c>
      <c r="P7580" t="s">
        <v>13616</v>
      </c>
      <c r="Q7580">
        <f t="shared" si="132"/>
        <v>2000</v>
      </c>
      <c r="R7580">
        <v>4556984</v>
      </c>
      <c r="S7580" t="s">
        <v>11614</v>
      </c>
      <c r="T7580" t="s">
        <v>11796</v>
      </c>
      <c r="U7580" s="75">
        <v>2000</v>
      </c>
      <c r="V7580">
        <v>11</v>
      </c>
      <c r="W7580">
        <v>22000</v>
      </c>
      <c r="AH7580" s="16"/>
      <c r="AI7580" t="s">
        <v>1375</v>
      </c>
    </row>
    <row r="7581" spans="1:35" x14ac:dyDescent="0.25">
      <c r="A7581" t="s">
        <v>16188</v>
      </c>
      <c r="B7581" s="1">
        <v>65</v>
      </c>
      <c r="C7581" t="s">
        <v>15988</v>
      </c>
      <c r="D7581">
        <v>10838007</v>
      </c>
      <c r="E7581" t="s">
        <v>16122</v>
      </c>
      <c r="F7581" t="s">
        <v>1363</v>
      </c>
      <c r="G7581" t="s">
        <v>1364</v>
      </c>
      <c r="H7581" s="3" t="s">
        <v>6568</v>
      </c>
      <c r="I7581">
        <v>2019</v>
      </c>
      <c r="J7581" s="15" t="s">
        <v>6589</v>
      </c>
      <c r="K7581">
        <v>2019</v>
      </c>
      <c r="L7581" t="s">
        <v>1367</v>
      </c>
      <c r="M7581" t="s">
        <v>16123</v>
      </c>
      <c r="N7581" t="s">
        <v>16124</v>
      </c>
      <c r="O7581" t="s">
        <v>12173</v>
      </c>
      <c r="P7581" t="s">
        <v>13616</v>
      </c>
      <c r="Q7581">
        <f t="shared" si="132"/>
        <v>800</v>
      </c>
      <c r="R7581">
        <v>8163294</v>
      </c>
      <c r="S7581" t="s">
        <v>1382</v>
      </c>
      <c r="T7581" t="s">
        <v>394</v>
      </c>
      <c r="U7581" s="75">
        <v>800</v>
      </c>
      <c r="V7581">
        <v>13.8</v>
      </c>
      <c r="W7581">
        <v>11040</v>
      </c>
      <c r="AH7581" s="16"/>
      <c r="AI7581" t="s">
        <v>1375</v>
      </c>
    </row>
    <row r="7582" spans="1:35" x14ac:dyDescent="0.25">
      <c r="A7582" t="s">
        <v>16189</v>
      </c>
      <c r="B7582" s="1">
        <v>65</v>
      </c>
      <c r="C7582" t="s">
        <v>15988</v>
      </c>
      <c r="D7582">
        <v>10838007</v>
      </c>
      <c r="E7582" t="s">
        <v>16122</v>
      </c>
      <c r="F7582" t="s">
        <v>1363</v>
      </c>
      <c r="G7582" t="s">
        <v>1364</v>
      </c>
      <c r="H7582" s="3" t="s">
        <v>6568</v>
      </c>
      <c r="I7582">
        <v>2019</v>
      </c>
      <c r="J7582" s="15" t="s">
        <v>6589</v>
      </c>
      <c r="K7582">
        <v>2019</v>
      </c>
      <c r="L7582" t="s">
        <v>1367</v>
      </c>
      <c r="M7582" t="s">
        <v>16123</v>
      </c>
      <c r="N7582" t="s">
        <v>16124</v>
      </c>
      <c r="O7582" t="s">
        <v>12173</v>
      </c>
      <c r="P7582" t="s">
        <v>13616</v>
      </c>
      <c r="Q7582">
        <f t="shared" si="132"/>
        <v>800</v>
      </c>
      <c r="R7582">
        <v>42224799</v>
      </c>
      <c r="S7582" t="s">
        <v>13934</v>
      </c>
      <c r="T7582" t="s">
        <v>16190</v>
      </c>
      <c r="U7582" s="75">
        <v>800</v>
      </c>
      <c r="V7582">
        <v>13.5</v>
      </c>
      <c r="W7582">
        <v>10800</v>
      </c>
      <c r="AH7582" s="16"/>
      <c r="AI7582" t="s">
        <v>1375</v>
      </c>
    </row>
    <row r="7583" spans="1:35" x14ac:dyDescent="0.25">
      <c r="A7583" t="s">
        <v>16191</v>
      </c>
      <c r="B7583" s="1">
        <v>65</v>
      </c>
      <c r="C7583" t="s">
        <v>15988</v>
      </c>
      <c r="D7583">
        <v>10838007</v>
      </c>
      <c r="E7583" t="s">
        <v>16122</v>
      </c>
      <c r="F7583" t="s">
        <v>1363</v>
      </c>
      <c r="G7583" t="s">
        <v>1364</v>
      </c>
      <c r="H7583" s="3" t="s">
        <v>6568</v>
      </c>
      <c r="I7583">
        <v>2019</v>
      </c>
      <c r="J7583" s="15" t="s">
        <v>6589</v>
      </c>
      <c r="K7583">
        <v>2019</v>
      </c>
      <c r="L7583" t="s">
        <v>1367</v>
      </c>
      <c r="M7583" t="s">
        <v>16123</v>
      </c>
      <c r="N7583" t="s">
        <v>16124</v>
      </c>
      <c r="O7583" t="s">
        <v>12173</v>
      </c>
      <c r="P7583" t="s">
        <v>13616</v>
      </c>
      <c r="Q7583">
        <f t="shared" si="132"/>
        <v>800</v>
      </c>
      <c r="R7583">
        <v>22339655</v>
      </c>
      <c r="S7583" t="s">
        <v>2103</v>
      </c>
      <c r="T7583" t="s">
        <v>14360</v>
      </c>
      <c r="U7583" s="75">
        <v>800</v>
      </c>
      <c r="V7583">
        <v>12.54</v>
      </c>
      <c r="W7583">
        <v>10032</v>
      </c>
      <c r="AH7583" s="16"/>
      <c r="AI7583" t="s">
        <v>1375</v>
      </c>
    </row>
    <row r="7584" spans="1:35" x14ac:dyDescent="0.25">
      <c r="A7584" t="s">
        <v>16192</v>
      </c>
      <c r="B7584" s="1">
        <v>65</v>
      </c>
      <c r="C7584" t="s">
        <v>15988</v>
      </c>
      <c r="D7584">
        <v>10266836</v>
      </c>
      <c r="E7584" t="s">
        <v>14353</v>
      </c>
      <c r="F7584" t="s">
        <v>1363</v>
      </c>
      <c r="G7584" t="s">
        <v>1364</v>
      </c>
      <c r="H7584" s="3" t="s">
        <v>6722</v>
      </c>
      <c r="I7584">
        <v>2019</v>
      </c>
      <c r="J7584" s="15" t="s">
        <v>4357</v>
      </c>
      <c r="K7584">
        <v>2019</v>
      </c>
      <c r="L7584" t="s">
        <v>1367</v>
      </c>
      <c r="M7584" t="s">
        <v>16126</v>
      </c>
      <c r="N7584" t="s">
        <v>16126</v>
      </c>
      <c r="O7584" t="s">
        <v>12173</v>
      </c>
      <c r="P7584" t="s">
        <v>1234</v>
      </c>
      <c r="Q7584">
        <f t="shared" si="132"/>
        <v>600</v>
      </c>
      <c r="R7584">
        <v>22339655</v>
      </c>
      <c r="S7584" t="s">
        <v>2103</v>
      </c>
      <c r="T7584" t="s">
        <v>16193</v>
      </c>
      <c r="U7584" s="75">
        <v>600</v>
      </c>
      <c r="V7584">
        <v>12.54</v>
      </c>
      <c r="W7584">
        <v>7524</v>
      </c>
      <c r="AH7584" s="16"/>
      <c r="AI7584" t="s">
        <v>1375</v>
      </c>
    </row>
    <row r="7585" spans="1:35" x14ac:dyDescent="0.25">
      <c r="A7585" t="s">
        <v>16194</v>
      </c>
      <c r="B7585" s="1">
        <v>65</v>
      </c>
      <c r="C7585" t="s">
        <v>15988</v>
      </c>
      <c r="D7585">
        <v>9025561</v>
      </c>
      <c r="E7585" t="s">
        <v>16099</v>
      </c>
      <c r="F7585" t="s">
        <v>1363</v>
      </c>
      <c r="G7585" t="s">
        <v>1391</v>
      </c>
      <c r="H7585" s="3" t="s">
        <v>2573</v>
      </c>
      <c r="I7585">
        <v>2018</v>
      </c>
      <c r="J7585" s="15" t="s">
        <v>2574</v>
      </c>
      <c r="K7585">
        <v>2018</v>
      </c>
      <c r="L7585" t="s">
        <v>1367</v>
      </c>
      <c r="M7585" t="s">
        <v>16100</v>
      </c>
      <c r="N7585" t="s">
        <v>16101</v>
      </c>
      <c r="O7585" t="s">
        <v>12173</v>
      </c>
      <c r="P7585" t="s">
        <v>133</v>
      </c>
      <c r="Q7585">
        <f t="shared" si="132"/>
        <v>200</v>
      </c>
      <c r="R7585">
        <v>4556984</v>
      </c>
      <c r="S7585" t="s">
        <v>11614</v>
      </c>
      <c r="T7585" t="s">
        <v>11796</v>
      </c>
      <c r="U7585" s="75">
        <v>200</v>
      </c>
      <c r="V7585">
        <v>11</v>
      </c>
      <c r="W7585">
        <v>2200</v>
      </c>
      <c r="AH7585" s="16"/>
      <c r="AI7585" t="s">
        <v>1375</v>
      </c>
    </row>
    <row r="7586" spans="1:35" x14ac:dyDescent="0.25">
      <c r="A7586" t="s">
        <v>16195</v>
      </c>
      <c r="B7586" s="1">
        <v>65</v>
      </c>
      <c r="C7586" t="s">
        <v>15988</v>
      </c>
      <c r="D7586">
        <v>11121521</v>
      </c>
      <c r="E7586" t="s">
        <v>15713</v>
      </c>
      <c r="F7586" t="s">
        <v>1363</v>
      </c>
      <c r="G7586" t="s">
        <v>1364</v>
      </c>
      <c r="H7586" s="3" t="s">
        <v>3511</v>
      </c>
      <c r="I7586">
        <v>2019</v>
      </c>
      <c r="J7586" s="15" t="s">
        <v>1640</v>
      </c>
      <c r="K7586">
        <v>2019</v>
      </c>
      <c r="L7586" t="s">
        <v>1367</v>
      </c>
      <c r="M7586" t="s">
        <v>14619</v>
      </c>
      <c r="N7586" t="s">
        <v>16107</v>
      </c>
      <c r="O7586" t="s">
        <v>12173</v>
      </c>
      <c r="P7586" t="s">
        <v>1234</v>
      </c>
      <c r="Q7586">
        <f t="shared" si="132"/>
        <v>300</v>
      </c>
      <c r="R7586">
        <v>22339655</v>
      </c>
      <c r="S7586" t="s">
        <v>2103</v>
      </c>
      <c r="T7586" t="s">
        <v>14360</v>
      </c>
      <c r="U7586" s="75">
        <v>300</v>
      </c>
      <c r="V7586">
        <v>12.54</v>
      </c>
      <c r="W7586">
        <v>3762</v>
      </c>
      <c r="AH7586" s="16"/>
      <c r="AI7586" t="s">
        <v>1375</v>
      </c>
    </row>
    <row r="7587" spans="1:35" x14ac:dyDescent="0.25">
      <c r="A7587" t="s">
        <v>16196</v>
      </c>
      <c r="B7587" s="1">
        <v>65</v>
      </c>
      <c r="C7587" t="s">
        <v>15988</v>
      </c>
      <c r="D7587">
        <v>11501189</v>
      </c>
      <c r="E7587" t="s">
        <v>16025</v>
      </c>
      <c r="F7587" t="s">
        <v>1363</v>
      </c>
      <c r="G7587" t="s">
        <v>1364</v>
      </c>
      <c r="H7587" s="3" t="s">
        <v>6679</v>
      </c>
      <c r="I7587">
        <v>2019</v>
      </c>
      <c r="J7587" s="15" t="s">
        <v>4348</v>
      </c>
      <c r="K7587">
        <v>2019</v>
      </c>
      <c r="L7587" t="s">
        <v>1367</v>
      </c>
      <c r="M7587" t="s">
        <v>16109</v>
      </c>
      <c r="N7587" t="s">
        <v>16110</v>
      </c>
      <c r="O7587" t="s">
        <v>12173</v>
      </c>
      <c r="P7587" t="s">
        <v>1234</v>
      </c>
      <c r="Q7587">
        <f t="shared" si="132"/>
        <v>300</v>
      </c>
      <c r="R7587">
        <v>22339655</v>
      </c>
      <c r="S7587" t="s">
        <v>2103</v>
      </c>
      <c r="T7587" t="s">
        <v>14392</v>
      </c>
      <c r="U7587" s="75">
        <v>300</v>
      </c>
      <c r="V7587">
        <v>12.54</v>
      </c>
      <c r="W7587">
        <v>3762</v>
      </c>
      <c r="AH7587" s="16"/>
      <c r="AI7587" t="s">
        <v>1375</v>
      </c>
    </row>
    <row r="7588" spans="1:35" x14ac:dyDescent="0.25">
      <c r="A7588" t="s">
        <v>16197</v>
      </c>
      <c r="B7588" s="1">
        <v>65</v>
      </c>
      <c r="C7588" t="s">
        <v>15988</v>
      </c>
      <c r="D7588">
        <v>14875985</v>
      </c>
      <c r="E7588" t="s">
        <v>16112</v>
      </c>
      <c r="F7588" t="s">
        <v>1363</v>
      </c>
      <c r="G7588" t="s">
        <v>9607</v>
      </c>
      <c r="H7588" s="3" t="s">
        <v>4768</v>
      </c>
      <c r="I7588">
        <v>2021</v>
      </c>
      <c r="J7588" s="15" t="s">
        <v>2033</v>
      </c>
      <c r="K7588">
        <v>2021</v>
      </c>
      <c r="L7588" t="s">
        <v>1367</v>
      </c>
      <c r="M7588" t="s">
        <v>16113</v>
      </c>
      <c r="N7588" t="s">
        <v>16114</v>
      </c>
      <c r="O7588" t="s">
        <v>12173</v>
      </c>
      <c r="P7588" t="s">
        <v>133</v>
      </c>
      <c r="Q7588">
        <f t="shared" si="132"/>
        <v>3600</v>
      </c>
      <c r="R7588">
        <v>4556984</v>
      </c>
      <c r="S7588" t="s">
        <v>11614</v>
      </c>
      <c r="T7588" t="s">
        <v>11630</v>
      </c>
      <c r="U7588" s="75">
        <v>3600</v>
      </c>
      <c r="V7588">
        <v>9.9</v>
      </c>
      <c r="W7588">
        <v>35640</v>
      </c>
      <c r="AH7588" s="16"/>
      <c r="AI7588" t="s">
        <v>1375</v>
      </c>
    </row>
    <row r="7589" spans="1:35" x14ac:dyDescent="0.25">
      <c r="A7589" t="s">
        <v>16198</v>
      </c>
      <c r="B7589" s="1">
        <v>65</v>
      </c>
      <c r="C7589" t="s">
        <v>15988</v>
      </c>
      <c r="D7589">
        <v>17994187</v>
      </c>
      <c r="E7589" t="s">
        <v>16199</v>
      </c>
      <c r="F7589" t="s">
        <v>1363</v>
      </c>
      <c r="G7589" t="s">
        <v>9607</v>
      </c>
      <c r="H7589" s="3" t="s">
        <v>4311</v>
      </c>
      <c r="I7589">
        <v>2022</v>
      </c>
      <c r="J7589" s="15" t="s">
        <v>2261</v>
      </c>
      <c r="K7589">
        <v>2022</v>
      </c>
      <c r="L7589" t="s">
        <v>1367</v>
      </c>
      <c r="M7589" t="s">
        <v>16031</v>
      </c>
      <c r="N7589" t="s">
        <v>16031</v>
      </c>
      <c r="O7589" t="s">
        <v>12173</v>
      </c>
      <c r="P7589" t="s">
        <v>133</v>
      </c>
      <c r="Q7589">
        <f t="shared" si="132"/>
        <v>5040</v>
      </c>
      <c r="R7589">
        <v>4556984</v>
      </c>
      <c r="S7589" t="s">
        <v>11614</v>
      </c>
      <c r="T7589" t="s">
        <v>11796</v>
      </c>
      <c r="U7589" s="75">
        <v>5040</v>
      </c>
      <c r="V7589">
        <v>10.78</v>
      </c>
      <c r="W7589">
        <v>54331.199999999997</v>
      </c>
      <c r="AH7589" s="16"/>
      <c r="AI7589" t="s">
        <v>1375</v>
      </c>
    </row>
    <row r="7590" spans="1:35" x14ac:dyDescent="0.25">
      <c r="A7590" t="s">
        <v>16200</v>
      </c>
      <c r="B7590" s="1">
        <v>65</v>
      </c>
      <c r="C7590" t="s">
        <v>15988</v>
      </c>
      <c r="D7590">
        <v>18013791</v>
      </c>
      <c r="E7590" t="s">
        <v>16201</v>
      </c>
      <c r="F7590" t="s">
        <v>1363</v>
      </c>
      <c r="G7590" t="s">
        <v>1757</v>
      </c>
      <c r="H7590" s="3" t="s">
        <v>2261</v>
      </c>
      <c r="I7590">
        <v>2022</v>
      </c>
      <c r="J7590" s="15" t="s">
        <v>1796</v>
      </c>
      <c r="K7590">
        <v>2022</v>
      </c>
      <c r="L7590" t="s">
        <v>1367</v>
      </c>
      <c r="M7590" t="s">
        <v>14415</v>
      </c>
      <c r="N7590" t="s">
        <v>14416</v>
      </c>
      <c r="O7590" t="s">
        <v>12173</v>
      </c>
      <c r="P7590" t="s">
        <v>11531</v>
      </c>
      <c r="Q7590">
        <f t="shared" si="132"/>
        <v>187</v>
      </c>
      <c r="R7590">
        <v>41769899</v>
      </c>
      <c r="S7590" t="s">
        <v>1857</v>
      </c>
      <c r="T7590" t="s">
        <v>16202</v>
      </c>
      <c r="U7590" s="75">
        <v>187</v>
      </c>
      <c r="V7590">
        <v>32</v>
      </c>
      <c r="W7590">
        <v>5984</v>
      </c>
      <c r="AH7590" s="16"/>
      <c r="AI7590" t="s">
        <v>1375</v>
      </c>
    </row>
    <row r="7591" spans="1:35" x14ac:dyDescent="0.25">
      <c r="A7591" t="s">
        <v>16203</v>
      </c>
      <c r="B7591" s="1">
        <v>65</v>
      </c>
      <c r="C7591" t="s">
        <v>16016</v>
      </c>
      <c r="D7591">
        <v>18018505</v>
      </c>
      <c r="E7591" t="s">
        <v>13080</v>
      </c>
      <c r="F7591" t="s">
        <v>1363</v>
      </c>
      <c r="G7591" t="s">
        <v>1364</v>
      </c>
      <c r="H7591" s="3" t="s">
        <v>2261</v>
      </c>
      <c r="I7591">
        <v>2022</v>
      </c>
      <c r="J7591" s="15" t="s">
        <v>1796</v>
      </c>
      <c r="K7591">
        <v>2022</v>
      </c>
      <c r="L7591" t="s">
        <v>1367</v>
      </c>
      <c r="M7591" t="s">
        <v>14169</v>
      </c>
      <c r="N7591" t="s">
        <v>14170</v>
      </c>
      <c r="O7591" t="s">
        <v>12173</v>
      </c>
      <c r="P7591" t="s">
        <v>11523</v>
      </c>
      <c r="Q7591">
        <f t="shared" si="132"/>
        <v>200</v>
      </c>
      <c r="R7591">
        <v>101339976</v>
      </c>
      <c r="S7591" t="s">
        <v>11638</v>
      </c>
      <c r="T7591" t="s">
        <v>16011</v>
      </c>
      <c r="U7591" s="75">
        <v>200</v>
      </c>
      <c r="V7591">
        <v>20.97</v>
      </c>
      <c r="W7591">
        <v>4194</v>
      </c>
      <c r="AH7591" s="16"/>
      <c r="AI7591" t="s">
        <v>1375</v>
      </c>
    </row>
    <row r="7592" spans="1:35" x14ac:dyDescent="0.25">
      <c r="A7592" t="s">
        <v>16204</v>
      </c>
      <c r="B7592" s="1">
        <v>65</v>
      </c>
      <c r="C7592" t="s">
        <v>15988</v>
      </c>
      <c r="D7592">
        <v>17994187</v>
      </c>
      <c r="E7592" t="s">
        <v>16199</v>
      </c>
      <c r="F7592" t="s">
        <v>1363</v>
      </c>
      <c r="G7592" t="s">
        <v>9607</v>
      </c>
      <c r="H7592" s="3" t="s">
        <v>4311</v>
      </c>
      <c r="I7592">
        <v>2022</v>
      </c>
      <c r="J7592" s="15" t="s">
        <v>2261</v>
      </c>
      <c r="K7592">
        <v>2022</v>
      </c>
      <c r="L7592" t="s">
        <v>1367</v>
      </c>
      <c r="M7592" t="s">
        <v>16031</v>
      </c>
      <c r="N7592" t="s">
        <v>16031</v>
      </c>
      <c r="O7592" t="s">
        <v>12173</v>
      </c>
      <c r="P7592" t="s">
        <v>133</v>
      </c>
      <c r="Q7592">
        <f t="shared" si="132"/>
        <v>5040</v>
      </c>
      <c r="R7592">
        <v>24125814</v>
      </c>
      <c r="S7592" t="s">
        <v>2370</v>
      </c>
      <c r="T7592" t="s">
        <v>15286</v>
      </c>
      <c r="U7592" s="75">
        <v>5040</v>
      </c>
      <c r="V7592">
        <v>10.25</v>
      </c>
      <c r="W7592">
        <v>51660</v>
      </c>
      <c r="AH7592" s="16"/>
      <c r="AI7592" t="s">
        <v>1375</v>
      </c>
    </row>
    <row r="7593" spans="1:35" x14ac:dyDescent="0.25">
      <c r="A7593" t="s">
        <v>16205</v>
      </c>
      <c r="B7593" s="1">
        <v>65</v>
      </c>
      <c r="C7593" t="s">
        <v>15988</v>
      </c>
      <c r="D7593">
        <v>18656048</v>
      </c>
      <c r="E7593" t="s">
        <v>16206</v>
      </c>
      <c r="F7593" t="s">
        <v>1363</v>
      </c>
      <c r="G7593" t="s">
        <v>1364</v>
      </c>
      <c r="H7593" s="3" t="s">
        <v>1835</v>
      </c>
      <c r="I7593">
        <v>2022</v>
      </c>
      <c r="J7593" s="15" t="s">
        <v>1836</v>
      </c>
      <c r="K7593">
        <v>2022</v>
      </c>
      <c r="L7593" t="s">
        <v>1367</v>
      </c>
      <c r="M7593" t="s">
        <v>14169</v>
      </c>
      <c r="N7593" t="s">
        <v>14170</v>
      </c>
      <c r="O7593" t="s">
        <v>12173</v>
      </c>
      <c r="P7593" t="s">
        <v>11531</v>
      </c>
      <c r="Q7593">
        <f t="shared" si="132"/>
        <v>3800</v>
      </c>
      <c r="R7593">
        <v>24125814</v>
      </c>
      <c r="S7593" t="s">
        <v>2370</v>
      </c>
      <c r="T7593" t="s">
        <v>15286</v>
      </c>
      <c r="U7593" s="75">
        <v>3800</v>
      </c>
      <c r="V7593">
        <v>10</v>
      </c>
      <c r="W7593">
        <v>38000</v>
      </c>
      <c r="AH7593" s="16"/>
      <c r="AI7593" t="s">
        <v>1375</v>
      </c>
    </row>
    <row r="7594" spans="1:35" x14ac:dyDescent="0.25">
      <c r="A7594" t="s">
        <v>16207</v>
      </c>
      <c r="B7594" s="1">
        <v>65</v>
      </c>
      <c r="C7594" t="s">
        <v>15988</v>
      </c>
      <c r="D7594">
        <v>18639097</v>
      </c>
      <c r="E7594" t="s">
        <v>15236</v>
      </c>
      <c r="F7594" t="s">
        <v>1363</v>
      </c>
      <c r="G7594" t="s">
        <v>1364</v>
      </c>
      <c r="H7594" s="3" t="s">
        <v>4160</v>
      </c>
      <c r="I7594">
        <v>2022</v>
      </c>
      <c r="J7594" s="15" t="s">
        <v>5184</v>
      </c>
      <c r="K7594">
        <v>2022</v>
      </c>
      <c r="L7594" t="s">
        <v>1367</v>
      </c>
      <c r="M7594" t="s">
        <v>14169</v>
      </c>
      <c r="N7594" t="s">
        <v>14170</v>
      </c>
      <c r="O7594" t="s">
        <v>12173</v>
      </c>
      <c r="P7594" t="s">
        <v>11531</v>
      </c>
      <c r="Q7594">
        <f t="shared" si="132"/>
        <v>6045</v>
      </c>
      <c r="R7594">
        <v>24125814</v>
      </c>
      <c r="S7594" t="s">
        <v>2370</v>
      </c>
      <c r="T7594" t="s">
        <v>15286</v>
      </c>
      <c r="U7594" s="75">
        <v>6045</v>
      </c>
      <c r="V7594">
        <v>10</v>
      </c>
      <c r="W7594">
        <v>60450</v>
      </c>
      <c r="AH7594" s="16"/>
      <c r="AI7594" t="s">
        <v>1375</v>
      </c>
    </row>
    <row r="7595" spans="1:35" x14ac:dyDescent="0.25">
      <c r="A7595" t="s">
        <v>16208</v>
      </c>
      <c r="B7595" s="1">
        <v>65</v>
      </c>
      <c r="C7595" t="s">
        <v>16016</v>
      </c>
      <c r="D7595">
        <v>9097651</v>
      </c>
      <c r="E7595" t="s">
        <v>16128</v>
      </c>
      <c r="F7595" t="s">
        <v>1363</v>
      </c>
      <c r="G7595" t="s">
        <v>1364</v>
      </c>
      <c r="H7595" s="3" t="s">
        <v>1609</v>
      </c>
      <c r="I7595">
        <v>2018</v>
      </c>
      <c r="J7595" s="15" t="s">
        <v>1621</v>
      </c>
      <c r="K7595">
        <v>2018</v>
      </c>
      <c r="L7595" t="s">
        <v>1394</v>
      </c>
      <c r="M7595" t="s">
        <v>16129</v>
      </c>
      <c r="N7595" t="s">
        <v>16129</v>
      </c>
      <c r="O7595" t="s">
        <v>12173</v>
      </c>
      <c r="P7595" t="s">
        <v>11927</v>
      </c>
      <c r="Q7595">
        <f t="shared" si="132"/>
        <v>1130</v>
      </c>
      <c r="R7595">
        <v>62359193</v>
      </c>
      <c r="S7595" t="s">
        <v>11930</v>
      </c>
      <c r="T7595" t="s">
        <v>587</v>
      </c>
      <c r="U7595" s="75">
        <v>1130</v>
      </c>
      <c r="V7595">
        <v>8.9499999999999993</v>
      </c>
      <c r="W7595">
        <v>10113.5</v>
      </c>
      <c r="AH7595" s="16"/>
      <c r="AI7595" t="s">
        <v>1375</v>
      </c>
    </row>
    <row r="7596" spans="1:35" x14ac:dyDescent="0.25">
      <c r="A7596" t="s">
        <v>16209</v>
      </c>
      <c r="B7596" s="1">
        <v>65</v>
      </c>
      <c r="C7596" t="s">
        <v>15988</v>
      </c>
      <c r="D7596">
        <v>9591141</v>
      </c>
      <c r="E7596" t="s">
        <v>16131</v>
      </c>
      <c r="F7596" t="s">
        <v>1363</v>
      </c>
      <c r="G7596" t="s">
        <v>1364</v>
      </c>
      <c r="H7596" s="3" t="s">
        <v>7509</v>
      </c>
      <c r="I7596">
        <v>2019</v>
      </c>
      <c r="J7596" s="15" t="s">
        <v>2569</v>
      </c>
      <c r="K7596">
        <v>2019</v>
      </c>
      <c r="L7596" t="s">
        <v>1367</v>
      </c>
      <c r="M7596" t="s">
        <v>16132</v>
      </c>
      <c r="N7596" t="s">
        <v>16132</v>
      </c>
      <c r="O7596" t="s">
        <v>12173</v>
      </c>
      <c r="P7596" t="s">
        <v>13616</v>
      </c>
      <c r="Q7596">
        <f t="shared" si="132"/>
        <v>3600</v>
      </c>
      <c r="R7596">
        <v>8163294</v>
      </c>
      <c r="S7596" t="s">
        <v>1382</v>
      </c>
      <c r="T7596" t="s">
        <v>394</v>
      </c>
      <c r="U7596" s="75">
        <v>3600</v>
      </c>
      <c r="V7596">
        <v>13.98</v>
      </c>
      <c r="W7596">
        <v>50328</v>
      </c>
      <c r="AH7596" s="16"/>
      <c r="AI7596" t="s">
        <v>1375</v>
      </c>
    </row>
    <row r="7597" spans="1:35" x14ac:dyDescent="0.25">
      <c r="A7597" t="s">
        <v>16210</v>
      </c>
      <c r="B7597" s="1">
        <v>65</v>
      </c>
      <c r="C7597" t="s">
        <v>15988</v>
      </c>
      <c r="D7597">
        <v>6289134</v>
      </c>
      <c r="E7597" t="s">
        <v>14093</v>
      </c>
      <c r="F7597" t="s">
        <v>1363</v>
      </c>
      <c r="G7597" t="s">
        <v>1364</v>
      </c>
      <c r="H7597" s="3" t="s">
        <v>6037</v>
      </c>
      <c r="I7597">
        <v>2017</v>
      </c>
      <c r="J7597" s="15" t="s">
        <v>9100</v>
      </c>
      <c r="K7597">
        <v>2017</v>
      </c>
      <c r="L7597" t="s">
        <v>1367</v>
      </c>
      <c r="M7597" t="s">
        <v>15997</v>
      </c>
      <c r="N7597" t="s">
        <v>15998</v>
      </c>
      <c r="O7597" t="s">
        <v>12173</v>
      </c>
      <c r="P7597" t="s">
        <v>1234</v>
      </c>
      <c r="Q7597">
        <f t="shared" si="132"/>
        <v>1000</v>
      </c>
      <c r="R7597">
        <v>8163294</v>
      </c>
      <c r="S7597" t="s">
        <v>1382</v>
      </c>
      <c r="T7597" t="s">
        <v>14097</v>
      </c>
      <c r="U7597" s="75">
        <v>1000</v>
      </c>
      <c r="V7597">
        <v>13.4</v>
      </c>
      <c r="W7597">
        <v>13400</v>
      </c>
      <c r="AH7597" s="16"/>
      <c r="AI7597" t="s">
        <v>1375</v>
      </c>
    </row>
    <row r="7598" spans="1:35" x14ac:dyDescent="0.25">
      <c r="A7598" t="s">
        <v>16211</v>
      </c>
      <c r="B7598" s="1">
        <v>65</v>
      </c>
      <c r="C7598" t="s">
        <v>15988</v>
      </c>
      <c r="D7598">
        <v>6022324</v>
      </c>
      <c r="E7598" t="s">
        <v>16000</v>
      </c>
      <c r="F7598" t="s">
        <v>1363</v>
      </c>
      <c r="G7598" t="s">
        <v>1364</v>
      </c>
      <c r="H7598" s="3" t="s">
        <v>5879</v>
      </c>
      <c r="I7598">
        <v>2017</v>
      </c>
      <c r="J7598" s="15" t="s">
        <v>3007</v>
      </c>
      <c r="K7598">
        <v>2017</v>
      </c>
      <c r="L7598" t="s">
        <v>1367</v>
      </c>
      <c r="M7598" t="s">
        <v>16001</v>
      </c>
      <c r="O7598" t="s">
        <v>12173</v>
      </c>
      <c r="P7598" t="s">
        <v>133</v>
      </c>
      <c r="Q7598">
        <f t="shared" si="132"/>
        <v>4000</v>
      </c>
      <c r="R7598">
        <v>62359193</v>
      </c>
      <c r="S7598" t="s">
        <v>11930</v>
      </c>
      <c r="T7598" t="s">
        <v>587</v>
      </c>
      <c r="U7598" s="75">
        <v>4000</v>
      </c>
      <c r="V7598">
        <v>9.25</v>
      </c>
      <c r="W7598">
        <v>37000</v>
      </c>
      <c r="AH7598" s="16"/>
      <c r="AI7598" t="s">
        <v>1375</v>
      </c>
    </row>
    <row r="7599" spans="1:35" x14ac:dyDescent="0.25">
      <c r="A7599" t="s">
        <v>16212</v>
      </c>
      <c r="B7599" s="1">
        <v>65</v>
      </c>
      <c r="C7599" t="s">
        <v>15988</v>
      </c>
      <c r="D7599">
        <v>9495274</v>
      </c>
      <c r="E7599" t="s">
        <v>2550</v>
      </c>
      <c r="F7599" t="s">
        <v>1363</v>
      </c>
      <c r="G7599" t="s">
        <v>1364</v>
      </c>
      <c r="H7599" s="3" t="s">
        <v>2551</v>
      </c>
      <c r="I7599">
        <v>2018</v>
      </c>
      <c r="J7599" s="15" t="s">
        <v>2552</v>
      </c>
      <c r="K7599">
        <v>2018</v>
      </c>
      <c r="L7599" t="s">
        <v>1367</v>
      </c>
      <c r="M7599" t="s">
        <v>16003</v>
      </c>
      <c r="N7599" t="s">
        <v>16004</v>
      </c>
      <c r="O7599" t="s">
        <v>12173</v>
      </c>
      <c r="P7599" t="s">
        <v>13616</v>
      </c>
      <c r="Q7599">
        <f t="shared" si="132"/>
        <v>2000</v>
      </c>
      <c r="R7599">
        <v>62359193</v>
      </c>
      <c r="S7599" t="s">
        <v>11930</v>
      </c>
      <c r="T7599" t="s">
        <v>587</v>
      </c>
      <c r="U7599" s="75">
        <v>2000</v>
      </c>
      <c r="V7599">
        <v>8.98</v>
      </c>
      <c r="W7599">
        <v>17960</v>
      </c>
      <c r="AH7599" s="16"/>
      <c r="AI7599" t="s">
        <v>1375</v>
      </c>
    </row>
    <row r="7600" spans="1:35" x14ac:dyDescent="0.25">
      <c r="A7600" t="s">
        <v>16213</v>
      </c>
      <c r="B7600" s="1">
        <v>65</v>
      </c>
      <c r="C7600" t="s">
        <v>15988</v>
      </c>
      <c r="D7600">
        <v>9211802</v>
      </c>
      <c r="E7600" t="s">
        <v>16063</v>
      </c>
      <c r="F7600" t="s">
        <v>1363</v>
      </c>
      <c r="G7600" t="s">
        <v>1391</v>
      </c>
      <c r="H7600" s="3" t="s">
        <v>7120</v>
      </c>
      <c r="I7600">
        <v>2018</v>
      </c>
      <c r="J7600" s="15" t="s">
        <v>1696</v>
      </c>
      <c r="K7600">
        <v>2018</v>
      </c>
      <c r="L7600" t="s">
        <v>1367</v>
      </c>
      <c r="M7600" t="s">
        <v>16063</v>
      </c>
      <c r="N7600" t="s">
        <v>16064</v>
      </c>
      <c r="O7600" t="s">
        <v>12173</v>
      </c>
      <c r="P7600" t="s">
        <v>133</v>
      </c>
      <c r="Q7600">
        <f t="shared" si="132"/>
        <v>200</v>
      </c>
      <c r="R7600">
        <v>22339655</v>
      </c>
      <c r="S7600" t="s">
        <v>2103</v>
      </c>
      <c r="T7600" t="s">
        <v>14929</v>
      </c>
      <c r="U7600" s="75">
        <v>200</v>
      </c>
      <c r="V7600">
        <v>15</v>
      </c>
      <c r="W7600">
        <v>3000</v>
      </c>
      <c r="AH7600" s="16"/>
      <c r="AI7600" t="s">
        <v>1375</v>
      </c>
    </row>
    <row r="7601" spans="1:35" x14ac:dyDescent="0.25">
      <c r="A7601" t="s">
        <v>16214</v>
      </c>
      <c r="B7601" s="1">
        <v>65</v>
      </c>
      <c r="C7601" t="s">
        <v>15988</v>
      </c>
      <c r="D7601">
        <v>8369046</v>
      </c>
      <c r="E7601" t="s">
        <v>14188</v>
      </c>
      <c r="F7601" t="s">
        <v>1363</v>
      </c>
      <c r="G7601" t="s">
        <v>1364</v>
      </c>
      <c r="H7601" s="3" t="s">
        <v>6557</v>
      </c>
      <c r="I7601">
        <v>2018</v>
      </c>
      <c r="J7601" s="15" t="s">
        <v>12744</v>
      </c>
      <c r="K7601">
        <v>2018</v>
      </c>
      <c r="L7601" t="s">
        <v>1367</v>
      </c>
      <c r="M7601" t="s">
        <v>16069</v>
      </c>
      <c r="N7601" t="s">
        <v>16069</v>
      </c>
      <c r="O7601" t="s">
        <v>12173</v>
      </c>
      <c r="P7601" t="s">
        <v>13616</v>
      </c>
      <c r="Q7601">
        <f t="shared" si="132"/>
        <v>125</v>
      </c>
      <c r="R7601">
        <v>22339655</v>
      </c>
      <c r="S7601" t="s">
        <v>2103</v>
      </c>
      <c r="T7601" t="s">
        <v>14191</v>
      </c>
      <c r="U7601" s="75">
        <v>125</v>
      </c>
      <c r="V7601">
        <v>13</v>
      </c>
      <c r="W7601">
        <v>1625</v>
      </c>
      <c r="AH7601" s="16"/>
      <c r="AI7601" t="s">
        <v>1375</v>
      </c>
    </row>
    <row r="7602" spans="1:35" x14ac:dyDescent="0.25">
      <c r="A7602" t="s">
        <v>16215</v>
      </c>
      <c r="B7602" s="1">
        <v>65</v>
      </c>
      <c r="C7602" t="s">
        <v>16016</v>
      </c>
      <c r="D7602">
        <v>8386463</v>
      </c>
      <c r="E7602" t="s">
        <v>16071</v>
      </c>
      <c r="F7602" t="s">
        <v>1363</v>
      </c>
      <c r="G7602" t="s">
        <v>1391</v>
      </c>
      <c r="H7602" s="3" t="s">
        <v>3428</v>
      </c>
      <c r="I7602">
        <v>2018</v>
      </c>
      <c r="J7602" s="15" t="s">
        <v>12748</v>
      </c>
      <c r="K7602">
        <v>2018</v>
      </c>
      <c r="L7602" t="s">
        <v>1394</v>
      </c>
      <c r="M7602" t="s">
        <v>16072</v>
      </c>
      <c r="N7602" t="s">
        <v>16073</v>
      </c>
      <c r="O7602" t="s">
        <v>12173</v>
      </c>
      <c r="P7602" t="s">
        <v>13941</v>
      </c>
      <c r="Q7602">
        <f t="shared" si="132"/>
        <v>90</v>
      </c>
      <c r="R7602">
        <v>22339655</v>
      </c>
      <c r="S7602" t="s">
        <v>2103</v>
      </c>
      <c r="T7602" t="s">
        <v>14145</v>
      </c>
      <c r="U7602" s="75">
        <v>90</v>
      </c>
      <c r="V7602">
        <v>13</v>
      </c>
      <c r="W7602">
        <v>1170</v>
      </c>
      <c r="AH7602" s="16"/>
      <c r="AI7602" t="s">
        <v>1375</v>
      </c>
    </row>
    <row r="7603" spans="1:35" x14ac:dyDescent="0.25">
      <c r="A7603" t="s">
        <v>16216</v>
      </c>
      <c r="B7603" s="1">
        <v>65</v>
      </c>
      <c r="C7603" t="s">
        <v>15988</v>
      </c>
      <c r="D7603">
        <v>10987215</v>
      </c>
      <c r="E7603" t="s">
        <v>14338</v>
      </c>
      <c r="F7603" t="s">
        <v>1363</v>
      </c>
      <c r="G7603" t="s">
        <v>1364</v>
      </c>
      <c r="H7603" s="3" t="s">
        <v>7574</v>
      </c>
      <c r="I7603">
        <v>2019</v>
      </c>
      <c r="J7603" s="15" t="s">
        <v>14339</v>
      </c>
      <c r="K7603">
        <v>2019</v>
      </c>
      <c r="L7603" t="s">
        <v>1367</v>
      </c>
      <c r="M7603" t="s">
        <v>16080</v>
      </c>
      <c r="N7603" t="s">
        <v>16080</v>
      </c>
      <c r="O7603" t="s">
        <v>12173</v>
      </c>
      <c r="P7603" t="s">
        <v>13616</v>
      </c>
      <c r="Q7603">
        <f t="shared" si="132"/>
        <v>600</v>
      </c>
      <c r="R7603">
        <v>42224799</v>
      </c>
      <c r="S7603" t="s">
        <v>13934</v>
      </c>
      <c r="T7603" t="s">
        <v>16217</v>
      </c>
      <c r="U7603" s="75">
        <v>600</v>
      </c>
      <c r="V7603">
        <v>13.5</v>
      </c>
      <c r="W7603">
        <v>8100</v>
      </c>
      <c r="AH7603" s="16"/>
      <c r="AI7603" t="s">
        <v>1375</v>
      </c>
    </row>
    <row r="7604" spans="1:35" x14ac:dyDescent="0.25">
      <c r="A7604" t="s">
        <v>16218</v>
      </c>
      <c r="B7604" s="1">
        <v>65</v>
      </c>
      <c r="C7604" t="s">
        <v>15988</v>
      </c>
      <c r="D7604">
        <v>10987215</v>
      </c>
      <c r="E7604" t="s">
        <v>14338</v>
      </c>
      <c r="F7604" t="s">
        <v>1363</v>
      </c>
      <c r="G7604" t="s">
        <v>1364</v>
      </c>
      <c r="H7604" s="3" t="s">
        <v>7574</v>
      </c>
      <c r="I7604">
        <v>2019</v>
      </c>
      <c r="J7604" s="15" t="s">
        <v>14339</v>
      </c>
      <c r="K7604">
        <v>2019</v>
      </c>
      <c r="L7604" t="s">
        <v>1367</v>
      </c>
      <c r="M7604" t="s">
        <v>16080</v>
      </c>
      <c r="N7604" t="s">
        <v>16080</v>
      </c>
      <c r="O7604" t="s">
        <v>12173</v>
      </c>
      <c r="P7604" t="s">
        <v>13616</v>
      </c>
      <c r="Q7604">
        <f t="shared" si="132"/>
        <v>600</v>
      </c>
      <c r="R7604">
        <v>22339655</v>
      </c>
      <c r="S7604" t="s">
        <v>2103</v>
      </c>
      <c r="T7604" t="s">
        <v>14180</v>
      </c>
      <c r="U7604" s="75">
        <v>600</v>
      </c>
      <c r="V7604">
        <v>12.54</v>
      </c>
      <c r="W7604">
        <v>7524</v>
      </c>
      <c r="AH7604" s="16"/>
      <c r="AI7604" t="s">
        <v>1375</v>
      </c>
    </row>
    <row r="7605" spans="1:35" x14ac:dyDescent="0.25">
      <c r="A7605" t="s">
        <v>16219</v>
      </c>
      <c r="B7605" s="1">
        <v>65</v>
      </c>
      <c r="C7605" t="s">
        <v>15988</v>
      </c>
      <c r="D7605">
        <v>10987215</v>
      </c>
      <c r="E7605" t="s">
        <v>14338</v>
      </c>
      <c r="F7605" t="s">
        <v>1363</v>
      </c>
      <c r="G7605" t="s">
        <v>1364</v>
      </c>
      <c r="H7605" s="3" t="s">
        <v>7574</v>
      </c>
      <c r="I7605">
        <v>2019</v>
      </c>
      <c r="J7605" s="15" t="s">
        <v>14339</v>
      </c>
      <c r="K7605">
        <v>2019</v>
      </c>
      <c r="L7605" t="s">
        <v>1367</v>
      </c>
      <c r="M7605" t="s">
        <v>16080</v>
      </c>
      <c r="N7605" t="s">
        <v>16080</v>
      </c>
      <c r="O7605" t="s">
        <v>12173</v>
      </c>
      <c r="P7605" t="s">
        <v>13616</v>
      </c>
      <c r="Q7605">
        <f t="shared" si="132"/>
        <v>600</v>
      </c>
      <c r="R7605">
        <v>8163294</v>
      </c>
      <c r="S7605" t="s">
        <v>1382</v>
      </c>
      <c r="T7605" t="s">
        <v>394</v>
      </c>
      <c r="U7605" s="75">
        <v>600</v>
      </c>
      <c r="V7605">
        <v>11.12</v>
      </c>
      <c r="W7605">
        <v>6672</v>
      </c>
      <c r="AH7605" s="16"/>
      <c r="AI7605" t="s">
        <v>1375</v>
      </c>
    </row>
    <row r="7606" spans="1:35" x14ac:dyDescent="0.25">
      <c r="A7606" t="s">
        <v>16220</v>
      </c>
      <c r="B7606" s="1">
        <v>65</v>
      </c>
      <c r="C7606" t="s">
        <v>15988</v>
      </c>
      <c r="D7606">
        <v>11338571</v>
      </c>
      <c r="E7606" t="s">
        <v>3978</v>
      </c>
      <c r="F7606" t="s">
        <v>1363</v>
      </c>
      <c r="G7606" t="s">
        <v>1364</v>
      </c>
      <c r="H7606" s="3" t="s">
        <v>3979</v>
      </c>
      <c r="I7606">
        <v>2019</v>
      </c>
      <c r="J7606" s="15" t="s">
        <v>3980</v>
      </c>
      <c r="K7606">
        <v>2019</v>
      </c>
      <c r="L7606" t="s">
        <v>1367</v>
      </c>
      <c r="M7606" t="s">
        <v>16007</v>
      </c>
      <c r="N7606" t="s">
        <v>16007</v>
      </c>
      <c r="O7606" t="s">
        <v>12173</v>
      </c>
      <c r="P7606" t="s">
        <v>13616</v>
      </c>
      <c r="Q7606">
        <f t="shared" si="132"/>
        <v>1932</v>
      </c>
      <c r="R7606">
        <v>22339655</v>
      </c>
      <c r="S7606" t="s">
        <v>2103</v>
      </c>
      <c r="T7606" t="s">
        <v>16221</v>
      </c>
      <c r="U7606" s="75">
        <v>1932</v>
      </c>
      <c r="V7606">
        <v>12.54</v>
      </c>
      <c r="W7606">
        <v>24227.279999999999</v>
      </c>
      <c r="AH7606" s="16"/>
      <c r="AI7606" t="s">
        <v>1375</v>
      </c>
    </row>
    <row r="7607" spans="1:35" x14ac:dyDescent="0.25">
      <c r="A7607" t="s">
        <v>16222</v>
      </c>
      <c r="B7607" s="1">
        <v>65</v>
      </c>
      <c r="C7607" t="s">
        <v>15988</v>
      </c>
      <c r="D7607">
        <v>14489104</v>
      </c>
      <c r="E7607" t="s">
        <v>16083</v>
      </c>
      <c r="F7607" t="s">
        <v>1363</v>
      </c>
      <c r="G7607" t="s">
        <v>9607</v>
      </c>
      <c r="H7607" s="3" t="s">
        <v>4979</v>
      </c>
      <c r="I7607">
        <v>2021</v>
      </c>
      <c r="J7607" s="15" t="s">
        <v>2024</v>
      </c>
      <c r="K7607">
        <v>2021</v>
      </c>
      <c r="L7607" t="s">
        <v>1367</v>
      </c>
      <c r="M7607" t="s">
        <v>16031</v>
      </c>
      <c r="N7607" t="s">
        <v>16031</v>
      </c>
      <c r="O7607" t="s">
        <v>12173</v>
      </c>
      <c r="P7607" t="s">
        <v>133</v>
      </c>
      <c r="Q7607">
        <f t="shared" si="132"/>
        <v>2400</v>
      </c>
      <c r="R7607">
        <v>4556984</v>
      </c>
      <c r="S7607" t="s">
        <v>11614</v>
      </c>
      <c r="T7607" t="s">
        <v>11796</v>
      </c>
      <c r="U7607" s="75">
        <v>2400</v>
      </c>
      <c r="V7607">
        <v>9.94</v>
      </c>
      <c r="W7607">
        <v>23856</v>
      </c>
      <c r="AH7607" s="16"/>
      <c r="AI7607" t="s">
        <v>1375</v>
      </c>
    </row>
    <row r="7608" spans="1:35" x14ac:dyDescent="0.25">
      <c r="A7608" t="s">
        <v>16223</v>
      </c>
      <c r="B7608" s="1">
        <v>65</v>
      </c>
      <c r="C7608" t="s">
        <v>15988</v>
      </c>
      <c r="D7608">
        <v>8977518</v>
      </c>
      <c r="E7608" t="s">
        <v>16025</v>
      </c>
      <c r="F7608" t="s">
        <v>1363</v>
      </c>
      <c r="G7608" t="s">
        <v>1364</v>
      </c>
      <c r="H7608" s="3" t="s">
        <v>3496</v>
      </c>
      <c r="I7608">
        <v>2018</v>
      </c>
      <c r="J7608" s="15" t="s">
        <v>2573</v>
      </c>
      <c r="K7608">
        <v>2018</v>
      </c>
      <c r="L7608" t="s">
        <v>1367</v>
      </c>
      <c r="M7608" t="s">
        <v>16022</v>
      </c>
      <c r="N7608" t="s">
        <v>16023</v>
      </c>
      <c r="O7608" t="s">
        <v>12173</v>
      </c>
      <c r="P7608" t="s">
        <v>13616</v>
      </c>
      <c r="Q7608">
        <f t="shared" si="132"/>
        <v>1000</v>
      </c>
      <c r="R7608">
        <v>8163294</v>
      </c>
      <c r="S7608" t="s">
        <v>1382</v>
      </c>
      <c r="T7608" t="s">
        <v>14084</v>
      </c>
      <c r="U7608" s="75">
        <v>1000</v>
      </c>
      <c r="V7608">
        <v>12.99</v>
      </c>
      <c r="W7608">
        <v>12990</v>
      </c>
      <c r="AH7608" s="16"/>
      <c r="AI7608" t="s">
        <v>1375</v>
      </c>
    </row>
    <row r="7609" spans="1:35" x14ac:dyDescent="0.25">
      <c r="A7609" t="s">
        <v>16224</v>
      </c>
      <c r="B7609" s="1">
        <v>65</v>
      </c>
      <c r="C7609" t="s">
        <v>15988</v>
      </c>
      <c r="D7609">
        <v>9882472</v>
      </c>
      <c r="E7609" t="s">
        <v>16027</v>
      </c>
      <c r="F7609" t="s">
        <v>1363</v>
      </c>
      <c r="G7609" t="s">
        <v>1364</v>
      </c>
      <c r="H7609" s="3" t="s">
        <v>6695</v>
      </c>
      <c r="I7609">
        <v>2019</v>
      </c>
      <c r="J7609" s="15" t="s">
        <v>9526</v>
      </c>
      <c r="K7609">
        <v>2019</v>
      </c>
      <c r="L7609" t="s">
        <v>1367</v>
      </c>
      <c r="M7609" t="s">
        <v>16007</v>
      </c>
      <c r="N7609" t="s">
        <v>16007</v>
      </c>
      <c r="O7609" t="s">
        <v>12173</v>
      </c>
      <c r="P7609" t="s">
        <v>13616</v>
      </c>
      <c r="Q7609">
        <f t="shared" si="132"/>
        <v>2000</v>
      </c>
      <c r="R7609">
        <v>8163294</v>
      </c>
      <c r="S7609" t="s">
        <v>1382</v>
      </c>
      <c r="T7609" t="s">
        <v>394</v>
      </c>
      <c r="U7609" s="75">
        <v>2000</v>
      </c>
      <c r="V7609">
        <v>12.49</v>
      </c>
      <c r="W7609">
        <v>24980</v>
      </c>
      <c r="AH7609" s="16"/>
      <c r="AI7609" t="s">
        <v>1375</v>
      </c>
    </row>
    <row r="7610" spans="1:35" x14ac:dyDescent="0.25">
      <c r="A7610" t="s">
        <v>16225</v>
      </c>
      <c r="B7610" s="1">
        <v>65</v>
      </c>
      <c r="C7610" t="s">
        <v>15988</v>
      </c>
      <c r="D7610">
        <v>9882472</v>
      </c>
      <c r="E7610" t="s">
        <v>16027</v>
      </c>
      <c r="F7610" t="s">
        <v>1363</v>
      </c>
      <c r="G7610" t="s">
        <v>1364</v>
      </c>
      <c r="H7610" s="3" t="s">
        <v>6695</v>
      </c>
      <c r="I7610">
        <v>2019</v>
      </c>
      <c r="J7610" s="15" t="s">
        <v>9526</v>
      </c>
      <c r="K7610">
        <v>2019</v>
      </c>
      <c r="L7610" t="s">
        <v>1367</v>
      </c>
      <c r="M7610" t="s">
        <v>16007</v>
      </c>
      <c r="N7610" t="s">
        <v>16007</v>
      </c>
      <c r="O7610" t="s">
        <v>12173</v>
      </c>
      <c r="P7610" t="s">
        <v>13616</v>
      </c>
      <c r="Q7610">
        <f t="shared" si="132"/>
        <v>2000</v>
      </c>
      <c r="R7610">
        <v>22339655</v>
      </c>
      <c r="S7610" t="s">
        <v>2103</v>
      </c>
      <c r="T7610" t="s">
        <v>16226</v>
      </c>
      <c r="U7610" s="75">
        <v>2000</v>
      </c>
      <c r="V7610">
        <v>12.54</v>
      </c>
      <c r="W7610">
        <v>25080</v>
      </c>
      <c r="AH7610" s="16"/>
      <c r="AI7610" t="s">
        <v>1375</v>
      </c>
    </row>
    <row r="7611" spans="1:35" x14ac:dyDescent="0.25">
      <c r="A7611" t="s">
        <v>16227</v>
      </c>
      <c r="B7611" s="1">
        <v>65</v>
      </c>
      <c r="C7611" t="s">
        <v>15988</v>
      </c>
      <c r="D7611">
        <v>13764438</v>
      </c>
      <c r="E7611" t="s">
        <v>16029</v>
      </c>
      <c r="F7611" t="s">
        <v>1363</v>
      </c>
      <c r="G7611" t="s">
        <v>9607</v>
      </c>
      <c r="H7611" s="3" t="s">
        <v>10609</v>
      </c>
      <c r="I7611">
        <v>2020</v>
      </c>
      <c r="J7611" s="15" t="s">
        <v>13777</v>
      </c>
      <c r="K7611">
        <v>2020</v>
      </c>
      <c r="L7611" t="s">
        <v>1367</v>
      </c>
      <c r="M7611" t="s">
        <v>16030</v>
      </c>
      <c r="N7611" t="s">
        <v>16031</v>
      </c>
      <c r="O7611" t="s">
        <v>12173</v>
      </c>
      <c r="P7611" t="s">
        <v>133</v>
      </c>
      <c r="Q7611">
        <f t="shared" si="132"/>
        <v>6250</v>
      </c>
      <c r="R7611">
        <v>4556984</v>
      </c>
      <c r="S7611" t="s">
        <v>11614</v>
      </c>
      <c r="T7611" t="s">
        <v>11796</v>
      </c>
      <c r="U7611" s="75">
        <v>6250</v>
      </c>
      <c r="V7611">
        <v>9.44</v>
      </c>
      <c r="W7611">
        <v>59000</v>
      </c>
      <c r="AH7611" s="16"/>
      <c r="AI7611" t="s">
        <v>1375</v>
      </c>
    </row>
    <row r="7612" spans="1:35" x14ac:dyDescent="0.25">
      <c r="A7612" t="s">
        <v>16228</v>
      </c>
      <c r="B7612" s="1">
        <v>65</v>
      </c>
      <c r="C7612" t="s">
        <v>16016</v>
      </c>
      <c r="D7612">
        <v>13764438</v>
      </c>
      <c r="E7612" t="s">
        <v>16029</v>
      </c>
      <c r="F7612" t="s">
        <v>1363</v>
      </c>
      <c r="G7612" t="s">
        <v>9607</v>
      </c>
      <c r="H7612" s="3" t="s">
        <v>10609</v>
      </c>
      <c r="I7612">
        <v>2020</v>
      </c>
      <c r="J7612" s="15" t="s">
        <v>13777</v>
      </c>
      <c r="K7612">
        <v>2020</v>
      </c>
      <c r="L7612" t="s">
        <v>1367</v>
      </c>
      <c r="M7612" t="s">
        <v>16030</v>
      </c>
      <c r="N7612" t="s">
        <v>16031</v>
      </c>
      <c r="O7612" t="s">
        <v>12173</v>
      </c>
      <c r="P7612" t="s">
        <v>133</v>
      </c>
      <c r="Q7612">
        <f t="shared" si="132"/>
        <v>6250</v>
      </c>
      <c r="R7612">
        <v>84449497</v>
      </c>
      <c r="S7612" t="s">
        <v>2017</v>
      </c>
      <c r="T7612" t="s">
        <v>14640</v>
      </c>
      <c r="U7612" s="75">
        <v>6250</v>
      </c>
      <c r="V7612">
        <v>19.850000000000001</v>
      </c>
      <c r="W7612">
        <v>124062.5</v>
      </c>
      <c r="AH7612" s="16"/>
      <c r="AI7612" t="s">
        <v>1375</v>
      </c>
    </row>
    <row r="7613" spans="1:35" x14ac:dyDescent="0.25">
      <c r="A7613" t="s">
        <v>16229</v>
      </c>
      <c r="B7613" s="1">
        <v>65</v>
      </c>
      <c r="C7613" t="s">
        <v>16016</v>
      </c>
      <c r="D7613">
        <v>17490553</v>
      </c>
      <c r="E7613" t="s">
        <v>16168</v>
      </c>
      <c r="F7613" t="s">
        <v>1363</v>
      </c>
      <c r="G7613" t="s">
        <v>9607</v>
      </c>
      <c r="H7613" s="3" t="s">
        <v>2230</v>
      </c>
      <c r="I7613">
        <v>2022</v>
      </c>
      <c r="J7613" s="15" t="s">
        <v>11136</v>
      </c>
      <c r="K7613">
        <v>2022</v>
      </c>
      <c r="L7613" t="s">
        <v>1367</v>
      </c>
      <c r="M7613" t="s">
        <v>16031</v>
      </c>
      <c r="N7613" t="s">
        <v>16031</v>
      </c>
      <c r="O7613" t="s">
        <v>12173</v>
      </c>
      <c r="P7613" t="s">
        <v>133</v>
      </c>
      <c r="Q7613">
        <f t="shared" si="132"/>
        <v>3960</v>
      </c>
      <c r="R7613">
        <v>7505043</v>
      </c>
      <c r="S7613" t="s">
        <v>1378</v>
      </c>
      <c r="T7613" t="s">
        <v>587</v>
      </c>
      <c r="U7613" s="75">
        <v>3960</v>
      </c>
      <c r="V7613">
        <v>8.98</v>
      </c>
      <c r="W7613">
        <v>35560.800000000003</v>
      </c>
      <c r="AH7613" s="16"/>
      <c r="AI7613" t="s">
        <v>1375</v>
      </c>
    </row>
    <row r="7614" spans="1:35" x14ac:dyDescent="0.25">
      <c r="A7614" t="s">
        <v>16230</v>
      </c>
      <c r="B7614" s="1">
        <v>65</v>
      </c>
      <c r="C7614" t="s">
        <v>16016</v>
      </c>
      <c r="D7614">
        <v>17490553</v>
      </c>
      <c r="E7614" t="s">
        <v>16168</v>
      </c>
      <c r="F7614" t="s">
        <v>1363</v>
      </c>
      <c r="G7614" t="s">
        <v>9607</v>
      </c>
      <c r="H7614" s="3" t="s">
        <v>2230</v>
      </c>
      <c r="I7614">
        <v>2022</v>
      </c>
      <c r="J7614" s="15" t="s">
        <v>11136</v>
      </c>
      <c r="K7614">
        <v>2022</v>
      </c>
      <c r="L7614" t="s">
        <v>1367</v>
      </c>
      <c r="M7614" t="s">
        <v>16031</v>
      </c>
      <c r="N7614" t="s">
        <v>16031</v>
      </c>
      <c r="O7614" t="s">
        <v>12173</v>
      </c>
      <c r="P7614" t="s">
        <v>133</v>
      </c>
      <c r="Q7614">
        <f t="shared" si="132"/>
        <v>3960</v>
      </c>
      <c r="R7614">
        <v>106069225</v>
      </c>
      <c r="S7614" t="s">
        <v>3523</v>
      </c>
      <c r="T7614" t="s">
        <v>394</v>
      </c>
      <c r="U7614" s="75">
        <v>3960</v>
      </c>
      <c r="V7614">
        <v>14.98</v>
      </c>
      <c r="W7614">
        <v>59320.800000000003</v>
      </c>
      <c r="AH7614" s="16"/>
      <c r="AI7614" t="s">
        <v>1375</v>
      </c>
    </row>
    <row r="7615" spans="1:35" x14ac:dyDescent="0.25">
      <c r="A7615" t="s">
        <v>16231</v>
      </c>
      <c r="B7615" s="1">
        <v>65</v>
      </c>
      <c r="C7615" t="s">
        <v>15988</v>
      </c>
      <c r="D7615">
        <v>17490553</v>
      </c>
      <c r="E7615" t="s">
        <v>16168</v>
      </c>
      <c r="F7615" t="s">
        <v>1363</v>
      </c>
      <c r="G7615" t="s">
        <v>9607</v>
      </c>
      <c r="H7615" s="3" t="s">
        <v>2230</v>
      </c>
      <c r="I7615">
        <v>2022</v>
      </c>
      <c r="J7615" s="15" t="s">
        <v>11136</v>
      </c>
      <c r="K7615">
        <v>2022</v>
      </c>
      <c r="L7615" t="s">
        <v>1367</v>
      </c>
      <c r="M7615" t="s">
        <v>16031</v>
      </c>
      <c r="N7615" t="s">
        <v>16031</v>
      </c>
      <c r="O7615" t="s">
        <v>12173</v>
      </c>
      <c r="P7615" t="s">
        <v>133</v>
      </c>
      <c r="Q7615">
        <f t="shared" si="132"/>
        <v>3960</v>
      </c>
      <c r="R7615">
        <v>4556984</v>
      </c>
      <c r="S7615" t="s">
        <v>11614</v>
      </c>
      <c r="T7615" t="s">
        <v>11630</v>
      </c>
      <c r="U7615" s="75">
        <v>3960</v>
      </c>
      <c r="V7615">
        <v>11.4</v>
      </c>
      <c r="W7615">
        <v>45144</v>
      </c>
      <c r="AH7615" s="16"/>
      <c r="AI7615" t="s">
        <v>1375</v>
      </c>
    </row>
    <row r="7616" spans="1:35" x14ac:dyDescent="0.25">
      <c r="A7616" t="s">
        <v>16232</v>
      </c>
      <c r="B7616" s="1">
        <v>65</v>
      </c>
      <c r="C7616" t="s">
        <v>15988</v>
      </c>
      <c r="D7616">
        <v>11050993</v>
      </c>
      <c r="E7616" t="s">
        <v>13485</v>
      </c>
      <c r="F7616" t="s">
        <v>1363</v>
      </c>
      <c r="G7616" t="s">
        <v>1364</v>
      </c>
      <c r="H7616" s="3" t="s">
        <v>1565</v>
      </c>
      <c r="I7616">
        <v>2019</v>
      </c>
      <c r="J7616" s="15" t="s">
        <v>6844</v>
      </c>
      <c r="K7616">
        <v>2019</v>
      </c>
      <c r="L7616" t="s">
        <v>1367</v>
      </c>
      <c r="M7616" t="s">
        <v>16175</v>
      </c>
      <c r="N7616" t="s">
        <v>16176</v>
      </c>
      <c r="O7616" t="s">
        <v>12173</v>
      </c>
      <c r="P7616" t="s">
        <v>1234</v>
      </c>
      <c r="Q7616">
        <f t="shared" si="132"/>
        <v>180</v>
      </c>
      <c r="R7616">
        <v>4556984</v>
      </c>
      <c r="S7616" t="s">
        <v>11614</v>
      </c>
      <c r="T7616" t="s">
        <v>11796</v>
      </c>
      <c r="U7616" s="75">
        <v>180</v>
      </c>
      <c r="V7616">
        <v>10.5</v>
      </c>
      <c r="W7616">
        <v>1890</v>
      </c>
      <c r="AH7616" s="16"/>
      <c r="AI7616" t="s">
        <v>1375</v>
      </c>
    </row>
    <row r="7617" spans="1:35" x14ac:dyDescent="0.25">
      <c r="A7617" t="s">
        <v>16233</v>
      </c>
      <c r="B7617" s="1">
        <v>65</v>
      </c>
      <c r="C7617" t="s">
        <v>15988</v>
      </c>
      <c r="D7617">
        <v>11050993</v>
      </c>
      <c r="E7617" t="s">
        <v>13485</v>
      </c>
      <c r="F7617" t="s">
        <v>1363</v>
      </c>
      <c r="G7617" t="s">
        <v>1364</v>
      </c>
      <c r="H7617" s="3" t="s">
        <v>1565</v>
      </c>
      <c r="I7617">
        <v>2019</v>
      </c>
      <c r="J7617" s="15" t="s">
        <v>6844</v>
      </c>
      <c r="K7617">
        <v>2019</v>
      </c>
      <c r="L7617" t="s">
        <v>1367</v>
      </c>
      <c r="M7617" t="s">
        <v>16175</v>
      </c>
      <c r="N7617" t="s">
        <v>16176</v>
      </c>
      <c r="O7617" t="s">
        <v>12173</v>
      </c>
      <c r="P7617" t="s">
        <v>1234</v>
      </c>
      <c r="Q7617">
        <f t="shared" si="132"/>
        <v>180</v>
      </c>
      <c r="R7617">
        <v>8163294</v>
      </c>
      <c r="S7617" t="s">
        <v>1382</v>
      </c>
      <c r="T7617" t="s">
        <v>394</v>
      </c>
      <c r="U7617" s="75">
        <v>180</v>
      </c>
      <c r="V7617">
        <v>12.16</v>
      </c>
      <c r="W7617">
        <v>2188.8000000000002</v>
      </c>
      <c r="AH7617" s="16"/>
      <c r="AI7617" t="s">
        <v>1375</v>
      </c>
    </row>
    <row r="7618" spans="1:35" x14ac:dyDescent="0.25">
      <c r="A7618" t="s">
        <v>16234</v>
      </c>
      <c r="B7618" s="1">
        <v>65</v>
      </c>
      <c r="C7618" t="s">
        <v>15988</v>
      </c>
      <c r="D7618">
        <v>14875985</v>
      </c>
      <c r="E7618" t="s">
        <v>16112</v>
      </c>
      <c r="F7618" t="s">
        <v>1363</v>
      </c>
      <c r="G7618" t="s">
        <v>9607</v>
      </c>
      <c r="H7618" s="3" t="s">
        <v>4768</v>
      </c>
      <c r="I7618">
        <v>2021</v>
      </c>
      <c r="J7618" s="15" t="s">
        <v>2033</v>
      </c>
      <c r="K7618">
        <v>2021</v>
      </c>
      <c r="L7618" t="s">
        <v>1367</v>
      </c>
      <c r="M7618" t="s">
        <v>16113</v>
      </c>
      <c r="N7618" t="s">
        <v>16114</v>
      </c>
      <c r="O7618" t="s">
        <v>12173</v>
      </c>
      <c r="P7618" t="s">
        <v>133</v>
      </c>
      <c r="Q7618">
        <f t="shared" ref="Q7618:Q7681" si="133">U7618</f>
        <v>3600</v>
      </c>
      <c r="R7618">
        <v>8163294</v>
      </c>
      <c r="S7618" t="s">
        <v>1382</v>
      </c>
      <c r="T7618" t="s">
        <v>394</v>
      </c>
      <c r="U7618" s="75">
        <v>3600</v>
      </c>
      <c r="V7618">
        <v>12.14</v>
      </c>
      <c r="W7618">
        <v>43704</v>
      </c>
      <c r="AH7618" s="16"/>
      <c r="AI7618" t="s">
        <v>1375</v>
      </c>
    </row>
    <row r="7619" spans="1:35" x14ac:dyDescent="0.25">
      <c r="A7619" t="s">
        <v>16235</v>
      </c>
      <c r="B7619" s="1">
        <v>65</v>
      </c>
      <c r="C7619" t="s">
        <v>15988</v>
      </c>
      <c r="D7619">
        <v>14875985</v>
      </c>
      <c r="E7619" t="s">
        <v>16112</v>
      </c>
      <c r="F7619" t="s">
        <v>1363</v>
      </c>
      <c r="G7619" t="s">
        <v>9607</v>
      </c>
      <c r="H7619" s="3" t="s">
        <v>4768</v>
      </c>
      <c r="I7619">
        <v>2021</v>
      </c>
      <c r="J7619" s="15" t="s">
        <v>2033</v>
      </c>
      <c r="K7619">
        <v>2021</v>
      </c>
      <c r="L7619" t="s">
        <v>1367</v>
      </c>
      <c r="M7619" t="s">
        <v>16113</v>
      </c>
      <c r="N7619" t="s">
        <v>16114</v>
      </c>
      <c r="O7619" t="s">
        <v>12173</v>
      </c>
      <c r="P7619" t="s">
        <v>133</v>
      </c>
      <c r="Q7619">
        <f t="shared" si="133"/>
        <v>3600</v>
      </c>
      <c r="R7619">
        <v>24125814</v>
      </c>
      <c r="S7619" t="s">
        <v>2370</v>
      </c>
      <c r="T7619" t="s">
        <v>14672</v>
      </c>
      <c r="U7619" s="75">
        <v>3600</v>
      </c>
      <c r="V7619">
        <v>11</v>
      </c>
      <c r="W7619">
        <v>39600</v>
      </c>
      <c r="AH7619" s="16"/>
      <c r="AI7619" t="s">
        <v>1375</v>
      </c>
    </row>
    <row r="7620" spans="1:35" x14ac:dyDescent="0.25">
      <c r="A7620" t="s">
        <v>16236</v>
      </c>
      <c r="B7620" s="1">
        <v>65</v>
      </c>
      <c r="C7620" t="s">
        <v>15988</v>
      </c>
      <c r="D7620">
        <v>17994187</v>
      </c>
      <c r="E7620" t="s">
        <v>16199</v>
      </c>
      <c r="F7620" t="s">
        <v>1363</v>
      </c>
      <c r="G7620" t="s">
        <v>9607</v>
      </c>
      <c r="H7620" s="3" t="s">
        <v>4311</v>
      </c>
      <c r="I7620">
        <v>2022</v>
      </c>
      <c r="J7620" s="15" t="s">
        <v>2261</v>
      </c>
      <c r="K7620">
        <v>2022</v>
      </c>
      <c r="L7620" t="s">
        <v>1367</v>
      </c>
      <c r="M7620" t="s">
        <v>16031</v>
      </c>
      <c r="N7620" t="s">
        <v>16031</v>
      </c>
      <c r="O7620" t="s">
        <v>12173</v>
      </c>
      <c r="P7620" t="s">
        <v>133</v>
      </c>
      <c r="Q7620">
        <f t="shared" si="133"/>
        <v>5040</v>
      </c>
      <c r="R7620">
        <v>90552857</v>
      </c>
      <c r="S7620" t="s">
        <v>1928</v>
      </c>
      <c r="T7620" t="s">
        <v>587</v>
      </c>
      <c r="U7620" s="75">
        <v>5040</v>
      </c>
      <c r="V7620">
        <v>11</v>
      </c>
      <c r="W7620">
        <v>55440</v>
      </c>
      <c r="AH7620" s="16"/>
      <c r="AI7620" t="s">
        <v>1375</v>
      </c>
    </row>
    <row r="7621" spans="1:35" x14ac:dyDescent="0.25">
      <c r="A7621" t="s">
        <v>16237</v>
      </c>
      <c r="B7621" s="1">
        <v>65</v>
      </c>
      <c r="C7621" t="s">
        <v>15988</v>
      </c>
      <c r="D7621">
        <v>14489104</v>
      </c>
      <c r="E7621" t="s">
        <v>16083</v>
      </c>
      <c r="F7621" t="s">
        <v>1363</v>
      </c>
      <c r="G7621" t="s">
        <v>9607</v>
      </c>
      <c r="H7621" s="3" t="s">
        <v>4979</v>
      </c>
      <c r="I7621">
        <v>2021</v>
      </c>
      <c r="J7621" s="15" t="s">
        <v>2024</v>
      </c>
      <c r="K7621">
        <v>2021</v>
      </c>
      <c r="L7621" t="s">
        <v>1367</v>
      </c>
      <c r="M7621" t="s">
        <v>16031</v>
      </c>
      <c r="N7621" t="s">
        <v>16031</v>
      </c>
      <c r="O7621" t="s">
        <v>12173</v>
      </c>
      <c r="P7621" t="s">
        <v>133</v>
      </c>
      <c r="Q7621">
        <f t="shared" si="133"/>
        <v>2400</v>
      </c>
      <c r="R7621">
        <v>2937913</v>
      </c>
      <c r="S7621" t="s">
        <v>2477</v>
      </c>
      <c r="T7621" t="s">
        <v>394</v>
      </c>
      <c r="U7621" s="75">
        <v>2400</v>
      </c>
      <c r="V7621">
        <v>12.9</v>
      </c>
      <c r="W7621">
        <v>30960</v>
      </c>
      <c r="AH7621" s="16"/>
      <c r="AI7621" t="s">
        <v>1375</v>
      </c>
    </row>
    <row r="7622" spans="1:35" x14ac:dyDescent="0.25">
      <c r="A7622" t="s">
        <v>16238</v>
      </c>
      <c r="B7622" s="1">
        <v>65</v>
      </c>
      <c r="C7622" t="s">
        <v>15988</v>
      </c>
      <c r="D7622">
        <v>9639616</v>
      </c>
      <c r="E7622" t="s">
        <v>15708</v>
      </c>
      <c r="F7622" t="s">
        <v>1363</v>
      </c>
      <c r="G7622" t="s">
        <v>1364</v>
      </c>
      <c r="H7622" s="3" t="s">
        <v>12379</v>
      </c>
      <c r="I7622">
        <v>2019</v>
      </c>
      <c r="J7622" s="15" t="s">
        <v>1741</v>
      </c>
      <c r="K7622">
        <v>2019</v>
      </c>
      <c r="L7622" t="s">
        <v>1367</v>
      </c>
      <c r="M7622" t="s">
        <v>16109</v>
      </c>
      <c r="N7622" t="s">
        <v>16134</v>
      </c>
      <c r="O7622" t="s">
        <v>12173</v>
      </c>
      <c r="P7622" t="s">
        <v>1234</v>
      </c>
      <c r="Q7622">
        <f t="shared" si="133"/>
        <v>1000</v>
      </c>
      <c r="R7622">
        <v>62359193</v>
      </c>
      <c r="S7622" t="s">
        <v>11930</v>
      </c>
      <c r="T7622" t="s">
        <v>587</v>
      </c>
      <c r="U7622" s="75">
        <v>1000</v>
      </c>
      <c r="V7622">
        <v>8.9499999999999993</v>
      </c>
      <c r="W7622">
        <v>8950</v>
      </c>
      <c r="AH7622" s="16"/>
      <c r="AI7622" t="s">
        <v>1375</v>
      </c>
    </row>
    <row r="7623" spans="1:35" x14ac:dyDescent="0.25">
      <c r="A7623" t="s">
        <v>16239</v>
      </c>
      <c r="B7623" s="1">
        <v>65</v>
      </c>
      <c r="C7623" t="s">
        <v>15988</v>
      </c>
      <c r="D7623">
        <v>9639616</v>
      </c>
      <c r="E7623" t="s">
        <v>15708</v>
      </c>
      <c r="F7623" t="s">
        <v>1363</v>
      </c>
      <c r="G7623" t="s">
        <v>1364</v>
      </c>
      <c r="H7623" s="3" t="s">
        <v>12379</v>
      </c>
      <c r="I7623">
        <v>2019</v>
      </c>
      <c r="J7623" s="15" t="s">
        <v>1741</v>
      </c>
      <c r="K7623">
        <v>2019</v>
      </c>
      <c r="L7623" t="s">
        <v>1367</v>
      </c>
      <c r="M7623" t="s">
        <v>16109</v>
      </c>
      <c r="N7623" t="s">
        <v>16134</v>
      </c>
      <c r="O7623" t="s">
        <v>12173</v>
      </c>
      <c r="P7623" t="s">
        <v>1234</v>
      </c>
      <c r="Q7623">
        <f t="shared" si="133"/>
        <v>1000</v>
      </c>
      <c r="R7623">
        <v>4556984</v>
      </c>
      <c r="S7623" t="s">
        <v>11614</v>
      </c>
      <c r="T7623" t="s">
        <v>11796</v>
      </c>
      <c r="U7623" s="75">
        <v>1000</v>
      </c>
      <c r="V7623">
        <v>10.4</v>
      </c>
      <c r="W7623">
        <v>10400</v>
      </c>
      <c r="AH7623" s="16"/>
      <c r="AI7623" t="s">
        <v>1375</v>
      </c>
    </row>
    <row r="7624" spans="1:35" x14ac:dyDescent="0.25">
      <c r="A7624" t="s">
        <v>16240</v>
      </c>
      <c r="B7624" s="1">
        <v>65</v>
      </c>
      <c r="C7624" t="s">
        <v>15988</v>
      </c>
      <c r="D7624">
        <v>9639616</v>
      </c>
      <c r="E7624" t="s">
        <v>15708</v>
      </c>
      <c r="F7624" t="s">
        <v>1363</v>
      </c>
      <c r="G7624" t="s">
        <v>1364</v>
      </c>
      <c r="H7624" s="3" t="s">
        <v>12379</v>
      </c>
      <c r="I7624">
        <v>2019</v>
      </c>
      <c r="J7624" s="15" t="s">
        <v>1741</v>
      </c>
      <c r="K7624">
        <v>2019</v>
      </c>
      <c r="L7624" t="s">
        <v>1367</v>
      </c>
      <c r="M7624" t="s">
        <v>16109</v>
      </c>
      <c r="N7624" t="s">
        <v>16134</v>
      </c>
      <c r="O7624" t="s">
        <v>12173</v>
      </c>
      <c r="P7624" t="s">
        <v>1234</v>
      </c>
      <c r="Q7624">
        <f t="shared" si="133"/>
        <v>1000</v>
      </c>
      <c r="R7624">
        <v>8163294</v>
      </c>
      <c r="S7624" t="s">
        <v>1382</v>
      </c>
      <c r="T7624" t="s">
        <v>16241</v>
      </c>
      <c r="U7624" s="75">
        <v>1000</v>
      </c>
      <c r="V7624">
        <v>13.7</v>
      </c>
      <c r="W7624">
        <v>13700</v>
      </c>
      <c r="AH7624" s="16"/>
      <c r="AI7624" t="s">
        <v>1375</v>
      </c>
    </row>
    <row r="7625" spans="1:35" x14ac:dyDescent="0.25">
      <c r="A7625" t="s">
        <v>16242</v>
      </c>
      <c r="B7625" s="1">
        <v>65</v>
      </c>
      <c r="C7625" t="s">
        <v>15988</v>
      </c>
      <c r="D7625">
        <v>10711430</v>
      </c>
      <c r="E7625" t="s">
        <v>16006</v>
      </c>
      <c r="F7625" t="s">
        <v>1363</v>
      </c>
      <c r="G7625" t="s">
        <v>1364</v>
      </c>
      <c r="H7625" s="3" t="s">
        <v>12323</v>
      </c>
      <c r="I7625">
        <v>2019</v>
      </c>
      <c r="J7625" s="15" t="s">
        <v>7244</v>
      </c>
      <c r="K7625">
        <v>2019</v>
      </c>
      <c r="L7625" t="s">
        <v>1367</v>
      </c>
      <c r="M7625" t="s">
        <v>16007</v>
      </c>
      <c r="N7625" t="s">
        <v>16007</v>
      </c>
      <c r="O7625" t="s">
        <v>12173</v>
      </c>
      <c r="P7625" t="s">
        <v>16008</v>
      </c>
      <c r="Q7625">
        <f t="shared" si="133"/>
        <v>1600</v>
      </c>
      <c r="R7625">
        <v>4556984</v>
      </c>
      <c r="S7625" t="s">
        <v>11614</v>
      </c>
      <c r="T7625" t="s">
        <v>11796</v>
      </c>
      <c r="U7625" s="75">
        <v>1600</v>
      </c>
      <c r="V7625">
        <v>8.94</v>
      </c>
      <c r="W7625">
        <v>14304</v>
      </c>
      <c r="AH7625" s="16"/>
      <c r="AI7625" t="s">
        <v>1375</v>
      </c>
    </row>
    <row r="7626" spans="1:35" x14ac:dyDescent="0.25">
      <c r="A7626" t="s">
        <v>16243</v>
      </c>
      <c r="B7626" s="1">
        <v>65</v>
      </c>
      <c r="C7626" t="s">
        <v>15988</v>
      </c>
      <c r="D7626">
        <v>10711430</v>
      </c>
      <c r="E7626" t="s">
        <v>16006</v>
      </c>
      <c r="F7626" t="s">
        <v>1363</v>
      </c>
      <c r="G7626" t="s">
        <v>1364</v>
      </c>
      <c r="H7626" s="3" t="s">
        <v>12323</v>
      </c>
      <c r="I7626">
        <v>2019</v>
      </c>
      <c r="J7626" s="15" t="s">
        <v>7244</v>
      </c>
      <c r="K7626">
        <v>2019</v>
      </c>
      <c r="L7626" t="s">
        <v>1367</v>
      </c>
      <c r="M7626" t="s">
        <v>16007</v>
      </c>
      <c r="N7626" t="s">
        <v>16007</v>
      </c>
      <c r="O7626" t="s">
        <v>12173</v>
      </c>
      <c r="P7626" t="s">
        <v>16008</v>
      </c>
      <c r="Q7626">
        <f t="shared" si="133"/>
        <v>1600</v>
      </c>
      <c r="R7626">
        <v>22339655</v>
      </c>
      <c r="S7626" t="s">
        <v>2103</v>
      </c>
      <c r="T7626" t="s">
        <v>14145</v>
      </c>
      <c r="U7626" s="75">
        <v>1600</v>
      </c>
      <c r="V7626">
        <v>12.54</v>
      </c>
      <c r="W7626">
        <v>20064</v>
      </c>
      <c r="AH7626" s="16"/>
      <c r="AI7626" t="s">
        <v>1375</v>
      </c>
    </row>
    <row r="7627" spans="1:35" x14ac:dyDescent="0.25">
      <c r="A7627" t="s">
        <v>16244</v>
      </c>
      <c r="B7627" s="1">
        <v>65</v>
      </c>
      <c r="C7627" t="s">
        <v>16016</v>
      </c>
      <c r="D7627">
        <v>18585027</v>
      </c>
      <c r="E7627" t="s">
        <v>16042</v>
      </c>
      <c r="F7627" t="s">
        <v>1363</v>
      </c>
      <c r="G7627" t="s">
        <v>9607</v>
      </c>
      <c r="H7627" s="3" t="s">
        <v>3257</v>
      </c>
      <c r="I7627">
        <v>2022</v>
      </c>
      <c r="J7627" s="15" t="s">
        <v>4160</v>
      </c>
      <c r="K7627">
        <v>2022</v>
      </c>
      <c r="L7627" t="s">
        <v>1367</v>
      </c>
      <c r="M7627" t="s">
        <v>16031</v>
      </c>
      <c r="N7627" t="s">
        <v>16031</v>
      </c>
      <c r="O7627" t="s">
        <v>12173</v>
      </c>
      <c r="P7627" t="s">
        <v>133</v>
      </c>
      <c r="Q7627">
        <f t="shared" si="133"/>
        <v>8340</v>
      </c>
      <c r="R7627">
        <v>24125814</v>
      </c>
      <c r="S7627" t="s">
        <v>2370</v>
      </c>
      <c r="T7627" t="s">
        <v>15286</v>
      </c>
      <c r="U7627" s="75">
        <v>8340</v>
      </c>
      <c r="V7627">
        <v>9.5</v>
      </c>
      <c r="W7627">
        <v>79230</v>
      </c>
      <c r="AH7627" s="16"/>
      <c r="AI7627" t="s">
        <v>1375</v>
      </c>
    </row>
    <row r="7628" spans="1:35" x14ac:dyDescent="0.25">
      <c r="A7628" t="s">
        <v>16245</v>
      </c>
      <c r="B7628" s="1">
        <v>65</v>
      </c>
      <c r="C7628" t="s">
        <v>16016</v>
      </c>
      <c r="D7628">
        <v>18585027</v>
      </c>
      <c r="E7628" t="s">
        <v>16042</v>
      </c>
      <c r="F7628" t="s">
        <v>1363</v>
      </c>
      <c r="G7628" t="s">
        <v>9607</v>
      </c>
      <c r="H7628" s="3" t="s">
        <v>3257</v>
      </c>
      <c r="I7628">
        <v>2022</v>
      </c>
      <c r="J7628" s="15" t="s">
        <v>4160</v>
      </c>
      <c r="K7628">
        <v>2022</v>
      </c>
      <c r="L7628" t="s">
        <v>1367</v>
      </c>
      <c r="M7628" t="s">
        <v>16031</v>
      </c>
      <c r="N7628" t="s">
        <v>16031</v>
      </c>
      <c r="O7628" t="s">
        <v>12173</v>
      </c>
      <c r="P7628" t="s">
        <v>133</v>
      </c>
      <c r="Q7628">
        <f t="shared" si="133"/>
        <v>8340</v>
      </c>
      <c r="R7628">
        <v>45334544</v>
      </c>
      <c r="S7628" t="s">
        <v>2480</v>
      </c>
      <c r="T7628" t="s">
        <v>14700</v>
      </c>
      <c r="U7628" s="75">
        <v>8340</v>
      </c>
      <c r="V7628">
        <v>13.65</v>
      </c>
      <c r="W7628">
        <v>113841</v>
      </c>
      <c r="AH7628" s="16"/>
      <c r="AI7628" t="s">
        <v>1375</v>
      </c>
    </row>
    <row r="7629" spans="1:35" x14ac:dyDescent="0.25">
      <c r="A7629" t="s">
        <v>16246</v>
      </c>
      <c r="B7629" s="1">
        <v>65</v>
      </c>
      <c r="C7629" t="s">
        <v>16016</v>
      </c>
      <c r="D7629">
        <v>18585027</v>
      </c>
      <c r="E7629" t="s">
        <v>16042</v>
      </c>
      <c r="F7629" t="s">
        <v>1363</v>
      </c>
      <c r="G7629" t="s">
        <v>9607</v>
      </c>
      <c r="H7629" s="3" t="s">
        <v>3257</v>
      </c>
      <c r="I7629">
        <v>2022</v>
      </c>
      <c r="J7629" s="15" t="s">
        <v>4160</v>
      </c>
      <c r="K7629">
        <v>2022</v>
      </c>
      <c r="L7629" t="s">
        <v>1367</v>
      </c>
      <c r="M7629" t="s">
        <v>16031</v>
      </c>
      <c r="N7629" t="s">
        <v>16031</v>
      </c>
      <c r="O7629" t="s">
        <v>12173</v>
      </c>
      <c r="P7629" t="s">
        <v>133</v>
      </c>
      <c r="Q7629">
        <f t="shared" si="133"/>
        <v>8340</v>
      </c>
      <c r="R7629">
        <v>90552857</v>
      </c>
      <c r="S7629" t="s">
        <v>1928</v>
      </c>
      <c r="T7629" t="s">
        <v>587</v>
      </c>
      <c r="U7629" s="75">
        <v>8340</v>
      </c>
      <c r="V7629">
        <v>10.79</v>
      </c>
      <c r="W7629">
        <v>89988.6</v>
      </c>
      <c r="AH7629" s="16"/>
      <c r="AI7629" t="s">
        <v>1375</v>
      </c>
    </row>
    <row r="7630" spans="1:35" x14ac:dyDescent="0.25">
      <c r="A7630" t="s">
        <v>16247</v>
      </c>
      <c r="B7630" s="1">
        <v>67</v>
      </c>
      <c r="C7630" t="s">
        <v>16248</v>
      </c>
      <c r="D7630">
        <v>5412617</v>
      </c>
      <c r="E7630" t="s">
        <v>16249</v>
      </c>
      <c r="F7630" t="s">
        <v>1363</v>
      </c>
      <c r="G7630" t="s">
        <v>1364</v>
      </c>
      <c r="H7630" s="3" t="s">
        <v>3323</v>
      </c>
      <c r="I7630">
        <v>2016</v>
      </c>
      <c r="J7630" s="15" t="s">
        <v>5689</v>
      </c>
      <c r="K7630">
        <v>2016</v>
      </c>
      <c r="L7630" t="s">
        <v>1367</v>
      </c>
      <c r="M7630" t="s">
        <v>16250</v>
      </c>
      <c r="N7630" t="s">
        <v>12035</v>
      </c>
      <c r="O7630">
        <v>0</v>
      </c>
      <c r="P7630" t="s">
        <v>133</v>
      </c>
      <c r="Q7630">
        <f t="shared" si="133"/>
        <v>120</v>
      </c>
      <c r="R7630">
        <v>4123670</v>
      </c>
      <c r="S7630" t="s">
        <v>1868</v>
      </c>
      <c r="T7630" t="s">
        <v>1177</v>
      </c>
      <c r="U7630" s="75">
        <v>120</v>
      </c>
      <c r="V7630">
        <v>200</v>
      </c>
      <c r="W7630">
        <v>24000</v>
      </c>
      <c r="AH7630" s="16"/>
      <c r="AI7630" t="s">
        <v>1375</v>
      </c>
    </row>
    <row r="7631" spans="1:35" x14ac:dyDescent="0.25">
      <c r="A7631" t="s">
        <v>16251</v>
      </c>
      <c r="B7631" s="1">
        <v>67</v>
      </c>
      <c r="C7631" t="s">
        <v>16248</v>
      </c>
      <c r="D7631">
        <v>5592682</v>
      </c>
      <c r="E7631" t="s">
        <v>5554</v>
      </c>
      <c r="F7631" t="s">
        <v>1363</v>
      </c>
      <c r="G7631" t="s">
        <v>1364</v>
      </c>
      <c r="H7631" s="3" t="s">
        <v>2423</v>
      </c>
      <c r="I7631">
        <v>2016</v>
      </c>
      <c r="J7631" s="15" t="s">
        <v>2424</v>
      </c>
      <c r="K7631">
        <v>2016</v>
      </c>
      <c r="L7631" t="s">
        <v>1367</v>
      </c>
      <c r="M7631" t="s">
        <v>16252</v>
      </c>
      <c r="N7631" t="s">
        <v>16252</v>
      </c>
      <c r="O7631">
        <v>0</v>
      </c>
      <c r="P7631" t="s">
        <v>682</v>
      </c>
      <c r="Q7631">
        <f t="shared" si="133"/>
        <v>35</v>
      </c>
      <c r="R7631">
        <v>4123670</v>
      </c>
      <c r="S7631" t="s">
        <v>1868</v>
      </c>
      <c r="T7631" t="s">
        <v>1177</v>
      </c>
      <c r="U7631" s="75">
        <v>35</v>
      </c>
      <c r="V7631">
        <v>200</v>
      </c>
      <c r="W7631">
        <v>7000</v>
      </c>
      <c r="AH7631" s="16"/>
      <c r="AI7631" t="s">
        <v>1375</v>
      </c>
    </row>
    <row r="7632" spans="1:35" x14ac:dyDescent="0.25">
      <c r="A7632" t="s">
        <v>16253</v>
      </c>
      <c r="B7632" s="1">
        <v>67</v>
      </c>
      <c r="C7632" t="s">
        <v>16248</v>
      </c>
      <c r="D7632">
        <v>11093382</v>
      </c>
      <c r="E7632" t="s">
        <v>16254</v>
      </c>
      <c r="F7632" t="s">
        <v>1363</v>
      </c>
      <c r="G7632" t="s">
        <v>1404</v>
      </c>
      <c r="H7632" s="3" t="s">
        <v>1584</v>
      </c>
      <c r="I7632">
        <v>2019</v>
      </c>
      <c r="J7632" s="15" t="s">
        <v>6851</v>
      </c>
      <c r="K7632">
        <v>2019</v>
      </c>
      <c r="L7632" t="s">
        <v>1367</v>
      </c>
      <c r="M7632" t="s">
        <v>16255</v>
      </c>
      <c r="N7632" t="s">
        <v>16256</v>
      </c>
      <c r="O7632">
        <v>26600000000</v>
      </c>
      <c r="P7632" t="s">
        <v>133</v>
      </c>
      <c r="Q7632">
        <f t="shared" si="133"/>
        <v>220</v>
      </c>
      <c r="R7632">
        <v>4123670</v>
      </c>
      <c r="S7632" t="s">
        <v>1868</v>
      </c>
      <c r="T7632" t="s">
        <v>1177</v>
      </c>
      <c r="U7632" s="75">
        <v>220</v>
      </c>
      <c r="V7632">
        <v>168</v>
      </c>
      <c r="W7632">
        <v>36960</v>
      </c>
      <c r="AH7632" s="16"/>
      <c r="AI7632" t="s">
        <v>1375</v>
      </c>
    </row>
    <row r="7633" spans="1:35" x14ac:dyDescent="0.25">
      <c r="A7633" t="s">
        <v>16257</v>
      </c>
      <c r="B7633" s="1">
        <v>67</v>
      </c>
      <c r="C7633" t="s">
        <v>16248</v>
      </c>
      <c r="D7633">
        <v>15571491</v>
      </c>
      <c r="E7633" t="s">
        <v>16258</v>
      </c>
      <c r="F7633" t="s">
        <v>1363</v>
      </c>
      <c r="G7633" t="s">
        <v>1404</v>
      </c>
      <c r="H7633" s="3" t="s">
        <v>1459</v>
      </c>
      <c r="I7633">
        <v>2021</v>
      </c>
      <c r="J7633" s="15" t="s">
        <v>4589</v>
      </c>
      <c r="K7633">
        <v>2021</v>
      </c>
      <c r="L7633" t="s">
        <v>1367</v>
      </c>
      <c r="M7633" t="s">
        <v>16259</v>
      </c>
      <c r="N7633" t="s">
        <v>16259</v>
      </c>
      <c r="O7633">
        <v>26600000000</v>
      </c>
      <c r="P7633" t="s">
        <v>133</v>
      </c>
      <c r="Q7633">
        <f t="shared" si="133"/>
        <v>207</v>
      </c>
      <c r="R7633">
        <v>4123670</v>
      </c>
      <c r="S7633" t="s">
        <v>1868</v>
      </c>
      <c r="T7633" t="s">
        <v>16260</v>
      </c>
      <c r="U7633" s="75">
        <v>207</v>
      </c>
      <c r="V7633">
        <v>168</v>
      </c>
      <c r="W7633">
        <v>34776</v>
      </c>
      <c r="AH7633" s="16"/>
      <c r="AI7633" t="s">
        <v>1375</v>
      </c>
    </row>
    <row r="7634" spans="1:35" x14ac:dyDescent="0.25">
      <c r="A7634" t="s">
        <v>16261</v>
      </c>
      <c r="B7634" s="1">
        <v>68</v>
      </c>
      <c r="C7634" t="s">
        <v>1000</v>
      </c>
      <c r="D7634">
        <v>4532546</v>
      </c>
      <c r="E7634" t="s">
        <v>16262</v>
      </c>
      <c r="F7634" t="s">
        <v>1363</v>
      </c>
      <c r="G7634" t="s">
        <v>1364</v>
      </c>
      <c r="H7634" s="3" t="s">
        <v>2656</v>
      </c>
      <c r="I7634">
        <v>2016</v>
      </c>
      <c r="J7634" s="15" t="s">
        <v>5473</v>
      </c>
      <c r="K7634">
        <v>2016</v>
      </c>
      <c r="L7634" t="s">
        <v>1367</v>
      </c>
      <c r="M7634" t="s">
        <v>16263</v>
      </c>
      <c r="N7634" t="s">
        <v>16264</v>
      </c>
      <c r="O7634">
        <v>26600000000</v>
      </c>
      <c r="P7634" t="s">
        <v>682</v>
      </c>
      <c r="Q7634">
        <f t="shared" si="133"/>
        <v>440</v>
      </c>
      <c r="R7634">
        <v>25038923</v>
      </c>
      <c r="S7634" t="s">
        <v>1917</v>
      </c>
      <c r="T7634" t="s">
        <v>16265</v>
      </c>
      <c r="U7634" s="75">
        <v>440</v>
      </c>
      <c r="V7634">
        <v>200</v>
      </c>
      <c r="W7634">
        <v>88000</v>
      </c>
      <c r="AH7634" s="16"/>
      <c r="AI7634" t="s">
        <v>1375</v>
      </c>
    </row>
    <row r="7635" spans="1:35" x14ac:dyDescent="0.25">
      <c r="A7635" t="s">
        <v>16266</v>
      </c>
      <c r="B7635" s="1">
        <v>68</v>
      </c>
      <c r="C7635" t="s">
        <v>1000</v>
      </c>
      <c r="D7635">
        <v>4474961</v>
      </c>
      <c r="E7635" t="s">
        <v>16267</v>
      </c>
      <c r="F7635" t="s">
        <v>1363</v>
      </c>
      <c r="G7635" t="s">
        <v>1364</v>
      </c>
      <c r="H7635" s="3" t="s">
        <v>5505</v>
      </c>
      <c r="I7635">
        <v>2016</v>
      </c>
      <c r="J7635" s="15" t="s">
        <v>3228</v>
      </c>
      <c r="K7635">
        <v>2016</v>
      </c>
      <c r="L7635" t="s">
        <v>1367</v>
      </c>
      <c r="M7635" t="s">
        <v>16268</v>
      </c>
      <c r="N7635" t="s">
        <v>12035</v>
      </c>
      <c r="O7635">
        <v>26600000000</v>
      </c>
      <c r="P7635" t="s">
        <v>682</v>
      </c>
      <c r="Q7635">
        <f t="shared" si="133"/>
        <v>100</v>
      </c>
      <c r="R7635">
        <v>25038923</v>
      </c>
      <c r="S7635" t="s">
        <v>1917</v>
      </c>
      <c r="T7635" t="s">
        <v>16265</v>
      </c>
      <c r="U7635" s="75">
        <v>100</v>
      </c>
      <c r="V7635">
        <v>240</v>
      </c>
      <c r="W7635">
        <v>24000</v>
      </c>
      <c r="AH7635" s="16"/>
      <c r="AI7635" t="s">
        <v>1375</v>
      </c>
    </row>
    <row r="7636" spans="1:35" x14ac:dyDescent="0.25">
      <c r="A7636" t="s">
        <v>16269</v>
      </c>
      <c r="B7636" s="1">
        <v>68</v>
      </c>
      <c r="C7636" t="s">
        <v>1000</v>
      </c>
      <c r="D7636">
        <v>4558804</v>
      </c>
      <c r="E7636" t="s">
        <v>16270</v>
      </c>
      <c r="F7636" t="s">
        <v>1363</v>
      </c>
      <c r="G7636" t="s">
        <v>1364</v>
      </c>
      <c r="H7636" s="3" t="s">
        <v>2764</v>
      </c>
      <c r="I7636">
        <v>2016</v>
      </c>
      <c r="J7636" s="15" t="s">
        <v>2777</v>
      </c>
      <c r="K7636">
        <v>2016</v>
      </c>
      <c r="L7636" t="s">
        <v>1367</v>
      </c>
      <c r="M7636" t="s">
        <v>16270</v>
      </c>
      <c r="N7636" t="s">
        <v>12035</v>
      </c>
      <c r="O7636">
        <v>26600000000</v>
      </c>
      <c r="P7636" t="s">
        <v>682</v>
      </c>
      <c r="Q7636">
        <f t="shared" si="133"/>
        <v>450</v>
      </c>
      <c r="R7636">
        <v>25038923</v>
      </c>
      <c r="S7636" t="s">
        <v>1917</v>
      </c>
      <c r="T7636" t="s">
        <v>16265</v>
      </c>
      <c r="U7636" s="75">
        <v>450</v>
      </c>
      <c r="V7636">
        <v>200</v>
      </c>
      <c r="W7636">
        <v>90000</v>
      </c>
      <c r="AH7636" s="16"/>
      <c r="AI7636" t="s">
        <v>1375</v>
      </c>
    </row>
    <row r="7637" spans="1:35" x14ac:dyDescent="0.25">
      <c r="A7637" t="s">
        <v>16271</v>
      </c>
      <c r="B7637" s="1">
        <v>68</v>
      </c>
      <c r="C7637" t="s">
        <v>1000</v>
      </c>
      <c r="D7637">
        <v>4559711</v>
      </c>
      <c r="E7637" t="s">
        <v>16272</v>
      </c>
      <c r="F7637" t="s">
        <v>1363</v>
      </c>
      <c r="G7637" t="s">
        <v>1364</v>
      </c>
      <c r="H7637" s="3" t="s">
        <v>2764</v>
      </c>
      <c r="I7637">
        <v>2016</v>
      </c>
      <c r="J7637" s="15" t="s">
        <v>2765</v>
      </c>
      <c r="K7637">
        <v>2016</v>
      </c>
      <c r="L7637" t="s">
        <v>1367</v>
      </c>
      <c r="M7637" t="s">
        <v>16273</v>
      </c>
      <c r="N7637" t="s">
        <v>12035</v>
      </c>
      <c r="O7637">
        <v>26600000000</v>
      </c>
      <c r="P7637" t="s">
        <v>682</v>
      </c>
      <c r="Q7637">
        <f t="shared" si="133"/>
        <v>374</v>
      </c>
      <c r="R7637">
        <v>25038923</v>
      </c>
      <c r="S7637" t="s">
        <v>1917</v>
      </c>
      <c r="T7637" t="s">
        <v>16265</v>
      </c>
      <c r="U7637" s="75">
        <v>374</v>
      </c>
      <c r="V7637">
        <v>240</v>
      </c>
      <c r="W7637">
        <v>89760</v>
      </c>
      <c r="AH7637" s="16"/>
      <c r="AI7637" t="s">
        <v>1375</v>
      </c>
    </row>
    <row r="7638" spans="1:35" x14ac:dyDescent="0.25">
      <c r="A7638" t="s">
        <v>16274</v>
      </c>
      <c r="B7638" s="1">
        <v>68</v>
      </c>
      <c r="C7638" t="s">
        <v>1000</v>
      </c>
      <c r="D7638">
        <v>4739388</v>
      </c>
      <c r="E7638" t="s">
        <v>16275</v>
      </c>
      <c r="F7638" t="s">
        <v>1363</v>
      </c>
      <c r="G7638" t="s">
        <v>1364</v>
      </c>
      <c r="H7638" s="3" t="s">
        <v>2329</v>
      </c>
      <c r="I7638">
        <v>2016</v>
      </c>
      <c r="J7638" s="15" t="s">
        <v>5537</v>
      </c>
      <c r="K7638">
        <v>2016</v>
      </c>
      <c r="L7638" t="s">
        <v>1367</v>
      </c>
      <c r="M7638" t="s">
        <v>16263</v>
      </c>
      <c r="N7638" t="s">
        <v>16264</v>
      </c>
      <c r="O7638">
        <v>26600000000</v>
      </c>
      <c r="P7638" t="s">
        <v>682</v>
      </c>
      <c r="Q7638">
        <f t="shared" si="133"/>
        <v>440</v>
      </c>
      <c r="R7638">
        <v>25038923</v>
      </c>
      <c r="S7638" t="s">
        <v>1917</v>
      </c>
      <c r="T7638" t="s">
        <v>16265</v>
      </c>
      <c r="U7638" s="75">
        <v>440</v>
      </c>
      <c r="V7638">
        <v>200</v>
      </c>
      <c r="W7638">
        <v>88000</v>
      </c>
      <c r="AH7638" s="16"/>
      <c r="AI7638" t="s">
        <v>1375</v>
      </c>
    </row>
    <row r="7639" spans="1:35" x14ac:dyDescent="0.25">
      <c r="A7639" t="s">
        <v>16276</v>
      </c>
      <c r="B7639" s="1">
        <v>68</v>
      </c>
      <c r="C7639" t="s">
        <v>1000</v>
      </c>
      <c r="D7639">
        <v>7635192</v>
      </c>
      <c r="E7639" t="s">
        <v>16277</v>
      </c>
      <c r="F7639" t="s">
        <v>1363</v>
      </c>
      <c r="G7639" t="s">
        <v>1364</v>
      </c>
      <c r="H7639" s="3" t="s">
        <v>5559</v>
      </c>
      <c r="I7639">
        <v>2018</v>
      </c>
      <c r="J7639" s="15" t="s">
        <v>3196</v>
      </c>
      <c r="K7639">
        <v>2018</v>
      </c>
      <c r="L7639" t="s">
        <v>1367</v>
      </c>
      <c r="M7639" t="s">
        <v>16264</v>
      </c>
      <c r="N7639" t="s">
        <v>16264</v>
      </c>
      <c r="O7639">
        <v>26600000000</v>
      </c>
      <c r="P7639" t="s">
        <v>682</v>
      </c>
      <c r="Q7639">
        <f t="shared" si="133"/>
        <v>450</v>
      </c>
      <c r="R7639">
        <v>25038923</v>
      </c>
      <c r="S7639" t="s">
        <v>1917</v>
      </c>
      <c r="T7639" t="s">
        <v>16265</v>
      </c>
      <c r="U7639" s="75">
        <v>450</v>
      </c>
      <c r="V7639">
        <v>200</v>
      </c>
      <c r="W7639">
        <v>90000</v>
      </c>
      <c r="AH7639" s="16"/>
      <c r="AI7639" t="s">
        <v>1375</v>
      </c>
    </row>
    <row r="7640" spans="1:35" x14ac:dyDescent="0.25">
      <c r="A7640" t="s">
        <v>16278</v>
      </c>
      <c r="B7640" s="1">
        <v>68</v>
      </c>
      <c r="C7640" t="s">
        <v>16279</v>
      </c>
      <c r="D7640">
        <v>4626230</v>
      </c>
      <c r="E7640" t="s">
        <v>16280</v>
      </c>
      <c r="F7640" t="s">
        <v>1363</v>
      </c>
      <c r="G7640" t="s">
        <v>1364</v>
      </c>
      <c r="H7640" s="3" t="s">
        <v>5545</v>
      </c>
      <c r="I7640">
        <v>2016</v>
      </c>
      <c r="J7640" s="15" t="s">
        <v>3635</v>
      </c>
      <c r="K7640">
        <v>2016</v>
      </c>
      <c r="L7640" t="s">
        <v>1367</v>
      </c>
      <c r="M7640" t="s">
        <v>16281</v>
      </c>
      <c r="N7640" t="s">
        <v>12035</v>
      </c>
      <c r="O7640">
        <v>26600000000</v>
      </c>
      <c r="P7640" t="s">
        <v>1234</v>
      </c>
      <c r="Q7640">
        <f t="shared" si="133"/>
        <v>250</v>
      </c>
      <c r="R7640">
        <v>25038923</v>
      </c>
      <c r="S7640" t="s">
        <v>1917</v>
      </c>
      <c r="T7640" t="s">
        <v>16282</v>
      </c>
      <c r="U7640" s="75">
        <v>250</v>
      </c>
      <c r="V7640">
        <v>205</v>
      </c>
      <c r="W7640">
        <v>51250</v>
      </c>
      <c r="AH7640" s="16"/>
      <c r="AI7640" t="s">
        <v>1375</v>
      </c>
    </row>
    <row r="7641" spans="1:35" x14ac:dyDescent="0.25">
      <c r="A7641" t="s">
        <v>16283</v>
      </c>
      <c r="B7641" s="1">
        <v>68</v>
      </c>
      <c r="C7641" t="s">
        <v>16279</v>
      </c>
      <c r="D7641">
        <v>4698673</v>
      </c>
      <c r="E7641" t="s">
        <v>16284</v>
      </c>
      <c r="F7641" t="s">
        <v>1363</v>
      </c>
      <c r="G7641" t="s">
        <v>1364</v>
      </c>
      <c r="H7641" s="3" t="s">
        <v>16285</v>
      </c>
      <c r="I7641">
        <v>2016</v>
      </c>
      <c r="J7641" s="15" t="s">
        <v>9729</v>
      </c>
      <c r="K7641">
        <v>2016</v>
      </c>
      <c r="L7641" t="s">
        <v>1367</v>
      </c>
      <c r="M7641" t="s">
        <v>16281</v>
      </c>
      <c r="N7641" t="s">
        <v>12035</v>
      </c>
      <c r="O7641">
        <v>26600000000</v>
      </c>
      <c r="P7641" t="s">
        <v>1234</v>
      </c>
      <c r="Q7641">
        <f t="shared" si="133"/>
        <v>250</v>
      </c>
      <c r="R7641">
        <v>25038923</v>
      </c>
      <c r="S7641" t="s">
        <v>1917</v>
      </c>
      <c r="T7641" t="s">
        <v>16265</v>
      </c>
      <c r="U7641" s="75">
        <v>250</v>
      </c>
      <c r="V7641">
        <v>205</v>
      </c>
      <c r="W7641">
        <v>51250</v>
      </c>
      <c r="AH7641" s="16"/>
      <c r="AI7641" t="s">
        <v>1375</v>
      </c>
    </row>
    <row r="7642" spans="1:35" x14ac:dyDescent="0.25">
      <c r="A7642" t="s">
        <v>16286</v>
      </c>
      <c r="B7642" s="1">
        <v>68</v>
      </c>
      <c r="C7642" t="s">
        <v>1000</v>
      </c>
      <c r="D7642">
        <v>4982703</v>
      </c>
      <c r="E7642" t="s">
        <v>16287</v>
      </c>
      <c r="F7642" t="s">
        <v>1363</v>
      </c>
      <c r="G7642" t="s">
        <v>1364</v>
      </c>
      <c r="H7642" s="3" t="s">
        <v>5626</v>
      </c>
      <c r="I7642">
        <v>2016</v>
      </c>
      <c r="J7642" s="15" t="s">
        <v>3769</v>
      </c>
      <c r="K7642">
        <v>2016</v>
      </c>
      <c r="L7642" t="s">
        <v>1367</v>
      </c>
      <c r="M7642" t="s">
        <v>16263</v>
      </c>
      <c r="N7642" t="s">
        <v>16264</v>
      </c>
      <c r="O7642">
        <v>26600000000</v>
      </c>
      <c r="P7642" t="s">
        <v>682</v>
      </c>
      <c r="Q7642">
        <f t="shared" si="133"/>
        <v>440</v>
      </c>
      <c r="R7642">
        <v>25038923</v>
      </c>
      <c r="S7642" t="s">
        <v>1917</v>
      </c>
      <c r="T7642" t="s">
        <v>16265</v>
      </c>
      <c r="U7642" s="75">
        <v>440</v>
      </c>
      <c r="V7642">
        <v>200</v>
      </c>
      <c r="W7642">
        <v>88000</v>
      </c>
      <c r="AH7642" s="16"/>
      <c r="AI7642" t="s">
        <v>1375</v>
      </c>
    </row>
    <row r="7643" spans="1:35" x14ac:dyDescent="0.25">
      <c r="A7643" t="s">
        <v>16288</v>
      </c>
      <c r="B7643" s="1">
        <v>68</v>
      </c>
      <c r="C7643" t="s">
        <v>1000</v>
      </c>
      <c r="D7643">
        <v>4900871</v>
      </c>
      <c r="E7643" t="s">
        <v>16289</v>
      </c>
      <c r="F7643" t="s">
        <v>1363</v>
      </c>
      <c r="G7643" t="s">
        <v>1364</v>
      </c>
      <c r="H7643" s="3" t="s">
        <v>3836</v>
      </c>
      <c r="I7643">
        <v>2016</v>
      </c>
      <c r="J7643" s="15" t="s">
        <v>2338</v>
      </c>
      <c r="K7643">
        <v>2016</v>
      </c>
      <c r="L7643" t="s">
        <v>1367</v>
      </c>
      <c r="M7643" t="s">
        <v>16273</v>
      </c>
      <c r="N7643" t="s">
        <v>12035</v>
      </c>
      <c r="O7643">
        <v>26600000000</v>
      </c>
      <c r="P7643" t="s">
        <v>682</v>
      </c>
      <c r="Q7643">
        <f t="shared" si="133"/>
        <v>374</v>
      </c>
      <c r="R7643">
        <v>25038923</v>
      </c>
      <c r="S7643" t="s">
        <v>1917</v>
      </c>
      <c r="T7643" t="s">
        <v>16290</v>
      </c>
      <c r="U7643" s="75">
        <v>374</v>
      </c>
      <c r="V7643">
        <v>240</v>
      </c>
      <c r="W7643">
        <v>89760</v>
      </c>
      <c r="AH7643" s="16"/>
      <c r="AI7643" t="s">
        <v>1375</v>
      </c>
    </row>
    <row r="7644" spans="1:35" x14ac:dyDescent="0.25">
      <c r="A7644" t="s">
        <v>16291</v>
      </c>
      <c r="B7644" s="1">
        <v>68</v>
      </c>
      <c r="C7644" t="s">
        <v>1000</v>
      </c>
      <c r="D7644">
        <v>5114225</v>
      </c>
      <c r="E7644" t="s">
        <v>16292</v>
      </c>
      <c r="F7644" t="s">
        <v>1363</v>
      </c>
      <c r="G7644" t="s">
        <v>9607</v>
      </c>
      <c r="H7644" s="3" t="s">
        <v>2854</v>
      </c>
      <c r="I7644">
        <v>2016</v>
      </c>
      <c r="J7644" s="15" t="s">
        <v>2868</v>
      </c>
      <c r="K7644">
        <v>2016</v>
      </c>
      <c r="L7644" t="s">
        <v>1367</v>
      </c>
      <c r="M7644" t="s">
        <v>16293</v>
      </c>
      <c r="N7644" t="s">
        <v>16294</v>
      </c>
      <c r="O7644">
        <v>26600000000</v>
      </c>
      <c r="P7644" t="s">
        <v>682</v>
      </c>
      <c r="Q7644">
        <f t="shared" si="133"/>
        <v>112</v>
      </c>
      <c r="R7644">
        <v>25038923</v>
      </c>
      <c r="S7644" t="s">
        <v>1917</v>
      </c>
      <c r="T7644" t="s">
        <v>16295</v>
      </c>
      <c r="U7644" s="75">
        <v>112</v>
      </c>
      <c r="V7644">
        <v>200</v>
      </c>
      <c r="W7644">
        <v>22400</v>
      </c>
      <c r="AH7644" s="16"/>
      <c r="AI7644" t="s">
        <v>1375</v>
      </c>
    </row>
    <row r="7645" spans="1:35" x14ac:dyDescent="0.25">
      <c r="A7645" t="s">
        <v>16296</v>
      </c>
      <c r="B7645" s="1">
        <v>68</v>
      </c>
      <c r="C7645" t="s">
        <v>1000</v>
      </c>
      <c r="D7645">
        <v>5338875</v>
      </c>
      <c r="E7645" t="s">
        <v>16289</v>
      </c>
      <c r="F7645" t="s">
        <v>1363</v>
      </c>
      <c r="G7645" t="s">
        <v>1364</v>
      </c>
      <c r="H7645" s="3" t="s">
        <v>2888</v>
      </c>
      <c r="I7645">
        <v>2016</v>
      </c>
      <c r="J7645" s="15" t="s">
        <v>2373</v>
      </c>
      <c r="K7645">
        <v>2016</v>
      </c>
      <c r="L7645" t="s">
        <v>1367</v>
      </c>
      <c r="M7645" t="s">
        <v>16273</v>
      </c>
      <c r="N7645" t="s">
        <v>12035</v>
      </c>
      <c r="O7645">
        <v>26600000000</v>
      </c>
      <c r="P7645" t="s">
        <v>682</v>
      </c>
      <c r="Q7645">
        <f t="shared" si="133"/>
        <v>374</v>
      </c>
      <c r="R7645">
        <v>25038923</v>
      </c>
      <c r="S7645" t="s">
        <v>1917</v>
      </c>
      <c r="T7645" t="s">
        <v>16265</v>
      </c>
      <c r="U7645" s="75">
        <v>374</v>
      </c>
      <c r="V7645">
        <v>240</v>
      </c>
      <c r="W7645">
        <v>89760</v>
      </c>
      <c r="AH7645" s="16"/>
      <c r="AI7645" t="s">
        <v>1375</v>
      </c>
    </row>
    <row r="7646" spans="1:35" x14ac:dyDescent="0.25">
      <c r="A7646" t="s">
        <v>16297</v>
      </c>
      <c r="B7646" s="1">
        <v>68</v>
      </c>
      <c r="C7646" t="s">
        <v>1000</v>
      </c>
      <c r="D7646">
        <v>5187567</v>
      </c>
      <c r="E7646" t="s">
        <v>16298</v>
      </c>
      <c r="F7646" t="s">
        <v>1363</v>
      </c>
      <c r="G7646" t="s">
        <v>1364</v>
      </c>
      <c r="H7646" s="3" t="s">
        <v>8308</v>
      </c>
      <c r="I7646">
        <v>2016</v>
      </c>
      <c r="J7646" s="15" t="s">
        <v>8773</v>
      </c>
      <c r="K7646">
        <v>2016</v>
      </c>
      <c r="L7646" t="s">
        <v>1367</v>
      </c>
      <c r="M7646" t="s">
        <v>16299</v>
      </c>
      <c r="N7646" t="s">
        <v>16300</v>
      </c>
      <c r="O7646">
        <v>26600000000</v>
      </c>
      <c r="P7646" t="s">
        <v>682</v>
      </c>
      <c r="Q7646">
        <f t="shared" si="133"/>
        <v>180</v>
      </c>
      <c r="R7646">
        <v>25038923</v>
      </c>
      <c r="S7646" t="s">
        <v>1917</v>
      </c>
      <c r="T7646" t="s">
        <v>16265</v>
      </c>
      <c r="U7646" s="75">
        <v>180</v>
      </c>
      <c r="V7646">
        <v>200</v>
      </c>
      <c r="W7646">
        <v>36000</v>
      </c>
      <c r="AH7646" s="16"/>
      <c r="AI7646" t="s">
        <v>1375</v>
      </c>
    </row>
    <row r="7647" spans="1:35" x14ac:dyDescent="0.25">
      <c r="A7647" t="s">
        <v>16301</v>
      </c>
      <c r="B7647" s="1">
        <v>68</v>
      </c>
      <c r="C7647" t="s">
        <v>1000</v>
      </c>
      <c r="D7647">
        <v>5313155</v>
      </c>
      <c r="E7647" t="s">
        <v>16302</v>
      </c>
      <c r="F7647" t="s">
        <v>1363</v>
      </c>
      <c r="G7647" t="s">
        <v>1364</v>
      </c>
      <c r="H7647" s="3" t="s">
        <v>5655</v>
      </c>
      <c r="I7647">
        <v>2016</v>
      </c>
      <c r="J7647" s="15" t="s">
        <v>4232</v>
      </c>
      <c r="K7647">
        <v>2016</v>
      </c>
      <c r="L7647" t="s">
        <v>1367</v>
      </c>
      <c r="M7647" t="s">
        <v>16263</v>
      </c>
      <c r="N7647" t="s">
        <v>16264</v>
      </c>
      <c r="O7647">
        <v>26600000000</v>
      </c>
      <c r="P7647" t="s">
        <v>682</v>
      </c>
      <c r="Q7647">
        <f t="shared" si="133"/>
        <v>440</v>
      </c>
      <c r="R7647">
        <v>25038923</v>
      </c>
      <c r="S7647" t="s">
        <v>1917</v>
      </c>
      <c r="T7647" t="s">
        <v>16265</v>
      </c>
      <c r="U7647" s="75">
        <v>440</v>
      </c>
      <c r="V7647">
        <v>200</v>
      </c>
      <c r="W7647">
        <v>88000</v>
      </c>
      <c r="AH7647" s="16"/>
      <c r="AI7647" t="s">
        <v>1375</v>
      </c>
    </row>
    <row r="7648" spans="1:35" x14ac:dyDescent="0.25">
      <c r="A7648" t="s">
        <v>16303</v>
      </c>
      <c r="B7648" s="1">
        <v>68</v>
      </c>
      <c r="C7648" t="s">
        <v>1000</v>
      </c>
      <c r="D7648">
        <v>5604761</v>
      </c>
      <c r="E7648" t="s">
        <v>16304</v>
      </c>
      <c r="F7648" t="s">
        <v>1363</v>
      </c>
      <c r="G7648" t="s">
        <v>1364</v>
      </c>
      <c r="H7648" s="3" t="s">
        <v>2941</v>
      </c>
      <c r="I7648">
        <v>2016</v>
      </c>
      <c r="J7648" s="15" t="s">
        <v>2942</v>
      </c>
      <c r="K7648">
        <v>2016</v>
      </c>
      <c r="L7648" t="s">
        <v>1367</v>
      </c>
      <c r="M7648" t="s">
        <v>16264</v>
      </c>
      <c r="N7648" t="s">
        <v>16264</v>
      </c>
      <c r="O7648">
        <v>26600000000</v>
      </c>
      <c r="P7648" t="s">
        <v>682</v>
      </c>
      <c r="Q7648">
        <f t="shared" si="133"/>
        <v>440</v>
      </c>
      <c r="R7648">
        <v>25038923</v>
      </c>
      <c r="S7648" t="s">
        <v>1917</v>
      </c>
      <c r="T7648" t="s">
        <v>16265</v>
      </c>
      <c r="U7648" s="75">
        <v>440</v>
      </c>
      <c r="V7648">
        <v>200</v>
      </c>
      <c r="W7648">
        <v>88000</v>
      </c>
      <c r="AH7648" s="16"/>
      <c r="AI7648" t="s">
        <v>1375</v>
      </c>
    </row>
    <row r="7649" spans="1:35" x14ac:dyDescent="0.25">
      <c r="A7649" t="s">
        <v>16305</v>
      </c>
      <c r="B7649" s="1">
        <v>68</v>
      </c>
      <c r="C7649" t="s">
        <v>1000</v>
      </c>
      <c r="D7649">
        <v>5548144</v>
      </c>
      <c r="E7649" t="s">
        <v>16306</v>
      </c>
      <c r="F7649" t="s">
        <v>1363</v>
      </c>
      <c r="G7649" t="s">
        <v>1364</v>
      </c>
      <c r="H7649" s="3" t="s">
        <v>8904</v>
      </c>
      <c r="I7649">
        <v>2016</v>
      </c>
      <c r="J7649" s="15" t="s">
        <v>5720</v>
      </c>
      <c r="K7649">
        <v>2016</v>
      </c>
      <c r="L7649" t="s">
        <v>1367</v>
      </c>
      <c r="M7649" t="s">
        <v>16306</v>
      </c>
      <c r="N7649" t="s">
        <v>12035</v>
      </c>
      <c r="O7649">
        <v>26600000000</v>
      </c>
      <c r="P7649" t="s">
        <v>682</v>
      </c>
      <c r="Q7649">
        <f t="shared" si="133"/>
        <v>112</v>
      </c>
      <c r="R7649">
        <v>25038923</v>
      </c>
      <c r="S7649" t="s">
        <v>1917</v>
      </c>
      <c r="T7649" t="s">
        <v>16265</v>
      </c>
      <c r="U7649" s="75">
        <v>112</v>
      </c>
      <c r="V7649">
        <v>240</v>
      </c>
      <c r="W7649">
        <v>26880</v>
      </c>
      <c r="AH7649" s="16"/>
      <c r="AI7649" t="s">
        <v>1375</v>
      </c>
    </row>
    <row r="7650" spans="1:35" x14ac:dyDescent="0.25">
      <c r="A7650" t="s">
        <v>16307</v>
      </c>
      <c r="B7650" s="1">
        <v>68</v>
      </c>
      <c r="C7650" t="s">
        <v>1000</v>
      </c>
      <c r="D7650">
        <v>5765366</v>
      </c>
      <c r="E7650" t="s">
        <v>16308</v>
      </c>
      <c r="F7650" t="s">
        <v>1363</v>
      </c>
      <c r="G7650" t="s">
        <v>1364</v>
      </c>
      <c r="H7650" s="3" t="s">
        <v>16309</v>
      </c>
      <c r="I7650">
        <v>2016</v>
      </c>
      <c r="J7650" s="15" t="s">
        <v>16310</v>
      </c>
      <c r="K7650">
        <v>2016</v>
      </c>
      <c r="L7650" t="s">
        <v>1367</v>
      </c>
      <c r="M7650" t="s">
        <v>16273</v>
      </c>
      <c r="N7650" t="s">
        <v>12035</v>
      </c>
      <c r="O7650">
        <v>26600000000</v>
      </c>
      <c r="P7650" t="s">
        <v>682</v>
      </c>
      <c r="Q7650">
        <f t="shared" si="133"/>
        <v>374</v>
      </c>
      <c r="R7650">
        <v>25038923</v>
      </c>
      <c r="S7650" t="s">
        <v>1917</v>
      </c>
      <c r="T7650" t="s">
        <v>16265</v>
      </c>
      <c r="U7650" s="75">
        <v>374</v>
      </c>
      <c r="V7650">
        <v>240</v>
      </c>
      <c r="W7650">
        <v>89760</v>
      </c>
      <c r="AH7650" s="16"/>
      <c r="AI7650" t="s">
        <v>1375</v>
      </c>
    </row>
    <row r="7651" spans="1:35" x14ac:dyDescent="0.25">
      <c r="A7651" t="s">
        <v>16311</v>
      </c>
      <c r="B7651" s="1">
        <v>68</v>
      </c>
      <c r="C7651" t="s">
        <v>1000</v>
      </c>
      <c r="D7651">
        <v>5786924</v>
      </c>
      <c r="E7651" t="s">
        <v>16312</v>
      </c>
      <c r="F7651" t="s">
        <v>1363</v>
      </c>
      <c r="G7651" t="s">
        <v>1364</v>
      </c>
      <c r="H7651" s="3" t="s">
        <v>16313</v>
      </c>
      <c r="I7651">
        <v>2016</v>
      </c>
      <c r="J7651" s="15" t="s">
        <v>16314</v>
      </c>
      <c r="K7651">
        <v>2016</v>
      </c>
      <c r="L7651" t="s">
        <v>1367</v>
      </c>
      <c r="M7651" t="s">
        <v>16264</v>
      </c>
      <c r="N7651" t="s">
        <v>16264</v>
      </c>
      <c r="O7651">
        <v>26600000000</v>
      </c>
      <c r="P7651" t="s">
        <v>682</v>
      </c>
      <c r="Q7651">
        <f t="shared" si="133"/>
        <v>440</v>
      </c>
      <c r="R7651">
        <v>25038923</v>
      </c>
      <c r="S7651" t="s">
        <v>1917</v>
      </c>
      <c r="T7651" t="s">
        <v>16265</v>
      </c>
      <c r="U7651" s="75">
        <v>440</v>
      </c>
      <c r="V7651">
        <v>200</v>
      </c>
      <c r="W7651">
        <v>88000</v>
      </c>
      <c r="AH7651" s="16"/>
      <c r="AI7651" t="s">
        <v>1375</v>
      </c>
    </row>
    <row r="7652" spans="1:35" x14ac:dyDescent="0.25">
      <c r="A7652" t="s">
        <v>16315</v>
      </c>
      <c r="B7652" s="1">
        <v>68</v>
      </c>
      <c r="C7652" t="s">
        <v>1000</v>
      </c>
      <c r="D7652">
        <v>5865662</v>
      </c>
      <c r="E7652" t="s">
        <v>16316</v>
      </c>
      <c r="F7652" t="s">
        <v>1363</v>
      </c>
      <c r="G7652" t="s">
        <v>1364</v>
      </c>
      <c r="H7652" s="3" t="s">
        <v>2983</v>
      </c>
      <c r="I7652">
        <v>2017</v>
      </c>
      <c r="J7652" s="15" t="s">
        <v>2432</v>
      </c>
      <c r="K7652">
        <v>2017</v>
      </c>
      <c r="L7652" t="s">
        <v>1367</v>
      </c>
      <c r="M7652" t="s">
        <v>16273</v>
      </c>
      <c r="N7652" t="s">
        <v>12035</v>
      </c>
      <c r="O7652">
        <v>26600000000</v>
      </c>
      <c r="P7652" t="s">
        <v>682</v>
      </c>
      <c r="Q7652">
        <f t="shared" si="133"/>
        <v>374</v>
      </c>
      <c r="R7652">
        <v>25038923</v>
      </c>
      <c r="S7652" t="s">
        <v>1917</v>
      </c>
      <c r="T7652" t="s">
        <v>16265</v>
      </c>
      <c r="U7652" s="75">
        <v>374</v>
      </c>
      <c r="V7652">
        <v>240</v>
      </c>
      <c r="W7652">
        <v>89760</v>
      </c>
      <c r="AH7652" s="16"/>
      <c r="AI7652" t="s">
        <v>1375</v>
      </c>
    </row>
    <row r="7653" spans="1:35" x14ac:dyDescent="0.25">
      <c r="A7653" t="s">
        <v>16317</v>
      </c>
      <c r="B7653" s="1">
        <v>68</v>
      </c>
      <c r="C7653" t="s">
        <v>1000</v>
      </c>
      <c r="D7653">
        <v>5970334</v>
      </c>
      <c r="E7653" t="s">
        <v>16318</v>
      </c>
      <c r="F7653" t="s">
        <v>1363</v>
      </c>
      <c r="G7653" t="s">
        <v>1364</v>
      </c>
      <c r="H7653" s="3" t="s">
        <v>2447</v>
      </c>
      <c r="I7653">
        <v>2017</v>
      </c>
      <c r="J7653" s="15" t="s">
        <v>5867</v>
      </c>
      <c r="K7653">
        <v>2017</v>
      </c>
      <c r="L7653" t="s">
        <v>1367</v>
      </c>
      <c r="M7653" t="s">
        <v>16306</v>
      </c>
      <c r="N7653" t="s">
        <v>12035</v>
      </c>
      <c r="O7653">
        <v>26600000000</v>
      </c>
      <c r="P7653" t="s">
        <v>682</v>
      </c>
      <c r="Q7653">
        <f t="shared" si="133"/>
        <v>196</v>
      </c>
      <c r="R7653">
        <v>25038923</v>
      </c>
      <c r="S7653" t="s">
        <v>1917</v>
      </c>
      <c r="T7653" t="s">
        <v>16265</v>
      </c>
      <c r="U7653" s="75">
        <v>196</v>
      </c>
      <c r="V7653">
        <v>240</v>
      </c>
      <c r="W7653">
        <v>47040</v>
      </c>
      <c r="AH7653" s="16"/>
      <c r="AI7653" t="s">
        <v>1375</v>
      </c>
    </row>
    <row r="7654" spans="1:35" x14ac:dyDescent="0.25">
      <c r="A7654" t="s">
        <v>16319</v>
      </c>
      <c r="B7654" s="1">
        <v>68</v>
      </c>
      <c r="C7654" t="s">
        <v>1000</v>
      </c>
      <c r="D7654">
        <v>6041981</v>
      </c>
      <c r="E7654" t="s">
        <v>16320</v>
      </c>
      <c r="F7654" t="s">
        <v>1363</v>
      </c>
      <c r="G7654" t="s">
        <v>1364</v>
      </c>
      <c r="H7654" s="3" t="s">
        <v>3008</v>
      </c>
      <c r="I7654">
        <v>2017</v>
      </c>
      <c r="J7654" s="15" t="s">
        <v>9042</v>
      </c>
      <c r="K7654">
        <v>2017</v>
      </c>
      <c r="L7654" t="s">
        <v>1367</v>
      </c>
      <c r="M7654" t="s">
        <v>16264</v>
      </c>
      <c r="N7654" t="s">
        <v>16264</v>
      </c>
      <c r="O7654">
        <v>26600000000</v>
      </c>
      <c r="P7654" t="s">
        <v>682</v>
      </c>
      <c r="Q7654">
        <f t="shared" si="133"/>
        <v>440</v>
      </c>
      <c r="R7654">
        <v>25038923</v>
      </c>
      <c r="S7654" t="s">
        <v>1917</v>
      </c>
      <c r="T7654" t="s">
        <v>16265</v>
      </c>
      <c r="U7654" s="75">
        <v>440</v>
      </c>
      <c r="V7654">
        <v>200</v>
      </c>
      <c r="W7654">
        <v>88000</v>
      </c>
      <c r="AH7654" s="16"/>
      <c r="AI7654" t="s">
        <v>1375</v>
      </c>
    </row>
    <row r="7655" spans="1:35" x14ac:dyDescent="0.25">
      <c r="A7655" t="s">
        <v>16321</v>
      </c>
      <c r="B7655" s="1">
        <v>68</v>
      </c>
      <c r="C7655" t="s">
        <v>1000</v>
      </c>
      <c r="D7655">
        <v>6436714</v>
      </c>
      <c r="E7655" t="s">
        <v>16322</v>
      </c>
      <c r="F7655" t="s">
        <v>1363</v>
      </c>
      <c r="G7655" t="s">
        <v>1364</v>
      </c>
      <c r="H7655" s="3" t="s">
        <v>2451</v>
      </c>
      <c r="I7655">
        <v>2017</v>
      </c>
      <c r="J7655" s="15" t="s">
        <v>2464</v>
      </c>
      <c r="K7655">
        <v>2017</v>
      </c>
      <c r="L7655" t="s">
        <v>1367</v>
      </c>
      <c r="M7655" t="s">
        <v>16323</v>
      </c>
      <c r="N7655" t="s">
        <v>12035</v>
      </c>
      <c r="O7655">
        <v>26600000000</v>
      </c>
      <c r="P7655" t="s">
        <v>12225</v>
      </c>
      <c r="Q7655">
        <f t="shared" si="133"/>
        <v>354</v>
      </c>
      <c r="R7655">
        <v>25038923</v>
      </c>
      <c r="S7655" t="s">
        <v>1917</v>
      </c>
      <c r="T7655" t="s">
        <v>16265</v>
      </c>
      <c r="U7655" s="75">
        <v>354</v>
      </c>
      <c r="V7655">
        <v>240</v>
      </c>
      <c r="W7655">
        <v>84960</v>
      </c>
      <c r="AH7655" s="16"/>
      <c r="AI7655" t="s">
        <v>1375</v>
      </c>
    </row>
    <row r="7656" spans="1:35" x14ac:dyDescent="0.25">
      <c r="A7656" t="s">
        <v>16324</v>
      </c>
      <c r="B7656" s="1">
        <v>68</v>
      </c>
      <c r="C7656" t="s">
        <v>1000</v>
      </c>
      <c r="D7656">
        <v>6603211</v>
      </c>
      <c r="E7656" t="s">
        <v>16325</v>
      </c>
      <c r="F7656" t="s">
        <v>1363</v>
      </c>
      <c r="G7656" t="s">
        <v>1364</v>
      </c>
      <c r="H7656" s="3" t="s">
        <v>2468</v>
      </c>
      <c r="I7656">
        <v>2017</v>
      </c>
      <c r="J7656" s="15" t="s">
        <v>3859</v>
      </c>
      <c r="K7656">
        <v>2017</v>
      </c>
      <c r="L7656" t="s">
        <v>1367</v>
      </c>
      <c r="M7656" t="s">
        <v>16264</v>
      </c>
      <c r="N7656" t="s">
        <v>16264</v>
      </c>
      <c r="O7656">
        <v>26600000000</v>
      </c>
      <c r="P7656" t="s">
        <v>682</v>
      </c>
      <c r="Q7656">
        <f t="shared" si="133"/>
        <v>450</v>
      </c>
      <c r="R7656">
        <v>90552857</v>
      </c>
      <c r="S7656" t="s">
        <v>1928</v>
      </c>
      <c r="T7656" t="s">
        <v>16326</v>
      </c>
      <c r="U7656" s="75">
        <v>450</v>
      </c>
      <c r="V7656">
        <v>195</v>
      </c>
      <c r="W7656">
        <v>87750</v>
      </c>
      <c r="AH7656" s="16"/>
      <c r="AI7656" t="s">
        <v>1375</v>
      </c>
    </row>
    <row r="7657" spans="1:35" x14ac:dyDescent="0.25">
      <c r="A7657" t="s">
        <v>16327</v>
      </c>
      <c r="B7657" s="1">
        <v>68</v>
      </c>
      <c r="C7657" t="s">
        <v>1000</v>
      </c>
      <c r="D7657">
        <v>6379168</v>
      </c>
      <c r="E7657" t="s">
        <v>16328</v>
      </c>
      <c r="F7657" t="s">
        <v>1363</v>
      </c>
      <c r="G7657" t="s">
        <v>1364</v>
      </c>
      <c r="H7657" s="3" t="s">
        <v>5983</v>
      </c>
      <c r="I7657">
        <v>2017</v>
      </c>
      <c r="J7657" s="15" t="s">
        <v>9089</v>
      </c>
      <c r="K7657">
        <v>2017</v>
      </c>
      <c r="L7657" t="s">
        <v>1367</v>
      </c>
      <c r="M7657" t="s">
        <v>16273</v>
      </c>
      <c r="N7657" t="s">
        <v>12035</v>
      </c>
      <c r="O7657">
        <v>26600000000</v>
      </c>
      <c r="P7657" t="s">
        <v>682</v>
      </c>
      <c r="Q7657">
        <f t="shared" si="133"/>
        <v>374</v>
      </c>
      <c r="R7657">
        <v>25038923</v>
      </c>
      <c r="S7657" t="s">
        <v>1917</v>
      </c>
      <c r="T7657" t="s">
        <v>16265</v>
      </c>
      <c r="U7657" s="75">
        <v>374</v>
      </c>
      <c r="V7657">
        <v>240</v>
      </c>
      <c r="W7657">
        <v>89760</v>
      </c>
      <c r="AH7657" s="16"/>
      <c r="AI7657" t="s">
        <v>1375</v>
      </c>
    </row>
    <row r="7658" spans="1:35" x14ac:dyDescent="0.25">
      <c r="A7658" t="s">
        <v>16329</v>
      </c>
      <c r="B7658" s="1">
        <v>68</v>
      </c>
      <c r="C7658" t="s">
        <v>1000</v>
      </c>
      <c r="D7658">
        <v>6794548</v>
      </c>
      <c r="E7658" t="s">
        <v>16330</v>
      </c>
      <c r="F7658" t="s">
        <v>1363</v>
      </c>
      <c r="G7658" t="s">
        <v>1364</v>
      </c>
      <c r="H7658" s="3" t="s">
        <v>3094</v>
      </c>
      <c r="I7658">
        <v>2017</v>
      </c>
      <c r="J7658" s="15" t="s">
        <v>2611</v>
      </c>
      <c r="K7658">
        <v>2017</v>
      </c>
      <c r="L7658" t="s">
        <v>1367</v>
      </c>
      <c r="M7658" t="s">
        <v>16331</v>
      </c>
      <c r="N7658" t="s">
        <v>12035</v>
      </c>
      <c r="O7658">
        <v>0</v>
      </c>
      <c r="P7658" t="s">
        <v>682</v>
      </c>
      <c r="Q7658">
        <f t="shared" si="133"/>
        <v>374</v>
      </c>
      <c r="R7658">
        <v>90552857</v>
      </c>
      <c r="S7658" t="s">
        <v>1928</v>
      </c>
      <c r="T7658" t="s">
        <v>16326</v>
      </c>
      <c r="U7658" s="75">
        <v>374</v>
      </c>
      <c r="V7658">
        <v>195</v>
      </c>
      <c r="W7658">
        <v>72930</v>
      </c>
      <c r="AH7658" s="16"/>
      <c r="AI7658" t="s">
        <v>1375</v>
      </c>
    </row>
    <row r="7659" spans="1:35" x14ac:dyDescent="0.25">
      <c r="A7659" t="s">
        <v>16332</v>
      </c>
      <c r="B7659" s="1">
        <v>68</v>
      </c>
      <c r="C7659" t="s">
        <v>1000</v>
      </c>
      <c r="D7659">
        <v>6794548</v>
      </c>
      <c r="E7659" t="s">
        <v>16330</v>
      </c>
      <c r="F7659" t="s">
        <v>1363</v>
      </c>
      <c r="G7659" t="s">
        <v>1364</v>
      </c>
      <c r="H7659" s="3" t="s">
        <v>3094</v>
      </c>
      <c r="I7659">
        <v>2017</v>
      </c>
      <c r="J7659" s="15" t="s">
        <v>2611</v>
      </c>
      <c r="K7659">
        <v>2017</v>
      </c>
      <c r="L7659" t="s">
        <v>1367</v>
      </c>
      <c r="M7659" t="s">
        <v>16331</v>
      </c>
      <c r="N7659" t="s">
        <v>12035</v>
      </c>
      <c r="O7659">
        <v>0</v>
      </c>
      <c r="P7659" t="s">
        <v>682</v>
      </c>
      <c r="Q7659">
        <f t="shared" si="133"/>
        <v>374</v>
      </c>
      <c r="R7659">
        <v>25038923</v>
      </c>
      <c r="S7659" t="s">
        <v>1917</v>
      </c>
      <c r="T7659" t="s">
        <v>16265</v>
      </c>
      <c r="U7659" s="75">
        <v>374</v>
      </c>
      <c r="V7659">
        <v>240</v>
      </c>
      <c r="W7659">
        <v>89760</v>
      </c>
      <c r="AH7659" s="16"/>
      <c r="AI7659" t="s">
        <v>1375</v>
      </c>
    </row>
    <row r="7660" spans="1:35" x14ac:dyDescent="0.25">
      <c r="A7660" t="s">
        <v>16333</v>
      </c>
      <c r="B7660" s="1">
        <v>68</v>
      </c>
      <c r="C7660" t="s">
        <v>1000</v>
      </c>
      <c r="D7660">
        <v>6799124</v>
      </c>
      <c r="E7660" t="s">
        <v>16334</v>
      </c>
      <c r="F7660" t="s">
        <v>1363</v>
      </c>
      <c r="G7660" t="s">
        <v>1364</v>
      </c>
      <c r="H7660" s="3" t="s">
        <v>3128</v>
      </c>
      <c r="I7660">
        <v>2017</v>
      </c>
      <c r="J7660" s="15" t="s">
        <v>2621</v>
      </c>
      <c r="K7660">
        <v>2017</v>
      </c>
      <c r="L7660" t="s">
        <v>1367</v>
      </c>
      <c r="M7660" t="s">
        <v>16335</v>
      </c>
      <c r="N7660" t="s">
        <v>16335</v>
      </c>
      <c r="O7660">
        <v>26600000000</v>
      </c>
      <c r="P7660" t="s">
        <v>11686</v>
      </c>
      <c r="Q7660">
        <f t="shared" si="133"/>
        <v>250</v>
      </c>
      <c r="R7660">
        <v>25038923</v>
      </c>
      <c r="S7660" t="s">
        <v>1917</v>
      </c>
      <c r="T7660" t="s">
        <v>16265</v>
      </c>
      <c r="U7660" s="75">
        <v>250</v>
      </c>
      <c r="V7660">
        <v>240</v>
      </c>
      <c r="W7660">
        <v>60000</v>
      </c>
      <c r="AH7660" s="16"/>
      <c r="AI7660" t="s">
        <v>1375</v>
      </c>
    </row>
    <row r="7661" spans="1:35" x14ac:dyDescent="0.25">
      <c r="A7661" t="s">
        <v>16336</v>
      </c>
      <c r="B7661" s="1">
        <v>68</v>
      </c>
      <c r="C7661" t="s">
        <v>1000</v>
      </c>
      <c r="D7661">
        <v>6799124</v>
      </c>
      <c r="E7661" t="s">
        <v>16334</v>
      </c>
      <c r="F7661" t="s">
        <v>1363</v>
      </c>
      <c r="G7661" t="s">
        <v>1364</v>
      </c>
      <c r="H7661" s="3" t="s">
        <v>3128</v>
      </c>
      <c r="I7661">
        <v>2017</v>
      </c>
      <c r="J7661" s="15" t="s">
        <v>2621</v>
      </c>
      <c r="K7661">
        <v>2017</v>
      </c>
      <c r="L7661" t="s">
        <v>1367</v>
      </c>
      <c r="M7661" t="s">
        <v>16335</v>
      </c>
      <c r="N7661" t="s">
        <v>16335</v>
      </c>
      <c r="O7661">
        <v>26600000000</v>
      </c>
      <c r="P7661" t="s">
        <v>11686</v>
      </c>
      <c r="Q7661">
        <f t="shared" si="133"/>
        <v>250</v>
      </c>
      <c r="R7661">
        <v>90552857</v>
      </c>
      <c r="S7661" t="s">
        <v>1928</v>
      </c>
      <c r="T7661" t="s">
        <v>16337</v>
      </c>
      <c r="U7661" s="75">
        <v>250</v>
      </c>
      <c r="V7661">
        <v>195</v>
      </c>
      <c r="W7661">
        <v>48750</v>
      </c>
      <c r="AH7661" s="16"/>
      <c r="AI7661" t="s">
        <v>1375</v>
      </c>
    </row>
    <row r="7662" spans="1:35" x14ac:dyDescent="0.25">
      <c r="A7662" t="s">
        <v>16338</v>
      </c>
      <c r="B7662" s="1">
        <v>68</v>
      </c>
      <c r="C7662" t="s">
        <v>1000</v>
      </c>
      <c r="D7662">
        <v>7102364</v>
      </c>
      <c r="E7662" t="s">
        <v>16339</v>
      </c>
      <c r="F7662" t="s">
        <v>1363</v>
      </c>
      <c r="G7662" t="s">
        <v>1364</v>
      </c>
      <c r="H7662" s="3" t="s">
        <v>16340</v>
      </c>
      <c r="I7662">
        <v>2017</v>
      </c>
      <c r="J7662" s="15" t="s">
        <v>3895</v>
      </c>
      <c r="K7662">
        <v>2017</v>
      </c>
      <c r="L7662" t="s">
        <v>1367</v>
      </c>
      <c r="M7662" t="s">
        <v>16264</v>
      </c>
      <c r="N7662" t="s">
        <v>16264</v>
      </c>
      <c r="O7662">
        <v>0</v>
      </c>
      <c r="P7662" t="s">
        <v>682</v>
      </c>
      <c r="Q7662">
        <f t="shared" si="133"/>
        <v>450</v>
      </c>
      <c r="R7662">
        <v>90552857</v>
      </c>
      <c r="S7662" t="s">
        <v>1928</v>
      </c>
      <c r="T7662" t="s">
        <v>16326</v>
      </c>
      <c r="U7662" s="75">
        <v>450</v>
      </c>
      <c r="V7662">
        <v>195</v>
      </c>
      <c r="W7662">
        <v>87750</v>
      </c>
      <c r="AH7662" s="16"/>
      <c r="AI7662" t="s">
        <v>1375</v>
      </c>
    </row>
    <row r="7663" spans="1:35" x14ac:dyDescent="0.25">
      <c r="A7663" t="s">
        <v>16341</v>
      </c>
      <c r="B7663" s="1">
        <v>68</v>
      </c>
      <c r="C7663" t="s">
        <v>1000</v>
      </c>
      <c r="D7663">
        <v>7102364</v>
      </c>
      <c r="E7663" t="s">
        <v>16339</v>
      </c>
      <c r="F7663" t="s">
        <v>1363</v>
      </c>
      <c r="G7663" t="s">
        <v>1364</v>
      </c>
      <c r="H7663" s="3" t="s">
        <v>16340</v>
      </c>
      <c r="I7663">
        <v>2017</v>
      </c>
      <c r="J7663" s="15" t="s">
        <v>3895</v>
      </c>
      <c r="K7663">
        <v>2017</v>
      </c>
      <c r="L7663" t="s">
        <v>1367</v>
      </c>
      <c r="M7663" t="s">
        <v>16264</v>
      </c>
      <c r="N7663" t="s">
        <v>16264</v>
      </c>
      <c r="O7663">
        <v>0</v>
      </c>
      <c r="P7663" t="s">
        <v>682</v>
      </c>
      <c r="Q7663">
        <f t="shared" si="133"/>
        <v>450</v>
      </c>
      <c r="R7663">
        <v>25038923</v>
      </c>
      <c r="S7663" t="s">
        <v>1917</v>
      </c>
      <c r="T7663" t="s">
        <v>16265</v>
      </c>
      <c r="U7663" s="75">
        <v>450</v>
      </c>
      <c r="V7663">
        <v>200</v>
      </c>
      <c r="W7663">
        <v>90000</v>
      </c>
      <c r="AH7663" s="16"/>
      <c r="AI7663" t="s">
        <v>1375</v>
      </c>
    </row>
    <row r="7664" spans="1:35" x14ac:dyDescent="0.25">
      <c r="A7664" t="s">
        <v>16342</v>
      </c>
      <c r="B7664" s="1">
        <v>68</v>
      </c>
      <c r="C7664" t="s">
        <v>1000</v>
      </c>
      <c r="D7664">
        <v>7117833</v>
      </c>
      <c r="E7664" t="s">
        <v>16343</v>
      </c>
      <c r="F7664" t="s">
        <v>1363</v>
      </c>
      <c r="G7664" t="s">
        <v>1364</v>
      </c>
      <c r="H7664" s="3" t="s">
        <v>3162</v>
      </c>
      <c r="I7664">
        <v>2017</v>
      </c>
      <c r="J7664" s="15" t="s">
        <v>3896</v>
      </c>
      <c r="K7664">
        <v>2017</v>
      </c>
      <c r="L7664" t="s">
        <v>1367</v>
      </c>
      <c r="M7664" t="s">
        <v>16335</v>
      </c>
      <c r="N7664" t="s">
        <v>6298</v>
      </c>
      <c r="O7664">
        <v>0</v>
      </c>
      <c r="P7664" t="s">
        <v>16344</v>
      </c>
      <c r="Q7664">
        <f t="shared" si="133"/>
        <v>105</v>
      </c>
      <c r="R7664">
        <v>25038923</v>
      </c>
      <c r="S7664" t="s">
        <v>1917</v>
      </c>
      <c r="T7664" t="s">
        <v>16265</v>
      </c>
      <c r="U7664" s="75">
        <v>105</v>
      </c>
      <c r="V7664">
        <v>240</v>
      </c>
      <c r="W7664">
        <v>25200</v>
      </c>
      <c r="AH7664" s="16"/>
      <c r="AI7664" t="s">
        <v>1375</v>
      </c>
    </row>
    <row r="7665" spans="1:35" x14ac:dyDescent="0.25">
      <c r="A7665" t="s">
        <v>16345</v>
      </c>
      <c r="B7665" s="1">
        <v>68</v>
      </c>
      <c r="C7665" t="s">
        <v>1000</v>
      </c>
      <c r="D7665">
        <v>7117833</v>
      </c>
      <c r="E7665" t="s">
        <v>16343</v>
      </c>
      <c r="F7665" t="s">
        <v>1363</v>
      </c>
      <c r="G7665" t="s">
        <v>1364</v>
      </c>
      <c r="H7665" s="3" t="s">
        <v>3162</v>
      </c>
      <c r="I7665">
        <v>2017</v>
      </c>
      <c r="J7665" s="15" t="s">
        <v>3896</v>
      </c>
      <c r="K7665">
        <v>2017</v>
      </c>
      <c r="L7665" t="s">
        <v>1367</v>
      </c>
      <c r="M7665" t="s">
        <v>16335</v>
      </c>
      <c r="N7665" t="s">
        <v>6298</v>
      </c>
      <c r="O7665">
        <v>0</v>
      </c>
      <c r="P7665" t="s">
        <v>16344</v>
      </c>
      <c r="Q7665">
        <f t="shared" si="133"/>
        <v>105</v>
      </c>
      <c r="R7665">
        <v>90552857</v>
      </c>
      <c r="S7665" t="s">
        <v>1928</v>
      </c>
      <c r="T7665" t="s">
        <v>16326</v>
      </c>
      <c r="U7665" s="75">
        <v>105</v>
      </c>
      <c r="V7665">
        <v>195</v>
      </c>
      <c r="W7665">
        <v>20475</v>
      </c>
      <c r="AH7665" s="16"/>
      <c r="AI7665" t="s">
        <v>1375</v>
      </c>
    </row>
    <row r="7666" spans="1:35" x14ac:dyDescent="0.25">
      <c r="A7666" t="s">
        <v>16346</v>
      </c>
      <c r="B7666" s="1">
        <v>68</v>
      </c>
      <c r="C7666" t="s">
        <v>1000</v>
      </c>
      <c r="D7666">
        <v>7963440</v>
      </c>
      <c r="E7666" t="s">
        <v>16347</v>
      </c>
      <c r="F7666" t="s">
        <v>1363</v>
      </c>
      <c r="G7666" t="s">
        <v>1364</v>
      </c>
      <c r="H7666" s="3" t="s">
        <v>6484</v>
      </c>
      <c r="I7666">
        <v>2018</v>
      </c>
      <c r="J7666" s="15" t="s">
        <v>6452</v>
      </c>
      <c r="K7666">
        <v>2018</v>
      </c>
      <c r="L7666" t="s">
        <v>1367</v>
      </c>
      <c r="M7666" t="s">
        <v>16335</v>
      </c>
      <c r="N7666" t="s">
        <v>1596</v>
      </c>
      <c r="O7666">
        <v>26600000000</v>
      </c>
      <c r="P7666" t="s">
        <v>12225</v>
      </c>
      <c r="Q7666">
        <f t="shared" si="133"/>
        <v>230</v>
      </c>
      <c r="R7666">
        <v>25038923</v>
      </c>
      <c r="S7666" t="s">
        <v>1917</v>
      </c>
      <c r="T7666" t="s">
        <v>16348</v>
      </c>
      <c r="U7666" s="75">
        <v>230</v>
      </c>
      <c r="V7666">
        <v>240</v>
      </c>
      <c r="W7666">
        <v>55200</v>
      </c>
      <c r="AH7666" s="16"/>
      <c r="AI7666" t="s">
        <v>1375</v>
      </c>
    </row>
    <row r="7667" spans="1:35" x14ac:dyDescent="0.25">
      <c r="A7667" t="s">
        <v>16349</v>
      </c>
      <c r="B7667" s="1">
        <v>68</v>
      </c>
      <c r="C7667" t="s">
        <v>1000</v>
      </c>
      <c r="D7667">
        <v>7963440</v>
      </c>
      <c r="E7667" t="s">
        <v>16347</v>
      </c>
      <c r="F7667" t="s">
        <v>1363</v>
      </c>
      <c r="G7667" t="s">
        <v>1364</v>
      </c>
      <c r="H7667" s="3" t="s">
        <v>6484</v>
      </c>
      <c r="I7667">
        <v>2018</v>
      </c>
      <c r="J7667" s="15" t="s">
        <v>6452</v>
      </c>
      <c r="K7667">
        <v>2018</v>
      </c>
      <c r="L7667" t="s">
        <v>1367</v>
      </c>
      <c r="M7667" t="s">
        <v>16335</v>
      </c>
      <c r="N7667" t="s">
        <v>1596</v>
      </c>
      <c r="O7667">
        <v>26600000000</v>
      </c>
      <c r="P7667" t="s">
        <v>12225</v>
      </c>
      <c r="Q7667">
        <f t="shared" si="133"/>
        <v>230</v>
      </c>
      <c r="R7667">
        <v>90552857</v>
      </c>
      <c r="S7667" t="s">
        <v>1928</v>
      </c>
      <c r="T7667" t="s">
        <v>16326</v>
      </c>
      <c r="U7667" s="75">
        <v>230</v>
      </c>
      <c r="V7667">
        <v>155</v>
      </c>
      <c r="W7667">
        <v>35650</v>
      </c>
      <c r="AH7667" s="16"/>
      <c r="AI7667" t="s">
        <v>1375</v>
      </c>
    </row>
    <row r="7668" spans="1:35" x14ac:dyDescent="0.25">
      <c r="A7668" t="s">
        <v>16350</v>
      </c>
      <c r="B7668" s="1">
        <v>68</v>
      </c>
      <c r="C7668" t="s">
        <v>1000</v>
      </c>
      <c r="D7668">
        <v>8319014</v>
      </c>
      <c r="E7668" t="s">
        <v>16351</v>
      </c>
      <c r="F7668" t="s">
        <v>1363</v>
      </c>
      <c r="G7668" t="s">
        <v>1364</v>
      </c>
      <c r="H7668" s="3" t="s">
        <v>6506</v>
      </c>
      <c r="I7668">
        <v>2018</v>
      </c>
      <c r="J7668" s="15" t="s">
        <v>2522</v>
      </c>
      <c r="K7668">
        <v>2018</v>
      </c>
      <c r="L7668" t="s">
        <v>1367</v>
      </c>
      <c r="M7668" t="s">
        <v>16352</v>
      </c>
      <c r="N7668" t="s">
        <v>16353</v>
      </c>
      <c r="O7668">
        <v>26600000000</v>
      </c>
      <c r="P7668" t="s">
        <v>11686</v>
      </c>
      <c r="Q7668">
        <f t="shared" si="133"/>
        <v>200</v>
      </c>
      <c r="R7668">
        <v>90552857</v>
      </c>
      <c r="S7668" t="s">
        <v>1928</v>
      </c>
      <c r="T7668" t="s">
        <v>16326</v>
      </c>
      <c r="U7668" s="75">
        <v>200</v>
      </c>
      <c r="V7668">
        <v>155</v>
      </c>
      <c r="W7668">
        <v>31000</v>
      </c>
      <c r="AH7668" s="16"/>
      <c r="AI7668" t="s">
        <v>1375</v>
      </c>
    </row>
    <row r="7669" spans="1:35" x14ac:dyDescent="0.25">
      <c r="A7669" t="s">
        <v>16354</v>
      </c>
      <c r="B7669" s="1">
        <v>68</v>
      </c>
      <c r="C7669" t="s">
        <v>16279</v>
      </c>
      <c r="D7669">
        <v>10153772</v>
      </c>
      <c r="E7669" t="s">
        <v>16355</v>
      </c>
      <c r="F7669" t="s">
        <v>1363</v>
      </c>
      <c r="G7669" t="s">
        <v>1364</v>
      </c>
      <c r="H7669" s="3" t="s">
        <v>3434</v>
      </c>
      <c r="I7669">
        <v>2019</v>
      </c>
      <c r="J7669" s="15" t="s">
        <v>7198</v>
      </c>
      <c r="K7669">
        <v>2019</v>
      </c>
      <c r="L7669" t="s">
        <v>1367</v>
      </c>
      <c r="M7669" t="s">
        <v>16352</v>
      </c>
      <c r="N7669" t="s">
        <v>16353</v>
      </c>
      <c r="O7669">
        <v>26600000000</v>
      </c>
      <c r="P7669" t="s">
        <v>11666</v>
      </c>
      <c r="Q7669">
        <f t="shared" si="133"/>
        <v>368</v>
      </c>
      <c r="R7669">
        <v>25038923</v>
      </c>
      <c r="S7669" t="s">
        <v>1917</v>
      </c>
      <c r="T7669" t="s">
        <v>16356</v>
      </c>
      <c r="U7669" s="75">
        <v>368</v>
      </c>
      <c r="V7669">
        <v>240</v>
      </c>
      <c r="W7669">
        <v>88320</v>
      </c>
      <c r="AH7669" s="16"/>
      <c r="AI7669" t="s">
        <v>1375</v>
      </c>
    </row>
    <row r="7670" spans="1:35" x14ac:dyDescent="0.25">
      <c r="A7670" t="s">
        <v>16357</v>
      </c>
      <c r="B7670" s="1">
        <v>68</v>
      </c>
      <c r="C7670" t="s">
        <v>16279</v>
      </c>
      <c r="D7670">
        <v>10153772</v>
      </c>
      <c r="E7670" t="s">
        <v>16355</v>
      </c>
      <c r="F7670" t="s">
        <v>1363</v>
      </c>
      <c r="G7670" t="s">
        <v>1364</v>
      </c>
      <c r="H7670" s="3" t="s">
        <v>3434</v>
      </c>
      <c r="I7670">
        <v>2019</v>
      </c>
      <c r="J7670" s="15" t="s">
        <v>7198</v>
      </c>
      <c r="K7670">
        <v>2019</v>
      </c>
      <c r="L7670" t="s">
        <v>1367</v>
      </c>
      <c r="M7670" t="s">
        <v>16352</v>
      </c>
      <c r="N7670" t="s">
        <v>16353</v>
      </c>
      <c r="O7670">
        <v>26600000000</v>
      </c>
      <c r="P7670" t="s">
        <v>11666</v>
      </c>
      <c r="Q7670">
        <f t="shared" si="133"/>
        <v>368</v>
      </c>
      <c r="R7670">
        <v>90552857</v>
      </c>
      <c r="S7670" t="s">
        <v>1928</v>
      </c>
      <c r="T7670" t="s">
        <v>16326</v>
      </c>
      <c r="U7670" s="75">
        <v>368</v>
      </c>
      <c r="V7670">
        <v>185</v>
      </c>
      <c r="W7670">
        <v>68080</v>
      </c>
      <c r="AH7670" s="16"/>
      <c r="AI7670" t="s">
        <v>1375</v>
      </c>
    </row>
    <row r="7671" spans="1:35" x14ac:dyDescent="0.25">
      <c r="A7671" t="s">
        <v>16358</v>
      </c>
      <c r="B7671" s="1">
        <v>68</v>
      </c>
      <c r="C7671" t="s">
        <v>1000</v>
      </c>
      <c r="D7671">
        <v>8633088</v>
      </c>
      <c r="E7671" t="s">
        <v>16359</v>
      </c>
      <c r="F7671" t="s">
        <v>1363</v>
      </c>
      <c r="G7671" t="s">
        <v>1364</v>
      </c>
      <c r="H7671" s="3" t="s">
        <v>13748</v>
      </c>
      <c r="I7671">
        <v>2018</v>
      </c>
      <c r="J7671" s="15" t="s">
        <v>13749</v>
      </c>
      <c r="K7671">
        <v>2018</v>
      </c>
      <c r="L7671" t="s">
        <v>1367</v>
      </c>
      <c r="M7671" t="s">
        <v>16264</v>
      </c>
      <c r="N7671" t="s">
        <v>16264</v>
      </c>
      <c r="O7671">
        <v>26600000000</v>
      </c>
      <c r="P7671" t="s">
        <v>682</v>
      </c>
      <c r="Q7671">
        <f t="shared" si="133"/>
        <v>450</v>
      </c>
      <c r="R7671">
        <v>25038923</v>
      </c>
      <c r="S7671" t="s">
        <v>1917</v>
      </c>
      <c r="T7671" t="s">
        <v>16360</v>
      </c>
      <c r="U7671" s="75">
        <v>450</v>
      </c>
      <c r="V7671">
        <v>200</v>
      </c>
      <c r="W7671">
        <v>90000</v>
      </c>
      <c r="AH7671" s="16"/>
      <c r="AI7671" t="s">
        <v>1375</v>
      </c>
    </row>
    <row r="7672" spans="1:35" x14ac:dyDescent="0.25">
      <c r="A7672" t="s">
        <v>16361</v>
      </c>
      <c r="B7672" s="1">
        <v>68</v>
      </c>
      <c r="C7672" t="s">
        <v>16279</v>
      </c>
      <c r="D7672">
        <v>10795332</v>
      </c>
      <c r="E7672" t="s">
        <v>3439</v>
      </c>
      <c r="F7672" t="s">
        <v>1363</v>
      </c>
      <c r="G7672" t="s">
        <v>1364</v>
      </c>
      <c r="H7672" s="3" t="s">
        <v>3440</v>
      </c>
      <c r="I7672">
        <v>2019</v>
      </c>
      <c r="J7672" s="15" t="s">
        <v>3441</v>
      </c>
      <c r="K7672">
        <v>2019</v>
      </c>
      <c r="L7672" t="s">
        <v>1367</v>
      </c>
      <c r="M7672" t="s">
        <v>16352</v>
      </c>
      <c r="N7672" t="s">
        <v>16353</v>
      </c>
      <c r="O7672">
        <v>26600000000</v>
      </c>
      <c r="P7672" t="s">
        <v>11666</v>
      </c>
      <c r="Q7672">
        <f t="shared" si="133"/>
        <v>15</v>
      </c>
      <c r="R7672">
        <v>22339655</v>
      </c>
      <c r="S7672" t="s">
        <v>2103</v>
      </c>
      <c r="T7672" t="s">
        <v>3512</v>
      </c>
      <c r="U7672" s="75">
        <v>15</v>
      </c>
      <c r="V7672">
        <v>22</v>
      </c>
      <c r="W7672">
        <v>330</v>
      </c>
      <c r="AH7672" s="16"/>
      <c r="AI7672" t="s">
        <v>1375</v>
      </c>
    </row>
    <row r="7673" spans="1:35" x14ac:dyDescent="0.25">
      <c r="A7673" t="s">
        <v>16362</v>
      </c>
      <c r="B7673" s="1">
        <v>68</v>
      </c>
      <c r="C7673" t="s">
        <v>16279</v>
      </c>
      <c r="D7673">
        <v>10795332</v>
      </c>
      <c r="E7673" t="s">
        <v>3439</v>
      </c>
      <c r="F7673" t="s">
        <v>1363</v>
      </c>
      <c r="G7673" t="s">
        <v>1364</v>
      </c>
      <c r="H7673" s="3" t="s">
        <v>3440</v>
      </c>
      <c r="I7673">
        <v>2019</v>
      </c>
      <c r="J7673" s="15" t="s">
        <v>3441</v>
      </c>
      <c r="K7673">
        <v>2019</v>
      </c>
      <c r="L7673" t="s">
        <v>1367</v>
      </c>
      <c r="M7673" t="s">
        <v>16352</v>
      </c>
      <c r="N7673" t="s">
        <v>16353</v>
      </c>
      <c r="O7673">
        <v>26600000000</v>
      </c>
      <c r="P7673" t="s">
        <v>11666</v>
      </c>
      <c r="Q7673">
        <f t="shared" si="133"/>
        <v>15</v>
      </c>
      <c r="R7673">
        <v>90552857</v>
      </c>
      <c r="S7673" t="s">
        <v>1928</v>
      </c>
      <c r="T7673" t="s">
        <v>16326</v>
      </c>
      <c r="U7673" s="75">
        <v>15</v>
      </c>
      <c r="V7673">
        <v>180</v>
      </c>
      <c r="W7673">
        <v>2700</v>
      </c>
      <c r="AH7673" s="16"/>
      <c r="AI7673" t="s">
        <v>1375</v>
      </c>
    </row>
    <row r="7674" spans="1:35" x14ac:dyDescent="0.25">
      <c r="A7674" t="s">
        <v>16363</v>
      </c>
      <c r="B7674" s="1">
        <v>68</v>
      </c>
      <c r="C7674" t="s">
        <v>1000</v>
      </c>
      <c r="D7674">
        <v>10997113</v>
      </c>
      <c r="E7674" t="s">
        <v>16364</v>
      </c>
      <c r="F7674" t="s">
        <v>1363</v>
      </c>
      <c r="G7674" t="s">
        <v>1364</v>
      </c>
      <c r="H7674" s="3" t="s">
        <v>12481</v>
      </c>
      <c r="I7674">
        <v>2019</v>
      </c>
      <c r="J7674" s="15" t="s">
        <v>6771</v>
      </c>
      <c r="K7674">
        <v>2019</v>
      </c>
      <c r="L7674" t="s">
        <v>1367</v>
      </c>
      <c r="M7674" t="s">
        <v>16352</v>
      </c>
      <c r="N7674" t="s">
        <v>16353</v>
      </c>
      <c r="O7674">
        <v>26600000000</v>
      </c>
      <c r="P7674" t="s">
        <v>11686</v>
      </c>
      <c r="Q7674">
        <f t="shared" si="133"/>
        <v>375</v>
      </c>
      <c r="R7674">
        <v>25038923</v>
      </c>
      <c r="S7674" t="s">
        <v>1917</v>
      </c>
      <c r="T7674" t="s">
        <v>16365</v>
      </c>
      <c r="U7674" s="75">
        <v>375</v>
      </c>
      <c r="V7674">
        <v>240</v>
      </c>
      <c r="W7674">
        <v>90000</v>
      </c>
      <c r="AH7674" s="16"/>
      <c r="AI7674" t="s">
        <v>1375</v>
      </c>
    </row>
    <row r="7675" spans="1:35" x14ac:dyDescent="0.25">
      <c r="A7675" t="s">
        <v>16366</v>
      </c>
      <c r="B7675" s="1">
        <v>68</v>
      </c>
      <c r="C7675" t="s">
        <v>1000</v>
      </c>
      <c r="D7675">
        <v>10997113</v>
      </c>
      <c r="E7675" t="s">
        <v>16364</v>
      </c>
      <c r="F7675" t="s">
        <v>1363</v>
      </c>
      <c r="G7675" t="s">
        <v>1364</v>
      </c>
      <c r="H7675" s="3" t="s">
        <v>12481</v>
      </c>
      <c r="I7675">
        <v>2019</v>
      </c>
      <c r="J7675" s="15" t="s">
        <v>6771</v>
      </c>
      <c r="K7675">
        <v>2019</v>
      </c>
      <c r="L7675" t="s">
        <v>1367</v>
      </c>
      <c r="M7675" t="s">
        <v>16352</v>
      </c>
      <c r="N7675" t="s">
        <v>16353</v>
      </c>
      <c r="O7675">
        <v>26600000000</v>
      </c>
      <c r="P7675" t="s">
        <v>11686</v>
      </c>
      <c r="Q7675">
        <f t="shared" si="133"/>
        <v>375</v>
      </c>
      <c r="R7675">
        <v>90552857</v>
      </c>
      <c r="S7675" t="s">
        <v>1928</v>
      </c>
      <c r="T7675" t="s">
        <v>16326</v>
      </c>
      <c r="U7675" s="75">
        <v>375</v>
      </c>
      <c r="V7675">
        <v>185</v>
      </c>
      <c r="W7675">
        <v>69375</v>
      </c>
      <c r="AH7675" s="16"/>
      <c r="AI7675" t="s">
        <v>1375</v>
      </c>
    </row>
    <row r="7676" spans="1:35" x14ac:dyDescent="0.25">
      <c r="A7676" t="s">
        <v>16367</v>
      </c>
      <c r="B7676" s="1">
        <v>68</v>
      </c>
      <c r="C7676" t="s">
        <v>1000</v>
      </c>
      <c r="D7676">
        <v>10327428</v>
      </c>
      <c r="E7676" t="s">
        <v>8520</v>
      </c>
      <c r="F7676" t="s">
        <v>1363</v>
      </c>
      <c r="G7676" t="s">
        <v>1364</v>
      </c>
      <c r="H7676" s="3" t="s">
        <v>4726</v>
      </c>
      <c r="I7676">
        <v>2019</v>
      </c>
      <c r="J7676" s="15" t="s">
        <v>4727</v>
      </c>
      <c r="K7676">
        <v>2019</v>
      </c>
      <c r="L7676" t="s">
        <v>1367</v>
      </c>
      <c r="M7676" t="s">
        <v>16352</v>
      </c>
      <c r="N7676" t="s">
        <v>16353</v>
      </c>
      <c r="O7676">
        <v>26600000000</v>
      </c>
      <c r="P7676" t="s">
        <v>11686</v>
      </c>
      <c r="Q7676">
        <f t="shared" si="133"/>
        <v>50</v>
      </c>
      <c r="R7676">
        <v>25038923</v>
      </c>
      <c r="S7676" t="s">
        <v>1917</v>
      </c>
      <c r="T7676" t="s">
        <v>16265</v>
      </c>
      <c r="U7676" s="75">
        <v>50</v>
      </c>
      <c r="V7676">
        <v>240</v>
      </c>
      <c r="W7676">
        <v>12000</v>
      </c>
      <c r="AH7676" s="16"/>
      <c r="AI7676" t="s">
        <v>1375</v>
      </c>
    </row>
    <row r="7677" spans="1:35" x14ac:dyDescent="0.25">
      <c r="A7677" t="s">
        <v>16368</v>
      </c>
      <c r="B7677" s="1">
        <v>68</v>
      </c>
      <c r="C7677" t="s">
        <v>1000</v>
      </c>
      <c r="D7677">
        <v>12233269</v>
      </c>
      <c r="E7677" t="s">
        <v>16369</v>
      </c>
      <c r="F7677" t="s">
        <v>1363</v>
      </c>
      <c r="G7677" t="s">
        <v>1364</v>
      </c>
      <c r="H7677" s="3" t="s">
        <v>9537</v>
      </c>
      <c r="I7677">
        <v>2020</v>
      </c>
      <c r="J7677" s="15" t="s">
        <v>8530</v>
      </c>
      <c r="K7677">
        <v>2020</v>
      </c>
      <c r="L7677" t="s">
        <v>1367</v>
      </c>
      <c r="M7677" t="s">
        <v>16352</v>
      </c>
      <c r="N7677" t="s">
        <v>16353</v>
      </c>
      <c r="O7677">
        <v>26600000000</v>
      </c>
      <c r="P7677" t="s">
        <v>11686</v>
      </c>
      <c r="Q7677">
        <f t="shared" si="133"/>
        <v>40</v>
      </c>
      <c r="R7677">
        <v>25038923</v>
      </c>
      <c r="S7677" t="s">
        <v>1917</v>
      </c>
      <c r="T7677" t="s">
        <v>16265</v>
      </c>
      <c r="U7677" s="75">
        <v>40</v>
      </c>
      <c r="V7677">
        <v>240</v>
      </c>
      <c r="W7677">
        <v>9600</v>
      </c>
      <c r="AH7677" s="16"/>
      <c r="AI7677" t="s">
        <v>1375</v>
      </c>
    </row>
    <row r="7678" spans="1:35" x14ac:dyDescent="0.25">
      <c r="A7678" t="s">
        <v>16370</v>
      </c>
      <c r="B7678" s="1">
        <v>68</v>
      </c>
      <c r="C7678" t="s">
        <v>1000</v>
      </c>
      <c r="D7678">
        <v>10384669</v>
      </c>
      <c r="E7678" t="s">
        <v>16371</v>
      </c>
      <c r="F7678" t="s">
        <v>1363</v>
      </c>
      <c r="G7678" t="s">
        <v>1364</v>
      </c>
      <c r="H7678" s="3" t="s">
        <v>1561</v>
      </c>
      <c r="I7678">
        <v>2019</v>
      </c>
      <c r="J7678" s="15" t="s">
        <v>1562</v>
      </c>
      <c r="K7678">
        <v>2019</v>
      </c>
      <c r="L7678" t="s">
        <v>1367</v>
      </c>
      <c r="M7678" t="s">
        <v>16264</v>
      </c>
      <c r="N7678" t="s">
        <v>16264</v>
      </c>
      <c r="O7678">
        <v>26600000000</v>
      </c>
      <c r="P7678" t="s">
        <v>682</v>
      </c>
      <c r="Q7678">
        <f t="shared" si="133"/>
        <v>450</v>
      </c>
      <c r="R7678">
        <v>25038923</v>
      </c>
      <c r="S7678" t="s">
        <v>1917</v>
      </c>
      <c r="T7678" t="s">
        <v>16365</v>
      </c>
      <c r="U7678" s="75">
        <v>450</v>
      </c>
      <c r="V7678">
        <v>200</v>
      </c>
      <c r="W7678">
        <v>90000</v>
      </c>
      <c r="AH7678" s="16"/>
      <c r="AI7678" t="s">
        <v>1375</v>
      </c>
    </row>
    <row r="7679" spans="1:35" x14ac:dyDescent="0.25">
      <c r="A7679" t="s">
        <v>16372</v>
      </c>
      <c r="B7679" s="1">
        <v>68</v>
      </c>
      <c r="C7679" t="s">
        <v>1000</v>
      </c>
      <c r="D7679">
        <v>11068620</v>
      </c>
      <c r="E7679" t="s">
        <v>16364</v>
      </c>
      <c r="F7679" t="s">
        <v>1363</v>
      </c>
      <c r="G7679" t="s">
        <v>1364</v>
      </c>
      <c r="H7679" s="3" t="s">
        <v>4723</v>
      </c>
      <c r="I7679">
        <v>2019</v>
      </c>
      <c r="J7679" s="15" t="s">
        <v>1588</v>
      </c>
      <c r="K7679">
        <v>2019</v>
      </c>
      <c r="L7679" t="s">
        <v>1367</v>
      </c>
      <c r="M7679" t="s">
        <v>16352</v>
      </c>
      <c r="N7679" t="s">
        <v>16353</v>
      </c>
      <c r="O7679">
        <v>26600000000</v>
      </c>
      <c r="P7679" t="s">
        <v>11686</v>
      </c>
      <c r="Q7679">
        <f t="shared" si="133"/>
        <v>375</v>
      </c>
      <c r="R7679">
        <v>25038923</v>
      </c>
      <c r="S7679" t="s">
        <v>1917</v>
      </c>
      <c r="T7679" t="s">
        <v>16265</v>
      </c>
      <c r="U7679" s="75">
        <v>375</v>
      </c>
      <c r="V7679">
        <v>240</v>
      </c>
      <c r="W7679">
        <v>90000</v>
      </c>
      <c r="AH7679" s="16"/>
      <c r="AI7679" t="s">
        <v>1375</v>
      </c>
    </row>
    <row r="7680" spans="1:35" x14ac:dyDescent="0.25">
      <c r="A7680" t="s">
        <v>16373</v>
      </c>
      <c r="B7680" s="1">
        <v>68</v>
      </c>
      <c r="C7680" t="s">
        <v>1000</v>
      </c>
      <c r="D7680">
        <v>11068620</v>
      </c>
      <c r="E7680" t="s">
        <v>16364</v>
      </c>
      <c r="F7680" t="s">
        <v>1363</v>
      </c>
      <c r="G7680" t="s">
        <v>1364</v>
      </c>
      <c r="H7680" s="3" t="s">
        <v>4723</v>
      </c>
      <c r="I7680">
        <v>2019</v>
      </c>
      <c r="J7680" s="15" t="s">
        <v>1588</v>
      </c>
      <c r="K7680">
        <v>2019</v>
      </c>
      <c r="L7680" t="s">
        <v>1367</v>
      </c>
      <c r="M7680" t="s">
        <v>16352</v>
      </c>
      <c r="N7680" t="s">
        <v>16353</v>
      </c>
      <c r="O7680">
        <v>26600000000</v>
      </c>
      <c r="P7680" t="s">
        <v>11686</v>
      </c>
      <c r="Q7680">
        <f t="shared" si="133"/>
        <v>375</v>
      </c>
      <c r="R7680">
        <v>90552857</v>
      </c>
      <c r="S7680" t="s">
        <v>1928</v>
      </c>
      <c r="T7680" t="s">
        <v>16326</v>
      </c>
      <c r="U7680" s="75">
        <v>375</v>
      </c>
      <c r="V7680">
        <v>155</v>
      </c>
      <c r="W7680">
        <v>58125</v>
      </c>
      <c r="AH7680" s="16"/>
      <c r="AI7680" t="s">
        <v>1375</v>
      </c>
    </row>
    <row r="7681" spans="1:35" x14ac:dyDescent="0.25">
      <c r="A7681" t="s">
        <v>16374</v>
      </c>
      <c r="B7681" s="1">
        <v>68</v>
      </c>
      <c r="C7681" t="s">
        <v>1000</v>
      </c>
      <c r="D7681">
        <v>9067272</v>
      </c>
      <c r="E7681" t="s">
        <v>16375</v>
      </c>
      <c r="F7681" t="s">
        <v>1363</v>
      </c>
      <c r="G7681" t="s">
        <v>1364</v>
      </c>
      <c r="H7681" s="3" t="s">
        <v>2635</v>
      </c>
      <c r="I7681">
        <v>2018</v>
      </c>
      <c r="J7681" s="15" t="s">
        <v>1621</v>
      </c>
      <c r="K7681">
        <v>2018</v>
      </c>
      <c r="L7681" t="s">
        <v>1367</v>
      </c>
      <c r="M7681" t="s">
        <v>16352</v>
      </c>
      <c r="N7681" t="s">
        <v>16353</v>
      </c>
      <c r="O7681">
        <v>26600000000</v>
      </c>
      <c r="P7681" t="s">
        <v>11686</v>
      </c>
      <c r="Q7681">
        <f t="shared" si="133"/>
        <v>200</v>
      </c>
      <c r="R7681">
        <v>25038923</v>
      </c>
      <c r="S7681" t="s">
        <v>1917</v>
      </c>
      <c r="T7681" t="s">
        <v>16376</v>
      </c>
      <c r="U7681" s="75">
        <v>200</v>
      </c>
      <c r="V7681">
        <v>240</v>
      </c>
      <c r="W7681">
        <v>48000</v>
      </c>
      <c r="AH7681" s="16"/>
      <c r="AI7681" t="s">
        <v>1375</v>
      </c>
    </row>
    <row r="7682" spans="1:35" x14ac:dyDescent="0.25">
      <c r="A7682" t="s">
        <v>16377</v>
      </c>
      <c r="B7682" s="1">
        <v>68</v>
      </c>
      <c r="C7682" t="s">
        <v>1000</v>
      </c>
      <c r="D7682">
        <v>9640282</v>
      </c>
      <c r="E7682" t="s">
        <v>16378</v>
      </c>
      <c r="F7682" t="s">
        <v>1363</v>
      </c>
      <c r="G7682" t="s">
        <v>1364</v>
      </c>
      <c r="H7682" s="3" t="s">
        <v>1421</v>
      </c>
      <c r="I7682">
        <v>2019</v>
      </c>
      <c r="J7682" s="15" t="s">
        <v>3508</v>
      </c>
      <c r="K7682">
        <v>2019</v>
      </c>
      <c r="L7682" t="s">
        <v>1367</v>
      </c>
      <c r="M7682" t="s">
        <v>16352</v>
      </c>
      <c r="N7682" t="s">
        <v>16353</v>
      </c>
      <c r="O7682">
        <v>26600000000</v>
      </c>
      <c r="P7682" t="s">
        <v>11686</v>
      </c>
      <c r="Q7682">
        <f t="shared" ref="Q7682:Q7745" si="134">U7682</f>
        <v>15</v>
      </c>
      <c r="R7682">
        <v>25038923</v>
      </c>
      <c r="S7682" t="s">
        <v>1917</v>
      </c>
      <c r="T7682" t="s">
        <v>16265</v>
      </c>
      <c r="U7682" s="75">
        <v>15</v>
      </c>
      <c r="V7682">
        <v>240</v>
      </c>
      <c r="W7682">
        <v>3600</v>
      </c>
      <c r="AH7682" s="16"/>
      <c r="AI7682" t="s">
        <v>1375</v>
      </c>
    </row>
    <row r="7683" spans="1:35" x14ac:dyDescent="0.25">
      <c r="A7683" t="s">
        <v>16379</v>
      </c>
      <c r="B7683" s="1">
        <v>68</v>
      </c>
      <c r="C7683" t="s">
        <v>1000</v>
      </c>
      <c r="D7683">
        <v>10088830</v>
      </c>
      <c r="E7683" t="s">
        <v>16380</v>
      </c>
      <c r="F7683" t="s">
        <v>1363</v>
      </c>
      <c r="G7683" t="s">
        <v>1364</v>
      </c>
      <c r="H7683" s="3" t="s">
        <v>7563</v>
      </c>
      <c r="I7683">
        <v>2019</v>
      </c>
      <c r="J7683" s="15" t="s">
        <v>13570</v>
      </c>
      <c r="K7683">
        <v>2019</v>
      </c>
      <c r="L7683" t="s">
        <v>1367</v>
      </c>
      <c r="M7683" t="s">
        <v>16264</v>
      </c>
      <c r="N7683" t="s">
        <v>16264</v>
      </c>
      <c r="O7683">
        <v>26600000000</v>
      </c>
      <c r="P7683" t="s">
        <v>682</v>
      </c>
      <c r="Q7683">
        <f t="shared" si="134"/>
        <v>450</v>
      </c>
      <c r="R7683">
        <v>90552857</v>
      </c>
      <c r="S7683" t="s">
        <v>1928</v>
      </c>
      <c r="T7683" t="s">
        <v>16326</v>
      </c>
      <c r="U7683" s="75">
        <v>450</v>
      </c>
      <c r="V7683">
        <v>190</v>
      </c>
      <c r="W7683">
        <v>85500</v>
      </c>
      <c r="AH7683" s="16"/>
      <c r="AI7683" t="s">
        <v>1375</v>
      </c>
    </row>
    <row r="7684" spans="1:35" x14ac:dyDescent="0.25">
      <c r="A7684" t="s">
        <v>16381</v>
      </c>
      <c r="B7684" s="1">
        <v>68</v>
      </c>
      <c r="C7684" t="s">
        <v>1000</v>
      </c>
      <c r="D7684">
        <v>10088830</v>
      </c>
      <c r="E7684" t="s">
        <v>16380</v>
      </c>
      <c r="F7684" t="s">
        <v>1363</v>
      </c>
      <c r="G7684" t="s">
        <v>1364</v>
      </c>
      <c r="H7684" s="3" t="s">
        <v>7563</v>
      </c>
      <c r="I7684">
        <v>2019</v>
      </c>
      <c r="J7684" s="15" t="s">
        <v>13570</v>
      </c>
      <c r="K7684">
        <v>2019</v>
      </c>
      <c r="L7684" t="s">
        <v>1367</v>
      </c>
      <c r="M7684" t="s">
        <v>16264</v>
      </c>
      <c r="N7684" t="s">
        <v>16264</v>
      </c>
      <c r="O7684">
        <v>26600000000</v>
      </c>
      <c r="P7684" t="s">
        <v>682</v>
      </c>
      <c r="Q7684">
        <f t="shared" si="134"/>
        <v>450</v>
      </c>
      <c r="R7684">
        <v>25038923</v>
      </c>
      <c r="S7684" t="s">
        <v>1917</v>
      </c>
      <c r="T7684" t="s">
        <v>16365</v>
      </c>
      <c r="U7684" s="75">
        <v>450</v>
      </c>
      <c r="V7684">
        <v>200</v>
      </c>
      <c r="W7684">
        <v>90000</v>
      </c>
      <c r="AH7684" s="16"/>
      <c r="AI7684" t="s">
        <v>1375</v>
      </c>
    </row>
    <row r="7685" spans="1:35" x14ac:dyDescent="0.25">
      <c r="A7685" t="s">
        <v>16382</v>
      </c>
      <c r="B7685" s="1">
        <v>68</v>
      </c>
      <c r="C7685" t="s">
        <v>1000</v>
      </c>
      <c r="D7685">
        <v>9085572</v>
      </c>
      <c r="E7685" t="s">
        <v>16383</v>
      </c>
      <c r="F7685" t="s">
        <v>1363</v>
      </c>
      <c r="G7685" t="s">
        <v>1364</v>
      </c>
      <c r="H7685" s="3" t="s">
        <v>1608</v>
      </c>
      <c r="I7685">
        <v>2018</v>
      </c>
      <c r="J7685" s="15" t="s">
        <v>1609</v>
      </c>
      <c r="K7685">
        <v>2018</v>
      </c>
      <c r="L7685" t="s">
        <v>1367</v>
      </c>
      <c r="M7685" t="s">
        <v>16264</v>
      </c>
      <c r="N7685" t="s">
        <v>16264</v>
      </c>
      <c r="O7685">
        <v>26600000000</v>
      </c>
      <c r="P7685" t="s">
        <v>682</v>
      </c>
      <c r="Q7685">
        <f t="shared" si="134"/>
        <v>400</v>
      </c>
      <c r="R7685">
        <v>25038923</v>
      </c>
      <c r="S7685" t="s">
        <v>1917</v>
      </c>
      <c r="T7685" t="s">
        <v>16265</v>
      </c>
      <c r="U7685" s="75">
        <v>400</v>
      </c>
      <c r="V7685">
        <v>200</v>
      </c>
      <c r="W7685">
        <v>80000</v>
      </c>
      <c r="AH7685" s="16"/>
      <c r="AI7685" t="s">
        <v>1375</v>
      </c>
    </row>
    <row r="7686" spans="1:35" x14ac:dyDescent="0.25">
      <c r="A7686" t="s">
        <v>16384</v>
      </c>
      <c r="B7686" s="1">
        <v>68</v>
      </c>
      <c r="C7686" t="s">
        <v>1000</v>
      </c>
      <c r="D7686">
        <v>13865897</v>
      </c>
      <c r="E7686" t="s">
        <v>16385</v>
      </c>
      <c r="F7686" t="s">
        <v>1363</v>
      </c>
      <c r="G7686" t="s">
        <v>1364</v>
      </c>
      <c r="H7686" s="3" t="s">
        <v>7971</v>
      </c>
      <c r="I7686">
        <v>2021</v>
      </c>
      <c r="J7686" s="15" t="s">
        <v>10156</v>
      </c>
      <c r="K7686">
        <v>2021</v>
      </c>
      <c r="L7686" t="s">
        <v>1367</v>
      </c>
      <c r="M7686" t="s">
        <v>16352</v>
      </c>
      <c r="N7686" t="s">
        <v>16353</v>
      </c>
      <c r="O7686">
        <v>26600000000</v>
      </c>
      <c r="P7686" t="s">
        <v>11686</v>
      </c>
      <c r="Q7686">
        <f t="shared" si="134"/>
        <v>375</v>
      </c>
      <c r="R7686">
        <v>25038923</v>
      </c>
      <c r="S7686" t="s">
        <v>1917</v>
      </c>
      <c r="T7686" t="s">
        <v>16265</v>
      </c>
      <c r="U7686" s="75">
        <v>375</v>
      </c>
      <c r="V7686">
        <v>240</v>
      </c>
      <c r="W7686">
        <v>90000</v>
      </c>
      <c r="AH7686" s="16"/>
      <c r="AI7686" t="s">
        <v>1375</v>
      </c>
    </row>
    <row r="7687" spans="1:35" x14ac:dyDescent="0.25">
      <c r="A7687" t="s">
        <v>16386</v>
      </c>
      <c r="B7687" s="1">
        <v>68</v>
      </c>
      <c r="C7687" t="s">
        <v>1000</v>
      </c>
      <c r="D7687">
        <v>11290137</v>
      </c>
      <c r="E7687" t="s">
        <v>12880</v>
      </c>
      <c r="F7687" t="s">
        <v>1363</v>
      </c>
      <c r="G7687" t="s">
        <v>1364</v>
      </c>
      <c r="H7687" s="3" t="s">
        <v>2595</v>
      </c>
      <c r="I7687">
        <v>2019</v>
      </c>
      <c r="J7687" s="15" t="s">
        <v>2596</v>
      </c>
      <c r="K7687">
        <v>2019</v>
      </c>
      <c r="L7687" t="s">
        <v>1367</v>
      </c>
      <c r="M7687" t="s">
        <v>16352</v>
      </c>
      <c r="N7687" t="s">
        <v>16353</v>
      </c>
      <c r="O7687">
        <v>26600000000</v>
      </c>
      <c r="P7687" t="s">
        <v>11686</v>
      </c>
      <c r="Q7687">
        <f t="shared" si="134"/>
        <v>10</v>
      </c>
      <c r="R7687">
        <v>25038923</v>
      </c>
      <c r="S7687" t="s">
        <v>1917</v>
      </c>
      <c r="T7687" t="s">
        <v>16265</v>
      </c>
      <c r="U7687" s="75">
        <v>10</v>
      </c>
      <c r="V7687">
        <v>240</v>
      </c>
      <c r="W7687">
        <v>2400</v>
      </c>
      <c r="AH7687" s="16"/>
      <c r="AI7687" t="s">
        <v>1375</v>
      </c>
    </row>
    <row r="7688" spans="1:35" x14ac:dyDescent="0.25">
      <c r="A7688" t="s">
        <v>16387</v>
      </c>
      <c r="B7688" s="1">
        <v>68</v>
      </c>
      <c r="C7688" t="s">
        <v>1000</v>
      </c>
      <c r="D7688">
        <v>15010600</v>
      </c>
      <c r="E7688" t="s">
        <v>16388</v>
      </c>
      <c r="F7688" t="s">
        <v>1363</v>
      </c>
      <c r="G7688" t="s">
        <v>1364</v>
      </c>
      <c r="H7688" s="3" t="s">
        <v>4029</v>
      </c>
      <c r="I7688">
        <v>2021</v>
      </c>
      <c r="J7688" s="15" t="s">
        <v>4030</v>
      </c>
      <c r="K7688">
        <v>2021</v>
      </c>
      <c r="L7688" t="s">
        <v>1367</v>
      </c>
      <c r="M7688" t="s">
        <v>16352</v>
      </c>
      <c r="N7688" t="s">
        <v>16353</v>
      </c>
      <c r="O7688">
        <v>26600000000</v>
      </c>
      <c r="P7688" t="s">
        <v>11686</v>
      </c>
      <c r="Q7688">
        <f t="shared" si="134"/>
        <v>450</v>
      </c>
      <c r="R7688">
        <v>25038923</v>
      </c>
      <c r="S7688" t="s">
        <v>1917</v>
      </c>
      <c r="T7688" t="s">
        <v>16389</v>
      </c>
      <c r="U7688" s="75">
        <v>450</v>
      </c>
      <c r="V7688">
        <v>200</v>
      </c>
      <c r="W7688">
        <v>90000</v>
      </c>
      <c r="AH7688" s="16"/>
      <c r="AI7688" t="s">
        <v>1375</v>
      </c>
    </row>
    <row r="7689" spans="1:35" x14ac:dyDescent="0.25">
      <c r="A7689" t="s">
        <v>16390</v>
      </c>
      <c r="B7689" s="1">
        <v>68</v>
      </c>
      <c r="C7689" t="s">
        <v>1000</v>
      </c>
      <c r="D7689">
        <v>15081710</v>
      </c>
      <c r="E7689" t="s">
        <v>16391</v>
      </c>
      <c r="F7689" t="s">
        <v>1363</v>
      </c>
      <c r="G7689" t="s">
        <v>1364</v>
      </c>
      <c r="H7689" s="3" t="s">
        <v>1891</v>
      </c>
      <c r="I7689">
        <v>2021</v>
      </c>
      <c r="J7689" s="15" t="s">
        <v>12100</v>
      </c>
      <c r="K7689">
        <v>2021</v>
      </c>
      <c r="L7689" t="s">
        <v>1367</v>
      </c>
      <c r="M7689" t="s">
        <v>16352</v>
      </c>
      <c r="N7689" t="s">
        <v>16353</v>
      </c>
      <c r="O7689">
        <v>26600000000</v>
      </c>
      <c r="P7689" t="s">
        <v>11686</v>
      </c>
      <c r="Q7689">
        <f t="shared" si="134"/>
        <v>450</v>
      </c>
      <c r="R7689">
        <v>25038923</v>
      </c>
      <c r="S7689" t="s">
        <v>1917</v>
      </c>
      <c r="T7689" t="s">
        <v>16392</v>
      </c>
      <c r="U7689" s="75">
        <v>450</v>
      </c>
      <c r="V7689">
        <v>200</v>
      </c>
      <c r="W7689">
        <v>90000</v>
      </c>
      <c r="AH7689" s="16"/>
      <c r="AI7689" t="s">
        <v>1375</v>
      </c>
    </row>
    <row r="7690" spans="1:35" x14ac:dyDescent="0.25">
      <c r="A7690" t="s">
        <v>16393</v>
      </c>
      <c r="B7690" s="1">
        <v>68</v>
      </c>
      <c r="C7690" t="s">
        <v>1000</v>
      </c>
      <c r="D7690">
        <v>11331402</v>
      </c>
      <c r="E7690" t="s">
        <v>16394</v>
      </c>
      <c r="F7690" t="s">
        <v>1363</v>
      </c>
      <c r="G7690" t="s">
        <v>1364</v>
      </c>
      <c r="H7690" s="3" t="s">
        <v>10629</v>
      </c>
      <c r="I7690">
        <v>2019</v>
      </c>
      <c r="J7690" s="15" t="s">
        <v>3979</v>
      </c>
      <c r="K7690">
        <v>2019</v>
      </c>
      <c r="L7690" t="s">
        <v>1367</v>
      </c>
      <c r="M7690" t="s">
        <v>16395</v>
      </c>
      <c r="N7690" t="s">
        <v>1596</v>
      </c>
      <c r="O7690">
        <v>26600000000</v>
      </c>
      <c r="P7690" t="s">
        <v>12225</v>
      </c>
      <c r="Q7690">
        <f t="shared" si="134"/>
        <v>130</v>
      </c>
      <c r="R7690">
        <v>25038923</v>
      </c>
      <c r="S7690" t="s">
        <v>1917</v>
      </c>
      <c r="T7690" t="s">
        <v>16396</v>
      </c>
      <c r="U7690" s="75">
        <v>130</v>
      </c>
      <c r="V7690">
        <v>240</v>
      </c>
      <c r="W7690">
        <v>31200</v>
      </c>
      <c r="AH7690" s="16"/>
      <c r="AI7690" t="s">
        <v>1375</v>
      </c>
    </row>
    <row r="7691" spans="1:35" x14ac:dyDescent="0.25">
      <c r="A7691" t="s">
        <v>16397</v>
      </c>
      <c r="B7691" s="1">
        <v>68</v>
      </c>
      <c r="C7691" t="s">
        <v>1000</v>
      </c>
      <c r="D7691">
        <v>11331402</v>
      </c>
      <c r="E7691" t="s">
        <v>16394</v>
      </c>
      <c r="F7691" t="s">
        <v>1363</v>
      </c>
      <c r="G7691" t="s">
        <v>1364</v>
      </c>
      <c r="H7691" s="3" t="s">
        <v>10629</v>
      </c>
      <c r="I7691">
        <v>2019</v>
      </c>
      <c r="J7691" s="15" t="s">
        <v>3979</v>
      </c>
      <c r="K7691">
        <v>2019</v>
      </c>
      <c r="L7691" t="s">
        <v>1367</v>
      </c>
      <c r="M7691" t="s">
        <v>16395</v>
      </c>
      <c r="N7691" t="s">
        <v>1596</v>
      </c>
      <c r="O7691">
        <v>26600000000</v>
      </c>
      <c r="P7691" t="s">
        <v>12225</v>
      </c>
      <c r="Q7691">
        <f t="shared" si="134"/>
        <v>130</v>
      </c>
      <c r="R7691">
        <v>90552857</v>
      </c>
      <c r="S7691" t="s">
        <v>1928</v>
      </c>
      <c r="T7691" t="s">
        <v>16326</v>
      </c>
      <c r="U7691" s="75">
        <v>130</v>
      </c>
      <c r="V7691">
        <v>180</v>
      </c>
      <c r="W7691">
        <v>23400</v>
      </c>
      <c r="AH7691" s="16"/>
      <c r="AI7691" t="s">
        <v>1375</v>
      </c>
    </row>
    <row r="7692" spans="1:35" x14ac:dyDescent="0.25">
      <c r="A7692" t="s">
        <v>16398</v>
      </c>
      <c r="B7692" s="1">
        <v>68</v>
      </c>
      <c r="C7692" t="s">
        <v>1000</v>
      </c>
      <c r="D7692">
        <v>13950800</v>
      </c>
      <c r="E7692" t="s">
        <v>16399</v>
      </c>
      <c r="F7692" t="s">
        <v>1363</v>
      </c>
      <c r="G7692" t="s">
        <v>1364</v>
      </c>
      <c r="H7692" s="3" t="s">
        <v>1688</v>
      </c>
      <c r="I7692">
        <v>2021</v>
      </c>
      <c r="J7692" s="15" t="s">
        <v>1689</v>
      </c>
      <c r="K7692">
        <v>2021</v>
      </c>
      <c r="L7692" t="s">
        <v>1367</v>
      </c>
      <c r="M7692" t="s">
        <v>16352</v>
      </c>
      <c r="N7692" t="s">
        <v>16353</v>
      </c>
      <c r="O7692">
        <v>26600000000</v>
      </c>
      <c r="P7692" t="s">
        <v>11686</v>
      </c>
      <c r="Q7692">
        <f t="shared" si="134"/>
        <v>450</v>
      </c>
      <c r="R7692">
        <v>25038923</v>
      </c>
      <c r="S7692" t="s">
        <v>1917</v>
      </c>
      <c r="T7692" t="s">
        <v>16265</v>
      </c>
      <c r="U7692" s="75">
        <v>450</v>
      </c>
      <c r="V7692">
        <v>200</v>
      </c>
      <c r="W7692">
        <v>90000</v>
      </c>
      <c r="AH7692" s="16"/>
      <c r="AI7692" t="s">
        <v>1375</v>
      </c>
    </row>
    <row r="7693" spans="1:35" x14ac:dyDescent="0.25">
      <c r="A7693" t="s">
        <v>16400</v>
      </c>
      <c r="B7693" s="1">
        <v>68</v>
      </c>
      <c r="C7693" t="s">
        <v>1000</v>
      </c>
      <c r="D7693">
        <v>8554021</v>
      </c>
      <c r="E7693" t="s">
        <v>16401</v>
      </c>
      <c r="F7693" t="s">
        <v>1363</v>
      </c>
      <c r="G7693" t="s">
        <v>1364</v>
      </c>
      <c r="H7693" s="3" t="s">
        <v>7064</v>
      </c>
      <c r="I7693">
        <v>2018</v>
      </c>
      <c r="J7693" s="15" t="s">
        <v>7790</v>
      </c>
      <c r="K7693">
        <v>2018</v>
      </c>
      <c r="L7693" t="s">
        <v>1394</v>
      </c>
      <c r="M7693" t="s">
        <v>16264</v>
      </c>
      <c r="N7693" t="s">
        <v>16264</v>
      </c>
      <c r="O7693">
        <v>26600000000</v>
      </c>
      <c r="P7693" t="s">
        <v>682</v>
      </c>
      <c r="Q7693">
        <f t="shared" si="134"/>
        <v>450</v>
      </c>
      <c r="R7693">
        <v>25038923</v>
      </c>
      <c r="S7693" t="s">
        <v>1917</v>
      </c>
      <c r="T7693" t="s">
        <v>16360</v>
      </c>
      <c r="U7693" s="75">
        <v>450</v>
      </c>
      <c r="V7693">
        <v>200</v>
      </c>
      <c r="W7693">
        <v>90000</v>
      </c>
      <c r="AH7693" s="16"/>
      <c r="AI7693" t="s">
        <v>1375</v>
      </c>
    </row>
    <row r="7694" spans="1:35" x14ac:dyDescent="0.25">
      <c r="A7694" t="s">
        <v>16402</v>
      </c>
      <c r="B7694" s="1">
        <v>68</v>
      </c>
      <c r="C7694" t="s">
        <v>1000</v>
      </c>
      <c r="D7694">
        <v>8554021</v>
      </c>
      <c r="E7694" t="s">
        <v>16401</v>
      </c>
      <c r="F7694" t="s">
        <v>1363</v>
      </c>
      <c r="G7694" t="s">
        <v>1364</v>
      </c>
      <c r="H7694" s="3" t="s">
        <v>7064</v>
      </c>
      <c r="I7694">
        <v>2018</v>
      </c>
      <c r="J7694" s="15" t="s">
        <v>7790</v>
      </c>
      <c r="K7694">
        <v>2018</v>
      </c>
      <c r="L7694" t="s">
        <v>1394</v>
      </c>
      <c r="M7694" t="s">
        <v>16264</v>
      </c>
      <c r="N7694" t="s">
        <v>16264</v>
      </c>
      <c r="O7694">
        <v>26600000000</v>
      </c>
      <c r="P7694" t="s">
        <v>682</v>
      </c>
      <c r="Q7694">
        <f t="shared" si="134"/>
        <v>450</v>
      </c>
      <c r="R7694">
        <v>90552857</v>
      </c>
      <c r="S7694" t="s">
        <v>1928</v>
      </c>
      <c r="T7694" t="s">
        <v>16326</v>
      </c>
      <c r="U7694" s="75">
        <v>450</v>
      </c>
      <c r="V7694">
        <v>140</v>
      </c>
      <c r="W7694">
        <v>63000</v>
      </c>
      <c r="AH7694" s="16"/>
      <c r="AI7694" t="s">
        <v>1375</v>
      </c>
    </row>
    <row r="7695" spans="1:35" x14ac:dyDescent="0.25">
      <c r="A7695" t="s">
        <v>16403</v>
      </c>
      <c r="B7695" s="1">
        <v>68</v>
      </c>
      <c r="C7695" t="s">
        <v>1000</v>
      </c>
      <c r="D7695">
        <v>12842095</v>
      </c>
      <c r="E7695" t="s">
        <v>16404</v>
      </c>
      <c r="F7695" t="s">
        <v>1363</v>
      </c>
      <c r="G7695" t="s">
        <v>1364</v>
      </c>
      <c r="H7695" s="3" t="s">
        <v>4805</v>
      </c>
      <c r="I7695">
        <v>2020</v>
      </c>
      <c r="J7695" s="15" t="s">
        <v>2627</v>
      </c>
      <c r="K7695">
        <v>2020</v>
      </c>
      <c r="L7695" t="s">
        <v>1367</v>
      </c>
      <c r="M7695" t="s">
        <v>16352</v>
      </c>
      <c r="N7695" t="s">
        <v>16353</v>
      </c>
      <c r="O7695">
        <v>26600000000</v>
      </c>
      <c r="P7695" t="s">
        <v>11686</v>
      </c>
      <c r="Q7695">
        <f t="shared" si="134"/>
        <v>40</v>
      </c>
      <c r="R7695">
        <v>25038923</v>
      </c>
      <c r="S7695" t="s">
        <v>1917</v>
      </c>
      <c r="T7695" t="s">
        <v>16265</v>
      </c>
      <c r="U7695" s="75">
        <v>40</v>
      </c>
      <c r="V7695">
        <v>240</v>
      </c>
      <c r="W7695">
        <v>9600</v>
      </c>
      <c r="AH7695" s="16"/>
      <c r="AI7695" t="s">
        <v>1375</v>
      </c>
    </row>
    <row r="7696" spans="1:35" x14ac:dyDescent="0.25">
      <c r="A7696" t="s">
        <v>16405</v>
      </c>
      <c r="B7696" s="1">
        <v>68</v>
      </c>
      <c r="C7696" t="s">
        <v>1000</v>
      </c>
      <c r="D7696">
        <v>13514814</v>
      </c>
      <c r="E7696" t="s">
        <v>16406</v>
      </c>
      <c r="F7696" t="s">
        <v>1363</v>
      </c>
      <c r="G7696" t="s">
        <v>1364</v>
      </c>
      <c r="H7696" s="3" t="s">
        <v>12236</v>
      </c>
      <c r="I7696">
        <v>2020</v>
      </c>
      <c r="J7696" s="15" t="s">
        <v>16407</v>
      </c>
      <c r="K7696">
        <v>2020</v>
      </c>
      <c r="L7696" t="s">
        <v>1367</v>
      </c>
      <c r="M7696" t="s">
        <v>16352</v>
      </c>
      <c r="N7696" t="s">
        <v>16353</v>
      </c>
      <c r="O7696">
        <v>26600000000</v>
      </c>
      <c r="P7696" t="s">
        <v>11686</v>
      </c>
      <c r="Q7696">
        <f t="shared" si="134"/>
        <v>100</v>
      </c>
      <c r="R7696">
        <v>25038923</v>
      </c>
      <c r="S7696" t="s">
        <v>1917</v>
      </c>
      <c r="T7696" t="s">
        <v>16265</v>
      </c>
      <c r="U7696" s="75">
        <v>100</v>
      </c>
      <c r="V7696">
        <v>240</v>
      </c>
      <c r="W7696">
        <v>24000</v>
      </c>
      <c r="AH7696" s="16"/>
      <c r="AI7696" t="s">
        <v>1375</v>
      </c>
    </row>
    <row r="7697" spans="1:35" x14ac:dyDescent="0.25">
      <c r="A7697" t="s">
        <v>16408</v>
      </c>
      <c r="B7697" s="1">
        <v>68</v>
      </c>
      <c r="C7697" t="s">
        <v>1000</v>
      </c>
      <c r="D7697">
        <v>8941394</v>
      </c>
      <c r="E7697" t="s">
        <v>16409</v>
      </c>
      <c r="F7697" t="s">
        <v>1363</v>
      </c>
      <c r="G7697" t="s">
        <v>1364</v>
      </c>
      <c r="H7697" s="3" t="s">
        <v>6735</v>
      </c>
      <c r="I7697">
        <v>2018</v>
      </c>
      <c r="J7697" s="15" t="s">
        <v>3728</v>
      </c>
      <c r="K7697">
        <v>2018</v>
      </c>
      <c r="L7697" t="s">
        <v>1394</v>
      </c>
      <c r="M7697" t="s">
        <v>16264</v>
      </c>
      <c r="N7697" t="s">
        <v>16264</v>
      </c>
      <c r="O7697" t="s">
        <v>1408</v>
      </c>
      <c r="P7697" t="s">
        <v>682</v>
      </c>
      <c r="Q7697">
        <f t="shared" si="134"/>
        <v>400</v>
      </c>
      <c r="R7697">
        <v>90552857</v>
      </c>
      <c r="S7697" t="s">
        <v>1928</v>
      </c>
      <c r="T7697" t="s">
        <v>16326</v>
      </c>
      <c r="U7697" s="75">
        <v>400</v>
      </c>
      <c r="V7697">
        <v>155</v>
      </c>
      <c r="W7697">
        <v>62000</v>
      </c>
      <c r="AH7697" s="16"/>
      <c r="AI7697" t="s">
        <v>1375</v>
      </c>
    </row>
    <row r="7698" spans="1:35" x14ac:dyDescent="0.25">
      <c r="A7698" t="s">
        <v>16410</v>
      </c>
      <c r="B7698" s="1">
        <v>68</v>
      </c>
      <c r="C7698" t="s">
        <v>1000</v>
      </c>
      <c r="D7698">
        <v>13631799</v>
      </c>
      <c r="E7698" t="s">
        <v>16364</v>
      </c>
      <c r="F7698" t="s">
        <v>1363</v>
      </c>
      <c r="G7698" t="s">
        <v>1364</v>
      </c>
      <c r="H7698" s="3" t="s">
        <v>7207</v>
      </c>
      <c r="I7698">
        <v>2020</v>
      </c>
      <c r="J7698" s="15" t="s">
        <v>7208</v>
      </c>
      <c r="K7698">
        <v>2020</v>
      </c>
      <c r="L7698" t="s">
        <v>1367</v>
      </c>
      <c r="M7698" t="s">
        <v>16352</v>
      </c>
      <c r="N7698" t="s">
        <v>16353</v>
      </c>
      <c r="O7698">
        <v>26600000000</v>
      </c>
      <c r="P7698" t="s">
        <v>11686</v>
      </c>
      <c r="Q7698">
        <f t="shared" si="134"/>
        <v>375</v>
      </c>
      <c r="R7698">
        <v>25038923</v>
      </c>
      <c r="S7698" t="s">
        <v>1917</v>
      </c>
      <c r="T7698" t="s">
        <v>16265</v>
      </c>
      <c r="U7698" s="75">
        <v>375</v>
      </c>
      <c r="V7698">
        <v>240</v>
      </c>
      <c r="W7698">
        <v>90000</v>
      </c>
      <c r="AH7698" s="16"/>
      <c r="AI7698" t="s">
        <v>1375</v>
      </c>
    </row>
    <row r="7699" spans="1:35" x14ac:dyDescent="0.25">
      <c r="A7699" t="s">
        <v>16411</v>
      </c>
      <c r="B7699" s="1">
        <v>68</v>
      </c>
      <c r="C7699" t="s">
        <v>1000</v>
      </c>
      <c r="D7699">
        <v>14437724</v>
      </c>
      <c r="E7699" t="s">
        <v>16412</v>
      </c>
      <c r="F7699" t="s">
        <v>1363</v>
      </c>
      <c r="G7699" t="s">
        <v>1364</v>
      </c>
      <c r="H7699" s="3" t="s">
        <v>4094</v>
      </c>
      <c r="I7699">
        <v>2021</v>
      </c>
      <c r="J7699" s="15" t="s">
        <v>1971</v>
      </c>
      <c r="K7699">
        <v>2021</v>
      </c>
      <c r="L7699" t="s">
        <v>1367</v>
      </c>
      <c r="M7699" t="s">
        <v>16352</v>
      </c>
      <c r="N7699" t="s">
        <v>16353</v>
      </c>
      <c r="O7699">
        <v>26600000000</v>
      </c>
      <c r="P7699" t="s">
        <v>11686</v>
      </c>
      <c r="Q7699">
        <f t="shared" si="134"/>
        <v>450</v>
      </c>
      <c r="R7699">
        <v>25038923</v>
      </c>
      <c r="S7699" t="s">
        <v>1917</v>
      </c>
      <c r="T7699" t="s">
        <v>16265</v>
      </c>
      <c r="U7699" s="75">
        <v>450</v>
      </c>
      <c r="V7699">
        <v>200</v>
      </c>
      <c r="W7699">
        <v>90000</v>
      </c>
      <c r="AH7699" s="16"/>
      <c r="AI7699" t="s">
        <v>1375</v>
      </c>
    </row>
    <row r="7700" spans="1:35" x14ac:dyDescent="0.25">
      <c r="A7700" t="s">
        <v>16413</v>
      </c>
      <c r="B7700" s="1">
        <v>68</v>
      </c>
      <c r="C7700" t="s">
        <v>1000</v>
      </c>
      <c r="D7700">
        <v>9652248</v>
      </c>
      <c r="E7700" t="s">
        <v>16414</v>
      </c>
      <c r="F7700" t="s">
        <v>1363</v>
      </c>
      <c r="G7700" t="s">
        <v>1364</v>
      </c>
      <c r="H7700" s="3" t="s">
        <v>1741</v>
      </c>
      <c r="I7700">
        <v>2019</v>
      </c>
      <c r="J7700" s="15" t="s">
        <v>1742</v>
      </c>
      <c r="K7700">
        <v>2019</v>
      </c>
      <c r="L7700" t="s">
        <v>1394</v>
      </c>
      <c r="M7700" t="s">
        <v>16264</v>
      </c>
      <c r="N7700" t="s">
        <v>16264</v>
      </c>
      <c r="O7700">
        <v>26600000000</v>
      </c>
      <c r="P7700" t="s">
        <v>682</v>
      </c>
      <c r="Q7700">
        <f t="shared" si="134"/>
        <v>400</v>
      </c>
      <c r="R7700">
        <v>25038923</v>
      </c>
      <c r="S7700" t="s">
        <v>1917</v>
      </c>
      <c r="T7700" t="s">
        <v>16265</v>
      </c>
      <c r="U7700" s="75">
        <v>400</v>
      </c>
      <c r="V7700">
        <v>200</v>
      </c>
      <c r="W7700">
        <v>80000</v>
      </c>
      <c r="AH7700" s="16"/>
      <c r="AI7700" t="s">
        <v>1375</v>
      </c>
    </row>
    <row r="7701" spans="1:35" x14ac:dyDescent="0.25">
      <c r="A7701" t="s">
        <v>16415</v>
      </c>
      <c r="B7701" s="1">
        <v>68</v>
      </c>
      <c r="C7701" t="s">
        <v>1000</v>
      </c>
      <c r="D7701">
        <v>9652248</v>
      </c>
      <c r="E7701" t="s">
        <v>16414</v>
      </c>
      <c r="F7701" t="s">
        <v>1363</v>
      </c>
      <c r="G7701" t="s">
        <v>1364</v>
      </c>
      <c r="H7701" s="3" t="s">
        <v>1741</v>
      </c>
      <c r="I7701">
        <v>2019</v>
      </c>
      <c r="J7701" s="15" t="s">
        <v>1742</v>
      </c>
      <c r="K7701">
        <v>2019</v>
      </c>
      <c r="L7701" t="s">
        <v>1394</v>
      </c>
      <c r="M7701" t="s">
        <v>16264</v>
      </c>
      <c r="N7701" t="s">
        <v>16264</v>
      </c>
      <c r="O7701">
        <v>26600000000</v>
      </c>
      <c r="P7701" t="s">
        <v>682</v>
      </c>
      <c r="Q7701">
        <f t="shared" si="134"/>
        <v>400</v>
      </c>
      <c r="R7701">
        <v>90552857</v>
      </c>
      <c r="S7701" t="s">
        <v>1928</v>
      </c>
      <c r="T7701" t="s">
        <v>16326</v>
      </c>
      <c r="U7701" s="75">
        <v>400</v>
      </c>
      <c r="V7701">
        <v>155</v>
      </c>
      <c r="W7701">
        <v>62000</v>
      </c>
      <c r="AH7701" s="16"/>
      <c r="AI7701" t="s">
        <v>1375</v>
      </c>
    </row>
    <row r="7702" spans="1:35" x14ac:dyDescent="0.25">
      <c r="A7702" t="s">
        <v>16416</v>
      </c>
      <c r="B7702" s="1">
        <v>68</v>
      </c>
      <c r="C7702" t="s">
        <v>1000</v>
      </c>
      <c r="D7702">
        <v>13645218</v>
      </c>
      <c r="E7702" t="s">
        <v>16417</v>
      </c>
      <c r="F7702" t="s">
        <v>1363</v>
      </c>
      <c r="G7702" t="s">
        <v>1364</v>
      </c>
      <c r="H7702" s="3" t="s">
        <v>4861</v>
      </c>
      <c r="I7702">
        <v>2020</v>
      </c>
      <c r="J7702" s="15" t="s">
        <v>4862</v>
      </c>
      <c r="K7702">
        <v>2020</v>
      </c>
      <c r="L7702" t="s">
        <v>1367</v>
      </c>
      <c r="M7702" t="s">
        <v>16352</v>
      </c>
      <c r="N7702" t="s">
        <v>16353</v>
      </c>
      <c r="O7702">
        <v>26600000000</v>
      </c>
      <c r="P7702" t="s">
        <v>11686</v>
      </c>
      <c r="Q7702">
        <f t="shared" si="134"/>
        <v>450</v>
      </c>
      <c r="R7702">
        <v>25038923</v>
      </c>
      <c r="S7702" t="s">
        <v>1917</v>
      </c>
      <c r="T7702" t="s">
        <v>16265</v>
      </c>
      <c r="U7702" s="75">
        <v>450</v>
      </c>
      <c r="V7702">
        <v>200</v>
      </c>
      <c r="W7702">
        <v>90000</v>
      </c>
      <c r="AH7702" s="16"/>
      <c r="AI7702" t="s">
        <v>1375</v>
      </c>
    </row>
    <row r="7703" spans="1:35" x14ac:dyDescent="0.25">
      <c r="A7703" t="s">
        <v>16418</v>
      </c>
      <c r="B7703" s="1">
        <v>68</v>
      </c>
      <c r="C7703" t="s">
        <v>1000</v>
      </c>
      <c r="D7703">
        <v>13104446</v>
      </c>
      <c r="E7703" t="s">
        <v>16419</v>
      </c>
      <c r="F7703" t="s">
        <v>1363</v>
      </c>
      <c r="G7703" t="s">
        <v>1364</v>
      </c>
      <c r="H7703" s="3" t="s">
        <v>16034</v>
      </c>
      <c r="I7703">
        <v>2020</v>
      </c>
      <c r="J7703" s="15" t="s">
        <v>16420</v>
      </c>
      <c r="K7703">
        <v>2020</v>
      </c>
      <c r="L7703" t="s">
        <v>1367</v>
      </c>
      <c r="M7703" t="s">
        <v>16352</v>
      </c>
      <c r="N7703" t="s">
        <v>16353</v>
      </c>
      <c r="O7703">
        <v>26600000000</v>
      </c>
      <c r="P7703" t="s">
        <v>11686</v>
      </c>
      <c r="Q7703">
        <f t="shared" si="134"/>
        <v>40</v>
      </c>
      <c r="R7703">
        <v>25038923</v>
      </c>
      <c r="S7703" t="s">
        <v>1917</v>
      </c>
      <c r="T7703" t="s">
        <v>16265</v>
      </c>
      <c r="U7703" s="75">
        <v>40</v>
      </c>
      <c r="V7703">
        <v>240</v>
      </c>
      <c r="W7703">
        <v>9600</v>
      </c>
      <c r="AH7703" s="16"/>
      <c r="AI7703" t="s">
        <v>1375</v>
      </c>
    </row>
    <row r="7704" spans="1:35" x14ac:dyDescent="0.25">
      <c r="A7704" t="s">
        <v>16421</v>
      </c>
      <c r="B7704" s="1">
        <v>68</v>
      </c>
      <c r="C7704" t="s">
        <v>1000</v>
      </c>
      <c r="D7704">
        <v>11237953</v>
      </c>
      <c r="E7704" t="s">
        <v>16394</v>
      </c>
      <c r="F7704" t="s">
        <v>1363</v>
      </c>
      <c r="G7704" t="s">
        <v>1364</v>
      </c>
      <c r="H7704" s="3" t="s">
        <v>4790</v>
      </c>
      <c r="I7704">
        <v>2019</v>
      </c>
      <c r="J7704" s="15" t="s">
        <v>6973</v>
      </c>
      <c r="K7704">
        <v>2019</v>
      </c>
      <c r="L7704" t="s">
        <v>1394</v>
      </c>
      <c r="M7704" t="s">
        <v>16395</v>
      </c>
      <c r="N7704" t="s">
        <v>1596</v>
      </c>
      <c r="O7704">
        <v>26600000000</v>
      </c>
      <c r="P7704" t="s">
        <v>12225</v>
      </c>
      <c r="Q7704">
        <f t="shared" si="134"/>
        <v>130</v>
      </c>
      <c r="R7704">
        <v>25038923</v>
      </c>
      <c r="S7704" t="s">
        <v>1917</v>
      </c>
      <c r="T7704" t="s">
        <v>16265</v>
      </c>
      <c r="U7704" s="75">
        <v>130</v>
      </c>
      <c r="V7704">
        <v>240</v>
      </c>
      <c r="W7704">
        <v>31200</v>
      </c>
      <c r="AH7704" s="16"/>
      <c r="AI7704" t="s">
        <v>1375</v>
      </c>
    </row>
    <row r="7705" spans="1:35" x14ac:dyDescent="0.25">
      <c r="A7705" t="s">
        <v>16422</v>
      </c>
      <c r="B7705" s="1">
        <v>68</v>
      </c>
      <c r="C7705" t="s">
        <v>1000</v>
      </c>
      <c r="D7705">
        <v>14428601</v>
      </c>
      <c r="E7705" t="s">
        <v>16423</v>
      </c>
      <c r="F7705" t="s">
        <v>1539</v>
      </c>
      <c r="G7705" t="s">
        <v>1364</v>
      </c>
      <c r="H7705" s="3" t="s">
        <v>10173</v>
      </c>
      <c r="I7705">
        <v>2021</v>
      </c>
      <c r="J7705" s="15" t="s">
        <v>1446</v>
      </c>
      <c r="K7705">
        <v>2021</v>
      </c>
      <c r="L7705" t="s">
        <v>1394</v>
      </c>
      <c r="M7705" t="s">
        <v>16352</v>
      </c>
      <c r="N7705" t="s">
        <v>16424</v>
      </c>
      <c r="O7705" t="s">
        <v>1408</v>
      </c>
      <c r="P7705" t="s">
        <v>11686</v>
      </c>
      <c r="Q7705">
        <f t="shared" si="134"/>
        <v>2000</v>
      </c>
      <c r="R7705">
        <v>25038923</v>
      </c>
      <c r="S7705" t="s">
        <v>1917</v>
      </c>
      <c r="T7705" t="s">
        <v>16425</v>
      </c>
      <c r="U7705" s="75">
        <v>2000</v>
      </c>
      <c r="V7705">
        <v>200</v>
      </c>
      <c r="W7705">
        <v>400000</v>
      </c>
      <c r="AH7705" s="16"/>
      <c r="AI7705" t="s">
        <v>1375</v>
      </c>
    </row>
    <row r="7706" spans="1:35" x14ac:dyDescent="0.25">
      <c r="A7706" t="s">
        <v>16426</v>
      </c>
      <c r="B7706" s="1">
        <v>68</v>
      </c>
      <c r="C7706" t="s">
        <v>1000</v>
      </c>
      <c r="D7706">
        <v>16503791</v>
      </c>
      <c r="E7706" t="s">
        <v>16427</v>
      </c>
      <c r="F7706" t="s">
        <v>1363</v>
      </c>
      <c r="G7706" t="s">
        <v>1364</v>
      </c>
      <c r="H7706" s="3" t="s">
        <v>2117</v>
      </c>
      <c r="I7706">
        <v>2022</v>
      </c>
      <c r="J7706" s="15" t="s">
        <v>2118</v>
      </c>
      <c r="K7706">
        <v>2022</v>
      </c>
      <c r="L7706" t="s">
        <v>1367</v>
      </c>
      <c r="M7706" t="s">
        <v>16352</v>
      </c>
      <c r="N7706" t="s">
        <v>16424</v>
      </c>
      <c r="O7706" t="s">
        <v>1408</v>
      </c>
      <c r="P7706" t="s">
        <v>11686</v>
      </c>
      <c r="Q7706">
        <f t="shared" si="134"/>
        <v>120</v>
      </c>
      <c r="R7706">
        <v>25038923</v>
      </c>
      <c r="S7706" t="s">
        <v>1917</v>
      </c>
      <c r="T7706" t="s">
        <v>16428</v>
      </c>
      <c r="U7706" s="75">
        <v>120</v>
      </c>
      <c r="V7706">
        <v>240</v>
      </c>
      <c r="W7706">
        <v>28800</v>
      </c>
      <c r="AH7706" s="16"/>
      <c r="AI7706" t="s">
        <v>1375</v>
      </c>
    </row>
    <row r="7707" spans="1:35" x14ac:dyDescent="0.25">
      <c r="A7707" t="s">
        <v>16429</v>
      </c>
      <c r="B7707" s="1">
        <v>68</v>
      </c>
      <c r="C7707" t="s">
        <v>1000</v>
      </c>
      <c r="D7707">
        <v>17177820</v>
      </c>
      <c r="E7707" t="s">
        <v>13242</v>
      </c>
      <c r="F7707" t="s">
        <v>1363</v>
      </c>
      <c r="G7707" t="s">
        <v>1364</v>
      </c>
      <c r="H7707" s="3" t="s">
        <v>2175</v>
      </c>
      <c r="I7707">
        <v>2022</v>
      </c>
      <c r="J7707" s="15" t="s">
        <v>2167</v>
      </c>
      <c r="K7707">
        <v>2022</v>
      </c>
      <c r="L7707" t="s">
        <v>1367</v>
      </c>
      <c r="M7707" t="s">
        <v>16352</v>
      </c>
      <c r="N7707" t="s">
        <v>16353</v>
      </c>
      <c r="O7707">
        <v>26600000000</v>
      </c>
      <c r="P7707" t="s">
        <v>11686</v>
      </c>
      <c r="Q7707">
        <f t="shared" si="134"/>
        <v>15</v>
      </c>
      <c r="R7707">
        <v>25038923</v>
      </c>
      <c r="S7707" t="s">
        <v>1917</v>
      </c>
      <c r="T7707" t="s">
        <v>16430</v>
      </c>
      <c r="U7707" s="75">
        <v>15</v>
      </c>
      <c r="V7707">
        <v>240</v>
      </c>
      <c r="W7707">
        <v>3600</v>
      </c>
      <c r="AH7707" s="16"/>
      <c r="AI7707" t="s">
        <v>1375</v>
      </c>
    </row>
    <row r="7708" spans="1:35" x14ac:dyDescent="0.25">
      <c r="A7708" t="s">
        <v>16431</v>
      </c>
      <c r="B7708" s="1">
        <v>68</v>
      </c>
      <c r="C7708" t="s">
        <v>1000</v>
      </c>
      <c r="D7708">
        <v>16548221</v>
      </c>
      <c r="E7708" t="s">
        <v>3273</v>
      </c>
      <c r="F7708" t="s">
        <v>1363</v>
      </c>
      <c r="G7708" t="s">
        <v>1364</v>
      </c>
      <c r="H7708" s="3" t="s">
        <v>2125</v>
      </c>
      <c r="I7708">
        <v>2022</v>
      </c>
      <c r="J7708" s="15" t="s">
        <v>2126</v>
      </c>
      <c r="K7708">
        <v>2022</v>
      </c>
      <c r="L7708" t="s">
        <v>1367</v>
      </c>
      <c r="M7708" t="s">
        <v>16352</v>
      </c>
      <c r="N7708" t="s">
        <v>16353</v>
      </c>
      <c r="O7708">
        <v>26600000000</v>
      </c>
      <c r="P7708" t="s">
        <v>11686</v>
      </c>
      <c r="Q7708">
        <f t="shared" si="134"/>
        <v>30</v>
      </c>
      <c r="R7708">
        <v>25038923</v>
      </c>
      <c r="S7708" t="s">
        <v>1917</v>
      </c>
      <c r="T7708" t="s">
        <v>16432</v>
      </c>
      <c r="U7708" s="75">
        <v>30</v>
      </c>
      <c r="V7708">
        <v>240</v>
      </c>
      <c r="W7708">
        <v>7200</v>
      </c>
      <c r="AH7708" s="16"/>
      <c r="AI7708" t="s">
        <v>1375</v>
      </c>
    </row>
    <row r="7709" spans="1:35" x14ac:dyDescent="0.25">
      <c r="A7709" t="s">
        <v>16433</v>
      </c>
      <c r="B7709" s="1">
        <v>68</v>
      </c>
      <c r="C7709" t="s">
        <v>1000</v>
      </c>
      <c r="D7709">
        <v>17462991</v>
      </c>
      <c r="E7709" t="s">
        <v>4292</v>
      </c>
      <c r="F7709" t="s">
        <v>16434</v>
      </c>
      <c r="G7709" t="s">
        <v>1364</v>
      </c>
      <c r="H7709" s="3" t="s">
        <v>3619</v>
      </c>
      <c r="I7709">
        <v>2022</v>
      </c>
      <c r="J7709" s="15" t="s">
        <v>3294</v>
      </c>
      <c r="K7709">
        <v>2022</v>
      </c>
      <c r="L7709" t="s">
        <v>1367</v>
      </c>
      <c r="M7709" t="s">
        <v>16352</v>
      </c>
      <c r="N7709" t="s">
        <v>16353</v>
      </c>
      <c r="O7709">
        <v>26600000000</v>
      </c>
      <c r="P7709" t="s">
        <v>11686</v>
      </c>
      <c r="Q7709">
        <f t="shared" si="134"/>
        <v>2100</v>
      </c>
      <c r="R7709">
        <v>25038923</v>
      </c>
      <c r="S7709" t="s">
        <v>1917</v>
      </c>
      <c r="T7709" t="s">
        <v>16392</v>
      </c>
      <c r="U7709" s="75">
        <v>2100</v>
      </c>
      <c r="V7709">
        <v>240</v>
      </c>
      <c r="W7709">
        <v>504000</v>
      </c>
      <c r="AH7709" s="16"/>
      <c r="AI7709" t="s">
        <v>1375</v>
      </c>
    </row>
    <row r="7710" spans="1:35" x14ac:dyDescent="0.25">
      <c r="A7710" t="s">
        <v>16435</v>
      </c>
      <c r="B7710" s="1">
        <v>68</v>
      </c>
      <c r="C7710" t="s">
        <v>1000</v>
      </c>
      <c r="D7710">
        <v>18136613</v>
      </c>
      <c r="E7710" t="s">
        <v>11388</v>
      </c>
      <c r="F7710" t="s">
        <v>1363</v>
      </c>
      <c r="G7710" t="s">
        <v>1364</v>
      </c>
      <c r="H7710" s="3" t="s">
        <v>3279</v>
      </c>
      <c r="I7710">
        <v>2022</v>
      </c>
      <c r="J7710" s="15" t="s">
        <v>4019</v>
      </c>
      <c r="K7710">
        <v>2022</v>
      </c>
      <c r="L7710" t="s">
        <v>1367</v>
      </c>
      <c r="M7710" t="s">
        <v>16352</v>
      </c>
      <c r="N7710" t="s">
        <v>16353</v>
      </c>
      <c r="O7710">
        <v>26600000000</v>
      </c>
      <c r="P7710" t="s">
        <v>11686</v>
      </c>
      <c r="Q7710">
        <f t="shared" si="134"/>
        <v>40</v>
      </c>
      <c r="R7710">
        <v>25038923</v>
      </c>
      <c r="S7710" t="s">
        <v>1917</v>
      </c>
      <c r="T7710" t="s">
        <v>16436</v>
      </c>
      <c r="U7710" s="75">
        <v>40</v>
      </c>
      <c r="V7710">
        <v>240</v>
      </c>
      <c r="W7710">
        <v>9600</v>
      </c>
      <c r="AH7710" s="16"/>
      <c r="AI7710" t="s">
        <v>1375</v>
      </c>
    </row>
    <row r="7711" spans="1:35" x14ac:dyDescent="0.25">
      <c r="A7711" t="s">
        <v>16437</v>
      </c>
      <c r="B7711" s="1">
        <v>68</v>
      </c>
      <c r="C7711" t="s">
        <v>1000</v>
      </c>
      <c r="D7711">
        <v>18295517</v>
      </c>
      <c r="E7711" t="s">
        <v>8186</v>
      </c>
      <c r="F7711" t="s">
        <v>1363</v>
      </c>
      <c r="G7711" t="s">
        <v>1364</v>
      </c>
      <c r="H7711" s="3" t="s">
        <v>2727</v>
      </c>
      <c r="I7711">
        <v>2022</v>
      </c>
      <c r="J7711" s="15" t="s">
        <v>2728</v>
      </c>
      <c r="K7711">
        <v>2022</v>
      </c>
      <c r="L7711" t="s">
        <v>1367</v>
      </c>
      <c r="M7711" t="s">
        <v>16352</v>
      </c>
      <c r="N7711" t="s">
        <v>16353</v>
      </c>
      <c r="O7711">
        <v>26600000000</v>
      </c>
      <c r="P7711" t="s">
        <v>11686</v>
      </c>
      <c r="Q7711">
        <f t="shared" si="134"/>
        <v>7</v>
      </c>
      <c r="R7711">
        <v>25038923</v>
      </c>
      <c r="S7711" t="s">
        <v>1917</v>
      </c>
      <c r="T7711" t="s">
        <v>16438</v>
      </c>
      <c r="U7711" s="75">
        <v>7</v>
      </c>
      <c r="V7711">
        <v>240</v>
      </c>
      <c r="W7711">
        <v>1680</v>
      </c>
      <c r="AH7711" s="16"/>
      <c r="AI7711" t="s">
        <v>1375</v>
      </c>
    </row>
    <row r="7712" spans="1:35" x14ac:dyDescent="0.25">
      <c r="A7712" t="s">
        <v>16439</v>
      </c>
      <c r="B7712" s="1">
        <v>69</v>
      </c>
      <c r="C7712" t="s">
        <v>16440</v>
      </c>
      <c r="D7712">
        <v>4581601</v>
      </c>
      <c r="E7712" t="s">
        <v>16441</v>
      </c>
      <c r="F7712" t="s">
        <v>1363</v>
      </c>
      <c r="G7712" t="s">
        <v>1364</v>
      </c>
      <c r="H7712" s="3" t="s">
        <v>7385</v>
      </c>
      <c r="I7712">
        <v>2016</v>
      </c>
      <c r="J7712" s="15" t="s">
        <v>5491</v>
      </c>
      <c r="K7712">
        <v>2016</v>
      </c>
      <c r="L7712" t="s">
        <v>1367</v>
      </c>
      <c r="M7712" t="s">
        <v>11592</v>
      </c>
      <c r="N7712" t="s">
        <v>16442</v>
      </c>
      <c r="O7712">
        <v>26600000000</v>
      </c>
      <c r="P7712" t="s">
        <v>849</v>
      </c>
      <c r="Q7712">
        <f t="shared" si="134"/>
        <v>800</v>
      </c>
      <c r="R7712">
        <v>1204076</v>
      </c>
      <c r="S7712" t="s">
        <v>3346</v>
      </c>
      <c r="T7712" t="s">
        <v>16443</v>
      </c>
      <c r="U7712" s="75">
        <v>800</v>
      </c>
      <c r="V7712">
        <v>4</v>
      </c>
      <c r="W7712">
        <v>3200</v>
      </c>
      <c r="AH7712" s="16"/>
      <c r="AI7712" t="s">
        <v>1375</v>
      </c>
    </row>
    <row r="7713" spans="1:35" x14ac:dyDescent="0.25">
      <c r="A7713" t="s">
        <v>16444</v>
      </c>
      <c r="B7713" s="1">
        <v>69</v>
      </c>
      <c r="C7713" t="s">
        <v>16440</v>
      </c>
      <c r="D7713">
        <v>4462017</v>
      </c>
      <c r="E7713" t="s">
        <v>16445</v>
      </c>
      <c r="F7713" t="s">
        <v>1363</v>
      </c>
      <c r="G7713" t="s">
        <v>1364</v>
      </c>
      <c r="H7713" s="3" t="s">
        <v>5504</v>
      </c>
      <c r="I7713">
        <v>2016</v>
      </c>
      <c r="J7713" s="15" t="s">
        <v>7389</v>
      </c>
      <c r="K7713">
        <v>2016</v>
      </c>
      <c r="L7713" t="s">
        <v>1367</v>
      </c>
      <c r="M7713" t="s">
        <v>16446</v>
      </c>
      <c r="N7713" t="s">
        <v>16447</v>
      </c>
      <c r="O7713">
        <v>26600000000</v>
      </c>
      <c r="P7713" t="s">
        <v>849</v>
      </c>
      <c r="Q7713">
        <f t="shared" si="134"/>
        <v>2500</v>
      </c>
      <c r="R7713">
        <v>1204076</v>
      </c>
      <c r="S7713" t="s">
        <v>3346</v>
      </c>
      <c r="T7713" t="s">
        <v>16443</v>
      </c>
      <c r="U7713" s="75">
        <v>2500</v>
      </c>
      <c r="V7713">
        <v>4</v>
      </c>
      <c r="W7713">
        <v>10000</v>
      </c>
      <c r="AH7713" s="16"/>
      <c r="AI7713" t="s">
        <v>1375</v>
      </c>
    </row>
    <row r="7714" spans="1:35" x14ac:dyDescent="0.25">
      <c r="A7714" t="s">
        <v>16448</v>
      </c>
      <c r="B7714" s="1">
        <v>69</v>
      </c>
      <c r="C7714" t="s">
        <v>16440</v>
      </c>
      <c r="D7714">
        <v>7623143</v>
      </c>
      <c r="E7714" t="s">
        <v>16449</v>
      </c>
      <c r="F7714" t="s">
        <v>1363</v>
      </c>
      <c r="G7714" t="s">
        <v>1364</v>
      </c>
      <c r="H7714" s="3" t="s">
        <v>7786</v>
      </c>
      <c r="I7714">
        <v>2018</v>
      </c>
      <c r="J7714" s="15" t="s">
        <v>5559</v>
      </c>
      <c r="K7714">
        <v>2018</v>
      </c>
      <c r="L7714" t="s">
        <v>1367</v>
      </c>
      <c r="M7714" t="s">
        <v>11592</v>
      </c>
      <c r="N7714" t="s">
        <v>16450</v>
      </c>
      <c r="O7714">
        <v>26600000000</v>
      </c>
      <c r="P7714" t="s">
        <v>16451</v>
      </c>
      <c r="Q7714">
        <f t="shared" si="134"/>
        <v>800</v>
      </c>
      <c r="R7714">
        <v>1204076</v>
      </c>
      <c r="S7714" t="s">
        <v>3346</v>
      </c>
      <c r="T7714" t="s">
        <v>713</v>
      </c>
      <c r="U7714" s="75">
        <v>800</v>
      </c>
      <c r="V7714">
        <v>2.5</v>
      </c>
      <c r="W7714">
        <v>2000</v>
      </c>
      <c r="AH7714" s="16"/>
      <c r="AI7714" t="s">
        <v>1375</v>
      </c>
    </row>
    <row r="7715" spans="1:35" x14ac:dyDescent="0.25">
      <c r="A7715" t="s">
        <v>16452</v>
      </c>
      <c r="B7715" s="1">
        <v>69</v>
      </c>
      <c r="C7715" t="s">
        <v>16440</v>
      </c>
      <c r="D7715">
        <v>4735323</v>
      </c>
      <c r="E7715" t="s">
        <v>16453</v>
      </c>
      <c r="F7715" t="s">
        <v>1363</v>
      </c>
      <c r="G7715" t="s">
        <v>1364</v>
      </c>
      <c r="H7715" s="3" t="s">
        <v>8248</v>
      </c>
      <c r="I7715">
        <v>2016</v>
      </c>
      <c r="J7715" s="15" t="s">
        <v>2811</v>
      </c>
      <c r="K7715">
        <v>2016</v>
      </c>
      <c r="L7715" t="s">
        <v>1367</v>
      </c>
      <c r="M7715" t="s">
        <v>16454</v>
      </c>
      <c r="N7715" t="s">
        <v>12035</v>
      </c>
      <c r="O7715">
        <v>26600000000</v>
      </c>
      <c r="P7715" t="s">
        <v>16455</v>
      </c>
      <c r="Q7715">
        <f t="shared" si="134"/>
        <v>7000</v>
      </c>
      <c r="R7715">
        <v>8163294</v>
      </c>
      <c r="S7715" t="s">
        <v>1382</v>
      </c>
      <c r="T7715" t="s">
        <v>16456</v>
      </c>
      <c r="U7715" s="75">
        <v>7000</v>
      </c>
      <c r="V7715">
        <v>4.9800000000000004</v>
      </c>
      <c r="W7715">
        <v>34860</v>
      </c>
      <c r="AH7715" s="16"/>
      <c r="AI7715" t="s">
        <v>1375</v>
      </c>
    </row>
    <row r="7716" spans="1:35" x14ac:dyDescent="0.25">
      <c r="A7716" t="s">
        <v>16457</v>
      </c>
      <c r="B7716" s="1">
        <v>69</v>
      </c>
      <c r="C7716" t="s">
        <v>16440</v>
      </c>
      <c r="D7716">
        <v>4735323</v>
      </c>
      <c r="E7716" t="s">
        <v>16453</v>
      </c>
      <c r="F7716" t="s">
        <v>1363</v>
      </c>
      <c r="G7716" t="s">
        <v>1364</v>
      </c>
      <c r="H7716" s="3" t="s">
        <v>8248</v>
      </c>
      <c r="I7716">
        <v>2016</v>
      </c>
      <c r="J7716" s="15" t="s">
        <v>2811</v>
      </c>
      <c r="K7716">
        <v>2016</v>
      </c>
      <c r="L7716" t="s">
        <v>1367</v>
      </c>
      <c r="M7716" t="s">
        <v>16454</v>
      </c>
      <c r="N7716" t="s">
        <v>12035</v>
      </c>
      <c r="O7716">
        <v>26600000000</v>
      </c>
      <c r="P7716" t="s">
        <v>16455</v>
      </c>
      <c r="Q7716">
        <f t="shared" si="134"/>
        <v>7000</v>
      </c>
      <c r="R7716">
        <v>1204076</v>
      </c>
      <c r="S7716" t="s">
        <v>3346</v>
      </c>
      <c r="T7716" t="s">
        <v>16443</v>
      </c>
      <c r="U7716" s="75">
        <v>7000</v>
      </c>
      <c r="V7716">
        <v>4.5</v>
      </c>
      <c r="W7716">
        <v>31500</v>
      </c>
      <c r="AH7716" s="16"/>
      <c r="AI7716" t="s">
        <v>1375</v>
      </c>
    </row>
    <row r="7717" spans="1:35" x14ac:dyDescent="0.25">
      <c r="A7717" t="s">
        <v>16458</v>
      </c>
      <c r="B7717" s="1">
        <v>69</v>
      </c>
      <c r="C7717" t="s">
        <v>16440</v>
      </c>
      <c r="D7717">
        <v>4730070</v>
      </c>
      <c r="E7717" t="s">
        <v>16459</v>
      </c>
      <c r="F7717" t="s">
        <v>1363</v>
      </c>
      <c r="G7717" t="s">
        <v>1364</v>
      </c>
      <c r="H7717" s="3" t="s">
        <v>16460</v>
      </c>
      <c r="I7717">
        <v>2016</v>
      </c>
      <c r="J7717" s="15" t="s">
        <v>2329</v>
      </c>
      <c r="K7717">
        <v>2016</v>
      </c>
      <c r="L7717" t="s">
        <v>1367</v>
      </c>
      <c r="M7717" t="s">
        <v>16461</v>
      </c>
      <c r="N7717" t="s">
        <v>16462</v>
      </c>
      <c r="O7717">
        <v>26600000000</v>
      </c>
      <c r="P7717" t="s">
        <v>849</v>
      </c>
      <c r="Q7717">
        <f t="shared" si="134"/>
        <v>20000</v>
      </c>
      <c r="R7717">
        <v>5490421</v>
      </c>
      <c r="S7717" t="s">
        <v>12611</v>
      </c>
      <c r="T7717" t="s">
        <v>12612</v>
      </c>
      <c r="U7717" s="75">
        <v>20000</v>
      </c>
      <c r="V7717">
        <v>3</v>
      </c>
      <c r="W7717">
        <v>60000</v>
      </c>
      <c r="AH7717" s="16"/>
      <c r="AI7717" t="s">
        <v>1375</v>
      </c>
    </row>
    <row r="7718" spans="1:35" x14ac:dyDescent="0.25">
      <c r="A7718" t="s">
        <v>16463</v>
      </c>
      <c r="B7718" s="1">
        <v>69</v>
      </c>
      <c r="C7718" t="s">
        <v>16440</v>
      </c>
      <c r="D7718">
        <v>4730070</v>
      </c>
      <c r="E7718" t="s">
        <v>16459</v>
      </c>
      <c r="F7718" t="s">
        <v>1363</v>
      </c>
      <c r="G7718" t="s">
        <v>1364</v>
      </c>
      <c r="H7718" s="3" t="s">
        <v>16460</v>
      </c>
      <c r="I7718">
        <v>2016</v>
      </c>
      <c r="J7718" s="15" t="s">
        <v>2329</v>
      </c>
      <c r="K7718">
        <v>2016</v>
      </c>
      <c r="L7718" t="s">
        <v>1367</v>
      </c>
      <c r="M7718" t="s">
        <v>16461</v>
      </c>
      <c r="N7718" t="s">
        <v>16462</v>
      </c>
      <c r="O7718">
        <v>26600000000</v>
      </c>
      <c r="P7718" t="s">
        <v>849</v>
      </c>
      <c r="Q7718">
        <f t="shared" si="134"/>
        <v>20000</v>
      </c>
      <c r="R7718">
        <v>1204076</v>
      </c>
      <c r="S7718" t="s">
        <v>3346</v>
      </c>
      <c r="T7718" t="s">
        <v>16443</v>
      </c>
      <c r="U7718" s="75">
        <v>20000</v>
      </c>
      <c r="V7718">
        <v>4.5</v>
      </c>
      <c r="W7718">
        <v>90000</v>
      </c>
      <c r="AH7718" s="16"/>
      <c r="AI7718" t="s">
        <v>1375</v>
      </c>
    </row>
    <row r="7719" spans="1:35" x14ac:dyDescent="0.25">
      <c r="A7719" t="s">
        <v>16464</v>
      </c>
      <c r="B7719" s="1">
        <v>69</v>
      </c>
      <c r="C7719" t="s">
        <v>16440</v>
      </c>
      <c r="D7719">
        <v>4736494</v>
      </c>
      <c r="E7719" t="s">
        <v>16465</v>
      </c>
      <c r="F7719" t="s">
        <v>1363</v>
      </c>
      <c r="G7719" t="s">
        <v>1364</v>
      </c>
      <c r="H7719" s="3" t="s">
        <v>2329</v>
      </c>
      <c r="I7719">
        <v>2016</v>
      </c>
      <c r="J7719" s="15" t="s">
        <v>2812</v>
      </c>
      <c r="K7719">
        <v>2016</v>
      </c>
      <c r="L7719" t="s">
        <v>1367</v>
      </c>
      <c r="M7719" t="s">
        <v>16466</v>
      </c>
      <c r="N7719" t="s">
        <v>16466</v>
      </c>
      <c r="O7719">
        <v>26600000000</v>
      </c>
      <c r="P7719" t="s">
        <v>16451</v>
      </c>
      <c r="Q7719">
        <f t="shared" si="134"/>
        <v>7200</v>
      </c>
      <c r="R7719">
        <v>1204076</v>
      </c>
      <c r="S7719" t="s">
        <v>3346</v>
      </c>
      <c r="T7719" t="s">
        <v>16443</v>
      </c>
      <c r="U7719" s="75">
        <v>7200</v>
      </c>
      <c r="V7719">
        <v>4.5</v>
      </c>
      <c r="W7719">
        <v>32400</v>
      </c>
      <c r="AH7719" s="16"/>
      <c r="AI7719" t="s">
        <v>1375</v>
      </c>
    </row>
    <row r="7720" spans="1:35" x14ac:dyDescent="0.25">
      <c r="A7720" t="s">
        <v>16467</v>
      </c>
      <c r="B7720" s="1">
        <v>69</v>
      </c>
      <c r="C7720" t="s">
        <v>16440</v>
      </c>
      <c r="D7720">
        <v>4681258</v>
      </c>
      <c r="E7720" t="s">
        <v>16468</v>
      </c>
      <c r="F7720" t="s">
        <v>1363</v>
      </c>
      <c r="G7720" t="s">
        <v>1364</v>
      </c>
      <c r="H7720" s="3" t="s">
        <v>5555</v>
      </c>
      <c r="I7720">
        <v>2016</v>
      </c>
      <c r="J7720" s="15" t="s">
        <v>16469</v>
      </c>
      <c r="K7720">
        <v>2016</v>
      </c>
      <c r="L7720" t="s">
        <v>1367</v>
      </c>
      <c r="M7720" t="s">
        <v>16470</v>
      </c>
      <c r="N7720" t="s">
        <v>16470</v>
      </c>
      <c r="O7720">
        <v>0</v>
      </c>
      <c r="P7720" t="s">
        <v>849</v>
      </c>
      <c r="Q7720">
        <f t="shared" si="134"/>
        <v>1100</v>
      </c>
      <c r="R7720">
        <v>1204076</v>
      </c>
      <c r="S7720" t="s">
        <v>3346</v>
      </c>
      <c r="T7720" t="s">
        <v>16443</v>
      </c>
      <c r="U7720" s="75">
        <v>1100</v>
      </c>
      <c r="V7720">
        <v>4.5</v>
      </c>
      <c r="W7720">
        <v>4950</v>
      </c>
      <c r="AH7720" s="16"/>
      <c r="AI7720" t="s">
        <v>1375</v>
      </c>
    </row>
    <row r="7721" spans="1:35" x14ac:dyDescent="0.25">
      <c r="A7721" t="s">
        <v>16471</v>
      </c>
      <c r="B7721" s="1">
        <v>69</v>
      </c>
      <c r="C7721" t="s">
        <v>16440</v>
      </c>
      <c r="D7721">
        <v>4851439</v>
      </c>
      <c r="E7721" t="s">
        <v>16472</v>
      </c>
      <c r="F7721" t="s">
        <v>1363</v>
      </c>
      <c r="G7721" t="s">
        <v>1404</v>
      </c>
      <c r="H7721" s="3" t="s">
        <v>5582</v>
      </c>
      <c r="I7721">
        <v>2016</v>
      </c>
      <c r="J7721" s="15" t="s">
        <v>5583</v>
      </c>
      <c r="K7721">
        <v>2016</v>
      </c>
      <c r="L7721" t="s">
        <v>1367</v>
      </c>
      <c r="M7721" t="s">
        <v>16473</v>
      </c>
      <c r="N7721" t="s">
        <v>16474</v>
      </c>
      <c r="O7721">
        <v>0</v>
      </c>
      <c r="P7721" t="s">
        <v>849</v>
      </c>
      <c r="Q7721">
        <f t="shared" si="134"/>
        <v>3500</v>
      </c>
      <c r="R7721">
        <v>1204076</v>
      </c>
      <c r="S7721" t="s">
        <v>3346</v>
      </c>
      <c r="T7721" t="s">
        <v>16443</v>
      </c>
      <c r="U7721" s="75">
        <v>3500</v>
      </c>
      <c r="V7721">
        <v>4</v>
      </c>
      <c r="W7721">
        <v>14000</v>
      </c>
      <c r="AH7721" s="16"/>
      <c r="AI7721" t="s">
        <v>1375</v>
      </c>
    </row>
    <row r="7722" spans="1:35" x14ac:dyDescent="0.25">
      <c r="A7722" t="s">
        <v>16475</v>
      </c>
      <c r="B7722" s="1">
        <v>69</v>
      </c>
      <c r="C7722" t="s">
        <v>16440</v>
      </c>
      <c r="D7722">
        <v>4907221</v>
      </c>
      <c r="E7722" t="s">
        <v>2836</v>
      </c>
      <c r="F7722" t="s">
        <v>1363</v>
      </c>
      <c r="G7722" t="s">
        <v>1364</v>
      </c>
      <c r="H7722" s="3" t="s">
        <v>2338</v>
      </c>
      <c r="I7722">
        <v>2016</v>
      </c>
      <c r="J7722" s="15" t="s">
        <v>2339</v>
      </c>
      <c r="K7722">
        <v>2016</v>
      </c>
      <c r="L7722" t="s">
        <v>1367</v>
      </c>
      <c r="M7722" t="s">
        <v>16476</v>
      </c>
      <c r="N7722" t="s">
        <v>12035</v>
      </c>
      <c r="O7722" t="s">
        <v>2305</v>
      </c>
      <c r="P7722" t="s">
        <v>849</v>
      </c>
      <c r="Q7722">
        <f t="shared" si="134"/>
        <v>3500</v>
      </c>
      <c r="R7722">
        <v>8163294</v>
      </c>
      <c r="S7722" t="s">
        <v>1382</v>
      </c>
      <c r="T7722" t="s">
        <v>587</v>
      </c>
      <c r="U7722" s="75">
        <v>3500</v>
      </c>
      <c r="V7722">
        <v>3.21</v>
      </c>
      <c r="W7722">
        <v>11235</v>
      </c>
      <c r="AH7722" s="16"/>
      <c r="AI7722" t="s">
        <v>1375</v>
      </c>
    </row>
    <row r="7723" spans="1:35" x14ac:dyDescent="0.25">
      <c r="A7723" t="s">
        <v>16477</v>
      </c>
      <c r="B7723" s="1">
        <v>69</v>
      </c>
      <c r="C7723" t="s">
        <v>16440</v>
      </c>
      <c r="D7723">
        <v>4907221</v>
      </c>
      <c r="E7723" t="s">
        <v>2836</v>
      </c>
      <c r="F7723" t="s">
        <v>1363</v>
      </c>
      <c r="G7723" t="s">
        <v>1364</v>
      </c>
      <c r="H7723" s="3" t="s">
        <v>2338</v>
      </c>
      <c r="I7723">
        <v>2016</v>
      </c>
      <c r="J7723" s="15" t="s">
        <v>2339</v>
      </c>
      <c r="K7723">
        <v>2016</v>
      </c>
      <c r="L7723" t="s">
        <v>1367</v>
      </c>
      <c r="M7723" t="s">
        <v>16476</v>
      </c>
      <c r="N7723" t="s">
        <v>12035</v>
      </c>
      <c r="O7723" t="s">
        <v>2305</v>
      </c>
      <c r="P7723" t="s">
        <v>849</v>
      </c>
      <c r="Q7723">
        <f t="shared" si="134"/>
        <v>3500</v>
      </c>
      <c r="R7723">
        <v>1204076</v>
      </c>
      <c r="S7723" t="s">
        <v>3346</v>
      </c>
      <c r="T7723" t="s">
        <v>16443</v>
      </c>
      <c r="U7723" s="75">
        <v>3500</v>
      </c>
      <c r="V7723">
        <v>4</v>
      </c>
      <c r="W7723">
        <v>14000</v>
      </c>
      <c r="AH7723" s="16"/>
      <c r="AI7723" t="s">
        <v>1375</v>
      </c>
    </row>
    <row r="7724" spans="1:35" x14ac:dyDescent="0.25">
      <c r="A7724" t="s">
        <v>16478</v>
      </c>
      <c r="B7724" s="1">
        <v>69</v>
      </c>
      <c r="C7724" t="s">
        <v>16440</v>
      </c>
      <c r="D7724">
        <v>4907221</v>
      </c>
      <c r="E7724" t="s">
        <v>2836</v>
      </c>
      <c r="F7724" t="s">
        <v>1363</v>
      </c>
      <c r="G7724" t="s">
        <v>1364</v>
      </c>
      <c r="H7724" s="3" t="s">
        <v>2338</v>
      </c>
      <c r="I7724">
        <v>2016</v>
      </c>
      <c r="J7724" s="15" t="s">
        <v>2339</v>
      </c>
      <c r="K7724">
        <v>2016</v>
      </c>
      <c r="L7724" t="s">
        <v>1367</v>
      </c>
      <c r="M7724" t="s">
        <v>16476</v>
      </c>
      <c r="N7724" t="s">
        <v>12035</v>
      </c>
      <c r="O7724" t="s">
        <v>2305</v>
      </c>
      <c r="P7724" t="s">
        <v>849</v>
      </c>
      <c r="Q7724">
        <f t="shared" si="134"/>
        <v>3500</v>
      </c>
      <c r="R7724">
        <v>5490421</v>
      </c>
      <c r="S7724" t="s">
        <v>12611</v>
      </c>
      <c r="T7724" t="s">
        <v>12612</v>
      </c>
      <c r="U7724" s="75">
        <v>3500</v>
      </c>
      <c r="V7724">
        <v>3.25</v>
      </c>
      <c r="W7724">
        <v>11375</v>
      </c>
      <c r="AH7724" s="16"/>
      <c r="AI7724" t="s">
        <v>1375</v>
      </c>
    </row>
    <row r="7725" spans="1:35" x14ac:dyDescent="0.25">
      <c r="A7725" t="s">
        <v>16479</v>
      </c>
      <c r="B7725" s="1">
        <v>69</v>
      </c>
      <c r="C7725" t="s">
        <v>16440</v>
      </c>
      <c r="D7725">
        <v>4833112</v>
      </c>
      <c r="E7725" t="s">
        <v>16480</v>
      </c>
      <c r="F7725" t="s">
        <v>1363</v>
      </c>
      <c r="G7725" t="s">
        <v>1364</v>
      </c>
      <c r="H7725" s="3" t="s">
        <v>2829</v>
      </c>
      <c r="I7725">
        <v>2016</v>
      </c>
      <c r="J7725" s="15" t="s">
        <v>2821</v>
      </c>
      <c r="K7725">
        <v>2016</v>
      </c>
      <c r="L7725" t="s">
        <v>1367</v>
      </c>
      <c r="M7725" t="s">
        <v>16481</v>
      </c>
      <c r="N7725" t="s">
        <v>16481</v>
      </c>
      <c r="O7725">
        <v>26600000000</v>
      </c>
      <c r="P7725" t="s">
        <v>849</v>
      </c>
      <c r="Q7725">
        <f t="shared" si="134"/>
        <v>4000</v>
      </c>
      <c r="R7725">
        <v>5490421</v>
      </c>
      <c r="S7725" t="s">
        <v>12611</v>
      </c>
      <c r="T7725" t="s">
        <v>12612</v>
      </c>
      <c r="U7725" s="75">
        <v>4000</v>
      </c>
      <c r="V7725">
        <v>3</v>
      </c>
      <c r="W7725">
        <v>12000</v>
      </c>
      <c r="AH7725" s="16"/>
      <c r="AI7725" t="s">
        <v>1375</v>
      </c>
    </row>
    <row r="7726" spans="1:35" x14ac:dyDescent="0.25">
      <c r="A7726" t="s">
        <v>16482</v>
      </c>
      <c r="B7726" s="1">
        <v>69</v>
      </c>
      <c r="C7726" t="s">
        <v>16440</v>
      </c>
      <c r="D7726">
        <v>4833112</v>
      </c>
      <c r="E7726" t="s">
        <v>16480</v>
      </c>
      <c r="F7726" t="s">
        <v>1363</v>
      </c>
      <c r="G7726" t="s">
        <v>1364</v>
      </c>
      <c r="H7726" s="3" t="s">
        <v>2829</v>
      </c>
      <c r="I7726">
        <v>2016</v>
      </c>
      <c r="J7726" s="15" t="s">
        <v>2821</v>
      </c>
      <c r="K7726">
        <v>2016</v>
      </c>
      <c r="L7726" t="s">
        <v>1367</v>
      </c>
      <c r="M7726" t="s">
        <v>16481</v>
      </c>
      <c r="N7726" t="s">
        <v>16481</v>
      </c>
      <c r="O7726">
        <v>26600000000</v>
      </c>
      <c r="P7726" t="s">
        <v>849</v>
      </c>
      <c r="Q7726">
        <f t="shared" si="134"/>
        <v>4000</v>
      </c>
      <c r="R7726">
        <v>1204076</v>
      </c>
      <c r="S7726" t="s">
        <v>3346</v>
      </c>
      <c r="T7726" t="s">
        <v>16443</v>
      </c>
      <c r="U7726" s="75">
        <v>4000</v>
      </c>
      <c r="V7726">
        <v>4</v>
      </c>
      <c r="W7726">
        <v>16000</v>
      </c>
      <c r="AH7726" s="16"/>
      <c r="AI7726" t="s">
        <v>1375</v>
      </c>
    </row>
    <row r="7727" spans="1:35" x14ac:dyDescent="0.25">
      <c r="A7727" t="s">
        <v>16483</v>
      </c>
      <c r="B7727" s="1">
        <v>69</v>
      </c>
      <c r="C7727" t="s">
        <v>16440</v>
      </c>
      <c r="D7727">
        <v>4833112</v>
      </c>
      <c r="E7727" t="s">
        <v>16480</v>
      </c>
      <c r="F7727" t="s">
        <v>1363</v>
      </c>
      <c r="G7727" t="s">
        <v>1364</v>
      </c>
      <c r="H7727" s="3" t="s">
        <v>2829</v>
      </c>
      <c r="I7727">
        <v>2016</v>
      </c>
      <c r="J7727" s="15" t="s">
        <v>2821</v>
      </c>
      <c r="K7727">
        <v>2016</v>
      </c>
      <c r="L7727" t="s">
        <v>1367</v>
      </c>
      <c r="M7727" t="s">
        <v>16481</v>
      </c>
      <c r="N7727" t="s">
        <v>16481</v>
      </c>
      <c r="O7727">
        <v>26600000000</v>
      </c>
      <c r="P7727" t="s">
        <v>849</v>
      </c>
      <c r="Q7727">
        <f t="shared" si="134"/>
        <v>4000</v>
      </c>
      <c r="R7727">
        <v>8163294</v>
      </c>
      <c r="S7727" t="s">
        <v>1382</v>
      </c>
      <c r="T7727" t="s">
        <v>587</v>
      </c>
      <c r="U7727" s="75">
        <v>4000</v>
      </c>
      <c r="V7727">
        <v>3.98</v>
      </c>
      <c r="W7727">
        <v>15920</v>
      </c>
      <c r="AH7727" s="16"/>
      <c r="AI7727" t="s">
        <v>1375</v>
      </c>
    </row>
    <row r="7728" spans="1:35" x14ac:dyDescent="0.25">
      <c r="A7728" t="s">
        <v>16484</v>
      </c>
      <c r="B7728" s="1">
        <v>69</v>
      </c>
      <c r="C7728" t="s">
        <v>16440</v>
      </c>
      <c r="D7728">
        <v>4931238</v>
      </c>
      <c r="E7728" t="s">
        <v>16485</v>
      </c>
      <c r="F7728" t="s">
        <v>1363</v>
      </c>
      <c r="G7728" t="s">
        <v>1364</v>
      </c>
      <c r="H7728" s="3" t="s">
        <v>2339</v>
      </c>
      <c r="I7728">
        <v>2016</v>
      </c>
      <c r="J7728" s="15" t="s">
        <v>2344</v>
      </c>
      <c r="K7728">
        <v>2016</v>
      </c>
      <c r="L7728" t="s">
        <v>1367</v>
      </c>
      <c r="M7728" t="s">
        <v>11592</v>
      </c>
      <c r="N7728" t="s">
        <v>16486</v>
      </c>
      <c r="O7728">
        <v>0</v>
      </c>
      <c r="P7728" t="s">
        <v>849</v>
      </c>
      <c r="Q7728">
        <f t="shared" si="134"/>
        <v>1200</v>
      </c>
      <c r="R7728">
        <v>1204076</v>
      </c>
      <c r="S7728" t="s">
        <v>3346</v>
      </c>
      <c r="T7728" t="s">
        <v>16443</v>
      </c>
      <c r="U7728" s="75">
        <v>1200</v>
      </c>
      <c r="V7728">
        <v>4</v>
      </c>
      <c r="W7728">
        <v>4800</v>
      </c>
      <c r="AH7728" s="16"/>
      <c r="AI7728" t="s">
        <v>1375</v>
      </c>
    </row>
    <row r="7729" spans="1:35" x14ac:dyDescent="0.25">
      <c r="A7729" t="s">
        <v>16487</v>
      </c>
      <c r="B7729" s="1">
        <v>69</v>
      </c>
      <c r="C7729" t="s">
        <v>16440</v>
      </c>
      <c r="D7729">
        <v>5194059</v>
      </c>
      <c r="E7729" t="s">
        <v>16488</v>
      </c>
      <c r="F7729" t="s">
        <v>1363</v>
      </c>
      <c r="G7729" t="s">
        <v>1364</v>
      </c>
      <c r="H7729" s="3" t="s">
        <v>2367</v>
      </c>
      <c r="I7729">
        <v>2016</v>
      </c>
      <c r="J7729" s="15" t="s">
        <v>2905</v>
      </c>
      <c r="K7729">
        <v>2016</v>
      </c>
      <c r="L7729" t="s">
        <v>1367</v>
      </c>
      <c r="M7729" t="s">
        <v>16489</v>
      </c>
      <c r="N7729" t="s">
        <v>16490</v>
      </c>
      <c r="O7729">
        <v>26600000000</v>
      </c>
      <c r="P7729" t="s">
        <v>849</v>
      </c>
      <c r="Q7729">
        <f t="shared" si="134"/>
        <v>20000</v>
      </c>
      <c r="R7729">
        <v>5490421</v>
      </c>
      <c r="S7729" t="s">
        <v>12611</v>
      </c>
      <c r="T7729" t="s">
        <v>12612</v>
      </c>
      <c r="U7729" s="75">
        <v>20000</v>
      </c>
      <c r="V7729">
        <v>3.5</v>
      </c>
      <c r="W7729">
        <v>70000</v>
      </c>
      <c r="AH7729" s="16"/>
      <c r="AI7729" t="s">
        <v>1375</v>
      </c>
    </row>
    <row r="7730" spans="1:35" x14ac:dyDescent="0.25">
      <c r="A7730" t="s">
        <v>16491</v>
      </c>
      <c r="B7730" s="1">
        <v>69</v>
      </c>
      <c r="C7730" t="s">
        <v>16440</v>
      </c>
      <c r="D7730">
        <v>5194059</v>
      </c>
      <c r="E7730" t="s">
        <v>16488</v>
      </c>
      <c r="F7730" t="s">
        <v>1363</v>
      </c>
      <c r="G7730" t="s">
        <v>1364</v>
      </c>
      <c r="H7730" s="3" t="s">
        <v>2367</v>
      </c>
      <c r="I7730">
        <v>2016</v>
      </c>
      <c r="J7730" s="15" t="s">
        <v>2905</v>
      </c>
      <c r="K7730">
        <v>2016</v>
      </c>
      <c r="L7730" t="s">
        <v>1367</v>
      </c>
      <c r="M7730" t="s">
        <v>16489</v>
      </c>
      <c r="N7730" t="s">
        <v>16490</v>
      </c>
      <c r="O7730">
        <v>26600000000</v>
      </c>
      <c r="P7730" t="s">
        <v>849</v>
      </c>
      <c r="Q7730">
        <f t="shared" si="134"/>
        <v>20000</v>
      </c>
      <c r="R7730">
        <v>1204076</v>
      </c>
      <c r="S7730" t="s">
        <v>3346</v>
      </c>
      <c r="T7730" t="s">
        <v>16443</v>
      </c>
      <c r="U7730" s="75">
        <v>20000</v>
      </c>
      <c r="V7730">
        <v>3.2</v>
      </c>
      <c r="W7730">
        <v>64000</v>
      </c>
      <c r="AH7730" s="16"/>
      <c r="AI7730" t="s">
        <v>1375</v>
      </c>
    </row>
    <row r="7731" spans="1:35" x14ac:dyDescent="0.25">
      <c r="A7731" t="s">
        <v>16492</v>
      </c>
      <c r="B7731" s="1">
        <v>69</v>
      </c>
      <c r="C7731" t="s">
        <v>16440</v>
      </c>
      <c r="D7731">
        <v>5365813</v>
      </c>
      <c r="E7731" t="s">
        <v>15610</v>
      </c>
      <c r="F7731" t="s">
        <v>1363</v>
      </c>
      <c r="G7731" t="s">
        <v>1364</v>
      </c>
      <c r="H7731" s="3" t="s">
        <v>2374</v>
      </c>
      <c r="I7731">
        <v>2016</v>
      </c>
      <c r="J7731" s="15" t="s">
        <v>2927</v>
      </c>
      <c r="K7731">
        <v>2016</v>
      </c>
      <c r="L7731" t="s">
        <v>1367</v>
      </c>
      <c r="M7731" t="s">
        <v>16447</v>
      </c>
      <c r="N7731" t="s">
        <v>12035</v>
      </c>
      <c r="O7731" t="s">
        <v>2305</v>
      </c>
      <c r="P7731" t="s">
        <v>849</v>
      </c>
      <c r="Q7731">
        <f t="shared" si="134"/>
        <v>3500</v>
      </c>
      <c r="R7731">
        <v>1204076</v>
      </c>
      <c r="S7731" t="s">
        <v>3346</v>
      </c>
      <c r="T7731" t="s">
        <v>16443</v>
      </c>
      <c r="U7731" s="75">
        <v>3500</v>
      </c>
      <c r="V7731">
        <v>2.99</v>
      </c>
      <c r="W7731">
        <v>10465</v>
      </c>
      <c r="AH7731" s="16"/>
      <c r="AI7731" t="s">
        <v>1375</v>
      </c>
    </row>
    <row r="7732" spans="1:35" x14ac:dyDescent="0.25">
      <c r="A7732" t="s">
        <v>16493</v>
      </c>
      <c r="B7732" s="1">
        <v>69</v>
      </c>
      <c r="C7732" t="s">
        <v>16440</v>
      </c>
      <c r="D7732">
        <v>5365813</v>
      </c>
      <c r="E7732" t="s">
        <v>15610</v>
      </c>
      <c r="F7732" t="s">
        <v>1363</v>
      </c>
      <c r="G7732" t="s">
        <v>1364</v>
      </c>
      <c r="H7732" s="3" t="s">
        <v>2374</v>
      </c>
      <c r="I7732">
        <v>2016</v>
      </c>
      <c r="J7732" s="15" t="s">
        <v>2927</v>
      </c>
      <c r="K7732">
        <v>2016</v>
      </c>
      <c r="L7732" t="s">
        <v>1367</v>
      </c>
      <c r="M7732" t="s">
        <v>16447</v>
      </c>
      <c r="N7732" t="s">
        <v>12035</v>
      </c>
      <c r="O7732" t="s">
        <v>2305</v>
      </c>
      <c r="P7732" t="s">
        <v>849</v>
      </c>
      <c r="Q7732">
        <f t="shared" si="134"/>
        <v>3500</v>
      </c>
      <c r="R7732">
        <v>41204727</v>
      </c>
      <c r="S7732" t="s">
        <v>3022</v>
      </c>
      <c r="T7732" t="s">
        <v>713</v>
      </c>
      <c r="U7732" s="75">
        <v>3500</v>
      </c>
      <c r="V7732">
        <v>4.9800000000000004</v>
      </c>
      <c r="W7732">
        <v>17430</v>
      </c>
      <c r="AH7732" s="16"/>
      <c r="AI7732" t="s">
        <v>1375</v>
      </c>
    </row>
    <row r="7733" spans="1:35" x14ac:dyDescent="0.25">
      <c r="A7733" t="s">
        <v>16494</v>
      </c>
      <c r="B7733" s="1">
        <v>69</v>
      </c>
      <c r="C7733" t="s">
        <v>16440</v>
      </c>
      <c r="D7733">
        <v>5583195</v>
      </c>
      <c r="E7733" t="s">
        <v>16495</v>
      </c>
      <c r="F7733" t="s">
        <v>1363</v>
      </c>
      <c r="G7733" t="s">
        <v>1364</v>
      </c>
      <c r="H7733" s="3" t="s">
        <v>3842</v>
      </c>
      <c r="I7733">
        <v>2016</v>
      </c>
      <c r="J7733" s="15" t="s">
        <v>2423</v>
      </c>
      <c r="K7733">
        <v>2016</v>
      </c>
      <c r="L7733" t="s">
        <v>1367</v>
      </c>
      <c r="M7733" t="s">
        <v>16496</v>
      </c>
      <c r="N7733" t="s">
        <v>16496</v>
      </c>
      <c r="O7733">
        <v>26600000000</v>
      </c>
      <c r="P7733" t="s">
        <v>849</v>
      </c>
      <c r="Q7733">
        <f t="shared" si="134"/>
        <v>500</v>
      </c>
      <c r="R7733">
        <v>2937913</v>
      </c>
      <c r="S7733" t="s">
        <v>2477</v>
      </c>
      <c r="T7733" t="s">
        <v>587</v>
      </c>
      <c r="U7733" s="75">
        <v>500</v>
      </c>
      <c r="V7733">
        <v>5.8</v>
      </c>
      <c r="W7733">
        <v>2900</v>
      </c>
      <c r="AH7733" s="16"/>
      <c r="AI7733" t="s">
        <v>1375</v>
      </c>
    </row>
    <row r="7734" spans="1:35" x14ac:dyDescent="0.25">
      <c r="A7734" t="s">
        <v>16497</v>
      </c>
      <c r="B7734" s="1">
        <v>69</v>
      </c>
      <c r="C7734" t="s">
        <v>16440</v>
      </c>
      <c r="D7734">
        <v>5662478</v>
      </c>
      <c r="E7734" t="s">
        <v>16498</v>
      </c>
      <c r="F7734" t="s">
        <v>1363</v>
      </c>
      <c r="G7734" t="s">
        <v>1364</v>
      </c>
      <c r="H7734" s="3" t="s">
        <v>7667</v>
      </c>
      <c r="I7734">
        <v>2016</v>
      </c>
      <c r="J7734" s="15" t="s">
        <v>3686</v>
      </c>
      <c r="K7734">
        <v>2016</v>
      </c>
      <c r="L7734" t="s">
        <v>1367</v>
      </c>
      <c r="M7734" t="s">
        <v>16490</v>
      </c>
      <c r="N7734" t="s">
        <v>16490</v>
      </c>
      <c r="O7734">
        <v>26600000000</v>
      </c>
      <c r="P7734" t="s">
        <v>849</v>
      </c>
      <c r="Q7734">
        <f t="shared" si="134"/>
        <v>20000</v>
      </c>
      <c r="R7734">
        <v>5490421</v>
      </c>
      <c r="S7734" t="s">
        <v>12611</v>
      </c>
      <c r="T7734" t="s">
        <v>12612</v>
      </c>
      <c r="U7734" s="75">
        <v>20000</v>
      </c>
      <c r="V7734">
        <v>3.25</v>
      </c>
      <c r="W7734">
        <v>65000</v>
      </c>
      <c r="AH7734" s="16"/>
      <c r="AI7734" t="s">
        <v>1375</v>
      </c>
    </row>
    <row r="7735" spans="1:35" x14ac:dyDescent="0.25">
      <c r="A7735" t="s">
        <v>16499</v>
      </c>
      <c r="B7735" s="1">
        <v>69</v>
      </c>
      <c r="C7735" t="s">
        <v>16440</v>
      </c>
      <c r="D7735">
        <v>5662478</v>
      </c>
      <c r="E7735" t="s">
        <v>16498</v>
      </c>
      <c r="F7735" t="s">
        <v>1363</v>
      </c>
      <c r="G7735" t="s">
        <v>1364</v>
      </c>
      <c r="H7735" s="3" t="s">
        <v>7667</v>
      </c>
      <c r="I7735">
        <v>2016</v>
      </c>
      <c r="J7735" s="15" t="s">
        <v>3686</v>
      </c>
      <c r="K7735">
        <v>2016</v>
      </c>
      <c r="L7735" t="s">
        <v>1367</v>
      </c>
      <c r="M7735" t="s">
        <v>16490</v>
      </c>
      <c r="N7735" t="s">
        <v>16490</v>
      </c>
      <c r="O7735">
        <v>26600000000</v>
      </c>
      <c r="P7735" t="s">
        <v>849</v>
      </c>
      <c r="Q7735">
        <f t="shared" si="134"/>
        <v>20000</v>
      </c>
      <c r="R7735">
        <v>1204076</v>
      </c>
      <c r="S7735" t="s">
        <v>3346</v>
      </c>
      <c r="T7735" t="s">
        <v>16443</v>
      </c>
      <c r="U7735" s="75">
        <v>20000</v>
      </c>
      <c r="V7735">
        <v>3.25</v>
      </c>
      <c r="W7735">
        <v>65000</v>
      </c>
      <c r="AH7735" s="16"/>
      <c r="AI7735" t="s">
        <v>1375</v>
      </c>
    </row>
    <row r="7736" spans="1:35" x14ac:dyDescent="0.25">
      <c r="A7736" t="s">
        <v>16500</v>
      </c>
      <c r="B7736" s="1">
        <v>69</v>
      </c>
      <c r="C7736" t="s">
        <v>16440</v>
      </c>
      <c r="D7736">
        <v>5654483</v>
      </c>
      <c r="E7736" t="s">
        <v>16501</v>
      </c>
      <c r="F7736" t="s">
        <v>1363</v>
      </c>
      <c r="G7736" t="s">
        <v>1364</v>
      </c>
      <c r="H7736" s="3" t="s">
        <v>5737</v>
      </c>
      <c r="I7736">
        <v>2016</v>
      </c>
      <c r="J7736" s="15" t="s">
        <v>5738</v>
      </c>
      <c r="K7736">
        <v>2016</v>
      </c>
      <c r="L7736" t="s">
        <v>1367</v>
      </c>
      <c r="M7736" t="s">
        <v>16502</v>
      </c>
      <c r="N7736" t="s">
        <v>16502</v>
      </c>
      <c r="O7736">
        <v>0</v>
      </c>
      <c r="P7736" t="s">
        <v>849</v>
      </c>
      <c r="Q7736">
        <f t="shared" si="134"/>
        <v>1600</v>
      </c>
      <c r="R7736">
        <v>1204076</v>
      </c>
      <c r="S7736" t="s">
        <v>3346</v>
      </c>
      <c r="T7736" t="s">
        <v>16443</v>
      </c>
      <c r="U7736" s="75">
        <v>1600</v>
      </c>
      <c r="V7736">
        <v>3.5</v>
      </c>
      <c r="W7736">
        <v>5600</v>
      </c>
      <c r="AH7736" s="16"/>
      <c r="AI7736" t="s">
        <v>1375</v>
      </c>
    </row>
    <row r="7737" spans="1:35" x14ac:dyDescent="0.25">
      <c r="A7737" t="s">
        <v>16503</v>
      </c>
      <c r="B7737" s="1">
        <v>69</v>
      </c>
      <c r="C7737" t="s">
        <v>16440</v>
      </c>
      <c r="D7737">
        <v>5654483</v>
      </c>
      <c r="E7737" t="s">
        <v>16501</v>
      </c>
      <c r="F7737" t="s">
        <v>1363</v>
      </c>
      <c r="G7737" t="s">
        <v>1364</v>
      </c>
      <c r="H7737" s="3" t="s">
        <v>5737</v>
      </c>
      <c r="I7737">
        <v>2016</v>
      </c>
      <c r="J7737" s="15" t="s">
        <v>5738</v>
      </c>
      <c r="K7737">
        <v>2016</v>
      </c>
      <c r="L7737" t="s">
        <v>1367</v>
      </c>
      <c r="M7737" t="s">
        <v>16502</v>
      </c>
      <c r="N7737" t="s">
        <v>16502</v>
      </c>
      <c r="O7737">
        <v>0</v>
      </c>
      <c r="P7737" t="s">
        <v>849</v>
      </c>
      <c r="Q7737">
        <f t="shared" si="134"/>
        <v>1600</v>
      </c>
      <c r="R7737">
        <v>2937913</v>
      </c>
      <c r="S7737" t="s">
        <v>2477</v>
      </c>
      <c r="T7737" t="s">
        <v>587</v>
      </c>
      <c r="U7737" s="75">
        <v>1600</v>
      </c>
      <c r="V7737">
        <v>7.8</v>
      </c>
      <c r="W7737">
        <v>12480</v>
      </c>
      <c r="AH7737" s="16"/>
      <c r="AI7737" t="s">
        <v>1375</v>
      </c>
    </row>
    <row r="7738" spans="1:35" x14ac:dyDescent="0.25">
      <c r="A7738" t="s">
        <v>16504</v>
      </c>
      <c r="B7738" s="1">
        <v>69</v>
      </c>
      <c r="C7738" t="s">
        <v>16440</v>
      </c>
      <c r="D7738">
        <v>5826683</v>
      </c>
      <c r="E7738" t="s">
        <v>16505</v>
      </c>
      <c r="F7738" t="s">
        <v>1363</v>
      </c>
      <c r="G7738" t="s">
        <v>1364</v>
      </c>
      <c r="H7738" s="3" t="s">
        <v>5755</v>
      </c>
      <c r="I7738">
        <v>2017</v>
      </c>
      <c r="J7738" s="15" t="s">
        <v>2408</v>
      </c>
      <c r="K7738">
        <v>2017</v>
      </c>
      <c r="L7738" t="s">
        <v>1367</v>
      </c>
      <c r="M7738" t="s">
        <v>16506</v>
      </c>
      <c r="N7738" t="s">
        <v>16506</v>
      </c>
      <c r="O7738">
        <v>26600000000</v>
      </c>
      <c r="P7738" t="s">
        <v>849</v>
      </c>
      <c r="Q7738">
        <f t="shared" si="134"/>
        <v>500</v>
      </c>
      <c r="R7738">
        <v>2937913</v>
      </c>
      <c r="S7738" t="s">
        <v>2477</v>
      </c>
      <c r="T7738" t="s">
        <v>587</v>
      </c>
      <c r="U7738" s="75">
        <v>500</v>
      </c>
      <c r="V7738">
        <v>4.5999999999999996</v>
      </c>
      <c r="W7738">
        <v>2300</v>
      </c>
      <c r="AH7738" s="16"/>
      <c r="AI7738" t="s">
        <v>1375</v>
      </c>
    </row>
    <row r="7739" spans="1:35" x14ac:dyDescent="0.25">
      <c r="A7739" t="s">
        <v>16507</v>
      </c>
      <c r="B7739" s="1">
        <v>69</v>
      </c>
      <c r="C7739" t="s">
        <v>16440</v>
      </c>
      <c r="D7739">
        <v>5826683</v>
      </c>
      <c r="E7739" t="s">
        <v>16505</v>
      </c>
      <c r="F7739" t="s">
        <v>1363</v>
      </c>
      <c r="G7739" t="s">
        <v>1364</v>
      </c>
      <c r="H7739" s="3" t="s">
        <v>5755</v>
      </c>
      <c r="I7739">
        <v>2017</v>
      </c>
      <c r="J7739" s="15" t="s">
        <v>2408</v>
      </c>
      <c r="K7739">
        <v>2017</v>
      </c>
      <c r="L7739" t="s">
        <v>1367</v>
      </c>
      <c r="M7739" t="s">
        <v>16506</v>
      </c>
      <c r="N7739" t="s">
        <v>16506</v>
      </c>
      <c r="O7739">
        <v>26600000000</v>
      </c>
      <c r="P7739" t="s">
        <v>849</v>
      </c>
      <c r="Q7739">
        <f t="shared" si="134"/>
        <v>500</v>
      </c>
      <c r="R7739">
        <v>1204076</v>
      </c>
      <c r="S7739" t="s">
        <v>3346</v>
      </c>
      <c r="T7739" t="s">
        <v>16508</v>
      </c>
      <c r="U7739" s="75">
        <v>500</v>
      </c>
      <c r="V7739">
        <v>4</v>
      </c>
      <c r="W7739">
        <v>2000</v>
      </c>
      <c r="AH7739" s="16"/>
      <c r="AI7739" t="s">
        <v>1375</v>
      </c>
    </row>
    <row r="7740" spans="1:35" x14ac:dyDescent="0.25">
      <c r="A7740" t="s">
        <v>16509</v>
      </c>
      <c r="B7740" s="1">
        <v>69</v>
      </c>
      <c r="C7740" t="s">
        <v>16440</v>
      </c>
      <c r="D7740">
        <v>5929741</v>
      </c>
      <c r="E7740" t="s">
        <v>15564</v>
      </c>
      <c r="F7740" t="s">
        <v>1363</v>
      </c>
      <c r="G7740" t="s">
        <v>1364</v>
      </c>
      <c r="H7740" s="3" t="s">
        <v>7696</v>
      </c>
      <c r="I7740">
        <v>2017</v>
      </c>
      <c r="J7740" s="15" t="s">
        <v>3352</v>
      </c>
      <c r="K7740">
        <v>2017</v>
      </c>
      <c r="L7740" t="s">
        <v>1367</v>
      </c>
      <c r="M7740" t="s">
        <v>16447</v>
      </c>
      <c r="N7740" t="s">
        <v>12035</v>
      </c>
      <c r="O7740">
        <v>0</v>
      </c>
      <c r="P7740" t="s">
        <v>849</v>
      </c>
      <c r="Q7740">
        <f t="shared" si="134"/>
        <v>1500</v>
      </c>
      <c r="R7740">
        <v>2937913</v>
      </c>
      <c r="S7740" t="s">
        <v>2477</v>
      </c>
      <c r="T7740" t="s">
        <v>11592</v>
      </c>
      <c r="U7740" s="75">
        <v>1500</v>
      </c>
      <c r="V7740">
        <v>4.28</v>
      </c>
      <c r="W7740">
        <v>6420</v>
      </c>
      <c r="AH7740" s="16"/>
      <c r="AI7740" t="s">
        <v>1375</v>
      </c>
    </row>
    <row r="7741" spans="1:35" x14ac:dyDescent="0.25">
      <c r="A7741" t="s">
        <v>16510</v>
      </c>
      <c r="B7741" s="1">
        <v>69</v>
      </c>
      <c r="C7741" t="s">
        <v>16440</v>
      </c>
      <c r="D7741">
        <v>5929741</v>
      </c>
      <c r="E7741" t="s">
        <v>15564</v>
      </c>
      <c r="F7741" t="s">
        <v>1363</v>
      </c>
      <c r="G7741" t="s">
        <v>1364</v>
      </c>
      <c r="H7741" s="3" t="s">
        <v>7696</v>
      </c>
      <c r="I7741">
        <v>2017</v>
      </c>
      <c r="J7741" s="15" t="s">
        <v>3352</v>
      </c>
      <c r="K7741">
        <v>2017</v>
      </c>
      <c r="L7741" t="s">
        <v>1367</v>
      </c>
      <c r="M7741" t="s">
        <v>16447</v>
      </c>
      <c r="N7741" t="s">
        <v>12035</v>
      </c>
      <c r="O7741">
        <v>0</v>
      </c>
      <c r="P7741" t="s">
        <v>849</v>
      </c>
      <c r="Q7741">
        <f t="shared" si="134"/>
        <v>1500</v>
      </c>
      <c r="R7741">
        <v>8163294</v>
      </c>
      <c r="S7741" t="s">
        <v>1382</v>
      </c>
      <c r="T7741" t="s">
        <v>587</v>
      </c>
      <c r="U7741" s="75">
        <v>1500</v>
      </c>
      <c r="V7741">
        <v>3.75</v>
      </c>
      <c r="W7741">
        <v>5625</v>
      </c>
      <c r="AH7741" s="16"/>
      <c r="AI7741" t="s">
        <v>1375</v>
      </c>
    </row>
    <row r="7742" spans="1:35" x14ac:dyDescent="0.25">
      <c r="A7742" t="s">
        <v>16511</v>
      </c>
      <c r="B7742" s="1">
        <v>69</v>
      </c>
      <c r="C7742" t="s">
        <v>16440</v>
      </c>
      <c r="D7742">
        <v>5929741</v>
      </c>
      <c r="E7742" t="s">
        <v>15564</v>
      </c>
      <c r="F7742" t="s">
        <v>1363</v>
      </c>
      <c r="G7742" t="s">
        <v>1364</v>
      </c>
      <c r="H7742" s="3" t="s">
        <v>7696</v>
      </c>
      <c r="I7742">
        <v>2017</v>
      </c>
      <c r="J7742" s="15" t="s">
        <v>3352</v>
      </c>
      <c r="K7742">
        <v>2017</v>
      </c>
      <c r="L7742" t="s">
        <v>1367</v>
      </c>
      <c r="M7742" t="s">
        <v>16447</v>
      </c>
      <c r="N7742" t="s">
        <v>12035</v>
      </c>
      <c r="O7742">
        <v>0</v>
      </c>
      <c r="P7742" t="s">
        <v>849</v>
      </c>
      <c r="Q7742">
        <f t="shared" si="134"/>
        <v>1500</v>
      </c>
      <c r="R7742">
        <v>1204076</v>
      </c>
      <c r="S7742" t="s">
        <v>3346</v>
      </c>
      <c r="T7742" t="s">
        <v>16443</v>
      </c>
      <c r="U7742" s="75">
        <v>1500</v>
      </c>
      <c r="V7742">
        <v>3.5</v>
      </c>
      <c r="W7742">
        <v>5250</v>
      </c>
      <c r="AH7742" s="16"/>
      <c r="AI7742" t="s">
        <v>1375</v>
      </c>
    </row>
    <row r="7743" spans="1:35" x14ac:dyDescent="0.25">
      <c r="A7743" t="s">
        <v>16512</v>
      </c>
      <c r="B7743" s="1">
        <v>69</v>
      </c>
      <c r="C7743" t="s">
        <v>16440</v>
      </c>
      <c r="D7743">
        <v>5929741</v>
      </c>
      <c r="E7743" t="s">
        <v>15564</v>
      </c>
      <c r="F7743" t="s">
        <v>1363</v>
      </c>
      <c r="G7743" t="s">
        <v>1364</v>
      </c>
      <c r="H7743" s="3" t="s">
        <v>7696</v>
      </c>
      <c r="I7743">
        <v>2017</v>
      </c>
      <c r="J7743" s="15" t="s">
        <v>3352</v>
      </c>
      <c r="K7743">
        <v>2017</v>
      </c>
      <c r="L7743" t="s">
        <v>1367</v>
      </c>
      <c r="M7743" t="s">
        <v>16447</v>
      </c>
      <c r="N7743" t="s">
        <v>12035</v>
      </c>
      <c r="O7743">
        <v>0</v>
      </c>
      <c r="P7743" t="s">
        <v>849</v>
      </c>
      <c r="Q7743">
        <f t="shared" si="134"/>
        <v>1500</v>
      </c>
      <c r="R7743">
        <v>11367121</v>
      </c>
      <c r="S7743" t="s">
        <v>2348</v>
      </c>
      <c r="T7743" t="s">
        <v>16513</v>
      </c>
      <c r="U7743" s="75">
        <v>1500</v>
      </c>
      <c r="V7743">
        <v>5.98</v>
      </c>
      <c r="W7743">
        <v>8970</v>
      </c>
      <c r="AH7743" s="16"/>
      <c r="AI7743" t="s">
        <v>1375</v>
      </c>
    </row>
    <row r="7744" spans="1:35" x14ac:dyDescent="0.25">
      <c r="A7744" t="s">
        <v>16514</v>
      </c>
      <c r="B7744" s="1">
        <v>69</v>
      </c>
      <c r="C7744" t="s">
        <v>16440</v>
      </c>
      <c r="D7744">
        <v>5929741</v>
      </c>
      <c r="E7744" t="s">
        <v>15564</v>
      </c>
      <c r="F7744" t="s">
        <v>1363</v>
      </c>
      <c r="G7744" t="s">
        <v>1364</v>
      </c>
      <c r="H7744" s="3" t="s">
        <v>7696</v>
      </c>
      <c r="I7744">
        <v>2017</v>
      </c>
      <c r="J7744" s="15" t="s">
        <v>3352</v>
      </c>
      <c r="K7744">
        <v>2017</v>
      </c>
      <c r="L7744" t="s">
        <v>1367</v>
      </c>
      <c r="M7744" t="s">
        <v>16447</v>
      </c>
      <c r="N7744" t="s">
        <v>12035</v>
      </c>
      <c r="O7744">
        <v>0</v>
      </c>
      <c r="P7744" t="s">
        <v>849</v>
      </c>
      <c r="Q7744">
        <f t="shared" si="134"/>
        <v>1500</v>
      </c>
      <c r="R7744">
        <v>5490421</v>
      </c>
      <c r="S7744" t="s">
        <v>12611</v>
      </c>
      <c r="T7744" t="s">
        <v>12612</v>
      </c>
      <c r="U7744" s="75">
        <v>1500</v>
      </c>
      <c r="V7744">
        <v>2.95</v>
      </c>
      <c r="W7744">
        <v>4425</v>
      </c>
      <c r="AH7744" s="16"/>
      <c r="AI7744" t="s">
        <v>1375</v>
      </c>
    </row>
    <row r="7745" spans="1:35" x14ac:dyDescent="0.25">
      <c r="A7745" t="s">
        <v>16515</v>
      </c>
      <c r="B7745" s="1">
        <v>69</v>
      </c>
      <c r="C7745" t="s">
        <v>16440</v>
      </c>
      <c r="D7745">
        <v>6129927</v>
      </c>
      <c r="E7745" t="s">
        <v>16516</v>
      </c>
      <c r="F7745" t="s">
        <v>1363</v>
      </c>
      <c r="G7745" t="s">
        <v>1364</v>
      </c>
      <c r="H7745" s="3" t="s">
        <v>3002</v>
      </c>
      <c r="I7745">
        <v>2017</v>
      </c>
      <c r="J7745" s="15" t="s">
        <v>3003</v>
      </c>
      <c r="K7745">
        <v>2017</v>
      </c>
      <c r="L7745" t="s">
        <v>1367</v>
      </c>
      <c r="M7745" t="s">
        <v>16462</v>
      </c>
      <c r="N7745" t="s">
        <v>16462</v>
      </c>
      <c r="O7745">
        <v>26600000000</v>
      </c>
      <c r="P7745" t="s">
        <v>849</v>
      </c>
      <c r="Q7745">
        <f t="shared" si="134"/>
        <v>20000</v>
      </c>
      <c r="R7745">
        <v>5490421</v>
      </c>
      <c r="S7745" t="s">
        <v>12611</v>
      </c>
      <c r="T7745" t="s">
        <v>12612</v>
      </c>
      <c r="U7745" s="75">
        <v>20000</v>
      </c>
      <c r="V7745">
        <v>2.89</v>
      </c>
      <c r="W7745">
        <v>57800</v>
      </c>
      <c r="AH7745" s="16"/>
      <c r="AI7745" t="s">
        <v>1375</v>
      </c>
    </row>
    <row r="7746" spans="1:35" x14ac:dyDescent="0.25">
      <c r="A7746" t="s">
        <v>16517</v>
      </c>
      <c r="B7746" s="1">
        <v>69</v>
      </c>
      <c r="C7746" t="s">
        <v>16440</v>
      </c>
      <c r="D7746">
        <v>6129927</v>
      </c>
      <c r="E7746" t="s">
        <v>16516</v>
      </c>
      <c r="F7746" t="s">
        <v>1363</v>
      </c>
      <c r="G7746" t="s">
        <v>1364</v>
      </c>
      <c r="H7746" s="3" t="s">
        <v>3002</v>
      </c>
      <c r="I7746">
        <v>2017</v>
      </c>
      <c r="J7746" s="15" t="s">
        <v>3003</v>
      </c>
      <c r="K7746">
        <v>2017</v>
      </c>
      <c r="L7746" t="s">
        <v>1367</v>
      </c>
      <c r="M7746" t="s">
        <v>16462</v>
      </c>
      <c r="N7746" t="s">
        <v>16462</v>
      </c>
      <c r="O7746">
        <v>26600000000</v>
      </c>
      <c r="P7746" t="s">
        <v>849</v>
      </c>
      <c r="Q7746">
        <f t="shared" ref="Q7746:Q7809" si="135">U7746</f>
        <v>20000</v>
      </c>
      <c r="R7746">
        <v>1204076</v>
      </c>
      <c r="S7746" t="s">
        <v>3346</v>
      </c>
      <c r="T7746" t="s">
        <v>16443</v>
      </c>
      <c r="U7746" s="75">
        <v>20000</v>
      </c>
      <c r="V7746">
        <v>3</v>
      </c>
      <c r="W7746">
        <v>60000</v>
      </c>
      <c r="AH7746" s="16"/>
      <c r="AI7746" t="s">
        <v>1375</v>
      </c>
    </row>
    <row r="7747" spans="1:35" x14ac:dyDescent="0.25">
      <c r="A7747" t="s">
        <v>16518</v>
      </c>
      <c r="B7747" s="1">
        <v>69</v>
      </c>
      <c r="C7747" t="s">
        <v>16440</v>
      </c>
      <c r="D7747">
        <v>6200486</v>
      </c>
      <c r="E7747" t="s">
        <v>16519</v>
      </c>
      <c r="F7747" t="s">
        <v>1363</v>
      </c>
      <c r="G7747" t="s">
        <v>1364</v>
      </c>
      <c r="H7747" s="3" t="s">
        <v>16520</v>
      </c>
      <c r="I7747">
        <v>2017</v>
      </c>
      <c r="J7747" s="15" t="s">
        <v>5914</v>
      </c>
      <c r="K7747">
        <v>2017</v>
      </c>
      <c r="L7747" t="s">
        <v>1367</v>
      </c>
      <c r="M7747" t="s">
        <v>16521</v>
      </c>
      <c r="N7747" t="s">
        <v>16521</v>
      </c>
      <c r="O7747">
        <v>26600000000</v>
      </c>
      <c r="P7747" t="s">
        <v>849</v>
      </c>
      <c r="Q7747">
        <f t="shared" si="135"/>
        <v>528</v>
      </c>
      <c r="R7747">
        <v>1204076</v>
      </c>
      <c r="S7747" t="s">
        <v>3346</v>
      </c>
      <c r="T7747" t="s">
        <v>16443</v>
      </c>
      <c r="U7747" s="75">
        <v>528</v>
      </c>
      <c r="V7747">
        <v>6</v>
      </c>
      <c r="W7747">
        <v>3168</v>
      </c>
      <c r="AH7747" s="16"/>
      <c r="AI7747" t="s">
        <v>1375</v>
      </c>
    </row>
    <row r="7748" spans="1:35" x14ac:dyDescent="0.25">
      <c r="A7748" t="s">
        <v>16522</v>
      </c>
      <c r="B7748" s="1">
        <v>69</v>
      </c>
      <c r="C7748" t="s">
        <v>16440</v>
      </c>
      <c r="D7748">
        <v>6338321</v>
      </c>
      <c r="E7748" t="s">
        <v>16523</v>
      </c>
      <c r="F7748" t="s">
        <v>1363</v>
      </c>
      <c r="G7748" t="s">
        <v>1364</v>
      </c>
      <c r="H7748" s="3" t="s">
        <v>2685</v>
      </c>
      <c r="I7748">
        <v>2017</v>
      </c>
      <c r="J7748" s="15" t="s">
        <v>3029</v>
      </c>
      <c r="K7748">
        <v>2017</v>
      </c>
      <c r="L7748" t="s">
        <v>1367</v>
      </c>
      <c r="M7748" t="s">
        <v>16490</v>
      </c>
      <c r="N7748" t="s">
        <v>16490</v>
      </c>
      <c r="O7748">
        <v>26600000000</v>
      </c>
      <c r="P7748" t="s">
        <v>849</v>
      </c>
      <c r="Q7748">
        <f t="shared" si="135"/>
        <v>20000</v>
      </c>
      <c r="R7748">
        <v>26269236</v>
      </c>
      <c r="S7748" t="s">
        <v>1839</v>
      </c>
      <c r="T7748" t="s">
        <v>16524</v>
      </c>
      <c r="U7748" s="75">
        <v>20000</v>
      </c>
      <c r="V7748">
        <v>2.69</v>
      </c>
      <c r="W7748">
        <v>53800</v>
      </c>
      <c r="AH7748" s="16"/>
      <c r="AI7748" t="s">
        <v>1375</v>
      </c>
    </row>
    <row r="7749" spans="1:35" x14ac:dyDescent="0.25">
      <c r="A7749" t="s">
        <v>16525</v>
      </c>
      <c r="B7749" s="1">
        <v>69</v>
      </c>
      <c r="C7749" t="s">
        <v>16440</v>
      </c>
      <c r="D7749">
        <v>6338321</v>
      </c>
      <c r="E7749" t="s">
        <v>16523</v>
      </c>
      <c r="F7749" t="s">
        <v>1363</v>
      </c>
      <c r="G7749" t="s">
        <v>1364</v>
      </c>
      <c r="H7749" s="3" t="s">
        <v>2685</v>
      </c>
      <c r="I7749">
        <v>2017</v>
      </c>
      <c r="J7749" s="15" t="s">
        <v>3029</v>
      </c>
      <c r="K7749">
        <v>2017</v>
      </c>
      <c r="L7749" t="s">
        <v>1367</v>
      </c>
      <c r="M7749" t="s">
        <v>16490</v>
      </c>
      <c r="N7749" t="s">
        <v>16490</v>
      </c>
      <c r="O7749">
        <v>26600000000</v>
      </c>
      <c r="P7749" t="s">
        <v>849</v>
      </c>
      <c r="Q7749">
        <f t="shared" si="135"/>
        <v>20000</v>
      </c>
      <c r="R7749">
        <v>5490421</v>
      </c>
      <c r="S7749" t="s">
        <v>12611</v>
      </c>
      <c r="T7749" t="s">
        <v>12612</v>
      </c>
      <c r="U7749" s="75">
        <v>20000</v>
      </c>
      <c r="V7749">
        <v>2.4500000000000002</v>
      </c>
      <c r="W7749">
        <v>49000</v>
      </c>
      <c r="AH7749" s="16"/>
      <c r="AI7749" t="s">
        <v>1375</v>
      </c>
    </row>
    <row r="7750" spans="1:35" x14ac:dyDescent="0.25">
      <c r="A7750" t="s">
        <v>16526</v>
      </c>
      <c r="B7750" s="1">
        <v>69</v>
      </c>
      <c r="C7750" t="s">
        <v>16440</v>
      </c>
      <c r="D7750">
        <v>6338321</v>
      </c>
      <c r="E7750" t="s">
        <v>16523</v>
      </c>
      <c r="F7750" t="s">
        <v>1363</v>
      </c>
      <c r="G7750" t="s">
        <v>1364</v>
      </c>
      <c r="H7750" s="3" t="s">
        <v>2685</v>
      </c>
      <c r="I7750">
        <v>2017</v>
      </c>
      <c r="J7750" s="15" t="s">
        <v>3029</v>
      </c>
      <c r="K7750">
        <v>2017</v>
      </c>
      <c r="L7750" t="s">
        <v>1367</v>
      </c>
      <c r="M7750" t="s">
        <v>16490</v>
      </c>
      <c r="N7750" t="s">
        <v>16490</v>
      </c>
      <c r="O7750">
        <v>26600000000</v>
      </c>
      <c r="P7750" t="s">
        <v>849</v>
      </c>
      <c r="Q7750">
        <f t="shared" si="135"/>
        <v>20000</v>
      </c>
      <c r="R7750">
        <v>1204076</v>
      </c>
      <c r="S7750" t="s">
        <v>3346</v>
      </c>
      <c r="T7750" t="s">
        <v>16443</v>
      </c>
      <c r="U7750" s="75">
        <v>20000</v>
      </c>
      <c r="V7750">
        <v>2.75</v>
      </c>
      <c r="W7750">
        <v>55000</v>
      </c>
      <c r="AH7750" s="16"/>
      <c r="AI7750" t="s">
        <v>1375</v>
      </c>
    </row>
    <row r="7751" spans="1:35" x14ac:dyDescent="0.25">
      <c r="A7751" t="s">
        <v>16527</v>
      </c>
      <c r="B7751" s="1">
        <v>69</v>
      </c>
      <c r="C7751" t="s">
        <v>16440</v>
      </c>
      <c r="D7751">
        <v>6329152</v>
      </c>
      <c r="E7751" t="s">
        <v>16528</v>
      </c>
      <c r="F7751" t="s">
        <v>1363</v>
      </c>
      <c r="G7751" t="s">
        <v>1364</v>
      </c>
      <c r="H7751" s="3" t="s">
        <v>3067</v>
      </c>
      <c r="I7751">
        <v>2017</v>
      </c>
      <c r="J7751" s="15" t="s">
        <v>1766</v>
      </c>
      <c r="K7751">
        <v>2017</v>
      </c>
      <c r="L7751" t="s">
        <v>1367</v>
      </c>
      <c r="M7751" t="s">
        <v>16447</v>
      </c>
      <c r="N7751" t="s">
        <v>12035</v>
      </c>
      <c r="O7751">
        <v>0</v>
      </c>
      <c r="P7751" t="s">
        <v>849</v>
      </c>
      <c r="Q7751">
        <f t="shared" si="135"/>
        <v>5000</v>
      </c>
      <c r="R7751">
        <v>1204076</v>
      </c>
      <c r="S7751" t="s">
        <v>3346</v>
      </c>
      <c r="T7751" t="s">
        <v>16443</v>
      </c>
      <c r="U7751" s="75">
        <v>5000</v>
      </c>
      <c r="V7751">
        <v>3</v>
      </c>
      <c r="W7751">
        <v>15000</v>
      </c>
      <c r="AH7751" s="16"/>
      <c r="AI7751" t="s">
        <v>1375</v>
      </c>
    </row>
    <row r="7752" spans="1:35" x14ac:dyDescent="0.25">
      <c r="A7752" t="s">
        <v>16529</v>
      </c>
      <c r="B7752" s="1">
        <v>69</v>
      </c>
      <c r="C7752" t="s">
        <v>16440</v>
      </c>
      <c r="D7752">
        <v>6329152</v>
      </c>
      <c r="E7752" t="s">
        <v>16528</v>
      </c>
      <c r="F7752" t="s">
        <v>1363</v>
      </c>
      <c r="G7752" t="s">
        <v>1364</v>
      </c>
      <c r="H7752" s="3" t="s">
        <v>3067</v>
      </c>
      <c r="I7752">
        <v>2017</v>
      </c>
      <c r="J7752" s="15" t="s">
        <v>1766</v>
      </c>
      <c r="K7752">
        <v>2017</v>
      </c>
      <c r="L7752" t="s">
        <v>1367</v>
      </c>
      <c r="M7752" t="s">
        <v>16447</v>
      </c>
      <c r="N7752" t="s">
        <v>12035</v>
      </c>
      <c r="O7752">
        <v>0</v>
      </c>
      <c r="P7752" t="s">
        <v>849</v>
      </c>
      <c r="Q7752">
        <f t="shared" si="135"/>
        <v>5000</v>
      </c>
      <c r="R7752">
        <v>5490421</v>
      </c>
      <c r="S7752" t="s">
        <v>12611</v>
      </c>
      <c r="T7752" t="s">
        <v>12612</v>
      </c>
      <c r="U7752" s="75">
        <v>5000</v>
      </c>
      <c r="V7752">
        <v>2.4500000000000002</v>
      </c>
      <c r="W7752">
        <v>12250</v>
      </c>
      <c r="AH7752" s="16"/>
      <c r="AI7752" t="s">
        <v>1375</v>
      </c>
    </row>
    <row r="7753" spans="1:35" x14ac:dyDescent="0.25">
      <c r="A7753" t="s">
        <v>16530</v>
      </c>
      <c r="B7753" s="1">
        <v>69</v>
      </c>
      <c r="C7753" t="s">
        <v>16440</v>
      </c>
      <c r="D7753">
        <v>6756956</v>
      </c>
      <c r="E7753" t="s">
        <v>16531</v>
      </c>
      <c r="F7753" t="s">
        <v>1363</v>
      </c>
      <c r="G7753" t="s">
        <v>1364</v>
      </c>
      <c r="H7753" s="3" t="s">
        <v>6057</v>
      </c>
      <c r="I7753">
        <v>2017</v>
      </c>
      <c r="J7753" s="15" t="s">
        <v>6065</v>
      </c>
      <c r="K7753">
        <v>2017</v>
      </c>
      <c r="L7753" t="s">
        <v>1367</v>
      </c>
      <c r="M7753" t="s">
        <v>16532</v>
      </c>
      <c r="N7753" t="s">
        <v>16532</v>
      </c>
      <c r="O7753">
        <v>26600000000</v>
      </c>
      <c r="P7753" t="s">
        <v>16533</v>
      </c>
      <c r="Q7753">
        <f t="shared" si="135"/>
        <v>318</v>
      </c>
      <c r="R7753">
        <v>5490421</v>
      </c>
      <c r="S7753" t="s">
        <v>12611</v>
      </c>
      <c r="T7753" t="s">
        <v>12612</v>
      </c>
      <c r="U7753" s="75">
        <v>318</v>
      </c>
      <c r="V7753">
        <v>2.9</v>
      </c>
      <c r="W7753">
        <v>922.2</v>
      </c>
      <c r="AH7753" s="16"/>
      <c r="AI7753" t="s">
        <v>1375</v>
      </c>
    </row>
    <row r="7754" spans="1:35" x14ac:dyDescent="0.25">
      <c r="A7754" t="s">
        <v>16534</v>
      </c>
      <c r="B7754" s="1">
        <v>69</v>
      </c>
      <c r="C7754" t="s">
        <v>16440</v>
      </c>
      <c r="D7754">
        <v>6756956</v>
      </c>
      <c r="E7754" t="s">
        <v>16531</v>
      </c>
      <c r="F7754" t="s">
        <v>1363</v>
      </c>
      <c r="G7754" t="s">
        <v>1364</v>
      </c>
      <c r="H7754" s="3" t="s">
        <v>6057</v>
      </c>
      <c r="I7754">
        <v>2017</v>
      </c>
      <c r="J7754" s="15" t="s">
        <v>6065</v>
      </c>
      <c r="K7754">
        <v>2017</v>
      </c>
      <c r="L7754" t="s">
        <v>1367</v>
      </c>
      <c r="M7754" t="s">
        <v>16532</v>
      </c>
      <c r="N7754" t="s">
        <v>16532</v>
      </c>
      <c r="O7754">
        <v>26600000000</v>
      </c>
      <c r="P7754" t="s">
        <v>16533</v>
      </c>
      <c r="Q7754">
        <f t="shared" si="135"/>
        <v>318</v>
      </c>
      <c r="R7754">
        <v>1204076</v>
      </c>
      <c r="S7754" t="s">
        <v>3346</v>
      </c>
      <c r="T7754" t="s">
        <v>713</v>
      </c>
      <c r="U7754" s="75">
        <v>318</v>
      </c>
      <c r="V7754">
        <v>3</v>
      </c>
      <c r="W7754">
        <v>954</v>
      </c>
      <c r="AH7754" s="16"/>
      <c r="AI7754" t="s">
        <v>1375</v>
      </c>
    </row>
    <row r="7755" spans="1:35" x14ac:dyDescent="0.25">
      <c r="A7755" t="s">
        <v>16535</v>
      </c>
      <c r="B7755" s="1">
        <v>69</v>
      </c>
      <c r="C7755" t="s">
        <v>16440</v>
      </c>
      <c r="D7755">
        <v>6743781</v>
      </c>
      <c r="E7755" t="s">
        <v>16536</v>
      </c>
      <c r="F7755" t="s">
        <v>1363</v>
      </c>
      <c r="G7755" t="s">
        <v>1364</v>
      </c>
      <c r="H7755" s="3" t="s">
        <v>10004</v>
      </c>
      <c r="I7755">
        <v>2017</v>
      </c>
      <c r="J7755" s="15" t="s">
        <v>3115</v>
      </c>
      <c r="K7755">
        <v>2017</v>
      </c>
      <c r="L7755" t="s">
        <v>1367</v>
      </c>
      <c r="M7755" t="s">
        <v>16462</v>
      </c>
      <c r="N7755" t="s">
        <v>16462</v>
      </c>
      <c r="O7755">
        <v>0</v>
      </c>
      <c r="P7755" t="s">
        <v>849</v>
      </c>
      <c r="Q7755">
        <f t="shared" si="135"/>
        <v>33000</v>
      </c>
      <c r="R7755">
        <v>1204076</v>
      </c>
      <c r="S7755" t="s">
        <v>3346</v>
      </c>
      <c r="T7755" t="s">
        <v>16443</v>
      </c>
      <c r="U7755" s="75">
        <v>33000</v>
      </c>
      <c r="V7755">
        <v>2.5</v>
      </c>
      <c r="W7755">
        <v>82500</v>
      </c>
      <c r="AH7755" s="16"/>
      <c r="AI7755" t="s">
        <v>1375</v>
      </c>
    </row>
    <row r="7756" spans="1:35" x14ac:dyDescent="0.25">
      <c r="A7756" t="s">
        <v>16537</v>
      </c>
      <c r="B7756" s="1">
        <v>69</v>
      </c>
      <c r="C7756" t="s">
        <v>16440</v>
      </c>
      <c r="D7756">
        <v>6743781</v>
      </c>
      <c r="E7756" t="s">
        <v>16536</v>
      </c>
      <c r="F7756" t="s">
        <v>1363</v>
      </c>
      <c r="G7756" t="s">
        <v>1364</v>
      </c>
      <c r="H7756" s="3" t="s">
        <v>10004</v>
      </c>
      <c r="I7756">
        <v>2017</v>
      </c>
      <c r="J7756" s="15" t="s">
        <v>3115</v>
      </c>
      <c r="K7756">
        <v>2017</v>
      </c>
      <c r="L7756" t="s">
        <v>1367</v>
      </c>
      <c r="M7756" t="s">
        <v>16462</v>
      </c>
      <c r="N7756" t="s">
        <v>16462</v>
      </c>
      <c r="O7756">
        <v>0</v>
      </c>
      <c r="P7756" t="s">
        <v>849</v>
      </c>
      <c r="Q7756">
        <f t="shared" si="135"/>
        <v>33000</v>
      </c>
      <c r="R7756">
        <v>5490421</v>
      </c>
      <c r="S7756" t="s">
        <v>12611</v>
      </c>
      <c r="T7756" t="s">
        <v>12612</v>
      </c>
      <c r="U7756" s="75">
        <v>33000</v>
      </c>
      <c r="V7756">
        <v>2.69</v>
      </c>
      <c r="W7756">
        <v>88770</v>
      </c>
      <c r="AH7756" s="16"/>
      <c r="AI7756" t="s">
        <v>1375</v>
      </c>
    </row>
    <row r="7757" spans="1:35" x14ac:dyDescent="0.25">
      <c r="A7757" t="s">
        <v>16538</v>
      </c>
      <c r="B7757" s="1">
        <v>69</v>
      </c>
      <c r="C7757" t="s">
        <v>16440</v>
      </c>
      <c r="D7757">
        <v>7458274</v>
      </c>
      <c r="E7757" t="s">
        <v>16539</v>
      </c>
      <c r="F7757" t="s">
        <v>1363</v>
      </c>
      <c r="G7757" t="s">
        <v>1364</v>
      </c>
      <c r="H7757" s="3" t="s">
        <v>10052</v>
      </c>
      <c r="I7757">
        <v>2018</v>
      </c>
      <c r="J7757" s="15" t="s">
        <v>6216</v>
      </c>
      <c r="K7757">
        <v>2018</v>
      </c>
      <c r="L7757" t="s">
        <v>1367</v>
      </c>
      <c r="M7757" t="s">
        <v>11592</v>
      </c>
      <c r="N7757" t="s">
        <v>16450</v>
      </c>
      <c r="O7757">
        <v>26600000000</v>
      </c>
      <c r="P7757" t="s">
        <v>16451</v>
      </c>
      <c r="Q7757">
        <f t="shared" si="135"/>
        <v>5000</v>
      </c>
      <c r="R7757">
        <v>5490421</v>
      </c>
      <c r="S7757" t="s">
        <v>12611</v>
      </c>
      <c r="T7757" t="s">
        <v>12612</v>
      </c>
      <c r="U7757" s="75">
        <v>5000</v>
      </c>
      <c r="V7757">
        <v>2.95</v>
      </c>
      <c r="W7757">
        <v>14750</v>
      </c>
      <c r="AH7757" s="16"/>
      <c r="AI7757" t="s">
        <v>1375</v>
      </c>
    </row>
    <row r="7758" spans="1:35" x14ac:dyDescent="0.25">
      <c r="A7758" t="s">
        <v>16540</v>
      </c>
      <c r="B7758" s="1">
        <v>69</v>
      </c>
      <c r="C7758" t="s">
        <v>16440</v>
      </c>
      <c r="D7758">
        <v>7458274</v>
      </c>
      <c r="E7758" t="s">
        <v>16539</v>
      </c>
      <c r="F7758" t="s">
        <v>1363</v>
      </c>
      <c r="G7758" t="s">
        <v>1364</v>
      </c>
      <c r="H7758" s="3" t="s">
        <v>10052</v>
      </c>
      <c r="I7758">
        <v>2018</v>
      </c>
      <c r="J7758" s="15" t="s">
        <v>6216</v>
      </c>
      <c r="K7758">
        <v>2018</v>
      </c>
      <c r="L7758" t="s">
        <v>1367</v>
      </c>
      <c r="M7758" t="s">
        <v>11592</v>
      </c>
      <c r="N7758" t="s">
        <v>16450</v>
      </c>
      <c r="O7758">
        <v>26600000000</v>
      </c>
      <c r="P7758" t="s">
        <v>16451</v>
      </c>
      <c r="Q7758">
        <f t="shared" si="135"/>
        <v>5000</v>
      </c>
      <c r="R7758">
        <v>8163294</v>
      </c>
      <c r="S7758" t="s">
        <v>1382</v>
      </c>
      <c r="T7758" t="s">
        <v>587</v>
      </c>
      <c r="U7758" s="75">
        <v>5000</v>
      </c>
      <c r="V7758">
        <v>4</v>
      </c>
      <c r="W7758">
        <v>20000</v>
      </c>
      <c r="AH7758" s="16"/>
      <c r="AI7758" t="s">
        <v>1375</v>
      </c>
    </row>
    <row r="7759" spans="1:35" x14ac:dyDescent="0.25">
      <c r="A7759" t="s">
        <v>16541</v>
      </c>
      <c r="B7759" s="1">
        <v>69</v>
      </c>
      <c r="C7759" t="s">
        <v>16440</v>
      </c>
      <c r="D7759">
        <v>7458274</v>
      </c>
      <c r="E7759" t="s">
        <v>16539</v>
      </c>
      <c r="F7759" t="s">
        <v>1363</v>
      </c>
      <c r="G7759" t="s">
        <v>1364</v>
      </c>
      <c r="H7759" s="3" t="s">
        <v>10052</v>
      </c>
      <c r="I7759">
        <v>2018</v>
      </c>
      <c r="J7759" s="15" t="s">
        <v>6216</v>
      </c>
      <c r="K7759">
        <v>2018</v>
      </c>
      <c r="L7759" t="s">
        <v>1367</v>
      </c>
      <c r="M7759" t="s">
        <v>11592</v>
      </c>
      <c r="N7759" t="s">
        <v>16450</v>
      </c>
      <c r="O7759">
        <v>26600000000</v>
      </c>
      <c r="P7759" t="s">
        <v>16451</v>
      </c>
      <c r="Q7759">
        <f t="shared" si="135"/>
        <v>5000</v>
      </c>
      <c r="R7759">
        <v>1204076</v>
      </c>
      <c r="S7759" t="s">
        <v>3346</v>
      </c>
      <c r="T7759" t="s">
        <v>713</v>
      </c>
      <c r="U7759" s="75">
        <v>5000</v>
      </c>
      <c r="V7759">
        <v>2.5</v>
      </c>
      <c r="W7759">
        <v>12500</v>
      </c>
      <c r="AH7759" s="16"/>
      <c r="AI7759" t="s">
        <v>1375</v>
      </c>
    </row>
    <row r="7760" spans="1:35" x14ac:dyDescent="0.25">
      <c r="A7760" t="s">
        <v>16542</v>
      </c>
      <c r="B7760" s="1">
        <v>69</v>
      </c>
      <c r="C7760" t="s">
        <v>16440</v>
      </c>
      <c r="D7760">
        <v>7224877</v>
      </c>
      <c r="E7760" t="s">
        <v>16543</v>
      </c>
      <c r="F7760" t="s">
        <v>1363</v>
      </c>
      <c r="G7760" t="s">
        <v>1364</v>
      </c>
      <c r="H7760" s="3" t="s">
        <v>2630</v>
      </c>
      <c r="I7760">
        <v>2017</v>
      </c>
      <c r="J7760" s="15" t="s">
        <v>2631</v>
      </c>
      <c r="K7760">
        <v>2017</v>
      </c>
      <c r="L7760" t="s">
        <v>1367</v>
      </c>
      <c r="M7760" t="s">
        <v>16544</v>
      </c>
      <c r="N7760" t="s">
        <v>16545</v>
      </c>
      <c r="O7760">
        <v>0</v>
      </c>
      <c r="P7760" t="s">
        <v>849</v>
      </c>
      <c r="Q7760">
        <f t="shared" si="135"/>
        <v>5000</v>
      </c>
      <c r="R7760">
        <v>1204076</v>
      </c>
      <c r="S7760" t="s">
        <v>3346</v>
      </c>
      <c r="T7760" t="s">
        <v>713</v>
      </c>
      <c r="U7760" s="75">
        <v>5000</v>
      </c>
      <c r="V7760">
        <v>2.5</v>
      </c>
      <c r="W7760">
        <v>12500</v>
      </c>
      <c r="AH7760" s="16"/>
      <c r="AI7760" t="s">
        <v>1375</v>
      </c>
    </row>
    <row r="7761" spans="1:35" x14ac:dyDescent="0.25">
      <c r="A7761" t="s">
        <v>16546</v>
      </c>
      <c r="B7761" s="1">
        <v>69</v>
      </c>
      <c r="C7761" t="s">
        <v>16440</v>
      </c>
      <c r="D7761">
        <v>7232381</v>
      </c>
      <c r="E7761" t="s">
        <v>16547</v>
      </c>
      <c r="F7761" t="s">
        <v>1363</v>
      </c>
      <c r="G7761" t="s">
        <v>1364</v>
      </c>
      <c r="H7761" s="3" t="s">
        <v>6247</v>
      </c>
      <c r="I7761">
        <v>2017</v>
      </c>
      <c r="J7761" s="15" t="s">
        <v>7082</v>
      </c>
      <c r="K7761">
        <v>2017</v>
      </c>
      <c r="L7761" t="s">
        <v>1367</v>
      </c>
      <c r="M7761" t="s">
        <v>16548</v>
      </c>
      <c r="N7761" t="s">
        <v>16548</v>
      </c>
      <c r="O7761">
        <v>26600000000</v>
      </c>
      <c r="P7761" t="s">
        <v>849</v>
      </c>
      <c r="Q7761">
        <f t="shared" si="135"/>
        <v>2500</v>
      </c>
      <c r="R7761">
        <v>1204076</v>
      </c>
      <c r="S7761" t="s">
        <v>3346</v>
      </c>
      <c r="T7761" t="s">
        <v>713</v>
      </c>
      <c r="U7761" s="75">
        <v>2500</v>
      </c>
      <c r="V7761">
        <v>2.5</v>
      </c>
      <c r="W7761">
        <v>6250</v>
      </c>
      <c r="AH7761" s="16"/>
      <c r="AI7761" t="s">
        <v>1375</v>
      </c>
    </row>
    <row r="7762" spans="1:35" x14ac:dyDescent="0.25">
      <c r="A7762" t="s">
        <v>16549</v>
      </c>
      <c r="B7762" s="1">
        <v>69</v>
      </c>
      <c r="C7762" t="s">
        <v>16440</v>
      </c>
      <c r="D7762">
        <v>7537875</v>
      </c>
      <c r="E7762" t="s">
        <v>13909</v>
      </c>
      <c r="F7762" t="s">
        <v>1363</v>
      </c>
      <c r="G7762" t="s">
        <v>1364</v>
      </c>
      <c r="H7762" s="3" t="s">
        <v>6344</v>
      </c>
      <c r="I7762">
        <v>2018</v>
      </c>
      <c r="J7762" s="15" t="s">
        <v>7786</v>
      </c>
      <c r="K7762">
        <v>2018</v>
      </c>
      <c r="L7762" t="s">
        <v>1367</v>
      </c>
      <c r="M7762" t="s">
        <v>11592</v>
      </c>
      <c r="N7762" t="s">
        <v>16450</v>
      </c>
      <c r="O7762">
        <v>26600000000</v>
      </c>
      <c r="P7762" t="s">
        <v>16451</v>
      </c>
      <c r="Q7762">
        <f t="shared" si="135"/>
        <v>2000</v>
      </c>
      <c r="R7762">
        <v>1204076</v>
      </c>
      <c r="S7762" t="s">
        <v>3346</v>
      </c>
      <c r="T7762" t="s">
        <v>713</v>
      </c>
      <c r="U7762" s="75">
        <v>2000</v>
      </c>
      <c r="V7762">
        <v>2.5</v>
      </c>
      <c r="W7762">
        <v>5000</v>
      </c>
      <c r="AH7762" s="16"/>
      <c r="AI7762" t="s">
        <v>1375</v>
      </c>
    </row>
    <row r="7763" spans="1:35" x14ac:dyDescent="0.25">
      <c r="A7763" t="s">
        <v>16550</v>
      </c>
      <c r="B7763" s="1">
        <v>69</v>
      </c>
      <c r="C7763" t="s">
        <v>16440</v>
      </c>
      <c r="D7763">
        <v>7371918</v>
      </c>
      <c r="E7763" t="s">
        <v>16551</v>
      </c>
      <c r="F7763" t="s">
        <v>1363</v>
      </c>
      <c r="G7763" t="s">
        <v>1364</v>
      </c>
      <c r="H7763" s="3" t="s">
        <v>3910</v>
      </c>
      <c r="I7763">
        <v>2018</v>
      </c>
      <c r="J7763" s="15" t="s">
        <v>3911</v>
      </c>
      <c r="K7763">
        <v>2018</v>
      </c>
      <c r="L7763" t="s">
        <v>1367</v>
      </c>
      <c r="M7763" t="s">
        <v>16552</v>
      </c>
      <c r="N7763" t="s">
        <v>16553</v>
      </c>
      <c r="O7763">
        <v>26600000000</v>
      </c>
      <c r="P7763" t="s">
        <v>849</v>
      </c>
      <c r="Q7763">
        <f t="shared" si="135"/>
        <v>5000</v>
      </c>
      <c r="R7763">
        <v>1204076</v>
      </c>
      <c r="S7763" t="s">
        <v>3346</v>
      </c>
      <c r="T7763" t="s">
        <v>713</v>
      </c>
      <c r="U7763" s="75">
        <v>5000</v>
      </c>
      <c r="V7763">
        <v>2.5</v>
      </c>
      <c r="W7763">
        <v>12500</v>
      </c>
      <c r="AH7763" s="16"/>
      <c r="AI7763" t="s">
        <v>1375</v>
      </c>
    </row>
    <row r="7764" spans="1:35" x14ac:dyDescent="0.25">
      <c r="A7764" t="s">
        <v>16554</v>
      </c>
      <c r="B7764" s="1">
        <v>69</v>
      </c>
      <c r="C7764" t="s">
        <v>16440</v>
      </c>
      <c r="D7764">
        <v>7728530</v>
      </c>
      <c r="E7764" t="s">
        <v>16555</v>
      </c>
      <c r="F7764" t="s">
        <v>1363</v>
      </c>
      <c r="G7764" t="s">
        <v>1364</v>
      </c>
      <c r="H7764" s="3" t="s">
        <v>3202</v>
      </c>
      <c r="I7764">
        <v>2018</v>
      </c>
      <c r="J7764" s="15" t="s">
        <v>7776</v>
      </c>
      <c r="K7764">
        <v>2018</v>
      </c>
      <c r="L7764" t="s">
        <v>1367</v>
      </c>
      <c r="M7764" t="s">
        <v>11592</v>
      </c>
      <c r="N7764" t="s">
        <v>16450</v>
      </c>
      <c r="O7764">
        <v>26600000000</v>
      </c>
      <c r="P7764" t="s">
        <v>16451</v>
      </c>
      <c r="Q7764">
        <f t="shared" si="135"/>
        <v>3300</v>
      </c>
      <c r="R7764">
        <v>1204076</v>
      </c>
      <c r="S7764" t="s">
        <v>3346</v>
      </c>
      <c r="T7764" t="s">
        <v>713</v>
      </c>
      <c r="U7764" s="75">
        <v>3300</v>
      </c>
      <c r="V7764">
        <v>2.5</v>
      </c>
      <c r="W7764">
        <v>8250</v>
      </c>
      <c r="AH7764" s="16"/>
      <c r="AI7764" t="s">
        <v>1375</v>
      </c>
    </row>
    <row r="7765" spans="1:35" x14ac:dyDescent="0.25">
      <c r="A7765" t="s">
        <v>16556</v>
      </c>
      <c r="B7765" s="1">
        <v>69</v>
      </c>
      <c r="C7765" t="s">
        <v>16440</v>
      </c>
      <c r="D7765">
        <v>7888783</v>
      </c>
      <c r="E7765" t="s">
        <v>16557</v>
      </c>
      <c r="F7765" t="s">
        <v>1363</v>
      </c>
      <c r="G7765" t="s">
        <v>1364</v>
      </c>
      <c r="H7765" s="3" t="s">
        <v>12711</v>
      </c>
      <c r="I7765">
        <v>2018</v>
      </c>
      <c r="J7765" s="15" t="s">
        <v>6457</v>
      </c>
      <c r="K7765">
        <v>2018</v>
      </c>
      <c r="L7765" t="s">
        <v>1367</v>
      </c>
      <c r="M7765" t="s">
        <v>16473</v>
      </c>
      <c r="N7765" t="s">
        <v>16558</v>
      </c>
      <c r="O7765">
        <v>26600000000</v>
      </c>
      <c r="P7765" t="s">
        <v>16451</v>
      </c>
      <c r="Q7765">
        <f t="shared" si="135"/>
        <v>10000</v>
      </c>
      <c r="R7765">
        <v>8163294</v>
      </c>
      <c r="S7765" t="s">
        <v>1382</v>
      </c>
      <c r="T7765" t="s">
        <v>587</v>
      </c>
      <c r="U7765" s="75">
        <v>10000</v>
      </c>
      <c r="V7765">
        <v>3.49</v>
      </c>
      <c r="W7765">
        <v>34900</v>
      </c>
      <c r="AH7765" s="16"/>
      <c r="AI7765" t="s">
        <v>1375</v>
      </c>
    </row>
    <row r="7766" spans="1:35" x14ac:dyDescent="0.25">
      <c r="A7766" t="s">
        <v>16559</v>
      </c>
      <c r="B7766" s="1">
        <v>69</v>
      </c>
      <c r="C7766" t="s">
        <v>16440</v>
      </c>
      <c r="D7766">
        <v>7888783</v>
      </c>
      <c r="E7766" t="s">
        <v>16557</v>
      </c>
      <c r="F7766" t="s">
        <v>1363</v>
      </c>
      <c r="G7766" t="s">
        <v>1364</v>
      </c>
      <c r="H7766" s="3" t="s">
        <v>12711</v>
      </c>
      <c r="I7766">
        <v>2018</v>
      </c>
      <c r="J7766" s="15" t="s">
        <v>6457</v>
      </c>
      <c r="K7766">
        <v>2018</v>
      </c>
      <c r="L7766" t="s">
        <v>1367</v>
      </c>
      <c r="M7766" t="s">
        <v>16473</v>
      </c>
      <c r="N7766" t="s">
        <v>16558</v>
      </c>
      <c r="O7766">
        <v>26600000000</v>
      </c>
      <c r="P7766" t="s">
        <v>16451</v>
      </c>
      <c r="Q7766">
        <f t="shared" si="135"/>
        <v>10000</v>
      </c>
      <c r="R7766">
        <v>1204076</v>
      </c>
      <c r="S7766" t="s">
        <v>3346</v>
      </c>
      <c r="T7766" t="s">
        <v>713</v>
      </c>
      <c r="U7766" s="75">
        <v>10000</v>
      </c>
      <c r="V7766">
        <v>2.5</v>
      </c>
      <c r="W7766">
        <v>25000</v>
      </c>
      <c r="AH7766" s="16"/>
      <c r="AI7766" t="s">
        <v>1375</v>
      </c>
    </row>
    <row r="7767" spans="1:35" x14ac:dyDescent="0.25">
      <c r="A7767" t="s">
        <v>16560</v>
      </c>
      <c r="B7767" s="1">
        <v>69</v>
      </c>
      <c r="C7767" t="s">
        <v>16440</v>
      </c>
      <c r="D7767">
        <v>14969335</v>
      </c>
      <c r="E7767" t="s">
        <v>16561</v>
      </c>
      <c r="F7767" t="s">
        <v>1363</v>
      </c>
      <c r="G7767" t="s">
        <v>1364</v>
      </c>
      <c r="H7767" s="3" t="s">
        <v>7804</v>
      </c>
      <c r="I7767">
        <v>2021</v>
      </c>
      <c r="J7767" s="15" t="s">
        <v>4342</v>
      </c>
      <c r="K7767">
        <v>2021</v>
      </c>
      <c r="L7767" t="s">
        <v>1367</v>
      </c>
      <c r="M7767" t="s">
        <v>11592</v>
      </c>
      <c r="N7767" t="s">
        <v>16450</v>
      </c>
      <c r="O7767">
        <v>26600000000</v>
      </c>
      <c r="P7767" t="s">
        <v>16451</v>
      </c>
      <c r="Q7767">
        <f t="shared" si="135"/>
        <v>16000</v>
      </c>
      <c r="R7767">
        <v>5490421</v>
      </c>
      <c r="S7767" t="s">
        <v>12611</v>
      </c>
      <c r="T7767" t="s">
        <v>16562</v>
      </c>
      <c r="U7767" s="75">
        <v>16000</v>
      </c>
      <c r="V7767">
        <v>3.25</v>
      </c>
      <c r="W7767">
        <v>52000</v>
      </c>
      <c r="AH7767" s="16"/>
      <c r="AI7767" t="s">
        <v>1375</v>
      </c>
    </row>
    <row r="7768" spans="1:35" x14ac:dyDescent="0.25">
      <c r="A7768" t="s">
        <v>16563</v>
      </c>
      <c r="B7768" s="1">
        <v>69</v>
      </c>
      <c r="C7768" t="s">
        <v>16440</v>
      </c>
      <c r="D7768">
        <v>14972603</v>
      </c>
      <c r="E7768" t="s">
        <v>16564</v>
      </c>
      <c r="F7768" t="s">
        <v>1363</v>
      </c>
      <c r="G7768" t="s">
        <v>1364</v>
      </c>
      <c r="H7768" s="3" t="s">
        <v>1949</v>
      </c>
      <c r="I7768">
        <v>2021</v>
      </c>
      <c r="J7768" s="15" t="s">
        <v>10173</v>
      </c>
      <c r="K7768">
        <v>2021</v>
      </c>
      <c r="L7768" t="s">
        <v>1367</v>
      </c>
      <c r="M7768" t="s">
        <v>16473</v>
      </c>
      <c r="N7768" t="s">
        <v>16558</v>
      </c>
      <c r="O7768">
        <v>26600000000</v>
      </c>
      <c r="P7768" t="s">
        <v>16451</v>
      </c>
      <c r="Q7768">
        <f t="shared" si="135"/>
        <v>14665</v>
      </c>
      <c r="R7768">
        <v>5490421</v>
      </c>
      <c r="S7768" t="s">
        <v>12611</v>
      </c>
      <c r="T7768" t="s">
        <v>16562</v>
      </c>
      <c r="U7768" s="75">
        <v>14665</v>
      </c>
      <c r="V7768">
        <v>3.25</v>
      </c>
      <c r="W7768">
        <v>47661.25</v>
      </c>
      <c r="AH7768" s="16"/>
      <c r="AI7768" t="s">
        <v>1375</v>
      </c>
    </row>
    <row r="7769" spans="1:35" x14ac:dyDescent="0.25">
      <c r="A7769" t="s">
        <v>16565</v>
      </c>
      <c r="B7769" s="1">
        <v>69</v>
      </c>
      <c r="C7769" t="s">
        <v>16440</v>
      </c>
      <c r="D7769">
        <v>12323543</v>
      </c>
      <c r="E7769" t="s">
        <v>16566</v>
      </c>
      <c r="F7769" t="s">
        <v>1363</v>
      </c>
      <c r="G7769" t="s">
        <v>1391</v>
      </c>
      <c r="H7769" s="3" t="s">
        <v>15028</v>
      </c>
      <c r="I7769">
        <v>2020</v>
      </c>
      <c r="J7769" s="15" t="s">
        <v>4835</v>
      </c>
      <c r="K7769">
        <v>2020</v>
      </c>
      <c r="L7769" t="s">
        <v>1367</v>
      </c>
      <c r="M7769" t="s">
        <v>11592</v>
      </c>
      <c r="N7769" t="s">
        <v>16450</v>
      </c>
      <c r="O7769">
        <v>26600000000</v>
      </c>
      <c r="P7769" t="s">
        <v>16451</v>
      </c>
      <c r="Q7769">
        <f t="shared" si="135"/>
        <v>1800</v>
      </c>
      <c r="R7769">
        <v>1204076</v>
      </c>
      <c r="S7769" t="s">
        <v>3346</v>
      </c>
      <c r="T7769" t="s">
        <v>713</v>
      </c>
      <c r="U7769" s="75">
        <v>1800</v>
      </c>
      <c r="V7769">
        <v>2.25</v>
      </c>
      <c r="W7769">
        <v>4050</v>
      </c>
      <c r="AH7769" s="16"/>
      <c r="AI7769" t="s">
        <v>1375</v>
      </c>
    </row>
    <row r="7770" spans="1:35" x14ac:dyDescent="0.25">
      <c r="A7770" t="s">
        <v>16567</v>
      </c>
      <c r="B7770" s="1">
        <v>69</v>
      </c>
      <c r="C7770" t="s">
        <v>16440</v>
      </c>
      <c r="D7770">
        <v>13225871</v>
      </c>
      <c r="E7770" t="s">
        <v>16568</v>
      </c>
      <c r="F7770" t="s">
        <v>1363</v>
      </c>
      <c r="G7770" t="s">
        <v>1391</v>
      </c>
      <c r="H7770" s="3" t="s">
        <v>10134</v>
      </c>
      <c r="I7770">
        <v>2020</v>
      </c>
      <c r="J7770" s="15" t="s">
        <v>10135</v>
      </c>
      <c r="K7770">
        <v>2020</v>
      </c>
      <c r="L7770" t="s">
        <v>1367</v>
      </c>
      <c r="M7770" t="s">
        <v>11592</v>
      </c>
      <c r="N7770" t="s">
        <v>16450</v>
      </c>
      <c r="O7770">
        <v>26600000000</v>
      </c>
      <c r="P7770" t="s">
        <v>16451</v>
      </c>
      <c r="Q7770">
        <f t="shared" si="135"/>
        <v>960</v>
      </c>
      <c r="R7770">
        <v>1204076</v>
      </c>
      <c r="S7770" t="s">
        <v>3346</v>
      </c>
      <c r="T7770" t="s">
        <v>713</v>
      </c>
      <c r="U7770" s="75">
        <v>960</v>
      </c>
      <c r="V7770">
        <v>2.15</v>
      </c>
      <c r="W7770">
        <v>2064</v>
      </c>
      <c r="AH7770" s="16"/>
      <c r="AI7770" t="s">
        <v>1375</v>
      </c>
    </row>
    <row r="7771" spans="1:35" x14ac:dyDescent="0.25">
      <c r="A7771" t="s">
        <v>16569</v>
      </c>
      <c r="B7771" s="1">
        <v>69</v>
      </c>
      <c r="C7771" t="s">
        <v>16440</v>
      </c>
      <c r="D7771">
        <v>13225871</v>
      </c>
      <c r="E7771" t="s">
        <v>16568</v>
      </c>
      <c r="F7771" t="s">
        <v>1363</v>
      </c>
      <c r="G7771" t="s">
        <v>1391</v>
      </c>
      <c r="H7771" s="3" t="s">
        <v>10134</v>
      </c>
      <c r="I7771">
        <v>2020</v>
      </c>
      <c r="J7771" s="15" t="s">
        <v>10135</v>
      </c>
      <c r="K7771">
        <v>2020</v>
      </c>
      <c r="L7771" t="s">
        <v>1367</v>
      </c>
      <c r="M7771" t="s">
        <v>11592</v>
      </c>
      <c r="N7771" t="s">
        <v>16450</v>
      </c>
      <c r="O7771">
        <v>26600000000</v>
      </c>
      <c r="P7771" t="s">
        <v>16451</v>
      </c>
      <c r="Q7771">
        <f t="shared" si="135"/>
        <v>960</v>
      </c>
      <c r="R7771">
        <v>5490421</v>
      </c>
      <c r="S7771" t="s">
        <v>12611</v>
      </c>
      <c r="T7771" t="s">
        <v>16562</v>
      </c>
      <c r="U7771" s="75">
        <v>960</v>
      </c>
      <c r="V7771">
        <v>2.2000000000000002</v>
      </c>
      <c r="W7771">
        <v>2112</v>
      </c>
      <c r="AH7771" s="16"/>
      <c r="AI7771" t="s">
        <v>1375</v>
      </c>
    </row>
    <row r="7772" spans="1:35" x14ac:dyDescent="0.25">
      <c r="A7772" t="s">
        <v>16570</v>
      </c>
      <c r="B7772" s="1">
        <v>69</v>
      </c>
      <c r="C7772" t="s">
        <v>16440</v>
      </c>
      <c r="D7772">
        <v>13211285</v>
      </c>
      <c r="E7772" t="s">
        <v>16571</v>
      </c>
      <c r="F7772" t="s">
        <v>1363</v>
      </c>
      <c r="G7772" t="s">
        <v>1391</v>
      </c>
      <c r="H7772" s="3" t="s">
        <v>10141</v>
      </c>
      <c r="I7772">
        <v>2020</v>
      </c>
      <c r="J7772" s="15" t="s">
        <v>10134</v>
      </c>
      <c r="K7772">
        <v>2020</v>
      </c>
      <c r="L7772" t="s">
        <v>1367</v>
      </c>
      <c r="M7772" t="s">
        <v>11592</v>
      </c>
      <c r="N7772" t="s">
        <v>16450</v>
      </c>
      <c r="O7772">
        <v>26600000000</v>
      </c>
      <c r="P7772" t="s">
        <v>16451</v>
      </c>
      <c r="Q7772">
        <f t="shared" si="135"/>
        <v>300</v>
      </c>
      <c r="R7772">
        <v>1204076</v>
      </c>
      <c r="S7772" t="s">
        <v>3346</v>
      </c>
      <c r="T7772" t="s">
        <v>713</v>
      </c>
      <c r="U7772" s="75">
        <v>300</v>
      </c>
      <c r="V7772">
        <v>2.15</v>
      </c>
      <c r="W7772">
        <v>645</v>
      </c>
      <c r="AH7772" s="16"/>
      <c r="AI7772" t="s">
        <v>1375</v>
      </c>
    </row>
    <row r="7773" spans="1:35" x14ac:dyDescent="0.25">
      <c r="A7773" t="s">
        <v>16572</v>
      </c>
      <c r="B7773" s="1">
        <v>69</v>
      </c>
      <c r="C7773" t="s">
        <v>16440</v>
      </c>
      <c r="D7773">
        <v>13211285</v>
      </c>
      <c r="E7773" t="s">
        <v>16571</v>
      </c>
      <c r="F7773" t="s">
        <v>1363</v>
      </c>
      <c r="G7773" t="s">
        <v>1391</v>
      </c>
      <c r="H7773" s="3" t="s">
        <v>10141</v>
      </c>
      <c r="I7773">
        <v>2020</v>
      </c>
      <c r="J7773" s="15" t="s">
        <v>10134</v>
      </c>
      <c r="K7773">
        <v>2020</v>
      </c>
      <c r="L7773" t="s">
        <v>1367</v>
      </c>
      <c r="M7773" t="s">
        <v>11592</v>
      </c>
      <c r="N7773" t="s">
        <v>16450</v>
      </c>
      <c r="O7773">
        <v>26600000000</v>
      </c>
      <c r="P7773" t="s">
        <v>16451</v>
      </c>
      <c r="Q7773">
        <f t="shared" si="135"/>
        <v>300</v>
      </c>
      <c r="R7773">
        <v>5490421</v>
      </c>
      <c r="S7773" t="s">
        <v>12611</v>
      </c>
      <c r="T7773" t="s">
        <v>16573</v>
      </c>
      <c r="U7773" s="75">
        <v>300</v>
      </c>
      <c r="V7773">
        <v>2.2000000000000002</v>
      </c>
      <c r="W7773">
        <v>660</v>
      </c>
      <c r="AH7773" s="16"/>
      <c r="AI7773" t="s">
        <v>1375</v>
      </c>
    </row>
    <row r="7774" spans="1:35" x14ac:dyDescent="0.25">
      <c r="A7774" t="s">
        <v>16574</v>
      </c>
      <c r="B7774" s="1">
        <v>69</v>
      </c>
      <c r="C7774" t="s">
        <v>16440</v>
      </c>
      <c r="D7774">
        <v>15324699</v>
      </c>
      <c r="E7774" t="s">
        <v>8579</v>
      </c>
      <c r="F7774" t="s">
        <v>1363</v>
      </c>
      <c r="G7774" t="s">
        <v>1364</v>
      </c>
      <c r="H7774" s="3" t="s">
        <v>4371</v>
      </c>
      <c r="I7774">
        <v>2021</v>
      </c>
      <c r="J7774" s="15" t="s">
        <v>4372</v>
      </c>
      <c r="K7774">
        <v>2021</v>
      </c>
      <c r="L7774" t="s">
        <v>1367</v>
      </c>
      <c r="M7774" t="s">
        <v>11592</v>
      </c>
      <c r="N7774" t="s">
        <v>16450</v>
      </c>
      <c r="O7774">
        <v>26600000000</v>
      </c>
      <c r="P7774" t="s">
        <v>16451</v>
      </c>
      <c r="Q7774">
        <f t="shared" si="135"/>
        <v>7800</v>
      </c>
      <c r="R7774">
        <v>12145343</v>
      </c>
      <c r="S7774" t="s">
        <v>16575</v>
      </c>
      <c r="T7774" t="s">
        <v>16576</v>
      </c>
      <c r="U7774" s="75">
        <v>7800</v>
      </c>
      <c r="V7774">
        <v>65</v>
      </c>
      <c r="W7774">
        <v>507000</v>
      </c>
      <c r="AH7774" s="16"/>
      <c r="AI7774" t="s">
        <v>1375</v>
      </c>
    </row>
    <row r="7775" spans="1:35" x14ac:dyDescent="0.25">
      <c r="A7775" t="s">
        <v>16577</v>
      </c>
      <c r="B7775" s="1">
        <v>69</v>
      </c>
      <c r="C7775" t="s">
        <v>16440</v>
      </c>
      <c r="D7775">
        <v>13296507</v>
      </c>
      <c r="E7775" t="s">
        <v>16578</v>
      </c>
      <c r="F7775" t="s">
        <v>1363</v>
      </c>
      <c r="G7775" t="s">
        <v>1391</v>
      </c>
      <c r="H7775" s="3" t="s">
        <v>3545</v>
      </c>
      <c r="I7775">
        <v>2020</v>
      </c>
      <c r="J7775" s="15" t="s">
        <v>3546</v>
      </c>
      <c r="K7775">
        <v>2020</v>
      </c>
      <c r="L7775" t="s">
        <v>1367</v>
      </c>
      <c r="M7775" t="s">
        <v>11592</v>
      </c>
      <c r="N7775" t="s">
        <v>16450</v>
      </c>
      <c r="O7775">
        <v>26600000000</v>
      </c>
      <c r="P7775" t="s">
        <v>16451</v>
      </c>
      <c r="Q7775">
        <f t="shared" si="135"/>
        <v>1724</v>
      </c>
      <c r="R7775">
        <v>1204076</v>
      </c>
      <c r="S7775" t="s">
        <v>3346</v>
      </c>
      <c r="T7775" t="s">
        <v>713</v>
      </c>
      <c r="U7775" s="75">
        <v>1724</v>
      </c>
      <c r="V7775">
        <v>2.1</v>
      </c>
      <c r="W7775">
        <v>3620.4</v>
      </c>
      <c r="AH7775" s="16"/>
      <c r="AI7775" t="s">
        <v>1375</v>
      </c>
    </row>
    <row r="7776" spans="1:35" x14ac:dyDescent="0.25">
      <c r="A7776" t="s">
        <v>16579</v>
      </c>
      <c r="B7776" s="1">
        <v>69</v>
      </c>
      <c r="C7776" t="s">
        <v>16440</v>
      </c>
      <c r="D7776">
        <v>13296507</v>
      </c>
      <c r="E7776" t="s">
        <v>16578</v>
      </c>
      <c r="F7776" t="s">
        <v>1363</v>
      </c>
      <c r="G7776" t="s">
        <v>1391</v>
      </c>
      <c r="H7776" s="3" t="s">
        <v>3545</v>
      </c>
      <c r="I7776">
        <v>2020</v>
      </c>
      <c r="J7776" s="15" t="s">
        <v>3546</v>
      </c>
      <c r="K7776">
        <v>2020</v>
      </c>
      <c r="L7776" t="s">
        <v>1367</v>
      </c>
      <c r="M7776" t="s">
        <v>11592</v>
      </c>
      <c r="N7776" t="s">
        <v>16450</v>
      </c>
      <c r="O7776">
        <v>26600000000</v>
      </c>
      <c r="P7776" t="s">
        <v>16451</v>
      </c>
      <c r="Q7776">
        <f t="shared" si="135"/>
        <v>1724</v>
      </c>
      <c r="R7776">
        <v>5490421</v>
      </c>
      <c r="S7776" t="s">
        <v>12611</v>
      </c>
      <c r="T7776" t="s">
        <v>16573</v>
      </c>
      <c r="U7776" s="75">
        <v>1724</v>
      </c>
      <c r="V7776">
        <v>2.1</v>
      </c>
      <c r="W7776">
        <v>3620.4</v>
      </c>
      <c r="AH7776" s="16"/>
      <c r="AI7776" t="s">
        <v>1375</v>
      </c>
    </row>
    <row r="7777" spans="1:35" x14ac:dyDescent="0.25">
      <c r="A7777" t="s">
        <v>16580</v>
      </c>
      <c r="B7777" s="1">
        <v>69</v>
      </c>
      <c r="C7777" t="s">
        <v>16440</v>
      </c>
      <c r="D7777">
        <v>15363155</v>
      </c>
      <c r="E7777" t="s">
        <v>3273</v>
      </c>
      <c r="F7777" t="s">
        <v>1363</v>
      </c>
      <c r="G7777" t="s">
        <v>1364</v>
      </c>
      <c r="H7777" s="3" t="s">
        <v>4384</v>
      </c>
      <c r="I7777">
        <v>2021</v>
      </c>
      <c r="J7777" s="15" t="s">
        <v>4270</v>
      </c>
      <c r="K7777">
        <v>2021</v>
      </c>
      <c r="L7777" t="s">
        <v>1367</v>
      </c>
      <c r="M7777" t="s">
        <v>11592</v>
      </c>
      <c r="N7777" t="s">
        <v>16450</v>
      </c>
      <c r="O7777">
        <v>26600000000</v>
      </c>
      <c r="P7777" t="s">
        <v>16451</v>
      </c>
      <c r="Q7777">
        <f t="shared" si="135"/>
        <v>1500</v>
      </c>
      <c r="R7777">
        <v>5490421</v>
      </c>
      <c r="S7777" t="s">
        <v>12611</v>
      </c>
      <c r="T7777" t="s">
        <v>16581</v>
      </c>
      <c r="U7777" s="75">
        <v>1500</v>
      </c>
      <c r="V7777">
        <v>3.25</v>
      </c>
      <c r="W7777">
        <v>4875</v>
      </c>
      <c r="AH7777" s="16"/>
      <c r="AI7777" t="s">
        <v>1375</v>
      </c>
    </row>
    <row r="7778" spans="1:35" x14ac:dyDescent="0.25">
      <c r="A7778" t="s">
        <v>16582</v>
      </c>
      <c r="B7778" s="1">
        <v>69</v>
      </c>
      <c r="C7778" t="s">
        <v>16440</v>
      </c>
      <c r="D7778">
        <v>15373215</v>
      </c>
      <c r="E7778" t="s">
        <v>16583</v>
      </c>
      <c r="F7778" t="s">
        <v>1363</v>
      </c>
      <c r="G7778" t="s">
        <v>1364</v>
      </c>
      <c r="H7778" s="3" t="s">
        <v>4384</v>
      </c>
      <c r="I7778">
        <v>2021</v>
      </c>
      <c r="J7778" s="15" t="s">
        <v>4270</v>
      </c>
      <c r="K7778">
        <v>2021</v>
      </c>
      <c r="L7778" t="s">
        <v>1367</v>
      </c>
      <c r="M7778" t="s">
        <v>16473</v>
      </c>
      <c r="N7778" t="s">
        <v>16558</v>
      </c>
      <c r="O7778">
        <v>26600000000</v>
      </c>
      <c r="P7778" t="s">
        <v>16451</v>
      </c>
      <c r="Q7778">
        <f t="shared" si="135"/>
        <v>27690</v>
      </c>
      <c r="R7778">
        <v>5490421</v>
      </c>
      <c r="S7778" t="s">
        <v>12611</v>
      </c>
      <c r="T7778" t="s">
        <v>16584</v>
      </c>
      <c r="U7778" s="75">
        <v>27690</v>
      </c>
      <c r="V7778">
        <v>3.25</v>
      </c>
      <c r="W7778">
        <v>89992.5</v>
      </c>
      <c r="AH7778" s="16"/>
      <c r="AI7778" t="s">
        <v>1375</v>
      </c>
    </row>
    <row r="7779" spans="1:35" x14ac:dyDescent="0.25">
      <c r="A7779" t="s">
        <v>16585</v>
      </c>
      <c r="B7779" s="1">
        <v>69</v>
      </c>
      <c r="C7779" t="s">
        <v>16440</v>
      </c>
      <c r="D7779">
        <v>14991578</v>
      </c>
      <c r="E7779" t="s">
        <v>8579</v>
      </c>
      <c r="F7779" t="s">
        <v>1363</v>
      </c>
      <c r="G7779" t="s">
        <v>1364</v>
      </c>
      <c r="H7779" s="3" t="s">
        <v>10173</v>
      </c>
      <c r="I7779">
        <v>2021</v>
      </c>
      <c r="J7779" s="15" t="s">
        <v>4029</v>
      </c>
      <c r="K7779">
        <v>2021</v>
      </c>
      <c r="L7779" t="s">
        <v>1367</v>
      </c>
      <c r="M7779" t="s">
        <v>11592</v>
      </c>
      <c r="N7779" t="s">
        <v>16450</v>
      </c>
      <c r="O7779">
        <v>26600000000</v>
      </c>
      <c r="P7779" t="s">
        <v>16451</v>
      </c>
      <c r="Q7779">
        <f t="shared" si="135"/>
        <v>10700</v>
      </c>
      <c r="R7779">
        <v>5490421</v>
      </c>
      <c r="S7779" t="s">
        <v>12611</v>
      </c>
      <c r="T7779" t="s">
        <v>16586</v>
      </c>
      <c r="U7779" s="75">
        <v>10700</v>
      </c>
      <c r="V7779">
        <v>3.25</v>
      </c>
      <c r="W7779">
        <v>34775</v>
      </c>
      <c r="AH7779" s="16"/>
      <c r="AI7779" t="s">
        <v>1375</v>
      </c>
    </row>
    <row r="7780" spans="1:35" x14ac:dyDescent="0.25">
      <c r="A7780" t="s">
        <v>16587</v>
      </c>
      <c r="B7780" s="1">
        <v>69</v>
      </c>
      <c r="C7780" t="s">
        <v>16440</v>
      </c>
      <c r="D7780">
        <v>15083411</v>
      </c>
      <c r="E7780" t="s">
        <v>16588</v>
      </c>
      <c r="F7780" t="s">
        <v>1363</v>
      </c>
      <c r="G7780" t="s">
        <v>1364</v>
      </c>
      <c r="H7780" s="3" t="s">
        <v>4439</v>
      </c>
      <c r="I7780">
        <v>2021</v>
      </c>
      <c r="J7780" s="15" t="s">
        <v>1680</v>
      </c>
      <c r="K7780">
        <v>2021</v>
      </c>
      <c r="L7780" t="s">
        <v>1367</v>
      </c>
      <c r="M7780" t="s">
        <v>11592</v>
      </c>
      <c r="N7780" t="s">
        <v>16450</v>
      </c>
      <c r="O7780">
        <v>26600000000</v>
      </c>
      <c r="P7780" t="s">
        <v>16451</v>
      </c>
      <c r="Q7780">
        <f t="shared" si="135"/>
        <v>15000</v>
      </c>
      <c r="R7780">
        <v>5490421</v>
      </c>
      <c r="S7780" t="s">
        <v>12611</v>
      </c>
      <c r="T7780" t="s">
        <v>16589</v>
      </c>
      <c r="U7780" s="75">
        <v>15000</v>
      </c>
      <c r="V7780">
        <v>3.25</v>
      </c>
      <c r="W7780">
        <v>48750</v>
      </c>
      <c r="AH7780" s="16"/>
      <c r="AI7780" t="s">
        <v>1375</v>
      </c>
    </row>
    <row r="7781" spans="1:35" x14ac:dyDescent="0.25">
      <c r="A7781" t="s">
        <v>16590</v>
      </c>
      <c r="B7781" s="1">
        <v>69</v>
      </c>
      <c r="C7781" t="s">
        <v>16440</v>
      </c>
      <c r="D7781">
        <v>15085910</v>
      </c>
      <c r="E7781" t="s">
        <v>8492</v>
      </c>
      <c r="F7781" t="s">
        <v>1363</v>
      </c>
      <c r="G7781" t="s">
        <v>1364</v>
      </c>
      <c r="H7781" s="3" t="s">
        <v>4439</v>
      </c>
      <c r="I7781">
        <v>2021</v>
      </c>
      <c r="J7781" s="15" t="s">
        <v>1680</v>
      </c>
      <c r="K7781">
        <v>2021</v>
      </c>
      <c r="L7781" t="s">
        <v>1367</v>
      </c>
      <c r="M7781" t="s">
        <v>11592</v>
      </c>
      <c r="N7781" t="s">
        <v>16450</v>
      </c>
      <c r="O7781">
        <v>26600000000</v>
      </c>
      <c r="P7781" t="s">
        <v>16451</v>
      </c>
      <c r="Q7781">
        <f t="shared" si="135"/>
        <v>10700</v>
      </c>
      <c r="R7781">
        <v>5490421</v>
      </c>
      <c r="S7781" t="s">
        <v>12611</v>
      </c>
      <c r="T7781" t="s">
        <v>16589</v>
      </c>
      <c r="U7781" s="75">
        <v>10700</v>
      </c>
      <c r="V7781">
        <v>3.25</v>
      </c>
      <c r="W7781">
        <v>34775</v>
      </c>
      <c r="AH7781" s="16"/>
      <c r="AI7781" t="s">
        <v>1375</v>
      </c>
    </row>
    <row r="7782" spans="1:35" x14ac:dyDescent="0.25">
      <c r="A7782" t="s">
        <v>16591</v>
      </c>
      <c r="B7782" s="1">
        <v>69</v>
      </c>
      <c r="C7782" t="s">
        <v>16440</v>
      </c>
      <c r="D7782">
        <v>15167798</v>
      </c>
      <c r="E7782" t="s">
        <v>16592</v>
      </c>
      <c r="F7782" t="s">
        <v>1363</v>
      </c>
      <c r="G7782" t="s">
        <v>1364</v>
      </c>
      <c r="H7782" s="3" t="s">
        <v>2090</v>
      </c>
      <c r="I7782">
        <v>2021</v>
      </c>
      <c r="J7782" s="15" t="s">
        <v>2091</v>
      </c>
      <c r="K7782">
        <v>2021</v>
      </c>
      <c r="L7782" t="s">
        <v>1367</v>
      </c>
      <c r="M7782" t="s">
        <v>16473</v>
      </c>
      <c r="N7782" t="s">
        <v>16558</v>
      </c>
      <c r="O7782">
        <v>26600000000</v>
      </c>
      <c r="P7782" t="s">
        <v>16451</v>
      </c>
      <c r="Q7782">
        <f t="shared" si="135"/>
        <v>2000</v>
      </c>
      <c r="R7782">
        <v>5490421</v>
      </c>
      <c r="S7782" t="s">
        <v>12611</v>
      </c>
      <c r="T7782" t="s">
        <v>16573</v>
      </c>
      <c r="U7782" s="75">
        <v>2000</v>
      </c>
      <c r="V7782">
        <v>3.25</v>
      </c>
      <c r="W7782">
        <v>6500</v>
      </c>
      <c r="AH7782" s="16"/>
      <c r="AI7782" t="s">
        <v>1375</v>
      </c>
    </row>
    <row r="7783" spans="1:35" x14ac:dyDescent="0.25">
      <c r="A7783" t="s">
        <v>16593</v>
      </c>
      <c r="B7783" s="1">
        <v>69</v>
      </c>
      <c r="C7783" t="s">
        <v>16440</v>
      </c>
      <c r="D7783">
        <v>15089819</v>
      </c>
      <c r="E7783" t="s">
        <v>12574</v>
      </c>
      <c r="F7783" t="s">
        <v>1363</v>
      </c>
      <c r="G7783" t="s">
        <v>1364</v>
      </c>
      <c r="H7783" s="3" t="s">
        <v>4439</v>
      </c>
      <c r="I7783">
        <v>2021</v>
      </c>
      <c r="J7783" s="15" t="s">
        <v>1850</v>
      </c>
      <c r="K7783">
        <v>2021</v>
      </c>
      <c r="L7783" t="s">
        <v>1367</v>
      </c>
      <c r="M7783" t="s">
        <v>11592</v>
      </c>
      <c r="N7783" t="s">
        <v>16450</v>
      </c>
      <c r="O7783">
        <v>26600000000</v>
      </c>
      <c r="P7783" t="s">
        <v>16451</v>
      </c>
      <c r="Q7783">
        <f t="shared" si="135"/>
        <v>5000</v>
      </c>
      <c r="R7783">
        <v>5490421</v>
      </c>
      <c r="S7783" t="s">
        <v>12611</v>
      </c>
      <c r="T7783" t="s">
        <v>16562</v>
      </c>
      <c r="U7783" s="75">
        <v>5000</v>
      </c>
      <c r="V7783">
        <v>3.25</v>
      </c>
      <c r="W7783">
        <v>16250</v>
      </c>
      <c r="AH7783" s="16"/>
      <c r="AI7783" t="s">
        <v>1375</v>
      </c>
    </row>
    <row r="7784" spans="1:35" x14ac:dyDescent="0.25">
      <c r="A7784" t="s">
        <v>16594</v>
      </c>
      <c r="B7784" s="1">
        <v>69</v>
      </c>
      <c r="C7784" t="s">
        <v>16440</v>
      </c>
      <c r="D7784">
        <v>15206165</v>
      </c>
      <c r="E7784" t="s">
        <v>9572</v>
      </c>
      <c r="F7784" t="s">
        <v>1363</v>
      </c>
      <c r="G7784" t="s">
        <v>1364</v>
      </c>
      <c r="H7784" s="3" t="s">
        <v>1900</v>
      </c>
      <c r="I7784">
        <v>2021</v>
      </c>
      <c r="J7784" s="15" t="s">
        <v>12397</v>
      </c>
      <c r="K7784">
        <v>2021</v>
      </c>
      <c r="L7784" t="s">
        <v>1367</v>
      </c>
      <c r="M7784" t="s">
        <v>11592</v>
      </c>
      <c r="N7784" t="s">
        <v>16450</v>
      </c>
      <c r="O7784">
        <v>26600000000</v>
      </c>
      <c r="P7784" t="s">
        <v>16451</v>
      </c>
      <c r="Q7784">
        <f t="shared" si="135"/>
        <v>10000</v>
      </c>
      <c r="R7784">
        <v>5490421</v>
      </c>
      <c r="S7784" t="s">
        <v>12611</v>
      </c>
      <c r="T7784" t="s">
        <v>16573</v>
      </c>
      <c r="U7784" s="75">
        <v>10000</v>
      </c>
      <c r="V7784">
        <v>3.25</v>
      </c>
      <c r="W7784">
        <v>32500</v>
      </c>
      <c r="AH7784" s="16"/>
      <c r="AI7784" t="s">
        <v>1375</v>
      </c>
    </row>
    <row r="7785" spans="1:35" x14ac:dyDescent="0.25">
      <c r="A7785" t="s">
        <v>16595</v>
      </c>
      <c r="B7785" s="1">
        <v>69</v>
      </c>
      <c r="C7785" t="s">
        <v>16440</v>
      </c>
      <c r="D7785">
        <v>15794628</v>
      </c>
      <c r="E7785" t="s">
        <v>16596</v>
      </c>
      <c r="F7785" t="s">
        <v>1363</v>
      </c>
      <c r="G7785" t="s">
        <v>1364</v>
      </c>
      <c r="H7785" s="3" t="s">
        <v>4690</v>
      </c>
      <c r="I7785">
        <v>2021</v>
      </c>
      <c r="J7785" s="15" t="s">
        <v>1999</v>
      </c>
      <c r="K7785">
        <v>2021</v>
      </c>
      <c r="L7785" t="s">
        <v>1367</v>
      </c>
      <c r="M7785" t="s">
        <v>11592</v>
      </c>
      <c r="N7785" t="s">
        <v>16450</v>
      </c>
      <c r="O7785">
        <v>26600000000</v>
      </c>
      <c r="P7785" t="s">
        <v>16451</v>
      </c>
      <c r="Q7785">
        <f t="shared" si="135"/>
        <v>12000</v>
      </c>
      <c r="R7785">
        <v>5490421</v>
      </c>
      <c r="S7785" t="s">
        <v>12611</v>
      </c>
      <c r="T7785" t="s">
        <v>16562</v>
      </c>
      <c r="U7785" s="75">
        <v>12000</v>
      </c>
      <c r="V7785">
        <v>6</v>
      </c>
      <c r="W7785">
        <v>72000</v>
      </c>
      <c r="AH7785" s="16"/>
      <c r="AI7785" t="s">
        <v>1375</v>
      </c>
    </row>
    <row r="7786" spans="1:35" x14ac:dyDescent="0.25">
      <c r="A7786" t="s">
        <v>16597</v>
      </c>
      <c r="B7786" s="1">
        <v>69</v>
      </c>
      <c r="C7786" t="s">
        <v>16440</v>
      </c>
      <c r="D7786">
        <v>15882837</v>
      </c>
      <c r="E7786" t="s">
        <v>16571</v>
      </c>
      <c r="F7786" t="s">
        <v>1363</v>
      </c>
      <c r="G7786" t="s">
        <v>1391</v>
      </c>
      <c r="H7786" s="3" t="s">
        <v>4044</v>
      </c>
      <c r="I7786">
        <v>2021</v>
      </c>
      <c r="J7786" s="15" t="s">
        <v>3537</v>
      </c>
      <c r="K7786">
        <v>2021</v>
      </c>
      <c r="L7786" t="s">
        <v>1367</v>
      </c>
      <c r="M7786" t="s">
        <v>11592</v>
      </c>
      <c r="N7786" t="s">
        <v>16450</v>
      </c>
      <c r="O7786">
        <v>26600000000</v>
      </c>
      <c r="P7786" t="s">
        <v>16451</v>
      </c>
      <c r="Q7786">
        <f t="shared" si="135"/>
        <v>2100</v>
      </c>
      <c r="R7786">
        <v>5490421</v>
      </c>
      <c r="S7786" t="s">
        <v>12611</v>
      </c>
      <c r="T7786" t="s">
        <v>16598</v>
      </c>
      <c r="U7786" s="75">
        <v>2100</v>
      </c>
      <c r="V7786">
        <v>6</v>
      </c>
      <c r="W7786">
        <v>12600</v>
      </c>
      <c r="AH7786" s="16"/>
      <c r="AI7786" t="s">
        <v>1375</v>
      </c>
    </row>
    <row r="7787" spans="1:35" x14ac:dyDescent="0.25">
      <c r="A7787" t="s">
        <v>16599</v>
      </c>
      <c r="B7787" s="1">
        <v>69</v>
      </c>
      <c r="C7787" t="s">
        <v>16440</v>
      </c>
      <c r="D7787">
        <v>12594997</v>
      </c>
      <c r="E7787" t="s">
        <v>16578</v>
      </c>
      <c r="F7787" t="s">
        <v>1363</v>
      </c>
      <c r="G7787" t="s">
        <v>1391</v>
      </c>
      <c r="H7787" s="3" t="s">
        <v>10256</v>
      </c>
      <c r="I7787">
        <v>2020</v>
      </c>
      <c r="J7787" s="15" t="s">
        <v>4845</v>
      </c>
      <c r="K7787">
        <v>2020</v>
      </c>
      <c r="L7787" t="s">
        <v>1367</v>
      </c>
      <c r="M7787" t="s">
        <v>11592</v>
      </c>
      <c r="N7787" t="s">
        <v>16450</v>
      </c>
      <c r="O7787">
        <v>26600000000</v>
      </c>
      <c r="P7787" t="s">
        <v>16451</v>
      </c>
      <c r="Q7787">
        <f t="shared" si="135"/>
        <v>1565</v>
      </c>
      <c r="R7787">
        <v>1204076</v>
      </c>
      <c r="S7787" t="s">
        <v>3346</v>
      </c>
      <c r="T7787" t="s">
        <v>16443</v>
      </c>
      <c r="U7787" s="75">
        <v>1565</v>
      </c>
      <c r="V7787">
        <v>2.25</v>
      </c>
      <c r="W7787">
        <v>3521.25</v>
      </c>
      <c r="AH7787" s="16"/>
      <c r="AI7787" t="s">
        <v>1375</v>
      </c>
    </row>
    <row r="7788" spans="1:35" x14ac:dyDescent="0.25">
      <c r="A7788" t="s">
        <v>16600</v>
      </c>
      <c r="B7788" s="1">
        <v>69</v>
      </c>
      <c r="C7788" t="s">
        <v>16440</v>
      </c>
      <c r="D7788">
        <v>15431398</v>
      </c>
      <c r="E7788" t="s">
        <v>16601</v>
      </c>
      <c r="F7788" t="s">
        <v>1363</v>
      </c>
      <c r="G7788" t="s">
        <v>1391</v>
      </c>
      <c r="H7788" s="3" t="s">
        <v>1694</v>
      </c>
      <c r="I7788">
        <v>2021</v>
      </c>
      <c r="J7788" s="15" t="s">
        <v>1908</v>
      </c>
      <c r="K7788">
        <v>2021</v>
      </c>
      <c r="L7788" t="s">
        <v>1367</v>
      </c>
      <c r="M7788" t="s">
        <v>11592</v>
      </c>
      <c r="N7788" t="s">
        <v>16450</v>
      </c>
      <c r="O7788">
        <v>26600000000</v>
      </c>
      <c r="P7788" t="s">
        <v>16451</v>
      </c>
      <c r="Q7788">
        <f t="shared" si="135"/>
        <v>12485</v>
      </c>
      <c r="R7788">
        <v>5490421</v>
      </c>
      <c r="S7788" t="s">
        <v>12611</v>
      </c>
      <c r="T7788" t="s">
        <v>16562</v>
      </c>
      <c r="U7788" s="75">
        <v>12485</v>
      </c>
      <c r="V7788">
        <v>3.25</v>
      </c>
      <c r="W7788">
        <v>40576.25</v>
      </c>
      <c r="AH7788" s="16"/>
      <c r="AI7788" t="s">
        <v>1375</v>
      </c>
    </row>
    <row r="7789" spans="1:35" x14ac:dyDescent="0.25">
      <c r="A7789" t="s">
        <v>16602</v>
      </c>
      <c r="B7789" s="1">
        <v>69</v>
      </c>
      <c r="C7789" t="s">
        <v>16440</v>
      </c>
      <c r="D7789">
        <v>15473546</v>
      </c>
      <c r="E7789" t="s">
        <v>16603</v>
      </c>
      <c r="F7789" t="s">
        <v>1363</v>
      </c>
      <c r="G7789" t="s">
        <v>1391</v>
      </c>
      <c r="H7789" s="3" t="s">
        <v>1694</v>
      </c>
      <c r="I7789">
        <v>2021</v>
      </c>
      <c r="J7789" s="15" t="s">
        <v>1908</v>
      </c>
      <c r="K7789">
        <v>2021</v>
      </c>
      <c r="L7789" t="s">
        <v>1367</v>
      </c>
      <c r="M7789" t="s">
        <v>11592</v>
      </c>
      <c r="N7789" t="s">
        <v>16450</v>
      </c>
      <c r="O7789">
        <v>26600000000</v>
      </c>
      <c r="P7789" t="s">
        <v>16451</v>
      </c>
      <c r="Q7789">
        <f t="shared" si="135"/>
        <v>4250</v>
      </c>
      <c r="R7789">
        <v>5490421</v>
      </c>
      <c r="S7789" t="s">
        <v>12611</v>
      </c>
      <c r="T7789" t="s">
        <v>16573</v>
      </c>
      <c r="U7789" s="75">
        <v>4250</v>
      </c>
      <c r="V7789">
        <v>3.25</v>
      </c>
      <c r="W7789">
        <v>13812.5</v>
      </c>
      <c r="AH7789" s="16"/>
      <c r="AI7789" t="s">
        <v>1375</v>
      </c>
    </row>
    <row r="7790" spans="1:35" x14ac:dyDescent="0.25">
      <c r="A7790" t="s">
        <v>16604</v>
      </c>
      <c r="B7790" s="1">
        <v>69</v>
      </c>
      <c r="C7790" t="s">
        <v>16440</v>
      </c>
      <c r="D7790">
        <v>13334514</v>
      </c>
      <c r="E7790" t="s">
        <v>16601</v>
      </c>
      <c r="F7790" t="s">
        <v>1363</v>
      </c>
      <c r="G7790" t="s">
        <v>1391</v>
      </c>
      <c r="H7790" s="3" t="s">
        <v>8584</v>
      </c>
      <c r="I7790">
        <v>2020</v>
      </c>
      <c r="J7790" s="15" t="s">
        <v>8585</v>
      </c>
      <c r="K7790">
        <v>2020</v>
      </c>
      <c r="L7790" t="s">
        <v>1367</v>
      </c>
      <c r="M7790" t="s">
        <v>11592</v>
      </c>
      <c r="N7790" t="s">
        <v>16450</v>
      </c>
      <c r="O7790">
        <v>26600000000</v>
      </c>
      <c r="P7790" t="s">
        <v>16451</v>
      </c>
      <c r="Q7790">
        <f t="shared" si="135"/>
        <v>3783</v>
      </c>
      <c r="R7790">
        <v>1204076</v>
      </c>
      <c r="S7790" t="s">
        <v>3346</v>
      </c>
      <c r="T7790" t="s">
        <v>713</v>
      </c>
      <c r="U7790" s="75">
        <v>3783</v>
      </c>
      <c r="V7790">
        <v>2.15</v>
      </c>
      <c r="W7790">
        <v>8133.45</v>
      </c>
      <c r="AH7790" s="16"/>
      <c r="AI7790" t="s">
        <v>1375</v>
      </c>
    </row>
    <row r="7791" spans="1:35" x14ac:dyDescent="0.25">
      <c r="A7791" t="s">
        <v>16605</v>
      </c>
      <c r="B7791" s="1">
        <v>69</v>
      </c>
      <c r="C7791" t="s">
        <v>16440</v>
      </c>
      <c r="D7791">
        <v>13334514</v>
      </c>
      <c r="E7791" t="s">
        <v>16601</v>
      </c>
      <c r="F7791" t="s">
        <v>1363</v>
      </c>
      <c r="G7791" t="s">
        <v>1391</v>
      </c>
      <c r="H7791" s="3" t="s">
        <v>8584</v>
      </c>
      <c r="I7791">
        <v>2020</v>
      </c>
      <c r="J7791" s="15" t="s">
        <v>8585</v>
      </c>
      <c r="K7791">
        <v>2020</v>
      </c>
      <c r="L7791" t="s">
        <v>1367</v>
      </c>
      <c r="M7791" t="s">
        <v>11592</v>
      </c>
      <c r="N7791" t="s">
        <v>16450</v>
      </c>
      <c r="O7791">
        <v>26600000000</v>
      </c>
      <c r="P7791" t="s">
        <v>16451</v>
      </c>
      <c r="Q7791">
        <f t="shared" si="135"/>
        <v>3783</v>
      </c>
      <c r="R7791">
        <v>5490421</v>
      </c>
      <c r="S7791" t="s">
        <v>12611</v>
      </c>
      <c r="T7791" t="s">
        <v>16573</v>
      </c>
      <c r="U7791" s="75">
        <v>3783</v>
      </c>
      <c r="V7791">
        <v>2.0499999999999998</v>
      </c>
      <c r="W7791">
        <v>7755.15</v>
      </c>
      <c r="AH7791" s="16"/>
      <c r="AI7791" t="s">
        <v>1375</v>
      </c>
    </row>
    <row r="7792" spans="1:35" x14ac:dyDescent="0.25">
      <c r="A7792" t="s">
        <v>16606</v>
      </c>
      <c r="B7792" s="1">
        <v>69</v>
      </c>
      <c r="C7792" t="s">
        <v>16440</v>
      </c>
      <c r="D7792">
        <v>14715619</v>
      </c>
      <c r="E7792" t="s">
        <v>16607</v>
      </c>
      <c r="F7792" t="s">
        <v>1363</v>
      </c>
      <c r="G7792" t="s">
        <v>1391</v>
      </c>
      <c r="H7792" s="3" t="s">
        <v>3550</v>
      </c>
      <c r="I7792">
        <v>2021</v>
      </c>
      <c r="J7792" s="15" t="s">
        <v>3551</v>
      </c>
      <c r="K7792">
        <v>2021</v>
      </c>
      <c r="L7792" t="s">
        <v>1367</v>
      </c>
      <c r="M7792" t="s">
        <v>11592</v>
      </c>
      <c r="N7792" t="s">
        <v>16450</v>
      </c>
      <c r="O7792">
        <v>26600000000</v>
      </c>
      <c r="P7792" t="s">
        <v>16451</v>
      </c>
      <c r="Q7792">
        <f t="shared" si="135"/>
        <v>40</v>
      </c>
      <c r="R7792">
        <v>5490421</v>
      </c>
      <c r="S7792" t="s">
        <v>12611</v>
      </c>
      <c r="T7792" t="s">
        <v>16562</v>
      </c>
      <c r="U7792" s="75">
        <v>40</v>
      </c>
      <c r="V7792">
        <v>3.25</v>
      </c>
      <c r="W7792">
        <v>130</v>
      </c>
      <c r="AH7792" s="16"/>
      <c r="AI7792" t="s">
        <v>1375</v>
      </c>
    </row>
    <row r="7793" spans="1:35" x14ac:dyDescent="0.25">
      <c r="A7793" t="s">
        <v>16608</v>
      </c>
      <c r="B7793" s="1">
        <v>69</v>
      </c>
      <c r="C7793" t="s">
        <v>16440</v>
      </c>
      <c r="D7793">
        <v>12683183</v>
      </c>
      <c r="E7793" t="s">
        <v>16609</v>
      </c>
      <c r="F7793" t="s">
        <v>1363</v>
      </c>
      <c r="G7793" t="s">
        <v>1364</v>
      </c>
      <c r="H7793" s="3" t="s">
        <v>2603</v>
      </c>
      <c r="I7793">
        <v>2020</v>
      </c>
      <c r="J7793" s="15" t="s">
        <v>2604</v>
      </c>
      <c r="K7793">
        <v>2020</v>
      </c>
      <c r="L7793" t="s">
        <v>1367</v>
      </c>
      <c r="M7793" t="s">
        <v>16473</v>
      </c>
      <c r="N7793" t="s">
        <v>16558</v>
      </c>
      <c r="O7793">
        <v>26600000000</v>
      </c>
      <c r="P7793" t="s">
        <v>16451</v>
      </c>
      <c r="Q7793">
        <f t="shared" si="135"/>
        <v>100</v>
      </c>
      <c r="R7793">
        <v>26269236</v>
      </c>
      <c r="S7793" t="s">
        <v>1839</v>
      </c>
      <c r="T7793" t="s">
        <v>1840</v>
      </c>
      <c r="U7793" s="75">
        <v>100</v>
      </c>
      <c r="V7793">
        <v>1.2</v>
      </c>
      <c r="W7793">
        <v>120</v>
      </c>
      <c r="AH7793" s="16"/>
      <c r="AI7793" t="s">
        <v>1375</v>
      </c>
    </row>
    <row r="7794" spans="1:35" x14ac:dyDescent="0.25">
      <c r="A7794" t="s">
        <v>16610</v>
      </c>
      <c r="B7794" s="1">
        <v>69</v>
      </c>
      <c r="C7794" t="s">
        <v>16440</v>
      </c>
      <c r="D7794">
        <v>13993860</v>
      </c>
      <c r="E7794" t="s">
        <v>16571</v>
      </c>
      <c r="F7794" t="s">
        <v>1363</v>
      </c>
      <c r="G7794" t="s">
        <v>1391</v>
      </c>
      <c r="H7794" s="3" t="s">
        <v>7035</v>
      </c>
      <c r="I7794">
        <v>2021</v>
      </c>
      <c r="J7794" s="15" t="s">
        <v>7036</v>
      </c>
      <c r="K7794">
        <v>2021</v>
      </c>
      <c r="L7794" t="s">
        <v>1367</v>
      </c>
      <c r="M7794" t="s">
        <v>11592</v>
      </c>
      <c r="N7794" t="s">
        <v>16450</v>
      </c>
      <c r="O7794">
        <v>26600000000</v>
      </c>
      <c r="P7794" t="s">
        <v>16451</v>
      </c>
      <c r="Q7794">
        <f t="shared" si="135"/>
        <v>200</v>
      </c>
      <c r="R7794">
        <v>5490421</v>
      </c>
      <c r="S7794" t="s">
        <v>12611</v>
      </c>
      <c r="T7794" t="s">
        <v>16573</v>
      </c>
      <c r="U7794" s="75">
        <v>200</v>
      </c>
      <c r="V7794">
        <v>3.25</v>
      </c>
      <c r="W7794">
        <v>650</v>
      </c>
      <c r="AH7794" s="16"/>
      <c r="AI7794" t="s">
        <v>1375</v>
      </c>
    </row>
    <row r="7795" spans="1:35" x14ac:dyDescent="0.25">
      <c r="A7795" t="s">
        <v>16611</v>
      </c>
      <c r="B7795" s="1">
        <v>69</v>
      </c>
      <c r="C7795" t="s">
        <v>16440</v>
      </c>
      <c r="D7795">
        <v>12722006</v>
      </c>
      <c r="E7795" t="s">
        <v>16612</v>
      </c>
      <c r="F7795" t="s">
        <v>1363</v>
      </c>
      <c r="G7795" t="s">
        <v>1364</v>
      </c>
      <c r="H7795" s="3" t="s">
        <v>2603</v>
      </c>
      <c r="I7795">
        <v>2020</v>
      </c>
      <c r="J7795" s="15" t="s">
        <v>2604</v>
      </c>
      <c r="K7795">
        <v>2020</v>
      </c>
      <c r="L7795" t="s">
        <v>1367</v>
      </c>
      <c r="M7795" t="s">
        <v>16473</v>
      </c>
      <c r="N7795" t="s">
        <v>16558</v>
      </c>
      <c r="O7795">
        <v>26600000000</v>
      </c>
      <c r="P7795" t="s">
        <v>16451</v>
      </c>
      <c r="Q7795">
        <f t="shared" si="135"/>
        <v>27400</v>
      </c>
      <c r="R7795">
        <v>1204076</v>
      </c>
      <c r="S7795" t="s">
        <v>3346</v>
      </c>
      <c r="T7795" t="s">
        <v>713</v>
      </c>
      <c r="U7795" s="75">
        <v>27400</v>
      </c>
      <c r="V7795">
        <v>2.2000000000000002</v>
      </c>
      <c r="W7795">
        <v>60280</v>
      </c>
      <c r="AH7795" s="16"/>
      <c r="AI7795" t="s">
        <v>1375</v>
      </c>
    </row>
    <row r="7796" spans="1:35" x14ac:dyDescent="0.25">
      <c r="A7796" t="s">
        <v>16613</v>
      </c>
      <c r="B7796" s="1">
        <v>69</v>
      </c>
      <c r="C7796" t="s">
        <v>16440</v>
      </c>
      <c r="D7796">
        <v>12722006</v>
      </c>
      <c r="E7796" t="s">
        <v>16612</v>
      </c>
      <c r="F7796" t="s">
        <v>1363</v>
      </c>
      <c r="G7796" t="s">
        <v>1364</v>
      </c>
      <c r="H7796" s="3" t="s">
        <v>2603</v>
      </c>
      <c r="I7796">
        <v>2020</v>
      </c>
      <c r="J7796" s="15" t="s">
        <v>2604</v>
      </c>
      <c r="K7796">
        <v>2020</v>
      </c>
      <c r="L7796" t="s">
        <v>1367</v>
      </c>
      <c r="M7796" t="s">
        <v>16473</v>
      </c>
      <c r="N7796" t="s">
        <v>16558</v>
      </c>
      <c r="O7796">
        <v>26600000000</v>
      </c>
      <c r="P7796" t="s">
        <v>16451</v>
      </c>
      <c r="Q7796">
        <f t="shared" si="135"/>
        <v>27400</v>
      </c>
      <c r="R7796">
        <v>5490421</v>
      </c>
      <c r="S7796" t="s">
        <v>12611</v>
      </c>
      <c r="T7796" t="s">
        <v>16584</v>
      </c>
      <c r="U7796" s="75">
        <v>27400</v>
      </c>
      <c r="V7796">
        <v>2.2000000000000002</v>
      </c>
      <c r="W7796">
        <v>60280</v>
      </c>
      <c r="AH7796" s="16"/>
      <c r="AI7796" t="s">
        <v>1375</v>
      </c>
    </row>
    <row r="7797" spans="1:35" x14ac:dyDescent="0.25">
      <c r="A7797" t="s">
        <v>16614</v>
      </c>
      <c r="B7797" s="1">
        <v>69</v>
      </c>
      <c r="C7797" t="s">
        <v>16440</v>
      </c>
      <c r="D7797">
        <v>13440365</v>
      </c>
      <c r="E7797" t="s">
        <v>3566</v>
      </c>
      <c r="F7797" t="s">
        <v>1363</v>
      </c>
      <c r="G7797" t="s">
        <v>1364</v>
      </c>
      <c r="H7797" s="3" t="s">
        <v>3567</v>
      </c>
      <c r="I7797">
        <v>2020</v>
      </c>
      <c r="J7797" s="15" t="s">
        <v>3568</v>
      </c>
      <c r="K7797">
        <v>2020</v>
      </c>
      <c r="L7797" t="s">
        <v>1367</v>
      </c>
      <c r="M7797" t="s">
        <v>11592</v>
      </c>
      <c r="N7797" t="s">
        <v>16450</v>
      </c>
      <c r="O7797">
        <v>26600000000</v>
      </c>
      <c r="P7797" t="s">
        <v>16451</v>
      </c>
      <c r="Q7797">
        <f t="shared" si="135"/>
        <v>6000</v>
      </c>
      <c r="R7797">
        <v>5490421</v>
      </c>
      <c r="S7797" t="s">
        <v>12611</v>
      </c>
      <c r="T7797" t="s">
        <v>16573</v>
      </c>
      <c r="U7797" s="75">
        <v>6000</v>
      </c>
      <c r="V7797">
        <v>2.0499999999999998</v>
      </c>
      <c r="W7797">
        <v>12300</v>
      </c>
      <c r="AH7797" s="16"/>
      <c r="AI7797" t="s">
        <v>1375</v>
      </c>
    </row>
    <row r="7798" spans="1:35" x14ac:dyDescent="0.25">
      <c r="A7798" t="s">
        <v>16615</v>
      </c>
      <c r="B7798" s="1">
        <v>69</v>
      </c>
      <c r="C7798" t="s">
        <v>16440</v>
      </c>
      <c r="D7798">
        <v>12823023</v>
      </c>
      <c r="E7798" t="s">
        <v>16601</v>
      </c>
      <c r="F7798" t="s">
        <v>1363</v>
      </c>
      <c r="G7798" t="s">
        <v>1391</v>
      </c>
      <c r="H7798" s="3" t="s">
        <v>4805</v>
      </c>
      <c r="I7798">
        <v>2020</v>
      </c>
      <c r="J7798" s="15" t="s">
        <v>2627</v>
      </c>
      <c r="K7798">
        <v>2020</v>
      </c>
      <c r="L7798" t="s">
        <v>1367</v>
      </c>
      <c r="M7798" t="s">
        <v>11592</v>
      </c>
      <c r="N7798" t="s">
        <v>16450</v>
      </c>
      <c r="O7798">
        <v>26600000000</v>
      </c>
      <c r="P7798" t="s">
        <v>16451</v>
      </c>
      <c r="Q7798">
        <f t="shared" si="135"/>
        <v>8434</v>
      </c>
      <c r="R7798">
        <v>1204076</v>
      </c>
      <c r="S7798" t="s">
        <v>3346</v>
      </c>
      <c r="T7798" t="s">
        <v>713</v>
      </c>
      <c r="U7798" s="75">
        <v>8434</v>
      </c>
      <c r="V7798">
        <v>2.1800000000000002</v>
      </c>
      <c r="W7798">
        <v>18386.12</v>
      </c>
      <c r="AH7798" s="16"/>
      <c r="AI7798" t="s">
        <v>1375</v>
      </c>
    </row>
    <row r="7799" spans="1:35" x14ac:dyDescent="0.25">
      <c r="A7799" t="s">
        <v>16616</v>
      </c>
      <c r="B7799" s="1">
        <v>69</v>
      </c>
      <c r="C7799" t="s">
        <v>16440</v>
      </c>
      <c r="D7799">
        <v>12823023</v>
      </c>
      <c r="E7799" t="s">
        <v>16601</v>
      </c>
      <c r="F7799" t="s">
        <v>1363</v>
      </c>
      <c r="G7799" t="s">
        <v>1391</v>
      </c>
      <c r="H7799" s="3" t="s">
        <v>4805</v>
      </c>
      <c r="I7799">
        <v>2020</v>
      </c>
      <c r="J7799" s="15" t="s">
        <v>2627</v>
      </c>
      <c r="K7799">
        <v>2020</v>
      </c>
      <c r="L7799" t="s">
        <v>1367</v>
      </c>
      <c r="M7799" t="s">
        <v>11592</v>
      </c>
      <c r="N7799" t="s">
        <v>16450</v>
      </c>
      <c r="O7799">
        <v>26600000000</v>
      </c>
      <c r="P7799" t="s">
        <v>16451</v>
      </c>
      <c r="Q7799">
        <f t="shared" si="135"/>
        <v>8434</v>
      </c>
      <c r="R7799">
        <v>5490421</v>
      </c>
      <c r="S7799" t="s">
        <v>12611</v>
      </c>
      <c r="T7799" t="s">
        <v>16573</v>
      </c>
      <c r="U7799" s="75">
        <v>8434</v>
      </c>
      <c r="V7799">
        <v>2.15</v>
      </c>
      <c r="W7799">
        <v>18133.099999999999</v>
      </c>
      <c r="AH7799" s="16"/>
      <c r="AI7799" t="s">
        <v>1375</v>
      </c>
    </row>
    <row r="7800" spans="1:35" x14ac:dyDescent="0.25">
      <c r="A7800" t="s">
        <v>16617</v>
      </c>
      <c r="B7800" s="1">
        <v>69</v>
      </c>
      <c r="C7800" t="s">
        <v>16440</v>
      </c>
      <c r="D7800">
        <v>15631222</v>
      </c>
      <c r="E7800" t="s">
        <v>16618</v>
      </c>
      <c r="F7800" t="s">
        <v>1363</v>
      </c>
      <c r="G7800" t="s">
        <v>1364</v>
      </c>
      <c r="H7800" s="3" t="s">
        <v>1877</v>
      </c>
      <c r="I7800">
        <v>2021</v>
      </c>
      <c r="J7800" s="15" t="s">
        <v>1953</v>
      </c>
      <c r="K7800">
        <v>2021</v>
      </c>
      <c r="L7800" t="s">
        <v>1367</v>
      </c>
      <c r="M7800" t="s">
        <v>11592</v>
      </c>
      <c r="N7800" t="s">
        <v>16450</v>
      </c>
      <c r="O7800">
        <v>26600000000</v>
      </c>
      <c r="P7800" t="s">
        <v>16451</v>
      </c>
      <c r="Q7800">
        <f t="shared" si="135"/>
        <v>1125</v>
      </c>
      <c r="R7800">
        <v>85057045</v>
      </c>
      <c r="S7800" t="s">
        <v>16619</v>
      </c>
      <c r="T7800" t="s">
        <v>16496</v>
      </c>
      <c r="U7800" s="75">
        <v>1125</v>
      </c>
      <c r="V7800">
        <v>30</v>
      </c>
      <c r="W7800">
        <v>33750</v>
      </c>
      <c r="AH7800" s="16"/>
      <c r="AI7800" t="s">
        <v>1375</v>
      </c>
    </row>
    <row r="7801" spans="1:35" x14ac:dyDescent="0.25">
      <c r="A7801" t="s">
        <v>16620</v>
      </c>
      <c r="B7801" s="1">
        <v>69</v>
      </c>
      <c r="C7801" t="s">
        <v>16440</v>
      </c>
      <c r="D7801">
        <v>13545981</v>
      </c>
      <c r="E7801" t="s">
        <v>16621</v>
      </c>
      <c r="F7801" t="s">
        <v>1363</v>
      </c>
      <c r="G7801" t="s">
        <v>1364</v>
      </c>
      <c r="H7801" s="3" t="s">
        <v>7911</v>
      </c>
      <c r="I7801">
        <v>2020</v>
      </c>
      <c r="J7801" s="15" t="s">
        <v>3584</v>
      </c>
      <c r="K7801">
        <v>2020</v>
      </c>
      <c r="L7801" t="s">
        <v>1367</v>
      </c>
      <c r="M7801" t="s">
        <v>11592</v>
      </c>
      <c r="N7801" t="s">
        <v>16450</v>
      </c>
      <c r="O7801">
        <v>26600000000</v>
      </c>
      <c r="P7801" t="s">
        <v>16451</v>
      </c>
      <c r="Q7801">
        <f t="shared" si="135"/>
        <v>50</v>
      </c>
      <c r="R7801">
        <v>5490421</v>
      </c>
      <c r="S7801" t="s">
        <v>12611</v>
      </c>
      <c r="T7801" t="s">
        <v>16573</v>
      </c>
      <c r="U7801" s="75">
        <v>50</v>
      </c>
      <c r="V7801">
        <v>2.0499999999999998</v>
      </c>
      <c r="W7801">
        <v>102.5</v>
      </c>
      <c r="AH7801" s="16"/>
      <c r="AI7801" t="s">
        <v>1375</v>
      </c>
    </row>
    <row r="7802" spans="1:35" x14ac:dyDescent="0.25">
      <c r="A7802" t="s">
        <v>16622</v>
      </c>
      <c r="B7802" s="1">
        <v>69</v>
      </c>
      <c r="C7802" t="s">
        <v>16440</v>
      </c>
      <c r="D7802">
        <v>14146193</v>
      </c>
      <c r="E7802" t="s">
        <v>16623</v>
      </c>
      <c r="F7802" t="s">
        <v>1363</v>
      </c>
      <c r="G7802" t="s">
        <v>1391</v>
      </c>
      <c r="H7802" s="3" t="s">
        <v>9594</v>
      </c>
      <c r="I7802">
        <v>2021</v>
      </c>
      <c r="J7802" s="15" t="s">
        <v>9595</v>
      </c>
      <c r="K7802">
        <v>2021</v>
      </c>
      <c r="L7802" t="s">
        <v>1367</v>
      </c>
      <c r="M7802" t="s">
        <v>11592</v>
      </c>
      <c r="N7802" t="s">
        <v>16450</v>
      </c>
      <c r="O7802">
        <v>26600000000</v>
      </c>
      <c r="P7802" t="s">
        <v>16451</v>
      </c>
      <c r="Q7802">
        <f t="shared" si="135"/>
        <v>500</v>
      </c>
      <c r="R7802">
        <v>5490421</v>
      </c>
      <c r="S7802" t="s">
        <v>12611</v>
      </c>
      <c r="T7802" t="s">
        <v>16562</v>
      </c>
      <c r="U7802" s="75">
        <v>500</v>
      </c>
      <c r="V7802">
        <v>3.25</v>
      </c>
      <c r="W7802">
        <v>1625</v>
      </c>
      <c r="AH7802" s="16"/>
      <c r="AI7802" t="s">
        <v>1375</v>
      </c>
    </row>
    <row r="7803" spans="1:35" x14ac:dyDescent="0.25">
      <c r="A7803" t="s">
        <v>16624</v>
      </c>
      <c r="B7803" s="1">
        <v>69</v>
      </c>
      <c r="C7803" t="s">
        <v>16440</v>
      </c>
      <c r="D7803">
        <v>15661318</v>
      </c>
      <c r="E7803" t="s">
        <v>16625</v>
      </c>
      <c r="F7803" t="s">
        <v>1363</v>
      </c>
      <c r="G7803" t="s">
        <v>1364</v>
      </c>
      <c r="H7803" s="3" t="s">
        <v>1885</v>
      </c>
      <c r="I7803">
        <v>2021</v>
      </c>
      <c r="J7803" s="15" t="s">
        <v>1937</v>
      </c>
      <c r="K7803">
        <v>2021</v>
      </c>
      <c r="L7803" t="s">
        <v>1367</v>
      </c>
      <c r="M7803" t="s">
        <v>11592</v>
      </c>
      <c r="N7803" t="s">
        <v>16450</v>
      </c>
      <c r="O7803">
        <v>26600000000</v>
      </c>
      <c r="P7803" t="s">
        <v>16451</v>
      </c>
      <c r="Q7803">
        <f t="shared" si="135"/>
        <v>15000</v>
      </c>
      <c r="R7803">
        <v>85057045</v>
      </c>
      <c r="S7803" t="s">
        <v>16619</v>
      </c>
      <c r="T7803" t="s">
        <v>16496</v>
      </c>
      <c r="U7803" s="75">
        <v>15000</v>
      </c>
      <c r="V7803">
        <v>10</v>
      </c>
      <c r="W7803">
        <v>150000</v>
      </c>
      <c r="AH7803" s="16"/>
      <c r="AI7803" t="s">
        <v>1375</v>
      </c>
    </row>
    <row r="7804" spans="1:35" x14ac:dyDescent="0.25">
      <c r="A7804" t="s">
        <v>16626</v>
      </c>
      <c r="B7804" s="1">
        <v>69</v>
      </c>
      <c r="C7804" t="s">
        <v>16440</v>
      </c>
      <c r="D7804">
        <v>15661318</v>
      </c>
      <c r="E7804" t="s">
        <v>16625</v>
      </c>
      <c r="F7804" t="s">
        <v>1363</v>
      </c>
      <c r="G7804" t="s">
        <v>1364</v>
      </c>
      <c r="H7804" s="3" t="s">
        <v>1885</v>
      </c>
      <c r="I7804">
        <v>2021</v>
      </c>
      <c r="J7804" s="15" t="s">
        <v>1937</v>
      </c>
      <c r="K7804">
        <v>2021</v>
      </c>
      <c r="L7804" t="s">
        <v>1367</v>
      </c>
      <c r="M7804" t="s">
        <v>11592</v>
      </c>
      <c r="N7804" t="s">
        <v>16450</v>
      </c>
      <c r="O7804">
        <v>26600000000</v>
      </c>
      <c r="P7804" t="s">
        <v>16451</v>
      </c>
      <c r="Q7804">
        <f t="shared" si="135"/>
        <v>15000</v>
      </c>
      <c r="R7804">
        <v>5490421</v>
      </c>
      <c r="S7804" t="s">
        <v>12611</v>
      </c>
      <c r="T7804" t="s">
        <v>16562</v>
      </c>
      <c r="U7804" s="75">
        <v>15000</v>
      </c>
      <c r="V7804">
        <v>6</v>
      </c>
      <c r="W7804">
        <v>90000</v>
      </c>
      <c r="AH7804" s="16"/>
      <c r="AI7804" t="s">
        <v>1375</v>
      </c>
    </row>
    <row r="7805" spans="1:35" x14ac:dyDescent="0.25">
      <c r="A7805" t="s">
        <v>16627</v>
      </c>
      <c r="B7805" s="1">
        <v>69</v>
      </c>
      <c r="C7805" t="s">
        <v>16440</v>
      </c>
      <c r="D7805">
        <v>15662500</v>
      </c>
      <c r="E7805" t="s">
        <v>16628</v>
      </c>
      <c r="F7805" t="s">
        <v>1363</v>
      </c>
      <c r="G7805" t="s">
        <v>1364</v>
      </c>
      <c r="H7805" s="3" t="s">
        <v>1936</v>
      </c>
      <c r="I7805">
        <v>2021</v>
      </c>
      <c r="J7805" s="15" t="s">
        <v>1937</v>
      </c>
      <c r="K7805">
        <v>2021</v>
      </c>
      <c r="L7805" t="s">
        <v>1367</v>
      </c>
      <c r="M7805" t="s">
        <v>11592</v>
      </c>
      <c r="N7805" t="s">
        <v>16450</v>
      </c>
      <c r="O7805">
        <v>26600000000</v>
      </c>
      <c r="P7805" t="s">
        <v>16451</v>
      </c>
      <c r="Q7805">
        <f t="shared" si="135"/>
        <v>5000</v>
      </c>
      <c r="R7805">
        <v>85057045</v>
      </c>
      <c r="S7805" t="s">
        <v>16619</v>
      </c>
      <c r="T7805" t="s">
        <v>6237</v>
      </c>
      <c r="U7805" s="75">
        <v>5000</v>
      </c>
      <c r="V7805">
        <v>12</v>
      </c>
      <c r="W7805">
        <v>60000</v>
      </c>
      <c r="AH7805" s="16"/>
      <c r="AI7805" t="s">
        <v>1375</v>
      </c>
    </row>
    <row r="7806" spans="1:35" x14ac:dyDescent="0.25">
      <c r="A7806" t="s">
        <v>16629</v>
      </c>
      <c r="B7806" s="1">
        <v>69</v>
      </c>
      <c r="C7806" t="s">
        <v>16440</v>
      </c>
      <c r="D7806">
        <v>14425181</v>
      </c>
      <c r="E7806" t="s">
        <v>16630</v>
      </c>
      <c r="F7806" t="s">
        <v>1363</v>
      </c>
      <c r="G7806" t="s">
        <v>1364</v>
      </c>
      <c r="H7806" s="3" t="s">
        <v>4061</v>
      </c>
      <c r="I7806">
        <v>2021</v>
      </c>
      <c r="J7806" s="15" t="s">
        <v>3223</v>
      </c>
      <c r="K7806">
        <v>2021</v>
      </c>
      <c r="L7806" t="s">
        <v>1367</v>
      </c>
      <c r="M7806" t="s">
        <v>16473</v>
      </c>
      <c r="N7806" t="s">
        <v>16558</v>
      </c>
      <c r="O7806">
        <v>26600000000</v>
      </c>
      <c r="P7806" t="s">
        <v>16451</v>
      </c>
      <c r="Q7806">
        <f t="shared" si="135"/>
        <v>500</v>
      </c>
      <c r="R7806">
        <v>5490421</v>
      </c>
      <c r="S7806" t="s">
        <v>12611</v>
      </c>
      <c r="T7806" t="s">
        <v>16584</v>
      </c>
      <c r="U7806" s="75">
        <v>500</v>
      </c>
      <c r="V7806">
        <v>3.25</v>
      </c>
      <c r="W7806">
        <v>1625</v>
      </c>
      <c r="AH7806" s="16"/>
      <c r="AI7806" t="s">
        <v>1375</v>
      </c>
    </row>
    <row r="7807" spans="1:35" x14ac:dyDescent="0.25">
      <c r="A7807" t="s">
        <v>16631</v>
      </c>
      <c r="B7807" s="1">
        <v>69</v>
      </c>
      <c r="C7807" t="s">
        <v>16440</v>
      </c>
      <c r="D7807">
        <v>14432498</v>
      </c>
      <c r="E7807" t="s">
        <v>16632</v>
      </c>
      <c r="F7807" t="s">
        <v>1363</v>
      </c>
      <c r="G7807" t="s">
        <v>1364</v>
      </c>
      <c r="H7807" s="3" t="s">
        <v>4094</v>
      </c>
      <c r="I7807">
        <v>2021</v>
      </c>
      <c r="J7807" s="15" t="s">
        <v>1971</v>
      </c>
      <c r="K7807">
        <v>2021</v>
      </c>
      <c r="L7807" t="s">
        <v>1367</v>
      </c>
      <c r="M7807" t="s">
        <v>11592</v>
      </c>
      <c r="N7807" t="s">
        <v>16450</v>
      </c>
      <c r="O7807">
        <v>26600000000</v>
      </c>
      <c r="P7807" t="s">
        <v>16451</v>
      </c>
      <c r="Q7807">
        <f t="shared" si="135"/>
        <v>3600</v>
      </c>
      <c r="R7807">
        <v>5490421</v>
      </c>
      <c r="S7807" t="s">
        <v>12611</v>
      </c>
      <c r="T7807" t="s">
        <v>16573</v>
      </c>
      <c r="U7807" s="75">
        <v>3600</v>
      </c>
      <c r="V7807">
        <v>3.25</v>
      </c>
      <c r="W7807">
        <v>11700</v>
      </c>
      <c r="AH7807" s="16"/>
      <c r="AI7807" t="s">
        <v>1375</v>
      </c>
    </row>
    <row r="7808" spans="1:35" x14ac:dyDescent="0.25">
      <c r="A7808" t="s">
        <v>16633</v>
      </c>
      <c r="B7808" s="1">
        <v>69</v>
      </c>
      <c r="C7808" t="s">
        <v>16440</v>
      </c>
      <c r="D7808">
        <v>16317327</v>
      </c>
      <c r="E7808" t="s">
        <v>16634</v>
      </c>
      <c r="F7808" t="s">
        <v>1363</v>
      </c>
      <c r="G7808" t="s">
        <v>1391</v>
      </c>
      <c r="H7808" s="3" t="s">
        <v>2122</v>
      </c>
      <c r="I7808">
        <v>2022</v>
      </c>
      <c r="J7808" s="15" t="s">
        <v>3592</v>
      </c>
      <c r="K7808">
        <v>2022</v>
      </c>
      <c r="L7808" t="s">
        <v>1367</v>
      </c>
      <c r="M7808" t="s">
        <v>11592</v>
      </c>
      <c r="N7808" t="s">
        <v>16450</v>
      </c>
      <c r="O7808">
        <v>26600000000</v>
      </c>
      <c r="P7808" t="s">
        <v>16451</v>
      </c>
      <c r="Q7808">
        <f t="shared" si="135"/>
        <v>5600</v>
      </c>
      <c r="R7808">
        <v>5490421</v>
      </c>
      <c r="S7808" t="s">
        <v>12611</v>
      </c>
      <c r="T7808" t="s">
        <v>16562</v>
      </c>
      <c r="U7808" s="75">
        <v>5600</v>
      </c>
      <c r="V7808">
        <v>6.25</v>
      </c>
      <c r="W7808">
        <v>35000</v>
      </c>
      <c r="AH7808" s="16"/>
      <c r="AI7808" t="s">
        <v>1375</v>
      </c>
    </row>
    <row r="7809" spans="1:35" x14ac:dyDescent="0.25">
      <c r="A7809" t="s">
        <v>16635</v>
      </c>
      <c r="B7809" s="1">
        <v>69</v>
      </c>
      <c r="C7809" t="s">
        <v>16440</v>
      </c>
      <c r="D7809">
        <v>15753557</v>
      </c>
      <c r="E7809" t="s">
        <v>16636</v>
      </c>
      <c r="F7809" t="s">
        <v>1363</v>
      </c>
      <c r="G7809" t="s">
        <v>1391</v>
      </c>
      <c r="H7809" s="3" t="s">
        <v>4632</v>
      </c>
      <c r="I7809">
        <v>2021</v>
      </c>
      <c r="J7809" s="15" t="s">
        <v>4647</v>
      </c>
      <c r="K7809">
        <v>2021</v>
      </c>
      <c r="L7809" t="s">
        <v>1367</v>
      </c>
      <c r="M7809" t="s">
        <v>11592</v>
      </c>
      <c r="N7809" t="s">
        <v>16450</v>
      </c>
      <c r="O7809">
        <v>26600000000</v>
      </c>
      <c r="P7809" t="s">
        <v>16451</v>
      </c>
      <c r="Q7809">
        <f t="shared" si="135"/>
        <v>560</v>
      </c>
      <c r="R7809">
        <v>5490421</v>
      </c>
      <c r="S7809" t="s">
        <v>12611</v>
      </c>
      <c r="T7809" t="s">
        <v>16562</v>
      </c>
      <c r="U7809" s="75">
        <v>560</v>
      </c>
      <c r="V7809">
        <v>6</v>
      </c>
      <c r="W7809">
        <v>3360</v>
      </c>
      <c r="AH7809" s="16"/>
      <c r="AI7809" t="s">
        <v>1375</v>
      </c>
    </row>
    <row r="7810" spans="1:35" x14ac:dyDescent="0.25">
      <c r="A7810" t="s">
        <v>16637</v>
      </c>
      <c r="B7810" s="1">
        <v>69</v>
      </c>
      <c r="C7810" t="s">
        <v>16440</v>
      </c>
      <c r="D7810">
        <v>13094238</v>
      </c>
      <c r="E7810" t="s">
        <v>16638</v>
      </c>
      <c r="F7810" t="s">
        <v>1363</v>
      </c>
      <c r="G7810" t="s">
        <v>1391</v>
      </c>
      <c r="H7810" s="3" t="s">
        <v>1749</v>
      </c>
      <c r="I7810">
        <v>2020</v>
      </c>
      <c r="J7810" s="15" t="s">
        <v>16420</v>
      </c>
      <c r="K7810">
        <v>2020</v>
      </c>
      <c r="L7810" t="s">
        <v>1367</v>
      </c>
      <c r="M7810" t="s">
        <v>11592</v>
      </c>
      <c r="N7810" t="s">
        <v>16450</v>
      </c>
      <c r="O7810">
        <v>26600000000</v>
      </c>
      <c r="P7810" t="s">
        <v>16451</v>
      </c>
      <c r="Q7810">
        <f t="shared" ref="Q7810:Q7873" si="136">U7810</f>
        <v>6</v>
      </c>
      <c r="R7810">
        <v>5490421</v>
      </c>
      <c r="S7810" t="s">
        <v>12611</v>
      </c>
      <c r="T7810" t="s">
        <v>16573</v>
      </c>
      <c r="U7810" s="75">
        <v>6</v>
      </c>
      <c r="V7810">
        <v>3.25</v>
      </c>
      <c r="W7810">
        <v>19.5</v>
      </c>
      <c r="AH7810" s="16"/>
      <c r="AI7810" t="s">
        <v>1375</v>
      </c>
    </row>
    <row r="7811" spans="1:35" x14ac:dyDescent="0.25">
      <c r="A7811" t="s">
        <v>16639</v>
      </c>
      <c r="B7811" s="1">
        <v>69</v>
      </c>
      <c r="C7811" t="s">
        <v>16440</v>
      </c>
      <c r="D7811">
        <v>13097857</v>
      </c>
      <c r="E7811" t="s">
        <v>16571</v>
      </c>
      <c r="F7811" t="s">
        <v>1363</v>
      </c>
      <c r="G7811" t="s">
        <v>1391</v>
      </c>
      <c r="H7811" s="3" t="s">
        <v>1749</v>
      </c>
      <c r="I7811">
        <v>2020</v>
      </c>
      <c r="J7811" s="15" t="s">
        <v>4857</v>
      </c>
      <c r="K7811">
        <v>2020</v>
      </c>
      <c r="L7811" t="s">
        <v>1367</v>
      </c>
      <c r="M7811" t="s">
        <v>11592</v>
      </c>
      <c r="N7811" t="s">
        <v>16450</v>
      </c>
      <c r="O7811">
        <v>26600000000</v>
      </c>
      <c r="P7811" t="s">
        <v>16451</v>
      </c>
      <c r="Q7811">
        <f t="shared" si="136"/>
        <v>200</v>
      </c>
      <c r="R7811">
        <v>5490421</v>
      </c>
      <c r="S7811" t="s">
        <v>12611</v>
      </c>
      <c r="T7811" t="s">
        <v>16573</v>
      </c>
      <c r="U7811" s="75">
        <v>200</v>
      </c>
      <c r="V7811">
        <v>3.25</v>
      </c>
      <c r="W7811">
        <v>650</v>
      </c>
      <c r="AH7811" s="16"/>
      <c r="AI7811" t="s">
        <v>1375</v>
      </c>
    </row>
    <row r="7812" spans="1:35" x14ac:dyDescent="0.25">
      <c r="A7812" t="s">
        <v>16640</v>
      </c>
      <c r="B7812" s="1">
        <v>69</v>
      </c>
      <c r="C7812" t="s">
        <v>16440</v>
      </c>
      <c r="D7812">
        <v>13097857</v>
      </c>
      <c r="E7812" t="s">
        <v>16571</v>
      </c>
      <c r="F7812" t="s">
        <v>1363</v>
      </c>
      <c r="G7812" t="s">
        <v>1391</v>
      </c>
      <c r="H7812" s="3" t="s">
        <v>1749</v>
      </c>
      <c r="I7812">
        <v>2020</v>
      </c>
      <c r="J7812" s="15" t="s">
        <v>4857</v>
      </c>
      <c r="K7812">
        <v>2020</v>
      </c>
      <c r="L7812" t="s">
        <v>1367</v>
      </c>
      <c r="M7812" t="s">
        <v>11592</v>
      </c>
      <c r="N7812" t="s">
        <v>16450</v>
      </c>
      <c r="O7812">
        <v>26600000000</v>
      </c>
      <c r="P7812" t="s">
        <v>16451</v>
      </c>
      <c r="Q7812">
        <f t="shared" si="136"/>
        <v>200</v>
      </c>
      <c r="R7812">
        <v>1204076</v>
      </c>
      <c r="S7812" t="s">
        <v>3346</v>
      </c>
      <c r="T7812" t="s">
        <v>713</v>
      </c>
      <c r="U7812" s="75">
        <v>200</v>
      </c>
      <c r="V7812">
        <v>2.15</v>
      </c>
      <c r="W7812">
        <v>430</v>
      </c>
      <c r="AH7812" s="16"/>
      <c r="AI7812" t="s">
        <v>1375</v>
      </c>
    </row>
    <row r="7813" spans="1:35" x14ac:dyDescent="0.25">
      <c r="A7813" t="s">
        <v>16641</v>
      </c>
      <c r="B7813" s="1">
        <v>69</v>
      </c>
      <c r="C7813" t="s">
        <v>16440</v>
      </c>
      <c r="D7813">
        <v>11992107</v>
      </c>
      <c r="E7813" t="s">
        <v>16642</v>
      </c>
      <c r="F7813" t="s">
        <v>1363</v>
      </c>
      <c r="G7813" t="s">
        <v>1391</v>
      </c>
      <c r="H7813" s="3" t="s">
        <v>4739</v>
      </c>
      <c r="I7813">
        <v>2020</v>
      </c>
      <c r="J7813" s="15" t="s">
        <v>4730</v>
      </c>
      <c r="K7813">
        <v>2020</v>
      </c>
      <c r="L7813" t="s">
        <v>1394</v>
      </c>
      <c r="M7813" t="s">
        <v>11592</v>
      </c>
      <c r="N7813" t="s">
        <v>16643</v>
      </c>
      <c r="O7813" t="s">
        <v>1408</v>
      </c>
      <c r="P7813" t="s">
        <v>16451</v>
      </c>
      <c r="Q7813">
        <f t="shared" si="136"/>
        <v>4000</v>
      </c>
      <c r="R7813">
        <v>1204076</v>
      </c>
      <c r="S7813" t="s">
        <v>3346</v>
      </c>
      <c r="T7813" t="s">
        <v>713</v>
      </c>
      <c r="U7813" s="75">
        <v>4000</v>
      </c>
      <c r="V7813">
        <v>2.25</v>
      </c>
      <c r="W7813">
        <v>9000</v>
      </c>
      <c r="AH7813" s="16"/>
      <c r="AI7813" t="s">
        <v>1375</v>
      </c>
    </row>
    <row r="7814" spans="1:35" x14ac:dyDescent="0.25">
      <c r="A7814" t="s">
        <v>16644</v>
      </c>
      <c r="B7814" s="1">
        <v>69</v>
      </c>
      <c r="C7814" t="s">
        <v>16440</v>
      </c>
      <c r="D7814">
        <v>11751657</v>
      </c>
      <c r="E7814" t="s">
        <v>16601</v>
      </c>
      <c r="F7814" t="s">
        <v>1363</v>
      </c>
      <c r="G7814" t="s">
        <v>1391</v>
      </c>
      <c r="H7814" s="3" t="s">
        <v>4069</v>
      </c>
      <c r="I7814">
        <v>2020</v>
      </c>
      <c r="J7814" s="15" t="s">
        <v>1618</v>
      </c>
      <c r="K7814">
        <v>2020</v>
      </c>
      <c r="L7814" t="s">
        <v>1394</v>
      </c>
      <c r="M7814" t="s">
        <v>11592</v>
      </c>
      <c r="N7814" t="s">
        <v>16643</v>
      </c>
      <c r="O7814">
        <v>26600000000</v>
      </c>
      <c r="P7814" t="s">
        <v>16451</v>
      </c>
      <c r="Q7814">
        <f t="shared" si="136"/>
        <v>9272</v>
      </c>
      <c r="R7814">
        <v>1204076</v>
      </c>
      <c r="S7814" t="s">
        <v>3346</v>
      </c>
      <c r="T7814" t="s">
        <v>713</v>
      </c>
      <c r="U7814" s="75">
        <v>9272</v>
      </c>
      <c r="V7814">
        <v>2.25</v>
      </c>
      <c r="W7814">
        <v>20862</v>
      </c>
      <c r="AH7814" s="16"/>
      <c r="AI7814" t="s">
        <v>1375</v>
      </c>
    </row>
    <row r="7815" spans="1:35" x14ac:dyDescent="0.25">
      <c r="A7815" t="s">
        <v>16645</v>
      </c>
      <c r="B7815" s="1">
        <v>69</v>
      </c>
      <c r="C7815" t="s">
        <v>16440</v>
      </c>
      <c r="D7815">
        <v>13892789</v>
      </c>
      <c r="E7815" t="s">
        <v>16601</v>
      </c>
      <c r="F7815" t="s">
        <v>1363</v>
      </c>
      <c r="G7815" t="s">
        <v>1391</v>
      </c>
      <c r="H7815" s="3" t="s">
        <v>7863</v>
      </c>
      <c r="I7815">
        <v>2021</v>
      </c>
      <c r="J7815" s="15" t="s">
        <v>3561</v>
      </c>
      <c r="K7815">
        <v>2021</v>
      </c>
      <c r="L7815" t="s">
        <v>1394</v>
      </c>
      <c r="M7815" t="s">
        <v>11592</v>
      </c>
      <c r="N7815" t="s">
        <v>16643</v>
      </c>
      <c r="O7815" t="s">
        <v>1408</v>
      </c>
      <c r="P7815" t="s">
        <v>16451</v>
      </c>
      <c r="Q7815">
        <f t="shared" si="136"/>
        <v>5943</v>
      </c>
      <c r="R7815">
        <v>5490421</v>
      </c>
      <c r="S7815" t="s">
        <v>12611</v>
      </c>
      <c r="T7815" t="s">
        <v>16573</v>
      </c>
      <c r="U7815" s="75">
        <v>5943</v>
      </c>
      <c r="V7815">
        <v>3.25</v>
      </c>
      <c r="W7815">
        <v>19314.75</v>
      </c>
      <c r="AH7815" s="16"/>
      <c r="AI7815" t="s">
        <v>1375</v>
      </c>
    </row>
    <row r="7816" spans="1:35" x14ac:dyDescent="0.25">
      <c r="A7816" t="s">
        <v>16646</v>
      </c>
      <c r="B7816" s="1">
        <v>69</v>
      </c>
      <c r="C7816" t="s">
        <v>16440</v>
      </c>
      <c r="D7816">
        <v>13694146</v>
      </c>
      <c r="E7816" t="s">
        <v>16647</v>
      </c>
      <c r="F7816" t="s">
        <v>1363</v>
      </c>
      <c r="G7816" t="s">
        <v>1391</v>
      </c>
      <c r="H7816" s="3" t="s">
        <v>16648</v>
      </c>
      <c r="I7816">
        <v>2020</v>
      </c>
      <c r="J7816" s="15" t="s">
        <v>16649</v>
      </c>
      <c r="K7816">
        <v>2020</v>
      </c>
      <c r="L7816" t="s">
        <v>1394</v>
      </c>
      <c r="M7816" t="s">
        <v>11592</v>
      </c>
      <c r="N7816" t="s">
        <v>16643</v>
      </c>
      <c r="O7816" t="s">
        <v>1408</v>
      </c>
      <c r="P7816" t="s">
        <v>16451</v>
      </c>
      <c r="Q7816">
        <f t="shared" si="136"/>
        <v>10</v>
      </c>
      <c r="R7816">
        <v>5490421</v>
      </c>
      <c r="S7816" t="s">
        <v>12611</v>
      </c>
      <c r="T7816" t="s">
        <v>16573</v>
      </c>
      <c r="U7816" s="75">
        <v>10</v>
      </c>
      <c r="V7816">
        <v>3.9</v>
      </c>
      <c r="W7816">
        <v>39</v>
      </c>
      <c r="AH7816" s="16"/>
      <c r="AI7816" t="s">
        <v>1375</v>
      </c>
    </row>
    <row r="7817" spans="1:35" x14ac:dyDescent="0.25">
      <c r="A7817" t="s">
        <v>16650</v>
      </c>
      <c r="B7817" s="1">
        <v>69</v>
      </c>
      <c r="C7817" t="s">
        <v>16440</v>
      </c>
      <c r="D7817">
        <v>13727583</v>
      </c>
      <c r="E7817" t="s">
        <v>16647</v>
      </c>
      <c r="F7817" t="s">
        <v>1363</v>
      </c>
      <c r="G7817" t="s">
        <v>1391</v>
      </c>
      <c r="H7817" s="3" t="s">
        <v>9615</v>
      </c>
      <c r="I7817">
        <v>2020</v>
      </c>
      <c r="J7817" s="15" t="s">
        <v>9616</v>
      </c>
      <c r="K7817">
        <v>2020</v>
      </c>
      <c r="L7817" t="s">
        <v>1394</v>
      </c>
      <c r="M7817" t="s">
        <v>11592</v>
      </c>
      <c r="N7817" t="s">
        <v>16643</v>
      </c>
      <c r="O7817" t="s">
        <v>1408</v>
      </c>
      <c r="P7817" t="s">
        <v>16451</v>
      </c>
      <c r="Q7817">
        <f t="shared" si="136"/>
        <v>10</v>
      </c>
      <c r="R7817">
        <v>5490421</v>
      </c>
      <c r="S7817" t="s">
        <v>12611</v>
      </c>
      <c r="T7817" t="s">
        <v>16573</v>
      </c>
      <c r="U7817" s="75">
        <v>10</v>
      </c>
      <c r="V7817">
        <v>3.9</v>
      </c>
      <c r="W7817">
        <v>39</v>
      </c>
      <c r="AH7817" s="16"/>
      <c r="AI7817" t="s">
        <v>1375</v>
      </c>
    </row>
    <row r="7818" spans="1:35" x14ac:dyDescent="0.25">
      <c r="A7818" t="s">
        <v>16651</v>
      </c>
      <c r="B7818" s="1">
        <v>69</v>
      </c>
      <c r="C7818" t="s">
        <v>16440</v>
      </c>
      <c r="D7818">
        <v>14915405</v>
      </c>
      <c r="E7818" t="s">
        <v>16601</v>
      </c>
      <c r="F7818" t="s">
        <v>1363</v>
      </c>
      <c r="G7818" t="s">
        <v>1391</v>
      </c>
      <c r="H7818" s="3" t="s">
        <v>7804</v>
      </c>
      <c r="I7818">
        <v>2021</v>
      </c>
      <c r="J7818" s="15" t="s">
        <v>10173</v>
      </c>
      <c r="K7818">
        <v>2021</v>
      </c>
      <c r="L7818" t="s">
        <v>1367</v>
      </c>
      <c r="M7818" t="s">
        <v>11592</v>
      </c>
      <c r="N7818" t="s">
        <v>16450</v>
      </c>
      <c r="O7818">
        <v>26600000000</v>
      </c>
      <c r="P7818" t="s">
        <v>16451</v>
      </c>
      <c r="Q7818">
        <f t="shared" si="136"/>
        <v>7986</v>
      </c>
      <c r="R7818">
        <v>5490421</v>
      </c>
      <c r="S7818" t="s">
        <v>12611</v>
      </c>
      <c r="T7818" t="s">
        <v>16562</v>
      </c>
      <c r="U7818" s="75">
        <v>7986</v>
      </c>
      <c r="V7818">
        <v>3.25</v>
      </c>
      <c r="W7818">
        <v>25954.5</v>
      </c>
      <c r="AH7818" s="16"/>
      <c r="AI7818" t="s">
        <v>1375</v>
      </c>
    </row>
    <row r="7819" spans="1:35" x14ac:dyDescent="0.25">
      <c r="A7819" t="s">
        <v>16652</v>
      </c>
      <c r="B7819" s="1">
        <v>69</v>
      </c>
      <c r="C7819" t="s">
        <v>16440</v>
      </c>
      <c r="D7819">
        <v>12744832</v>
      </c>
      <c r="E7819" t="s">
        <v>16601</v>
      </c>
      <c r="F7819" t="s">
        <v>1363</v>
      </c>
      <c r="G7819" t="s">
        <v>1391</v>
      </c>
      <c r="H7819" s="3" t="s">
        <v>1710</v>
      </c>
      <c r="I7819">
        <v>2020</v>
      </c>
      <c r="J7819" s="15" t="s">
        <v>1711</v>
      </c>
      <c r="K7819">
        <v>2020</v>
      </c>
      <c r="L7819" t="s">
        <v>1394</v>
      </c>
      <c r="M7819" t="s">
        <v>11592</v>
      </c>
      <c r="N7819" t="s">
        <v>16643</v>
      </c>
      <c r="O7819" t="s">
        <v>1408</v>
      </c>
      <c r="P7819" t="s">
        <v>16451</v>
      </c>
      <c r="Q7819">
        <f t="shared" si="136"/>
        <v>8434</v>
      </c>
      <c r="R7819">
        <v>5490421</v>
      </c>
      <c r="S7819" t="s">
        <v>12611</v>
      </c>
      <c r="T7819" t="s">
        <v>16562</v>
      </c>
      <c r="U7819" s="75">
        <v>8434</v>
      </c>
      <c r="V7819">
        <v>2.2000000000000002</v>
      </c>
      <c r="W7819">
        <v>18554.8</v>
      </c>
      <c r="AH7819" s="16"/>
      <c r="AI7819" t="s">
        <v>1375</v>
      </c>
    </row>
    <row r="7820" spans="1:35" x14ac:dyDescent="0.25">
      <c r="A7820" t="s">
        <v>16653</v>
      </c>
      <c r="B7820" s="1">
        <v>69</v>
      </c>
      <c r="C7820" t="s">
        <v>16440</v>
      </c>
      <c r="D7820">
        <v>12744832</v>
      </c>
      <c r="E7820" t="s">
        <v>16601</v>
      </c>
      <c r="F7820" t="s">
        <v>1363</v>
      </c>
      <c r="G7820" t="s">
        <v>1391</v>
      </c>
      <c r="H7820" s="3" t="s">
        <v>1710</v>
      </c>
      <c r="I7820">
        <v>2020</v>
      </c>
      <c r="J7820" s="15" t="s">
        <v>1711</v>
      </c>
      <c r="K7820">
        <v>2020</v>
      </c>
      <c r="L7820" t="s">
        <v>1394</v>
      </c>
      <c r="M7820" t="s">
        <v>11592</v>
      </c>
      <c r="N7820" t="s">
        <v>16643</v>
      </c>
      <c r="O7820" t="s">
        <v>1408</v>
      </c>
      <c r="P7820" t="s">
        <v>16451</v>
      </c>
      <c r="Q7820">
        <f t="shared" si="136"/>
        <v>8434</v>
      </c>
      <c r="R7820">
        <v>1204076</v>
      </c>
      <c r="S7820" t="s">
        <v>3346</v>
      </c>
      <c r="T7820" t="s">
        <v>713</v>
      </c>
      <c r="U7820" s="75">
        <v>8434</v>
      </c>
      <c r="V7820">
        <v>2.2000000000000002</v>
      </c>
      <c r="W7820">
        <v>18554.8</v>
      </c>
      <c r="AH7820" s="16"/>
      <c r="AI7820" t="s">
        <v>1375</v>
      </c>
    </row>
    <row r="7821" spans="1:35" x14ac:dyDescent="0.25">
      <c r="A7821" t="s">
        <v>16654</v>
      </c>
      <c r="B7821" s="1">
        <v>69</v>
      </c>
      <c r="C7821" t="s">
        <v>16440</v>
      </c>
      <c r="D7821">
        <v>12661694</v>
      </c>
      <c r="E7821" t="s">
        <v>16601</v>
      </c>
      <c r="F7821" t="s">
        <v>1363</v>
      </c>
      <c r="G7821" t="s">
        <v>1391</v>
      </c>
      <c r="H7821" s="3" t="s">
        <v>3554</v>
      </c>
      <c r="I7821">
        <v>2020</v>
      </c>
      <c r="J7821" s="15" t="s">
        <v>3555</v>
      </c>
      <c r="K7821">
        <v>2020</v>
      </c>
      <c r="L7821" t="s">
        <v>1394</v>
      </c>
      <c r="M7821" t="s">
        <v>11592</v>
      </c>
      <c r="N7821" t="s">
        <v>16643</v>
      </c>
      <c r="O7821" t="s">
        <v>1408</v>
      </c>
      <c r="P7821" t="s">
        <v>16451</v>
      </c>
      <c r="Q7821">
        <f t="shared" si="136"/>
        <v>8434</v>
      </c>
      <c r="R7821">
        <v>1204076</v>
      </c>
      <c r="S7821" t="s">
        <v>3346</v>
      </c>
      <c r="T7821" t="s">
        <v>713</v>
      </c>
      <c r="U7821" s="75">
        <v>8434</v>
      </c>
      <c r="V7821">
        <v>2.25</v>
      </c>
      <c r="W7821">
        <v>18976.5</v>
      </c>
      <c r="AH7821" s="16"/>
      <c r="AI7821" t="s">
        <v>1375</v>
      </c>
    </row>
    <row r="7822" spans="1:35" x14ac:dyDescent="0.25">
      <c r="A7822" t="s">
        <v>16655</v>
      </c>
      <c r="B7822" s="1">
        <v>69</v>
      </c>
      <c r="C7822" t="s">
        <v>16440</v>
      </c>
      <c r="D7822">
        <v>12661694</v>
      </c>
      <c r="E7822" t="s">
        <v>16601</v>
      </c>
      <c r="F7822" t="s">
        <v>1363</v>
      </c>
      <c r="G7822" t="s">
        <v>1391</v>
      </c>
      <c r="H7822" s="3" t="s">
        <v>3554</v>
      </c>
      <c r="I7822">
        <v>2020</v>
      </c>
      <c r="J7822" s="15" t="s">
        <v>3555</v>
      </c>
      <c r="K7822">
        <v>2020</v>
      </c>
      <c r="L7822" t="s">
        <v>1394</v>
      </c>
      <c r="M7822" t="s">
        <v>11592</v>
      </c>
      <c r="N7822" t="s">
        <v>16643</v>
      </c>
      <c r="O7822" t="s">
        <v>1408</v>
      </c>
      <c r="P7822" t="s">
        <v>16451</v>
      </c>
      <c r="Q7822">
        <f t="shared" si="136"/>
        <v>8434</v>
      </c>
      <c r="R7822">
        <v>5490421</v>
      </c>
      <c r="S7822" t="s">
        <v>12611</v>
      </c>
      <c r="T7822" t="s">
        <v>16589</v>
      </c>
      <c r="U7822" s="75">
        <v>8434</v>
      </c>
      <c r="V7822">
        <v>2.2000000000000002</v>
      </c>
      <c r="W7822">
        <v>18554.8</v>
      </c>
      <c r="AH7822" s="16"/>
      <c r="AI7822" t="s">
        <v>1375</v>
      </c>
    </row>
    <row r="7823" spans="1:35" x14ac:dyDescent="0.25">
      <c r="A7823" t="s">
        <v>16656</v>
      </c>
      <c r="B7823" s="1">
        <v>69</v>
      </c>
      <c r="C7823" t="s">
        <v>16440</v>
      </c>
      <c r="D7823">
        <v>13378139</v>
      </c>
      <c r="E7823" t="s">
        <v>16657</v>
      </c>
      <c r="F7823" t="s">
        <v>1363</v>
      </c>
      <c r="G7823" t="s">
        <v>1391</v>
      </c>
      <c r="H7823" s="3" t="s">
        <v>8584</v>
      </c>
      <c r="I7823">
        <v>2020</v>
      </c>
      <c r="J7823" s="15" t="s">
        <v>8585</v>
      </c>
      <c r="K7823">
        <v>2020</v>
      </c>
      <c r="L7823" t="s">
        <v>1394</v>
      </c>
      <c r="M7823" t="s">
        <v>11592</v>
      </c>
      <c r="N7823" t="s">
        <v>16643</v>
      </c>
      <c r="O7823" t="s">
        <v>1408</v>
      </c>
      <c r="P7823" t="s">
        <v>16451</v>
      </c>
      <c r="Q7823">
        <f t="shared" si="136"/>
        <v>3700</v>
      </c>
      <c r="R7823">
        <v>5490421</v>
      </c>
      <c r="S7823" t="s">
        <v>12611</v>
      </c>
      <c r="T7823" t="s">
        <v>16573</v>
      </c>
      <c r="U7823" s="75">
        <v>3700</v>
      </c>
      <c r="V7823">
        <v>2.0499999999999998</v>
      </c>
      <c r="W7823">
        <v>7585</v>
      </c>
      <c r="AH7823" s="16"/>
      <c r="AI7823" t="s">
        <v>1375</v>
      </c>
    </row>
    <row r="7824" spans="1:35" x14ac:dyDescent="0.25">
      <c r="A7824" t="s">
        <v>16658</v>
      </c>
      <c r="B7824" s="1">
        <v>69</v>
      </c>
      <c r="C7824" t="s">
        <v>16440</v>
      </c>
      <c r="D7824">
        <v>13378139</v>
      </c>
      <c r="E7824" t="s">
        <v>16657</v>
      </c>
      <c r="F7824" t="s">
        <v>1363</v>
      </c>
      <c r="G7824" t="s">
        <v>1391</v>
      </c>
      <c r="H7824" s="3" t="s">
        <v>8584</v>
      </c>
      <c r="I7824">
        <v>2020</v>
      </c>
      <c r="J7824" s="15" t="s">
        <v>8585</v>
      </c>
      <c r="K7824">
        <v>2020</v>
      </c>
      <c r="L7824" t="s">
        <v>1394</v>
      </c>
      <c r="M7824" t="s">
        <v>11592</v>
      </c>
      <c r="N7824" t="s">
        <v>16643</v>
      </c>
      <c r="O7824" t="s">
        <v>1408</v>
      </c>
      <c r="P7824" t="s">
        <v>16451</v>
      </c>
      <c r="Q7824">
        <f t="shared" si="136"/>
        <v>3700</v>
      </c>
      <c r="R7824">
        <v>1204076</v>
      </c>
      <c r="S7824" t="s">
        <v>3346</v>
      </c>
      <c r="T7824" t="s">
        <v>713</v>
      </c>
      <c r="U7824" s="75">
        <v>3700</v>
      </c>
      <c r="V7824">
        <v>2.15</v>
      </c>
      <c r="W7824">
        <v>7955</v>
      </c>
      <c r="AH7824" s="16"/>
      <c r="AI7824" t="s">
        <v>1375</v>
      </c>
    </row>
    <row r="7825" spans="1:35" x14ac:dyDescent="0.25">
      <c r="A7825" t="s">
        <v>16659</v>
      </c>
      <c r="B7825" s="1">
        <v>69</v>
      </c>
      <c r="C7825" t="s">
        <v>16440</v>
      </c>
      <c r="D7825">
        <v>14007355</v>
      </c>
      <c r="E7825" t="s">
        <v>16660</v>
      </c>
      <c r="F7825" t="s">
        <v>1363</v>
      </c>
      <c r="G7825" t="s">
        <v>1391</v>
      </c>
      <c r="H7825" s="3" t="s">
        <v>9580</v>
      </c>
      <c r="I7825">
        <v>2021</v>
      </c>
      <c r="J7825" s="15" t="s">
        <v>1824</v>
      </c>
      <c r="K7825">
        <v>2021</v>
      </c>
      <c r="L7825" t="s">
        <v>1394</v>
      </c>
      <c r="M7825" t="s">
        <v>11592</v>
      </c>
      <c r="N7825" t="s">
        <v>16643</v>
      </c>
      <c r="O7825" t="s">
        <v>1408</v>
      </c>
      <c r="P7825" t="s">
        <v>16451</v>
      </c>
      <c r="Q7825">
        <f t="shared" si="136"/>
        <v>40</v>
      </c>
      <c r="R7825">
        <v>5490421</v>
      </c>
      <c r="S7825" t="s">
        <v>12611</v>
      </c>
      <c r="T7825" t="s">
        <v>16573</v>
      </c>
      <c r="U7825" s="75">
        <v>40</v>
      </c>
      <c r="V7825">
        <v>3.25</v>
      </c>
      <c r="W7825">
        <v>130</v>
      </c>
      <c r="AH7825" s="16"/>
      <c r="AI7825" t="s">
        <v>1375</v>
      </c>
    </row>
    <row r="7826" spans="1:35" x14ac:dyDescent="0.25">
      <c r="A7826" t="s">
        <v>16661</v>
      </c>
      <c r="B7826" s="1">
        <v>69</v>
      </c>
      <c r="C7826" t="s">
        <v>16440</v>
      </c>
      <c r="D7826">
        <v>12429732</v>
      </c>
      <c r="E7826" t="s">
        <v>16578</v>
      </c>
      <c r="F7826" t="s">
        <v>1363</v>
      </c>
      <c r="G7826" t="s">
        <v>1391</v>
      </c>
      <c r="H7826" s="3" t="s">
        <v>10117</v>
      </c>
      <c r="I7826">
        <v>2020</v>
      </c>
      <c r="J7826" s="15" t="s">
        <v>1649</v>
      </c>
      <c r="K7826">
        <v>2020</v>
      </c>
      <c r="L7826" t="s">
        <v>1394</v>
      </c>
      <c r="M7826" t="s">
        <v>11592</v>
      </c>
      <c r="N7826" t="s">
        <v>16643</v>
      </c>
      <c r="O7826" t="s">
        <v>1408</v>
      </c>
      <c r="P7826" t="s">
        <v>16451</v>
      </c>
      <c r="Q7826">
        <f t="shared" si="136"/>
        <v>1565</v>
      </c>
      <c r="R7826">
        <v>5490421</v>
      </c>
      <c r="S7826" t="s">
        <v>12611</v>
      </c>
      <c r="T7826" t="s">
        <v>16562</v>
      </c>
      <c r="U7826" s="75">
        <v>1565</v>
      </c>
      <c r="V7826">
        <v>3.4</v>
      </c>
      <c r="W7826">
        <v>5321</v>
      </c>
      <c r="AH7826" s="16"/>
      <c r="AI7826" t="s">
        <v>1375</v>
      </c>
    </row>
    <row r="7827" spans="1:35" x14ac:dyDescent="0.25">
      <c r="A7827" t="s">
        <v>16662</v>
      </c>
      <c r="B7827" s="1">
        <v>69</v>
      </c>
      <c r="C7827" t="s">
        <v>16440</v>
      </c>
      <c r="D7827">
        <v>12429732</v>
      </c>
      <c r="E7827" t="s">
        <v>16578</v>
      </c>
      <c r="F7827" t="s">
        <v>1363</v>
      </c>
      <c r="G7827" t="s">
        <v>1391</v>
      </c>
      <c r="H7827" s="3" t="s">
        <v>10117</v>
      </c>
      <c r="I7827">
        <v>2020</v>
      </c>
      <c r="J7827" s="15" t="s">
        <v>1649</v>
      </c>
      <c r="K7827">
        <v>2020</v>
      </c>
      <c r="L7827" t="s">
        <v>1394</v>
      </c>
      <c r="M7827" t="s">
        <v>11592</v>
      </c>
      <c r="N7827" t="s">
        <v>16643</v>
      </c>
      <c r="O7827" t="s">
        <v>1408</v>
      </c>
      <c r="P7827" t="s">
        <v>16451</v>
      </c>
      <c r="Q7827">
        <f t="shared" si="136"/>
        <v>1565</v>
      </c>
      <c r="R7827">
        <v>1204076</v>
      </c>
      <c r="S7827" t="s">
        <v>3346</v>
      </c>
      <c r="T7827" t="s">
        <v>16663</v>
      </c>
      <c r="U7827" s="75">
        <v>1565</v>
      </c>
      <c r="V7827">
        <v>2.25</v>
      </c>
      <c r="W7827">
        <v>3521.25</v>
      </c>
      <c r="AH7827" s="16"/>
      <c r="AI7827" t="s">
        <v>1375</v>
      </c>
    </row>
    <row r="7828" spans="1:35" x14ac:dyDescent="0.25">
      <c r="A7828" t="s">
        <v>16664</v>
      </c>
      <c r="B7828" s="1">
        <v>69</v>
      </c>
      <c r="C7828" t="s">
        <v>16440</v>
      </c>
      <c r="D7828">
        <v>13360922</v>
      </c>
      <c r="E7828" t="s">
        <v>16665</v>
      </c>
      <c r="F7828" t="s">
        <v>1363</v>
      </c>
      <c r="G7828" t="s">
        <v>1391</v>
      </c>
      <c r="H7828" s="3" t="s">
        <v>10282</v>
      </c>
      <c r="I7828">
        <v>2020</v>
      </c>
      <c r="J7828" s="15" t="s">
        <v>8584</v>
      </c>
      <c r="K7828">
        <v>2020</v>
      </c>
      <c r="L7828" t="s">
        <v>1394</v>
      </c>
      <c r="M7828" t="s">
        <v>11592</v>
      </c>
      <c r="N7828" t="s">
        <v>16643</v>
      </c>
      <c r="O7828" t="s">
        <v>1408</v>
      </c>
      <c r="P7828" t="s">
        <v>16451</v>
      </c>
      <c r="Q7828">
        <f t="shared" si="136"/>
        <v>3700</v>
      </c>
      <c r="R7828">
        <v>1204076</v>
      </c>
      <c r="S7828" t="s">
        <v>3346</v>
      </c>
      <c r="T7828" t="s">
        <v>713</v>
      </c>
      <c r="U7828" s="75">
        <v>3700</v>
      </c>
      <c r="V7828">
        <v>2.15</v>
      </c>
      <c r="W7828">
        <v>7955</v>
      </c>
      <c r="AH7828" s="16"/>
      <c r="AI7828" t="s">
        <v>1375</v>
      </c>
    </row>
    <row r="7829" spans="1:35" x14ac:dyDescent="0.25">
      <c r="A7829" t="s">
        <v>16666</v>
      </c>
      <c r="B7829" s="1">
        <v>69</v>
      </c>
      <c r="C7829" t="s">
        <v>16440</v>
      </c>
      <c r="D7829">
        <v>13360922</v>
      </c>
      <c r="E7829" t="s">
        <v>16665</v>
      </c>
      <c r="F7829" t="s">
        <v>1363</v>
      </c>
      <c r="G7829" t="s">
        <v>1391</v>
      </c>
      <c r="H7829" s="3" t="s">
        <v>10282</v>
      </c>
      <c r="I7829">
        <v>2020</v>
      </c>
      <c r="J7829" s="15" t="s">
        <v>8584</v>
      </c>
      <c r="K7829">
        <v>2020</v>
      </c>
      <c r="L7829" t="s">
        <v>1394</v>
      </c>
      <c r="M7829" t="s">
        <v>11592</v>
      </c>
      <c r="N7829" t="s">
        <v>16643</v>
      </c>
      <c r="O7829" t="s">
        <v>1408</v>
      </c>
      <c r="P7829" t="s">
        <v>16451</v>
      </c>
      <c r="Q7829">
        <f t="shared" si="136"/>
        <v>3700</v>
      </c>
      <c r="R7829">
        <v>5490421</v>
      </c>
      <c r="S7829" t="s">
        <v>12611</v>
      </c>
      <c r="T7829" t="s">
        <v>16573</v>
      </c>
      <c r="U7829" s="75">
        <v>3700</v>
      </c>
      <c r="V7829">
        <v>2.0499999999999998</v>
      </c>
      <c r="W7829">
        <v>7585</v>
      </c>
      <c r="AH7829" s="16"/>
      <c r="AI7829" t="s">
        <v>1375</v>
      </c>
    </row>
    <row r="7830" spans="1:35" x14ac:dyDescent="0.25">
      <c r="A7830" t="s">
        <v>16667</v>
      </c>
      <c r="B7830" s="1">
        <v>69</v>
      </c>
      <c r="C7830" t="s">
        <v>16440</v>
      </c>
      <c r="D7830">
        <v>13298283</v>
      </c>
      <c r="E7830" t="s">
        <v>16668</v>
      </c>
      <c r="F7830" t="s">
        <v>1363</v>
      </c>
      <c r="G7830" t="s">
        <v>1391</v>
      </c>
      <c r="H7830" s="3" t="s">
        <v>10162</v>
      </c>
      <c r="I7830">
        <v>2020</v>
      </c>
      <c r="J7830" s="15" t="s">
        <v>10163</v>
      </c>
      <c r="K7830">
        <v>2020</v>
      </c>
      <c r="L7830" t="s">
        <v>1394</v>
      </c>
      <c r="M7830" t="s">
        <v>11592</v>
      </c>
      <c r="N7830" t="s">
        <v>16643</v>
      </c>
      <c r="O7830" t="s">
        <v>1408</v>
      </c>
      <c r="P7830" t="s">
        <v>16451</v>
      </c>
      <c r="Q7830">
        <f t="shared" si="136"/>
        <v>410</v>
      </c>
      <c r="R7830">
        <v>5490421</v>
      </c>
      <c r="S7830" t="s">
        <v>12611</v>
      </c>
      <c r="T7830" t="s">
        <v>16573</v>
      </c>
      <c r="U7830" s="75">
        <v>410</v>
      </c>
      <c r="V7830">
        <v>2.1</v>
      </c>
      <c r="W7830">
        <v>861</v>
      </c>
      <c r="AH7830" s="16"/>
      <c r="AI7830" t="s">
        <v>1375</v>
      </c>
    </row>
    <row r="7831" spans="1:35" x14ac:dyDescent="0.25">
      <c r="A7831" t="s">
        <v>16669</v>
      </c>
      <c r="B7831" s="1">
        <v>69</v>
      </c>
      <c r="C7831" t="s">
        <v>16440</v>
      </c>
      <c r="D7831">
        <v>13298283</v>
      </c>
      <c r="E7831" t="s">
        <v>16668</v>
      </c>
      <c r="F7831" t="s">
        <v>1363</v>
      </c>
      <c r="G7831" t="s">
        <v>1391</v>
      </c>
      <c r="H7831" s="3" t="s">
        <v>10162</v>
      </c>
      <c r="I7831">
        <v>2020</v>
      </c>
      <c r="J7831" s="15" t="s">
        <v>10163</v>
      </c>
      <c r="K7831">
        <v>2020</v>
      </c>
      <c r="L7831" t="s">
        <v>1394</v>
      </c>
      <c r="M7831" t="s">
        <v>11592</v>
      </c>
      <c r="N7831" t="s">
        <v>16643</v>
      </c>
      <c r="O7831" t="s">
        <v>1408</v>
      </c>
      <c r="P7831" t="s">
        <v>16451</v>
      </c>
      <c r="Q7831">
        <f t="shared" si="136"/>
        <v>410</v>
      </c>
      <c r="R7831">
        <v>1204076</v>
      </c>
      <c r="S7831" t="s">
        <v>3346</v>
      </c>
      <c r="T7831" t="s">
        <v>713</v>
      </c>
      <c r="U7831" s="75">
        <v>410</v>
      </c>
      <c r="V7831">
        <v>2.15</v>
      </c>
      <c r="W7831">
        <v>881.5</v>
      </c>
      <c r="AH7831" s="16"/>
      <c r="AI7831" t="s">
        <v>1375</v>
      </c>
    </row>
    <row r="7832" spans="1:35" x14ac:dyDescent="0.25">
      <c r="A7832" t="s">
        <v>16670</v>
      </c>
      <c r="B7832" s="1">
        <v>69</v>
      </c>
      <c r="C7832" t="s">
        <v>16440</v>
      </c>
      <c r="D7832">
        <v>14188155</v>
      </c>
      <c r="E7832" t="s">
        <v>16601</v>
      </c>
      <c r="F7832" t="s">
        <v>1363</v>
      </c>
      <c r="G7832" t="s">
        <v>1391</v>
      </c>
      <c r="H7832" s="3" t="s">
        <v>10682</v>
      </c>
      <c r="I7832">
        <v>2021</v>
      </c>
      <c r="J7832" s="15" t="s">
        <v>12255</v>
      </c>
      <c r="K7832">
        <v>2021</v>
      </c>
      <c r="L7832" t="s">
        <v>1367</v>
      </c>
      <c r="M7832" t="s">
        <v>11592</v>
      </c>
      <c r="N7832" t="s">
        <v>16450</v>
      </c>
      <c r="O7832">
        <v>26600000000</v>
      </c>
      <c r="P7832" t="s">
        <v>16451</v>
      </c>
      <c r="Q7832">
        <f t="shared" si="136"/>
        <v>5943</v>
      </c>
      <c r="R7832">
        <v>5490421</v>
      </c>
      <c r="S7832" t="s">
        <v>12611</v>
      </c>
      <c r="T7832" t="s">
        <v>16573</v>
      </c>
      <c r="U7832" s="75">
        <v>5943</v>
      </c>
      <c r="V7832">
        <v>3.25</v>
      </c>
      <c r="W7832">
        <v>19314.75</v>
      </c>
      <c r="AH7832" s="16"/>
      <c r="AI7832" t="s">
        <v>1375</v>
      </c>
    </row>
    <row r="7833" spans="1:35" x14ac:dyDescent="0.25">
      <c r="A7833" t="s">
        <v>16671</v>
      </c>
      <c r="B7833" s="1">
        <v>69</v>
      </c>
      <c r="C7833" t="s">
        <v>16440</v>
      </c>
      <c r="D7833">
        <v>14266180</v>
      </c>
      <c r="E7833" t="s">
        <v>16672</v>
      </c>
      <c r="F7833" t="s">
        <v>1363</v>
      </c>
      <c r="G7833" t="s">
        <v>1364</v>
      </c>
      <c r="H7833" s="3" t="s">
        <v>2671</v>
      </c>
      <c r="I7833">
        <v>2021</v>
      </c>
      <c r="J7833" s="15" t="s">
        <v>2672</v>
      </c>
      <c r="K7833">
        <v>2021</v>
      </c>
      <c r="L7833" t="s">
        <v>1394</v>
      </c>
      <c r="M7833" t="s">
        <v>11592</v>
      </c>
      <c r="N7833" t="s">
        <v>16643</v>
      </c>
      <c r="O7833" t="s">
        <v>1408</v>
      </c>
      <c r="P7833" t="s">
        <v>16451</v>
      </c>
      <c r="Q7833">
        <f t="shared" si="136"/>
        <v>12000</v>
      </c>
      <c r="R7833">
        <v>5490421</v>
      </c>
      <c r="S7833" t="s">
        <v>12611</v>
      </c>
      <c r="T7833" t="s">
        <v>16562</v>
      </c>
      <c r="U7833" s="75">
        <v>12000</v>
      </c>
      <c r="V7833">
        <v>3.25</v>
      </c>
      <c r="W7833">
        <v>39000</v>
      </c>
      <c r="AH7833" s="16"/>
      <c r="AI7833" t="s">
        <v>1375</v>
      </c>
    </row>
    <row r="7834" spans="1:35" x14ac:dyDescent="0.25">
      <c r="A7834" t="s">
        <v>16673</v>
      </c>
      <c r="B7834" s="1">
        <v>69</v>
      </c>
      <c r="C7834" t="s">
        <v>16440</v>
      </c>
      <c r="D7834">
        <v>15504255</v>
      </c>
      <c r="E7834" t="s">
        <v>16674</v>
      </c>
      <c r="F7834" t="s">
        <v>1363</v>
      </c>
      <c r="G7834" t="s">
        <v>1391</v>
      </c>
      <c r="H7834" s="3" t="s">
        <v>4274</v>
      </c>
      <c r="I7834">
        <v>2021</v>
      </c>
      <c r="J7834" s="15" t="s">
        <v>1922</v>
      </c>
      <c r="K7834">
        <v>2021</v>
      </c>
      <c r="L7834" t="s">
        <v>1394</v>
      </c>
      <c r="M7834" t="s">
        <v>11592</v>
      </c>
      <c r="N7834" t="s">
        <v>16643</v>
      </c>
      <c r="O7834" t="s">
        <v>1408</v>
      </c>
      <c r="P7834" t="s">
        <v>16451</v>
      </c>
      <c r="Q7834">
        <f t="shared" si="136"/>
        <v>4250</v>
      </c>
      <c r="R7834">
        <v>5490421</v>
      </c>
      <c r="S7834" t="s">
        <v>12611</v>
      </c>
      <c r="T7834" t="s">
        <v>16562</v>
      </c>
      <c r="U7834" s="75">
        <v>4250</v>
      </c>
      <c r="V7834">
        <v>3.25</v>
      </c>
      <c r="W7834">
        <v>13812.5</v>
      </c>
      <c r="AH7834" s="16"/>
      <c r="AI7834" t="s">
        <v>1375</v>
      </c>
    </row>
    <row r="7835" spans="1:35" x14ac:dyDescent="0.25">
      <c r="A7835" t="s">
        <v>16675</v>
      </c>
      <c r="B7835" s="1">
        <v>69</v>
      </c>
      <c r="C7835" t="s">
        <v>16440</v>
      </c>
      <c r="D7835">
        <v>14857782</v>
      </c>
      <c r="E7835" t="s">
        <v>16601</v>
      </c>
      <c r="F7835" t="s">
        <v>1363</v>
      </c>
      <c r="G7835" t="s">
        <v>1391</v>
      </c>
      <c r="H7835" s="3" t="s">
        <v>4671</v>
      </c>
      <c r="I7835">
        <v>2021</v>
      </c>
      <c r="J7835" s="15" t="s">
        <v>2033</v>
      </c>
      <c r="K7835">
        <v>2021</v>
      </c>
      <c r="L7835" t="s">
        <v>1394</v>
      </c>
      <c r="M7835" t="s">
        <v>11592</v>
      </c>
      <c r="N7835" t="s">
        <v>16643</v>
      </c>
      <c r="O7835" t="s">
        <v>1408</v>
      </c>
      <c r="P7835" t="s">
        <v>16451</v>
      </c>
      <c r="Q7835">
        <f t="shared" si="136"/>
        <v>7986</v>
      </c>
      <c r="R7835">
        <v>5490421</v>
      </c>
      <c r="S7835" t="s">
        <v>12611</v>
      </c>
      <c r="T7835" t="s">
        <v>16573</v>
      </c>
      <c r="U7835" s="75">
        <v>7986</v>
      </c>
      <c r="V7835">
        <v>3.7</v>
      </c>
      <c r="W7835">
        <v>29548.2</v>
      </c>
      <c r="AH7835" s="16"/>
      <c r="AI7835" t="s">
        <v>1375</v>
      </c>
    </row>
    <row r="7836" spans="1:35" x14ac:dyDescent="0.25">
      <c r="A7836" t="s">
        <v>16676</v>
      </c>
      <c r="B7836" s="1">
        <v>69</v>
      </c>
      <c r="C7836" t="s">
        <v>16440</v>
      </c>
      <c r="D7836">
        <v>16381947</v>
      </c>
      <c r="E7836" t="s">
        <v>16677</v>
      </c>
      <c r="F7836" t="s">
        <v>1363</v>
      </c>
      <c r="G7836" t="s">
        <v>1391</v>
      </c>
      <c r="H7836" s="3" t="s">
        <v>4966</v>
      </c>
      <c r="I7836">
        <v>2022</v>
      </c>
      <c r="J7836" s="15" t="s">
        <v>4929</v>
      </c>
      <c r="K7836">
        <v>2022</v>
      </c>
      <c r="L7836" t="s">
        <v>1367</v>
      </c>
      <c r="M7836" t="s">
        <v>11592</v>
      </c>
      <c r="N7836" t="s">
        <v>16643</v>
      </c>
      <c r="O7836">
        <v>26600000000</v>
      </c>
      <c r="P7836" t="s">
        <v>16451</v>
      </c>
      <c r="Q7836">
        <f t="shared" si="136"/>
        <v>150</v>
      </c>
      <c r="R7836">
        <v>5490421</v>
      </c>
      <c r="S7836" t="s">
        <v>12611</v>
      </c>
      <c r="T7836" t="s">
        <v>16562</v>
      </c>
      <c r="U7836" s="75">
        <v>150</v>
      </c>
      <c r="V7836">
        <v>6.25</v>
      </c>
      <c r="W7836">
        <v>937.5</v>
      </c>
      <c r="AH7836" s="16"/>
      <c r="AI7836" t="s">
        <v>1375</v>
      </c>
    </row>
    <row r="7837" spans="1:35" x14ac:dyDescent="0.25">
      <c r="A7837" t="s">
        <v>16678</v>
      </c>
      <c r="B7837" s="1">
        <v>69</v>
      </c>
      <c r="C7837" t="s">
        <v>16440</v>
      </c>
      <c r="D7837">
        <v>16478266</v>
      </c>
      <c r="E7837" t="s">
        <v>16679</v>
      </c>
      <c r="F7837" t="s">
        <v>1363</v>
      </c>
      <c r="G7837" t="s">
        <v>1391</v>
      </c>
      <c r="H7837" s="3" t="s">
        <v>4984</v>
      </c>
      <c r="I7837">
        <v>2022</v>
      </c>
      <c r="J7837" s="15" t="s">
        <v>2117</v>
      </c>
      <c r="K7837">
        <v>2022</v>
      </c>
      <c r="L7837" t="s">
        <v>1367</v>
      </c>
      <c r="M7837" t="s">
        <v>11592</v>
      </c>
      <c r="N7837" t="s">
        <v>16643</v>
      </c>
      <c r="O7837">
        <v>26600000000</v>
      </c>
      <c r="P7837" t="s">
        <v>16451</v>
      </c>
      <c r="Q7837">
        <f t="shared" si="136"/>
        <v>7140</v>
      </c>
      <c r="R7837">
        <v>5490421</v>
      </c>
      <c r="S7837" t="s">
        <v>12611</v>
      </c>
      <c r="T7837" t="s">
        <v>16562</v>
      </c>
      <c r="U7837" s="75">
        <v>7140</v>
      </c>
      <c r="V7837">
        <v>6.25</v>
      </c>
      <c r="W7837">
        <v>44625</v>
      </c>
      <c r="AH7837" s="16"/>
      <c r="AI7837" t="s">
        <v>1375</v>
      </c>
    </row>
    <row r="7838" spans="1:35" x14ac:dyDescent="0.25">
      <c r="A7838" t="s">
        <v>16680</v>
      </c>
      <c r="B7838" s="1">
        <v>69</v>
      </c>
      <c r="C7838" t="s">
        <v>16440</v>
      </c>
      <c r="D7838">
        <v>16225147</v>
      </c>
      <c r="E7838" t="s">
        <v>16681</v>
      </c>
      <c r="F7838" t="s">
        <v>1363</v>
      </c>
      <c r="G7838" t="s">
        <v>1364</v>
      </c>
      <c r="H7838" s="3" t="s">
        <v>2095</v>
      </c>
      <c r="I7838">
        <v>2022</v>
      </c>
      <c r="J7838" s="15" t="s">
        <v>2036</v>
      </c>
      <c r="K7838">
        <v>2022</v>
      </c>
      <c r="L7838" t="s">
        <v>1367</v>
      </c>
      <c r="M7838" t="s">
        <v>11592</v>
      </c>
      <c r="N7838" t="s">
        <v>16643</v>
      </c>
      <c r="O7838">
        <v>26600000000</v>
      </c>
      <c r="P7838" t="s">
        <v>16451</v>
      </c>
      <c r="Q7838">
        <f t="shared" si="136"/>
        <v>1700</v>
      </c>
      <c r="R7838">
        <v>5490421</v>
      </c>
      <c r="S7838" t="s">
        <v>12611</v>
      </c>
      <c r="T7838" t="s">
        <v>16682</v>
      </c>
      <c r="U7838" s="75">
        <v>1700</v>
      </c>
      <c r="V7838">
        <v>6</v>
      </c>
      <c r="W7838">
        <v>10200</v>
      </c>
      <c r="AH7838" s="16"/>
      <c r="AI7838" t="s">
        <v>1375</v>
      </c>
    </row>
    <row r="7839" spans="1:35" x14ac:dyDescent="0.25">
      <c r="A7839" t="s">
        <v>16683</v>
      </c>
      <c r="B7839" s="1">
        <v>69</v>
      </c>
      <c r="C7839" t="s">
        <v>16440</v>
      </c>
      <c r="D7839">
        <v>16215796</v>
      </c>
      <c r="E7839" t="s">
        <v>16684</v>
      </c>
      <c r="F7839" t="s">
        <v>1363</v>
      </c>
      <c r="G7839" t="s">
        <v>1391</v>
      </c>
      <c r="H7839" s="3" t="s">
        <v>2100</v>
      </c>
      <c r="I7839">
        <v>2022</v>
      </c>
      <c r="J7839" s="15" t="s">
        <v>2101</v>
      </c>
      <c r="K7839">
        <v>2022</v>
      </c>
      <c r="L7839" t="s">
        <v>1367</v>
      </c>
      <c r="M7839" t="s">
        <v>11592</v>
      </c>
      <c r="N7839" t="s">
        <v>16643</v>
      </c>
      <c r="O7839">
        <v>26600000000</v>
      </c>
      <c r="P7839" t="s">
        <v>16451</v>
      </c>
      <c r="Q7839">
        <f t="shared" si="136"/>
        <v>435</v>
      </c>
      <c r="R7839">
        <v>5490421</v>
      </c>
      <c r="S7839" t="s">
        <v>12611</v>
      </c>
      <c r="T7839" t="s">
        <v>16682</v>
      </c>
      <c r="U7839" s="75">
        <v>435</v>
      </c>
      <c r="V7839">
        <v>6</v>
      </c>
      <c r="W7839">
        <v>2610</v>
      </c>
      <c r="AH7839" s="16"/>
      <c r="AI7839" t="s">
        <v>1375</v>
      </c>
    </row>
    <row r="7840" spans="1:35" x14ac:dyDescent="0.25">
      <c r="A7840" t="s">
        <v>16685</v>
      </c>
      <c r="B7840" s="1">
        <v>69</v>
      </c>
      <c r="C7840" t="s">
        <v>16440</v>
      </c>
      <c r="D7840">
        <v>16293622</v>
      </c>
      <c r="E7840" t="s">
        <v>16568</v>
      </c>
      <c r="F7840" t="s">
        <v>1363</v>
      </c>
      <c r="G7840" t="s">
        <v>1391</v>
      </c>
      <c r="H7840" s="3" t="s">
        <v>2037</v>
      </c>
      <c r="I7840">
        <v>2022</v>
      </c>
      <c r="J7840" s="15" t="s">
        <v>2068</v>
      </c>
      <c r="K7840">
        <v>2022</v>
      </c>
      <c r="L7840" t="s">
        <v>1367</v>
      </c>
      <c r="M7840" t="s">
        <v>11592</v>
      </c>
      <c r="N7840" t="s">
        <v>16643</v>
      </c>
      <c r="O7840">
        <v>26600000000</v>
      </c>
      <c r="P7840" t="s">
        <v>16451</v>
      </c>
      <c r="Q7840">
        <f t="shared" si="136"/>
        <v>1000</v>
      </c>
      <c r="R7840">
        <v>5490421</v>
      </c>
      <c r="S7840" t="s">
        <v>12611</v>
      </c>
      <c r="T7840" t="s">
        <v>16562</v>
      </c>
      <c r="U7840" s="75">
        <v>1000</v>
      </c>
      <c r="V7840">
        <v>6.25</v>
      </c>
      <c r="W7840">
        <v>6250</v>
      </c>
      <c r="AH7840" s="16"/>
      <c r="AI7840" t="s">
        <v>1375</v>
      </c>
    </row>
    <row r="7841" spans="1:35" x14ac:dyDescent="0.25">
      <c r="A7841" t="s">
        <v>16686</v>
      </c>
      <c r="B7841" s="1">
        <v>69</v>
      </c>
      <c r="C7841" t="s">
        <v>16440</v>
      </c>
      <c r="D7841">
        <v>16370767</v>
      </c>
      <c r="E7841" t="s">
        <v>16687</v>
      </c>
      <c r="F7841" t="s">
        <v>1363</v>
      </c>
      <c r="G7841" t="s">
        <v>1391</v>
      </c>
      <c r="H7841" s="3" t="s">
        <v>4966</v>
      </c>
      <c r="I7841">
        <v>2022</v>
      </c>
      <c r="J7841" s="15" t="s">
        <v>4929</v>
      </c>
      <c r="K7841">
        <v>2022</v>
      </c>
      <c r="L7841" t="s">
        <v>1367</v>
      </c>
      <c r="M7841" t="s">
        <v>11592</v>
      </c>
      <c r="N7841" t="s">
        <v>16643</v>
      </c>
      <c r="O7841">
        <v>26600000000</v>
      </c>
      <c r="P7841" t="s">
        <v>16451</v>
      </c>
      <c r="Q7841">
        <f t="shared" si="136"/>
        <v>700</v>
      </c>
      <c r="R7841">
        <v>5490421</v>
      </c>
      <c r="S7841" t="s">
        <v>12611</v>
      </c>
      <c r="T7841" t="s">
        <v>16682</v>
      </c>
      <c r="U7841" s="75">
        <v>700</v>
      </c>
      <c r="V7841">
        <v>6.25</v>
      </c>
      <c r="W7841">
        <v>4375</v>
      </c>
      <c r="AH7841" s="16"/>
      <c r="AI7841" t="s">
        <v>1375</v>
      </c>
    </row>
    <row r="7842" spans="1:35" x14ac:dyDescent="0.25">
      <c r="A7842" t="s">
        <v>16688</v>
      </c>
      <c r="B7842" s="1">
        <v>69</v>
      </c>
      <c r="C7842" t="s">
        <v>16440</v>
      </c>
      <c r="D7842">
        <v>16519957</v>
      </c>
      <c r="E7842" t="s">
        <v>16689</v>
      </c>
      <c r="F7842" t="s">
        <v>1363</v>
      </c>
      <c r="G7842" t="s">
        <v>1364</v>
      </c>
      <c r="H7842" s="3" t="s">
        <v>4949</v>
      </c>
      <c r="I7842">
        <v>2022</v>
      </c>
      <c r="J7842" s="15" t="s">
        <v>2125</v>
      </c>
      <c r="K7842">
        <v>2022</v>
      </c>
      <c r="L7842" t="s">
        <v>1367</v>
      </c>
      <c r="M7842" t="s">
        <v>16473</v>
      </c>
      <c r="N7842" t="s">
        <v>16690</v>
      </c>
      <c r="O7842" t="s">
        <v>1408</v>
      </c>
      <c r="P7842" t="s">
        <v>16451</v>
      </c>
      <c r="Q7842">
        <f t="shared" si="136"/>
        <v>5000</v>
      </c>
      <c r="R7842">
        <v>5490421</v>
      </c>
      <c r="S7842" t="s">
        <v>12611</v>
      </c>
      <c r="T7842" t="s">
        <v>16562</v>
      </c>
      <c r="U7842" s="75">
        <v>5000</v>
      </c>
      <c r="V7842">
        <v>6.25</v>
      </c>
      <c r="W7842">
        <v>31250</v>
      </c>
      <c r="AH7842" s="16"/>
      <c r="AI7842" t="s">
        <v>1375</v>
      </c>
    </row>
    <row r="7843" spans="1:35" x14ac:dyDescent="0.25">
      <c r="A7843" t="s">
        <v>16691</v>
      </c>
      <c r="B7843" s="1">
        <v>69</v>
      </c>
      <c r="C7843" t="s">
        <v>16440</v>
      </c>
      <c r="D7843">
        <v>16550366</v>
      </c>
      <c r="E7843" t="s">
        <v>16692</v>
      </c>
      <c r="F7843" t="s">
        <v>1363</v>
      </c>
      <c r="G7843" t="s">
        <v>1391</v>
      </c>
      <c r="H7843" s="3" t="s">
        <v>2125</v>
      </c>
      <c r="I7843">
        <v>2022</v>
      </c>
      <c r="J7843" s="15" t="s">
        <v>2126</v>
      </c>
      <c r="K7843">
        <v>2022</v>
      </c>
      <c r="L7843" t="s">
        <v>1367</v>
      </c>
      <c r="M7843" t="s">
        <v>11592</v>
      </c>
      <c r="N7843" t="s">
        <v>16643</v>
      </c>
      <c r="O7843">
        <v>26600000000</v>
      </c>
      <c r="P7843" t="s">
        <v>16451</v>
      </c>
      <c r="Q7843">
        <f t="shared" si="136"/>
        <v>6600</v>
      </c>
      <c r="R7843">
        <v>5490421</v>
      </c>
      <c r="S7843" t="s">
        <v>12611</v>
      </c>
      <c r="T7843" t="s">
        <v>16562</v>
      </c>
      <c r="U7843" s="75">
        <v>6600</v>
      </c>
      <c r="V7843">
        <v>6.25</v>
      </c>
      <c r="W7843">
        <v>41250</v>
      </c>
      <c r="AH7843" s="16"/>
      <c r="AI7843" t="s">
        <v>1375</v>
      </c>
    </row>
    <row r="7844" spans="1:35" x14ac:dyDescent="0.25">
      <c r="A7844" t="s">
        <v>16693</v>
      </c>
      <c r="B7844" s="1">
        <v>69</v>
      </c>
      <c r="C7844" t="s">
        <v>16440</v>
      </c>
      <c r="D7844">
        <v>16397959</v>
      </c>
      <c r="E7844" t="s">
        <v>16694</v>
      </c>
      <c r="F7844" t="s">
        <v>1363</v>
      </c>
      <c r="G7844" t="s">
        <v>1364</v>
      </c>
      <c r="H7844" s="3" t="s">
        <v>3593</v>
      </c>
      <c r="I7844">
        <v>2022</v>
      </c>
      <c r="J7844" s="15" t="s">
        <v>3597</v>
      </c>
      <c r="K7844">
        <v>2022</v>
      </c>
      <c r="L7844" t="s">
        <v>1367</v>
      </c>
      <c r="M7844" t="s">
        <v>11592</v>
      </c>
      <c r="N7844" t="s">
        <v>16643</v>
      </c>
      <c r="O7844">
        <v>26600000000</v>
      </c>
      <c r="P7844" t="s">
        <v>16451</v>
      </c>
      <c r="Q7844">
        <f t="shared" si="136"/>
        <v>13300</v>
      </c>
      <c r="R7844">
        <v>5490421</v>
      </c>
      <c r="S7844" t="s">
        <v>12611</v>
      </c>
      <c r="T7844" t="s">
        <v>16589</v>
      </c>
      <c r="U7844" s="75">
        <v>13300</v>
      </c>
      <c r="V7844">
        <v>6.25</v>
      </c>
      <c r="W7844">
        <v>83125</v>
      </c>
      <c r="AH7844" s="16"/>
      <c r="AI7844" t="s">
        <v>1375</v>
      </c>
    </row>
    <row r="7845" spans="1:35" x14ac:dyDescent="0.25">
      <c r="A7845" t="s">
        <v>16695</v>
      </c>
      <c r="B7845" s="1">
        <v>69</v>
      </c>
      <c r="C7845" t="s">
        <v>16440</v>
      </c>
      <c r="D7845">
        <v>16595122</v>
      </c>
      <c r="E7845" t="s">
        <v>16696</v>
      </c>
      <c r="F7845" t="s">
        <v>1363</v>
      </c>
      <c r="G7845" t="s">
        <v>1364</v>
      </c>
      <c r="H7845" s="3" t="s">
        <v>2138</v>
      </c>
      <c r="I7845">
        <v>2022</v>
      </c>
      <c r="J7845" s="15" t="s">
        <v>2154</v>
      </c>
      <c r="K7845">
        <v>2022</v>
      </c>
      <c r="L7845" t="s">
        <v>1367</v>
      </c>
      <c r="M7845" t="s">
        <v>11592</v>
      </c>
      <c r="N7845" t="s">
        <v>16643</v>
      </c>
      <c r="O7845">
        <v>26600000000</v>
      </c>
      <c r="P7845" t="s">
        <v>16451</v>
      </c>
      <c r="Q7845">
        <f t="shared" si="136"/>
        <v>14000</v>
      </c>
      <c r="R7845">
        <v>5490421</v>
      </c>
      <c r="S7845" t="s">
        <v>12611</v>
      </c>
      <c r="T7845" t="s">
        <v>16589</v>
      </c>
      <c r="U7845" s="75">
        <v>14000</v>
      </c>
      <c r="V7845">
        <v>6.4</v>
      </c>
      <c r="W7845">
        <v>89600</v>
      </c>
      <c r="AH7845" s="16"/>
      <c r="AI7845" t="s">
        <v>1375</v>
      </c>
    </row>
    <row r="7846" spans="1:35" x14ac:dyDescent="0.25">
      <c r="A7846" t="s">
        <v>16697</v>
      </c>
      <c r="B7846" s="1">
        <v>69</v>
      </c>
      <c r="C7846" t="s">
        <v>16440</v>
      </c>
      <c r="D7846">
        <v>16808002</v>
      </c>
      <c r="E7846" t="s">
        <v>16601</v>
      </c>
      <c r="F7846" t="s">
        <v>1363</v>
      </c>
      <c r="G7846" t="s">
        <v>1391</v>
      </c>
      <c r="H7846" s="3" t="s">
        <v>11291</v>
      </c>
      <c r="I7846">
        <v>2022</v>
      </c>
      <c r="J7846" s="15" t="s">
        <v>4163</v>
      </c>
      <c r="K7846">
        <v>2022</v>
      </c>
      <c r="L7846" t="s">
        <v>1367</v>
      </c>
      <c r="M7846" t="s">
        <v>11592</v>
      </c>
      <c r="N7846" t="s">
        <v>16643</v>
      </c>
      <c r="O7846">
        <v>26600000000</v>
      </c>
      <c r="P7846" t="s">
        <v>16451</v>
      </c>
      <c r="Q7846">
        <f t="shared" si="136"/>
        <v>8562</v>
      </c>
      <c r="R7846">
        <v>5490421</v>
      </c>
      <c r="S7846" t="s">
        <v>12611</v>
      </c>
      <c r="T7846" t="s">
        <v>16562</v>
      </c>
      <c r="U7846" s="75">
        <v>8562</v>
      </c>
      <c r="V7846">
        <v>6.25</v>
      </c>
      <c r="W7846">
        <v>53512.5</v>
      </c>
      <c r="AH7846" s="16"/>
      <c r="AI7846" t="s">
        <v>1375</v>
      </c>
    </row>
    <row r="7847" spans="1:35" x14ac:dyDescent="0.25">
      <c r="A7847" t="s">
        <v>16698</v>
      </c>
      <c r="B7847" s="1">
        <v>69</v>
      </c>
      <c r="C7847" t="s">
        <v>16440</v>
      </c>
      <c r="D7847">
        <v>16650883</v>
      </c>
      <c r="E7847" t="s">
        <v>16699</v>
      </c>
      <c r="F7847" t="s">
        <v>1363</v>
      </c>
      <c r="G7847" t="s">
        <v>1364</v>
      </c>
      <c r="H7847" s="3" t="s">
        <v>9626</v>
      </c>
      <c r="I7847">
        <v>2022</v>
      </c>
      <c r="J7847" s="15" t="s">
        <v>2143</v>
      </c>
      <c r="K7847">
        <v>2022</v>
      </c>
      <c r="L7847" t="s">
        <v>1367</v>
      </c>
      <c r="M7847" t="s">
        <v>16473</v>
      </c>
      <c r="N7847" t="s">
        <v>16690</v>
      </c>
      <c r="O7847">
        <v>26600000000</v>
      </c>
      <c r="P7847" t="s">
        <v>16451</v>
      </c>
      <c r="Q7847">
        <f t="shared" si="136"/>
        <v>12200</v>
      </c>
      <c r="R7847">
        <v>5490421</v>
      </c>
      <c r="S7847" t="s">
        <v>12611</v>
      </c>
      <c r="T7847" t="s">
        <v>16589</v>
      </c>
      <c r="U7847" s="75">
        <v>12200</v>
      </c>
      <c r="V7847">
        <v>6.25</v>
      </c>
      <c r="W7847">
        <v>76250</v>
      </c>
      <c r="AH7847" s="16"/>
      <c r="AI7847" t="s">
        <v>1375</v>
      </c>
    </row>
    <row r="7848" spans="1:35" x14ac:dyDescent="0.25">
      <c r="A7848" t="s">
        <v>16700</v>
      </c>
      <c r="B7848" s="1">
        <v>69</v>
      </c>
      <c r="C7848" t="s">
        <v>16440</v>
      </c>
      <c r="D7848">
        <v>16627962</v>
      </c>
      <c r="E7848" t="s">
        <v>16701</v>
      </c>
      <c r="F7848" t="s">
        <v>1363</v>
      </c>
      <c r="G7848" t="s">
        <v>1391</v>
      </c>
      <c r="H7848" s="3" t="s">
        <v>4123</v>
      </c>
      <c r="I7848">
        <v>2022</v>
      </c>
      <c r="J7848" s="15" t="s">
        <v>9626</v>
      </c>
      <c r="K7848">
        <v>2022</v>
      </c>
      <c r="L7848" t="s">
        <v>1367</v>
      </c>
      <c r="M7848" t="s">
        <v>11592</v>
      </c>
      <c r="N7848" t="s">
        <v>16643</v>
      </c>
      <c r="O7848">
        <v>26600000000</v>
      </c>
      <c r="P7848" t="s">
        <v>16451</v>
      </c>
      <c r="Q7848">
        <f t="shared" si="136"/>
        <v>500</v>
      </c>
      <c r="R7848">
        <v>5490421</v>
      </c>
      <c r="S7848" t="s">
        <v>12611</v>
      </c>
      <c r="T7848" t="s">
        <v>16589</v>
      </c>
      <c r="U7848" s="75">
        <v>500</v>
      </c>
      <c r="V7848">
        <v>6.25</v>
      </c>
      <c r="W7848">
        <v>3125</v>
      </c>
      <c r="AH7848" s="16"/>
      <c r="AI7848" t="s">
        <v>1375</v>
      </c>
    </row>
    <row r="7849" spans="1:35" x14ac:dyDescent="0.25">
      <c r="A7849" t="s">
        <v>16702</v>
      </c>
      <c r="B7849" s="1">
        <v>69</v>
      </c>
      <c r="C7849" t="s">
        <v>16440</v>
      </c>
      <c r="D7849">
        <v>16235126</v>
      </c>
      <c r="E7849" t="s">
        <v>16703</v>
      </c>
      <c r="F7849" t="s">
        <v>1363</v>
      </c>
      <c r="G7849" t="s">
        <v>1364</v>
      </c>
      <c r="H7849" s="3" t="s">
        <v>2037</v>
      </c>
      <c r="I7849">
        <v>2022</v>
      </c>
      <c r="J7849" s="15" t="s">
        <v>2068</v>
      </c>
      <c r="K7849">
        <v>2022</v>
      </c>
      <c r="L7849" t="s">
        <v>1367</v>
      </c>
      <c r="M7849" t="s">
        <v>11592</v>
      </c>
      <c r="N7849" t="s">
        <v>16450</v>
      </c>
      <c r="O7849">
        <v>26600000000</v>
      </c>
      <c r="P7849" t="s">
        <v>16451</v>
      </c>
      <c r="Q7849">
        <f t="shared" si="136"/>
        <v>4000</v>
      </c>
      <c r="R7849">
        <v>5490421</v>
      </c>
      <c r="S7849" t="s">
        <v>12611</v>
      </c>
      <c r="T7849" t="s">
        <v>16562</v>
      </c>
      <c r="U7849" s="75">
        <v>4000</v>
      </c>
      <c r="V7849">
        <v>6.25</v>
      </c>
      <c r="W7849">
        <v>25000</v>
      </c>
      <c r="AH7849" s="16"/>
      <c r="AI7849" t="s">
        <v>1375</v>
      </c>
    </row>
    <row r="7850" spans="1:35" x14ac:dyDescent="0.25">
      <c r="A7850" t="s">
        <v>16704</v>
      </c>
      <c r="B7850" s="1">
        <v>69</v>
      </c>
      <c r="C7850" t="s">
        <v>16440</v>
      </c>
      <c r="D7850">
        <v>14616068</v>
      </c>
      <c r="E7850" t="s">
        <v>16568</v>
      </c>
      <c r="F7850" t="s">
        <v>1363</v>
      </c>
      <c r="G7850" t="s">
        <v>1391</v>
      </c>
      <c r="H7850" s="3" t="s">
        <v>5142</v>
      </c>
      <c r="I7850">
        <v>2021</v>
      </c>
      <c r="J7850" s="15" t="s">
        <v>5143</v>
      </c>
      <c r="K7850">
        <v>2021</v>
      </c>
      <c r="L7850" t="s">
        <v>1367</v>
      </c>
      <c r="M7850" t="s">
        <v>11592</v>
      </c>
      <c r="N7850" t="s">
        <v>16450</v>
      </c>
      <c r="O7850">
        <v>26600000000</v>
      </c>
      <c r="P7850" t="s">
        <v>16451</v>
      </c>
      <c r="Q7850">
        <f t="shared" si="136"/>
        <v>240</v>
      </c>
      <c r="R7850">
        <v>5490421</v>
      </c>
      <c r="S7850" t="s">
        <v>12611</v>
      </c>
      <c r="T7850" t="s">
        <v>16589</v>
      </c>
      <c r="U7850" s="75">
        <v>240</v>
      </c>
      <c r="V7850">
        <v>3.25</v>
      </c>
      <c r="W7850">
        <v>780</v>
      </c>
      <c r="AH7850" s="16"/>
      <c r="AI7850" t="s">
        <v>1375</v>
      </c>
    </row>
    <row r="7851" spans="1:35" x14ac:dyDescent="0.25">
      <c r="A7851" t="s">
        <v>16705</v>
      </c>
      <c r="B7851" s="1">
        <v>69</v>
      </c>
      <c r="C7851" t="s">
        <v>16440</v>
      </c>
      <c r="D7851">
        <v>17292794</v>
      </c>
      <c r="E7851" t="s">
        <v>16647</v>
      </c>
      <c r="F7851" t="s">
        <v>1363</v>
      </c>
      <c r="G7851" t="s">
        <v>1391</v>
      </c>
      <c r="H7851" s="3" t="s">
        <v>5139</v>
      </c>
      <c r="I7851">
        <v>2022</v>
      </c>
      <c r="J7851" s="15" t="s">
        <v>5133</v>
      </c>
      <c r="K7851">
        <v>2022</v>
      </c>
      <c r="L7851" t="s">
        <v>1367</v>
      </c>
      <c r="M7851" t="s">
        <v>11592</v>
      </c>
      <c r="N7851" t="s">
        <v>16450</v>
      </c>
      <c r="O7851">
        <v>26600000000</v>
      </c>
      <c r="P7851" t="s">
        <v>16451</v>
      </c>
      <c r="Q7851">
        <f t="shared" si="136"/>
        <v>30</v>
      </c>
      <c r="R7851">
        <v>5490421</v>
      </c>
      <c r="S7851" t="s">
        <v>12611</v>
      </c>
      <c r="T7851" t="s">
        <v>16589</v>
      </c>
      <c r="U7851" s="75">
        <v>30</v>
      </c>
      <c r="V7851">
        <v>6.25</v>
      </c>
      <c r="W7851">
        <v>187.5</v>
      </c>
      <c r="AH7851" s="16"/>
      <c r="AI7851" t="s">
        <v>1375</v>
      </c>
    </row>
    <row r="7852" spans="1:35" x14ac:dyDescent="0.25">
      <c r="A7852" t="s">
        <v>16706</v>
      </c>
      <c r="B7852" s="1">
        <v>69</v>
      </c>
      <c r="C7852" t="s">
        <v>16440</v>
      </c>
      <c r="D7852">
        <v>14623072</v>
      </c>
      <c r="E7852" t="s">
        <v>16707</v>
      </c>
      <c r="F7852" t="s">
        <v>1363</v>
      </c>
      <c r="G7852" t="s">
        <v>1391</v>
      </c>
      <c r="H7852" s="3" t="s">
        <v>5151</v>
      </c>
      <c r="I7852">
        <v>2021</v>
      </c>
      <c r="J7852" s="15" t="s">
        <v>5155</v>
      </c>
      <c r="K7852">
        <v>2021</v>
      </c>
      <c r="L7852" t="s">
        <v>1367</v>
      </c>
      <c r="M7852" t="s">
        <v>11592</v>
      </c>
      <c r="N7852" t="s">
        <v>16450</v>
      </c>
      <c r="O7852">
        <v>26600000000</v>
      </c>
      <c r="P7852" t="s">
        <v>16451</v>
      </c>
      <c r="Q7852">
        <f t="shared" si="136"/>
        <v>15</v>
      </c>
      <c r="R7852">
        <v>5490421</v>
      </c>
      <c r="S7852" t="s">
        <v>12611</v>
      </c>
      <c r="T7852" t="s">
        <v>16562</v>
      </c>
      <c r="U7852" s="75">
        <v>15</v>
      </c>
      <c r="V7852">
        <v>3.25</v>
      </c>
      <c r="W7852">
        <v>48.75</v>
      </c>
      <c r="AH7852" s="16"/>
      <c r="AI7852" t="s">
        <v>1375</v>
      </c>
    </row>
    <row r="7853" spans="1:35" x14ac:dyDescent="0.25">
      <c r="A7853" t="s">
        <v>16708</v>
      </c>
      <c r="B7853" s="1">
        <v>69</v>
      </c>
      <c r="C7853" t="s">
        <v>16440</v>
      </c>
      <c r="D7853">
        <v>17275466</v>
      </c>
      <c r="E7853" t="s">
        <v>16709</v>
      </c>
      <c r="F7853" t="s">
        <v>1363</v>
      </c>
      <c r="G7853" t="s">
        <v>1364</v>
      </c>
      <c r="H7853" s="3" t="s">
        <v>1487</v>
      </c>
      <c r="I7853">
        <v>2022</v>
      </c>
      <c r="J7853" s="15" t="s">
        <v>4135</v>
      </c>
      <c r="K7853">
        <v>2022</v>
      </c>
      <c r="L7853" t="s">
        <v>1367</v>
      </c>
      <c r="M7853" t="s">
        <v>11592</v>
      </c>
      <c r="N7853" t="s">
        <v>16450</v>
      </c>
      <c r="O7853">
        <v>26600000000</v>
      </c>
      <c r="P7853" t="s">
        <v>16451</v>
      </c>
      <c r="Q7853">
        <f t="shared" si="136"/>
        <v>3500</v>
      </c>
      <c r="R7853">
        <v>5490421</v>
      </c>
      <c r="S7853" t="s">
        <v>12611</v>
      </c>
      <c r="T7853" t="s">
        <v>16589</v>
      </c>
      <c r="U7853" s="75">
        <v>3500</v>
      </c>
      <c r="V7853">
        <v>6.25</v>
      </c>
      <c r="W7853">
        <v>21875</v>
      </c>
      <c r="AH7853" s="16"/>
      <c r="AI7853" t="s">
        <v>1375</v>
      </c>
    </row>
    <row r="7854" spans="1:35" x14ac:dyDescent="0.25">
      <c r="A7854" t="s">
        <v>16710</v>
      </c>
      <c r="B7854" s="1">
        <v>69</v>
      </c>
      <c r="C7854" t="s">
        <v>16440</v>
      </c>
      <c r="D7854">
        <v>14653834</v>
      </c>
      <c r="E7854" t="s">
        <v>16571</v>
      </c>
      <c r="F7854" t="s">
        <v>1363</v>
      </c>
      <c r="G7854" t="s">
        <v>1391</v>
      </c>
      <c r="H7854" s="3" t="s">
        <v>4140</v>
      </c>
      <c r="I7854">
        <v>2021</v>
      </c>
      <c r="J7854" s="15" t="s">
        <v>4141</v>
      </c>
      <c r="K7854">
        <v>2021</v>
      </c>
      <c r="L7854" t="s">
        <v>1367</v>
      </c>
      <c r="M7854" t="s">
        <v>11592</v>
      </c>
      <c r="N7854" t="s">
        <v>16450</v>
      </c>
      <c r="O7854">
        <v>26600000000</v>
      </c>
      <c r="P7854" t="s">
        <v>16451</v>
      </c>
      <c r="Q7854">
        <f t="shared" si="136"/>
        <v>3000</v>
      </c>
      <c r="R7854">
        <v>5490421</v>
      </c>
      <c r="S7854" t="s">
        <v>12611</v>
      </c>
      <c r="T7854" t="s">
        <v>16711</v>
      </c>
      <c r="U7854" s="75">
        <v>3000</v>
      </c>
      <c r="V7854">
        <v>3.25</v>
      </c>
      <c r="W7854">
        <v>9750</v>
      </c>
      <c r="AH7854" s="16"/>
      <c r="AI7854" t="s">
        <v>1375</v>
      </c>
    </row>
    <row r="7855" spans="1:35" x14ac:dyDescent="0.25">
      <c r="A7855" t="s">
        <v>16712</v>
      </c>
      <c r="B7855" s="1">
        <v>69</v>
      </c>
      <c r="C7855" t="s">
        <v>16440</v>
      </c>
      <c r="D7855">
        <v>16920139</v>
      </c>
      <c r="E7855" t="s">
        <v>16713</v>
      </c>
      <c r="F7855" t="s">
        <v>1363</v>
      </c>
      <c r="G7855" t="s">
        <v>1364</v>
      </c>
      <c r="H7855" s="3" t="s">
        <v>5248</v>
      </c>
      <c r="I7855">
        <v>2022</v>
      </c>
      <c r="J7855" s="15" t="s">
        <v>2046</v>
      </c>
      <c r="K7855">
        <v>2022</v>
      </c>
      <c r="L7855" t="s">
        <v>1367</v>
      </c>
      <c r="M7855" t="s">
        <v>16473</v>
      </c>
      <c r="N7855" t="s">
        <v>16690</v>
      </c>
      <c r="O7855">
        <v>26600000000</v>
      </c>
      <c r="P7855" t="s">
        <v>16451</v>
      </c>
      <c r="Q7855">
        <f t="shared" si="136"/>
        <v>10511</v>
      </c>
      <c r="R7855">
        <v>5490421</v>
      </c>
      <c r="S7855" t="s">
        <v>12611</v>
      </c>
      <c r="T7855" t="s">
        <v>16714</v>
      </c>
      <c r="U7855" s="75">
        <v>10511</v>
      </c>
      <c r="V7855">
        <v>6.25</v>
      </c>
      <c r="W7855">
        <v>65693.75</v>
      </c>
      <c r="AH7855" s="16"/>
      <c r="AI7855" t="s">
        <v>1375</v>
      </c>
    </row>
    <row r="7856" spans="1:35" x14ac:dyDescent="0.25">
      <c r="A7856" t="s">
        <v>16715</v>
      </c>
      <c r="B7856" s="1">
        <v>69</v>
      </c>
      <c r="C7856" t="s">
        <v>16440</v>
      </c>
      <c r="D7856">
        <v>14625695</v>
      </c>
      <c r="E7856" t="s">
        <v>16716</v>
      </c>
      <c r="F7856" t="s">
        <v>1363</v>
      </c>
      <c r="G7856" t="s">
        <v>1364</v>
      </c>
      <c r="H7856" s="3" t="s">
        <v>5151</v>
      </c>
      <c r="I7856">
        <v>2021</v>
      </c>
      <c r="J7856" s="15" t="s">
        <v>5155</v>
      </c>
      <c r="K7856">
        <v>2021</v>
      </c>
      <c r="L7856" t="s">
        <v>1367</v>
      </c>
      <c r="M7856" t="s">
        <v>11592</v>
      </c>
      <c r="N7856" t="s">
        <v>16450</v>
      </c>
      <c r="O7856">
        <v>26600000000</v>
      </c>
      <c r="P7856" t="s">
        <v>16451</v>
      </c>
      <c r="Q7856">
        <f t="shared" si="136"/>
        <v>16000</v>
      </c>
      <c r="R7856">
        <v>5490421</v>
      </c>
      <c r="S7856" t="s">
        <v>12611</v>
      </c>
      <c r="T7856" t="s">
        <v>16573</v>
      </c>
      <c r="U7856" s="75">
        <v>16000</v>
      </c>
      <c r="V7856">
        <v>3.25</v>
      </c>
      <c r="W7856">
        <v>52000</v>
      </c>
      <c r="AH7856" s="16"/>
      <c r="AI7856" t="s">
        <v>1375</v>
      </c>
    </row>
    <row r="7857" spans="1:35" x14ac:dyDescent="0.25">
      <c r="A7857" t="s">
        <v>16717</v>
      </c>
      <c r="B7857" s="1">
        <v>69</v>
      </c>
      <c r="C7857" t="s">
        <v>16440</v>
      </c>
      <c r="D7857">
        <v>17295939</v>
      </c>
      <c r="E7857" t="s">
        <v>16718</v>
      </c>
      <c r="F7857" t="s">
        <v>1363</v>
      </c>
      <c r="G7857" t="s">
        <v>1364</v>
      </c>
      <c r="H7857" s="3" t="s">
        <v>5133</v>
      </c>
      <c r="I7857">
        <v>2022</v>
      </c>
      <c r="J7857" s="15" t="s">
        <v>3609</v>
      </c>
      <c r="K7857">
        <v>2022</v>
      </c>
      <c r="L7857" t="s">
        <v>1367</v>
      </c>
      <c r="M7857" t="s">
        <v>16473</v>
      </c>
      <c r="N7857" t="s">
        <v>16558</v>
      </c>
      <c r="O7857">
        <v>26600000000</v>
      </c>
      <c r="P7857" t="s">
        <v>16451</v>
      </c>
      <c r="Q7857">
        <f t="shared" si="136"/>
        <v>12000</v>
      </c>
      <c r="R7857">
        <v>5490421</v>
      </c>
      <c r="S7857" t="s">
        <v>12611</v>
      </c>
      <c r="T7857" t="s">
        <v>16589</v>
      </c>
      <c r="U7857" s="75">
        <v>12000</v>
      </c>
      <c r="V7857">
        <v>7.5</v>
      </c>
      <c r="W7857">
        <v>90000</v>
      </c>
      <c r="AH7857" s="16"/>
      <c r="AI7857" t="s">
        <v>1375</v>
      </c>
    </row>
    <row r="7858" spans="1:35" x14ac:dyDescent="0.25">
      <c r="A7858" t="s">
        <v>16719</v>
      </c>
      <c r="B7858" s="1">
        <v>69</v>
      </c>
      <c r="C7858" t="s">
        <v>16440</v>
      </c>
      <c r="D7858">
        <v>14637588</v>
      </c>
      <c r="E7858" t="s">
        <v>16578</v>
      </c>
      <c r="F7858" t="s">
        <v>1363</v>
      </c>
      <c r="G7858" t="s">
        <v>1391</v>
      </c>
      <c r="H7858" s="3" t="s">
        <v>5143</v>
      </c>
      <c r="I7858">
        <v>2021</v>
      </c>
      <c r="J7858" s="15" t="s">
        <v>4140</v>
      </c>
      <c r="K7858">
        <v>2021</v>
      </c>
      <c r="L7858" t="s">
        <v>1367</v>
      </c>
      <c r="M7858" t="s">
        <v>11592</v>
      </c>
      <c r="N7858" t="s">
        <v>16450</v>
      </c>
      <c r="O7858">
        <v>26600000000</v>
      </c>
      <c r="P7858" t="s">
        <v>16451</v>
      </c>
      <c r="Q7858">
        <f t="shared" si="136"/>
        <v>2035</v>
      </c>
      <c r="R7858">
        <v>5490421</v>
      </c>
      <c r="S7858" t="s">
        <v>12611</v>
      </c>
      <c r="T7858" t="s">
        <v>16573</v>
      </c>
      <c r="U7858" s="75">
        <v>2035</v>
      </c>
      <c r="V7858">
        <v>3.25</v>
      </c>
      <c r="W7858">
        <v>6613.75</v>
      </c>
      <c r="AH7858" s="16"/>
      <c r="AI7858" t="s">
        <v>1375</v>
      </c>
    </row>
    <row r="7859" spans="1:35" x14ac:dyDescent="0.25">
      <c r="A7859" t="s">
        <v>16720</v>
      </c>
      <c r="B7859" s="1">
        <v>69</v>
      </c>
      <c r="C7859" t="s">
        <v>16440</v>
      </c>
      <c r="D7859">
        <v>18623352</v>
      </c>
      <c r="E7859" t="s">
        <v>16721</v>
      </c>
      <c r="F7859" t="s">
        <v>1363</v>
      </c>
      <c r="G7859" t="s">
        <v>1364</v>
      </c>
      <c r="H7859" s="3" t="s">
        <v>4160</v>
      </c>
      <c r="I7859">
        <v>2022</v>
      </c>
      <c r="J7859" s="15" t="s">
        <v>5184</v>
      </c>
      <c r="K7859">
        <v>2022</v>
      </c>
      <c r="L7859" t="s">
        <v>1367</v>
      </c>
      <c r="M7859" t="s">
        <v>16473</v>
      </c>
      <c r="N7859" t="s">
        <v>16558</v>
      </c>
      <c r="O7859">
        <v>26600000000</v>
      </c>
      <c r="P7859" t="s">
        <v>16451</v>
      </c>
      <c r="Q7859">
        <f t="shared" si="136"/>
        <v>800</v>
      </c>
      <c r="R7859">
        <v>5490421</v>
      </c>
      <c r="S7859" t="s">
        <v>12611</v>
      </c>
      <c r="T7859" t="s">
        <v>16589</v>
      </c>
      <c r="U7859" s="75">
        <v>800</v>
      </c>
      <c r="V7859">
        <v>6.25</v>
      </c>
      <c r="W7859">
        <v>5000</v>
      </c>
      <c r="AH7859" s="16"/>
      <c r="AI7859" t="s">
        <v>1375</v>
      </c>
    </row>
    <row r="7860" spans="1:35" x14ac:dyDescent="0.25">
      <c r="A7860" t="s">
        <v>16722</v>
      </c>
      <c r="B7860" s="1">
        <v>69</v>
      </c>
      <c r="C7860" t="s">
        <v>16440</v>
      </c>
      <c r="D7860">
        <v>18623352</v>
      </c>
      <c r="E7860" t="s">
        <v>16721</v>
      </c>
      <c r="F7860" t="s">
        <v>1363</v>
      </c>
      <c r="G7860" t="s">
        <v>1364</v>
      </c>
      <c r="H7860" s="3" t="s">
        <v>4160</v>
      </c>
      <c r="I7860">
        <v>2022</v>
      </c>
      <c r="J7860" s="15" t="s">
        <v>5184</v>
      </c>
      <c r="K7860">
        <v>2022</v>
      </c>
      <c r="L7860" t="s">
        <v>1367</v>
      </c>
      <c r="M7860" t="s">
        <v>16473</v>
      </c>
      <c r="N7860" t="s">
        <v>16558</v>
      </c>
      <c r="O7860">
        <v>26600000000</v>
      </c>
      <c r="P7860" t="s">
        <v>16451</v>
      </c>
      <c r="Q7860">
        <f t="shared" si="136"/>
        <v>800</v>
      </c>
      <c r="R7860">
        <v>56899734</v>
      </c>
      <c r="S7860" t="s">
        <v>11606</v>
      </c>
      <c r="T7860" t="s">
        <v>587</v>
      </c>
      <c r="U7860" s="75">
        <v>800</v>
      </c>
      <c r="V7860">
        <v>48.85</v>
      </c>
      <c r="W7860">
        <v>39080</v>
      </c>
      <c r="AH7860" s="16"/>
      <c r="AI7860" t="s">
        <v>1375</v>
      </c>
    </row>
    <row r="7861" spans="1:35" x14ac:dyDescent="0.25">
      <c r="A7861" t="s">
        <v>16723</v>
      </c>
      <c r="B7861" s="1">
        <v>69</v>
      </c>
      <c r="C7861" t="s">
        <v>16440</v>
      </c>
      <c r="D7861">
        <v>18623352</v>
      </c>
      <c r="E7861" t="s">
        <v>16721</v>
      </c>
      <c r="F7861" t="s">
        <v>1363</v>
      </c>
      <c r="G7861" t="s">
        <v>1364</v>
      </c>
      <c r="H7861" s="3" t="s">
        <v>4160</v>
      </c>
      <c r="I7861">
        <v>2022</v>
      </c>
      <c r="J7861" s="15" t="s">
        <v>5184</v>
      </c>
      <c r="K7861">
        <v>2022</v>
      </c>
      <c r="L7861" t="s">
        <v>1367</v>
      </c>
      <c r="M7861" t="s">
        <v>16473</v>
      </c>
      <c r="N7861" t="s">
        <v>16558</v>
      </c>
      <c r="O7861">
        <v>26600000000</v>
      </c>
      <c r="P7861" t="s">
        <v>16451</v>
      </c>
      <c r="Q7861">
        <f t="shared" si="136"/>
        <v>800</v>
      </c>
      <c r="R7861">
        <v>26689596</v>
      </c>
      <c r="S7861" t="s">
        <v>2698</v>
      </c>
      <c r="T7861" t="s">
        <v>16724</v>
      </c>
      <c r="U7861" s="75">
        <v>800</v>
      </c>
      <c r="V7861">
        <v>58.5</v>
      </c>
      <c r="W7861">
        <v>46800</v>
      </c>
      <c r="AH7861" s="16"/>
      <c r="AI7861" t="s">
        <v>1375</v>
      </c>
    </row>
    <row r="7862" spans="1:35" x14ac:dyDescent="0.25">
      <c r="A7862" t="s">
        <v>16725</v>
      </c>
      <c r="B7862" s="1">
        <v>69</v>
      </c>
      <c r="C7862" t="s">
        <v>16440</v>
      </c>
      <c r="D7862">
        <v>18650163</v>
      </c>
      <c r="E7862" t="s">
        <v>16726</v>
      </c>
      <c r="F7862" t="s">
        <v>1363</v>
      </c>
      <c r="G7862" t="s">
        <v>1364</v>
      </c>
      <c r="H7862" s="3" t="s">
        <v>1835</v>
      </c>
      <c r="I7862">
        <v>2022</v>
      </c>
      <c r="J7862" s="15" t="s">
        <v>1836</v>
      </c>
      <c r="K7862">
        <v>2022</v>
      </c>
      <c r="L7862" t="s">
        <v>1367</v>
      </c>
      <c r="M7862" t="s">
        <v>11592</v>
      </c>
      <c r="N7862" t="s">
        <v>16450</v>
      </c>
      <c r="O7862">
        <v>26600000000</v>
      </c>
      <c r="P7862" t="s">
        <v>16451</v>
      </c>
      <c r="Q7862">
        <f t="shared" si="136"/>
        <v>12500</v>
      </c>
      <c r="R7862">
        <v>5490421</v>
      </c>
      <c r="S7862" t="s">
        <v>12611</v>
      </c>
      <c r="T7862" t="s">
        <v>16589</v>
      </c>
      <c r="U7862" s="75">
        <v>12500</v>
      </c>
      <c r="V7862">
        <v>6.25</v>
      </c>
      <c r="W7862">
        <v>78125</v>
      </c>
      <c r="AH7862" s="16"/>
      <c r="AI7862" t="s">
        <v>1375</v>
      </c>
    </row>
    <row r="7863" spans="1:35" x14ac:dyDescent="0.25">
      <c r="A7863" t="s">
        <v>16727</v>
      </c>
      <c r="B7863" s="1">
        <v>69</v>
      </c>
      <c r="C7863" t="s">
        <v>16440</v>
      </c>
      <c r="D7863">
        <v>18605176</v>
      </c>
      <c r="E7863" t="s">
        <v>16571</v>
      </c>
      <c r="F7863" t="s">
        <v>1363</v>
      </c>
      <c r="G7863" t="s">
        <v>1391</v>
      </c>
      <c r="H7863" s="3" t="s">
        <v>3257</v>
      </c>
      <c r="I7863">
        <v>2022</v>
      </c>
      <c r="J7863" s="15" t="s">
        <v>2189</v>
      </c>
      <c r="K7863">
        <v>2022</v>
      </c>
      <c r="L7863" t="s">
        <v>1367</v>
      </c>
      <c r="M7863" t="s">
        <v>11592</v>
      </c>
      <c r="N7863" t="s">
        <v>16450</v>
      </c>
      <c r="O7863">
        <v>26600000000</v>
      </c>
      <c r="P7863" t="s">
        <v>16451</v>
      </c>
      <c r="Q7863">
        <f t="shared" si="136"/>
        <v>3000</v>
      </c>
      <c r="R7863">
        <v>5490421</v>
      </c>
      <c r="S7863" t="s">
        <v>12611</v>
      </c>
      <c r="T7863" t="s">
        <v>16589</v>
      </c>
      <c r="U7863" s="75">
        <v>3000</v>
      </c>
      <c r="V7863">
        <v>6.25</v>
      </c>
      <c r="W7863">
        <v>18750</v>
      </c>
      <c r="AH7863" s="16"/>
      <c r="AI7863" t="s">
        <v>1375</v>
      </c>
    </row>
    <row r="7864" spans="1:35" x14ac:dyDescent="0.25">
      <c r="A7864" t="s">
        <v>16728</v>
      </c>
      <c r="B7864" s="1">
        <v>69</v>
      </c>
      <c r="C7864" t="s">
        <v>16440</v>
      </c>
      <c r="D7864">
        <v>18574556</v>
      </c>
      <c r="E7864" t="s">
        <v>16729</v>
      </c>
      <c r="F7864" t="s">
        <v>1363</v>
      </c>
      <c r="G7864" t="s">
        <v>1391</v>
      </c>
      <c r="H7864" s="3" t="s">
        <v>3256</v>
      </c>
      <c r="I7864">
        <v>2022</v>
      </c>
      <c r="J7864" s="15" t="s">
        <v>3257</v>
      </c>
      <c r="K7864">
        <v>2022</v>
      </c>
      <c r="L7864" t="s">
        <v>1367</v>
      </c>
      <c r="M7864" t="s">
        <v>11592</v>
      </c>
      <c r="N7864" t="s">
        <v>16450</v>
      </c>
      <c r="O7864">
        <v>26600000000</v>
      </c>
      <c r="P7864" t="s">
        <v>16451</v>
      </c>
      <c r="Q7864">
        <f t="shared" si="136"/>
        <v>842</v>
      </c>
      <c r="R7864">
        <v>5490421</v>
      </c>
      <c r="S7864" t="s">
        <v>12611</v>
      </c>
      <c r="T7864" t="s">
        <v>16589</v>
      </c>
      <c r="U7864" s="75">
        <v>842</v>
      </c>
      <c r="V7864">
        <v>6.25</v>
      </c>
      <c r="W7864">
        <v>5262.5</v>
      </c>
      <c r="AH7864" s="16"/>
      <c r="AI7864" t="s">
        <v>1375</v>
      </c>
    </row>
    <row r="7865" spans="1:35" x14ac:dyDescent="0.25">
      <c r="A7865" t="s">
        <v>16730</v>
      </c>
      <c r="B7865" s="1">
        <v>69</v>
      </c>
      <c r="C7865" t="s">
        <v>16440</v>
      </c>
      <c r="D7865">
        <v>18603890</v>
      </c>
      <c r="E7865" t="s">
        <v>16731</v>
      </c>
      <c r="F7865" t="s">
        <v>1363</v>
      </c>
      <c r="G7865" t="s">
        <v>1391</v>
      </c>
      <c r="H7865" s="3" t="s">
        <v>2189</v>
      </c>
      <c r="I7865">
        <v>2022</v>
      </c>
      <c r="J7865" s="15" t="s">
        <v>1836</v>
      </c>
      <c r="K7865">
        <v>2022</v>
      </c>
      <c r="L7865" t="s">
        <v>1367</v>
      </c>
      <c r="M7865" t="s">
        <v>11592</v>
      </c>
      <c r="N7865" t="s">
        <v>16450</v>
      </c>
      <c r="O7865">
        <v>26600000000</v>
      </c>
      <c r="P7865" t="s">
        <v>16451</v>
      </c>
      <c r="Q7865">
        <f t="shared" si="136"/>
        <v>2000</v>
      </c>
      <c r="R7865">
        <v>5490421</v>
      </c>
      <c r="S7865" t="s">
        <v>12611</v>
      </c>
      <c r="T7865" t="s">
        <v>16589</v>
      </c>
      <c r="U7865" s="75">
        <v>2000</v>
      </c>
      <c r="V7865">
        <v>6.25</v>
      </c>
      <c r="W7865">
        <v>12500</v>
      </c>
      <c r="AH7865" s="16"/>
      <c r="AI7865" t="s">
        <v>1375</v>
      </c>
    </row>
    <row r="7866" spans="1:35" x14ac:dyDescent="0.25">
      <c r="A7866" t="s">
        <v>16732</v>
      </c>
      <c r="B7866" s="1">
        <v>69</v>
      </c>
      <c r="C7866" t="s">
        <v>16440</v>
      </c>
      <c r="D7866">
        <v>18570348</v>
      </c>
      <c r="E7866" t="s">
        <v>16733</v>
      </c>
      <c r="F7866" t="s">
        <v>1363</v>
      </c>
      <c r="G7866" t="s">
        <v>1391</v>
      </c>
      <c r="H7866" s="3" t="s">
        <v>3256</v>
      </c>
      <c r="I7866">
        <v>2022</v>
      </c>
      <c r="J7866" s="15" t="s">
        <v>4155</v>
      </c>
      <c r="K7866">
        <v>2022</v>
      </c>
      <c r="L7866" t="s">
        <v>1367</v>
      </c>
      <c r="M7866" t="s">
        <v>11592</v>
      </c>
      <c r="N7866" t="s">
        <v>16450</v>
      </c>
      <c r="O7866">
        <v>26600000000</v>
      </c>
      <c r="P7866" t="s">
        <v>16451</v>
      </c>
      <c r="Q7866">
        <f t="shared" si="136"/>
        <v>5400</v>
      </c>
      <c r="R7866">
        <v>5490421</v>
      </c>
      <c r="S7866" t="s">
        <v>12611</v>
      </c>
      <c r="T7866" t="s">
        <v>16589</v>
      </c>
      <c r="U7866" s="75">
        <v>5400</v>
      </c>
      <c r="V7866">
        <v>6.25</v>
      </c>
      <c r="W7866">
        <v>33750</v>
      </c>
      <c r="AH7866" s="16"/>
      <c r="AI7866" t="s">
        <v>1375</v>
      </c>
    </row>
    <row r="7867" spans="1:35" x14ac:dyDescent="0.25">
      <c r="A7867" t="s">
        <v>16734</v>
      </c>
      <c r="B7867" s="1">
        <v>69</v>
      </c>
      <c r="C7867" t="s">
        <v>16440</v>
      </c>
      <c r="D7867">
        <v>18474039</v>
      </c>
      <c r="E7867" t="s">
        <v>16735</v>
      </c>
      <c r="F7867" t="s">
        <v>1363</v>
      </c>
      <c r="G7867" t="s">
        <v>1364</v>
      </c>
      <c r="H7867" s="3" t="s">
        <v>2709</v>
      </c>
      <c r="I7867">
        <v>2022</v>
      </c>
      <c r="J7867" s="15" t="s">
        <v>8136</v>
      </c>
      <c r="K7867">
        <v>2022</v>
      </c>
      <c r="L7867" t="s">
        <v>1367</v>
      </c>
      <c r="M7867" t="s">
        <v>11592</v>
      </c>
      <c r="N7867" t="s">
        <v>16450</v>
      </c>
      <c r="O7867">
        <v>26600000000</v>
      </c>
      <c r="P7867" t="s">
        <v>16451</v>
      </c>
      <c r="Q7867">
        <f t="shared" si="136"/>
        <v>5000</v>
      </c>
      <c r="R7867">
        <v>5490421</v>
      </c>
      <c r="S7867" t="s">
        <v>12611</v>
      </c>
      <c r="T7867" t="s">
        <v>16589</v>
      </c>
      <c r="U7867" s="75">
        <v>5000</v>
      </c>
      <c r="V7867">
        <v>7.2</v>
      </c>
      <c r="W7867">
        <v>36000</v>
      </c>
      <c r="AH7867" s="16"/>
      <c r="AI7867" t="s">
        <v>1375</v>
      </c>
    </row>
    <row r="7868" spans="1:35" x14ac:dyDescent="0.25">
      <c r="A7868" t="s">
        <v>16736</v>
      </c>
      <c r="B7868" s="1">
        <v>69</v>
      </c>
      <c r="C7868" t="s">
        <v>16440</v>
      </c>
      <c r="D7868">
        <v>16381556</v>
      </c>
      <c r="E7868" t="s">
        <v>16737</v>
      </c>
      <c r="F7868" t="s">
        <v>1363</v>
      </c>
      <c r="G7868" t="s">
        <v>1364</v>
      </c>
      <c r="H7868" s="3" t="s">
        <v>4966</v>
      </c>
      <c r="I7868">
        <v>2022</v>
      </c>
      <c r="J7868" s="15" t="s">
        <v>4929</v>
      </c>
      <c r="K7868">
        <v>2022</v>
      </c>
      <c r="L7868" t="s">
        <v>1367</v>
      </c>
      <c r="M7868" t="s">
        <v>11592</v>
      </c>
      <c r="N7868" t="s">
        <v>16450</v>
      </c>
      <c r="O7868">
        <v>26600000000</v>
      </c>
      <c r="P7868" t="s">
        <v>16451</v>
      </c>
      <c r="Q7868">
        <f t="shared" si="136"/>
        <v>200</v>
      </c>
      <c r="R7868">
        <v>5490421</v>
      </c>
      <c r="S7868" t="s">
        <v>12611</v>
      </c>
      <c r="T7868" t="s">
        <v>16562</v>
      </c>
      <c r="U7868" s="75">
        <v>200</v>
      </c>
      <c r="V7868">
        <v>6.5</v>
      </c>
      <c r="W7868">
        <v>1300</v>
      </c>
      <c r="AH7868" s="16"/>
      <c r="AI7868" t="s">
        <v>1375</v>
      </c>
    </row>
    <row r="7869" spans="1:35" x14ac:dyDescent="0.25">
      <c r="A7869" t="s">
        <v>16738</v>
      </c>
      <c r="B7869" s="1">
        <v>69</v>
      </c>
      <c r="C7869" t="s">
        <v>16440</v>
      </c>
      <c r="D7869">
        <v>17365899</v>
      </c>
      <c r="E7869" t="s">
        <v>16568</v>
      </c>
      <c r="F7869" t="s">
        <v>1363</v>
      </c>
      <c r="G7869" t="s">
        <v>1391</v>
      </c>
      <c r="H7869" s="3" t="s">
        <v>2183</v>
      </c>
      <c r="I7869">
        <v>2022</v>
      </c>
      <c r="J7869" s="15" t="s">
        <v>1504</v>
      </c>
      <c r="K7869">
        <v>2022</v>
      </c>
      <c r="L7869" t="s">
        <v>1367</v>
      </c>
      <c r="M7869" t="s">
        <v>11592</v>
      </c>
      <c r="N7869" t="s">
        <v>16450</v>
      </c>
      <c r="O7869">
        <v>26600000000</v>
      </c>
      <c r="P7869" t="s">
        <v>16451</v>
      </c>
      <c r="Q7869">
        <f t="shared" si="136"/>
        <v>300</v>
      </c>
      <c r="R7869">
        <v>5490421</v>
      </c>
      <c r="S7869" t="s">
        <v>12611</v>
      </c>
      <c r="T7869" t="s">
        <v>16589</v>
      </c>
      <c r="U7869" s="75">
        <v>300</v>
      </c>
      <c r="V7869">
        <v>6.25</v>
      </c>
      <c r="W7869">
        <v>1875</v>
      </c>
      <c r="AH7869" s="16"/>
      <c r="AI7869" t="s">
        <v>1375</v>
      </c>
    </row>
    <row r="7870" spans="1:35" x14ac:dyDescent="0.25">
      <c r="A7870" t="s">
        <v>16739</v>
      </c>
      <c r="B7870" s="1">
        <v>69</v>
      </c>
      <c r="C7870" t="s">
        <v>16440</v>
      </c>
      <c r="D7870">
        <v>17366844</v>
      </c>
      <c r="E7870" t="s">
        <v>16740</v>
      </c>
      <c r="F7870" t="s">
        <v>1363</v>
      </c>
      <c r="G7870" t="s">
        <v>1364</v>
      </c>
      <c r="H7870" s="3" t="s">
        <v>3609</v>
      </c>
      <c r="I7870">
        <v>2022</v>
      </c>
      <c r="J7870" s="15" t="s">
        <v>3610</v>
      </c>
      <c r="K7870">
        <v>2022</v>
      </c>
      <c r="L7870" t="s">
        <v>1367</v>
      </c>
      <c r="M7870" t="s">
        <v>11592</v>
      </c>
      <c r="N7870" t="s">
        <v>16450</v>
      </c>
      <c r="O7870">
        <v>26600000000</v>
      </c>
      <c r="P7870" t="s">
        <v>16451</v>
      </c>
      <c r="Q7870">
        <f t="shared" si="136"/>
        <v>600</v>
      </c>
      <c r="R7870">
        <v>101339976</v>
      </c>
      <c r="S7870" t="s">
        <v>11638</v>
      </c>
      <c r="T7870" t="s">
        <v>16470</v>
      </c>
      <c r="U7870" s="75">
        <v>600</v>
      </c>
      <c r="V7870">
        <v>43.5</v>
      </c>
      <c r="W7870">
        <v>26100</v>
      </c>
      <c r="AH7870" s="16"/>
      <c r="AI7870" t="s">
        <v>1375</v>
      </c>
    </row>
    <row r="7871" spans="1:35" x14ac:dyDescent="0.25">
      <c r="A7871" t="s">
        <v>16741</v>
      </c>
      <c r="B7871" s="1">
        <v>69</v>
      </c>
      <c r="C7871" t="s">
        <v>16440</v>
      </c>
      <c r="D7871">
        <v>17430720</v>
      </c>
      <c r="E7871" t="s">
        <v>16742</v>
      </c>
      <c r="F7871" t="s">
        <v>1363</v>
      </c>
      <c r="G7871" t="s">
        <v>1364</v>
      </c>
      <c r="H7871" s="3" t="s">
        <v>8155</v>
      </c>
      <c r="I7871">
        <v>2022</v>
      </c>
      <c r="J7871" s="15" t="s">
        <v>5275</v>
      </c>
      <c r="K7871">
        <v>2022</v>
      </c>
      <c r="L7871" t="s">
        <v>1367</v>
      </c>
      <c r="M7871" t="s">
        <v>16473</v>
      </c>
      <c r="N7871" t="s">
        <v>16558</v>
      </c>
      <c r="O7871">
        <v>26600000000</v>
      </c>
      <c r="P7871" t="s">
        <v>16451</v>
      </c>
      <c r="Q7871">
        <f t="shared" si="136"/>
        <v>3000</v>
      </c>
      <c r="R7871">
        <v>5490421</v>
      </c>
      <c r="S7871" t="s">
        <v>12611</v>
      </c>
      <c r="T7871" t="s">
        <v>16589</v>
      </c>
      <c r="U7871" s="75">
        <v>3000</v>
      </c>
      <c r="V7871">
        <v>6.25</v>
      </c>
      <c r="W7871">
        <v>18750</v>
      </c>
      <c r="AH7871" s="16"/>
      <c r="AI7871" t="s">
        <v>1375</v>
      </c>
    </row>
    <row r="7872" spans="1:35" x14ac:dyDescent="0.25">
      <c r="A7872" t="s">
        <v>16743</v>
      </c>
      <c r="B7872" s="1">
        <v>69</v>
      </c>
      <c r="C7872" t="s">
        <v>16440</v>
      </c>
      <c r="D7872">
        <v>17507065</v>
      </c>
      <c r="E7872" t="s">
        <v>15206</v>
      </c>
      <c r="F7872" t="s">
        <v>1363</v>
      </c>
      <c r="G7872" t="s">
        <v>1364</v>
      </c>
      <c r="H7872" s="3" t="s">
        <v>11136</v>
      </c>
      <c r="I7872">
        <v>2022</v>
      </c>
      <c r="J7872" s="15" t="s">
        <v>3274</v>
      </c>
      <c r="K7872">
        <v>2022</v>
      </c>
      <c r="L7872" t="s">
        <v>1367</v>
      </c>
      <c r="M7872" t="s">
        <v>11592</v>
      </c>
      <c r="N7872" t="s">
        <v>16450</v>
      </c>
      <c r="O7872">
        <v>26600000000</v>
      </c>
      <c r="P7872" t="s">
        <v>16451</v>
      </c>
      <c r="Q7872">
        <f t="shared" si="136"/>
        <v>800</v>
      </c>
      <c r="R7872">
        <v>41769899</v>
      </c>
      <c r="S7872" t="s">
        <v>1857</v>
      </c>
      <c r="T7872" t="s">
        <v>16744</v>
      </c>
      <c r="U7872" s="75">
        <v>800</v>
      </c>
      <c r="V7872">
        <v>65.8</v>
      </c>
      <c r="W7872">
        <v>52640</v>
      </c>
      <c r="AH7872" s="16"/>
      <c r="AI7872" t="s">
        <v>1375</v>
      </c>
    </row>
    <row r="7873" spans="1:35" x14ac:dyDescent="0.25">
      <c r="A7873" t="s">
        <v>16745</v>
      </c>
      <c r="B7873" s="1">
        <v>69</v>
      </c>
      <c r="C7873" t="s">
        <v>16440</v>
      </c>
      <c r="D7873">
        <v>17442680</v>
      </c>
      <c r="E7873" t="s">
        <v>16746</v>
      </c>
      <c r="F7873" t="s">
        <v>1363</v>
      </c>
      <c r="G7873" t="s">
        <v>1364</v>
      </c>
      <c r="H7873" s="3" t="s">
        <v>8155</v>
      </c>
      <c r="I7873">
        <v>2022</v>
      </c>
      <c r="J7873" s="15" t="s">
        <v>5275</v>
      </c>
      <c r="K7873">
        <v>2022</v>
      </c>
      <c r="L7873" t="s">
        <v>1367</v>
      </c>
      <c r="M7873" t="s">
        <v>11592</v>
      </c>
      <c r="N7873" t="s">
        <v>16450</v>
      </c>
      <c r="O7873">
        <v>26600000000</v>
      </c>
      <c r="P7873" t="s">
        <v>16451</v>
      </c>
      <c r="Q7873">
        <f t="shared" si="136"/>
        <v>7500</v>
      </c>
      <c r="R7873">
        <v>5490421</v>
      </c>
      <c r="S7873" t="s">
        <v>12611</v>
      </c>
      <c r="T7873" t="s">
        <v>16589</v>
      </c>
      <c r="U7873" s="75">
        <v>7500</v>
      </c>
      <c r="V7873">
        <v>6.25</v>
      </c>
      <c r="W7873">
        <v>46875</v>
      </c>
      <c r="AH7873" s="16"/>
      <c r="AI7873" t="s">
        <v>1375</v>
      </c>
    </row>
    <row r="7874" spans="1:35" x14ac:dyDescent="0.25">
      <c r="A7874" t="s">
        <v>16747</v>
      </c>
      <c r="B7874" s="1">
        <v>69</v>
      </c>
      <c r="C7874" t="s">
        <v>16440</v>
      </c>
      <c r="D7874">
        <v>17634768</v>
      </c>
      <c r="E7874" t="s">
        <v>16748</v>
      </c>
      <c r="F7874" t="s">
        <v>1363</v>
      </c>
      <c r="G7874" t="s">
        <v>1364</v>
      </c>
      <c r="H7874" s="3" t="s">
        <v>2238</v>
      </c>
      <c r="I7874">
        <v>2022</v>
      </c>
      <c r="J7874" s="15" t="s">
        <v>1855</v>
      </c>
      <c r="K7874">
        <v>2022</v>
      </c>
      <c r="L7874" t="s">
        <v>1367</v>
      </c>
      <c r="M7874" t="s">
        <v>11592</v>
      </c>
      <c r="N7874" t="s">
        <v>16450</v>
      </c>
      <c r="O7874">
        <v>26600000000</v>
      </c>
      <c r="P7874" t="s">
        <v>16451</v>
      </c>
      <c r="Q7874">
        <f t="shared" ref="Q7874:Q7937" si="137">U7874</f>
        <v>14000</v>
      </c>
      <c r="R7874">
        <v>5490421</v>
      </c>
      <c r="S7874" t="s">
        <v>12611</v>
      </c>
      <c r="T7874" t="s">
        <v>16589</v>
      </c>
      <c r="U7874" s="75">
        <v>14000</v>
      </c>
      <c r="V7874">
        <v>6.25</v>
      </c>
      <c r="W7874">
        <v>87500</v>
      </c>
      <c r="AH7874" s="16"/>
      <c r="AI7874" t="s">
        <v>1375</v>
      </c>
    </row>
    <row r="7875" spans="1:35" x14ac:dyDescent="0.25">
      <c r="A7875" t="s">
        <v>16749</v>
      </c>
      <c r="B7875" s="1">
        <v>69</v>
      </c>
      <c r="C7875" t="s">
        <v>16440</v>
      </c>
      <c r="D7875">
        <v>17769272</v>
      </c>
      <c r="E7875" t="s">
        <v>16571</v>
      </c>
      <c r="F7875" t="s">
        <v>1363</v>
      </c>
      <c r="G7875" t="s">
        <v>1391</v>
      </c>
      <c r="H7875" s="3" t="s">
        <v>5315</v>
      </c>
      <c r="I7875">
        <v>2022</v>
      </c>
      <c r="J7875" s="15" t="s">
        <v>7330</v>
      </c>
      <c r="K7875">
        <v>2022</v>
      </c>
      <c r="L7875" t="s">
        <v>1367</v>
      </c>
      <c r="M7875" t="s">
        <v>11592</v>
      </c>
      <c r="N7875" t="s">
        <v>16450</v>
      </c>
      <c r="O7875">
        <v>26600000000</v>
      </c>
      <c r="P7875" t="s">
        <v>16451</v>
      </c>
      <c r="Q7875">
        <f t="shared" si="137"/>
        <v>2500</v>
      </c>
      <c r="R7875">
        <v>5490421</v>
      </c>
      <c r="S7875" t="s">
        <v>12611</v>
      </c>
      <c r="T7875" t="s">
        <v>16589</v>
      </c>
      <c r="U7875" s="75">
        <v>2500</v>
      </c>
      <c r="V7875">
        <v>6.25</v>
      </c>
      <c r="W7875">
        <v>15625</v>
      </c>
      <c r="AH7875" s="16"/>
      <c r="AI7875" t="s">
        <v>1375</v>
      </c>
    </row>
    <row r="7876" spans="1:35" x14ac:dyDescent="0.25">
      <c r="A7876" t="s">
        <v>16750</v>
      </c>
      <c r="B7876" s="1">
        <v>69</v>
      </c>
      <c r="C7876" t="s">
        <v>16440</v>
      </c>
      <c r="D7876">
        <v>17780322</v>
      </c>
      <c r="E7876" t="s">
        <v>16751</v>
      </c>
      <c r="F7876" t="s">
        <v>1363</v>
      </c>
      <c r="G7876" t="s">
        <v>1364</v>
      </c>
      <c r="H7876" s="3" t="s">
        <v>1789</v>
      </c>
      <c r="I7876">
        <v>2022</v>
      </c>
      <c r="J7876" s="15" t="s">
        <v>7330</v>
      </c>
      <c r="K7876">
        <v>2022</v>
      </c>
      <c r="L7876" t="s">
        <v>1367</v>
      </c>
      <c r="M7876" t="s">
        <v>11592</v>
      </c>
      <c r="N7876" t="s">
        <v>16450</v>
      </c>
      <c r="O7876">
        <v>26600000000</v>
      </c>
      <c r="P7876" t="s">
        <v>16451</v>
      </c>
      <c r="Q7876">
        <f t="shared" si="137"/>
        <v>800</v>
      </c>
      <c r="R7876">
        <v>5490421</v>
      </c>
      <c r="S7876" t="s">
        <v>12611</v>
      </c>
      <c r="T7876" t="s">
        <v>16562</v>
      </c>
      <c r="U7876" s="75">
        <v>800</v>
      </c>
      <c r="V7876">
        <v>6.25</v>
      </c>
      <c r="W7876">
        <v>5000</v>
      </c>
      <c r="AH7876" s="16"/>
      <c r="AI7876" t="s">
        <v>1375</v>
      </c>
    </row>
    <row r="7877" spans="1:35" x14ac:dyDescent="0.25">
      <c r="A7877" t="s">
        <v>16752</v>
      </c>
      <c r="B7877" s="1">
        <v>69</v>
      </c>
      <c r="C7877" t="s">
        <v>16440</v>
      </c>
      <c r="D7877">
        <v>18034438</v>
      </c>
      <c r="E7877" t="s">
        <v>16753</v>
      </c>
      <c r="F7877" t="s">
        <v>1363</v>
      </c>
      <c r="G7877" t="s">
        <v>1364</v>
      </c>
      <c r="H7877" s="3" t="s">
        <v>2262</v>
      </c>
      <c r="I7877">
        <v>2022</v>
      </c>
      <c r="J7877" s="15" t="s">
        <v>2717</v>
      </c>
      <c r="K7877">
        <v>2022</v>
      </c>
      <c r="L7877" t="s">
        <v>1367</v>
      </c>
      <c r="M7877" t="s">
        <v>11592</v>
      </c>
      <c r="N7877" t="s">
        <v>16450</v>
      </c>
      <c r="O7877">
        <v>26600000000</v>
      </c>
      <c r="P7877" t="s">
        <v>16451</v>
      </c>
      <c r="Q7877">
        <f t="shared" si="137"/>
        <v>7100</v>
      </c>
      <c r="R7877">
        <v>5490421</v>
      </c>
      <c r="S7877" t="s">
        <v>12611</v>
      </c>
      <c r="T7877" t="s">
        <v>16589</v>
      </c>
      <c r="U7877" s="75">
        <v>7100</v>
      </c>
      <c r="V7877">
        <v>6.25</v>
      </c>
      <c r="W7877">
        <v>44375</v>
      </c>
      <c r="AH7877" s="16"/>
      <c r="AI7877" t="s">
        <v>1375</v>
      </c>
    </row>
    <row r="7878" spans="1:35" x14ac:dyDescent="0.25">
      <c r="A7878" t="s">
        <v>16754</v>
      </c>
      <c r="B7878" s="1">
        <v>69</v>
      </c>
      <c r="C7878" t="s">
        <v>16440</v>
      </c>
      <c r="D7878">
        <v>18015727</v>
      </c>
      <c r="E7878" t="s">
        <v>16755</v>
      </c>
      <c r="F7878" t="s">
        <v>1363</v>
      </c>
      <c r="G7878" t="s">
        <v>1364</v>
      </c>
      <c r="H7878" s="3" t="s">
        <v>2261</v>
      </c>
      <c r="I7878">
        <v>2022</v>
      </c>
      <c r="J7878" s="15" t="s">
        <v>1796</v>
      </c>
      <c r="K7878">
        <v>2022</v>
      </c>
      <c r="L7878" t="s">
        <v>1367</v>
      </c>
      <c r="M7878" t="s">
        <v>16473</v>
      </c>
      <c r="N7878" t="s">
        <v>16558</v>
      </c>
      <c r="O7878">
        <v>26600000000</v>
      </c>
      <c r="P7878" t="s">
        <v>16451</v>
      </c>
      <c r="Q7878">
        <f t="shared" si="137"/>
        <v>1000</v>
      </c>
      <c r="R7878">
        <v>5490421</v>
      </c>
      <c r="S7878" t="s">
        <v>12611</v>
      </c>
      <c r="T7878" t="s">
        <v>16589</v>
      </c>
      <c r="U7878" s="75">
        <v>1000</v>
      </c>
      <c r="V7878">
        <v>6.25</v>
      </c>
      <c r="W7878">
        <v>6250</v>
      </c>
      <c r="AH7878" s="16"/>
      <c r="AI7878" t="s">
        <v>1375</v>
      </c>
    </row>
    <row r="7879" spans="1:35" x14ac:dyDescent="0.25">
      <c r="A7879" t="s">
        <v>16756</v>
      </c>
      <c r="B7879" s="1">
        <v>69</v>
      </c>
      <c r="C7879" t="s">
        <v>16440</v>
      </c>
      <c r="D7879">
        <v>18081282</v>
      </c>
      <c r="E7879" t="s">
        <v>16757</v>
      </c>
      <c r="F7879" t="s">
        <v>1363</v>
      </c>
      <c r="G7879" t="s">
        <v>1364</v>
      </c>
      <c r="H7879" s="3" t="s">
        <v>2712</v>
      </c>
      <c r="I7879">
        <v>2022</v>
      </c>
      <c r="J7879" s="15" t="s">
        <v>2283</v>
      </c>
      <c r="K7879">
        <v>2022</v>
      </c>
      <c r="L7879" t="s">
        <v>1367</v>
      </c>
      <c r="M7879" t="s">
        <v>11592</v>
      </c>
      <c r="N7879" t="s">
        <v>16450</v>
      </c>
      <c r="O7879">
        <v>26600000000</v>
      </c>
      <c r="P7879" t="s">
        <v>16451</v>
      </c>
      <c r="Q7879">
        <f t="shared" si="137"/>
        <v>9000</v>
      </c>
      <c r="R7879">
        <v>5490421</v>
      </c>
      <c r="S7879" t="s">
        <v>12611</v>
      </c>
      <c r="T7879" t="s">
        <v>16589</v>
      </c>
      <c r="U7879" s="75">
        <v>9000</v>
      </c>
      <c r="V7879">
        <v>6.25</v>
      </c>
      <c r="W7879">
        <v>56250</v>
      </c>
      <c r="AH7879" s="16"/>
      <c r="AI7879" t="s">
        <v>1375</v>
      </c>
    </row>
    <row r="7880" spans="1:35" x14ac:dyDescent="0.25">
      <c r="A7880" t="s">
        <v>16758</v>
      </c>
      <c r="B7880" s="1">
        <v>69</v>
      </c>
      <c r="C7880" t="s">
        <v>16440</v>
      </c>
      <c r="D7880">
        <v>18177263</v>
      </c>
      <c r="E7880" t="s">
        <v>16729</v>
      </c>
      <c r="F7880" t="s">
        <v>1363</v>
      </c>
      <c r="G7880" t="s">
        <v>1391</v>
      </c>
      <c r="H7880" s="3" t="s">
        <v>2720</v>
      </c>
      <c r="I7880">
        <v>2022</v>
      </c>
      <c r="J7880" s="15" t="s">
        <v>1804</v>
      </c>
      <c r="K7880">
        <v>2022</v>
      </c>
      <c r="L7880" t="s">
        <v>1367</v>
      </c>
      <c r="M7880" t="s">
        <v>11592</v>
      </c>
      <c r="N7880" t="s">
        <v>16450</v>
      </c>
      <c r="O7880">
        <v>26600000000</v>
      </c>
      <c r="P7880" t="s">
        <v>16451</v>
      </c>
      <c r="Q7880">
        <f t="shared" si="137"/>
        <v>1525</v>
      </c>
      <c r="R7880">
        <v>5490421</v>
      </c>
      <c r="S7880" t="s">
        <v>12611</v>
      </c>
      <c r="T7880" t="s">
        <v>16589</v>
      </c>
      <c r="U7880" s="75">
        <v>1525</v>
      </c>
      <c r="V7880">
        <v>6.25</v>
      </c>
      <c r="W7880">
        <v>9531.25</v>
      </c>
      <c r="AH7880" s="16"/>
      <c r="AI7880" t="s">
        <v>1375</v>
      </c>
    </row>
    <row r="7881" spans="1:35" x14ac:dyDescent="0.25">
      <c r="A7881" t="s">
        <v>16759</v>
      </c>
      <c r="B7881" s="1">
        <v>69</v>
      </c>
      <c r="C7881" t="s">
        <v>16440</v>
      </c>
      <c r="D7881">
        <v>18177425</v>
      </c>
      <c r="E7881" t="s">
        <v>16760</v>
      </c>
      <c r="F7881" t="s">
        <v>1363</v>
      </c>
      <c r="G7881" t="s">
        <v>1364</v>
      </c>
      <c r="H7881" s="3" t="s">
        <v>4020</v>
      </c>
      <c r="I7881">
        <v>2022</v>
      </c>
      <c r="J7881" s="15" t="s">
        <v>4204</v>
      </c>
      <c r="K7881">
        <v>2022</v>
      </c>
      <c r="L7881" t="s">
        <v>1367</v>
      </c>
      <c r="M7881" t="s">
        <v>16473</v>
      </c>
      <c r="N7881" t="s">
        <v>16558</v>
      </c>
      <c r="O7881">
        <v>26600000000</v>
      </c>
      <c r="P7881" t="s">
        <v>16451</v>
      </c>
      <c r="Q7881">
        <f t="shared" si="137"/>
        <v>1800</v>
      </c>
      <c r="R7881">
        <v>5490421</v>
      </c>
      <c r="S7881" t="s">
        <v>12611</v>
      </c>
      <c r="T7881" t="s">
        <v>16589</v>
      </c>
      <c r="U7881" s="75">
        <v>1800</v>
      </c>
      <c r="V7881">
        <v>6.25</v>
      </c>
      <c r="W7881">
        <v>11250</v>
      </c>
      <c r="AH7881" s="16"/>
      <c r="AI7881" t="s">
        <v>1375</v>
      </c>
    </row>
    <row r="7882" spans="1:35" x14ac:dyDescent="0.25">
      <c r="A7882" t="s">
        <v>16761</v>
      </c>
      <c r="B7882" s="1">
        <v>69</v>
      </c>
      <c r="C7882" t="s">
        <v>16440</v>
      </c>
      <c r="D7882">
        <v>18157653</v>
      </c>
      <c r="E7882" t="s">
        <v>16762</v>
      </c>
      <c r="F7882" t="s">
        <v>1363</v>
      </c>
      <c r="G7882" t="s">
        <v>1391</v>
      </c>
      <c r="H7882" s="3" t="s">
        <v>4019</v>
      </c>
      <c r="I7882">
        <v>2022</v>
      </c>
      <c r="J7882" s="15" t="s">
        <v>4020</v>
      </c>
      <c r="K7882">
        <v>2022</v>
      </c>
      <c r="L7882" t="s">
        <v>1367</v>
      </c>
      <c r="M7882" t="s">
        <v>11592</v>
      </c>
      <c r="N7882" t="s">
        <v>16450</v>
      </c>
      <c r="O7882">
        <v>26600000000</v>
      </c>
      <c r="P7882" t="s">
        <v>16451</v>
      </c>
      <c r="Q7882">
        <f t="shared" si="137"/>
        <v>120</v>
      </c>
      <c r="R7882">
        <v>5490421</v>
      </c>
      <c r="S7882" t="s">
        <v>12611</v>
      </c>
      <c r="T7882" t="s">
        <v>16589</v>
      </c>
      <c r="U7882" s="75">
        <v>120</v>
      </c>
      <c r="V7882">
        <v>6.25</v>
      </c>
      <c r="W7882">
        <v>750</v>
      </c>
      <c r="AH7882" s="16"/>
      <c r="AI7882" t="s">
        <v>1375</v>
      </c>
    </row>
    <row r="7883" spans="1:35" x14ac:dyDescent="0.25">
      <c r="A7883" t="s">
        <v>16763</v>
      </c>
      <c r="B7883" s="1">
        <v>69</v>
      </c>
      <c r="C7883" t="s">
        <v>16440</v>
      </c>
      <c r="D7883">
        <v>18293050</v>
      </c>
      <c r="E7883" t="s">
        <v>3273</v>
      </c>
      <c r="F7883" t="s">
        <v>1363</v>
      </c>
      <c r="G7883" t="s">
        <v>1364</v>
      </c>
      <c r="H7883" s="3" t="s">
        <v>2727</v>
      </c>
      <c r="I7883">
        <v>2022</v>
      </c>
      <c r="J7883" s="15" t="s">
        <v>2728</v>
      </c>
      <c r="K7883">
        <v>2022</v>
      </c>
      <c r="L7883" t="s">
        <v>1367</v>
      </c>
      <c r="M7883" t="s">
        <v>11592</v>
      </c>
      <c r="N7883" t="s">
        <v>16450</v>
      </c>
      <c r="O7883">
        <v>26600000000</v>
      </c>
      <c r="P7883" t="s">
        <v>16451</v>
      </c>
      <c r="Q7883">
        <f t="shared" si="137"/>
        <v>9000</v>
      </c>
      <c r="R7883">
        <v>5490421</v>
      </c>
      <c r="S7883" t="s">
        <v>12611</v>
      </c>
      <c r="T7883" t="s">
        <v>16589</v>
      </c>
      <c r="U7883" s="75">
        <v>9000</v>
      </c>
      <c r="V7883">
        <v>6.25</v>
      </c>
      <c r="W7883">
        <v>56250</v>
      </c>
      <c r="AH7883" s="16"/>
      <c r="AI7883" t="s">
        <v>1375</v>
      </c>
    </row>
    <row r="7884" spans="1:35" x14ac:dyDescent="0.25">
      <c r="A7884" t="s">
        <v>16764</v>
      </c>
      <c r="B7884" s="1">
        <v>69</v>
      </c>
      <c r="C7884" t="s">
        <v>16440</v>
      </c>
      <c r="D7884">
        <v>18356516</v>
      </c>
      <c r="E7884" t="s">
        <v>16765</v>
      </c>
      <c r="F7884" t="s">
        <v>1363</v>
      </c>
      <c r="G7884" t="s">
        <v>1364</v>
      </c>
      <c r="H7884" s="3" t="s">
        <v>2723</v>
      </c>
      <c r="I7884">
        <v>2022</v>
      </c>
      <c r="J7884" s="15" t="s">
        <v>2288</v>
      </c>
      <c r="K7884">
        <v>2022</v>
      </c>
      <c r="L7884" t="s">
        <v>1367</v>
      </c>
      <c r="M7884" t="s">
        <v>16473</v>
      </c>
      <c r="N7884" t="s">
        <v>16558</v>
      </c>
      <c r="O7884">
        <v>26600000000</v>
      </c>
      <c r="P7884" t="s">
        <v>16451</v>
      </c>
      <c r="Q7884">
        <f t="shared" si="137"/>
        <v>8000</v>
      </c>
      <c r="R7884">
        <v>5490421</v>
      </c>
      <c r="S7884" t="s">
        <v>12611</v>
      </c>
      <c r="T7884" t="s">
        <v>16589</v>
      </c>
      <c r="U7884" s="75">
        <v>8000</v>
      </c>
      <c r="V7884">
        <v>6.25</v>
      </c>
      <c r="W7884">
        <v>50000</v>
      </c>
      <c r="AH7884" s="16"/>
      <c r="AI7884" t="s">
        <v>1375</v>
      </c>
    </row>
    <row r="7885" spans="1:35" x14ac:dyDescent="0.25">
      <c r="A7885" t="s">
        <v>16766</v>
      </c>
      <c r="B7885" s="1">
        <v>69</v>
      </c>
      <c r="C7885" t="s">
        <v>16440</v>
      </c>
      <c r="D7885">
        <v>18759777</v>
      </c>
      <c r="E7885" t="s">
        <v>16767</v>
      </c>
      <c r="F7885" t="s">
        <v>1363</v>
      </c>
      <c r="G7885" t="s">
        <v>1364</v>
      </c>
      <c r="H7885" s="3" t="s">
        <v>5434</v>
      </c>
      <c r="I7885">
        <v>2022</v>
      </c>
      <c r="J7885" s="15" t="s">
        <v>5435</v>
      </c>
      <c r="K7885">
        <v>2022</v>
      </c>
      <c r="L7885" t="s">
        <v>1367</v>
      </c>
      <c r="M7885" t="s">
        <v>16768</v>
      </c>
      <c r="N7885" t="s">
        <v>16769</v>
      </c>
      <c r="O7885">
        <v>26600000000</v>
      </c>
      <c r="P7885" t="s">
        <v>16770</v>
      </c>
      <c r="Q7885">
        <f t="shared" si="137"/>
        <v>12500</v>
      </c>
      <c r="R7885">
        <v>5490421</v>
      </c>
      <c r="S7885" t="s">
        <v>12611</v>
      </c>
      <c r="T7885" t="s">
        <v>16589</v>
      </c>
      <c r="U7885" s="75">
        <v>12500</v>
      </c>
      <c r="V7885">
        <v>6.25</v>
      </c>
      <c r="W7885">
        <v>78125</v>
      </c>
      <c r="AH7885" s="16"/>
      <c r="AI7885" t="s">
        <v>1375</v>
      </c>
    </row>
    <row r="7886" spans="1:35" x14ac:dyDescent="0.25">
      <c r="A7886" t="s">
        <v>16771</v>
      </c>
      <c r="B7886" s="1">
        <v>69</v>
      </c>
      <c r="C7886" t="s">
        <v>16440</v>
      </c>
      <c r="D7886">
        <v>18745911</v>
      </c>
      <c r="E7886" t="s">
        <v>16772</v>
      </c>
      <c r="F7886" t="s">
        <v>1363</v>
      </c>
      <c r="G7886" t="s">
        <v>1391</v>
      </c>
      <c r="H7886" s="3" t="s">
        <v>5180</v>
      </c>
      <c r="I7886">
        <v>2022</v>
      </c>
      <c r="J7886" s="15" t="s">
        <v>4319</v>
      </c>
      <c r="K7886">
        <v>2022</v>
      </c>
      <c r="L7886" t="s">
        <v>1367</v>
      </c>
      <c r="M7886" t="s">
        <v>16773</v>
      </c>
      <c r="N7886" t="s">
        <v>16774</v>
      </c>
      <c r="O7886">
        <v>26600000000</v>
      </c>
      <c r="P7886" t="s">
        <v>16770</v>
      </c>
      <c r="Q7886">
        <f t="shared" si="137"/>
        <v>10</v>
      </c>
      <c r="R7886">
        <v>5490421</v>
      </c>
      <c r="S7886" t="s">
        <v>12611</v>
      </c>
      <c r="T7886" t="s">
        <v>16589</v>
      </c>
      <c r="U7886" s="75">
        <v>10</v>
      </c>
      <c r="V7886">
        <v>10</v>
      </c>
      <c r="W7886">
        <v>100</v>
      </c>
      <c r="AH7886" s="16"/>
      <c r="AI7886" t="s">
        <v>1375</v>
      </c>
    </row>
    <row r="7887" spans="1:35" x14ac:dyDescent="0.25">
      <c r="A7887" t="s">
        <v>16775</v>
      </c>
      <c r="B7887" s="1">
        <v>70</v>
      </c>
      <c r="C7887" t="s">
        <v>16776</v>
      </c>
      <c r="D7887">
        <v>4182693</v>
      </c>
      <c r="E7887" t="s">
        <v>16777</v>
      </c>
      <c r="F7887" t="s">
        <v>1363</v>
      </c>
      <c r="G7887" t="s">
        <v>1364</v>
      </c>
      <c r="H7887" s="3" t="s">
        <v>7211</v>
      </c>
      <c r="I7887">
        <v>2016</v>
      </c>
      <c r="J7887" s="15" t="s">
        <v>16778</v>
      </c>
      <c r="K7887">
        <v>2016</v>
      </c>
      <c r="L7887" t="s">
        <v>1367</v>
      </c>
      <c r="M7887" t="s">
        <v>16779</v>
      </c>
      <c r="N7887" t="s">
        <v>12035</v>
      </c>
      <c r="O7887">
        <v>0</v>
      </c>
      <c r="P7887" t="s">
        <v>133</v>
      </c>
      <c r="Q7887">
        <f t="shared" si="137"/>
        <v>30000</v>
      </c>
      <c r="R7887">
        <v>8163294</v>
      </c>
      <c r="S7887" t="s">
        <v>1382</v>
      </c>
      <c r="T7887" t="s">
        <v>587</v>
      </c>
      <c r="U7887" s="75">
        <v>30000</v>
      </c>
      <c r="V7887">
        <v>0.9</v>
      </c>
      <c r="W7887">
        <v>27000</v>
      </c>
      <c r="AH7887" s="16"/>
      <c r="AI7887" t="s">
        <v>1375</v>
      </c>
    </row>
    <row r="7888" spans="1:35" x14ac:dyDescent="0.25">
      <c r="A7888" t="s">
        <v>16780</v>
      </c>
      <c r="B7888" s="1">
        <v>70</v>
      </c>
      <c r="C7888" t="s">
        <v>16776</v>
      </c>
      <c r="D7888">
        <v>4182693</v>
      </c>
      <c r="E7888" t="s">
        <v>16777</v>
      </c>
      <c r="F7888" t="s">
        <v>1363</v>
      </c>
      <c r="G7888" t="s">
        <v>1364</v>
      </c>
      <c r="H7888" s="3" t="s">
        <v>7211</v>
      </c>
      <c r="I7888">
        <v>2016</v>
      </c>
      <c r="J7888" s="15" t="s">
        <v>16778</v>
      </c>
      <c r="K7888">
        <v>2016</v>
      </c>
      <c r="L7888" t="s">
        <v>1367</v>
      </c>
      <c r="M7888" t="s">
        <v>16779</v>
      </c>
      <c r="N7888" t="s">
        <v>12035</v>
      </c>
      <c r="O7888">
        <v>0</v>
      </c>
      <c r="P7888" t="s">
        <v>133</v>
      </c>
      <c r="Q7888">
        <f t="shared" si="137"/>
        <v>30000</v>
      </c>
      <c r="R7888">
        <v>26689596</v>
      </c>
      <c r="S7888" t="s">
        <v>2698</v>
      </c>
      <c r="T7888" t="s">
        <v>587</v>
      </c>
      <c r="U7888" s="75">
        <v>30000</v>
      </c>
      <c r="V7888">
        <v>1.5</v>
      </c>
      <c r="W7888">
        <v>45000</v>
      </c>
      <c r="AH7888" s="16"/>
      <c r="AI7888" t="s">
        <v>1375</v>
      </c>
    </row>
    <row r="7889" spans="1:35" x14ac:dyDescent="0.25">
      <c r="A7889" t="s">
        <v>16781</v>
      </c>
      <c r="B7889" s="1">
        <v>70</v>
      </c>
      <c r="C7889" t="s">
        <v>16776</v>
      </c>
      <c r="D7889">
        <v>4182693</v>
      </c>
      <c r="E7889" t="s">
        <v>16777</v>
      </c>
      <c r="F7889" t="s">
        <v>1363</v>
      </c>
      <c r="G7889" t="s">
        <v>1364</v>
      </c>
      <c r="H7889" s="3" t="s">
        <v>7211</v>
      </c>
      <c r="I7889">
        <v>2016</v>
      </c>
      <c r="J7889" s="15" t="s">
        <v>16778</v>
      </c>
      <c r="K7889">
        <v>2016</v>
      </c>
      <c r="L7889" t="s">
        <v>1367</v>
      </c>
      <c r="M7889" t="s">
        <v>16779</v>
      </c>
      <c r="N7889" t="s">
        <v>12035</v>
      </c>
      <c r="O7889">
        <v>0</v>
      </c>
      <c r="P7889" t="s">
        <v>133</v>
      </c>
      <c r="Q7889">
        <f t="shared" si="137"/>
        <v>30000</v>
      </c>
      <c r="R7889">
        <v>22339655</v>
      </c>
      <c r="S7889" t="s">
        <v>2103</v>
      </c>
      <c r="T7889" t="s">
        <v>16782</v>
      </c>
      <c r="U7889" s="75">
        <v>30000</v>
      </c>
      <c r="V7889">
        <v>1.25</v>
      </c>
      <c r="W7889">
        <v>37500</v>
      </c>
      <c r="AH7889" s="16"/>
      <c r="AI7889" t="s">
        <v>1375</v>
      </c>
    </row>
    <row r="7890" spans="1:35" x14ac:dyDescent="0.25">
      <c r="A7890" t="s">
        <v>16783</v>
      </c>
      <c r="B7890" s="1">
        <v>70</v>
      </c>
      <c r="C7890" t="s">
        <v>16776</v>
      </c>
      <c r="D7890">
        <v>4182693</v>
      </c>
      <c r="E7890" t="s">
        <v>16777</v>
      </c>
      <c r="F7890" t="s">
        <v>1363</v>
      </c>
      <c r="G7890" t="s">
        <v>1364</v>
      </c>
      <c r="H7890" s="3" t="s">
        <v>7211</v>
      </c>
      <c r="I7890">
        <v>2016</v>
      </c>
      <c r="J7890" s="15" t="s">
        <v>16778</v>
      </c>
      <c r="K7890">
        <v>2016</v>
      </c>
      <c r="L7890" t="s">
        <v>1367</v>
      </c>
      <c r="M7890" t="s">
        <v>16779</v>
      </c>
      <c r="N7890" t="s">
        <v>12035</v>
      </c>
      <c r="O7890">
        <v>0</v>
      </c>
      <c r="P7890" t="s">
        <v>133</v>
      </c>
      <c r="Q7890">
        <f t="shared" si="137"/>
        <v>30000</v>
      </c>
      <c r="R7890">
        <v>77190513</v>
      </c>
      <c r="S7890" t="s">
        <v>3311</v>
      </c>
      <c r="T7890" t="s">
        <v>16784</v>
      </c>
      <c r="U7890" s="75">
        <v>30000</v>
      </c>
      <c r="V7890">
        <v>1.2</v>
      </c>
      <c r="W7890">
        <v>36000</v>
      </c>
      <c r="AH7890" s="16"/>
      <c r="AI7890" t="s">
        <v>1375</v>
      </c>
    </row>
    <row r="7891" spans="1:35" x14ac:dyDescent="0.25">
      <c r="A7891" t="s">
        <v>16785</v>
      </c>
      <c r="B7891" s="1">
        <v>70</v>
      </c>
      <c r="C7891" t="s">
        <v>16776</v>
      </c>
      <c r="D7891">
        <v>4534344</v>
      </c>
      <c r="E7891" t="s">
        <v>16786</v>
      </c>
      <c r="F7891" t="s">
        <v>1363</v>
      </c>
      <c r="G7891" t="s">
        <v>1364</v>
      </c>
      <c r="H7891" s="3" t="s">
        <v>2656</v>
      </c>
      <c r="I7891">
        <v>2016</v>
      </c>
      <c r="J7891" s="15" t="s">
        <v>5473</v>
      </c>
      <c r="K7891">
        <v>2016</v>
      </c>
      <c r="L7891" t="s">
        <v>1367</v>
      </c>
      <c r="M7891" t="s">
        <v>16787</v>
      </c>
      <c r="N7891" t="s">
        <v>12035</v>
      </c>
      <c r="O7891">
        <v>26600000000</v>
      </c>
      <c r="P7891" t="s">
        <v>133</v>
      </c>
      <c r="Q7891">
        <f t="shared" si="137"/>
        <v>2000</v>
      </c>
      <c r="R7891">
        <v>79327133</v>
      </c>
      <c r="S7891" t="s">
        <v>5464</v>
      </c>
      <c r="T7891" t="s">
        <v>16788</v>
      </c>
      <c r="U7891" s="75">
        <v>2000</v>
      </c>
      <c r="V7891">
        <v>1.05</v>
      </c>
      <c r="W7891">
        <v>2100</v>
      </c>
      <c r="AH7891" s="16"/>
      <c r="AI7891" t="s">
        <v>1375</v>
      </c>
    </row>
    <row r="7892" spans="1:35" x14ac:dyDescent="0.25">
      <c r="A7892" t="s">
        <v>16789</v>
      </c>
      <c r="B7892" s="1">
        <v>70</v>
      </c>
      <c r="C7892" t="s">
        <v>16776</v>
      </c>
      <c r="D7892">
        <v>4534344</v>
      </c>
      <c r="E7892" t="s">
        <v>16786</v>
      </c>
      <c r="F7892" t="s">
        <v>1363</v>
      </c>
      <c r="G7892" t="s">
        <v>1364</v>
      </c>
      <c r="H7892" s="3" t="s">
        <v>2656</v>
      </c>
      <c r="I7892">
        <v>2016</v>
      </c>
      <c r="J7892" s="15" t="s">
        <v>5473</v>
      </c>
      <c r="K7892">
        <v>2016</v>
      </c>
      <c r="L7892" t="s">
        <v>1367</v>
      </c>
      <c r="M7892" t="s">
        <v>16787</v>
      </c>
      <c r="N7892" t="s">
        <v>12035</v>
      </c>
      <c r="O7892">
        <v>26600000000</v>
      </c>
      <c r="P7892" t="s">
        <v>133</v>
      </c>
      <c r="Q7892">
        <f t="shared" si="137"/>
        <v>2000</v>
      </c>
      <c r="R7892">
        <v>8163294</v>
      </c>
      <c r="S7892" t="s">
        <v>1382</v>
      </c>
      <c r="T7892" t="s">
        <v>587</v>
      </c>
      <c r="U7892" s="75">
        <v>2000</v>
      </c>
      <c r="V7892">
        <v>1.1000000000000001</v>
      </c>
      <c r="W7892">
        <v>2200</v>
      </c>
      <c r="AH7892" s="16"/>
      <c r="AI7892" t="s">
        <v>1375</v>
      </c>
    </row>
    <row r="7893" spans="1:35" x14ac:dyDescent="0.25">
      <c r="A7893" t="s">
        <v>16790</v>
      </c>
      <c r="B7893" s="1">
        <v>70</v>
      </c>
      <c r="C7893" t="s">
        <v>16776</v>
      </c>
      <c r="D7893">
        <v>4723422</v>
      </c>
      <c r="E7893" t="s">
        <v>16791</v>
      </c>
      <c r="F7893" t="s">
        <v>1363</v>
      </c>
      <c r="G7893" t="s">
        <v>1364</v>
      </c>
      <c r="H7893" s="3" t="s">
        <v>2328</v>
      </c>
      <c r="I7893">
        <v>2016</v>
      </c>
      <c r="J7893" s="15" t="s">
        <v>16460</v>
      </c>
      <c r="K7893">
        <v>2016</v>
      </c>
      <c r="L7893" t="s">
        <v>1367</v>
      </c>
      <c r="M7893" t="s">
        <v>16792</v>
      </c>
      <c r="N7893" t="s">
        <v>16792</v>
      </c>
      <c r="O7893">
        <v>26600000000</v>
      </c>
      <c r="P7893" t="s">
        <v>133</v>
      </c>
      <c r="Q7893">
        <f t="shared" si="137"/>
        <v>20000</v>
      </c>
      <c r="R7893">
        <v>8163294</v>
      </c>
      <c r="S7893" t="s">
        <v>1382</v>
      </c>
      <c r="T7893" t="s">
        <v>16793</v>
      </c>
      <c r="U7893" s="75">
        <v>20000</v>
      </c>
      <c r="V7893">
        <v>1.1000000000000001</v>
      </c>
      <c r="W7893">
        <v>22000</v>
      </c>
      <c r="AH7893" s="16"/>
      <c r="AI7893" t="s">
        <v>1375</v>
      </c>
    </row>
    <row r="7894" spans="1:35" x14ac:dyDescent="0.25">
      <c r="A7894" t="s">
        <v>16794</v>
      </c>
      <c r="B7894" s="1">
        <v>70</v>
      </c>
      <c r="C7894" t="s">
        <v>16776</v>
      </c>
      <c r="D7894">
        <v>4723422</v>
      </c>
      <c r="E7894" t="s">
        <v>16791</v>
      </c>
      <c r="F7894" t="s">
        <v>1363</v>
      </c>
      <c r="G7894" t="s">
        <v>1364</v>
      </c>
      <c r="H7894" s="3" t="s">
        <v>2328</v>
      </c>
      <c r="I7894">
        <v>2016</v>
      </c>
      <c r="J7894" s="15" t="s">
        <v>16460</v>
      </c>
      <c r="K7894">
        <v>2016</v>
      </c>
      <c r="L7894" t="s">
        <v>1367</v>
      </c>
      <c r="M7894" t="s">
        <v>16792</v>
      </c>
      <c r="N7894" t="s">
        <v>16792</v>
      </c>
      <c r="O7894">
        <v>26600000000</v>
      </c>
      <c r="P7894" t="s">
        <v>133</v>
      </c>
      <c r="Q7894">
        <f t="shared" si="137"/>
        <v>20000</v>
      </c>
      <c r="R7894">
        <v>77190513</v>
      </c>
      <c r="S7894" t="s">
        <v>3311</v>
      </c>
      <c r="T7894" t="s">
        <v>16795</v>
      </c>
      <c r="U7894" s="75">
        <v>20000</v>
      </c>
      <c r="V7894">
        <v>1.5</v>
      </c>
      <c r="W7894">
        <v>30000</v>
      </c>
      <c r="AH7894" s="16"/>
      <c r="AI7894" t="s">
        <v>1375</v>
      </c>
    </row>
    <row r="7895" spans="1:35" x14ac:dyDescent="0.25">
      <c r="A7895" t="s">
        <v>16796</v>
      </c>
      <c r="B7895" s="1">
        <v>70</v>
      </c>
      <c r="C7895" t="s">
        <v>16776</v>
      </c>
      <c r="D7895">
        <v>5093554</v>
      </c>
      <c r="E7895" t="s">
        <v>16797</v>
      </c>
      <c r="F7895" t="s">
        <v>1363</v>
      </c>
      <c r="G7895" t="s">
        <v>1364</v>
      </c>
      <c r="H7895" s="3" t="s">
        <v>5615</v>
      </c>
      <c r="I7895">
        <v>2016</v>
      </c>
      <c r="J7895" s="15" t="s">
        <v>7406</v>
      </c>
      <c r="K7895">
        <v>2016</v>
      </c>
      <c r="L7895" t="s">
        <v>1367</v>
      </c>
      <c r="M7895" t="s">
        <v>16779</v>
      </c>
      <c r="N7895" t="s">
        <v>12035</v>
      </c>
      <c r="O7895">
        <v>26600000000</v>
      </c>
      <c r="P7895" t="s">
        <v>16798</v>
      </c>
      <c r="Q7895">
        <f t="shared" si="137"/>
        <v>37788</v>
      </c>
      <c r="R7895" t="s">
        <v>16799</v>
      </c>
      <c r="S7895" t="s">
        <v>16800</v>
      </c>
      <c r="T7895" t="s">
        <v>587</v>
      </c>
      <c r="U7895" s="75">
        <v>37788</v>
      </c>
      <c r="V7895">
        <v>0.52</v>
      </c>
      <c r="W7895">
        <v>19649.759999999998</v>
      </c>
      <c r="AH7895" s="16"/>
      <c r="AI7895" t="s">
        <v>1375</v>
      </c>
    </row>
    <row r="7896" spans="1:35" x14ac:dyDescent="0.25">
      <c r="A7896" t="s">
        <v>16801</v>
      </c>
      <c r="B7896" s="1">
        <v>70</v>
      </c>
      <c r="C7896" t="s">
        <v>16776</v>
      </c>
      <c r="D7896">
        <v>5093554</v>
      </c>
      <c r="E7896" t="s">
        <v>16797</v>
      </c>
      <c r="F7896" t="s">
        <v>1363</v>
      </c>
      <c r="G7896" t="s">
        <v>1364</v>
      </c>
      <c r="H7896" s="3" t="s">
        <v>5615</v>
      </c>
      <c r="I7896">
        <v>2016</v>
      </c>
      <c r="J7896" s="15" t="s">
        <v>7406</v>
      </c>
      <c r="K7896">
        <v>2016</v>
      </c>
      <c r="L7896" t="s">
        <v>1367</v>
      </c>
      <c r="M7896" t="s">
        <v>16779</v>
      </c>
      <c r="N7896" t="s">
        <v>12035</v>
      </c>
      <c r="O7896">
        <v>26600000000</v>
      </c>
      <c r="P7896" t="s">
        <v>16798</v>
      </c>
      <c r="Q7896">
        <f t="shared" si="137"/>
        <v>37788</v>
      </c>
      <c r="R7896">
        <v>8163294</v>
      </c>
      <c r="S7896" t="s">
        <v>1382</v>
      </c>
      <c r="T7896" t="s">
        <v>16802</v>
      </c>
      <c r="U7896" s="75">
        <v>37788</v>
      </c>
      <c r="V7896">
        <v>0.98</v>
      </c>
      <c r="W7896">
        <v>37032.239999999998</v>
      </c>
      <c r="AH7896" s="16"/>
      <c r="AI7896" t="s">
        <v>1375</v>
      </c>
    </row>
    <row r="7897" spans="1:35" x14ac:dyDescent="0.25">
      <c r="A7897" t="s">
        <v>16803</v>
      </c>
      <c r="B7897" s="1">
        <v>70</v>
      </c>
      <c r="C7897" t="s">
        <v>16776</v>
      </c>
      <c r="D7897">
        <v>5093554</v>
      </c>
      <c r="E7897" t="s">
        <v>16797</v>
      </c>
      <c r="F7897" t="s">
        <v>1363</v>
      </c>
      <c r="G7897" t="s">
        <v>1364</v>
      </c>
      <c r="H7897" s="3" t="s">
        <v>5615</v>
      </c>
      <c r="I7897">
        <v>2016</v>
      </c>
      <c r="J7897" s="15" t="s">
        <v>7406</v>
      </c>
      <c r="K7897">
        <v>2016</v>
      </c>
      <c r="L7897" t="s">
        <v>1367</v>
      </c>
      <c r="M7897" t="s">
        <v>16779</v>
      </c>
      <c r="N7897" t="s">
        <v>12035</v>
      </c>
      <c r="O7897">
        <v>26600000000</v>
      </c>
      <c r="P7897" t="s">
        <v>16798</v>
      </c>
      <c r="Q7897">
        <f t="shared" si="137"/>
        <v>37788</v>
      </c>
      <c r="R7897">
        <v>22339655</v>
      </c>
      <c r="S7897" t="s">
        <v>2103</v>
      </c>
      <c r="T7897" t="s">
        <v>16782</v>
      </c>
      <c r="U7897" s="75">
        <v>37788</v>
      </c>
      <c r="V7897">
        <v>1.25</v>
      </c>
      <c r="W7897">
        <v>47235</v>
      </c>
      <c r="AH7897" s="16"/>
      <c r="AI7897" t="s">
        <v>1375</v>
      </c>
    </row>
    <row r="7898" spans="1:35" x14ac:dyDescent="0.25">
      <c r="A7898" t="s">
        <v>16804</v>
      </c>
      <c r="B7898" s="1">
        <v>70</v>
      </c>
      <c r="C7898" t="s">
        <v>16776</v>
      </c>
      <c r="D7898">
        <v>5162262</v>
      </c>
      <c r="E7898" t="s">
        <v>16805</v>
      </c>
      <c r="F7898" t="s">
        <v>1363</v>
      </c>
      <c r="G7898" t="s">
        <v>1364</v>
      </c>
      <c r="H7898" s="3" t="s">
        <v>2361</v>
      </c>
      <c r="I7898">
        <v>2016</v>
      </c>
      <c r="J7898" s="15" t="s">
        <v>8307</v>
      </c>
      <c r="K7898">
        <v>2016</v>
      </c>
      <c r="L7898" t="s">
        <v>1367</v>
      </c>
      <c r="M7898" t="s">
        <v>16806</v>
      </c>
      <c r="N7898" t="s">
        <v>16806</v>
      </c>
      <c r="O7898">
        <v>26600000000</v>
      </c>
      <c r="P7898" t="s">
        <v>16807</v>
      </c>
      <c r="Q7898">
        <f t="shared" si="137"/>
        <v>5000</v>
      </c>
      <c r="R7898" t="s">
        <v>16799</v>
      </c>
      <c r="S7898" t="s">
        <v>16800</v>
      </c>
      <c r="T7898" t="s">
        <v>587</v>
      </c>
      <c r="U7898" s="75">
        <v>5000</v>
      </c>
      <c r="V7898">
        <v>0.52</v>
      </c>
      <c r="W7898">
        <v>2600</v>
      </c>
      <c r="AH7898" s="16"/>
      <c r="AI7898" t="s">
        <v>1375</v>
      </c>
    </row>
    <row r="7899" spans="1:35" x14ac:dyDescent="0.25">
      <c r="A7899" t="s">
        <v>16808</v>
      </c>
      <c r="B7899" s="1">
        <v>70</v>
      </c>
      <c r="C7899" t="s">
        <v>16776</v>
      </c>
      <c r="D7899">
        <v>5162262</v>
      </c>
      <c r="E7899" t="s">
        <v>16805</v>
      </c>
      <c r="F7899" t="s">
        <v>1363</v>
      </c>
      <c r="G7899" t="s">
        <v>1364</v>
      </c>
      <c r="H7899" s="3" t="s">
        <v>2361</v>
      </c>
      <c r="I7899">
        <v>2016</v>
      </c>
      <c r="J7899" s="15" t="s">
        <v>8307</v>
      </c>
      <c r="K7899">
        <v>2016</v>
      </c>
      <c r="L7899" t="s">
        <v>1367</v>
      </c>
      <c r="M7899" t="s">
        <v>16806</v>
      </c>
      <c r="N7899" t="s">
        <v>16806</v>
      </c>
      <c r="O7899">
        <v>26600000000</v>
      </c>
      <c r="P7899" t="s">
        <v>16807</v>
      </c>
      <c r="Q7899">
        <f t="shared" si="137"/>
        <v>5000</v>
      </c>
      <c r="R7899">
        <v>77190513</v>
      </c>
      <c r="S7899" t="s">
        <v>3311</v>
      </c>
      <c r="T7899" t="s">
        <v>16809</v>
      </c>
      <c r="U7899" s="75">
        <v>5000</v>
      </c>
      <c r="V7899">
        <v>1.05</v>
      </c>
      <c r="W7899">
        <v>5250</v>
      </c>
      <c r="AH7899" s="16"/>
      <c r="AI7899" t="s">
        <v>1375</v>
      </c>
    </row>
    <row r="7900" spans="1:35" x14ac:dyDescent="0.25">
      <c r="A7900" t="s">
        <v>16810</v>
      </c>
      <c r="B7900" s="1">
        <v>70</v>
      </c>
      <c r="C7900" t="s">
        <v>16776</v>
      </c>
      <c r="D7900">
        <v>5162262</v>
      </c>
      <c r="E7900" t="s">
        <v>16805</v>
      </c>
      <c r="F7900" t="s">
        <v>1363</v>
      </c>
      <c r="G7900" t="s">
        <v>1364</v>
      </c>
      <c r="H7900" s="3" t="s">
        <v>2361</v>
      </c>
      <c r="I7900">
        <v>2016</v>
      </c>
      <c r="J7900" s="15" t="s">
        <v>8307</v>
      </c>
      <c r="K7900">
        <v>2016</v>
      </c>
      <c r="L7900" t="s">
        <v>1367</v>
      </c>
      <c r="M7900" t="s">
        <v>16806</v>
      </c>
      <c r="N7900" t="s">
        <v>16806</v>
      </c>
      <c r="O7900">
        <v>26600000000</v>
      </c>
      <c r="P7900" t="s">
        <v>16807</v>
      </c>
      <c r="Q7900">
        <f t="shared" si="137"/>
        <v>5000</v>
      </c>
      <c r="R7900">
        <v>22339655</v>
      </c>
      <c r="S7900" t="s">
        <v>2103</v>
      </c>
      <c r="T7900" t="s">
        <v>16811</v>
      </c>
      <c r="U7900" s="75">
        <v>5000</v>
      </c>
      <c r="V7900">
        <v>1.25</v>
      </c>
      <c r="W7900">
        <v>6250</v>
      </c>
      <c r="AH7900" s="16"/>
      <c r="AI7900" t="s">
        <v>1375</v>
      </c>
    </row>
    <row r="7901" spans="1:35" x14ac:dyDescent="0.25">
      <c r="A7901" t="s">
        <v>16812</v>
      </c>
      <c r="B7901" s="1">
        <v>70</v>
      </c>
      <c r="C7901" t="s">
        <v>16776</v>
      </c>
      <c r="D7901">
        <v>5299829</v>
      </c>
      <c r="E7901" t="s">
        <v>16813</v>
      </c>
      <c r="F7901" t="s">
        <v>1363</v>
      </c>
      <c r="G7901" t="s">
        <v>1364</v>
      </c>
      <c r="H7901" s="3" t="s">
        <v>2356</v>
      </c>
      <c r="I7901">
        <v>2016</v>
      </c>
      <c r="J7901" s="15" t="s">
        <v>5642</v>
      </c>
      <c r="K7901">
        <v>2016</v>
      </c>
      <c r="L7901" t="s">
        <v>1367</v>
      </c>
      <c r="M7901" t="s">
        <v>16814</v>
      </c>
      <c r="N7901" t="s">
        <v>12035</v>
      </c>
      <c r="O7901">
        <v>26600000000</v>
      </c>
      <c r="P7901" t="s">
        <v>16807</v>
      </c>
      <c r="Q7901">
        <f t="shared" si="137"/>
        <v>400</v>
      </c>
      <c r="R7901">
        <v>77190513</v>
      </c>
      <c r="S7901" t="s">
        <v>3311</v>
      </c>
      <c r="T7901" t="s">
        <v>16795</v>
      </c>
      <c r="U7901" s="75">
        <v>400</v>
      </c>
      <c r="V7901">
        <v>0.99</v>
      </c>
      <c r="W7901">
        <v>396</v>
      </c>
      <c r="AH7901" s="16"/>
      <c r="AI7901" t="s">
        <v>1375</v>
      </c>
    </row>
    <row r="7902" spans="1:35" x14ac:dyDescent="0.25">
      <c r="A7902" t="s">
        <v>16815</v>
      </c>
      <c r="B7902" s="1">
        <v>70</v>
      </c>
      <c r="C7902" t="s">
        <v>16776</v>
      </c>
      <c r="D7902">
        <v>5299829</v>
      </c>
      <c r="E7902" t="s">
        <v>16813</v>
      </c>
      <c r="F7902" t="s">
        <v>1363</v>
      </c>
      <c r="G7902" t="s">
        <v>1364</v>
      </c>
      <c r="H7902" s="3" t="s">
        <v>2356</v>
      </c>
      <c r="I7902">
        <v>2016</v>
      </c>
      <c r="J7902" s="15" t="s">
        <v>5642</v>
      </c>
      <c r="K7902">
        <v>2016</v>
      </c>
      <c r="L7902" t="s">
        <v>1367</v>
      </c>
      <c r="M7902" t="s">
        <v>16814</v>
      </c>
      <c r="N7902" t="s">
        <v>12035</v>
      </c>
      <c r="O7902">
        <v>26600000000</v>
      </c>
      <c r="P7902" t="s">
        <v>16807</v>
      </c>
      <c r="Q7902">
        <f t="shared" si="137"/>
        <v>400</v>
      </c>
      <c r="R7902">
        <v>22339655</v>
      </c>
      <c r="S7902" t="s">
        <v>2103</v>
      </c>
      <c r="T7902" t="s">
        <v>16816</v>
      </c>
      <c r="U7902" s="75">
        <v>400</v>
      </c>
      <c r="V7902">
        <v>1.25</v>
      </c>
      <c r="W7902">
        <v>500</v>
      </c>
      <c r="AH7902" s="16"/>
      <c r="AI7902" t="s">
        <v>1375</v>
      </c>
    </row>
    <row r="7903" spans="1:35" x14ac:dyDescent="0.25">
      <c r="A7903" t="s">
        <v>16817</v>
      </c>
      <c r="B7903" s="1">
        <v>70</v>
      </c>
      <c r="C7903" t="s">
        <v>16776</v>
      </c>
      <c r="D7903">
        <v>5517532</v>
      </c>
      <c r="E7903" t="s">
        <v>16818</v>
      </c>
      <c r="F7903" t="s">
        <v>1363</v>
      </c>
      <c r="G7903" t="s">
        <v>1364</v>
      </c>
      <c r="H7903" s="3" t="s">
        <v>7672</v>
      </c>
      <c r="I7903">
        <v>2016</v>
      </c>
      <c r="J7903" s="15" t="s">
        <v>8369</v>
      </c>
      <c r="K7903">
        <v>2016</v>
      </c>
      <c r="L7903" t="s">
        <v>1367</v>
      </c>
      <c r="M7903" t="s">
        <v>16819</v>
      </c>
      <c r="N7903" t="s">
        <v>12035</v>
      </c>
      <c r="O7903">
        <v>26600000000</v>
      </c>
      <c r="P7903" t="s">
        <v>16807</v>
      </c>
      <c r="Q7903">
        <f t="shared" si="137"/>
        <v>70000</v>
      </c>
      <c r="R7903">
        <v>22339655</v>
      </c>
      <c r="S7903" t="s">
        <v>2103</v>
      </c>
      <c r="T7903" t="s">
        <v>16816</v>
      </c>
      <c r="U7903" s="75">
        <v>70000</v>
      </c>
      <c r="V7903">
        <v>1.25</v>
      </c>
      <c r="W7903">
        <v>87500</v>
      </c>
      <c r="AH7903" s="16"/>
      <c r="AI7903" t="s">
        <v>1375</v>
      </c>
    </row>
    <row r="7904" spans="1:35" x14ac:dyDescent="0.25">
      <c r="A7904" t="s">
        <v>16820</v>
      </c>
      <c r="B7904" s="1">
        <v>70</v>
      </c>
      <c r="C7904" t="s">
        <v>16776</v>
      </c>
      <c r="D7904">
        <v>5517532</v>
      </c>
      <c r="E7904" t="s">
        <v>16818</v>
      </c>
      <c r="F7904" t="s">
        <v>1363</v>
      </c>
      <c r="G7904" t="s">
        <v>1364</v>
      </c>
      <c r="H7904" s="3" t="s">
        <v>7672</v>
      </c>
      <c r="I7904">
        <v>2016</v>
      </c>
      <c r="J7904" s="15" t="s">
        <v>8369</v>
      </c>
      <c r="K7904">
        <v>2016</v>
      </c>
      <c r="L7904" t="s">
        <v>1367</v>
      </c>
      <c r="M7904" t="s">
        <v>16819</v>
      </c>
      <c r="N7904" t="s">
        <v>12035</v>
      </c>
      <c r="O7904">
        <v>26600000000</v>
      </c>
      <c r="P7904" t="s">
        <v>16807</v>
      </c>
      <c r="Q7904">
        <f t="shared" si="137"/>
        <v>70000</v>
      </c>
      <c r="R7904">
        <v>77190513</v>
      </c>
      <c r="S7904" t="s">
        <v>3311</v>
      </c>
      <c r="T7904" t="s">
        <v>16821</v>
      </c>
      <c r="U7904" s="75">
        <v>70000</v>
      </c>
      <c r="V7904">
        <v>1.5</v>
      </c>
      <c r="W7904">
        <v>105000</v>
      </c>
      <c r="AH7904" s="16"/>
      <c r="AI7904" t="s">
        <v>1375</v>
      </c>
    </row>
    <row r="7905" spans="1:35" x14ac:dyDescent="0.25">
      <c r="A7905" t="s">
        <v>16822</v>
      </c>
      <c r="B7905" s="1">
        <v>70</v>
      </c>
      <c r="C7905" t="s">
        <v>16776</v>
      </c>
      <c r="D7905">
        <v>5539986</v>
      </c>
      <c r="E7905" t="s">
        <v>16823</v>
      </c>
      <c r="F7905" t="s">
        <v>1363</v>
      </c>
      <c r="G7905" t="s">
        <v>1364</v>
      </c>
      <c r="H7905" s="3" t="s">
        <v>8904</v>
      </c>
      <c r="I7905">
        <v>2016</v>
      </c>
      <c r="J7905" s="15" t="s">
        <v>5704</v>
      </c>
      <c r="K7905">
        <v>2016</v>
      </c>
      <c r="L7905" t="s">
        <v>1367</v>
      </c>
      <c r="M7905" t="s">
        <v>16779</v>
      </c>
      <c r="N7905" t="s">
        <v>16779</v>
      </c>
      <c r="O7905">
        <v>0</v>
      </c>
      <c r="P7905" t="s">
        <v>133</v>
      </c>
      <c r="Q7905">
        <f t="shared" si="137"/>
        <v>700</v>
      </c>
      <c r="R7905">
        <v>77190513</v>
      </c>
      <c r="S7905" t="s">
        <v>3311</v>
      </c>
      <c r="T7905" t="s">
        <v>16824</v>
      </c>
      <c r="U7905" s="75">
        <v>700</v>
      </c>
      <c r="V7905">
        <v>1.5</v>
      </c>
      <c r="W7905">
        <v>1050</v>
      </c>
      <c r="AH7905" s="16"/>
      <c r="AI7905" t="s">
        <v>1375</v>
      </c>
    </row>
    <row r="7906" spans="1:35" x14ac:dyDescent="0.25">
      <c r="A7906" t="s">
        <v>16825</v>
      </c>
      <c r="B7906" s="1">
        <v>70</v>
      </c>
      <c r="C7906" t="s">
        <v>16776</v>
      </c>
      <c r="D7906">
        <v>5539986</v>
      </c>
      <c r="E7906" t="s">
        <v>16823</v>
      </c>
      <c r="F7906" t="s">
        <v>1363</v>
      </c>
      <c r="G7906" t="s">
        <v>1364</v>
      </c>
      <c r="H7906" s="3" t="s">
        <v>8904</v>
      </c>
      <c r="I7906">
        <v>2016</v>
      </c>
      <c r="J7906" s="15" t="s">
        <v>5704</v>
      </c>
      <c r="K7906">
        <v>2016</v>
      </c>
      <c r="L7906" t="s">
        <v>1367</v>
      </c>
      <c r="M7906" t="s">
        <v>16779</v>
      </c>
      <c r="N7906" t="s">
        <v>16779</v>
      </c>
      <c r="O7906">
        <v>0</v>
      </c>
      <c r="P7906" t="s">
        <v>133</v>
      </c>
      <c r="Q7906">
        <f t="shared" si="137"/>
        <v>700</v>
      </c>
      <c r="R7906">
        <v>2937913</v>
      </c>
      <c r="S7906" t="s">
        <v>2477</v>
      </c>
      <c r="T7906" t="s">
        <v>587</v>
      </c>
      <c r="U7906" s="75">
        <v>700</v>
      </c>
      <c r="V7906">
        <v>2.48</v>
      </c>
      <c r="W7906">
        <v>1736</v>
      </c>
      <c r="AH7906" s="16"/>
      <c r="AI7906" t="s">
        <v>1375</v>
      </c>
    </row>
    <row r="7907" spans="1:35" x14ac:dyDescent="0.25">
      <c r="A7907" t="s">
        <v>16826</v>
      </c>
      <c r="B7907" s="1">
        <v>70</v>
      </c>
      <c r="C7907" t="s">
        <v>16776</v>
      </c>
      <c r="D7907">
        <v>5539986</v>
      </c>
      <c r="E7907" t="s">
        <v>16823</v>
      </c>
      <c r="F7907" t="s">
        <v>1363</v>
      </c>
      <c r="G7907" t="s">
        <v>1364</v>
      </c>
      <c r="H7907" s="3" t="s">
        <v>8904</v>
      </c>
      <c r="I7907">
        <v>2016</v>
      </c>
      <c r="J7907" s="15" t="s">
        <v>5704</v>
      </c>
      <c r="K7907">
        <v>2016</v>
      </c>
      <c r="L7907" t="s">
        <v>1367</v>
      </c>
      <c r="M7907" t="s">
        <v>16779</v>
      </c>
      <c r="N7907" t="s">
        <v>16779</v>
      </c>
      <c r="O7907">
        <v>0</v>
      </c>
      <c r="P7907" t="s">
        <v>133</v>
      </c>
      <c r="Q7907">
        <f t="shared" si="137"/>
        <v>700</v>
      </c>
      <c r="R7907">
        <v>22339655</v>
      </c>
      <c r="S7907" t="s">
        <v>2103</v>
      </c>
      <c r="T7907" t="s">
        <v>16782</v>
      </c>
      <c r="U7907" s="75">
        <v>700</v>
      </c>
      <c r="V7907">
        <v>1.25</v>
      </c>
      <c r="W7907">
        <v>875</v>
      </c>
      <c r="AH7907" s="16"/>
      <c r="AI7907" t="s">
        <v>1375</v>
      </c>
    </row>
    <row r="7908" spans="1:35" x14ac:dyDescent="0.25">
      <c r="A7908" t="s">
        <v>16827</v>
      </c>
      <c r="B7908" s="1">
        <v>70</v>
      </c>
      <c r="C7908" t="s">
        <v>16776</v>
      </c>
      <c r="D7908">
        <v>5839211</v>
      </c>
      <c r="E7908" t="s">
        <v>16828</v>
      </c>
      <c r="F7908" t="s">
        <v>1363</v>
      </c>
      <c r="G7908" t="s">
        <v>1364</v>
      </c>
      <c r="H7908" s="3" t="s">
        <v>2964</v>
      </c>
      <c r="I7908">
        <v>2017</v>
      </c>
      <c r="J7908" s="15" t="s">
        <v>2965</v>
      </c>
      <c r="K7908">
        <v>2017</v>
      </c>
      <c r="L7908" t="s">
        <v>1367</v>
      </c>
      <c r="M7908" t="s">
        <v>16806</v>
      </c>
      <c r="N7908" t="s">
        <v>16806</v>
      </c>
      <c r="O7908">
        <v>0</v>
      </c>
      <c r="P7908" t="s">
        <v>16807</v>
      </c>
      <c r="Q7908">
        <f t="shared" si="137"/>
        <v>1618</v>
      </c>
      <c r="R7908">
        <v>2937913</v>
      </c>
      <c r="S7908" t="s">
        <v>2477</v>
      </c>
      <c r="T7908" t="s">
        <v>587</v>
      </c>
      <c r="U7908" s="75">
        <v>1618</v>
      </c>
      <c r="V7908">
        <v>2.2799999999999998</v>
      </c>
      <c r="W7908">
        <v>3689.04</v>
      </c>
      <c r="AH7908" s="16"/>
      <c r="AI7908" t="s">
        <v>1375</v>
      </c>
    </row>
    <row r="7909" spans="1:35" x14ac:dyDescent="0.25">
      <c r="A7909" t="s">
        <v>16829</v>
      </c>
      <c r="B7909" s="1">
        <v>70</v>
      </c>
      <c r="C7909" t="s">
        <v>16776</v>
      </c>
      <c r="D7909">
        <v>5839211</v>
      </c>
      <c r="E7909" t="s">
        <v>16828</v>
      </c>
      <c r="F7909" t="s">
        <v>1363</v>
      </c>
      <c r="G7909" t="s">
        <v>1364</v>
      </c>
      <c r="H7909" s="3" t="s">
        <v>2964</v>
      </c>
      <c r="I7909">
        <v>2017</v>
      </c>
      <c r="J7909" s="15" t="s">
        <v>2965</v>
      </c>
      <c r="K7909">
        <v>2017</v>
      </c>
      <c r="L7909" t="s">
        <v>1367</v>
      </c>
      <c r="M7909" t="s">
        <v>16806</v>
      </c>
      <c r="N7909" t="s">
        <v>16806</v>
      </c>
      <c r="O7909">
        <v>0</v>
      </c>
      <c r="P7909" t="s">
        <v>16807</v>
      </c>
      <c r="Q7909">
        <f t="shared" si="137"/>
        <v>1618</v>
      </c>
      <c r="R7909" t="s">
        <v>16799</v>
      </c>
      <c r="S7909" t="s">
        <v>16800</v>
      </c>
      <c r="T7909" t="s">
        <v>587</v>
      </c>
      <c r="U7909" s="75">
        <v>1618</v>
      </c>
      <c r="V7909">
        <v>0.6</v>
      </c>
      <c r="W7909">
        <v>970.8</v>
      </c>
      <c r="AH7909" s="16"/>
      <c r="AI7909" t="s">
        <v>1375</v>
      </c>
    </row>
    <row r="7910" spans="1:35" x14ac:dyDescent="0.25">
      <c r="A7910" t="s">
        <v>16830</v>
      </c>
      <c r="B7910" s="1">
        <v>70</v>
      </c>
      <c r="C7910" t="s">
        <v>16776</v>
      </c>
      <c r="D7910">
        <v>5839211</v>
      </c>
      <c r="E7910" t="s">
        <v>16828</v>
      </c>
      <c r="F7910" t="s">
        <v>1363</v>
      </c>
      <c r="G7910" t="s">
        <v>1364</v>
      </c>
      <c r="H7910" s="3" t="s">
        <v>2964</v>
      </c>
      <c r="I7910">
        <v>2017</v>
      </c>
      <c r="J7910" s="15" t="s">
        <v>2965</v>
      </c>
      <c r="K7910">
        <v>2017</v>
      </c>
      <c r="L7910" t="s">
        <v>1367</v>
      </c>
      <c r="M7910" t="s">
        <v>16806</v>
      </c>
      <c r="N7910" t="s">
        <v>16806</v>
      </c>
      <c r="O7910">
        <v>0</v>
      </c>
      <c r="P7910" t="s">
        <v>16807</v>
      </c>
      <c r="Q7910">
        <f t="shared" si="137"/>
        <v>1618</v>
      </c>
      <c r="R7910">
        <v>26689596</v>
      </c>
      <c r="S7910" t="s">
        <v>2698</v>
      </c>
      <c r="T7910" t="s">
        <v>587</v>
      </c>
      <c r="U7910" s="75">
        <v>1618</v>
      </c>
      <c r="V7910">
        <v>2</v>
      </c>
      <c r="W7910">
        <v>3236</v>
      </c>
      <c r="AH7910" s="16"/>
      <c r="AI7910" t="s">
        <v>1375</v>
      </c>
    </row>
    <row r="7911" spans="1:35" x14ac:dyDescent="0.25">
      <c r="A7911" t="s">
        <v>16831</v>
      </c>
      <c r="B7911" s="1">
        <v>70</v>
      </c>
      <c r="C7911" t="s">
        <v>16776</v>
      </c>
      <c r="D7911">
        <v>5839211</v>
      </c>
      <c r="E7911" t="s">
        <v>16828</v>
      </c>
      <c r="F7911" t="s">
        <v>1363</v>
      </c>
      <c r="G7911" t="s">
        <v>1364</v>
      </c>
      <c r="H7911" s="3" t="s">
        <v>2964</v>
      </c>
      <c r="I7911">
        <v>2017</v>
      </c>
      <c r="J7911" s="15" t="s">
        <v>2965</v>
      </c>
      <c r="K7911">
        <v>2017</v>
      </c>
      <c r="L7911" t="s">
        <v>1367</v>
      </c>
      <c r="M7911" t="s">
        <v>16806</v>
      </c>
      <c r="N7911" t="s">
        <v>16806</v>
      </c>
      <c r="O7911">
        <v>0</v>
      </c>
      <c r="P7911" t="s">
        <v>16807</v>
      </c>
      <c r="Q7911">
        <f t="shared" si="137"/>
        <v>1618</v>
      </c>
      <c r="R7911">
        <v>8163294</v>
      </c>
      <c r="S7911" t="s">
        <v>1382</v>
      </c>
      <c r="T7911" t="s">
        <v>587</v>
      </c>
      <c r="U7911" s="75">
        <v>1618</v>
      </c>
      <c r="V7911">
        <v>0.98</v>
      </c>
      <c r="W7911">
        <v>1585.64</v>
      </c>
      <c r="AH7911" s="16"/>
      <c r="AI7911" t="s">
        <v>1375</v>
      </c>
    </row>
    <row r="7912" spans="1:35" x14ac:dyDescent="0.25">
      <c r="A7912" t="s">
        <v>16832</v>
      </c>
      <c r="B7912" s="1">
        <v>70</v>
      </c>
      <c r="C7912" t="s">
        <v>16776</v>
      </c>
      <c r="D7912">
        <v>5839211</v>
      </c>
      <c r="E7912" t="s">
        <v>16828</v>
      </c>
      <c r="F7912" t="s">
        <v>1363</v>
      </c>
      <c r="G7912" t="s">
        <v>1364</v>
      </c>
      <c r="H7912" s="3" t="s">
        <v>2964</v>
      </c>
      <c r="I7912">
        <v>2017</v>
      </c>
      <c r="J7912" s="15" t="s">
        <v>2965</v>
      </c>
      <c r="K7912">
        <v>2017</v>
      </c>
      <c r="L7912" t="s">
        <v>1367</v>
      </c>
      <c r="M7912" t="s">
        <v>16806</v>
      </c>
      <c r="N7912" t="s">
        <v>16806</v>
      </c>
      <c r="O7912">
        <v>0</v>
      </c>
      <c r="P7912" t="s">
        <v>16807</v>
      </c>
      <c r="Q7912">
        <f t="shared" si="137"/>
        <v>1618</v>
      </c>
      <c r="R7912">
        <v>22339655</v>
      </c>
      <c r="S7912" t="s">
        <v>2103</v>
      </c>
      <c r="T7912" t="s">
        <v>16782</v>
      </c>
      <c r="U7912" s="75">
        <v>1618</v>
      </c>
      <c r="V7912">
        <v>2</v>
      </c>
      <c r="W7912">
        <v>3236</v>
      </c>
      <c r="AH7912" s="16"/>
      <c r="AI7912" t="s">
        <v>1375</v>
      </c>
    </row>
    <row r="7913" spans="1:35" x14ac:dyDescent="0.25">
      <c r="A7913" t="s">
        <v>16833</v>
      </c>
      <c r="B7913" s="1">
        <v>70</v>
      </c>
      <c r="C7913" t="s">
        <v>16776</v>
      </c>
      <c r="D7913">
        <v>5755530</v>
      </c>
      <c r="E7913" t="s">
        <v>16834</v>
      </c>
      <c r="F7913" t="s">
        <v>1363</v>
      </c>
      <c r="G7913" t="s">
        <v>1364</v>
      </c>
      <c r="H7913" s="3" t="s">
        <v>7440</v>
      </c>
      <c r="I7913">
        <v>2016</v>
      </c>
      <c r="J7913" s="15" t="s">
        <v>3339</v>
      </c>
      <c r="K7913">
        <v>2016</v>
      </c>
      <c r="L7913" t="s">
        <v>1367</v>
      </c>
      <c r="M7913" t="s">
        <v>16835</v>
      </c>
      <c r="N7913" t="s">
        <v>16836</v>
      </c>
      <c r="O7913">
        <v>26600000000</v>
      </c>
      <c r="P7913" t="s">
        <v>16807</v>
      </c>
      <c r="Q7913">
        <f t="shared" si="137"/>
        <v>50195</v>
      </c>
      <c r="R7913">
        <v>22339655</v>
      </c>
      <c r="S7913" t="s">
        <v>2103</v>
      </c>
      <c r="T7913" t="s">
        <v>16811</v>
      </c>
      <c r="U7913" s="75">
        <v>50195</v>
      </c>
      <c r="V7913">
        <v>1.25</v>
      </c>
      <c r="W7913">
        <v>62743.75</v>
      </c>
      <c r="AH7913" s="16"/>
      <c r="AI7913" t="s">
        <v>1375</v>
      </c>
    </row>
    <row r="7914" spans="1:35" x14ac:dyDescent="0.25">
      <c r="A7914" t="s">
        <v>16837</v>
      </c>
      <c r="B7914" s="1">
        <v>70</v>
      </c>
      <c r="C7914" t="s">
        <v>16776</v>
      </c>
      <c r="D7914">
        <v>5755530</v>
      </c>
      <c r="E7914" t="s">
        <v>16834</v>
      </c>
      <c r="F7914" t="s">
        <v>1363</v>
      </c>
      <c r="G7914" t="s">
        <v>1364</v>
      </c>
      <c r="H7914" s="3" t="s">
        <v>7440</v>
      </c>
      <c r="I7914">
        <v>2016</v>
      </c>
      <c r="J7914" s="15" t="s">
        <v>3339</v>
      </c>
      <c r="K7914">
        <v>2016</v>
      </c>
      <c r="L7914" t="s">
        <v>1367</v>
      </c>
      <c r="M7914" t="s">
        <v>16835</v>
      </c>
      <c r="N7914" t="s">
        <v>16836</v>
      </c>
      <c r="O7914">
        <v>26600000000</v>
      </c>
      <c r="P7914" t="s">
        <v>16807</v>
      </c>
      <c r="Q7914">
        <f t="shared" si="137"/>
        <v>50195</v>
      </c>
      <c r="R7914">
        <v>2937913</v>
      </c>
      <c r="S7914" t="s">
        <v>2477</v>
      </c>
      <c r="T7914" t="s">
        <v>16838</v>
      </c>
      <c r="U7914" s="75">
        <v>50195</v>
      </c>
      <c r="V7914">
        <v>1.69</v>
      </c>
      <c r="W7914">
        <v>84829.55</v>
      </c>
      <c r="AH7914" s="16"/>
      <c r="AI7914" t="s">
        <v>1375</v>
      </c>
    </row>
    <row r="7915" spans="1:35" x14ac:dyDescent="0.25">
      <c r="A7915" t="s">
        <v>16839</v>
      </c>
      <c r="B7915" s="1">
        <v>70</v>
      </c>
      <c r="C7915" t="s">
        <v>16776</v>
      </c>
      <c r="D7915">
        <v>5940036</v>
      </c>
      <c r="E7915" t="s">
        <v>16840</v>
      </c>
      <c r="F7915" t="s">
        <v>1363</v>
      </c>
      <c r="G7915" t="s">
        <v>1364</v>
      </c>
      <c r="H7915" s="3" t="s">
        <v>3854</v>
      </c>
      <c r="I7915">
        <v>2017</v>
      </c>
      <c r="J7915" s="15" t="s">
        <v>2411</v>
      </c>
      <c r="K7915">
        <v>2017</v>
      </c>
      <c r="L7915" t="s">
        <v>1367</v>
      </c>
      <c r="M7915" t="s">
        <v>16841</v>
      </c>
      <c r="N7915" t="s">
        <v>12035</v>
      </c>
      <c r="O7915">
        <v>26600000000</v>
      </c>
      <c r="P7915" t="s">
        <v>16842</v>
      </c>
      <c r="Q7915">
        <f t="shared" si="137"/>
        <v>1000</v>
      </c>
      <c r="R7915">
        <v>22339655</v>
      </c>
      <c r="S7915" t="s">
        <v>2103</v>
      </c>
      <c r="T7915" t="s">
        <v>16816</v>
      </c>
      <c r="U7915" s="75">
        <v>1000</v>
      </c>
      <c r="V7915">
        <v>1.95</v>
      </c>
      <c r="W7915">
        <v>1950</v>
      </c>
      <c r="AH7915" s="16"/>
      <c r="AI7915" t="s">
        <v>1375</v>
      </c>
    </row>
    <row r="7916" spans="1:35" x14ac:dyDescent="0.25">
      <c r="A7916" t="s">
        <v>16843</v>
      </c>
      <c r="B7916" s="1">
        <v>70</v>
      </c>
      <c r="C7916" t="s">
        <v>16776</v>
      </c>
      <c r="D7916">
        <v>5940036</v>
      </c>
      <c r="E7916" t="s">
        <v>16840</v>
      </c>
      <c r="F7916" t="s">
        <v>1363</v>
      </c>
      <c r="G7916" t="s">
        <v>1364</v>
      </c>
      <c r="H7916" s="3" t="s">
        <v>3854</v>
      </c>
      <c r="I7916">
        <v>2017</v>
      </c>
      <c r="J7916" s="15" t="s">
        <v>2411</v>
      </c>
      <c r="K7916">
        <v>2017</v>
      </c>
      <c r="L7916" t="s">
        <v>1367</v>
      </c>
      <c r="M7916" t="s">
        <v>16841</v>
      </c>
      <c r="N7916" t="s">
        <v>12035</v>
      </c>
      <c r="O7916">
        <v>26600000000</v>
      </c>
      <c r="P7916" t="s">
        <v>16842</v>
      </c>
      <c r="Q7916">
        <f t="shared" si="137"/>
        <v>1000</v>
      </c>
      <c r="R7916" t="s">
        <v>16799</v>
      </c>
      <c r="S7916" t="s">
        <v>16800</v>
      </c>
      <c r="T7916" t="s">
        <v>587</v>
      </c>
      <c r="U7916" s="75">
        <v>1000</v>
      </c>
      <c r="V7916">
        <v>0.65</v>
      </c>
      <c r="W7916">
        <v>650</v>
      </c>
      <c r="AH7916" s="16"/>
      <c r="AI7916" t="s">
        <v>1375</v>
      </c>
    </row>
    <row r="7917" spans="1:35" x14ac:dyDescent="0.25">
      <c r="A7917" t="s">
        <v>16844</v>
      </c>
      <c r="B7917" s="1">
        <v>70</v>
      </c>
      <c r="C7917" t="s">
        <v>16776</v>
      </c>
      <c r="D7917">
        <v>5943019</v>
      </c>
      <c r="E7917" t="s">
        <v>16845</v>
      </c>
      <c r="F7917" t="s">
        <v>1363</v>
      </c>
      <c r="G7917" t="s">
        <v>1364</v>
      </c>
      <c r="H7917" s="3" t="s">
        <v>3352</v>
      </c>
      <c r="I7917">
        <v>2017</v>
      </c>
      <c r="J7917" s="15" t="s">
        <v>3353</v>
      </c>
      <c r="K7917">
        <v>2017</v>
      </c>
      <c r="L7917" t="s">
        <v>1367</v>
      </c>
      <c r="M7917" t="s">
        <v>16846</v>
      </c>
      <c r="N7917" t="s">
        <v>12035</v>
      </c>
      <c r="O7917">
        <v>26600000000</v>
      </c>
      <c r="P7917" t="s">
        <v>16807</v>
      </c>
      <c r="Q7917">
        <f t="shared" si="137"/>
        <v>80000</v>
      </c>
      <c r="R7917" t="s">
        <v>16799</v>
      </c>
      <c r="S7917" t="s">
        <v>16800</v>
      </c>
      <c r="T7917" t="s">
        <v>587</v>
      </c>
      <c r="U7917" s="75">
        <v>80000</v>
      </c>
      <c r="V7917">
        <v>0.47</v>
      </c>
      <c r="W7917">
        <v>37600</v>
      </c>
      <c r="AH7917" s="16"/>
      <c r="AI7917" t="s">
        <v>1375</v>
      </c>
    </row>
    <row r="7918" spans="1:35" x14ac:dyDescent="0.25">
      <c r="A7918" t="s">
        <v>16847</v>
      </c>
      <c r="B7918" s="1">
        <v>70</v>
      </c>
      <c r="C7918" t="s">
        <v>16776</v>
      </c>
      <c r="D7918">
        <v>5943019</v>
      </c>
      <c r="E7918" t="s">
        <v>16845</v>
      </c>
      <c r="F7918" t="s">
        <v>1363</v>
      </c>
      <c r="G7918" t="s">
        <v>1364</v>
      </c>
      <c r="H7918" s="3" t="s">
        <v>3352</v>
      </c>
      <c r="I7918">
        <v>2017</v>
      </c>
      <c r="J7918" s="15" t="s">
        <v>3353</v>
      </c>
      <c r="K7918">
        <v>2017</v>
      </c>
      <c r="L7918" t="s">
        <v>1367</v>
      </c>
      <c r="M7918" t="s">
        <v>16846</v>
      </c>
      <c r="N7918" t="s">
        <v>12035</v>
      </c>
      <c r="O7918">
        <v>26600000000</v>
      </c>
      <c r="P7918" t="s">
        <v>16807</v>
      </c>
      <c r="Q7918">
        <f t="shared" si="137"/>
        <v>80000</v>
      </c>
      <c r="R7918">
        <v>8163294</v>
      </c>
      <c r="S7918" t="s">
        <v>1382</v>
      </c>
      <c r="T7918" t="s">
        <v>587</v>
      </c>
      <c r="U7918" s="75">
        <v>80000</v>
      </c>
      <c r="V7918">
        <v>0.89</v>
      </c>
      <c r="W7918">
        <v>71200</v>
      </c>
      <c r="AH7918" s="16"/>
      <c r="AI7918" t="s">
        <v>1375</v>
      </c>
    </row>
    <row r="7919" spans="1:35" x14ac:dyDescent="0.25">
      <c r="A7919" t="s">
        <v>16848</v>
      </c>
      <c r="B7919" s="1">
        <v>70</v>
      </c>
      <c r="C7919" t="s">
        <v>16776</v>
      </c>
      <c r="D7919">
        <v>5943019</v>
      </c>
      <c r="E7919" t="s">
        <v>16845</v>
      </c>
      <c r="F7919" t="s">
        <v>1363</v>
      </c>
      <c r="G7919" t="s">
        <v>1364</v>
      </c>
      <c r="H7919" s="3" t="s">
        <v>3352</v>
      </c>
      <c r="I7919">
        <v>2017</v>
      </c>
      <c r="J7919" s="15" t="s">
        <v>3353</v>
      </c>
      <c r="K7919">
        <v>2017</v>
      </c>
      <c r="L7919" t="s">
        <v>1367</v>
      </c>
      <c r="M7919" t="s">
        <v>16846</v>
      </c>
      <c r="N7919" t="s">
        <v>12035</v>
      </c>
      <c r="O7919">
        <v>26600000000</v>
      </c>
      <c r="P7919" t="s">
        <v>16807</v>
      </c>
      <c r="Q7919">
        <f t="shared" si="137"/>
        <v>80000</v>
      </c>
      <c r="R7919">
        <v>39796558</v>
      </c>
      <c r="S7919" t="s">
        <v>1880</v>
      </c>
      <c r="T7919" t="s">
        <v>3650</v>
      </c>
      <c r="U7919" s="75">
        <v>80000</v>
      </c>
      <c r="V7919">
        <v>0.46</v>
      </c>
      <c r="W7919">
        <v>36800</v>
      </c>
      <c r="AH7919" s="16"/>
      <c r="AI7919" t="s">
        <v>1375</v>
      </c>
    </row>
    <row r="7920" spans="1:35" x14ac:dyDescent="0.25">
      <c r="A7920" t="s">
        <v>16849</v>
      </c>
      <c r="B7920" s="1">
        <v>70</v>
      </c>
      <c r="C7920" t="s">
        <v>16776</v>
      </c>
      <c r="D7920">
        <v>5943019</v>
      </c>
      <c r="E7920" t="s">
        <v>16845</v>
      </c>
      <c r="F7920" t="s">
        <v>1363</v>
      </c>
      <c r="G7920" t="s">
        <v>1364</v>
      </c>
      <c r="H7920" s="3" t="s">
        <v>3352</v>
      </c>
      <c r="I7920">
        <v>2017</v>
      </c>
      <c r="J7920" s="15" t="s">
        <v>3353</v>
      </c>
      <c r="K7920">
        <v>2017</v>
      </c>
      <c r="L7920" t="s">
        <v>1367</v>
      </c>
      <c r="M7920" t="s">
        <v>16846</v>
      </c>
      <c r="N7920" t="s">
        <v>12035</v>
      </c>
      <c r="O7920">
        <v>26600000000</v>
      </c>
      <c r="P7920" t="s">
        <v>16807</v>
      </c>
      <c r="Q7920">
        <f t="shared" si="137"/>
        <v>80000</v>
      </c>
      <c r="R7920">
        <v>22339655</v>
      </c>
      <c r="S7920" t="s">
        <v>2103</v>
      </c>
      <c r="T7920" t="s">
        <v>16816</v>
      </c>
      <c r="U7920" s="75">
        <v>80000</v>
      </c>
      <c r="V7920">
        <v>1.95</v>
      </c>
      <c r="W7920">
        <v>156000</v>
      </c>
      <c r="AH7920" s="16"/>
      <c r="AI7920" t="s">
        <v>1375</v>
      </c>
    </row>
    <row r="7921" spans="1:35" x14ac:dyDescent="0.25">
      <c r="A7921" t="s">
        <v>16850</v>
      </c>
      <c r="B7921" s="1">
        <v>70</v>
      </c>
      <c r="C7921" t="s">
        <v>16776</v>
      </c>
      <c r="D7921">
        <v>6057624</v>
      </c>
      <c r="E7921" t="s">
        <v>16851</v>
      </c>
      <c r="F7921" t="s">
        <v>1363</v>
      </c>
      <c r="G7921" t="s">
        <v>1364</v>
      </c>
      <c r="H7921" s="3" t="s">
        <v>5905</v>
      </c>
      <c r="I7921">
        <v>2017</v>
      </c>
      <c r="J7921" s="15" t="s">
        <v>8963</v>
      </c>
      <c r="K7921">
        <v>2017</v>
      </c>
      <c r="L7921" t="s">
        <v>1367</v>
      </c>
      <c r="M7921" t="s">
        <v>16852</v>
      </c>
      <c r="N7921" t="s">
        <v>16852</v>
      </c>
      <c r="O7921">
        <v>0</v>
      </c>
      <c r="P7921" t="s">
        <v>16807</v>
      </c>
      <c r="Q7921">
        <f t="shared" si="137"/>
        <v>800</v>
      </c>
      <c r="R7921">
        <v>41296184</v>
      </c>
      <c r="S7921" t="s">
        <v>2199</v>
      </c>
      <c r="T7921" t="s">
        <v>587</v>
      </c>
      <c r="U7921" s="75">
        <v>800</v>
      </c>
      <c r="V7921">
        <v>0.95</v>
      </c>
      <c r="W7921">
        <v>760</v>
      </c>
      <c r="AH7921" s="16"/>
      <c r="AI7921" t="s">
        <v>1375</v>
      </c>
    </row>
    <row r="7922" spans="1:35" x14ac:dyDescent="0.25">
      <c r="A7922" t="s">
        <v>16853</v>
      </c>
      <c r="B7922" s="1">
        <v>70</v>
      </c>
      <c r="C7922" t="s">
        <v>16776</v>
      </c>
      <c r="D7922">
        <v>6057624</v>
      </c>
      <c r="E7922" t="s">
        <v>16851</v>
      </c>
      <c r="F7922" t="s">
        <v>1363</v>
      </c>
      <c r="G7922" t="s">
        <v>1364</v>
      </c>
      <c r="H7922" s="3" t="s">
        <v>5905</v>
      </c>
      <c r="I7922">
        <v>2017</v>
      </c>
      <c r="J7922" s="15" t="s">
        <v>8963</v>
      </c>
      <c r="K7922">
        <v>2017</v>
      </c>
      <c r="L7922" t="s">
        <v>1367</v>
      </c>
      <c r="M7922" t="s">
        <v>16852</v>
      </c>
      <c r="N7922" t="s">
        <v>16852</v>
      </c>
      <c r="O7922">
        <v>0</v>
      </c>
      <c r="P7922" t="s">
        <v>16807</v>
      </c>
      <c r="Q7922">
        <f t="shared" si="137"/>
        <v>800</v>
      </c>
      <c r="R7922">
        <v>2937913</v>
      </c>
      <c r="S7922" t="s">
        <v>2477</v>
      </c>
      <c r="T7922" t="s">
        <v>587</v>
      </c>
      <c r="U7922" s="75">
        <v>800</v>
      </c>
      <c r="V7922">
        <v>1.68</v>
      </c>
      <c r="W7922">
        <v>1344</v>
      </c>
      <c r="AH7922" s="16"/>
      <c r="AI7922" t="s">
        <v>1375</v>
      </c>
    </row>
    <row r="7923" spans="1:35" x14ac:dyDescent="0.25">
      <c r="A7923" t="s">
        <v>16854</v>
      </c>
      <c r="B7923" s="1">
        <v>70</v>
      </c>
      <c r="C7923" t="s">
        <v>16776</v>
      </c>
      <c r="D7923">
        <v>6057624</v>
      </c>
      <c r="E7923" t="s">
        <v>16851</v>
      </c>
      <c r="F7923" t="s">
        <v>1363</v>
      </c>
      <c r="G7923" t="s">
        <v>1364</v>
      </c>
      <c r="H7923" s="3" t="s">
        <v>5905</v>
      </c>
      <c r="I7923">
        <v>2017</v>
      </c>
      <c r="J7923" s="15" t="s">
        <v>8963</v>
      </c>
      <c r="K7923">
        <v>2017</v>
      </c>
      <c r="L7923" t="s">
        <v>1367</v>
      </c>
      <c r="M7923" t="s">
        <v>16852</v>
      </c>
      <c r="N7923" t="s">
        <v>16852</v>
      </c>
      <c r="O7923">
        <v>0</v>
      </c>
      <c r="P7923" t="s">
        <v>16807</v>
      </c>
      <c r="Q7923">
        <f t="shared" si="137"/>
        <v>800</v>
      </c>
      <c r="R7923">
        <v>22339655</v>
      </c>
      <c r="S7923" t="s">
        <v>2103</v>
      </c>
      <c r="T7923" t="s">
        <v>16811</v>
      </c>
      <c r="U7923" s="75">
        <v>800</v>
      </c>
      <c r="V7923">
        <v>1.95</v>
      </c>
      <c r="W7923">
        <v>1560</v>
      </c>
      <c r="AH7923" s="16"/>
      <c r="AI7923" t="s">
        <v>1375</v>
      </c>
    </row>
    <row r="7924" spans="1:35" x14ac:dyDescent="0.25">
      <c r="A7924" t="s">
        <v>16855</v>
      </c>
      <c r="B7924" s="1">
        <v>70</v>
      </c>
      <c r="C7924" t="s">
        <v>16776</v>
      </c>
      <c r="D7924">
        <v>6057624</v>
      </c>
      <c r="E7924" t="s">
        <v>16851</v>
      </c>
      <c r="F7924" t="s">
        <v>1363</v>
      </c>
      <c r="G7924" t="s">
        <v>1364</v>
      </c>
      <c r="H7924" s="3" t="s">
        <v>5905</v>
      </c>
      <c r="I7924">
        <v>2017</v>
      </c>
      <c r="J7924" s="15" t="s">
        <v>8963</v>
      </c>
      <c r="K7924">
        <v>2017</v>
      </c>
      <c r="L7924" t="s">
        <v>1367</v>
      </c>
      <c r="M7924" t="s">
        <v>16852</v>
      </c>
      <c r="N7924" t="s">
        <v>16852</v>
      </c>
      <c r="O7924">
        <v>0</v>
      </c>
      <c r="P7924" t="s">
        <v>16807</v>
      </c>
      <c r="Q7924">
        <f t="shared" si="137"/>
        <v>800</v>
      </c>
      <c r="R7924" t="s">
        <v>16799</v>
      </c>
      <c r="S7924" t="s">
        <v>16800</v>
      </c>
      <c r="T7924" t="s">
        <v>587</v>
      </c>
      <c r="U7924" s="75">
        <v>800</v>
      </c>
      <c r="V7924">
        <v>0.9</v>
      </c>
      <c r="W7924">
        <v>720</v>
      </c>
      <c r="AH7924" s="16"/>
      <c r="AI7924" t="s">
        <v>1375</v>
      </c>
    </row>
    <row r="7925" spans="1:35" x14ac:dyDescent="0.25">
      <c r="A7925" t="s">
        <v>16856</v>
      </c>
      <c r="B7925" s="1">
        <v>70</v>
      </c>
      <c r="C7925" t="s">
        <v>16776</v>
      </c>
      <c r="D7925">
        <v>6057624</v>
      </c>
      <c r="E7925" t="s">
        <v>16851</v>
      </c>
      <c r="F7925" t="s">
        <v>1363</v>
      </c>
      <c r="G7925" t="s">
        <v>1364</v>
      </c>
      <c r="H7925" s="3" t="s">
        <v>5905</v>
      </c>
      <c r="I7925">
        <v>2017</v>
      </c>
      <c r="J7925" s="15" t="s">
        <v>8963</v>
      </c>
      <c r="K7925">
        <v>2017</v>
      </c>
      <c r="L7925" t="s">
        <v>1367</v>
      </c>
      <c r="M7925" t="s">
        <v>16852</v>
      </c>
      <c r="N7925" t="s">
        <v>16852</v>
      </c>
      <c r="O7925">
        <v>0</v>
      </c>
      <c r="P7925" t="s">
        <v>16807</v>
      </c>
      <c r="Q7925">
        <f t="shared" si="137"/>
        <v>800</v>
      </c>
      <c r="R7925">
        <v>8163294</v>
      </c>
      <c r="S7925" t="s">
        <v>1382</v>
      </c>
      <c r="T7925" t="s">
        <v>587</v>
      </c>
      <c r="U7925" s="75">
        <v>800</v>
      </c>
      <c r="V7925">
        <v>1.29</v>
      </c>
      <c r="W7925">
        <v>1032</v>
      </c>
      <c r="AH7925" s="16"/>
      <c r="AI7925" t="s">
        <v>1375</v>
      </c>
    </row>
    <row r="7926" spans="1:35" x14ac:dyDescent="0.25">
      <c r="A7926" t="s">
        <v>16857</v>
      </c>
      <c r="B7926" s="1">
        <v>70</v>
      </c>
      <c r="C7926" t="s">
        <v>16776</v>
      </c>
      <c r="D7926">
        <v>5931126</v>
      </c>
      <c r="E7926" t="s">
        <v>13895</v>
      </c>
      <c r="F7926" t="s">
        <v>1363</v>
      </c>
      <c r="G7926" t="s">
        <v>1364</v>
      </c>
      <c r="H7926" s="3" t="s">
        <v>7696</v>
      </c>
      <c r="I7926">
        <v>2017</v>
      </c>
      <c r="J7926" s="15" t="s">
        <v>3352</v>
      </c>
      <c r="K7926">
        <v>2017</v>
      </c>
      <c r="L7926" t="s">
        <v>1367</v>
      </c>
      <c r="M7926" t="s">
        <v>16858</v>
      </c>
      <c r="N7926" t="s">
        <v>12035</v>
      </c>
      <c r="O7926">
        <v>0</v>
      </c>
      <c r="P7926" t="s">
        <v>16807</v>
      </c>
      <c r="Q7926">
        <f t="shared" si="137"/>
        <v>300</v>
      </c>
      <c r="R7926" t="s">
        <v>16799</v>
      </c>
      <c r="S7926" t="s">
        <v>16800</v>
      </c>
      <c r="T7926" t="s">
        <v>587</v>
      </c>
      <c r="U7926" s="75">
        <v>300</v>
      </c>
      <c r="V7926">
        <v>0.55000000000000004</v>
      </c>
      <c r="W7926">
        <v>165</v>
      </c>
      <c r="AH7926" s="16"/>
      <c r="AI7926" t="s">
        <v>1375</v>
      </c>
    </row>
    <row r="7927" spans="1:35" x14ac:dyDescent="0.25">
      <c r="A7927" t="s">
        <v>16859</v>
      </c>
      <c r="B7927" s="1">
        <v>70</v>
      </c>
      <c r="C7927" t="s">
        <v>16776</v>
      </c>
      <c r="D7927">
        <v>5931126</v>
      </c>
      <c r="E7927" t="s">
        <v>13895</v>
      </c>
      <c r="F7927" t="s">
        <v>1363</v>
      </c>
      <c r="G7927" t="s">
        <v>1364</v>
      </c>
      <c r="H7927" s="3" t="s">
        <v>7696</v>
      </c>
      <c r="I7927">
        <v>2017</v>
      </c>
      <c r="J7927" s="15" t="s">
        <v>3352</v>
      </c>
      <c r="K7927">
        <v>2017</v>
      </c>
      <c r="L7927" t="s">
        <v>1367</v>
      </c>
      <c r="M7927" t="s">
        <v>16858</v>
      </c>
      <c r="N7927" t="s">
        <v>12035</v>
      </c>
      <c r="O7927">
        <v>0</v>
      </c>
      <c r="P7927" t="s">
        <v>16807</v>
      </c>
      <c r="Q7927">
        <f t="shared" si="137"/>
        <v>300</v>
      </c>
      <c r="R7927">
        <v>2937913</v>
      </c>
      <c r="S7927" t="s">
        <v>2477</v>
      </c>
      <c r="T7927" t="s">
        <v>16860</v>
      </c>
      <c r="U7927" s="75">
        <v>300</v>
      </c>
      <c r="V7927">
        <v>2.1</v>
      </c>
      <c r="W7927">
        <v>630</v>
      </c>
      <c r="AH7927" s="16"/>
      <c r="AI7927" t="s">
        <v>1375</v>
      </c>
    </row>
    <row r="7928" spans="1:35" x14ac:dyDescent="0.25">
      <c r="A7928" t="s">
        <v>16861</v>
      </c>
      <c r="B7928" s="1">
        <v>70</v>
      </c>
      <c r="C7928" t="s">
        <v>16776</v>
      </c>
      <c r="D7928">
        <v>5931126</v>
      </c>
      <c r="E7928" t="s">
        <v>13895</v>
      </c>
      <c r="F7928" t="s">
        <v>1363</v>
      </c>
      <c r="G7928" t="s">
        <v>1364</v>
      </c>
      <c r="H7928" s="3" t="s">
        <v>7696</v>
      </c>
      <c r="I7928">
        <v>2017</v>
      </c>
      <c r="J7928" s="15" t="s">
        <v>3352</v>
      </c>
      <c r="K7928">
        <v>2017</v>
      </c>
      <c r="L7928" t="s">
        <v>1367</v>
      </c>
      <c r="M7928" t="s">
        <v>16858</v>
      </c>
      <c r="N7928" t="s">
        <v>12035</v>
      </c>
      <c r="O7928">
        <v>0</v>
      </c>
      <c r="P7928" t="s">
        <v>16807</v>
      </c>
      <c r="Q7928">
        <f t="shared" si="137"/>
        <v>300</v>
      </c>
      <c r="R7928">
        <v>8163294</v>
      </c>
      <c r="S7928" t="s">
        <v>1382</v>
      </c>
      <c r="T7928" t="s">
        <v>587</v>
      </c>
      <c r="U7928" s="75">
        <v>300</v>
      </c>
      <c r="V7928">
        <v>1.1000000000000001</v>
      </c>
      <c r="W7928">
        <v>330</v>
      </c>
      <c r="AH7928" s="16"/>
      <c r="AI7928" t="s">
        <v>1375</v>
      </c>
    </row>
    <row r="7929" spans="1:35" x14ac:dyDescent="0.25">
      <c r="A7929" t="s">
        <v>16862</v>
      </c>
      <c r="B7929" s="1">
        <v>70</v>
      </c>
      <c r="C7929" t="s">
        <v>16776</v>
      </c>
      <c r="D7929">
        <v>5931126</v>
      </c>
      <c r="E7929" t="s">
        <v>13895</v>
      </c>
      <c r="F7929" t="s">
        <v>1363</v>
      </c>
      <c r="G7929" t="s">
        <v>1364</v>
      </c>
      <c r="H7929" s="3" t="s">
        <v>7696</v>
      </c>
      <c r="I7929">
        <v>2017</v>
      </c>
      <c r="J7929" s="15" t="s">
        <v>3352</v>
      </c>
      <c r="K7929">
        <v>2017</v>
      </c>
      <c r="L7929" t="s">
        <v>1367</v>
      </c>
      <c r="M7929" t="s">
        <v>16858</v>
      </c>
      <c r="N7929" t="s">
        <v>12035</v>
      </c>
      <c r="O7929">
        <v>0</v>
      </c>
      <c r="P7929" t="s">
        <v>16807</v>
      </c>
      <c r="Q7929">
        <f t="shared" si="137"/>
        <v>300</v>
      </c>
      <c r="R7929">
        <v>22339655</v>
      </c>
      <c r="S7929" t="s">
        <v>2103</v>
      </c>
      <c r="T7929" t="s">
        <v>16782</v>
      </c>
      <c r="U7929" s="75">
        <v>300</v>
      </c>
      <c r="V7929">
        <v>1.95</v>
      </c>
      <c r="W7929">
        <v>585</v>
      </c>
      <c r="AH7929" s="16"/>
      <c r="AI7929" t="s">
        <v>1375</v>
      </c>
    </row>
    <row r="7930" spans="1:35" x14ac:dyDescent="0.25">
      <c r="A7930" t="s">
        <v>16863</v>
      </c>
      <c r="B7930" s="1">
        <v>70</v>
      </c>
      <c r="C7930" t="s">
        <v>16776</v>
      </c>
      <c r="D7930">
        <v>5915945</v>
      </c>
      <c r="E7930" t="s">
        <v>16864</v>
      </c>
      <c r="F7930" t="s">
        <v>1363</v>
      </c>
      <c r="G7930" t="s">
        <v>1364</v>
      </c>
      <c r="H7930" s="3" t="s">
        <v>9888</v>
      </c>
      <c r="I7930">
        <v>2017</v>
      </c>
      <c r="J7930" s="15" t="s">
        <v>8987</v>
      </c>
      <c r="K7930">
        <v>2017</v>
      </c>
      <c r="L7930" t="s">
        <v>1367</v>
      </c>
      <c r="M7930" t="s">
        <v>16865</v>
      </c>
      <c r="N7930" t="s">
        <v>2760</v>
      </c>
      <c r="O7930">
        <v>26600000000</v>
      </c>
      <c r="P7930" t="s">
        <v>16798</v>
      </c>
      <c r="Q7930">
        <f t="shared" si="137"/>
        <v>200</v>
      </c>
      <c r="R7930">
        <v>8163294</v>
      </c>
      <c r="S7930" t="s">
        <v>1382</v>
      </c>
      <c r="T7930" t="s">
        <v>16866</v>
      </c>
      <c r="U7930" s="75">
        <v>200</v>
      </c>
      <c r="V7930">
        <v>0.98</v>
      </c>
      <c r="W7930">
        <v>196</v>
      </c>
      <c r="AH7930" s="16"/>
      <c r="AI7930" t="s">
        <v>1375</v>
      </c>
    </row>
    <row r="7931" spans="1:35" x14ac:dyDescent="0.25">
      <c r="A7931" t="s">
        <v>16867</v>
      </c>
      <c r="B7931" s="1">
        <v>70</v>
      </c>
      <c r="C7931" t="s">
        <v>16776</v>
      </c>
      <c r="D7931">
        <v>5915945</v>
      </c>
      <c r="E7931" t="s">
        <v>16864</v>
      </c>
      <c r="F7931" t="s">
        <v>1363</v>
      </c>
      <c r="G7931" t="s">
        <v>1364</v>
      </c>
      <c r="H7931" s="3" t="s">
        <v>9888</v>
      </c>
      <c r="I7931">
        <v>2017</v>
      </c>
      <c r="J7931" s="15" t="s">
        <v>8987</v>
      </c>
      <c r="K7931">
        <v>2017</v>
      </c>
      <c r="L7931" t="s">
        <v>1367</v>
      </c>
      <c r="M7931" t="s">
        <v>16865</v>
      </c>
      <c r="N7931" t="s">
        <v>2760</v>
      </c>
      <c r="O7931">
        <v>26600000000</v>
      </c>
      <c r="P7931" t="s">
        <v>16798</v>
      </c>
      <c r="Q7931">
        <f t="shared" si="137"/>
        <v>200</v>
      </c>
      <c r="R7931" t="s">
        <v>16799</v>
      </c>
      <c r="S7931" t="s">
        <v>16800</v>
      </c>
      <c r="T7931" t="s">
        <v>16868</v>
      </c>
      <c r="U7931" s="75">
        <v>200</v>
      </c>
      <c r="V7931">
        <v>0.53</v>
      </c>
      <c r="W7931">
        <v>106</v>
      </c>
      <c r="AH7931" s="16"/>
      <c r="AI7931" t="s">
        <v>1375</v>
      </c>
    </row>
    <row r="7932" spans="1:35" x14ac:dyDescent="0.25">
      <c r="A7932" t="s">
        <v>16869</v>
      </c>
      <c r="B7932" s="1">
        <v>70</v>
      </c>
      <c r="C7932" t="s">
        <v>16776</v>
      </c>
      <c r="D7932">
        <v>5915945</v>
      </c>
      <c r="E7932" t="s">
        <v>16864</v>
      </c>
      <c r="F7932" t="s">
        <v>1363</v>
      </c>
      <c r="G7932" t="s">
        <v>1364</v>
      </c>
      <c r="H7932" s="3" t="s">
        <v>9888</v>
      </c>
      <c r="I7932">
        <v>2017</v>
      </c>
      <c r="J7932" s="15" t="s">
        <v>8987</v>
      </c>
      <c r="K7932">
        <v>2017</v>
      </c>
      <c r="L7932" t="s">
        <v>1367</v>
      </c>
      <c r="M7932" t="s">
        <v>16865</v>
      </c>
      <c r="N7932" t="s">
        <v>2760</v>
      </c>
      <c r="O7932">
        <v>26600000000</v>
      </c>
      <c r="P7932" t="s">
        <v>16798</v>
      </c>
      <c r="Q7932">
        <f t="shared" si="137"/>
        <v>200</v>
      </c>
      <c r="R7932">
        <v>2937913</v>
      </c>
      <c r="S7932" t="s">
        <v>2477</v>
      </c>
      <c r="T7932" t="s">
        <v>587</v>
      </c>
      <c r="U7932" s="75">
        <v>200</v>
      </c>
      <c r="V7932">
        <v>2.1</v>
      </c>
      <c r="W7932">
        <v>420</v>
      </c>
      <c r="AH7932" s="16"/>
      <c r="AI7932" t="s">
        <v>1375</v>
      </c>
    </row>
    <row r="7933" spans="1:35" x14ac:dyDescent="0.25">
      <c r="A7933" t="s">
        <v>16870</v>
      </c>
      <c r="B7933" s="1">
        <v>70</v>
      </c>
      <c r="C7933" t="s">
        <v>16776</v>
      </c>
      <c r="D7933">
        <v>5915945</v>
      </c>
      <c r="E7933" t="s">
        <v>16864</v>
      </c>
      <c r="F7933" t="s">
        <v>1363</v>
      </c>
      <c r="G7933" t="s">
        <v>1364</v>
      </c>
      <c r="H7933" s="3" t="s">
        <v>9888</v>
      </c>
      <c r="I7933">
        <v>2017</v>
      </c>
      <c r="J7933" s="15" t="s">
        <v>8987</v>
      </c>
      <c r="K7933">
        <v>2017</v>
      </c>
      <c r="L7933" t="s">
        <v>1367</v>
      </c>
      <c r="M7933" t="s">
        <v>16865</v>
      </c>
      <c r="N7933" t="s">
        <v>2760</v>
      </c>
      <c r="O7933">
        <v>26600000000</v>
      </c>
      <c r="P7933" t="s">
        <v>16798</v>
      </c>
      <c r="Q7933">
        <f t="shared" si="137"/>
        <v>200</v>
      </c>
      <c r="R7933">
        <v>22339655</v>
      </c>
      <c r="S7933" t="s">
        <v>2103</v>
      </c>
      <c r="T7933" t="s">
        <v>16811</v>
      </c>
      <c r="U7933" s="75">
        <v>200</v>
      </c>
      <c r="V7933">
        <v>1.95</v>
      </c>
      <c r="W7933">
        <v>390</v>
      </c>
      <c r="AH7933" s="16"/>
      <c r="AI7933" t="s">
        <v>1375</v>
      </c>
    </row>
    <row r="7934" spans="1:35" x14ac:dyDescent="0.25">
      <c r="A7934" t="s">
        <v>16871</v>
      </c>
      <c r="B7934" s="1">
        <v>70</v>
      </c>
      <c r="C7934" t="s">
        <v>16776</v>
      </c>
      <c r="D7934">
        <v>6260578</v>
      </c>
      <c r="E7934" t="s">
        <v>16872</v>
      </c>
      <c r="F7934" t="s">
        <v>1363</v>
      </c>
      <c r="G7934" t="s">
        <v>1364</v>
      </c>
      <c r="H7934" s="3" t="s">
        <v>3699</v>
      </c>
      <c r="I7934">
        <v>2017</v>
      </c>
      <c r="J7934" s="15" t="s">
        <v>5972</v>
      </c>
      <c r="K7934">
        <v>2017</v>
      </c>
      <c r="L7934" t="s">
        <v>1367</v>
      </c>
      <c r="M7934" t="s">
        <v>16873</v>
      </c>
      <c r="N7934" t="s">
        <v>7658</v>
      </c>
      <c r="O7934">
        <v>26600000000</v>
      </c>
      <c r="P7934" t="s">
        <v>16798</v>
      </c>
      <c r="Q7934">
        <f t="shared" si="137"/>
        <v>1200</v>
      </c>
      <c r="R7934" t="s">
        <v>16799</v>
      </c>
      <c r="S7934" t="s">
        <v>16800</v>
      </c>
      <c r="T7934" t="s">
        <v>587</v>
      </c>
      <c r="U7934" s="75">
        <v>1200</v>
      </c>
      <c r="V7934">
        <v>0.8</v>
      </c>
      <c r="W7934">
        <v>960</v>
      </c>
      <c r="AH7934" s="16"/>
      <c r="AI7934" t="s">
        <v>1375</v>
      </c>
    </row>
    <row r="7935" spans="1:35" x14ac:dyDescent="0.25">
      <c r="A7935" t="s">
        <v>16874</v>
      </c>
      <c r="B7935" s="1">
        <v>70</v>
      </c>
      <c r="C7935" t="s">
        <v>16776</v>
      </c>
      <c r="D7935">
        <v>6260578</v>
      </c>
      <c r="E7935" t="s">
        <v>16872</v>
      </c>
      <c r="F7935" t="s">
        <v>1363</v>
      </c>
      <c r="G7935" t="s">
        <v>1364</v>
      </c>
      <c r="H7935" s="3" t="s">
        <v>3699</v>
      </c>
      <c r="I7935">
        <v>2017</v>
      </c>
      <c r="J7935" s="15" t="s">
        <v>5972</v>
      </c>
      <c r="K7935">
        <v>2017</v>
      </c>
      <c r="L7935" t="s">
        <v>1367</v>
      </c>
      <c r="M7935" t="s">
        <v>16873</v>
      </c>
      <c r="N7935" t="s">
        <v>7658</v>
      </c>
      <c r="O7935">
        <v>26600000000</v>
      </c>
      <c r="P7935" t="s">
        <v>16798</v>
      </c>
      <c r="Q7935">
        <f t="shared" si="137"/>
        <v>1200</v>
      </c>
      <c r="R7935">
        <v>2937913</v>
      </c>
      <c r="S7935" t="s">
        <v>2477</v>
      </c>
      <c r="T7935" t="s">
        <v>587</v>
      </c>
      <c r="U7935" s="75">
        <v>1200</v>
      </c>
      <c r="V7935">
        <v>1.9</v>
      </c>
      <c r="W7935">
        <v>2280</v>
      </c>
      <c r="AH7935" s="16"/>
      <c r="AI7935" t="s">
        <v>1375</v>
      </c>
    </row>
    <row r="7936" spans="1:35" x14ac:dyDescent="0.25">
      <c r="A7936" t="s">
        <v>16875</v>
      </c>
      <c r="B7936" s="1">
        <v>70</v>
      </c>
      <c r="C7936" t="s">
        <v>16776</v>
      </c>
      <c r="D7936">
        <v>6260578</v>
      </c>
      <c r="E7936" t="s">
        <v>16872</v>
      </c>
      <c r="F7936" t="s">
        <v>1363</v>
      </c>
      <c r="G7936" t="s">
        <v>1364</v>
      </c>
      <c r="H7936" s="3" t="s">
        <v>3699</v>
      </c>
      <c r="I7936">
        <v>2017</v>
      </c>
      <c r="J7936" s="15" t="s">
        <v>5972</v>
      </c>
      <c r="K7936">
        <v>2017</v>
      </c>
      <c r="L7936" t="s">
        <v>1367</v>
      </c>
      <c r="M7936" t="s">
        <v>16873</v>
      </c>
      <c r="N7936" t="s">
        <v>7658</v>
      </c>
      <c r="O7936">
        <v>26600000000</v>
      </c>
      <c r="P7936" t="s">
        <v>16798</v>
      </c>
      <c r="Q7936">
        <f t="shared" si="137"/>
        <v>1200</v>
      </c>
      <c r="R7936">
        <v>39796558</v>
      </c>
      <c r="S7936" t="s">
        <v>1880</v>
      </c>
      <c r="T7936" t="s">
        <v>16876</v>
      </c>
      <c r="U7936" s="75">
        <v>1200</v>
      </c>
      <c r="V7936">
        <v>0.7</v>
      </c>
      <c r="W7936">
        <v>840</v>
      </c>
      <c r="AH7936" s="16"/>
      <c r="AI7936" t="s">
        <v>1375</v>
      </c>
    </row>
    <row r="7937" spans="1:35" x14ac:dyDescent="0.25">
      <c r="A7937" t="s">
        <v>16877</v>
      </c>
      <c r="B7937" s="1">
        <v>70</v>
      </c>
      <c r="C7937" t="s">
        <v>16776</v>
      </c>
      <c r="D7937">
        <v>6260578</v>
      </c>
      <c r="E7937" t="s">
        <v>16872</v>
      </c>
      <c r="F7937" t="s">
        <v>1363</v>
      </c>
      <c r="G7937" t="s">
        <v>1364</v>
      </c>
      <c r="H7937" s="3" t="s">
        <v>3699</v>
      </c>
      <c r="I7937">
        <v>2017</v>
      </c>
      <c r="J7937" s="15" t="s">
        <v>5972</v>
      </c>
      <c r="K7937">
        <v>2017</v>
      </c>
      <c r="L7937" t="s">
        <v>1367</v>
      </c>
      <c r="M7937" t="s">
        <v>16873</v>
      </c>
      <c r="N7937" t="s">
        <v>7658</v>
      </c>
      <c r="O7937">
        <v>26600000000</v>
      </c>
      <c r="P7937" t="s">
        <v>16798</v>
      </c>
      <c r="Q7937">
        <f t="shared" si="137"/>
        <v>1200</v>
      </c>
      <c r="R7937">
        <v>22339655</v>
      </c>
      <c r="S7937" t="s">
        <v>2103</v>
      </c>
      <c r="T7937" t="s">
        <v>16811</v>
      </c>
      <c r="U7937" s="75">
        <v>1200</v>
      </c>
      <c r="V7937">
        <v>1.95</v>
      </c>
      <c r="W7937">
        <v>2340</v>
      </c>
      <c r="AH7937" s="16"/>
      <c r="AI7937" t="s">
        <v>1375</v>
      </c>
    </row>
    <row r="7938" spans="1:35" x14ac:dyDescent="0.25">
      <c r="A7938" t="s">
        <v>16878</v>
      </c>
      <c r="B7938" s="1">
        <v>70</v>
      </c>
      <c r="C7938" t="s">
        <v>16776</v>
      </c>
      <c r="D7938">
        <v>6385958</v>
      </c>
      <c r="E7938" t="s">
        <v>16879</v>
      </c>
      <c r="F7938" t="s">
        <v>1363</v>
      </c>
      <c r="G7938" t="s">
        <v>1364</v>
      </c>
      <c r="H7938" s="3" t="s">
        <v>9089</v>
      </c>
      <c r="I7938">
        <v>2017</v>
      </c>
      <c r="J7938" s="15" t="s">
        <v>2455</v>
      </c>
      <c r="K7938">
        <v>2017</v>
      </c>
      <c r="L7938" t="s">
        <v>1367</v>
      </c>
      <c r="M7938" t="s">
        <v>16880</v>
      </c>
      <c r="N7938" t="s">
        <v>16880</v>
      </c>
      <c r="O7938">
        <v>0</v>
      </c>
      <c r="P7938" t="s">
        <v>16881</v>
      </c>
      <c r="Q7938">
        <f t="shared" ref="Q7938:Q8001" si="138">U7938</f>
        <v>300</v>
      </c>
      <c r="R7938">
        <v>22339655</v>
      </c>
      <c r="S7938" t="s">
        <v>2103</v>
      </c>
      <c r="T7938" t="s">
        <v>16811</v>
      </c>
      <c r="U7938" s="75">
        <v>300</v>
      </c>
      <c r="V7938">
        <v>1.95</v>
      </c>
      <c r="W7938">
        <v>585</v>
      </c>
      <c r="AH7938" s="16"/>
      <c r="AI7938" t="s">
        <v>1375</v>
      </c>
    </row>
    <row r="7939" spans="1:35" x14ac:dyDescent="0.25">
      <c r="A7939" t="s">
        <v>16882</v>
      </c>
      <c r="B7939" s="1">
        <v>70</v>
      </c>
      <c r="C7939" t="s">
        <v>16776</v>
      </c>
      <c r="D7939">
        <v>6385958</v>
      </c>
      <c r="E7939" t="s">
        <v>16879</v>
      </c>
      <c r="F7939" t="s">
        <v>1363</v>
      </c>
      <c r="G7939" t="s">
        <v>1364</v>
      </c>
      <c r="H7939" s="3" t="s">
        <v>9089</v>
      </c>
      <c r="I7939">
        <v>2017</v>
      </c>
      <c r="J7939" s="15" t="s">
        <v>2455</v>
      </c>
      <c r="K7939">
        <v>2017</v>
      </c>
      <c r="L7939" t="s">
        <v>1367</v>
      </c>
      <c r="M7939" t="s">
        <v>16880</v>
      </c>
      <c r="N7939" t="s">
        <v>16880</v>
      </c>
      <c r="O7939">
        <v>0</v>
      </c>
      <c r="P7939" t="s">
        <v>16881</v>
      </c>
      <c r="Q7939">
        <f t="shared" si="138"/>
        <v>300</v>
      </c>
      <c r="R7939" t="s">
        <v>16799</v>
      </c>
      <c r="S7939" t="s">
        <v>16800</v>
      </c>
      <c r="T7939" t="s">
        <v>587</v>
      </c>
      <c r="U7939" s="75">
        <v>300</v>
      </c>
      <c r="V7939">
        <v>1</v>
      </c>
      <c r="W7939">
        <v>300</v>
      </c>
      <c r="AH7939" s="16"/>
      <c r="AI7939" t="s">
        <v>1375</v>
      </c>
    </row>
    <row r="7940" spans="1:35" x14ac:dyDescent="0.25">
      <c r="A7940" t="s">
        <v>16883</v>
      </c>
      <c r="B7940" s="1">
        <v>70</v>
      </c>
      <c r="C7940" t="s">
        <v>16776</v>
      </c>
      <c r="D7940">
        <v>6385958</v>
      </c>
      <c r="E7940" t="s">
        <v>16879</v>
      </c>
      <c r="F7940" t="s">
        <v>1363</v>
      </c>
      <c r="G7940" t="s">
        <v>1364</v>
      </c>
      <c r="H7940" s="3" t="s">
        <v>9089</v>
      </c>
      <c r="I7940">
        <v>2017</v>
      </c>
      <c r="J7940" s="15" t="s">
        <v>2455</v>
      </c>
      <c r="K7940">
        <v>2017</v>
      </c>
      <c r="L7940" t="s">
        <v>1367</v>
      </c>
      <c r="M7940" t="s">
        <v>16880</v>
      </c>
      <c r="N7940" t="s">
        <v>16880</v>
      </c>
      <c r="O7940">
        <v>0</v>
      </c>
      <c r="P7940" t="s">
        <v>16881</v>
      </c>
      <c r="Q7940">
        <f t="shared" si="138"/>
        <v>300</v>
      </c>
      <c r="R7940">
        <v>8163294</v>
      </c>
      <c r="S7940" t="s">
        <v>1382</v>
      </c>
      <c r="T7940" t="s">
        <v>587</v>
      </c>
      <c r="U7940" s="75">
        <v>300</v>
      </c>
      <c r="V7940">
        <v>1</v>
      </c>
      <c r="W7940">
        <v>300</v>
      </c>
      <c r="AH7940" s="16"/>
      <c r="AI7940" t="s">
        <v>1375</v>
      </c>
    </row>
    <row r="7941" spans="1:35" x14ac:dyDescent="0.25">
      <c r="A7941" t="s">
        <v>16884</v>
      </c>
      <c r="B7941" s="1">
        <v>70</v>
      </c>
      <c r="C7941" t="s">
        <v>16776</v>
      </c>
      <c r="D7941">
        <v>6374417</v>
      </c>
      <c r="E7941" t="s">
        <v>16885</v>
      </c>
      <c r="F7941" t="s">
        <v>1363</v>
      </c>
      <c r="G7941" t="s">
        <v>1364</v>
      </c>
      <c r="H7941" s="3" t="s">
        <v>3046</v>
      </c>
      <c r="I7941">
        <v>2017</v>
      </c>
      <c r="J7941" s="15" t="s">
        <v>3047</v>
      </c>
      <c r="K7941">
        <v>2017</v>
      </c>
      <c r="L7941" t="s">
        <v>1367</v>
      </c>
      <c r="M7941" t="s">
        <v>16886</v>
      </c>
      <c r="N7941" t="s">
        <v>16886</v>
      </c>
      <c r="O7941">
        <v>26600000000</v>
      </c>
      <c r="P7941" t="s">
        <v>16807</v>
      </c>
      <c r="Q7941">
        <f t="shared" si="138"/>
        <v>120000</v>
      </c>
      <c r="R7941">
        <v>22339655</v>
      </c>
      <c r="S7941" t="s">
        <v>2103</v>
      </c>
      <c r="T7941" t="s">
        <v>16887</v>
      </c>
      <c r="U7941" s="75">
        <v>120000</v>
      </c>
      <c r="V7941">
        <v>1.95</v>
      </c>
      <c r="W7941">
        <v>234000</v>
      </c>
      <c r="AH7941" s="16"/>
      <c r="AI7941" t="s">
        <v>1375</v>
      </c>
    </row>
    <row r="7942" spans="1:35" x14ac:dyDescent="0.25">
      <c r="A7942" t="s">
        <v>16888</v>
      </c>
      <c r="B7942" s="1">
        <v>70</v>
      </c>
      <c r="C7942" t="s">
        <v>16776</v>
      </c>
      <c r="D7942">
        <v>6374417</v>
      </c>
      <c r="E7942" t="s">
        <v>16885</v>
      </c>
      <c r="F7942" t="s">
        <v>1363</v>
      </c>
      <c r="G7942" t="s">
        <v>1364</v>
      </c>
      <c r="H7942" s="3" t="s">
        <v>3046</v>
      </c>
      <c r="I7942">
        <v>2017</v>
      </c>
      <c r="J7942" s="15" t="s">
        <v>3047</v>
      </c>
      <c r="K7942">
        <v>2017</v>
      </c>
      <c r="L7942" t="s">
        <v>1367</v>
      </c>
      <c r="M7942" t="s">
        <v>16886</v>
      </c>
      <c r="N7942" t="s">
        <v>16886</v>
      </c>
      <c r="O7942">
        <v>26600000000</v>
      </c>
      <c r="P7942" t="s">
        <v>16807</v>
      </c>
      <c r="Q7942">
        <f t="shared" si="138"/>
        <v>120000</v>
      </c>
      <c r="R7942" t="s">
        <v>16799</v>
      </c>
      <c r="S7942" t="s">
        <v>16800</v>
      </c>
      <c r="T7942" t="s">
        <v>587</v>
      </c>
      <c r="U7942" s="75">
        <v>120000</v>
      </c>
      <c r="V7942">
        <v>0.5</v>
      </c>
      <c r="W7942">
        <v>60000</v>
      </c>
      <c r="AH7942" s="16"/>
      <c r="AI7942" t="s">
        <v>1375</v>
      </c>
    </row>
    <row r="7943" spans="1:35" x14ac:dyDescent="0.25">
      <c r="A7943" t="s">
        <v>16889</v>
      </c>
      <c r="B7943" s="1">
        <v>70</v>
      </c>
      <c r="C7943" t="s">
        <v>16776</v>
      </c>
      <c r="D7943">
        <v>6705499</v>
      </c>
      <c r="E7943" t="s">
        <v>16890</v>
      </c>
      <c r="F7943" t="s">
        <v>1363</v>
      </c>
      <c r="G7943" t="s">
        <v>1364</v>
      </c>
      <c r="H7943" s="3" t="s">
        <v>1772</v>
      </c>
      <c r="I7943">
        <v>2017</v>
      </c>
      <c r="J7943" s="15" t="s">
        <v>7452</v>
      </c>
      <c r="K7943">
        <v>2017</v>
      </c>
      <c r="L7943" t="s">
        <v>1367</v>
      </c>
      <c r="M7943" t="s">
        <v>16891</v>
      </c>
      <c r="N7943" t="s">
        <v>12035</v>
      </c>
      <c r="O7943">
        <v>0</v>
      </c>
      <c r="P7943" t="s">
        <v>16807</v>
      </c>
      <c r="Q7943">
        <f t="shared" si="138"/>
        <v>60000</v>
      </c>
      <c r="R7943">
        <v>8163294</v>
      </c>
      <c r="S7943" t="s">
        <v>1382</v>
      </c>
      <c r="T7943" t="s">
        <v>587</v>
      </c>
      <c r="U7943" s="75">
        <v>60000</v>
      </c>
      <c r="V7943">
        <v>0.9</v>
      </c>
      <c r="W7943">
        <v>54000</v>
      </c>
      <c r="AH7943" s="16"/>
      <c r="AI7943" t="s">
        <v>1375</v>
      </c>
    </row>
    <row r="7944" spans="1:35" x14ac:dyDescent="0.25">
      <c r="A7944" t="s">
        <v>16892</v>
      </c>
      <c r="B7944" s="1">
        <v>70</v>
      </c>
      <c r="C7944" t="s">
        <v>16776</v>
      </c>
      <c r="D7944">
        <v>6705499</v>
      </c>
      <c r="E7944" t="s">
        <v>16890</v>
      </c>
      <c r="F7944" t="s">
        <v>1363</v>
      </c>
      <c r="G7944" t="s">
        <v>1364</v>
      </c>
      <c r="H7944" s="3" t="s">
        <v>1772</v>
      </c>
      <c r="I7944">
        <v>2017</v>
      </c>
      <c r="J7944" s="15" t="s">
        <v>7452</v>
      </c>
      <c r="K7944">
        <v>2017</v>
      </c>
      <c r="L7944" t="s">
        <v>1367</v>
      </c>
      <c r="M7944" t="s">
        <v>16891</v>
      </c>
      <c r="N7944" t="s">
        <v>12035</v>
      </c>
      <c r="O7944">
        <v>0</v>
      </c>
      <c r="P7944" t="s">
        <v>16807</v>
      </c>
      <c r="Q7944">
        <f t="shared" si="138"/>
        <v>60000</v>
      </c>
      <c r="R7944">
        <v>22339655</v>
      </c>
      <c r="S7944" t="s">
        <v>2103</v>
      </c>
      <c r="T7944" t="s">
        <v>16782</v>
      </c>
      <c r="U7944" s="75">
        <v>60000</v>
      </c>
      <c r="V7944">
        <v>1.95</v>
      </c>
      <c r="W7944">
        <v>117000</v>
      </c>
      <c r="AH7944" s="16"/>
      <c r="AI7944" t="s">
        <v>1375</v>
      </c>
    </row>
    <row r="7945" spans="1:35" x14ac:dyDescent="0.25">
      <c r="A7945" t="s">
        <v>16893</v>
      </c>
      <c r="B7945" s="1">
        <v>70</v>
      </c>
      <c r="C7945" t="s">
        <v>16776</v>
      </c>
      <c r="D7945">
        <v>6705499</v>
      </c>
      <c r="E7945" t="s">
        <v>16890</v>
      </c>
      <c r="F7945" t="s">
        <v>1363</v>
      </c>
      <c r="G7945" t="s">
        <v>1364</v>
      </c>
      <c r="H7945" s="3" t="s">
        <v>1772</v>
      </c>
      <c r="I7945">
        <v>2017</v>
      </c>
      <c r="J7945" s="15" t="s">
        <v>7452</v>
      </c>
      <c r="K7945">
        <v>2017</v>
      </c>
      <c r="L7945" t="s">
        <v>1367</v>
      </c>
      <c r="M7945" t="s">
        <v>16891</v>
      </c>
      <c r="N7945" t="s">
        <v>12035</v>
      </c>
      <c r="O7945">
        <v>0</v>
      </c>
      <c r="P7945" t="s">
        <v>16807</v>
      </c>
      <c r="Q7945">
        <f t="shared" si="138"/>
        <v>60000</v>
      </c>
      <c r="R7945" t="s">
        <v>16799</v>
      </c>
      <c r="S7945" t="s">
        <v>16800</v>
      </c>
      <c r="T7945" t="s">
        <v>587</v>
      </c>
      <c r="U7945" s="75">
        <v>60000</v>
      </c>
      <c r="V7945">
        <v>0.55000000000000004</v>
      </c>
      <c r="W7945">
        <v>33000</v>
      </c>
      <c r="AH7945" s="16"/>
      <c r="AI7945" t="s">
        <v>1375</v>
      </c>
    </row>
    <row r="7946" spans="1:35" x14ac:dyDescent="0.25">
      <c r="A7946" t="s">
        <v>16894</v>
      </c>
      <c r="B7946" s="1">
        <v>70</v>
      </c>
      <c r="C7946" t="s">
        <v>16776</v>
      </c>
      <c r="D7946">
        <v>6967833</v>
      </c>
      <c r="E7946" t="s">
        <v>16895</v>
      </c>
      <c r="F7946" t="s">
        <v>1363</v>
      </c>
      <c r="G7946" t="s">
        <v>1364</v>
      </c>
      <c r="H7946" s="3" t="s">
        <v>3106</v>
      </c>
      <c r="I7946">
        <v>2017</v>
      </c>
      <c r="J7946" s="15" t="s">
        <v>2614</v>
      </c>
      <c r="K7946">
        <v>2017</v>
      </c>
      <c r="L7946" t="s">
        <v>1367</v>
      </c>
      <c r="M7946" t="s">
        <v>16779</v>
      </c>
      <c r="N7946" t="s">
        <v>16779</v>
      </c>
      <c r="O7946">
        <v>0</v>
      </c>
      <c r="P7946" t="s">
        <v>133</v>
      </c>
      <c r="Q7946">
        <f t="shared" si="138"/>
        <v>90000</v>
      </c>
      <c r="R7946">
        <v>26689596</v>
      </c>
      <c r="S7946" t="s">
        <v>2698</v>
      </c>
      <c r="T7946" t="s">
        <v>587</v>
      </c>
      <c r="U7946" s="75">
        <v>90000</v>
      </c>
      <c r="V7946">
        <v>1</v>
      </c>
      <c r="W7946">
        <v>90000</v>
      </c>
      <c r="AH7946" s="16"/>
      <c r="AI7946" t="s">
        <v>1375</v>
      </c>
    </row>
    <row r="7947" spans="1:35" x14ac:dyDescent="0.25">
      <c r="A7947" t="s">
        <v>16896</v>
      </c>
      <c r="B7947" s="1">
        <v>70</v>
      </c>
      <c r="C7947" t="s">
        <v>16776</v>
      </c>
      <c r="D7947">
        <v>6967833</v>
      </c>
      <c r="E7947" t="s">
        <v>16895</v>
      </c>
      <c r="F7947" t="s">
        <v>1363</v>
      </c>
      <c r="G7947" t="s">
        <v>1364</v>
      </c>
      <c r="H7947" s="3" t="s">
        <v>3106</v>
      </c>
      <c r="I7947">
        <v>2017</v>
      </c>
      <c r="J7947" s="15" t="s">
        <v>2614</v>
      </c>
      <c r="K7947">
        <v>2017</v>
      </c>
      <c r="L7947" t="s">
        <v>1367</v>
      </c>
      <c r="M7947" t="s">
        <v>16779</v>
      </c>
      <c r="N7947" t="s">
        <v>16779</v>
      </c>
      <c r="O7947">
        <v>0</v>
      </c>
      <c r="P7947" t="s">
        <v>133</v>
      </c>
      <c r="Q7947">
        <f t="shared" si="138"/>
        <v>90000</v>
      </c>
      <c r="R7947">
        <v>8163294</v>
      </c>
      <c r="S7947" t="s">
        <v>1382</v>
      </c>
      <c r="T7947" t="s">
        <v>16897</v>
      </c>
      <c r="U7947" s="75">
        <v>90000</v>
      </c>
      <c r="V7947">
        <v>0.89</v>
      </c>
      <c r="W7947">
        <v>80100</v>
      </c>
      <c r="AH7947" s="16"/>
      <c r="AI7947" t="s">
        <v>1375</v>
      </c>
    </row>
    <row r="7948" spans="1:35" x14ac:dyDescent="0.25">
      <c r="A7948" t="s">
        <v>16898</v>
      </c>
      <c r="B7948" s="1">
        <v>70</v>
      </c>
      <c r="C7948" t="s">
        <v>16776</v>
      </c>
      <c r="D7948">
        <v>6967833</v>
      </c>
      <c r="E7948" t="s">
        <v>16895</v>
      </c>
      <c r="F7948" t="s">
        <v>1363</v>
      </c>
      <c r="G7948" t="s">
        <v>1364</v>
      </c>
      <c r="H7948" s="3" t="s">
        <v>3106</v>
      </c>
      <c r="I7948">
        <v>2017</v>
      </c>
      <c r="J7948" s="15" t="s">
        <v>2614</v>
      </c>
      <c r="K7948">
        <v>2017</v>
      </c>
      <c r="L7948" t="s">
        <v>1367</v>
      </c>
      <c r="M7948" t="s">
        <v>16779</v>
      </c>
      <c r="N7948" t="s">
        <v>16779</v>
      </c>
      <c r="O7948">
        <v>0</v>
      </c>
      <c r="P7948" t="s">
        <v>133</v>
      </c>
      <c r="Q7948">
        <f t="shared" si="138"/>
        <v>90000</v>
      </c>
      <c r="R7948" t="s">
        <v>16799</v>
      </c>
      <c r="S7948" t="s">
        <v>16800</v>
      </c>
      <c r="T7948" t="s">
        <v>587</v>
      </c>
      <c r="U7948" s="75">
        <v>90000</v>
      </c>
      <c r="V7948">
        <v>0.55000000000000004</v>
      </c>
      <c r="W7948">
        <v>49500</v>
      </c>
      <c r="AH7948" s="16"/>
      <c r="AI7948" t="s">
        <v>1375</v>
      </c>
    </row>
    <row r="7949" spans="1:35" x14ac:dyDescent="0.25">
      <c r="A7949" t="s">
        <v>16899</v>
      </c>
      <c r="B7949" s="1">
        <v>70</v>
      </c>
      <c r="C7949" t="s">
        <v>16776</v>
      </c>
      <c r="D7949">
        <v>6967833</v>
      </c>
      <c r="E7949" t="s">
        <v>16895</v>
      </c>
      <c r="F7949" t="s">
        <v>1363</v>
      </c>
      <c r="G7949" t="s">
        <v>1364</v>
      </c>
      <c r="H7949" s="3" t="s">
        <v>3106</v>
      </c>
      <c r="I7949">
        <v>2017</v>
      </c>
      <c r="J7949" s="15" t="s">
        <v>2614</v>
      </c>
      <c r="K7949">
        <v>2017</v>
      </c>
      <c r="L7949" t="s">
        <v>1367</v>
      </c>
      <c r="M7949" t="s">
        <v>16779</v>
      </c>
      <c r="N7949" t="s">
        <v>16779</v>
      </c>
      <c r="O7949">
        <v>0</v>
      </c>
      <c r="P7949" t="s">
        <v>133</v>
      </c>
      <c r="Q7949">
        <f t="shared" si="138"/>
        <v>90000</v>
      </c>
      <c r="R7949">
        <v>22339655</v>
      </c>
      <c r="S7949" t="s">
        <v>2103</v>
      </c>
      <c r="T7949" t="s">
        <v>16900</v>
      </c>
      <c r="U7949" s="75">
        <v>90000</v>
      </c>
      <c r="V7949">
        <v>1.95</v>
      </c>
      <c r="W7949">
        <v>175500</v>
      </c>
      <c r="AH7949" s="16"/>
      <c r="AI7949" t="s">
        <v>1375</v>
      </c>
    </row>
    <row r="7950" spans="1:35" x14ac:dyDescent="0.25">
      <c r="A7950" t="s">
        <v>16901</v>
      </c>
      <c r="B7950" s="1">
        <v>70</v>
      </c>
      <c r="C7950" t="s">
        <v>16776</v>
      </c>
      <c r="D7950">
        <v>7001991</v>
      </c>
      <c r="E7950" t="s">
        <v>16902</v>
      </c>
      <c r="F7950" t="s">
        <v>1363</v>
      </c>
      <c r="G7950" t="s">
        <v>1364</v>
      </c>
      <c r="H7950" s="3" t="s">
        <v>2492</v>
      </c>
      <c r="I7950">
        <v>2017</v>
      </c>
      <c r="J7950" s="15" t="s">
        <v>3142</v>
      </c>
      <c r="K7950">
        <v>2017</v>
      </c>
      <c r="L7950" t="s">
        <v>1367</v>
      </c>
      <c r="M7950" t="s">
        <v>16903</v>
      </c>
      <c r="N7950" t="s">
        <v>16903</v>
      </c>
      <c r="O7950">
        <v>0</v>
      </c>
      <c r="P7950" t="s">
        <v>133</v>
      </c>
      <c r="Q7950">
        <f t="shared" si="138"/>
        <v>60000</v>
      </c>
      <c r="R7950" t="s">
        <v>16799</v>
      </c>
      <c r="S7950" t="s">
        <v>16800</v>
      </c>
      <c r="T7950" t="s">
        <v>587</v>
      </c>
      <c r="U7950" s="75">
        <v>60000</v>
      </c>
      <c r="V7950">
        <v>0.55000000000000004</v>
      </c>
      <c r="W7950">
        <v>33000</v>
      </c>
      <c r="AH7950" s="16"/>
      <c r="AI7950" t="s">
        <v>1375</v>
      </c>
    </row>
    <row r="7951" spans="1:35" x14ac:dyDescent="0.25">
      <c r="A7951" t="s">
        <v>16904</v>
      </c>
      <c r="B7951" s="1">
        <v>70</v>
      </c>
      <c r="C7951" t="s">
        <v>16776</v>
      </c>
      <c r="D7951">
        <v>7001991</v>
      </c>
      <c r="E7951" t="s">
        <v>16902</v>
      </c>
      <c r="F7951" t="s">
        <v>1363</v>
      </c>
      <c r="G7951" t="s">
        <v>1364</v>
      </c>
      <c r="H7951" s="3" t="s">
        <v>2492</v>
      </c>
      <c r="I7951">
        <v>2017</v>
      </c>
      <c r="J7951" s="15" t="s">
        <v>3142</v>
      </c>
      <c r="K7951">
        <v>2017</v>
      </c>
      <c r="L7951" t="s">
        <v>1367</v>
      </c>
      <c r="M7951" t="s">
        <v>16903</v>
      </c>
      <c r="N7951" t="s">
        <v>16903</v>
      </c>
      <c r="O7951">
        <v>0</v>
      </c>
      <c r="P7951" t="s">
        <v>133</v>
      </c>
      <c r="Q7951">
        <f t="shared" si="138"/>
        <v>60000</v>
      </c>
      <c r="R7951">
        <v>22339655</v>
      </c>
      <c r="S7951" t="s">
        <v>2103</v>
      </c>
      <c r="T7951" t="s">
        <v>16905</v>
      </c>
      <c r="U7951" s="75">
        <v>60000</v>
      </c>
      <c r="V7951">
        <v>1.95</v>
      </c>
      <c r="W7951">
        <v>117000</v>
      </c>
      <c r="AH7951" s="16"/>
      <c r="AI7951" t="s">
        <v>1375</v>
      </c>
    </row>
    <row r="7952" spans="1:35" x14ac:dyDescent="0.25">
      <c r="A7952" t="s">
        <v>16906</v>
      </c>
      <c r="B7952" s="1">
        <v>70</v>
      </c>
      <c r="C7952" t="s">
        <v>16776</v>
      </c>
      <c r="D7952">
        <v>6834981</v>
      </c>
      <c r="E7952" t="s">
        <v>16907</v>
      </c>
      <c r="F7952" t="s">
        <v>1363</v>
      </c>
      <c r="G7952" t="s">
        <v>1364</v>
      </c>
      <c r="H7952" s="3" t="s">
        <v>3135</v>
      </c>
      <c r="I7952">
        <v>2017</v>
      </c>
      <c r="J7952" s="15" t="s">
        <v>2621</v>
      </c>
      <c r="K7952">
        <v>2017</v>
      </c>
      <c r="L7952" t="s">
        <v>1367</v>
      </c>
      <c r="M7952" t="s">
        <v>16908</v>
      </c>
      <c r="N7952" t="s">
        <v>12035</v>
      </c>
      <c r="O7952">
        <v>0</v>
      </c>
      <c r="P7952" t="s">
        <v>16807</v>
      </c>
      <c r="Q7952">
        <f t="shared" si="138"/>
        <v>100000</v>
      </c>
      <c r="R7952">
        <v>8163294</v>
      </c>
      <c r="S7952" t="s">
        <v>1382</v>
      </c>
      <c r="T7952" t="s">
        <v>587</v>
      </c>
      <c r="U7952" s="75">
        <v>100000</v>
      </c>
      <c r="V7952">
        <v>0.9</v>
      </c>
      <c r="W7952">
        <v>90000</v>
      </c>
      <c r="AH7952" s="16"/>
      <c r="AI7952" t="s">
        <v>1375</v>
      </c>
    </row>
    <row r="7953" spans="1:35" x14ac:dyDescent="0.25">
      <c r="A7953" t="s">
        <v>16909</v>
      </c>
      <c r="B7953" s="1">
        <v>70</v>
      </c>
      <c r="C7953" t="s">
        <v>16776</v>
      </c>
      <c r="D7953">
        <v>6834981</v>
      </c>
      <c r="E7953" t="s">
        <v>16907</v>
      </c>
      <c r="F7953" t="s">
        <v>1363</v>
      </c>
      <c r="G7953" t="s">
        <v>1364</v>
      </c>
      <c r="H7953" s="3" t="s">
        <v>3135</v>
      </c>
      <c r="I7953">
        <v>2017</v>
      </c>
      <c r="J7953" s="15" t="s">
        <v>2621</v>
      </c>
      <c r="K7953">
        <v>2017</v>
      </c>
      <c r="L7953" t="s">
        <v>1367</v>
      </c>
      <c r="M7953" t="s">
        <v>16908</v>
      </c>
      <c r="N7953" t="s">
        <v>12035</v>
      </c>
      <c r="O7953">
        <v>0</v>
      </c>
      <c r="P7953" t="s">
        <v>16807</v>
      </c>
      <c r="Q7953">
        <f t="shared" si="138"/>
        <v>100000</v>
      </c>
      <c r="R7953" t="s">
        <v>16799</v>
      </c>
      <c r="S7953" t="s">
        <v>16800</v>
      </c>
      <c r="T7953" t="s">
        <v>587</v>
      </c>
      <c r="U7953" s="75">
        <v>100000</v>
      </c>
      <c r="V7953">
        <v>0.49</v>
      </c>
      <c r="W7953">
        <v>49000</v>
      </c>
      <c r="AH7953" s="16"/>
      <c r="AI7953" t="s">
        <v>1375</v>
      </c>
    </row>
    <row r="7954" spans="1:35" x14ac:dyDescent="0.25">
      <c r="A7954" t="s">
        <v>16910</v>
      </c>
      <c r="B7954" s="1">
        <v>70</v>
      </c>
      <c r="C7954" t="s">
        <v>16776</v>
      </c>
      <c r="D7954">
        <v>7160070</v>
      </c>
      <c r="E7954" t="s">
        <v>16911</v>
      </c>
      <c r="F7954" t="s">
        <v>1363</v>
      </c>
      <c r="G7954" t="s">
        <v>1364</v>
      </c>
      <c r="H7954" s="3" t="s">
        <v>6186</v>
      </c>
      <c r="I7954">
        <v>2017</v>
      </c>
      <c r="J7954" s="15" t="s">
        <v>6187</v>
      </c>
      <c r="K7954">
        <v>2017</v>
      </c>
      <c r="L7954" t="s">
        <v>1367</v>
      </c>
      <c r="M7954" t="s">
        <v>16912</v>
      </c>
      <c r="N7954" t="s">
        <v>12035</v>
      </c>
      <c r="O7954">
        <v>26600000000</v>
      </c>
      <c r="P7954" t="s">
        <v>133</v>
      </c>
      <c r="Q7954">
        <f t="shared" si="138"/>
        <v>87702</v>
      </c>
      <c r="R7954">
        <v>8163294</v>
      </c>
      <c r="S7954" t="s">
        <v>1382</v>
      </c>
      <c r="T7954" t="s">
        <v>587</v>
      </c>
      <c r="U7954" s="75">
        <v>87702</v>
      </c>
      <c r="V7954">
        <v>0.98</v>
      </c>
      <c r="W7954">
        <v>85947.96</v>
      </c>
      <c r="AH7954" s="16"/>
      <c r="AI7954" t="s">
        <v>1375</v>
      </c>
    </row>
    <row r="7955" spans="1:35" x14ac:dyDescent="0.25">
      <c r="A7955" t="s">
        <v>16913</v>
      </c>
      <c r="B7955" s="1">
        <v>70</v>
      </c>
      <c r="C7955" t="s">
        <v>16776</v>
      </c>
      <c r="D7955">
        <v>7160070</v>
      </c>
      <c r="E7955" t="s">
        <v>16911</v>
      </c>
      <c r="F7955" t="s">
        <v>1363</v>
      </c>
      <c r="G7955" t="s">
        <v>1364</v>
      </c>
      <c r="H7955" s="3" t="s">
        <v>6186</v>
      </c>
      <c r="I7955">
        <v>2017</v>
      </c>
      <c r="J7955" s="15" t="s">
        <v>6187</v>
      </c>
      <c r="K7955">
        <v>2017</v>
      </c>
      <c r="L7955" t="s">
        <v>1367</v>
      </c>
      <c r="M7955" t="s">
        <v>16912</v>
      </c>
      <c r="N7955" t="s">
        <v>12035</v>
      </c>
      <c r="O7955">
        <v>26600000000</v>
      </c>
      <c r="P7955" t="s">
        <v>133</v>
      </c>
      <c r="Q7955">
        <f t="shared" si="138"/>
        <v>87702</v>
      </c>
      <c r="R7955">
        <v>22339655</v>
      </c>
      <c r="S7955" t="s">
        <v>2103</v>
      </c>
      <c r="T7955" t="s">
        <v>16905</v>
      </c>
      <c r="U7955" s="75">
        <v>87702</v>
      </c>
      <c r="V7955">
        <v>1.95</v>
      </c>
      <c r="W7955">
        <v>171018.9</v>
      </c>
      <c r="AH7955" s="16"/>
      <c r="AI7955" t="s">
        <v>1375</v>
      </c>
    </row>
    <row r="7956" spans="1:35" x14ac:dyDescent="0.25">
      <c r="A7956" t="s">
        <v>16914</v>
      </c>
      <c r="B7956" s="1">
        <v>70</v>
      </c>
      <c r="C7956" t="s">
        <v>16776</v>
      </c>
      <c r="D7956">
        <v>7114559</v>
      </c>
      <c r="E7956" t="s">
        <v>16915</v>
      </c>
      <c r="F7956" t="s">
        <v>1363</v>
      </c>
      <c r="G7956" t="s">
        <v>1364</v>
      </c>
      <c r="H7956" s="3" t="s">
        <v>3895</v>
      </c>
      <c r="I7956">
        <v>2017</v>
      </c>
      <c r="J7956" s="15" t="s">
        <v>3896</v>
      </c>
      <c r="K7956">
        <v>2017</v>
      </c>
      <c r="L7956" t="s">
        <v>1367</v>
      </c>
      <c r="M7956" t="s">
        <v>16916</v>
      </c>
      <c r="N7956" t="s">
        <v>12035</v>
      </c>
      <c r="O7956">
        <v>0</v>
      </c>
      <c r="P7956" t="s">
        <v>16807</v>
      </c>
      <c r="Q7956">
        <f t="shared" si="138"/>
        <v>30000</v>
      </c>
      <c r="R7956">
        <v>22339655</v>
      </c>
      <c r="S7956" t="s">
        <v>2103</v>
      </c>
      <c r="T7956" t="s">
        <v>16782</v>
      </c>
      <c r="U7956" s="75">
        <v>30000</v>
      </c>
      <c r="V7956">
        <v>1.95</v>
      </c>
      <c r="W7956">
        <v>58500</v>
      </c>
      <c r="AH7956" s="16"/>
      <c r="AI7956" t="s">
        <v>1375</v>
      </c>
    </row>
    <row r="7957" spans="1:35" x14ac:dyDescent="0.25">
      <c r="A7957" t="s">
        <v>16917</v>
      </c>
      <c r="B7957" s="1">
        <v>70</v>
      </c>
      <c r="C7957" t="s">
        <v>16776</v>
      </c>
      <c r="D7957">
        <v>7114559</v>
      </c>
      <c r="E7957" t="s">
        <v>16915</v>
      </c>
      <c r="F7957" t="s">
        <v>1363</v>
      </c>
      <c r="G7957" t="s">
        <v>1364</v>
      </c>
      <c r="H7957" s="3" t="s">
        <v>3895</v>
      </c>
      <c r="I7957">
        <v>2017</v>
      </c>
      <c r="J7957" s="15" t="s">
        <v>3896</v>
      </c>
      <c r="K7957">
        <v>2017</v>
      </c>
      <c r="L7957" t="s">
        <v>1367</v>
      </c>
      <c r="M7957" t="s">
        <v>16916</v>
      </c>
      <c r="N7957" t="s">
        <v>12035</v>
      </c>
      <c r="O7957">
        <v>0</v>
      </c>
      <c r="P7957" t="s">
        <v>16807</v>
      </c>
      <c r="Q7957">
        <f t="shared" si="138"/>
        <v>30000</v>
      </c>
      <c r="R7957">
        <v>8163294</v>
      </c>
      <c r="S7957" t="s">
        <v>1382</v>
      </c>
      <c r="T7957" t="s">
        <v>587</v>
      </c>
      <c r="U7957" s="75">
        <v>30000</v>
      </c>
      <c r="V7957">
        <v>0.9</v>
      </c>
      <c r="W7957">
        <v>27000</v>
      </c>
      <c r="AH7957" s="16"/>
      <c r="AI7957" t="s">
        <v>1375</v>
      </c>
    </row>
    <row r="7958" spans="1:35" x14ac:dyDescent="0.25">
      <c r="A7958" t="s">
        <v>16918</v>
      </c>
      <c r="B7958" s="1">
        <v>70</v>
      </c>
      <c r="C7958" t="s">
        <v>16776</v>
      </c>
      <c r="D7958">
        <v>7177593</v>
      </c>
      <c r="E7958" t="s">
        <v>16919</v>
      </c>
      <c r="F7958" t="s">
        <v>1363</v>
      </c>
      <c r="G7958" t="s">
        <v>1364</v>
      </c>
      <c r="H7958" s="3" t="s">
        <v>6187</v>
      </c>
      <c r="I7958">
        <v>2017</v>
      </c>
      <c r="J7958" s="15" t="s">
        <v>9224</v>
      </c>
      <c r="K7958">
        <v>2017</v>
      </c>
      <c r="L7958" t="s">
        <v>1367</v>
      </c>
      <c r="M7958" t="s">
        <v>16920</v>
      </c>
      <c r="N7958" t="s">
        <v>12035</v>
      </c>
      <c r="O7958">
        <v>0</v>
      </c>
      <c r="P7958" t="s">
        <v>16798</v>
      </c>
      <c r="Q7958">
        <f t="shared" si="138"/>
        <v>40000</v>
      </c>
      <c r="R7958">
        <v>22339655</v>
      </c>
      <c r="S7958" t="s">
        <v>2103</v>
      </c>
      <c r="T7958" t="s">
        <v>16811</v>
      </c>
      <c r="U7958" s="75">
        <v>40000</v>
      </c>
      <c r="V7958">
        <v>1.95</v>
      </c>
      <c r="W7958">
        <v>78000</v>
      </c>
      <c r="AH7958" s="16"/>
      <c r="AI7958" t="s">
        <v>1375</v>
      </c>
    </row>
    <row r="7959" spans="1:35" x14ac:dyDescent="0.25">
      <c r="A7959" t="s">
        <v>16921</v>
      </c>
      <c r="B7959" s="1">
        <v>70</v>
      </c>
      <c r="C7959" t="s">
        <v>16776</v>
      </c>
      <c r="D7959">
        <v>7177593</v>
      </c>
      <c r="E7959" t="s">
        <v>16919</v>
      </c>
      <c r="F7959" t="s">
        <v>1363</v>
      </c>
      <c r="G7959" t="s">
        <v>1364</v>
      </c>
      <c r="H7959" s="3" t="s">
        <v>6187</v>
      </c>
      <c r="I7959">
        <v>2017</v>
      </c>
      <c r="J7959" s="15" t="s">
        <v>9224</v>
      </c>
      <c r="K7959">
        <v>2017</v>
      </c>
      <c r="L7959" t="s">
        <v>1367</v>
      </c>
      <c r="M7959" t="s">
        <v>16920</v>
      </c>
      <c r="N7959" t="s">
        <v>12035</v>
      </c>
      <c r="O7959">
        <v>0</v>
      </c>
      <c r="P7959" t="s">
        <v>16798</v>
      </c>
      <c r="Q7959">
        <f t="shared" si="138"/>
        <v>40000</v>
      </c>
      <c r="R7959">
        <v>79065473</v>
      </c>
      <c r="S7959" t="s">
        <v>5446</v>
      </c>
      <c r="T7959" t="s">
        <v>16922</v>
      </c>
      <c r="U7959" s="75">
        <v>40000</v>
      </c>
      <c r="V7959">
        <v>0.7</v>
      </c>
      <c r="W7959">
        <v>28000</v>
      </c>
      <c r="AH7959" s="16"/>
      <c r="AI7959" t="s">
        <v>1375</v>
      </c>
    </row>
    <row r="7960" spans="1:35" x14ac:dyDescent="0.25">
      <c r="A7960" t="s">
        <v>16923</v>
      </c>
      <c r="B7960" s="1">
        <v>70</v>
      </c>
      <c r="C7960" t="s">
        <v>16776</v>
      </c>
      <c r="D7960">
        <v>7434111</v>
      </c>
      <c r="E7960" t="s">
        <v>16924</v>
      </c>
      <c r="F7960" t="s">
        <v>1363</v>
      </c>
      <c r="G7960" t="s">
        <v>1364</v>
      </c>
      <c r="H7960" s="3" t="s">
        <v>10052</v>
      </c>
      <c r="I7960">
        <v>2018</v>
      </c>
      <c r="J7960" s="15" t="s">
        <v>6211</v>
      </c>
      <c r="K7960">
        <v>2018</v>
      </c>
      <c r="L7960" t="s">
        <v>1367</v>
      </c>
      <c r="M7960" t="s">
        <v>16925</v>
      </c>
      <c r="N7960" t="s">
        <v>16926</v>
      </c>
      <c r="O7960">
        <v>26600000000</v>
      </c>
      <c r="P7960" t="s">
        <v>16927</v>
      </c>
      <c r="Q7960">
        <f t="shared" si="138"/>
        <v>15000</v>
      </c>
      <c r="R7960" t="s">
        <v>16799</v>
      </c>
      <c r="S7960" t="s">
        <v>16800</v>
      </c>
      <c r="T7960" t="s">
        <v>587</v>
      </c>
      <c r="U7960" s="75">
        <v>15000</v>
      </c>
      <c r="V7960">
        <v>0.6</v>
      </c>
      <c r="W7960">
        <v>9000</v>
      </c>
      <c r="AH7960" s="16"/>
      <c r="AI7960" t="s">
        <v>1375</v>
      </c>
    </row>
    <row r="7961" spans="1:35" x14ac:dyDescent="0.25">
      <c r="A7961" t="s">
        <v>16928</v>
      </c>
      <c r="B7961" s="1">
        <v>70</v>
      </c>
      <c r="C7961" t="s">
        <v>16776</v>
      </c>
      <c r="D7961">
        <v>7434111</v>
      </c>
      <c r="E7961" t="s">
        <v>16924</v>
      </c>
      <c r="F7961" t="s">
        <v>1363</v>
      </c>
      <c r="G7961" t="s">
        <v>1364</v>
      </c>
      <c r="H7961" s="3" t="s">
        <v>10052</v>
      </c>
      <c r="I7961">
        <v>2018</v>
      </c>
      <c r="J7961" s="15" t="s">
        <v>6211</v>
      </c>
      <c r="K7961">
        <v>2018</v>
      </c>
      <c r="L7961" t="s">
        <v>1367</v>
      </c>
      <c r="M7961" t="s">
        <v>16925</v>
      </c>
      <c r="N7961" t="s">
        <v>16926</v>
      </c>
      <c r="O7961">
        <v>26600000000</v>
      </c>
      <c r="P7961" t="s">
        <v>16927</v>
      </c>
      <c r="Q7961">
        <f t="shared" si="138"/>
        <v>15000</v>
      </c>
      <c r="R7961">
        <v>39796558</v>
      </c>
      <c r="S7961" t="s">
        <v>1880</v>
      </c>
      <c r="T7961" t="s">
        <v>587</v>
      </c>
      <c r="U7961" s="75">
        <v>15000</v>
      </c>
      <c r="V7961">
        <v>0.6</v>
      </c>
      <c r="W7961">
        <v>9000</v>
      </c>
      <c r="AH7961" s="16"/>
      <c r="AI7961" t="s">
        <v>1375</v>
      </c>
    </row>
    <row r="7962" spans="1:35" x14ac:dyDescent="0.25">
      <c r="A7962" t="s">
        <v>16929</v>
      </c>
      <c r="B7962" s="1">
        <v>70</v>
      </c>
      <c r="C7962" t="s">
        <v>16776</v>
      </c>
      <c r="D7962">
        <v>7434111</v>
      </c>
      <c r="E7962" t="s">
        <v>16924</v>
      </c>
      <c r="F7962" t="s">
        <v>1363</v>
      </c>
      <c r="G7962" t="s">
        <v>1364</v>
      </c>
      <c r="H7962" s="3" t="s">
        <v>10052</v>
      </c>
      <c r="I7962">
        <v>2018</v>
      </c>
      <c r="J7962" s="15" t="s">
        <v>6211</v>
      </c>
      <c r="K7962">
        <v>2018</v>
      </c>
      <c r="L7962" t="s">
        <v>1367</v>
      </c>
      <c r="M7962" t="s">
        <v>16925</v>
      </c>
      <c r="N7962" t="s">
        <v>16926</v>
      </c>
      <c r="O7962">
        <v>26600000000</v>
      </c>
      <c r="P7962" t="s">
        <v>16927</v>
      </c>
      <c r="Q7962">
        <f t="shared" si="138"/>
        <v>15000</v>
      </c>
      <c r="R7962">
        <v>2937913</v>
      </c>
      <c r="S7962" t="s">
        <v>2477</v>
      </c>
      <c r="T7962" t="s">
        <v>587</v>
      </c>
      <c r="U7962" s="75">
        <v>15000</v>
      </c>
      <c r="V7962">
        <v>1.48</v>
      </c>
      <c r="W7962">
        <v>22200</v>
      </c>
      <c r="AH7962" s="16"/>
      <c r="AI7962" t="s">
        <v>1375</v>
      </c>
    </row>
    <row r="7963" spans="1:35" x14ac:dyDescent="0.25">
      <c r="A7963" t="s">
        <v>16930</v>
      </c>
      <c r="B7963" s="1">
        <v>70</v>
      </c>
      <c r="C7963" t="s">
        <v>16776</v>
      </c>
      <c r="D7963">
        <v>7434111</v>
      </c>
      <c r="E7963" t="s">
        <v>16924</v>
      </c>
      <c r="F7963" t="s">
        <v>1363</v>
      </c>
      <c r="G7963" t="s">
        <v>1364</v>
      </c>
      <c r="H7963" s="3" t="s">
        <v>10052</v>
      </c>
      <c r="I7963">
        <v>2018</v>
      </c>
      <c r="J7963" s="15" t="s">
        <v>6211</v>
      </c>
      <c r="K7963">
        <v>2018</v>
      </c>
      <c r="L7963" t="s">
        <v>1367</v>
      </c>
      <c r="M7963" t="s">
        <v>16925</v>
      </c>
      <c r="N7963" t="s">
        <v>16926</v>
      </c>
      <c r="O7963">
        <v>26600000000</v>
      </c>
      <c r="P7963" t="s">
        <v>16927</v>
      </c>
      <c r="Q7963">
        <f t="shared" si="138"/>
        <v>15000</v>
      </c>
      <c r="R7963">
        <v>8163294</v>
      </c>
      <c r="S7963" t="s">
        <v>1382</v>
      </c>
      <c r="T7963" t="s">
        <v>587</v>
      </c>
      <c r="U7963" s="75">
        <v>15000</v>
      </c>
      <c r="V7963">
        <v>0.98</v>
      </c>
      <c r="W7963">
        <v>14700</v>
      </c>
      <c r="AH7963" s="16"/>
      <c r="AI7963" t="s">
        <v>1375</v>
      </c>
    </row>
    <row r="7964" spans="1:35" x14ac:dyDescent="0.25">
      <c r="A7964" t="s">
        <v>16931</v>
      </c>
      <c r="B7964" s="1">
        <v>70</v>
      </c>
      <c r="C7964" t="s">
        <v>16776</v>
      </c>
      <c r="D7964">
        <v>7434111</v>
      </c>
      <c r="E7964" t="s">
        <v>16924</v>
      </c>
      <c r="F7964" t="s">
        <v>1363</v>
      </c>
      <c r="G7964" t="s">
        <v>1364</v>
      </c>
      <c r="H7964" s="3" t="s">
        <v>10052</v>
      </c>
      <c r="I7964">
        <v>2018</v>
      </c>
      <c r="J7964" s="15" t="s">
        <v>6211</v>
      </c>
      <c r="K7964">
        <v>2018</v>
      </c>
      <c r="L7964" t="s">
        <v>1367</v>
      </c>
      <c r="M7964" t="s">
        <v>16925</v>
      </c>
      <c r="N7964" t="s">
        <v>16926</v>
      </c>
      <c r="O7964">
        <v>26600000000</v>
      </c>
      <c r="P7964" t="s">
        <v>16927</v>
      </c>
      <c r="Q7964">
        <f t="shared" si="138"/>
        <v>15000</v>
      </c>
      <c r="R7964">
        <v>22339655</v>
      </c>
      <c r="S7964" t="s">
        <v>2103</v>
      </c>
      <c r="T7964" t="s">
        <v>16782</v>
      </c>
      <c r="U7964" s="75">
        <v>15000</v>
      </c>
      <c r="V7964">
        <v>1.95</v>
      </c>
      <c r="W7964">
        <v>29250</v>
      </c>
      <c r="AH7964" s="16"/>
      <c r="AI7964" t="s">
        <v>1375</v>
      </c>
    </row>
    <row r="7965" spans="1:35" x14ac:dyDescent="0.25">
      <c r="A7965" t="s">
        <v>16932</v>
      </c>
      <c r="B7965" s="1">
        <v>70</v>
      </c>
      <c r="C7965" t="s">
        <v>16776</v>
      </c>
      <c r="D7965">
        <v>7578172</v>
      </c>
      <c r="E7965" t="s">
        <v>16933</v>
      </c>
      <c r="F7965" t="s">
        <v>1363</v>
      </c>
      <c r="G7965" t="s">
        <v>1364</v>
      </c>
      <c r="H7965" s="3" t="s">
        <v>2506</v>
      </c>
      <c r="I7965">
        <v>2018</v>
      </c>
      <c r="J7965" s="15" t="s">
        <v>2507</v>
      </c>
      <c r="K7965">
        <v>2018</v>
      </c>
      <c r="L7965" t="s">
        <v>1367</v>
      </c>
      <c r="M7965" t="s">
        <v>16925</v>
      </c>
      <c r="N7965" t="s">
        <v>16926</v>
      </c>
      <c r="O7965">
        <v>26600000000</v>
      </c>
      <c r="P7965" t="s">
        <v>16927</v>
      </c>
      <c r="Q7965">
        <f t="shared" si="138"/>
        <v>30000</v>
      </c>
      <c r="R7965">
        <v>8163294</v>
      </c>
      <c r="S7965" t="s">
        <v>1382</v>
      </c>
      <c r="T7965" t="s">
        <v>587</v>
      </c>
      <c r="U7965" s="75">
        <v>30000</v>
      </c>
      <c r="V7965">
        <v>0.98</v>
      </c>
      <c r="W7965">
        <v>29400</v>
      </c>
      <c r="AH7965" s="16"/>
      <c r="AI7965" t="s">
        <v>1375</v>
      </c>
    </row>
    <row r="7966" spans="1:35" x14ac:dyDescent="0.25">
      <c r="A7966" t="s">
        <v>16934</v>
      </c>
      <c r="B7966" s="1">
        <v>70</v>
      </c>
      <c r="C7966" t="s">
        <v>16776</v>
      </c>
      <c r="D7966">
        <v>7752733</v>
      </c>
      <c r="E7966" t="s">
        <v>16935</v>
      </c>
      <c r="F7966" t="s">
        <v>1363</v>
      </c>
      <c r="G7966" t="s">
        <v>1364</v>
      </c>
      <c r="H7966" s="3" t="s">
        <v>7102</v>
      </c>
      <c r="I7966">
        <v>2018</v>
      </c>
      <c r="J7966" s="15" t="s">
        <v>6325</v>
      </c>
      <c r="K7966">
        <v>2018</v>
      </c>
      <c r="L7966" t="s">
        <v>1367</v>
      </c>
      <c r="M7966" t="s">
        <v>16925</v>
      </c>
      <c r="N7966" t="s">
        <v>16926</v>
      </c>
      <c r="O7966">
        <v>26600000000</v>
      </c>
      <c r="P7966" t="s">
        <v>16927</v>
      </c>
      <c r="Q7966">
        <f t="shared" si="138"/>
        <v>2610</v>
      </c>
      <c r="R7966">
        <v>8163294</v>
      </c>
      <c r="S7966" t="s">
        <v>1382</v>
      </c>
      <c r="T7966" t="s">
        <v>587</v>
      </c>
      <c r="U7966" s="75">
        <v>2610</v>
      </c>
      <c r="V7966">
        <v>0.98</v>
      </c>
      <c r="W7966">
        <v>2557.8000000000002</v>
      </c>
      <c r="AH7966" s="16"/>
      <c r="AI7966" t="s">
        <v>1375</v>
      </c>
    </row>
    <row r="7967" spans="1:35" x14ac:dyDescent="0.25">
      <c r="A7967" t="s">
        <v>16936</v>
      </c>
      <c r="B7967" s="1">
        <v>70</v>
      </c>
      <c r="C7967" t="s">
        <v>16776</v>
      </c>
      <c r="D7967">
        <v>7578172</v>
      </c>
      <c r="E7967" t="s">
        <v>16933</v>
      </c>
      <c r="F7967" t="s">
        <v>1363</v>
      </c>
      <c r="G7967" t="s">
        <v>1364</v>
      </c>
      <c r="H7967" s="3" t="s">
        <v>2506</v>
      </c>
      <c r="I7967">
        <v>2018</v>
      </c>
      <c r="J7967" s="15" t="s">
        <v>2507</v>
      </c>
      <c r="K7967">
        <v>2018</v>
      </c>
      <c r="L7967" t="s">
        <v>1367</v>
      </c>
      <c r="M7967" t="s">
        <v>16925</v>
      </c>
      <c r="N7967" t="s">
        <v>16926</v>
      </c>
      <c r="O7967">
        <v>26600000000</v>
      </c>
      <c r="P7967" t="s">
        <v>16927</v>
      </c>
      <c r="Q7967">
        <f t="shared" si="138"/>
        <v>30000</v>
      </c>
      <c r="R7967">
        <v>39796558</v>
      </c>
      <c r="S7967" t="s">
        <v>1880</v>
      </c>
      <c r="T7967" t="s">
        <v>587</v>
      </c>
      <c r="U7967" s="75">
        <v>30000</v>
      </c>
      <c r="V7967">
        <v>0.6</v>
      </c>
      <c r="W7967">
        <v>18000</v>
      </c>
      <c r="AH7967" s="16"/>
      <c r="AI7967" t="s">
        <v>1375</v>
      </c>
    </row>
    <row r="7968" spans="1:35" x14ac:dyDescent="0.25">
      <c r="A7968" t="s">
        <v>16937</v>
      </c>
      <c r="B7968" s="1">
        <v>70</v>
      </c>
      <c r="C7968" t="s">
        <v>16776</v>
      </c>
      <c r="D7968">
        <v>7578172</v>
      </c>
      <c r="E7968" t="s">
        <v>16933</v>
      </c>
      <c r="F7968" t="s">
        <v>1363</v>
      </c>
      <c r="G7968" t="s">
        <v>1364</v>
      </c>
      <c r="H7968" s="3" t="s">
        <v>2506</v>
      </c>
      <c r="I7968">
        <v>2018</v>
      </c>
      <c r="J7968" s="15" t="s">
        <v>2507</v>
      </c>
      <c r="K7968">
        <v>2018</v>
      </c>
      <c r="L7968" t="s">
        <v>1367</v>
      </c>
      <c r="M7968" t="s">
        <v>16925</v>
      </c>
      <c r="N7968" t="s">
        <v>16926</v>
      </c>
      <c r="O7968">
        <v>26600000000</v>
      </c>
      <c r="P7968" t="s">
        <v>16927</v>
      </c>
      <c r="Q7968">
        <f t="shared" si="138"/>
        <v>30000</v>
      </c>
      <c r="R7968">
        <v>22339655</v>
      </c>
      <c r="S7968" t="s">
        <v>2103</v>
      </c>
      <c r="T7968" t="s">
        <v>16811</v>
      </c>
      <c r="U7968" s="75">
        <v>30000</v>
      </c>
      <c r="V7968">
        <v>1.95</v>
      </c>
      <c r="W7968">
        <v>58500</v>
      </c>
      <c r="AH7968" s="16"/>
      <c r="AI7968" t="s">
        <v>1375</v>
      </c>
    </row>
    <row r="7969" spans="1:35" x14ac:dyDescent="0.25">
      <c r="A7969" t="s">
        <v>16938</v>
      </c>
      <c r="B7969" s="1">
        <v>70</v>
      </c>
      <c r="C7969" t="s">
        <v>16776</v>
      </c>
      <c r="D7969">
        <v>7656149</v>
      </c>
      <c r="E7969" t="s">
        <v>16939</v>
      </c>
      <c r="F7969" t="s">
        <v>1363</v>
      </c>
      <c r="G7969" t="s">
        <v>1364</v>
      </c>
      <c r="H7969" s="3" t="s">
        <v>3196</v>
      </c>
      <c r="I7969">
        <v>2018</v>
      </c>
      <c r="J7969" s="15" t="s">
        <v>6338</v>
      </c>
      <c r="K7969">
        <v>2018</v>
      </c>
      <c r="L7969" t="s">
        <v>1367</v>
      </c>
      <c r="M7969" t="s">
        <v>16925</v>
      </c>
      <c r="N7969" t="s">
        <v>16926</v>
      </c>
      <c r="O7969">
        <v>26600000000</v>
      </c>
      <c r="P7969" t="s">
        <v>16940</v>
      </c>
      <c r="Q7969">
        <f t="shared" si="138"/>
        <v>2000</v>
      </c>
      <c r="R7969">
        <v>8163294</v>
      </c>
      <c r="S7969" t="s">
        <v>1382</v>
      </c>
      <c r="T7969" t="s">
        <v>16941</v>
      </c>
      <c r="U7969" s="75">
        <v>2000</v>
      </c>
      <c r="V7969">
        <v>1.1000000000000001</v>
      </c>
      <c r="W7969">
        <v>2200</v>
      </c>
      <c r="AH7969" s="16"/>
      <c r="AI7969" t="s">
        <v>1375</v>
      </c>
    </row>
    <row r="7970" spans="1:35" x14ac:dyDescent="0.25">
      <c r="A7970" t="s">
        <v>16942</v>
      </c>
      <c r="B7970" s="1">
        <v>70</v>
      </c>
      <c r="C7970" t="s">
        <v>16776</v>
      </c>
      <c r="D7970">
        <v>7656149</v>
      </c>
      <c r="E7970" t="s">
        <v>16939</v>
      </c>
      <c r="F7970" t="s">
        <v>1363</v>
      </c>
      <c r="G7970" t="s">
        <v>1364</v>
      </c>
      <c r="H7970" s="3" t="s">
        <v>3196</v>
      </c>
      <c r="I7970">
        <v>2018</v>
      </c>
      <c r="J7970" s="15" t="s">
        <v>6338</v>
      </c>
      <c r="K7970">
        <v>2018</v>
      </c>
      <c r="L7970" t="s">
        <v>1367</v>
      </c>
      <c r="M7970" t="s">
        <v>16925</v>
      </c>
      <c r="N7970" t="s">
        <v>16926</v>
      </c>
      <c r="O7970">
        <v>26600000000</v>
      </c>
      <c r="P7970" t="s">
        <v>16940</v>
      </c>
      <c r="Q7970">
        <f t="shared" si="138"/>
        <v>2000</v>
      </c>
      <c r="R7970">
        <v>22339655</v>
      </c>
      <c r="S7970" t="s">
        <v>2103</v>
      </c>
      <c r="T7970" t="s">
        <v>16782</v>
      </c>
      <c r="U7970" s="75">
        <v>2000</v>
      </c>
      <c r="V7970">
        <v>1.95</v>
      </c>
      <c r="W7970">
        <v>3900</v>
      </c>
      <c r="AH7970" s="16"/>
      <c r="AI7970" t="s">
        <v>1375</v>
      </c>
    </row>
    <row r="7971" spans="1:35" x14ac:dyDescent="0.25">
      <c r="A7971" t="s">
        <v>16943</v>
      </c>
      <c r="B7971" s="1">
        <v>70</v>
      </c>
      <c r="C7971" t="s">
        <v>16776</v>
      </c>
      <c r="D7971">
        <v>7656149</v>
      </c>
      <c r="E7971" t="s">
        <v>16939</v>
      </c>
      <c r="F7971" t="s">
        <v>1363</v>
      </c>
      <c r="G7971" t="s">
        <v>1364</v>
      </c>
      <c r="H7971" s="3" t="s">
        <v>3196</v>
      </c>
      <c r="I7971">
        <v>2018</v>
      </c>
      <c r="J7971" s="15" t="s">
        <v>6338</v>
      </c>
      <c r="K7971">
        <v>2018</v>
      </c>
      <c r="L7971" t="s">
        <v>1367</v>
      </c>
      <c r="M7971" t="s">
        <v>16925</v>
      </c>
      <c r="N7971" t="s">
        <v>16926</v>
      </c>
      <c r="O7971">
        <v>26600000000</v>
      </c>
      <c r="P7971" t="s">
        <v>16940</v>
      </c>
      <c r="Q7971">
        <f t="shared" si="138"/>
        <v>2000</v>
      </c>
      <c r="R7971">
        <v>2937913</v>
      </c>
      <c r="S7971" t="s">
        <v>2477</v>
      </c>
      <c r="T7971" t="s">
        <v>587</v>
      </c>
      <c r="U7971" s="75">
        <v>2000</v>
      </c>
      <c r="V7971">
        <v>1.92</v>
      </c>
      <c r="W7971">
        <v>3840</v>
      </c>
      <c r="AH7971" s="16"/>
      <c r="AI7971" t="s">
        <v>1375</v>
      </c>
    </row>
    <row r="7972" spans="1:35" x14ac:dyDescent="0.25">
      <c r="A7972" t="s">
        <v>16944</v>
      </c>
      <c r="B7972" s="1">
        <v>70</v>
      </c>
      <c r="C7972" t="s">
        <v>16776</v>
      </c>
      <c r="D7972">
        <v>8557012</v>
      </c>
      <c r="E7972" t="s">
        <v>16945</v>
      </c>
      <c r="F7972" t="s">
        <v>1363</v>
      </c>
      <c r="G7972" t="s">
        <v>1364</v>
      </c>
      <c r="H7972" s="3" t="s">
        <v>7064</v>
      </c>
      <c r="I7972">
        <v>2018</v>
      </c>
      <c r="J7972" s="15" t="s">
        <v>7790</v>
      </c>
      <c r="K7972">
        <v>2018</v>
      </c>
      <c r="L7972" t="s">
        <v>1367</v>
      </c>
      <c r="M7972" t="s">
        <v>16925</v>
      </c>
      <c r="N7972" t="s">
        <v>16926</v>
      </c>
      <c r="O7972">
        <v>26600000000</v>
      </c>
      <c r="P7972" t="s">
        <v>16927</v>
      </c>
      <c r="Q7972">
        <f t="shared" si="138"/>
        <v>15000</v>
      </c>
      <c r="R7972" t="s">
        <v>16799</v>
      </c>
      <c r="S7972" t="s">
        <v>16800</v>
      </c>
      <c r="T7972" t="s">
        <v>587</v>
      </c>
      <c r="U7972" s="75">
        <v>15000</v>
      </c>
      <c r="V7972">
        <v>0.6</v>
      </c>
      <c r="W7972">
        <v>9000</v>
      </c>
      <c r="AH7972" s="16"/>
      <c r="AI7972" t="s">
        <v>1375</v>
      </c>
    </row>
    <row r="7973" spans="1:35" x14ac:dyDescent="0.25">
      <c r="A7973" t="s">
        <v>16946</v>
      </c>
      <c r="B7973" s="1">
        <v>70</v>
      </c>
      <c r="C7973" t="s">
        <v>16776</v>
      </c>
      <c r="D7973">
        <v>8557012</v>
      </c>
      <c r="E7973" t="s">
        <v>16945</v>
      </c>
      <c r="F7973" t="s">
        <v>1363</v>
      </c>
      <c r="G7973" t="s">
        <v>1364</v>
      </c>
      <c r="H7973" s="3" t="s">
        <v>7064</v>
      </c>
      <c r="I7973">
        <v>2018</v>
      </c>
      <c r="J7973" s="15" t="s">
        <v>7790</v>
      </c>
      <c r="K7973">
        <v>2018</v>
      </c>
      <c r="L7973" t="s">
        <v>1367</v>
      </c>
      <c r="M7973" t="s">
        <v>16925</v>
      </c>
      <c r="N7973" t="s">
        <v>16926</v>
      </c>
      <c r="O7973">
        <v>26600000000</v>
      </c>
      <c r="P7973" t="s">
        <v>16927</v>
      </c>
      <c r="Q7973">
        <f t="shared" si="138"/>
        <v>15000</v>
      </c>
      <c r="R7973">
        <v>22339655</v>
      </c>
      <c r="S7973" t="s">
        <v>2103</v>
      </c>
      <c r="T7973" t="s">
        <v>16947</v>
      </c>
      <c r="U7973" s="75">
        <v>15000</v>
      </c>
      <c r="V7973">
        <v>1.95</v>
      </c>
      <c r="W7973">
        <v>29250</v>
      </c>
      <c r="AH7973" s="16"/>
      <c r="AI7973" t="s">
        <v>1375</v>
      </c>
    </row>
    <row r="7974" spans="1:35" x14ac:dyDescent="0.25">
      <c r="A7974" t="s">
        <v>16948</v>
      </c>
      <c r="B7974" s="1">
        <v>70</v>
      </c>
      <c r="C7974" t="s">
        <v>16776</v>
      </c>
      <c r="D7974">
        <v>8559104</v>
      </c>
      <c r="E7974" t="s">
        <v>16949</v>
      </c>
      <c r="F7974" t="s">
        <v>1363</v>
      </c>
      <c r="G7974" t="s">
        <v>1364</v>
      </c>
      <c r="H7974" s="3" t="s">
        <v>9312</v>
      </c>
      <c r="I7974">
        <v>2018</v>
      </c>
      <c r="J7974" s="15" t="s">
        <v>9313</v>
      </c>
      <c r="K7974">
        <v>2018</v>
      </c>
      <c r="L7974" t="s">
        <v>1367</v>
      </c>
      <c r="M7974" t="s">
        <v>16925</v>
      </c>
      <c r="N7974" t="s">
        <v>16926</v>
      </c>
      <c r="O7974">
        <v>26600000000</v>
      </c>
      <c r="P7974" t="s">
        <v>16927</v>
      </c>
      <c r="Q7974">
        <f t="shared" si="138"/>
        <v>24093</v>
      </c>
      <c r="R7974" t="s">
        <v>16799</v>
      </c>
      <c r="S7974" t="s">
        <v>16800</v>
      </c>
      <c r="T7974" t="s">
        <v>587</v>
      </c>
      <c r="U7974" s="75">
        <v>24093</v>
      </c>
      <c r="V7974">
        <v>0.8</v>
      </c>
      <c r="W7974">
        <v>19274.400000000001</v>
      </c>
      <c r="AH7974" s="16"/>
      <c r="AI7974" t="s">
        <v>1375</v>
      </c>
    </row>
    <row r="7975" spans="1:35" x14ac:dyDescent="0.25">
      <c r="A7975" t="s">
        <v>16950</v>
      </c>
      <c r="B7975" s="1">
        <v>70</v>
      </c>
      <c r="C7975" t="s">
        <v>16776</v>
      </c>
      <c r="D7975">
        <v>8559104</v>
      </c>
      <c r="E7975" t="s">
        <v>16949</v>
      </c>
      <c r="F7975" t="s">
        <v>1363</v>
      </c>
      <c r="G7975" t="s">
        <v>1364</v>
      </c>
      <c r="H7975" s="3" t="s">
        <v>9312</v>
      </c>
      <c r="I7975">
        <v>2018</v>
      </c>
      <c r="J7975" s="15" t="s">
        <v>9313</v>
      </c>
      <c r="K7975">
        <v>2018</v>
      </c>
      <c r="L7975" t="s">
        <v>1367</v>
      </c>
      <c r="M7975" t="s">
        <v>16925</v>
      </c>
      <c r="N7975" t="s">
        <v>16926</v>
      </c>
      <c r="O7975">
        <v>26600000000</v>
      </c>
      <c r="P7975" t="s">
        <v>16927</v>
      </c>
      <c r="Q7975">
        <f t="shared" si="138"/>
        <v>24093</v>
      </c>
      <c r="R7975">
        <v>2937913</v>
      </c>
      <c r="S7975" t="s">
        <v>2477</v>
      </c>
      <c r="T7975" t="s">
        <v>1379</v>
      </c>
      <c r="U7975" s="75">
        <v>24093</v>
      </c>
      <c r="V7975">
        <v>1.48</v>
      </c>
      <c r="W7975">
        <v>35657.64</v>
      </c>
      <c r="AH7975" s="16"/>
      <c r="AI7975" t="s">
        <v>1375</v>
      </c>
    </row>
    <row r="7976" spans="1:35" x14ac:dyDescent="0.25">
      <c r="A7976" t="s">
        <v>16951</v>
      </c>
      <c r="B7976" s="1">
        <v>70</v>
      </c>
      <c r="C7976" t="s">
        <v>16776</v>
      </c>
      <c r="D7976">
        <v>7963580</v>
      </c>
      <c r="E7976" t="s">
        <v>16952</v>
      </c>
      <c r="F7976" t="s">
        <v>1363</v>
      </c>
      <c r="G7976" t="s">
        <v>1364</v>
      </c>
      <c r="H7976" s="3" t="s">
        <v>6484</v>
      </c>
      <c r="I7976">
        <v>2018</v>
      </c>
      <c r="J7976" s="15" t="s">
        <v>6452</v>
      </c>
      <c r="K7976">
        <v>2018</v>
      </c>
      <c r="L7976" t="s">
        <v>1367</v>
      </c>
      <c r="M7976" t="s">
        <v>16925</v>
      </c>
      <c r="N7976" t="s">
        <v>16926</v>
      </c>
      <c r="O7976">
        <v>26600000000</v>
      </c>
      <c r="P7976" t="s">
        <v>16927</v>
      </c>
      <c r="Q7976">
        <f t="shared" si="138"/>
        <v>60000</v>
      </c>
      <c r="R7976">
        <v>22339655</v>
      </c>
      <c r="S7976" t="s">
        <v>2103</v>
      </c>
      <c r="T7976" t="s">
        <v>16782</v>
      </c>
      <c r="U7976" s="75">
        <v>60000</v>
      </c>
      <c r="V7976">
        <v>2</v>
      </c>
      <c r="W7976">
        <v>120000</v>
      </c>
      <c r="AH7976" s="16"/>
      <c r="AI7976" t="s">
        <v>1375</v>
      </c>
    </row>
    <row r="7977" spans="1:35" x14ac:dyDescent="0.25">
      <c r="A7977" t="s">
        <v>16953</v>
      </c>
      <c r="B7977" s="1">
        <v>70</v>
      </c>
      <c r="C7977" t="s">
        <v>16776</v>
      </c>
      <c r="D7977">
        <v>7963580</v>
      </c>
      <c r="E7977" t="s">
        <v>16952</v>
      </c>
      <c r="F7977" t="s">
        <v>1363</v>
      </c>
      <c r="G7977" t="s">
        <v>1364</v>
      </c>
      <c r="H7977" s="3" t="s">
        <v>6484</v>
      </c>
      <c r="I7977">
        <v>2018</v>
      </c>
      <c r="J7977" s="15" t="s">
        <v>6452</v>
      </c>
      <c r="K7977">
        <v>2018</v>
      </c>
      <c r="L7977" t="s">
        <v>1367</v>
      </c>
      <c r="M7977" t="s">
        <v>16925</v>
      </c>
      <c r="N7977" t="s">
        <v>16926</v>
      </c>
      <c r="O7977">
        <v>26600000000</v>
      </c>
      <c r="P7977" t="s">
        <v>16927</v>
      </c>
      <c r="Q7977">
        <f t="shared" si="138"/>
        <v>60000</v>
      </c>
      <c r="R7977">
        <v>8163294</v>
      </c>
      <c r="S7977" t="s">
        <v>1382</v>
      </c>
      <c r="T7977" t="s">
        <v>587</v>
      </c>
      <c r="U7977" s="75">
        <v>60000</v>
      </c>
      <c r="V7977">
        <v>1.25</v>
      </c>
      <c r="W7977">
        <v>75000</v>
      </c>
      <c r="AH7977" s="16"/>
      <c r="AI7977" t="s">
        <v>1375</v>
      </c>
    </row>
    <row r="7978" spans="1:35" x14ac:dyDescent="0.25">
      <c r="A7978" t="s">
        <v>16954</v>
      </c>
      <c r="B7978" s="1">
        <v>70</v>
      </c>
      <c r="C7978" t="s">
        <v>16776</v>
      </c>
      <c r="D7978">
        <v>14950138</v>
      </c>
      <c r="E7978" t="s">
        <v>16955</v>
      </c>
      <c r="F7978" t="s">
        <v>1363</v>
      </c>
      <c r="G7978" t="s">
        <v>1391</v>
      </c>
      <c r="H7978" s="3" t="s">
        <v>1948</v>
      </c>
      <c r="I7978">
        <v>2021</v>
      </c>
      <c r="J7978" s="15" t="s">
        <v>1949</v>
      </c>
      <c r="K7978">
        <v>2021</v>
      </c>
      <c r="L7978" t="s">
        <v>1367</v>
      </c>
      <c r="M7978" t="s">
        <v>16925</v>
      </c>
      <c r="N7978" t="s">
        <v>16926</v>
      </c>
      <c r="O7978">
        <v>26600000000</v>
      </c>
      <c r="P7978" t="s">
        <v>16940</v>
      </c>
      <c r="Q7978">
        <f t="shared" si="138"/>
        <v>353</v>
      </c>
      <c r="R7978" t="s">
        <v>16799</v>
      </c>
      <c r="S7978" t="s">
        <v>16800</v>
      </c>
      <c r="T7978" t="s">
        <v>587</v>
      </c>
      <c r="U7978" s="75">
        <v>353</v>
      </c>
      <c r="V7978">
        <v>1</v>
      </c>
      <c r="W7978">
        <v>353</v>
      </c>
      <c r="AH7978" s="16"/>
      <c r="AI7978" t="s">
        <v>1375</v>
      </c>
    </row>
    <row r="7979" spans="1:35" x14ac:dyDescent="0.25">
      <c r="A7979" t="s">
        <v>16956</v>
      </c>
      <c r="B7979" s="1">
        <v>70</v>
      </c>
      <c r="C7979" t="s">
        <v>16776</v>
      </c>
      <c r="D7979">
        <v>14950138</v>
      </c>
      <c r="E7979" t="s">
        <v>16955</v>
      </c>
      <c r="F7979" t="s">
        <v>1363</v>
      </c>
      <c r="G7979" t="s">
        <v>1391</v>
      </c>
      <c r="H7979" s="3" t="s">
        <v>1948</v>
      </c>
      <c r="I7979">
        <v>2021</v>
      </c>
      <c r="J7979" s="15" t="s">
        <v>1949</v>
      </c>
      <c r="K7979">
        <v>2021</v>
      </c>
      <c r="L7979" t="s">
        <v>1367</v>
      </c>
      <c r="M7979" t="s">
        <v>16925</v>
      </c>
      <c r="N7979" t="s">
        <v>16926</v>
      </c>
      <c r="O7979">
        <v>26600000000</v>
      </c>
      <c r="P7979" t="s">
        <v>16940</v>
      </c>
      <c r="Q7979">
        <f t="shared" si="138"/>
        <v>353</v>
      </c>
      <c r="R7979">
        <v>39796558</v>
      </c>
      <c r="S7979" t="s">
        <v>1880</v>
      </c>
      <c r="T7979" t="s">
        <v>16957</v>
      </c>
      <c r="U7979" s="75">
        <v>353</v>
      </c>
      <c r="V7979">
        <v>0.73</v>
      </c>
      <c r="W7979">
        <v>257.69</v>
      </c>
      <c r="AH7979" s="16"/>
      <c r="AI7979" t="s">
        <v>1375</v>
      </c>
    </row>
    <row r="7980" spans="1:35" x14ac:dyDescent="0.25">
      <c r="A7980" t="s">
        <v>16958</v>
      </c>
      <c r="B7980" s="1">
        <v>70</v>
      </c>
      <c r="C7980" t="s">
        <v>16776</v>
      </c>
      <c r="D7980">
        <v>14956675</v>
      </c>
      <c r="E7980" t="s">
        <v>16959</v>
      </c>
      <c r="F7980" t="s">
        <v>1363</v>
      </c>
      <c r="G7980" t="s">
        <v>1391</v>
      </c>
      <c r="H7980" s="3" t="s">
        <v>1366</v>
      </c>
      <c r="I7980">
        <v>2021</v>
      </c>
      <c r="J7980" s="15" t="s">
        <v>1949</v>
      </c>
      <c r="K7980">
        <v>2021</v>
      </c>
      <c r="L7980" t="s">
        <v>1367</v>
      </c>
      <c r="M7980" t="s">
        <v>16925</v>
      </c>
      <c r="N7980" t="s">
        <v>16926</v>
      </c>
      <c r="O7980">
        <v>26600000000</v>
      </c>
      <c r="P7980" t="s">
        <v>16940</v>
      </c>
      <c r="Q7980">
        <f t="shared" si="138"/>
        <v>111</v>
      </c>
      <c r="R7980">
        <v>39796558</v>
      </c>
      <c r="S7980" t="s">
        <v>1880</v>
      </c>
      <c r="T7980" t="s">
        <v>16957</v>
      </c>
      <c r="U7980" s="75">
        <v>111</v>
      </c>
      <c r="V7980">
        <v>0.73</v>
      </c>
      <c r="W7980">
        <v>81.03</v>
      </c>
      <c r="AH7980" s="16"/>
      <c r="AI7980" t="s">
        <v>1375</v>
      </c>
    </row>
    <row r="7981" spans="1:35" x14ac:dyDescent="0.25">
      <c r="A7981" t="s">
        <v>16960</v>
      </c>
      <c r="B7981" s="1">
        <v>70</v>
      </c>
      <c r="C7981" t="s">
        <v>16776</v>
      </c>
      <c r="D7981">
        <v>14967278</v>
      </c>
      <c r="E7981" t="s">
        <v>16961</v>
      </c>
      <c r="F7981" t="s">
        <v>1363</v>
      </c>
      <c r="G7981" t="s">
        <v>1364</v>
      </c>
      <c r="H7981" s="3" t="s">
        <v>7804</v>
      </c>
      <c r="I7981">
        <v>2021</v>
      </c>
      <c r="J7981" s="15" t="s">
        <v>10173</v>
      </c>
      <c r="K7981">
        <v>2021</v>
      </c>
      <c r="L7981" t="s">
        <v>1367</v>
      </c>
      <c r="M7981" t="s">
        <v>16925</v>
      </c>
      <c r="N7981" t="s">
        <v>16926</v>
      </c>
      <c r="O7981">
        <v>26600000000</v>
      </c>
      <c r="P7981" t="s">
        <v>16927</v>
      </c>
      <c r="Q7981">
        <f t="shared" si="138"/>
        <v>25000</v>
      </c>
      <c r="R7981">
        <v>39796558</v>
      </c>
      <c r="S7981" t="s">
        <v>1880</v>
      </c>
      <c r="T7981" t="s">
        <v>16957</v>
      </c>
      <c r="U7981" s="75">
        <v>25000</v>
      </c>
      <c r="V7981">
        <v>0.73</v>
      </c>
      <c r="W7981">
        <v>18250</v>
      </c>
      <c r="AH7981" s="16"/>
      <c r="AI7981" t="s">
        <v>1375</v>
      </c>
    </row>
    <row r="7982" spans="1:35" x14ac:dyDescent="0.25">
      <c r="A7982" t="s">
        <v>16962</v>
      </c>
      <c r="B7982" s="1">
        <v>70</v>
      </c>
      <c r="C7982" t="s">
        <v>16776</v>
      </c>
      <c r="D7982">
        <v>14967278</v>
      </c>
      <c r="E7982" t="s">
        <v>16961</v>
      </c>
      <c r="F7982" t="s">
        <v>1363</v>
      </c>
      <c r="G7982" t="s">
        <v>1364</v>
      </c>
      <c r="H7982" s="3" t="s">
        <v>7804</v>
      </c>
      <c r="I7982">
        <v>2021</v>
      </c>
      <c r="J7982" s="15" t="s">
        <v>10173</v>
      </c>
      <c r="K7982">
        <v>2021</v>
      </c>
      <c r="L7982" t="s">
        <v>1367</v>
      </c>
      <c r="M7982" t="s">
        <v>16925</v>
      </c>
      <c r="N7982" t="s">
        <v>16926</v>
      </c>
      <c r="O7982">
        <v>26600000000</v>
      </c>
      <c r="P7982" t="s">
        <v>16927</v>
      </c>
      <c r="Q7982">
        <f t="shared" si="138"/>
        <v>25000</v>
      </c>
      <c r="R7982">
        <v>79254632</v>
      </c>
      <c r="S7982" t="s">
        <v>3958</v>
      </c>
      <c r="T7982" t="s">
        <v>587</v>
      </c>
      <c r="U7982" s="75">
        <v>25000</v>
      </c>
      <c r="V7982">
        <v>1.08</v>
      </c>
      <c r="W7982">
        <v>27000</v>
      </c>
      <c r="AH7982" s="16"/>
      <c r="AI7982" t="s">
        <v>1375</v>
      </c>
    </row>
    <row r="7983" spans="1:35" x14ac:dyDescent="0.25">
      <c r="A7983" t="s">
        <v>16963</v>
      </c>
      <c r="B7983" s="1">
        <v>70</v>
      </c>
      <c r="C7983" t="s">
        <v>16776</v>
      </c>
      <c r="D7983">
        <v>14947889</v>
      </c>
      <c r="E7983" t="s">
        <v>16964</v>
      </c>
      <c r="F7983" t="s">
        <v>1363</v>
      </c>
      <c r="G7983" t="s">
        <v>1391</v>
      </c>
      <c r="H7983" s="3" t="s">
        <v>1948</v>
      </c>
      <c r="I7983">
        <v>2021</v>
      </c>
      <c r="J7983" s="15" t="s">
        <v>1949</v>
      </c>
      <c r="K7983">
        <v>2021</v>
      </c>
      <c r="L7983" t="s">
        <v>1367</v>
      </c>
      <c r="M7983" t="s">
        <v>16925</v>
      </c>
      <c r="N7983" t="s">
        <v>16926</v>
      </c>
      <c r="O7983">
        <v>26600000000</v>
      </c>
      <c r="P7983" t="s">
        <v>16940</v>
      </c>
      <c r="Q7983">
        <f t="shared" si="138"/>
        <v>12135</v>
      </c>
      <c r="R7983">
        <v>39796558</v>
      </c>
      <c r="S7983" t="s">
        <v>1880</v>
      </c>
      <c r="T7983" t="s">
        <v>16957</v>
      </c>
      <c r="U7983" s="75">
        <v>12135</v>
      </c>
      <c r="V7983">
        <v>0.73</v>
      </c>
      <c r="W7983">
        <v>8858.5499999999993</v>
      </c>
      <c r="AH7983" s="16"/>
      <c r="AI7983" t="s">
        <v>1375</v>
      </c>
    </row>
    <row r="7984" spans="1:35" x14ac:dyDescent="0.25">
      <c r="A7984" t="s">
        <v>16965</v>
      </c>
      <c r="B7984" s="1">
        <v>70</v>
      </c>
      <c r="C7984" t="s">
        <v>16776</v>
      </c>
      <c r="D7984">
        <v>14977451</v>
      </c>
      <c r="E7984" t="s">
        <v>16966</v>
      </c>
      <c r="F7984" t="s">
        <v>1363</v>
      </c>
      <c r="G7984" t="s">
        <v>1391</v>
      </c>
      <c r="H7984" s="3" t="s">
        <v>1949</v>
      </c>
      <c r="I7984">
        <v>2021</v>
      </c>
      <c r="J7984" s="15" t="s">
        <v>10173</v>
      </c>
      <c r="K7984">
        <v>2021</v>
      </c>
      <c r="L7984" t="s">
        <v>1622</v>
      </c>
      <c r="M7984" t="s">
        <v>16925</v>
      </c>
      <c r="N7984" t="s">
        <v>16926</v>
      </c>
      <c r="O7984">
        <v>26600000000</v>
      </c>
      <c r="P7984" t="s">
        <v>16940</v>
      </c>
      <c r="Q7984">
        <f t="shared" si="138"/>
        <v>900</v>
      </c>
      <c r="R7984">
        <v>39796558</v>
      </c>
      <c r="S7984" t="s">
        <v>1880</v>
      </c>
      <c r="T7984" t="s">
        <v>16957</v>
      </c>
      <c r="U7984" s="75">
        <v>900</v>
      </c>
      <c r="V7984">
        <v>0.73</v>
      </c>
      <c r="W7984">
        <v>657</v>
      </c>
      <c r="AH7984" s="16"/>
      <c r="AI7984" t="s">
        <v>1375</v>
      </c>
    </row>
    <row r="7985" spans="1:35" x14ac:dyDescent="0.25">
      <c r="A7985" t="s">
        <v>16967</v>
      </c>
      <c r="B7985" s="1">
        <v>70</v>
      </c>
      <c r="C7985" t="s">
        <v>16776</v>
      </c>
      <c r="D7985">
        <v>14977451</v>
      </c>
      <c r="E7985" t="s">
        <v>16966</v>
      </c>
      <c r="F7985" t="s">
        <v>1363</v>
      </c>
      <c r="G7985" t="s">
        <v>1391</v>
      </c>
      <c r="H7985" s="3" t="s">
        <v>1949</v>
      </c>
      <c r="I7985">
        <v>2021</v>
      </c>
      <c r="J7985" s="15" t="s">
        <v>10173</v>
      </c>
      <c r="K7985">
        <v>2021</v>
      </c>
      <c r="L7985" t="s">
        <v>1622</v>
      </c>
      <c r="M7985" t="s">
        <v>16925</v>
      </c>
      <c r="N7985" t="s">
        <v>16926</v>
      </c>
      <c r="O7985">
        <v>26600000000</v>
      </c>
      <c r="P7985" t="s">
        <v>16940</v>
      </c>
      <c r="Q7985">
        <f t="shared" si="138"/>
        <v>900</v>
      </c>
      <c r="R7985" t="s">
        <v>16799</v>
      </c>
      <c r="S7985" t="s">
        <v>16800</v>
      </c>
      <c r="T7985" t="s">
        <v>587</v>
      </c>
      <c r="U7985" s="75">
        <v>900</v>
      </c>
      <c r="V7985">
        <v>1</v>
      </c>
      <c r="W7985">
        <v>900</v>
      </c>
      <c r="AH7985" s="16"/>
      <c r="AI7985" t="s">
        <v>1375</v>
      </c>
    </row>
    <row r="7986" spans="1:35" x14ac:dyDescent="0.25">
      <c r="A7986" t="s">
        <v>16968</v>
      </c>
      <c r="B7986" s="1">
        <v>70</v>
      </c>
      <c r="C7986" t="s">
        <v>16776</v>
      </c>
      <c r="D7986">
        <v>10843116</v>
      </c>
      <c r="E7986" t="s">
        <v>16969</v>
      </c>
      <c r="F7986" t="s">
        <v>1363</v>
      </c>
      <c r="G7986" t="s">
        <v>1364</v>
      </c>
      <c r="H7986" s="3" t="s">
        <v>6568</v>
      </c>
      <c r="I7986">
        <v>2019</v>
      </c>
      <c r="J7986" s="15" t="s">
        <v>1670</v>
      </c>
      <c r="K7986">
        <v>2019</v>
      </c>
      <c r="L7986" t="s">
        <v>1367</v>
      </c>
      <c r="M7986" t="s">
        <v>16925</v>
      </c>
      <c r="N7986" t="s">
        <v>16926</v>
      </c>
      <c r="O7986">
        <v>26600000000</v>
      </c>
      <c r="P7986" t="s">
        <v>16927</v>
      </c>
      <c r="Q7986">
        <f t="shared" si="138"/>
        <v>40</v>
      </c>
      <c r="R7986">
        <v>84449497</v>
      </c>
      <c r="S7986" t="s">
        <v>2017</v>
      </c>
      <c r="T7986" t="s">
        <v>16970</v>
      </c>
      <c r="U7986" s="75">
        <v>40</v>
      </c>
      <c r="V7986">
        <v>3</v>
      </c>
      <c r="W7986">
        <v>120</v>
      </c>
      <c r="AH7986" s="16"/>
      <c r="AI7986" t="s">
        <v>1375</v>
      </c>
    </row>
    <row r="7987" spans="1:35" x14ac:dyDescent="0.25">
      <c r="A7987" t="s">
        <v>16971</v>
      </c>
      <c r="B7987" s="1">
        <v>70</v>
      </c>
      <c r="C7987" t="s">
        <v>16776</v>
      </c>
      <c r="D7987">
        <v>12161608</v>
      </c>
      <c r="E7987" t="s">
        <v>16972</v>
      </c>
      <c r="F7987" t="s">
        <v>1363</v>
      </c>
      <c r="G7987" t="s">
        <v>1391</v>
      </c>
      <c r="H7987" s="3" t="s">
        <v>1416</v>
      </c>
      <c r="I7987">
        <v>2020</v>
      </c>
      <c r="J7987" s="15" t="s">
        <v>3936</v>
      </c>
      <c r="K7987">
        <v>2020</v>
      </c>
      <c r="L7987" t="s">
        <v>1367</v>
      </c>
      <c r="M7987" t="s">
        <v>16925</v>
      </c>
      <c r="N7987" t="s">
        <v>16926</v>
      </c>
      <c r="O7987">
        <v>26600000000</v>
      </c>
      <c r="P7987" t="s">
        <v>16940</v>
      </c>
      <c r="Q7987">
        <f t="shared" si="138"/>
        <v>9086</v>
      </c>
      <c r="R7987" t="s">
        <v>16799</v>
      </c>
      <c r="S7987" t="s">
        <v>16800</v>
      </c>
      <c r="T7987" t="s">
        <v>587</v>
      </c>
      <c r="U7987" s="75">
        <v>9086</v>
      </c>
      <c r="V7987">
        <v>0.51</v>
      </c>
      <c r="W7987">
        <v>4633.8599999999997</v>
      </c>
      <c r="AH7987" s="16"/>
      <c r="AI7987" t="s">
        <v>1375</v>
      </c>
    </row>
    <row r="7988" spans="1:35" x14ac:dyDescent="0.25">
      <c r="A7988" t="s">
        <v>16973</v>
      </c>
      <c r="B7988" s="1">
        <v>70</v>
      </c>
      <c r="C7988" t="s">
        <v>16776</v>
      </c>
      <c r="D7988">
        <v>11783222</v>
      </c>
      <c r="E7988" t="s">
        <v>16974</v>
      </c>
      <c r="F7988" t="s">
        <v>1363</v>
      </c>
      <c r="G7988" t="s">
        <v>1391</v>
      </c>
      <c r="H7988" s="3" t="s">
        <v>1618</v>
      </c>
      <c r="I7988">
        <v>2020</v>
      </c>
      <c r="J7988" s="15" t="s">
        <v>1614</v>
      </c>
      <c r="K7988">
        <v>2020</v>
      </c>
      <c r="L7988" t="s">
        <v>1367</v>
      </c>
      <c r="M7988" t="s">
        <v>16925</v>
      </c>
      <c r="N7988" t="s">
        <v>16926</v>
      </c>
      <c r="O7988">
        <v>26600000000</v>
      </c>
      <c r="P7988" t="s">
        <v>16940</v>
      </c>
      <c r="Q7988">
        <f t="shared" si="138"/>
        <v>1727</v>
      </c>
      <c r="R7988" t="s">
        <v>16799</v>
      </c>
      <c r="S7988" t="s">
        <v>16800</v>
      </c>
      <c r="T7988" t="s">
        <v>587</v>
      </c>
      <c r="U7988" s="75">
        <v>1727</v>
      </c>
      <c r="V7988">
        <v>0.51</v>
      </c>
      <c r="W7988">
        <v>880.77</v>
      </c>
      <c r="AH7988" s="16"/>
      <c r="AI7988" t="s">
        <v>1375</v>
      </c>
    </row>
    <row r="7989" spans="1:35" x14ac:dyDescent="0.25">
      <c r="A7989" t="s">
        <v>16975</v>
      </c>
      <c r="B7989" s="1">
        <v>70</v>
      </c>
      <c r="C7989" t="s">
        <v>16776</v>
      </c>
      <c r="D7989">
        <v>10078959</v>
      </c>
      <c r="E7989" t="s">
        <v>16976</v>
      </c>
      <c r="F7989" t="s">
        <v>1363</v>
      </c>
      <c r="G7989" t="s">
        <v>1364</v>
      </c>
      <c r="H7989" s="3" t="s">
        <v>7563</v>
      </c>
      <c r="I7989">
        <v>2019</v>
      </c>
      <c r="J7989" s="15" t="s">
        <v>13570</v>
      </c>
      <c r="K7989">
        <v>2019</v>
      </c>
      <c r="L7989" t="s">
        <v>1367</v>
      </c>
      <c r="M7989" t="s">
        <v>16925</v>
      </c>
      <c r="N7989" t="s">
        <v>16926</v>
      </c>
      <c r="O7989">
        <v>26600000000</v>
      </c>
      <c r="P7989" t="s">
        <v>16927</v>
      </c>
      <c r="Q7989">
        <f t="shared" si="138"/>
        <v>30000</v>
      </c>
      <c r="R7989" t="s">
        <v>16799</v>
      </c>
      <c r="S7989" t="s">
        <v>16800</v>
      </c>
      <c r="T7989" t="s">
        <v>587</v>
      </c>
      <c r="U7989" s="75">
        <v>30000</v>
      </c>
      <c r="V7989">
        <v>0.7</v>
      </c>
      <c r="W7989">
        <v>21000</v>
      </c>
      <c r="AH7989" s="16"/>
      <c r="AI7989" t="s">
        <v>1375</v>
      </c>
    </row>
    <row r="7990" spans="1:35" x14ac:dyDescent="0.25">
      <c r="A7990" t="s">
        <v>16977</v>
      </c>
      <c r="B7990" s="1">
        <v>70</v>
      </c>
      <c r="C7990" t="s">
        <v>16776</v>
      </c>
      <c r="D7990">
        <v>12457582</v>
      </c>
      <c r="E7990" t="s">
        <v>3452</v>
      </c>
      <c r="F7990" t="s">
        <v>1363</v>
      </c>
      <c r="G7990" t="s">
        <v>1364</v>
      </c>
      <c r="H7990" s="3" t="s">
        <v>1649</v>
      </c>
      <c r="I7990">
        <v>2020</v>
      </c>
      <c r="J7990" s="15" t="s">
        <v>3521</v>
      </c>
      <c r="K7990">
        <v>2020</v>
      </c>
      <c r="L7990" t="s">
        <v>1367</v>
      </c>
      <c r="M7990" t="s">
        <v>16925</v>
      </c>
      <c r="N7990" t="s">
        <v>16926</v>
      </c>
      <c r="O7990">
        <v>26600000000</v>
      </c>
      <c r="P7990" t="s">
        <v>16927</v>
      </c>
      <c r="Q7990">
        <f t="shared" si="138"/>
        <v>1000</v>
      </c>
      <c r="R7990">
        <v>39796558</v>
      </c>
      <c r="S7990" t="s">
        <v>1880</v>
      </c>
      <c r="T7990" t="s">
        <v>16978</v>
      </c>
      <c r="U7990" s="75">
        <v>1000</v>
      </c>
      <c r="V7990">
        <v>0.78</v>
      </c>
      <c r="W7990">
        <v>780</v>
      </c>
      <c r="AH7990" s="16"/>
      <c r="AI7990" t="s">
        <v>1375</v>
      </c>
    </row>
    <row r="7991" spans="1:35" x14ac:dyDescent="0.25">
      <c r="A7991" t="s">
        <v>16979</v>
      </c>
      <c r="B7991" s="1">
        <v>70</v>
      </c>
      <c r="C7991" t="s">
        <v>16776</v>
      </c>
      <c r="D7991">
        <v>12474789</v>
      </c>
      <c r="E7991" t="s">
        <v>16959</v>
      </c>
      <c r="F7991" t="s">
        <v>1363</v>
      </c>
      <c r="G7991" t="s">
        <v>1391</v>
      </c>
      <c r="H7991" s="3" t="s">
        <v>3521</v>
      </c>
      <c r="I7991">
        <v>2020</v>
      </c>
      <c r="J7991" s="15" t="s">
        <v>16980</v>
      </c>
      <c r="K7991">
        <v>2020</v>
      </c>
      <c r="L7991" t="s">
        <v>1367</v>
      </c>
      <c r="M7991" t="s">
        <v>16925</v>
      </c>
      <c r="N7991" t="s">
        <v>16926</v>
      </c>
      <c r="O7991">
        <v>26600000000</v>
      </c>
      <c r="P7991" t="s">
        <v>16940</v>
      </c>
      <c r="Q7991">
        <f t="shared" si="138"/>
        <v>250</v>
      </c>
      <c r="R7991">
        <v>39796558</v>
      </c>
      <c r="S7991" t="s">
        <v>1880</v>
      </c>
      <c r="T7991" t="s">
        <v>10109</v>
      </c>
      <c r="U7991" s="75">
        <v>250</v>
      </c>
      <c r="V7991">
        <v>0.78</v>
      </c>
      <c r="W7991">
        <v>195</v>
      </c>
      <c r="AH7991" s="16"/>
      <c r="AI7991" t="s">
        <v>1375</v>
      </c>
    </row>
    <row r="7992" spans="1:35" x14ac:dyDescent="0.25">
      <c r="A7992" t="s">
        <v>16981</v>
      </c>
      <c r="B7992" s="1">
        <v>70</v>
      </c>
      <c r="C7992" t="s">
        <v>16776</v>
      </c>
      <c r="D7992">
        <v>12579920</v>
      </c>
      <c r="E7992" t="s">
        <v>16982</v>
      </c>
      <c r="F7992" t="s">
        <v>1363</v>
      </c>
      <c r="G7992" t="s">
        <v>1391</v>
      </c>
      <c r="H7992" s="3" t="s">
        <v>3527</v>
      </c>
      <c r="I7992">
        <v>2020</v>
      </c>
      <c r="J7992" s="15" t="s">
        <v>3528</v>
      </c>
      <c r="K7992">
        <v>2020</v>
      </c>
      <c r="L7992" t="s">
        <v>1367</v>
      </c>
      <c r="M7992" t="s">
        <v>16925</v>
      </c>
      <c r="N7992" t="s">
        <v>16926</v>
      </c>
      <c r="O7992">
        <v>26600000000</v>
      </c>
      <c r="P7992" t="s">
        <v>16940</v>
      </c>
      <c r="Q7992">
        <f t="shared" si="138"/>
        <v>21041</v>
      </c>
      <c r="R7992">
        <v>39796558</v>
      </c>
      <c r="S7992" t="s">
        <v>1880</v>
      </c>
      <c r="T7992" t="s">
        <v>16983</v>
      </c>
      <c r="U7992" s="75">
        <v>21041</v>
      </c>
      <c r="V7992">
        <v>0.78</v>
      </c>
      <c r="W7992">
        <v>16411.98</v>
      </c>
      <c r="AH7992" s="16"/>
      <c r="AI7992" t="s">
        <v>1375</v>
      </c>
    </row>
    <row r="7993" spans="1:35" x14ac:dyDescent="0.25">
      <c r="A7993" t="s">
        <v>16984</v>
      </c>
      <c r="B7993" s="1">
        <v>70</v>
      </c>
      <c r="C7993" t="s">
        <v>16776</v>
      </c>
      <c r="D7993">
        <v>12587249</v>
      </c>
      <c r="E7993" t="s">
        <v>16985</v>
      </c>
      <c r="F7993" t="s">
        <v>1363</v>
      </c>
      <c r="G7993" t="s">
        <v>1391</v>
      </c>
      <c r="H7993" s="3" t="s">
        <v>3527</v>
      </c>
      <c r="I7993">
        <v>2020</v>
      </c>
      <c r="J7993" s="15" t="s">
        <v>3528</v>
      </c>
      <c r="K7993">
        <v>2020</v>
      </c>
      <c r="L7993" t="s">
        <v>1367</v>
      </c>
      <c r="M7993" t="s">
        <v>16925</v>
      </c>
      <c r="N7993" t="s">
        <v>16926</v>
      </c>
      <c r="O7993">
        <v>26600000000</v>
      </c>
      <c r="P7993" t="s">
        <v>16940</v>
      </c>
      <c r="Q7993">
        <f t="shared" si="138"/>
        <v>500</v>
      </c>
      <c r="R7993">
        <v>39796558</v>
      </c>
      <c r="S7993" t="s">
        <v>1880</v>
      </c>
      <c r="T7993" t="s">
        <v>16986</v>
      </c>
      <c r="U7993" s="75">
        <v>500</v>
      </c>
      <c r="V7993">
        <v>0.78</v>
      </c>
      <c r="W7993">
        <v>390</v>
      </c>
      <c r="AH7993" s="16"/>
      <c r="AI7993" t="s">
        <v>1375</v>
      </c>
    </row>
    <row r="7994" spans="1:35" x14ac:dyDescent="0.25">
      <c r="A7994" t="s">
        <v>16987</v>
      </c>
      <c r="B7994" s="1">
        <v>70</v>
      </c>
      <c r="C7994" t="s">
        <v>16776</v>
      </c>
      <c r="D7994">
        <v>12573736</v>
      </c>
      <c r="E7994" t="s">
        <v>16988</v>
      </c>
      <c r="F7994" t="s">
        <v>1363</v>
      </c>
      <c r="G7994" t="s">
        <v>1391</v>
      </c>
      <c r="H7994" s="3" t="s">
        <v>3527</v>
      </c>
      <c r="I7994">
        <v>2020</v>
      </c>
      <c r="J7994" s="15" t="s">
        <v>3528</v>
      </c>
      <c r="K7994">
        <v>2020</v>
      </c>
      <c r="L7994" t="s">
        <v>1367</v>
      </c>
      <c r="M7994" t="s">
        <v>16925</v>
      </c>
      <c r="N7994" t="s">
        <v>16926</v>
      </c>
      <c r="O7994">
        <v>26600000000</v>
      </c>
      <c r="P7994" t="s">
        <v>16940</v>
      </c>
      <c r="Q7994">
        <f t="shared" si="138"/>
        <v>1200</v>
      </c>
      <c r="R7994">
        <v>39796558</v>
      </c>
      <c r="S7994" t="s">
        <v>1880</v>
      </c>
      <c r="T7994" t="s">
        <v>10109</v>
      </c>
      <c r="U7994" s="75">
        <v>1200</v>
      </c>
      <c r="V7994">
        <v>0.78</v>
      </c>
      <c r="W7994">
        <v>936</v>
      </c>
      <c r="AH7994" s="16"/>
      <c r="AI7994" t="s">
        <v>1375</v>
      </c>
    </row>
    <row r="7995" spans="1:35" x14ac:dyDescent="0.25">
      <c r="A7995" t="s">
        <v>16989</v>
      </c>
      <c r="B7995" s="1">
        <v>70</v>
      </c>
      <c r="C7995" t="s">
        <v>16776</v>
      </c>
      <c r="D7995">
        <v>13181785</v>
      </c>
      <c r="E7995" t="s">
        <v>16985</v>
      </c>
      <c r="F7995" t="s">
        <v>1363</v>
      </c>
      <c r="G7995" t="s">
        <v>1391</v>
      </c>
      <c r="H7995" s="3" t="s">
        <v>16990</v>
      </c>
      <c r="I7995">
        <v>2020</v>
      </c>
      <c r="J7995" s="15" t="s">
        <v>10140</v>
      </c>
      <c r="K7995">
        <v>2020</v>
      </c>
      <c r="L7995" t="s">
        <v>1367</v>
      </c>
      <c r="M7995" t="s">
        <v>16925</v>
      </c>
      <c r="N7995" t="s">
        <v>16926</v>
      </c>
      <c r="O7995">
        <v>26600000000</v>
      </c>
      <c r="P7995" t="s">
        <v>16940</v>
      </c>
      <c r="Q7995">
        <f t="shared" si="138"/>
        <v>400</v>
      </c>
      <c r="R7995">
        <v>2937913</v>
      </c>
      <c r="S7995" t="s">
        <v>2477</v>
      </c>
      <c r="T7995" t="s">
        <v>16991</v>
      </c>
      <c r="U7995" s="75">
        <v>400</v>
      </c>
      <c r="V7995">
        <v>3.49</v>
      </c>
      <c r="W7995">
        <v>1396</v>
      </c>
      <c r="AH7995" s="16"/>
      <c r="AI7995" t="s">
        <v>1375</v>
      </c>
    </row>
    <row r="7996" spans="1:35" x14ac:dyDescent="0.25">
      <c r="A7996" t="s">
        <v>16992</v>
      </c>
      <c r="B7996" s="1">
        <v>70</v>
      </c>
      <c r="C7996" t="s">
        <v>16776</v>
      </c>
      <c r="D7996">
        <v>15323099</v>
      </c>
      <c r="E7996" t="s">
        <v>11226</v>
      </c>
      <c r="F7996" t="s">
        <v>1363</v>
      </c>
      <c r="G7996" t="s">
        <v>1364</v>
      </c>
      <c r="H7996" s="3" t="s">
        <v>1453</v>
      </c>
      <c r="I7996">
        <v>2021</v>
      </c>
      <c r="J7996" s="15" t="s">
        <v>4384</v>
      </c>
      <c r="K7996">
        <v>2021</v>
      </c>
      <c r="L7996" t="s">
        <v>1367</v>
      </c>
      <c r="M7996" t="s">
        <v>16925</v>
      </c>
      <c r="N7996" t="s">
        <v>16926</v>
      </c>
      <c r="O7996">
        <v>26600000000</v>
      </c>
      <c r="P7996" t="s">
        <v>16927</v>
      </c>
      <c r="Q7996">
        <f t="shared" si="138"/>
        <v>1000</v>
      </c>
      <c r="R7996">
        <v>41296184</v>
      </c>
      <c r="S7996" t="s">
        <v>2199</v>
      </c>
      <c r="T7996" t="s">
        <v>1379</v>
      </c>
      <c r="U7996" s="75">
        <v>1000</v>
      </c>
      <c r="V7996">
        <v>1.5</v>
      </c>
      <c r="W7996">
        <v>1500</v>
      </c>
      <c r="AH7996" s="16"/>
      <c r="AI7996" t="s">
        <v>1375</v>
      </c>
    </row>
    <row r="7997" spans="1:35" x14ac:dyDescent="0.25">
      <c r="A7997" t="s">
        <v>16993</v>
      </c>
      <c r="B7997" s="1">
        <v>70</v>
      </c>
      <c r="C7997" t="s">
        <v>16776</v>
      </c>
      <c r="D7997">
        <v>13873075</v>
      </c>
      <c r="E7997" t="s">
        <v>16994</v>
      </c>
      <c r="F7997" t="s">
        <v>1363</v>
      </c>
      <c r="G7997" t="s">
        <v>1391</v>
      </c>
      <c r="H7997" s="3" t="s">
        <v>10156</v>
      </c>
      <c r="I7997">
        <v>2021</v>
      </c>
      <c r="J7997" s="15" t="s">
        <v>10157</v>
      </c>
      <c r="K7997">
        <v>2021</v>
      </c>
      <c r="L7997" t="s">
        <v>1622</v>
      </c>
      <c r="M7997" t="s">
        <v>16925</v>
      </c>
      <c r="N7997" t="s">
        <v>16926</v>
      </c>
      <c r="O7997">
        <v>26600000000</v>
      </c>
      <c r="P7997" t="s">
        <v>16940</v>
      </c>
      <c r="Q7997">
        <f t="shared" si="138"/>
        <v>4500</v>
      </c>
      <c r="R7997">
        <v>79254632</v>
      </c>
      <c r="S7997" t="s">
        <v>3958</v>
      </c>
      <c r="T7997" t="s">
        <v>587</v>
      </c>
      <c r="U7997" s="75">
        <v>4500</v>
      </c>
      <c r="V7997">
        <v>1.18</v>
      </c>
      <c r="W7997">
        <v>5310</v>
      </c>
      <c r="AH7997" s="16"/>
      <c r="AI7997" t="s">
        <v>1375</v>
      </c>
    </row>
    <row r="7998" spans="1:35" x14ac:dyDescent="0.25">
      <c r="A7998" t="s">
        <v>16995</v>
      </c>
      <c r="B7998" s="1">
        <v>70</v>
      </c>
      <c r="C7998" t="s">
        <v>16776</v>
      </c>
      <c r="D7998">
        <v>13873075</v>
      </c>
      <c r="E7998" t="s">
        <v>16994</v>
      </c>
      <c r="F7998" t="s">
        <v>1363</v>
      </c>
      <c r="G7998" t="s">
        <v>1391</v>
      </c>
      <c r="H7998" s="3" t="s">
        <v>10156</v>
      </c>
      <c r="I7998">
        <v>2021</v>
      </c>
      <c r="J7998" s="15" t="s">
        <v>10157</v>
      </c>
      <c r="K7998">
        <v>2021</v>
      </c>
      <c r="L7998" t="s">
        <v>1622</v>
      </c>
      <c r="M7998" t="s">
        <v>16925</v>
      </c>
      <c r="N7998" t="s">
        <v>16926</v>
      </c>
      <c r="O7998">
        <v>26600000000</v>
      </c>
      <c r="P7998" t="s">
        <v>16940</v>
      </c>
      <c r="Q7998">
        <f t="shared" si="138"/>
        <v>4500</v>
      </c>
      <c r="R7998">
        <v>39796558</v>
      </c>
      <c r="S7998" t="s">
        <v>1880</v>
      </c>
      <c r="T7998" t="s">
        <v>16996</v>
      </c>
      <c r="U7998" s="75">
        <v>4500</v>
      </c>
      <c r="V7998">
        <v>0.85</v>
      </c>
      <c r="W7998">
        <v>3825</v>
      </c>
      <c r="AH7998" s="16"/>
      <c r="AI7998" t="s">
        <v>1375</v>
      </c>
    </row>
    <row r="7999" spans="1:35" x14ac:dyDescent="0.25">
      <c r="A7999" t="s">
        <v>16997</v>
      </c>
      <c r="B7999" s="1">
        <v>70</v>
      </c>
      <c r="C7999" t="s">
        <v>16776</v>
      </c>
      <c r="D7999">
        <v>13283561</v>
      </c>
      <c r="E7999" t="s">
        <v>16998</v>
      </c>
      <c r="F7999" t="s">
        <v>1363</v>
      </c>
      <c r="G7999" t="s">
        <v>1364</v>
      </c>
      <c r="H7999" s="3" t="s">
        <v>11025</v>
      </c>
      <c r="I7999">
        <v>2020</v>
      </c>
      <c r="J7999" s="15" t="s">
        <v>3545</v>
      </c>
      <c r="K7999">
        <v>2020</v>
      </c>
      <c r="L7999" t="s">
        <v>1367</v>
      </c>
      <c r="M7999" t="s">
        <v>16925</v>
      </c>
      <c r="N7999" t="s">
        <v>16926</v>
      </c>
      <c r="O7999">
        <v>26600000000</v>
      </c>
      <c r="P7999" t="s">
        <v>16927</v>
      </c>
      <c r="Q7999">
        <f t="shared" si="138"/>
        <v>500</v>
      </c>
      <c r="R7999">
        <v>2937913</v>
      </c>
      <c r="S7999" t="s">
        <v>2477</v>
      </c>
      <c r="T7999" t="s">
        <v>1379</v>
      </c>
      <c r="U7999" s="75">
        <v>500</v>
      </c>
      <c r="V7999">
        <v>2.98</v>
      </c>
      <c r="W7999">
        <v>1490</v>
      </c>
      <c r="AH7999" s="16"/>
      <c r="AI7999" t="s">
        <v>1375</v>
      </c>
    </row>
    <row r="8000" spans="1:35" x14ac:dyDescent="0.25">
      <c r="A8000" t="s">
        <v>16999</v>
      </c>
      <c r="B8000" s="1">
        <v>70</v>
      </c>
      <c r="C8000" t="s">
        <v>16776</v>
      </c>
      <c r="D8000">
        <v>13277391</v>
      </c>
      <c r="E8000" t="s">
        <v>17000</v>
      </c>
      <c r="F8000" t="s">
        <v>1363</v>
      </c>
      <c r="G8000" t="s">
        <v>1391</v>
      </c>
      <c r="H8000" s="3" t="s">
        <v>10167</v>
      </c>
      <c r="I8000">
        <v>2020</v>
      </c>
      <c r="J8000" s="15" t="s">
        <v>10162</v>
      </c>
      <c r="K8000">
        <v>2020</v>
      </c>
      <c r="L8000" t="s">
        <v>1367</v>
      </c>
      <c r="M8000" t="s">
        <v>16925</v>
      </c>
      <c r="N8000" t="s">
        <v>16926</v>
      </c>
      <c r="O8000">
        <v>26600000000</v>
      </c>
      <c r="P8000" t="s">
        <v>16940</v>
      </c>
      <c r="Q8000">
        <f t="shared" si="138"/>
        <v>2200</v>
      </c>
      <c r="R8000">
        <v>2937913</v>
      </c>
      <c r="S8000" t="s">
        <v>2477</v>
      </c>
      <c r="T8000" t="s">
        <v>1379</v>
      </c>
      <c r="U8000" s="75">
        <v>2200</v>
      </c>
      <c r="V8000">
        <v>2.98</v>
      </c>
      <c r="W8000">
        <v>6556</v>
      </c>
      <c r="AH8000" s="16"/>
      <c r="AI8000" t="s">
        <v>1375</v>
      </c>
    </row>
    <row r="8001" spans="1:35" x14ac:dyDescent="0.25">
      <c r="A8001" t="s">
        <v>17001</v>
      </c>
      <c r="B8001" s="1">
        <v>70</v>
      </c>
      <c r="C8001" t="s">
        <v>16776</v>
      </c>
      <c r="D8001">
        <v>13295985</v>
      </c>
      <c r="E8001" t="s">
        <v>16959</v>
      </c>
      <c r="F8001" t="s">
        <v>1363</v>
      </c>
      <c r="G8001" t="s">
        <v>1391</v>
      </c>
      <c r="H8001" s="3" t="s">
        <v>3545</v>
      </c>
      <c r="I8001">
        <v>2020</v>
      </c>
      <c r="J8001" s="15" t="s">
        <v>3546</v>
      </c>
      <c r="K8001">
        <v>2020</v>
      </c>
      <c r="L8001" t="s">
        <v>1367</v>
      </c>
      <c r="M8001" t="s">
        <v>16925</v>
      </c>
      <c r="N8001" t="s">
        <v>16926</v>
      </c>
      <c r="O8001">
        <v>26600000000</v>
      </c>
      <c r="P8001" t="s">
        <v>16940</v>
      </c>
      <c r="Q8001">
        <f t="shared" si="138"/>
        <v>155</v>
      </c>
      <c r="R8001">
        <v>39796558</v>
      </c>
      <c r="S8001" t="s">
        <v>1880</v>
      </c>
      <c r="T8001" t="s">
        <v>587</v>
      </c>
      <c r="U8001" s="75">
        <v>155</v>
      </c>
      <c r="V8001">
        <v>0.73</v>
      </c>
      <c r="W8001">
        <v>113.15</v>
      </c>
      <c r="AH8001" s="16"/>
      <c r="AI8001" t="s">
        <v>1375</v>
      </c>
    </row>
    <row r="8002" spans="1:35" x14ac:dyDescent="0.25">
      <c r="A8002" t="s">
        <v>17002</v>
      </c>
      <c r="B8002" s="1">
        <v>70</v>
      </c>
      <c r="C8002" t="s">
        <v>16776</v>
      </c>
      <c r="D8002">
        <v>13295985</v>
      </c>
      <c r="E8002" t="s">
        <v>16959</v>
      </c>
      <c r="F8002" t="s">
        <v>1363</v>
      </c>
      <c r="G8002" t="s">
        <v>1391</v>
      </c>
      <c r="H8002" s="3" t="s">
        <v>3545</v>
      </c>
      <c r="I8002">
        <v>2020</v>
      </c>
      <c r="J8002" s="15" t="s">
        <v>3546</v>
      </c>
      <c r="K8002">
        <v>2020</v>
      </c>
      <c r="L8002" t="s">
        <v>1367</v>
      </c>
      <c r="M8002" t="s">
        <v>16925</v>
      </c>
      <c r="N8002" t="s">
        <v>16926</v>
      </c>
      <c r="O8002">
        <v>26600000000</v>
      </c>
      <c r="P8002" t="s">
        <v>16940</v>
      </c>
      <c r="Q8002">
        <f t="shared" ref="Q8002:Q8065" si="139">U8002</f>
        <v>155</v>
      </c>
      <c r="R8002">
        <v>2937913</v>
      </c>
      <c r="S8002" t="s">
        <v>2477</v>
      </c>
      <c r="T8002" t="s">
        <v>1379</v>
      </c>
      <c r="U8002" s="75">
        <v>155</v>
      </c>
      <c r="V8002">
        <v>2.98</v>
      </c>
      <c r="W8002">
        <v>461.9</v>
      </c>
      <c r="AH8002" s="16"/>
      <c r="AI8002" t="s">
        <v>1375</v>
      </c>
    </row>
    <row r="8003" spans="1:35" x14ac:dyDescent="0.25">
      <c r="A8003" t="s">
        <v>17003</v>
      </c>
      <c r="B8003" s="1">
        <v>70</v>
      </c>
      <c r="C8003" t="s">
        <v>16776</v>
      </c>
      <c r="D8003">
        <v>15036448</v>
      </c>
      <c r="E8003" t="s">
        <v>16966</v>
      </c>
      <c r="F8003" t="s">
        <v>1363</v>
      </c>
      <c r="G8003" t="s">
        <v>1391</v>
      </c>
      <c r="H8003" s="3" t="s">
        <v>2021</v>
      </c>
      <c r="I8003">
        <v>2021</v>
      </c>
      <c r="J8003" s="15" t="s">
        <v>1890</v>
      </c>
      <c r="K8003">
        <v>2021</v>
      </c>
      <c r="L8003" t="s">
        <v>1622</v>
      </c>
      <c r="M8003" t="s">
        <v>16925</v>
      </c>
      <c r="N8003" t="s">
        <v>16926</v>
      </c>
      <c r="O8003">
        <v>26600000000</v>
      </c>
      <c r="P8003" t="s">
        <v>16940</v>
      </c>
      <c r="Q8003">
        <f t="shared" si="139"/>
        <v>900</v>
      </c>
      <c r="R8003">
        <v>39796558</v>
      </c>
      <c r="S8003" t="s">
        <v>1880</v>
      </c>
      <c r="T8003" t="s">
        <v>1379</v>
      </c>
      <c r="U8003" s="75">
        <v>900</v>
      </c>
      <c r="V8003">
        <v>0.73</v>
      </c>
      <c r="W8003">
        <v>657</v>
      </c>
      <c r="AH8003" s="16"/>
      <c r="AI8003" t="s">
        <v>1375</v>
      </c>
    </row>
    <row r="8004" spans="1:35" x14ac:dyDescent="0.25">
      <c r="A8004" t="s">
        <v>17004</v>
      </c>
      <c r="B8004" s="1">
        <v>70</v>
      </c>
      <c r="C8004" t="s">
        <v>16776</v>
      </c>
      <c r="D8004">
        <v>15042480</v>
      </c>
      <c r="E8004" t="s">
        <v>17005</v>
      </c>
      <c r="F8004" t="s">
        <v>1363</v>
      </c>
      <c r="G8004" t="s">
        <v>1364</v>
      </c>
      <c r="H8004" s="3" t="s">
        <v>2021</v>
      </c>
      <c r="I8004">
        <v>2021</v>
      </c>
      <c r="J8004" s="15" t="s">
        <v>1890</v>
      </c>
      <c r="K8004">
        <v>2021</v>
      </c>
      <c r="L8004" t="s">
        <v>1367</v>
      </c>
      <c r="M8004" t="s">
        <v>16925</v>
      </c>
      <c r="N8004" t="s">
        <v>16926</v>
      </c>
      <c r="O8004">
        <v>26600000000</v>
      </c>
      <c r="P8004" t="s">
        <v>16927</v>
      </c>
      <c r="Q8004">
        <f t="shared" si="139"/>
        <v>1000</v>
      </c>
      <c r="R8004" t="s">
        <v>16799</v>
      </c>
      <c r="S8004" t="s">
        <v>16800</v>
      </c>
      <c r="T8004" t="s">
        <v>587</v>
      </c>
      <c r="U8004" s="75">
        <v>1000</v>
      </c>
      <c r="V8004">
        <v>1</v>
      </c>
      <c r="W8004">
        <v>1000</v>
      </c>
      <c r="AH8004" s="16"/>
      <c r="AI8004" t="s">
        <v>1375</v>
      </c>
    </row>
    <row r="8005" spans="1:35" x14ac:dyDescent="0.25">
      <c r="A8005" t="s">
        <v>17006</v>
      </c>
      <c r="B8005" s="1">
        <v>70</v>
      </c>
      <c r="C8005" t="s">
        <v>16776</v>
      </c>
      <c r="D8005">
        <v>15042480</v>
      </c>
      <c r="E8005" t="s">
        <v>17005</v>
      </c>
      <c r="F8005" t="s">
        <v>1363</v>
      </c>
      <c r="G8005" t="s">
        <v>1364</v>
      </c>
      <c r="H8005" s="3" t="s">
        <v>2021</v>
      </c>
      <c r="I8005">
        <v>2021</v>
      </c>
      <c r="J8005" s="15" t="s">
        <v>1890</v>
      </c>
      <c r="K8005">
        <v>2021</v>
      </c>
      <c r="L8005" t="s">
        <v>1367</v>
      </c>
      <c r="M8005" t="s">
        <v>16925</v>
      </c>
      <c r="N8005" t="s">
        <v>16926</v>
      </c>
      <c r="O8005">
        <v>26600000000</v>
      </c>
      <c r="P8005" t="s">
        <v>16927</v>
      </c>
      <c r="Q8005">
        <f t="shared" si="139"/>
        <v>1000</v>
      </c>
      <c r="R8005">
        <v>39796558</v>
      </c>
      <c r="S8005" t="s">
        <v>1880</v>
      </c>
      <c r="T8005" t="s">
        <v>16957</v>
      </c>
      <c r="U8005" s="75">
        <v>1000</v>
      </c>
      <c r="V8005">
        <v>0.73</v>
      </c>
      <c r="W8005">
        <v>730</v>
      </c>
      <c r="AH8005" s="16"/>
      <c r="AI8005" t="s">
        <v>1375</v>
      </c>
    </row>
    <row r="8006" spans="1:35" x14ac:dyDescent="0.25">
      <c r="A8006" t="s">
        <v>17007</v>
      </c>
      <c r="B8006" s="1">
        <v>70</v>
      </c>
      <c r="C8006" t="s">
        <v>16776</v>
      </c>
      <c r="D8006">
        <v>15218627</v>
      </c>
      <c r="E8006" t="s">
        <v>17008</v>
      </c>
      <c r="F8006" t="s">
        <v>1363</v>
      </c>
      <c r="G8006" t="s">
        <v>1757</v>
      </c>
      <c r="H8006" s="3" t="s">
        <v>4480</v>
      </c>
      <c r="I8006">
        <v>2021</v>
      </c>
      <c r="J8006" s="15" t="s">
        <v>4873</v>
      </c>
      <c r="K8006">
        <v>2021</v>
      </c>
      <c r="L8006" t="s">
        <v>1367</v>
      </c>
      <c r="M8006" t="s">
        <v>16925</v>
      </c>
      <c r="N8006" t="s">
        <v>16926</v>
      </c>
      <c r="O8006">
        <v>26600000000</v>
      </c>
      <c r="P8006" t="s">
        <v>16940</v>
      </c>
      <c r="Q8006">
        <f t="shared" si="139"/>
        <v>5000</v>
      </c>
      <c r="R8006">
        <v>2937913</v>
      </c>
      <c r="S8006" t="s">
        <v>2477</v>
      </c>
      <c r="T8006" t="s">
        <v>17009</v>
      </c>
      <c r="U8006" s="75">
        <v>5000</v>
      </c>
      <c r="V8006">
        <v>3.98</v>
      </c>
      <c r="W8006">
        <v>19900</v>
      </c>
      <c r="AH8006" s="16"/>
      <c r="AI8006" t="s">
        <v>1375</v>
      </c>
    </row>
    <row r="8007" spans="1:35" x14ac:dyDescent="0.25">
      <c r="A8007" t="s">
        <v>17010</v>
      </c>
      <c r="B8007" s="1">
        <v>70</v>
      </c>
      <c r="C8007" t="s">
        <v>16776</v>
      </c>
      <c r="D8007">
        <v>15218627</v>
      </c>
      <c r="E8007" t="s">
        <v>17008</v>
      </c>
      <c r="F8007" t="s">
        <v>1363</v>
      </c>
      <c r="G8007" t="s">
        <v>1757</v>
      </c>
      <c r="H8007" s="3" t="s">
        <v>4480</v>
      </c>
      <c r="I8007">
        <v>2021</v>
      </c>
      <c r="J8007" s="15" t="s">
        <v>4873</v>
      </c>
      <c r="K8007">
        <v>2021</v>
      </c>
      <c r="L8007" t="s">
        <v>1367</v>
      </c>
      <c r="M8007" t="s">
        <v>16925</v>
      </c>
      <c r="N8007" t="s">
        <v>16926</v>
      </c>
      <c r="O8007">
        <v>26600000000</v>
      </c>
      <c r="P8007" t="s">
        <v>16940</v>
      </c>
      <c r="Q8007">
        <f t="shared" si="139"/>
        <v>5000</v>
      </c>
      <c r="R8007">
        <v>12114790</v>
      </c>
      <c r="S8007" t="s">
        <v>11836</v>
      </c>
      <c r="T8007" t="s">
        <v>17011</v>
      </c>
      <c r="U8007" s="75">
        <v>5000</v>
      </c>
      <c r="V8007">
        <v>2.5</v>
      </c>
      <c r="W8007">
        <v>12500</v>
      </c>
      <c r="AH8007" s="16"/>
      <c r="AI8007" t="s">
        <v>1375</v>
      </c>
    </row>
    <row r="8008" spans="1:35" x14ac:dyDescent="0.25">
      <c r="A8008" t="s">
        <v>17012</v>
      </c>
      <c r="B8008" s="1">
        <v>70</v>
      </c>
      <c r="C8008" t="s">
        <v>16776</v>
      </c>
      <c r="D8008">
        <v>15237656</v>
      </c>
      <c r="E8008" t="s">
        <v>17013</v>
      </c>
      <c r="F8008" t="s">
        <v>1363</v>
      </c>
      <c r="G8008" t="s">
        <v>1364</v>
      </c>
      <c r="H8008" s="3" t="s">
        <v>4041</v>
      </c>
      <c r="I8008">
        <v>2021</v>
      </c>
      <c r="J8008" s="15" t="s">
        <v>10224</v>
      </c>
      <c r="K8008">
        <v>2021</v>
      </c>
      <c r="L8008" t="s">
        <v>1367</v>
      </c>
      <c r="M8008" t="s">
        <v>16925</v>
      </c>
      <c r="N8008" t="s">
        <v>16926</v>
      </c>
      <c r="O8008">
        <v>26600000000</v>
      </c>
      <c r="P8008" t="s">
        <v>16927</v>
      </c>
      <c r="Q8008">
        <f t="shared" si="139"/>
        <v>16250</v>
      </c>
      <c r="R8008">
        <v>77443446</v>
      </c>
      <c r="S8008" t="s">
        <v>11832</v>
      </c>
      <c r="T8008" t="s">
        <v>587</v>
      </c>
      <c r="U8008" s="75">
        <v>16250</v>
      </c>
      <c r="V8008">
        <v>1.5</v>
      </c>
      <c r="W8008">
        <v>24375</v>
      </c>
      <c r="AH8008" s="16"/>
      <c r="AI8008" t="s">
        <v>1375</v>
      </c>
    </row>
    <row r="8009" spans="1:35" x14ac:dyDescent="0.25">
      <c r="A8009" t="s">
        <v>17014</v>
      </c>
      <c r="B8009" s="1">
        <v>70</v>
      </c>
      <c r="C8009" t="s">
        <v>16776</v>
      </c>
      <c r="D8009">
        <v>15237656</v>
      </c>
      <c r="E8009" t="s">
        <v>17013</v>
      </c>
      <c r="F8009" t="s">
        <v>1363</v>
      </c>
      <c r="G8009" t="s">
        <v>1364</v>
      </c>
      <c r="H8009" s="3" t="s">
        <v>4041</v>
      </c>
      <c r="I8009">
        <v>2021</v>
      </c>
      <c r="J8009" s="15" t="s">
        <v>10224</v>
      </c>
      <c r="K8009">
        <v>2021</v>
      </c>
      <c r="L8009" t="s">
        <v>1367</v>
      </c>
      <c r="M8009" t="s">
        <v>16925</v>
      </c>
      <c r="N8009" t="s">
        <v>16926</v>
      </c>
      <c r="O8009">
        <v>26600000000</v>
      </c>
      <c r="P8009" t="s">
        <v>16927</v>
      </c>
      <c r="Q8009">
        <f t="shared" si="139"/>
        <v>16250</v>
      </c>
      <c r="R8009">
        <v>41296184</v>
      </c>
      <c r="S8009" t="s">
        <v>2199</v>
      </c>
      <c r="T8009" t="s">
        <v>1379</v>
      </c>
      <c r="U8009" s="75">
        <v>16250</v>
      </c>
      <c r="V8009">
        <v>1.3</v>
      </c>
      <c r="W8009">
        <v>21125</v>
      </c>
      <c r="AH8009" s="16"/>
      <c r="AI8009" t="s">
        <v>1375</v>
      </c>
    </row>
    <row r="8010" spans="1:35" x14ac:dyDescent="0.25">
      <c r="A8010" t="s">
        <v>17015</v>
      </c>
      <c r="B8010" s="1">
        <v>70</v>
      </c>
      <c r="C8010" t="s">
        <v>16776</v>
      </c>
      <c r="D8010">
        <v>16042840</v>
      </c>
      <c r="E8010" t="s">
        <v>17016</v>
      </c>
      <c r="F8010" t="s">
        <v>1363</v>
      </c>
      <c r="G8010" t="s">
        <v>1391</v>
      </c>
      <c r="H8010" s="3" t="s">
        <v>4532</v>
      </c>
      <c r="I8010">
        <v>2021</v>
      </c>
      <c r="J8010" s="15" t="s">
        <v>4533</v>
      </c>
      <c r="K8010">
        <v>2021</v>
      </c>
      <c r="L8010" t="s">
        <v>1367</v>
      </c>
      <c r="M8010" t="s">
        <v>16925</v>
      </c>
      <c r="N8010" t="s">
        <v>16926</v>
      </c>
      <c r="O8010">
        <v>26600000000</v>
      </c>
      <c r="P8010" t="s">
        <v>16940</v>
      </c>
      <c r="Q8010">
        <f t="shared" si="139"/>
        <v>3171</v>
      </c>
      <c r="R8010" t="s">
        <v>16799</v>
      </c>
      <c r="S8010" t="s">
        <v>16800</v>
      </c>
      <c r="T8010" t="s">
        <v>587</v>
      </c>
      <c r="U8010" s="75">
        <v>3171</v>
      </c>
      <c r="V8010">
        <v>2</v>
      </c>
      <c r="W8010">
        <v>6342</v>
      </c>
      <c r="AH8010" s="16"/>
      <c r="AI8010" t="s">
        <v>1375</v>
      </c>
    </row>
    <row r="8011" spans="1:35" x14ac:dyDescent="0.25">
      <c r="A8011" t="s">
        <v>17017</v>
      </c>
      <c r="B8011" s="1">
        <v>70</v>
      </c>
      <c r="C8011" t="s">
        <v>16776</v>
      </c>
      <c r="D8011">
        <v>13902377</v>
      </c>
      <c r="E8011" t="s">
        <v>17018</v>
      </c>
      <c r="F8011" t="s">
        <v>1363</v>
      </c>
      <c r="G8011" t="s">
        <v>1391</v>
      </c>
      <c r="H8011" s="3" t="s">
        <v>1751</v>
      </c>
      <c r="I8011">
        <v>2021</v>
      </c>
      <c r="J8011" s="15" t="s">
        <v>1752</v>
      </c>
      <c r="K8011">
        <v>2021</v>
      </c>
      <c r="L8011" t="s">
        <v>1367</v>
      </c>
      <c r="M8011" t="s">
        <v>16925</v>
      </c>
      <c r="N8011" t="s">
        <v>16926</v>
      </c>
      <c r="O8011">
        <v>26600000000</v>
      </c>
      <c r="P8011" t="s">
        <v>16940</v>
      </c>
      <c r="Q8011">
        <f t="shared" si="139"/>
        <v>2500</v>
      </c>
      <c r="R8011">
        <v>79254632</v>
      </c>
      <c r="S8011" t="s">
        <v>3958</v>
      </c>
      <c r="T8011" t="s">
        <v>587</v>
      </c>
      <c r="U8011" s="75">
        <v>2500</v>
      </c>
      <c r="V8011">
        <v>1.39</v>
      </c>
      <c r="W8011">
        <v>3475</v>
      </c>
      <c r="AH8011" s="16"/>
      <c r="AI8011" t="s">
        <v>1375</v>
      </c>
    </row>
    <row r="8012" spans="1:35" x14ac:dyDescent="0.25">
      <c r="A8012" t="s">
        <v>17019</v>
      </c>
      <c r="B8012" s="1">
        <v>70</v>
      </c>
      <c r="C8012" t="s">
        <v>16776</v>
      </c>
      <c r="D8012">
        <v>13902377</v>
      </c>
      <c r="E8012" t="s">
        <v>17018</v>
      </c>
      <c r="F8012" t="s">
        <v>1363</v>
      </c>
      <c r="G8012" t="s">
        <v>1391</v>
      </c>
      <c r="H8012" s="3" t="s">
        <v>1751</v>
      </c>
      <c r="I8012">
        <v>2021</v>
      </c>
      <c r="J8012" s="15" t="s">
        <v>1752</v>
      </c>
      <c r="K8012">
        <v>2021</v>
      </c>
      <c r="L8012" t="s">
        <v>1367</v>
      </c>
      <c r="M8012" t="s">
        <v>16925</v>
      </c>
      <c r="N8012" t="s">
        <v>16926</v>
      </c>
      <c r="O8012">
        <v>26600000000</v>
      </c>
      <c r="P8012" t="s">
        <v>16940</v>
      </c>
      <c r="Q8012">
        <f t="shared" si="139"/>
        <v>2500</v>
      </c>
      <c r="R8012">
        <v>39796558</v>
      </c>
      <c r="S8012" t="s">
        <v>1880</v>
      </c>
      <c r="T8012" t="s">
        <v>1379</v>
      </c>
      <c r="U8012" s="75">
        <v>2500</v>
      </c>
      <c r="V8012">
        <v>0.85</v>
      </c>
      <c r="W8012">
        <v>2125</v>
      </c>
      <c r="AH8012" s="16"/>
      <c r="AI8012" t="s">
        <v>1375</v>
      </c>
    </row>
    <row r="8013" spans="1:35" x14ac:dyDescent="0.25">
      <c r="A8013" t="s">
        <v>17020</v>
      </c>
      <c r="B8013" s="1">
        <v>70</v>
      </c>
      <c r="C8013" t="s">
        <v>16776</v>
      </c>
      <c r="D8013">
        <v>13902377</v>
      </c>
      <c r="E8013" t="s">
        <v>17018</v>
      </c>
      <c r="F8013" t="s">
        <v>1363</v>
      </c>
      <c r="G8013" t="s">
        <v>1391</v>
      </c>
      <c r="H8013" s="3" t="s">
        <v>1751</v>
      </c>
      <c r="I8013">
        <v>2021</v>
      </c>
      <c r="J8013" s="15" t="s">
        <v>1752</v>
      </c>
      <c r="K8013">
        <v>2021</v>
      </c>
      <c r="L8013" t="s">
        <v>1367</v>
      </c>
      <c r="M8013" t="s">
        <v>16925</v>
      </c>
      <c r="N8013" t="s">
        <v>16926</v>
      </c>
      <c r="O8013">
        <v>26600000000</v>
      </c>
      <c r="P8013" t="s">
        <v>16940</v>
      </c>
      <c r="Q8013">
        <f t="shared" si="139"/>
        <v>2500</v>
      </c>
      <c r="R8013">
        <v>2937913</v>
      </c>
      <c r="S8013" t="s">
        <v>2477</v>
      </c>
      <c r="T8013" t="s">
        <v>1379</v>
      </c>
      <c r="U8013" s="75">
        <v>2500</v>
      </c>
      <c r="V8013">
        <v>2.98</v>
      </c>
      <c r="W8013">
        <v>7450</v>
      </c>
      <c r="AH8013" s="16"/>
      <c r="AI8013" t="s">
        <v>1375</v>
      </c>
    </row>
    <row r="8014" spans="1:35" x14ac:dyDescent="0.25">
      <c r="A8014" t="s">
        <v>17021</v>
      </c>
      <c r="B8014" s="1">
        <v>70</v>
      </c>
      <c r="C8014" t="s">
        <v>16776</v>
      </c>
      <c r="D8014">
        <v>13919512</v>
      </c>
      <c r="E8014" t="s">
        <v>16994</v>
      </c>
      <c r="F8014" t="s">
        <v>1363</v>
      </c>
      <c r="G8014" t="s">
        <v>1391</v>
      </c>
      <c r="H8014" s="3" t="s">
        <v>10241</v>
      </c>
      <c r="I8014">
        <v>2021</v>
      </c>
      <c r="J8014" s="15" t="s">
        <v>1688</v>
      </c>
      <c r="K8014">
        <v>2021</v>
      </c>
      <c r="L8014" t="s">
        <v>1622</v>
      </c>
      <c r="M8014" t="s">
        <v>16925</v>
      </c>
      <c r="N8014" t="s">
        <v>16926</v>
      </c>
      <c r="O8014">
        <v>26600000000</v>
      </c>
      <c r="P8014" t="s">
        <v>16940</v>
      </c>
      <c r="Q8014">
        <f t="shared" si="139"/>
        <v>4500</v>
      </c>
      <c r="R8014">
        <v>39796558</v>
      </c>
      <c r="S8014" t="s">
        <v>1880</v>
      </c>
      <c r="T8014" t="s">
        <v>17022</v>
      </c>
      <c r="U8014" s="75">
        <v>4500</v>
      </c>
      <c r="V8014">
        <v>0.85</v>
      </c>
      <c r="W8014">
        <v>3825</v>
      </c>
      <c r="AH8014" s="16"/>
      <c r="AI8014" t="s">
        <v>1375</v>
      </c>
    </row>
    <row r="8015" spans="1:35" x14ac:dyDescent="0.25">
      <c r="A8015" t="s">
        <v>17023</v>
      </c>
      <c r="B8015" s="1">
        <v>70</v>
      </c>
      <c r="C8015" t="s">
        <v>16776</v>
      </c>
      <c r="D8015">
        <v>13919512</v>
      </c>
      <c r="E8015" t="s">
        <v>16994</v>
      </c>
      <c r="F8015" t="s">
        <v>1363</v>
      </c>
      <c r="G8015" t="s">
        <v>1391</v>
      </c>
      <c r="H8015" s="3" t="s">
        <v>10241</v>
      </c>
      <c r="I8015">
        <v>2021</v>
      </c>
      <c r="J8015" s="15" t="s">
        <v>1688</v>
      </c>
      <c r="K8015">
        <v>2021</v>
      </c>
      <c r="L8015" t="s">
        <v>1622</v>
      </c>
      <c r="M8015" t="s">
        <v>16925</v>
      </c>
      <c r="N8015" t="s">
        <v>16926</v>
      </c>
      <c r="O8015">
        <v>26600000000</v>
      </c>
      <c r="P8015" t="s">
        <v>16940</v>
      </c>
      <c r="Q8015">
        <f t="shared" si="139"/>
        <v>4500</v>
      </c>
      <c r="R8015">
        <v>79254632</v>
      </c>
      <c r="S8015" t="s">
        <v>3958</v>
      </c>
      <c r="T8015" t="s">
        <v>587</v>
      </c>
      <c r="U8015" s="75">
        <v>4500</v>
      </c>
      <c r="V8015">
        <v>1.18</v>
      </c>
      <c r="W8015">
        <v>5310</v>
      </c>
      <c r="AH8015" s="16"/>
      <c r="AI8015" t="s">
        <v>1375</v>
      </c>
    </row>
    <row r="8016" spans="1:35" x14ac:dyDescent="0.25">
      <c r="A8016" t="s">
        <v>17024</v>
      </c>
      <c r="B8016" s="1">
        <v>70</v>
      </c>
      <c r="C8016" t="s">
        <v>16776</v>
      </c>
      <c r="D8016">
        <v>13919512</v>
      </c>
      <c r="E8016" t="s">
        <v>16994</v>
      </c>
      <c r="F8016" t="s">
        <v>1363</v>
      </c>
      <c r="G8016" t="s">
        <v>1391</v>
      </c>
      <c r="H8016" s="3" t="s">
        <v>10241</v>
      </c>
      <c r="I8016">
        <v>2021</v>
      </c>
      <c r="J8016" s="15" t="s">
        <v>1688</v>
      </c>
      <c r="K8016">
        <v>2021</v>
      </c>
      <c r="L8016" t="s">
        <v>1622</v>
      </c>
      <c r="M8016" t="s">
        <v>16925</v>
      </c>
      <c r="N8016" t="s">
        <v>16926</v>
      </c>
      <c r="O8016">
        <v>26600000000</v>
      </c>
      <c r="P8016" t="s">
        <v>16940</v>
      </c>
      <c r="Q8016">
        <f t="shared" si="139"/>
        <v>4500</v>
      </c>
      <c r="R8016" t="s">
        <v>16799</v>
      </c>
      <c r="S8016" t="s">
        <v>16800</v>
      </c>
      <c r="T8016" t="s">
        <v>587</v>
      </c>
      <c r="U8016" s="75">
        <v>4500</v>
      </c>
      <c r="V8016">
        <v>1.1000000000000001</v>
      </c>
      <c r="W8016">
        <v>4950</v>
      </c>
      <c r="AH8016" s="16"/>
      <c r="AI8016" t="s">
        <v>1375</v>
      </c>
    </row>
    <row r="8017" spans="1:35" x14ac:dyDescent="0.25">
      <c r="A8017" t="s">
        <v>17025</v>
      </c>
      <c r="B8017" s="1">
        <v>70</v>
      </c>
      <c r="C8017" t="s">
        <v>16776</v>
      </c>
      <c r="D8017">
        <v>12658626</v>
      </c>
      <c r="E8017" t="s">
        <v>17026</v>
      </c>
      <c r="F8017" t="s">
        <v>1363</v>
      </c>
      <c r="G8017" t="s">
        <v>1391</v>
      </c>
      <c r="H8017" s="3" t="s">
        <v>1540</v>
      </c>
      <c r="I8017">
        <v>2020</v>
      </c>
      <c r="J8017" s="15" t="s">
        <v>4823</v>
      </c>
      <c r="K8017">
        <v>2020</v>
      </c>
      <c r="L8017" t="s">
        <v>1367</v>
      </c>
      <c r="M8017" t="s">
        <v>16925</v>
      </c>
      <c r="N8017" t="s">
        <v>16926</v>
      </c>
      <c r="O8017">
        <v>26600000000</v>
      </c>
      <c r="P8017" t="s">
        <v>16940</v>
      </c>
      <c r="Q8017">
        <f t="shared" si="139"/>
        <v>1727</v>
      </c>
      <c r="R8017">
        <v>39796558</v>
      </c>
      <c r="S8017" t="s">
        <v>1880</v>
      </c>
      <c r="T8017" t="s">
        <v>17027</v>
      </c>
      <c r="U8017" s="75">
        <v>1727</v>
      </c>
      <c r="V8017">
        <v>0.78</v>
      </c>
      <c r="W8017">
        <v>1347.06</v>
      </c>
      <c r="AH8017" s="16"/>
      <c r="AI8017" t="s">
        <v>1375</v>
      </c>
    </row>
    <row r="8018" spans="1:35" x14ac:dyDescent="0.25">
      <c r="A8018" t="s">
        <v>17028</v>
      </c>
      <c r="B8018" s="1">
        <v>70</v>
      </c>
      <c r="C8018" t="s">
        <v>16776</v>
      </c>
      <c r="D8018">
        <v>12640212</v>
      </c>
      <c r="E8018" t="s">
        <v>17029</v>
      </c>
      <c r="F8018" t="s">
        <v>1363</v>
      </c>
      <c r="G8018" t="s">
        <v>1391</v>
      </c>
      <c r="H8018" s="3" t="s">
        <v>4846</v>
      </c>
      <c r="I8018">
        <v>2020</v>
      </c>
      <c r="J8018" s="15" t="s">
        <v>12177</v>
      </c>
      <c r="K8018">
        <v>2020</v>
      </c>
      <c r="L8018" t="s">
        <v>1367</v>
      </c>
      <c r="M8018" t="s">
        <v>16925</v>
      </c>
      <c r="N8018" t="s">
        <v>16926</v>
      </c>
      <c r="O8018">
        <v>26600000000</v>
      </c>
      <c r="P8018" t="s">
        <v>16940</v>
      </c>
      <c r="Q8018">
        <f t="shared" si="139"/>
        <v>540</v>
      </c>
      <c r="R8018">
        <v>39796558</v>
      </c>
      <c r="S8018" t="s">
        <v>1880</v>
      </c>
      <c r="T8018" t="s">
        <v>17030</v>
      </c>
      <c r="U8018" s="75">
        <v>540</v>
      </c>
      <c r="V8018">
        <v>0.78</v>
      </c>
      <c r="W8018">
        <v>421.2</v>
      </c>
      <c r="AH8018" s="16"/>
      <c r="AI8018" t="s">
        <v>1375</v>
      </c>
    </row>
    <row r="8019" spans="1:35" x14ac:dyDescent="0.25">
      <c r="A8019" t="s">
        <v>17031</v>
      </c>
      <c r="B8019" s="1">
        <v>70</v>
      </c>
      <c r="C8019" t="s">
        <v>16776</v>
      </c>
      <c r="D8019">
        <v>15469190</v>
      </c>
      <c r="E8019" t="s">
        <v>17032</v>
      </c>
      <c r="F8019" t="s">
        <v>1363</v>
      </c>
      <c r="G8019" t="s">
        <v>1364</v>
      </c>
      <c r="H8019" s="3" t="s">
        <v>1843</v>
      </c>
      <c r="I8019">
        <v>2021</v>
      </c>
      <c r="J8019" s="15" t="s">
        <v>1844</v>
      </c>
      <c r="K8019">
        <v>2021</v>
      </c>
      <c r="L8019" t="s">
        <v>1367</v>
      </c>
      <c r="M8019" t="s">
        <v>16925</v>
      </c>
      <c r="N8019" t="s">
        <v>16926</v>
      </c>
      <c r="O8019">
        <v>26600000000</v>
      </c>
      <c r="P8019" t="s">
        <v>16927</v>
      </c>
      <c r="Q8019">
        <f t="shared" si="139"/>
        <v>37000</v>
      </c>
      <c r="R8019">
        <v>12145343</v>
      </c>
      <c r="S8019" t="s">
        <v>16575</v>
      </c>
      <c r="T8019" t="s">
        <v>17033</v>
      </c>
      <c r="U8019" s="75">
        <v>37000</v>
      </c>
      <c r="V8019">
        <v>2.25</v>
      </c>
      <c r="W8019">
        <v>83250</v>
      </c>
      <c r="AH8019" s="16"/>
      <c r="AI8019" t="s">
        <v>1375</v>
      </c>
    </row>
    <row r="8020" spans="1:35" x14ac:dyDescent="0.25">
      <c r="A8020" t="s">
        <v>17034</v>
      </c>
      <c r="B8020" s="1">
        <v>70</v>
      </c>
      <c r="C8020" t="s">
        <v>16776</v>
      </c>
      <c r="D8020">
        <v>13325108</v>
      </c>
      <c r="E8020" t="s">
        <v>17035</v>
      </c>
      <c r="F8020" t="s">
        <v>1363</v>
      </c>
      <c r="G8020" t="s">
        <v>1391</v>
      </c>
      <c r="H8020" s="3" t="s">
        <v>10282</v>
      </c>
      <c r="I8020">
        <v>2020</v>
      </c>
      <c r="J8020" s="15" t="s">
        <v>8584</v>
      </c>
      <c r="K8020">
        <v>2020</v>
      </c>
      <c r="L8020" t="s">
        <v>1367</v>
      </c>
      <c r="M8020" t="s">
        <v>16925</v>
      </c>
      <c r="N8020" t="s">
        <v>16926</v>
      </c>
      <c r="O8020">
        <v>26600000000</v>
      </c>
      <c r="P8020" t="s">
        <v>16940</v>
      </c>
      <c r="Q8020">
        <f t="shared" si="139"/>
        <v>150</v>
      </c>
      <c r="R8020">
        <v>39796558</v>
      </c>
      <c r="S8020" t="s">
        <v>1880</v>
      </c>
      <c r="T8020" t="s">
        <v>587</v>
      </c>
      <c r="U8020" s="75">
        <v>150</v>
      </c>
      <c r="V8020">
        <v>0.73</v>
      </c>
      <c r="W8020">
        <v>109.5</v>
      </c>
      <c r="AH8020" s="16"/>
      <c r="AI8020" t="s">
        <v>1375</v>
      </c>
    </row>
    <row r="8021" spans="1:35" x14ac:dyDescent="0.25">
      <c r="A8021" t="s">
        <v>17036</v>
      </c>
      <c r="B8021" s="1">
        <v>70</v>
      </c>
      <c r="C8021" t="s">
        <v>16776</v>
      </c>
      <c r="D8021">
        <v>13316192</v>
      </c>
      <c r="E8021" t="s">
        <v>17037</v>
      </c>
      <c r="F8021" t="s">
        <v>1363</v>
      </c>
      <c r="G8021" t="s">
        <v>1391</v>
      </c>
      <c r="H8021" s="3" t="s">
        <v>17038</v>
      </c>
      <c r="I8021">
        <v>2020</v>
      </c>
      <c r="J8021" s="15" t="s">
        <v>10290</v>
      </c>
      <c r="K8021">
        <v>2020</v>
      </c>
      <c r="L8021" t="s">
        <v>1622</v>
      </c>
      <c r="M8021" t="s">
        <v>16925</v>
      </c>
      <c r="N8021" t="s">
        <v>16926</v>
      </c>
      <c r="O8021">
        <v>26600000000</v>
      </c>
      <c r="P8021" t="s">
        <v>16940</v>
      </c>
      <c r="Q8021">
        <f t="shared" si="139"/>
        <v>150</v>
      </c>
      <c r="R8021">
        <v>39796558</v>
      </c>
      <c r="S8021" t="s">
        <v>1880</v>
      </c>
      <c r="T8021" t="s">
        <v>587</v>
      </c>
      <c r="U8021" s="75">
        <v>150</v>
      </c>
      <c r="V8021">
        <v>0.73</v>
      </c>
      <c r="W8021">
        <v>109.5</v>
      </c>
      <c r="AH8021" s="16"/>
      <c r="AI8021" t="s">
        <v>1375</v>
      </c>
    </row>
    <row r="8022" spans="1:35" x14ac:dyDescent="0.25">
      <c r="A8022" t="s">
        <v>17039</v>
      </c>
      <c r="B8022" s="1">
        <v>70</v>
      </c>
      <c r="C8022" t="s">
        <v>16776</v>
      </c>
      <c r="D8022">
        <v>13316192</v>
      </c>
      <c r="E8022" t="s">
        <v>17037</v>
      </c>
      <c r="F8022" t="s">
        <v>1363</v>
      </c>
      <c r="G8022" t="s">
        <v>1391</v>
      </c>
      <c r="H8022" s="3" t="s">
        <v>17038</v>
      </c>
      <c r="I8022">
        <v>2020</v>
      </c>
      <c r="J8022" s="15" t="s">
        <v>10290</v>
      </c>
      <c r="K8022">
        <v>2020</v>
      </c>
      <c r="L8022" t="s">
        <v>1622</v>
      </c>
      <c r="M8022" t="s">
        <v>16925</v>
      </c>
      <c r="N8022" t="s">
        <v>16926</v>
      </c>
      <c r="O8022">
        <v>26600000000</v>
      </c>
      <c r="P8022" t="s">
        <v>16940</v>
      </c>
      <c r="Q8022">
        <f t="shared" si="139"/>
        <v>150</v>
      </c>
      <c r="R8022">
        <v>2937913</v>
      </c>
      <c r="S8022" t="s">
        <v>2477</v>
      </c>
      <c r="T8022" t="s">
        <v>1379</v>
      </c>
      <c r="U8022" s="75">
        <v>150</v>
      </c>
      <c r="V8022">
        <v>2.98</v>
      </c>
      <c r="W8022">
        <v>447</v>
      </c>
      <c r="AH8022" s="16"/>
      <c r="AI8022" t="s">
        <v>1375</v>
      </c>
    </row>
    <row r="8023" spans="1:35" x14ac:dyDescent="0.25">
      <c r="A8023" t="s">
        <v>17040</v>
      </c>
      <c r="B8023" s="1">
        <v>70</v>
      </c>
      <c r="C8023" t="s">
        <v>16776</v>
      </c>
      <c r="D8023">
        <v>14716291</v>
      </c>
      <c r="E8023" t="s">
        <v>17041</v>
      </c>
      <c r="F8023" t="s">
        <v>1363</v>
      </c>
      <c r="G8023" t="s">
        <v>1364</v>
      </c>
      <c r="H8023" s="3" t="s">
        <v>3550</v>
      </c>
      <c r="I8023">
        <v>2021</v>
      </c>
      <c r="J8023" s="15" t="s">
        <v>3551</v>
      </c>
      <c r="K8023">
        <v>2021</v>
      </c>
      <c r="L8023" t="s">
        <v>1367</v>
      </c>
      <c r="M8023" t="s">
        <v>16925</v>
      </c>
      <c r="N8023" t="s">
        <v>16926</v>
      </c>
      <c r="O8023">
        <v>26600000000</v>
      </c>
      <c r="P8023" t="s">
        <v>16940</v>
      </c>
      <c r="Q8023">
        <f t="shared" si="139"/>
        <v>500</v>
      </c>
      <c r="R8023">
        <v>39796558</v>
      </c>
      <c r="S8023" t="s">
        <v>1880</v>
      </c>
      <c r="T8023" t="s">
        <v>17042</v>
      </c>
      <c r="U8023" s="75">
        <v>500</v>
      </c>
      <c r="V8023">
        <v>0.79</v>
      </c>
      <c r="W8023">
        <v>395</v>
      </c>
      <c r="AH8023" s="16"/>
      <c r="AI8023" t="s">
        <v>1375</v>
      </c>
    </row>
    <row r="8024" spans="1:35" x14ac:dyDescent="0.25">
      <c r="A8024" t="s">
        <v>17043</v>
      </c>
      <c r="B8024" s="1">
        <v>70</v>
      </c>
      <c r="C8024" t="s">
        <v>16776</v>
      </c>
      <c r="D8024">
        <v>14716291</v>
      </c>
      <c r="E8024" t="s">
        <v>17041</v>
      </c>
      <c r="F8024" t="s">
        <v>1363</v>
      </c>
      <c r="G8024" t="s">
        <v>1364</v>
      </c>
      <c r="H8024" s="3" t="s">
        <v>3550</v>
      </c>
      <c r="I8024">
        <v>2021</v>
      </c>
      <c r="J8024" s="15" t="s">
        <v>3551</v>
      </c>
      <c r="K8024">
        <v>2021</v>
      </c>
      <c r="L8024" t="s">
        <v>1367</v>
      </c>
      <c r="M8024" t="s">
        <v>16925</v>
      </c>
      <c r="N8024" t="s">
        <v>16926</v>
      </c>
      <c r="O8024">
        <v>26600000000</v>
      </c>
      <c r="P8024" t="s">
        <v>16940</v>
      </c>
      <c r="Q8024">
        <f t="shared" si="139"/>
        <v>500</v>
      </c>
      <c r="R8024">
        <v>41296184</v>
      </c>
      <c r="S8024" t="s">
        <v>2199</v>
      </c>
      <c r="T8024" t="s">
        <v>1379</v>
      </c>
      <c r="U8024" s="75">
        <v>500</v>
      </c>
      <c r="V8024">
        <v>1.1000000000000001</v>
      </c>
      <c r="W8024">
        <v>550</v>
      </c>
      <c r="AH8024" s="16"/>
      <c r="AI8024" t="s">
        <v>1375</v>
      </c>
    </row>
    <row r="8025" spans="1:35" x14ac:dyDescent="0.25">
      <c r="A8025" t="s">
        <v>17044</v>
      </c>
      <c r="B8025" s="1">
        <v>70</v>
      </c>
      <c r="C8025" t="s">
        <v>16776</v>
      </c>
      <c r="D8025">
        <v>14014424</v>
      </c>
      <c r="E8025" t="s">
        <v>16994</v>
      </c>
      <c r="F8025" t="s">
        <v>1363</v>
      </c>
      <c r="G8025" t="s">
        <v>1391</v>
      </c>
      <c r="H8025" s="3" t="s">
        <v>7036</v>
      </c>
      <c r="I8025">
        <v>2021</v>
      </c>
      <c r="J8025" s="15" t="s">
        <v>17045</v>
      </c>
      <c r="K8025">
        <v>2021</v>
      </c>
      <c r="L8025" t="s">
        <v>1622</v>
      </c>
      <c r="M8025" t="s">
        <v>16925</v>
      </c>
      <c r="N8025" t="s">
        <v>16926</v>
      </c>
      <c r="O8025">
        <v>26600000000</v>
      </c>
      <c r="P8025" t="s">
        <v>16940</v>
      </c>
      <c r="Q8025">
        <f t="shared" si="139"/>
        <v>4500</v>
      </c>
      <c r="R8025" t="s">
        <v>16799</v>
      </c>
      <c r="S8025" t="s">
        <v>16800</v>
      </c>
      <c r="T8025" t="s">
        <v>587</v>
      </c>
      <c r="U8025" s="75">
        <v>4500</v>
      </c>
      <c r="V8025">
        <v>1.1000000000000001</v>
      </c>
      <c r="W8025">
        <v>4950</v>
      </c>
      <c r="AH8025" s="16"/>
      <c r="AI8025" t="s">
        <v>1375</v>
      </c>
    </row>
    <row r="8026" spans="1:35" x14ac:dyDescent="0.25">
      <c r="A8026" t="s">
        <v>17046</v>
      </c>
      <c r="B8026" s="1">
        <v>70</v>
      </c>
      <c r="C8026" t="s">
        <v>16776</v>
      </c>
      <c r="D8026">
        <v>17083532</v>
      </c>
      <c r="E8026" t="s">
        <v>17047</v>
      </c>
      <c r="F8026" t="s">
        <v>1363</v>
      </c>
      <c r="G8026" t="s">
        <v>1391</v>
      </c>
      <c r="H8026" s="3" t="s">
        <v>4149</v>
      </c>
      <c r="I8026">
        <v>2022</v>
      </c>
      <c r="J8026" s="15" t="s">
        <v>2174</v>
      </c>
      <c r="K8026">
        <v>2022</v>
      </c>
      <c r="L8026" t="s">
        <v>1367</v>
      </c>
      <c r="M8026" t="s">
        <v>16925</v>
      </c>
      <c r="N8026" t="s">
        <v>16926</v>
      </c>
      <c r="O8026">
        <v>26600000000</v>
      </c>
      <c r="P8026" t="s">
        <v>16940</v>
      </c>
      <c r="Q8026">
        <f t="shared" si="139"/>
        <v>250</v>
      </c>
      <c r="R8026">
        <v>39796558</v>
      </c>
      <c r="S8026" t="s">
        <v>1880</v>
      </c>
      <c r="T8026" t="s">
        <v>16957</v>
      </c>
      <c r="U8026" s="75">
        <v>250</v>
      </c>
      <c r="V8026">
        <v>1.35</v>
      </c>
      <c r="W8026">
        <v>337.5</v>
      </c>
      <c r="AH8026" s="16"/>
      <c r="AI8026" t="s">
        <v>1375</v>
      </c>
    </row>
    <row r="8027" spans="1:35" x14ac:dyDescent="0.25">
      <c r="A8027" t="s">
        <v>17048</v>
      </c>
      <c r="B8027" s="1">
        <v>70</v>
      </c>
      <c r="C8027" t="s">
        <v>16776</v>
      </c>
      <c r="D8027">
        <v>17083532</v>
      </c>
      <c r="E8027" t="s">
        <v>17047</v>
      </c>
      <c r="F8027" t="s">
        <v>1363</v>
      </c>
      <c r="G8027" t="s">
        <v>1391</v>
      </c>
      <c r="H8027" s="3" t="s">
        <v>4149</v>
      </c>
      <c r="I8027">
        <v>2022</v>
      </c>
      <c r="J8027" s="15" t="s">
        <v>2174</v>
      </c>
      <c r="K8027">
        <v>2022</v>
      </c>
      <c r="L8027" t="s">
        <v>1367</v>
      </c>
      <c r="M8027" t="s">
        <v>16925</v>
      </c>
      <c r="N8027" t="s">
        <v>16926</v>
      </c>
      <c r="O8027">
        <v>26600000000</v>
      </c>
      <c r="P8027" t="s">
        <v>16940</v>
      </c>
      <c r="Q8027">
        <f t="shared" si="139"/>
        <v>250</v>
      </c>
      <c r="R8027" t="s">
        <v>16799</v>
      </c>
      <c r="S8027" t="s">
        <v>16800</v>
      </c>
      <c r="T8027" t="s">
        <v>587</v>
      </c>
      <c r="U8027" s="75">
        <v>250</v>
      </c>
      <c r="V8027">
        <v>2</v>
      </c>
      <c r="W8027">
        <v>500</v>
      </c>
      <c r="AH8027" s="16"/>
      <c r="AI8027" t="s">
        <v>1375</v>
      </c>
    </row>
    <row r="8028" spans="1:35" x14ac:dyDescent="0.25">
      <c r="A8028" t="s">
        <v>17049</v>
      </c>
      <c r="B8028" s="1">
        <v>70</v>
      </c>
      <c r="C8028" t="s">
        <v>16776</v>
      </c>
      <c r="D8028">
        <v>13971956</v>
      </c>
      <c r="E8028" t="s">
        <v>16994</v>
      </c>
      <c r="F8028" t="s">
        <v>1363</v>
      </c>
      <c r="G8028" t="s">
        <v>1391</v>
      </c>
      <c r="H8028" s="3" t="s">
        <v>3562</v>
      </c>
      <c r="I8028">
        <v>2021</v>
      </c>
      <c r="J8028" s="15" t="s">
        <v>9580</v>
      </c>
      <c r="K8028">
        <v>2021</v>
      </c>
      <c r="L8028" t="s">
        <v>1622</v>
      </c>
      <c r="M8028" t="s">
        <v>16925</v>
      </c>
      <c r="N8028" t="s">
        <v>16926</v>
      </c>
      <c r="O8028">
        <v>26600000000</v>
      </c>
      <c r="P8028" t="s">
        <v>16940</v>
      </c>
      <c r="Q8028">
        <f t="shared" si="139"/>
        <v>4500</v>
      </c>
      <c r="R8028">
        <v>39796558</v>
      </c>
      <c r="S8028" t="s">
        <v>1880</v>
      </c>
      <c r="T8028" t="s">
        <v>17050</v>
      </c>
      <c r="U8028" s="75">
        <v>4500</v>
      </c>
      <c r="V8028">
        <v>0.85</v>
      </c>
      <c r="W8028">
        <v>3825</v>
      </c>
      <c r="AH8028" s="16"/>
      <c r="AI8028" t="s">
        <v>1375</v>
      </c>
    </row>
    <row r="8029" spans="1:35" x14ac:dyDescent="0.25">
      <c r="A8029" t="s">
        <v>17051</v>
      </c>
      <c r="B8029" s="1">
        <v>70</v>
      </c>
      <c r="C8029" t="s">
        <v>16776</v>
      </c>
      <c r="D8029">
        <v>12695769</v>
      </c>
      <c r="E8029" t="s">
        <v>17052</v>
      </c>
      <c r="F8029" t="s">
        <v>1363</v>
      </c>
      <c r="G8029" t="s">
        <v>1391</v>
      </c>
      <c r="H8029" s="3" t="s">
        <v>17053</v>
      </c>
      <c r="I8029">
        <v>2020</v>
      </c>
      <c r="J8029" s="15" t="s">
        <v>2603</v>
      </c>
      <c r="K8029">
        <v>2020</v>
      </c>
      <c r="L8029" t="s">
        <v>1622</v>
      </c>
      <c r="M8029" t="s">
        <v>16925</v>
      </c>
      <c r="N8029" t="s">
        <v>16926</v>
      </c>
      <c r="O8029">
        <v>26600000000</v>
      </c>
      <c r="P8029" t="s">
        <v>16940</v>
      </c>
      <c r="Q8029">
        <f t="shared" si="139"/>
        <v>715</v>
      </c>
      <c r="R8029">
        <v>39796558</v>
      </c>
      <c r="S8029" t="s">
        <v>1880</v>
      </c>
      <c r="T8029" t="s">
        <v>587</v>
      </c>
      <c r="U8029" s="75">
        <v>715</v>
      </c>
      <c r="V8029">
        <v>0.78</v>
      </c>
      <c r="W8029">
        <v>557.70000000000005</v>
      </c>
      <c r="AH8029" s="16"/>
      <c r="AI8029" t="s">
        <v>1375</v>
      </c>
    </row>
    <row r="8030" spans="1:35" x14ac:dyDescent="0.25">
      <c r="A8030" t="s">
        <v>17054</v>
      </c>
      <c r="B8030" s="1">
        <v>70</v>
      </c>
      <c r="C8030" t="s">
        <v>16776</v>
      </c>
      <c r="D8030">
        <v>12736392</v>
      </c>
      <c r="E8030" t="s">
        <v>17055</v>
      </c>
      <c r="F8030" t="s">
        <v>1363</v>
      </c>
      <c r="G8030" t="s">
        <v>1391</v>
      </c>
      <c r="H8030" s="3" t="s">
        <v>2604</v>
      </c>
      <c r="I8030">
        <v>2020</v>
      </c>
      <c r="J8030" s="15" t="s">
        <v>3211</v>
      </c>
      <c r="K8030">
        <v>2020</v>
      </c>
      <c r="L8030" t="s">
        <v>1367</v>
      </c>
      <c r="M8030" t="s">
        <v>16925</v>
      </c>
      <c r="N8030" t="s">
        <v>16926</v>
      </c>
      <c r="O8030">
        <v>26600000000</v>
      </c>
      <c r="P8030" t="s">
        <v>16940</v>
      </c>
      <c r="Q8030">
        <f t="shared" si="139"/>
        <v>1900</v>
      </c>
      <c r="R8030">
        <v>39796558</v>
      </c>
      <c r="S8030" t="s">
        <v>1880</v>
      </c>
      <c r="T8030" t="s">
        <v>587</v>
      </c>
      <c r="U8030" s="75">
        <v>1900</v>
      </c>
      <c r="V8030">
        <v>0.78</v>
      </c>
      <c r="W8030">
        <v>1482</v>
      </c>
      <c r="AH8030" s="16"/>
      <c r="AI8030" t="s">
        <v>1375</v>
      </c>
    </row>
    <row r="8031" spans="1:35" x14ac:dyDescent="0.25">
      <c r="A8031" t="s">
        <v>17056</v>
      </c>
      <c r="B8031" s="1">
        <v>70</v>
      </c>
      <c r="C8031" t="s">
        <v>16776</v>
      </c>
      <c r="D8031">
        <v>12722537</v>
      </c>
      <c r="E8031" t="s">
        <v>17057</v>
      </c>
      <c r="F8031" t="s">
        <v>1363</v>
      </c>
      <c r="G8031" t="s">
        <v>1364</v>
      </c>
      <c r="H8031" s="3" t="s">
        <v>2603</v>
      </c>
      <c r="I8031">
        <v>2020</v>
      </c>
      <c r="J8031" s="15" t="s">
        <v>2604</v>
      </c>
      <c r="K8031">
        <v>2020</v>
      </c>
      <c r="L8031" t="s">
        <v>1367</v>
      </c>
      <c r="M8031" t="s">
        <v>16925</v>
      </c>
      <c r="N8031" t="s">
        <v>16926</v>
      </c>
      <c r="O8031">
        <v>26600000000</v>
      </c>
      <c r="P8031" t="s">
        <v>16927</v>
      </c>
      <c r="Q8031">
        <f t="shared" si="139"/>
        <v>400</v>
      </c>
      <c r="R8031">
        <v>39796558</v>
      </c>
      <c r="S8031" t="s">
        <v>1880</v>
      </c>
      <c r="T8031" t="s">
        <v>17058</v>
      </c>
      <c r="U8031" s="75">
        <v>400</v>
      </c>
      <c r="V8031">
        <v>0.78</v>
      </c>
      <c r="W8031">
        <v>312</v>
      </c>
      <c r="AH8031" s="16"/>
      <c r="AI8031" t="s">
        <v>1375</v>
      </c>
    </row>
    <row r="8032" spans="1:35" x14ac:dyDescent="0.25">
      <c r="A8032" t="s">
        <v>17059</v>
      </c>
      <c r="B8032" s="1">
        <v>70</v>
      </c>
      <c r="C8032" t="s">
        <v>16776</v>
      </c>
      <c r="D8032">
        <v>12741205</v>
      </c>
      <c r="E8032" t="s">
        <v>17000</v>
      </c>
      <c r="F8032" t="s">
        <v>1363</v>
      </c>
      <c r="G8032" t="s">
        <v>1391</v>
      </c>
      <c r="H8032" s="3" t="s">
        <v>7888</v>
      </c>
      <c r="I8032">
        <v>2020</v>
      </c>
      <c r="J8032" s="15" t="s">
        <v>1710</v>
      </c>
      <c r="K8032">
        <v>2020</v>
      </c>
      <c r="L8032" t="s">
        <v>1367</v>
      </c>
      <c r="M8032" t="s">
        <v>16925</v>
      </c>
      <c r="N8032" t="s">
        <v>16926</v>
      </c>
      <c r="O8032">
        <v>26600000000</v>
      </c>
      <c r="P8032" t="s">
        <v>16940</v>
      </c>
      <c r="Q8032">
        <f t="shared" si="139"/>
        <v>3000</v>
      </c>
      <c r="R8032">
        <v>39796558</v>
      </c>
      <c r="S8032" t="s">
        <v>1880</v>
      </c>
      <c r="T8032" t="s">
        <v>587</v>
      </c>
      <c r="U8032" s="75">
        <v>3000</v>
      </c>
      <c r="V8032">
        <v>0.78</v>
      </c>
      <c r="W8032">
        <v>2340</v>
      </c>
      <c r="AH8032" s="16"/>
      <c r="AI8032" t="s">
        <v>1375</v>
      </c>
    </row>
    <row r="8033" spans="1:35" x14ac:dyDescent="0.25">
      <c r="A8033" t="s">
        <v>17060</v>
      </c>
      <c r="B8033" s="1">
        <v>70</v>
      </c>
      <c r="C8033" t="s">
        <v>16776</v>
      </c>
      <c r="D8033">
        <v>13394851</v>
      </c>
      <c r="E8033" t="s">
        <v>17061</v>
      </c>
      <c r="F8033" t="s">
        <v>1363</v>
      </c>
      <c r="G8033" t="s">
        <v>1391</v>
      </c>
      <c r="H8033" s="3" t="s">
        <v>8585</v>
      </c>
      <c r="I8033">
        <v>2020</v>
      </c>
      <c r="J8033" s="15" t="s">
        <v>10335</v>
      </c>
      <c r="K8033">
        <v>2020</v>
      </c>
      <c r="L8033" t="s">
        <v>1622</v>
      </c>
      <c r="M8033" t="s">
        <v>16925</v>
      </c>
      <c r="N8033" t="s">
        <v>16926</v>
      </c>
      <c r="O8033">
        <v>26600000000</v>
      </c>
      <c r="P8033" t="s">
        <v>16940</v>
      </c>
      <c r="Q8033">
        <f t="shared" si="139"/>
        <v>4100</v>
      </c>
      <c r="R8033">
        <v>2937913</v>
      </c>
      <c r="S8033" t="s">
        <v>2477</v>
      </c>
      <c r="T8033" t="s">
        <v>1379</v>
      </c>
      <c r="U8033" s="75">
        <v>4100</v>
      </c>
      <c r="V8033">
        <v>2.98</v>
      </c>
      <c r="W8033">
        <v>12218</v>
      </c>
      <c r="AH8033" s="16"/>
      <c r="AI8033" t="s">
        <v>1375</v>
      </c>
    </row>
    <row r="8034" spans="1:35" x14ac:dyDescent="0.25">
      <c r="A8034" t="s">
        <v>17062</v>
      </c>
      <c r="B8034" s="1">
        <v>70</v>
      </c>
      <c r="C8034" t="s">
        <v>16776</v>
      </c>
      <c r="D8034">
        <v>8510342</v>
      </c>
      <c r="E8034" t="s">
        <v>17063</v>
      </c>
      <c r="F8034" t="s">
        <v>1363</v>
      </c>
      <c r="G8034" t="s">
        <v>1364</v>
      </c>
      <c r="H8034" s="3" t="s">
        <v>14143</v>
      </c>
      <c r="I8034">
        <v>2018</v>
      </c>
      <c r="J8034" s="15" t="s">
        <v>13655</v>
      </c>
      <c r="K8034">
        <v>2018</v>
      </c>
      <c r="L8034" t="s">
        <v>1394</v>
      </c>
      <c r="M8034" t="s">
        <v>16925</v>
      </c>
      <c r="N8034" t="s">
        <v>17064</v>
      </c>
      <c r="O8034">
        <v>26600000000</v>
      </c>
      <c r="P8034" t="s">
        <v>16927</v>
      </c>
      <c r="Q8034">
        <f t="shared" si="139"/>
        <v>60000</v>
      </c>
      <c r="R8034">
        <v>22339655</v>
      </c>
      <c r="S8034" t="s">
        <v>2103</v>
      </c>
      <c r="T8034" t="s">
        <v>17065</v>
      </c>
      <c r="U8034" s="75">
        <v>60000</v>
      </c>
      <c r="V8034">
        <v>1.95</v>
      </c>
      <c r="W8034">
        <v>117000</v>
      </c>
      <c r="AH8034" s="16"/>
      <c r="AI8034" t="s">
        <v>1375</v>
      </c>
    </row>
    <row r="8035" spans="1:35" x14ac:dyDescent="0.25">
      <c r="A8035" t="s">
        <v>17066</v>
      </c>
      <c r="B8035" s="1">
        <v>70</v>
      </c>
      <c r="C8035" t="s">
        <v>16776</v>
      </c>
      <c r="D8035">
        <v>6833705</v>
      </c>
      <c r="E8035" t="s">
        <v>17067</v>
      </c>
      <c r="F8035" t="s">
        <v>1363</v>
      </c>
      <c r="G8035" t="s">
        <v>1364</v>
      </c>
      <c r="H8035" s="3" t="s">
        <v>2472</v>
      </c>
      <c r="I8035">
        <v>2017</v>
      </c>
      <c r="J8035" s="15" t="s">
        <v>2473</v>
      </c>
      <c r="K8035">
        <v>2017</v>
      </c>
      <c r="L8035" t="s">
        <v>1394</v>
      </c>
      <c r="M8035" t="s">
        <v>17068</v>
      </c>
      <c r="N8035" t="s">
        <v>17068</v>
      </c>
      <c r="O8035">
        <v>26600000000</v>
      </c>
      <c r="P8035" t="s">
        <v>16807</v>
      </c>
      <c r="Q8035">
        <f t="shared" si="139"/>
        <v>75000</v>
      </c>
      <c r="R8035" t="s">
        <v>16799</v>
      </c>
      <c r="S8035" t="s">
        <v>16800</v>
      </c>
      <c r="T8035" t="s">
        <v>587</v>
      </c>
      <c r="U8035" s="75">
        <v>75000</v>
      </c>
      <c r="V8035">
        <v>0.57999999999999996</v>
      </c>
      <c r="W8035">
        <v>43500</v>
      </c>
      <c r="AH8035" s="16"/>
      <c r="AI8035" t="s">
        <v>1375</v>
      </c>
    </row>
    <row r="8036" spans="1:35" x14ac:dyDescent="0.25">
      <c r="A8036" t="s">
        <v>17069</v>
      </c>
      <c r="B8036" s="1">
        <v>70</v>
      </c>
      <c r="C8036" t="s">
        <v>16776</v>
      </c>
      <c r="D8036">
        <v>6833705</v>
      </c>
      <c r="E8036" t="s">
        <v>17067</v>
      </c>
      <c r="F8036" t="s">
        <v>1363</v>
      </c>
      <c r="G8036" t="s">
        <v>1364</v>
      </c>
      <c r="H8036" s="3" t="s">
        <v>2472</v>
      </c>
      <c r="I8036">
        <v>2017</v>
      </c>
      <c r="J8036" s="15" t="s">
        <v>2473</v>
      </c>
      <c r="K8036">
        <v>2017</v>
      </c>
      <c r="L8036" t="s">
        <v>1394</v>
      </c>
      <c r="M8036" t="s">
        <v>17068</v>
      </c>
      <c r="N8036" t="s">
        <v>17068</v>
      </c>
      <c r="O8036">
        <v>26600000000</v>
      </c>
      <c r="P8036" t="s">
        <v>16807</v>
      </c>
      <c r="Q8036">
        <f t="shared" si="139"/>
        <v>75000</v>
      </c>
      <c r="R8036">
        <v>22339655</v>
      </c>
      <c r="S8036" t="s">
        <v>2103</v>
      </c>
      <c r="T8036" t="s">
        <v>17070</v>
      </c>
      <c r="U8036" s="75">
        <v>75000</v>
      </c>
      <c r="V8036">
        <v>1.95</v>
      </c>
      <c r="W8036">
        <v>146250</v>
      </c>
      <c r="AH8036" s="16"/>
      <c r="AI8036" t="s">
        <v>1375</v>
      </c>
    </row>
    <row r="8037" spans="1:35" x14ac:dyDescent="0.25">
      <c r="A8037" t="s">
        <v>17071</v>
      </c>
      <c r="B8037" s="1">
        <v>70</v>
      </c>
      <c r="C8037" t="s">
        <v>16776</v>
      </c>
      <c r="D8037">
        <v>6833705</v>
      </c>
      <c r="E8037" t="s">
        <v>17067</v>
      </c>
      <c r="F8037" t="s">
        <v>1363</v>
      </c>
      <c r="G8037" t="s">
        <v>1364</v>
      </c>
      <c r="H8037" s="3" t="s">
        <v>2472</v>
      </c>
      <c r="I8037">
        <v>2017</v>
      </c>
      <c r="J8037" s="15" t="s">
        <v>2473</v>
      </c>
      <c r="K8037">
        <v>2017</v>
      </c>
      <c r="L8037" t="s">
        <v>1394</v>
      </c>
      <c r="M8037" t="s">
        <v>17068</v>
      </c>
      <c r="N8037" t="s">
        <v>17068</v>
      </c>
      <c r="O8037">
        <v>26600000000</v>
      </c>
      <c r="P8037" t="s">
        <v>16807</v>
      </c>
      <c r="Q8037">
        <f t="shared" si="139"/>
        <v>75000</v>
      </c>
      <c r="R8037">
        <v>8163294</v>
      </c>
      <c r="S8037" t="s">
        <v>1382</v>
      </c>
      <c r="T8037" t="s">
        <v>587</v>
      </c>
      <c r="U8037" s="75">
        <v>75000</v>
      </c>
      <c r="V8037">
        <v>1.0900000000000001</v>
      </c>
      <c r="W8037">
        <v>81750</v>
      </c>
      <c r="AH8037" s="16"/>
      <c r="AI8037" t="s">
        <v>1375</v>
      </c>
    </row>
    <row r="8038" spans="1:35" x14ac:dyDescent="0.25">
      <c r="A8038" t="s">
        <v>17072</v>
      </c>
      <c r="B8038" s="1">
        <v>70</v>
      </c>
      <c r="C8038" t="s">
        <v>16776</v>
      </c>
      <c r="D8038">
        <v>14045710</v>
      </c>
      <c r="E8038" t="s">
        <v>16994</v>
      </c>
      <c r="F8038" t="s">
        <v>1363</v>
      </c>
      <c r="G8038" t="s">
        <v>1391</v>
      </c>
      <c r="H8038" s="3" t="s">
        <v>1827</v>
      </c>
      <c r="I8038">
        <v>2021</v>
      </c>
      <c r="J8038" s="15" t="s">
        <v>2008</v>
      </c>
      <c r="K8038">
        <v>2021</v>
      </c>
      <c r="L8038" t="s">
        <v>1622</v>
      </c>
      <c r="M8038" t="s">
        <v>16925</v>
      </c>
      <c r="N8038" t="s">
        <v>16926</v>
      </c>
      <c r="O8038">
        <v>26600000000</v>
      </c>
      <c r="P8038" t="s">
        <v>16940</v>
      </c>
      <c r="Q8038">
        <f t="shared" si="139"/>
        <v>4500</v>
      </c>
      <c r="R8038">
        <v>39796558</v>
      </c>
      <c r="S8038" t="s">
        <v>1880</v>
      </c>
      <c r="T8038" t="s">
        <v>17050</v>
      </c>
      <c r="U8038" s="75">
        <v>4500</v>
      </c>
      <c r="V8038">
        <v>0.85</v>
      </c>
      <c r="W8038">
        <v>3825</v>
      </c>
      <c r="AH8038" s="16"/>
      <c r="AI8038" t="s">
        <v>1375</v>
      </c>
    </row>
    <row r="8039" spans="1:35" x14ac:dyDescent="0.25">
      <c r="A8039" t="s">
        <v>17073</v>
      </c>
      <c r="B8039" s="1">
        <v>70</v>
      </c>
      <c r="C8039" t="s">
        <v>16776</v>
      </c>
      <c r="D8039">
        <v>8529965</v>
      </c>
      <c r="E8039" t="s">
        <v>17074</v>
      </c>
      <c r="F8039" t="s">
        <v>1363</v>
      </c>
      <c r="G8039" t="s">
        <v>1364</v>
      </c>
      <c r="H8039" s="3" t="s">
        <v>7063</v>
      </c>
      <c r="I8039">
        <v>2018</v>
      </c>
      <c r="J8039" s="15" t="s">
        <v>7064</v>
      </c>
      <c r="K8039">
        <v>2018</v>
      </c>
      <c r="L8039" t="s">
        <v>1394</v>
      </c>
      <c r="M8039" t="s">
        <v>16925</v>
      </c>
      <c r="N8039" t="s">
        <v>17064</v>
      </c>
      <c r="O8039">
        <v>26600000000</v>
      </c>
      <c r="P8039" t="s">
        <v>16927</v>
      </c>
      <c r="Q8039">
        <f t="shared" si="139"/>
        <v>60000</v>
      </c>
      <c r="R8039">
        <v>2937913</v>
      </c>
      <c r="S8039" t="s">
        <v>2477</v>
      </c>
      <c r="T8039" t="s">
        <v>1379</v>
      </c>
      <c r="U8039" s="75">
        <v>60000</v>
      </c>
      <c r="V8039">
        <v>1.46</v>
      </c>
      <c r="W8039">
        <v>87600</v>
      </c>
      <c r="AH8039" s="16"/>
      <c r="AI8039" t="s">
        <v>1375</v>
      </c>
    </row>
    <row r="8040" spans="1:35" x14ac:dyDescent="0.25">
      <c r="A8040" t="s">
        <v>17075</v>
      </c>
      <c r="B8040" s="1">
        <v>70</v>
      </c>
      <c r="C8040" t="s">
        <v>16776</v>
      </c>
      <c r="D8040">
        <v>8529965</v>
      </c>
      <c r="E8040" t="s">
        <v>17074</v>
      </c>
      <c r="F8040" t="s">
        <v>1363</v>
      </c>
      <c r="G8040" t="s">
        <v>1364</v>
      </c>
      <c r="H8040" s="3" t="s">
        <v>7063</v>
      </c>
      <c r="I8040">
        <v>2018</v>
      </c>
      <c r="J8040" s="15" t="s">
        <v>7064</v>
      </c>
      <c r="K8040">
        <v>2018</v>
      </c>
      <c r="L8040" t="s">
        <v>1394</v>
      </c>
      <c r="M8040" t="s">
        <v>16925</v>
      </c>
      <c r="N8040" t="s">
        <v>17064</v>
      </c>
      <c r="O8040">
        <v>26600000000</v>
      </c>
      <c r="P8040" t="s">
        <v>16927</v>
      </c>
      <c r="Q8040">
        <f t="shared" si="139"/>
        <v>60000</v>
      </c>
      <c r="R8040">
        <v>22339655</v>
      </c>
      <c r="S8040" t="s">
        <v>2103</v>
      </c>
      <c r="T8040" t="s">
        <v>17076</v>
      </c>
      <c r="U8040" s="75">
        <v>60000</v>
      </c>
      <c r="V8040">
        <v>1.95</v>
      </c>
      <c r="W8040">
        <v>117000</v>
      </c>
      <c r="AH8040" s="16"/>
      <c r="AI8040" t="s">
        <v>1375</v>
      </c>
    </row>
    <row r="8041" spans="1:35" x14ac:dyDescent="0.25">
      <c r="A8041" t="s">
        <v>17077</v>
      </c>
      <c r="B8041" s="1">
        <v>70</v>
      </c>
      <c r="C8041" t="s">
        <v>16776</v>
      </c>
      <c r="D8041">
        <v>14093731</v>
      </c>
      <c r="E8041" t="s">
        <v>16994</v>
      </c>
      <c r="F8041" t="s">
        <v>1363</v>
      </c>
      <c r="G8041" t="s">
        <v>1391</v>
      </c>
      <c r="H8041" s="3" t="s">
        <v>2009</v>
      </c>
      <c r="I8041">
        <v>2021</v>
      </c>
      <c r="J8041" s="15" t="s">
        <v>14853</v>
      </c>
      <c r="K8041">
        <v>2021</v>
      </c>
      <c r="L8041" t="s">
        <v>1622</v>
      </c>
      <c r="M8041" t="s">
        <v>16925</v>
      </c>
      <c r="N8041" t="s">
        <v>16926</v>
      </c>
      <c r="O8041">
        <v>26600000000</v>
      </c>
      <c r="P8041" t="s">
        <v>16940</v>
      </c>
      <c r="Q8041">
        <f t="shared" si="139"/>
        <v>4500</v>
      </c>
      <c r="R8041">
        <v>39796558</v>
      </c>
      <c r="S8041" t="s">
        <v>1880</v>
      </c>
      <c r="T8041" t="s">
        <v>1379</v>
      </c>
      <c r="U8041" s="75">
        <v>4500</v>
      </c>
      <c r="V8041">
        <v>0.85</v>
      </c>
      <c r="W8041">
        <v>3825</v>
      </c>
      <c r="AH8041" s="16"/>
      <c r="AI8041" t="s">
        <v>1375</v>
      </c>
    </row>
    <row r="8042" spans="1:35" x14ac:dyDescent="0.25">
      <c r="A8042" t="s">
        <v>17078</v>
      </c>
      <c r="B8042" s="1">
        <v>70</v>
      </c>
      <c r="C8042" t="s">
        <v>16776</v>
      </c>
      <c r="D8042">
        <v>13444654</v>
      </c>
      <c r="E8042" t="s">
        <v>17037</v>
      </c>
      <c r="F8042" t="s">
        <v>1363</v>
      </c>
      <c r="G8042" t="s">
        <v>1391</v>
      </c>
      <c r="H8042" s="3" t="s">
        <v>10372</v>
      </c>
      <c r="I8042">
        <v>2020</v>
      </c>
      <c r="J8042" s="15" t="s">
        <v>8011</v>
      </c>
      <c r="K8042">
        <v>2020</v>
      </c>
      <c r="L8042" t="s">
        <v>1622</v>
      </c>
      <c r="M8042" t="s">
        <v>16925</v>
      </c>
      <c r="N8042" t="s">
        <v>16926</v>
      </c>
      <c r="O8042">
        <v>26600000000</v>
      </c>
      <c r="P8042" t="s">
        <v>16940</v>
      </c>
      <c r="Q8042">
        <f t="shared" si="139"/>
        <v>150</v>
      </c>
      <c r="R8042" t="s">
        <v>16799</v>
      </c>
      <c r="S8042" t="s">
        <v>16800</v>
      </c>
      <c r="T8042" t="s">
        <v>587</v>
      </c>
      <c r="U8042" s="75">
        <v>150</v>
      </c>
      <c r="V8042">
        <v>0.9</v>
      </c>
      <c r="W8042">
        <v>135</v>
      </c>
      <c r="AH8042" s="16"/>
      <c r="AI8042" t="s">
        <v>1375</v>
      </c>
    </row>
    <row r="8043" spans="1:35" x14ac:dyDescent="0.25">
      <c r="A8043" t="s">
        <v>17079</v>
      </c>
      <c r="B8043" s="1">
        <v>70</v>
      </c>
      <c r="C8043" t="s">
        <v>16776</v>
      </c>
      <c r="D8043">
        <v>13444654</v>
      </c>
      <c r="E8043" t="s">
        <v>17037</v>
      </c>
      <c r="F8043" t="s">
        <v>1363</v>
      </c>
      <c r="G8043" t="s">
        <v>1391</v>
      </c>
      <c r="H8043" s="3" t="s">
        <v>10372</v>
      </c>
      <c r="I8043">
        <v>2020</v>
      </c>
      <c r="J8043" s="15" t="s">
        <v>8011</v>
      </c>
      <c r="K8043">
        <v>2020</v>
      </c>
      <c r="L8043" t="s">
        <v>1622</v>
      </c>
      <c r="M8043" t="s">
        <v>16925</v>
      </c>
      <c r="N8043" t="s">
        <v>16926</v>
      </c>
      <c r="O8043">
        <v>26600000000</v>
      </c>
      <c r="P8043" t="s">
        <v>16940</v>
      </c>
      <c r="Q8043">
        <f t="shared" si="139"/>
        <v>150</v>
      </c>
      <c r="R8043">
        <v>2937913</v>
      </c>
      <c r="S8043" t="s">
        <v>2477</v>
      </c>
      <c r="T8043" t="s">
        <v>1379</v>
      </c>
      <c r="U8043" s="75">
        <v>150</v>
      </c>
      <c r="V8043">
        <v>2.98</v>
      </c>
      <c r="W8043">
        <v>447</v>
      </c>
      <c r="AH8043" s="16"/>
      <c r="AI8043" t="s">
        <v>1375</v>
      </c>
    </row>
    <row r="8044" spans="1:35" x14ac:dyDescent="0.25">
      <c r="A8044" t="s">
        <v>17080</v>
      </c>
      <c r="B8044" s="1">
        <v>70</v>
      </c>
      <c r="C8044" t="s">
        <v>16776</v>
      </c>
      <c r="D8044">
        <v>14765985</v>
      </c>
      <c r="E8044" t="s">
        <v>17081</v>
      </c>
      <c r="F8044" t="s">
        <v>1363</v>
      </c>
      <c r="G8044" t="s">
        <v>1391</v>
      </c>
      <c r="H8044" s="3" t="s">
        <v>4582</v>
      </c>
      <c r="I8044">
        <v>2021</v>
      </c>
      <c r="J8044" s="15" t="s">
        <v>2013</v>
      </c>
      <c r="K8044">
        <v>2021</v>
      </c>
      <c r="L8044" t="s">
        <v>1367</v>
      </c>
      <c r="M8044" t="s">
        <v>16925</v>
      </c>
      <c r="N8044" t="s">
        <v>16926</v>
      </c>
      <c r="O8044">
        <v>26600000000</v>
      </c>
      <c r="P8044" t="s">
        <v>16940</v>
      </c>
      <c r="Q8044">
        <f t="shared" si="139"/>
        <v>300</v>
      </c>
      <c r="R8044">
        <v>39796558</v>
      </c>
      <c r="S8044" t="s">
        <v>1880</v>
      </c>
      <c r="T8044" t="s">
        <v>17082</v>
      </c>
      <c r="U8044" s="75">
        <v>300</v>
      </c>
      <c r="V8044">
        <v>0.79</v>
      </c>
      <c r="W8044">
        <v>237</v>
      </c>
      <c r="AH8044" s="16"/>
      <c r="AI8044" t="s">
        <v>1375</v>
      </c>
    </row>
    <row r="8045" spans="1:35" x14ac:dyDescent="0.25">
      <c r="A8045" t="s">
        <v>17083</v>
      </c>
      <c r="B8045" s="1">
        <v>70</v>
      </c>
      <c r="C8045" t="s">
        <v>16776</v>
      </c>
      <c r="D8045">
        <v>14787288</v>
      </c>
      <c r="E8045" t="s">
        <v>17084</v>
      </c>
      <c r="F8045" t="s">
        <v>1363</v>
      </c>
      <c r="G8045" t="s">
        <v>1391</v>
      </c>
      <c r="H8045" s="3" t="s">
        <v>2013</v>
      </c>
      <c r="I8045">
        <v>2021</v>
      </c>
      <c r="J8045" s="15" t="s">
        <v>2014</v>
      </c>
      <c r="K8045">
        <v>2021</v>
      </c>
      <c r="L8045" t="s">
        <v>1367</v>
      </c>
      <c r="M8045" t="s">
        <v>16925</v>
      </c>
      <c r="N8045" t="s">
        <v>16926</v>
      </c>
      <c r="O8045">
        <v>26600000000</v>
      </c>
      <c r="P8045" t="s">
        <v>16940</v>
      </c>
      <c r="Q8045">
        <f t="shared" si="139"/>
        <v>2000</v>
      </c>
      <c r="R8045">
        <v>39796558</v>
      </c>
      <c r="S8045" t="s">
        <v>1880</v>
      </c>
      <c r="T8045" t="s">
        <v>587</v>
      </c>
      <c r="U8045" s="75">
        <v>2000</v>
      </c>
      <c r="V8045">
        <v>0.79</v>
      </c>
      <c r="W8045">
        <v>1580</v>
      </c>
      <c r="AH8045" s="16"/>
      <c r="AI8045" t="s">
        <v>1375</v>
      </c>
    </row>
    <row r="8046" spans="1:35" x14ac:dyDescent="0.25">
      <c r="A8046" t="s">
        <v>17085</v>
      </c>
      <c r="B8046" s="1">
        <v>70</v>
      </c>
      <c r="C8046" t="s">
        <v>16776</v>
      </c>
      <c r="D8046">
        <v>14787288</v>
      </c>
      <c r="E8046" t="s">
        <v>17084</v>
      </c>
      <c r="F8046" t="s">
        <v>1363</v>
      </c>
      <c r="G8046" t="s">
        <v>1391</v>
      </c>
      <c r="H8046" s="3" t="s">
        <v>2013</v>
      </c>
      <c r="I8046">
        <v>2021</v>
      </c>
      <c r="J8046" s="15" t="s">
        <v>2014</v>
      </c>
      <c r="K8046">
        <v>2021</v>
      </c>
      <c r="L8046" t="s">
        <v>1367</v>
      </c>
      <c r="M8046" t="s">
        <v>16925</v>
      </c>
      <c r="N8046" t="s">
        <v>16926</v>
      </c>
      <c r="O8046">
        <v>26600000000</v>
      </c>
      <c r="P8046" t="s">
        <v>16940</v>
      </c>
      <c r="Q8046">
        <f t="shared" si="139"/>
        <v>2000</v>
      </c>
      <c r="R8046" t="s">
        <v>16799</v>
      </c>
      <c r="S8046" t="s">
        <v>16800</v>
      </c>
      <c r="T8046" t="s">
        <v>587</v>
      </c>
      <c r="U8046" s="75">
        <v>2000</v>
      </c>
      <c r="V8046">
        <v>0.75</v>
      </c>
      <c r="W8046">
        <v>1500</v>
      </c>
      <c r="AH8046" s="16"/>
      <c r="AI8046" t="s">
        <v>1375</v>
      </c>
    </row>
    <row r="8047" spans="1:35" x14ac:dyDescent="0.25">
      <c r="A8047" t="s">
        <v>17086</v>
      </c>
      <c r="B8047" s="1">
        <v>70</v>
      </c>
      <c r="C8047" t="s">
        <v>16776</v>
      </c>
      <c r="D8047">
        <v>14793318</v>
      </c>
      <c r="E8047" t="s">
        <v>17087</v>
      </c>
      <c r="F8047" t="s">
        <v>1363</v>
      </c>
      <c r="G8047" t="s">
        <v>1391</v>
      </c>
      <c r="H8047" s="3" t="s">
        <v>2014</v>
      </c>
      <c r="I8047">
        <v>2021</v>
      </c>
      <c r="J8047" s="15" t="s">
        <v>3571</v>
      </c>
      <c r="K8047">
        <v>2021</v>
      </c>
      <c r="L8047" t="s">
        <v>1367</v>
      </c>
      <c r="M8047" t="s">
        <v>16925</v>
      </c>
      <c r="N8047" t="s">
        <v>16926</v>
      </c>
      <c r="O8047">
        <v>26600000000</v>
      </c>
      <c r="P8047" t="s">
        <v>16940</v>
      </c>
      <c r="Q8047">
        <f t="shared" si="139"/>
        <v>3550</v>
      </c>
      <c r="R8047">
        <v>39796558</v>
      </c>
      <c r="S8047" t="s">
        <v>1880</v>
      </c>
      <c r="T8047" t="s">
        <v>16957</v>
      </c>
      <c r="U8047" s="75">
        <v>3550</v>
      </c>
      <c r="V8047">
        <v>0.73</v>
      </c>
      <c r="W8047">
        <v>2591.5</v>
      </c>
      <c r="AH8047" s="16"/>
      <c r="AI8047" t="s">
        <v>1375</v>
      </c>
    </row>
    <row r="8048" spans="1:35" x14ac:dyDescent="0.25">
      <c r="A8048" t="s">
        <v>17088</v>
      </c>
      <c r="B8048" s="1">
        <v>70</v>
      </c>
      <c r="C8048" t="s">
        <v>16776</v>
      </c>
      <c r="D8048">
        <v>14793318</v>
      </c>
      <c r="E8048" t="s">
        <v>17087</v>
      </c>
      <c r="F8048" t="s">
        <v>1363</v>
      </c>
      <c r="G8048" t="s">
        <v>1391</v>
      </c>
      <c r="H8048" s="3" t="s">
        <v>2014</v>
      </c>
      <c r="I8048">
        <v>2021</v>
      </c>
      <c r="J8048" s="15" t="s">
        <v>3571</v>
      </c>
      <c r="K8048">
        <v>2021</v>
      </c>
      <c r="L8048" t="s">
        <v>1367</v>
      </c>
      <c r="M8048" t="s">
        <v>16925</v>
      </c>
      <c r="N8048" t="s">
        <v>16926</v>
      </c>
      <c r="O8048">
        <v>26600000000</v>
      </c>
      <c r="P8048" t="s">
        <v>16940</v>
      </c>
      <c r="Q8048">
        <f t="shared" si="139"/>
        <v>3550</v>
      </c>
      <c r="R8048" t="s">
        <v>16799</v>
      </c>
      <c r="S8048" t="s">
        <v>16800</v>
      </c>
      <c r="T8048" t="s">
        <v>587</v>
      </c>
      <c r="U8048" s="75">
        <v>3550</v>
      </c>
      <c r="V8048">
        <v>0.75</v>
      </c>
      <c r="W8048">
        <v>2662.5</v>
      </c>
      <c r="AH8048" s="16"/>
      <c r="AI8048" t="s">
        <v>1375</v>
      </c>
    </row>
    <row r="8049" spans="1:35" x14ac:dyDescent="0.25">
      <c r="A8049" t="s">
        <v>17089</v>
      </c>
      <c r="B8049" s="1">
        <v>70</v>
      </c>
      <c r="C8049" t="s">
        <v>16776</v>
      </c>
      <c r="D8049">
        <v>12736589</v>
      </c>
      <c r="E8049" t="s">
        <v>17090</v>
      </c>
      <c r="F8049" t="s">
        <v>3576</v>
      </c>
      <c r="G8049" t="s">
        <v>1364</v>
      </c>
      <c r="H8049" s="3" t="s">
        <v>3211</v>
      </c>
      <c r="I8049">
        <v>2020</v>
      </c>
      <c r="J8049" s="15" t="s">
        <v>3211</v>
      </c>
      <c r="K8049">
        <v>2020</v>
      </c>
      <c r="L8049" t="s">
        <v>1367</v>
      </c>
      <c r="M8049" t="s">
        <v>16925</v>
      </c>
      <c r="N8049" t="s">
        <v>17064</v>
      </c>
      <c r="O8049" t="s">
        <v>1408</v>
      </c>
      <c r="P8049" t="s">
        <v>16940</v>
      </c>
      <c r="Q8049">
        <f t="shared" si="139"/>
        <v>4200</v>
      </c>
      <c r="R8049">
        <v>79254632</v>
      </c>
      <c r="S8049" t="s">
        <v>3958</v>
      </c>
      <c r="T8049" t="s">
        <v>587</v>
      </c>
      <c r="U8049" s="75">
        <v>4200</v>
      </c>
      <c r="V8049">
        <v>0.99</v>
      </c>
      <c r="W8049">
        <v>4158</v>
      </c>
      <c r="AH8049" s="16"/>
      <c r="AI8049" t="s">
        <v>1375</v>
      </c>
    </row>
    <row r="8050" spans="1:35" x14ac:dyDescent="0.25">
      <c r="A8050" t="s">
        <v>17091</v>
      </c>
      <c r="B8050" s="1">
        <v>70</v>
      </c>
      <c r="C8050" t="s">
        <v>16776</v>
      </c>
      <c r="D8050">
        <v>12736589</v>
      </c>
      <c r="E8050" t="s">
        <v>17090</v>
      </c>
      <c r="F8050" t="s">
        <v>3576</v>
      </c>
      <c r="G8050" t="s">
        <v>1364</v>
      </c>
      <c r="H8050" s="3" t="s">
        <v>3211</v>
      </c>
      <c r="I8050">
        <v>2020</v>
      </c>
      <c r="J8050" s="15" t="s">
        <v>3211</v>
      </c>
      <c r="K8050">
        <v>2020</v>
      </c>
      <c r="L8050" t="s">
        <v>1367</v>
      </c>
      <c r="M8050" t="s">
        <v>16925</v>
      </c>
      <c r="N8050" t="s">
        <v>17064</v>
      </c>
      <c r="O8050" t="s">
        <v>1408</v>
      </c>
      <c r="P8050" t="s">
        <v>16940</v>
      </c>
      <c r="Q8050">
        <f t="shared" si="139"/>
        <v>4200</v>
      </c>
      <c r="R8050">
        <v>39796558</v>
      </c>
      <c r="S8050" t="s">
        <v>1880</v>
      </c>
      <c r="T8050" t="s">
        <v>17092</v>
      </c>
      <c r="U8050" s="75">
        <v>4200</v>
      </c>
      <c r="V8050">
        <v>0.78</v>
      </c>
      <c r="W8050">
        <v>3276</v>
      </c>
      <c r="AH8050" s="16"/>
      <c r="AI8050" t="s">
        <v>1375</v>
      </c>
    </row>
    <row r="8051" spans="1:35" x14ac:dyDescent="0.25">
      <c r="A8051" t="s">
        <v>17093</v>
      </c>
      <c r="B8051" s="1">
        <v>70</v>
      </c>
      <c r="C8051" t="s">
        <v>16776</v>
      </c>
      <c r="D8051">
        <v>12798576</v>
      </c>
      <c r="E8051" t="s">
        <v>17094</v>
      </c>
      <c r="F8051" t="s">
        <v>1363</v>
      </c>
      <c r="G8051" t="s">
        <v>1391</v>
      </c>
      <c r="H8051" s="3" t="s">
        <v>1708</v>
      </c>
      <c r="I8051">
        <v>2020</v>
      </c>
      <c r="J8051" s="15" t="s">
        <v>17095</v>
      </c>
      <c r="K8051">
        <v>2020</v>
      </c>
      <c r="L8051" t="s">
        <v>1367</v>
      </c>
      <c r="M8051" t="s">
        <v>16925</v>
      </c>
      <c r="N8051" t="s">
        <v>16926</v>
      </c>
      <c r="O8051">
        <v>26600000000</v>
      </c>
      <c r="P8051" t="s">
        <v>16940</v>
      </c>
      <c r="Q8051">
        <f t="shared" si="139"/>
        <v>200</v>
      </c>
      <c r="R8051">
        <v>39796558</v>
      </c>
      <c r="S8051" t="s">
        <v>1880</v>
      </c>
      <c r="T8051" t="s">
        <v>587</v>
      </c>
      <c r="U8051" s="75">
        <v>200</v>
      </c>
      <c r="V8051">
        <v>0.78</v>
      </c>
      <c r="W8051">
        <v>156</v>
      </c>
      <c r="AH8051" s="16"/>
      <c r="AI8051" t="s">
        <v>1375</v>
      </c>
    </row>
    <row r="8052" spans="1:35" x14ac:dyDescent="0.25">
      <c r="A8052" t="s">
        <v>17096</v>
      </c>
      <c r="B8052" s="1">
        <v>70</v>
      </c>
      <c r="C8052" t="s">
        <v>16776</v>
      </c>
      <c r="D8052">
        <v>13449400</v>
      </c>
      <c r="E8052" t="s">
        <v>17061</v>
      </c>
      <c r="F8052" t="s">
        <v>1363</v>
      </c>
      <c r="G8052" t="s">
        <v>1391</v>
      </c>
      <c r="H8052" s="3" t="s">
        <v>10372</v>
      </c>
      <c r="I8052">
        <v>2020</v>
      </c>
      <c r="J8052" s="15" t="s">
        <v>8011</v>
      </c>
      <c r="K8052">
        <v>2020</v>
      </c>
      <c r="L8052" t="s">
        <v>1622</v>
      </c>
      <c r="M8052" t="s">
        <v>16925</v>
      </c>
      <c r="N8052" t="s">
        <v>16926</v>
      </c>
      <c r="O8052">
        <v>26600000000</v>
      </c>
      <c r="P8052" t="s">
        <v>16940</v>
      </c>
      <c r="Q8052">
        <f t="shared" si="139"/>
        <v>4100</v>
      </c>
      <c r="R8052" t="s">
        <v>16799</v>
      </c>
      <c r="S8052" t="s">
        <v>16800</v>
      </c>
      <c r="T8052" t="s">
        <v>587</v>
      </c>
      <c r="U8052" s="75">
        <v>4100</v>
      </c>
      <c r="V8052">
        <v>0.9</v>
      </c>
      <c r="W8052">
        <v>3690</v>
      </c>
      <c r="AH8052" s="16"/>
      <c r="AI8052" t="s">
        <v>1375</v>
      </c>
    </row>
    <row r="8053" spans="1:35" x14ac:dyDescent="0.25">
      <c r="A8053" t="s">
        <v>17097</v>
      </c>
      <c r="B8053" s="1">
        <v>70</v>
      </c>
      <c r="C8053" t="s">
        <v>16776</v>
      </c>
      <c r="D8053">
        <v>13449400</v>
      </c>
      <c r="E8053" t="s">
        <v>17061</v>
      </c>
      <c r="F8053" t="s">
        <v>1363</v>
      </c>
      <c r="G8053" t="s">
        <v>1391</v>
      </c>
      <c r="H8053" s="3" t="s">
        <v>10372</v>
      </c>
      <c r="I8053">
        <v>2020</v>
      </c>
      <c r="J8053" s="15" t="s">
        <v>8011</v>
      </c>
      <c r="K8053">
        <v>2020</v>
      </c>
      <c r="L8053" t="s">
        <v>1622</v>
      </c>
      <c r="M8053" t="s">
        <v>16925</v>
      </c>
      <c r="N8053" t="s">
        <v>16926</v>
      </c>
      <c r="O8053">
        <v>26600000000</v>
      </c>
      <c r="P8053" t="s">
        <v>16940</v>
      </c>
      <c r="Q8053">
        <f t="shared" si="139"/>
        <v>4100</v>
      </c>
      <c r="R8053">
        <v>2937913</v>
      </c>
      <c r="S8053" t="s">
        <v>2477</v>
      </c>
      <c r="T8053" t="s">
        <v>1379</v>
      </c>
      <c r="U8053" s="75">
        <v>4100</v>
      </c>
      <c r="V8053">
        <v>2.98</v>
      </c>
      <c r="W8053">
        <v>12218</v>
      </c>
      <c r="AH8053" s="16"/>
      <c r="AI8053" t="s">
        <v>1375</v>
      </c>
    </row>
    <row r="8054" spans="1:35" x14ac:dyDescent="0.25">
      <c r="A8054" t="s">
        <v>17098</v>
      </c>
      <c r="B8054" s="1">
        <v>70</v>
      </c>
      <c r="C8054" t="s">
        <v>16776</v>
      </c>
      <c r="D8054">
        <v>12811688</v>
      </c>
      <c r="E8054" t="s">
        <v>17099</v>
      </c>
      <c r="F8054" t="s">
        <v>1363</v>
      </c>
      <c r="G8054" t="s">
        <v>1391</v>
      </c>
      <c r="H8054" s="3" t="s">
        <v>8600</v>
      </c>
      <c r="I8054">
        <v>2020</v>
      </c>
      <c r="J8054" s="15" t="s">
        <v>11009</v>
      </c>
      <c r="K8054">
        <v>2020</v>
      </c>
      <c r="L8054" t="s">
        <v>1367</v>
      </c>
      <c r="M8054" t="s">
        <v>16925</v>
      </c>
      <c r="N8054" t="s">
        <v>16926</v>
      </c>
      <c r="O8054">
        <v>26600000000</v>
      </c>
      <c r="P8054" t="s">
        <v>16940</v>
      </c>
      <c r="Q8054">
        <f t="shared" si="139"/>
        <v>2000</v>
      </c>
      <c r="R8054">
        <v>39796558</v>
      </c>
      <c r="S8054" t="s">
        <v>1880</v>
      </c>
      <c r="T8054" t="s">
        <v>17100</v>
      </c>
      <c r="U8054" s="75">
        <v>2000</v>
      </c>
      <c r="V8054">
        <v>0.78</v>
      </c>
      <c r="W8054">
        <v>1560</v>
      </c>
      <c r="AH8054" s="16"/>
      <c r="AI8054" t="s">
        <v>1375</v>
      </c>
    </row>
    <row r="8055" spans="1:35" x14ac:dyDescent="0.25">
      <c r="A8055" t="s">
        <v>17101</v>
      </c>
      <c r="B8055" s="1">
        <v>70</v>
      </c>
      <c r="C8055" t="s">
        <v>16776</v>
      </c>
      <c r="D8055">
        <v>12794732</v>
      </c>
      <c r="E8055" t="s">
        <v>3255</v>
      </c>
      <c r="F8055" t="s">
        <v>3576</v>
      </c>
      <c r="G8055" t="s">
        <v>1364</v>
      </c>
      <c r="H8055" s="3" t="s">
        <v>8599</v>
      </c>
      <c r="I8055">
        <v>2020</v>
      </c>
      <c r="J8055" s="15" t="s">
        <v>8599</v>
      </c>
      <c r="K8055">
        <v>2020</v>
      </c>
      <c r="L8055" t="s">
        <v>1367</v>
      </c>
      <c r="M8055" t="s">
        <v>16925</v>
      </c>
      <c r="N8055" t="s">
        <v>17064</v>
      </c>
      <c r="O8055" t="s">
        <v>1408</v>
      </c>
      <c r="P8055" t="s">
        <v>16927</v>
      </c>
      <c r="Q8055">
        <f t="shared" si="139"/>
        <v>1000</v>
      </c>
      <c r="R8055">
        <v>39796558</v>
      </c>
      <c r="S8055" t="s">
        <v>1880</v>
      </c>
      <c r="T8055" t="s">
        <v>17102</v>
      </c>
      <c r="U8055" s="75">
        <v>1000</v>
      </c>
      <c r="V8055">
        <v>0.78</v>
      </c>
      <c r="W8055">
        <v>780</v>
      </c>
      <c r="AH8055" s="16"/>
      <c r="AI8055" t="s">
        <v>1375</v>
      </c>
    </row>
    <row r="8056" spans="1:35" x14ac:dyDescent="0.25">
      <c r="A8056" t="s">
        <v>17103</v>
      </c>
      <c r="B8056" s="1">
        <v>70</v>
      </c>
      <c r="C8056" t="s">
        <v>16776</v>
      </c>
      <c r="D8056">
        <v>12996025</v>
      </c>
      <c r="E8056" t="s">
        <v>17104</v>
      </c>
      <c r="F8056" t="s">
        <v>3576</v>
      </c>
      <c r="G8056" t="s">
        <v>1364</v>
      </c>
      <c r="H8056" s="3" t="s">
        <v>12192</v>
      </c>
      <c r="I8056">
        <v>2020</v>
      </c>
      <c r="J8056" s="15" t="s">
        <v>12192</v>
      </c>
      <c r="K8056">
        <v>2020</v>
      </c>
      <c r="L8056" t="s">
        <v>1367</v>
      </c>
      <c r="M8056" t="s">
        <v>16925</v>
      </c>
      <c r="N8056" t="s">
        <v>17064</v>
      </c>
      <c r="O8056" t="s">
        <v>1408</v>
      </c>
      <c r="P8056" t="s">
        <v>16940</v>
      </c>
      <c r="Q8056">
        <f t="shared" si="139"/>
        <v>50000</v>
      </c>
      <c r="R8056">
        <v>39796558</v>
      </c>
      <c r="S8056" t="s">
        <v>1880</v>
      </c>
      <c r="T8056" t="s">
        <v>17105</v>
      </c>
      <c r="U8056" s="75">
        <v>50000</v>
      </c>
      <c r="V8056">
        <v>0.73</v>
      </c>
      <c r="W8056">
        <v>36500</v>
      </c>
      <c r="AH8056" s="16"/>
      <c r="AI8056" t="s">
        <v>1375</v>
      </c>
    </row>
    <row r="8057" spans="1:35" x14ac:dyDescent="0.25">
      <c r="A8057" t="s">
        <v>17106</v>
      </c>
      <c r="B8057" s="1">
        <v>70</v>
      </c>
      <c r="C8057" t="s">
        <v>16776</v>
      </c>
      <c r="D8057">
        <v>12885673</v>
      </c>
      <c r="E8057" t="s">
        <v>17107</v>
      </c>
      <c r="F8057" t="s">
        <v>3576</v>
      </c>
      <c r="G8057" t="s">
        <v>1364</v>
      </c>
      <c r="H8057" s="3" t="s">
        <v>17108</v>
      </c>
      <c r="I8057">
        <v>2020</v>
      </c>
      <c r="J8057" s="15" t="s">
        <v>17108</v>
      </c>
      <c r="K8057">
        <v>2020</v>
      </c>
      <c r="L8057" t="s">
        <v>1367</v>
      </c>
      <c r="M8057" t="s">
        <v>16925</v>
      </c>
      <c r="N8057" t="s">
        <v>17064</v>
      </c>
      <c r="O8057" t="s">
        <v>1408</v>
      </c>
      <c r="P8057" t="s">
        <v>16940</v>
      </c>
      <c r="Q8057">
        <f t="shared" si="139"/>
        <v>8000</v>
      </c>
      <c r="R8057">
        <v>39796558</v>
      </c>
      <c r="S8057" t="s">
        <v>1880</v>
      </c>
      <c r="T8057" t="s">
        <v>17109</v>
      </c>
      <c r="U8057" s="75">
        <v>8000</v>
      </c>
      <c r="V8057">
        <v>0.78</v>
      </c>
      <c r="W8057">
        <v>6240</v>
      </c>
      <c r="AH8057" s="16"/>
      <c r="AI8057" t="s">
        <v>1375</v>
      </c>
    </row>
    <row r="8058" spans="1:35" x14ac:dyDescent="0.25">
      <c r="A8058" t="s">
        <v>17110</v>
      </c>
      <c r="B8058" s="1">
        <v>70</v>
      </c>
      <c r="C8058" t="s">
        <v>16776</v>
      </c>
      <c r="D8058">
        <v>12824690</v>
      </c>
      <c r="E8058" t="s">
        <v>17111</v>
      </c>
      <c r="F8058" t="s">
        <v>3576</v>
      </c>
      <c r="G8058" t="s">
        <v>1364</v>
      </c>
      <c r="H8058" s="3" t="s">
        <v>11009</v>
      </c>
      <c r="I8058">
        <v>2020</v>
      </c>
      <c r="J8058" s="15" t="s">
        <v>11009</v>
      </c>
      <c r="K8058">
        <v>2020</v>
      </c>
      <c r="L8058" t="s">
        <v>1367</v>
      </c>
      <c r="M8058" t="s">
        <v>16925</v>
      </c>
      <c r="N8058" t="s">
        <v>17064</v>
      </c>
      <c r="O8058" t="s">
        <v>1408</v>
      </c>
      <c r="P8058" t="s">
        <v>16927</v>
      </c>
      <c r="Q8058">
        <f t="shared" si="139"/>
        <v>300</v>
      </c>
      <c r="R8058">
        <v>39796558</v>
      </c>
      <c r="S8058" t="s">
        <v>1880</v>
      </c>
      <c r="T8058" t="s">
        <v>17112</v>
      </c>
      <c r="U8058" s="75">
        <v>300</v>
      </c>
      <c r="V8058">
        <v>0.78</v>
      </c>
      <c r="W8058">
        <v>234</v>
      </c>
      <c r="AH8058" s="16"/>
      <c r="AI8058" t="s">
        <v>1375</v>
      </c>
    </row>
    <row r="8059" spans="1:35" x14ac:dyDescent="0.25">
      <c r="A8059" t="s">
        <v>17113</v>
      </c>
      <c r="B8059" s="1">
        <v>70</v>
      </c>
      <c r="C8059" t="s">
        <v>16776</v>
      </c>
      <c r="D8059">
        <v>12885673</v>
      </c>
      <c r="E8059" t="s">
        <v>17107</v>
      </c>
      <c r="F8059" t="s">
        <v>3576</v>
      </c>
      <c r="G8059" t="s">
        <v>1364</v>
      </c>
      <c r="H8059" s="3" t="s">
        <v>17108</v>
      </c>
      <c r="I8059">
        <v>2020</v>
      </c>
      <c r="J8059" s="15" t="s">
        <v>17108</v>
      </c>
      <c r="K8059">
        <v>2020</v>
      </c>
      <c r="L8059" t="s">
        <v>1367</v>
      </c>
      <c r="M8059" t="s">
        <v>16925</v>
      </c>
      <c r="N8059" t="s">
        <v>17064</v>
      </c>
      <c r="O8059" t="s">
        <v>1408</v>
      </c>
      <c r="P8059" t="s">
        <v>16940</v>
      </c>
      <c r="Q8059">
        <f t="shared" si="139"/>
        <v>8000</v>
      </c>
      <c r="R8059" t="s">
        <v>16799</v>
      </c>
      <c r="S8059" t="s">
        <v>16800</v>
      </c>
      <c r="T8059" t="s">
        <v>587</v>
      </c>
      <c r="U8059" s="75">
        <v>8000</v>
      </c>
      <c r="V8059">
        <v>0.78</v>
      </c>
      <c r="W8059">
        <v>6240</v>
      </c>
      <c r="AH8059" s="16"/>
      <c r="AI8059" t="s">
        <v>1375</v>
      </c>
    </row>
    <row r="8060" spans="1:35" x14ac:dyDescent="0.25">
      <c r="A8060" t="s">
        <v>17114</v>
      </c>
      <c r="B8060" s="1">
        <v>70</v>
      </c>
      <c r="C8060" t="s">
        <v>16776</v>
      </c>
      <c r="D8060">
        <v>12904619</v>
      </c>
      <c r="E8060" t="s">
        <v>17115</v>
      </c>
      <c r="F8060" t="s">
        <v>3576</v>
      </c>
      <c r="G8060" t="s">
        <v>1364</v>
      </c>
      <c r="H8060" s="3" t="s">
        <v>17108</v>
      </c>
      <c r="I8060">
        <v>2020</v>
      </c>
      <c r="J8060" s="15" t="s">
        <v>17108</v>
      </c>
      <c r="K8060">
        <v>2020</v>
      </c>
      <c r="L8060" t="s">
        <v>1367</v>
      </c>
      <c r="M8060" t="s">
        <v>16925</v>
      </c>
      <c r="N8060" t="s">
        <v>17064</v>
      </c>
      <c r="O8060" t="s">
        <v>1408</v>
      </c>
      <c r="P8060" t="s">
        <v>16940</v>
      </c>
      <c r="Q8060">
        <f t="shared" si="139"/>
        <v>1000</v>
      </c>
      <c r="R8060">
        <v>39796558</v>
      </c>
      <c r="S8060" t="s">
        <v>1880</v>
      </c>
      <c r="T8060" t="s">
        <v>17116</v>
      </c>
      <c r="U8060" s="75">
        <v>1000</v>
      </c>
      <c r="V8060">
        <v>0.78</v>
      </c>
      <c r="W8060">
        <v>780</v>
      </c>
      <c r="AH8060" s="16"/>
      <c r="AI8060" t="s">
        <v>1375</v>
      </c>
    </row>
    <row r="8061" spans="1:35" x14ac:dyDescent="0.25">
      <c r="A8061" t="s">
        <v>17117</v>
      </c>
      <c r="B8061" s="1">
        <v>70</v>
      </c>
      <c r="C8061" t="s">
        <v>16776</v>
      </c>
      <c r="D8061">
        <v>12965561</v>
      </c>
      <c r="E8061" t="s">
        <v>17118</v>
      </c>
      <c r="F8061" t="s">
        <v>3576</v>
      </c>
      <c r="G8061" t="s">
        <v>1364</v>
      </c>
      <c r="H8061" s="3" t="s">
        <v>12212</v>
      </c>
      <c r="I8061">
        <v>2020</v>
      </c>
      <c r="J8061" s="15" t="s">
        <v>12212</v>
      </c>
      <c r="K8061">
        <v>2020</v>
      </c>
      <c r="L8061" t="s">
        <v>1367</v>
      </c>
      <c r="M8061" t="s">
        <v>16925</v>
      </c>
      <c r="N8061" t="s">
        <v>17064</v>
      </c>
      <c r="O8061" t="s">
        <v>1408</v>
      </c>
      <c r="P8061" t="s">
        <v>16927</v>
      </c>
      <c r="Q8061">
        <f t="shared" si="139"/>
        <v>66750</v>
      </c>
      <c r="R8061">
        <v>79254632</v>
      </c>
      <c r="S8061" t="s">
        <v>3958</v>
      </c>
      <c r="T8061" t="s">
        <v>587</v>
      </c>
      <c r="U8061" s="75">
        <v>66750</v>
      </c>
      <c r="V8061">
        <v>0.99</v>
      </c>
      <c r="W8061">
        <v>66082.5</v>
      </c>
      <c r="AH8061" s="16"/>
      <c r="AI8061" t="s">
        <v>1375</v>
      </c>
    </row>
    <row r="8062" spans="1:35" x14ac:dyDescent="0.25">
      <c r="A8062" t="s">
        <v>17119</v>
      </c>
      <c r="B8062" s="1">
        <v>70</v>
      </c>
      <c r="C8062" t="s">
        <v>16776</v>
      </c>
      <c r="D8062">
        <v>12965561</v>
      </c>
      <c r="E8062" t="s">
        <v>17118</v>
      </c>
      <c r="F8062" t="s">
        <v>3576</v>
      </c>
      <c r="G8062" t="s">
        <v>1364</v>
      </c>
      <c r="H8062" s="3" t="s">
        <v>12212</v>
      </c>
      <c r="I8062">
        <v>2020</v>
      </c>
      <c r="J8062" s="15" t="s">
        <v>12212</v>
      </c>
      <c r="K8062">
        <v>2020</v>
      </c>
      <c r="L8062" t="s">
        <v>1367</v>
      </c>
      <c r="M8062" t="s">
        <v>16925</v>
      </c>
      <c r="N8062" t="s">
        <v>17064</v>
      </c>
      <c r="O8062" t="s">
        <v>1408</v>
      </c>
      <c r="P8062" t="s">
        <v>16927</v>
      </c>
      <c r="Q8062">
        <f t="shared" si="139"/>
        <v>66750</v>
      </c>
      <c r="R8062">
        <v>39796558</v>
      </c>
      <c r="S8062" t="s">
        <v>1880</v>
      </c>
      <c r="T8062" t="s">
        <v>17120</v>
      </c>
      <c r="U8062" s="75">
        <v>66750</v>
      </c>
      <c r="V8062">
        <v>0.73</v>
      </c>
      <c r="W8062">
        <v>48727.5</v>
      </c>
      <c r="AH8062" s="16"/>
      <c r="AI8062" t="s">
        <v>1375</v>
      </c>
    </row>
    <row r="8063" spans="1:35" x14ac:dyDescent="0.25">
      <c r="A8063" t="s">
        <v>17121</v>
      </c>
      <c r="B8063" s="1">
        <v>70</v>
      </c>
      <c r="C8063" t="s">
        <v>16776</v>
      </c>
      <c r="D8063">
        <v>12971219</v>
      </c>
      <c r="E8063" t="s">
        <v>17122</v>
      </c>
      <c r="F8063" t="s">
        <v>3576</v>
      </c>
      <c r="G8063" t="s">
        <v>1364</v>
      </c>
      <c r="H8063" s="3" t="s">
        <v>12529</v>
      </c>
      <c r="I8063">
        <v>2020</v>
      </c>
      <c r="J8063" s="15" t="s">
        <v>12529</v>
      </c>
      <c r="K8063">
        <v>2020</v>
      </c>
      <c r="L8063" t="s">
        <v>1367</v>
      </c>
      <c r="M8063" t="s">
        <v>17123</v>
      </c>
      <c r="N8063" t="s">
        <v>17123</v>
      </c>
      <c r="O8063" t="s">
        <v>1408</v>
      </c>
      <c r="P8063" t="s">
        <v>133</v>
      </c>
      <c r="Q8063">
        <f t="shared" si="139"/>
        <v>144926</v>
      </c>
      <c r="R8063">
        <v>39796558</v>
      </c>
      <c r="S8063" t="s">
        <v>1880</v>
      </c>
      <c r="T8063" t="s">
        <v>17124</v>
      </c>
      <c r="U8063" s="75">
        <v>144926</v>
      </c>
      <c r="V8063">
        <v>0.69</v>
      </c>
      <c r="W8063">
        <v>99998.94</v>
      </c>
      <c r="AH8063" s="16"/>
      <c r="AI8063" t="s">
        <v>1375</v>
      </c>
    </row>
    <row r="8064" spans="1:35" x14ac:dyDescent="0.25">
      <c r="A8064" t="s">
        <v>17125</v>
      </c>
      <c r="B8064" s="1">
        <v>70</v>
      </c>
      <c r="C8064" t="s">
        <v>16776</v>
      </c>
      <c r="D8064">
        <v>15599345</v>
      </c>
      <c r="E8064" t="s">
        <v>17126</v>
      </c>
      <c r="F8064" t="s">
        <v>1363</v>
      </c>
      <c r="G8064" t="s">
        <v>1391</v>
      </c>
      <c r="H8064" s="3" t="s">
        <v>1942</v>
      </c>
      <c r="I8064">
        <v>2021</v>
      </c>
      <c r="J8064" s="15" t="s">
        <v>1884</v>
      </c>
      <c r="K8064">
        <v>2021</v>
      </c>
      <c r="L8064" t="s">
        <v>1367</v>
      </c>
      <c r="M8064" t="s">
        <v>16925</v>
      </c>
      <c r="N8064" t="s">
        <v>16926</v>
      </c>
      <c r="O8064">
        <v>26600000000</v>
      </c>
      <c r="P8064" t="s">
        <v>16940</v>
      </c>
      <c r="Q8064">
        <f t="shared" si="139"/>
        <v>5600</v>
      </c>
      <c r="R8064">
        <v>39796558</v>
      </c>
      <c r="S8064" t="s">
        <v>1880</v>
      </c>
      <c r="T8064" t="s">
        <v>17127</v>
      </c>
      <c r="U8064" s="75">
        <v>5600</v>
      </c>
      <c r="V8064">
        <v>1</v>
      </c>
      <c r="W8064">
        <v>5600</v>
      </c>
      <c r="AH8064" s="16"/>
      <c r="AI8064" t="s">
        <v>1375</v>
      </c>
    </row>
    <row r="8065" spans="1:35" x14ac:dyDescent="0.25">
      <c r="A8065" t="s">
        <v>17128</v>
      </c>
      <c r="B8065" s="1">
        <v>70</v>
      </c>
      <c r="C8065" t="s">
        <v>16776</v>
      </c>
      <c r="D8065">
        <v>15606619</v>
      </c>
      <c r="E8065" t="s">
        <v>17129</v>
      </c>
      <c r="F8065" t="s">
        <v>1363</v>
      </c>
      <c r="G8065" t="s">
        <v>1364</v>
      </c>
      <c r="H8065" s="3" t="s">
        <v>1942</v>
      </c>
      <c r="I8065">
        <v>2021</v>
      </c>
      <c r="J8065" s="15" t="s">
        <v>1884</v>
      </c>
      <c r="K8065">
        <v>2021</v>
      </c>
      <c r="L8065" t="s">
        <v>1367</v>
      </c>
      <c r="M8065" t="s">
        <v>16925</v>
      </c>
      <c r="N8065" t="s">
        <v>16926</v>
      </c>
      <c r="O8065">
        <v>26600000000</v>
      </c>
      <c r="P8065" t="s">
        <v>16940</v>
      </c>
      <c r="Q8065">
        <f t="shared" si="139"/>
        <v>20000</v>
      </c>
      <c r="R8065">
        <v>12145343</v>
      </c>
      <c r="S8065" t="s">
        <v>16575</v>
      </c>
      <c r="T8065" t="s">
        <v>17130</v>
      </c>
      <c r="U8065" s="75">
        <v>20000</v>
      </c>
      <c r="V8065">
        <v>3</v>
      </c>
      <c r="W8065">
        <v>60000</v>
      </c>
      <c r="AH8065" s="16"/>
      <c r="AI8065" t="s">
        <v>1375</v>
      </c>
    </row>
    <row r="8066" spans="1:35" x14ac:dyDescent="0.25">
      <c r="A8066" t="s">
        <v>17131</v>
      </c>
      <c r="B8066" s="1">
        <v>70</v>
      </c>
      <c r="C8066" t="s">
        <v>16776</v>
      </c>
      <c r="D8066">
        <v>15606619</v>
      </c>
      <c r="E8066" t="s">
        <v>17129</v>
      </c>
      <c r="F8066" t="s">
        <v>1363</v>
      </c>
      <c r="G8066" t="s">
        <v>1364</v>
      </c>
      <c r="H8066" s="3" t="s">
        <v>1942</v>
      </c>
      <c r="I8066">
        <v>2021</v>
      </c>
      <c r="J8066" s="15" t="s">
        <v>1884</v>
      </c>
      <c r="K8066">
        <v>2021</v>
      </c>
      <c r="L8066" t="s">
        <v>1367</v>
      </c>
      <c r="M8066" t="s">
        <v>16925</v>
      </c>
      <c r="N8066" t="s">
        <v>16926</v>
      </c>
      <c r="O8066">
        <v>26600000000</v>
      </c>
      <c r="P8066" t="s">
        <v>16940</v>
      </c>
      <c r="Q8066">
        <f t="shared" ref="Q8066:Q8129" si="140">U8066</f>
        <v>20000</v>
      </c>
      <c r="R8066">
        <v>39796558</v>
      </c>
      <c r="S8066" t="s">
        <v>1880</v>
      </c>
      <c r="T8066" t="s">
        <v>16957</v>
      </c>
      <c r="U8066" s="75">
        <v>20000</v>
      </c>
      <c r="V8066">
        <v>1</v>
      </c>
      <c r="W8066">
        <v>20000</v>
      </c>
      <c r="AH8066" s="16"/>
      <c r="AI8066" t="s">
        <v>1375</v>
      </c>
    </row>
    <row r="8067" spans="1:35" x14ac:dyDescent="0.25">
      <c r="A8067" t="s">
        <v>17132</v>
      </c>
      <c r="B8067" s="1">
        <v>70</v>
      </c>
      <c r="C8067" t="s">
        <v>16776</v>
      </c>
      <c r="D8067">
        <v>15615391</v>
      </c>
      <c r="E8067" t="s">
        <v>17133</v>
      </c>
      <c r="F8067" t="s">
        <v>1363</v>
      </c>
      <c r="G8067" t="s">
        <v>1364</v>
      </c>
      <c r="H8067" s="3" t="s">
        <v>1942</v>
      </c>
      <c r="I8067">
        <v>2021</v>
      </c>
      <c r="J8067" s="15" t="s">
        <v>1884</v>
      </c>
      <c r="K8067">
        <v>2021</v>
      </c>
      <c r="L8067" t="s">
        <v>1367</v>
      </c>
      <c r="M8067" t="s">
        <v>16925</v>
      </c>
      <c r="N8067" t="s">
        <v>16926</v>
      </c>
      <c r="O8067">
        <v>26600000000</v>
      </c>
      <c r="P8067" t="s">
        <v>16927</v>
      </c>
      <c r="Q8067">
        <f t="shared" si="140"/>
        <v>500</v>
      </c>
      <c r="R8067" t="s">
        <v>16799</v>
      </c>
      <c r="S8067" t="s">
        <v>16800</v>
      </c>
      <c r="T8067" t="s">
        <v>587</v>
      </c>
      <c r="U8067" s="75">
        <v>500</v>
      </c>
      <c r="V8067">
        <v>1.25</v>
      </c>
      <c r="W8067">
        <v>625</v>
      </c>
      <c r="AH8067" s="16"/>
      <c r="AI8067" t="s">
        <v>1375</v>
      </c>
    </row>
    <row r="8068" spans="1:35" x14ac:dyDescent="0.25">
      <c r="A8068" t="s">
        <v>17134</v>
      </c>
      <c r="B8068" s="1">
        <v>70</v>
      </c>
      <c r="C8068" t="s">
        <v>16776</v>
      </c>
      <c r="D8068">
        <v>15615391</v>
      </c>
      <c r="E8068" t="s">
        <v>17133</v>
      </c>
      <c r="F8068" t="s">
        <v>1363</v>
      </c>
      <c r="G8068" t="s">
        <v>1364</v>
      </c>
      <c r="H8068" s="3" t="s">
        <v>1942</v>
      </c>
      <c r="I8068">
        <v>2021</v>
      </c>
      <c r="J8068" s="15" t="s">
        <v>1884</v>
      </c>
      <c r="K8068">
        <v>2021</v>
      </c>
      <c r="L8068" t="s">
        <v>1367</v>
      </c>
      <c r="M8068" t="s">
        <v>16925</v>
      </c>
      <c r="N8068" t="s">
        <v>16926</v>
      </c>
      <c r="O8068">
        <v>26600000000</v>
      </c>
      <c r="P8068" t="s">
        <v>16927</v>
      </c>
      <c r="Q8068">
        <f t="shared" si="140"/>
        <v>500</v>
      </c>
      <c r="R8068">
        <v>12145343</v>
      </c>
      <c r="S8068" t="s">
        <v>16575</v>
      </c>
      <c r="T8068" t="s">
        <v>17135</v>
      </c>
      <c r="U8068" s="75">
        <v>500</v>
      </c>
      <c r="V8068">
        <v>3.5</v>
      </c>
      <c r="W8068">
        <v>1750</v>
      </c>
      <c r="AH8068" s="16"/>
      <c r="AI8068" t="s">
        <v>1375</v>
      </c>
    </row>
    <row r="8069" spans="1:35" x14ac:dyDescent="0.25">
      <c r="A8069" t="s">
        <v>17136</v>
      </c>
      <c r="B8069" s="1">
        <v>70</v>
      </c>
      <c r="C8069" t="s">
        <v>16776</v>
      </c>
      <c r="D8069">
        <v>15615391</v>
      </c>
      <c r="E8069" t="s">
        <v>17133</v>
      </c>
      <c r="F8069" t="s">
        <v>1363</v>
      </c>
      <c r="G8069" t="s">
        <v>1364</v>
      </c>
      <c r="H8069" s="3" t="s">
        <v>1942</v>
      </c>
      <c r="I8069">
        <v>2021</v>
      </c>
      <c r="J8069" s="15" t="s">
        <v>1884</v>
      </c>
      <c r="K8069">
        <v>2021</v>
      </c>
      <c r="L8069" t="s">
        <v>1367</v>
      </c>
      <c r="M8069" t="s">
        <v>16925</v>
      </c>
      <c r="N8069" t="s">
        <v>16926</v>
      </c>
      <c r="O8069">
        <v>26600000000</v>
      </c>
      <c r="P8069" t="s">
        <v>16927</v>
      </c>
      <c r="Q8069">
        <f t="shared" si="140"/>
        <v>500</v>
      </c>
      <c r="R8069">
        <v>45997845</v>
      </c>
      <c r="S8069" t="s">
        <v>3263</v>
      </c>
      <c r="T8069" t="s">
        <v>17137</v>
      </c>
      <c r="U8069" s="75">
        <v>500</v>
      </c>
      <c r="V8069">
        <v>2</v>
      </c>
      <c r="W8069">
        <v>1000</v>
      </c>
      <c r="AH8069" s="16"/>
      <c r="AI8069" t="s">
        <v>1375</v>
      </c>
    </row>
    <row r="8070" spans="1:35" x14ac:dyDescent="0.25">
      <c r="A8070" t="s">
        <v>17138</v>
      </c>
      <c r="B8070" s="1">
        <v>70</v>
      </c>
      <c r="C8070" t="s">
        <v>16776</v>
      </c>
      <c r="D8070">
        <v>15623467</v>
      </c>
      <c r="E8070" t="s">
        <v>17139</v>
      </c>
      <c r="F8070" t="s">
        <v>1363</v>
      </c>
      <c r="G8070" t="s">
        <v>1391</v>
      </c>
      <c r="H8070" s="3" t="s">
        <v>1877</v>
      </c>
      <c r="I8070">
        <v>2021</v>
      </c>
      <c r="J8070" s="15" t="s">
        <v>1953</v>
      </c>
      <c r="K8070">
        <v>2021</v>
      </c>
      <c r="L8070" t="s">
        <v>1367</v>
      </c>
      <c r="M8070" t="s">
        <v>16925</v>
      </c>
      <c r="N8070" t="s">
        <v>16926</v>
      </c>
      <c r="O8070">
        <v>26600000000</v>
      </c>
      <c r="P8070" t="s">
        <v>16940</v>
      </c>
      <c r="Q8070">
        <f t="shared" si="140"/>
        <v>4000</v>
      </c>
      <c r="R8070">
        <v>39796558</v>
      </c>
      <c r="S8070" t="s">
        <v>1880</v>
      </c>
      <c r="T8070" t="s">
        <v>17127</v>
      </c>
      <c r="U8070" s="75">
        <v>4000</v>
      </c>
      <c r="V8070">
        <v>1</v>
      </c>
      <c r="W8070">
        <v>4000</v>
      </c>
      <c r="AH8070" s="16"/>
      <c r="AI8070" t="s">
        <v>1375</v>
      </c>
    </row>
    <row r="8071" spans="1:35" x14ac:dyDescent="0.25">
      <c r="A8071" t="s">
        <v>17140</v>
      </c>
      <c r="B8071" s="1">
        <v>70</v>
      </c>
      <c r="C8071" t="s">
        <v>16776</v>
      </c>
      <c r="D8071">
        <v>14313596</v>
      </c>
      <c r="E8071" t="s">
        <v>17141</v>
      </c>
      <c r="F8071" t="s">
        <v>1363</v>
      </c>
      <c r="G8071" t="s">
        <v>1391</v>
      </c>
      <c r="H8071" s="3" t="s">
        <v>12422</v>
      </c>
      <c r="I8071">
        <v>2021</v>
      </c>
      <c r="J8071" s="15" t="s">
        <v>17142</v>
      </c>
      <c r="K8071">
        <v>2021</v>
      </c>
      <c r="L8071" t="s">
        <v>1622</v>
      </c>
      <c r="M8071" t="s">
        <v>16925</v>
      </c>
      <c r="N8071" t="s">
        <v>16926</v>
      </c>
      <c r="O8071">
        <v>26600000000</v>
      </c>
      <c r="P8071" t="s">
        <v>16940</v>
      </c>
      <c r="Q8071">
        <f t="shared" si="140"/>
        <v>4500</v>
      </c>
      <c r="R8071">
        <v>39796558</v>
      </c>
      <c r="S8071" t="s">
        <v>1880</v>
      </c>
      <c r="T8071" t="s">
        <v>17050</v>
      </c>
      <c r="U8071" s="75">
        <v>4500</v>
      </c>
      <c r="V8071">
        <v>0.85</v>
      </c>
      <c r="W8071">
        <v>3825</v>
      </c>
      <c r="AH8071" s="16"/>
      <c r="AI8071" t="s">
        <v>1375</v>
      </c>
    </row>
    <row r="8072" spans="1:35" x14ac:dyDescent="0.25">
      <c r="A8072" t="s">
        <v>17143</v>
      </c>
      <c r="B8072" s="1">
        <v>70</v>
      </c>
      <c r="C8072" t="s">
        <v>16776</v>
      </c>
      <c r="D8072">
        <v>14313596</v>
      </c>
      <c r="E8072" t="s">
        <v>17141</v>
      </c>
      <c r="F8072" t="s">
        <v>1363</v>
      </c>
      <c r="G8072" t="s">
        <v>1391</v>
      </c>
      <c r="H8072" s="3" t="s">
        <v>12422</v>
      </c>
      <c r="I8072">
        <v>2021</v>
      </c>
      <c r="J8072" s="15" t="s">
        <v>17142</v>
      </c>
      <c r="K8072">
        <v>2021</v>
      </c>
      <c r="L8072" t="s">
        <v>1622</v>
      </c>
      <c r="M8072" t="s">
        <v>16925</v>
      </c>
      <c r="N8072" t="s">
        <v>16926</v>
      </c>
      <c r="O8072">
        <v>26600000000</v>
      </c>
      <c r="P8072" t="s">
        <v>16940</v>
      </c>
      <c r="Q8072">
        <f t="shared" si="140"/>
        <v>4500</v>
      </c>
      <c r="R8072" t="s">
        <v>16799</v>
      </c>
      <c r="S8072" t="s">
        <v>16800</v>
      </c>
      <c r="T8072" t="s">
        <v>587</v>
      </c>
      <c r="U8072" s="75">
        <v>4500</v>
      </c>
      <c r="V8072">
        <v>0.84</v>
      </c>
      <c r="W8072">
        <v>3780</v>
      </c>
      <c r="AH8072" s="16"/>
      <c r="AI8072" t="s">
        <v>1375</v>
      </c>
    </row>
    <row r="8073" spans="1:35" x14ac:dyDescent="0.25">
      <c r="A8073" t="s">
        <v>17144</v>
      </c>
      <c r="B8073" s="1">
        <v>70</v>
      </c>
      <c r="C8073" t="s">
        <v>16776</v>
      </c>
      <c r="D8073">
        <v>13535919</v>
      </c>
      <c r="E8073" t="s">
        <v>17145</v>
      </c>
      <c r="F8073" t="s">
        <v>1363</v>
      </c>
      <c r="G8073" t="s">
        <v>1391</v>
      </c>
      <c r="H8073" s="3" t="s">
        <v>16407</v>
      </c>
      <c r="I8073">
        <v>2020</v>
      </c>
      <c r="J8073" s="15" t="s">
        <v>12258</v>
      </c>
      <c r="K8073">
        <v>2020</v>
      </c>
      <c r="L8073" t="s">
        <v>1367</v>
      </c>
      <c r="M8073" t="s">
        <v>16925</v>
      </c>
      <c r="N8073" t="s">
        <v>16926</v>
      </c>
      <c r="O8073">
        <v>26600000000</v>
      </c>
      <c r="P8073" t="s">
        <v>16940</v>
      </c>
      <c r="Q8073">
        <f t="shared" si="140"/>
        <v>300</v>
      </c>
      <c r="R8073">
        <v>2937913</v>
      </c>
      <c r="S8073" t="s">
        <v>2477</v>
      </c>
      <c r="T8073" t="s">
        <v>1379</v>
      </c>
      <c r="U8073" s="75">
        <v>300</v>
      </c>
      <c r="V8073">
        <v>2.98</v>
      </c>
      <c r="W8073">
        <v>894</v>
      </c>
      <c r="AH8073" s="16"/>
      <c r="AI8073" t="s">
        <v>1375</v>
      </c>
    </row>
    <row r="8074" spans="1:35" x14ac:dyDescent="0.25">
      <c r="A8074" t="s">
        <v>17146</v>
      </c>
      <c r="B8074" s="1">
        <v>70</v>
      </c>
      <c r="C8074" t="s">
        <v>16776</v>
      </c>
      <c r="D8074">
        <v>13539752</v>
      </c>
      <c r="E8074" t="s">
        <v>17061</v>
      </c>
      <c r="F8074" t="s">
        <v>1363</v>
      </c>
      <c r="G8074" t="s">
        <v>1391</v>
      </c>
      <c r="H8074" s="3" t="s">
        <v>7911</v>
      </c>
      <c r="I8074">
        <v>2020</v>
      </c>
      <c r="J8074" s="15" t="s">
        <v>3584</v>
      </c>
      <c r="K8074">
        <v>2020</v>
      </c>
      <c r="L8074" t="s">
        <v>1622</v>
      </c>
      <c r="M8074" t="s">
        <v>16925</v>
      </c>
      <c r="N8074" t="s">
        <v>16926</v>
      </c>
      <c r="O8074">
        <v>26600000000</v>
      </c>
      <c r="P8074" t="s">
        <v>16940</v>
      </c>
      <c r="Q8074">
        <f t="shared" si="140"/>
        <v>4100</v>
      </c>
      <c r="R8074" t="s">
        <v>16799</v>
      </c>
      <c r="S8074" t="s">
        <v>16800</v>
      </c>
      <c r="T8074" t="s">
        <v>587</v>
      </c>
      <c r="U8074" s="75">
        <v>4100</v>
      </c>
      <c r="V8074">
        <v>1</v>
      </c>
      <c r="W8074">
        <v>4100</v>
      </c>
      <c r="AH8074" s="16"/>
      <c r="AI8074" t="s">
        <v>1375</v>
      </c>
    </row>
    <row r="8075" spans="1:35" x14ac:dyDescent="0.25">
      <c r="A8075" t="s">
        <v>17147</v>
      </c>
      <c r="B8075" s="1">
        <v>70</v>
      </c>
      <c r="C8075" t="s">
        <v>16776</v>
      </c>
      <c r="D8075">
        <v>13539752</v>
      </c>
      <c r="E8075" t="s">
        <v>17061</v>
      </c>
      <c r="F8075" t="s">
        <v>1363</v>
      </c>
      <c r="G8075" t="s">
        <v>1391</v>
      </c>
      <c r="H8075" s="3" t="s">
        <v>7911</v>
      </c>
      <c r="I8075">
        <v>2020</v>
      </c>
      <c r="J8075" s="15" t="s">
        <v>3584</v>
      </c>
      <c r="K8075">
        <v>2020</v>
      </c>
      <c r="L8075" t="s">
        <v>1622</v>
      </c>
      <c r="M8075" t="s">
        <v>16925</v>
      </c>
      <c r="N8075" t="s">
        <v>16926</v>
      </c>
      <c r="O8075">
        <v>26600000000</v>
      </c>
      <c r="P8075" t="s">
        <v>16940</v>
      </c>
      <c r="Q8075">
        <f t="shared" si="140"/>
        <v>4100</v>
      </c>
      <c r="R8075">
        <v>2937913</v>
      </c>
      <c r="S8075" t="s">
        <v>2477</v>
      </c>
      <c r="T8075" t="s">
        <v>1379</v>
      </c>
      <c r="U8075" s="75">
        <v>4100</v>
      </c>
      <c r="V8075">
        <v>2.98</v>
      </c>
      <c r="W8075">
        <v>12218</v>
      </c>
      <c r="AH8075" s="16"/>
      <c r="AI8075" t="s">
        <v>1375</v>
      </c>
    </row>
    <row r="8076" spans="1:35" x14ac:dyDescent="0.25">
      <c r="A8076" t="s">
        <v>17148</v>
      </c>
      <c r="B8076" s="1">
        <v>70</v>
      </c>
      <c r="C8076" t="s">
        <v>16776</v>
      </c>
      <c r="D8076">
        <v>14187876</v>
      </c>
      <c r="E8076" t="s">
        <v>16994</v>
      </c>
      <c r="F8076" t="s">
        <v>1363</v>
      </c>
      <c r="G8076" t="s">
        <v>1391</v>
      </c>
      <c r="H8076" s="3" t="s">
        <v>10660</v>
      </c>
      <c r="I8076">
        <v>2021</v>
      </c>
      <c r="J8076" s="15" t="s">
        <v>2005</v>
      </c>
      <c r="K8076">
        <v>2021</v>
      </c>
      <c r="L8076" t="s">
        <v>1622</v>
      </c>
      <c r="M8076" t="s">
        <v>16925</v>
      </c>
      <c r="N8076" t="s">
        <v>16926</v>
      </c>
      <c r="O8076">
        <v>26600000000</v>
      </c>
      <c r="P8076" t="s">
        <v>16940</v>
      </c>
      <c r="Q8076">
        <f t="shared" si="140"/>
        <v>4500</v>
      </c>
      <c r="R8076">
        <v>39796558</v>
      </c>
      <c r="S8076" t="s">
        <v>1880</v>
      </c>
      <c r="T8076" t="s">
        <v>17050</v>
      </c>
      <c r="U8076" s="75">
        <v>4500</v>
      </c>
      <c r="V8076">
        <v>0.85</v>
      </c>
      <c r="W8076">
        <v>3825</v>
      </c>
      <c r="AH8076" s="16"/>
      <c r="AI8076" t="s">
        <v>1375</v>
      </c>
    </row>
    <row r="8077" spans="1:35" x14ac:dyDescent="0.25">
      <c r="A8077" t="s">
        <v>17149</v>
      </c>
      <c r="B8077" s="1">
        <v>70</v>
      </c>
      <c r="C8077" t="s">
        <v>16776</v>
      </c>
      <c r="D8077">
        <v>14138565</v>
      </c>
      <c r="E8077" t="s">
        <v>16994</v>
      </c>
      <c r="F8077" t="s">
        <v>1363</v>
      </c>
      <c r="G8077" t="s">
        <v>1391</v>
      </c>
      <c r="H8077" s="3" t="s">
        <v>9594</v>
      </c>
      <c r="I8077">
        <v>2021</v>
      </c>
      <c r="J8077" s="15" t="s">
        <v>10659</v>
      </c>
      <c r="K8077">
        <v>2021</v>
      </c>
      <c r="L8077" t="s">
        <v>1622</v>
      </c>
      <c r="M8077" t="s">
        <v>16925</v>
      </c>
      <c r="N8077" t="s">
        <v>16926</v>
      </c>
      <c r="O8077">
        <v>26600000000</v>
      </c>
      <c r="P8077" t="s">
        <v>16940</v>
      </c>
      <c r="Q8077">
        <f t="shared" si="140"/>
        <v>4500</v>
      </c>
      <c r="R8077">
        <v>39796558</v>
      </c>
      <c r="S8077" t="s">
        <v>1880</v>
      </c>
      <c r="T8077" t="s">
        <v>587</v>
      </c>
      <c r="U8077" s="75">
        <v>4500</v>
      </c>
      <c r="V8077">
        <v>0.85</v>
      </c>
      <c r="W8077">
        <v>3825</v>
      </c>
      <c r="AH8077" s="16"/>
      <c r="AI8077" t="s">
        <v>1375</v>
      </c>
    </row>
    <row r="8078" spans="1:35" x14ac:dyDescent="0.25">
      <c r="A8078" t="s">
        <v>17150</v>
      </c>
      <c r="B8078" s="1">
        <v>70</v>
      </c>
      <c r="C8078" t="s">
        <v>16776</v>
      </c>
      <c r="D8078">
        <v>14231425</v>
      </c>
      <c r="E8078" t="s">
        <v>16994</v>
      </c>
      <c r="F8078" t="s">
        <v>1363</v>
      </c>
      <c r="G8078" t="s">
        <v>1391</v>
      </c>
      <c r="H8078" s="3" t="s">
        <v>12255</v>
      </c>
      <c r="I8078">
        <v>2021</v>
      </c>
      <c r="J8078" s="15" t="s">
        <v>12551</v>
      </c>
      <c r="K8078">
        <v>2021</v>
      </c>
      <c r="L8078" t="s">
        <v>1622</v>
      </c>
      <c r="M8078" t="s">
        <v>16925</v>
      </c>
      <c r="N8078" t="s">
        <v>16926</v>
      </c>
      <c r="O8078">
        <v>26600000000</v>
      </c>
      <c r="P8078" t="s">
        <v>16940</v>
      </c>
      <c r="Q8078">
        <f t="shared" si="140"/>
        <v>4500</v>
      </c>
      <c r="R8078">
        <v>39796558</v>
      </c>
      <c r="S8078" t="s">
        <v>1880</v>
      </c>
      <c r="T8078" t="s">
        <v>16957</v>
      </c>
      <c r="U8078" s="75">
        <v>4500</v>
      </c>
      <c r="V8078">
        <v>0.85</v>
      </c>
      <c r="W8078">
        <v>3825</v>
      </c>
      <c r="AH8078" s="16"/>
      <c r="AI8078" t="s">
        <v>1375</v>
      </c>
    </row>
    <row r="8079" spans="1:35" x14ac:dyDescent="0.25">
      <c r="A8079" t="s">
        <v>17151</v>
      </c>
      <c r="B8079" s="1">
        <v>70</v>
      </c>
      <c r="C8079" t="s">
        <v>16776</v>
      </c>
      <c r="D8079">
        <v>14277891</v>
      </c>
      <c r="E8079" t="s">
        <v>16994</v>
      </c>
      <c r="F8079" t="s">
        <v>1363</v>
      </c>
      <c r="G8079" t="s">
        <v>1391</v>
      </c>
      <c r="H8079" s="3" t="s">
        <v>3240</v>
      </c>
      <c r="I8079">
        <v>2021</v>
      </c>
      <c r="J8079" s="15" t="s">
        <v>10676</v>
      </c>
      <c r="K8079">
        <v>2021</v>
      </c>
      <c r="L8079" t="s">
        <v>1622</v>
      </c>
      <c r="M8079" t="s">
        <v>16925</v>
      </c>
      <c r="N8079" t="s">
        <v>16926</v>
      </c>
      <c r="O8079">
        <v>26600000000</v>
      </c>
      <c r="P8079" t="s">
        <v>16940</v>
      </c>
      <c r="Q8079">
        <f t="shared" si="140"/>
        <v>4500</v>
      </c>
      <c r="R8079" t="s">
        <v>16799</v>
      </c>
      <c r="S8079" t="s">
        <v>16800</v>
      </c>
      <c r="T8079" t="s">
        <v>587</v>
      </c>
      <c r="U8079" s="75">
        <v>4500</v>
      </c>
      <c r="V8079">
        <v>0.84</v>
      </c>
      <c r="W8079">
        <v>3780</v>
      </c>
      <c r="AH8079" s="16"/>
      <c r="AI8079" t="s">
        <v>1375</v>
      </c>
    </row>
    <row r="8080" spans="1:35" x14ac:dyDescent="0.25">
      <c r="A8080" t="s">
        <v>17152</v>
      </c>
      <c r="B8080" s="1">
        <v>70</v>
      </c>
      <c r="C8080" t="s">
        <v>16776</v>
      </c>
      <c r="D8080">
        <v>14277891</v>
      </c>
      <c r="E8080" t="s">
        <v>16994</v>
      </c>
      <c r="F8080" t="s">
        <v>1363</v>
      </c>
      <c r="G8080" t="s">
        <v>1391</v>
      </c>
      <c r="H8080" s="3" t="s">
        <v>3240</v>
      </c>
      <c r="I8080">
        <v>2021</v>
      </c>
      <c r="J8080" s="15" t="s">
        <v>10676</v>
      </c>
      <c r="K8080">
        <v>2021</v>
      </c>
      <c r="L8080" t="s">
        <v>1622</v>
      </c>
      <c r="M8080" t="s">
        <v>16925</v>
      </c>
      <c r="N8080" t="s">
        <v>16926</v>
      </c>
      <c r="O8080">
        <v>26600000000</v>
      </c>
      <c r="P8080" t="s">
        <v>16940</v>
      </c>
      <c r="Q8080">
        <f t="shared" si="140"/>
        <v>4500</v>
      </c>
      <c r="R8080">
        <v>39796558</v>
      </c>
      <c r="S8080" t="s">
        <v>1880</v>
      </c>
      <c r="T8080" t="s">
        <v>17050</v>
      </c>
      <c r="U8080" s="75">
        <v>4500</v>
      </c>
      <c r="V8080">
        <v>0.85</v>
      </c>
      <c r="W8080">
        <v>3825</v>
      </c>
      <c r="AH8080" s="16"/>
      <c r="AI8080" t="s">
        <v>1375</v>
      </c>
    </row>
    <row r="8081" spans="1:35" x14ac:dyDescent="0.25">
      <c r="A8081" t="s">
        <v>17153</v>
      </c>
      <c r="B8081" s="1">
        <v>70</v>
      </c>
      <c r="C8081" t="s">
        <v>16776</v>
      </c>
      <c r="D8081">
        <v>15776603</v>
      </c>
      <c r="E8081" t="s">
        <v>17154</v>
      </c>
      <c r="F8081" t="s">
        <v>1997</v>
      </c>
      <c r="G8081" t="s">
        <v>1364</v>
      </c>
      <c r="H8081" s="3" t="s">
        <v>4647</v>
      </c>
      <c r="I8081">
        <v>2021</v>
      </c>
      <c r="J8081" s="15" t="s">
        <v>7839</v>
      </c>
      <c r="K8081">
        <v>2021</v>
      </c>
      <c r="L8081" t="s">
        <v>1367</v>
      </c>
      <c r="M8081" t="s">
        <v>16925</v>
      </c>
      <c r="N8081" t="s">
        <v>17064</v>
      </c>
      <c r="O8081">
        <v>26600000000</v>
      </c>
      <c r="P8081" t="s">
        <v>16940</v>
      </c>
      <c r="Q8081">
        <f t="shared" si="140"/>
        <v>410000</v>
      </c>
      <c r="R8081">
        <v>25240447</v>
      </c>
      <c r="S8081" t="s">
        <v>17155</v>
      </c>
      <c r="T8081" t="s">
        <v>17137</v>
      </c>
      <c r="U8081" s="75">
        <v>410000</v>
      </c>
      <c r="V8081">
        <v>2.15</v>
      </c>
      <c r="W8081">
        <v>881500</v>
      </c>
      <c r="AH8081" s="16"/>
      <c r="AI8081" t="s">
        <v>1375</v>
      </c>
    </row>
    <row r="8082" spans="1:35" x14ac:dyDescent="0.25">
      <c r="A8082" t="s">
        <v>17156</v>
      </c>
      <c r="B8082" s="1">
        <v>70</v>
      </c>
      <c r="C8082" t="s">
        <v>16776</v>
      </c>
      <c r="D8082">
        <v>14742977</v>
      </c>
      <c r="E8082" t="s">
        <v>17157</v>
      </c>
      <c r="F8082" t="s">
        <v>1363</v>
      </c>
      <c r="G8082" t="s">
        <v>1364</v>
      </c>
      <c r="H8082" s="3" t="s">
        <v>4582</v>
      </c>
      <c r="I8082">
        <v>2021</v>
      </c>
      <c r="J8082" s="15" t="s">
        <v>2013</v>
      </c>
      <c r="K8082">
        <v>2021</v>
      </c>
      <c r="L8082" t="s">
        <v>1367</v>
      </c>
      <c r="M8082" t="s">
        <v>16925</v>
      </c>
      <c r="N8082" t="s">
        <v>17064</v>
      </c>
      <c r="O8082">
        <v>26600000000</v>
      </c>
      <c r="P8082" t="s">
        <v>16940</v>
      </c>
      <c r="Q8082">
        <f t="shared" si="140"/>
        <v>5000</v>
      </c>
      <c r="R8082">
        <v>39796558</v>
      </c>
      <c r="S8082" t="s">
        <v>1880</v>
      </c>
      <c r="T8082" t="s">
        <v>587</v>
      </c>
      <c r="U8082" s="75">
        <v>5000</v>
      </c>
      <c r="V8082">
        <v>0.79</v>
      </c>
      <c r="W8082">
        <v>3950</v>
      </c>
      <c r="AH8082" s="16"/>
      <c r="AI8082" t="s">
        <v>1375</v>
      </c>
    </row>
    <row r="8083" spans="1:35" x14ac:dyDescent="0.25">
      <c r="A8083" t="s">
        <v>17158</v>
      </c>
      <c r="B8083" s="1">
        <v>70</v>
      </c>
      <c r="C8083" t="s">
        <v>16776</v>
      </c>
      <c r="D8083">
        <v>12957054</v>
      </c>
      <c r="E8083" t="s">
        <v>16959</v>
      </c>
      <c r="F8083" t="s">
        <v>1363</v>
      </c>
      <c r="G8083" t="s">
        <v>1391</v>
      </c>
      <c r="H8083" s="3" t="s">
        <v>17159</v>
      </c>
      <c r="I8083">
        <v>2020</v>
      </c>
      <c r="J8083" s="15" t="s">
        <v>12529</v>
      </c>
      <c r="K8083">
        <v>2020</v>
      </c>
      <c r="L8083" t="s">
        <v>1367</v>
      </c>
      <c r="M8083" t="s">
        <v>16925</v>
      </c>
      <c r="N8083" t="s">
        <v>16926</v>
      </c>
      <c r="O8083">
        <v>26600000000</v>
      </c>
      <c r="P8083" t="s">
        <v>16940</v>
      </c>
      <c r="Q8083">
        <f t="shared" si="140"/>
        <v>220</v>
      </c>
      <c r="R8083">
        <v>39796558</v>
      </c>
      <c r="S8083" t="s">
        <v>1880</v>
      </c>
      <c r="T8083" t="s">
        <v>587</v>
      </c>
      <c r="U8083" s="75">
        <v>220</v>
      </c>
      <c r="V8083">
        <v>0.73</v>
      </c>
      <c r="W8083">
        <v>160.6</v>
      </c>
      <c r="AH8083" s="16"/>
      <c r="AI8083" t="s">
        <v>1375</v>
      </c>
    </row>
    <row r="8084" spans="1:35" x14ac:dyDescent="0.25">
      <c r="A8084" t="s">
        <v>17160</v>
      </c>
      <c r="B8084" s="1">
        <v>70</v>
      </c>
      <c r="C8084" t="s">
        <v>16776</v>
      </c>
      <c r="D8084">
        <v>13578545</v>
      </c>
      <c r="E8084" t="s">
        <v>17161</v>
      </c>
      <c r="F8084" t="s">
        <v>1363</v>
      </c>
      <c r="G8084" t="s">
        <v>1364</v>
      </c>
      <c r="H8084" s="3" t="s">
        <v>8014</v>
      </c>
      <c r="I8084">
        <v>2020</v>
      </c>
      <c r="J8084" s="15" t="s">
        <v>10672</v>
      </c>
      <c r="K8084">
        <v>2020</v>
      </c>
      <c r="L8084" t="s">
        <v>1367</v>
      </c>
      <c r="M8084" t="s">
        <v>16925</v>
      </c>
      <c r="N8084" t="s">
        <v>16926</v>
      </c>
      <c r="O8084">
        <v>26600000000</v>
      </c>
      <c r="P8084" t="s">
        <v>16927</v>
      </c>
      <c r="Q8084">
        <f t="shared" si="140"/>
        <v>15912</v>
      </c>
      <c r="R8084">
        <v>79254632</v>
      </c>
      <c r="S8084" t="s">
        <v>3958</v>
      </c>
      <c r="T8084" t="s">
        <v>587</v>
      </c>
      <c r="U8084" s="75">
        <v>15912</v>
      </c>
      <c r="V8084">
        <v>1.1399999999999999</v>
      </c>
      <c r="W8084">
        <v>18139.68</v>
      </c>
      <c r="AH8084" s="16"/>
      <c r="AI8084" t="s">
        <v>1375</v>
      </c>
    </row>
    <row r="8085" spans="1:35" x14ac:dyDescent="0.25">
      <c r="A8085" t="s">
        <v>17162</v>
      </c>
      <c r="B8085" s="1">
        <v>70</v>
      </c>
      <c r="C8085" t="s">
        <v>16776</v>
      </c>
      <c r="D8085">
        <v>13578545</v>
      </c>
      <c r="E8085" t="s">
        <v>17161</v>
      </c>
      <c r="F8085" t="s">
        <v>1363</v>
      </c>
      <c r="G8085" t="s">
        <v>1364</v>
      </c>
      <c r="H8085" s="3" t="s">
        <v>8014</v>
      </c>
      <c r="I8085">
        <v>2020</v>
      </c>
      <c r="J8085" s="15" t="s">
        <v>10672</v>
      </c>
      <c r="K8085">
        <v>2020</v>
      </c>
      <c r="L8085" t="s">
        <v>1367</v>
      </c>
      <c r="M8085" t="s">
        <v>16925</v>
      </c>
      <c r="N8085" t="s">
        <v>16926</v>
      </c>
      <c r="O8085">
        <v>26600000000</v>
      </c>
      <c r="P8085" t="s">
        <v>16927</v>
      </c>
      <c r="Q8085">
        <f t="shared" si="140"/>
        <v>15912</v>
      </c>
      <c r="R8085">
        <v>45334544</v>
      </c>
      <c r="S8085" t="s">
        <v>2480</v>
      </c>
      <c r="T8085" t="s">
        <v>16860</v>
      </c>
      <c r="U8085" s="75">
        <v>15912</v>
      </c>
      <c r="V8085">
        <v>2</v>
      </c>
      <c r="W8085">
        <v>31824</v>
      </c>
      <c r="AH8085" s="16"/>
      <c r="AI8085" t="s">
        <v>1375</v>
      </c>
    </row>
    <row r="8086" spans="1:35" x14ac:dyDescent="0.25">
      <c r="A8086" t="s">
        <v>17163</v>
      </c>
      <c r="B8086" s="1">
        <v>70</v>
      </c>
      <c r="C8086" t="s">
        <v>16776</v>
      </c>
      <c r="D8086">
        <v>8990689</v>
      </c>
      <c r="E8086" t="s">
        <v>17164</v>
      </c>
      <c r="F8086" t="s">
        <v>1363</v>
      </c>
      <c r="G8086" t="s">
        <v>1364</v>
      </c>
      <c r="H8086" s="3" t="s">
        <v>1569</v>
      </c>
      <c r="I8086">
        <v>2018</v>
      </c>
      <c r="J8086" s="15" t="s">
        <v>2573</v>
      </c>
      <c r="K8086">
        <v>2018</v>
      </c>
      <c r="L8086" t="s">
        <v>1394</v>
      </c>
      <c r="M8086" t="s">
        <v>17165</v>
      </c>
      <c r="N8086" t="s">
        <v>17166</v>
      </c>
      <c r="O8086" t="s">
        <v>1408</v>
      </c>
      <c r="P8086" t="s">
        <v>16807</v>
      </c>
      <c r="Q8086">
        <f t="shared" si="140"/>
        <v>75000</v>
      </c>
      <c r="R8086">
        <v>22339655</v>
      </c>
      <c r="S8086" t="s">
        <v>2103</v>
      </c>
      <c r="T8086" t="s">
        <v>16811</v>
      </c>
      <c r="U8086" s="75">
        <v>75000</v>
      </c>
      <c r="V8086">
        <v>1.95</v>
      </c>
      <c r="W8086">
        <v>146250</v>
      </c>
      <c r="AH8086" s="16"/>
      <c r="AI8086" t="s">
        <v>1375</v>
      </c>
    </row>
    <row r="8087" spans="1:35" x14ac:dyDescent="0.25">
      <c r="A8087" t="s">
        <v>17167</v>
      </c>
      <c r="B8087" s="1">
        <v>70</v>
      </c>
      <c r="C8087" t="s">
        <v>16776</v>
      </c>
      <c r="D8087">
        <v>13616587</v>
      </c>
      <c r="E8087" t="s">
        <v>17168</v>
      </c>
      <c r="F8087" t="s">
        <v>1363</v>
      </c>
      <c r="G8087" t="s">
        <v>1364</v>
      </c>
      <c r="H8087" s="3" t="s">
        <v>8622</v>
      </c>
      <c r="I8087">
        <v>2020</v>
      </c>
      <c r="J8087" s="15" t="s">
        <v>8623</v>
      </c>
      <c r="K8087">
        <v>2020</v>
      </c>
      <c r="L8087" t="s">
        <v>1367</v>
      </c>
      <c r="M8087" t="s">
        <v>16925</v>
      </c>
      <c r="N8087" t="s">
        <v>16926</v>
      </c>
      <c r="O8087">
        <v>26600000000</v>
      </c>
      <c r="P8087" t="s">
        <v>16927</v>
      </c>
      <c r="Q8087">
        <f t="shared" si="140"/>
        <v>7800</v>
      </c>
      <c r="R8087" t="s">
        <v>16799</v>
      </c>
      <c r="S8087" t="s">
        <v>16800</v>
      </c>
      <c r="T8087" t="s">
        <v>587</v>
      </c>
      <c r="U8087" s="75">
        <v>7800</v>
      </c>
      <c r="V8087">
        <v>1</v>
      </c>
      <c r="W8087">
        <v>7800</v>
      </c>
      <c r="AH8087" s="16"/>
      <c r="AI8087" t="s">
        <v>1375</v>
      </c>
    </row>
    <row r="8088" spans="1:35" x14ac:dyDescent="0.25">
      <c r="A8088" t="s">
        <v>17169</v>
      </c>
      <c r="B8088" s="1">
        <v>70</v>
      </c>
      <c r="C8088" t="s">
        <v>16776</v>
      </c>
      <c r="D8088">
        <v>13616587</v>
      </c>
      <c r="E8088" t="s">
        <v>17168</v>
      </c>
      <c r="F8088" t="s">
        <v>1363</v>
      </c>
      <c r="G8088" t="s">
        <v>1364</v>
      </c>
      <c r="H8088" s="3" t="s">
        <v>8622</v>
      </c>
      <c r="I8088">
        <v>2020</v>
      </c>
      <c r="J8088" s="15" t="s">
        <v>8623</v>
      </c>
      <c r="K8088">
        <v>2020</v>
      </c>
      <c r="L8088" t="s">
        <v>1367</v>
      </c>
      <c r="M8088" t="s">
        <v>16925</v>
      </c>
      <c r="N8088" t="s">
        <v>16926</v>
      </c>
      <c r="O8088">
        <v>26600000000</v>
      </c>
      <c r="P8088" t="s">
        <v>16927</v>
      </c>
      <c r="Q8088">
        <f t="shared" si="140"/>
        <v>7800</v>
      </c>
      <c r="R8088">
        <v>79254632</v>
      </c>
      <c r="S8088" t="s">
        <v>3958</v>
      </c>
      <c r="T8088" t="s">
        <v>587</v>
      </c>
      <c r="U8088" s="75">
        <v>7800</v>
      </c>
      <c r="V8088">
        <v>1.0900000000000001</v>
      </c>
      <c r="W8088">
        <v>8502</v>
      </c>
      <c r="AH8088" s="16"/>
      <c r="AI8088" t="s">
        <v>1375</v>
      </c>
    </row>
    <row r="8089" spans="1:35" x14ac:dyDescent="0.25">
      <c r="A8089" t="s">
        <v>17170</v>
      </c>
      <c r="B8089" s="1">
        <v>70</v>
      </c>
      <c r="C8089" t="s">
        <v>16776</v>
      </c>
      <c r="D8089">
        <v>13616587</v>
      </c>
      <c r="E8089" t="s">
        <v>17168</v>
      </c>
      <c r="F8089" t="s">
        <v>1363</v>
      </c>
      <c r="G8089" t="s">
        <v>1364</v>
      </c>
      <c r="H8089" s="3" t="s">
        <v>8622</v>
      </c>
      <c r="I8089">
        <v>2020</v>
      </c>
      <c r="J8089" s="15" t="s">
        <v>8623</v>
      </c>
      <c r="K8089">
        <v>2020</v>
      </c>
      <c r="L8089" t="s">
        <v>1367</v>
      </c>
      <c r="M8089" t="s">
        <v>16925</v>
      </c>
      <c r="N8089" t="s">
        <v>16926</v>
      </c>
      <c r="O8089">
        <v>26600000000</v>
      </c>
      <c r="P8089" t="s">
        <v>16927</v>
      </c>
      <c r="Q8089">
        <f t="shared" si="140"/>
        <v>7800</v>
      </c>
      <c r="R8089">
        <v>2937913</v>
      </c>
      <c r="S8089" t="s">
        <v>2477</v>
      </c>
      <c r="T8089" t="s">
        <v>1379</v>
      </c>
      <c r="U8089" s="75">
        <v>7800</v>
      </c>
      <c r="V8089">
        <v>2.98</v>
      </c>
      <c r="W8089">
        <v>23244</v>
      </c>
      <c r="AH8089" s="16"/>
      <c r="AI8089" t="s">
        <v>1375</v>
      </c>
    </row>
    <row r="8090" spans="1:35" x14ac:dyDescent="0.25">
      <c r="A8090" t="s">
        <v>17171</v>
      </c>
      <c r="B8090" s="1">
        <v>70</v>
      </c>
      <c r="C8090" t="s">
        <v>16776</v>
      </c>
      <c r="D8090">
        <v>13616587</v>
      </c>
      <c r="E8090" t="s">
        <v>17168</v>
      </c>
      <c r="F8090" t="s">
        <v>1363</v>
      </c>
      <c r="G8090" t="s">
        <v>1364</v>
      </c>
      <c r="H8090" s="3" t="s">
        <v>8622</v>
      </c>
      <c r="I8090">
        <v>2020</v>
      </c>
      <c r="J8090" s="15" t="s">
        <v>8623</v>
      </c>
      <c r="K8090">
        <v>2020</v>
      </c>
      <c r="L8090" t="s">
        <v>1367</v>
      </c>
      <c r="M8090" t="s">
        <v>16925</v>
      </c>
      <c r="N8090" t="s">
        <v>16926</v>
      </c>
      <c r="O8090">
        <v>26600000000</v>
      </c>
      <c r="P8090" t="s">
        <v>16927</v>
      </c>
      <c r="Q8090">
        <f t="shared" si="140"/>
        <v>7800</v>
      </c>
      <c r="R8090">
        <v>45334544</v>
      </c>
      <c r="S8090" t="s">
        <v>2480</v>
      </c>
      <c r="T8090" t="s">
        <v>16860</v>
      </c>
      <c r="U8090" s="75">
        <v>7800</v>
      </c>
      <c r="V8090">
        <v>2</v>
      </c>
      <c r="W8090">
        <v>15600</v>
      </c>
      <c r="AH8090" s="16"/>
      <c r="AI8090" t="s">
        <v>1375</v>
      </c>
    </row>
    <row r="8091" spans="1:35" x14ac:dyDescent="0.25">
      <c r="A8091" t="s">
        <v>17172</v>
      </c>
      <c r="B8091" s="1">
        <v>70</v>
      </c>
      <c r="C8091" t="s">
        <v>16776</v>
      </c>
      <c r="D8091">
        <v>15683303</v>
      </c>
      <c r="E8091" t="s">
        <v>17173</v>
      </c>
      <c r="F8091" t="s">
        <v>1363</v>
      </c>
      <c r="G8091" t="s">
        <v>1391</v>
      </c>
      <c r="H8091" s="3" t="s">
        <v>1963</v>
      </c>
      <c r="I8091">
        <v>2021</v>
      </c>
      <c r="J8091" s="15" t="s">
        <v>4609</v>
      </c>
      <c r="K8091">
        <v>2021</v>
      </c>
      <c r="L8091" t="s">
        <v>1367</v>
      </c>
      <c r="M8091" t="s">
        <v>16925</v>
      </c>
      <c r="N8091" t="s">
        <v>16926</v>
      </c>
      <c r="O8091">
        <v>26600000000</v>
      </c>
      <c r="P8091" t="s">
        <v>16940</v>
      </c>
      <c r="Q8091">
        <f t="shared" si="140"/>
        <v>100</v>
      </c>
      <c r="R8091">
        <v>39796558</v>
      </c>
      <c r="S8091" t="s">
        <v>1880</v>
      </c>
      <c r="T8091" t="s">
        <v>17174</v>
      </c>
      <c r="U8091" s="75">
        <v>100</v>
      </c>
      <c r="V8091">
        <v>1</v>
      </c>
      <c r="W8091">
        <v>100</v>
      </c>
      <c r="AH8091" s="16"/>
      <c r="AI8091" t="s">
        <v>1375</v>
      </c>
    </row>
    <row r="8092" spans="1:35" x14ac:dyDescent="0.25">
      <c r="A8092" t="s">
        <v>17175</v>
      </c>
      <c r="B8092" s="1">
        <v>70</v>
      </c>
      <c r="C8092" t="s">
        <v>16776</v>
      </c>
      <c r="D8092">
        <v>15688151</v>
      </c>
      <c r="E8092" t="s">
        <v>17176</v>
      </c>
      <c r="F8092" t="s">
        <v>1363</v>
      </c>
      <c r="G8092" t="s">
        <v>1391</v>
      </c>
      <c r="H8092" s="3" t="s">
        <v>1963</v>
      </c>
      <c r="I8092">
        <v>2021</v>
      </c>
      <c r="J8092" s="15" t="s">
        <v>8620</v>
      </c>
      <c r="K8092">
        <v>2021</v>
      </c>
      <c r="L8092" t="s">
        <v>1367</v>
      </c>
      <c r="M8092" t="s">
        <v>16925</v>
      </c>
      <c r="N8092" t="s">
        <v>16926</v>
      </c>
      <c r="O8092">
        <v>26600000000</v>
      </c>
      <c r="P8092" t="s">
        <v>16940</v>
      </c>
      <c r="Q8092">
        <f t="shared" si="140"/>
        <v>1000</v>
      </c>
      <c r="R8092">
        <v>39796558</v>
      </c>
      <c r="S8092" t="s">
        <v>1880</v>
      </c>
      <c r="T8092" t="s">
        <v>16957</v>
      </c>
      <c r="U8092" s="75">
        <v>1000</v>
      </c>
      <c r="V8092">
        <v>1</v>
      </c>
      <c r="W8092">
        <v>1000</v>
      </c>
      <c r="AH8092" s="16"/>
      <c r="AI8092" t="s">
        <v>1375</v>
      </c>
    </row>
    <row r="8093" spans="1:35" x14ac:dyDescent="0.25">
      <c r="A8093" t="s">
        <v>17177</v>
      </c>
      <c r="B8093" s="1">
        <v>70</v>
      </c>
      <c r="C8093" t="s">
        <v>16776</v>
      </c>
      <c r="D8093">
        <v>15657027</v>
      </c>
      <c r="E8093" t="s">
        <v>17178</v>
      </c>
      <c r="F8093" t="s">
        <v>1363</v>
      </c>
      <c r="G8093" t="s">
        <v>1364</v>
      </c>
      <c r="H8093" s="3" t="s">
        <v>1885</v>
      </c>
      <c r="I8093">
        <v>2021</v>
      </c>
      <c r="J8093" s="15" t="s">
        <v>1963</v>
      </c>
      <c r="K8093">
        <v>2021</v>
      </c>
      <c r="L8093" t="s">
        <v>1367</v>
      </c>
      <c r="M8093" t="s">
        <v>16925</v>
      </c>
      <c r="N8093" t="s">
        <v>16926</v>
      </c>
      <c r="O8093">
        <v>26600000000</v>
      </c>
      <c r="P8093" t="s">
        <v>16940</v>
      </c>
      <c r="Q8093">
        <f t="shared" si="140"/>
        <v>30000</v>
      </c>
      <c r="R8093">
        <v>15020126</v>
      </c>
      <c r="S8093" t="s">
        <v>17179</v>
      </c>
      <c r="T8093" t="s">
        <v>16795</v>
      </c>
      <c r="U8093" s="75">
        <v>30000</v>
      </c>
      <c r="V8093">
        <v>3</v>
      </c>
      <c r="W8093">
        <v>90000</v>
      </c>
      <c r="AH8093" s="16"/>
      <c r="AI8093" t="s">
        <v>1375</v>
      </c>
    </row>
    <row r="8094" spans="1:35" x14ac:dyDescent="0.25">
      <c r="A8094" t="s">
        <v>17180</v>
      </c>
      <c r="B8094" s="1">
        <v>70</v>
      </c>
      <c r="C8094" t="s">
        <v>16776</v>
      </c>
      <c r="D8094">
        <v>15662713</v>
      </c>
      <c r="E8094" t="s">
        <v>17181</v>
      </c>
      <c r="F8094" t="s">
        <v>1363</v>
      </c>
      <c r="G8094" t="s">
        <v>1364</v>
      </c>
      <c r="H8094" s="3" t="s">
        <v>1936</v>
      </c>
      <c r="I8094">
        <v>2021</v>
      </c>
      <c r="J8094" s="15" t="s">
        <v>1937</v>
      </c>
      <c r="K8094">
        <v>2021</v>
      </c>
      <c r="L8094" t="s">
        <v>1367</v>
      </c>
      <c r="M8094" t="s">
        <v>16925</v>
      </c>
      <c r="N8094" t="s">
        <v>16926</v>
      </c>
      <c r="O8094">
        <v>26600000000</v>
      </c>
      <c r="P8094" t="s">
        <v>16927</v>
      </c>
      <c r="Q8094">
        <f t="shared" si="140"/>
        <v>800</v>
      </c>
      <c r="R8094">
        <v>39796558</v>
      </c>
      <c r="S8094" t="s">
        <v>1880</v>
      </c>
      <c r="T8094" t="s">
        <v>16957</v>
      </c>
      <c r="U8094" s="75">
        <v>800</v>
      </c>
      <c r="V8094">
        <v>1</v>
      </c>
      <c r="W8094">
        <v>800</v>
      </c>
      <c r="AH8094" s="16"/>
      <c r="AI8094" t="s">
        <v>1375</v>
      </c>
    </row>
    <row r="8095" spans="1:35" x14ac:dyDescent="0.25">
      <c r="A8095" t="s">
        <v>17182</v>
      </c>
      <c r="B8095" s="1">
        <v>70</v>
      </c>
      <c r="C8095" t="s">
        <v>16776</v>
      </c>
      <c r="D8095">
        <v>13636901</v>
      </c>
      <c r="E8095" t="s">
        <v>17061</v>
      </c>
      <c r="F8095" t="s">
        <v>1363</v>
      </c>
      <c r="G8095" t="s">
        <v>1391</v>
      </c>
      <c r="H8095" s="3" t="s">
        <v>7207</v>
      </c>
      <c r="I8095">
        <v>2020</v>
      </c>
      <c r="J8095" s="15" t="s">
        <v>7208</v>
      </c>
      <c r="K8095">
        <v>2020</v>
      </c>
      <c r="L8095" t="s">
        <v>1622</v>
      </c>
      <c r="M8095" t="s">
        <v>16925</v>
      </c>
      <c r="N8095" t="s">
        <v>16926</v>
      </c>
      <c r="O8095">
        <v>26600000000</v>
      </c>
      <c r="P8095" t="s">
        <v>16940</v>
      </c>
      <c r="Q8095">
        <f t="shared" si="140"/>
        <v>4100</v>
      </c>
      <c r="R8095" t="s">
        <v>16799</v>
      </c>
      <c r="S8095" t="s">
        <v>16800</v>
      </c>
      <c r="T8095" t="s">
        <v>587</v>
      </c>
      <c r="U8095" s="75">
        <v>4100</v>
      </c>
      <c r="V8095">
        <v>1</v>
      </c>
      <c r="W8095">
        <v>4100</v>
      </c>
      <c r="AH8095" s="16"/>
      <c r="AI8095" t="s">
        <v>1375</v>
      </c>
    </row>
    <row r="8096" spans="1:35" x14ac:dyDescent="0.25">
      <c r="A8096" t="s">
        <v>17183</v>
      </c>
      <c r="B8096" s="1">
        <v>70</v>
      </c>
      <c r="C8096" t="s">
        <v>16776</v>
      </c>
      <c r="D8096">
        <v>15668894</v>
      </c>
      <c r="E8096" t="s">
        <v>17184</v>
      </c>
      <c r="F8096" t="s">
        <v>1363</v>
      </c>
      <c r="G8096" t="s">
        <v>1391</v>
      </c>
      <c r="H8096" s="3" t="s">
        <v>1936</v>
      </c>
      <c r="I8096">
        <v>2021</v>
      </c>
      <c r="J8096" s="15" t="s">
        <v>4609</v>
      </c>
      <c r="K8096">
        <v>2021</v>
      </c>
      <c r="L8096" t="s">
        <v>1367</v>
      </c>
      <c r="M8096" t="s">
        <v>16925</v>
      </c>
      <c r="N8096" t="s">
        <v>16926</v>
      </c>
      <c r="O8096">
        <v>26600000000</v>
      </c>
      <c r="P8096" t="s">
        <v>16940</v>
      </c>
      <c r="Q8096">
        <f t="shared" si="140"/>
        <v>3000</v>
      </c>
      <c r="R8096">
        <v>39796558</v>
      </c>
      <c r="S8096" t="s">
        <v>1880</v>
      </c>
      <c r="T8096" t="s">
        <v>16957</v>
      </c>
      <c r="U8096" s="75">
        <v>3000</v>
      </c>
      <c r="V8096">
        <v>1</v>
      </c>
      <c r="W8096">
        <v>3000</v>
      </c>
      <c r="AH8096" s="16"/>
      <c r="AI8096" t="s">
        <v>1375</v>
      </c>
    </row>
    <row r="8097" spans="1:35" x14ac:dyDescent="0.25">
      <c r="A8097" t="s">
        <v>17185</v>
      </c>
      <c r="B8097" s="1">
        <v>70</v>
      </c>
      <c r="C8097" t="s">
        <v>16776</v>
      </c>
      <c r="D8097">
        <v>15674509</v>
      </c>
      <c r="E8097" t="s">
        <v>17087</v>
      </c>
      <c r="F8097" t="s">
        <v>1363</v>
      </c>
      <c r="G8097" t="s">
        <v>1391</v>
      </c>
      <c r="H8097" s="3" t="s">
        <v>1936</v>
      </c>
      <c r="I8097">
        <v>2021</v>
      </c>
      <c r="J8097" s="15" t="s">
        <v>1937</v>
      </c>
      <c r="K8097">
        <v>2021</v>
      </c>
      <c r="L8097" t="s">
        <v>1367</v>
      </c>
      <c r="M8097" t="s">
        <v>16925</v>
      </c>
      <c r="N8097" t="s">
        <v>16926</v>
      </c>
      <c r="O8097">
        <v>26600000000</v>
      </c>
      <c r="P8097" t="s">
        <v>16940</v>
      </c>
      <c r="Q8097">
        <f t="shared" si="140"/>
        <v>6000</v>
      </c>
      <c r="R8097">
        <v>39796558</v>
      </c>
      <c r="S8097" t="s">
        <v>1880</v>
      </c>
      <c r="T8097" t="s">
        <v>17186</v>
      </c>
      <c r="U8097" s="75">
        <v>6000</v>
      </c>
      <c r="V8097">
        <v>1</v>
      </c>
      <c r="W8097">
        <v>6000</v>
      </c>
      <c r="AH8097" s="16"/>
      <c r="AI8097" t="s">
        <v>1375</v>
      </c>
    </row>
    <row r="8098" spans="1:35" x14ac:dyDescent="0.25">
      <c r="A8098" t="s">
        <v>17187</v>
      </c>
      <c r="B8098" s="1">
        <v>70</v>
      </c>
      <c r="C8098" t="s">
        <v>16776</v>
      </c>
      <c r="D8098">
        <v>13054856</v>
      </c>
      <c r="E8098" t="s">
        <v>17188</v>
      </c>
      <c r="F8098" t="s">
        <v>1363</v>
      </c>
      <c r="G8098" t="s">
        <v>1364</v>
      </c>
      <c r="H8098" s="3" t="s">
        <v>3764</v>
      </c>
      <c r="I8098">
        <v>2020</v>
      </c>
      <c r="J8098" s="15" t="s">
        <v>3765</v>
      </c>
      <c r="K8098">
        <v>2020</v>
      </c>
      <c r="L8098" t="s">
        <v>1367</v>
      </c>
      <c r="M8098" t="s">
        <v>16925</v>
      </c>
      <c r="N8098" t="s">
        <v>16926</v>
      </c>
      <c r="O8098">
        <v>26600000000</v>
      </c>
      <c r="P8098" t="s">
        <v>16927</v>
      </c>
      <c r="Q8098">
        <f t="shared" si="140"/>
        <v>15912</v>
      </c>
      <c r="R8098">
        <v>2937913</v>
      </c>
      <c r="S8098" t="s">
        <v>2477</v>
      </c>
      <c r="T8098" t="s">
        <v>16809</v>
      </c>
      <c r="U8098" s="75">
        <v>15912</v>
      </c>
      <c r="V8098">
        <v>3.1</v>
      </c>
      <c r="W8098">
        <v>49327.199999999997</v>
      </c>
      <c r="AH8098" s="16"/>
      <c r="AI8098" t="s">
        <v>1375</v>
      </c>
    </row>
    <row r="8099" spans="1:35" x14ac:dyDescent="0.25">
      <c r="A8099" t="s">
        <v>17189</v>
      </c>
      <c r="B8099" s="1">
        <v>70</v>
      </c>
      <c r="C8099" t="s">
        <v>16776</v>
      </c>
      <c r="D8099">
        <v>13054856</v>
      </c>
      <c r="E8099" t="s">
        <v>17188</v>
      </c>
      <c r="F8099" t="s">
        <v>1363</v>
      </c>
      <c r="G8099" t="s">
        <v>1364</v>
      </c>
      <c r="H8099" s="3" t="s">
        <v>3764</v>
      </c>
      <c r="I8099">
        <v>2020</v>
      </c>
      <c r="J8099" s="15" t="s">
        <v>3765</v>
      </c>
      <c r="K8099">
        <v>2020</v>
      </c>
      <c r="L8099" t="s">
        <v>1367</v>
      </c>
      <c r="M8099" t="s">
        <v>16925</v>
      </c>
      <c r="N8099" t="s">
        <v>16926</v>
      </c>
      <c r="O8099">
        <v>26600000000</v>
      </c>
      <c r="P8099" t="s">
        <v>16927</v>
      </c>
      <c r="Q8099">
        <f t="shared" si="140"/>
        <v>15912</v>
      </c>
      <c r="R8099">
        <v>79254632</v>
      </c>
      <c r="S8099" t="s">
        <v>3958</v>
      </c>
      <c r="T8099" t="s">
        <v>587</v>
      </c>
      <c r="U8099" s="75">
        <v>15912</v>
      </c>
      <c r="V8099">
        <v>1.05</v>
      </c>
      <c r="W8099">
        <v>16707.599999999999</v>
      </c>
      <c r="AH8099" s="16"/>
      <c r="AI8099" t="s">
        <v>1375</v>
      </c>
    </row>
    <row r="8100" spans="1:35" x14ac:dyDescent="0.25">
      <c r="A8100" t="s">
        <v>17190</v>
      </c>
      <c r="B8100" s="1">
        <v>70</v>
      </c>
      <c r="C8100" t="s">
        <v>16776</v>
      </c>
      <c r="D8100">
        <v>13054856</v>
      </c>
      <c r="E8100" t="s">
        <v>17188</v>
      </c>
      <c r="F8100" t="s">
        <v>1363</v>
      </c>
      <c r="G8100" t="s">
        <v>1364</v>
      </c>
      <c r="H8100" s="3" t="s">
        <v>3764</v>
      </c>
      <c r="I8100">
        <v>2020</v>
      </c>
      <c r="J8100" s="15" t="s">
        <v>3765</v>
      </c>
      <c r="K8100">
        <v>2020</v>
      </c>
      <c r="L8100" t="s">
        <v>1367</v>
      </c>
      <c r="M8100" t="s">
        <v>16925</v>
      </c>
      <c r="N8100" t="s">
        <v>16926</v>
      </c>
      <c r="O8100">
        <v>26600000000</v>
      </c>
      <c r="P8100" t="s">
        <v>16927</v>
      </c>
      <c r="Q8100">
        <f t="shared" si="140"/>
        <v>15912</v>
      </c>
      <c r="R8100">
        <v>15020126</v>
      </c>
      <c r="S8100" t="s">
        <v>17179</v>
      </c>
      <c r="T8100" t="s">
        <v>587</v>
      </c>
      <c r="U8100" s="75">
        <v>15912</v>
      </c>
      <c r="V8100">
        <v>2</v>
      </c>
      <c r="W8100">
        <v>31824</v>
      </c>
      <c r="AH8100" s="16"/>
      <c r="AI8100" t="s">
        <v>1375</v>
      </c>
    </row>
    <row r="8101" spans="1:35" x14ac:dyDescent="0.25">
      <c r="A8101" t="s">
        <v>17191</v>
      </c>
      <c r="B8101" s="1">
        <v>70</v>
      </c>
      <c r="C8101" t="s">
        <v>16776</v>
      </c>
      <c r="D8101">
        <v>15765911</v>
      </c>
      <c r="E8101" t="s">
        <v>17087</v>
      </c>
      <c r="F8101" t="s">
        <v>1363</v>
      </c>
      <c r="G8101" t="s">
        <v>1391</v>
      </c>
      <c r="H8101" s="3" t="s">
        <v>4678</v>
      </c>
      <c r="I8101">
        <v>2021</v>
      </c>
      <c r="J8101" s="15" t="s">
        <v>1998</v>
      </c>
      <c r="K8101">
        <v>2021</v>
      </c>
      <c r="L8101" t="s">
        <v>1367</v>
      </c>
      <c r="M8101" t="s">
        <v>16925</v>
      </c>
      <c r="N8101" t="s">
        <v>16926</v>
      </c>
      <c r="O8101">
        <v>26600000000</v>
      </c>
      <c r="P8101" t="s">
        <v>16940</v>
      </c>
      <c r="Q8101">
        <f t="shared" si="140"/>
        <v>1500</v>
      </c>
      <c r="R8101">
        <v>39796558</v>
      </c>
      <c r="S8101" t="s">
        <v>1880</v>
      </c>
      <c r="T8101" t="s">
        <v>17127</v>
      </c>
      <c r="U8101" s="75">
        <v>1500</v>
      </c>
      <c r="V8101">
        <v>1</v>
      </c>
      <c r="W8101">
        <v>1500</v>
      </c>
      <c r="AH8101" s="16"/>
      <c r="AI8101" t="s">
        <v>1375</v>
      </c>
    </row>
    <row r="8102" spans="1:35" x14ac:dyDescent="0.25">
      <c r="A8102" t="s">
        <v>17192</v>
      </c>
      <c r="B8102" s="1">
        <v>70</v>
      </c>
      <c r="C8102" t="s">
        <v>16776</v>
      </c>
      <c r="D8102">
        <v>14489627</v>
      </c>
      <c r="E8102" t="s">
        <v>17193</v>
      </c>
      <c r="F8102" t="s">
        <v>1363</v>
      </c>
      <c r="G8102" t="s">
        <v>1391</v>
      </c>
      <c r="H8102" s="3" t="s">
        <v>4979</v>
      </c>
      <c r="I8102">
        <v>2021</v>
      </c>
      <c r="J8102" s="15" t="s">
        <v>2024</v>
      </c>
      <c r="K8102">
        <v>2021</v>
      </c>
      <c r="L8102" t="s">
        <v>1622</v>
      </c>
      <c r="M8102" t="s">
        <v>16925</v>
      </c>
      <c r="N8102" t="s">
        <v>16926</v>
      </c>
      <c r="O8102">
        <v>26600000000</v>
      </c>
      <c r="P8102" t="s">
        <v>16940</v>
      </c>
      <c r="Q8102">
        <f t="shared" si="140"/>
        <v>800</v>
      </c>
      <c r="R8102">
        <v>39796558</v>
      </c>
      <c r="S8102" t="s">
        <v>1880</v>
      </c>
      <c r="T8102" t="s">
        <v>16957</v>
      </c>
      <c r="U8102" s="75">
        <v>800</v>
      </c>
      <c r="V8102">
        <v>0.83</v>
      </c>
      <c r="W8102">
        <v>664</v>
      </c>
      <c r="AH8102" s="16"/>
      <c r="AI8102" t="s">
        <v>1375</v>
      </c>
    </row>
    <row r="8103" spans="1:35" x14ac:dyDescent="0.25">
      <c r="A8103" t="s">
        <v>17194</v>
      </c>
      <c r="B8103" s="1">
        <v>70</v>
      </c>
      <c r="C8103" t="s">
        <v>16776</v>
      </c>
      <c r="D8103">
        <v>14489627</v>
      </c>
      <c r="E8103" t="s">
        <v>17193</v>
      </c>
      <c r="F8103" t="s">
        <v>1363</v>
      </c>
      <c r="G8103" t="s">
        <v>1391</v>
      </c>
      <c r="H8103" s="3" t="s">
        <v>4979</v>
      </c>
      <c r="I8103">
        <v>2021</v>
      </c>
      <c r="J8103" s="15" t="s">
        <v>2024</v>
      </c>
      <c r="K8103">
        <v>2021</v>
      </c>
      <c r="L8103" t="s">
        <v>1622</v>
      </c>
      <c r="M8103" t="s">
        <v>16925</v>
      </c>
      <c r="N8103" t="s">
        <v>16926</v>
      </c>
      <c r="O8103">
        <v>26600000000</v>
      </c>
      <c r="P8103" t="s">
        <v>16940</v>
      </c>
      <c r="Q8103">
        <f t="shared" si="140"/>
        <v>800</v>
      </c>
      <c r="R8103" t="s">
        <v>16799</v>
      </c>
      <c r="S8103" t="s">
        <v>16800</v>
      </c>
      <c r="T8103" t="s">
        <v>587</v>
      </c>
      <c r="U8103" s="75">
        <v>800</v>
      </c>
      <c r="V8103">
        <v>0.85</v>
      </c>
      <c r="W8103">
        <v>680</v>
      </c>
      <c r="AH8103" s="16"/>
      <c r="AI8103" t="s">
        <v>1375</v>
      </c>
    </row>
    <row r="8104" spans="1:35" x14ac:dyDescent="0.25">
      <c r="A8104" t="s">
        <v>17195</v>
      </c>
      <c r="B8104" s="1">
        <v>70</v>
      </c>
      <c r="C8104" t="s">
        <v>16776</v>
      </c>
      <c r="D8104">
        <v>14508281</v>
      </c>
      <c r="E8104" t="s">
        <v>17196</v>
      </c>
      <c r="F8104" t="s">
        <v>1363</v>
      </c>
      <c r="G8104" t="s">
        <v>1391</v>
      </c>
      <c r="H8104" s="3" t="s">
        <v>2024</v>
      </c>
      <c r="I8104">
        <v>2021</v>
      </c>
      <c r="J8104" s="15" t="s">
        <v>1983</v>
      </c>
      <c r="K8104">
        <v>2021</v>
      </c>
      <c r="L8104" t="s">
        <v>1622</v>
      </c>
      <c r="M8104" t="s">
        <v>16925</v>
      </c>
      <c r="N8104" t="s">
        <v>16926</v>
      </c>
      <c r="O8104">
        <v>26600000000</v>
      </c>
      <c r="P8104" t="s">
        <v>16940</v>
      </c>
      <c r="Q8104">
        <f t="shared" si="140"/>
        <v>800</v>
      </c>
      <c r="R8104">
        <v>39796558</v>
      </c>
      <c r="S8104" t="s">
        <v>1880</v>
      </c>
      <c r="T8104" t="s">
        <v>17050</v>
      </c>
      <c r="U8104" s="75">
        <v>800</v>
      </c>
      <c r="V8104">
        <v>0.83</v>
      </c>
      <c r="W8104">
        <v>664</v>
      </c>
      <c r="AH8104" s="16"/>
      <c r="AI8104" t="s">
        <v>1375</v>
      </c>
    </row>
    <row r="8105" spans="1:35" x14ac:dyDescent="0.25">
      <c r="A8105" t="s">
        <v>17197</v>
      </c>
      <c r="B8105" s="1">
        <v>70</v>
      </c>
      <c r="C8105" t="s">
        <v>16776</v>
      </c>
      <c r="D8105">
        <v>14508281</v>
      </c>
      <c r="E8105" t="s">
        <v>17196</v>
      </c>
      <c r="F8105" t="s">
        <v>1363</v>
      </c>
      <c r="G8105" t="s">
        <v>1391</v>
      </c>
      <c r="H8105" s="3" t="s">
        <v>2024</v>
      </c>
      <c r="I8105">
        <v>2021</v>
      </c>
      <c r="J8105" s="15" t="s">
        <v>1983</v>
      </c>
      <c r="K8105">
        <v>2021</v>
      </c>
      <c r="L8105" t="s">
        <v>1622</v>
      </c>
      <c r="M8105" t="s">
        <v>16925</v>
      </c>
      <c r="N8105" t="s">
        <v>16926</v>
      </c>
      <c r="O8105">
        <v>26600000000</v>
      </c>
      <c r="P8105" t="s">
        <v>16940</v>
      </c>
      <c r="Q8105">
        <f t="shared" si="140"/>
        <v>800</v>
      </c>
      <c r="R8105" t="s">
        <v>16799</v>
      </c>
      <c r="S8105" t="s">
        <v>16800</v>
      </c>
      <c r="T8105" t="s">
        <v>587</v>
      </c>
      <c r="U8105" s="75">
        <v>800</v>
      </c>
      <c r="V8105">
        <v>0.8</v>
      </c>
      <c r="W8105">
        <v>640</v>
      </c>
      <c r="AH8105" s="16"/>
      <c r="AI8105" t="s">
        <v>1375</v>
      </c>
    </row>
    <row r="8106" spans="1:35" x14ac:dyDescent="0.25">
      <c r="A8106" t="s">
        <v>17198</v>
      </c>
      <c r="B8106" s="1">
        <v>70</v>
      </c>
      <c r="C8106" t="s">
        <v>16776</v>
      </c>
      <c r="D8106">
        <v>14842149</v>
      </c>
      <c r="E8106" t="s">
        <v>17199</v>
      </c>
      <c r="F8106" t="s">
        <v>1363</v>
      </c>
      <c r="G8106" t="s">
        <v>1391</v>
      </c>
      <c r="H8106" s="3" t="s">
        <v>4675</v>
      </c>
      <c r="I8106">
        <v>2021</v>
      </c>
      <c r="J8106" s="15" t="s">
        <v>4781</v>
      </c>
      <c r="K8106">
        <v>2021</v>
      </c>
      <c r="L8106" t="s">
        <v>1622</v>
      </c>
      <c r="M8106" t="s">
        <v>16925</v>
      </c>
      <c r="N8106" t="s">
        <v>16926</v>
      </c>
      <c r="O8106">
        <v>26600000000</v>
      </c>
      <c r="P8106" t="s">
        <v>16940</v>
      </c>
      <c r="Q8106">
        <f t="shared" si="140"/>
        <v>1320</v>
      </c>
      <c r="R8106" t="s">
        <v>16799</v>
      </c>
      <c r="S8106" t="s">
        <v>16800</v>
      </c>
      <c r="T8106" t="s">
        <v>587</v>
      </c>
      <c r="U8106" s="75">
        <v>1320</v>
      </c>
      <c r="V8106">
        <v>1</v>
      </c>
      <c r="W8106">
        <v>1320</v>
      </c>
      <c r="AH8106" s="16"/>
      <c r="AI8106" t="s">
        <v>1375</v>
      </c>
    </row>
    <row r="8107" spans="1:35" x14ac:dyDescent="0.25">
      <c r="A8107" t="s">
        <v>17200</v>
      </c>
      <c r="B8107" s="1">
        <v>70</v>
      </c>
      <c r="C8107" t="s">
        <v>16776</v>
      </c>
      <c r="D8107">
        <v>14613336</v>
      </c>
      <c r="E8107" t="s">
        <v>17196</v>
      </c>
      <c r="F8107" t="s">
        <v>1363</v>
      </c>
      <c r="G8107" t="s">
        <v>1391</v>
      </c>
      <c r="H8107" s="3" t="s">
        <v>5142</v>
      </c>
      <c r="I8107">
        <v>2021</v>
      </c>
      <c r="J8107" s="15" t="s">
        <v>5143</v>
      </c>
      <c r="K8107">
        <v>2021</v>
      </c>
      <c r="L8107" t="s">
        <v>1622</v>
      </c>
      <c r="M8107" t="s">
        <v>16925</v>
      </c>
      <c r="N8107" t="s">
        <v>16926</v>
      </c>
      <c r="O8107">
        <v>26600000000</v>
      </c>
      <c r="P8107" t="s">
        <v>16940</v>
      </c>
      <c r="Q8107">
        <f t="shared" si="140"/>
        <v>800</v>
      </c>
      <c r="R8107">
        <v>39796558</v>
      </c>
      <c r="S8107" t="s">
        <v>1880</v>
      </c>
      <c r="T8107" t="s">
        <v>1379</v>
      </c>
      <c r="U8107" s="75">
        <v>800</v>
      </c>
      <c r="V8107">
        <v>0.76</v>
      </c>
      <c r="W8107">
        <v>608</v>
      </c>
      <c r="AH8107" s="16"/>
      <c r="AI8107" t="s">
        <v>1375</v>
      </c>
    </row>
    <row r="8108" spans="1:35" x14ac:dyDescent="0.25">
      <c r="A8108" t="s">
        <v>17201</v>
      </c>
      <c r="B8108" s="1">
        <v>70</v>
      </c>
      <c r="C8108" t="s">
        <v>16776</v>
      </c>
      <c r="D8108">
        <v>15748472</v>
      </c>
      <c r="E8108" t="s">
        <v>17202</v>
      </c>
      <c r="F8108" t="s">
        <v>1363</v>
      </c>
      <c r="G8108" t="s">
        <v>1364</v>
      </c>
      <c r="H8108" s="3" t="s">
        <v>4632</v>
      </c>
      <c r="I8108">
        <v>2021</v>
      </c>
      <c r="J8108" s="15" t="s">
        <v>4647</v>
      </c>
      <c r="K8108">
        <v>2021</v>
      </c>
      <c r="L8108" t="s">
        <v>1367</v>
      </c>
      <c r="M8108" t="s">
        <v>16925</v>
      </c>
      <c r="N8108" t="s">
        <v>16926</v>
      </c>
      <c r="O8108">
        <v>26600000000</v>
      </c>
      <c r="P8108" t="s">
        <v>16940</v>
      </c>
      <c r="Q8108">
        <f t="shared" si="140"/>
        <v>300</v>
      </c>
      <c r="R8108">
        <v>12145343</v>
      </c>
      <c r="S8108" t="s">
        <v>16575</v>
      </c>
      <c r="T8108" t="s">
        <v>17203</v>
      </c>
      <c r="U8108" s="75">
        <v>300</v>
      </c>
      <c r="V8108">
        <v>3.5</v>
      </c>
      <c r="W8108">
        <v>1050</v>
      </c>
      <c r="AH8108" s="16"/>
      <c r="AI8108" t="s">
        <v>1375</v>
      </c>
    </row>
    <row r="8109" spans="1:35" x14ac:dyDescent="0.25">
      <c r="A8109" t="s">
        <v>17204</v>
      </c>
      <c r="B8109" s="1">
        <v>70</v>
      </c>
      <c r="C8109" t="s">
        <v>16776</v>
      </c>
      <c r="D8109">
        <v>14677695</v>
      </c>
      <c r="E8109" t="s">
        <v>17081</v>
      </c>
      <c r="F8109" t="s">
        <v>1363</v>
      </c>
      <c r="G8109" t="s">
        <v>1391</v>
      </c>
      <c r="H8109" s="3" t="s">
        <v>4141</v>
      </c>
      <c r="I8109">
        <v>2021</v>
      </c>
      <c r="J8109" s="15" t="s">
        <v>1915</v>
      </c>
      <c r="K8109">
        <v>2021</v>
      </c>
      <c r="L8109" t="s">
        <v>1622</v>
      </c>
      <c r="M8109" t="s">
        <v>16925</v>
      </c>
      <c r="N8109" t="s">
        <v>16926</v>
      </c>
      <c r="O8109">
        <v>26600000000</v>
      </c>
      <c r="P8109" t="s">
        <v>16940</v>
      </c>
      <c r="Q8109">
        <f t="shared" si="140"/>
        <v>300</v>
      </c>
      <c r="R8109">
        <v>39796558</v>
      </c>
      <c r="S8109" t="s">
        <v>1880</v>
      </c>
      <c r="T8109" t="s">
        <v>16957</v>
      </c>
      <c r="U8109" s="75">
        <v>300</v>
      </c>
      <c r="V8109">
        <v>0.8</v>
      </c>
      <c r="W8109">
        <v>240</v>
      </c>
      <c r="AH8109" s="16"/>
      <c r="AI8109" t="s">
        <v>1375</v>
      </c>
    </row>
    <row r="8110" spans="1:35" x14ac:dyDescent="0.25">
      <c r="A8110" t="s">
        <v>17205</v>
      </c>
      <c r="B8110" s="1">
        <v>70</v>
      </c>
      <c r="C8110" t="s">
        <v>16776</v>
      </c>
      <c r="D8110">
        <v>14829991</v>
      </c>
      <c r="E8110" t="s">
        <v>11264</v>
      </c>
      <c r="F8110" t="s">
        <v>1363</v>
      </c>
      <c r="G8110" t="s">
        <v>1364</v>
      </c>
      <c r="H8110" s="3" t="s">
        <v>4569</v>
      </c>
      <c r="I8110">
        <v>2021</v>
      </c>
      <c r="J8110" s="15" t="s">
        <v>4675</v>
      </c>
      <c r="K8110">
        <v>2021</v>
      </c>
      <c r="L8110" t="s">
        <v>1367</v>
      </c>
      <c r="M8110" t="s">
        <v>16925</v>
      </c>
      <c r="N8110" t="s">
        <v>16926</v>
      </c>
      <c r="O8110">
        <v>26600000000</v>
      </c>
      <c r="P8110" t="s">
        <v>16927</v>
      </c>
      <c r="Q8110">
        <f t="shared" si="140"/>
        <v>1000</v>
      </c>
      <c r="R8110">
        <v>39796558</v>
      </c>
      <c r="S8110" t="s">
        <v>1880</v>
      </c>
      <c r="T8110" t="s">
        <v>1379</v>
      </c>
      <c r="U8110" s="75">
        <v>1000</v>
      </c>
      <c r="V8110">
        <v>0.73</v>
      </c>
      <c r="W8110">
        <v>730</v>
      </c>
      <c r="AH8110" s="16"/>
      <c r="AI8110" t="s">
        <v>1375</v>
      </c>
    </row>
    <row r="8111" spans="1:35" x14ac:dyDescent="0.25">
      <c r="A8111" t="s">
        <v>17206</v>
      </c>
      <c r="B8111" s="1">
        <v>70</v>
      </c>
      <c r="C8111" t="s">
        <v>16776</v>
      </c>
      <c r="D8111">
        <v>14785676</v>
      </c>
      <c r="E8111" t="s">
        <v>17196</v>
      </c>
      <c r="F8111" t="s">
        <v>1363</v>
      </c>
      <c r="G8111" t="s">
        <v>1391</v>
      </c>
      <c r="H8111" s="3" t="s">
        <v>2014</v>
      </c>
      <c r="I8111">
        <v>2021</v>
      </c>
      <c r="J8111" s="15" t="s">
        <v>3571</v>
      </c>
      <c r="K8111">
        <v>2021</v>
      </c>
      <c r="L8111" t="s">
        <v>1622</v>
      </c>
      <c r="M8111" t="s">
        <v>16925</v>
      </c>
      <c r="N8111" t="s">
        <v>16926</v>
      </c>
      <c r="O8111">
        <v>26600000000</v>
      </c>
      <c r="P8111" t="s">
        <v>16940</v>
      </c>
      <c r="Q8111">
        <f t="shared" si="140"/>
        <v>800</v>
      </c>
      <c r="R8111">
        <v>39796558</v>
      </c>
      <c r="S8111" t="s">
        <v>1880</v>
      </c>
      <c r="T8111" t="s">
        <v>16957</v>
      </c>
      <c r="U8111" s="75">
        <v>800</v>
      </c>
      <c r="V8111">
        <v>0.73</v>
      </c>
      <c r="W8111">
        <v>584</v>
      </c>
      <c r="AH8111" s="16"/>
      <c r="AI8111" t="s">
        <v>1375</v>
      </c>
    </row>
    <row r="8112" spans="1:35" x14ac:dyDescent="0.25">
      <c r="A8112" t="s">
        <v>17207</v>
      </c>
      <c r="B8112" s="1">
        <v>70</v>
      </c>
      <c r="C8112" t="s">
        <v>16776</v>
      </c>
      <c r="D8112">
        <v>14794705</v>
      </c>
      <c r="E8112" t="s">
        <v>17208</v>
      </c>
      <c r="F8112" t="s">
        <v>1363</v>
      </c>
      <c r="G8112" t="s">
        <v>1391</v>
      </c>
      <c r="H8112" s="3" t="s">
        <v>2014</v>
      </c>
      <c r="I8112">
        <v>2021</v>
      </c>
      <c r="J8112" s="15" t="s">
        <v>3571</v>
      </c>
      <c r="K8112">
        <v>2021</v>
      </c>
      <c r="L8112" t="s">
        <v>1622</v>
      </c>
      <c r="M8112" t="s">
        <v>16925</v>
      </c>
      <c r="N8112" t="s">
        <v>16926</v>
      </c>
      <c r="O8112">
        <v>26600000000</v>
      </c>
      <c r="P8112" t="s">
        <v>16940</v>
      </c>
      <c r="Q8112">
        <f t="shared" si="140"/>
        <v>1320</v>
      </c>
      <c r="R8112">
        <v>39796558</v>
      </c>
      <c r="S8112" t="s">
        <v>1880</v>
      </c>
      <c r="T8112" t="s">
        <v>16957</v>
      </c>
      <c r="U8112" s="75">
        <v>1320</v>
      </c>
      <c r="V8112">
        <v>0.73</v>
      </c>
      <c r="W8112">
        <v>963.6</v>
      </c>
      <c r="AH8112" s="16"/>
      <c r="AI8112" t="s">
        <v>1375</v>
      </c>
    </row>
    <row r="8113" spans="1:35" x14ac:dyDescent="0.25">
      <c r="A8113" t="s">
        <v>17209</v>
      </c>
      <c r="B8113" s="1">
        <v>70</v>
      </c>
      <c r="C8113" t="s">
        <v>16776</v>
      </c>
      <c r="D8113">
        <v>13675214</v>
      </c>
      <c r="E8113" t="s">
        <v>17210</v>
      </c>
      <c r="F8113" t="s">
        <v>1363</v>
      </c>
      <c r="G8113" t="s">
        <v>1391</v>
      </c>
      <c r="H8113" s="3" t="s">
        <v>12944</v>
      </c>
      <c r="I8113">
        <v>2020</v>
      </c>
      <c r="J8113" s="15" t="s">
        <v>16648</v>
      </c>
      <c r="K8113">
        <v>2020</v>
      </c>
      <c r="L8113" t="s">
        <v>1367</v>
      </c>
      <c r="M8113" t="s">
        <v>16925</v>
      </c>
      <c r="N8113" t="s">
        <v>16926</v>
      </c>
      <c r="O8113">
        <v>26600000000</v>
      </c>
      <c r="P8113" t="s">
        <v>16940</v>
      </c>
      <c r="Q8113">
        <f t="shared" si="140"/>
        <v>1750</v>
      </c>
      <c r="R8113" t="s">
        <v>16799</v>
      </c>
      <c r="S8113" t="s">
        <v>16800</v>
      </c>
      <c r="T8113" t="s">
        <v>587</v>
      </c>
      <c r="U8113" s="75">
        <v>1750</v>
      </c>
      <c r="V8113">
        <v>1</v>
      </c>
      <c r="W8113">
        <v>1750</v>
      </c>
      <c r="AH8113" s="16"/>
      <c r="AI8113" t="s">
        <v>1375</v>
      </c>
    </row>
    <row r="8114" spans="1:35" x14ac:dyDescent="0.25">
      <c r="A8114" t="s">
        <v>17211</v>
      </c>
      <c r="B8114" s="1">
        <v>70</v>
      </c>
      <c r="C8114" t="s">
        <v>16776</v>
      </c>
      <c r="D8114">
        <v>13675214</v>
      </c>
      <c r="E8114" t="s">
        <v>17210</v>
      </c>
      <c r="F8114" t="s">
        <v>1363</v>
      </c>
      <c r="G8114" t="s">
        <v>1391</v>
      </c>
      <c r="H8114" s="3" t="s">
        <v>12944</v>
      </c>
      <c r="I8114">
        <v>2020</v>
      </c>
      <c r="J8114" s="15" t="s">
        <v>16648</v>
      </c>
      <c r="K8114">
        <v>2020</v>
      </c>
      <c r="L8114" t="s">
        <v>1367</v>
      </c>
      <c r="M8114" t="s">
        <v>16925</v>
      </c>
      <c r="N8114" t="s">
        <v>16926</v>
      </c>
      <c r="O8114">
        <v>26600000000</v>
      </c>
      <c r="P8114" t="s">
        <v>16940</v>
      </c>
      <c r="Q8114">
        <f t="shared" si="140"/>
        <v>1750</v>
      </c>
      <c r="R8114">
        <v>2937913</v>
      </c>
      <c r="S8114" t="s">
        <v>2477</v>
      </c>
      <c r="T8114" t="s">
        <v>1379</v>
      </c>
      <c r="U8114" s="75">
        <v>1750</v>
      </c>
      <c r="V8114">
        <v>2.98</v>
      </c>
      <c r="W8114">
        <v>5215</v>
      </c>
      <c r="AH8114" s="16"/>
      <c r="AI8114" t="s">
        <v>1375</v>
      </c>
    </row>
    <row r="8115" spans="1:35" x14ac:dyDescent="0.25">
      <c r="A8115" t="s">
        <v>17212</v>
      </c>
      <c r="B8115" s="1">
        <v>70</v>
      </c>
      <c r="C8115" t="s">
        <v>16776</v>
      </c>
      <c r="D8115">
        <v>11638028</v>
      </c>
      <c r="E8115" t="s">
        <v>17213</v>
      </c>
      <c r="F8115" t="s">
        <v>1363</v>
      </c>
      <c r="G8115" t="s">
        <v>1391</v>
      </c>
      <c r="H8115" s="3" t="s">
        <v>17214</v>
      </c>
      <c r="I8115">
        <v>2019</v>
      </c>
      <c r="J8115" s="15" t="s">
        <v>1580</v>
      </c>
      <c r="K8115">
        <v>2019</v>
      </c>
      <c r="L8115" t="s">
        <v>1394</v>
      </c>
      <c r="M8115" t="s">
        <v>16925</v>
      </c>
      <c r="N8115" t="s">
        <v>17064</v>
      </c>
      <c r="O8115">
        <v>26600000000</v>
      </c>
      <c r="P8115" t="s">
        <v>16940</v>
      </c>
      <c r="Q8115">
        <f t="shared" si="140"/>
        <v>21169</v>
      </c>
      <c r="R8115" t="s">
        <v>16799</v>
      </c>
      <c r="S8115" t="s">
        <v>16800</v>
      </c>
      <c r="T8115" t="s">
        <v>587</v>
      </c>
      <c r="U8115" s="75">
        <v>21169</v>
      </c>
      <c r="V8115">
        <v>0.51</v>
      </c>
      <c r="W8115">
        <v>10796.19</v>
      </c>
      <c r="AH8115" s="16"/>
      <c r="AI8115" t="s">
        <v>1375</v>
      </c>
    </row>
    <row r="8116" spans="1:35" x14ac:dyDescent="0.25">
      <c r="A8116" t="s">
        <v>17215</v>
      </c>
      <c r="B8116" s="1">
        <v>70</v>
      </c>
      <c r="C8116" t="s">
        <v>16776</v>
      </c>
      <c r="D8116">
        <v>11613815</v>
      </c>
      <c r="E8116" t="s">
        <v>17216</v>
      </c>
      <c r="F8116" t="s">
        <v>1363</v>
      </c>
      <c r="G8116" t="s">
        <v>1391</v>
      </c>
      <c r="H8116" s="3" t="s">
        <v>1745</v>
      </c>
      <c r="I8116">
        <v>2019</v>
      </c>
      <c r="J8116" s="15" t="s">
        <v>1746</v>
      </c>
      <c r="K8116">
        <v>2019</v>
      </c>
      <c r="L8116" t="s">
        <v>1394</v>
      </c>
      <c r="M8116" t="s">
        <v>16925</v>
      </c>
      <c r="N8116" t="s">
        <v>17064</v>
      </c>
      <c r="O8116">
        <v>26600000000</v>
      </c>
      <c r="P8116" t="s">
        <v>16940</v>
      </c>
      <c r="Q8116">
        <f t="shared" si="140"/>
        <v>7327</v>
      </c>
      <c r="R8116" t="s">
        <v>16799</v>
      </c>
      <c r="S8116" t="s">
        <v>16800</v>
      </c>
      <c r="T8116" t="s">
        <v>587</v>
      </c>
      <c r="U8116" s="75">
        <v>7327</v>
      </c>
      <c r="V8116">
        <v>0.51</v>
      </c>
      <c r="W8116">
        <v>3736.77</v>
      </c>
      <c r="AH8116" s="16"/>
      <c r="AI8116" t="s">
        <v>1375</v>
      </c>
    </row>
    <row r="8117" spans="1:35" x14ac:dyDescent="0.25">
      <c r="A8117" t="s">
        <v>17217</v>
      </c>
      <c r="B8117" s="1">
        <v>70</v>
      </c>
      <c r="C8117" t="s">
        <v>16776</v>
      </c>
      <c r="D8117">
        <v>13742213</v>
      </c>
      <c r="E8117" t="s">
        <v>17087</v>
      </c>
      <c r="F8117" t="s">
        <v>1363</v>
      </c>
      <c r="G8117" t="s">
        <v>1391</v>
      </c>
      <c r="H8117" s="3" t="s">
        <v>9616</v>
      </c>
      <c r="I8117">
        <v>2020</v>
      </c>
      <c r="J8117" s="15" t="s">
        <v>17218</v>
      </c>
      <c r="K8117">
        <v>2020</v>
      </c>
      <c r="L8117" t="s">
        <v>1394</v>
      </c>
      <c r="M8117" t="s">
        <v>16925</v>
      </c>
      <c r="N8117" t="s">
        <v>17064</v>
      </c>
      <c r="O8117" t="s">
        <v>1408</v>
      </c>
      <c r="P8117" t="s">
        <v>16940</v>
      </c>
      <c r="Q8117">
        <f t="shared" si="140"/>
        <v>600</v>
      </c>
      <c r="R8117" t="s">
        <v>16799</v>
      </c>
      <c r="S8117" t="s">
        <v>16800</v>
      </c>
      <c r="T8117" t="s">
        <v>587</v>
      </c>
      <c r="U8117" s="75">
        <v>600</v>
      </c>
      <c r="V8117">
        <v>1</v>
      </c>
      <c r="W8117">
        <v>600</v>
      </c>
      <c r="AH8117" s="16"/>
      <c r="AI8117" t="s">
        <v>1375</v>
      </c>
    </row>
    <row r="8118" spans="1:35" x14ac:dyDescent="0.25">
      <c r="A8118" t="s">
        <v>17219</v>
      </c>
      <c r="B8118" s="1">
        <v>70</v>
      </c>
      <c r="C8118" t="s">
        <v>16776</v>
      </c>
      <c r="D8118">
        <v>14879204</v>
      </c>
      <c r="E8118" t="s">
        <v>17220</v>
      </c>
      <c r="F8118" t="s">
        <v>1363</v>
      </c>
      <c r="G8118" t="s">
        <v>1364</v>
      </c>
      <c r="H8118" s="3" t="s">
        <v>4671</v>
      </c>
      <c r="I8118">
        <v>2021</v>
      </c>
      <c r="J8118" s="15" t="s">
        <v>4763</v>
      </c>
      <c r="K8118">
        <v>2021</v>
      </c>
      <c r="L8118" t="s">
        <v>1367</v>
      </c>
      <c r="M8118" t="s">
        <v>16925</v>
      </c>
      <c r="N8118" t="s">
        <v>16926</v>
      </c>
      <c r="O8118">
        <v>26600000000</v>
      </c>
      <c r="P8118" t="s">
        <v>16927</v>
      </c>
      <c r="Q8118">
        <f t="shared" si="140"/>
        <v>200</v>
      </c>
      <c r="R8118">
        <v>39796558</v>
      </c>
      <c r="S8118" t="s">
        <v>1880</v>
      </c>
      <c r="T8118" t="s">
        <v>16957</v>
      </c>
      <c r="U8118" s="75">
        <v>200</v>
      </c>
      <c r="V8118">
        <v>0.73</v>
      </c>
      <c r="W8118">
        <v>146</v>
      </c>
      <c r="AH8118" s="16"/>
      <c r="AI8118" t="s">
        <v>1375</v>
      </c>
    </row>
    <row r="8119" spans="1:35" x14ac:dyDescent="0.25">
      <c r="A8119" t="s">
        <v>17221</v>
      </c>
      <c r="B8119" s="1">
        <v>70</v>
      </c>
      <c r="C8119" t="s">
        <v>16776</v>
      </c>
      <c r="D8119">
        <v>13705016</v>
      </c>
      <c r="E8119" t="s">
        <v>17087</v>
      </c>
      <c r="F8119" t="s">
        <v>1363</v>
      </c>
      <c r="G8119" t="s">
        <v>1391</v>
      </c>
      <c r="H8119" s="3" t="s">
        <v>10595</v>
      </c>
      <c r="I8119">
        <v>2020</v>
      </c>
      <c r="J8119" s="15" t="s">
        <v>10596</v>
      </c>
      <c r="K8119">
        <v>2020</v>
      </c>
      <c r="L8119" t="s">
        <v>1394</v>
      </c>
      <c r="M8119" t="s">
        <v>16925</v>
      </c>
      <c r="N8119" t="s">
        <v>17064</v>
      </c>
      <c r="O8119" t="s">
        <v>1408</v>
      </c>
      <c r="P8119" t="s">
        <v>16940</v>
      </c>
      <c r="Q8119">
        <f t="shared" si="140"/>
        <v>600</v>
      </c>
      <c r="R8119">
        <v>2937913</v>
      </c>
      <c r="S8119" t="s">
        <v>2477</v>
      </c>
      <c r="T8119" t="s">
        <v>1379</v>
      </c>
      <c r="U8119" s="75">
        <v>600</v>
      </c>
      <c r="V8119">
        <v>2.98</v>
      </c>
      <c r="W8119">
        <v>1788</v>
      </c>
      <c r="AH8119" s="16"/>
      <c r="AI8119" t="s">
        <v>1375</v>
      </c>
    </row>
    <row r="8120" spans="1:35" x14ac:dyDescent="0.25">
      <c r="A8120" t="s">
        <v>17222</v>
      </c>
      <c r="B8120" s="1">
        <v>70</v>
      </c>
      <c r="C8120" t="s">
        <v>16776</v>
      </c>
      <c r="D8120">
        <v>13705016</v>
      </c>
      <c r="E8120" t="s">
        <v>17087</v>
      </c>
      <c r="F8120" t="s">
        <v>1363</v>
      </c>
      <c r="G8120" t="s">
        <v>1391</v>
      </c>
      <c r="H8120" s="3" t="s">
        <v>10595</v>
      </c>
      <c r="I8120">
        <v>2020</v>
      </c>
      <c r="J8120" s="15" t="s">
        <v>10596</v>
      </c>
      <c r="K8120">
        <v>2020</v>
      </c>
      <c r="L8120" t="s">
        <v>1394</v>
      </c>
      <c r="M8120" t="s">
        <v>16925</v>
      </c>
      <c r="N8120" t="s">
        <v>17064</v>
      </c>
      <c r="O8120" t="s">
        <v>1408</v>
      </c>
      <c r="P8120" t="s">
        <v>16940</v>
      </c>
      <c r="Q8120">
        <f t="shared" si="140"/>
        <v>600</v>
      </c>
      <c r="R8120" t="s">
        <v>16799</v>
      </c>
      <c r="S8120" t="s">
        <v>16800</v>
      </c>
      <c r="T8120" t="s">
        <v>587</v>
      </c>
      <c r="U8120" s="75">
        <v>600</v>
      </c>
      <c r="V8120">
        <v>1</v>
      </c>
      <c r="W8120">
        <v>600</v>
      </c>
      <c r="AH8120" s="16"/>
      <c r="AI8120" t="s">
        <v>1375</v>
      </c>
    </row>
    <row r="8121" spans="1:35" x14ac:dyDescent="0.25">
      <c r="A8121" t="s">
        <v>17223</v>
      </c>
      <c r="B8121" s="1">
        <v>70</v>
      </c>
      <c r="C8121" t="s">
        <v>16776</v>
      </c>
      <c r="D8121">
        <v>13728113</v>
      </c>
      <c r="E8121" t="s">
        <v>17224</v>
      </c>
      <c r="F8121" t="s">
        <v>1363</v>
      </c>
      <c r="G8121" t="s">
        <v>1391</v>
      </c>
      <c r="H8121" s="3" t="s">
        <v>9615</v>
      </c>
      <c r="I8121">
        <v>2020</v>
      </c>
      <c r="J8121" s="15" t="s">
        <v>9616</v>
      </c>
      <c r="K8121">
        <v>2020</v>
      </c>
      <c r="L8121" t="s">
        <v>1394</v>
      </c>
      <c r="M8121" t="s">
        <v>16925</v>
      </c>
      <c r="N8121" t="s">
        <v>17064</v>
      </c>
      <c r="O8121" t="s">
        <v>1408</v>
      </c>
      <c r="P8121" t="s">
        <v>16940</v>
      </c>
      <c r="Q8121">
        <f t="shared" si="140"/>
        <v>1400</v>
      </c>
      <c r="R8121">
        <v>2937913</v>
      </c>
      <c r="S8121" t="s">
        <v>2477</v>
      </c>
      <c r="T8121" t="s">
        <v>1379</v>
      </c>
      <c r="U8121" s="75">
        <v>1400</v>
      </c>
      <c r="V8121">
        <v>2.98</v>
      </c>
      <c r="W8121">
        <v>4172</v>
      </c>
      <c r="AH8121" s="16"/>
      <c r="AI8121" t="s">
        <v>1375</v>
      </c>
    </row>
    <row r="8122" spans="1:35" x14ac:dyDescent="0.25">
      <c r="A8122" t="s">
        <v>17225</v>
      </c>
      <c r="B8122" s="1">
        <v>70</v>
      </c>
      <c r="C8122" t="s">
        <v>16776</v>
      </c>
      <c r="D8122">
        <v>13728113</v>
      </c>
      <c r="E8122" t="s">
        <v>17224</v>
      </c>
      <c r="F8122" t="s">
        <v>1363</v>
      </c>
      <c r="G8122" t="s">
        <v>1391</v>
      </c>
      <c r="H8122" s="3" t="s">
        <v>9615</v>
      </c>
      <c r="I8122">
        <v>2020</v>
      </c>
      <c r="J8122" s="15" t="s">
        <v>9616</v>
      </c>
      <c r="K8122">
        <v>2020</v>
      </c>
      <c r="L8122" t="s">
        <v>1394</v>
      </c>
      <c r="M8122" t="s">
        <v>16925</v>
      </c>
      <c r="N8122" t="s">
        <v>17064</v>
      </c>
      <c r="O8122" t="s">
        <v>1408</v>
      </c>
      <c r="P8122" t="s">
        <v>16940</v>
      </c>
      <c r="Q8122">
        <f t="shared" si="140"/>
        <v>1400</v>
      </c>
      <c r="R8122" t="s">
        <v>16799</v>
      </c>
      <c r="S8122" t="s">
        <v>16800</v>
      </c>
      <c r="T8122" t="s">
        <v>587</v>
      </c>
      <c r="U8122" s="75">
        <v>1400</v>
      </c>
      <c r="V8122">
        <v>1</v>
      </c>
      <c r="W8122">
        <v>1400</v>
      </c>
      <c r="AH8122" s="16"/>
      <c r="AI8122" t="s">
        <v>1375</v>
      </c>
    </row>
    <row r="8123" spans="1:35" x14ac:dyDescent="0.25">
      <c r="A8123" t="s">
        <v>17226</v>
      </c>
      <c r="B8123" s="1">
        <v>70</v>
      </c>
      <c r="C8123" t="s">
        <v>16776</v>
      </c>
      <c r="D8123">
        <v>13757326</v>
      </c>
      <c r="E8123" t="s">
        <v>17227</v>
      </c>
      <c r="F8123" t="s">
        <v>1363</v>
      </c>
      <c r="G8123" t="s">
        <v>1391</v>
      </c>
      <c r="H8123" s="3" t="s">
        <v>10608</v>
      </c>
      <c r="I8123">
        <v>2020</v>
      </c>
      <c r="J8123" s="15" t="s">
        <v>10609</v>
      </c>
      <c r="K8123">
        <v>2020</v>
      </c>
      <c r="L8123" t="s">
        <v>1394</v>
      </c>
      <c r="M8123" t="s">
        <v>16925</v>
      </c>
      <c r="N8123" t="s">
        <v>17064</v>
      </c>
      <c r="O8123" t="s">
        <v>1408</v>
      </c>
      <c r="P8123" t="s">
        <v>16940</v>
      </c>
      <c r="Q8123">
        <f t="shared" si="140"/>
        <v>1400</v>
      </c>
      <c r="R8123" t="s">
        <v>16799</v>
      </c>
      <c r="S8123" t="s">
        <v>16800</v>
      </c>
      <c r="T8123" t="s">
        <v>587</v>
      </c>
      <c r="U8123" s="75">
        <v>1400</v>
      </c>
      <c r="V8123">
        <v>1.1000000000000001</v>
      </c>
      <c r="W8123">
        <v>1540</v>
      </c>
      <c r="AH8123" s="16"/>
      <c r="AI8123" t="s">
        <v>1375</v>
      </c>
    </row>
    <row r="8124" spans="1:35" x14ac:dyDescent="0.25">
      <c r="A8124" t="s">
        <v>17228</v>
      </c>
      <c r="B8124" s="1">
        <v>70</v>
      </c>
      <c r="C8124" t="s">
        <v>16776</v>
      </c>
      <c r="D8124">
        <v>14903997</v>
      </c>
      <c r="E8124" t="s">
        <v>17229</v>
      </c>
      <c r="F8124" t="s">
        <v>1363</v>
      </c>
      <c r="G8124" t="s">
        <v>1364</v>
      </c>
      <c r="H8124" s="3" t="s">
        <v>2033</v>
      </c>
      <c r="I8124">
        <v>2021</v>
      </c>
      <c r="J8124" s="15" t="s">
        <v>2034</v>
      </c>
      <c r="K8124">
        <v>2021</v>
      </c>
      <c r="L8124" t="s">
        <v>1367</v>
      </c>
      <c r="M8124" t="s">
        <v>16925</v>
      </c>
      <c r="N8124" t="s">
        <v>16926</v>
      </c>
      <c r="O8124">
        <v>26600000000</v>
      </c>
      <c r="P8124" t="s">
        <v>16927</v>
      </c>
      <c r="Q8124">
        <f t="shared" si="140"/>
        <v>1000</v>
      </c>
      <c r="R8124">
        <v>39796558</v>
      </c>
      <c r="S8124" t="s">
        <v>1880</v>
      </c>
      <c r="T8124" t="s">
        <v>16957</v>
      </c>
      <c r="U8124" s="75">
        <v>1000</v>
      </c>
      <c r="V8124">
        <v>0.73</v>
      </c>
      <c r="W8124">
        <v>730</v>
      </c>
      <c r="AH8124" s="16"/>
      <c r="AI8124" t="s">
        <v>1375</v>
      </c>
    </row>
    <row r="8125" spans="1:35" x14ac:dyDescent="0.25">
      <c r="A8125" t="s">
        <v>17230</v>
      </c>
      <c r="B8125" s="1">
        <v>70</v>
      </c>
      <c r="C8125" t="s">
        <v>16776</v>
      </c>
      <c r="D8125">
        <v>14906147</v>
      </c>
      <c r="E8125" t="s">
        <v>17231</v>
      </c>
      <c r="F8125" t="s">
        <v>1363</v>
      </c>
      <c r="G8125" t="s">
        <v>1391</v>
      </c>
      <c r="H8125" s="3" t="s">
        <v>2033</v>
      </c>
      <c r="I8125">
        <v>2021</v>
      </c>
      <c r="J8125" s="15" t="s">
        <v>4097</v>
      </c>
      <c r="K8125">
        <v>2021</v>
      </c>
      <c r="L8125" t="s">
        <v>1367</v>
      </c>
      <c r="M8125" t="s">
        <v>16925</v>
      </c>
      <c r="N8125" t="s">
        <v>16926</v>
      </c>
      <c r="O8125">
        <v>26600000000</v>
      </c>
      <c r="P8125" t="s">
        <v>16940</v>
      </c>
      <c r="Q8125">
        <f t="shared" si="140"/>
        <v>1160</v>
      </c>
      <c r="R8125">
        <v>39796558</v>
      </c>
      <c r="S8125" t="s">
        <v>1880</v>
      </c>
      <c r="T8125" t="s">
        <v>16957</v>
      </c>
      <c r="U8125" s="75">
        <v>1160</v>
      </c>
      <c r="V8125">
        <v>0.73</v>
      </c>
      <c r="W8125">
        <v>846.8</v>
      </c>
      <c r="AH8125" s="16"/>
      <c r="AI8125" t="s">
        <v>1375</v>
      </c>
    </row>
    <row r="8126" spans="1:35" x14ac:dyDescent="0.25">
      <c r="A8126" t="s">
        <v>17232</v>
      </c>
      <c r="B8126" s="1">
        <v>70</v>
      </c>
      <c r="C8126" t="s">
        <v>16776</v>
      </c>
      <c r="D8126">
        <v>14919338</v>
      </c>
      <c r="E8126" t="s">
        <v>17087</v>
      </c>
      <c r="F8126" t="s">
        <v>1363</v>
      </c>
      <c r="G8126" t="s">
        <v>1391</v>
      </c>
      <c r="H8126" s="3" t="s">
        <v>4764</v>
      </c>
      <c r="I8126">
        <v>2021</v>
      </c>
      <c r="J8126" s="15" t="s">
        <v>4097</v>
      </c>
      <c r="K8126">
        <v>2021</v>
      </c>
      <c r="L8126" t="s">
        <v>1367</v>
      </c>
      <c r="M8126" t="s">
        <v>16925</v>
      </c>
      <c r="N8126" t="s">
        <v>16926</v>
      </c>
      <c r="O8126">
        <v>26600000000</v>
      </c>
      <c r="P8126" t="s">
        <v>16940</v>
      </c>
      <c r="Q8126">
        <f t="shared" si="140"/>
        <v>6000</v>
      </c>
      <c r="R8126">
        <v>39796558</v>
      </c>
      <c r="S8126" t="s">
        <v>1880</v>
      </c>
      <c r="T8126" t="s">
        <v>16957</v>
      </c>
      <c r="U8126" s="75">
        <v>6000</v>
      </c>
      <c r="V8126">
        <v>0.73</v>
      </c>
      <c r="W8126">
        <v>4380</v>
      </c>
      <c r="AH8126" s="16"/>
      <c r="AI8126" t="s">
        <v>1375</v>
      </c>
    </row>
    <row r="8127" spans="1:35" x14ac:dyDescent="0.25">
      <c r="A8127" t="s">
        <v>17233</v>
      </c>
      <c r="B8127" s="1">
        <v>70</v>
      </c>
      <c r="C8127" t="s">
        <v>16776</v>
      </c>
      <c r="D8127">
        <v>5437326</v>
      </c>
      <c r="E8127" t="s">
        <v>17234</v>
      </c>
      <c r="F8127" t="s">
        <v>1363</v>
      </c>
      <c r="G8127" t="s">
        <v>1364</v>
      </c>
      <c r="H8127" s="3" t="s">
        <v>2384</v>
      </c>
      <c r="I8127">
        <v>2016</v>
      </c>
      <c r="J8127" s="15" t="s">
        <v>3668</v>
      </c>
      <c r="K8127">
        <v>2016</v>
      </c>
      <c r="L8127" t="s">
        <v>1394</v>
      </c>
      <c r="M8127" t="s">
        <v>16819</v>
      </c>
      <c r="N8127" t="s">
        <v>12035</v>
      </c>
      <c r="O8127">
        <v>26600000000</v>
      </c>
      <c r="P8127" t="s">
        <v>16807</v>
      </c>
      <c r="Q8127">
        <f t="shared" si="140"/>
        <v>100000</v>
      </c>
      <c r="R8127">
        <v>22339655</v>
      </c>
      <c r="S8127" t="s">
        <v>2103</v>
      </c>
      <c r="T8127" t="s">
        <v>16816</v>
      </c>
      <c r="U8127" s="75">
        <v>100000</v>
      </c>
      <c r="V8127">
        <v>1.25</v>
      </c>
      <c r="W8127">
        <v>125000</v>
      </c>
      <c r="AH8127" s="16"/>
      <c r="AI8127" t="s">
        <v>1375</v>
      </c>
    </row>
    <row r="8128" spans="1:35" x14ac:dyDescent="0.25">
      <c r="A8128" t="s">
        <v>17235</v>
      </c>
      <c r="B8128" s="1">
        <v>70</v>
      </c>
      <c r="C8128" t="s">
        <v>16776</v>
      </c>
      <c r="D8128">
        <v>5437326</v>
      </c>
      <c r="E8128" t="s">
        <v>17234</v>
      </c>
      <c r="F8128" t="s">
        <v>1363</v>
      </c>
      <c r="G8128" t="s">
        <v>1364</v>
      </c>
      <c r="H8128" s="3" t="s">
        <v>2384</v>
      </c>
      <c r="I8128">
        <v>2016</v>
      </c>
      <c r="J8128" s="15" t="s">
        <v>3668</v>
      </c>
      <c r="K8128">
        <v>2016</v>
      </c>
      <c r="L8128" t="s">
        <v>1394</v>
      </c>
      <c r="M8128" t="s">
        <v>16819</v>
      </c>
      <c r="N8128" t="s">
        <v>12035</v>
      </c>
      <c r="O8128">
        <v>26600000000</v>
      </c>
      <c r="P8128" t="s">
        <v>16807</v>
      </c>
      <c r="Q8128">
        <f t="shared" si="140"/>
        <v>100000</v>
      </c>
      <c r="R8128">
        <v>77190513</v>
      </c>
      <c r="S8128" t="s">
        <v>3311</v>
      </c>
      <c r="T8128" t="s">
        <v>17236</v>
      </c>
      <c r="U8128" s="75">
        <v>100000</v>
      </c>
      <c r="V8128">
        <v>1.25</v>
      </c>
      <c r="W8128">
        <v>125000</v>
      </c>
      <c r="AH8128" s="16"/>
      <c r="AI8128" t="s">
        <v>1375</v>
      </c>
    </row>
    <row r="8129" spans="1:35" x14ac:dyDescent="0.25">
      <c r="A8129" t="s">
        <v>17237</v>
      </c>
      <c r="B8129" s="1">
        <v>70</v>
      </c>
      <c r="C8129" t="s">
        <v>16776</v>
      </c>
      <c r="D8129">
        <v>14892006</v>
      </c>
      <c r="E8129" t="s">
        <v>17199</v>
      </c>
      <c r="F8129" t="s">
        <v>1363</v>
      </c>
      <c r="G8129" t="s">
        <v>1391</v>
      </c>
      <c r="H8129" s="3" t="s">
        <v>4763</v>
      </c>
      <c r="I8129">
        <v>2021</v>
      </c>
      <c r="J8129" s="15" t="s">
        <v>4764</v>
      </c>
      <c r="K8129">
        <v>2021</v>
      </c>
      <c r="L8129" t="s">
        <v>1622</v>
      </c>
      <c r="M8129" t="s">
        <v>16925</v>
      </c>
      <c r="N8129" t="s">
        <v>16926</v>
      </c>
      <c r="O8129">
        <v>26600000000</v>
      </c>
      <c r="P8129" t="s">
        <v>16940</v>
      </c>
      <c r="Q8129">
        <f t="shared" si="140"/>
        <v>1320</v>
      </c>
      <c r="R8129">
        <v>39796558</v>
      </c>
      <c r="S8129" t="s">
        <v>1880</v>
      </c>
      <c r="T8129" t="s">
        <v>587</v>
      </c>
      <c r="U8129" s="75">
        <v>1320</v>
      </c>
      <c r="V8129">
        <v>0.73</v>
      </c>
      <c r="W8129">
        <v>963.6</v>
      </c>
      <c r="AH8129" s="16"/>
      <c r="AI8129" t="s">
        <v>1375</v>
      </c>
    </row>
    <row r="8130" spans="1:35" x14ac:dyDescent="0.25">
      <c r="A8130" t="s">
        <v>17238</v>
      </c>
      <c r="B8130" s="1">
        <v>70</v>
      </c>
      <c r="C8130" t="s">
        <v>16776</v>
      </c>
      <c r="D8130">
        <v>14892006</v>
      </c>
      <c r="E8130" t="s">
        <v>17199</v>
      </c>
      <c r="F8130" t="s">
        <v>1363</v>
      </c>
      <c r="G8130" t="s">
        <v>1391</v>
      </c>
      <c r="H8130" s="3" t="s">
        <v>4763</v>
      </c>
      <c r="I8130">
        <v>2021</v>
      </c>
      <c r="J8130" s="15" t="s">
        <v>4764</v>
      </c>
      <c r="K8130">
        <v>2021</v>
      </c>
      <c r="L8130" t="s">
        <v>1622</v>
      </c>
      <c r="M8130" t="s">
        <v>16925</v>
      </c>
      <c r="N8130" t="s">
        <v>16926</v>
      </c>
      <c r="O8130">
        <v>26600000000</v>
      </c>
      <c r="P8130" t="s">
        <v>16940</v>
      </c>
      <c r="Q8130">
        <f t="shared" ref="Q8130:Q8193" si="141">U8130</f>
        <v>1320</v>
      </c>
      <c r="R8130" t="s">
        <v>16799</v>
      </c>
      <c r="S8130" t="s">
        <v>16800</v>
      </c>
      <c r="T8130" t="s">
        <v>587</v>
      </c>
      <c r="U8130" s="75">
        <v>1320</v>
      </c>
      <c r="V8130">
        <v>1</v>
      </c>
      <c r="W8130">
        <v>1320</v>
      </c>
      <c r="AH8130" s="16"/>
      <c r="AI8130" t="s">
        <v>1375</v>
      </c>
    </row>
    <row r="8131" spans="1:35" x14ac:dyDescent="0.25">
      <c r="A8131" t="s">
        <v>17239</v>
      </c>
      <c r="B8131" s="1">
        <v>70</v>
      </c>
      <c r="C8131" t="s">
        <v>16776</v>
      </c>
      <c r="D8131">
        <v>14895404</v>
      </c>
      <c r="E8131" t="s">
        <v>17240</v>
      </c>
      <c r="F8131" t="s">
        <v>1363</v>
      </c>
      <c r="G8131" t="s">
        <v>1391</v>
      </c>
      <c r="H8131" s="3" t="s">
        <v>4763</v>
      </c>
      <c r="I8131">
        <v>2021</v>
      </c>
      <c r="J8131" s="15" t="s">
        <v>4764</v>
      </c>
      <c r="K8131">
        <v>2021</v>
      </c>
      <c r="L8131" t="s">
        <v>1367</v>
      </c>
      <c r="M8131" t="s">
        <v>16925</v>
      </c>
      <c r="N8131" t="s">
        <v>16926</v>
      </c>
      <c r="O8131">
        <v>26600000000</v>
      </c>
      <c r="P8131" t="s">
        <v>16940</v>
      </c>
      <c r="Q8131">
        <f t="shared" si="141"/>
        <v>300</v>
      </c>
      <c r="R8131">
        <v>39796558</v>
      </c>
      <c r="S8131" t="s">
        <v>1880</v>
      </c>
      <c r="T8131" t="s">
        <v>587</v>
      </c>
      <c r="U8131" s="75">
        <v>300</v>
      </c>
      <c r="V8131">
        <v>0.73</v>
      </c>
      <c r="W8131">
        <v>219</v>
      </c>
      <c r="AH8131" s="16"/>
      <c r="AI8131" t="s">
        <v>1375</v>
      </c>
    </row>
    <row r="8132" spans="1:35" x14ac:dyDescent="0.25">
      <c r="A8132" t="s">
        <v>17241</v>
      </c>
      <c r="B8132" s="1">
        <v>70</v>
      </c>
      <c r="C8132" t="s">
        <v>16776</v>
      </c>
      <c r="D8132">
        <v>13757237</v>
      </c>
      <c r="E8132" t="s">
        <v>17242</v>
      </c>
      <c r="F8132" t="s">
        <v>1363</v>
      </c>
      <c r="G8132" t="s">
        <v>1364</v>
      </c>
      <c r="H8132" s="3" t="s">
        <v>10608</v>
      </c>
      <c r="I8132">
        <v>2020</v>
      </c>
      <c r="J8132" s="15" t="s">
        <v>4101</v>
      </c>
      <c r="K8132">
        <v>2020</v>
      </c>
      <c r="L8132" t="s">
        <v>1367</v>
      </c>
      <c r="M8132" t="s">
        <v>16925</v>
      </c>
      <c r="N8132" t="s">
        <v>16926</v>
      </c>
      <c r="O8132">
        <v>26600000000</v>
      </c>
      <c r="P8132" t="s">
        <v>16927</v>
      </c>
      <c r="Q8132">
        <f t="shared" si="141"/>
        <v>36578</v>
      </c>
      <c r="R8132">
        <v>79254632</v>
      </c>
      <c r="S8132" t="s">
        <v>3958</v>
      </c>
      <c r="T8132" t="s">
        <v>587</v>
      </c>
      <c r="U8132" s="75">
        <v>36578</v>
      </c>
      <c r="V8132">
        <v>1.08</v>
      </c>
      <c r="W8132">
        <v>39504.239999999998</v>
      </c>
      <c r="AH8132" s="16"/>
      <c r="AI8132" t="s">
        <v>1375</v>
      </c>
    </row>
    <row r="8133" spans="1:35" x14ac:dyDescent="0.25">
      <c r="A8133" t="s">
        <v>17243</v>
      </c>
      <c r="B8133" s="1">
        <v>70</v>
      </c>
      <c r="C8133" t="s">
        <v>16776</v>
      </c>
      <c r="D8133">
        <v>13757237</v>
      </c>
      <c r="E8133" t="s">
        <v>17242</v>
      </c>
      <c r="F8133" t="s">
        <v>1363</v>
      </c>
      <c r="G8133" t="s">
        <v>1364</v>
      </c>
      <c r="H8133" s="3" t="s">
        <v>10608</v>
      </c>
      <c r="I8133">
        <v>2020</v>
      </c>
      <c r="J8133" s="15" t="s">
        <v>4101</v>
      </c>
      <c r="K8133">
        <v>2020</v>
      </c>
      <c r="L8133" t="s">
        <v>1367</v>
      </c>
      <c r="M8133" t="s">
        <v>16925</v>
      </c>
      <c r="N8133" t="s">
        <v>16926</v>
      </c>
      <c r="O8133">
        <v>26600000000</v>
      </c>
      <c r="P8133" t="s">
        <v>16927</v>
      </c>
      <c r="Q8133">
        <f t="shared" si="141"/>
        <v>36578</v>
      </c>
      <c r="R8133">
        <v>2937913</v>
      </c>
      <c r="S8133" t="s">
        <v>2477</v>
      </c>
      <c r="T8133" t="s">
        <v>1379</v>
      </c>
      <c r="U8133" s="75">
        <v>36578</v>
      </c>
      <c r="V8133">
        <v>2.89</v>
      </c>
      <c r="W8133">
        <v>105710.42</v>
      </c>
      <c r="AH8133" s="16"/>
      <c r="AI8133" t="s">
        <v>1375</v>
      </c>
    </row>
    <row r="8134" spans="1:35" x14ac:dyDescent="0.25">
      <c r="A8134" t="s">
        <v>17244</v>
      </c>
      <c r="B8134" s="1">
        <v>70</v>
      </c>
      <c r="C8134" t="s">
        <v>16776</v>
      </c>
      <c r="D8134">
        <v>13757237</v>
      </c>
      <c r="E8134" t="s">
        <v>17242</v>
      </c>
      <c r="F8134" t="s">
        <v>1363</v>
      </c>
      <c r="G8134" t="s">
        <v>1364</v>
      </c>
      <c r="H8134" s="3" t="s">
        <v>10608</v>
      </c>
      <c r="I8134">
        <v>2020</v>
      </c>
      <c r="J8134" s="15" t="s">
        <v>4101</v>
      </c>
      <c r="K8134">
        <v>2020</v>
      </c>
      <c r="L8134" t="s">
        <v>1367</v>
      </c>
      <c r="M8134" t="s">
        <v>16925</v>
      </c>
      <c r="N8134" t="s">
        <v>16926</v>
      </c>
      <c r="O8134">
        <v>26600000000</v>
      </c>
      <c r="P8134" t="s">
        <v>16927</v>
      </c>
      <c r="Q8134">
        <f t="shared" si="141"/>
        <v>36578</v>
      </c>
      <c r="R8134" t="s">
        <v>16799</v>
      </c>
      <c r="S8134" t="s">
        <v>16800</v>
      </c>
      <c r="T8134" t="s">
        <v>587</v>
      </c>
      <c r="U8134" s="75">
        <v>36578</v>
      </c>
      <c r="V8134">
        <v>1.1000000000000001</v>
      </c>
      <c r="W8134">
        <v>40235.800000000003</v>
      </c>
      <c r="AH8134" s="16"/>
      <c r="AI8134" t="s">
        <v>1375</v>
      </c>
    </row>
    <row r="8135" spans="1:35" x14ac:dyDescent="0.25">
      <c r="A8135" t="s">
        <v>17245</v>
      </c>
      <c r="B8135" s="1">
        <v>70</v>
      </c>
      <c r="C8135" t="s">
        <v>16776</v>
      </c>
      <c r="D8135">
        <v>12835293</v>
      </c>
      <c r="E8135" t="s">
        <v>16985</v>
      </c>
      <c r="F8135" t="s">
        <v>1363</v>
      </c>
      <c r="G8135" t="s">
        <v>1391</v>
      </c>
      <c r="H8135" s="3" t="s">
        <v>4805</v>
      </c>
      <c r="I8135">
        <v>2020</v>
      </c>
      <c r="J8135" s="15" t="s">
        <v>2627</v>
      </c>
      <c r="K8135">
        <v>2020</v>
      </c>
      <c r="L8135" t="s">
        <v>1394</v>
      </c>
      <c r="M8135" t="s">
        <v>16925</v>
      </c>
      <c r="N8135" t="s">
        <v>17064</v>
      </c>
      <c r="O8135" t="s">
        <v>1408</v>
      </c>
      <c r="P8135" t="s">
        <v>16940</v>
      </c>
      <c r="Q8135">
        <f t="shared" si="141"/>
        <v>6856</v>
      </c>
      <c r="R8135">
        <v>39796558</v>
      </c>
      <c r="S8135" t="s">
        <v>1880</v>
      </c>
      <c r="T8135" t="s">
        <v>17246</v>
      </c>
      <c r="U8135" s="75">
        <v>6856</v>
      </c>
      <c r="V8135">
        <v>0.78</v>
      </c>
      <c r="W8135">
        <v>5347.68</v>
      </c>
      <c r="AH8135" s="16"/>
      <c r="AI8135" t="s">
        <v>1375</v>
      </c>
    </row>
    <row r="8136" spans="1:35" x14ac:dyDescent="0.25">
      <c r="A8136" t="s">
        <v>17247</v>
      </c>
      <c r="B8136" s="1">
        <v>70</v>
      </c>
      <c r="C8136" t="s">
        <v>16776</v>
      </c>
      <c r="D8136">
        <v>12480231</v>
      </c>
      <c r="E8136" t="s">
        <v>17248</v>
      </c>
      <c r="F8136" t="s">
        <v>1363</v>
      </c>
      <c r="G8136" t="s">
        <v>1364</v>
      </c>
      <c r="H8136" s="3" t="s">
        <v>1646</v>
      </c>
      <c r="I8136">
        <v>2020</v>
      </c>
      <c r="J8136" s="15" t="s">
        <v>1646</v>
      </c>
      <c r="K8136">
        <v>2020</v>
      </c>
      <c r="L8136" t="s">
        <v>1394</v>
      </c>
      <c r="M8136" t="s">
        <v>16925</v>
      </c>
      <c r="N8136" t="s">
        <v>17064</v>
      </c>
      <c r="O8136" t="s">
        <v>1408</v>
      </c>
      <c r="P8136" t="s">
        <v>16940</v>
      </c>
      <c r="Q8136">
        <f t="shared" si="141"/>
        <v>25445</v>
      </c>
      <c r="R8136">
        <v>39796558</v>
      </c>
      <c r="S8136" t="s">
        <v>1880</v>
      </c>
      <c r="T8136" t="s">
        <v>16986</v>
      </c>
      <c r="U8136" s="75">
        <v>25445</v>
      </c>
      <c r="V8136">
        <v>0.78</v>
      </c>
      <c r="W8136">
        <v>19847.099999999999</v>
      </c>
      <c r="AH8136" s="16"/>
      <c r="AI8136" t="s">
        <v>1375</v>
      </c>
    </row>
    <row r="8137" spans="1:35" x14ac:dyDescent="0.25">
      <c r="A8137" t="s">
        <v>17249</v>
      </c>
      <c r="B8137" s="1">
        <v>70</v>
      </c>
      <c r="C8137" t="s">
        <v>16776</v>
      </c>
      <c r="D8137">
        <v>12480231</v>
      </c>
      <c r="E8137" t="s">
        <v>17248</v>
      </c>
      <c r="F8137" t="s">
        <v>1363</v>
      </c>
      <c r="G8137" t="s">
        <v>1364</v>
      </c>
      <c r="H8137" s="3" t="s">
        <v>1646</v>
      </c>
      <c r="I8137">
        <v>2020</v>
      </c>
      <c r="J8137" s="15" t="s">
        <v>1646</v>
      </c>
      <c r="K8137">
        <v>2020</v>
      </c>
      <c r="L8137" t="s">
        <v>1394</v>
      </c>
      <c r="M8137" t="s">
        <v>16925</v>
      </c>
      <c r="N8137" t="s">
        <v>17064</v>
      </c>
      <c r="O8137" t="s">
        <v>1408</v>
      </c>
      <c r="P8137" t="s">
        <v>16940</v>
      </c>
      <c r="Q8137">
        <f t="shared" si="141"/>
        <v>25445</v>
      </c>
      <c r="R8137">
        <v>79254632</v>
      </c>
      <c r="S8137" t="s">
        <v>3958</v>
      </c>
      <c r="T8137" t="s">
        <v>587</v>
      </c>
      <c r="U8137" s="75">
        <v>25445</v>
      </c>
      <c r="V8137">
        <v>0.99</v>
      </c>
      <c r="W8137">
        <v>25190.55</v>
      </c>
      <c r="AH8137" s="16"/>
      <c r="AI8137" t="s">
        <v>1375</v>
      </c>
    </row>
    <row r="8138" spans="1:35" x14ac:dyDescent="0.25">
      <c r="A8138" t="s">
        <v>17250</v>
      </c>
      <c r="B8138" s="1">
        <v>70</v>
      </c>
      <c r="C8138" t="s">
        <v>16776</v>
      </c>
      <c r="D8138">
        <v>12911402</v>
      </c>
      <c r="E8138" t="s">
        <v>16985</v>
      </c>
      <c r="F8138" t="s">
        <v>1363</v>
      </c>
      <c r="G8138" t="s">
        <v>1391</v>
      </c>
      <c r="H8138" s="3" t="s">
        <v>3219</v>
      </c>
      <c r="I8138">
        <v>2020</v>
      </c>
      <c r="J8138" s="15" t="s">
        <v>4057</v>
      </c>
      <c r="K8138">
        <v>2020</v>
      </c>
      <c r="L8138" t="s">
        <v>1394</v>
      </c>
      <c r="M8138" t="s">
        <v>16925</v>
      </c>
      <c r="N8138" t="s">
        <v>17064</v>
      </c>
      <c r="O8138" t="s">
        <v>1408</v>
      </c>
      <c r="P8138" t="s">
        <v>16940</v>
      </c>
      <c r="Q8138">
        <f t="shared" si="141"/>
        <v>6856</v>
      </c>
      <c r="R8138">
        <v>39796558</v>
      </c>
      <c r="S8138" t="s">
        <v>1880</v>
      </c>
      <c r="T8138" t="s">
        <v>17116</v>
      </c>
      <c r="U8138" s="75">
        <v>6856</v>
      </c>
      <c r="V8138">
        <v>0.78</v>
      </c>
      <c r="W8138">
        <v>5347.68</v>
      </c>
      <c r="AH8138" s="16"/>
      <c r="AI8138" t="s">
        <v>1375</v>
      </c>
    </row>
    <row r="8139" spans="1:35" x14ac:dyDescent="0.25">
      <c r="A8139" t="s">
        <v>17251</v>
      </c>
      <c r="B8139" s="1">
        <v>70</v>
      </c>
      <c r="C8139" t="s">
        <v>16776</v>
      </c>
      <c r="D8139">
        <v>12911402</v>
      </c>
      <c r="E8139" t="s">
        <v>16985</v>
      </c>
      <c r="F8139" t="s">
        <v>1363</v>
      </c>
      <c r="G8139" t="s">
        <v>1391</v>
      </c>
      <c r="H8139" s="3" t="s">
        <v>3219</v>
      </c>
      <c r="I8139">
        <v>2020</v>
      </c>
      <c r="J8139" s="15" t="s">
        <v>4057</v>
      </c>
      <c r="K8139">
        <v>2020</v>
      </c>
      <c r="L8139" t="s">
        <v>1394</v>
      </c>
      <c r="M8139" t="s">
        <v>16925</v>
      </c>
      <c r="N8139" t="s">
        <v>17064</v>
      </c>
      <c r="O8139" t="s">
        <v>1408</v>
      </c>
      <c r="P8139" t="s">
        <v>16940</v>
      </c>
      <c r="Q8139">
        <f t="shared" si="141"/>
        <v>6856</v>
      </c>
      <c r="R8139" t="s">
        <v>16799</v>
      </c>
      <c r="S8139" t="s">
        <v>16800</v>
      </c>
      <c r="T8139" t="s">
        <v>587</v>
      </c>
      <c r="U8139" s="75">
        <v>6856</v>
      </c>
      <c r="V8139">
        <v>0.78</v>
      </c>
      <c r="W8139">
        <v>5347.68</v>
      </c>
      <c r="AH8139" s="16"/>
      <c r="AI8139" t="s">
        <v>1375</v>
      </c>
    </row>
    <row r="8140" spans="1:35" x14ac:dyDescent="0.25">
      <c r="A8140" t="s">
        <v>17252</v>
      </c>
      <c r="B8140" s="1">
        <v>70</v>
      </c>
      <c r="C8140" t="s">
        <v>16776</v>
      </c>
      <c r="D8140">
        <v>12911925</v>
      </c>
      <c r="E8140" t="s">
        <v>17122</v>
      </c>
      <c r="F8140" t="s">
        <v>3576</v>
      </c>
      <c r="G8140" t="s">
        <v>1364</v>
      </c>
      <c r="H8140" s="3" t="s">
        <v>3219</v>
      </c>
      <c r="I8140">
        <v>2020</v>
      </c>
      <c r="J8140" s="15" t="s">
        <v>4057</v>
      </c>
      <c r="K8140">
        <v>2020</v>
      </c>
      <c r="L8140" t="s">
        <v>1394</v>
      </c>
      <c r="M8140" t="s">
        <v>17123</v>
      </c>
      <c r="N8140" t="s">
        <v>17123</v>
      </c>
      <c r="O8140" t="s">
        <v>1408</v>
      </c>
      <c r="P8140" t="s">
        <v>133</v>
      </c>
      <c r="Q8140">
        <f t="shared" si="141"/>
        <v>250000</v>
      </c>
      <c r="R8140">
        <v>39796558</v>
      </c>
      <c r="S8140" t="s">
        <v>1880</v>
      </c>
      <c r="T8140" t="s">
        <v>17058</v>
      </c>
      <c r="U8140" s="75">
        <v>250000</v>
      </c>
      <c r="V8140">
        <v>0.69</v>
      </c>
      <c r="W8140">
        <v>172500</v>
      </c>
      <c r="AH8140" s="16"/>
      <c r="AI8140" t="s">
        <v>1375</v>
      </c>
    </row>
    <row r="8141" spans="1:35" x14ac:dyDescent="0.25">
      <c r="A8141" t="s">
        <v>17253</v>
      </c>
      <c r="B8141" s="1">
        <v>70</v>
      </c>
      <c r="C8141" t="s">
        <v>16776</v>
      </c>
      <c r="D8141">
        <v>12983489</v>
      </c>
      <c r="E8141" t="s">
        <v>17254</v>
      </c>
      <c r="F8141" t="s">
        <v>1363</v>
      </c>
      <c r="G8141" t="s">
        <v>1364</v>
      </c>
      <c r="H8141" s="3" t="s">
        <v>10440</v>
      </c>
      <c r="I8141">
        <v>2020</v>
      </c>
      <c r="J8141" s="15" t="s">
        <v>13525</v>
      </c>
      <c r="K8141">
        <v>2020</v>
      </c>
      <c r="L8141" t="s">
        <v>1394</v>
      </c>
      <c r="M8141" t="s">
        <v>16925</v>
      </c>
      <c r="N8141" t="s">
        <v>17064</v>
      </c>
      <c r="O8141" t="s">
        <v>1408</v>
      </c>
      <c r="P8141" t="s">
        <v>16940</v>
      </c>
      <c r="Q8141">
        <f t="shared" si="141"/>
        <v>16525</v>
      </c>
      <c r="R8141">
        <v>39796558</v>
      </c>
      <c r="S8141" t="s">
        <v>1880</v>
      </c>
      <c r="T8141" t="s">
        <v>17255</v>
      </c>
      <c r="U8141" s="75">
        <v>16525</v>
      </c>
      <c r="V8141">
        <v>0.73</v>
      </c>
      <c r="W8141">
        <v>12063.25</v>
      </c>
      <c r="AH8141" s="16"/>
      <c r="AI8141" t="s">
        <v>1375</v>
      </c>
    </row>
    <row r="8142" spans="1:35" x14ac:dyDescent="0.25">
      <c r="A8142" t="s">
        <v>17256</v>
      </c>
      <c r="B8142" s="1">
        <v>70</v>
      </c>
      <c r="C8142" t="s">
        <v>16776</v>
      </c>
      <c r="D8142">
        <v>12983489</v>
      </c>
      <c r="E8142" t="s">
        <v>17254</v>
      </c>
      <c r="F8142" t="s">
        <v>1363</v>
      </c>
      <c r="G8142" t="s">
        <v>1364</v>
      </c>
      <c r="H8142" s="3" t="s">
        <v>10440</v>
      </c>
      <c r="I8142">
        <v>2020</v>
      </c>
      <c r="J8142" s="15" t="s">
        <v>13525</v>
      </c>
      <c r="K8142">
        <v>2020</v>
      </c>
      <c r="L8142" t="s">
        <v>1394</v>
      </c>
      <c r="M8142" t="s">
        <v>16925</v>
      </c>
      <c r="N8142" t="s">
        <v>17064</v>
      </c>
      <c r="O8142" t="s">
        <v>1408</v>
      </c>
      <c r="P8142" t="s">
        <v>16940</v>
      </c>
      <c r="Q8142">
        <f t="shared" si="141"/>
        <v>16525</v>
      </c>
      <c r="R8142" t="s">
        <v>16799</v>
      </c>
      <c r="S8142" t="s">
        <v>16800</v>
      </c>
      <c r="T8142" t="s">
        <v>587</v>
      </c>
      <c r="U8142" s="75">
        <v>16525</v>
      </c>
      <c r="V8142">
        <v>0.97</v>
      </c>
      <c r="W8142">
        <v>16029.25</v>
      </c>
      <c r="AH8142" s="16"/>
      <c r="AI8142" t="s">
        <v>1375</v>
      </c>
    </row>
    <row r="8143" spans="1:35" x14ac:dyDescent="0.25">
      <c r="A8143" t="s">
        <v>17257</v>
      </c>
      <c r="B8143" s="1">
        <v>70</v>
      </c>
      <c r="C8143" t="s">
        <v>16776</v>
      </c>
      <c r="D8143">
        <v>12983489</v>
      </c>
      <c r="E8143" t="s">
        <v>17254</v>
      </c>
      <c r="F8143" t="s">
        <v>1363</v>
      </c>
      <c r="G8143" t="s">
        <v>1364</v>
      </c>
      <c r="H8143" s="3" t="s">
        <v>10440</v>
      </c>
      <c r="I8143">
        <v>2020</v>
      </c>
      <c r="J8143" s="15" t="s">
        <v>13525</v>
      </c>
      <c r="K8143">
        <v>2020</v>
      </c>
      <c r="L8143" t="s">
        <v>1394</v>
      </c>
      <c r="M8143" t="s">
        <v>16925</v>
      </c>
      <c r="N8143" t="s">
        <v>17064</v>
      </c>
      <c r="O8143" t="s">
        <v>1408</v>
      </c>
      <c r="P8143" t="s">
        <v>16940</v>
      </c>
      <c r="Q8143">
        <f t="shared" si="141"/>
        <v>16525</v>
      </c>
      <c r="R8143">
        <v>79254632</v>
      </c>
      <c r="S8143" t="s">
        <v>3958</v>
      </c>
      <c r="T8143" t="s">
        <v>587</v>
      </c>
      <c r="U8143" s="75">
        <v>16525</v>
      </c>
      <c r="V8143">
        <v>0.99</v>
      </c>
      <c r="W8143">
        <v>16359.75</v>
      </c>
      <c r="AH8143" s="16"/>
      <c r="AI8143" t="s">
        <v>1375</v>
      </c>
    </row>
    <row r="8144" spans="1:35" x14ac:dyDescent="0.25">
      <c r="A8144" t="s">
        <v>17258</v>
      </c>
      <c r="B8144" s="1">
        <v>70</v>
      </c>
      <c r="C8144" t="s">
        <v>16776</v>
      </c>
      <c r="D8144">
        <v>12506494</v>
      </c>
      <c r="E8144" t="s">
        <v>17259</v>
      </c>
      <c r="F8144" t="s">
        <v>1363</v>
      </c>
      <c r="G8144" t="s">
        <v>1391</v>
      </c>
      <c r="H8144" s="3" t="s">
        <v>6957</v>
      </c>
      <c r="I8144">
        <v>2020</v>
      </c>
      <c r="J8144" s="15" t="s">
        <v>6958</v>
      </c>
      <c r="K8144">
        <v>2020</v>
      </c>
      <c r="L8144" t="s">
        <v>1394</v>
      </c>
      <c r="M8144" t="s">
        <v>16925</v>
      </c>
      <c r="N8144" t="s">
        <v>17064</v>
      </c>
      <c r="O8144" t="s">
        <v>1408</v>
      </c>
      <c r="P8144" t="s">
        <v>16940</v>
      </c>
      <c r="Q8144">
        <f t="shared" si="141"/>
        <v>21041</v>
      </c>
      <c r="R8144">
        <v>39796558</v>
      </c>
      <c r="S8144" t="s">
        <v>1880</v>
      </c>
      <c r="T8144" t="s">
        <v>17260</v>
      </c>
      <c r="U8144" s="75">
        <v>21041</v>
      </c>
      <c r="V8144">
        <v>0.78</v>
      </c>
      <c r="W8144">
        <v>16411.98</v>
      </c>
      <c r="AH8144" s="16"/>
      <c r="AI8144" t="s">
        <v>1375</v>
      </c>
    </row>
    <row r="8145" spans="1:35" x14ac:dyDescent="0.25">
      <c r="A8145" t="s">
        <v>17261</v>
      </c>
      <c r="B8145" s="1">
        <v>70</v>
      </c>
      <c r="C8145" t="s">
        <v>16776</v>
      </c>
      <c r="D8145">
        <v>12508101</v>
      </c>
      <c r="E8145" t="s">
        <v>16985</v>
      </c>
      <c r="F8145" t="s">
        <v>1363</v>
      </c>
      <c r="G8145" t="s">
        <v>1391</v>
      </c>
      <c r="H8145" s="3" t="s">
        <v>6957</v>
      </c>
      <c r="I8145">
        <v>2020</v>
      </c>
      <c r="J8145" s="15" t="s">
        <v>6958</v>
      </c>
      <c r="K8145">
        <v>2020</v>
      </c>
      <c r="L8145" t="s">
        <v>1394</v>
      </c>
      <c r="M8145" t="s">
        <v>16925</v>
      </c>
      <c r="N8145" t="s">
        <v>17064</v>
      </c>
      <c r="O8145" t="s">
        <v>1408</v>
      </c>
      <c r="P8145" t="s">
        <v>16940</v>
      </c>
      <c r="Q8145">
        <f t="shared" si="141"/>
        <v>750</v>
      </c>
      <c r="R8145">
        <v>39796558</v>
      </c>
      <c r="S8145" t="s">
        <v>1880</v>
      </c>
      <c r="T8145" t="s">
        <v>17262</v>
      </c>
      <c r="U8145" s="75">
        <v>750</v>
      </c>
      <c r="V8145">
        <v>0.78</v>
      </c>
      <c r="W8145">
        <v>585</v>
      </c>
      <c r="AH8145" s="16"/>
      <c r="AI8145" t="s">
        <v>1375</v>
      </c>
    </row>
    <row r="8146" spans="1:35" x14ac:dyDescent="0.25">
      <c r="A8146" t="s">
        <v>17263</v>
      </c>
      <c r="B8146" s="1">
        <v>70</v>
      </c>
      <c r="C8146" t="s">
        <v>16776</v>
      </c>
      <c r="D8146">
        <v>12948861</v>
      </c>
      <c r="E8146" t="s">
        <v>17122</v>
      </c>
      <c r="F8146" t="s">
        <v>3576</v>
      </c>
      <c r="G8146" t="s">
        <v>1364</v>
      </c>
      <c r="H8146" s="3" t="s">
        <v>14840</v>
      </c>
      <c r="I8146">
        <v>2020</v>
      </c>
      <c r="J8146" s="15" t="s">
        <v>12212</v>
      </c>
      <c r="K8146">
        <v>2020</v>
      </c>
      <c r="L8146" t="s">
        <v>1394</v>
      </c>
      <c r="M8146" t="s">
        <v>17123</v>
      </c>
      <c r="N8146" t="s">
        <v>17123</v>
      </c>
      <c r="O8146" t="s">
        <v>1408</v>
      </c>
      <c r="P8146" t="s">
        <v>133</v>
      </c>
      <c r="Q8146">
        <f t="shared" si="141"/>
        <v>144926</v>
      </c>
      <c r="R8146">
        <v>79254632</v>
      </c>
      <c r="S8146" t="s">
        <v>3958</v>
      </c>
      <c r="T8146" t="s">
        <v>587</v>
      </c>
      <c r="U8146" s="75">
        <v>144926</v>
      </c>
      <c r="V8146">
        <v>0.98</v>
      </c>
      <c r="W8146">
        <v>142027.48000000001</v>
      </c>
      <c r="AH8146" s="16"/>
      <c r="AI8146" t="s">
        <v>1375</v>
      </c>
    </row>
    <row r="8147" spans="1:35" x14ac:dyDescent="0.25">
      <c r="A8147" t="s">
        <v>17264</v>
      </c>
      <c r="B8147" s="1">
        <v>70</v>
      </c>
      <c r="C8147" t="s">
        <v>16776</v>
      </c>
      <c r="D8147">
        <v>12948861</v>
      </c>
      <c r="E8147" t="s">
        <v>17122</v>
      </c>
      <c r="F8147" t="s">
        <v>3576</v>
      </c>
      <c r="G8147" t="s">
        <v>1364</v>
      </c>
      <c r="H8147" s="3" t="s">
        <v>14840</v>
      </c>
      <c r="I8147">
        <v>2020</v>
      </c>
      <c r="J8147" s="15" t="s">
        <v>12212</v>
      </c>
      <c r="K8147">
        <v>2020</v>
      </c>
      <c r="L8147" t="s">
        <v>1394</v>
      </c>
      <c r="M8147" t="s">
        <v>17123</v>
      </c>
      <c r="N8147" t="s">
        <v>17123</v>
      </c>
      <c r="O8147" t="s">
        <v>1408</v>
      </c>
      <c r="P8147" t="s">
        <v>133</v>
      </c>
      <c r="Q8147">
        <f t="shared" si="141"/>
        <v>144926</v>
      </c>
      <c r="R8147">
        <v>39796558</v>
      </c>
      <c r="S8147" t="s">
        <v>1880</v>
      </c>
      <c r="T8147" t="s">
        <v>17255</v>
      </c>
      <c r="U8147" s="75">
        <v>144926</v>
      </c>
      <c r="V8147">
        <v>0.73</v>
      </c>
      <c r="W8147">
        <v>105795.98</v>
      </c>
      <c r="AH8147" s="16"/>
      <c r="AI8147" t="s">
        <v>1375</v>
      </c>
    </row>
    <row r="8148" spans="1:35" x14ac:dyDescent="0.25">
      <c r="A8148" t="s">
        <v>17265</v>
      </c>
      <c r="B8148" s="1">
        <v>70</v>
      </c>
      <c r="C8148" t="s">
        <v>16776</v>
      </c>
      <c r="D8148">
        <v>12690805</v>
      </c>
      <c r="E8148" t="s">
        <v>17266</v>
      </c>
      <c r="F8148" t="s">
        <v>3576</v>
      </c>
      <c r="G8148" t="s">
        <v>1364</v>
      </c>
      <c r="H8148" s="3" t="s">
        <v>2603</v>
      </c>
      <c r="I8148">
        <v>2020</v>
      </c>
      <c r="J8148" s="15" t="s">
        <v>2603</v>
      </c>
      <c r="K8148">
        <v>2020</v>
      </c>
      <c r="L8148" t="s">
        <v>1394</v>
      </c>
      <c r="M8148" t="s">
        <v>16925</v>
      </c>
      <c r="N8148" t="s">
        <v>17064</v>
      </c>
      <c r="O8148" t="s">
        <v>1408</v>
      </c>
      <c r="P8148" t="s">
        <v>16927</v>
      </c>
      <c r="Q8148">
        <f t="shared" si="141"/>
        <v>1100</v>
      </c>
      <c r="R8148">
        <v>39796558</v>
      </c>
      <c r="S8148" t="s">
        <v>1880</v>
      </c>
      <c r="T8148" t="s">
        <v>587</v>
      </c>
      <c r="U8148" s="75">
        <v>1100</v>
      </c>
      <c r="V8148">
        <v>0.78</v>
      </c>
      <c r="W8148">
        <v>858</v>
      </c>
      <c r="AH8148" s="16"/>
      <c r="AI8148" t="s">
        <v>1375</v>
      </c>
    </row>
    <row r="8149" spans="1:35" x14ac:dyDescent="0.25">
      <c r="A8149" t="s">
        <v>17267</v>
      </c>
      <c r="B8149" s="1">
        <v>70</v>
      </c>
      <c r="C8149" t="s">
        <v>16776</v>
      </c>
      <c r="D8149">
        <v>12221236</v>
      </c>
      <c r="E8149" t="s">
        <v>16955</v>
      </c>
      <c r="F8149" t="s">
        <v>1363</v>
      </c>
      <c r="G8149" t="s">
        <v>1391</v>
      </c>
      <c r="H8149" s="3" t="s">
        <v>1550</v>
      </c>
      <c r="I8149">
        <v>2020</v>
      </c>
      <c r="J8149" s="15" t="s">
        <v>9537</v>
      </c>
      <c r="K8149">
        <v>2020</v>
      </c>
      <c r="L8149" t="s">
        <v>1394</v>
      </c>
      <c r="M8149" t="s">
        <v>16925</v>
      </c>
      <c r="N8149" t="s">
        <v>17064</v>
      </c>
      <c r="O8149" t="s">
        <v>1408</v>
      </c>
      <c r="P8149" t="s">
        <v>16940</v>
      </c>
      <c r="Q8149">
        <f t="shared" si="141"/>
        <v>600</v>
      </c>
      <c r="R8149" t="s">
        <v>16799</v>
      </c>
      <c r="S8149" t="s">
        <v>16800</v>
      </c>
      <c r="T8149" t="s">
        <v>587</v>
      </c>
      <c r="U8149" s="75">
        <v>600</v>
      </c>
      <c r="V8149">
        <v>0.7</v>
      </c>
      <c r="W8149">
        <v>420</v>
      </c>
      <c r="AH8149" s="16"/>
      <c r="AI8149" t="s">
        <v>1375</v>
      </c>
    </row>
    <row r="8150" spans="1:35" x14ac:dyDescent="0.25">
      <c r="A8150" t="s">
        <v>17268</v>
      </c>
      <c r="B8150" s="1">
        <v>70</v>
      </c>
      <c r="C8150" t="s">
        <v>16776</v>
      </c>
      <c r="D8150">
        <v>14129027</v>
      </c>
      <c r="E8150" t="s">
        <v>17269</v>
      </c>
      <c r="F8150" t="s">
        <v>1363</v>
      </c>
      <c r="G8150" t="s">
        <v>1391</v>
      </c>
      <c r="H8150" s="3" t="s">
        <v>1958</v>
      </c>
      <c r="I8150">
        <v>2021</v>
      </c>
      <c r="J8150" s="15" t="s">
        <v>12004</v>
      </c>
      <c r="K8150">
        <v>2021</v>
      </c>
      <c r="L8150" t="s">
        <v>1394</v>
      </c>
      <c r="M8150" t="s">
        <v>16925</v>
      </c>
      <c r="N8150" t="s">
        <v>17064</v>
      </c>
      <c r="O8150" t="s">
        <v>1408</v>
      </c>
      <c r="P8150" t="s">
        <v>16940</v>
      </c>
      <c r="Q8150">
        <f t="shared" si="141"/>
        <v>2600</v>
      </c>
      <c r="R8150">
        <v>39796558</v>
      </c>
      <c r="S8150" t="s">
        <v>1880</v>
      </c>
      <c r="T8150" t="s">
        <v>17050</v>
      </c>
      <c r="U8150" s="75">
        <v>2600</v>
      </c>
      <c r="V8150">
        <v>0.85</v>
      </c>
      <c r="W8150">
        <v>2210</v>
      </c>
      <c r="AH8150" s="16"/>
      <c r="AI8150" t="s">
        <v>1375</v>
      </c>
    </row>
    <row r="8151" spans="1:35" x14ac:dyDescent="0.25">
      <c r="A8151" t="s">
        <v>17270</v>
      </c>
      <c r="B8151" s="1">
        <v>70</v>
      </c>
      <c r="C8151" t="s">
        <v>16776</v>
      </c>
      <c r="D8151">
        <v>14336901</v>
      </c>
      <c r="E8151" t="s">
        <v>17139</v>
      </c>
      <c r="F8151" t="s">
        <v>1363</v>
      </c>
      <c r="G8151" t="s">
        <v>1391</v>
      </c>
      <c r="H8151" s="3" t="s">
        <v>17271</v>
      </c>
      <c r="I8151">
        <v>2021</v>
      </c>
      <c r="J8151" s="15" t="s">
        <v>17272</v>
      </c>
      <c r="K8151">
        <v>2021</v>
      </c>
      <c r="L8151" t="s">
        <v>1394</v>
      </c>
      <c r="M8151" t="s">
        <v>16925</v>
      </c>
      <c r="N8151" t="s">
        <v>17064</v>
      </c>
      <c r="O8151" t="s">
        <v>1408</v>
      </c>
      <c r="P8151" t="s">
        <v>16940</v>
      </c>
      <c r="Q8151">
        <f t="shared" si="141"/>
        <v>1500</v>
      </c>
      <c r="R8151">
        <v>73767042</v>
      </c>
      <c r="S8151" t="s">
        <v>17273</v>
      </c>
      <c r="T8151" t="s">
        <v>587</v>
      </c>
      <c r="U8151" s="75">
        <v>1500</v>
      </c>
      <c r="V8151">
        <v>0.84</v>
      </c>
      <c r="W8151">
        <v>1260</v>
      </c>
      <c r="AH8151" s="16"/>
      <c r="AI8151" t="s">
        <v>1375</v>
      </c>
    </row>
    <row r="8152" spans="1:35" x14ac:dyDescent="0.25">
      <c r="A8152" t="s">
        <v>17274</v>
      </c>
      <c r="B8152" s="1">
        <v>70</v>
      </c>
      <c r="C8152" t="s">
        <v>16776</v>
      </c>
      <c r="D8152">
        <v>14336901</v>
      </c>
      <c r="E8152" t="s">
        <v>17139</v>
      </c>
      <c r="F8152" t="s">
        <v>1363</v>
      </c>
      <c r="G8152" t="s">
        <v>1391</v>
      </c>
      <c r="H8152" s="3" t="s">
        <v>17271</v>
      </c>
      <c r="I8152">
        <v>2021</v>
      </c>
      <c r="J8152" s="15" t="s">
        <v>17272</v>
      </c>
      <c r="K8152">
        <v>2021</v>
      </c>
      <c r="L8152" t="s">
        <v>1394</v>
      </c>
      <c r="M8152" t="s">
        <v>16925</v>
      </c>
      <c r="N8152" t="s">
        <v>17064</v>
      </c>
      <c r="O8152" t="s">
        <v>1408</v>
      </c>
      <c r="P8152" t="s">
        <v>16940</v>
      </c>
      <c r="Q8152">
        <f t="shared" si="141"/>
        <v>1500</v>
      </c>
      <c r="R8152">
        <v>2937913</v>
      </c>
      <c r="S8152" t="s">
        <v>2477</v>
      </c>
      <c r="T8152" t="s">
        <v>1379</v>
      </c>
      <c r="U8152" s="75">
        <v>1500</v>
      </c>
      <c r="V8152">
        <v>2.98</v>
      </c>
      <c r="W8152">
        <v>4470</v>
      </c>
      <c r="AH8152" s="16"/>
      <c r="AI8152" t="s">
        <v>1375</v>
      </c>
    </row>
    <row r="8153" spans="1:35" x14ac:dyDescent="0.25">
      <c r="A8153" t="s">
        <v>17275</v>
      </c>
      <c r="B8153" s="1">
        <v>70</v>
      </c>
      <c r="C8153" t="s">
        <v>16776</v>
      </c>
      <c r="D8153">
        <v>14336901</v>
      </c>
      <c r="E8153" t="s">
        <v>17139</v>
      </c>
      <c r="F8153" t="s">
        <v>1363</v>
      </c>
      <c r="G8153" t="s">
        <v>1391</v>
      </c>
      <c r="H8153" s="3" t="s">
        <v>17271</v>
      </c>
      <c r="I8153">
        <v>2021</v>
      </c>
      <c r="J8153" s="15" t="s">
        <v>17272</v>
      </c>
      <c r="K8153">
        <v>2021</v>
      </c>
      <c r="L8153" t="s">
        <v>1394</v>
      </c>
      <c r="M8153" t="s">
        <v>16925</v>
      </c>
      <c r="N8153" t="s">
        <v>17064</v>
      </c>
      <c r="O8153" t="s">
        <v>1408</v>
      </c>
      <c r="P8153" t="s">
        <v>16940</v>
      </c>
      <c r="Q8153">
        <f t="shared" si="141"/>
        <v>1500</v>
      </c>
      <c r="R8153">
        <v>39796558</v>
      </c>
      <c r="S8153" t="s">
        <v>1880</v>
      </c>
      <c r="T8153" t="s">
        <v>1379</v>
      </c>
      <c r="U8153" s="75">
        <v>1500</v>
      </c>
      <c r="V8153">
        <v>0.83</v>
      </c>
      <c r="W8153">
        <v>1245</v>
      </c>
      <c r="AH8153" s="16"/>
      <c r="AI8153" t="s">
        <v>1375</v>
      </c>
    </row>
    <row r="8154" spans="1:35" x14ac:dyDescent="0.25">
      <c r="A8154" t="s">
        <v>17276</v>
      </c>
      <c r="B8154" s="1">
        <v>70</v>
      </c>
      <c r="C8154" t="s">
        <v>16776</v>
      </c>
      <c r="D8154">
        <v>14935864</v>
      </c>
      <c r="E8154" t="s">
        <v>17277</v>
      </c>
      <c r="F8154" t="s">
        <v>1363</v>
      </c>
      <c r="G8154" t="s">
        <v>1391</v>
      </c>
      <c r="H8154" s="3" t="s">
        <v>4097</v>
      </c>
      <c r="I8154">
        <v>2021</v>
      </c>
      <c r="J8154" s="15" t="s">
        <v>13219</v>
      </c>
      <c r="K8154">
        <v>2021</v>
      </c>
      <c r="L8154" t="s">
        <v>1367</v>
      </c>
      <c r="M8154" t="s">
        <v>16925</v>
      </c>
      <c r="N8154" t="s">
        <v>16926</v>
      </c>
      <c r="O8154">
        <v>26600000000</v>
      </c>
      <c r="P8154" t="s">
        <v>16940</v>
      </c>
      <c r="Q8154">
        <f t="shared" si="141"/>
        <v>700</v>
      </c>
      <c r="R8154">
        <v>39796558</v>
      </c>
      <c r="S8154" t="s">
        <v>1880</v>
      </c>
      <c r="T8154" t="s">
        <v>16957</v>
      </c>
      <c r="U8154" s="75">
        <v>700</v>
      </c>
      <c r="V8154">
        <v>0.73</v>
      </c>
      <c r="W8154">
        <v>511</v>
      </c>
      <c r="AH8154" s="16"/>
      <c r="AI8154" t="s">
        <v>1375</v>
      </c>
    </row>
    <row r="8155" spans="1:35" x14ac:dyDescent="0.25">
      <c r="A8155" t="s">
        <v>17278</v>
      </c>
      <c r="B8155" s="1">
        <v>70</v>
      </c>
      <c r="C8155" t="s">
        <v>16776</v>
      </c>
      <c r="D8155">
        <v>14937018</v>
      </c>
      <c r="E8155" t="s">
        <v>17199</v>
      </c>
      <c r="F8155" t="s">
        <v>1363</v>
      </c>
      <c r="G8155" t="s">
        <v>1391</v>
      </c>
      <c r="H8155" s="3" t="s">
        <v>1365</v>
      </c>
      <c r="I8155">
        <v>2021</v>
      </c>
      <c r="J8155" s="15" t="s">
        <v>1948</v>
      </c>
      <c r="K8155">
        <v>2021</v>
      </c>
      <c r="L8155" t="s">
        <v>1622</v>
      </c>
      <c r="M8155" t="s">
        <v>16925</v>
      </c>
      <c r="N8155" t="s">
        <v>16926</v>
      </c>
      <c r="O8155">
        <v>26600000000</v>
      </c>
      <c r="P8155" t="s">
        <v>16940</v>
      </c>
      <c r="Q8155">
        <f t="shared" si="141"/>
        <v>1320</v>
      </c>
      <c r="R8155">
        <v>39796558</v>
      </c>
      <c r="S8155" t="s">
        <v>1880</v>
      </c>
      <c r="T8155" t="s">
        <v>16957</v>
      </c>
      <c r="U8155" s="75">
        <v>1320</v>
      </c>
      <c r="V8155">
        <v>0.73</v>
      </c>
      <c r="W8155">
        <v>963.6</v>
      </c>
      <c r="AH8155" s="16"/>
      <c r="AI8155" t="s">
        <v>1375</v>
      </c>
    </row>
    <row r="8156" spans="1:35" x14ac:dyDescent="0.25">
      <c r="A8156" t="s">
        <v>17279</v>
      </c>
      <c r="B8156" s="1">
        <v>70</v>
      </c>
      <c r="C8156" t="s">
        <v>16776</v>
      </c>
      <c r="D8156">
        <v>14938529</v>
      </c>
      <c r="E8156" t="s">
        <v>17280</v>
      </c>
      <c r="F8156" t="s">
        <v>1363</v>
      </c>
      <c r="G8156" t="s">
        <v>1364</v>
      </c>
      <c r="H8156" s="3" t="s">
        <v>1366</v>
      </c>
      <c r="I8156">
        <v>2021</v>
      </c>
      <c r="J8156" s="15" t="s">
        <v>1949</v>
      </c>
      <c r="K8156">
        <v>2021</v>
      </c>
      <c r="L8156" t="s">
        <v>1367</v>
      </c>
      <c r="M8156" t="s">
        <v>16925</v>
      </c>
      <c r="N8156" t="s">
        <v>16926</v>
      </c>
      <c r="O8156">
        <v>26600000000</v>
      </c>
      <c r="P8156" t="s">
        <v>16940</v>
      </c>
      <c r="Q8156">
        <f t="shared" si="141"/>
        <v>15000</v>
      </c>
      <c r="R8156">
        <v>79254632</v>
      </c>
      <c r="S8156" t="s">
        <v>3958</v>
      </c>
      <c r="T8156" t="s">
        <v>587</v>
      </c>
      <c r="U8156" s="75">
        <v>15000</v>
      </c>
      <c r="V8156">
        <v>1.1399999999999999</v>
      </c>
      <c r="W8156">
        <v>17100</v>
      </c>
      <c r="AH8156" s="16"/>
      <c r="AI8156" t="s">
        <v>1375</v>
      </c>
    </row>
    <row r="8157" spans="1:35" x14ac:dyDescent="0.25">
      <c r="A8157" t="s">
        <v>17281</v>
      </c>
      <c r="B8157" s="1">
        <v>70</v>
      </c>
      <c r="C8157" t="s">
        <v>16776</v>
      </c>
      <c r="D8157">
        <v>14938529</v>
      </c>
      <c r="E8157" t="s">
        <v>17280</v>
      </c>
      <c r="F8157" t="s">
        <v>1363</v>
      </c>
      <c r="G8157" t="s">
        <v>1364</v>
      </c>
      <c r="H8157" s="3" t="s">
        <v>1366</v>
      </c>
      <c r="I8157">
        <v>2021</v>
      </c>
      <c r="J8157" s="15" t="s">
        <v>1949</v>
      </c>
      <c r="K8157">
        <v>2021</v>
      </c>
      <c r="L8157" t="s">
        <v>1367</v>
      </c>
      <c r="M8157" t="s">
        <v>16925</v>
      </c>
      <c r="N8157" t="s">
        <v>16926</v>
      </c>
      <c r="O8157">
        <v>26600000000</v>
      </c>
      <c r="P8157" t="s">
        <v>16940</v>
      </c>
      <c r="Q8157">
        <f t="shared" si="141"/>
        <v>15000</v>
      </c>
      <c r="R8157">
        <v>39796558</v>
      </c>
      <c r="S8157" t="s">
        <v>1880</v>
      </c>
      <c r="T8157" t="s">
        <v>17282</v>
      </c>
      <c r="U8157" s="75">
        <v>15000</v>
      </c>
      <c r="V8157">
        <v>0.73</v>
      </c>
      <c r="W8157">
        <v>10950</v>
      </c>
      <c r="AH8157" s="16"/>
      <c r="AI8157" t="s">
        <v>1375</v>
      </c>
    </row>
    <row r="8158" spans="1:35" x14ac:dyDescent="0.25">
      <c r="A8158" t="s">
        <v>17283</v>
      </c>
      <c r="B8158" s="1">
        <v>70</v>
      </c>
      <c r="C8158" t="s">
        <v>16776</v>
      </c>
      <c r="D8158">
        <v>13399705</v>
      </c>
      <c r="E8158" t="s">
        <v>16955</v>
      </c>
      <c r="F8158" t="s">
        <v>1363</v>
      </c>
      <c r="G8158" t="s">
        <v>1391</v>
      </c>
      <c r="H8158" s="3" t="s">
        <v>10334</v>
      </c>
      <c r="I8158">
        <v>2020</v>
      </c>
      <c r="J8158" s="15" t="s">
        <v>10335</v>
      </c>
      <c r="K8158">
        <v>2020</v>
      </c>
      <c r="L8158" t="s">
        <v>1394</v>
      </c>
      <c r="M8158" t="s">
        <v>16925</v>
      </c>
      <c r="N8158" t="s">
        <v>17064</v>
      </c>
      <c r="O8158" t="s">
        <v>1408</v>
      </c>
      <c r="P8158" t="s">
        <v>16940</v>
      </c>
      <c r="Q8158">
        <f t="shared" si="141"/>
        <v>468</v>
      </c>
      <c r="R8158">
        <v>2937913</v>
      </c>
      <c r="S8158" t="s">
        <v>2477</v>
      </c>
      <c r="T8158" t="s">
        <v>1379</v>
      </c>
      <c r="U8158" s="75">
        <v>468</v>
      </c>
      <c r="V8158">
        <v>2.98</v>
      </c>
      <c r="W8158">
        <v>1394.64</v>
      </c>
      <c r="AH8158" s="16"/>
      <c r="AI8158" t="s">
        <v>1375</v>
      </c>
    </row>
    <row r="8159" spans="1:35" x14ac:dyDescent="0.25">
      <c r="A8159" t="s">
        <v>17284</v>
      </c>
      <c r="B8159" s="1">
        <v>70</v>
      </c>
      <c r="C8159" t="s">
        <v>16776</v>
      </c>
      <c r="D8159">
        <v>14012790</v>
      </c>
      <c r="E8159" t="s">
        <v>16985</v>
      </c>
      <c r="F8159" t="s">
        <v>1363</v>
      </c>
      <c r="G8159" t="s">
        <v>1391</v>
      </c>
      <c r="H8159" s="3" t="s">
        <v>7036</v>
      </c>
      <c r="I8159">
        <v>2021</v>
      </c>
      <c r="J8159" s="15" t="s">
        <v>17045</v>
      </c>
      <c r="K8159">
        <v>2021</v>
      </c>
      <c r="L8159" t="s">
        <v>1394</v>
      </c>
      <c r="M8159" t="s">
        <v>16925</v>
      </c>
      <c r="N8159" t="s">
        <v>17064</v>
      </c>
      <c r="O8159" t="s">
        <v>1408</v>
      </c>
      <c r="P8159" t="s">
        <v>16940</v>
      </c>
      <c r="Q8159">
        <f t="shared" si="141"/>
        <v>592</v>
      </c>
      <c r="R8159" t="s">
        <v>16799</v>
      </c>
      <c r="S8159" t="s">
        <v>16800</v>
      </c>
      <c r="T8159" t="s">
        <v>587</v>
      </c>
      <c r="U8159" s="75">
        <v>592</v>
      </c>
      <c r="V8159">
        <v>1.1000000000000001</v>
      </c>
      <c r="W8159">
        <v>651.20000000000005</v>
      </c>
      <c r="AH8159" s="16"/>
      <c r="AI8159" t="s">
        <v>1375</v>
      </c>
    </row>
    <row r="8160" spans="1:35" x14ac:dyDescent="0.25">
      <c r="A8160" t="s">
        <v>17285</v>
      </c>
      <c r="B8160" s="1">
        <v>70</v>
      </c>
      <c r="C8160" t="s">
        <v>16776</v>
      </c>
      <c r="D8160">
        <v>12621587</v>
      </c>
      <c r="E8160" t="s">
        <v>17286</v>
      </c>
      <c r="F8160" t="s">
        <v>3576</v>
      </c>
      <c r="G8160" t="s">
        <v>1364</v>
      </c>
      <c r="H8160" s="3" t="s">
        <v>7009</v>
      </c>
      <c r="I8160">
        <v>2020</v>
      </c>
      <c r="J8160" s="15" t="s">
        <v>8004</v>
      </c>
      <c r="K8160">
        <v>2020</v>
      </c>
      <c r="L8160" t="s">
        <v>1394</v>
      </c>
      <c r="M8160" t="s">
        <v>16925</v>
      </c>
      <c r="N8160" t="s">
        <v>17064</v>
      </c>
      <c r="O8160" t="s">
        <v>1408</v>
      </c>
      <c r="P8160" t="s">
        <v>16927</v>
      </c>
      <c r="Q8160">
        <f t="shared" si="141"/>
        <v>1000</v>
      </c>
      <c r="R8160">
        <v>39796558</v>
      </c>
      <c r="S8160" t="s">
        <v>1880</v>
      </c>
      <c r="T8160" t="s">
        <v>17262</v>
      </c>
      <c r="U8160" s="75">
        <v>1000</v>
      </c>
      <c r="V8160">
        <v>0.78</v>
      </c>
      <c r="W8160">
        <v>780</v>
      </c>
      <c r="AH8160" s="16"/>
      <c r="AI8160" t="s">
        <v>1375</v>
      </c>
    </row>
    <row r="8161" spans="1:35" x14ac:dyDescent="0.25">
      <c r="A8161" t="s">
        <v>17287</v>
      </c>
      <c r="B8161" s="1">
        <v>70</v>
      </c>
      <c r="C8161" t="s">
        <v>16776</v>
      </c>
      <c r="D8161">
        <v>12467561</v>
      </c>
      <c r="E8161" t="s">
        <v>17288</v>
      </c>
      <c r="F8161" t="s">
        <v>1363</v>
      </c>
      <c r="G8161" t="s">
        <v>1391</v>
      </c>
      <c r="H8161" s="3" t="s">
        <v>1645</v>
      </c>
      <c r="I8161">
        <v>2020</v>
      </c>
      <c r="J8161" s="15" t="s">
        <v>1646</v>
      </c>
      <c r="K8161">
        <v>2020</v>
      </c>
      <c r="L8161" t="s">
        <v>1394</v>
      </c>
      <c r="M8161" t="s">
        <v>16925</v>
      </c>
      <c r="N8161" t="s">
        <v>17064</v>
      </c>
      <c r="O8161" t="s">
        <v>1408</v>
      </c>
      <c r="P8161" t="s">
        <v>16940</v>
      </c>
      <c r="Q8161">
        <f t="shared" si="141"/>
        <v>21041</v>
      </c>
      <c r="R8161">
        <v>39796558</v>
      </c>
      <c r="S8161" t="s">
        <v>1880</v>
      </c>
      <c r="T8161" t="s">
        <v>10109</v>
      </c>
      <c r="U8161" s="75">
        <v>21041</v>
      </c>
      <c r="V8161">
        <v>0.78</v>
      </c>
      <c r="W8161">
        <v>16411.98</v>
      </c>
      <c r="AH8161" s="16"/>
      <c r="AI8161" t="s">
        <v>1375</v>
      </c>
    </row>
    <row r="8162" spans="1:35" x14ac:dyDescent="0.25">
      <c r="A8162" t="s">
        <v>17289</v>
      </c>
      <c r="B8162" s="1">
        <v>70</v>
      </c>
      <c r="C8162" t="s">
        <v>16776</v>
      </c>
      <c r="D8162">
        <v>12429678</v>
      </c>
      <c r="E8162" t="s">
        <v>16959</v>
      </c>
      <c r="F8162" t="s">
        <v>1363</v>
      </c>
      <c r="G8162" t="s">
        <v>1391</v>
      </c>
      <c r="H8162" s="3" t="s">
        <v>10117</v>
      </c>
      <c r="I8162">
        <v>2020</v>
      </c>
      <c r="J8162" s="15" t="s">
        <v>1649</v>
      </c>
      <c r="K8162">
        <v>2020</v>
      </c>
      <c r="L8162" t="s">
        <v>1394</v>
      </c>
      <c r="M8162" t="s">
        <v>16925</v>
      </c>
      <c r="N8162" t="s">
        <v>17064</v>
      </c>
      <c r="O8162" t="s">
        <v>1408</v>
      </c>
      <c r="P8162" t="s">
        <v>16940</v>
      </c>
      <c r="Q8162">
        <f t="shared" si="141"/>
        <v>250</v>
      </c>
      <c r="R8162">
        <v>39796558</v>
      </c>
      <c r="S8162" t="s">
        <v>1880</v>
      </c>
      <c r="T8162" t="s">
        <v>10109</v>
      </c>
      <c r="U8162" s="75">
        <v>250</v>
      </c>
      <c r="V8162">
        <v>0.78</v>
      </c>
      <c r="W8162">
        <v>195</v>
      </c>
      <c r="AH8162" s="16"/>
      <c r="AI8162" t="s">
        <v>1375</v>
      </c>
    </row>
    <row r="8163" spans="1:35" x14ac:dyDescent="0.25">
      <c r="A8163" t="s">
        <v>17290</v>
      </c>
      <c r="B8163" s="1">
        <v>70</v>
      </c>
      <c r="C8163" t="s">
        <v>16776</v>
      </c>
      <c r="D8163">
        <v>13332899</v>
      </c>
      <c r="E8163" t="s">
        <v>17291</v>
      </c>
      <c r="F8163" t="s">
        <v>1363</v>
      </c>
      <c r="G8163" t="s">
        <v>1391</v>
      </c>
      <c r="H8163" s="3" t="s">
        <v>10281</v>
      </c>
      <c r="I8163">
        <v>2020</v>
      </c>
      <c r="J8163" s="15" t="s">
        <v>10282</v>
      </c>
      <c r="K8163">
        <v>2020</v>
      </c>
      <c r="L8163" t="s">
        <v>1394</v>
      </c>
      <c r="M8163" t="s">
        <v>16925</v>
      </c>
      <c r="N8163" t="s">
        <v>17064</v>
      </c>
      <c r="O8163" t="s">
        <v>1408</v>
      </c>
      <c r="P8163" t="s">
        <v>16940</v>
      </c>
      <c r="Q8163">
        <f t="shared" si="141"/>
        <v>1300</v>
      </c>
      <c r="R8163">
        <v>39796558</v>
      </c>
      <c r="S8163" t="s">
        <v>1880</v>
      </c>
      <c r="T8163" t="s">
        <v>587</v>
      </c>
      <c r="U8163" s="75">
        <v>1300</v>
      </c>
      <c r="V8163">
        <v>0.73</v>
      </c>
      <c r="W8163">
        <v>949</v>
      </c>
      <c r="AH8163" s="16"/>
      <c r="AI8163" t="s">
        <v>1375</v>
      </c>
    </row>
    <row r="8164" spans="1:35" x14ac:dyDescent="0.25">
      <c r="A8164" t="s">
        <v>17292</v>
      </c>
      <c r="B8164" s="1">
        <v>70</v>
      </c>
      <c r="C8164" t="s">
        <v>16776</v>
      </c>
      <c r="D8164">
        <v>12392391</v>
      </c>
      <c r="E8164" t="s">
        <v>17293</v>
      </c>
      <c r="F8164" t="s">
        <v>3576</v>
      </c>
      <c r="G8164" t="s">
        <v>1364</v>
      </c>
      <c r="H8164" s="3" t="s">
        <v>4841</v>
      </c>
      <c r="I8164">
        <v>2020</v>
      </c>
      <c r="J8164" s="15" t="s">
        <v>7515</v>
      </c>
      <c r="K8164">
        <v>2020</v>
      </c>
      <c r="L8164" t="s">
        <v>1367</v>
      </c>
      <c r="M8164" t="s">
        <v>16925</v>
      </c>
      <c r="N8164" t="s">
        <v>16926</v>
      </c>
      <c r="O8164">
        <v>26600000000</v>
      </c>
      <c r="P8164" t="s">
        <v>16927</v>
      </c>
      <c r="Q8164">
        <f t="shared" si="141"/>
        <v>35000</v>
      </c>
      <c r="R8164" t="s">
        <v>16799</v>
      </c>
      <c r="S8164" t="s">
        <v>16800</v>
      </c>
      <c r="T8164" t="s">
        <v>587</v>
      </c>
      <c r="U8164" s="75">
        <v>35000</v>
      </c>
      <c r="V8164">
        <v>0.65</v>
      </c>
      <c r="W8164">
        <v>22750</v>
      </c>
      <c r="AH8164" s="16"/>
      <c r="AI8164" t="s">
        <v>1375</v>
      </c>
    </row>
    <row r="8165" spans="1:35" x14ac:dyDescent="0.25">
      <c r="A8165" t="s">
        <v>17294</v>
      </c>
      <c r="B8165" s="1">
        <v>70</v>
      </c>
      <c r="C8165" t="s">
        <v>16776</v>
      </c>
      <c r="D8165">
        <v>16127064</v>
      </c>
      <c r="E8165" t="s">
        <v>17295</v>
      </c>
      <c r="F8165" t="s">
        <v>1363</v>
      </c>
      <c r="G8165" t="s">
        <v>1391</v>
      </c>
      <c r="H8165" s="3" t="s">
        <v>17296</v>
      </c>
      <c r="I8165">
        <v>2022</v>
      </c>
      <c r="J8165" s="15" t="s">
        <v>1758</v>
      </c>
      <c r="K8165">
        <v>2022</v>
      </c>
      <c r="L8165" t="s">
        <v>1622</v>
      </c>
      <c r="M8165" t="s">
        <v>16925</v>
      </c>
      <c r="N8165" t="s">
        <v>16926</v>
      </c>
      <c r="O8165">
        <v>26600000000</v>
      </c>
      <c r="P8165" t="s">
        <v>16927</v>
      </c>
      <c r="Q8165">
        <f t="shared" si="141"/>
        <v>150</v>
      </c>
      <c r="R8165" t="s">
        <v>16799</v>
      </c>
      <c r="S8165" t="s">
        <v>16800</v>
      </c>
      <c r="T8165" t="s">
        <v>587</v>
      </c>
      <c r="U8165" s="75">
        <v>150</v>
      </c>
      <c r="V8165">
        <v>2.5</v>
      </c>
      <c r="W8165">
        <v>375</v>
      </c>
      <c r="AH8165" s="16"/>
      <c r="AI8165" t="s">
        <v>1375</v>
      </c>
    </row>
    <row r="8166" spans="1:35" x14ac:dyDescent="0.25">
      <c r="A8166" t="s">
        <v>17297</v>
      </c>
      <c r="B8166" s="1">
        <v>70</v>
      </c>
      <c r="C8166" t="s">
        <v>16776</v>
      </c>
      <c r="D8166">
        <v>16127064</v>
      </c>
      <c r="E8166" t="s">
        <v>17295</v>
      </c>
      <c r="F8166" t="s">
        <v>1363</v>
      </c>
      <c r="G8166" t="s">
        <v>1391</v>
      </c>
      <c r="H8166" s="3" t="s">
        <v>17296</v>
      </c>
      <c r="I8166">
        <v>2022</v>
      </c>
      <c r="J8166" s="15" t="s">
        <v>1758</v>
      </c>
      <c r="K8166">
        <v>2022</v>
      </c>
      <c r="L8166" t="s">
        <v>1622</v>
      </c>
      <c r="M8166" t="s">
        <v>16925</v>
      </c>
      <c r="N8166" t="s">
        <v>16926</v>
      </c>
      <c r="O8166">
        <v>26600000000</v>
      </c>
      <c r="P8166" t="s">
        <v>16927</v>
      </c>
      <c r="Q8166">
        <f t="shared" si="141"/>
        <v>150</v>
      </c>
      <c r="R8166">
        <v>39796558</v>
      </c>
      <c r="S8166" t="s">
        <v>1880</v>
      </c>
      <c r="T8166" t="s">
        <v>16957</v>
      </c>
      <c r="U8166" s="75">
        <v>150</v>
      </c>
      <c r="V8166">
        <v>1</v>
      </c>
      <c r="W8166">
        <v>150</v>
      </c>
      <c r="AH8166" s="16"/>
      <c r="AI8166" t="s">
        <v>1375</v>
      </c>
    </row>
    <row r="8167" spans="1:35" x14ac:dyDescent="0.25">
      <c r="A8167" t="s">
        <v>17298</v>
      </c>
      <c r="B8167" s="1">
        <v>70</v>
      </c>
      <c r="C8167" t="s">
        <v>16776</v>
      </c>
      <c r="D8167">
        <v>12420220</v>
      </c>
      <c r="E8167" t="s">
        <v>17299</v>
      </c>
      <c r="F8167" t="s">
        <v>3576</v>
      </c>
      <c r="G8167" t="s">
        <v>1364</v>
      </c>
      <c r="H8167" s="3" t="s">
        <v>1648</v>
      </c>
      <c r="I8167">
        <v>2020</v>
      </c>
      <c r="J8167" s="15" t="s">
        <v>8630</v>
      </c>
      <c r="K8167">
        <v>2020</v>
      </c>
      <c r="L8167" t="s">
        <v>1367</v>
      </c>
      <c r="M8167" t="s">
        <v>16925</v>
      </c>
      <c r="N8167" t="s">
        <v>16926</v>
      </c>
      <c r="O8167">
        <v>26600000000</v>
      </c>
      <c r="P8167" t="s">
        <v>16927</v>
      </c>
      <c r="Q8167">
        <f t="shared" si="141"/>
        <v>300</v>
      </c>
      <c r="R8167">
        <v>39796558</v>
      </c>
      <c r="S8167" t="s">
        <v>1880</v>
      </c>
      <c r="T8167" t="s">
        <v>10109</v>
      </c>
      <c r="U8167" s="75">
        <v>300</v>
      </c>
      <c r="V8167">
        <v>0.78</v>
      </c>
      <c r="W8167">
        <v>234</v>
      </c>
      <c r="AH8167" s="16"/>
      <c r="AI8167" t="s">
        <v>1375</v>
      </c>
    </row>
    <row r="8168" spans="1:35" x14ac:dyDescent="0.25">
      <c r="A8168" t="s">
        <v>17300</v>
      </c>
      <c r="B8168" s="1">
        <v>70</v>
      </c>
      <c r="C8168" t="s">
        <v>16776</v>
      </c>
      <c r="D8168">
        <v>12526215</v>
      </c>
      <c r="E8168" t="s">
        <v>17301</v>
      </c>
      <c r="F8168" t="s">
        <v>3576</v>
      </c>
      <c r="G8168" t="s">
        <v>1364</v>
      </c>
      <c r="H8168" s="3" t="s">
        <v>4811</v>
      </c>
      <c r="I8168">
        <v>2020</v>
      </c>
      <c r="J8168" s="15" t="s">
        <v>6943</v>
      </c>
      <c r="K8168">
        <v>2020</v>
      </c>
      <c r="L8168" t="s">
        <v>1367</v>
      </c>
      <c r="M8168" t="s">
        <v>16925</v>
      </c>
      <c r="N8168" t="s">
        <v>16926</v>
      </c>
      <c r="O8168">
        <v>26600000000</v>
      </c>
      <c r="P8168" t="s">
        <v>16940</v>
      </c>
      <c r="Q8168">
        <f t="shared" si="141"/>
        <v>300</v>
      </c>
      <c r="R8168">
        <v>39796558</v>
      </c>
      <c r="S8168" t="s">
        <v>1880</v>
      </c>
      <c r="T8168" t="s">
        <v>17302</v>
      </c>
      <c r="U8168" s="75">
        <v>300</v>
      </c>
      <c r="V8168">
        <v>0.78</v>
      </c>
      <c r="W8168">
        <v>234</v>
      </c>
      <c r="AH8168" s="16"/>
      <c r="AI8168" t="s">
        <v>1375</v>
      </c>
    </row>
    <row r="8169" spans="1:35" x14ac:dyDescent="0.25">
      <c r="A8169" t="s">
        <v>17303</v>
      </c>
      <c r="B8169" s="1">
        <v>70</v>
      </c>
      <c r="C8169" t="s">
        <v>16776</v>
      </c>
      <c r="D8169">
        <v>13498452</v>
      </c>
      <c r="E8169" t="s">
        <v>17061</v>
      </c>
      <c r="F8169" t="s">
        <v>1363</v>
      </c>
      <c r="G8169" t="s">
        <v>1391</v>
      </c>
      <c r="H8169" s="3" t="s">
        <v>10641</v>
      </c>
      <c r="I8169">
        <v>2020</v>
      </c>
      <c r="J8169" s="15" t="s">
        <v>10650</v>
      </c>
      <c r="K8169">
        <v>2020</v>
      </c>
      <c r="L8169" t="s">
        <v>1394</v>
      </c>
      <c r="M8169" t="s">
        <v>16925</v>
      </c>
      <c r="N8169" t="s">
        <v>17064</v>
      </c>
      <c r="O8169" t="s">
        <v>1408</v>
      </c>
      <c r="P8169" t="s">
        <v>16940</v>
      </c>
      <c r="Q8169">
        <f t="shared" si="141"/>
        <v>4100</v>
      </c>
      <c r="R8169">
        <v>2937913</v>
      </c>
      <c r="S8169" t="s">
        <v>2477</v>
      </c>
      <c r="T8169" t="s">
        <v>1379</v>
      </c>
      <c r="U8169" s="75">
        <v>4100</v>
      </c>
      <c r="V8169">
        <v>2.89</v>
      </c>
      <c r="W8169">
        <v>11849</v>
      </c>
      <c r="AH8169" s="16"/>
      <c r="AI8169" t="s">
        <v>1375</v>
      </c>
    </row>
    <row r="8170" spans="1:35" x14ac:dyDescent="0.25">
      <c r="A8170" t="s">
        <v>17304</v>
      </c>
      <c r="B8170" s="1">
        <v>70</v>
      </c>
      <c r="C8170" t="s">
        <v>16776</v>
      </c>
      <c r="D8170">
        <v>13498452</v>
      </c>
      <c r="E8170" t="s">
        <v>17061</v>
      </c>
      <c r="F8170" t="s">
        <v>1363</v>
      </c>
      <c r="G8170" t="s">
        <v>1391</v>
      </c>
      <c r="H8170" s="3" t="s">
        <v>10641</v>
      </c>
      <c r="I8170">
        <v>2020</v>
      </c>
      <c r="J8170" s="15" t="s">
        <v>10650</v>
      </c>
      <c r="K8170">
        <v>2020</v>
      </c>
      <c r="L8170" t="s">
        <v>1394</v>
      </c>
      <c r="M8170" t="s">
        <v>16925</v>
      </c>
      <c r="N8170" t="s">
        <v>17064</v>
      </c>
      <c r="O8170" t="s">
        <v>1408</v>
      </c>
      <c r="P8170" t="s">
        <v>16940</v>
      </c>
      <c r="Q8170">
        <f t="shared" si="141"/>
        <v>4100</v>
      </c>
      <c r="R8170" t="s">
        <v>16799</v>
      </c>
      <c r="S8170" t="s">
        <v>16800</v>
      </c>
      <c r="T8170" t="s">
        <v>587</v>
      </c>
      <c r="U8170" s="75">
        <v>4100</v>
      </c>
      <c r="V8170">
        <v>1</v>
      </c>
      <c r="W8170">
        <v>4100</v>
      </c>
      <c r="AH8170" s="16"/>
      <c r="AI8170" t="s">
        <v>1375</v>
      </c>
    </row>
    <row r="8171" spans="1:35" x14ac:dyDescent="0.25">
      <c r="A8171" t="s">
        <v>17305</v>
      </c>
      <c r="B8171" s="1">
        <v>70</v>
      </c>
      <c r="C8171" t="s">
        <v>16776</v>
      </c>
      <c r="D8171">
        <v>13579258</v>
      </c>
      <c r="E8171" t="s">
        <v>16955</v>
      </c>
      <c r="F8171" t="s">
        <v>1363</v>
      </c>
      <c r="G8171" t="s">
        <v>1391</v>
      </c>
      <c r="H8171" s="3" t="s">
        <v>3585</v>
      </c>
      <c r="I8171">
        <v>2020</v>
      </c>
      <c r="J8171" s="15" t="s">
        <v>10444</v>
      </c>
      <c r="K8171">
        <v>2020</v>
      </c>
      <c r="L8171" t="s">
        <v>1394</v>
      </c>
      <c r="M8171" t="s">
        <v>16925</v>
      </c>
      <c r="N8171" t="s">
        <v>17064</v>
      </c>
      <c r="O8171" t="s">
        <v>1408</v>
      </c>
      <c r="P8171" t="s">
        <v>16940</v>
      </c>
      <c r="Q8171">
        <f t="shared" si="141"/>
        <v>468</v>
      </c>
      <c r="R8171">
        <v>2937913</v>
      </c>
      <c r="S8171" t="s">
        <v>2477</v>
      </c>
      <c r="T8171" t="s">
        <v>1379</v>
      </c>
      <c r="U8171" s="75">
        <v>468</v>
      </c>
      <c r="V8171">
        <v>2.98</v>
      </c>
      <c r="W8171">
        <v>1394.64</v>
      </c>
      <c r="AH8171" s="16"/>
      <c r="AI8171" t="s">
        <v>1375</v>
      </c>
    </row>
    <row r="8172" spans="1:35" x14ac:dyDescent="0.25">
      <c r="A8172" t="s">
        <v>17306</v>
      </c>
      <c r="B8172" s="1">
        <v>70</v>
      </c>
      <c r="C8172" t="s">
        <v>16776</v>
      </c>
      <c r="D8172">
        <v>12558613</v>
      </c>
      <c r="E8172" t="s">
        <v>17307</v>
      </c>
      <c r="F8172" t="s">
        <v>3576</v>
      </c>
      <c r="G8172" t="s">
        <v>1364</v>
      </c>
      <c r="H8172" s="3" t="s">
        <v>4846</v>
      </c>
      <c r="I8172">
        <v>2020</v>
      </c>
      <c r="J8172" s="15" t="s">
        <v>1540</v>
      </c>
      <c r="K8172">
        <v>2020</v>
      </c>
      <c r="L8172" t="s">
        <v>1367</v>
      </c>
      <c r="M8172" t="s">
        <v>16925</v>
      </c>
      <c r="N8172" t="s">
        <v>16926</v>
      </c>
      <c r="O8172">
        <v>26600000000</v>
      </c>
      <c r="P8172" t="s">
        <v>16940</v>
      </c>
      <c r="Q8172">
        <f t="shared" si="141"/>
        <v>25445</v>
      </c>
      <c r="R8172">
        <v>39796558</v>
      </c>
      <c r="S8172" t="s">
        <v>1880</v>
      </c>
      <c r="T8172" t="s">
        <v>17308</v>
      </c>
      <c r="U8172" s="75">
        <v>25445</v>
      </c>
      <c r="V8172">
        <v>0.78</v>
      </c>
      <c r="W8172">
        <v>19847.099999999999</v>
      </c>
      <c r="AH8172" s="16"/>
      <c r="AI8172" t="s">
        <v>1375</v>
      </c>
    </row>
    <row r="8173" spans="1:35" x14ac:dyDescent="0.25">
      <c r="A8173" t="s">
        <v>17309</v>
      </c>
      <c r="B8173" s="1">
        <v>70</v>
      </c>
      <c r="C8173" t="s">
        <v>16776</v>
      </c>
      <c r="D8173">
        <v>12558613</v>
      </c>
      <c r="E8173" t="s">
        <v>17307</v>
      </c>
      <c r="F8173" t="s">
        <v>3576</v>
      </c>
      <c r="G8173" t="s">
        <v>1364</v>
      </c>
      <c r="H8173" s="3" t="s">
        <v>4846</v>
      </c>
      <c r="I8173">
        <v>2020</v>
      </c>
      <c r="J8173" s="15" t="s">
        <v>1540</v>
      </c>
      <c r="K8173">
        <v>2020</v>
      </c>
      <c r="L8173" t="s">
        <v>1367</v>
      </c>
      <c r="M8173" t="s">
        <v>16925</v>
      </c>
      <c r="N8173" t="s">
        <v>16926</v>
      </c>
      <c r="O8173">
        <v>26600000000</v>
      </c>
      <c r="P8173" t="s">
        <v>16940</v>
      </c>
      <c r="Q8173">
        <f t="shared" si="141"/>
        <v>25445</v>
      </c>
      <c r="R8173">
        <v>79254632</v>
      </c>
      <c r="S8173" t="s">
        <v>3958</v>
      </c>
      <c r="T8173" t="s">
        <v>587</v>
      </c>
      <c r="U8173" s="75">
        <v>25445</v>
      </c>
      <c r="V8173">
        <v>1.0900000000000001</v>
      </c>
      <c r="W8173">
        <v>27735.05</v>
      </c>
      <c r="AH8173" s="16"/>
      <c r="AI8173" t="s">
        <v>1375</v>
      </c>
    </row>
    <row r="8174" spans="1:35" x14ac:dyDescent="0.25">
      <c r="A8174" t="s">
        <v>17310</v>
      </c>
      <c r="B8174" s="1">
        <v>70</v>
      </c>
      <c r="C8174" t="s">
        <v>16776</v>
      </c>
      <c r="D8174">
        <v>12570257</v>
      </c>
      <c r="E8174" t="s">
        <v>17311</v>
      </c>
      <c r="F8174" t="s">
        <v>3576</v>
      </c>
      <c r="G8174" t="s">
        <v>1364</v>
      </c>
      <c r="H8174" s="3" t="s">
        <v>8560</v>
      </c>
      <c r="I8174">
        <v>2020</v>
      </c>
      <c r="J8174" s="15" t="s">
        <v>10256</v>
      </c>
      <c r="K8174">
        <v>2020</v>
      </c>
      <c r="L8174" t="s">
        <v>1367</v>
      </c>
      <c r="M8174" t="s">
        <v>16925</v>
      </c>
      <c r="N8174" t="s">
        <v>16926</v>
      </c>
      <c r="O8174">
        <v>26600000000</v>
      </c>
      <c r="P8174" t="s">
        <v>16927</v>
      </c>
      <c r="Q8174">
        <f t="shared" si="141"/>
        <v>500</v>
      </c>
      <c r="R8174">
        <v>39796558</v>
      </c>
      <c r="S8174" t="s">
        <v>1880</v>
      </c>
      <c r="T8174" t="s">
        <v>10109</v>
      </c>
      <c r="U8174" s="75">
        <v>500</v>
      </c>
      <c r="V8174">
        <v>0.78</v>
      </c>
      <c r="W8174">
        <v>390</v>
      </c>
      <c r="AH8174" s="16"/>
      <c r="AI8174" t="s">
        <v>1375</v>
      </c>
    </row>
    <row r="8175" spans="1:35" x14ac:dyDescent="0.25">
      <c r="A8175" t="s">
        <v>17312</v>
      </c>
      <c r="B8175" s="1">
        <v>70</v>
      </c>
      <c r="C8175" t="s">
        <v>16776</v>
      </c>
      <c r="D8175">
        <v>12572128</v>
      </c>
      <c r="E8175" t="s">
        <v>17313</v>
      </c>
      <c r="F8175" t="s">
        <v>3576</v>
      </c>
      <c r="G8175" t="s">
        <v>1364</v>
      </c>
      <c r="H8175" s="3" t="s">
        <v>3527</v>
      </c>
      <c r="I8175">
        <v>2020</v>
      </c>
      <c r="J8175" s="15" t="s">
        <v>3528</v>
      </c>
      <c r="K8175">
        <v>2020</v>
      </c>
      <c r="L8175" t="s">
        <v>1367</v>
      </c>
      <c r="M8175" t="s">
        <v>16925</v>
      </c>
      <c r="N8175" t="s">
        <v>16926</v>
      </c>
      <c r="O8175">
        <v>26600000000</v>
      </c>
      <c r="P8175" t="s">
        <v>16927</v>
      </c>
      <c r="Q8175">
        <f t="shared" si="141"/>
        <v>40000</v>
      </c>
      <c r="R8175">
        <v>39796558</v>
      </c>
      <c r="S8175" t="s">
        <v>1880</v>
      </c>
      <c r="T8175" t="s">
        <v>16986</v>
      </c>
      <c r="U8175" s="75">
        <v>40000</v>
      </c>
      <c r="V8175">
        <v>0.78</v>
      </c>
      <c r="W8175">
        <v>31200</v>
      </c>
      <c r="AH8175" s="16"/>
      <c r="AI8175" t="s">
        <v>1375</v>
      </c>
    </row>
    <row r="8176" spans="1:35" x14ac:dyDescent="0.25">
      <c r="A8176" t="s">
        <v>17314</v>
      </c>
      <c r="B8176" s="1">
        <v>70</v>
      </c>
      <c r="C8176" t="s">
        <v>16776</v>
      </c>
      <c r="D8176">
        <v>12572128</v>
      </c>
      <c r="E8176" t="s">
        <v>17313</v>
      </c>
      <c r="F8176" t="s">
        <v>3576</v>
      </c>
      <c r="G8176" t="s">
        <v>1364</v>
      </c>
      <c r="H8176" s="3" t="s">
        <v>3527</v>
      </c>
      <c r="I8176">
        <v>2020</v>
      </c>
      <c r="J8176" s="15" t="s">
        <v>3528</v>
      </c>
      <c r="K8176">
        <v>2020</v>
      </c>
      <c r="L8176" t="s">
        <v>1367</v>
      </c>
      <c r="M8176" t="s">
        <v>16925</v>
      </c>
      <c r="N8176" t="s">
        <v>16926</v>
      </c>
      <c r="O8176">
        <v>26600000000</v>
      </c>
      <c r="P8176" t="s">
        <v>16927</v>
      </c>
      <c r="Q8176">
        <f t="shared" si="141"/>
        <v>40000</v>
      </c>
      <c r="R8176">
        <v>79254632</v>
      </c>
      <c r="S8176" t="s">
        <v>3958</v>
      </c>
      <c r="T8176" t="s">
        <v>587</v>
      </c>
      <c r="U8176" s="75">
        <v>40000</v>
      </c>
      <c r="V8176">
        <v>0.99</v>
      </c>
      <c r="W8176">
        <v>39600</v>
      </c>
      <c r="AH8176" s="16"/>
      <c r="AI8176" t="s">
        <v>1375</v>
      </c>
    </row>
    <row r="8177" spans="1:35" x14ac:dyDescent="0.25">
      <c r="A8177" t="s">
        <v>17315</v>
      </c>
      <c r="B8177" s="1">
        <v>70</v>
      </c>
      <c r="C8177" t="s">
        <v>16776</v>
      </c>
      <c r="D8177">
        <v>13528300</v>
      </c>
      <c r="E8177" t="s">
        <v>16955</v>
      </c>
      <c r="F8177" t="s">
        <v>1363</v>
      </c>
      <c r="G8177" t="s">
        <v>1391</v>
      </c>
      <c r="H8177" s="3" t="s">
        <v>16407</v>
      </c>
      <c r="I8177">
        <v>2020</v>
      </c>
      <c r="J8177" s="15" t="s">
        <v>12258</v>
      </c>
      <c r="K8177">
        <v>2020</v>
      </c>
      <c r="L8177" t="s">
        <v>1394</v>
      </c>
      <c r="M8177" t="s">
        <v>16925</v>
      </c>
      <c r="N8177" t="s">
        <v>17064</v>
      </c>
      <c r="O8177" t="s">
        <v>1408</v>
      </c>
      <c r="P8177" t="s">
        <v>16940</v>
      </c>
      <c r="Q8177">
        <f t="shared" si="141"/>
        <v>468</v>
      </c>
      <c r="R8177">
        <v>2937913</v>
      </c>
      <c r="S8177" t="s">
        <v>2477</v>
      </c>
      <c r="T8177" t="s">
        <v>1379</v>
      </c>
      <c r="U8177" s="75">
        <v>468</v>
      </c>
      <c r="V8177">
        <v>2.98</v>
      </c>
      <c r="W8177">
        <v>1394.64</v>
      </c>
      <c r="AH8177" s="16"/>
      <c r="AI8177" t="s">
        <v>1375</v>
      </c>
    </row>
    <row r="8178" spans="1:35" x14ac:dyDescent="0.25">
      <c r="A8178" t="s">
        <v>17316</v>
      </c>
      <c r="B8178" s="1">
        <v>70</v>
      </c>
      <c r="C8178" t="s">
        <v>16776</v>
      </c>
      <c r="D8178">
        <v>12602558</v>
      </c>
      <c r="E8178" t="s">
        <v>17317</v>
      </c>
      <c r="F8178" t="s">
        <v>3576</v>
      </c>
      <c r="G8178" t="s">
        <v>1364</v>
      </c>
      <c r="H8178" s="3" t="s">
        <v>3528</v>
      </c>
      <c r="I8178">
        <v>2020</v>
      </c>
      <c r="J8178" s="15" t="s">
        <v>7009</v>
      </c>
      <c r="K8178">
        <v>2020</v>
      </c>
      <c r="L8178" t="s">
        <v>1367</v>
      </c>
      <c r="M8178" t="s">
        <v>16925</v>
      </c>
      <c r="N8178" t="s">
        <v>16926</v>
      </c>
      <c r="O8178">
        <v>26600000000</v>
      </c>
      <c r="P8178" t="s">
        <v>16927</v>
      </c>
      <c r="Q8178">
        <f t="shared" si="141"/>
        <v>11760</v>
      </c>
      <c r="R8178">
        <v>39796558</v>
      </c>
      <c r="S8178" t="s">
        <v>1880</v>
      </c>
      <c r="T8178" t="s">
        <v>17262</v>
      </c>
      <c r="U8178" s="75">
        <v>11760</v>
      </c>
      <c r="V8178">
        <v>0.78</v>
      </c>
      <c r="W8178">
        <v>9172.7999999999993</v>
      </c>
      <c r="AH8178" s="16"/>
      <c r="AI8178" t="s">
        <v>1375</v>
      </c>
    </row>
    <row r="8179" spans="1:35" x14ac:dyDescent="0.25">
      <c r="A8179" t="s">
        <v>17318</v>
      </c>
      <c r="B8179" s="1">
        <v>70</v>
      </c>
      <c r="C8179" t="s">
        <v>16776</v>
      </c>
      <c r="D8179">
        <v>12478768</v>
      </c>
      <c r="E8179" t="s">
        <v>17319</v>
      </c>
      <c r="F8179" t="s">
        <v>3576</v>
      </c>
      <c r="G8179" t="s">
        <v>1364</v>
      </c>
      <c r="H8179" s="3" t="s">
        <v>3521</v>
      </c>
      <c r="I8179">
        <v>2020</v>
      </c>
      <c r="J8179" s="15" t="s">
        <v>16980</v>
      </c>
      <c r="K8179">
        <v>2020</v>
      </c>
      <c r="L8179" t="s">
        <v>1367</v>
      </c>
      <c r="M8179" t="s">
        <v>16925</v>
      </c>
      <c r="N8179" t="s">
        <v>16926</v>
      </c>
      <c r="O8179">
        <v>26600000000</v>
      </c>
      <c r="P8179" t="s">
        <v>16927</v>
      </c>
      <c r="Q8179">
        <f t="shared" si="141"/>
        <v>300</v>
      </c>
      <c r="R8179">
        <v>39796558</v>
      </c>
      <c r="S8179" t="s">
        <v>1880</v>
      </c>
      <c r="T8179" t="s">
        <v>16986</v>
      </c>
      <c r="U8179" s="75">
        <v>300</v>
      </c>
      <c r="V8179">
        <v>0.78</v>
      </c>
      <c r="W8179">
        <v>234</v>
      </c>
      <c r="AH8179" s="16"/>
      <c r="AI8179" t="s">
        <v>1375</v>
      </c>
    </row>
    <row r="8180" spans="1:35" x14ac:dyDescent="0.25">
      <c r="A8180" t="s">
        <v>17320</v>
      </c>
      <c r="B8180" s="1">
        <v>70</v>
      </c>
      <c r="C8180" t="s">
        <v>16776</v>
      </c>
      <c r="D8180">
        <v>13633260</v>
      </c>
      <c r="E8180" t="s">
        <v>16955</v>
      </c>
      <c r="F8180" t="s">
        <v>1363</v>
      </c>
      <c r="G8180" t="s">
        <v>1391</v>
      </c>
      <c r="H8180" s="3" t="s">
        <v>7207</v>
      </c>
      <c r="I8180">
        <v>2020</v>
      </c>
      <c r="J8180" s="15" t="s">
        <v>7208</v>
      </c>
      <c r="K8180">
        <v>2020</v>
      </c>
      <c r="L8180" t="s">
        <v>1394</v>
      </c>
      <c r="M8180" t="s">
        <v>16925</v>
      </c>
      <c r="N8180" t="s">
        <v>17064</v>
      </c>
      <c r="O8180" t="s">
        <v>1408</v>
      </c>
      <c r="P8180" t="s">
        <v>16940</v>
      </c>
      <c r="Q8180">
        <f t="shared" si="141"/>
        <v>468</v>
      </c>
      <c r="R8180">
        <v>2937913</v>
      </c>
      <c r="S8180" t="s">
        <v>2477</v>
      </c>
      <c r="T8180" t="s">
        <v>1379</v>
      </c>
      <c r="U8180" s="75">
        <v>468</v>
      </c>
      <c r="V8180">
        <v>2.98</v>
      </c>
      <c r="W8180">
        <v>1394.64</v>
      </c>
      <c r="AH8180" s="16"/>
      <c r="AI8180" t="s">
        <v>1375</v>
      </c>
    </row>
    <row r="8181" spans="1:35" x14ac:dyDescent="0.25">
      <c r="A8181" t="s">
        <v>17321</v>
      </c>
      <c r="B8181" s="1">
        <v>70</v>
      </c>
      <c r="C8181" t="s">
        <v>16776</v>
      </c>
      <c r="D8181">
        <v>13633260</v>
      </c>
      <c r="E8181" t="s">
        <v>16955</v>
      </c>
      <c r="F8181" t="s">
        <v>1363</v>
      </c>
      <c r="G8181" t="s">
        <v>1391</v>
      </c>
      <c r="H8181" s="3" t="s">
        <v>7207</v>
      </c>
      <c r="I8181">
        <v>2020</v>
      </c>
      <c r="J8181" s="15" t="s">
        <v>7208</v>
      </c>
      <c r="K8181">
        <v>2020</v>
      </c>
      <c r="L8181" t="s">
        <v>1394</v>
      </c>
      <c r="M8181" t="s">
        <v>16925</v>
      </c>
      <c r="N8181" t="s">
        <v>17064</v>
      </c>
      <c r="O8181" t="s">
        <v>1408</v>
      </c>
      <c r="P8181" t="s">
        <v>16940</v>
      </c>
      <c r="Q8181">
        <f t="shared" si="141"/>
        <v>468</v>
      </c>
      <c r="R8181" t="s">
        <v>16799</v>
      </c>
      <c r="S8181" t="s">
        <v>16800</v>
      </c>
      <c r="T8181" t="s">
        <v>587</v>
      </c>
      <c r="U8181" s="75">
        <v>468</v>
      </c>
      <c r="V8181">
        <v>1</v>
      </c>
      <c r="W8181">
        <v>468</v>
      </c>
      <c r="AH8181" s="16"/>
      <c r="AI8181" t="s">
        <v>1375</v>
      </c>
    </row>
    <row r="8182" spans="1:35" x14ac:dyDescent="0.25">
      <c r="A8182" t="s">
        <v>17322</v>
      </c>
      <c r="B8182" s="1">
        <v>70</v>
      </c>
      <c r="C8182" t="s">
        <v>16776</v>
      </c>
      <c r="D8182">
        <v>12489808</v>
      </c>
      <c r="E8182" t="s">
        <v>16985</v>
      </c>
      <c r="F8182" t="s">
        <v>3576</v>
      </c>
      <c r="G8182" t="s">
        <v>1391</v>
      </c>
      <c r="H8182" s="3" t="s">
        <v>16980</v>
      </c>
      <c r="I8182">
        <v>2020</v>
      </c>
      <c r="J8182" s="15" t="s">
        <v>4810</v>
      </c>
      <c r="K8182">
        <v>2020</v>
      </c>
      <c r="L8182" t="s">
        <v>1367</v>
      </c>
      <c r="M8182" t="s">
        <v>16925</v>
      </c>
      <c r="N8182" t="s">
        <v>16926</v>
      </c>
      <c r="O8182">
        <v>26600000000</v>
      </c>
      <c r="P8182" t="s">
        <v>16940</v>
      </c>
      <c r="Q8182">
        <f t="shared" si="141"/>
        <v>100</v>
      </c>
      <c r="R8182">
        <v>39796558</v>
      </c>
      <c r="S8182" t="s">
        <v>1880</v>
      </c>
      <c r="T8182" t="s">
        <v>10109</v>
      </c>
      <c r="U8182" s="75">
        <v>100</v>
      </c>
      <c r="V8182">
        <v>0.78</v>
      </c>
      <c r="W8182">
        <v>78</v>
      </c>
      <c r="AH8182" s="16"/>
      <c r="AI8182" t="s">
        <v>1375</v>
      </c>
    </row>
    <row r="8183" spans="1:35" x14ac:dyDescent="0.25">
      <c r="A8183" t="s">
        <v>17323</v>
      </c>
      <c r="B8183" s="1">
        <v>70</v>
      </c>
      <c r="C8183" t="s">
        <v>16776</v>
      </c>
      <c r="D8183">
        <v>12512664</v>
      </c>
      <c r="E8183" t="s">
        <v>17324</v>
      </c>
      <c r="F8183" t="s">
        <v>3576</v>
      </c>
      <c r="G8183" t="s">
        <v>1364</v>
      </c>
      <c r="H8183" s="3" t="s">
        <v>6957</v>
      </c>
      <c r="I8183">
        <v>2020</v>
      </c>
      <c r="J8183" s="15" t="s">
        <v>6958</v>
      </c>
      <c r="K8183">
        <v>2020</v>
      </c>
      <c r="L8183" t="s">
        <v>1367</v>
      </c>
      <c r="M8183" t="s">
        <v>16925</v>
      </c>
      <c r="N8183" t="s">
        <v>16926</v>
      </c>
      <c r="O8183">
        <v>26600000000</v>
      </c>
      <c r="P8183" t="s">
        <v>16927</v>
      </c>
      <c r="Q8183">
        <f t="shared" si="141"/>
        <v>4000</v>
      </c>
      <c r="R8183">
        <v>39796558</v>
      </c>
      <c r="S8183" t="s">
        <v>1880</v>
      </c>
      <c r="T8183" t="s">
        <v>16986</v>
      </c>
      <c r="U8183" s="75">
        <v>4000</v>
      </c>
      <c r="V8183">
        <v>0.78</v>
      </c>
      <c r="W8183">
        <v>3120</v>
      </c>
      <c r="AH8183" s="16"/>
      <c r="AI8183" t="s">
        <v>1375</v>
      </c>
    </row>
    <row r="8184" spans="1:35" x14ac:dyDescent="0.25">
      <c r="A8184" t="s">
        <v>17325</v>
      </c>
      <c r="B8184" s="1">
        <v>70</v>
      </c>
      <c r="C8184" t="s">
        <v>16776</v>
      </c>
      <c r="D8184">
        <v>14718057</v>
      </c>
      <c r="E8184" t="s">
        <v>17326</v>
      </c>
      <c r="F8184" t="s">
        <v>1363</v>
      </c>
      <c r="G8184" t="s">
        <v>1391</v>
      </c>
      <c r="H8184" s="3" t="s">
        <v>1400</v>
      </c>
      <c r="I8184">
        <v>2021</v>
      </c>
      <c r="J8184" s="15" t="s">
        <v>1386</v>
      </c>
      <c r="K8184">
        <v>2021</v>
      </c>
      <c r="L8184" t="s">
        <v>1394</v>
      </c>
      <c r="M8184" t="s">
        <v>16925</v>
      </c>
      <c r="N8184" t="s">
        <v>17064</v>
      </c>
      <c r="O8184" t="s">
        <v>1408</v>
      </c>
      <c r="P8184" t="s">
        <v>16940</v>
      </c>
      <c r="Q8184">
        <f t="shared" si="141"/>
        <v>12135</v>
      </c>
      <c r="R8184" t="s">
        <v>16799</v>
      </c>
      <c r="S8184" t="s">
        <v>16800</v>
      </c>
      <c r="T8184" t="s">
        <v>587</v>
      </c>
      <c r="U8184" s="75">
        <v>12135</v>
      </c>
      <c r="V8184">
        <v>0.75</v>
      </c>
      <c r="W8184">
        <v>9101.25</v>
      </c>
      <c r="AH8184" s="16"/>
      <c r="AI8184" t="s">
        <v>1375</v>
      </c>
    </row>
    <row r="8185" spans="1:35" x14ac:dyDescent="0.25">
      <c r="A8185" t="s">
        <v>17327</v>
      </c>
      <c r="B8185" s="1">
        <v>70</v>
      </c>
      <c r="C8185" t="s">
        <v>16776</v>
      </c>
      <c r="D8185">
        <v>14718057</v>
      </c>
      <c r="E8185" t="s">
        <v>17326</v>
      </c>
      <c r="F8185" t="s">
        <v>1363</v>
      </c>
      <c r="G8185" t="s">
        <v>1391</v>
      </c>
      <c r="H8185" s="3" t="s">
        <v>1400</v>
      </c>
      <c r="I8185">
        <v>2021</v>
      </c>
      <c r="J8185" s="15" t="s">
        <v>1386</v>
      </c>
      <c r="K8185">
        <v>2021</v>
      </c>
      <c r="L8185" t="s">
        <v>1394</v>
      </c>
      <c r="M8185" t="s">
        <v>16925</v>
      </c>
      <c r="N8185" t="s">
        <v>17064</v>
      </c>
      <c r="O8185" t="s">
        <v>1408</v>
      </c>
      <c r="P8185" t="s">
        <v>16940</v>
      </c>
      <c r="Q8185">
        <f t="shared" si="141"/>
        <v>12135</v>
      </c>
      <c r="R8185">
        <v>39796558</v>
      </c>
      <c r="S8185" t="s">
        <v>1880</v>
      </c>
      <c r="T8185" t="s">
        <v>16957</v>
      </c>
      <c r="U8185" s="75">
        <v>12135</v>
      </c>
      <c r="V8185">
        <v>0.79</v>
      </c>
      <c r="W8185">
        <v>9586.65</v>
      </c>
      <c r="AH8185" s="16"/>
      <c r="AI8185" t="s">
        <v>1375</v>
      </c>
    </row>
    <row r="8186" spans="1:35" x14ac:dyDescent="0.25">
      <c r="A8186" t="s">
        <v>17328</v>
      </c>
      <c r="B8186" s="1">
        <v>70</v>
      </c>
      <c r="C8186" t="s">
        <v>16776</v>
      </c>
      <c r="D8186">
        <v>14763389</v>
      </c>
      <c r="E8186" t="s">
        <v>16955</v>
      </c>
      <c r="F8186" t="s">
        <v>1363</v>
      </c>
      <c r="G8186" t="s">
        <v>1391</v>
      </c>
      <c r="H8186" s="3" t="s">
        <v>4582</v>
      </c>
      <c r="I8186">
        <v>2021</v>
      </c>
      <c r="J8186" s="15" t="s">
        <v>2682</v>
      </c>
      <c r="K8186">
        <v>2021</v>
      </c>
      <c r="L8186" t="s">
        <v>1394</v>
      </c>
      <c r="M8186" t="s">
        <v>16925</v>
      </c>
      <c r="N8186" t="s">
        <v>17064</v>
      </c>
      <c r="O8186" t="s">
        <v>1408</v>
      </c>
      <c r="P8186" t="s">
        <v>16940</v>
      </c>
      <c r="Q8186">
        <f t="shared" si="141"/>
        <v>353</v>
      </c>
      <c r="R8186">
        <v>39796558</v>
      </c>
      <c r="S8186" t="s">
        <v>1880</v>
      </c>
      <c r="T8186" t="s">
        <v>587</v>
      </c>
      <c r="U8186" s="75">
        <v>353</v>
      </c>
      <c r="V8186">
        <v>0.79</v>
      </c>
      <c r="W8186">
        <v>278.87</v>
      </c>
      <c r="AH8186" s="16"/>
      <c r="AI8186" t="s">
        <v>1375</v>
      </c>
    </row>
    <row r="8187" spans="1:35" x14ac:dyDescent="0.25">
      <c r="A8187" t="s">
        <v>17329</v>
      </c>
      <c r="B8187" s="1">
        <v>70</v>
      </c>
      <c r="C8187" t="s">
        <v>16776</v>
      </c>
      <c r="D8187">
        <v>14763389</v>
      </c>
      <c r="E8187" t="s">
        <v>16955</v>
      </c>
      <c r="F8187" t="s">
        <v>1363</v>
      </c>
      <c r="G8187" t="s">
        <v>1391</v>
      </c>
      <c r="H8187" s="3" t="s">
        <v>4582</v>
      </c>
      <c r="I8187">
        <v>2021</v>
      </c>
      <c r="J8187" s="15" t="s">
        <v>2682</v>
      </c>
      <c r="K8187">
        <v>2021</v>
      </c>
      <c r="L8187" t="s">
        <v>1394</v>
      </c>
      <c r="M8187" t="s">
        <v>16925</v>
      </c>
      <c r="N8187" t="s">
        <v>17064</v>
      </c>
      <c r="O8187" t="s">
        <v>1408</v>
      </c>
      <c r="P8187" t="s">
        <v>16940</v>
      </c>
      <c r="Q8187">
        <f t="shared" si="141"/>
        <v>353</v>
      </c>
      <c r="R8187" t="s">
        <v>16799</v>
      </c>
      <c r="S8187" t="s">
        <v>16800</v>
      </c>
      <c r="T8187" t="s">
        <v>587</v>
      </c>
      <c r="U8187" s="75">
        <v>353</v>
      </c>
      <c r="V8187">
        <v>0.75</v>
      </c>
      <c r="W8187">
        <v>264.75</v>
      </c>
      <c r="AH8187" s="16"/>
      <c r="AI8187" t="s">
        <v>1375</v>
      </c>
    </row>
    <row r="8188" spans="1:35" x14ac:dyDescent="0.25">
      <c r="A8188" t="s">
        <v>17330</v>
      </c>
      <c r="B8188" s="1">
        <v>70</v>
      </c>
      <c r="C8188" t="s">
        <v>16776</v>
      </c>
      <c r="D8188">
        <v>14502925</v>
      </c>
      <c r="E8188" t="s">
        <v>17139</v>
      </c>
      <c r="F8188" t="s">
        <v>1363</v>
      </c>
      <c r="G8188" t="s">
        <v>1391</v>
      </c>
      <c r="H8188" s="3" t="s">
        <v>5007</v>
      </c>
      <c r="I8188">
        <v>2021</v>
      </c>
      <c r="J8188" s="15" t="s">
        <v>5069</v>
      </c>
      <c r="K8188">
        <v>2021</v>
      </c>
      <c r="L8188" t="s">
        <v>1394</v>
      </c>
      <c r="M8188" t="s">
        <v>16925</v>
      </c>
      <c r="N8188" t="s">
        <v>17064</v>
      </c>
      <c r="O8188" t="s">
        <v>1408</v>
      </c>
      <c r="P8188" t="s">
        <v>16940</v>
      </c>
      <c r="Q8188">
        <f t="shared" si="141"/>
        <v>1500</v>
      </c>
      <c r="R8188" t="s">
        <v>16799</v>
      </c>
      <c r="S8188" t="s">
        <v>16800</v>
      </c>
      <c r="T8188" t="s">
        <v>587</v>
      </c>
      <c r="U8188" s="75">
        <v>1500</v>
      </c>
      <c r="V8188">
        <v>0.8</v>
      </c>
      <c r="W8188">
        <v>1200</v>
      </c>
      <c r="AH8188" s="16"/>
      <c r="AI8188" t="s">
        <v>1375</v>
      </c>
    </row>
    <row r="8189" spans="1:35" x14ac:dyDescent="0.25">
      <c r="A8189" t="s">
        <v>17331</v>
      </c>
      <c r="B8189" s="1">
        <v>70</v>
      </c>
      <c r="C8189" t="s">
        <v>16776</v>
      </c>
      <c r="D8189">
        <v>14502925</v>
      </c>
      <c r="E8189" t="s">
        <v>17139</v>
      </c>
      <c r="F8189" t="s">
        <v>1363</v>
      </c>
      <c r="G8189" t="s">
        <v>1391</v>
      </c>
      <c r="H8189" s="3" t="s">
        <v>5007</v>
      </c>
      <c r="I8189">
        <v>2021</v>
      </c>
      <c r="J8189" s="15" t="s">
        <v>5069</v>
      </c>
      <c r="K8189">
        <v>2021</v>
      </c>
      <c r="L8189" t="s">
        <v>1394</v>
      </c>
      <c r="M8189" t="s">
        <v>16925</v>
      </c>
      <c r="N8189" t="s">
        <v>17064</v>
      </c>
      <c r="O8189" t="s">
        <v>1408</v>
      </c>
      <c r="P8189" t="s">
        <v>16940</v>
      </c>
      <c r="Q8189">
        <f t="shared" si="141"/>
        <v>1500</v>
      </c>
      <c r="R8189">
        <v>39796558</v>
      </c>
      <c r="S8189" t="s">
        <v>1880</v>
      </c>
      <c r="T8189" t="s">
        <v>17332</v>
      </c>
      <c r="U8189" s="75">
        <v>1500</v>
      </c>
      <c r="V8189">
        <v>0.83</v>
      </c>
      <c r="W8189">
        <v>1245</v>
      </c>
      <c r="AH8189" s="16"/>
      <c r="AI8189" t="s">
        <v>1375</v>
      </c>
    </row>
    <row r="8190" spans="1:35" x14ac:dyDescent="0.25">
      <c r="A8190" t="s">
        <v>17333</v>
      </c>
      <c r="B8190" s="1">
        <v>70</v>
      </c>
      <c r="C8190" t="s">
        <v>16776</v>
      </c>
      <c r="D8190">
        <v>14502925</v>
      </c>
      <c r="E8190" t="s">
        <v>17139</v>
      </c>
      <c r="F8190" t="s">
        <v>1363</v>
      </c>
      <c r="G8190" t="s">
        <v>1391</v>
      </c>
      <c r="H8190" s="3" t="s">
        <v>5007</v>
      </c>
      <c r="I8190">
        <v>2021</v>
      </c>
      <c r="J8190" s="15" t="s">
        <v>5069</v>
      </c>
      <c r="K8190">
        <v>2021</v>
      </c>
      <c r="L8190" t="s">
        <v>1394</v>
      </c>
      <c r="M8190" t="s">
        <v>16925</v>
      </c>
      <c r="N8190" t="s">
        <v>17064</v>
      </c>
      <c r="O8190" t="s">
        <v>1408</v>
      </c>
      <c r="P8190" t="s">
        <v>16940</v>
      </c>
      <c r="Q8190">
        <f t="shared" si="141"/>
        <v>1500</v>
      </c>
      <c r="R8190">
        <v>2937913</v>
      </c>
      <c r="S8190" t="s">
        <v>2477</v>
      </c>
      <c r="T8190" t="s">
        <v>6601</v>
      </c>
      <c r="U8190" s="75">
        <v>1500</v>
      </c>
      <c r="V8190">
        <v>2.98</v>
      </c>
      <c r="W8190">
        <v>4470</v>
      </c>
      <c r="AH8190" s="16"/>
      <c r="AI8190" t="s">
        <v>1375</v>
      </c>
    </row>
    <row r="8191" spans="1:35" x14ac:dyDescent="0.25">
      <c r="A8191" t="s">
        <v>17334</v>
      </c>
      <c r="B8191" s="1">
        <v>70</v>
      </c>
      <c r="C8191" t="s">
        <v>16776</v>
      </c>
      <c r="D8191">
        <v>14308770</v>
      </c>
      <c r="E8191" t="s">
        <v>17335</v>
      </c>
      <c r="F8191" t="s">
        <v>1363</v>
      </c>
      <c r="G8191" t="s">
        <v>1364</v>
      </c>
      <c r="H8191" s="3" t="s">
        <v>12422</v>
      </c>
      <c r="I8191">
        <v>2021</v>
      </c>
      <c r="J8191" s="15" t="s">
        <v>17271</v>
      </c>
      <c r="K8191">
        <v>2021</v>
      </c>
      <c r="L8191" t="s">
        <v>1367</v>
      </c>
      <c r="M8191" t="s">
        <v>16925</v>
      </c>
      <c r="N8191" t="s">
        <v>16926</v>
      </c>
      <c r="O8191">
        <v>26600000000</v>
      </c>
      <c r="P8191" t="s">
        <v>16927</v>
      </c>
      <c r="Q8191">
        <f t="shared" si="141"/>
        <v>28100</v>
      </c>
      <c r="R8191">
        <v>2937913</v>
      </c>
      <c r="S8191" t="s">
        <v>2477</v>
      </c>
      <c r="T8191" t="s">
        <v>1379</v>
      </c>
      <c r="U8191" s="75">
        <v>28100</v>
      </c>
      <c r="V8191">
        <v>3.1</v>
      </c>
      <c r="W8191">
        <v>87110</v>
      </c>
      <c r="AH8191" s="16"/>
      <c r="AI8191" t="s">
        <v>1375</v>
      </c>
    </row>
    <row r="8192" spans="1:35" x14ac:dyDescent="0.25">
      <c r="A8192" t="s">
        <v>17336</v>
      </c>
      <c r="B8192" s="1">
        <v>70</v>
      </c>
      <c r="C8192" t="s">
        <v>16776</v>
      </c>
      <c r="D8192">
        <v>14308770</v>
      </c>
      <c r="E8192" t="s">
        <v>17335</v>
      </c>
      <c r="F8192" t="s">
        <v>1363</v>
      </c>
      <c r="G8192" t="s">
        <v>1364</v>
      </c>
      <c r="H8192" s="3" t="s">
        <v>12422</v>
      </c>
      <c r="I8192">
        <v>2021</v>
      </c>
      <c r="J8192" s="15" t="s">
        <v>17271</v>
      </c>
      <c r="K8192">
        <v>2021</v>
      </c>
      <c r="L8192" t="s">
        <v>1367</v>
      </c>
      <c r="M8192" t="s">
        <v>16925</v>
      </c>
      <c r="N8192" t="s">
        <v>16926</v>
      </c>
      <c r="O8192">
        <v>26600000000</v>
      </c>
      <c r="P8192" t="s">
        <v>16927</v>
      </c>
      <c r="Q8192">
        <f t="shared" si="141"/>
        <v>28100</v>
      </c>
      <c r="R8192" t="s">
        <v>16799</v>
      </c>
      <c r="S8192" t="s">
        <v>16800</v>
      </c>
      <c r="T8192" t="s">
        <v>587</v>
      </c>
      <c r="U8192" s="75">
        <v>28100</v>
      </c>
      <c r="V8192">
        <v>0.84</v>
      </c>
      <c r="W8192">
        <v>23604</v>
      </c>
      <c r="AH8192" s="16"/>
      <c r="AI8192" t="s">
        <v>1375</v>
      </c>
    </row>
    <row r="8193" spans="1:35" x14ac:dyDescent="0.25">
      <c r="A8193" t="s">
        <v>17337</v>
      </c>
      <c r="B8193" s="1">
        <v>70</v>
      </c>
      <c r="C8193" t="s">
        <v>16776</v>
      </c>
      <c r="D8193">
        <v>14308770</v>
      </c>
      <c r="E8193" t="s">
        <v>17335</v>
      </c>
      <c r="F8193" t="s">
        <v>1363</v>
      </c>
      <c r="G8193" t="s">
        <v>1364</v>
      </c>
      <c r="H8193" s="3" t="s">
        <v>12422</v>
      </c>
      <c r="I8193">
        <v>2021</v>
      </c>
      <c r="J8193" s="15" t="s">
        <v>17271</v>
      </c>
      <c r="K8193">
        <v>2021</v>
      </c>
      <c r="L8193" t="s">
        <v>1367</v>
      </c>
      <c r="M8193" t="s">
        <v>16925</v>
      </c>
      <c r="N8193" t="s">
        <v>16926</v>
      </c>
      <c r="O8193">
        <v>26600000000</v>
      </c>
      <c r="P8193" t="s">
        <v>16927</v>
      </c>
      <c r="Q8193">
        <f t="shared" si="141"/>
        <v>28100</v>
      </c>
      <c r="R8193">
        <v>15020126</v>
      </c>
      <c r="S8193" t="s">
        <v>17179</v>
      </c>
      <c r="T8193" t="s">
        <v>17338</v>
      </c>
      <c r="U8193" s="75">
        <v>28100</v>
      </c>
      <c r="V8193">
        <v>2.5</v>
      </c>
      <c r="W8193">
        <v>70250</v>
      </c>
      <c r="AH8193" s="16"/>
      <c r="AI8193" t="s">
        <v>1375</v>
      </c>
    </row>
    <row r="8194" spans="1:35" x14ac:dyDescent="0.25">
      <c r="A8194" t="s">
        <v>17339</v>
      </c>
      <c r="B8194" s="1">
        <v>70</v>
      </c>
      <c r="C8194" t="s">
        <v>16776</v>
      </c>
      <c r="D8194">
        <v>14308770</v>
      </c>
      <c r="E8194" t="s">
        <v>17335</v>
      </c>
      <c r="F8194" t="s">
        <v>1363</v>
      </c>
      <c r="G8194" t="s">
        <v>1364</v>
      </c>
      <c r="H8194" s="3" t="s">
        <v>12422</v>
      </c>
      <c r="I8194">
        <v>2021</v>
      </c>
      <c r="J8194" s="15" t="s">
        <v>17271</v>
      </c>
      <c r="K8194">
        <v>2021</v>
      </c>
      <c r="L8194" t="s">
        <v>1367</v>
      </c>
      <c r="M8194" t="s">
        <v>16925</v>
      </c>
      <c r="N8194" t="s">
        <v>16926</v>
      </c>
      <c r="O8194">
        <v>26600000000</v>
      </c>
      <c r="P8194" t="s">
        <v>16927</v>
      </c>
      <c r="Q8194">
        <f t="shared" ref="Q8194:Q8257" si="142">U8194</f>
        <v>28100</v>
      </c>
      <c r="R8194">
        <v>45334544</v>
      </c>
      <c r="S8194" t="s">
        <v>2480</v>
      </c>
      <c r="T8194" t="s">
        <v>16860</v>
      </c>
      <c r="U8194" s="75">
        <v>28100</v>
      </c>
      <c r="V8194">
        <v>3.2</v>
      </c>
      <c r="W8194">
        <v>89920</v>
      </c>
      <c r="AH8194" s="16"/>
      <c r="AI8194" t="s">
        <v>1375</v>
      </c>
    </row>
    <row r="8195" spans="1:35" x14ac:dyDescent="0.25">
      <c r="A8195" t="s">
        <v>17340</v>
      </c>
      <c r="B8195" s="1">
        <v>70</v>
      </c>
      <c r="C8195" t="s">
        <v>16776</v>
      </c>
      <c r="D8195">
        <v>14308770</v>
      </c>
      <c r="E8195" t="s">
        <v>17335</v>
      </c>
      <c r="F8195" t="s">
        <v>1363</v>
      </c>
      <c r="G8195" t="s">
        <v>1364</v>
      </c>
      <c r="H8195" s="3" t="s">
        <v>12422</v>
      </c>
      <c r="I8195">
        <v>2021</v>
      </c>
      <c r="J8195" s="15" t="s">
        <v>17271</v>
      </c>
      <c r="K8195">
        <v>2021</v>
      </c>
      <c r="L8195" t="s">
        <v>1367</v>
      </c>
      <c r="M8195" t="s">
        <v>16925</v>
      </c>
      <c r="N8195" t="s">
        <v>16926</v>
      </c>
      <c r="O8195">
        <v>26600000000</v>
      </c>
      <c r="P8195" t="s">
        <v>16927</v>
      </c>
      <c r="Q8195">
        <f t="shared" si="142"/>
        <v>28100</v>
      </c>
      <c r="R8195">
        <v>39796558</v>
      </c>
      <c r="S8195" t="s">
        <v>1880</v>
      </c>
      <c r="T8195" t="s">
        <v>1379</v>
      </c>
      <c r="U8195" s="75">
        <v>28100</v>
      </c>
      <c r="V8195">
        <v>0.83</v>
      </c>
      <c r="W8195">
        <v>23323</v>
      </c>
      <c r="AH8195" s="16"/>
      <c r="AI8195" t="s">
        <v>1375</v>
      </c>
    </row>
    <row r="8196" spans="1:35" x14ac:dyDescent="0.25">
      <c r="A8196" t="s">
        <v>17341</v>
      </c>
      <c r="B8196" s="1">
        <v>70</v>
      </c>
      <c r="C8196" t="s">
        <v>16776</v>
      </c>
      <c r="D8196">
        <v>14319438</v>
      </c>
      <c r="E8196" t="s">
        <v>17087</v>
      </c>
      <c r="F8196" t="s">
        <v>1363</v>
      </c>
      <c r="G8196" t="s">
        <v>1391</v>
      </c>
      <c r="H8196" s="3" t="s">
        <v>12422</v>
      </c>
      <c r="I8196">
        <v>2021</v>
      </c>
      <c r="J8196" s="15" t="s">
        <v>17271</v>
      </c>
      <c r="K8196">
        <v>2021</v>
      </c>
      <c r="L8196" t="s">
        <v>1367</v>
      </c>
      <c r="M8196" t="s">
        <v>16925</v>
      </c>
      <c r="N8196" t="s">
        <v>16926</v>
      </c>
      <c r="O8196">
        <v>26600000000</v>
      </c>
      <c r="P8196" t="s">
        <v>16940</v>
      </c>
      <c r="Q8196">
        <f t="shared" si="142"/>
        <v>2400</v>
      </c>
      <c r="R8196">
        <v>39796558</v>
      </c>
      <c r="S8196" t="s">
        <v>1880</v>
      </c>
      <c r="T8196" t="s">
        <v>1379</v>
      </c>
      <c r="U8196" s="75">
        <v>2400</v>
      </c>
      <c r="V8196">
        <v>0.85</v>
      </c>
      <c r="W8196">
        <v>2040</v>
      </c>
      <c r="AH8196" s="16"/>
      <c r="AI8196" t="s">
        <v>1375</v>
      </c>
    </row>
    <row r="8197" spans="1:35" x14ac:dyDescent="0.25">
      <c r="A8197" t="s">
        <v>17342</v>
      </c>
      <c r="B8197" s="1">
        <v>70</v>
      </c>
      <c r="C8197" t="s">
        <v>16776</v>
      </c>
      <c r="D8197">
        <v>14319438</v>
      </c>
      <c r="E8197" t="s">
        <v>17087</v>
      </c>
      <c r="F8197" t="s">
        <v>1363</v>
      </c>
      <c r="G8197" t="s">
        <v>1391</v>
      </c>
      <c r="H8197" s="3" t="s">
        <v>12422</v>
      </c>
      <c r="I8197">
        <v>2021</v>
      </c>
      <c r="J8197" s="15" t="s">
        <v>17271</v>
      </c>
      <c r="K8197">
        <v>2021</v>
      </c>
      <c r="L8197" t="s">
        <v>1367</v>
      </c>
      <c r="M8197" t="s">
        <v>16925</v>
      </c>
      <c r="N8197" t="s">
        <v>16926</v>
      </c>
      <c r="O8197">
        <v>26600000000</v>
      </c>
      <c r="P8197" t="s">
        <v>16940</v>
      </c>
      <c r="Q8197">
        <f t="shared" si="142"/>
        <v>2400</v>
      </c>
      <c r="R8197">
        <v>2937913</v>
      </c>
      <c r="S8197" t="s">
        <v>2477</v>
      </c>
      <c r="T8197" t="s">
        <v>17343</v>
      </c>
      <c r="U8197" s="75">
        <v>2400</v>
      </c>
      <c r="V8197">
        <v>2.98</v>
      </c>
      <c r="W8197">
        <v>7152</v>
      </c>
      <c r="AH8197" s="16"/>
      <c r="AI8197" t="s">
        <v>1375</v>
      </c>
    </row>
    <row r="8198" spans="1:35" x14ac:dyDescent="0.25">
      <c r="A8198" t="s">
        <v>17344</v>
      </c>
      <c r="B8198" s="1">
        <v>70</v>
      </c>
      <c r="C8198" t="s">
        <v>16776</v>
      </c>
      <c r="D8198">
        <v>14319438</v>
      </c>
      <c r="E8198" t="s">
        <v>17087</v>
      </c>
      <c r="F8198" t="s">
        <v>1363</v>
      </c>
      <c r="G8198" t="s">
        <v>1391</v>
      </c>
      <c r="H8198" s="3" t="s">
        <v>12422</v>
      </c>
      <c r="I8198">
        <v>2021</v>
      </c>
      <c r="J8198" s="15" t="s">
        <v>17271</v>
      </c>
      <c r="K8198">
        <v>2021</v>
      </c>
      <c r="L8198" t="s">
        <v>1367</v>
      </c>
      <c r="M8198" t="s">
        <v>16925</v>
      </c>
      <c r="N8198" t="s">
        <v>16926</v>
      </c>
      <c r="O8198">
        <v>26600000000</v>
      </c>
      <c r="P8198" t="s">
        <v>16940</v>
      </c>
      <c r="Q8198">
        <f t="shared" si="142"/>
        <v>2400</v>
      </c>
      <c r="R8198" t="s">
        <v>16799</v>
      </c>
      <c r="S8198" t="s">
        <v>16800</v>
      </c>
      <c r="T8198" t="s">
        <v>587</v>
      </c>
      <c r="U8198" s="75">
        <v>2400</v>
      </c>
      <c r="V8198">
        <v>0.84</v>
      </c>
      <c r="W8198">
        <v>2016</v>
      </c>
      <c r="AH8198" s="16"/>
      <c r="AI8198" t="s">
        <v>1375</v>
      </c>
    </row>
    <row r="8199" spans="1:35" x14ac:dyDescent="0.25">
      <c r="A8199" t="s">
        <v>17345</v>
      </c>
      <c r="B8199" s="1">
        <v>70</v>
      </c>
      <c r="C8199" t="s">
        <v>16776</v>
      </c>
      <c r="D8199">
        <v>14799022</v>
      </c>
      <c r="E8199" t="s">
        <v>17346</v>
      </c>
      <c r="F8199" t="s">
        <v>1363</v>
      </c>
      <c r="G8199" t="s">
        <v>1391</v>
      </c>
      <c r="H8199" s="3" t="s">
        <v>2014</v>
      </c>
      <c r="I8199">
        <v>2021</v>
      </c>
      <c r="J8199" s="15" t="s">
        <v>4569</v>
      </c>
      <c r="K8199">
        <v>2021</v>
      </c>
      <c r="L8199" t="s">
        <v>1394</v>
      </c>
      <c r="M8199" t="s">
        <v>16925</v>
      </c>
      <c r="N8199" t="s">
        <v>17064</v>
      </c>
      <c r="O8199" t="s">
        <v>1408</v>
      </c>
      <c r="P8199" t="s">
        <v>16940</v>
      </c>
      <c r="Q8199">
        <f t="shared" si="142"/>
        <v>1500</v>
      </c>
      <c r="R8199">
        <v>39796558</v>
      </c>
      <c r="S8199" t="s">
        <v>1880</v>
      </c>
      <c r="T8199" t="s">
        <v>16957</v>
      </c>
      <c r="U8199" s="75">
        <v>1500</v>
      </c>
      <c r="V8199">
        <v>0.73</v>
      </c>
      <c r="W8199">
        <v>1095</v>
      </c>
      <c r="AH8199" s="16"/>
      <c r="AI8199" t="s">
        <v>1375</v>
      </c>
    </row>
    <row r="8200" spans="1:35" x14ac:dyDescent="0.25">
      <c r="A8200" t="s">
        <v>17347</v>
      </c>
      <c r="B8200" s="1">
        <v>70</v>
      </c>
      <c r="C8200" t="s">
        <v>16776</v>
      </c>
      <c r="D8200">
        <v>13684043</v>
      </c>
      <c r="E8200" t="s">
        <v>17348</v>
      </c>
      <c r="F8200" t="s">
        <v>1363</v>
      </c>
      <c r="G8200" t="s">
        <v>1391</v>
      </c>
      <c r="H8200" s="3" t="s">
        <v>10533</v>
      </c>
      <c r="I8200">
        <v>2020</v>
      </c>
      <c r="J8200" s="15" t="s">
        <v>8622</v>
      </c>
      <c r="K8200">
        <v>2020</v>
      </c>
      <c r="L8200" t="s">
        <v>1394</v>
      </c>
      <c r="M8200" t="s">
        <v>16925</v>
      </c>
      <c r="N8200" t="s">
        <v>17064</v>
      </c>
      <c r="O8200" t="s">
        <v>1408</v>
      </c>
      <c r="P8200" t="s">
        <v>16940</v>
      </c>
      <c r="Q8200">
        <f t="shared" si="142"/>
        <v>4100</v>
      </c>
      <c r="R8200" t="s">
        <v>16799</v>
      </c>
      <c r="S8200" t="s">
        <v>16800</v>
      </c>
      <c r="T8200" t="s">
        <v>587</v>
      </c>
      <c r="U8200" s="75">
        <v>4100</v>
      </c>
      <c r="V8200">
        <v>1</v>
      </c>
      <c r="W8200">
        <v>4100</v>
      </c>
      <c r="AH8200" s="16"/>
      <c r="AI8200" t="s">
        <v>1375</v>
      </c>
    </row>
    <row r="8201" spans="1:35" x14ac:dyDescent="0.25">
      <c r="A8201" t="s">
        <v>17349</v>
      </c>
      <c r="B8201" s="1">
        <v>70</v>
      </c>
      <c r="C8201" t="s">
        <v>16776</v>
      </c>
      <c r="D8201">
        <v>14986221</v>
      </c>
      <c r="E8201" t="s">
        <v>17199</v>
      </c>
      <c r="F8201" t="s">
        <v>1363</v>
      </c>
      <c r="G8201" t="s">
        <v>1391</v>
      </c>
      <c r="H8201" s="3" t="s">
        <v>10173</v>
      </c>
      <c r="I8201">
        <v>2021</v>
      </c>
      <c r="J8201" s="15" t="s">
        <v>4029</v>
      </c>
      <c r="K8201">
        <v>2021</v>
      </c>
      <c r="L8201" t="s">
        <v>1394</v>
      </c>
      <c r="M8201" t="s">
        <v>16925</v>
      </c>
      <c r="N8201" t="s">
        <v>17064</v>
      </c>
      <c r="O8201" t="s">
        <v>1408</v>
      </c>
      <c r="P8201" t="s">
        <v>16940</v>
      </c>
      <c r="Q8201">
        <f t="shared" si="142"/>
        <v>1320</v>
      </c>
      <c r="R8201">
        <v>39796558</v>
      </c>
      <c r="S8201" t="s">
        <v>1880</v>
      </c>
      <c r="T8201" t="s">
        <v>587</v>
      </c>
      <c r="U8201" s="75">
        <v>1320</v>
      </c>
      <c r="V8201">
        <v>0.27</v>
      </c>
      <c r="W8201">
        <v>356.4</v>
      </c>
      <c r="AH8201" s="16"/>
      <c r="AI8201" t="s">
        <v>1375</v>
      </c>
    </row>
    <row r="8202" spans="1:35" x14ac:dyDescent="0.25">
      <c r="A8202" t="s">
        <v>17350</v>
      </c>
      <c r="B8202" s="1">
        <v>70</v>
      </c>
      <c r="C8202" t="s">
        <v>16776</v>
      </c>
      <c r="D8202">
        <v>14820528</v>
      </c>
      <c r="E8202" t="s">
        <v>16955</v>
      </c>
      <c r="F8202" t="s">
        <v>1363</v>
      </c>
      <c r="G8202" t="s">
        <v>1391</v>
      </c>
      <c r="H8202" s="3" t="s">
        <v>3571</v>
      </c>
      <c r="I8202">
        <v>2021</v>
      </c>
      <c r="J8202" s="15" t="s">
        <v>4065</v>
      </c>
      <c r="K8202">
        <v>2021</v>
      </c>
      <c r="L8202" t="s">
        <v>1394</v>
      </c>
      <c r="M8202" t="s">
        <v>16925</v>
      </c>
      <c r="N8202" t="s">
        <v>17064</v>
      </c>
      <c r="O8202" t="s">
        <v>1408</v>
      </c>
      <c r="P8202" t="s">
        <v>16940</v>
      </c>
      <c r="Q8202">
        <f t="shared" si="142"/>
        <v>353</v>
      </c>
      <c r="R8202">
        <v>39796558</v>
      </c>
      <c r="S8202" t="s">
        <v>1880</v>
      </c>
      <c r="T8202" t="s">
        <v>16957</v>
      </c>
      <c r="U8202" s="75">
        <v>353</v>
      </c>
      <c r="V8202">
        <v>0.73</v>
      </c>
      <c r="W8202">
        <v>257.69</v>
      </c>
      <c r="AH8202" s="16"/>
      <c r="AI8202" t="s">
        <v>1375</v>
      </c>
    </row>
    <row r="8203" spans="1:35" x14ac:dyDescent="0.25">
      <c r="A8203" t="s">
        <v>17351</v>
      </c>
      <c r="B8203" s="1">
        <v>70</v>
      </c>
      <c r="C8203" t="s">
        <v>16776</v>
      </c>
      <c r="D8203">
        <v>15422291</v>
      </c>
      <c r="E8203" t="s">
        <v>17087</v>
      </c>
      <c r="F8203" t="s">
        <v>1363</v>
      </c>
      <c r="G8203" t="s">
        <v>1391</v>
      </c>
      <c r="H8203" s="3" t="s">
        <v>1677</v>
      </c>
      <c r="I8203">
        <v>2021</v>
      </c>
      <c r="J8203" s="15" t="s">
        <v>1678</v>
      </c>
      <c r="K8203">
        <v>2021</v>
      </c>
      <c r="L8203" t="s">
        <v>1394</v>
      </c>
      <c r="M8203" t="s">
        <v>16925</v>
      </c>
      <c r="N8203" t="s">
        <v>17064</v>
      </c>
      <c r="O8203" t="s">
        <v>1408</v>
      </c>
      <c r="P8203" t="s">
        <v>16940</v>
      </c>
      <c r="Q8203">
        <f t="shared" si="142"/>
        <v>1000</v>
      </c>
      <c r="R8203">
        <v>79254071</v>
      </c>
      <c r="S8203" t="s">
        <v>17352</v>
      </c>
      <c r="T8203" t="s">
        <v>721</v>
      </c>
      <c r="U8203" s="75">
        <v>1000</v>
      </c>
      <c r="V8203">
        <v>1.25</v>
      </c>
      <c r="W8203">
        <v>1250</v>
      </c>
      <c r="AH8203" s="16"/>
      <c r="AI8203" t="s">
        <v>1375</v>
      </c>
    </row>
    <row r="8204" spans="1:35" x14ac:dyDescent="0.25">
      <c r="A8204" t="s">
        <v>17353</v>
      </c>
      <c r="B8204" s="1">
        <v>70</v>
      </c>
      <c r="C8204" t="s">
        <v>16776</v>
      </c>
      <c r="D8204">
        <v>15088774</v>
      </c>
      <c r="E8204" t="s">
        <v>17354</v>
      </c>
      <c r="F8204" t="s">
        <v>1363</v>
      </c>
      <c r="G8204" t="s">
        <v>1391</v>
      </c>
      <c r="H8204" s="3" t="s">
        <v>4439</v>
      </c>
      <c r="I8204">
        <v>2021</v>
      </c>
      <c r="J8204" s="15" t="s">
        <v>1847</v>
      </c>
      <c r="K8204">
        <v>2021</v>
      </c>
      <c r="L8204" t="s">
        <v>1394</v>
      </c>
      <c r="M8204" t="s">
        <v>16925</v>
      </c>
      <c r="N8204" t="s">
        <v>17064</v>
      </c>
      <c r="O8204" t="s">
        <v>1408</v>
      </c>
      <c r="P8204" t="s">
        <v>16940</v>
      </c>
      <c r="Q8204">
        <f t="shared" si="142"/>
        <v>1746</v>
      </c>
      <c r="R8204" t="s">
        <v>16799</v>
      </c>
      <c r="S8204" t="s">
        <v>16800</v>
      </c>
      <c r="T8204" t="s">
        <v>587</v>
      </c>
      <c r="U8204" s="75">
        <v>1746</v>
      </c>
      <c r="V8204">
        <v>1.25</v>
      </c>
      <c r="W8204">
        <v>2182.5</v>
      </c>
      <c r="AH8204" s="16"/>
      <c r="AI8204" t="s">
        <v>1375</v>
      </c>
    </row>
    <row r="8205" spans="1:35" x14ac:dyDescent="0.25">
      <c r="A8205" t="s">
        <v>17355</v>
      </c>
      <c r="B8205" s="1">
        <v>70</v>
      </c>
      <c r="C8205" t="s">
        <v>16776</v>
      </c>
      <c r="D8205">
        <v>15558525</v>
      </c>
      <c r="E8205" t="s">
        <v>17356</v>
      </c>
      <c r="F8205" t="s">
        <v>1363</v>
      </c>
      <c r="G8205" t="s">
        <v>1364</v>
      </c>
      <c r="H8205" s="3" t="s">
        <v>1922</v>
      </c>
      <c r="I8205">
        <v>2021</v>
      </c>
      <c r="J8205" s="15" t="s">
        <v>1464</v>
      </c>
      <c r="K8205">
        <v>2021</v>
      </c>
      <c r="L8205" t="s">
        <v>1394</v>
      </c>
      <c r="M8205" t="s">
        <v>16925</v>
      </c>
      <c r="N8205" t="s">
        <v>17064</v>
      </c>
      <c r="O8205" t="s">
        <v>1408</v>
      </c>
      <c r="P8205" t="s">
        <v>16927</v>
      </c>
      <c r="Q8205">
        <f t="shared" si="142"/>
        <v>40000</v>
      </c>
      <c r="R8205">
        <v>12145343</v>
      </c>
      <c r="S8205" t="s">
        <v>16575</v>
      </c>
      <c r="T8205" t="s">
        <v>17357</v>
      </c>
      <c r="U8205" s="75">
        <v>40000</v>
      </c>
      <c r="V8205">
        <v>2.25</v>
      </c>
      <c r="W8205">
        <v>90000</v>
      </c>
      <c r="AH8205" s="16"/>
      <c r="AI8205" t="s">
        <v>1375</v>
      </c>
    </row>
    <row r="8206" spans="1:35" x14ac:dyDescent="0.25">
      <c r="A8206" t="s">
        <v>17358</v>
      </c>
      <c r="B8206" s="1">
        <v>70</v>
      </c>
      <c r="C8206" t="s">
        <v>16776</v>
      </c>
      <c r="D8206">
        <v>15470385</v>
      </c>
      <c r="E8206" t="s">
        <v>17356</v>
      </c>
      <c r="F8206" t="s">
        <v>1363</v>
      </c>
      <c r="G8206" t="s">
        <v>1364</v>
      </c>
      <c r="H8206" s="3" t="s">
        <v>1843</v>
      </c>
      <c r="I8206">
        <v>2021</v>
      </c>
      <c r="J8206" s="15" t="s">
        <v>1844</v>
      </c>
      <c r="K8206">
        <v>2021</v>
      </c>
      <c r="L8206" t="s">
        <v>1394</v>
      </c>
      <c r="M8206" t="s">
        <v>16925</v>
      </c>
      <c r="N8206" t="s">
        <v>17064</v>
      </c>
      <c r="O8206" t="s">
        <v>1408</v>
      </c>
      <c r="P8206" t="s">
        <v>16927</v>
      </c>
      <c r="Q8206">
        <f t="shared" si="142"/>
        <v>50000</v>
      </c>
      <c r="R8206">
        <v>12145343</v>
      </c>
      <c r="S8206" t="s">
        <v>16575</v>
      </c>
      <c r="T8206" t="s">
        <v>17033</v>
      </c>
      <c r="U8206" s="75">
        <v>50000</v>
      </c>
      <c r="V8206">
        <v>2.25</v>
      </c>
      <c r="W8206">
        <v>112500</v>
      </c>
      <c r="AH8206" s="16"/>
      <c r="AI8206" t="s">
        <v>1375</v>
      </c>
    </row>
    <row r="8207" spans="1:35" x14ac:dyDescent="0.25">
      <c r="A8207" t="s">
        <v>17359</v>
      </c>
      <c r="B8207" s="1">
        <v>70</v>
      </c>
      <c r="C8207" t="s">
        <v>16776</v>
      </c>
      <c r="D8207">
        <v>16016734</v>
      </c>
      <c r="E8207" t="s">
        <v>17360</v>
      </c>
      <c r="F8207" t="s">
        <v>1997</v>
      </c>
      <c r="G8207" t="s">
        <v>1364</v>
      </c>
      <c r="H8207" s="3" t="s">
        <v>4524</v>
      </c>
      <c r="I8207">
        <v>2021</v>
      </c>
      <c r="J8207" s="15" t="s">
        <v>4524</v>
      </c>
      <c r="K8207">
        <v>2021</v>
      </c>
      <c r="L8207" t="s">
        <v>1394</v>
      </c>
      <c r="M8207" t="s">
        <v>16925</v>
      </c>
      <c r="N8207" t="s">
        <v>17064</v>
      </c>
      <c r="O8207" t="s">
        <v>1408</v>
      </c>
      <c r="P8207" t="s">
        <v>16927</v>
      </c>
      <c r="Q8207">
        <f t="shared" si="142"/>
        <v>73696</v>
      </c>
      <c r="R8207">
        <v>12145343</v>
      </c>
      <c r="S8207" t="s">
        <v>16575</v>
      </c>
      <c r="T8207" t="s">
        <v>17361</v>
      </c>
      <c r="U8207" s="75">
        <v>73696</v>
      </c>
      <c r="V8207">
        <v>5.0999999999999996</v>
      </c>
      <c r="W8207">
        <v>375849.6</v>
      </c>
      <c r="AH8207" s="16"/>
      <c r="AI8207" t="s">
        <v>1375</v>
      </c>
    </row>
    <row r="8208" spans="1:35" x14ac:dyDescent="0.25">
      <c r="A8208" t="s">
        <v>17362</v>
      </c>
      <c r="B8208" s="1">
        <v>70</v>
      </c>
      <c r="C8208" t="s">
        <v>16776</v>
      </c>
      <c r="D8208">
        <v>15315800</v>
      </c>
      <c r="E8208" t="s">
        <v>17363</v>
      </c>
      <c r="F8208" t="s">
        <v>1363</v>
      </c>
      <c r="G8208" t="s">
        <v>1364</v>
      </c>
      <c r="H8208" s="3" t="s">
        <v>1453</v>
      </c>
      <c r="I8208">
        <v>2021</v>
      </c>
      <c r="J8208" s="15" t="s">
        <v>4378</v>
      </c>
      <c r="K8208">
        <v>2021</v>
      </c>
      <c r="L8208" t="s">
        <v>1394</v>
      </c>
      <c r="M8208" t="s">
        <v>16925</v>
      </c>
      <c r="N8208" t="s">
        <v>17064</v>
      </c>
      <c r="O8208" t="s">
        <v>1408</v>
      </c>
      <c r="P8208" t="s">
        <v>16927</v>
      </c>
      <c r="Q8208">
        <f t="shared" si="142"/>
        <v>100000</v>
      </c>
      <c r="R8208">
        <v>41296184</v>
      </c>
      <c r="S8208" t="s">
        <v>2199</v>
      </c>
      <c r="T8208" t="s">
        <v>587</v>
      </c>
      <c r="U8208" s="75">
        <v>100000</v>
      </c>
      <c r="V8208">
        <v>1.25</v>
      </c>
      <c r="W8208">
        <v>125000</v>
      </c>
      <c r="AH8208" s="16"/>
      <c r="AI8208" t="s">
        <v>1375</v>
      </c>
    </row>
    <row r="8209" spans="1:35" x14ac:dyDescent="0.25">
      <c r="A8209" t="s">
        <v>17364</v>
      </c>
      <c r="B8209" s="1">
        <v>70</v>
      </c>
      <c r="C8209" t="s">
        <v>16776</v>
      </c>
      <c r="D8209">
        <v>16108531</v>
      </c>
      <c r="E8209" t="s">
        <v>17365</v>
      </c>
      <c r="F8209" t="s">
        <v>1363</v>
      </c>
      <c r="G8209" t="s">
        <v>1391</v>
      </c>
      <c r="H8209" s="3" t="s">
        <v>17366</v>
      </c>
      <c r="I8209">
        <v>2021</v>
      </c>
      <c r="J8209" s="15" t="s">
        <v>1758</v>
      </c>
      <c r="K8209">
        <v>2022</v>
      </c>
      <c r="L8209" t="s">
        <v>1367</v>
      </c>
      <c r="M8209" t="s">
        <v>16925</v>
      </c>
      <c r="N8209" t="s">
        <v>17064</v>
      </c>
      <c r="O8209">
        <v>26600000000</v>
      </c>
      <c r="P8209" t="s">
        <v>16940</v>
      </c>
      <c r="Q8209">
        <f t="shared" si="142"/>
        <v>400</v>
      </c>
      <c r="R8209" t="s">
        <v>16799</v>
      </c>
      <c r="S8209" t="s">
        <v>16800</v>
      </c>
      <c r="T8209" t="s">
        <v>587</v>
      </c>
      <c r="U8209" s="75">
        <v>400</v>
      </c>
      <c r="V8209">
        <v>2.5</v>
      </c>
      <c r="W8209">
        <v>1000</v>
      </c>
      <c r="AH8209" s="16"/>
      <c r="AI8209" t="s">
        <v>1375</v>
      </c>
    </row>
    <row r="8210" spans="1:35" x14ac:dyDescent="0.25">
      <c r="A8210" t="s">
        <v>17367</v>
      </c>
      <c r="B8210" s="1">
        <v>70</v>
      </c>
      <c r="C8210" t="s">
        <v>16776</v>
      </c>
      <c r="D8210">
        <v>16108531</v>
      </c>
      <c r="E8210" t="s">
        <v>17365</v>
      </c>
      <c r="F8210" t="s">
        <v>1363</v>
      </c>
      <c r="G8210" t="s">
        <v>1391</v>
      </c>
      <c r="H8210" s="3" t="s">
        <v>17366</v>
      </c>
      <c r="I8210">
        <v>2021</v>
      </c>
      <c r="J8210" s="15" t="s">
        <v>1758</v>
      </c>
      <c r="K8210">
        <v>2022</v>
      </c>
      <c r="L8210" t="s">
        <v>1367</v>
      </c>
      <c r="M8210" t="s">
        <v>16925</v>
      </c>
      <c r="N8210" t="s">
        <v>17064</v>
      </c>
      <c r="O8210">
        <v>26600000000</v>
      </c>
      <c r="P8210" t="s">
        <v>16940</v>
      </c>
      <c r="Q8210">
        <f t="shared" si="142"/>
        <v>400</v>
      </c>
      <c r="R8210">
        <v>39796558</v>
      </c>
      <c r="S8210" t="s">
        <v>1880</v>
      </c>
      <c r="T8210" t="s">
        <v>17127</v>
      </c>
      <c r="U8210" s="75">
        <v>400</v>
      </c>
      <c r="V8210">
        <v>1</v>
      </c>
      <c r="W8210">
        <v>400</v>
      </c>
      <c r="AH8210" s="16"/>
      <c r="AI8210" t="s">
        <v>1375</v>
      </c>
    </row>
    <row r="8211" spans="1:35" x14ac:dyDescent="0.25">
      <c r="A8211" t="s">
        <v>17368</v>
      </c>
      <c r="B8211" s="1">
        <v>70</v>
      </c>
      <c r="C8211" t="s">
        <v>16776</v>
      </c>
      <c r="D8211">
        <v>16260155</v>
      </c>
      <c r="E8211" t="s">
        <v>17369</v>
      </c>
      <c r="F8211" t="s">
        <v>1363</v>
      </c>
      <c r="G8211" t="s">
        <v>1391</v>
      </c>
      <c r="H8211" s="3" t="s">
        <v>2036</v>
      </c>
      <c r="I8211">
        <v>2022</v>
      </c>
      <c r="J8211" s="15" t="s">
        <v>2037</v>
      </c>
      <c r="K8211">
        <v>2022</v>
      </c>
      <c r="L8211" t="s">
        <v>1367</v>
      </c>
      <c r="M8211" t="s">
        <v>16925</v>
      </c>
      <c r="N8211" t="s">
        <v>17064</v>
      </c>
      <c r="O8211" t="s">
        <v>1408</v>
      </c>
      <c r="P8211" t="s">
        <v>16940</v>
      </c>
      <c r="Q8211">
        <f t="shared" si="142"/>
        <v>2350</v>
      </c>
      <c r="R8211">
        <v>39796558</v>
      </c>
      <c r="S8211" t="s">
        <v>1880</v>
      </c>
      <c r="T8211" t="s">
        <v>16957</v>
      </c>
      <c r="U8211" s="75">
        <v>2350</v>
      </c>
      <c r="V8211">
        <v>1</v>
      </c>
      <c r="W8211">
        <v>2350</v>
      </c>
      <c r="AH8211" s="16"/>
      <c r="AI8211" t="s">
        <v>1375</v>
      </c>
    </row>
    <row r="8212" spans="1:35" x14ac:dyDescent="0.25">
      <c r="A8212" t="s">
        <v>17370</v>
      </c>
      <c r="B8212" s="1">
        <v>70</v>
      </c>
      <c r="C8212" t="s">
        <v>16776</v>
      </c>
      <c r="D8212">
        <v>15623971</v>
      </c>
      <c r="E8212" t="s">
        <v>17371</v>
      </c>
      <c r="F8212" t="s">
        <v>1363</v>
      </c>
      <c r="G8212" t="s">
        <v>1391</v>
      </c>
      <c r="H8212" s="3" t="s">
        <v>1877</v>
      </c>
      <c r="I8212">
        <v>2021</v>
      </c>
      <c r="J8212" s="15" t="s">
        <v>1953</v>
      </c>
      <c r="K8212">
        <v>2021</v>
      </c>
      <c r="L8212" t="s">
        <v>1394</v>
      </c>
      <c r="M8212" t="s">
        <v>16925</v>
      </c>
      <c r="N8212" t="s">
        <v>17064</v>
      </c>
      <c r="O8212" t="s">
        <v>1408</v>
      </c>
      <c r="P8212" t="s">
        <v>16940</v>
      </c>
      <c r="Q8212">
        <f t="shared" si="142"/>
        <v>2600</v>
      </c>
      <c r="R8212">
        <v>39796558</v>
      </c>
      <c r="S8212" t="s">
        <v>1880</v>
      </c>
      <c r="T8212" t="s">
        <v>16957</v>
      </c>
      <c r="U8212" s="75">
        <v>2600</v>
      </c>
      <c r="V8212">
        <v>1</v>
      </c>
      <c r="W8212">
        <v>2600</v>
      </c>
      <c r="AH8212" s="16"/>
      <c r="AI8212" t="s">
        <v>1375</v>
      </c>
    </row>
    <row r="8213" spans="1:35" x14ac:dyDescent="0.25">
      <c r="A8213" t="s">
        <v>17372</v>
      </c>
      <c r="B8213" s="1">
        <v>70</v>
      </c>
      <c r="C8213" t="s">
        <v>16776</v>
      </c>
      <c r="D8213">
        <v>16120388</v>
      </c>
      <c r="E8213" t="s">
        <v>17373</v>
      </c>
      <c r="F8213" t="s">
        <v>1363</v>
      </c>
      <c r="G8213" t="s">
        <v>1391</v>
      </c>
      <c r="H8213" s="3" t="s">
        <v>17296</v>
      </c>
      <c r="I8213">
        <v>2022</v>
      </c>
      <c r="J8213" s="15" t="s">
        <v>1758</v>
      </c>
      <c r="K8213">
        <v>2022</v>
      </c>
      <c r="L8213" t="s">
        <v>1367</v>
      </c>
      <c r="M8213" t="s">
        <v>16925</v>
      </c>
      <c r="N8213" t="s">
        <v>17064</v>
      </c>
      <c r="O8213">
        <v>26600000000</v>
      </c>
      <c r="P8213" t="s">
        <v>16940</v>
      </c>
      <c r="Q8213">
        <f t="shared" si="142"/>
        <v>14170</v>
      </c>
      <c r="R8213">
        <v>39796558</v>
      </c>
      <c r="S8213" t="s">
        <v>1880</v>
      </c>
      <c r="T8213" t="s">
        <v>17082</v>
      </c>
      <c r="U8213" s="75">
        <v>14170</v>
      </c>
      <c r="V8213">
        <v>1</v>
      </c>
      <c r="W8213">
        <v>14170</v>
      </c>
      <c r="AH8213" s="16"/>
      <c r="AI8213" t="s">
        <v>1375</v>
      </c>
    </row>
    <row r="8214" spans="1:35" x14ac:dyDescent="0.25">
      <c r="A8214" t="s">
        <v>17374</v>
      </c>
      <c r="B8214" s="1">
        <v>70</v>
      </c>
      <c r="C8214" t="s">
        <v>16776</v>
      </c>
      <c r="D8214">
        <v>16120388</v>
      </c>
      <c r="E8214" t="s">
        <v>17373</v>
      </c>
      <c r="F8214" t="s">
        <v>1363</v>
      </c>
      <c r="G8214" t="s">
        <v>1391</v>
      </c>
      <c r="H8214" s="3" t="s">
        <v>17296</v>
      </c>
      <c r="I8214">
        <v>2022</v>
      </c>
      <c r="J8214" s="15" t="s">
        <v>1758</v>
      </c>
      <c r="K8214">
        <v>2022</v>
      </c>
      <c r="L8214" t="s">
        <v>1367</v>
      </c>
      <c r="M8214" t="s">
        <v>16925</v>
      </c>
      <c r="N8214" t="s">
        <v>17064</v>
      </c>
      <c r="O8214">
        <v>26600000000</v>
      </c>
      <c r="P8214" t="s">
        <v>16940</v>
      </c>
      <c r="Q8214">
        <f t="shared" si="142"/>
        <v>14170</v>
      </c>
      <c r="R8214" t="s">
        <v>16799</v>
      </c>
      <c r="S8214" t="s">
        <v>16800</v>
      </c>
      <c r="T8214" t="s">
        <v>587</v>
      </c>
      <c r="U8214" s="75">
        <v>14170</v>
      </c>
      <c r="V8214">
        <v>2.5</v>
      </c>
      <c r="W8214">
        <v>35425</v>
      </c>
      <c r="AH8214" s="16"/>
      <c r="AI8214" t="s">
        <v>1375</v>
      </c>
    </row>
    <row r="8215" spans="1:35" x14ac:dyDescent="0.25">
      <c r="A8215" t="s">
        <v>17375</v>
      </c>
      <c r="B8215" s="1">
        <v>70</v>
      </c>
      <c r="C8215" t="s">
        <v>16776</v>
      </c>
      <c r="D8215">
        <v>14919966</v>
      </c>
      <c r="E8215" t="s">
        <v>16955</v>
      </c>
      <c r="F8215" t="s">
        <v>1363</v>
      </c>
      <c r="G8215" t="s">
        <v>1391</v>
      </c>
      <c r="H8215" s="3" t="s">
        <v>2034</v>
      </c>
      <c r="I8215">
        <v>2021</v>
      </c>
      <c r="J8215" s="15" t="s">
        <v>1365</v>
      </c>
      <c r="K8215">
        <v>2021</v>
      </c>
      <c r="L8215" t="s">
        <v>1394</v>
      </c>
      <c r="M8215" t="s">
        <v>16925</v>
      </c>
      <c r="N8215" t="s">
        <v>17064</v>
      </c>
      <c r="O8215" t="s">
        <v>1408</v>
      </c>
      <c r="P8215" t="s">
        <v>16940</v>
      </c>
      <c r="Q8215">
        <f t="shared" si="142"/>
        <v>353</v>
      </c>
      <c r="R8215" t="s">
        <v>16799</v>
      </c>
      <c r="S8215" t="s">
        <v>16800</v>
      </c>
      <c r="T8215" t="s">
        <v>587</v>
      </c>
      <c r="U8215" s="75">
        <v>353</v>
      </c>
      <c r="V8215">
        <v>1</v>
      </c>
      <c r="W8215">
        <v>353</v>
      </c>
      <c r="AH8215" s="16"/>
      <c r="AI8215" t="s">
        <v>1375</v>
      </c>
    </row>
    <row r="8216" spans="1:35" x14ac:dyDescent="0.25">
      <c r="A8216" t="s">
        <v>17376</v>
      </c>
      <c r="B8216" s="1">
        <v>70</v>
      </c>
      <c r="C8216" t="s">
        <v>16776</v>
      </c>
      <c r="D8216">
        <v>14919966</v>
      </c>
      <c r="E8216" t="s">
        <v>16955</v>
      </c>
      <c r="F8216" t="s">
        <v>1363</v>
      </c>
      <c r="G8216" t="s">
        <v>1391</v>
      </c>
      <c r="H8216" s="3" t="s">
        <v>2034</v>
      </c>
      <c r="I8216">
        <v>2021</v>
      </c>
      <c r="J8216" s="15" t="s">
        <v>1365</v>
      </c>
      <c r="K8216">
        <v>2021</v>
      </c>
      <c r="L8216" t="s">
        <v>1394</v>
      </c>
      <c r="M8216" t="s">
        <v>16925</v>
      </c>
      <c r="N8216" t="s">
        <v>17064</v>
      </c>
      <c r="O8216" t="s">
        <v>1408</v>
      </c>
      <c r="P8216" t="s">
        <v>16940</v>
      </c>
      <c r="Q8216">
        <f t="shared" si="142"/>
        <v>353</v>
      </c>
      <c r="R8216">
        <v>39796558</v>
      </c>
      <c r="S8216" t="s">
        <v>1880</v>
      </c>
      <c r="T8216" t="s">
        <v>16957</v>
      </c>
      <c r="U8216" s="75">
        <v>353</v>
      </c>
      <c r="V8216">
        <v>0.73</v>
      </c>
      <c r="W8216">
        <v>257.69</v>
      </c>
      <c r="AH8216" s="16"/>
      <c r="AI8216" t="s">
        <v>1375</v>
      </c>
    </row>
    <row r="8217" spans="1:35" x14ac:dyDescent="0.25">
      <c r="A8217" t="s">
        <v>17377</v>
      </c>
      <c r="B8217" s="1">
        <v>70</v>
      </c>
      <c r="C8217" t="s">
        <v>16776</v>
      </c>
      <c r="D8217">
        <v>16344804</v>
      </c>
      <c r="E8217" t="s">
        <v>17378</v>
      </c>
      <c r="F8217" t="s">
        <v>1363</v>
      </c>
      <c r="G8217" t="s">
        <v>1391</v>
      </c>
      <c r="H8217" s="3" t="s">
        <v>4121</v>
      </c>
      <c r="I8217">
        <v>2022</v>
      </c>
      <c r="J8217" s="15" t="s">
        <v>4966</v>
      </c>
      <c r="K8217">
        <v>2022</v>
      </c>
      <c r="L8217" t="s">
        <v>1367</v>
      </c>
      <c r="M8217" t="s">
        <v>16925</v>
      </c>
      <c r="N8217" t="s">
        <v>17064</v>
      </c>
      <c r="O8217">
        <v>26600000000</v>
      </c>
      <c r="P8217" t="s">
        <v>16940</v>
      </c>
      <c r="Q8217">
        <f t="shared" si="142"/>
        <v>5551</v>
      </c>
      <c r="R8217">
        <v>39796558</v>
      </c>
      <c r="S8217" t="s">
        <v>1880</v>
      </c>
      <c r="T8217" t="s">
        <v>16957</v>
      </c>
      <c r="U8217" s="75">
        <v>5551</v>
      </c>
      <c r="V8217">
        <v>1</v>
      </c>
      <c r="W8217">
        <v>5551</v>
      </c>
      <c r="AH8217" s="16"/>
      <c r="AI8217" t="s">
        <v>1375</v>
      </c>
    </row>
    <row r="8218" spans="1:35" x14ac:dyDescent="0.25">
      <c r="A8218" t="s">
        <v>17379</v>
      </c>
      <c r="B8218" s="1">
        <v>70</v>
      </c>
      <c r="C8218" t="s">
        <v>16776</v>
      </c>
      <c r="D8218">
        <v>16344804</v>
      </c>
      <c r="E8218" t="s">
        <v>17378</v>
      </c>
      <c r="F8218" t="s">
        <v>1363</v>
      </c>
      <c r="G8218" t="s">
        <v>1391</v>
      </c>
      <c r="H8218" s="3" t="s">
        <v>4121</v>
      </c>
      <c r="I8218">
        <v>2022</v>
      </c>
      <c r="J8218" s="15" t="s">
        <v>4966</v>
      </c>
      <c r="K8218">
        <v>2022</v>
      </c>
      <c r="L8218" t="s">
        <v>1367</v>
      </c>
      <c r="M8218" t="s">
        <v>16925</v>
      </c>
      <c r="N8218" t="s">
        <v>17064</v>
      </c>
      <c r="O8218">
        <v>26600000000</v>
      </c>
      <c r="P8218" t="s">
        <v>16940</v>
      </c>
      <c r="Q8218">
        <f t="shared" si="142"/>
        <v>5551</v>
      </c>
      <c r="R8218" t="s">
        <v>16799</v>
      </c>
      <c r="S8218" t="s">
        <v>16800</v>
      </c>
      <c r="T8218" t="s">
        <v>587</v>
      </c>
      <c r="U8218" s="75">
        <v>5551</v>
      </c>
      <c r="V8218">
        <v>0.99</v>
      </c>
      <c r="W8218">
        <v>5495.49</v>
      </c>
      <c r="AH8218" s="16"/>
      <c r="AI8218" t="s">
        <v>1375</v>
      </c>
    </row>
    <row r="8219" spans="1:35" x14ac:dyDescent="0.25">
      <c r="A8219" t="s">
        <v>17380</v>
      </c>
      <c r="B8219" s="1">
        <v>70</v>
      </c>
      <c r="C8219" t="s">
        <v>16776</v>
      </c>
      <c r="D8219">
        <v>16328779</v>
      </c>
      <c r="E8219" t="s">
        <v>17381</v>
      </c>
      <c r="F8219" t="s">
        <v>1363</v>
      </c>
      <c r="G8219" t="s">
        <v>1391</v>
      </c>
      <c r="H8219" s="3" t="s">
        <v>2122</v>
      </c>
      <c r="I8219">
        <v>2022</v>
      </c>
      <c r="J8219" s="15" t="s">
        <v>3592</v>
      </c>
      <c r="K8219">
        <v>2022</v>
      </c>
      <c r="L8219" t="s">
        <v>1367</v>
      </c>
      <c r="M8219" t="s">
        <v>16925</v>
      </c>
      <c r="N8219" t="s">
        <v>17064</v>
      </c>
      <c r="O8219" t="s">
        <v>1408</v>
      </c>
      <c r="P8219" t="s">
        <v>16940</v>
      </c>
      <c r="Q8219">
        <f t="shared" si="142"/>
        <v>120</v>
      </c>
      <c r="R8219">
        <v>39796558</v>
      </c>
      <c r="S8219" t="s">
        <v>1880</v>
      </c>
      <c r="T8219" t="s">
        <v>16957</v>
      </c>
      <c r="U8219" s="75">
        <v>120</v>
      </c>
      <c r="V8219">
        <v>1</v>
      </c>
      <c r="W8219">
        <v>120</v>
      </c>
      <c r="AH8219" s="16"/>
      <c r="AI8219" t="s">
        <v>1375</v>
      </c>
    </row>
    <row r="8220" spans="1:35" x14ac:dyDescent="0.25">
      <c r="A8220" t="s">
        <v>17382</v>
      </c>
      <c r="B8220" s="1">
        <v>70</v>
      </c>
      <c r="C8220" t="s">
        <v>16776</v>
      </c>
      <c r="D8220">
        <v>16194446</v>
      </c>
      <c r="E8220" t="s">
        <v>17295</v>
      </c>
      <c r="F8220" t="s">
        <v>1363</v>
      </c>
      <c r="G8220" t="s">
        <v>1391</v>
      </c>
      <c r="H8220" s="3" t="s">
        <v>2094</v>
      </c>
      <c r="I8220">
        <v>2022</v>
      </c>
      <c r="J8220" s="15" t="s">
        <v>2095</v>
      </c>
      <c r="K8220">
        <v>2022</v>
      </c>
      <c r="L8220" t="s">
        <v>1367</v>
      </c>
      <c r="M8220" t="s">
        <v>16925</v>
      </c>
      <c r="N8220" t="s">
        <v>17064</v>
      </c>
      <c r="O8220">
        <v>26600000000</v>
      </c>
      <c r="P8220" t="s">
        <v>16927</v>
      </c>
      <c r="Q8220">
        <f t="shared" si="142"/>
        <v>150</v>
      </c>
      <c r="R8220">
        <v>39796558</v>
      </c>
      <c r="S8220" t="s">
        <v>1880</v>
      </c>
      <c r="T8220" t="s">
        <v>17127</v>
      </c>
      <c r="U8220" s="75">
        <v>150</v>
      </c>
      <c r="V8220">
        <v>0.97</v>
      </c>
      <c r="W8220">
        <v>145.5</v>
      </c>
      <c r="AH8220" s="16"/>
      <c r="AI8220" t="s">
        <v>1375</v>
      </c>
    </row>
    <row r="8221" spans="1:35" x14ac:dyDescent="0.25">
      <c r="A8221" t="s">
        <v>17383</v>
      </c>
      <c r="B8221" s="1">
        <v>70</v>
      </c>
      <c r="C8221" t="s">
        <v>16776</v>
      </c>
      <c r="D8221">
        <v>16284550</v>
      </c>
      <c r="E8221" t="s">
        <v>17087</v>
      </c>
      <c r="F8221" t="s">
        <v>1363</v>
      </c>
      <c r="G8221" t="s">
        <v>1391</v>
      </c>
      <c r="H8221" s="3" t="s">
        <v>2037</v>
      </c>
      <c r="I8221">
        <v>2022</v>
      </c>
      <c r="J8221" s="15" t="s">
        <v>2068</v>
      </c>
      <c r="K8221">
        <v>2022</v>
      </c>
      <c r="L8221" t="s">
        <v>1367</v>
      </c>
      <c r="M8221" t="s">
        <v>16925</v>
      </c>
      <c r="N8221" t="s">
        <v>17064</v>
      </c>
      <c r="O8221">
        <v>26600000000</v>
      </c>
      <c r="P8221" t="s">
        <v>16940</v>
      </c>
      <c r="Q8221">
        <f t="shared" si="142"/>
        <v>500</v>
      </c>
      <c r="R8221">
        <v>39796558</v>
      </c>
      <c r="S8221" t="s">
        <v>1880</v>
      </c>
      <c r="T8221" t="s">
        <v>16957</v>
      </c>
      <c r="U8221" s="75">
        <v>500</v>
      </c>
      <c r="V8221">
        <v>1</v>
      </c>
      <c r="W8221">
        <v>500</v>
      </c>
      <c r="AH8221" s="16"/>
      <c r="AI8221" t="s">
        <v>1375</v>
      </c>
    </row>
    <row r="8222" spans="1:35" x14ac:dyDescent="0.25">
      <c r="A8222" t="s">
        <v>17384</v>
      </c>
      <c r="B8222" s="1">
        <v>70</v>
      </c>
      <c r="C8222" t="s">
        <v>16776</v>
      </c>
      <c r="D8222">
        <v>15611019</v>
      </c>
      <c r="E8222" t="s">
        <v>17385</v>
      </c>
      <c r="F8222" t="s">
        <v>1363</v>
      </c>
      <c r="G8222" t="s">
        <v>1364</v>
      </c>
      <c r="H8222" s="3" t="s">
        <v>1942</v>
      </c>
      <c r="I8222">
        <v>2021</v>
      </c>
      <c r="J8222" s="15" t="s">
        <v>1884</v>
      </c>
      <c r="K8222">
        <v>2021</v>
      </c>
      <c r="L8222" t="s">
        <v>1394</v>
      </c>
      <c r="M8222" t="s">
        <v>16925</v>
      </c>
      <c r="N8222" t="s">
        <v>17064</v>
      </c>
      <c r="O8222" t="s">
        <v>1408</v>
      </c>
      <c r="P8222" t="s">
        <v>16927</v>
      </c>
      <c r="Q8222">
        <f t="shared" si="142"/>
        <v>51000</v>
      </c>
      <c r="R8222">
        <v>39796558</v>
      </c>
      <c r="S8222" t="s">
        <v>1880</v>
      </c>
      <c r="T8222" t="s">
        <v>16957</v>
      </c>
      <c r="U8222" s="75">
        <v>51000</v>
      </c>
      <c r="V8222">
        <v>1</v>
      </c>
      <c r="W8222">
        <v>51000</v>
      </c>
      <c r="AH8222" s="16"/>
      <c r="AI8222" t="s">
        <v>1375</v>
      </c>
    </row>
    <row r="8223" spans="1:35" x14ac:dyDescent="0.25">
      <c r="A8223" t="s">
        <v>17386</v>
      </c>
      <c r="B8223" s="1">
        <v>70</v>
      </c>
      <c r="C8223" t="s">
        <v>16776</v>
      </c>
      <c r="D8223">
        <v>16159705</v>
      </c>
      <c r="E8223" t="s">
        <v>17387</v>
      </c>
      <c r="F8223" t="s">
        <v>1363</v>
      </c>
      <c r="G8223" t="s">
        <v>1391</v>
      </c>
      <c r="H8223" s="3" t="s">
        <v>5004</v>
      </c>
      <c r="I8223">
        <v>2022</v>
      </c>
      <c r="J8223" s="15" t="s">
        <v>2100</v>
      </c>
      <c r="K8223">
        <v>2022</v>
      </c>
      <c r="L8223" t="s">
        <v>1367</v>
      </c>
      <c r="M8223" t="s">
        <v>16925</v>
      </c>
      <c r="N8223" t="s">
        <v>17064</v>
      </c>
      <c r="O8223">
        <v>26600000000</v>
      </c>
      <c r="P8223" t="s">
        <v>16940</v>
      </c>
      <c r="Q8223">
        <f t="shared" si="142"/>
        <v>500</v>
      </c>
      <c r="R8223" t="s">
        <v>16799</v>
      </c>
      <c r="S8223" t="s">
        <v>16800</v>
      </c>
      <c r="T8223" t="s">
        <v>587</v>
      </c>
      <c r="U8223" s="75">
        <v>500</v>
      </c>
      <c r="V8223">
        <v>2.5</v>
      </c>
      <c r="W8223">
        <v>1250</v>
      </c>
      <c r="AH8223" s="16"/>
      <c r="AI8223" t="s">
        <v>1375</v>
      </c>
    </row>
    <row r="8224" spans="1:35" x14ac:dyDescent="0.25">
      <c r="A8224" t="s">
        <v>17388</v>
      </c>
      <c r="B8224" s="1">
        <v>70</v>
      </c>
      <c r="C8224" t="s">
        <v>16776</v>
      </c>
      <c r="D8224">
        <v>16159705</v>
      </c>
      <c r="E8224" t="s">
        <v>17387</v>
      </c>
      <c r="F8224" t="s">
        <v>1363</v>
      </c>
      <c r="G8224" t="s">
        <v>1391</v>
      </c>
      <c r="H8224" s="3" t="s">
        <v>5004</v>
      </c>
      <c r="I8224">
        <v>2022</v>
      </c>
      <c r="J8224" s="15" t="s">
        <v>2100</v>
      </c>
      <c r="K8224">
        <v>2022</v>
      </c>
      <c r="L8224" t="s">
        <v>1367</v>
      </c>
      <c r="M8224" t="s">
        <v>16925</v>
      </c>
      <c r="N8224" t="s">
        <v>17064</v>
      </c>
      <c r="O8224">
        <v>26600000000</v>
      </c>
      <c r="P8224" t="s">
        <v>16940</v>
      </c>
      <c r="Q8224">
        <f t="shared" si="142"/>
        <v>500</v>
      </c>
      <c r="R8224">
        <v>39796558</v>
      </c>
      <c r="S8224" t="s">
        <v>1880</v>
      </c>
      <c r="T8224" t="s">
        <v>17082</v>
      </c>
      <c r="U8224" s="75">
        <v>500</v>
      </c>
      <c r="V8224">
        <v>0.97</v>
      </c>
      <c r="W8224">
        <v>485</v>
      </c>
      <c r="AH8224" s="16"/>
      <c r="AI8224" t="s">
        <v>1375</v>
      </c>
    </row>
    <row r="8225" spans="1:35" x14ac:dyDescent="0.25">
      <c r="A8225" t="s">
        <v>17389</v>
      </c>
      <c r="B8225" s="1">
        <v>70</v>
      </c>
      <c r="C8225" t="s">
        <v>16776</v>
      </c>
      <c r="D8225">
        <v>16295366</v>
      </c>
      <c r="E8225" t="s">
        <v>17390</v>
      </c>
      <c r="F8225" t="s">
        <v>1363</v>
      </c>
      <c r="G8225" t="s">
        <v>1391</v>
      </c>
      <c r="H8225" s="3" t="s">
        <v>17391</v>
      </c>
      <c r="I8225">
        <v>2022</v>
      </c>
      <c r="J8225" s="15" t="s">
        <v>2068</v>
      </c>
      <c r="K8225">
        <v>2022</v>
      </c>
      <c r="L8225" t="s">
        <v>1367</v>
      </c>
      <c r="M8225" t="s">
        <v>16925</v>
      </c>
      <c r="N8225" t="s">
        <v>17064</v>
      </c>
      <c r="O8225">
        <v>26600000000</v>
      </c>
      <c r="P8225" t="s">
        <v>16940</v>
      </c>
      <c r="Q8225">
        <f t="shared" si="142"/>
        <v>2000</v>
      </c>
      <c r="R8225">
        <v>39796558</v>
      </c>
      <c r="S8225" t="s">
        <v>1880</v>
      </c>
      <c r="T8225" t="s">
        <v>16957</v>
      </c>
      <c r="U8225" s="75">
        <v>2000</v>
      </c>
      <c r="V8225">
        <v>1</v>
      </c>
      <c r="W8225">
        <v>2000</v>
      </c>
      <c r="AH8225" s="16"/>
      <c r="AI8225" t="s">
        <v>1375</v>
      </c>
    </row>
    <row r="8226" spans="1:35" x14ac:dyDescent="0.25">
      <c r="A8226" t="s">
        <v>17392</v>
      </c>
      <c r="B8226" s="1">
        <v>70</v>
      </c>
      <c r="C8226" t="s">
        <v>16776</v>
      </c>
      <c r="D8226">
        <v>16169212</v>
      </c>
      <c r="E8226" t="s">
        <v>17018</v>
      </c>
      <c r="F8226" t="s">
        <v>1363</v>
      </c>
      <c r="G8226" t="s">
        <v>1391</v>
      </c>
      <c r="H8226" s="3" t="s">
        <v>1759</v>
      </c>
      <c r="I8226">
        <v>2022</v>
      </c>
      <c r="J8226" s="15" t="s">
        <v>2094</v>
      </c>
      <c r="K8226">
        <v>2022</v>
      </c>
      <c r="L8226" t="s">
        <v>1367</v>
      </c>
      <c r="M8226" t="s">
        <v>16925</v>
      </c>
      <c r="N8226" t="s">
        <v>17064</v>
      </c>
      <c r="O8226">
        <v>26600000000</v>
      </c>
      <c r="P8226" t="s">
        <v>16940</v>
      </c>
      <c r="Q8226">
        <f t="shared" si="142"/>
        <v>5013</v>
      </c>
      <c r="R8226">
        <v>39796558</v>
      </c>
      <c r="S8226" t="s">
        <v>1880</v>
      </c>
      <c r="T8226" t="s">
        <v>16957</v>
      </c>
      <c r="U8226" s="75">
        <v>5013</v>
      </c>
      <c r="V8226">
        <v>0.92</v>
      </c>
      <c r="W8226">
        <v>4611.96</v>
      </c>
      <c r="AH8226" s="16"/>
      <c r="AI8226" t="s">
        <v>1375</v>
      </c>
    </row>
    <row r="8227" spans="1:35" x14ac:dyDescent="0.25">
      <c r="A8227" t="s">
        <v>17393</v>
      </c>
      <c r="B8227" s="1">
        <v>70</v>
      </c>
      <c r="C8227" t="s">
        <v>16776</v>
      </c>
      <c r="D8227">
        <v>16271939</v>
      </c>
      <c r="E8227" t="s">
        <v>17394</v>
      </c>
      <c r="F8227" t="s">
        <v>1363</v>
      </c>
      <c r="G8227" t="s">
        <v>1391</v>
      </c>
      <c r="H8227" s="3" t="s">
        <v>4917</v>
      </c>
      <c r="I8227">
        <v>2022</v>
      </c>
      <c r="J8227" s="15" t="s">
        <v>2121</v>
      </c>
      <c r="K8227">
        <v>2022</v>
      </c>
      <c r="L8227" t="s">
        <v>1367</v>
      </c>
      <c r="M8227" t="s">
        <v>16925</v>
      </c>
      <c r="N8227" t="s">
        <v>17064</v>
      </c>
      <c r="O8227">
        <v>26600000000</v>
      </c>
      <c r="P8227" t="s">
        <v>16940</v>
      </c>
      <c r="Q8227">
        <f t="shared" si="142"/>
        <v>2600</v>
      </c>
      <c r="R8227">
        <v>39796558</v>
      </c>
      <c r="S8227" t="s">
        <v>1880</v>
      </c>
      <c r="T8227" t="s">
        <v>16957</v>
      </c>
      <c r="U8227" s="75">
        <v>2600</v>
      </c>
      <c r="V8227">
        <v>1</v>
      </c>
      <c r="W8227">
        <v>2600</v>
      </c>
      <c r="AH8227" s="16"/>
      <c r="AI8227" t="s">
        <v>1375</v>
      </c>
    </row>
    <row r="8228" spans="1:35" x14ac:dyDescent="0.25">
      <c r="A8228" t="s">
        <v>17395</v>
      </c>
      <c r="B8228" s="1">
        <v>70</v>
      </c>
      <c r="C8228" t="s">
        <v>16776</v>
      </c>
      <c r="D8228">
        <v>16232011</v>
      </c>
      <c r="E8228" t="s">
        <v>17184</v>
      </c>
      <c r="F8228" t="s">
        <v>1363</v>
      </c>
      <c r="G8228" t="s">
        <v>1391</v>
      </c>
      <c r="H8228" s="3" t="s">
        <v>2095</v>
      </c>
      <c r="I8228">
        <v>2022</v>
      </c>
      <c r="J8228" s="15" t="s">
        <v>2036</v>
      </c>
      <c r="K8228">
        <v>2022</v>
      </c>
      <c r="L8228" t="s">
        <v>1367</v>
      </c>
      <c r="M8228" t="s">
        <v>16925</v>
      </c>
      <c r="N8228" t="s">
        <v>17064</v>
      </c>
      <c r="O8228">
        <v>26600000000</v>
      </c>
      <c r="P8228" t="s">
        <v>16940</v>
      </c>
      <c r="Q8228">
        <f t="shared" si="142"/>
        <v>1600</v>
      </c>
      <c r="R8228">
        <v>39796558</v>
      </c>
      <c r="S8228" t="s">
        <v>1880</v>
      </c>
      <c r="T8228" t="s">
        <v>16957</v>
      </c>
      <c r="U8228" s="75">
        <v>1600</v>
      </c>
      <c r="V8228">
        <v>0.97</v>
      </c>
      <c r="W8228">
        <v>1552</v>
      </c>
      <c r="AH8228" s="16"/>
      <c r="AI8228" t="s">
        <v>1375</v>
      </c>
    </row>
    <row r="8229" spans="1:35" x14ac:dyDescent="0.25">
      <c r="A8229" t="s">
        <v>17396</v>
      </c>
      <c r="B8229" s="1">
        <v>70</v>
      </c>
      <c r="C8229" t="s">
        <v>16776</v>
      </c>
      <c r="D8229">
        <v>16170326</v>
      </c>
      <c r="E8229" t="s">
        <v>17087</v>
      </c>
      <c r="F8229" t="s">
        <v>1363</v>
      </c>
      <c r="G8229" t="s">
        <v>1391</v>
      </c>
      <c r="H8229" s="3" t="s">
        <v>1759</v>
      </c>
      <c r="I8229">
        <v>2022</v>
      </c>
      <c r="J8229" s="15" t="s">
        <v>2094</v>
      </c>
      <c r="K8229">
        <v>2022</v>
      </c>
      <c r="L8229" t="s">
        <v>1367</v>
      </c>
      <c r="M8229" t="s">
        <v>16925</v>
      </c>
      <c r="N8229" t="s">
        <v>17064</v>
      </c>
      <c r="O8229">
        <v>26600000000</v>
      </c>
      <c r="P8229" t="s">
        <v>16940</v>
      </c>
      <c r="Q8229">
        <f t="shared" si="142"/>
        <v>3416</v>
      </c>
      <c r="R8229">
        <v>39796558</v>
      </c>
      <c r="S8229" t="s">
        <v>1880</v>
      </c>
      <c r="T8229" t="s">
        <v>16957</v>
      </c>
      <c r="U8229" s="75">
        <v>3416</v>
      </c>
      <c r="V8229">
        <v>0.92</v>
      </c>
      <c r="W8229">
        <v>3142.72</v>
      </c>
      <c r="AH8229" s="16"/>
      <c r="AI8229" t="s">
        <v>1375</v>
      </c>
    </row>
    <row r="8230" spans="1:35" x14ac:dyDescent="0.25">
      <c r="A8230" t="s">
        <v>17397</v>
      </c>
      <c r="B8230" s="1">
        <v>70</v>
      </c>
      <c r="C8230" t="s">
        <v>16776</v>
      </c>
      <c r="D8230">
        <v>16218922</v>
      </c>
      <c r="E8230" t="s">
        <v>17398</v>
      </c>
      <c r="F8230" t="s">
        <v>1363</v>
      </c>
      <c r="G8230" t="s">
        <v>1364</v>
      </c>
      <c r="H8230" s="3" t="s">
        <v>2100</v>
      </c>
      <c r="I8230">
        <v>2022</v>
      </c>
      <c r="J8230" s="15" t="s">
        <v>2101</v>
      </c>
      <c r="K8230">
        <v>2022</v>
      </c>
      <c r="L8230" t="s">
        <v>1394</v>
      </c>
      <c r="M8230" t="s">
        <v>16925</v>
      </c>
      <c r="N8230" t="s">
        <v>17064</v>
      </c>
      <c r="O8230">
        <v>26600000000</v>
      </c>
      <c r="P8230" t="s">
        <v>16927</v>
      </c>
      <c r="Q8230">
        <f t="shared" si="142"/>
        <v>3850</v>
      </c>
      <c r="R8230">
        <v>39796558</v>
      </c>
      <c r="S8230" t="s">
        <v>1880</v>
      </c>
      <c r="T8230" t="s">
        <v>16957</v>
      </c>
      <c r="U8230" s="75">
        <v>3850</v>
      </c>
      <c r="V8230">
        <v>0.92</v>
      </c>
      <c r="W8230">
        <v>3542</v>
      </c>
      <c r="AH8230" s="16"/>
      <c r="AI8230" t="s">
        <v>1375</v>
      </c>
    </row>
    <row r="8231" spans="1:35" x14ac:dyDescent="0.25">
      <c r="A8231" t="s">
        <v>17399</v>
      </c>
      <c r="B8231" s="1">
        <v>70</v>
      </c>
      <c r="C8231" t="s">
        <v>16776</v>
      </c>
      <c r="D8231">
        <v>16578546</v>
      </c>
      <c r="E8231" t="s">
        <v>17400</v>
      </c>
      <c r="F8231" t="s">
        <v>1363</v>
      </c>
      <c r="G8231" t="s">
        <v>1391</v>
      </c>
      <c r="H8231" s="3" t="s">
        <v>5032</v>
      </c>
      <c r="I8231">
        <v>2022</v>
      </c>
      <c r="J8231" s="15" t="s">
        <v>4000</v>
      </c>
      <c r="K8231">
        <v>2022</v>
      </c>
      <c r="L8231" t="s">
        <v>1367</v>
      </c>
      <c r="M8231" t="s">
        <v>16925</v>
      </c>
      <c r="N8231" t="s">
        <v>17064</v>
      </c>
      <c r="O8231">
        <v>26600000000</v>
      </c>
      <c r="P8231" t="s">
        <v>16940</v>
      </c>
      <c r="Q8231">
        <f t="shared" si="142"/>
        <v>9000</v>
      </c>
      <c r="R8231">
        <v>73767042</v>
      </c>
      <c r="S8231" t="s">
        <v>17273</v>
      </c>
      <c r="T8231" t="s">
        <v>587</v>
      </c>
      <c r="U8231" s="75">
        <v>9000</v>
      </c>
      <c r="V8231">
        <v>2</v>
      </c>
      <c r="W8231">
        <v>18000</v>
      </c>
      <c r="AH8231" s="16"/>
      <c r="AI8231" t="s">
        <v>1375</v>
      </c>
    </row>
    <row r="8232" spans="1:35" x14ac:dyDescent="0.25">
      <c r="A8232" t="s">
        <v>17401</v>
      </c>
      <c r="B8232" s="1">
        <v>70</v>
      </c>
      <c r="C8232" t="s">
        <v>16776</v>
      </c>
      <c r="D8232">
        <v>16578546</v>
      </c>
      <c r="E8232" t="s">
        <v>17400</v>
      </c>
      <c r="F8232" t="s">
        <v>1363</v>
      </c>
      <c r="G8232" t="s">
        <v>1391</v>
      </c>
      <c r="H8232" s="3" t="s">
        <v>5032</v>
      </c>
      <c r="I8232">
        <v>2022</v>
      </c>
      <c r="J8232" s="15" t="s">
        <v>4000</v>
      </c>
      <c r="K8232">
        <v>2022</v>
      </c>
      <c r="L8232" t="s">
        <v>1367</v>
      </c>
      <c r="M8232" t="s">
        <v>16925</v>
      </c>
      <c r="N8232" t="s">
        <v>17064</v>
      </c>
      <c r="O8232">
        <v>26600000000</v>
      </c>
      <c r="P8232" t="s">
        <v>16940</v>
      </c>
      <c r="Q8232">
        <f t="shared" si="142"/>
        <v>9000</v>
      </c>
      <c r="R8232">
        <v>39796558</v>
      </c>
      <c r="S8232" t="s">
        <v>1880</v>
      </c>
      <c r="T8232" t="s">
        <v>16957</v>
      </c>
      <c r="U8232" s="75">
        <v>9000</v>
      </c>
      <c r="V8232">
        <v>1</v>
      </c>
      <c r="W8232">
        <v>9000</v>
      </c>
      <c r="AH8232" s="16"/>
      <c r="AI8232" t="s">
        <v>1375</v>
      </c>
    </row>
    <row r="8233" spans="1:35" x14ac:dyDescent="0.25">
      <c r="A8233" t="s">
        <v>17402</v>
      </c>
      <c r="B8233" s="1">
        <v>70</v>
      </c>
      <c r="C8233" t="s">
        <v>16776</v>
      </c>
      <c r="D8233">
        <v>16518861</v>
      </c>
      <c r="E8233" t="s">
        <v>17403</v>
      </c>
      <c r="F8233" t="s">
        <v>1363</v>
      </c>
      <c r="G8233" t="s">
        <v>1391</v>
      </c>
      <c r="H8233" s="3" t="s">
        <v>4949</v>
      </c>
      <c r="I8233">
        <v>2022</v>
      </c>
      <c r="J8233" s="15" t="s">
        <v>2125</v>
      </c>
      <c r="K8233">
        <v>2022</v>
      </c>
      <c r="L8233" t="s">
        <v>1367</v>
      </c>
      <c r="M8233" t="s">
        <v>16925</v>
      </c>
      <c r="N8233" t="s">
        <v>17064</v>
      </c>
      <c r="O8233">
        <v>26600000000</v>
      </c>
      <c r="P8233" t="s">
        <v>16940</v>
      </c>
      <c r="Q8233">
        <f t="shared" si="142"/>
        <v>1500</v>
      </c>
      <c r="R8233">
        <v>39796558</v>
      </c>
      <c r="S8233" t="s">
        <v>1880</v>
      </c>
      <c r="T8233" t="s">
        <v>16957</v>
      </c>
      <c r="U8233" s="75">
        <v>1500</v>
      </c>
      <c r="V8233">
        <v>1</v>
      </c>
      <c r="W8233">
        <v>1500</v>
      </c>
      <c r="AH8233" s="16"/>
      <c r="AI8233" t="s">
        <v>1375</v>
      </c>
    </row>
    <row r="8234" spans="1:35" x14ac:dyDescent="0.25">
      <c r="A8234" t="s">
        <v>17404</v>
      </c>
      <c r="B8234" s="1">
        <v>70</v>
      </c>
      <c r="C8234" t="s">
        <v>16776</v>
      </c>
      <c r="D8234">
        <v>16345215</v>
      </c>
      <c r="E8234" t="s">
        <v>17405</v>
      </c>
      <c r="F8234" t="s">
        <v>1363</v>
      </c>
      <c r="G8234" t="s">
        <v>1391</v>
      </c>
      <c r="H8234" s="3" t="s">
        <v>4121</v>
      </c>
      <c r="I8234">
        <v>2022</v>
      </c>
      <c r="J8234" s="15" t="s">
        <v>4966</v>
      </c>
      <c r="K8234">
        <v>2022</v>
      </c>
      <c r="L8234" t="s">
        <v>1367</v>
      </c>
      <c r="M8234" t="s">
        <v>16925</v>
      </c>
      <c r="N8234" t="s">
        <v>17064</v>
      </c>
      <c r="O8234">
        <v>26600000000</v>
      </c>
      <c r="P8234" t="s">
        <v>16940</v>
      </c>
      <c r="Q8234">
        <f t="shared" si="142"/>
        <v>1000</v>
      </c>
      <c r="R8234">
        <v>39796558</v>
      </c>
      <c r="S8234" t="s">
        <v>1880</v>
      </c>
      <c r="T8234" t="s">
        <v>17082</v>
      </c>
      <c r="U8234" s="75">
        <v>1000</v>
      </c>
      <c r="V8234">
        <v>1</v>
      </c>
      <c r="W8234">
        <v>1000</v>
      </c>
      <c r="AH8234" s="16"/>
      <c r="AI8234" t="s">
        <v>1375</v>
      </c>
    </row>
    <row r="8235" spans="1:35" x14ac:dyDescent="0.25">
      <c r="A8235" t="s">
        <v>17406</v>
      </c>
      <c r="B8235" s="1">
        <v>70</v>
      </c>
      <c r="C8235" t="s">
        <v>16776</v>
      </c>
      <c r="D8235">
        <v>16311213</v>
      </c>
      <c r="E8235" t="s">
        <v>17000</v>
      </c>
      <c r="F8235" t="s">
        <v>1363</v>
      </c>
      <c r="G8235" t="s">
        <v>1391</v>
      </c>
      <c r="H8235" s="3" t="s">
        <v>2121</v>
      </c>
      <c r="I8235">
        <v>2022</v>
      </c>
      <c r="J8235" s="15" t="s">
        <v>2122</v>
      </c>
      <c r="K8235">
        <v>2022</v>
      </c>
      <c r="L8235" t="s">
        <v>1367</v>
      </c>
      <c r="M8235" t="s">
        <v>16925</v>
      </c>
      <c r="N8235" t="s">
        <v>17064</v>
      </c>
      <c r="O8235">
        <v>26600000000</v>
      </c>
      <c r="P8235" t="s">
        <v>16940</v>
      </c>
      <c r="Q8235">
        <f t="shared" si="142"/>
        <v>3200</v>
      </c>
      <c r="R8235">
        <v>39796558</v>
      </c>
      <c r="S8235" t="s">
        <v>1880</v>
      </c>
      <c r="T8235" t="s">
        <v>16957</v>
      </c>
      <c r="U8235" s="75">
        <v>3200</v>
      </c>
      <c r="V8235">
        <v>1</v>
      </c>
      <c r="W8235">
        <v>3200</v>
      </c>
      <c r="AH8235" s="16"/>
      <c r="AI8235" t="s">
        <v>1375</v>
      </c>
    </row>
    <row r="8236" spans="1:35" x14ac:dyDescent="0.25">
      <c r="A8236" t="s">
        <v>17407</v>
      </c>
      <c r="B8236" s="1">
        <v>70</v>
      </c>
      <c r="C8236" t="s">
        <v>16776</v>
      </c>
      <c r="D8236">
        <v>14511703</v>
      </c>
      <c r="E8236" t="s">
        <v>16985</v>
      </c>
      <c r="F8236" t="s">
        <v>1363</v>
      </c>
      <c r="G8236" t="s">
        <v>1391</v>
      </c>
      <c r="H8236" s="3" t="s">
        <v>2024</v>
      </c>
      <c r="I8236">
        <v>2021</v>
      </c>
      <c r="J8236" s="15" t="s">
        <v>1983</v>
      </c>
      <c r="K8236">
        <v>2021</v>
      </c>
      <c r="L8236" t="s">
        <v>1367</v>
      </c>
      <c r="M8236" t="s">
        <v>16925</v>
      </c>
      <c r="N8236" t="s">
        <v>16926</v>
      </c>
      <c r="O8236">
        <v>26600000000</v>
      </c>
      <c r="P8236" t="s">
        <v>16940</v>
      </c>
      <c r="Q8236">
        <f t="shared" si="142"/>
        <v>5000</v>
      </c>
      <c r="R8236">
        <v>39796558</v>
      </c>
      <c r="S8236" t="s">
        <v>1880</v>
      </c>
      <c r="T8236" t="s">
        <v>17050</v>
      </c>
      <c r="U8236" s="75">
        <v>5000</v>
      </c>
      <c r="V8236">
        <v>0.83</v>
      </c>
      <c r="W8236">
        <v>4150</v>
      </c>
      <c r="AH8236" s="16"/>
      <c r="AI8236" t="s">
        <v>1375</v>
      </c>
    </row>
    <row r="8237" spans="1:35" x14ac:dyDescent="0.25">
      <c r="A8237" t="s">
        <v>17408</v>
      </c>
      <c r="B8237" s="1">
        <v>70</v>
      </c>
      <c r="C8237" t="s">
        <v>16776</v>
      </c>
      <c r="D8237">
        <v>14511703</v>
      </c>
      <c r="E8237" t="s">
        <v>16985</v>
      </c>
      <c r="F8237" t="s">
        <v>1363</v>
      </c>
      <c r="G8237" t="s">
        <v>1391</v>
      </c>
      <c r="H8237" s="3" t="s">
        <v>2024</v>
      </c>
      <c r="I8237">
        <v>2021</v>
      </c>
      <c r="J8237" s="15" t="s">
        <v>1983</v>
      </c>
      <c r="K8237">
        <v>2021</v>
      </c>
      <c r="L8237" t="s">
        <v>1367</v>
      </c>
      <c r="M8237" t="s">
        <v>16925</v>
      </c>
      <c r="N8237" t="s">
        <v>16926</v>
      </c>
      <c r="O8237">
        <v>26600000000</v>
      </c>
      <c r="P8237" t="s">
        <v>16940</v>
      </c>
      <c r="Q8237">
        <f t="shared" si="142"/>
        <v>5000</v>
      </c>
      <c r="R8237" t="s">
        <v>16799</v>
      </c>
      <c r="S8237" t="s">
        <v>16800</v>
      </c>
      <c r="T8237" t="s">
        <v>587</v>
      </c>
      <c r="U8237" s="75">
        <v>5000</v>
      </c>
      <c r="V8237">
        <v>0.8</v>
      </c>
      <c r="W8237">
        <v>4000</v>
      </c>
      <c r="AH8237" s="16"/>
      <c r="AI8237" t="s">
        <v>1375</v>
      </c>
    </row>
    <row r="8238" spans="1:35" x14ac:dyDescent="0.25">
      <c r="A8238" t="s">
        <v>17409</v>
      </c>
      <c r="B8238" s="1">
        <v>70</v>
      </c>
      <c r="C8238" t="s">
        <v>16776</v>
      </c>
      <c r="D8238">
        <v>16235150</v>
      </c>
      <c r="E8238" t="s">
        <v>17087</v>
      </c>
      <c r="F8238" t="s">
        <v>1363</v>
      </c>
      <c r="G8238" t="s">
        <v>1391</v>
      </c>
      <c r="H8238" s="3" t="s">
        <v>2095</v>
      </c>
      <c r="I8238">
        <v>2022</v>
      </c>
      <c r="J8238" s="15" t="s">
        <v>2036</v>
      </c>
      <c r="K8238">
        <v>2022</v>
      </c>
      <c r="L8238" t="s">
        <v>1367</v>
      </c>
      <c r="M8238" t="s">
        <v>16925</v>
      </c>
      <c r="N8238" t="s">
        <v>17064</v>
      </c>
      <c r="O8238">
        <v>26600000000</v>
      </c>
      <c r="P8238" t="s">
        <v>16940</v>
      </c>
      <c r="Q8238">
        <f t="shared" si="142"/>
        <v>3000</v>
      </c>
      <c r="R8238">
        <v>39796558</v>
      </c>
      <c r="S8238" t="s">
        <v>1880</v>
      </c>
      <c r="T8238" t="s">
        <v>17127</v>
      </c>
      <c r="U8238" s="75">
        <v>3000</v>
      </c>
      <c r="V8238">
        <v>0.92</v>
      </c>
      <c r="W8238">
        <v>2760</v>
      </c>
      <c r="AH8238" s="16"/>
      <c r="AI8238" t="s">
        <v>1375</v>
      </c>
    </row>
    <row r="8239" spans="1:35" x14ac:dyDescent="0.25">
      <c r="A8239" t="s">
        <v>17410</v>
      </c>
      <c r="B8239" s="1">
        <v>70</v>
      </c>
      <c r="C8239" t="s">
        <v>16776</v>
      </c>
      <c r="D8239">
        <v>16235150</v>
      </c>
      <c r="E8239" t="s">
        <v>17087</v>
      </c>
      <c r="F8239" t="s">
        <v>1363</v>
      </c>
      <c r="G8239" t="s">
        <v>1391</v>
      </c>
      <c r="H8239" s="3" t="s">
        <v>2095</v>
      </c>
      <c r="I8239">
        <v>2022</v>
      </c>
      <c r="J8239" s="15" t="s">
        <v>2036</v>
      </c>
      <c r="K8239">
        <v>2022</v>
      </c>
      <c r="L8239" t="s">
        <v>1367</v>
      </c>
      <c r="M8239" t="s">
        <v>16925</v>
      </c>
      <c r="N8239" t="s">
        <v>17064</v>
      </c>
      <c r="O8239">
        <v>26600000000</v>
      </c>
      <c r="P8239" t="s">
        <v>16940</v>
      </c>
      <c r="Q8239">
        <f t="shared" si="142"/>
        <v>3000</v>
      </c>
      <c r="R8239" t="s">
        <v>16799</v>
      </c>
      <c r="S8239" t="s">
        <v>16800</v>
      </c>
      <c r="T8239" t="s">
        <v>587</v>
      </c>
      <c r="U8239" s="75">
        <v>3000</v>
      </c>
      <c r="V8239">
        <v>2.5</v>
      </c>
      <c r="W8239">
        <v>7500</v>
      </c>
      <c r="AH8239" s="16"/>
      <c r="AI8239" t="s">
        <v>1375</v>
      </c>
    </row>
    <row r="8240" spans="1:35" x14ac:dyDescent="0.25">
      <c r="A8240" t="s">
        <v>17411</v>
      </c>
      <c r="B8240" s="1">
        <v>70</v>
      </c>
      <c r="C8240" t="s">
        <v>16776</v>
      </c>
      <c r="D8240">
        <v>16542754</v>
      </c>
      <c r="E8240" t="s">
        <v>17412</v>
      </c>
      <c r="F8240" t="s">
        <v>1363</v>
      </c>
      <c r="G8240" t="s">
        <v>1391</v>
      </c>
      <c r="H8240" s="3" t="s">
        <v>17413</v>
      </c>
      <c r="I8240">
        <v>2022</v>
      </c>
      <c r="J8240" s="15" t="s">
        <v>2126</v>
      </c>
      <c r="K8240">
        <v>2022</v>
      </c>
      <c r="L8240" t="s">
        <v>1622</v>
      </c>
      <c r="M8240" t="s">
        <v>16925</v>
      </c>
      <c r="N8240" t="s">
        <v>17064</v>
      </c>
      <c r="O8240">
        <v>26600000000</v>
      </c>
      <c r="P8240" t="s">
        <v>16927</v>
      </c>
      <c r="Q8240">
        <f t="shared" si="142"/>
        <v>250</v>
      </c>
      <c r="R8240">
        <v>39796558</v>
      </c>
      <c r="S8240" t="s">
        <v>1880</v>
      </c>
      <c r="T8240" t="s">
        <v>16957</v>
      </c>
      <c r="U8240" s="75">
        <v>250</v>
      </c>
      <c r="V8240">
        <v>1</v>
      </c>
      <c r="W8240">
        <v>250</v>
      </c>
      <c r="AH8240" s="16"/>
      <c r="AI8240" t="s">
        <v>1375</v>
      </c>
    </row>
    <row r="8241" spans="1:35" x14ac:dyDescent="0.25">
      <c r="A8241" t="s">
        <v>17414</v>
      </c>
      <c r="B8241" s="1">
        <v>70</v>
      </c>
      <c r="C8241" t="s">
        <v>16776</v>
      </c>
      <c r="D8241">
        <v>16568109</v>
      </c>
      <c r="E8241" t="s">
        <v>17087</v>
      </c>
      <c r="F8241" t="s">
        <v>1363</v>
      </c>
      <c r="G8241" t="s">
        <v>1391</v>
      </c>
      <c r="H8241" s="3" t="s">
        <v>2126</v>
      </c>
      <c r="I8241">
        <v>2022</v>
      </c>
      <c r="J8241" s="15" t="s">
        <v>2138</v>
      </c>
      <c r="K8241">
        <v>2022</v>
      </c>
      <c r="L8241" t="s">
        <v>1367</v>
      </c>
      <c r="M8241" t="s">
        <v>16925</v>
      </c>
      <c r="N8241" t="s">
        <v>17064</v>
      </c>
      <c r="O8241">
        <v>26600000000</v>
      </c>
      <c r="P8241" t="s">
        <v>16940</v>
      </c>
      <c r="Q8241">
        <f t="shared" si="142"/>
        <v>200</v>
      </c>
      <c r="R8241">
        <v>39796558</v>
      </c>
      <c r="S8241" t="s">
        <v>1880</v>
      </c>
      <c r="T8241" t="s">
        <v>16957</v>
      </c>
      <c r="U8241" s="75">
        <v>200</v>
      </c>
      <c r="V8241">
        <v>1</v>
      </c>
      <c r="W8241">
        <v>200</v>
      </c>
      <c r="AH8241" s="16"/>
      <c r="AI8241" t="s">
        <v>1375</v>
      </c>
    </row>
    <row r="8242" spans="1:35" x14ac:dyDescent="0.25">
      <c r="A8242" t="s">
        <v>17415</v>
      </c>
      <c r="B8242" s="1">
        <v>70</v>
      </c>
      <c r="C8242" t="s">
        <v>16776</v>
      </c>
      <c r="D8242">
        <v>16546911</v>
      </c>
      <c r="E8242" t="s">
        <v>17416</v>
      </c>
      <c r="F8242" t="s">
        <v>1363</v>
      </c>
      <c r="G8242" t="s">
        <v>1391</v>
      </c>
      <c r="H8242" s="3" t="s">
        <v>2125</v>
      </c>
      <c r="I8242">
        <v>2022</v>
      </c>
      <c r="J8242" s="15" t="s">
        <v>2138</v>
      </c>
      <c r="K8242">
        <v>2022</v>
      </c>
      <c r="L8242" t="s">
        <v>1367</v>
      </c>
      <c r="M8242" t="s">
        <v>16925</v>
      </c>
      <c r="N8242" t="s">
        <v>17064</v>
      </c>
      <c r="O8242">
        <v>26600000000</v>
      </c>
      <c r="P8242" t="s">
        <v>16940</v>
      </c>
      <c r="Q8242">
        <f t="shared" si="142"/>
        <v>280</v>
      </c>
      <c r="R8242">
        <v>39796558</v>
      </c>
      <c r="S8242" t="s">
        <v>1880</v>
      </c>
      <c r="T8242" t="s">
        <v>16957</v>
      </c>
      <c r="U8242" s="75">
        <v>280</v>
      </c>
      <c r="V8242">
        <v>1</v>
      </c>
      <c r="W8242">
        <v>280</v>
      </c>
      <c r="AH8242" s="16"/>
      <c r="AI8242" t="s">
        <v>1375</v>
      </c>
    </row>
    <row r="8243" spans="1:35" x14ac:dyDescent="0.25">
      <c r="A8243" t="s">
        <v>17417</v>
      </c>
      <c r="B8243" s="1">
        <v>70</v>
      </c>
      <c r="C8243" t="s">
        <v>16776</v>
      </c>
      <c r="D8243">
        <v>17122708</v>
      </c>
      <c r="E8243" t="s">
        <v>17418</v>
      </c>
      <c r="F8243" t="s">
        <v>1363</v>
      </c>
      <c r="G8243" t="s">
        <v>1391</v>
      </c>
      <c r="H8243" s="3" t="s">
        <v>5055</v>
      </c>
      <c r="I8243">
        <v>2022</v>
      </c>
      <c r="J8243" s="15" t="s">
        <v>2166</v>
      </c>
      <c r="K8243">
        <v>2022</v>
      </c>
      <c r="L8243" t="s">
        <v>1367</v>
      </c>
      <c r="M8243" t="s">
        <v>16925</v>
      </c>
      <c r="N8243" t="s">
        <v>16926</v>
      </c>
      <c r="O8243">
        <v>26600000000</v>
      </c>
      <c r="P8243" t="s">
        <v>16940</v>
      </c>
      <c r="Q8243">
        <f t="shared" si="142"/>
        <v>4670</v>
      </c>
      <c r="R8243">
        <v>39796558</v>
      </c>
      <c r="S8243" t="s">
        <v>1880</v>
      </c>
      <c r="T8243" t="s">
        <v>17082</v>
      </c>
      <c r="U8243" s="75">
        <v>4670</v>
      </c>
      <c r="V8243">
        <v>1.35</v>
      </c>
      <c r="W8243">
        <v>6304.5</v>
      </c>
      <c r="AH8243" s="16"/>
      <c r="AI8243" t="s">
        <v>1375</v>
      </c>
    </row>
    <row r="8244" spans="1:35" x14ac:dyDescent="0.25">
      <c r="A8244" t="s">
        <v>17419</v>
      </c>
      <c r="B8244" s="1">
        <v>70</v>
      </c>
      <c r="C8244" t="s">
        <v>16776</v>
      </c>
      <c r="D8244">
        <v>17122708</v>
      </c>
      <c r="E8244" t="s">
        <v>17418</v>
      </c>
      <c r="F8244" t="s">
        <v>1363</v>
      </c>
      <c r="G8244" t="s">
        <v>1391</v>
      </c>
      <c r="H8244" s="3" t="s">
        <v>5055</v>
      </c>
      <c r="I8244">
        <v>2022</v>
      </c>
      <c r="J8244" s="15" t="s">
        <v>2166</v>
      </c>
      <c r="K8244">
        <v>2022</v>
      </c>
      <c r="L8244" t="s">
        <v>1367</v>
      </c>
      <c r="M8244" t="s">
        <v>16925</v>
      </c>
      <c r="N8244" t="s">
        <v>16926</v>
      </c>
      <c r="O8244">
        <v>26600000000</v>
      </c>
      <c r="P8244" t="s">
        <v>16940</v>
      </c>
      <c r="Q8244">
        <f t="shared" si="142"/>
        <v>4670</v>
      </c>
      <c r="R8244" t="s">
        <v>16799</v>
      </c>
      <c r="S8244" t="s">
        <v>16800</v>
      </c>
      <c r="T8244" t="s">
        <v>587</v>
      </c>
      <c r="U8244" s="75">
        <v>4670</v>
      </c>
      <c r="V8244">
        <v>2</v>
      </c>
      <c r="W8244">
        <v>9340</v>
      </c>
      <c r="AH8244" s="16"/>
      <c r="AI8244" t="s">
        <v>1375</v>
      </c>
    </row>
    <row r="8245" spans="1:35" x14ac:dyDescent="0.25">
      <c r="A8245" t="s">
        <v>17420</v>
      </c>
      <c r="B8245" s="1">
        <v>70</v>
      </c>
      <c r="C8245" t="s">
        <v>16776</v>
      </c>
      <c r="D8245">
        <v>16621085</v>
      </c>
      <c r="E8245" t="s">
        <v>17412</v>
      </c>
      <c r="F8245" t="s">
        <v>1363</v>
      </c>
      <c r="G8245" t="s">
        <v>1391</v>
      </c>
      <c r="H8245" s="3" t="s">
        <v>4123</v>
      </c>
      <c r="I8245">
        <v>2022</v>
      </c>
      <c r="J8245" s="15" t="s">
        <v>9626</v>
      </c>
      <c r="K8245">
        <v>2022</v>
      </c>
      <c r="L8245" t="s">
        <v>1367</v>
      </c>
      <c r="M8245" t="s">
        <v>16925</v>
      </c>
      <c r="N8245" t="s">
        <v>17064</v>
      </c>
      <c r="O8245">
        <v>26600000000</v>
      </c>
      <c r="P8245" t="s">
        <v>16927</v>
      </c>
      <c r="Q8245">
        <f t="shared" si="142"/>
        <v>250</v>
      </c>
      <c r="R8245">
        <v>39796558</v>
      </c>
      <c r="S8245" t="s">
        <v>1880</v>
      </c>
      <c r="T8245" t="s">
        <v>16957</v>
      </c>
      <c r="U8245" s="75">
        <v>250</v>
      </c>
      <c r="V8245">
        <v>1</v>
      </c>
      <c r="W8245">
        <v>250</v>
      </c>
      <c r="AH8245" s="16"/>
      <c r="AI8245" t="s">
        <v>1375</v>
      </c>
    </row>
    <row r="8246" spans="1:35" x14ac:dyDescent="0.25">
      <c r="A8246" t="s">
        <v>17421</v>
      </c>
      <c r="B8246" s="1">
        <v>70</v>
      </c>
      <c r="C8246" t="s">
        <v>16776</v>
      </c>
      <c r="D8246">
        <v>16621085</v>
      </c>
      <c r="E8246" t="s">
        <v>17412</v>
      </c>
      <c r="F8246" t="s">
        <v>1363</v>
      </c>
      <c r="G8246" t="s">
        <v>1391</v>
      </c>
      <c r="H8246" s="3" t="s">
        <v>4123</v>
      </c>
      <c r="I8246">
        <v>2022</v>
      </c>
      <c r="J8246" s="15" t="s">
        <v>9626</v>
      </c>
      <c r="K8246">
        <v>2022</v>
      </c>
      <c r="L8246" t="s">
        <v>1367</v>
      </c>
      <c r="M8246" t="s">
        <v>16925</v>
      </c>
      <c r="N8246" t="s">
        <v>17064</v>
      </c>
      <c r="O8246">
        <v>26600000000</v>
      </c>
      <c r="P8246" t="s">
        <v>16927</v>
      </c>
      <c r="Q8246">
        <f t="shared" si="142"/>
        <v>250</v>
      </c>
      <c r="R8246">
        <v>73767042</v>
      </c>
      <c r="S8246" t="s">
        <v>17273</v>
      </c>
      <c r="T8246" t="s">
        <v>587</v>
      </c>
      <c r="U8246" s="75">
        <v>250</v>
      </c>
      <c r="V8246">
        <v>2</v>
      </c>
      <c r="W8246">
        <v>500</v>
      </c>
      <c r="AH8246" s="16"/>
      <c r="AI8246" t="s">
        <v>1375</v>
      </c>
    </row>
    <row r="8247" spans="1:35" x14ac:dyDescent="0.25">
      <c r="A8247" t="s">
        <v>17422</v>
      </c>
      <c r="B8247" s="1">
        <v>70</v>
      </c>
      <c r="C8247" t="s">
        <v>16776</v>
      </c>
      <c r="D8247">
        <v>16717686</v>
      </c>
      <c r="E8247" t="s">
        <v>17423</v>
      </c>
      <c r="F8247" t="s">
        <v>1363</v>
      </c>
      <c r="G8247" t="s">
        <v>1364</v>
      </c>
      <c r="H8247" s="3" t="s">
        <v>3492</v>
      </c>
      <c r="I8247">
        <v>2022</v>
      </c>
      <c r="J8247" s="15" t="s">
        <v>1473</v>
      </c>
      <c r="K8247">
        <v>2022</v>
      </c>
      <c r="L8247" t="s">
        <v>1367</v>
      </c>
      <c r="M8247" t="s">
        <v>16925</v>
      </c>
      <c r="N8247" t="s">
        <v>17064</v>
      </c>
      <c r="O8247">
        <v>26600000000</v>
      </c>
      <c r="P8247" t="s">
        <v>16927</v>
      </c>
      <c r="Q8247">
        <f t="shared" si="142"/>
        <v>23300</v>
      </c>
      <c r="R8247">
        <v>12145343</v>
      </c>
      <c r="S8247" t="s">
        <v>16575</v>
      </c>
      <c r="T8247" t="s">
        <v>17424</v>
      </c>
      <c r="U8247" s="75">
        <v>23300</v>
      </c>
      <c r="V8247">
        <v>2.75</v>
      </c>
      <c r="W8247">
        <v>64075</v>
      </c>
      <c r="AH8247" s="16"/>
      <c r="AI8247" t="s">
        <v>1375</v>
      </c>
    </row>
    <row r="8248" spans="1:35" x14ac:dyDescent="0.25">
      <c r="A8248" t="s">
        <v>17425</v>
      </c>
      <c r="B8248" s="1">
        <v>70</v>
      </c>
      <c r="C8248" t="s">
        <v>16776</v>
      </c>
      <c r="D8248">
        <v>17080169</v>
      </c>
      <c r="E8248" t="s">
        <v>17426</v>
      </c>
      <c r="F8248" t="s">
        <v>1363</v>
      </c>
      <c r="G8248" t="s">
        <v>1391</v>
      </c>
      <c r="H8248" s="3" t="s">
        <v>4149</v>
      </c>
      <c r="I8248">
        <v>2022</v>
      </c>
      <c r="J8248" s="15" t="s">
        <v>5055</v>
      </c>
      <c r="K8248">
        <v>2022</v>
      </c>
      <c r="L8248" t="s">
        <v>1367</v>
      </c>
      <c r="M8248" t="s">
        <v>16925</v>
      </c>
      <c r="N8248" t="s">
        <v>16926</v>
      </c>
      <c r="O8248">
        <v>26600000000</v>
      </c>
      <c r="P8248" t="s">
        <v>16940</v>
      </c>
      <c r="Q8248">
        <f t="shared" si="142"/>
        <v>1089</v>
      </c>
      <c r="R8248">
        <v>39796558</v>
      </c>
      <c r="S8248" t="s">
        <v>1880</v>
      </c>
      <c r="T8248" t="s">
        <v>17082</v>
      </c>
      <c r="U8248" s="75">
        <v>1089</v>
      </c>
      <c r="V8248">
        <v>1.35</v>
      </c>
      <c r="W8248">
        <v>1470.15</v>
      </c>
      <c r="AH8248" s="16"/>
      <c r="AI8248" t="s">
        <v>1375</v>
      </c>
    </row>
    <row r="8249" spans="1:35" x14ac:dyDescent="0.25">
      <c r="A8249" t="s">
        <v>17427</v>
      </c>
      <c r="B8249" s="1">
        <v>70</v>
      </c>
      <c r="C8249" t="s">
        <v>16776</v>
      </c>
      <c r="D8249">
        <v>16611748</v>
      </c>
      <c r="E8249" t="s">
        <v>17428</v>
      </c>
      <c r="F8249" t="s">
        <v>1363</v>
      </c>
      <c r="G8249" t="s">
        <v>1364</v>
      </c>
      <c r="H8249" s="3" t="s">
        <v>4000</v>
      </c>
      <c r="I8249">
        <v>2022</v>
      </c>
      <c r="J8249" s="15" t="s">
        <v>4123</v>
      </c>
      <c r="K8249">
        <v>2022</v>
      </c>
      <c r="L8249" t="s">
        <v>1367</v>
      </c>
      <c r="M8249" t="s">
        <v>16925</v>
      </c>
      <c r="N8249" t="s">
        <v>17064</v>
      </c>
      <c r="O8249">
        <v>26600000000</v>
      </c>
      <c r="P8249" t="s">
        <v>16927</v>
      </c>
      <c r="Q8249">
        <f t="shared" si="142"/>
        <v>3850</v>
      </c>
      <c r="R8249">
        <v>73767042</v>
      </c>
      <c r="S8249" t="s">
        <v>17273</v>
      </c>
      <c r="T8249" t="s">
        <v>587</v>
      </c>
      <c r="U8249" s="75">
        <v>3850</v>
      </c>
      <c r="V8249">
        <v>2</v>
      </c>
      <c r="W8249">
        <v>7700</v>
      </c>
      <c r="AH8249" s="16"/>
      <c r="AI8249" t="s">
        <v>1375</v>
      </c>
    </row>
    <row r="8250" spans="1:35" x14ac:dyDescent="0.25">
      <c r="A8250" t="s">
        <v>17429</v>
      </c>
      <c r="B8250" s="1">
        <v>70</v>
      </c>
      <c r="C8250" t="s">
        <v>16776</v>
      </c>
      <c r="D8250">
        <v>16820487</v>
      </c>
      <c r="E8250" t="s">
        <v>17430</v>
      </c>
      <c r="F8250" t="s">
        <v>1363</v>
      </c>
      <c r="G8250" t="s">
        <v>1391</v>
      </c>
      <c r="H8250" s="3" t="s">
        <v>12351</v>
      </c>
      <c r="I8250">
        <v>2022</v>
      </c>
      <c r="J8250" s="15" t="s">
        <v>13240</v>
      </c>
      <c r="K8250">
        <v>2022</v>
      </c>
      <c r="L8250" t="s">
        <v>1367</v>
      </c>
      <c r="M8250" t="s">
        <v>16925</v>
      </c>
      <c r="N8250" t="s">
        <v>17064</v>
      </c>
      <c r="O8250">
        <v>26600000000</v>
      </c>
      <c r="P8250" t="s">
        <v>16927</v>
      </c>
      <c r="Q8250">
        <f t="shared" si="142"/>
        <v>1225</v>
      </c>
      <c r="R8250" t="s">
        <v>16799</v>
      </c>
      <c r="S8250" t="s">
        <v>16800</v>
      </c>
      <c r="T8250" t="s">
        <v>587</v>
      </c>
      <c r="U8250" s="75">
        <v>1225</v>
      </c>
      <c r="V8250">
        <v>2</v>
      </c>
      <c r="W8250">
        <v>2450</v>
      </c>
      <c r="AH8250" s="16"/>
      <c r="AI8250" t="s">
        <v>1375</v>
      </c>
    </row>
    <row r="8251" spans="1:35" x14ac:dyDescent="0.25">
      <c r="A8251" t="s">
        <v>17431</v>
      </c>
      <c r="B8251" s="1">
        <v>70</v>
      </c>
      <c r="C8251" t="s">
        <v>16776</v>
      </c>
      <c r="D8251">
        <v>14533065</v>
      </c>
      <c r="E8251" t="s">
        <v>17432</v>
      </c>
      <c r="F8251" t="s">
        <v>1363</v>
      </c>
      <c r="G8251" t="s">
        <v>1391</v>
      </c>
      <c r="H8251" s="3" t="s">
        <v>1984</v>
      </c>
      <c r="I8251">
        <v>2021</v>
      </c>
      <c r="J8251" s="15" t="s">
        <v>1988</v>
      </c>
      <c r="K8251">
        <v>2021</v>
      </c>
      <c r="L8251" t="s">
        <v>1367</v>
      </c>
      <c r="M8251" t="s">
        <v>16925</v>
      </c>
      <c r="N8251" t="s">
        <v>16926</v>
      </c>
      <c r="O8251">
        <v>26600000000</v>
      </c>
      <c r="P8251" t="s">
        <v>16940</v>
      </c>
      <c r="Q8251">
        <f t="shared" si="142"/>
        <v>2000</v>
      </c>
      <c r="R8251" t="s">
        <v>16799</v>
      </c>
      <c r="S8251" t="s">
        <v>16800</v>
      </c>
      <c r="T8251" t="s">
        <v>587</v>
      </c>
      <c r="U8251" s="75">
        <v>2000</v>
      </c>
      <c r="V8251">
        <v>0.8</v>
      </c>
      <c r="W8251">
        <v>1600</v>
      </c>
      <c r="AH8251" s="16"/>
      <c r="AI8251" t="s">
        <v>1375</v>
      </c>
    </row>
    <row r="8252" spans="1:35" x14ac:dyDescent="0.25">
      <c r="A8252" t="s">
        <v>17433</v>
      </c>
      <c r="B8252" s="1">
        <v>70</v>
      </c>
      <c r="C8252" t="s">
        <v>16776</v>
      </c>
      <c r="D8252">
        <v>14533065</v>
      </c>
      <c r="E8252" t="s">
        <v>17432</v>
      </c>
      <c r="F8252" t="s">
        <v>1363</v>
      </c>
      <c r="G8252" t="s">
        <v>1391</v>
      </c>
      <c r="H8252" s="3" t="s">
        <v>1984</v>
      </c>
      <c r="I8252">
        <v>2021</v>
      </c>
      <c r="J8252" s="15" t="s">
        <v>1988</v>
      </c>
      <c r="K8252">
        <v>2021</v>
      </c>
      <c r="L8252" t="s">
        <v>1367</v>
      </c>
      <c r="M8252" t="s">
        <v>16925</v>
      </c>
      <c r="N8252" t="s">
        <v>16926</v>
      </c>
      <c r="O8252">
        <v>26600000000</v>
      </c>
      <c r="P8252" t="s">
        <v>16940</v>
      </c>
      <c r="Q8252">
        <f t="shared" si="142"/>
        <v>2000</v>
      </c>
      <c r="R8252">
        <v>39796558</v>
      </c>
      <c r="S8252" t="s">
        <v>1880</v>
      </c>
      <c r="T8252" t="s">
        <v>587</v>
      </c>
      <c r="U8252" s="75">
        <v>2000</v>
      </c>
      <c r="V8252">
        <v>0.79</v>
      </c>
      <c r="W8252">
        <v>1580</v>
      </c>
      <c r="AH8252" s="16"/>
      <c r="AI8252" t="s">
        <v>1375</v>
      </c>
    </row>
    <row r="8253" spans="1:35" x14ac:dyDescent="0.25">
      <c r="A8253" t="s">
        <v>17434</v>
      </c>
      <c r="B8253" s="1">
        <v>70</v>
      </c>
      <c r="C8253" t="s">
        <v>16776</v>
      </c>
      <c r="D8253">
        <v>17193060</v>
      </c>
      <c r="E8253" t="s">
        <v>17435</v>
      </c>
      <c r="F8253" t="s">
        <v>1363</v>
      </c>
      <c r="G8253" t="s">
        <v>1391</v>
      </c>
      <c r="H8253" s="3" t="s">
        <v>1477</v>
      </c>
      <c r="I8253">
        <v>2022</v>
      </c>
      <c r="J8253" s="15" t="s">
        <v>1478</v>
      </c>
      <c r="K8253">
        <v>2022</v>
      </c>
      <c r="L8253" t="s">
        <v>1367</v>
      </c>
      <c r="M8253" t="s">
        <v>16925</v>
      </c>
      <c r="N8253" t="s">
        <v>16926</v>
      </c>
      <c r="O8253">
        <v>26600000000</v>
      </c>
      <c r="P8253" t="s">
        <v>16940</v>
      </c>
      <c r="Q8253">
        <f t="shared" si="142"/>
        <v>1000</v>
      </c>
      <c r="R8253">
        <v>39796558</v>
      </c>
      <c r="S8253" t="s">
        <v>1880</v>
      </c>
      <c r="T8253" t="s">
        <v>16957</v>
      </c>
      <c r="U8253" s="75">
        <v>1000</v>
      </c>
      <c r="V8253">
        <v>1.35</v>
      </c>
      <c r="W8253">
        <v>1350</v>
      </c>
      <c r="AH8253" s="16"/>
      <c r="AI8253" t="s">
        <v>1375</v>
      </c>
    </row>
    <row r="8254" spans="1:35" x14ac:dyDescent="0.25">
      <c r="A8254" t="s">
        <v>17436</v>
      </c>
      <c r="B8254" s="1">
        <v>70</v>
      </c>
      <c r="C8254" t="s">
        <v>16776</v>
      </c>
      <c r="D8254">
        <v>16866118</v>
      </c>
      <c r="E8254" t="s">
        <v>17437</v>
      </c>
      <c r="F8254" t="s">
        <v>1363</v>
      </c>
      <c r="G8254" t="s">
        <v>1391</v>
      </c>
      <c r="H8254" s="3" t="s">
        <v>4293</v>
      </c>
      <c r="I8254">
        <v>2022</v>
      </c>
      <c r="J8254" s="15" t="s">
        <v>10862</v>
      </c>
      <c r="K8254">
        <v>2022</v>
      </c>
      <c r="L8254" t="s">
        <v>1367</v>
      </c>
      <c r="M8254" t="s">
        <v>16925</v>
      </c>
      <c r="N8254" t="s">
        <v>17064</v>
      </c>
      <c r="O8254">
        <v>26600000000</v>
      </c>
      <c r="P8254" t="s">
        <v>16940</v>
      </c>
      <c r="Q8254">
        <f t="shared" si="142"/>
        <v>3030</v>
      </c>
      <c r="R8254" t="s">
        <v>16799</v>
      </c>
      <c r="S8254" t="s">
        <v>16800</v>
      </c>
      <c r="T8254" t="s">
        <v>587</v>
      </c>
      <c r="U8254" s="75">
        <v>3030</v>
      </c>
      <c r="V8254">
        <v>2</v>
      </c>
      <c r="W8254">
        <v>6060</v>
      </c>
      <c r="AH8254" s="16"/>
      <c r="AI8254" t="s">
        <v>1375</v>
      </c>
    </row>
    <row r="8255" spans="1:35" x14ac:dyDescent="0.25">
      <c r="A8255" t="s">
        <v>17438</v>
      </c>
      <c r="B8255" s="1">
        <v>70</v>
      </c>
      <c r="C8255" t="s">
        <v>16776</v>
      </c>
      <c r="D8255">
        <v>17183030</v>
      </c>
      <c r="E8255" t="s">
        <v>17439</v>
      </c>
      <c r="F8255" t="s">
        <v>1363</v>
      </c>
      <c r="G8255" t="s">
        <v>1364</v>
      </c>
      <c r="H8255" s="3" t="s">
        <v>1477</v>
      </c>
      <c r="I8255">
        <v>2022</v>
      </c>
      <c r="J8255" s="15" t="s">
        <v>2693</v>
      </c>
      <c r="K8255">
        <v>2022</v>
      </c>
      <c r="L8255" t="s">
        <v>1367</v>
      </c>
      <c r="M8255" t="s">
        <v>16925</v>
      </c>
      <c r="N8255" t="s">
        <v>16926</v>
      </c>
      <c r="O8255">
        <v>26600000000</v>
      </c>
      <c r="P8255" t="s">
        <v>16927</v>
      </c>
      <c r="Q8255">
        <f t="shared" si="142"/>
        <v>20000</v>
      </c>
      <c r="R8255">
        <v>39796558</v>
      </c>
      <c r="S8255" t="s">
        <v>1880</v>
      </c>
      <c r="T8255" t="s">
        <v>17440</v>
      </c>
      <c r="U8255" s="75">
        <v>20000</v>
      </c>
      <c r="V8255">
        <v>1.35</v>
      </c>
      <c r="W8255">
        <v>27000</v>
      </c>
      <c r="AH8255" s="16"/>
      <c r="AI8255" t="s">
        <v>1375</v>
      </c>
    </row>
    <row r="8256" spans="1:35" x14ac:dyDescent="0.25">
      <c r="A8256" t="s">
        <v>17441</v>
      </c>
      <c r="B8256" s="1">
        <v>70</v>
      </c>
      <c r="C8256" t="s">
        <v>16776</v>
      </c>
      <c r="D8256">
        <v>17183030</v>
      </c>
      <c r="E8256" t="s">
        <v>17439</v>
      </c>
      <c r="F8256" t="s">
        <v>1363</v>
      </c>
      <c r="G8256" t="s">
        <v>1364</v>
      </c>
      <c r="H8256" s="3" t="s">
        <v>1477</v>
      </c>
      <c r="I8256">
        <v>2022</v>
      </c>
      <c r="J8256" s="15" t="s">
        <v>2693</v>
      </c>
      <c r="K8256">
        <v>2022</v>
      </c>
      <c r="L8256" t="s">
        <v>1367</v>
      </c>
      <c r="M8256" t="s">
        <v>16925</v>
      </c>
      <c r="N8256" t="s">
        <v>16926</v>
      </c>
      <c r="O8256">
        <v>26600000000</v>
      </c>
      <c r="P8256" t="s">
        <v>16927</v>
      </c>
      <c r="Q8256">
        <f t="shared" si="142"/>
        <v>20000</v>
      </c>
      <c r="R8256" t="s">
        <v>16799</v>
      </c>
      <c r="S8256" t="s">
        <v>16800</v>
      </c>
      <c r="T8256" t="s">
        <v>587</v>
      </c>
      <c r="U8256" s="75">
        <v>20000</v>
      </c>
      <c r="V8256">
        <v>2</v>
      </c>
      <c r="W8256">
        <v>40000</v>
      </c>
      <c r="AH8256" s="16"/>
      <c r="AI8256" t="s">
        <v>1375</v>
      </c>
    </row>
    <row r="8257" spans="1:35" x14ac:dyDescent="0.25">
      <c r="A8257" t="s">
        <v>17442</v>
      </c>
      <c r="B8257" s="1">
        <v>70</v>
      </c>
      <c r="C8257" t="s">
        <v>16776</v>
      </c>
      <c r="D8257">
        <v>16768337</v>
      </c>
      <c r="E8257" t="s">
        <v>17443</v>
      </c>
      <c r="F8257" t="s">
        <v>1363</v>
      </c>
      <c r="G8257" t="s">
        <v>1364</v>
      </c>
      <c r="H8257" s="3" t="s">
        <v>2158</v>
      </c>
      <c r="I8257">
        <v>2022</v>
      </c>
      <c r="J8257" s="15" t="s">
        <v>2209</v>
      </c>
      <c r="K8257">
        <v>2022</v>
      </c>
      <c r="L8257" t="s">
        <v>1367</v>
      </c>
      <c r="M8257" t="s">
        <v>16925</v>
      </c>
      <c r="N8257" t="s">
        <v>17064</v>
      </c>
      <c r="O8257">
        <v>26600000000</v>
      </c>
      <c r="P8257" t="s">
        <v>16927</v>
      </c>
      <c r="Q8257">
        <f t="shared" si="142"/>
        <v>75000</v>
      </c>
      <c r="R8257">
        <v>41296184</v>
      </c>
      <c r="S8257" t="s">
        <v>2199</v>
      </c>
      <c r="T8257" t="s">
        <v>3186</v>
      </c>
      <c r="U8257" s="75">
        <v>75000</v>
      </c>
      <c r="V8257">
        <v>1.3</v>
      </c>
      <c r="W8257">
        <v>97500</v>
      </c>
      <c r="AH8257" s="16"/>
      <c r="AI8257" t="s">
        <v>1375</v>
      </c>
    </row>
    <row r="8258" spans="1:35" x14ac:dyDescent="0.25">
      <c r="A8258" t="s">
        <v>17444</v>
      </c>
      <c r="B8258" s="1">
        <v>70</v>
      </c>
      <c r="C8258" t="s">
        <v>16776</v>
      </c>
      <c r="D8258">
        <v>16768337</v>
      </c>
      <c r="E8258" t="s">
        <v>17443</v>
      </c>
      <c r="F8258" t="s">
        <v>1363</v>
      </c>
      <c r="G8258" t="s">
        <v>1364</v>
      </c>
      <c r="H8258" s="3" t="s">
        <v>2158</v>
      </c>
      <c r="I8258">
        <v>2022</v>
      </c>
      <c r="J8258" s="15" t="s">
        <v>2209</v>
      </c>
      <c r="K8258">
        <v>2022</v>
      </c>
      <c r="L8258" t="s">
        <v>1367</v>
      </c>
      <c r="M8258" t="s">
        <v>16925</v>
      </c>
      <c r="N8258" t="s">
        <v>17064</v>
      </c>
      <c r="O8258">
        <v>26600000000</v>
      </c>
      <c r="P8258" t="s">
        <v>16927</v>
      </c>
      <c r="Q8258">
        <f t="shared" ref="Q8258:Q8321" si="143">U8258</f>
        <v>75000</v>
      </c>
      <c r="R8258">
        <v>12145343</v>
      </c>
      <c r="S8258" t="s">
        <v>16575</v>
      </c>
      <c r="T8258" t="s">
        <v>17445</v>
      </c>
      <c r="U8258" s="75">
        <v>75000</v>
      </c>
      <c r="V8258">
        <v>2.75</v>
      </c>
      <c r="W8258">
        <v>206250</v>
      </c>
      <c r="AH8258" s="16"/>
      <c r="AI8258" t="s">
        <v>1375</v>
      </c>
    </row>
    <row r="8259" spans="1:35" x14ac:dyDescent="0.25">
      <c r="A8259" t="s">
        <v>17446</v>
      </c>
      <c r="B8259" s="1">
        <v>70</v>
      </c>
      <c r="C8259" t="s">
        <v>16776</v>
      </c>
      <c r="D8259">
        <v>14563460</v>
      </c>
      <c r="E8259" t="s">
        <v>17145</v>
      </c>
      <c r="F8259" t="s">
        <v>1363</v>
      </c>
      <c r="G8259" t="s">
        <v>1391</v>
      </c>
      <c r="H8259" s="3" t="s">
        <v>1988</v>
      </c>
      <c r="I8259">
        <v>2021</v>
      </c>
      <c r="J8259" s="15" t="s">
        <v>1989</v>
      </c>
      <c r="K8259">
        <v>2021</v>
      </c>
      <c r="L8259" t="s">
        <v>1367</v>
      </c>
      <c r="M8259" t="s">
        <v>16925</v>
      </c>
      <c r="N8259" t="s">
        <v>16926</v>
      </c>
      <c r="O8259">
        <v>26600000000</v>
      </c>
      <c r="P8259" t="s">
        <v>16940</v>
      </c>
      <c r="Q8259">
        <f t="shared" si="143"/>
        <v>500</v>
      </c>
      <c r="R8259">
        <v>39796558</v>
      </c>
      <c r="S8259" t="s">
        <v>1880</v>
      </c>
      <c r="T8259" t="s">
        <v>1379</v>
      </c>
      <c r="U8259" s="75">
        <v>500</v>
      </c>
      <c r="V8259">
        <v>0.79</v>
      </c>
      <c r="W8259">
        <v>395</v>
      </c>
      <c r="AH8259" s="16"/>
      <c r="AI8259" t="s">
        <v>1375</v>
      </c>
    </row>
    <row r="8260" spans="1:35" x14ac:dyDescent="0.25">
      <c r="A8260" t="s">
        <v>17447</v>
      </c>
      <c r="B8260" s="1">
        <v>70</v>
      </c>
      <c r="C8260" t="s">
        <v>16776</v>
      </c>
      <c r="D8260">
        <v>17308348</v>
      </c>
      <c r="E8260" t="s">
        <v>17448</v>
      </c>
      <c r="F8260" t="s">
        <v>1363</v>
      </c>
      <c r="G8260" t="s">
        <v>1364</v>
      </c>
      <c r="H8260" s="3" t="s">
        <v>4135</v>
      </c>
      <c r="I8260">
        <v>2022</v>
      </c>
      <c r="J8260" s="15" t="s">
        <v>5133</v>
      </c>
      <c r="K8260">
        <v>2022</v>
      </c>
      <c r="L8260" t="s">
        <v>1367</v>
      </c>
      <c r="M8260" t="s">
        <v>16925</v>
      </c>
      <c r="N8260" t="s">
        <v>16926</v>
      </c>
      <c r="O8260">
        <v>26600000000</v>
      </c>
      <c r="P8260" t="s">
        <v>16927</v>
      </c>
      <c r="Q8260">
        <f t="shared" si="143"/>
        <v>124680</v>
      </c>
      <c r="R8260">
        <v>39796558</v>
      </c>
      <c r="S8260" t="s">
        <v>1880</v>
      </c>
      <c r="T8260" t="s">
        <v>17082</v>
      </c>
      <c r="U8260" s="75">
        <v>124680</v>
      </c>
      <c r="V8260">
        <v>1.35</v>
      </c>
      <c r="W8260">
        <v>168318</v>
      </c>
      <c r="AH8260" s="16"/>
      <c r="AI8260" t="s">
        <v>1375</v>
      </c>
    </row>
    <row r="8261" spans="1:35" x14ac:dyDescent="0.25">
      <c r="A8261" t="s">
        <v>17449</v>
      </c>
      <c r="B8261" s="1">
        <v>70</v>
      </c>
      <c r="C8261" t="s">
        <v>16776</v>
      </c>
      <c r="D8261">
        <v>17258286</v>
      </c>
      <c r="E8261" t="s">
        <v>17087</v>
      </c>
      <c r="F8261" t="s">
        <v>1363</v>
      </c>
      <c r="G8261" t="s">
        <v>1391</v>
      </c>
      <c r="H8261" s="3" t="s">
        <v>1483</v>
      </c>
      <c r="I8261">
        <v>2022</v>
      </c>
      <c r="J8261" s="15" t="s">
        <v>1487</v>
      </c>
      <c r="K8261">
        <v>2022</v>
      </c>
      <c r="L8261" t="s">
        <v>1367</v>
      </c>
      <c r="M8261" t="s">
        <v>16925</v>
      </c>
      <c r="N8261" t="s">
        <v>16926</v>
      </c>
      <c r="O8261">
        <v>26600000000</v>
      </c>
      <c r="P8261" t="s">
        <v>16940</v>
      </c>
      <c r="Q8261">
        <f t="shared" si="143"/>
        <v>1100</v>
      </c>
      <c r="R8261">
        <v>39796558</v>
      </c>
      <c r="S8261" t="s">
        <v>1880</v>
      </c>
      <c r="T8261" t="s">
        <v>16957</v>
      </c>
      <c r="U8261" s="75">
        <v>1100</v>
      </c>
      <c r="V8261">
        <v>1.35</v>
      </c>
      <c r="W8261">
        <v>1485</v>
      </c>
      <c r="AH8261" s="16"/>
      <c r="AI8261" t="s">
        <v>1375</v>
      </c>
    </row>
    <row r="8262" spans="1:35" x14ac:dyDescent="0.25">
      <c r="A8262" t="s">
        <v>17450</v>
      </c>
      <c r="B8262" s="1">
        <v>70</v>
      </c>
      <c r="C8262" t="s">
        <v>16776</v>
      </c>
      <c r="D8262">
        <v>17260914</v>
      </c>
      <c r="E8262" t="s">
        <v>8113</v>
      </c>
      <c r="F8262" t="s">
        <v>1363</v>
      </c>
      <c r="G8262" t="s">
        <v>1364</v>
      </c>
      <c r="H8262" s="3" t="s">
        <v>1483</v>
      </c>
      <c r="I8262">
        <v>2022</v>
      </c>
      <c r="J8262" s="15" t="s">
        <v>1487</v>
      </c>
      <c r="K8262">
        <v>2022</v>
      </c>
      <c r="L8262" t="s">
        <v>1367</v>
      </c>
      <c r="M8262" t="s">
        <v>16925</v>
      </c>
      <c r="N8262" t="s">
        <v>16926</v>
      </c>
      <c r="O8262">
        <v>26600000000</v>
      </c>
      <c r="P8262" t="s">
        <v>16927</v>
      </c>
      <c r="Q8262">
        <f t="shared" si="143"/>
        <v>2000</v>
      </c>
      <c r="R8262">
        <v>41769899</v>
      </c>
      <c r="S8262" t="s">
        <v>1857</v>
      </c>
      <c r="T8262" t="s">
        <v>17451</v>
      </c>
      <c r="U8262" s="75">
        <v>2000</v>
      </c>
      <c r="V8262">
        <v>3.5</v>
      </c>
      <c r="W8262">
        <v>7000</v>
      </c>
      <c r="AH8262" s="16"/>
      <c r="AI8262" t="s">
        <v>1375</v>
      </c>
    </row>
    <row r="8263" spans="1:35" x14ac:dyDescent="0.25">
      <c r="A8263" t="s">
        <v>17452</v>
      </c>
      <c r="B8263" s="1">
        <v>70</v>
      </c>
      <c r="C8263" t="s">
        <v>16776</v>
      </c>
      <c r="D8263">
        <v>17261724</v>
      </c>
      <c r="E8263" t="s">
        <v>16959</v>
      </c>
      <c r="F8263" t="s">
        <v>1363</v>
      </c>
      <c r="G8263" t="s">
        <v>1391</v>
      </c>
      <c r="H8263" s="3" t="s">
        <v>1487</v>
      </c>
      <c r="I8263">
        <v>2022</v>
      </c>
      <c r="J8263" s="15" t="s">
        <v>4135</v>
      </c>
      <c r="K8263">
        <v>2022</v>
      </c>
      <c r="L8263" t="s">
        <v>1367</v>
      </c>
      <c r="M8263" t="s">
        <v>16925</v>
      </c>
      <c r="N8263" t="s">
        <v>16926</v>
      </c>
      <c r="O8263">
        <v>26600000000</v>
      </c>
      <c r="P8263" t="s">
        <v>16940</v>
      </c>
      <c r="Q8263">
        <f t="shared" si="143"/>
        <v>1400</v>
      </c>
      <c r="R8263">
        <v>39796558</v>
      </c>
      <c r="S8263" t="s">
        <v>1880</v>
      </c>
      <c r="T8263" t="s">
        <v>16957</v>
      </c>
      <c r="U8263" s="75">
        <v>1400</v>
      </c>
      <c r="V8263">
        <v>1.35</v>
      </c>
      <c r="W8263">
        <v>1890</v>
      </c>
      <c r="AH8263" s="16"/>
      <c r="AI8263" t="s">
        <v>1375</v>
      </c>
    </row>
    <row r="8264" spans="1:35" x14ac:dyDescent="0.25">
      <c r="A8264" t="s">
        <v>17453</v>
      </c>
      <c r="B8264" s="1">
        <v>70</v>
      </c>
      <c r="C8264" t="s">
        <v>16776</v>
      </c>
      <c r="D8264">
        <v>14650975</v>
      </c>
      <c r="E8264" t="s">
        <v>17087</v>
      </c>
      <c r="F8264" t="s">
        <v>1363</v>
      </c>
      <c r="G8264" t="s">
        <v>1391</v>
      </c>
      <c r="H8264" s="3" t="s">
        <v>5155</v>
      </c>
      <c r="I8264">
        <v>2021</v>
      </c>
      <c r="J8264" s="15" t="s">
        <v>4867</v>
      </c>
      <c r="K8264">
        <v>2021</v>
      </c>
      <c r="L8264" t="s">
        <v>1367</v>
      </c>
      <c r="M8264" t="s">
        <v>16925</v>
      </c>
      <c r="N8264" t="s">
        <v>16926</v>
      </c>
      <c r="O8264">
        <v>26600000000</v>
      </c>
      <c r="P8264" t="s">
        <v>16940</v>
      </c>
      <c r="Q8264">
        <f t="shared" si="143"/>
        <v>605</v>
      </c>
      <c r="R8264">
        <v>39796558</v>
      </c>
      <c r="S8264" t="s">
        <v>1880</v>
      </c>
      <c r="T8264" t="s">
        <v>16957</v>
      </c>
      <c r="U8264" s="75">
        <v>605</v>
      </c>
      <c r="V8264">
        <v>0.76</v>
      </c>
      <c r="W8264">
        <v>459.8</v>
      </c>
      <c r="AH8264" s="16"/>
      <c r="AI8264" t="s">
        <v>1375</v>
      </c>
    </row>
    <row r="8265" spans="1:35" x14ac:dyDescent="0.25">
      <c r="A8265" t="s">
        <v>17454</v>
      </c>
      <c r="B8265" s="1">
        <v>70</v>
      </c>
      <c r="C8265" t="s">
        <v>16776</v>
      </c>
      <c r="D8265">
        <v>14611325</v>
      </c>
      <c r="E8265" t="s">
        <v>17455</v>
      </c>
      <c r="F8265" t="s">
        <v>1363</v>
      </c>
      <c r="G8265" t="s">
        <v>1391</v>
      </c>
      <c r="H8265" s="3" t="s">
        <v>5142</v>
      </c>
      <c r="I8265">
        <v>2021</v>
      </c>
      <c r="J8265" s="15" t="s">
        <v>5143</v>
      </c>
      <c r="K8265">
        <v>2021</v>
      </c>
      <c r="L8265" t="s">
        <v>1367</v>
      </c>
      <c r="M8265" t="s">
        <v>16925</v>
      </c>
      <c r="N8265" t="s">
        <v>16926</v>
      </c>
      <c r="O8265">
        <v>26600000000</v>
      </c>
      <c r="P8265" t="s">
        <v>16940</v>
      </c>
      <c r="Q8265">
        <f t="shared" si="143"/>
        <v>3000</v>
      </c>
      <c r="R8265">
        <v>39796558</v>
      </c>
      <c r="S8265" t="s">
        <v>1880</v>
      </c>
      <c r="T8265" t="s">
        <v>16957</v>
      </c>
      <c r="U8265" s="75">
        <v>3000</v>
      </c>
      <c r="V8265">
        <v>0.76</v>
      </c>
      <c r="W8265">
        <v>2280</v>
      </c>
      <c r="AH8265" s="16"/>
      <c r="AI8265" t="s">
        <v>1375</v>
      </c>
    </row>
    <row r="8266" spans="1:35" x14ac:dyDescent="0.25">
      <c r="A8266" t="s">
        <v>17456</v>
      </c>
      <c r="B8266" s="1">
        <v>70</v>
      </c>
      <c r="C8266" t="s">
        <v>16776</v>
      </c>
      <c r="D8266">
        <v>17032962</v>
      </c>
      <c r="E8266" t="s">
        <v>4143</v>
      </c>
      <c r="F8266" t="s">
        <v>1363</v>
      </c>
      <c r="G8266" t="s">
        <v>1364</v>
      </c>
      <c r="H8266" s="3" t="s">
        <v>4144</v>
      </c>
      <c r="I8266">
        <v>2022</v>
      </c>
      <c r="J8266" s="15" t="s">
        <v>4145</v>
      </c>
      <c r="K8266">
        <v>2022</v>
      </c>
      <c r="L8266" t="s">
        <v>1367</v>
      </c>
      <c r="M8266" t="s">
        <v>16925</v>
      </c>
      <c r="N8266" t="s">
        <v>16926</v>
      </c>
      <c r="O8266">
        <v>26600000000</v>
      </c>
      <c r="P8266" t="s">
        <v>16927</v>
      </c>
      <c r="Q8266">
        <f t="shared" si="143"/>
        <v>1907</v>
      </c>
      <c r="R8266">
        <v>39796558</v>
      </c>
      <c r="S8266" t="s">
        <v>1880</v>
      </c>
      <c r="T8266" t="s">
        <v>17440</v>
      </c>
      <c r="U8266" s="75">
        <v>1907</v>
      </c>
      <c r="V8266">
        <v>1.35</v>
      </c>
      <c r="W8266">
        <v>2574.4499999999998</v>
      </c>
      <c r="AH8266" s="16"/>
      <c r="AI8266" t="s">
        <v>1375</v>
      </c>
    </row>
    <row r="8267" spans="1:35" x14ac:dyDescent="0.25">
      <c r="A8267" t="s">
        <v>17457</v>
      </c>
      <c r="B8267" s="1">
        <v>70</v>
      </c>
      <c r="C8267" t="s">
        <v>16776</v>
      </c>
      <c r="D8267">
        <v>17037158</v>
      </c>
      <c r="E8267" t="s">
        <v>17458</v>
      </c>
      <c r="F8267" t="s">
        <v>1363</v>
      </c>
      <c r="G8267" t="s">
        <v>1391</v>
      </c>
      <c r="H8267" s="3" t="s">
        <v>5205</v>
      </c>
      <c r="I8267">
        <v>2022</v>
      </c>
      <c r="J8267" s="15" t="s">
        <v>4149</v>
      </c>
      <c r="K8267">
        <v>2022</v>
      </c>
      <c r="L8267" t="s">
        <v>1367</v>
      </c>
      <c r="M8267" t="s">
        <v>16925</v>
      </c>
      <c r="N8267" t="s">
        <v>16926</v>
      </c>
      <c r="O8267">
        <v>26600000000</v>
      </c>
      <c r="P8267" t="s">
        <v>16940</v>
      </c>
      <c r="Q8267">
        <f t="shared" si="143"/>
        <v>164</v>
      </c>
      <c r="R8267">
        <v>39796558</v>
      </c>
      <c r="S8267" t="s">
        <v>1880</v>
      </c>
      <c r="T8267" t="s">
        <v>17082</v>
      </c>
      <c r="U8267" s="75">
        <v>164</v>
      </c>
      <c r="V8267">
        <v>1.35</v>
      </c>
      <c r="W8267">
        <v>221.4</v>
      </c>
      <c r="AH8267" s="16"/>
      <c r="AI8267" t="s">
        <v>1375</v>
      </c>
    </row>
    <row r="8268" spans="1:35" x14ac:dyDescent="0.25">
      <c r="A8268" t="s">
        <v>17459</v>
      </c>
      <c r="B8268" s="1">
        <v>70</v>
      </c>
      <c r="C8268" t="s">
        <v>16776</v>
      </c>
      <c r="D8268">
        <v>17037158</v>
      </c>
      <c r="E8268" t="s">
        <v>17458</v>
      </c>
      <c r="F8268" t="s">
        <v>1363</v>
      </c>
      <c r="G8268" t="s">
        <v>1391</v>
      </c>
      <c r="H8268" s="3" t="s">
        <v>5205</v>
      </c>
      <c r="I8268">
        <v>2022</v>
      </c>
      <c r="J8268" s="15" t="s">
        <v>4149</v>
      </c>
      <c r="K8268">
        <v>2022</v>
      </c>
      <c r="L8268" t="s">
        <v>1367</v>
      </c>
      <c r="M8268" t="s">
        <v>16925</v>
      </c>
      <c r="N8268" t="s">
        <v>16926</v>
      </c>
      <c r="O8268">
        <v>26600000000</v>
      </c>
      <c r="P8268" t="s">
        <v>16940</v>
      </c>
      <c r="Q8268">
        <f t="shared" si="143"/>
        <v>164</v>
      </c>
      <c r="R8268" t="s">
        <v>16799</v>
      </c>
      <c r="S8268" t="s">
        <v>16800</v>
      </c>
      <c r="T8268" t="s">
        <v>587</v>
      </c>
      <c r="U8268" s="75">
        <v>164</v>
      </c>
      <c r="V8268">
        <v>2</v>
      </c>
      <c r="W8268">
        <v>328</v>
      </c>
      <c r="AH8268" s="16"/>
      <c r="AI8268" t="s">
        <v>1375</v>
      </c>
    </row>
    <row r="8269" spans="1:35" x14ac:dyDescent="0.25">
      <c r="A8269" t="s">
        <v>17460</v>
      </c>
      <c r="B8269" s="1">
        <v>70</v>
      </c>
      <c r="C8269" t="s">
        <v>16776</v>
      </c>
      <c r="D8269">
        <v>16869222</v>
      </c>
      <c r="E8269" t="s">
        <v>17461</v>
      </c>
      <c r="F8269" t="s">
        <v>1363</v>
      </c>
      <c r="G8269" t="s">
        <v>1364</v>
      </c>
      <c r="H8269" s="3" t="s">
        <v>4163</v>
      </c>
      <c r="I8269">
        <v>2022</v>
      </c>
      <c r="J8269" s="15" t="s">
        <v>4164</v>
      </c>
      <c r="K8269">
        <v>2022</v>
      </c>
      <c r="L8269" t="s">
        <v>1367</v>
      </c>
      <c r="M8269" t="s">
        <v>16925</v>
      </c>
      <c r="N8269" t="s">
        <v>16926</v>
      </c>
      <c r="O8269">
        <v>26600000000</v>
      </c>
      <c r="P8269" t="s">
        <v>16927</v>
      </c>
      <c r="Q8269">
        <f t="shared" si="143"/>
        <v>23300</v>
      </c>
      <c r="R8269">
        <v>41296184</v>
      </c>
      <c r="S8269" t="s">
        <v>2199</v>
      </c>
      <c r="T8269" t="s">
        <v>3186</v>
      </c>
      <c r="U8269" s="75">
        <v>23300</v>
      </c>
      <c r="V8269">
        <v>1.33</v>
      </c>
      <c r="W8269">
        <v>30989</v>
      </c>
      <c r="AH8269" s="16"/>
      <c r="AI8269" t="s">
        <v>1375</v>
      </c>
    </row>
    <row r="8270" spans="1:35" x14ac:dyDescent="0.25">
      <c r="A8270" t="s">
        <v>17462</v>
      </c>
      <c r="B8270" s="1">
        <v>70</v>
      </c>
      <c r="C8270" t="s">
        <v>16776</v>
      </c>
      <c r="D8270">
        <v>16869222</v>
      </c>
      <c r="E8270" t="s">
        <v>17461</v>
      </c>
      <c r="F8270" t="s">
        <v>1363</v>
      </c>
      <c r="G8270" t="s">
        <v>1364</v>
      </c>
      <c r="H8270" s="3" t="s">
        <v>4163</v>
      </c>
      <c r="I8270">
        <v>2022</v>
      </c>
      <c r="J8270" s="15" t="s">
        <v>4164</v>
      </c>
      <c r="K8270">
        <v>2022</v>
      </c>
      <c r="L8270" t="s">
        <v>1367</v>
      </c>
      <c r="M8270" t="s">
        <v>16925</v>
      </c>
      <c r="N8270" t="s">
        <v>16926</v>
      </c>
      <c r="O8270">
        <v>26600000000</v>
      </c>
      <c r="P8270" t="s">
        <v>16927</v>
      </c>
      <c r="Q8270">
        <f t="shared" si="143"/>
        <v>23300</v>
      </c>
      <c r="R8270" t="s">
        <v>16799</v>
      </c>
      <c r="S8270" t="s">
        <v>16800</v>
      </c>
      <c r="T8270" t="s">
        <v>587</v>
      </c>
      <c r="U8270" s="75">
        <v>23300</v>
      </c>
      <c r="V8270">
        <v>2</v>
      </c>
      <c r="W8270">
        <v>46600</v>
      </c>
      <c r="AH8270" s="16"/>
      <c r="AI8270" t="s">
        <v>1375</v>
      </c>
    </row>
    <row r="8271" spans="1:35" x14ac:dyDescent="0.25">
      <c r="A8271" t="s">
        <v>17463</v>
      </c>
      <c r="B8271" s="1">
        <v>70</v>
      </c>
      <c r="C8271" t="s">
        <v>16776</v>
      </c>
      <c r="D8271">
        <v>17329957</v>
      </c>
      <c r="E8271" t="s">
        <v>17464</v>
      </c>
      <c r="F8271" t="s">
        <v>1363</v>
      </c>
      <c r="G8271" t="s">
        <v>1364</v>
      </c>
      <c r="H8271" s="3" t="s">
        <v>2182</v>
      </c>
      <c r="I8271">
        <v>2022</v>
      </c>
      <c r="J8271" s="15" t="s">
        <v>2183</v>
      </c>
      <c r="K8271">
        <v>2022</v>
      </c>
      <c r="L8271" t="s">
        <v>1367</v>
      </c>
      <c r="M8271" t="s">
        <v>16925</v>
      </c>
      <c r="N8271" t="s">
        <v>16926</v>
      </c>
      <c r="O8271">
        <v>26600000000</v>
      </c>
      <c r="P8271" t="s">
        <v>16927</v>
      </c>
      <c r="Q8271">
        <f t="shared" si="143"/>
        <v>200</v>
      </c>
      <c r="R8271">
        <v>41769899</v>
      </c>
      <c r="S8271" t="s">
        <v>1857</v>
      </c>
      <c r="T8271" t="s">
        <v>17451</v>
      </c>
      <c r="U8271" s="75">
        <v>200</v>
      </c>
      <c r="V8271">
        <v>3.5</v>
      </c>
      <c r="W8271">
        <v>700</v>
      </c>
      <c r="AH8271" s="16"/>
      <c r="AI8271" t="s">
        <v>1375</v>
      </c>
    </row>
    <row r="8272" spans="1:35" x14ac:dyDescent="0.25">
      <c r="A8272" t="s">
        <v>17465</v>
      </c>
      <c r="B8272" s="1">
        <v>70</v>
      </c>
      <c r="C8272" t="s">
        <v>16776</v>
      </c>
      <c r="D8272">
        <v>17061318</v>
      </c>
      <c r="E8272" t="s">
        <v>17466</v>
      </c>
      <c r="F8272" t="s">
        <v>1363</v>
      </c>
      <c r="G8272" t="s">
        <v>1391</v>
      </c>
      <c r="H8272" s="3" t="s">
        <v>4145</v>
      </c>
      <c r="I8272">
        <v>2022</v>
      </c>
      <c r="J8272" s="15" t="s">
        <v>4149</v>
      </c>
      <c r="K8272">
        <v>2022</v>
      </c>
      <c r="L8272" t="s">
        <v>1367</v>
      </c>
      <c r="M8272" t="s">
        <v>16925</v>
      </c>
      <c r="N8272" t="s">
        <v>16926</v>
      </c>
      <c r="O8272">
        <v>26600000000</v>
      </c>
      <c r="P8272" t="s">
        <v>16940</v>
      </c>
      <c r="Q8272">
        <f t="shared" si="143"/>
        <v>1800</v>
      </c>
      <c r="R8272">
        <v>39796558</v>
      </c>
      <c r="S8272" t="s">
        <v>1880</v>
      </c>
      <c r="T8272" t="s">
        <v>16957</v>
      </c>
      <c r="U8272" s="75">
        <v>1800</v>
      </c>
      <c r="V8272">
        <v>1.35</v>
      </c>
      <c r="W8272">
        <v>2430</v>
      </c>
      <c r="AH8272" s="16"/>
      <c r="AI8272" t="s">
        <v>1375</v>
      </c>
    </row>
    <row r="8273" spans="1:35" x14ac:dyDescent="0.25">
      <c r="A8273" t="s">
        <v>17467</v>
      </c>
      <c r="B8273" s="1">
        <v>70</v>
      </c>
      <c r="C8273" t="s">
        <v>16776</v>
      </c>
      <c r="D8273">
        <v>17061318</v>
      </c>
      <c r="E8273" t="s">
        <v>17466</v>
      </c>
      <c r="F8273" t="s">
        <v>1363</v>
      </c>
      <c r="G8273" t="s">
        <v>1391</v>
      </c>
      <c r="H8273" s="3" t="s">
        <v>4145</v>
      </c>
      <c r="I8273">
        <v>2022</v>
      </c>
      <c r="J8273" s="15" t="s">
        <v>4149</v>
      </c>
      <c r="K8273">
        <v>2022</v>
      </c>
      <c r="L8273" t="s">
        <v>1367</v>
      </c>
      <c r="M8273" t="s">
        <v>16925</v>
      </c>
      <c r="N8273" t="s">
        <v>16926</v>
      </c>
      <c r="O8273">
        <v>26600000000</v>
      </c>
      <c r="P8273" t="s">
        <v>16940</v>
      </c>
      <c r="Q8273">
        <f t="shared" si="143"/>
        <v>1800</v>
      </c>
      <c r="R8273" t="s">
        <v>16799</v>
      </c>
      <c r="S8273" t="s">
        <v>16800</v>
      </c>
      <c r="T8273" t="s">
        <v>587</v>
      </c>
      <c r="U8273" s="75">
        <v>1800</v>
      </c>
      <c r="V8273">
        <v>2</v>
      </c>
      <c r="W8273">
        <v>3600</v>
      </c>
      <c r="AH8273" s="16"/>
      <c r="AI8273" t="s">
        <v>1375</v>
      </c>
    </row>
    <row r="8274" spans="1:35" x14ac:dyDescent="0.25">
      <c r="A8274" t="s">
        <v>17468</v>
      </c>
      <c r="B8274" s="1">
        <v>70</v>
      </c>
      <c r="C8274" t="s">
        <v>16776</v>
      </c>
      <c r="D8274">
        <v>17000343</v>
      </c>
      <c r="E8274" t="s">
        <v>17469</v>
      </c>
      <c r="F8274" t="s">
        <v>1363</v>
      </c>
      <c r="G8274" t="s">
        <v>1391</v>
      </c>
      <c r="H8274" s="3" t="s">
        <v>1495</v>
      </c>
      <c r="I8274">
        <v>2022</v>
      </c>
      <c r="J8274" s="15" t="s">
        <v>1496</v>
      </c>
      <c r="K8274">
        <v>2022</v>
      </c>
      <c r="L8274" t="s">
        <v>1367</v>
      </c>
      <c r="M8274" t="s">
        <v>16925</v>
      </c>
      <c r="N8274" t="s">
        <v>16926</v>
      </c>
      <c r="O8274">
        <v>26600000000</v>
      </c>
      <c r="P8274" t="s">
        <v>16940</v>
      </c>
      <c r="Q8274">
        <f t="shared" si="143"/>
        <v>12000</v>
      </c>
      <c r="R8274">
        <v>39796558</v>
      </c>
      <c r="S8274" t="s">
        <v>1880</v>
      </c>
      <c r="T8274" t="s">
        <v>16957</v>
      </c>
      <c r="U8274" s="75">
        <v>12000</v>
      </c>
      <c r="V8274">
        <v>1.35</v>
      </c>
      <c r="W8274">
        <v>16200</v>
      </c>
      <c r="AH8274" s="16"/>
      <c r="AI8274" t="s">
        <v>1375</v>
      </c>
    </row>
    <row r="8275" spans="1:35" x14ac:dyDescent="0.25">
      <c r="A8275" t="s">
        <v>17470</v>
      </c>
      <c r="B8275" s="1">
        <v>70</v>
      </c>
      <c r="C8275" t="s">
        <v>16776</v>
      </c>
      <c r="D8275">
        <v>17000343</v>
      </c>
      <c r="E8275" t="s">
        <v>17469</v>
      </c>
      <c r="F8275" t="s">
        <v>1363</v>
      </c>
      <c r="G8275" t="s">
        <v>1391</v>
      </c>
      <c r="H8275" s="3" t="s">
        <v>1495</v>
      </c>
      <c r="I8275">
        <v>2022</v>
      </c>
      <c r="J8275" s="15" t="s">
        <v>1496</v>
      </c>
      <c r="K8275">
        <v>2022</v>
      </c>
      <c r="L8275" t="s">
        <v>1367</v>
      </c>
      <c r="M8275" t="s">
        <v>16925</v>
      </c>
      <c r="N8275" t="s">
        <v>16926</v>
      </c>
      <c r="O8275">
        <v>26600000000</v>
      </c>
      <c r="P8275" t="s">
        <v>16940</v>
      </c>
      <c r="Q8275">
        <f t="shared" si="143"/>
        <v>12000</v>
      </c>
      <c r="R8275" t="s">
        <v>16799</v>
      </c>
      <c r="S8275" t="s">
        <v>16800</v>
      </c>
      <c r="T8275" t="s">
        <v>587</v>
      </c>
      <c r="U8275" s="75">
        <v>12000</v>
      </c>
      <c r="V8275">
        <v>2</v>
      </c>
      <c r="W8275">
        <v>24000</v>
      </c>
      <c r="AH8275" s="16"/>
      <c r="AI8275" t="s">
        <v>1375</v>
      </c>
    </row>
    <row r="8276" spans="1:35" x14ac:dyDescent="0.25">
      <c r="A8276" t="s">
        <v>17471</v>
      </c>
      <c r="B8276" s="1">
        <v>70</v>
      </c>
      <c r="C8276" t="s">
        <v>16776</v>
      </c>
      <c r="D8276">
        <v>16995287</v>
      </c>
      <c r="E8276" t="s">
        <v>17472</v>
      </c>
      <c r="F8276" t="s">
        <v>1363</v>
      </c>
      <c r="G8276" t="s">
        <v>1391</v>
      </c>
      <c r="H8276" s="3" t="s">
        <v>1495</v>
      </c>
      <c r="I8276">
        <v>2022</v>
      </c>
      <c r="J8276" s="15" t="s">
        <v>1496</v>
      </c>
      <c r="K8276">
        <v>2022</v>
      </c>
      <c r="L8276" t="s">
        <v>1367</v>
      </c>
      <c r="M8276" t="s">
        <v>16925</v>
      </c>
      <c r="N8276" t="s">
        <v>16926</v>
      </c>
      <c r="O8276">
        <v>26600000000</v>
      </c>
      <c r="P8276" t="s">
        <v>16940</v>
      </c>
      <c r="Q8276">
        <f t="shared" si="143"/>
        <v>100</v>
      </c>
      <c r="R8276">
        <v>39796558</v>
      </c>
      <c r="S8276" t="s">
        <v>1880</v>
      </c>
      <c r="T8276" t="s">
        <v>16957</v>
      </c>
      <c r="U8276" s="75">
        <v>100</v>
      </c>
      <c r="V8276">
        <v>1.35</v>
      </c>
      <c r="W8276">
        <v>135</v>
      </c>
      <c r="AH8276" s="16"/>
      <c r="AI8276" t="s">
        <v>1375</v>
      </c>
    </row>
    <row r="8277" spans="1:35" x14ac:dyDescent="0.25">
      <c r="A8277" t="s">
        <v>17473</v>
      </c>
      <c r="B8277" s="1">
        <v>70</v>
      </c>
      <c r="C8277" t="s">
        <v>16776</v>
      </c>
      <c r="D8277">
        <v>16995287</v>
      </c>
      <c r="E8277" t="s">
        <v>17472</v>
      </c>
      <c r="F8277" t="s">
        <v>1363</v>
      </c>
      <c r="G8277" t="s">
        <v>1391</v>
      </c>
      <c r="H8277" s="3" t="s">
        <v>1495</v>
      </c>
      <c r="I8277">
        <v>2022</v>
      </c>
      <c r="J8277" s="15" t="s">
        <v>1496</v>
      </c>
      <c r="K8277">
        <v>2022</v>
      </c>
      <c r="L8277" t="s">
        <v>1367</v>
      </c>
      <c r="M8277" t="s">
        <v>16925</v>
      </c>
      <c r="N8277" t="s">
        <v>16926</v>
      </c>
      <c r="O8277">
        <v>26600000000</v>
      </c>
      <c r="P8277" t="s">
        <v>16940</v>
      </c>
      <c r="Q8277">
        <f t="shared" si="143"/>
        <v>100</v>
      </c>
      <c r="R8277" t="s">
        <v>16799</v>
      </c>
      <c r="S8277" t="s">
        <v>16800</v>
      </c>
      <c r="T8277" t="s">
        <v>587</v>
      </c>
      <c r="U8277" s="75">
        <v>100</v>
      </c>
      <c r="V8277">
        <v>2</v>
      </c>
      <c r="W8277">
        <v>200</v>
      </c>
      <c r="AH8277" s="16"/>
      <c r="AI8277" t="s">
        <v>1375</v>
      </c>
    </row>
    <row r="8278" spans="1:35" x14ac:dyDescent="0.25">
      <c r="A8278" t="s">
        <v>17474</v>
      </c>
      <c r="B8278" s="1">
        <v>70</v>
      </c>
      <c r="C8278" t="s">
        <v>16776</v>
      </c>
      <c r="D8278">
        <v>16961668</v>
      </c>
      <c r="E8278" t="s">
        <v>17475</v>
      </c>
      <c r="F8278" t="s">
        <v>1363</v>
      </c>
      <c r="G8278" t="s">
        <v>1391</v>
      </c>
      <c r="H8278" s="3" t="s">
        <v>8132</v>
      </c>
      <c r="I8278">
        <v>2022</v>
      </c>
      <c r="J8278" s="15" t="s">
        <v>1495</v>
      </c>
      <c r="K8278">
        <v>2022</v>
      </c>
      <c r="L8278" t="s">
        <v>1367</v>
      </c>
      <c r="M8278" t="s">
        <v>16925</v>
      </c>
      <c r="N8278" t="s">
        <v>16926</v>
      </c>
      <c r="O8278">
        <v>26600000000</v>
      </c>
      <c r="P8278" t="s">
        <v>16927</v>
      </c>
      <c r="Q8278">
        <f t="shared" si="143"/>
        <v>250</v>
      </c>
      <c r="R8278">
        <v>39796558</v>
      </c>
      <c r="S8278" t="s">
        <v>1880</v>
      </c>
      <c r="T8278" t="s">
        <v>16957</v>
      </c>
      <c r="U8278" s="75">
        <v>250</v>
      </c>
      <c r="V8278">
        <v>1.5</v>
      </c>
      <c r="W8278">
        <v>375</v>
      </c>
      <c r="AH8278" s="16"/>
      <c r="AI8278" t="s">
        <v>1375</v>
      </c>
    </row>
    <row r="8279" spans="1:35" x14ac:dyDescent="0.25">
      <c r="A8279" t="s">
        <v>17476</v>
      </c>
      <c r="B8279" s="1">
        <v>70</v>
      </c>
      <c r="C8279" t="s">
        <v>16776</v>
      </c>
      <c r="D8279">
        <v>17069459</v>
      </c>
      <c r="E8279" t="s">
        <v>17087</v>
      </c>
      <c r="F8279" t="s">
        <v>1363</v>
      </c>
      <c r="G8279" t="s">
        <v>1391</v>
      </c>
      <c r="H8279" s="3" t="s">
        <v>1775</v>
      </c>
      <c r="I8279">
        <v>2022</v>
      </c>
      <c r="J8279" s="15" t="s">
        <v>1776</v>
      </c>
      <c r="K8279">
        <v>2022</v>
      </c>
      <c r="L8279" t="s">
        <v>1367</v>
      </c>
      <c r="M8279" t="s">
        <v>16925</v>
      </c>
      <c r="N8279" t="s">
        <v>16926</v>
      </c>
      <c r="O8279">
        <v>26600000000</v>
      </c>
      <c r="P8279" t="s">
        <v>16940</v>
      </c>
      <c r="Q8279">
        <f t="shared" si="143"/>
        <v>400</v>
      </c>
      <c r="R8279">
        <v>39796558</v>
      </c>
      <c r="S8279" t="s">
        <v>1880</v>
      </c>
      <c r="T8279" t="s">
        <v>16957</v>
      </c>
      <c r="U8279" s="75">
        <v>400</v>
      </c>
      <c r="V8279">
        <v>1.35</v>
      </c>
      <c r="W8279">
        <v>540</v>
      </c>
      <c r="AH8279" s="16"/>
      <c r="AI8279" t="s">
        <v>1375</v>
      </c>
    </row>
    <row r="8280" spans="1:35" x14ac:dyDescent="0.25">
      <c r="A8280" t="s">
        <v>17477</v>
      </c>
      <c r="B8280" s="1">
        <v>70</v>
      </c>
      <c r="C8280" t="s">
        <v>16776</v>
      </c>
      <c r="D8280">
        <v>17047390</v>
      </c>
      <c r="E8280" t="s">
        <v>16959</v>
      </c>
      <c r="F8280" t="s">
        <v>1363</v>
      </c>
      <c r="G8280" t="s">
        <v>1391</v>
      </c>
      <c r="H8280" s="3" t="s">
        <v>1775</v>
      </c>
      <c r="I8280">
        <v>2022</v>
      </c>
      <c r="J8280" s="15" t="s">
        <v>1776</v>
      </c>
      <c r="K8280">
        <v>2022</v>
      </c>
      <c r="L8280" t="s">
        <v>1367</v>
      </c>
      <c r="M8280" t="s">
        <v>16925</v>
      </c>
      <c r="N8280" t="s">
        <v>16926</v>
      </c>
      <c r="O8280">
        <v>26600000000</v>
      </c>
      <c r="P8280" t="s">
        <v>16940</v>
      </c>
      <c r="Q8280">
        <f t="shared" si="143"/>
        <v>271</v>
      </c>
      <c r="R8280">
        <v>39796558</v>
      </c>
      <c r="S8280" t="s">
        <v>1880</v>
      </c>
      <c r="T8280" t="s">
        <v>16957</v>
      </c>
      <c r="U8280" s="75">
        <v>271</v>
      </c>
      <c r="V8280">
        <v>1.35</v>
      </c>
      <c r="W8280">
        <v>365.85</v>
      </c>
      <c r="AH8280" s="16"/>
      <c r="AI8280" t="s">
        <v>1375</v>
      </c>
    </row>
    <row r="8281" spans="1:35" x14ac:dyDescent="0.25">
      <c r="A8281" t="s">
        <v>17478</v>
      </c>
      <c r="B8281" s="1">
        <v>70</v>
      </c>
      <c r="C8281" t="s">
        <v>16776</v>
      </c>
      <c r="D8281">
        <v>17047390</v>
      </c>
      <c r="E8281" t="s">
        <v>16959</v>
      </c>
      <c r="F8281" t="s">
        <v>1363</v>
      </c>
      <c r="G8281" t="s">
        <v>1391</v>
      </c>
      <c r="H8281" s="3" t="s">
        <v>1775</v>
      </c>
      <c r="I8281">
        <v>2022</v>
      </c>
      <c r="J8281" s="15" t="s">
        <v>1776</v>
      </c>
      <c r="K8281">
        <v>2022</v>
      </c>
      <c r="L8281" t="s">
        <v>1367</v>
      </c>
      <c r="M8281" t="s">
        <v>16925</v>
      </c>
      <c r="N8281" t="s">
        <v>16926</v>
      </c>
      <c r="O8281">
        <v>26600000000</v>
      </c>
      <c r="P8281" t="s">
        <v>16940</v>
      </c>
      <c r="Q8281">
        <f t="shared" si="143"/>
        <v>271</v>
      </c>
      <c r="R8281" t="s">
        <v>16799</v>
      </c>
      <c r="S8281" t="s">
        <v>16800</v>
      </c>
      <c r="T8281" t="s">
        <v>587</v>
      </c>
      <c r="U8281" s="75">
        <v>271</v>
      </c>
      <c r="V8281">
        <v>2</v>
      </c>
      <c r="W8281">
        <v>542</v>
      </c>
      <c r="AH8281" s="16"/>
      <c r="AI8281" t="s">
        <v>1375</v>
      </c>
    </row>
    <row r="8282" spans="1:35" x14ac:dyDescent="0.25">
      <c r="A8282" t="s">
        <v>17479</v>
      </c>
      <c r="B8282" s="1">
        <v>70</v>
      </c>
      <c r="C8282" t="s">
        <v>16776</v>
      </c>
      <c r="D8282">
        <v>16900170</v>
      </c>
      <c r="E8282" t="s">
        <v>17139</v>
      </c>
      <c r="F8282" t="s">
        <v>1363</v>
      </c>
      <c r="G8282" t="s">
        <v>1391</v>
      </c>
      <c r="H8282" s="3" t="s">
        <v>4164</v>
      </c>
      <c r="I8282">
        <v>2022</v>
      </c>
      <c r="J8282" s="15" t="s">
        <v>5248</v>
      </c>
      <c r="K8282">
        <v>2022</v>
      </c>
      <c r="L8282" t="s">
        <v>1367</v>
      </c>
      <c r="M8282" t="s">
        <v>16925</v>
      </c>
      <c r="N8282" t="s">
        <v>16926</v>
      </c>
      <c r="O8282">
        <v>26600000000</v>
      </c>
      <c r="P8282" t="s">
        <v>16940</v>
      </c>
      <c r="Q8282">
        <f t="shared" si="143"/>
        <v>6000</v>
      </c>
      <c r="R8282">
        <v>39796558</v>
      </c>
      <c r="S8282" t="s">
        <v>1880</v>
      </c>
      <c r="T8282" t="s">
        <v>16957</v>
      </c>
      <c r="U8282" s="75">
        <v>6000</v>
      </c>
      <c r="V8282">
        <v>1.5</v>
      </c>
      <c r="W8282">
        <v>9000</v>
      </c>
      <c r="AH8282" s="16"/>
      <c r="AI8282" t="s">
        <v>1375</v>
      </c>
    </row>
    <row r="8283" spans="1:35" x14ac:dyDescent="0.25">
      <c r="A8283" t="s">
        <v>17480</v>
      </c>
      <c r="B8283" s="1">
        <v>70</v>
      </c>
      <c r="C8283" t="s">
        <v>16776</v>
      </c>
      <c r="D8283">
        <v>16900170</v>
      </c>
      <c r="E8283" t="s">
        <v>17139</v>
      </c>
      <c r="F8283" t="s">
        <v>1363</v>
      </c>
      <c r="G8283" t="s">
        <v>1391</v>
      </c>
      <c r="H8283" s="3" t="s">
        <v>4164</v>
      </c>
      <c r="I8283">
        <v>2022</v>
      </c>
      <c r="J8283" s="15" t="s">
        <v>5248</v>
      </c>
      <c r="K8283">
        <v>2022</v>
      </c>
      <c r="L8283" t="s">
        <v>1367</v>
      </c>
      <c r="M8283" t="s">
        <v>16925</v>
      </c>
      <c r="N8283" t="s">
        <v>16926</v>
      </c>
      <c r="O8283">
        <v>26600000000</v>
      </c>
      <c r="P8283" t="s">
        <v>16940</v>
      </c>
      <c r="Q8283">
        <f t="shared" si="143"/>
        <v>6000</v>
      </c>
      <c r="R8283" t="s">
        <v>16799</v>
      </c>
      <c r="S8283" t="s">
        <v>16800</v>
      </c>
      <c r="T8283" t="s">
        <v>587</v>
      </c>
      <c r="U8283" s="75">
        <v>6000</v>
      </c>
      <c r="V8283">
        <v>2</v>
      </c>
      <c r="W8283">
        <v>12000</v>
      </c>
      <c r="AH8283" s="16"/>
      <c r="AI8283" t="s">
        <v>1375</v>
      </c>
    </row>
    <row r="8284" spans="1:35" x14ac:dyDescent="0.25">
      <c r="A8284" t="s">
        <v>17481</v>
      </c>
      <c r="B8284" s="1">
        <v>70</v>
      </c>
      <c r="C8284" t="s">
        <v>16776</v>
      </c>
      <c r="D8284">
        <v>16935918</v>
      </c>
      <c r="E8284" t="s">
        <v>17390</v>
      </c>
      <c r="F8284" t="s">
        <v>1363</v>
      </c>
      <c r="G8284" t="s">
        <v>1391</v>
      </c>
      <c r="H8284" s="3" t="s">
        <v>5249</v>
      </c>
      <c r="I8284">
        <v>2022</v>
      </c>
      <c r="J8284" s="15" t="s">
        <v>1495</v>
      </c>
      <c r="K8284">
        <v>2022</v>
      </c>
      <c r="L8284" t="s">
        <v>1367</v>
      </c>
      <c r="M8284" t="s">
        <v>16925</v>
      </c>
      <c r="N8284" t="s">
        <v>16926</v>
      </c>
      <c r="O8284">
        <v>26600000000</v>
      </c>
      <c r="P8284" t="s">
        <v>16940</v>
      </c>
      <c r="Q8284">
        <f t="shared" si="143"/>
        <v>4800</v>
      </c>
      <c r="R8284">
        <v>39796558</v>
      </c>
      <c r="S8284" t="s">
        <v>1880</v>
      </c>
      <c r="T8284" t="s">
        <v>16957</v>
      </c>
      <c r="U8284" s="75">
        <v>4800</v>
      </c>
      <c r="V8284">
        <v>1.5</v>
      </c>
      <c r="W8284">
        <v>7200</v>
      </c>
      <c r="AH8284" s="16"/>
      <c r="AI8284" t="s">
        <v>1375</v>
      </c>
    </row>
    <row r="8285" spans="1:35" x14ac:dyDescent="0.25">
      <c r="A8285" t="s">
        <v>17482</v>
      </c>
      <c r="B8285" s="1">
        <v>70</v>
      </c>
      <c r="C8285" t="s">
        <v>16776</v>
      </c>
      <c r="D8285">
        <v>16935918</v>
      </c>
      <c r="E8285" t="s">
        <v>17390</v>
      </c>
      <c r="F8285" t="s">
        <v>1363</v>
      </c>
      <c r="G8285" t="s">
        <v>1391</v>
      </c>
      <c r="H8285" s="3" t="s">
        <v>5249</v>
      </c>
      <c r="I8285">
        <v>2022</v>
      </c>
      <c r="J8285" s="15" t="s">
        <v>1495</v>
      </c>
      <c r="K8285">
        <v>2022</v>
      </c>
      <c r="L8285" t="s">
        <v>1367</v>
      </c>
      <c r="M8285" t="s">
        <v>16925</v>
      </c>
      <c r="N8285" t="s">
        <v>16926</v>
      </c>
      <c r="O8285">
        <v>26600000000</v>
      </c>
      <c r="P8285" t="s">
        <v>16940</v>
      </c>
      <c r="Q8285">
        <f t="shared" si="143"/>
        <v>4800</v>
      </c>
      <c r="R8285" t="s">
        <v>16799</v>
      </c>
      <c r="S8285" t="s">
        <v>16800</v>
      </c>
      <c r="T8285" t="s">
        <v>587</v>
      </c>
      <c r="U8285" s="75">
        <v>4800</v>
      </c>
      <c r="V8285">
        <v>2</v>
      </c>
      <c r="W8285">
        <v>9600</v>
      </c>
      <c r="AH8285" s="16"/>
      <c r="AI8285" t="s">
        <v>1375</v>
      </c>
    </row>
    <row r="8286" spans="1:35" x14ac:dyDescent="0.25">
      <c r="A8286" t="s">
        <v>17483</v>
      </c>
      <c r="B8286" s="1">
        <v>70</v>
      </c>
      <c r="C8286" t="s">
        <v>16776</v>
      </c>
      <c r="D8286">
        <v>16551699</v>
      </c>
      <c r="E8286" t="s">
        <v>17484</v>
      </c>
      <c r="F8286" t="s">
        <v>1363</v>
      </c>
      <c r="G8286" t="s">
        <v>1364</v>
      </c>
      <c r="H8286" s="3" t="s">
        <v>2125</v>
      </c>
      <c r="I8286">
        <v>2022</v>
      </c>
      <c r="J8286" s="15" t="s">
        <v>2126</v>
      </c>
      <c r="K8286">
        <v>2022</v>
      </c>
      <c r="L8286" t="s">
        <v>1367</v>
      </c>
      <c r="M8286" t="s">
        <v>16925</v>
      </c>
      <c r="N8286" t="s">
        <v>16926</v>
      </c>
      <c r="O8286">
        <v>26600000000</v>
      </c>
      <c r="P8286" t="s">
        <v>16927</v>
      </c>
      <c r="Q8286">
        <f t="shared" si="143"/>
        <v>300</v>
      </c>
      <c r="R8286">
        <v>39796558</v>
      </c>
      <c r="S8286" t="s">
        <v>1880</v>
      </c>
      <c r="T8286" t="s">
        <v>16957</v>
      </c>
      <c r="U8286" s="75">
        <v>300</v>
      </c>
      <c r="V8286">
        <v>1</v>
      </c>
      <c r="W8286">
        <v>300</v>
      </c>
      <c r="AH8286" s="16"/>
      <c r="AI8286" t="s">
        <v>1375</v>
      </c>
    </row>
    <row r="8287" spans="1:35" x14ac:dyDescent="0.25">
      <c r="A8287" t="s">
        <v>17485</v>
      </c>
      <c r="B8287" s="1">
        <v>70</v>
      </c>
      <c r="C8287" t="s">
        <v>16776</v>
      </c>
      <c r="D8287">
        <v>16551699</v>
      </c>
      <c r="E8287" t="s">
        <v>17484</v>
      </c>
      <c r="F8287" t="s">
        <v>1363</v>
      </c>
      <c r="G8287" t="s">
        <v>1364</v>
      </c>
      <c r="H8287" s="3" t="s">
        <v>2125</v>
      </c>
      <c r="I8287">
        <v>2022</v>
      </c>
      <c r="J8287" s="15" t="s">
        <v>2126</v>
      </c>
      <c r="K8287">
        <v>2022</v>
      </c>
      <c r="L8287" t="s">
        <v>1367</v>
      </c>
      <c r="M8287" t="s">
        <v>16925</v>
      </c>
      <c r="N8287" t="s">
        <v>16926</v>
      </c>
      <c r="O8287">
        <v>26600000000</v>
      </c>
      <c r="P8287" t="s">
        <v>16927</v>
      </c>
      <c r="Q8287">
        <f t="shared" si="143"/>
        <v>300</v>
      </c>
      <c r="R8287">
        <v>45997845</v>
      </c>
      <c r="S8287" t="s">
        <v>3263</v>
      </c>
      <c r="T8287" t="s">
        <v>1379</v>
      </c>
      <c r="U8287" s="75">
        <v>300</v>
      </c>
      <c r="V8287">
        <v>5</v>
      </c>
      <c r="W8287">
        <v>1500</v>
      </c>
      <c r="AH8287" s="16"/>
      <c r="AI8287" t="s">
        <v>1375</v>
      </c>
    </row>
    <row r="8288" spans="1:35" x14ac:dyDescent="0.25">
      <c r="A8288" t="s">
        <v>17486</v>
      </c>
      <c r="B8288" s="1">
        <v>70</v>
      </c>
      <c r="C8288" t="s">
        <v>16776</v>
      </c>
      <c r="D8288">
        <v>17352517</v>
      </c>
      <c r="E8288" t="s">
        <v>17487</v>
      </c>
      <c r="F8288" t="s">
        <v>1363</v>
      </c>
      <c r="G8288" t="s">
        <v>1391</v>
      </c>
      <c r="H8288" s="3" t="s">
        <v>2183</v>
      </c>
      <c r="I8288">
        <v>2022</v>
      </c>
      <c r="J8288" s="15" t="s">
        <v>1504</v>
      </c>
      <c r="K8288">
        <v>2022</v>
      </c>
      <c r="L8288" t="s">
        <v>1367</v>
      </c>
      <c r="M8288" t="s">
        <v>16925</v>
      </c>
      <c r="N8288" t="s">
        <v>16926</v>
      </c>
      <c r="O8288">
        <v>26600000000</v>
      </c>
      <c r="P8288" t="s">
        <v>16940</v>
      </c>
      <c r="Q8288">
        <f t="shared" si="143"/>
        <v>560</v>
      </c>
      <c r="R8288">
        <v>39796558</v>
      </c>
      <c r="S8288" t="s">
        <v>1880</v>
      </c>
      <c r="T8288" t="s">
        <v>16957</v>
      </c>
      <c r="U8288" s="75">
        <v>560</v>
      </c>
      <c r="V8288">
        <v>1.35</v>
      </c>
      <c r="W8288">
        <v>756</v>
      </c>
      <c r="AH8288" s="16"/>
      <c r="AI8288" t="s">
        <v>1375</v>
      </c>
    </row>
    <row r="8289" spans="1:35" x14ac:dyDescent="0.25">
      <c r="A8289" t="s">
        <v>17488</v>
      </c>
      <c r="B8289" s="1">
        <v>70</v>
      </c>
      <c r="C8289" t="s">
        <v>16776</v>
      </c>
      <c r="D8289">
        <v>17352517</v>
      </c>
      <c r="E8289" t="s">
        <v>17487</v>
      </c>
      <c r="F8289" t="s">
        <v>1363</v>
      </c>
      <c r="G8289" t="s">
        <v>1391</v>
      </c>
      <c r="H8289" s="3" t="s">
        <v>2183</v>
      </c>
      <c r="I8289">
        <v>2022</v>
      </c>
      <c r="J8289" s="15" t="s">
        <v>1504</v>
      </c>
      <c r="K8289">
        <v>2022</v>
      </c>
      <c r="L8289" t="s">
        <v>1367</v>
      </c>
      <c r="M8289" t="s">
        <v>16925</v>
      </c>
      <c r="N8289" t="s">
        <v>16926</v>
      </c>
      <c r="O8289">
        <v>26600000000</v>
      </c>
      <c r="P8289" t="s">
        <v>16940</v>
      </c>
      <c r="Q8289">
        <f t="shared" si="143"/>
        <v>560</v>
      </c>
      <c r="R8289" t="s">
        <v>16799</v>
      </c>
      <c r="S8289" t="s">
        <v>16800</v>
      </c>
      <c r="T8289" t="s">
        <v>587</v>
      </c>
      <c r="U8289" s="75">
        <v>560</v>
      </c>
      <c r="V8289">
        <v>2</v>
      </c>
      <c r="W8289">
        <v>1120</v>
      </c>
      <c r="AH8289" s="16"/>
      <c r="AI8289" t="s">
        <v>1375</v>
      </c>
    </row>
    <row r="8290" spans="1:35" x14ac:dyDescent="0.25">
      <c r="A8290" t="s">
        <v>17489</v>
      </c>
      <c r="B8290" s="1">
        <v>70</v>
      </c>
      <c r="C8290" t="s">
        <v>16776</v>
      </c>
      <c r="D8290">
        <v>17356008</v>
      </c>
      <c r="E8290" t="s">
        <v>17490</v>
      </c>
      <c r="F8290" t="s">
        <v>1363</v>
      </c>
      <c r="G8290" t="s">
        <v>1391</v>
      </c>
      <c r="H8290" s="3" t="s">
        <v>2183</v>
      </c>
      <c r="I8290">
        <v>2022</v>
      </c>
      <c r="J8290" s="15" t="s">
        <v>3610</v>
      </c>
      <c r="K8290">
        <v>2022</v>
      </c>
      <c r="L8290" t="s">
        <v>1367</v>
      </c>
      <c r="M8290" t="s">
        <v>16925</v>
      </c>
      <c r="N8290" t="s">
        <v>16926</v>
      </c>
      <c r="O8290">
        <v>26600000000</v>
      </c>
      <c r="P8290" t="s">
        <v>16940</v>
      </c>
      <c r="Q8290">
        <f t="shared" si="143"/>
        <v>1584</v>
      </c>
      <c r="R8290">
        <v>39796558</v>
      </c>
      <c r="S8290" t="s">
        <v>1880</v>
      </c>
      <c r="T8290" t="s">
        <v>17440</v>
      </c>
      <c r="U8290" s="75">
        <v>1584</v>
      </c>
      <c r="V8290">
        <v>1.35</v>
      </c>
      <c r="W8290">
        <v>2138.4</v>
      </c>
      <c r="AH8290" s="16"/>
      <c r="AI8290" t="s">
        <v>1375</v>
      </c>
    </row>
    <row r="8291" spans="1:35" x14ac:dyDescent="0.25">
      <c r="A8291" t="s">
        <v>17491</v>
      </c>
      <c r="B8291" s="1">
        <v>70</v>
      </c>
      <c r="C8291" t="s">
        <v>16776</v>
      </c>
      <c r="D8291">
        <v>17387418</v>
      </c>
      <c r="E8291" t="s">
        <v>17087</v>
      </c>
      <c r="F8291" t="s">
        <v>1363</v>
      </c>
      <c r="G8291" t="s">
        <v>1391</v>
      </c>
      <c r="H8291" s="3" t="s">
        <v>1504</v>
      </c>
      <c r="I8291">
        <v>2022</v>
      </c>
      <c r="J8291" s="15" t="s">
        <v>1505</v>
      </c>
      <c r="K8291">
        <v>2022</v>
      </c>
      <c r="L8291" t="s">
        <v>1367</v>
      </c>
      <c r="M8291" t="s">
        <v>16925</v>
      </c>
      <c r="N8291" t="s">
        <v>16926</v>
      </c>
      <c r="O8291">
        <v>26600000000</v>
      </c>
      <c r="P8291" t="s">
        <v>16940</v>
      </c>
      <c r="Q8291">
        <f t="shared" si="143"/>
        <v>2700</v>
      </c>
      <c r="R8291">
        <v>39796558</v>
      </c>
      <c r="S8291" t="s">
        <v>1880</v>
      </c>
      <c r="T8291" t="s">
        <v>16957</v>
      </c>
      <c r="U8291" s="75">
        <v>2700</v>
      </c>
      <c r="V8291">
        <v>1.35</v>
      </c>
      <c r="W8291">
        <v>3645</v>
      </c>
      <c r="AH8291" s="16"/>
      <c r="AI8291" t="s">
        <v>1375</v>
      </c>
    </row>
    <row r="8292" spans="1:35" x14ac:dyDescent="0.25">
      <c r="A8292" t="s">
        <v>17492</v>
      </c>
      <c r="B8292" s="1">
        <v>70</v>
      </c>
      <c r="C8292" t="s">
        <v>16776</v>
      </c>
      <c r="D8292">
        <v>17365848</v>
      </c>
      <c r="E8292" t="s">
        <v>17493</v>
      </c>
      <c r="F8292" t="s">
        <v>1363</v>
      </c>
      <c r="G8292" t="s">
        <v>1391</v>
      </c>
      <c r="H8292" s="3" t="s">
        <v>2183</v>
      </c>
      <c r="I8292">
        <v>2022</v>
      </c>
      <c r="J8292" s="15" t="s">
        <v>1504</v>
      </c>
      <c r="K8292">
        <v>2022</v>
      </c>
      <c r="L8292" t="s">
        <v>1367</v>
      </c>
      <c r="M8292" t="s">
        <v>16925</v>
      </c>
      <c r="N8292" t="s">
        <v>16926</v>
      </c>
      <c r="O8292">
        <v>26600000000</v>
      </c>
      <c r="P8292" t="s">
        <v>16940</v>
      </c>
      <c r="Q8292">
        <f t="shared" si="143"/>
        <v>1700</v>
      </c>
      <c r="R8292">
        <v>39796558</v>
      </c>
      <c r="S8292" t="s">
        <v>1880</v>
      </c>
      <c r="T8292" t="s">
        <v>16957</v>
      </c>
      <c r="U8292" s="75">
        <v>1700</v>
      </c>
      <c r="V8292">
        <v>1.35</v>
      </c>
      <c r="W8292">
        <v>2295</v>
      </c>
      <c r="AH8292" s="16"/>
      <c r="AI8292" t="s">
        <v>1375</v>
      </c>
    </row>
    <row r="8293" spans="1:35" x14ac:dyDescent="0.25">
      <c r="A8293" t="s">
        <v>17494</v>
      </c>
      <c r="B8293" s="1">
        <v>70</v>
      </c>
      <c r="C8293" t="s">
        <v>16776</v>
      </c>
      <c r="D8293">
        <v>16855043</v>
      </c>
      <c r="E8293" t="s">
        <v>17495</v>
      </c>
      <c r="F8293" t="s">
        <v>1363</v>
      </c>
      <c r="G8293" t="s">
        <v>1391</v>
      </c>
      <c r="H8293" s="3" t="s">
        <v>12973</v>
      </c>
      <c r="I8293">
        <v>2022</v>
      </c>
      <c r="J8293" s="15" t="s">
        <v>4163</v>
      </c>
      <c r="K8293">
        <v>2022</v>
      </c>
      <c r="L8293" t="s">
        <v>1367</v>
      </c>
      <c r="M8293" t="s">
        <v>16925</v>
      </c>
      <c r="N8293" t="s">
        <v>16926</v>
      </c>
      <c r="O8293">
        <v>26600000000</v>
      </c>
      <c r="P8293" t="s">
        <v>16940</v>
      </c>
      <c r="Q8293">
        <f t="shared" si="143"/>
        <v>60</v>
      </c>
      <c r="R8293" t="s">
        <v>16799</v>
      </c>
      <c r="S8293" t="s">
        <v>16800</v>
      </c>
      <c r="T8293" t="s">
        <v>587</v>
      </c>
      <c r="U8293" s="75">
        <v>60</v>
      </c>
      <c r="V8293">
        <v>2</v>
      </c>
      <c r="W8293">
        <v>120</v>
      </c>
      <c r="AH8293" s="16"/>
      <c r="AI8293" t="s">
        <v>1375</v>
      </c>
    </row>
    <row r="8294" spans="1:35" x14ac:dyDescent="0.25">
      <c r="A8294" t="s">
        <v>17496</v>
      </c>
      <c r="B8294" s="1">
        <v>70</v>
      </c>
      <c r="C8294" t="s">
        <v>16776</v>
      </c>
      <c r="D8294">
        <v>17414008</v>
      </c>
      <c r="E8294" t="s">
        <v>17497</v>
      </c>
      <c r="F8294" t="s">
        <v>1363</v>
      </c>
      <c r="G8294" t="s">
        <v>1391</v>
      </c>
      <c r="H8294" s="3" t="s">
        <v>3612</v>
      </c>
      <c r="I8294">
        <v>2022</v>
      </c>
      <c r="J8294" s="15" t="s">
        <v>8155</v>
      </c>
      <c r="K8294">
        <v>2022</v>
      </c>
      <c r="L8294" t="s">
        <v>1367</v>
      </c>
      <c r="M8294" t="s">
        <v>16925</v>
      </c>
      <c r="N8294" t="s">
        <v>16926</v>
      </c>
      <c r="O8294">
        <v>26600000000</v>
      </c>
      <c r="P8294" t="s">
        <v>16940</v>
      </c>
      <c r="Q8294">
        <f t="shared" si="143"/>
        <v>5860</v>
      </c>
      <c r="R8294">
        <v>39796558</v>
      </c>
      <c r="S8294" t="s">
        <v>1880</v>
      </c>
      <c r="T8294" t="s">
        <v>16957</v>
      </c>
      <c r="U8294" s="75">
        <v>5860</v>
      </c>
      <c r="V8294">
        <v>1.35</v>
      </c>
      <c r="W8294">
        <v>7911</v>
      </c>
      <c r="AH8294" s="16"/>
      <c r="AI8294" t="s">
        <v>1375</v>
      </c>
    </row>
    <row r="8295" spans="1:35" x14ac:dyDescent="0.25">
      <c r="A8295" t="s">
        <v>17498</v>
      </c>
      <c r="B8295" s="1">
        <v>70</v>
      </c>
      <c r="C8295" t="s">
        <v>16776</v>
      </c>
      <c r="D8295">
        <v>17503698</v>
      </c>
      <c r="E8295" t="s">
        <v>17499</v>
      </c>
      <c r="F8295" t="s">
        <v>1363</v>
      </c>
      <c r="G8295" t="s">
        <v>1364</v>
      </c>
      <c r="H8295" s="3" t="s">
        <v>4307</v>
      </c>
      <c r="I8295">
        <v>2022</v>
      </c>
      <c r="J8295" s="15" t="s">
        <v>8641</v>
      </c>
      <c r="K8295">
        <v>2022</v>
      </c>
      <c r="L8295" t="s">
        <v>1367</v>
      </c>
      <c r="M8295" t="s">
        <v>16925</v>
      </c>
      <c r="N8295" t="s">
        <v>16926</v>
      </c>
      <c r="O8295">
        <v>26600000000</v>
      </c>
      <c r="P8295" t="s">
        <v>16940</v>
      </c>
      <c r="Q8295">
        <f t="shared" si="143"/>
        <v>50000</v>
      </c>
      <c r="R8295">
        <v>41296184</v>
      </c>
      <c r="S8295" t="s">
        <v>2199</v>
      </c>
      <c r="T8295" t="s">
        <v>3186</v>
      </c>
      <c r="U8295" s="75">
        <v>50000</v>
      </c>
      <c r="V8295">
        <v>1.2</v>
      </c>
      <c r="W8295">
        <v>60000</v>
      </c>
      <c r="AH8295" s="16"/>
      <c r="AI8295" t="s">
        <v>1375</v>
      </c>
    </row>
    <row r="8296" spans="1:35" x14ac:dyDescent="0.25">
      <c r="A8296" t="s">
        <v>17500</v>
      </c>
      <c r="B8296" s="1">
        <v>70</v>
      </c>
      <c r="C8296" t="s">
        <v>16776</v>
      </c>
      <c r="D8296">
        <v>17503698</v>
      </c>
      <c r="E8296" t="s">
        <v>17499</v>
      </c>
      <c r="F8296" t="s">
        <v>1363</v>
      </c>
      <c r="G8296" t="s">
        <v>1364</v>
      </c>
      <c r="H8296" s="3" t="s">
        <v>4307</v>
      </c>
      <c r="I8296">
        <v>2022</v>
      </c>
      <c r="J8296" s="15" t="s">
        <v>8641</v>
      </c>
      <c r="K8296">
        <v>2022</v>
      </c>
      <c r="L8296" t="s">
        <v>1367</v>
      </c>
      <c r="M8296" t="s">
        <v>16925</v>
      </c>
      <c r="N8296" t="s">
        <v>16926</v>
      </c>
      <c r="O8296">
        <v>26600000000</v>
      </c>
      <c r="P8296" t="s">
        <v>16940</v>
      </c>
      <c r="Q8296">
        <f t="shared" si="143"/>
        <v>50000</v>
      </c>
      <c r="R8296">
        <v>39796558</v>
      </c>
      <c r="S8296" t="s">
        <v>1880</v>
      </c>
      <c r="T8296" t="s">
        <v>17440</v>
      </c>
      <c r="U8296" s="75">
        <v>50000</v>
      </c>
      <c r="V8296">
        <v>1.35</v>
      </c>
      <c r="W8296">
        <v>67500</v>
      </c>
      <c r="AH8296" s="16"/>
      <c r="AI8296" t="s">
        <v>1375</v>
      </c>
    </row>
    <row r="8297" spans="1:35" x14ac:dyDescent="0.25">
      <c r="A8297" t="s">
        <v>17501</v>
      </c>
      <c r="B8297" s="1">
        <v>70</v>
      </c>
      <c r="C8297" t="s">
        <v>16776</v>
      </c>
      <c r="D8297">
        <v>17503698</v>
      </c>
      <c r="E8297" t="s">
        <v>17499</v>
      </c>
      <c r="F8297" t="s">
        <v>1363</v>
      </c>
      <c r="G8297" t="s">
        <v>1364</v>
      </c>
      <c r="H8297" s="3" t="s">
        <v>4307</v>
      </c>
      <c r="I8297">
        <v>2022</v>
      </c>
      <c r="J8297" s="15" t="s">
        <v>8641</v>
      </c>
      <c r="K8297">
        <v>2022</v>
      </c>
      <c r="L8297" t="s">
        <v>1367</v>
      </c>
      <c r="M8297" t="s">
        <v>16925</v>
      </c>
      <c r="N8297" t="s">
        <v>16926</v>
      </c>
      <c r="O8297">
        <v>26600000000</v>
      </c>
      <c r="P8297" t="s">
        <v>16940</v>
      </c>
      <c r="Q8297">
        <f t="shared" si="143"/>
        <v>50000</v>
      </c>
      <c r="R8297">
        <v>41769899</v>
      </c>
      <c r="S8297" t="s">
        <v>1857</v>
      </c>
      <c r="T8297" t="s">
        <v>17502</v>
      </c>
      <c r="U8297" s="75">
        <v>50000</v>
      </c>
      <c r="V8297">
        <v>1.8</v>
      </c>
      <c r="W8297">
        <v>90000</v>
      </c>
      <c r="AH8297" s="16"/>
      <c r="AI8297" t="s">
        <v>1375</v>
      </c>
    </row>
    <row r="8298" spans="1:35" x14ac:dyDescent="0.25">
      <c r="A8298" t="s">
        <v>17503</v>
      </c>
      <c r="B8298" s="1">
        <v>70</v>
      </c>
      <c r="C8298" t="s">
        <v>16776</v>
      </c>
      <c r="D8298">
        <v>17511461</v>
      </c>
      <c r="E8298" t="s">
        <v>17504</v>
      </c>
      <c r="F8298" t="s">
        <v>1363</v>
      </c>
      <c r="G8298" t="s">
        <v>1364</v>
      </c>
      <c r="H8298" s="3" t="s">
        <v>11136</v>
      </c>
      <c r="I8298">
        <v>2022</v>
      </c>
      <c r="J8298" s="15" t="s">
        <v>3274</v>
      </c>
      <c r="K8298">
        <v>2022</v>
      </c>
      <c r="L8298" t="s">
        <v>1367</v>
      </c>
      <c r="M8298" t="s">
        <v>16925</v>
      </c>
      <c r="N8298" t="s">
        <v>16926</v>
      </c>
      <c r="O8298">
        <v>26600000000</v>
      </c>
      <c r="P8298" t="s">
        <v>16927</v>
      </c>
      <c r="Q8298">
        <f t="shared" si="143"/>
        <v>200</v>
      </c>
      <c r="R8298" t="s">
        <v>16799</v>
      </c>
      <c r="S8298" t="s">
        <v>16800</v>
      </c>
      <c r="T8298" t="s">
        <v>587</v>
      </c>
      <c r="U8298" s="75">
        <v>200</v>
      </c>
      <c r="V8298">
        <v>2</v>
      </c>
      <c r="W8298">
        <v>400</v>
      </c>
      <c r="AH8298" s="16"/>
      <c r="AI8298" t="s">
        <v>1375</v>
      </c>
    </row>
    <row r="8299" spans="1:35" x14ac:dyDescent="0.25">
      <c r="A8299" t="s">
        <v>17505</v>
      </c>
      <c r="B8299" s="1">
        <v>70</v>
      </c>
      <c r="C8299" t="s">
        <v>16776</v>
      </c>
      <c r="D8299">
        <v>17604044</v>
      </c>
      <c r="E8299" t="s">
        <v>17506</v>
      </c>
      <c r="F8299" t="s">
        <v>1363</v>
      </c>
      <c r="G8299" t="s">
        <v>1391</v>
      </c>
      <c r="H8299" s="3" t="s">
        <v>5299</v>
      </c>
      <c r="I8299">
        <v>2022</v>
      </c>
      <c r="J8299" s="15" t="s">
        <v>1854</v>
      </c>
      <c r="K8299">
        <v>2022</v>
      </c>
      <c r="L8299" t="s">
        <v>1367</v>
      </c>
      <c r="M8299" t="s">
        <v>16925</v>
      </c>
      <c r="N8299" t="s">
        <v>16926</v>
      </c>
      <c r="O8299">
        <v>26600000000</v>
      </c>
      <c r="P8299" t="s">
        <v>16940</v>
      </c>
      <c r="Q8299">
        <f t="shared" si="143"/>
        <v>2985</v>
      </c>
      <c r="R8299">
        <v>39796558</v>
      </c>
      <c r="S8299" t="s">
        <v>1880</v>
      </c>
      <c r="T8299" t="s">
        <v>17507</v>
      </c>
      <c r="U8299" s="75">
        <v>2985</v>
      </c>
      <c r="V8299">
        <v>1.35</v>
      </c>
      <c r="W8299">
        <v>4029.75</v>
      </c>
      <c r="AH8299" s="16"/>
      <c r="AI8299" t="s">
        <v>1375</v>
      </c>
    </row>
    <row r="8300" spans="1:35" x14ac:dyDescent="0.25">
      <c r="A8300" t="s">
        <v>17508</v>
      </c>
      <c r="B8300" s="1">
        <v>70</v>
      </c>
      <c r="C8300" t="s">
        <v>16776</v>
      </c>
      <c r="D8300">
        <v>17561809</v>
      </c>
      <c r="E8300" t="s">
        <v>17184</v>
      </c>
      <c r="F8300" t="s">
        <v>1363</v>
      </c>
      <c r="G8300" t="s">
        <v>1391</v>
      </c>
      <c r="H8300" s="3" t="s">
        <v>4169</v>
      </c>
      <c r="I8300">
        <v>2022</v>
      </c>
      <c r="J8300" s="15" t="s">
        <v>4170</v>
      </c>
      <c r="K8300">
        <v>2022</v>
      </c>
      <c r="L8300" t="s">
        <v>1367</v>
      </c>
      <c r="M8300" t="s">
        <v>16925</v>
      </c>
      <c r="N8300" t="s">
        <v>16926</v>
      </c>
      <c r="O8300">
        <v>26600000000</v>
      </c>
      <c r="P8300" t="s">
        <v>16940</v>
      </c>
      <c r="Q8300">
        <f t="shared" si="143"/>
        <v>2600</v>
      </c>
      <c r="R8300">
        <v>39796558</v>
      </c>
      <c r="S8300" t="s">
        <v>1880</v>
      </c>
      <c r="T8300" t="s">
        <v>16957</v>
      </c>
      <c r="U8300" s="75">
        <v>2600</v>
      </c>
      <c r="V8300">
        <v>1.35</v>
      </c>
      <c r="W8300">
        <v>3510</v>
      </c>
      <c r="AH8300" s="16"/>
      <c r="AI8300" t="s">
        <v>1375</v>
      </c>
    </row>
    <row r="8301" spans="1:35" x14ac:dyDescent="0.25">
      <c r="A8301" t="s">
        <v>17509</v>
      </c>
      <c r="B8301" s="1">
        <v>70</v>
      </c>
      <c r="C8301" t="s">
        <v>16776</v>
      </c>
      <c r="D8301">
        <v>17604044</v>
      </c>
      <c r="E8301" t="s">
        <v>17506</v>
      </c>
      <c r="F8301" t="s">
        <v>1363</v>
      </c>
      <c r="G8301" t="s">
        <v>1391</v>
      </c>
      <c r="H8301" s="3" t="s">
        <v>5299</v>
      </c>
      <c r="I8301">
        <v>2022</v>
      </c>
      <c r="J8301" s="15" t="s">
        <v>1854</v>
      </c>
      <c r="K8301">
        <v>2022</v>
      </c>
      <c r="L8301" t="s">
        <v>1367</v>
      </c>
      <c r="M8301" t="s">
        <v>16925</v>
      </c>
      <c r="N8301" t="s">
        <v>16926</v>
      </c>
      <c r="O8301">
        <v>26600000000</v>
      </c>
      <c r="P8301" t="s">
        <v>16940</v>
      </c>
      <c r="Q8301">
        <f t="shared" si="143"/>
        <v>2985</v>
      </c>
      <c r="R8301">
        <v>112216218</v>
      </c>
      <c r="S8301" t="s">
        <v>17510</v>
      </c>
      <c r="T8301" t="s">
        <v>721</v>
      </c>
      <c r="U8301" s="75">
        <v>2985</v>
      </c>
      <c r="V8301">
        <v>4.4800000000000004</v>
      </c>
      <c r="W8301">
        <v>13372.8</v>
      </c>
      <c r="AH8301" s="16"/>
      <c r="AI8301" t="s">
        <v>1375</v>
      </c>
    </row>
    <row r="8302" spans="1:35" x14ac:dyDescent="0.25">
      <c r="A8302" t="s">
        <v>17511</v>
      </c>
      <c r="B8302" s="1">
        <v>70</v>
      </c>
      <c r="C8302" t="s">
        <v>16776</v>
      </c>
      <c r="D8302">
        <v>17605830</v>
      </c>
      <c r="E8302" t="s">
        <v>17512</v>
      </c>
      <c r="F8302" t="s">
        <v>1363</v>
      </c>
      <c r="G8302" t="s">
        <v>1364</v>
      </c>
      <c r="H8302" s="3" t="s">
        <v>5299</v>
      </c>
      <c r="I8302">
        <v>2022</v>
      </c>
      <c r="J8302" s="15" t="s">
        <v>1854</v>
      </c>
      <c r="K8302">
        <v>2022</v>
      </c>
      <c r="L8302" t="s">
        <v>1367</v>
      </c>
      <c r="M8302" t="s">
        <v>16925</v>
      </c>
      <c r="N8302" t="s">
        <v>16926</v>
      </c>
      <c r="O8302">
        <v>26600000000</v>
      </c>
      <c r="P8302" t="s">
        <v>16927</v>
      </c>
      <c r="Q8302">
        <f t="shared" si="143"/>
        <v>2905</v>
      </c>
      <c r="R8302">
        <v>39796558</v>
      </c>
      <c r="S8302" t="s">
        <v>1880</v>
      </c>
      <c r="T8302" t="s">
        <v>16957</v>
      </c>
      <c r="U8302" s="75">
        <v>2905</v>
      </c>
      <c r="V8302">
        <v>1.35</v>
      </c>
      <c r="W8302">
        <v>3921.75</v>
      </c>
      <c r="AH8302" s="16"/>
      <c r="AI8302" t="s">
        <v>1375</v>
      </c>
    </row>
    <row r="8303" spans="1:35" x14ac:dyDescent="0.25">
      <c r="A8303" t="s">
        <v>17513</v>
      </c>
      <c r="B8303" s="1">
        <v>70</v>
      </c>
      <c r="C8303" t="s">
        <v>16776</v>
      </c>
      <c r="D8303">
        <v>17720265</v>
      </c>
      <c r="E8303" t="s">
        <v>17514</v>
      </c>
      <c r="F8303" t="s">
        <v>1363</v>
      </c>
      <c r="G8303" t="s">
        <v>1391</v>
      </c>
      <c r="H8303" s="3" t="s">
        <v>2249</v>
      </c>
      <c r="I8303">
        <v>2022</v>
      </c>
      <c r="J8303" s="15" t="s">
        <v>2250</v>
      </c>
      <c r="K8303">
        <v>2022</v>
      </c>
      <c r="L8303" t="s">
        <v>1367</v>
      </c>
      <c r="M8303" t="s">
        <v>16925</v>
      </c>
      <c r="N8303" t="s">
        <v>16926</v>
      </c>
      <c r="O8303">
        <v>26600000000</v>
      </c>
      <c r="P8303" t="s">
        <v>16940</v>
      </c>
      <c r="Q8303">
        <f t="shared" si="143"/>
        <v>2300</v>
      </c>
      <c r="R8303" t="s">
        <v>16799</v>
      </c>
      <c r="S8303" t="s">
        <v>16800</v>
      </c>
      <c r="T8303" t="s">
        <v>587</v>
      </c>
      <c r="U8303" s="75">
        <v>2300</v>
      </c>
      <c r="V8303">
        <v>1.3</v>
      </c>
      <c r="W8303">
        <v>2990</v>
      </c>
      <c r="AH8303" s="16"/>
      <c r="AI8303" t="s">
        <v>1375</v>
      </c>
    </row>
    <row r="8304" spans="1:35" x14ac:dyDescent="0.25">
      <c r="A8304" t="s">
        <v>17515</v>
      </c>
      <c r="B8304" s="1">
        <v>70</v>
      </c>
      <c r="C8304" t="s">
        <v>16776</v>
      </c>
      <c r="D8304">
        <v>17720265</v>
      </c>
      <c r="E8304" t="s">
        <v>17514</v>
      </c>
      <c r="F8304" t="s">
        <v>1363</v>
      </c>
      <c r="G8304" t="s">
        <v>1391</v>
      </c>
      <c r="H8304" s="3" t="s">
        <v>2249</v>
      </c>
      <c r="I8304">
        <v>2022</v>
      </c>
      <c r="J8304" s="15" t="s">
        <v>2250</v>
      </c>
      <c r="K8304">
        <v>2022</v>
      </c>
      <c r="L8304" t="s">
        <v>1367</v>
      </c>
      <c r="M8304" t="s">
        <v>16925</v>
      </c>
      <c r="N8304" t="s">
        <v>16926</v>
      </c>
      <c r="O8304">
        <v>26600000000</v>
      </c>
      <c r="P8304" t="s">
        <v>16940</v>
      </c>
      <c r="Q8304">
        <f t="shared" si="143"/>
        <v>2300</v>
      </c>
      <c r="R8304">
        <v>112216218</v>
      </c>
      <c r="S8304" t="s">
        <v>17510</v>
      </c>
      <c r="T8304" t="s">
        <v>17516</v>
      </c>
      <c r="U8304" s="75">
        <v>2300</v>
      </c>
      <c r="V8304">
        <v>2.5</v>
      </c>
      <c r="W8304">
        <v>5750</v>
      </c>
      <c r="AH8304" s="16"/>
      <c r="AI8304" t="s">
        <v>1375</v>
      </c>
    </row>
    <row r="8305" spans="1:35" x14ac:dyDescent="0.25">
      <c r="A8305" t="s">
        <v>17517</v>
      </c>
      <c r="B8305" s="1">
        <v>70</v>
      </c>
      <c r="C8305" t="s">
        <v>16776</v>
      </c>
      <c r="D8305">
        <v>17671531</v>
      </c>
      <c r="E8305" t="s">
        <v>17466</v>
      </c>
      <c r="F8305" t="s">
        <v>1363</v>
      </c>
      <c r="G8305" t="s">
        <v>1391</v>
      </c>
      <c r="H8305" s="3" t="s">
        <v>1783</v>
      </c>
      <c r="I8305">
        <v>2022</v>
      </c>
      <c r="J8305" s="15" t="s">
        <v>1784</v>
      </c>
      <c r="K8305">
        <v>2022</v>
      </c>
      <c r="L8305" t="s">
        <v>1367</v>
      </c>
      <c r="M8305" t="s">
        <v>16925</v>
      </c>
      <c r="N8305" t="s">
        <v>16926</v>
      </c>
      <c r="O8305">
        <v>26600000000</v>
      </c>
      <c r="P8305" t="s">
        <v>16940</v>
      </c>
      <c r="Q8305">
        <f t="shared" si="143"/>
        <v>3600</v>
      </c>
      <c r="R8305" t="s">
        <v>16799</v>
      </c>
      <c r="S8305" t="s">
        <v>16800</v>
      </c>
      <c r="T8305" t="s">
        <v>587</v>
      </c>
      <c r="U8305" s="75">
        <v>3600</v>
      </c>
      <c r="V8305">
        <v>1.1000000000000001</v>
      </c>
      <c r="W8305">
        <v>3960</v>
      </c>
      <c r="AH8305" s="16"/>
      <c r="AI8305" t="s">
        <v>1375</v>
      </c>
    </row>
    <row r="8306" spans="1:35" x14ac:dyDescent="0.25">
      <c r="A8306" t="s">
        <v>17518</v>
      </c>
      <c r="B8306" s="1">
        <v>70</v>
      </c>
      <c r="C8306" t="s">
        <v>16776</v>
      </c>
      <c r="D8306">
        <v>17671531</v>
      </c>
      <c r="E8306" t="s">
        <v>17466</v>
      </c>
      <c r="F8306" t="s">
        <v>1363</v>
      </c>
      <c r="G8306" t="s">
        <v>1391</v>
      </c>
      <c r="H8306" s="3" t="s">
        <v>1783</v>
      </c>
      <c r="I8306">
        <v>2022</v>
      </c>
      <c r="J8306" s="15" t="s">
        <v>1784</v>
      </c>
      <c r="K8306">
        <v>2022</v>
      </c>
      <c r="L8306" t="s">
        <v>1367</v>
      </c>
      <c r="M8306" t="s">
        <v>16925</v>
      </c>
      <c r="N8306" t="s">
        <v>16926</v>
      </c>
      <c r="O8306">
        <v>26600000000</v>
      </c>
      <c r="P8306" t="s">
        <v>16940</v>
      </c>
      <c r="Q8306">
        <f t="shared" si="143"/>
        <v>3600</v>
      </c>
      <c r="R8306">
        <v>39796558</v>
      </c>
      <c r="S8306" t="s">
        <v>1880</v>
      </c>
      <c r="T8306" t="s">
        <v>16957</v>
      </c>
      <c r="U8306" s="75">
        <v>3600</v>
      </c>
      <c r="V8306">
        <v>1.35</v>
      </c>
      <c r="W8306">
        <v>4860</v>
      </c>
      <c r="AH8306" s="16"/>
      <c r="AI8306" t="s">
        <v>1375</v>
      </c>
    </row>
    <row r="8307" spans="1:35" x14ac:dyDescent="0.25">
      <c r="A8307" t="s">
        <v>17519</v>
      </c>
      <c r="B8307" s="1">
        <v>70</v>
      </c>
      <c r="C8307" t="s">
        <v>16776</v>
      </c>
      <c r="D8307">
        <v>17671531</v>
      </c>
      <c r="E8307" t="s">
        <v>17466</v>
      </c>
      <c r="F8307" t="s">
        <v>1363</v>
      </c>
      <c r="G8307" t="s">
        <v>1391</v>
      </c>
      <c r="H8307" s="3" t="s">
        <v>1783</v>
      </c>
      <c r="I8307">
        <v>2022</v>
      </c>
      <c r="J8307" s="15" t="s">
        <v>1784</v>
      </c>
      <c r="K8307">
        <v>2022</v>
      </c>
      <c r="L8307" t="s">
        <v>1367</v>
      </c>
      <c r="M8307" t="s">
        <v>16925</v>
      </c>
      <c r="N8307" t="s">
        <v>16926</v>
      </c>
      <c r="O8307">
        <v>26600000000</v>
      </c>
      <c r="P8307" t="s">
        <v>16940</v>
      </c>
      <c r="Q8307">
        <f t="shared" si="143"/>
        <v>3600</v>
      </c>
      <c r="R8307">
        <v>112216218</v>
      </c>
      <c r="S8307" t="s">
        <v>17510</v>
      </c>
      <c r="T8307" t="s">
        <v>17520</v>
      </c>
      <c r="U8307" s="75">
        <v>3600</v>
      </c>
      <c r="V8307">
        <v>3.2</v>
      </c>
      <c r="W8307">
        <v>11520</v>
      </c>
      <c r="AH8307" s="16"/>
      <c r="AI8307" t="s">
        <v>1375</v>
      </c>
    </row>
    <row r="8308" spans="1:35" x14ac:dyDescent="0.25">
      <c r="A8308" t="s">
        <v>17521</v>
      </c>
      <c r="B8308" s="1">
        <v>70</v>
      </c>
      <c r="C8308" t="s">
        <v>16776</v>
      </c>
      <c r="D8308">
        <v>17744482</v>
      </c>
      <c r="E8308" t="s">
        <v>17522</v>
      </c>
      <c r="F8308" t="s">
        <v>1363</v>
      </c>
      <c r="G8308" t="s">
        <v>1364</v>
      </c>
      <c r="H8308" s="3" t="s">
        <v>2250</v>
      </c>
      <c r="I8308">
        <v>2022</v>
      </c>
      <c r="J8308" s="15" t="s">
        <v>5315</v>
      </c>
      <c r="K8308">
        <v>2022</v>
      </c>
      <c r="L8308" t="s">
        <v>1367</v>
      </c>
      <c r="M8308" t="s">
        <v>16925</v>
      </c>
      <c r="N8308" t="s">
        <v>16926</v>
      </c>
      <c r="O8308">
        <v>26600000000</v>
      </c>
      <c r="P8308" t="s">
        <v>16927</v>
      </c>
      <c r="Q8308">
        <f t="shared" si="143"/>
        <v>27692</v>
      </c>
      <c r="R8308" t="s">
        <v>16799</v>
      </c>
      <c r="S8308" t="s">
        <v>16800</v>
      </c>
      <c r="T8308" t="s">
        <v>587</v>
      </c>
      <c r="U8308" s="75">
        <v>27692</v>
      </c>
      <c r="V8308">
        <v>1.5</v>
      </c>
      <c r="W8308">
        <v>41538</v>
      </c>
      <c r="AH8308" s="16"/>
      <c r="AI8308" t="s">
        <v>1375</v>
      </c>
    </row>
    <row r="8309" spans="1:35" x14ac:dyDescent="0.25">
      <c r="A8309" t="s">
        <v>17523</v>
      </c>
      <c r="B8309" s="1">
        <v>70</v>
      </c>
      <c r="C8309" t="s">
        <v>16776</v>
      </c>
      <c r="D8309">
        <v>17744482</v>
      </c>
      <c r="E8309" t="s">
        <v>17522</v>
      </c>
      <c r="F8309" t="s">
        <v>1363</v>
      </c>
      <c r="G8309" t="s">
        <v>1364</v>
      </c>
      <c r="H8309" s="3" t="s">
        <v>2250</v>
      </c>
      <c r="I8309">
        <v>2022</v>
      </c>
      <c r="J8309" s="15" t="s">
        <v>5315</v>
      </c>
      <c r="K8309">
        <v>2022</v>
      </c>
      <c r="L8309" t="s">
        <v>1367</v>
      </c>
      <c r="M8309" t="s">
        <v>16925</v>
      </c>
      <c r="N8309" t="s">
        <v>16926</v>
      </c>
      <c r="O8309">
        <v>26600000000</v>
      </c>
      <c r="P8309" t="s">
        <v>16927</v>
      </c>
      <c r="Q8309">
        <f t="shared" si="143"/>
        <v>27692</v>
      </c>
      <c r="R8309">
        <v>9460098</v>
      </c>
      <c r="S8309" t="s">
        <v>17524</v>
      </c>
      <c r="T8309" t="s">
        <v>17525</v>
      </c>
      <c r="U8309" s="75">
        <v>27692</v>
      </c>
      <c r="V8309">
        <v>2.25</v>
      </c>
      <c r="W8309">
        <v>62307</v>
      </c>
      <c r="AH8309" s="16"/>
      <c r="AI8309" t="s">
        <v>1375</v>
      </c>
    </row>
    <row r="8310" spans="1:35" x14ac:dyDescent="0.25">
      <c r="A8310" t="s">
        <v>17526</v>
      </c>
      <c r="B8310" s="1">
        <v>70</v>
      </c>
      <c r="C8310" t="s">
        <v>16776</v>
      </c>
      <c r="D8310">
        <v>17744482</v>
      </c>
      <c r="E8310" t="s">
        <v>17522</v>
      </c>
      <c r="F8310" t="s">
        <v>1363</v>
      </c>
      <c r="G8310" t="s">
        <v>1364</v>
      </c>
      <c r="H8310" s="3" t="s">
        <v>2250</v>
      </c>
      <c r="I8310">
        <v>2022</v>
      </c>
      <c r="J8310" s="15" t="s">
        <v>5315</v>
      </c>
      <c r="K8310">
        <v>2022</v>
      </c>
      <c r="L8310" t="s">
        <v>1367</v>
      </c>
      <c r="M8310" t="s">
        <v>16925</v>
      </c>
      <c r="N8310" t="s">
        <v>16926</v>
      </c>
      <c r="O8310">
        <v>26600000000</v>
      </c>
      <c r="P8310" t="s">
        <v>16927</v>
      </c>
      <c r="Q8310">
        <f t="shared" si="143"/>
        <v>27692</v>
      </c>
      <c r="R8310">
        <v>77443446</v>
      </c>
      <c r="S8310" t="s">
        <v>11832</v>
      </c>
      <c r="T8310" t="s">
        <v>587</v>
      </c>
      <c r="U8310" s="75">
        <v>27692</v>
      </c>
      <c r="V8310">
        <v>3.14</v>
      </c>
      <c r="W8310">
        <v>86952.88</v>
      </c>
      <c r="AH8310" s="16"/>
      <c r="AI8310" t="s">
        <v>1375</v>
      </c>
    </row>
    <row r="8311" spans="1:35" x14ac:dyDescent="0.25">
      <c r="A8311" t="s">
        <v>17527</v>
      </c>
      <c r="B8311" s="1">
        <v>70</v>
      </c>
      <c r="C8311" t="s">
        <v>16776</v>
      </c>
      <c r="D8311">
        <v>17744482</v>
      </c>
      <c r="E8311" t="s">
        <v>17522</v>
      </c>
      <c r="F8311" t="s">
        <v>1363</v>
      </c>
      <c r="G8311" t="s">
        <v>1364</v>
      </c>
      <c r="H8311" s="3" t="s">
        <v>2250</v>
      </c>
      <c r="I8311">
        <v>2022</v>
      </c>
      <c r="J8311" s="15" t="s">
        <v>5315</v>
      </c>
      <c r="K8311">
        <v>2022</v>
      </c>
      <c r="L8311" t="s">
        <v>1367</v>
      </c>
      <c r="M8311" t="s">
        <v>16925</v>
      </c>
      <c r="N8311" t="s">
        <v>16926</v>
      </c>
      <c r="O8311">
        <v>26600000000</v>
      </c>
      <c r="P8311" t="s">
        <v>16927</v>
      </c>
      <c r="Q8311">
        <f t="shared" si="143"/>
        <v>27692</v>
      </c>
      <c r="R8311">
        <v>112216218</v>
      </c>
      <c r="S8311" t="s">
        <v>17510</v>
      </c>
      <c r="T8311" t="s">
        <v>17528</v>
      </c>
      <c r="U8311" s="75">
        <v>27692</v>
      </c>
      <c r="V8311">
        <v>3.24</v>
      </c>
      <c r="W8311">
        <v>89722.08</v>
      </c>
      <c r="AH8311" s="16"/>
      <c r="AI8311" t="s">
        <v>1375</v>
      </c>
    </row>
    <row r="8312" spans="1:35" x14ac:dyDescent="0.25">
      <c r="A8312" t="s">
        <v>17529</v>
      </c>
      <c r="B8312" s="1">
        <v>70</v>
      </c>
      <c r="C8312" t="s">
        <v>16776</v>
      </c>
      <c r="D8312">
        <v>17723256</v>
      </c>
      <c r="E8312" t="s">
        <v>17087</v>
      </c>
      <c r="F8312" t="s">
        <v>1363</v>
      </c>
      <c r="G8312" t="s">
        <v>1391</v>
      </c>
      <c r="H8312" s="3" t="s">
        <v>2249</v>
      </c>
      <c r="I8312">
        <v>2022</v>
      </c>
      <c r="J8312" s="15" t="s">
        <v>2250</v>
      </c>
      <c r="K8312">
        <v>2022</v>
      </c>
      <c r="L8312" t="s">
        <v>1367</v>
      </c>
      <c r="M8312" t="s">
        <v>16925</v>
      </c>
      <c r="N8312" t="s">
        <v>16926</v>
      </c>
      <c r="O8312">
        <v>26600000000</v>
      </c>
      <c r="P8312" t="s">
        <v>16940</v>
      </c>
      <c r="Q8312">
        <f t="shared" si="143"/>
        <v>100</v>
      </c>
      <c r="R8312" t="s">
        <v>16799</v>
      </c>
      <c r="S8312" t="s">
        <v>16800</v>
      </c>
      <c r="T8312" t="s">
        <v>587</v>
      </c>
      <c r="U8312" s="75">
        <v>100</v>
      </c>
      <c r="V8312">
        <v>1.3</v>
      </c>
      <c r="W8312">
        <v>130</v>
      </c>
      <c r="AH8312" s="16"/>
      <c r="AI8312" t="s">
        <v>1375</v>
      </c>
    </row>
    <row r="8313" spans="1:35" x14ac:dyDescent="0.25">
      <c r="A8313" t="s">
        <v>17530</v>
      </c>
      <c r="B8313" s="1">
        <v>70</v>
      </c>
      <c r="C8313" t="s">
        <v>16776</v>
      </c>
      <c r="D8313">
        <v>17723256</v>
      </c>
      <c r="E8313" t="s">
        <v>17087</v>
      </c>
      <c r="F8313" t="s">
        <v>1363</v>
      </c>
      <c r="G8313" t="s">
        <v>1391</v>
      </c>
      <c r="H8313" s="3" t="s">
        <v>2249</v>
      </c>
      <c r="I8313">
        <v>2022</v>
      </c>
      <c r="J8313" s="15" t="s">
        <v>2250</v>
      </c>
      <c r="K8313">
        <v>2022</v>
      </c>
      <c r="L8313" t="s">
        <v>1367</v>
      </c>
      <c r="M8313" t="s">
        <v>16925</v>
      </c>
      <c r="N8313" t="s">
        <v>16926</v>
      </c>
      <c r="O8313">
        <v>26600000000</v>
      </c>
      <c r="P8313" t="s">
        <v>16940</v>
      </c>
      <c r="Q8313">
        <f t="shared" si="143"/>
        <v>100</v>
      </c>
      <c r="R8313">
        <v>112216218</v>
      </c>
      <c r="S8313" t="s">
        <v>17510</v>
      </c>
      <c r="T8313" t="s">
        <v>17531</v>
      </c>
      <c r="U8313" s="75">
        <v>100</v>
      </c>
      <c r="V8313">
        <v>6</v>
      </c>
      <c r="W8313">
        <v>600</v>
      </c>
      <c r="AH8313" s="16"/>
      <c r="AI8313" t="s">
        <v>1375</v>
      </c>
    </row>
    <row r="8314" spans="1:35" x14ac:dyDescent="0.25">
      <c r="A8314" t="s">
        <v>17532</v>
      </c>
      <c r="B8314" s="1">
        <v>70</v>
      </c>
      <c r="C8314" t="s">
        <v>16776</v>
      </c>
      <c r="D8314">
        <v>17596785</v>
      </c>
      <c r="E8314" t="s">
        <v>17533</v>
      </c>
      <c r="F8314" t="s">
        <v>1363</v>
      </c>
      <c r="G8314" t="s">
        <v>1391</v>
      </c>
      <c r="H8314" s="3" t="s">
        <v>3267</v>
      </c>
      <c r="I8314">
        <v>2022</v>
      </c>
      <c r="J8314" s="15" t="s">
        <v>4173</v>
      </c>
      <c r="K8314">
        <v>2022</v>
      </c>
      <c r="L8314" t="s">
        <v>1367</v>
      </c>
      <c r="M8314" t="s">
        <v>16925</v>
      </c>
      <c r="N8314" t="s">
        <v>16926</v>
      </c>
      <c r="O8314">
        <v>26600000000</v>
      </c>
      <c r="P8314" t="s">
        <v>16927</v>
      </c>
      <c r="Q8314">
        <f t="shared" si="143"/>
        <v>435</v>
      </c>
      <c r="R8314">
        <v>39796558</v>
      </c>
      <c r="S8314" t="s">
        <v>1880</v>
      </c>
      <c r="T8314" t="s">
        <v>16957</v>
      </c>
      <c r="U8314" s="75">
        <v>435</v>
      </c>
      <c r="V8314">
        <v>1.35</v>
      </c>
      <c r="W8314">
        <v>587.25</v>
      </c>
      <c r="AH8314" s="16"/>
      <c r="AI8314" t="s">
        <v>1375</v>
      </c>
    </row>
    <row r="8315" spans="1:35" x14ac:dyDescent="0.25">
      <c r="A8315" t="s">
        <v>17534</v>
      </c>
      <c r="B8315" s="1">
        <v>70</v>
      </c>
      <c r="C8315" t="s">
        <v>16776</v>
      </c>
      <c r="D8315">
        <v>17768748</v>
      </c>
      <c r="E8315" t="s">
        <v>17535</v>
      </c>
      <c r="F8315" t="s">
        <v>1363</v>
      </c>
      <c r="G8315" t="s">
        <v>1364</v>
      </c>
      <c r="H8315" s="3" t="s">
        <v>5315</v>
      </c>
      <c r="I8315">
        <v>2022</v>
      </c>
      <c r="J8315" s="15" t="s">
        <v>2273</v>
      </c>
      <c r="K8315">
        <v>2022</v>
      </c>
      <c r="L8315" t="s">
        <v>1367</v>
      </c>
      <c r="M8315" t="s">
        <v>16925</v>
      </c>
      <c r="N8315" t="s">
        <v>16926</v>
      </c>
      <c r="O8315">
        <v>26600000000</v>
      </c>
      <c r="P8315" t="s">
        <v>16927</v>
      </c>
      <c r="Q8315">
        <f t="shared" si="143"/>
        <v>2000</v>
      </c>
      <c r="R8315">
        <v>41769899</v>
      </c>
      <c r="S8315" t="s">
        <v>1857</v>
      </c>
      <c r="T8315" t="s">
        <v>17451</v>
      </c>
      <c r="U8315" s="75">
        <v>2000</v>
      </c>
      <c r="V8315">
        <v>3</v>
      </c>
      <c r="W8315">
        <v>6000</v>
      </c>
      <c r="AH8315" s="16"/>
      <c r="AI8315" t="s">
        <v>1375</v>
      </c>
    </row>
    <row r="8316" spans="1:35" x14ac:dyDescent="0.25">
      <c r="A8316" t="s">
        <v>17536</v>
      </c>
      <c r="B8316" s="1">
        <v>70</v>
      </c>
      <c r="C8316" t="s">
        <v>16776</v>
      </c>
      <c r="D8316">
        <v>17770262</v>
      </c>
      <c r="E8316" t="s">
        <v>17537</v>
      </c>
      <c r="F8316" t="s">
        <v>1363</v>
      </c>
      <c r="G8316" t="s">
        <v>1364</v>
      </c>
      <c r="H8316" s="3" t="s">
        <v>5315</v>
      </c>
      <c r="I8316">
        <v>2022</v>
      </c>
      <c r="J8316" s="15" t="s">
        <v>7330</v>
      </c>
      <c r="K8316">
        <v>2022</v>
      </c>
      <c r="L8316" t="s">
        <v>1367</v>
      </c>
      <c r="M8316" t="s">
        <v>16925</v>
      </c>
      <c r="N8316" t="s">
        <v>16926</v>
      </c>
      <c r="O8316">
        <v>26600000000</v>
      </c>
      <c r="P8316" t="s">
        <v>16927</v>
      </c>
      <c r="Q8316">
        <f t="shared" si="143"/>
        <v>26210</v>
      </c>
      <c r="R8316" t="s">
        <v>16799</v>
      </c>
      <c r="S8316" t="s">
        <v>16800</v>
      </c>
      <c r="T8316" t="s">
        <v>587</v>
      </c>
      <c r="U8316" s="75">
        <v>26210</v>
      </c>
      <c r="V8316">
        <v>2</v>
      </c>
      <c r="W8316">
        <v>52420</v>
      </c>
      <c r="AH8316" s="16"/>
      <c r="AI8316" t="s">
        <v>1375</v>
      </c>
    </row>
    <row r="8317" spans="1:35" x14ac:dyDescent="0.25">
      <c r="A8317" t="s">
        <v>17538</v>
      </c>
      <c r="B8317" s="1">
        <v>70</v>
      </c>
      <c r="C8317" t="s">
        <v>16776</v>
      </c>
      <c r="D8317">
        <v>17770262</v>
      </c>
      <c r="E8317" t="s">
        <v>17537</v>
      </c>
      <c r="F8317" t="s">
        <v>1363</v>
      </c>
      <c r="G8317" t="s">
        <v>1364</v>
      </c>
      <c r="H8317" s="3" t="s">
        <v>5315</v>
      </c>
      <c r="I8317">
        <v>2022</v>
      </c>
      <c r="J8317" s="15" t="s">
        <v>7330</v>
      </c>
      <c r="K8317">
        <v>2022</v>
      </c>
      <c r="L8317" t="s">
        <v>1367</v>
      </c>
      <c r="M8317" t="s">
        <v>16925</v>
      </c>
      <c r="N8317" t="s">
        <v>16926</v>
      </c>
      <c r="O8317">
        <v>26600000000</v>
      </c>
      <c r="P8317" t="s">
        <v>16927</v>
      </c>
      <c r="Q8317">
        <f t="shared" si="143"/>
        <v>26210</v>
      </c>
      <c r="R8317">
        <v>41769899</v>
      </c>
      <c r="S8317" t="s">
        <v>1857</v>
      </c>
      <c r="T8317" t="s">
        <v>17451</v>
      </c>
      <c r="U8317" s="75">
        <v>26210</v>
      </c>
      <c r="V8317">
        <v>3</v>
      </c>
      <c r="W8317">
        <v>78630</v>
      </c>
      <c r="AH8317" s="16"/>
      <c r="AI8317" t="s">
        <v>1375</v>
      </c>
    </row>
    <row r="8318" spans="1:35" x14ac:dyDescent="0.25">
      <c r="A8318" t="s">
        <v>17539</v>
      </c>
      <c r="B8318" s="1">
        <v>70</v>
      </c>
      <c r="C8318" t="s">
        <v>16776</v>
      </c>
      <c r="D8318">
        <v>17770661</v>
      </c>
      <c r="E8318" t="s">
        <v>17540</v>
      </c>
      <c r="F8318" t="s">
        <v>1363</v>
      </c>
      <c r="G8318" t="s">
        <v>1364</v>
      </c>
      <c r="H8318" s="3" t="s">
        <v>5315</v>
      </c>
      <c r="I8318">
        <v>2022</v>
      </c>
      <c r="J8318" s="15" t="s">
        <v>7330</v>
      </c>
      <c r="K8318">
        <v>2022</v>
      </c>
      <c r="L8318" t="s">
        <v>1367</v>
      </c>
      <c r="M8318" t="s">
        <v>16925</v>
      </c>
      <c r="N8318" t="s">
        <v>16926</v>
      </c>
      <c r="O8318">
        <v>26600000000</v>
      </c>
      <c r="P8318" t="s">
        <v>16940</v>
      </c>
      <c r="Q8318">
        <f t="shared" si="143"/>
        <v>15000</v>
      </c>
      <c r="R8318">
        <v>41296184</v>
      </c>
      <c r="S8318" t="s">
        <v>2199</v>
      </c>
      <c r="T8318" t="s">
        <v>3186</v>
      </c>
      <c r="U8318" s="75">
        <v>15000</v>
      </c>
      <c r="V8318">
        <v>1.25</v>
      </c>
      <c r="W8318">
        <v>18750</v>
      </c>
      <c r="AH8318" s="16"/>
      <c r="AI8318" t="s">
        <v>1375</v>
      </c>
    </row>
    <row r="8319" spans="1:35" x14ac:dyDescent="0.25">
      <c r="A8319" t="s">
        <v>17541</v>
      </c>
      <c r="B8319" s="1">
        <v>70</v>
      </c>
      <c r="C8319" t="s">
        <v>16776</v>
      </c>
      <c r="D8319">
        <v>17770661</v>
      </c>
      <c r="E8319" t="s">
        <v>17540</v>
      </c>
      <c r="F8319" t="s">
        <v>1363</v>
      </c>
      <c r="G8319" t="s">
        <v>1364</v>
      </c>
      <c r="H8319" s="3" t="s">
        <v>5315</v>
      </c>
      <c r="I8319">
        <v>2022</v>
      </c>
      <c r="J8319" s="15" t="s">
        <v>7330</v>
      </c>
      <c r="K8319">
        <v>2022</v>
      </c>
      <c r="L8319" t="s">
        <v>1367</v>
      </c>
      <c r="M8319" t="s">
        <v>16925</v>
      </c>
      <c r="N8319" t="s">
        <v>16926</v>
      </c>
      <c r="O8319">
        <v>26600000000</v>
      </c>
      <c r="P8319" t="s">
        <v>16940</v>
      </c>
      <c r="Q8319">
        <f t="shared" si="143"/>
        <v>15000</v>
      </c>
      <c r="R8319">
        <v>41769899</v>
      </c>
      <c r="S8319" t="s">
        <v>1857</v>
      </c>
      <c r="T8319" t="s">
        <v>17451</v>
      </c>
      <c r="U8319" s="75">
        <v>15000</v>
      </c>
      <c r="V8319">
        <v>3</v>
      </c>
      <c r="W8319">
        <v>45000</v>
      </c>
      <c r="AH8319" s="16"/>
      <c r="AI8319" t="s">
        <v>1375</v>
      </c>
    </row>
    <row r="8320" spans="1:35" x14ac:dyDescent="0.25">
      <c r="A8320" t="s">
        <v>17542</v>
      </c>
      <c r="B8320" s="1">
        <v>70</v>
      </c>
      <c r="C8320" t="s">
        <v>16776</v>
      </c>
      <c r="D8320">
        <v>17679796</v>
      </c>
      <c r="E8320" t="s">
        <v>17087</v>
      </c>
      <c r="F8320" t="s">
        <v>1363</v>
      </c>
      <c r="G8320" t="s">
        <v>1391</v>
      </c>
      <c r="H8320" s="3" t="s">
        <v>4176</v>
      </c>
      <c r="I8320">
        <v>2022</v>
      </c>
      <c r="J8320" s="15" t="s">
        <v>4177</v>
      </c>
      <c r="K8320">
        <v>2022</v>
      </c>
      <c r="L8320" t="s">
        <v>1367</v>
      </c>
      <c r="M8320" t="s">
        <v>16925</v>
      </c>
      <c r="N8320" t="s">
        <v>16926</v>
      </c>
      <c r="O8320">
        <v>26600000000</v>
      </c>
      <c r="P8320" t="s">
        <v>16940</v>
      </c>
      <c r="Q8320">
        <f t="shared" si="143"/>
        <v>80</v>
      </c>
      <c r="R8320">
        <v>39796558</v>
      </c>
      <c r="S8320" t="s">
        <v>1880</v>
      </c>
      <c r="T8320" t="s">
        <v>17440</v>
      </c>
      <c r="U8320" s="75">
        <v>80</v>
      </c>
      <c r="V8320">
        <v>1.35</v>
      </c>
      <c r="W8320">
        <v>108</v>
      </c>
      <c r="AH8320" s="16"/>
      <c r="AI8320" t="s">
        <v>1375</v>
      </c>
    </row>
    <row r="8321" spans="1:35" x14ac:dyDescent="0.25">
      <c r="A8321" t="s">
        <v>17543</v>
      </c>
      <c r="B8321" s="1">
        <v>70</v>
      </c>
      <c r="C8321" t="s">
        <v>16776</v>
      </c>
      <c r="D8321">
        <v>17796059</v>
      </c>
      <c r="E8321" t="s">
        <v>17544</v>
      </c>
      <c r="F8321" t="s">
        <v>1363</v>
      </c>
      <c r="G8321" t="s">
        <v>1364</v>
      </c>
      <c r="H8321" s="3" t="s">
        <v>7330</v>
      </c>
      <c r="I8321">
        <v>2022</v>
      </c>
      <c r="J8321" s="15" t="s">
        <v>4193</v>
      </c>
      <c r="K8321">
        <v>2022</v>
      </c>
      <c r="L8321" t="s">
        <v>1367</v>
      </c>
      <c r="M8321" t="s">
        <v>16925</v>
      </c>
      <c r="N8321" t="s">
        <v>16926</v>
      </c>
      <c r="O8321">
        <v>26600000000</v>
      </c>
      <c r="P8321" t="s">
        <v>16927</v>
      </c>
      <c r="Q8321">
        <f t="shared" si="143"/>
        <v>45000</v>
      </c>
      <c r="R8321" t="s">
        <v>16799</v>
      </c>
      <c r="S8321" t="s">
        <v>16800</v>
      </c>
      <c r="T8321" t="s">
        <v>587</v>
      </c>
      <c r="U8321" s="75">
        <v>45000</v>
      </c>
      <c r="V8321">
        <v>1.5</v>
      </c>
      <c r="W8321">
        <v>67500</v>
      </c>
      <c r="AH8321" s="16"/>
      <c r="AI8321" t="s">
        <v>1375</v>
      </c>
    </row>
    <row r="8322" spans="1:35" x14ac:dyDescent="0.25">
      <c r="A8322" t="s">
        <v>17545</v>
      </c>
      <c r="B8322" s="1">
        <v>70</v>
      </c>
      <c r="C8322" t="s">
        <v>16776</v>
      </c>
      <c r="D8322">
        <v>17709202</v>
      </c>
      <c r="E8322" t="s">
        <v>17546</v>
      </c>
      <c r="F8322" t="s">
        <v>1363</v>
      </c>
      <c r="G8322" t="s">
        <v>1391</v>
      </c>
      <c r="H8322" s="3" t="s">
        <v>1791</v>
      </c>
      <c r="I8322">
        <v>2022</v>
      </c>
      <c r="J8322" s="15" t="s">
        <v>2250</v>
      </c>
      <c r="K8322">
        <v>2022</v>
      </c>
      <c r="L8322" t="s">
        <v>1367</v>
      </c>
      <c r="M8322" t="s">
        <v>16925</v>
      </c>
      <c r="N8322" t="s">
        <v>16926</v>
      </c>
      <c r="O8322">
        <v>26600000000</v>
      </c>
      <c r="P8322" t="s">
        <v>16940</v>
      </c>
      <c r="Q8322">
        <f t="shared" ref="Q8322:Q8385" si="144">U8322</f>
        <v>2000</v>
      </c>
      <c r="R8322" t="s">
        <v>16799</v>
      </c>
      <c r="S8322" t="s">
        <v>16800</v>
      </c>
      <c r="T8322" t="s">
        <v>587</v>
      </c>
      <c r="U8322" s="75">
        <v>2000</v>
      </c>
      <c r="V8322">
        <v>1.3</v>
      </c>
      <c r="W8322">
        <v>2600</v>
      </c>
      <c r="AH8322" s="16"/>
      <c r="AI8322" t="s">
        <v>1375</v>
      </c>
    </row>
    <row r="8323" spans="1:35" x14ac:dyDescent="0.25">
      <c r="A8323" t="s">
        <v>17547</v>
      </c>
      <c r="B8323" s="1">
        <v>70</v>
      </c>
      <c r="C8323" t="s">
        <v>16776</v>
      </c>
      <c r="D8323">
        <v>17781906</v>
      </c>
      <c r="E8323" t="s">
        <v>17000</v>
      </c>
      <c r="F8323" t="s">
        <v>1363</v>
      </c>
      <c r="G8323" t="s">
        <v>1391</v>
      </c>
      <c r="H8323" s="3" t="s">
        <v>1789</v>
      </c>
      <c r="I8323">
        <v>2022</v>
      </c>
      <c r="J8323" s="15" t="s">
        <v>7330</v>
      </c>
      <c r="K8323">
        <v>2022</v>
      </c>
      <c r="L8323" t="s">
        <v>1367</v>
      </c>
      <c r="M8323" t="s">
        <v>16925</v>
      </c>
      <c r="N8323" t="s">
        <v>16926</v>
      </c>
      <c r="O8323">
        <v>26600000000</v>
      </c>
      <c r="P8323" t="s">
        <v>16940</v>
      </c>
      <c r="Q8323">
        <f t="shared" si="144"/>
        <v>3500</v>
      </c>
      <c r="R8323" t="s">
        <v>16799</v>
      </c>
      <c r="S8323" t="s">
        <v>16800</v>
      </c>
      <c r="T8323" t="s">
        <v>587</v>
      </c>
      <c r="U8323" s="75">
        <v>3500</v>
      </c>
      <c r="V8323">
        <v>2</v>
      </c>
      <c r="W8323">
        <v>7000</v>
      </c>
      <c r="AH8323" s="16"/>
      <c r="AI8323" t="s">
        <v>1375</v>
      </c>
    </row>
    <row r="8324" spans="1:35" x14ac:dyDescent="0.25">
      <c r="A8324" t="s">
        <v>17548</v>
      </c>
      <c r="B8324" s="1">
        <v>70</v>
      </c>
      <c r="C8324" t="s">
        <v>16776</v>
      </c>
      <c r="D8324">
        <v>17945852</v>
      </c>
      <c r="E8324" t="s">
        <v>17087</v>
      </c>
      <c r="F8324" t="s">
        <v>1363</v>
      </c>
      <c r="G8324" t="s">
        <v>1391</v>
      </c>
      <c r="H8324" s="3" t="s">
        <v>10907</v>
      </c>
      <c r="I8324">
        <v>2022</v>
      </c>
      <c r="J8324" s="15" t="s">
        <v>8652</v>
      </c>
      <c r="K8324">
        <v>2022</v>
      </c>
      <c r="L8324" t="s">
        <v>1367</v>
      </c>
      <c r="M8324" t="s">
        <v>16925</v>
      </c>
      <c r="N8324" t="s">
        <v>16926</v>
      </c>
      <c r="O8324">
        <v>26600000000</v>
      </c>
      <c r="P8324" t="s">
        <v>16940</v>
      </c>
      <c r="Q8324">
        <f t="shared" si="144"/>
        <v>100</v>
      </c>
      <c r="R8324">
        <v>39796558</v>
      </c>
      <c r="S8324" t="s">
        <v>1880</v>
      </c>
      <c r="T8324" t="s">
        <v>16957</v>
      </c>
      <c r="U8324" s="75">
        <v>100</v>
      </c>
      <c r="V8324">
        <v>1.35</v>
      </c>
      <c r="W8324">
        <v>135</v>
      </c>
      <c r="AH8324" s="16"/>
      <c r="AI8324" t="s">
        <v>1375</v>
      </c>
    </row>
    <row r="8325" spans="1:35" x14ac:dyDescent="0.25">
      <c r="A8325" t="s">
        <v>17549</v>
      </c>
      <c r="B8325" s="1">
        <v>70</v>
      </c>
      <c r="C8325" t="s">
        <v>16776</v>
      </c>
      <c r="D8325">
        <v>18066801</v>
      </c>
      <c r="E8325" t="s">
        <v>17550</v>
      </c>
      <c r="F8325" t="s">
        <v>1363</v>
      </c>
      <c r="G8325" t="s">
        <v>1364</v>
      </c>
      <c r="H8325" s="3" t="s">
        <v>2712</v>
      </c>
      <c r="I8325">
        <v>2022</v>
      </c>
      <c r="J8325" s="15" t="s">
        <v>2283</v>
      </c>
      <c r="K8325">
        <v>2022</v>
      </c>
      <c r="L8325" t="s">
        <v>1367</v>
      </c>
      <c r="M8325" t="s">
        <v>16925</v>
      </c>
      <c r="N8325" t="s">
        <v>16926</v>
      </c>
      <c r="O8325">
        <v>26600000000</v>
      </c>
      <c r="P8325" t="s">
        <v>16940</v>
      </c>
      <c r="Q8325">
        <f t="shared" si="144"/>
        <v>300</v>
      </c>
      <c r="R8325">
        <v>39796558</v>
      </c>
      <c r="S8325" t="s">
        <v>1880</v>
      </c>
      <c r="T8325" t="s">
        <v>17440</v>
      </c>
      <c r="U8325" s="75">
        <v>300</v>
      </c>
      <c r="V8325">
        <v>1.35</v>
      </c>
      <c r="W8325">
        <v>405</v>
      </c>
      <c r="AH8325" s="16"/>
      <c r="AI8325" t="s">
        <v>1375</v>
      </c>
    </row>
    <row r="8326" spans="1:35" x14ac:dyDescent="0.25">
      <c r="A8326" t="s">
        <v>17551</v>
      </c>
      <c r="B8326" s="1">
        <v>70</v>
      </c>
      <c r="C8326" t="s">
        <v>16776</v>
      </c>
      <c r="D8326">
        <v>18066801</v>
      </c>
      <c r="E8326" t="s">
        <v>17550</v>
      </c>
      <c r="F8326" t="s">
        <v>1363</v>
      </c>
      <c r="G8326" t="s">
        <v>1364</v>
      </c>
      <c r="H8326" s="3" t="s">
        <v>2712</v>
      </c>
      <c r="I8326">
        <v>2022</v>
      </c>
      <c r="J8326" s="15" t="s">
        <v>2283</v>
      </c>
      <c r="K8326">
        <v>2022</v>
      </c>
      <c r="L8326" t="s">
        <v>1367</v>
      </c>
      <c r="M8326" t="s">
        <v>16925</v>
      </c>
      <c r="N8326" t="s">
        <v>16926</v>
      </c>
      <c r="O8326">
        <v>26600000000</v>
      </c>
      <c r="P8326" t="s">
        <v>16940</v>
      </c>
      <c r="Q8326">
        <f t="shared" si="144"/>
        <v>300</v>
      </c>
      <c r="R8326">
        <v>41769899</v>
      </c>
      <c r="S8326" t="s">
        <v>1857</v>
      </c>
      <c r="T8326" t="s">
        <v>17451</v>
      </c>
      <c r="U8326" s="75">
        <v>300</v>
      </c>
      <c r="V8326">
        <v>3</v>
      </c>
      <c r="W8326">
        <v>900</v>
      </c>
      <c r="AH8326" s="16"/>
      <c r="AI8326" t="s">
        <v>1375</v>
      </c>
    </row>
    <row r="8327" spans="1:35" x14ac:dyDescent="0.25">
      <c r="A8327" t="s">
        <v>17552</v>
      </c>
      <c r="B8327" s="1">
        <v>70</v>
      </c>
      <c r="C8327" t="s">
        <v>16776</v>
      </c>
      <c r="D8327">
        <v>18067387</v>
      </c>
      <c r="E8327" t="s">
        <v>11335</v>
      </c>
      <c r="F8327" t="s">
        <v>1363</v>
      </c>
      <c r="G8327" t="s">
        <v>1364</v>
      </c>
      <c r="H8327" s="3" t="s">
        <v>2712</v>
      </c>
      <c r="I8327">
        <v>2022</v>
      </c>
      <c r="J8327" s="15" t="s">
        <v>2283</v>
      </c>
      <c r="K8327">
        <v>2022</v>
      </c>
      <c r="L8327" t="s">
        <v>1367</v>
      </c>
      <c r="M8327" t="s">
        <v>16925</v>
      </c>
      <c r="N8327" t="s">
        <v>16926</v>
      </c>
      <c r="O8327">
        <v>26600000000</v>
      </c>
      <c r="P8327" t="s">
        <v>16927</v>
      </c>
      <c r="Q8327">
        <f t="shared" si="144"/>
        <v>300</v>
      </c>
      <c r="R8327">
        <v>41769899</v>
      </c>
      <c r="S8327" t="s">
        <v>1857</v>
      </c>
      <c r="T8327" t="s">
        <v>17451</v>
      </c>
      <c r="U8327" s="75">
        <v>300</v>
      </c>
      <c r="V8327">
        <v>3</v>
      </c>
      <c r="W8327">
        <v>900</v>
      </c>
      <c r="AH8327" s="16"/>
      <c r="AI8327" t="s">
        <v>1375</v>
      </c>
    </row>
    <row r="8328" spans="1:35" x14ac:dyDescent="0.25">
      <c r="A8328" t="s">
        <v>17553</v>
      </c>
      <c r="B8328" s="1">
        <v>70</v>
      </c>
      <c r="C8328" t="s">
        <v>16776</v>
      </c>
      <c r="D8328">
        <v>18067387</v>
      </c>
      <c r="E8328" t="s">
        <v>11335</v>
      </c>
      <c r="F8328" t="s">
        <v>1363</v>
      </c>
      <c r="G8328" t="s">
        <v>1364</v>
      </c>
      <c r="H8328" s="3" t="s">
        <v>2712</v>
      </c>
      <c r="I8328">
        <v>2022</v>
      </c>
      <c r="J8328" s="15" t="s">
        <v>2283</v>
      </c>
      <c r="K8328">
        <v>2022</v>
      </c>
      <c r="L8328" t="s">
        <v>1367</v>
      </c>
      <c r="M8328" t="s">
        <v>16925</v>
      </c>
      <c r="N8328" t="s">
        <v>16926</v>
      </c>
      <c r="O8328">
        <v>26600000000</v>
      </c>
      <c r="P8328" t="s">
        <v>16927</v>
      </c>
      <c r="Q8328">
        <f t="shared" si="144"/>
        <v>300</v>
      </c>
      <c r="R8328">
        <v>26689596</v>
      </c>
      <c r="S8328" t="s">
        <v>2698</v>
      </c>
      <c r="T8328" t="s">
        <v>17554</v>
      </c>
      <c r="U8328" s="75">
        <v>300</v>
      </c>
      <c r="V8328">
        <v>3.25</v>
      </c>
      <c r="W8328">
        <v>975</v>
      </c>
      <c r="AH8328" s="16"/>
      <c r="AI8328" t="s">
        <v>1375</v>
      </c>
    </row>
    <row r="8329" spans="1:35" x14ac:dyDescent="0.25">
      <c r="A8329" t="s">
        <v>17555</v>
      </c>
      <c r="B8329" s="1">
        <v>70</v>
      </c>
      <c r="C8329" t="s">
        <v>16776</v>
      </c>
      <c r="D8329">
        <v>18098509</v>
      </c>
      <c r="E8329" t="s">
        <v>17556</v>
      </c>
      <c r="F8329" t="s">
        <v>1363</v>
      </c>
      <c r="G8329" t="s">
        <v>1364</v>
      </c>
      <c r="H8329" s="3" t="s">
        <v>2283</v>
      </c>
      <c r="I8329">
        <v>2022</v>
      </c>
      <c r="J8329" s="15" t="s">
        <v>2284</v>
      </c>
      <c r="K8329">
        <v>2022</v>
      </c>
      <c r="L8329" t="s">
        <v>1367</v>
      </c>
      <c r="M8329" t="s">
        <v>16925</v>
      </c>
      <c r="N8329" t="s">
        <v>16926</v>
      </c>
      <c r="O8329">
        <v>26600000000</v>
      </c>
      <c r="P8329" t="s">
        <v>16940</v>
      </c>
      <c r="Q8329">
        <f t="shared" si="144"/>
        <v>5000</v>
      </c>
      <c r="R8329">
        <v>39796558</v>
      </c>
      <c r="S8329" t="s">
        <v>1880</v>
      </c>
      <c r="T8329" t="s">
        <v>16957</v>
      </c>
      <c r="U8329" s="75">
        <v>5000</v>
      </c>
      <c r="V8329">
        <v>1.35</v>
      </c>
      <c r="W8329">
        <v>6750</v>
      </c>
      <c r="AH8329" s="16"/>
      <c r="AI8329" t="s">
        <v>1375</v>
      </c>
    </row>
    <row r="8330" spans="1:35" x14ac:dyDescent="0.25">
      <c r="A8330" t="s">
        <v>17557</v>
      </c>
      <c r="B8330" s="1">
        <v>70</v>
      </c>
      <c r="C8330" t="s">
        <v>16776</v>
      </c>
      <c r="D8330">
        <v>18098509</v>
      </c>
      <c r="E8330" t="s">
        <v>17556</v>
      </c>
      <c r="F8330" t="s">
        <v>1363</v>
      </c>
      <c r="G8330" t="s">
        <v>1364</v>
      </c>
      <c r="H8330" s="3" t="s">
        <v>2283</v>
      </c>
      <c r="I8330">
        <v>2022</v>
      </c>
      <c r="J8330" s="15" t="s">
        <v>2284</v>
      </c>
      <c r="K8330">
        <v>2022</v>
      </c>
      <c r="L8330" t="s">
        <v>1367</v>
      </c>
      <c r="M8330" t="s">
        <v>16925</v>
      </c>
      <c r="N8330" t="s">
        <v>16926</v>
      </c>
      <c r="O8330">
        <v>26600000000</v>
      </c>
      <c r="P8330" t="s">
        <v>16940</v>
      </c>
      <c r="Q8330">
        <f t="shared" si="144"/>
        <v>5000</v>
      </c>
      <c r="R8330">
        <v>41769899</v>
      </c>
      <c r="S8330" t="s">
        <v>1857</v>
      </c>
      <c r="T8330" t="s">
        <v>17451</v>
      </c>
      <c r="U8330" s="75">
        <v>5000</v>
      </c>
      <c r="V8330">
        <v>2.75</v>
      </c>
      <c r="W8330">
        <v>13750</v>
      </c>
      <c r="AH8330" s="16"/>
      <c r="AI8330" t="s">
        <v>1375</v>
      </c>
    </row>
    <row r="8331" spans="1:35" x14ac:dyDescent="0.25">
      <c r="A8331" t="s">
        <v>17558</v>
      </c>
      <c r="B8331" s="1">
        <v>70</v>
      </c>
      <c r="C8331" t="s">
        <v>16776</v>
      </c>
      <c r="D8331">
        <v>18043615</v>
      </c>
      <c r="E8331" t="s">
        <v>17087</v>
      </c>
      <c r="F8331" t="s">
        <v>1363</v>
      </c>
      <c r="G8331" t="s">
        <v>1391</v>
      </c>
      <c r="H8331" s="3" t="s">
        <v>1796</v>
      </c>
      <c r="I8331">
        <v>2022</v>
      </c>
      <c r="J8331" s="15" t="s">
        <v>3619</v>
      </c>
      <c r="K8331">
        <v>2022</v>
      </c>
      <c r="L8331" t="s">
        <v>1367</v>
      </c>
      <c r="M8331" t="s">
        <v>16925</v>
      </c>
      <c r="N8331" t="s">
        <v>16926</v>
      </c>
      <c r="O8331">
        <v>26600000000</v>
      </c>
      <c r="P8331" t="s">
        <v>16940</v>
      </c>
      <c r="Q8331">
        <f t="shared" si="144"/>
        <v>6600</v>
      </c>
      <c r="R8331">
        <v>39796558</v>
      </c>
      <c r="S8331" t="s">
        <v>1880</v>
      </c>
      <c r="T8331" t="s">
        <v>16957</v>
      </c>
      <c r="U8331" s="75">
        <v>6600</v>
      </c>
      <c r="V8331">
        <v>1.35</v>
      </c>
      <c r="W8331">
        <v>8910</v>
      </c>
      <c r="AH8331" s="16"/>
      <c r="AI8331" t="s">
        <v>1375</v>
      </c>
    </row>
    <row r="8332" spans="1:35" x14ac:dyDescent="0.25">
      <c r="A8332" t="s">
        <v>17559</v>
      </c>
      <c r="B8332" s="1">
        <v>70</v>
      </c>
      <c r="C8332" t="s">
        <v>16776</v>
      </c>
      <c r="D8332">
        <v>18164935</v>
      </c>
      <c r="E8332" t="s">
        <v>17560</v>
      </c>
      <c r="F8332" t="s">
        <v>1363</v>
      </c>
      <c r="G8332" t="s">
        <v>1391</v>
      </c>
      <c r="H8332" s="3" t="s">
        <v>4019</v>
      </c>
      <c r="I8332">
        <v>2022</v>
      </c>
      <c r="J8332" s="15" t="s">
        <v>4020</v>
      </c>
      <c r="K8332">
        <v>2022</v>
      </c>
      <c r="L8332" t="s">
        <v>1367</v>
      </c>
      <c r="M8332" t="s">
        <v>16925</v>
      </c>
      <c r="N8332" t="s">
        <v>16926</v>
      </c>
      <c r="O8332">
        <v>26600000000</v>
      </c>
      <c r="P8332" t="s">
        <v>16940</v>
      </c>
      <c r="Q8332">
        <f t="shared" si="144"/>
        <v>3500</v>
      </c>
      <c r="R8332">
        <v>39796558</v>
      </c>
      <c r="S8332" t="s">
        <v>1880</v>
      </c>
      <c r="T8332" t="s">
        <v>16957</v>
      </c>
      <c r="U8332" s="75">
        <v>3500</v>
      </c>
      <c r="V8332">
        <v>1.35</v>
      </c>
      <c r="W8332">
        <v>4725</v>
      </c>
      <c r="AH8332" s="16"/>
      <c r="AI8332" t="s">
        <v>1375</v>
      </c>
    </row>
    <row r="8333" spans="1:35" x14ac:dyDescent="0.25">
      <c r="A8333" t="s">
        <v>17561</v>
      </c>
      <c r="B8333" s="1">
        <v>70</v>
      </c>
      <c r="C8333" t="s">
        <v>16776</v>
      </c>
      <c r="D8333">
        <v>18155588</v>
      </c>
      <c r="E8333" t="s">
        <v>17562</v>
      </c>
      <c r="F8333" t="s">
        <v>1363</v>
      </c>
      <c r="G8333" t="s">
        <v>1364</v>
      </c>
      <c r="H8333" s="3" t="s">
        <v>4019</v>
      </c>
      <c r="I8333">
        <v>2022</v>
      </c>
      <c r="J8333" s="15" t="s">
        <v>1804</v>
      </c>
      <c r="K8333">
        <v>2022</v>
      </c>
      <c r="L8333" t="s">
        <v>1367</v>
      </c>
      <c r="M8333" t="s">
        <v>16925</v>
      </c>
      <c r="N8333" t="s">
        <v>16926</v>
      </c>
      <c r="O8333">
        <v>26600000000</v>
      </c>
      <c r="P8333" t="s">
        <v>16927</v>
      </c>
      <c r="Q8333">
        <f t="shared" si="144"/>
        <v>400</v>
      </c>
      <c r="R8333">
        <v>39796558</v>
      </c>
      <c r="S8333" t="s">
        <v>1880</v>
      </c>
      <c r="T8333" t="s">
        <v>16957</v>
      </c>
      <c r="U8333" s="75">
        <v>400</v>
      </c>
      <c r="V8333">
        <v>1.35</v>
      </c>
      <c r="W8333">
        <v>540</v>
      </c>
      <c r="AH8333" s="16"/>
      <c r="AI8333" t="s">
        <v>1375</v>
      </c>
    </row>
    <row r="8334" spans="1:35" x14ac:dyDescent="0.25">
      <c r="A8334" t="s">
        <v>17563</v>
      </c>
      <c r="B8334" s="1">
        <v>70</v>
      </c>
      <c r="C8334" t="s">
        <v>16776</v>
      </c>
      <c r="D8334">
        <v>18006159</v>
      </c>
      <c r="E8334" t="s">
        <v>17564</v>
      </c>
      <c r="F8334" t="s">
        <v>1363</v>
      </c>
      <c r="G8334" t="s">
        <v>1364</v>
      </c>
      <c r="H8334" s="3" t="s">
        <v>5345</v>
      </c>
      <c r="I8334">
        <v>2022</v>
      </c>
      <c r="J8334" s="15" t="s">
        <v>1795</v>
      </c>
      <c r="K8334">
        <v>2022</v>
      </c>
      <c r="L8334" t="s">
        <v>1367</v>
      </c>
      <c r="M8334" t="s">
        <v>16925</v>
      </c>
      <c r="N8334" t="s">
        <v>16926</v>
      </c>
      <c r="O8334">
        <v>26600000000</v>
      </c>
      <c r="P8334" t="s">
        <v>16927</v>
      </c>
      <c r="Q8334">
        <f t="shared" si="144"/>
        <v>12000</v>
      </c>
      <c r="R8334">
        <v>41296184</v>
      </c>
      <c r="S8334" t="s">
        <v>2199</v>
      </c>
      <c r="T8334" t="s">
        <v>3186</v>
      </c>
      <c r="U8334" s="75">
        <v>12000</v>
      </c>
      <c r="V8334">
        <v>1.3</v>
      </c>
      <c r="W8334">
        <v>15600</v>
      </c>
      <c r="AH8334" s="16"/>
      <c r="AI8334" t="s">
        <v>1375</v>
      </c>
    </row>
    <row r="8335" spans="1:35" x14ac:dyDescent="0.25">
      <c r="A8335" t="s">
        <v>17565</v>
      </c>
      <c r="B8335" s="1">
        <v>70</v>
      </c>
      <c r="C8335" t="s">
        <v>16776</v>
      </c>
      <c r="D8335">
        <v>18078265</v>
      </c>
      <c r="E8335" t="s">
        <v>17405</v>
      </c>
      <c r="F8335" t="s">
        <v>1363</v>
      </c>
      <c r="G8335" t="s">
        <v>1391</v>
      </c>
      <c r="H8335" s="3" t="s">
        <v>3620</v>
      </c>
      <c r="I8335">
        <v>2022</v>
      </c>
      <c r="J8335" s="15" t="s">
        <v>3278</v>
      </c>
      <c r="K8335">
        <v>2022</v>
      </c>
      <c r="L8335" t="s">
        <v>1367</v>
      </c>
      <c r="M8335" t="s">
        <v>16925</v>
      </c>
      <c r="N8335" t="s">
        <v>16926</v>
      </c>
      <c r="O8335">
        <v>26600000000</v>
      </c>
      <c r="P8335" t="s">
        <v>16940</v>
      </c>
      <c r="Q8335">
        <f t="shared" si="144"/>
        <v>1000</v>
      </c>
      <c r="R8335">
        <v>39796558</v>
      </c>
      <c r="S8335" t="s">
        <v>1880</v>
      </c>
      <c r="T8335" t="s">
        <v>17440</v>
      </c>
      <c r="U8335" s="75">
        <v>1000</v>
      </c>
      <c r="V8335">
        <v>1.35</v>
      </c>
      <c r="W8335">
        <v>1350</v>
      </c>
      <c r="AH8335" s="16"/>
      <c r="AI8335" t="s">
        <v>1375</v>
      </c>
    </row>
    <row r="8336" spans="1:35" x14ac:dyDescent="0.25">
      <c r="A8336" t="s">
        <v>17566</v>
      </c>
      <c r="B8336" s="1">
        <v>70</v>
      </c>
      <c r="C8336" t="s">
        <v>16776</v>
      </c>
      <c r="D8336">
        <v>18078265</v>
      </c>
      <c r="E8336" t="s">
        <v>17405</v>
      </c>
      <c r="F8336" t="s">
        <v>1363</v>
      </c>
      <c r="G8336" t="s">
        <v>1391</v>
      </c>
      <c r="H8336" s="3" t="s">
        <v>3620</v>
      </c>
      <c r="I8336">
        <v>2022</v>
      </c>
      <c r="J8336" s="15" t="s">
        <v>3278</v>
      </c>
      <c r="K8336">
        <v>2022</v>
      </c>
      <c r="L8336" t="s">
        <v>1367</v>
      </c>
      <c r="M8336" t="s">
        <v>16925</v>
      </c>
      <c r="N8336" t="s">
        <v>16926</v>
      </c>
      <c r="O8336">
        <v>26600000000</v>
      </c>
      <c r="P8336" t="s">
        <v>16940</v>
      </c>
      <c r="Q8336">
        <f t="shared" si="144"/>
        <v>1000</v>
      </c>
      <c r="R8336">
        <v>112216218</v>
      </c>
      <c r="S8336" t="s">
        <v>17510</v>
      </c>
      <c r="T8336" t="s">
        <v>17567</v>
      </c>
      <c r="U8336" s="75">
        <v>1000</v>
      </c>
      <c r="V8336">
        <v>3</v>
      </c>
      <c r="W8336">
        <v>3000</v>
      </c>
      <c r="AH8336" s="16"/>
      <c r="AI8336" t="s">
        <v>1375</v>
      </c>
    </row>
    <row r="8337" spans="1:35" x14ac:dyDescent="0.25">
      <c r="A8337" t="s">
        <v>17568</v>
      </c>
      <c r="B8337" s="1">
        <v>70</v>
      </c>
      <c r="C8337" t="s">
        <v>16776</v>
      </c>
      <c r="D8337">
        <v>18081401</v>
      </c>
      <c r="E8337" t="s">
        <v>17569</v>
      </c>
      <c r="F8337" t="s">
        <v>1363</v>
      </c>
      <c r="G8337" t="s">
        <v>1391</v>
      </c>
      <c r="H8337" s="3" t="s">
        <v>2712</v>
      </c>
      <c r="I8337">
        <v>2022</v>
      </c>
      <c r="J8337" s="15" t="s">
        <v>2283</v>
      </c>
      <c r="K8337">
        <v>2022</v>
      </c>
      <c r="L8337" t="s">
        <v>1367</v>
      </c>
      <c r="M8337" t="s">
        <v>16925</v>
      </c>
      <c r="N8337" t="s">
        <v>16926</v>
      </c>
      <c r="O8337">
        <v>26600000000</v>
      </c>
      <c r="P8337" t="s">
        <v>16940</v>
      </c>
      <c r="Q8337">
        <f t="shared" si="144"/>
        <v>5000</v>
      </c>
      <c r="R8337">
        <v>39796558</v>
      </c>
      <c r="S8337" t="s">
        <v>1880</v>
      </c>
      <c r="T8337" t="s">
        <v>16957</v>
      </c>
      <c r="U8337" s="75">
        <v>5000</v>
      </c>
      <c r="V8337">
        <v>1.35</v>
      </c>
      <c r="W8337">
        <v>6750</v>
      </c>
      <c r="AH8337" s="16"/>
      <c r="AI8337" t="s">
        <v>1375</v>
      </c>
    </row>
    <row r="8338" spans="1:35" x14ac:dyDescent="0.25">
      <c r="A8338" t="s">
        <v>17570</v>
      </c>
      <c r="B8338" s="1">
        <v>70</v>
      </c>
      <c r="C8338" t="s">
        <v>16776</v>
      </c>
      <c r="D8338">
        <v>18081401</v>
      </c>
      <c r="E8338" t="s">
        <v>17569</v>
      </c>
      <c r="F8338" t="s">
        <v>1363</v>
      </c>
      <c r="G8338" t="s">
        <v>1391</v>
      </c>
      <c r="H8338" s="3" t="s">
        <v>2712</v>
      </c>
      <c r="I8338">
        <v>2022</v>
      </c>
      <c r="J8338" s="15" t="s">
        <v>2283</v>
      </c>
      <c r="K8338">
        <v>2022</v>
      </c>
      <c r="L8338" t="s">
        <v>1367</v>
      </c>
      <c r="M8338" t="s">
        <v>16925</v>
      </c>
      <c r="N8338" t="s">
        <v>16926</v>
      </c>
      <c r="O8338">
        <v>26600000000</v>
      </c>
      <c r="P8338" t="s">
        <v>16940</v>
      </c>
      <c r="Q8338">
        <f t="shared" si="144"/>
        <v>5000</v>
      </c>
      <c r="R8338">
        <v>112216218</v>
      </c>
      <c r="S8338" t="s">
        <v>17510</v>
      </c>
      <c r="T8338" t="s">
        <v>17571</v>
      </c>
      <c r="U8338" s="75">
        <v>5000</v>
      </c>
      <c r="V8338">
        <v>2.2000000000000002</v>
      </c>
      <c r="W8338">
        <v>11000</v>
      </c>
      <c r="AH8338" s="16"/>
      <c r="AI8338" t="s">
        <v>1375</v>
      </c>
    </row>
    <row r="8339" spans="1:35" x14ac:dyDescent="0.25">
      <c r="A8339" t="s">
        <v>17572</v>
      </c>
      <c r="B8339" s="1">
        <v>70</v>
      </c>
      <c r="C8339" t="s">
        <v>16776</v>
      </c>
      <c r="D8339">
        <v>18028969</v>
      </c>
      <c r="E8339" t="s">
        <v>17573</v>
      </c>
      <c r="F8339" t="s">
        <v>1363</v>
      </c>
      <c r="G8339" t="s">
        <v>1391</v>
      </c>
      <c r="H8339" s="3" t="s">
        <v>2262</v>
      </c>
      <c r="I8339">
        <v>2022</v>
      </c>
      <c r="J8339" s="15" t="s">
        <v>2717</v>
      </c>
      <c r="K8339">
        <v>2022</v>
      </c>
      <c r="L8339" t="s">
        <v>1367</v>
      </c>
      <c r="M8339" t="s">
        <v>16925</v>
      </c>
      <c r="N8339" t="s">
        <v>16926</v>
      </c>
      <c r="O8339">
        <v>26600000000</v>
      </c>
      <c r="P8339" t="s">
        <v>16940</v>
      </c>
      <c r="Q8339">
        <f t="shared" si="144"/>
        <v>4400</v>
      </c>
      <c r="R8339">
        <v>39796558</v>
      </c>
      <c r="S8339" t="s">
        <v>1880</v>
      </c>
      <c r="T8339" t="s">
        <v>16957</v>
      </c>
      <c r="U8339" s="75">
        <v>4400</v>
      </c>
      <c r="V8339">
        <v>1.35</v>
      </c>
      <c r="W8339">
        <v>5940</v>
      </c>
      <c r="AH8339" s="16"/>
      <c r="AI8339" t="s">
        <v>1375</v>
      </c>
    </row>
    <row r="8340" spans="1:35" x14ac:dyDescent="0.25">
      <c r="A8340" t="s">
        <v>17574</v>
      </c>
      <c r="B8340" s="1">
        <v>70</v>
      </c>
      <c r="C8340" t="s">
        <v>16776</v>
      </c>
      <c r="D8340">
        <v>18056636</v>
      </c>
      <c r="E8340" t="s">
        <v>17087</v>
      </c>
      <c r="F8340" t="s">
        <v>1363</v>
      </c>
      <c r="G8340" t="s">
        <v>1391</v>
      </c>
      <c r="H8340" s="3" t="s">
        <v>4019</v>
      </c>
      <c r="I8340">
        <v>2022</v>
      </c>
      <c r="J8340" s="15" t="s">
        <v>4020</v>
      </c>
      <c r="K8340">
        <v>2022</v>
      </c>
      <c r="L8340" t="s">
        <v>1367</v>
      </c>
      <c r="M8340" t="s">
        <v>16925</v>
      </c>
      <c r="N8340" t="s">
        <v>16926</v>
      </c>
      <c r="O8340">
        <v>26600000000</v>
      </c>
      <c r="P8340" t="s">
        <v>16940</v>
      </c>
      <c r="Q8340">
        <f t="shared" si="144"/>
        <v>300</v>
      </c>
      <c r="R8340">
        <v>39796558</v>
      </c>
      <c r="S8340" t="s">
        <v>1880</v>
      </c>
      <c r="T8340" t="s">
        <v>17440</v>
      </c>
      <c r="U8340" s="75">
        <v>300</v>
      </c>
      <c r="V8340">
        <v>1.35</v>
      </c>
      <c r="W8340">
        <v>405</v>
      </c>
      <c r="AH8340" s="16"/>
      <c r="AI8340" t="s">
        <v>1375</v>
      </c>
    </row>
    <row r="8341" spans="1:35" x14ac:dyDescent="0.25">
      <c r="A8341" t="s">
        <v>17575</v>
      </c>
      <c r="B8341" s="1">
        <v>70</v>
      </c>
      <c r="C8341" t="s">
        <v>16776</v>
      </c>
      <c r="D8341">
        <v>18056636</v>
      </c>
      <c r="E8341" t="s">
        <v>17087</v>
      </c>
      <c r="F8341" t="s">
        <v>1363</v>
      </c>
      <c r="G8341" t="s">
        <v>1391</v>
      </c>
      <c r="H8341" s="3" t="s">
        <v>4019</v>
      </c>
      <c r="I8341">
        <v>2022</v>
      </c>
      <c r="J8341" s="15" t="s">
        <v>4020</v>
      </c>
      <c r="K8341">
        <v>2022</v>
      </c>
      <c r="L8341" t="s">
        <v>1367</v>
      </c>
      <c r="M8341" t="s">
        <v>16925</v>
      </c>
      <c r="N8341" t="s">
        <v>16926</v>
      </c>
      <c r="O8341">
        <v>26600000000</v>
      </c>
      <c r="P8341" t="s">
        <v>16940</v>
      </c>
      <c r="Q8341">
        <f t="shared" si="144"/>
        <v>300</v>
      </c>
      <c r="R8341">
        <v>112216218</v>
      </c>
      <c r="S8341" t="s">
        <v>17510</v>
      </c>
      <c r="T8341" t="s">
        <v>17576</v>
      </c>
      <c r="U8341" s="75">
        <v>300</v>
      </c>
      <c r="V8341">
        <v>3.5</v>
      </c>
      <c r="W8341">
        <v>1050</v>
      </c>
      <c r="AH8341" s="16"/>
      <c r="AI8341" t="s">
        <v>1375</v>
      </c>
    </row>
    <row r="8342" spans="1:35" x14ac:dyDescent="0.25">
      <c r="A8342" t="s">
        <v>17577</v>
      </c>
      <c r="B8342" s="1">
        <v>70</v>
      </c>
      <c r="C8342" t="s">
        <v>16776</v>
      </c>
      <c r="D8342">
        <v>18124364</v>
      </c>
      <c r="E8342" t="s">
        <v>11341</v>
      </c>
      <c r="F8342" t="s">
        <v>1363</v>
      </c>
      <c r="G8342" t="s">
        <v>1364</v>
      </c>
      <c r="H8342" s="3" t="s">
        <v>2284</v>
      </c>
      <c r="I8342">
        <v>2022</v>
      </c>
      <c r="J8342" s="15" t="s">
        <v>4019</v>
      </c>
      <c r="K8342">
        <v>2022</v>
      </c>
      <c r="L8342" t="s">
        <v>1367</v>
      </c>
      <c r="M8342" t="s">
        <v>16925</v>
      </c>
      <c r="N8342" t="s">
        <v>16926</v>
      </c>
      <c r="O8342">
        <v>26600000000</v>
      </c>
      <c r="P8342" t="s">
        <v>16927</v>
      </c>
      <c r="Q8342">
        <f t="shared" si="144"/>
        <v>3000</v>
      </c>
      <c r="R8342">
        <v>39796558</v>
      </c>
      <c r="S8342" t="s">
        <v>1880</v>
      </c>
      <c r="T8342" t="s">
        <v>17578</v>
      </c>
      <c r="U8342" s="75">
        <v>3000</v>
      </c>
      <c r="V8342">
        <v>1.35</v>
      </c>
      <c r="W8342">
        <v>4050</v>
      </c>
      <c r="AH8342" s="16"/>
      <c r="AI8342" t="s">
        <v>1375</v>
      </c>
    </row>
    <row r="8343" spans="1:35" x14ac:dyDescent="0.25">
      <c r="A8343" t="s">
        <v>17579</v>
      </c>
      <c r="B8343" s="1">
        <v>70</v>
      </c>
      <c r="C8343" t="s">
        <v>16776</v>
      </c>
      <c r="D8343">
        <v>18124364</v>
      </c>
      <c r="E8343" t="s">
        <v>11341</v>
      </c>
      <c r="F8343" t="s">
        <v>1363</v>
      </c>
      <c r="G8343" t="s">
        <v>1364</v>
      </c>
      <c r="H8343" s="3" t="s">
        <v>2284</v>
      </c>
      <c r="I8343">
        <v>2022</v>
      </c>
      <c r="J8343" s="15" t="s">
        <v>4019</v>
      </c>
      <c r="K8343">
        <v>2022</v>
      </c>
      <c r="L8343" t="s">
        <v>1367</v>
      </c>
      <c r="M8343" t="s">
        <v>16925</v>
      </c>
      <c r="N8343" t="s">
        <v>16926</v>
      </c>
      <c r="O8343">
        <v>26600000000</v>
      </c>
      <c r="P8343" t="s">
        <v>16927</v>
      </c>
      <c r="Q8343">
        <f t="shared" si="144"/>
        <v>3000</v>
      </c>
      <c r="R8343">
        <v>26689596</v>
      </c>
      <c r="S8343" t="s">
        <v>2698</v>
      </c>
      <c r="T8343" t="s">
        <v>17451</v>
      </c>
      <c r="U8343" s="75">
        <v>3000</v>
      </c>
      <c r="V8343">
        <v>2.85</v>
      </c>
      <c r="W8343">
        <v>8550</v>
      </c>
      <c r="AH8343" s="16"/>
      <c r="AI8343" t="s">
        <v>1375</v>
      </c>
    </row>
    <row r="8344" spans="1:35" x14ac:dyDescent="0.25">
      <c r="A8344" t="s">
        <v>17580</v>
      </c>
      <c r="B8344" s="1">
        <v>70</v>
      </c>
      <c r="C8344" t="s">
        <v>16776</v>
      </c>
      <c r="D8344">
        <v>18124364</v>
      </c>
      <c r="E8344" t="s">
        <v>11341</v>
      </c>
      <c r="F8344" t="s">
        <v>1363</v>
      </c>
      <c r="G8344" t="s">
        <v>1364</v>
      </c>
      <c r="H8344" s="3" t="s">
        <v>2284</v>
      </c>
      <c r="I8344">
        <v>2022</v>
      </c>
      <c r="J8344" s="15" t="s">
        <v>4019</v>
      </c>
      <c r="K8344">
        <v>2022</v>
      </c>
      <c r="L8344" t="s">
        <v>1367</v>
      </c>
      <c r="M8344" t="s">
        <v>16925</v>
      </c>
      <c r="N8344" t="s">
        <v>16926</v>
      </c>
      <c r="O8344">
        <v>26600000000</v>
      </c>
      <c r="P8344" t="s">
        <v>16927</v>
      </c>
      <c r="Q8344">
        <f t="shared" si="144"/>
        <v>3000</v>
      </c>
      <c r="R8344">
        <v>41769899</v>
      </c>
      <c r="S8344" t="s">
        <v>1857</v>
      </c>
      <c r="T8344" t="s">
        <v>17451</v>
      </c>
      <c r="U8344" s="75">
        <v>3000</v>
      </c>
      <c r="V8344">
        <v>2.9</v>
      </c>
      <c r="W8344">
        <v>8700</v>
      </c>
      <c r="AH8344" s="16"/>
      <c r="AI8344" t="s">
        <v>1375</v>
      </c>
    </row>
    <row r="8345" spans="1:35" x14ac:dyDescent="0.25">
      <c r="A8345" t="s">
        <v>17581</v>
      </c>
      <c r="B8345" s="1">
        <v>70</v>
      </c>
      <c r="C8345" t="s">
        <v>16776</v>
      </c>
      <c r="D8345">
        <v>18156347</v>
      </c>
      <c r="E8345" t="s">
        <v>17582</v>
      </c>
      <c r="F8345" t="s">
        <v>1363</v>
      </c>
      <c r="G8345" t="s">
        <v>1364</v>
      </c>
      <c r="H8345" s="3" t="s">
        <v>2720</v>
      </c>
      <c r="I8345">
        <v>2022</v>
      </c>
      <c r="J8345" s="15" t="s">
        <v>1804</v>
      </c>
      <c r="K8345">
        <v>2022</v>
      </c>
      <c r="L8345" t="s">
        <v>1367</v>
      </c>
      <c r="M8345" t="s">
        <v>16925</v>
      </c>
      <c r="N8345" t="s">
        <v>16926</v>
      </c>
      <c r="O8345">
        <v>26600000000</v>
      </c>
      <c r="P8345" t="s">
        <v>16927</v>
      </c>
      <c r="Q8345">
        <f t="shared" si="144"/>
        <v>400</v>
      </c>
      <c r="R8345">
        <v>39796558</v>
      </c>
      <c r="S8345" t="s">
        <v>1880</v>
      </c>
      <c r="T8345" t="s">
        <v>17440</v>
      </c>
      <c r="U8345" s="75">
        <v>400</v>
      </c>
      <c r="V8345">
        <v>1.35</v>
      </c>
      <c r="W8345">
        <v>540</v>
      </c>
      <c r="AH8345" s="16"/>
      <c r="AI8345" t="s">
        <v>1375</v>
      </c>
    </row>
    <row r="8346" spans="1:35" x14ac:dyDescent="0.25">
      <c r="A8346" t="s">
        <v>17583</v>
      </c>
      <c r="B8346" s="1">
        <v>70</v>
      </c>
      <c r="C8346" t="s">
        <v>16776</v>
      </c>
      <c r="D8346">
        <v>18156347</v>
      </c>
      <c r="E8346" t="s">
        <v>17582</v>
      </c>
      <c r="F8346" t="s">
        <v>1363</v>
      </c>
      <c r="G8346" t="s">
        <v>1364</v>
      </c>
      <c r="H8346" s="3" t="s">
        <v>2720</v>
      </c>
      <c r="I8346">
        <v>2022</v>
      </c>
      <c r="J8346" s="15" t="s">
        <v>1804</v>
      </c>
      <c r="K8346">
        <v>2022</v>
      </c>
      <c r="L8346" t="s">
        <v>1367</v>
      </c>
      <c r="M8346" t="s">
        <v>16925</v>
      </c>
      <c r="N8346" t="s">
        <v>16926</v>
      </c>
      <c r="O8346">
        <v>26600000000</v>
      </c>
      <c r="P8346" t="s">
        <v>16927</v>
      </c>
      <c r="Q8346">
        <f t="shared" si="144"/>
        <v>400</v>
      </c>
      <c r="R8346">
        <v>26689596</v>
      </c>
      <c r="S8346" t="s">
        <v>2698</v>
      </c>
      <c r="T8346" t="s">
        <v>17584</v>
      </c>
      <c r="U8346" s="75">
        <v>400</v>
      </c>
      <c r="V8346">
        <v>3</v>
      </c>
      <c r="W8346">
        <v>1200</v>
      </c>
      <c r="AH8346" s="16"/>
      <c r="AI8346" t="s">
        <v>1375</v>
      </c>
    </row>
    <row r="8347" spans="1:35" x14ac:dyDescent="0.25">
      <c r="A8347" t="s">
        <v>17585</v>
      </c>
      <c r="B8347" s="1">
        <v>70</v>
      </c>
      <c r="C8347" t="s">
        <v>16776</v>
      </c>
      <c r="D8347">
        <v>18157548</v>
      </c>
      <c r="E8347" t="s">
        <v>17586</v>
      </c>
      <c r="F8347" t="s">
        <v>1363</v>
      </c>
      <c r="G8347" t="s">
        <v>1364</v>
      </c>
      <c r="H8347" s="3" t="s">
        <v>4019</v>
      </c>
      <c r="I8347">
        <v>2022</v>
      </c>
      <c r="J8347" s="15" t="s">
        <v>4020</v>
      </c>
      <c r="K8347">
        <v>2022</v>
      </c>
      <c r="L8347" t="s">
        <v>1367</v>
      </c>
      <c r="M8347" t="s">
        <v>16925</v>
      </c>
      <c r="N8347" t="s">
        <v>16926</v>
      </c>
      <c r="O8347">
        <v>26600000000</v>
      </c>
      <c r="P8347" t="s">
        <v>16927</v>
      </c>
      <c r="Q8347">
        <f t="shared" si="144"/>
        <v>800</v>
      </c>
      <c r="R8347">
        <v>39796558</v>
      </c>
      <c r="S8347" t="s">
        <v>1880</v>
      </c>
      <c r="T8347" t="s">
        <v>17587</v>
      </c>
      <c r="U8347" s="75">
        <v>800</v>
      </c>
      <c r="V8347">
        <v>1.35</v>
      </c>
      <c r="W8347">
        <v>1080</v>
      </c>
      <c r="AH8347" s="16"/>
      <c r="AI8347" t="s">
        <v>1375</v>
      </c>
    </row>
    <row r="8348" spans="1:35" x14ac:dyDescent="0.25">
      <c r="A8348" t="s">
        <v>17588</v>
      </c>
      <c r="B8348" s="1">
        <v>70</v>
      </c>
      <c r="C8348" t="s">
        <v>16776</v>
      </c>
      <c r="D8348">
        <v>18157548</v>
      </c>
      <c r="E8348" t="s">
        <v>17586</v>
      </c>
      <c r="F8348" t="s">
        <v>1363</v>
      </c>
      <c r="G8348" t="s">
        <v>1364</v>
      </c>
      <c r="H8348" s="3" t="s">
        <v>4019</v>
      </c>
      <c r="I8348">
        <v>2022</v>
      </c>
      <c r="J8348" s="15" t="s">
        <v>4020</v>
      </c>
      <c r="K8348">
        <v>2022</v>
      </c>
      <c r="L8348" t="s">
        <v>1367</v>
      </c>
      <c r="M8348" t="s">
        <v>16925</v>
      </c>
      <c r="N8348" t="s">
        <v>16926</v>
      </c>
      <c r="O8348">
        <v>26600000000</v>
      </c>
      <c r="P8348" t="s">
        <v>16927</v>
      </c>
      <c r="Q8348">
        <f t="shared" si="144"/>
        <v>800</v>
      </c>
      <c r="R8348">
        <v>41769899</v>
      </c>
      <c r="S8348" t="s">
        <v>1857</v>
      </c>
      <c r="T8348" t="s">
        <v>17589</v>
      </c>
      <c r="U8348" s="75">
        <v>800</v>
      </c>
      <c r="V8348">
        <v>2.9</v>
      </c>
      <c r="W8348">
        <v>2320</v>
      </c>
      <c r="AH8348" s="16"/>
      <c r="AI8348" t="s">
        <v>1375</v>
      </c>
    </row>
    <row r="8349" spans="1:35" x14ac:dyDescent="0.25">
      <c r="A8349" t="s">
        <v>17590</v>
      </c>
      <c r="B8349" s="1">
        <v>70</v>
      </c>
      <c r="C8349" t="s">
        <v>16776</v>
      </c>
      <c r="D8349">
        <v>18157548</v>
      </c>
      <c r="E8349" t="s">
        <v>17586</v>
      </c>
      <c r="F8349" t="s">
        <v>1363</v>
      </c>
      <c r="G8349" t="s">
        <v>1364</v>
      </c>
      <c r="H8349" s="3" t="s">
        <v>4019</v>
      </c>
      <c r="I8349">
        <v>2022</v>
      </c>
      <c r="J8349" s="15" t="s">
        <v>4020</v>
      </c>
      <c r="K8349">
        <v>2022</v>
      </c>
      <c r="L8349" t="s">
        <v>1367</v>
      </c>
      <c r="M8349" t="s">
        <v>16925</v>
      </c>
      <c r="N8349" t="s">
        <v>16926</v>
      </c>
      <c r="O8349">
        <v>26600000000</v>
      </c>
      <c r="P8349" t="s">
        <v>16927</v>
      </c>
      <c r="Q8349">
        <f t="shared" si="144"/>
        <v>800</v>
      </c>
      <c r="R8349">
        <v>112216218</v>
      </c>
      <c r="S8349" t="s">
        <v>17510</v>
      </c>
      <c r="T8349" t="s">
        <v>17591</v>
      </c>
      <c r="U8349" s="75">
        <v>800</v>
      </c>
      <c r="V8349">
        <v>3.5</v>
      </c>
      <c r="W8349">
        <v>2800</v>
      </c>
      <c r="AH8349" s="16"/>
      <c r="AI8349" t="s">
        <v>1375</v>
      </c>
    </row>
    <row r="8350" spans="1:35" x14ac:dyDescent="0.25">
      <c r="A8350" t="s">
        <v>17592</v>
      </c>
      <c r="B8350" s="1">
        <v>70</v>
      </c>
      <c r="C8350" t="s">
        <v>16776</v>
      </c>
      <c r="D8350">
        <v>18157548</v>
      </c>
      <c r="E8350" t="s">
        <v>17586</v>
      </c>
      <c r="F8350" t="s">
        <v>1363</v>
      </c>
      <c r="G8350" t="s">
        <v>1364</v>
      </c>
      <c r="H8350" s="3" t="s">
        <v>4019</v>
      </c>
      <c r="I8350">
        <v>2022</v>
      </c>
      <c r="J8350" s="15" t="s">
        <v>4020</v>
      </c>
      <c r="K8350">
        <v>2022</v>
      </c>
      <c r="L8350" t="s">
        <v>1367</v>
      </c>
      <c r="M8350" t="s">
        <v>16925</v>
      </c>
      <c r="N8350" t="s">
        <v>16926</v>
      </c>
      <c r="O8350">
        <v>26600000000</v>
      </c>
      <c r="P8350" t="s">
        <v>16927</v>
      </c>
      <c r="Q8350">
        <f t="shared" si="144"/>
        <v>800</v>
      </c>
      <c r="R8350">
        <v>56899734</v>
      </c>
      <c r="S8350" t="s">
        <v>11606</v>
      </c>
      <c r="T8350" t="s">
        <v>16897</v>
      </c>
      <c r="U8350" s="75">
        <v>800</v>
      </c>
      <c r="V8350">
        <v>7</v>
      </c>
      <c r="W8350">
        <v>5600</v>
      </c>
      <c r="AH8350" s="16"/>
      <c r="AI8350" t="s">
        <v>1375</v>
      </c>
    </row>
    <row r="8351" spans="1:35" x14ac:dyDescent="0.25">
      <c r="A8351" t="s">
        <v>17593</v>
      </c>
      <c r="B8351" s="1">
        <v>70</v>
      </c>
      <c r="C8351" t="s">
        <v>16776</v>
      </c>
      <c r="D8351">
        <v>18108911</v>
      </c>
      <c r="E8351" t="s">
        <v>17594</v>
      </c>
      <c r="F8351" t="s">
        <v>1363</v>
      </c>
      <c r="G8351" t="s">
        <v>1391</v>
      </c>
      <c r="H8351" s="3" t="s">
        <v>2283</v>
      </c>
      <c r="I8351">
        <v>2022</v>
      </c>
      <c r="J8351" s="15" t="s">
        <v>3279</v>
      </c>
      <c r="K8351">
        <v>2022</v>
      </c>
      <c r="L8351" t="s">
        <v>1367</v>
      </c>
      <c r="M8351" t="s">
        <v>16925</v>
      </c>
      <c r="N8351" t="s">
        <v>16926</v>
      </c>
      <c r="O8351">
        <v>26600000000</v>
      </c>
      <c r="P8351" t="s">
        <v>16940</v>
      </c>
      <c r="Q8351">
        <f t="shared" si="144"/>
        <v>2670</v>
      </c>
      <c r="R8351">
        <v>39796558</v>
      </c>
      <c r="S8351" t="s">
        <v>1880</v>
      </c>
      <c r="T8351" t="s">
        <v>17595</v>
      </c>
      <c r="U8351" s="75">
        <v>2670</v>
      </c>
      <c r="V8351">
        <v>1.35</v>
      </c>
      <c r="W8351">
        <v>3604.5</v>
      </c>
      <c r="AH8351" s="16"/>
      <c r="AI8351" t="s">
        <v>1375</v>
      </c>
    </row>
    <row r="8352" spans="1:35" x14ac:dyDescent="0.25">
      <c r="A8352" t="s">
        <v>17596</v>
      </c>
      <c r="B8352" s="1">
        <v>70</v>
      </c>
      <c r="C8352" t="s">
        <v>16776</v>
      </c>
      <c r="D8352">
        <v>18087698</v>
      </c>
      <c r="E8352" t="s">
        <v>17597</v>
      </c>
      <c r="F8352" t="s">
        <v>1363</v>
      </c>
      <c r="G8352" t="s">
        <v>1391</v>
      </c>
      <c r="H8352" s="3" t="s">
        <v>3620</v>
      </c>
      <c r="I8352">
        <v>2022</v>
      </c>
      <c r="J8352" s="15" t="s">
        <v>3278</v>
      </c>
      <c r="K8352">
        <v>2022</v>
      </c>
      <c r="L8352" t="s">
        <v>1367</v>
      </c>
      <c r="M8352" t="s">
        <v>16925</v>
      </c>
      <c r="N8352" t="s">
        <v>16926</v>
      </c>
      <c r="O8352">
        <v>26600000000</v>
      </c>
      <c r="P8352" t="s">
        <v>16940</v>
      </c>
      <c r="Q8352">
        <f t="shared" si="144"/>
        <v>850</v>
      </c>
      <c r="R8352">
        <v>39796558</v>
      </c>
      <c r="S8352" t="s">
        <v>1880</v>
      </c>
      <c r="T8352" t="s">
        <v>17440</v>
      </c>
      <c r="U8352" s="75">
        <v>850</v>
      </c>
      <c r="V8352">
        <v>1.35</v>
      </c>
      <c r="W8352">
        <v>1147.5</v>
      </c>
      <c r="AH8352" s="16"/>
      <c r="AI8352" t="s">
        <v>1375</v>
      </c>
    </row>
    <row r="8353" spans="1:35" x14ac:dyDescent="0.25">
      <c r="A8353" t="s">
        <v>17598</v>
      </c>
      <c r="B8353" s="1">
        <v>70</v>
      </c>
      <c r="C8353" t="s">
        <v>16776</v>
      </c>
      <c r="D8353">
        <v>18087698</v>
      </c>
      <c r="E8353" t="s">
        <v>17597</v>
      </c>
      <c r="F8353" t="s">
        <v>1363</v>
      </c>
      <c r="G8353" t="s">
        <v>1391</v>
      </c>
      <c r="H8353" s="3" t="s">
        <v>3620</v>
      </c>
      <c r="I8353">
        <v>2022</v>
      </c>
      <c r="J8353" s="15" t="s">
        <v>3278</v>
      </c>
      <c r="K8353">
        <v>2022</v>
      </c>
      <c r="L8353" t="s">
        <v>1367</v>
      </c>
      <c r="M8353" t="s">
        <v>16925</v>
      </c>
      <c r="N8353" t="s">
        <v>16926</v>
      </c>
      <c r="O8353">
        <v>26600000000</v>
      </c>
      <c r="P8353" t="s">
        <v>16940</v>
      </c>
      <c r="Q8353">
        <f t="shared" si="144"/>
        <v>850</v>
      </c>
      <c r="R8353">
        <v>112216218</v>
      </c>
      <c r="S8353" t="s">
        <v>17510</v>
      </c>
      <c r="T8353" t="s">
        <v>17599</v>
      </c>
      <c r="U8353" s="75">
        <v>850</v>
      </c>
      <c r="V8353">
        <v>3</v>
      </c>
      <c r="W8353">
        <v>2550</v>
      </c>
      <c r="AH8353" s="16"/>
      <c r="AI8353" t="s">
        <v>1375</v>
      </c>
    </row>
    <row r="8354" spans="1:35" x14ac:dyDescent="0.25">
      <c r="A8354" t="s">
        <v>17600</v>
      </c>
      <c r="B8354" s="1">
        <v>70</v>
      </c>
      <c r="C8354" t="s">
        <v>16776</v>
      </c>
      <c r="D8354">
        <v>18006159</v>
      </c>
      <c r="E8354" t="s">
        <v>17564</v>
      </c>
      <c r="F8354" t="s">
        <v>1363</v>
      </c>
      <c r="G8354" t="s">
        <v>1364</v>
      </c>
      <c r="H8354" s="3" t="s">
        <v>5345</v>
      </c>
      <c r="I8354">
        <v>2022</v>
      </c>
      <c r="J8354" s="15" t="s">
        <v>1795</v>
      </c>
      <c r="K8354">
        <v>2022</v>
      </c>
      <c r="L8354" t="s">
        <v>1367</v>
      </c>
      <c r="M8354" t="s">
        <v>16925</v>
      </c>
      <c r="N8354" t="s">
        <v>16926</v>
      </c>
      <c r="O8354">
        <v>26600000000</v>
      </c>
      <c r="P8354" t="s">
        <v>16927</v>
      </c>
      <c r="Q8354">
        <f t="shared" si="144"/>
        <v>12000</v>
      </c>
      <c r="R8354" t="s">
        <v>16799</v>
      </c>
      <c r="S8354" t="s">
        <v>16800</v>
      </c>
      <c r="T8354" t="s">
        <v>587</v>
      </c>
      <c r="U8354" s="75">
        <v>12000</v>
      </c>
      <c r="V8354">
        <v>2</v>
      </c>
      <c r="W8354">
        <v>24000</v>
      </c>
      <c r="AH8354" s="16"/>
      <c r="AI8354" t="s">
        <v>1375</v>
      </c>
    </row>
    <row r="8355" spans="1:35" x14ac:dyDescent="0.25">
      <c r="A8355" t="s">
        <v>17601</v>
      </c>
      <c r="B8355" s="1">
        <v>70</v>
      </c>
      <c r="C8355" t="s">
        <v>16776</v>
      </c>
      <c r="D8355">
        <v>18006159</v>
      </c>
      <c r="E8355" t="s">
        <v>17564</v>
      </c>
      <c r="F8355" t="s">
        <v>1363</v>
      </c>
      <c r="G8355" t="s">
        <v>1364</v>
      </c>
      <c r="H8355" s="3" t="s">
        <v>5345</v>
      </c>
      <c r="I8355">
        <v>2022</v>
      </c>
      <c r="J8355" s="15" t="s">
        <v>1795</v>
      </c>
      <c r="K8355">
        <v>2022</v>
      </c>
      <c r="L8355" t="s">
        <v>1367</v>
      </c>
      <c r="M8355" t="s">
        <v>16925</v>
      </c>
      <c r="N8355" t="s">
        <v>16926</v>
      </c>
      <c r="O8355">
        <v>26600000000</v>
      </c>
      <c r="P8355" t="s">
        <v>16927</v>
      </c>
      <c r="Q8355">
        <f t="shared" si="144"/>
        <v>12000</v>
      </c>
      <c r="R8355">
        <v>41769899</v>
      </c>
      <c r="S8355" t="s">
        <v>1857</v>
      </c>
      <c r="T8355" t="s">
        <v>17589</v>
      </c>
      <c r="U8355" s="75">
        <v>12000</v>
      </c>
      <c r="V8355">
        <v>3</v>
      </c>
      <c r="W8355">
        <v>36000</v>
      </c>
      <c r="AH8355" s="16"/>
      <c r="AI8355" t="s">
        <v>1375</v>
      </c>
    </row>
    <row r="8356" spans="1:35" x14ac:dyDescent="0.25">
      <c r="A8356" t="s">
        <v>17602</v>
      </c>
      <c r="B8356" s="1">
        <v>70</v>
      </c>
      <c r="C8356" t="s">
        <v>16776</v>
      </c>
      <c r="D8356">
        <v>18131468</v>
      </c>
      <c r="E8356" t="s">
        <v>17087</v>
      </c>
      <c r="F8356" t="s">
        <v>1363</v>
      </c>
      <c r="G8356" t="s">
        <v>1391</v>
      </c>
      <c r="H8356" s="3" t="s">
        <v>2284</v>
      </c>
      <c r="I8356">
        <v>2022</v>
      </c>
      <c r="J8356" s="15" t="s">
        <v>5365</v>
      </c>
      <c r="K8356">
        <v>2022</v>
      </c>
      <c r="L8356" t="s">
        <v>1367</v>
      </c>
      <c r="M8356" t="s">
        <v>16925</v>
      </c>
      <c r="N8356" t="s">
        <v>16926</v>
      </c>
      <c r="O8356">
        <v>26600000000</v>
      </c>
      <c r="P8356" t="s">
        <v>16940</v>
      </c>
      <c r="Q8356">
        <f t="shared" si="144"/>
        <v>1500</v>
      </c>
      <c r="R8356">
        <v>39796558</v>
      </c>
      <c r="S8356" t="s">
        <v>1880</v>
      </c>
      <c r="T8356" t="s">
        <v>17440</v>
      </c>
      <c r="U8356" s="75">
        <v>1500</v>
      </c>
      <c r="V8356">
        <v>1.35</v>
      </c>
      <c r="W8356">
        <v>2025</v>
      </c>
      <c r="AH8356" s="16"/>
      <c r="AI8356" t="s">
        <v>1375</v>
      </c>
    </row>
    <row r="8357" spans="1:35" x14ac:dyDescent="0.25">
      <c r="A8357" t="s">
        <v>17603</v>
      </c>
      <c r="B8357" s="1">
        <v>70</v>
      </c>
      <c r="C8357" t="s">
        <v>16776</v>
      </c>
      <c r="D8357">
        <v>18131468</v>
      </c>
      <c r="E8357" t="s">
        <v>17087</v>
      </c>
      <c r="F8357" t="s">
        <v>1363</v>
      </c>
      <c r="G8357" t="s">
        <v>1391</v>
      </c>
      <c r="H8357" s="3" t="s">
        <v>2284</v>
      </c>
      <c r="I8357">
        <v>2022</v>
      </c>
      <c r="J8357" s="15" t="s">
        <v>5365</v>
      </c>
      <c r="K8357">
        <v>2022</v>
      </c>
      <c r="L8357" t="s">
        <v>1367</v>
      </c>
      <c r="M8357" t="s">
        <v>16925</v>
      </c>
      <c r="N8357" t="s">
        <v>16926</v>
      </c>
      <c r="O8357">
        <v>26600000000</v>
      </c>
      <c r="P8357" t="s">
        <v>16940</v>
      </c>
      <c r="Q8357">
        <f t="shared" si="144"/>
        <v>1500</v>
      </c>
      <c r="R8357">
        <v>112216218</v>
      </c>
      <c r="S8357" t="s">
        <v>17510</v>
      </c>
      <c r="T8357" t="s">
        <v>17604</v>
      </c>
      <c r="U8357" s="75">
        <v>1500</v>
      </c>
      <c r="V8357">
        <v>3.5</v>
      </c>
      <c r="W8357">
        <v>5250</v>
      </c>
      <c r="AH8357" s="16"/>
      <c r="AI8357" t="s">
        <v>1375</v>
      </c>
    </row>
    <row r="8358" spans="1:35" x14ac:dyDescent="0.25">
      <c r="A8358" t="s">
        <v>17605</v>
      </c>
      <c r="B8358" s="1">
        <v>70</v>
      </c>
      <c r="C8358" t="s">
        <v>16776</v>
      </c>
      <c r="D8358">
        <v>18162657</v>
      </c>
      <c r="E8358" t="s">
        <v>17416</v>
      </c>
      <c r="F8358" t="s">
        <v>1363</v>
      </c>
      <c r="G8358" t="s">
        <v>1391</v>
      </c>
      <c r="H8358" s="3" t="s">
        <v>2720</v>
      </c>
      <c r="I8358">
        <v>2022</v>
      </c>
      <c r="J8358" s="15" t="s">
        <v>1804</v>
      </c>
      <c r="K8358">
        <v>2022</v>
      </c>
      <c r="L8358" t="s">
        <v>1367</v>
      </c>
      <c r="M8358" t="s">
        <v>16925</v>
      </c>
      <c r="N8358" t="s">
        <v>16926</v>
      </c>
      <c r="O8358">
        <v>26600000000</v>
      </c>
      <c r="P8358" t="s">
        <v>16940</v>
      </c>
      <c r="Q8358">
        <f t="shared" si="144"/>
        <v>1713</v>
      </c>
      <c r="R8358">
        <v>39796558</v>
      </c>
      <c r="S8358" t="s">
        <v>1880</v>
      </c>
      <c r="T8358" t="s">
        <v>16957</v>
      </c>
      <c r="U8358" s="75">
        <v>1713</v>
      </c>
      <c r="V8358">
        <v>1.35</v>
      </c>
      <c r="W8358">
        <v>2312.5500000000002</v>
      </c>
      <c r="AH8358" s="16"/>
      <c r="AI8358" t="s">
        <v>1375</v>
      </c>
    </row>
    <row r="8359" spans="1:35" x14ac:dyDescent="0.25">
      <c r="A8359" t="s">
        <v>17606</v>
      </c>
      <c r="B8359" s="1">
        <v>70</v>
      </c>
      <c r="C8359" t="s">
        <v>16776</v>
      </c>
      <c r="D8359">
        <v>18213537</v>
      </c>
      <c r="E8359" t="s">
        <v>17184</v>
      </c>
      <c r="F8359" t="s">
        <v>1363</v>
      </c>
      <c r="G8359" t="s">
        <v>1391</v>
      </c>
      <c r="H8359" s="3" t="s">
        <v>4204</v>
      </c>
      <c r="I8359">
        <v>2022</v>
      </c>
      <c r="J8359" s="15" t="s">
        <v>4023</v>
      </c>
      <c r="K8359">
        <v>2022</v>
      </c>
      <c r="L8359" t="s">
        <v>1367</v>
      </c>
      <c r="M8359" t="s">
        <v>16925</v>
      </c>
      <c r="N8359" t="s">
        <v>16926</v>
      </c>
      <c r="O8359">
        <v>26600000000</v>
      </c>
      <c r="P8359" t="s">
        <v>16940</v>
      </c>
      <c r="Q8359">
        <f t="shared" si="144"/>
        <v>1150</v>
      </c>
      <c r="R8359">
        <v>39796558</v>
      </c>
      <c r="S8359" t="s">
        <v>1880</v>
      </c>
      <c r="T8359" t="s">
        <v>17440</v>
      </c>
      <c r="U8359" s="75">
        <v>1150</v>
      </c>
      <c r="V8359">
        <v>1.35</v>
      </c>
      <c r="W8359">
        <v>1552.5</v>
      </c>
      <c r="AH8359" s="16"/>
      <c r="AI8359" t="s">
        <v>1375</v>
      </c>
    </row>
    <row r="8360" spans="1:35" x14ac:dyDescent="0.25">
      <c r="A8360" t="s">
        <v>17607</v>
      </c>
      <c r="B8360" s="1">
        <v>70</v>
      </c>
      <c r="C8360" t="s">
        <v>16776</v>
      </c>
      <c r="D8360">
        <v>18213537</v>
      </c>
      <c r="E8360" t="s">
        <v>17184</v>
      </c>
      <c r="F8360" t="s">
        <v>1363</v>
      </c>
      <c r="G8360" t="s">
        <v>1391</v>
      </c>
      <c r="H8360" s="3" t="s">
        <v>4204</v>
      </c>
      <c r="I8360">
        <v>2022</v>
      </c>
      <c r="J8360" s="15" t="s">
        <v>4023</v>
      </c>
      <c r="K8360">
        <v>2022</v>
      </c>
      <c r="L8360" t="s">
        <v>1367</v>
      </c>
      <c r="M8360" t="s">
        <v>16925</v>
      </c>
      <c r="N8360" t="s">
        <v>16926</v>
      </c>
      <c r="O8360">
        <v>26600000000</v>
      </c>
      <c r="P8360" t="s">
        <v>16940</v>
      </c>
      <c r="Q8360">
        <f t="shared" si="144"/>
        <v>1150</v>
      </c>
      <c r="R8360">
        <v>112216218</v>
      </c>
      <c r="S8360" t="s">
        <v>17510</v>
      </c>
      <c r="T8360" t="s">
        <v>17591</v>
      </c>
      <c r="U8360" s="75">
        <v>1150</v>
      </c>
      <c r="V8360">
        <v>3.5</v>
      </c>
      <c r="W8360">
        <v>4025</v>
      </c>
      <c r="AH8360" s="16"/>
      <c r="AI8360" t="s">
        <v>1375</v>
      </c>
    </row>
    <row r="8361" spans="1:35" x14ac:dyDescent="0.25">
      <c r="A8361" t="s">
        <v>17608</v>
      </c>
      <c r="B8361" s="1">
        <v>70</v>
      </c>
      <c r="C8361" t="s">
        <v>16776</v>
      </c>
      <c r="D8361">
        <v>18215009</v>
      </c>
      <c r="E8361" t="s">
        <v>11727</v>
      </c>
      <c r="F8361" t="s">
        <v>1363</v>
      </c>
      <c r="G8361" t="s">
        <v>1364</v>
      </c>
      <c r="H8361" s="3" t="s">
        <v>4204</v>
      </c>
      <c r="I8361">
        <v>2022</v>
      </c>
      <c r="J8361" s="15" t="s">
        <v>4023</v>
      </c>
      <c r="K8361">
        <v>2022</v>
      </c>
      <c r="L8361" t="s">
        <v>1367</v>
      </c>
      <c r="M8361" t="s">
        <v>16925</v>
      </c>
      <c r="N8361" t="s">
        <v>16926</v>
      </c>
      <c r="O8361">
        <v>26600000000</v>
      </c>
      <c r="P8361" t="s">
        <v>16940</v>
      </c>
      <c r="Q8361">
        <f t="shared" si="144"/>
        <v>2000</v>
      </c>
      <c r="R8361">
        <v>39796558</v>
      </c>
      <c r="S8361" t="s">
        <v>1880</v>
      </c>
      <c r="T8361" t="s">
        <v>17440</v>
      </c>
      <c r="U8361" s="75">
        <v>2000</v>
      </c>
      <c r="V8361">
        <v>1.35</v>
      </c>
      <c r="W8361">
        <v>2700</v>
      </c>
      <c r="AH8361" s="16"/>
      <c r="AI8361" t="s">
        <v>1375</v>
      </c>
    </row>
    <row r="8362" spans="1:35" x14ac:dyDescent="0.25">
      <c r="A8362" t="s">
        <v>17609</v>
      </c>
      <c r="B8362" s="1">
        <v>70</v>
      </c>
      <c r="C8362" t="s">
        <v>16776</v>
      </c>
      <c r="D8362">
        <v>18215009</v>
      </c>
      <c r="E8362" t="s">
        <v>11727</v>
      </c>
      <c r="F8362" t="s">
        <v>1363</v>
      </c>
      <c r="G8362" t="s">
        <v>1364</v>
      </c>
      <c r="H8362" s="3" t="s">
        <v>4204</v>
      </c>
      <c r="I8362">
        <v>2022</v>
      </c>
      <c r="J8362" s="15" t="s">
        <v>4023</v>
      </c>
      <c r="K8362">
        <v>2022</v>
      </c>
      <c r="L8362" t="s">
        <v>1367</v>
      </c>
      <c r="M8362" t="s">
        <v>16925</v>
      </c>
      <c r="N8362" t="s">
        <v>16926</v>
      </c>
      <c r="O8362">
        <v>26600000000</v>
      </c>
      <c r="P8362" t="s">
        <v>16940</v>
      </c>
      <c r="Q8362">
        <f t="shared" si="144"/>
        <v>2000</v>
      </c>
      <c r="R8362">
        <v>41296184</v>
      </c>
      <c r="S8362" t="s">
        <v>2199</v>
      </c>
      <c r="T8362" t="s">
        <v>3186</v>
      </c>
      <c r="U8362" s="75">
        <v>2000</v>
      </c>
      <c r="V8362">
        <v>1.35</v>
      </c>
      <c r="W8362">
        <v>2700</v>
      </c>
      <c r="AH8362" s="16"/>
      <c r="AI8362" t="s">
        <v>1375</v>
      </c>
    </row>
    <row r="8363" spans="1:35" x14ac:dyDescent="0.25">
      <c r="A8363" t="s">
        <v>17610</v>
      </c>
      <c r="B8363" s="1">
        <v>70</v>
      </c>
      <c r="C8363" t="s">
        <v>16776</v>
      </c>
      <c r="D8363">
        <v>18215009</v>
      </c>
      <c r="E8363" t="s">
        <v>11727</v>
      </c>
      <c r="F8363" t="s">
        <v>1363</v>
      </c>
      <c r="G8363" t="s">
        <v>1364</v>
      </c>
      <c r="H8363" s="3" t="s">
        <v>4204</v>
      </c>
      <c r="I8363">
        <v>2022</v>
      </c>
      <c r="J8363" s="15" t="s">
        <v>4023</v>
      </c>
      <c r="K8363">
        <v>2022</v>
      </c>
      <c r="L8363" t="s">
        <v>1367</v>
      </c>
      <c r="M8363" t="s">
        <v>16925</v>
      </c>
      <c r="N8363" t="s">
        <v>16926</v>
      </c>
      <c r="O8363">
        <v>26600000000</v>
      </c>
      <c r="P8363" t="s">
        <v>16940</v>
      </c>
      <c r="Q8363">
        <f t="shared" si="144"/>
        <v>2000</v>
      </c>
      <c r="R8363">
        <v>26689596</v>
      </c>
      <c r="S8363" t="s">
        <v>2698</v>
      </c>
      <c r="T8363" t="s">
        <v>17611</v>
      </c>
      <c r="U8363" s="75">
        <v>2000</v>
      </c>
      <c r="V8363">
        <v>2.95</v>
      </c>
      <c r="W8363">
        <v>5900</v>
      </c>
      <c r="AH8363" s="16"/>
      <c r="AI8363" t="s">
        <v>1375</v>
      </c>
    </row>
    <row r="8364" spans="1:35" x14ac:dyDescent="0.25">
      <c r="A8364" t="s">
        <v>17612</v>
      </c>
      <c r="B8364" s="1">
        <v>70</v>
      </c>
      <c r="C8364" t="s">
        <v>16776</v>
      </c>
      <c r="D8364">
        <v>18215009</v>
      </c>
      <c r="E8364" t="s">
        <v>11727</v>
      </c>
      <c r="F8364" t="s">
        <v>1363</v>
      </c>
      <c r="G8364" t="s">
        <v>1364</v>
      </c>
      <c r="H8364" s="3" t="s">
        <v>4204</v>
      </c>
      <c r="I8364">
        <v>2022</v>
      </c>
      <c r="J8364" s="15" t="s">
        <v>4023</v>
      </c>
      <c r="K8364">
        <v>2022</v>
      </c>
      <c r="L8364" t="s">
        <v>1367</v>
      </c>
      <c r="M8364" t="s">
        <v>16925</v>
      </c>
      <c r="N8364" t="s">
        <v>16926</v>
      </c>
      <c r="O8364">
        <v>26600000000</v>
      </c>
      <c r="P8364" t="s">
        <v>16940</v>
      </c>
      <c r="Q8364">
        <f t="shared" si="144"/>
        <v>2000</v>
      </c>
      <c r="R8364">
        <v>56899734</v>
      </c>
      <c r="S8364" t="s">
        <v>11606</v>
      </c>
      <c r="T8364" t="s">
        <v>17613</v>
      </c>
      <c r="U8364" s="75">
        <v>2000</v>
      </c>
      <c r="V8364">
        <v>8</v>
      </c>
      <c r="W8364">
        <v>16000</v>
      </c>
      <c r="AH8364" s="16"/>
      <c r="AI8364" t="s">
        <v>1375</v>
      </c>
    </row>
    <row r="8365" spans="1:35" x14ac:dyDescent="0.25">
      <c r="A8365" t="s">
        <v>17614</v>
      </c>
      <c r="B8365" s="1">
        <v>70</v>
      </c>
      <c r="C8365" t="s">
        <v>16776</v>
      </c>
      <c r="D8365">
        <v>18274536</v>
      </c>
      <c r="E8365" t="s">
        <v>2916</v>
      </c>
      <c r="F8365" t="s">
        <v>1363</v>
      </c>
      <c r="G8365" t="s">
        <v>1364</v>
      </c>
      <c r="H8365" s="3" t="s">
        <v>1801</v>
      </c>
      <c r="I8365">
        <v>2022</v>
      </c>
      <c r="J8365" s="15" t="s">
        <v>2724</v>
      </c>
      <c r="K8365">
        <v>2022</v>
      </c>
      <c r="L8365" t="s">
        <v>1367</v>
      </c>
      <c r="M8365" t="s">
        <v>16925</v>
      </c>
      <c r="N8365" t="s">
        <v>16926</v>
      </c>
      <c r="O8365">
        <v>26600000000</v>
      </c>
      <c r="P8365" t="s">
        <v>16927</v>
      </c>
      <c r="Q8365">
        <f t="shared" si="144"/>
        <v>20000</v>
      </c>
      <c r="R8365">
        <v>26689596</v>
      </c>
      <c r="S8365" t="s">
        <v>2698</v>
      </c>
      <c r="T8365" t="s">
        <v>17451</v>
      </c>
      <c r="U8365" s="75">
        <v>20000</v>
      </c>
      <c r="V8365">
        <v>3.75</v>
      </c>
      <c r="W8365">
        <v>75000</v>
      </c>
      <c r="AH8365" s="16"/>
      <c r="AI8365" t="s">
        <v>1375</v>
      </c>
    </row>
    <row r="8366" spans="1:35" x14ac:dyDescent="0.25">
      <c r="A8366" t="s">
        <v>17615</v>
      </c>
      <c r="B8366" s="1">
        <v>70</v>
      </c>
      <c r="C8366" t="s">
        <v>16776</v>
      </c>
      <c r="D8366">
        <v>18204236</v>
      </c>
      <c r="E8366" t="s">
        <v>17616</v>
      </c>
      <c r="F8366" t="s">
        <v>1363</v>
      </c>
      <c r="G8366" t="s">
        <v>1364</v>
      </c>
      <c r="H8366" s="3" t="s">
        <v>4204</v>
      </c>
      <c r="I8366">
        <v>2022</v>
      </c>
      <c r="J8366" s="15" t="s">
        <v>4023</v>
      </c>
      <c r="K8366">
        <v>2022</v>
      </c>
      <c r="L8366" t="s">
        <v>1367</v>
      </c>
      <c r="M8366" t="s">
        <v>16925</v>
      </c>
      <c r="N8366" t="s">
        <v>16926</v>
      </c>
      <c r="O8366">
        <v>26600000000</v>
      </c>
      <c r="P8366" t="s">
        <v>16927</v>
      </c>
      <c r="Q8366">
        <f t="shared" si="144"/>
        <v>8200</v>
      </c>
      <c r="R8366">
        <v>39796558</v>
      </c>
      <c r="S8366" t="s">
        <v>1880</v>
      </c>
      <c r="T8366" t="s">
        <v>16957</v>
      </c>
      <c r="U8366" s="75">
        <v>8200</v>
      </c>
      <c r="V8366">
        <v>1.35</v>
      </c>
      <c r="W8366">
        <v>11070</v>
      </c>
      <c r="AH8366" s="16"/>
      <c r="AI8366" t="s">
        <v>1375</v>
      </c>
    </row>
    <row r="8367" spans="1:35" x14ac:dyDescent="0.25">
      <c r="A8367" t="s">
        <v>17617</v>
      </c>
      <c r="B8367" s="1">
        <v>70</v>
      </c>
      <c r="C8367" t="s">
        <v>16776</v>
      </c>
      <c r="D8367">
        <v>18204236</v>
      </c>
      <c r="E8367" t="s">
        <v>17616</v>
      </c>
      <c r="F8367" t="s">
        <v>1363</v>
      </c>
      <c r="G8367" t="s">
        <v>1364</v>
      </c>
      <c r="H8367" s="3" t="s">
        <v>4204</v>
      </c>
      <c r="I8367">
        <v>2022</v>
      </c>
      <c r="J8367" s="15" t="s">
        <v>4023</v>
      </c>
      <c r="K8367">
        <v>2022</v>
      </c>
      <c r="L8367" t="s">
        <v>1367</v>
      </c>
      <c r="M8367" t="s">
        <v>16925</v>
      </c>
      <c r="N8367" t="s">
        <v>16926</v>
      </c>
      <c r="O8367">
        <v>26600000000</v>
      </c>
      <c r="P8367" t="s">
        <v>16927</v>
      </c>
      <c r="Q8367">
        <f t="shared" si="144"/>
        <v>8200</v>
      </c>
      <c r="R8367">
        <v>112216218</v>
      </c>
      <c r="S8367" t="s">
        <v>17510</v>
      </c>
      <c r="T8367" t="s">
        <v>17618</v>
      </c>
      <c r="U8367" s="75">
        <v>8200</v>
      </c>
      <c r="V8367">
        <v>2.5</v>
      </c>
      <c r="W8367">
        <v>20500</v>
      </c>
      <c r="AH8367" s="16"/>
      <c r="AI8367" t="s">
        <v>1375</v>
      </c>
    </row>
    <row r="8368" spans="1:35" x14ac:dyDescent="0.25">
      <c r="A8368" t="s">
        <v>17619</v>
      </c>
      <c r="B8368" s="1">
        <v>70</v>
      </c>
      <c r="C8368" t="s">
        <v>16776</v>
      </c>
      <c r="D8368">
        <v>18204236</v>
      </c>
      <c r="E8368" t="s">
        <v>17616</v>
      </c>
      <c r="F8368" t="s">
        <v>1363</v>
      </c>
      <c r="G8368" t="s">
        <v>1364</v>
      </c>
      <c r="H8368" s="3" t="s">
        <v>4204</v>
      </c>
      <c r="I8368">
        <v>2022</v>
      </c>
      <c r="J8368" s="15" t="s">
        <v>4023</v>
      </c>
      <c r="K8368">
        <v>2022</v>
      </c>
      <c r="L8368" t="s">
        <v>1367</v>
      </c>
      <c r="M8368" t="s">
        <v>16925</v>
      </c>
      <c r="N8368" t="s">
        <v>16926</v>
      </c>
      <c r="O8368">
        <v>26600000000</v>
      </c>
      <c r="P8368" t="s">
        <v>16927</v>
      </c>
      <c r="Q8368">
        <f t="shared" si="144"/>
        <v>8200</v>
      </c>
      <c r="R8368">
        <v>41769899</v>
      </c>
      <c r="S8368" t="s">
        <v>1857</v>
      </c>
      <c r="T8368" t="s">
        <v>17451</v>
      </c>
      <c r="U8368" s="75">
        <v>8200</v>
      </c>
      <c r="V8368">
        <v>3</v>
      </c>
      <c r="W8368">
        <v>24600</v>
      </c>
      <c r="AH8368" s="16"/>
      <c r="AI8368" t="s">
        <v>1375</v>
      </c>
    </row>
    <row r="8369" spans="1:35" x14ac:dyDescent="0.25">
      <c r="A8369" t="s">
        <v>17620</v>
      </c>
      <c r="B8369" s="1">
        <v>70</v>
      </c>
      <c r="C8369" t="s">
        <v>16776</v>
      </c>
      <c r="D8369">
        <v>18309410</v>
      </c>
      <c r="E8369" t="s">
        <v>17621</v>
      </c>
      <c r="F8369" t="s">
        <v>1363</v>
      </c>
      <c r="G8369" t="s">
        <v>1391</v>
      </c>
      <c r="H8369" s="3" t="s">
        <v>3283</v>
      </c>
      <c r="I8369">
        <v>2022</v>
      </c>
      <c r="J8369" s="15" t="s">
        <v>3284</v>
      </c>
      <c r="K8369">
        <v>2022</v>
      </c>
      <c r="L8369" t="s">
        <v>1367</v>
      </c>
      <c r="M8369" t="s">
        <v>16925</v>
      </c>
      <c r="N8369" t="s">
        <v>16926</v>
      </c>
      <c r="O8369">
        <v>26600000000</v>
      </c>
      <c r="P8369" t="s">
        <v>16940</v>
      </c>
      <c r="Q8369">
        <f t="shared" si="144"/>
        <v>800</v>
      </c>
      <c r="R8369">
        <v>39796558</v>
      </c>
      <c r="S8369" t="s">
        <v>1880</v>
      </c>
      <c r="T8369" t="s">
        <v>17622</v>
      </c>
      <c r="U8369" s="75">
        <v>800</v>
      </c>
      <c r="V8369">
        <v>1.35</v>
      </c>
      <c r="W8369">
        <v>1080</v>
      </c>
      <c r="AH8369" s="16"/>
      <c r="AI8369" t="s">
        <v>1375</v>
      </c>
    </row>
    <row r="8370" spans="1:35" x14ac:dyDescent="0.25">
      <c r="A8370" t="s">
        <v>17623</v>
      </c>
      <c r="B8370" s="1">
        <v>70</v>
      </c>
      <c r="C8370" t="s">
        <v>16776</v>
      </c>
      <c r="D8370">
        <v>18382053</v>
      </c>
      <c r="E8370" t="s">
        <v>17624</v>
      </c>
      <c r="F8370" t="s">
        <v>1363</v>
      </c>
      <c r="G8370" t="s">
        <v>1364</v>
      </c>
      <c r="H8370" s="3" t="s">
        <v>2724</v>
      </c>
      <c r="I8370">
        <v>2022</v>
      </c>
      <c r="J8370" s="15" t="s">
        <v>3294</v>
      </c>
      <c r="K8370">
        <v>2022</v>
      </c>
      <c r="L8370" t="s">
        <v>1367</v>
      </c>
      <c r="M8370" t="s">
        <v>16925</v>
      </c>
      <c r="N8370" t="s">
        <v>16926</v>
      </c>
      <c r="O8370">
        <v>26600000000</v>
      </c>
      <c r="P8370" t="s">
        <v>16927</v>
      </c>
      <c r="Q8370">
        <f t="shared" si="144"/>
        <v>400</v>
      </c>
      <c r="R8370">
        <v>113241232</v>
      </c>
      <c r="S8370" t="s">
        <v>4006</v>
      </c>
      <c r="T8370" t="s">
        <v>17625</v>
      </c>
      <c r="U8370" s="75">
        <v>400</v>
      </c>
      <c r="V8370">
        <v>3</v>
      </c>
      <c r="W8370">
        <v>1200</v>
      </c>
      <c r="AH8370" s="16"/>
      <c r="AI8370" t="s">
        <v>1375</v>
      </c>
    </row>
    <row r="8371" spans="1:35" x14ac:dyDescent="0.25">
      <c r="A8371" t="s">
        <v>17626</v>
      </c>
      <c r="B8371" s="1">
        <v>70</v>
      </c>
      <c r="C8371" t="s">
        <v>16776</v>
      </c>
      <c r="D8371">
        <v>18382053</v>
      </c>
      <c r="E8371" t="s">
        <v>17624</v>
      </c>
      <c r="F8371" t="s">
        <v>1363</v>
      </c>
      <c r="G8371" t="s">
        <v>1364</v>
      </c>
      <c r="H8371" s="3" t="s">
        <v>2724</v>
      </c>
      <c r="I8371">
        <v>2022</v>
      </c>
      <c r="J8371" s="15" t="s">
        <v>3294</v>
      </c>
      <c r="K8371">
        <v>2022</v>
      </c>
      <c r="L8371" t="s">
        <v>1367</v>
      </c>
      <c r="M8371" t="s">
        <v>16925</v>
      </c>
      <c r="N8371" t="s">
        <v>16926</v>
      </c>
      <c r="O8371">
        <v>26600000000</v>
      </c>
      <c r="P8371" t="s">
        <v>16927</v>
      </c>
      <c r="Q8371">
        <f t="shared" si="144"/>
        <v>400</v>
      </c>
      <c r="R8371">
        <v>26689596</v>
      </c>
      <c r="S8371" t="s">
        <v>2698</v>
      </c>
      <c r="T8371" t="s">
        <v>17625</v>
      </c>
      <c r="U8371" s="75">
        <v>400</v>
      </c>
      <c r="V8371">
        <v>3.25</v>
      </c>
      <c r="W8371">
        <v>1300</v>
      </c>
      <c r="AH8371" s="16"/>
      <c r="AI8371" t="s">
        <v>1375</v>
      </c>
    </row>
    <row r="8372" spans="1:35" x14ac:dyDescent="0.25">
      <c r="A8372" t="s">
        <v>17627</v>
      </c>
      <c r="B8372" s="1">
        <v>70</v>
      </c>
      <c r="C8372" t="s">
        <v>16776</v>
      </c>
      <c r="D8372">
        <v>18396437</v>
      </c>
      <c r="E8372" t="s">
        <v>17628</v>
      </c>
      <c r="F8372" t="s">
        <v>1363</v>
      </c>
      <c r="G8372" t="s">
        <v>1364</v>
      </c>
      <c r="H8372" s="3" t="s">
        <v>2289</v>
      </c>
      <c r="I8372">
        <v>2022</v>
      </c>
      <c r="J8372" s="15" t="s">
        <v>5427</v>
      </c>
      <c r="K8372">
        <v>2022</v>
      </c>
      <c r="L8372" t="s">
        <v>1367</v>
      </c>
      <c r="M8372" t="s">
        <v>16925</v>
      </c>
      <c r="N8372" t="s">
        <v>16926</v>
      </c>
      <c r="O8372">
        <v>26600000000</v>
      </c>
      <c r="P8372" t="s">
        <v>16927</v>
      </c>
      <c r="Q8372">
        <f t="shared" si="144"/>
        <v>900</v>
      </c>
      <c r="R8372">
        <v>41769899</v>
      </c>
      <c r="S8372" t="s">
        <v>1857</v>
      </c>
      <c r="T8372" t="s">
        <v>17451</v>
      </c>
      <c r="U8372" s="75">
        <v>900</v>
      </c>
      <c r="V8372">
        <v>3</v>
      </c>
      <c r="W8372">
        <v>2700</v>
      </c>
      <c r="AH8372" s="16"/>
      <c r="AI8372" t="s">
        <v>1375</v>
      </c>
    </row>
    <row r="8373" spans="1:35" x14ac:dyDescent="0.25">
      <c r="A8373" t="s">
        <v>17629</v>
      </c>
      <c r="B8373" s="1">
        <v>70</v>
      </c>
      <c r="C8373" t="s">
        <v>16776</v>
      </c>
      <c r="D8373">
        <v>18349927</v>
      </c>
      <c r="E8373" t="s">
        <v>17630</v>
      </c>
      <c r="F8373" t="s">
        <v>1363</v>
      </c>
      <c r="G8373" t="s">
        <v>1391</v>
      </c>
      <c r="H8373" s="3" t="s">
        <v>4211</v>
      </c>
      <c r="I8373">
        <v>2022</v>
      </c>
      <c r="J8373" s="15" t="s">
        <v>2288</v>
      </c>
      <c r="K8373">
        <v>2022</v>
      </c>
      <c r="L8373" t="s">
        <v>1367</v>
      </c>
      <c r="M8373" t="s">
        <v>16925</v>
      </c>
      <c r="N8373" t="s">
        <v>16926</v>
      </c>
      <c r="O8373">
        <v>26600000000</v>
      </c>
      <c r="P8373" t="s">
        <v>16940</v>
      </c>
      <c r="Q8373">
        <f t="shared" si="144"/>
        <v>400</v>
      </c>
      <c r="R8373">
        <v>39796558</v>
      </c>
      <c r="S8373" t="s">
        <v>1880</v>
      </c>
      <c r="T8373" t="s">
        <v>17440</v>
      </c>
      <c r="U8373" s="75">
        <v>400</v>
      </c>
      <c r="V8373">
        <v>1.35</v>
      </c>
      <c r="W8373">
        <v>540</v>
      </c>
      <c r="AH8373" s="16"/>
      <c r="AI8373" t="s">
        <v>1375</v>
      </c>
    </row>
    <row r="8374" spans="1:35" x14ac:dyDescent="0.25">
      <c r="A8374" t="s">
        <v>17631</v>
      </c>
      <c r="B8374" s="1">
        <v>70</v>
      </c>
      <c r="C8374" t="s">
        <v>16776</v>
      </c>
      <c r="D8374">
        <v>18386903</v>
      </c>
      <c r="E8374" t="s">
        <v>17632</v>
      </c>
      <c r="F8374" t="s">
        <v>1363</v>
      </c>
      <c r="G8374" t="s">
        <v>1391</v>
      </c>
      <c r="H8374" s="3" t="s">
        <v>2724</v>
      </c>
      <c r="I8374">
        <v>2022</v>
      </c>
      <c r="J8374" s="15" t="s">
        <v>3294</v>
      </c>
      <c r="K8374">
        <v>2022</v>
      </c>
      <c r="L8374" t="s">
        <v>1367</v>
      </c>
      <c r="M8374" t="s">
        <v>16925</v>
      </c>
      <c r="N8374" t="s">
        <v>16926</v>
      </c>
      <c r="O8374">
        <v>26600000000</v>
      </c>
      <c r="P8374" t="s">
        <v>16940</v>
      </c>
      <c r="Q8374">
        <f t="shared" si="144"/>
        <v>300</v>
      </c>
      <c r="R8374">
        <v>39796558</v>
      </c>
      <c r="S8374" t="s">
        <v>1880</v>
      </c>
      <c r="T8374" t="s">
        <v>17633</v>
      </c>
      <c r="U8374" s="75">
        <v>300</v>
      </c>
      <c r="V8374">
        <v>1.35</v>
      </c>
      <c r="W8374">
        <v>405</v>
      </c>
      <c r="AH8374" s="16"/>
      <c r="AI8374" t="s">
        <v>1375</v>
      </c>
    </row>
    <row r="8375" spans="1:35" x14ac:dyDescent="0.25">
      <c r="A8375" t="s">
        <v>17634</v>
      </c>
      <c r="B8375" s="1">
        <v>70</v>
      </c>
      <c r="C8375" t="s">
        <v>16776</v>
      </c>
      <c r="D8375">
        <v>18810330</v>
      </c>
      <c r="E8375" t="s">
        <v>17635</v>
      </c>
      <c r="F8375" t="s">
        <v>1363</v>
      </c>
      <c r="G8375" t="s">
        <v>1391</v>
      </c>
      <c r="H8375" s="3" t="s">
        <v>11555</v>
      </c>
      <c r="I8375">
        <v>2022</v>
      </c>
      <c r="J8375" s="15" t="s">
        <v>17636</v>
      </c>
      <c r="K8375">
        <v>2022</v>
      </c>
      <c r="L8375" t="s">
        <v>1367</v>
      </c>
      <c r="M8375" t="s">
        <v>17637</v>
      </c>
      <c r="N8375" t="s">
        <v>17638</v>
      </c>
      <c r="O8375">
        <v>26600000000</v>
      </c>
      <c r="P8375" t="s">
        <v>17639</v>
      </c>
      <c r="Q8375">
        <f t="shared" si="144"/>
        <v>500</v>
      </c>
      <c r="R8375" t="s">
        <v>16799</v>
      </c>
      <c r="S8375" t="s">
        <v>16800</v>
      </c>
      <c r="T8375" t="s">
        <v>587</v>
      </c>
      <c r="U8375" s="75">
        <v>500</v>
      </c>
      <c r="V8375">
        <v>2</v>
      </c>
      <c r="W8375">
        <v>1000</v>
      </c>
      <c r="AH8375" s="16"/>
      <c r="AI8375" t="s">
        <v>1375</v>
      </c>
    </row>
    <row r="8376" spans="1:35" x14ac:dyDescent="0.25">
      <c r="A8376" t="s">
        <v>17640</v>
      </c>
      <c r="B8376" s="1">
        <v>70</v>
      </c>
      <c r="C8376" t="s">
        <v>16776</v>
      </c>
      <c r="D8376">
        <v>18828132</v>
      </c>
      <c r="E8376" t="s">
        <v>17641</v>
      </c>
      <c r="F8376" t="s">
        <v>1363</v>
      </c>
      <c r="G8376" t="s">
        <v>1391</v>
      </c>
      <c r="H8376" s="3" t="s">
        <v>17636</v>
      </c>
      <c r="I8376">
        <v>2022</v>
      </c>
      <c r="J8376" s="15" t="s">
        <v>17642</v>
      </c>
      <c r="K8376">
        <v>2022</v>
      </c>
      <c r="L8376" t="s">
        <v>1367</v>
      </c>
      <c r="M8376" t="s">
        <v>17637</v>
      </c>
      <c r="N8376" t="s">
        <v>17638</v>
      </c>
      <c r="O8376">
        <v>26600000000</v>
      </c>
      <c r="P8376" t="s">
        <v>17643</v>
      </c>
      <c r="Q8376">
        <f t="shared" si="144"/>
        <v>1500</v>
      </c>
      <c r="R8376" t="s">
        <v>16799</v>
      </c>
      <c r="S8376" t="s">
        <v>16800</v>
      </c>
      <c r="T8376" t="s">
        <v>587</v>
      </c>
      <c r="U8376" s="75">
        <v>1500</v>
      </c>
      <c r="V8376">
        <v>2</v>
      </c>
      <c r="W8376">
        <v>3000</v>
      </c>
      <c r="AH8376" s="16"/>
      <c r="AI8376" t="s">
        <v>1375</v>
      </c>
    </row>
    <row r="8377" spans="1:35" x14ac:dyDescent="0.25">
      <c r="A8377" t="s">
        <v>17644</v>
      </c>
      <c r="B8377" s="1">
        <v>70</v>
      </c>
      <c r="C8377" t="s">
        <v>16776</v>
      </c>
      <c r="D8377">
        <v>18811965</v>
      </c>
      <c r="E8377" t="s">
        <v>17645</v>
      </c>
      <c r="F8377" t="s">
        <v>1363</v>
      </c>
      <c r="G8377" t="s">
        <v>1364</v>
      </c>
      <c r="H8377" s="3" t="s">
        <v>11555</v>
      </c>
      <c r="I8377">
        <v>2022</v>
      </c>
      <c r="J8377" s="15" t="s">
        <v>17646</v>
      </c>
      <c r="K8377">
        <v>2022</v>
      </c>
      <c r="L8377" t="s">
        <v>1367</v>
      </c>
      <c r="M8377" t="s">
        <v>17637</v>
      </c>
      <c r="N8377" t="s">
        <v>17638</v>
      </c>
      <c r="O8377">
        <v>26600000000</v>
      </c>
      <c r="P8377" t="s">
        <v>17639</v>
      </c>
      <c r="Q8377">
        <f t="shared" si="144"/>
        <v>22000</v>
      </c>
      <c r="R8377" t="s">
        <v>16799</v>
      </c>
      <c r="S8377" t="s">
        <v>16800</v>
      </c>
      <c r="T8377" t="s">
        <v>587</v>
      </c>
      <c r="U8377" s="75">
        <v>22000</v>
      </c>
      <c r="V8377">
        <v>2</v>
      </c>
      <c r="W8377">
        <v>44000</v>
      </c>
      <c r="AH8377" s="16"/>
      <c r="AI8377" t="s">
        <v>1375</v>
      </c>
    </row>
    <row r="8378" spans="1:35" x14ac:dyDescent="0.25">
      <c r="A8378" t="s">
        <v>17647</v>
      </c>
      <c r="B8378" s="1">
        <v>70</v>
      </c>
      <c r="C8378" t="s">
        <v>16776</v>
      </c>
      <c r="D8378">
        <v>16108531</v>
      </c>
      <c r="E8378" t="s">
        <v>17648</v>
      </c>
      <c r="F8378" t="s">
        <v>1363</v>
      </c>
      <c r="G8378" t="s">
        <v>1391</v>
      </c>
      <c r="H8378" s="3" t="s">
        <v>17366</v>
      </c>
      <c r="I8378">
        <v>2021</v>
      </c>
      <c r="J8378" s="15" t="s">
        <v>1758</v>
      </c>
      <c r="K8378">
        <v>2022</v>
      </c>
      <c r="L8378" t="s">
        <v>1367</v>
      </c>
      <c r="M8378" t="s">
        <v>16925</v>
      </c>
      <c r="N8378" t="s">
        <v>17064</v>
      </c>
      <c r="O8378">
        <v>26600000000</v>
      </c>
      <c r="P8378" t="s">
        <v>16940</v>
      </c>
      <c r="Q8378">
        <f t="shared" si="144"/>
        <v>400</v>
      </c>
      <c r="R8378" t="s">
        <v>16799</v>
      </c>
      <c r="S8378" t="s">
        <v>16800</v>
      </c>
      <c r="T8378" t="s">
        <v>587</v>
      </c>
      <c r="U8378" s="75">
        <v>400</v>
      </c>
      <c r="V8378">
        <v>2.5</v>
      </c>
      <c r="W8378">
        <v>1000</v>
      </c>
      <c r="AH8378" s="16"/>
      <c r="AI8378" t="s">
        <v>1375</v>
      </c>
    </row>
    <row r="8379" spans="1:35" x14ac:dyDescent="0.25">
      <c r="A8379" t="s">
        <v>17649</v>
      </c>
      <c r="B8379" s="1">
        <v>70</v>
      </c>
      <c r="C8379" t="s">
        <v>16776</v>
      </c>
      <c r="D8379">
        <v>16108531</v>
      </c>
      <c r="E8379" t="s">
        <v>17648</v>
      </c>
      <c r="F8379" t="s">
        <v>1363</v>
      </c>
      <c r="G8379" t="s">
        <v>1391</v>
      </c>
      <c r="H8379" s="3" t="s">
        <v>17366</v>
      </c>
      <c r="I8379">
        <v>2021</v>
      </c>
      <c r="J8379" s="15" t="s">
        <v>1758</v>
      </c>
      <c r="K8379">
        <v>2022</v>
      </c>
      <c r="L8379" t="s">
        <v>1367</v>
      </c>
      <c r="M8379" t="s">
        <v>16925</v>
      </c>
      <c r="N8379" t="s">
        <v>17064</v>
      </c>
      <c r="O8379">
        <v>26600000000</v>
      </c>
      <c r="P8379" t="s">
        <v>16940</v>
      </c>
      <c r="Q8379">
        <f t="shared" si="144"/>
        <v>400</v>
      </c>
      <c r="R8379">
        <v>39796558</v>
      </c>
      <c r="S8379" t="s">
        <v>1880</v>
      </c>
      <c r="T8379" t="s">
        <v>17127</v>
      </c>
      <c r="U8379" s="75">
        <v>400</v>
      </c>
      <c r="V8379">
        <v>1</v>
      </c>
      <c r="W8379">
        <v>400</v>
      </c>
      <c r="AH8379" s="16"/>
      <c r="AI8379" t="s">
        <v>1375</v>
      </c>
    </row>
    <row r="8380" spans="1:35" x14ac:dyDescent="0.25">
      <c r="A8380" t="s">
        <v>17650</v>
      </c>
      <c r="B8380" s="1">
        <v>70</v>
      </c>
      <c r="C8380" t="s">
        <v>16776</v>
      </c>
      <c r="D8380">
        <v>16108531</v>
      </c>
      <c r="E8380" t="s">
        <v>17365</v>
      </c>
      <c r="F8380" t="s">
        <v>1363</v>
      </c>
      <c r="G8380" t="s">
        <v>1391</v>
      </c>
      <c r="H8380" s="3" t="s">
        <v>17366</v>
      </c>
      <c r="I8380">
        <v>2021</v>
      </c>
      <c r="J8380" s="15" t="s">
        <v>1758</v>
      </c>
      <c r="K8380">
        <v>2022</v>
      </c>
      <c r="L8380" t="s">
        <v>1367</v>
      </c>
      <c r="M8380" t="s">
        <v>17637</v>
      </c>
      <c r="N8380" t="s">
        <v>17638</v>
      </c>
      <c r="O8380">
        <v>26600000000</v>
      </c>
      <c r="P8380" t="s">
        <v>17643</v>
      </c>
      <c r="Q8380">
        <f t="shared" si="144"/>
        <v>400</v>
      </c>
      <c r="R8380">
        <v>39796558</v>
      </c>
      <c r="S8380" t="s">
        <v>1880</v>
      </c>
      <c r="T8380" t="s">
        <v>17651</v>
      </c>
      <c r="U8380" s="75">
        <v>400</v>
      </c>
      <c r="V8380">
        <v>1</v>
      </c>
      <c r="W8380">
        <v>400</v>
      </c>
      <c r="AH8380" s="16"/>
      <c r="AI8380" t="s">
        <v>1375</v>
      </c>
    </row>
    <row r="8381" spans="1:35" x14ac:dyDescent="0.25">
      <c r="A8381" t="s">
        <v>17652</v>
      </c>
      <c r="B8381" s="1">
        <v>70</v>
      </c>
      <c r="C8381" t="s">
        <v>16776</v>
      </c>
      <c r="D8381">
        <v>16108531</v>
      </c>
      <c r="E8381" t="s">
        <v>17365</v>
      </c>
      <c r="F8381" t="s">
        <v>1363</v>
      </c>
      <c r="G8381" t="s">
        <v>1391</v>
      </c>
      <c r="H8381" s="3" t="s">
        <v>17366</v>
      </c>
      <c r="I8381">
        <v>2021</v>
      </c>
      <c r="J8381" s="15" t="s">
        <v>1758</v>
      </c>
      <c r="K8381">
        <v>2022</v>
      </c>
      <c r="L8381" t="s">
        <v>1367</v>
      </c>
      <c r="M8381" t="s">
        <v>17637</v>
      </c>
      <c r="N8381" t="s">
        <v>17638</v>
      </c>
      <c r="O8381">
        <v>26600000000</v>
      </c>
      <c r="P8381" t="s">
        <v>17643</v>
      </c>
      <c r="Q8381">
        <f t="shared" si="144"/>
        <v>400</v>
      </c>
      <c r="R8381" t="s">
        <v>16799</v>
      </c>
      <c r="S8381" t="s">
        <v>16800</v>
      </c>
      <c r="T8381" t="s">
        <v>587</v>
      </c>
      <c r="U8381" s="75">
        <v>400</v>
      </c>
      <c r="V8381">
        <v>2.5</v>
      </c>
      <c r="W8381">
        <v>1000</v>
      </c>
      <c r="AH8381" s="16"/>
      <c r="AI8381" t="s">
        <v>1375</v>
      </c>
    </row>
    <row r="8382" spans="1:35" x14ac:dyDescent="0.25">
      <c r="A8382" t="s">
        <v>17653</v>
      </c>
      <c r="B8382" s="1">
        <v>70</v>
      </c>
      <c r="C8382" t="s">
        <v>16776</v>
      </c>
      <c r="D8382">
        <v>16108531</v>
      </c>
      <c r="E8382" t="s">
        <v>17648</v>
      </c>
      <c r="F8382" t="s">
        <v>1363</v>
      </c>
      <c r="G8382" t="s">
        <v>1391</v>
      </c>
      <c r="H8382" s="3" t="s">
        <v>17366</v>
      </c>
      <c r="I8382">
        <v>2021</v>
      </c>
      <c r="J8382" s="15" t="s">
        <v>1758</v>
      </c>
      <c r="K8382">
        <v>2022</v>
      </c>
      <c r="L8382" t="s">
        <v>1367</v>
      </c>
      <c r="M8382" t="s">
        <v>17637</v>
      </c>
      <c r="N8382" t="s">
        <v>17638</v>
      </c>
      <c r="O8382">
        <v>26600000000</v>
      </c>
      <c r="P8382" t="s">
        <v>17643</v>
      </c>
      <c r="Q8382">
        <f t="shared" si="144"/>
        <v>400</v>
      </c>
      <c r="R8382">
        <v>39796558</v>
      </c>
      <c r="S8382" t="s">
        <v>1880</v>
      </c>
      <c r="T8382" t="s">
        <v>17651</v>
      </c>
      <c r="U8382" s="75">
        <v>400</v>
      </c>
      <c r="V8382">
        <v>1</v>
      </c>
      <c r="W8382">
        <v>400</v>
      </c>
      <c r="AH8382" s="16"/>
      <c r="AI8382" t="s">
        <v>1375</v>
      </c>
    </row>
    <row r="8383" spans="1:35" x14ac:dyDescent="0.25">
      <c r="A8383" t="s">
        <v>17654</v>
      </c>
      <c r="B8383" s="1">
        <v>70</v>
      </c>
      <c r="C8383" t="s">
        <v>16776</v>
      </c>
      <c r="D8383">
        <v>16108531</v>
      </c>
      <c r="E8383" t="s">
        <v>17648</v>
      </c>
      <c r="F8383" t="s">
        <v>1363</v>
      </c>
      <c r="G8383" t="s">
        <v>1391</v>
      </c>
      <c r="H8383" s="3" t="s">
        <v>17366</v>
      </c>
      <c r="I8383">
        <v>2021</v>
      </c>
      <c r="J8383" s="15" t="s">
        <v>1758</v>
      </c>
      <c r="K8383">
        <v>2022</v>
      </c>
      <c r="L8383" t="s">
        <v>1367</v>
      </c>
      <c r="M8383" t="s">
        <v>17637</v>
      </c>
      <c r="N8383" t="s">
        <v>17638</v>
      </c>
      <c r="O8383">
        <v>26600000000</v>
      </c>
      <c r="P8383" t="s">
        <v>17643</v>
      </c>
      <c r="Q8383">
        <f t="shared" si="144"/>
        <v>400</v>
      </c>
      <c r="R8383" t="s">
        <v>16799</v>
      </c>
      <c r="S8383" t="s">
        <v>16800</v>
      </c>
      <c r="T8383" t="s">
        <v>587</v>
      </c>
      <c r="U8383" s="75">
        <v>400</v>
      </c>
      <c r="V8383">
        <v>2.5</v>
      </c>
      <c r="W8383">
        <v>1000</v>
      </c>
      <c r="AH8383" s="16"/>
      <c r="AI8383" t="s">
        <v>1375</v>
      </c>
    </row>
    <row r="8384" spans="1:35" x14ac:dyDescent="0.25">
      <c r="A8384" t="s">
        <v>17655</v>
      </c>
      <c r="B8384" s="1">
        <v>71</v>
      </c>
      <c r="C8384" t="s">
        <v>655</v>
      </c>
      <c r="D8384">
        <v>17507065</v>
      </c>
      <c r="E8384" t="s">
        <v>15206</v>
      </c>
      <c r="F8384" t="s">
        <v>1363</v>
      </c>
      <c r="G8384" t="s">
        <v>1364</v>
      </c>
      <c r="H8384" s="3" t="s">
        <v>11136</v>
      </c>
      <c r="I8384">
        <v>2022</v>
      </c>
      <c r="J8384" s="15" t="s">
        <v>3274</v>
      </c>
      <c r="K8384">
        <v>2022</v>
      </c>
      <c r="L8384" t="s">
        <v>1367</v>
      </c>
      <c r="M8384" t="s">
        <v>17656</v>
      </c>
      <c r="N8384" t="s">
        <v>17657</v>
      </c>
      <c r="O8384" t="s">
        <v>1370</v>
      </c>
      <c r="P8384" t="s">
        <v>17658</v>
      </c>
      <c r="Q8384">
        <f t="shared" si="144"/>
        <v>30</v>
      </c>
      <c r="R8384" t="s">
        <v>17659</v>
      </c>
      <c r="S8384" t="s">
        <v>17660</v>
      </c>
      <c r="T8384" t="s">
        <v>17661</v>
      </c>
      <c r="U8384" s="75">
        <v>30</v>
      </c>
      <c r="V8384">
        <v>90</v>
      </c>
      <c r="W8384">
        <v>2700</v>
      </c>
      <c r="AH8384" s="16"/>
      <c r="AI8384" t="s">
        <v>1375</v>
      </c>
    </row>
    <row r="8385" spans="1:35" x14ac:dyDescent="0.25">
      <c r="A8385" t="s">
        <v>17662</v>
      </c>
      <c r="B8385" s="1">
        <v>71</v>
      </c>
      <c r="C8385" t="s">
        <v>655</v>
      </c>
      <c r="D8385">
        <v>17594782</v>
      </c>
      <c r="E8385" t="s">
        <v>17663</v>
      </c>
      <c r="F8385" t="s">
        <v>1363</v>
      </c>
      <c r="G8385" t="s">
        <v>1364</v>
      </c>
      <c r="H8385" s="3" t="s">
        <v>3267</v>
      </c>
      <c r="I8385">
        <v>2022</v>
      </c>
      <c r="J8385" s="15" t="s">
        <v>1854</v>
      </c>
      <c r="K8385">
        <v>2022</v>
      </c>
      <c r="L8385" t="s">
        <v>1367</v>
      </c>
      <c r="M8385" t="s">
        <v>17656</v>
      </c>
      <c r="N8385" t="s">
        <v>17664</v>
      </c>
      <c r="O8385" t="s">
        <v>1370</v>
      </c>
      <c r="P8385" t="s">
        <v>17658</v>
      </c>
      <c r="Q8385">
        <f t="shared" si="144"/>
        <v>520</v>
      </c>
      <c r="R8385" t="s">
        <v>1396</v>
      </c>
      <c r="S8385" t="s">
        <v>1397</v>
      </c>
      <c r="T8385" t="s">
        <v>17665</v>
      </c>
      <c r="U8385" s="75">
        <v>520</v>
      </c>
      <c r="V8385">
        <v>75</v>
      </c>
      <c r="W8385">
        <v>39000</v>
      </c>
      <c r="AH8385" s="16"/>
      <c r="AI8385" t="s">
        <v>1375</v>
      </c>
    </row>
    <row r="8386" spans="1:35" x14ac:dyDescent="0.25">
      <c r="A8386" t="s">
        <v>17666</v>
      </c>
      <c r="B8386" s="1">
        <v>71</v>
      </c>
      <c r="C8386" t="s">
        <v>655</v>
      </c>
      <c r="D8386">
        <v>17780322</v>
      </c>
      <c r="E8386" t="s">
        <v>16751</v>
      </c>
      <c r="F8386" t="s">
        <v>1363</v>
      </c>
      <c r="G8386" t="s">
        <v>1364</v>
      </c>
      <c r="H8386" s="3" t="s">
        <v>1789</v>
      </c>
      <c r="I8386">
        <v>2022</v>
      </c>
      <c r="J8386" s="15" t="s">
        <v>7330</v>
      </c>
      <c r="K8386">
        <v>2022</v>
      </c>
      <c r="L8386" t="s">
        <v>1367</v>
      </c>
      <c r="M8386" t="s">
        <v>17656</v>
      </c>
      <c r="N8386" t="s">
        <v>17657</v>
      </c>
      <c r="O8386" t="s">
        <v>1370</v>
      </c>
      <c r="P8386" t="s">
        <v>17658</v>
      </c>
      <c r="Q8386">
        <f t="shared" ref="Q8386:Q8449" si="145">U8386</f>
        <v>30</v>
      </c>
      <c r="R8386" t="s">
        <v>17667</v>
      </c>
      <c r="S8386" t="s">
        <v>17668</v>
      </c>
      <c r="T8386" t="s">
        <v>17669</v>
      </c>
      <c r="U8386" s="75">
        <v>30</v>
      </c>
      <c r="V8386">
        <v>30.94</v>
      </c>
      <c r="W8386">
        <v>928.2</v>
      </c>
      <c r="AH8386" s="16"/>
      <c r="AI8386" t="s">
        <v>1375</v>
      </c>
    </row>
    <row r="8387" spans="1:35" x14ac:dyDescent="0.25">
      <c r="A8387" t="s">
        <v>17670</v>
      </c>
      <c r="B8387" s="1">
        <v>71</v>
      </c>
      <c r="C8387" t="s">
        <v>655</v>
      </c>
      <c r="D8387">
        <v>17780322</v>
      </c>
      <c r="E8387" t="s">
        <v>16751</v>
      </c>
      <c r="F8387" t="s">
        <v>1363</v>
      </c>
      <c r="G8387" t="s">
        <v>1364</v>
      </c>
      <c r="H8387" s="3" t="s">
        <v>1789</v>
      </c>
      <c r="I8387">
        <v>2022</v>
      </c>
      <c r="J8387" s="15" t="s">
        <v>7330</v>
      </c>
      <c r="K8387">
        <v>2022</v>
      </c>
      <c r="L8387" t="s">
        <v>1367</v>
      </c>
      <c r="M8387" t="s">
        <v>17656</v>
      </c>
      <c r="N8387" t="s">
        <v>17657</v>
      </c>
      <c r="O8387" t="s">
        <v>1370</v>
      </c>
      <c r="P8387" t="s">
        <v>17658</v>
      </c>
      <c r="Q8387">
        <f t="shared" si="145"/>
        <v>30</v>
      </c>
      <c r="R8387" t="s">
        <v>17659</v>
      </c>
      <c r="S8387" t="s">
        <v>17660</v>
      </c>
      <c r="T8387" t="s">
        <v>17661</v>
      </c>
      <c r="U8387" s="75">
        <v>30</v>
      </c>
      <c r="V8387">
        <v>63.87</v>
      </c>
      <c r="W8387">
        <v>1916.1</v>
      </c>
      <c r="AH8387" s="16"/>
      <c r="AI8387" t="s">
        <v>1375</v>
      </c>
    </row>
    <row r="8388" spans="1:35" x14ac:dyDescent="0.25">
      <c r="A8388" t="s">
        <v>17671</v>
      </c>
      <c r="B8388" s="1">
        <v>71</v>
      </c>
      <c r="C8388" t="s">
        <v>655</v>
      </c>
      <c r="D8388">
        <v>17780322</v>
      </c>
      <c r="E8388" t="s">
        <v>16751</v>
      </c>
      <c r="F8388" t="s">
        <v>1363</v>
      </c>
      <c r="G8388" t="s">
        <v>1364</v>
      </c>
      <c r="H8388" s="3" t="s">
        <v>1789</v>
      </c>
      <c r="I8388">
        <v>2022</v>
      </c>
      <c r="J8388" s="15" t="s">
        <v>7330</v>
      </c>
      <c r="K8388">
        <v>2022</v>
      </c>
      <c r="L8388" t="s">
        <v>1367</v>
      </c>
      <c r="M8388" t="s">
        <v>17656</v>
      </c>
      <c r="N8388" t="s">
        <v>17657</v>
      </c>
      <c r="O8388" t="s">
        <v>1370</v>
      </c>
      <c r="P8388" t="s">
        <v>17658</v>
      </c>
      <c r="Q8388">
        <f t="shared" si="145"/>
        <v>30</v>
      </c>
      <c r="R8388" t="s">
        <v>1396</v>
      </c>
      <c r="S8388" t="s">
        <v>1397</v>
      </c>
      <c r="T8388" t="s">
        <v>17665</v>
      </c>
      <c r="U8388" s="75">
        <v>30</v>
      </c>
      <c r="V8388">
        <v>75</v>
      </c>
      <c r="W8388">
        <v>2250</v>
      </c>
      <c r="AH8388" s="16"/>
      <c r="AI8388" t="s">
        <v>1375</v>
      </c>
    </row>
    <row r="8389" spans="1:35" x14ac:dyDescent="0.25">
      <c r="A8389" t="s">
        <v>17672</v>
      </c>
      <c r="B8389" s="1">
        <v>73</v>
      </c>
      <c r="C8389" t="s">
        <v>677</v>
      </c>
      <c r="D8389">
        <v>17366844</v>
      </c>
      <c r="E8389" t="s">
        <v>16740</v>
      </c>
      <c r="F8389" t="s">
        <v>1363</v>
      </c>
      <c r="G8389" t="s">
        <v>1364</v>
      </c>
      <c r="H8389" s="3" t="s">
        <v>3609</v>
      </c>
      <c r="I8389">
        <v>2022</v>
      </c>
      <c r="J8389" s="15" t="s">
        <v>3610</v>
      </c>
      <c r="K8389">
        <v>2022</v>
      </c>
      <c r="L8389" t="s">
        <v>1367</v>
      </c>
      <c r="M8389" t="s">
        <v>17673</v>
      </c>
      <c r="N8389" t="s">
        <v>17674</v>
      </c>
      <c r="O8389" t="s">
        <v>1370</v>
      </c>
      <c r="P8389" t="s">
        <v>7583</v>
      </c>
      <c r="Q8389">
        <f t="shared" si="145"/>
        <v>500</v>
      </c>
      <c r="R8389" t="s">
        <v>4086</v>
      </c>
      <c r="S8389" t="s">
        <v>4087</v>
      </c>
      <c r="T8389" t="s">
        <v>17675</v>
      </c>
      <c r="U8389" s="75">
        <v>500</v>
      </c>
      <c r="V8389">
        <v>4.97</v>
      </c>
      <c r="W8389">
        <v>2485</v>
      </c>
      <c r="AH8389" s="16"/>
      <c r="AI8389" t="s">
        <v>1375</v>
      </c>
    </row>
    <row r="8390" spans="1:35" x14ac:dyDescent="0.25">
      <c r="A8390" t="s">
        <v>17676</v>
      </c>
      <c r="B8390" s="1">
        <v>73</v>
      </c>
      <c r="C8390" t="s">
        <v>677</v>
      </c>
      <c r="D8390">
        <v>17369436</v>
      </c>
      <c r="E8390" t="s">
        <v>7915</v>
      </c>
      <c r="F8390" t="s">
        <v>1363</v>
      </c>
      <c r="G8390" t="s">
        <v>1364</v>
      </c>
      <c r="H8390" s="3" t="s">
        <v>3609</v>
      </c>
      <c r="I8390">
        <v>2022</v>
      </c>
      <c r="J8390" s="15" t="s">
        <v>3610</v>
      </c>
      <c r="K8390">
        <v>2022</v>
      </c>
      <c r="L8390" t="s">
        <v>1367</v>
      </c>
      <c r="M8390" t="s">
        <v>17673</v>
      </c>
      <c r="N8390" t="s">
        <v>17677</v>
      </c>
      <c r="O8390" t="s">
        <v>1370</v>
      </c>
      <c r="P8390" t="s">
        <v>7583</v>
      </c>
      <c r="Q8390">
        <f t="shared" si="145"/>
        <v>1250</v>
      </c>
      <c r="R8390" t="s">
        <v>4086</v>
      </c>
      <c r="S8390" t="s">
        <v>4087</v>
      </c>
      <c r="T8390" t="s">
        <v>17678</v>
      </c>
      <c r="U8390" s="75">
        <v>1250</v>
      </c>
      <c r="V8390">
        <v>4.97</v>
      </c>
      <c r="W8390">
        <v>6212.5</v>
      </c>
      <c r="AH8390" s="16"/>
      <c r="AI8390" t="s">
        <v>1375</v>
      </c>
    </row>
    <row r="8391" spans="1:35" x14ac:dyDescent="0.25">
      <c r="A8391" t="s">
        <v>17679</v>
      </c>
      <c r="B8391" s="1">
        <v>73</v>
      </c>
      <c r="C8391" t="s">
        <v>677</v>
      </c>
      <c r="D8391">
        <v>17475945</v>
      </c>
      <c r="E8391" t="s">
        <v>17680</v>
      </c>
      <c r="F8391" t="s">
        <v>1363</v>
      </c>
      <c r="G8391" t="s">
        <v>1364</v>
      </c>
      <c r="H8391" s="3" t="s">
        <v>5266</v>
      </c>
      <c r="I8391">
        <v>2022</v>
      </c>
      <c r="J8391" s="15" t="s">
        <v>4307</v>
      </c>
      <c r="K8391">
        <v>2022</v>
      </c>
      <c r="L8391" t="s">
        <v>1367</v>
      </c>
      <c r="M8391" t="s">
        <v>17673</v>
      </c>
      <c r="N8391" t="s">
        <v>17677</v>
      </c>
      <c r="O8391" t="s">
        <v>1370</v>
      </c>
      <c r="P8391" t="s">
        <v>7583</v>
      </c>
      <c r="Q8391">
        <f t="shared" si="145"/>
        <v>18000</v>
      </c>
      <c r="R8391" t="s">
        <v>4086</v>
      </c>
      <c r="S8391" t="s">
        <v>4087</v>
      </c>
      <c r="T8391" t="s">
        <v>17675</v>
      </c>
      <c r="U8391" s="75">
        <v>18000</v>
      </c>
      <c r="V8391">
        <v>4.97</v>
      </c>
      <c r="W8391">
        <v>89460</v>
      </c>
      <c r="AH8391" s="16"/>
      <c r="AI8391" t="s">
        <v>1375</v>
      </c>
    </row>
    <row r="8392" spans="1:35" x14ac:dyDescent="0.25">
      <c r="A8392" t="s">
        <v>17681</v>
      </c>
      <c r="B8392" s="1">
        <v>73</v>
      </c>
      <c r="C8392" t="s">
        <v>677</v>
      </c>
      <c r="D8392">
        <v>17475945</v>
      </c>
      <c r="E8392" t="s">
        <v>17680</v>
      </c>
      <c r="F8392" t="s">
        <v>1363</v>
      </c>
      <c r="G8392" t="s">
        <v>1364</v>
      </c>
      <c r="H8392" s="3" t="s">
        <v>5266</v>
      </c>
      <c r="I8392">
        <v>2022</v>
      </c>
      <c r="J8392" s="15" t="s">
        <v>4307</v>
      </c>
      <c r="K8392">
        <v>2022</v>
      </c>
      <c r="L8392" t="s">
        <v>1367</v>
      </c>
      <c r="M8392" t="s">
        <v>17673</v>
      </c>
      <c r="N8392" t="s">
        <v>17677</v>
      </c>
      <c r="O8392" t="s">
        <v>1370</v>
      </c>
      <c r="P8392" t="s">
        <v>7583</v>
      </c>
      <c r="Q8392">
        <f t="shared" si="145"/>
        <v>18000</v>
      </c>
      <c r="R8392" t="s">
        <v>17682</v>
      </c>
      <c r="S8392" t="s">
        <v>12611</v>
      </c>
      <c r="T8392" t="s">
        <v>17683</v>
      </c>
      <c r="U8392" s="75">
        <v>18000</v>
      </c>
      <c r="V8392">
        <v>5</v>
      </c>
      <c r="W8392">
        <v>90000</v>
      </c>
      <c r="AH8392" s="16"/>
      <c r="AI8392" t="s">
        <v>1375</v>
      </c>
    </row>
    <row r="8393" spans="1:35" x14ac:dyDescent="0.25">
      <c r="A8393" t="s">
        <v>17684</v>
      </c>
      <c r="B8393" s="1">
        <v>73</v>
      </c>
      <c r="C8393" t="s">
        <v>677</v>
      </c>
      <c r="D8393">
        <v>18204252</v>
      </c>
      <c r="E8393" t="s">
        <v>17685</v>
      </c>
      <c r="F8393" t="s">
        <v>1363</v>
      </c>
      <c r="G8393" t="s">
        <v>1364</v>
      </c>
      <c r="H8393" s="3" t="s">
        <v>4204</v>
      </c>
      <c r="I8393">
        <v>2022</v>
      </c>
      <c r="J8393" s="15" t="s">
        <v>4023</v>
      </c>
      <c r="K8393">
        <v>2022</v>
      </c>
      <c r="L8393" t="s">
        <v>1367</v>
      </c>
      <c r="M8393" t="s">
        <v>17673</v>
      </c>
      <c r="N8393" t="s">
        <v>17674</v>
      </c>
      <c r="O8393" t="s">
        <v>1370</v>
      </c>
      <c r="P8393" t="s">
        <v>7583</v>
      </c>
      <c r="Q8393">
        <f t="shared" si="145"/>
        <v>700</v>
      </c>
      <c r="R8393" t="s">
        <v>4086</v>
      </c>
      <c r="S8393" t="s">
        <v>4087</v>
      </c>
      <c r="T8393" t="s">
        <v>17675</v>
      </c>
      <c r="U8393" s="75">
        <v>700</v>
      </c>
      <c r="V8393">
        <v>4.97</v>
      </c>
      <c r="W8393">
        <v>3479</v>
      </c>
      <c r="AH8393" s="16"/>
      <c r="AI8393" t="s">
        <v>1375</v>
      </c>
    </row>
    <row r="8394" spans="1:35" x14ac:dyDescent="0.25">
      <c r="A8394" t="s">
        <v>17686</v>
      </c>
      <c r="B8394" s="1">
        <v>73</v>
      </c>
      <c r="C8394" t="s">
        <v>677</v>
      </c>
      <c r="D8394">
        <v>18380069</v>
      </c>
      <c r="E8394" t="s">
        <v>17687</v>
      </c>
      <c r="F8394" t="s">
        <v>1363</v>
      </c>
      <c r="G8394" t="s">
        <v>1364</v>
      </c>
      <c r="H8394" s="3" t="s">
        <v>2724</v>
      </c>
      <c r="I8394">
        <v>2022</v>
      </c>
      <c r="J8394" s="15" t="s">
        <v>3294</v>
      </c>
      <c r="K8394">
        <v>2022</v>
      </c>
      <c r="L8394" t="s">
        <v>1367</v>
      </c>
      <c r="M8394" t="s">
        <v>17673</v>
      </c>
      <c r="N8394" t="s">
        <v>17674</v>
      </c>
      <c r="O8394" t="s">
        <v>1370</v>
      </c>
      <c r="P8394" t="s">
        <v>7583</v>
      </c>
      <c r="Q8394">
        <f t="shared" si="145"/>
        <v>18000</v>
      </c>
      <c r="R8394" t="s">
        <v>4086</v>
      </c>
      <c r="S8394" t="s">
        <v>4087</v>
      </c>
      <c r="T8394" t="s">
        <v>17675</v>
      </c>
      <c r="U8394" s="75">
        <v>18000</v>
      </c>
      <c r="V8394">
        <v>4.97</v>
      </c>
      <c r="W8394">
        <v>89460</v>
      </c>
      <c r="AH8394" s="16"/>
      <c r="AI8394" t="s">
        <v>1375</v>
      </c>
    </row>
    <row r="8395" spans="1:35" x14ac:dyDescent="0.25">
      <c r="A8395" t="s">
        <v>17688</v>
      </c>
      <c r="B8395" s="1">
        <v>75</v>
      </c>
      <c r="C8395" t="s">
        <v>711</v>
      </c>
      <c r="D8395">
        <v>17343631</v>
      </c>
      <c r="E8395" t="s">
        <v>17689</v>
      </c>
      <c r="F8395" t="s">
        <v>1363</v>
      </c>
      <c r="G8395" t="s">
        <v>1364</v>
      </c>
      <c r="H8395" s="3" t="s">
        <v>5133</v>
      </c>
      <c r="I8395">
        <v>2022</v>
      </c>
      <c r="J8395" s="15" t="s">
        <v>3609</v>
      </c>
      <c r="K8395">
        <v>2022</v>
      </c>
      <c r="L8395" t="s">
        <v>1367</v>
      </c>
      <c r="M8395" t="s">
        <v>17690</v>
      </c>
      <c r="N8395" t="s">
        <v>17691</v>
      </c>
      <c r="O8395" t="s">
        <v>1370</v>
      </c>
      <c r="P8395" t="s">
        <v>7583</v>
      </c>
      <c r="Q8395">
        <f t="shared" si="145"/>
        <v>21000</v>
      </c>
      <c r="R8395" t="s">
        <v>17682</v>
      </c>
      <c r="S8395" t="s">
        <v>12611</v>
      </c>
      <c r="T8395" t="s">
        <v>17692</v>
      </c>
      <c r="U8395" s="75">
        <v>21000</v>
      </c>
      <c r="V8395">
        <v>4.25</v>
      </c>
      <c r="W8395">
        <v>89250</v>
      </c>
      <c r="AH8395" s="16"/>
      <c r="AI8395" t="s">
        <v>1375</v>
      </c>
    </row>
    <row r="8396" spans="1:35" x14ac:dyDescent="0.25">
      <c r="A8396" t="s">
        <v>17693</v>
      </c>
      <c r="B8396" s="1">
        <v>75</v>
      </c>
      <c r="C8396" t="s">
        <v>711</v>
      </c>
      <c r="D8396">
        <v>17452813</v>
      </c>
      <c r="E8396" t="s">
        <v>17694</v>
      </c>
      <c r="F8396" t="s">
        <v>1363</v>
      </c>
      <c r="G8396" t="s">
        <v>1364</v>
      </c>
      <c r="H8396" s="3" t="s">
        <v>3270</v>
      </c>
      <c r="I8396">
        <v>2022</v>
      </c>
      <c r="J8396" s="15" t="s">
        <v>2229</v>
      </c>
      <c r="K8396">
        <v>2022</v>
      </c>
      <c r="L8396" t="s">
        <v>1367</v>
      </c>
      <c r="M8396" t="s">
        <v>17695</v>
      </c>
      <c r="N8396" t="s">
        <v>17696</v>
      </c>
      <c r="O8396" t="s">
        <v>1370</v>
      </c>
      <c r="P8396" t="s">
        <v>7583</v>
      </c>
      <c r="Q8396">
        <f t="shared" si="145"/>
        <v>15000</v>
      </c>
      <c r="R8396" t="s">
        <v>17682</v>
      </c>
      <c r="S8396" t="s">
        <v>12611</v>
      </c>
      <c r="T8396" t="s">
        <v>17692</v>
      </c>
      <c r="U8396" s="75">
        <v>15000</v>
      </c>
      <c r="V8396">
        <v>4.25</v>
      </c>
      <c r="W8396">
        <v>63750</v>
      </c>
      <c r="AH8396" s="16"/>
      <c r="AI8396" t="s">
        <v>1375</v>
      </c>
    </row>
    <row r="8397" spans="1:35" x14ac:dyDescent="0.25">
      <c r="A8397" t="s">
        <v>17697</v>
      </c>
      <c r="B8397" s="1">
        <v>75</v>
      </c>
      <c r="C8397" t="s">
        <v>711</v>
      </c>
      <c r="D8397">
        <v>17972051</v>
      </c>
      <c r="E8397" t="s">
        <v>17698</v>
      </c>
      <c r="F8397" t="s">
        <v>1363</v>
      </c>
      <c r="G8397" t="s">
        <v>9448</v>
      </c>
      <c r="H8397" s="3" t="s">
        <v>8652</v>
      </c>
      <c r="I8397">
        <v>2022</v>
      </c>
      <c r="J8397" s="15" t="s">
        <v>4311</v>
      </c>
      <c r="K8397">
        <v>2022</v>
      </c>
      <c r="L8397" t="s">
        <v>1367</v>
      </c>
      <c r="M8397" t="s">
        <v>17690</v>
      </c>
      <c r="N8397" t="s">
        <v>17691</v>
      </c>
      <c r="O8397" t="s">
        <v>1370</v>
      </c>
      <c r="P8397" t="s">
        <v>7583</v>
      </c>
      <c r="Q8397">
        <f t="shared" si="145"/>
        <v>1300</v>
      </c>
      <c r="R8397" t="s">
        <v>17699</v>
      </c>
      <c r="S8397" t="s">
        <v>17700</v>
      </c>
      <c r="T8397" t="s">
        <v>17701</v>
      </c>
      <c r="U8397" s="75">
        <v>1300</v>
      </c>
      <c r="V8397">
        <v>11</v>
      </c>
      <c r="W8397">
        <v>14300</v>
      </c>
      <c r="AH8397" s="16"/>
      <c r="AI8397" t="s">
        <v>1375</v>
      </c>
    </row>
    <row r="8398" spans="1:35" x14ac:dyDescent="0.25">
      <c r="A8398" t="s">
        <v>17702</v>
      </c>
      <c r="B8398" s="1">
        <v>75</v>
      </c>
      <c r="C8398" t="s">
        <v>711</v>
      </c>
      <c r="D8398">
        <v>17972051</v>
      </c>
      <c r="E8398" t="s">
        <v>17698</v>
      </c>
      <c r="F8398" t="s">
        <v>1363</v>
      </c>
      <c r="G8398" t="s">
        <v>9448</v>
      </c>
      <c r="H8398" s="3" t="s">
        <v>8652</v>
      </c>
      <c r="I8398">
        <v>2022</v>
      </c>
      <c r="J8398" s="15" t="s">
        <v>4311</v>
      </c>
      <c r="K8398">
        <v>2022</v>
      </c>
      <c r="L8398" t="s">
        <v>1367</v>
      </c>
      <c r="M8398" t="s">
        <v>17690</v>
      </c>
      <c r="N8398" t="s">
        <v>17691</v>
      </c>
      <c r="O8398" t="s">
        <v>1370</v>
      </c>
      <c r="P8398" t="s">
        <v>7583</v>
      </c>
      <c r="Q8398">
        <f t="shared" si="145"/>
        <v>1300</v>
      </c>
      <c r="R8398" t="s">
        <v>2697</v>
      </c>
      <c r="S8398" t="s">
        <v>2698</v>
      </c>
      <c r="T8398" t="s">
        <v>17703</v>
      </c>
      <c r="U8398" s="75">
        <v>1300</v>
      </c>
      <c r="V8398">
        <v>12.5</v>
      </c>
      <c r="W8398">
        <v>16250</v>
      </c>
      <c r="AH8398" s="16"/>
      <c r="AI8398" t="s">
        <v>1375</v>
      </c>
    </row>
    <row r="8399" spans="1:35" x14ac:dyDescent="0.25">
      <c r="A8399" t="s">
        <v>17704</v>
      </c>
      <c r="B8399" s="1">
        <v>75</v>
      </c>
      <c r="C8399" t="s">
        <v>711</v>
      </c>
      <c r="D8399">
        <v>18794068</v>
      </c>
      <c r="E8399" t="s">
        <v>17705</v>
      </c>
      <c r="F8399" t="s">
        <v>1363</v>
      </c>
      <c r="G8399" t="s">
        <v>1364</v>
      </c>
      <c r="H8399" s="3" t="s">
        <v>1519</v>
      </c>
      <c r="I8399">
        <v>2022</v>
      </c>
      <c r="J8399" s="15" t="s">
        <v>11555</v>
      </c>
      <c r="K8399">
        <v>2022</v>
      </c>
      <c r="L8399" t="s">
        <v>1367</v>
      </c>
      <c r="M8399" t="s">
        <v>17706</v>
      </c>
      <c r="N8399" t="s">
        <v>17707</v>
      </c>
      <c r="O8399" t="s">
        <v>1370</v>
      </c>
      <c r="P8399" t="s">
        <v>8193</v>
      </c>
      <c r="Q8399">
        <f t="shared" si="145"/>
        <v>18000</v>
      </c>
      <c r="R8399" t="s">
        <v>17682</v>
      </c>
      <c r="S8399" t="s">
        <v>12611</v>
      </c>
      <c r="T8399" t="s">
        <v>17692</v>
      </c>
      <c r="U8399" s="75">
        <v>18000</v>
      </c>
      <c r="V8399">
        <v>4.8</v>
      </c>
      <c r="W8399">
        <v>86400</v>
      </c>
      <c r="AH8399" s="16"/>
      <c r="AI8399" t="s">
        <v>1375</v>
      </c>
    </row>
    <row r="8400" spans="1:35" x14ac:dyDescent="0.25">
      <c r="A8400" t="s">
        <v>17708</v>
      </c>
      <c r="B8400" s="1">
        <v>76</v>
      </c>
      <c r="C8400" t="s">
        <v>17709</v>
      </c>
      <c r="D8400">
        <v>17749654</v>
      </c>
      <c r="E8400" t="s">
        <v>17710</v>
      </c>
      <c r="F8400" t="s">
        <v>1363</v>
      </c>
      <c r="G8400" t="s">
        <v>1364</v>
      </c>
      <c r="H8400" s="3" t="s">
        <v>2250</v>
      </c>
      <c r="I8400">
        <v>2022</v>
      </c>
      <c r="J8400" s="15" t="s">
        <v>5315</v>
      </c>
      <c r="K8400">
        <v>2022</v>
      </c>
      <c r="L8400" t="s">
        <v>1367</v>
      </c>
      <c r="M8400" t="s">
        <v>17711</v>
      </c>
      <c r="N8400" t="s">
        <v>17712</v>
      </c>
      <c r="O8400" t="s">
        <v>1370</v>
      </c>
      <c r="P8400" t="s">
        <v>16451</v>
      </c>
      <c r="Q8400">
        <f t="shared" si="145"/>
        <v>3749</v>
      </c>
      <c r="R8400" t="s">
        <v>3345</v>
      </c>
      <c r="S8400" t="s">
        <v>3346</v>
      </c>
      <c r="T8400" t="s">
        <v>17713</v>
      </c>
      <c r="U8400" s="75">
        <v>3749</v>
      </c>
      <c r="V8400">
        <v>15</v>
      </c>
      <c r="W8400">
        <v>56235</v>
      </c>
      <c r="AH8400" s="16"/>
      <c r="AI8400" t="s">
        <v>1375</v>
      </c>
    </row>
    <row r="8401" spans="1:35" x14ac:dyDescent="0.25">
      <c r="A8401" t="s">
        <v>17714</v>
      </c>
      <c r="B8401" s="1">
        <v>76</v>
      </c>
      <c r="C8401" t="s">
        <v>17709</v>
      </c>
      <c r="D8401">
        <v>17767466</v>
      </c>
      <c r="E8401" t="s">
        <v>17715</v>
      </c>
      <c r="F8401" t="s">
        <v>1363</v>
      </c>
      <c r="G8401" t="s">
        <v>1364</v>
      </c>
      <c r="H8401" s="3" t="s">
        <v>7330</v>
      </c>
      <c r="I8401">
        <v>2022</v>
      </c>
      <c r="J8401" s="15" t="s">
        <v>4193</v>
      </c>
      <c r="K8401">
        <v>2022</v>
      </c>
      <c r="L8401" t="s">
        <v>1367</v>
      </c>
      <c r="M8401" t="s">
        <v>17711</v>
      </c>
      <c r="N8401" t="s">
        <v>17712</v>
      </c>
      <c r="O8401" t="s">
        <v>1370</v>
      </c>
      <c r="P8401" t="s">
        <v>16451</v>
      </c>
      <c r="Q8401">
        <f t="shared" si="145"/>
        <v>675</v>
      </c>
      <c r="R8401" t="s">
        <v>3345</v>
      </c>
      <c r="S8401" t="s">
        <v>3346</v>
      </c>
      <c r="T8401" t="s">
        <v>17713</v>
      </c>
      <c r="U8401" s="75">
        <v>675</v>
      </c>
      <c r="V8401">
        <v>15</v>
      </c>
      <c r="W8401">
        <v>10125</v>
      </c>
      <c r="AH8401" s="16"/>
      <c r="AI8401" t="s">
        <v>1375</v>
      </c>
    </row>
    <row r="8402" spans="1:35" x14ac:dyDescent="0.25">
      <c r="A8402" t="s">
        <v>17716</v>
      </c>
      <c r="B8402" s="1">
        <v>76</v>
      </c>
      <c r="C8402" t="s">
        <v>17709</v>
      </c>
      <c r="D8402">
        <v>17767466</v>
      </c>
      <c r="E8402" t="s">
        <v>17715</v>
      </c>
      <c r="F8402" t="s">
        <v>1363</v>
      </c>
      <c r="G8402" t="s">
        <v>1364</v>
      </c>
      <c r="H8402" s="3" t="s">
        <v>7330</v>
      </c>
      <c r="I8402">
        <v>2022</v>
      </c>
      <c r="J8402" s="15" t="s">
        <v>4193</v>
      </c>
      <c r="K8402">
        <v>2022</v>
      </c>
      <c r="L8402" t="s">
        <v>1367</v>
      </c>
      <c r="M8402" t="s">
        <v>17711</v>
      </c>
      <c r="N8402" t="s">
        <v>17712</v>
      </c>
      <c r="O8402" t="s">
        <v>1370</v>
      </c>
      <c r="P8402" t="s">
        <v>16451</v>
      </c>
      <c r="Q8402">
        <f t="shared" si="145"/>
        <v>675</v>
      </c>
      <c r="R8402" t="s">
        <v>3262</v>
      </c>
      <c r="S8402" t="s">
        <v>3263</v>
      </c>
      <c r="T8402" t="s">
        <v>17717</v>
      </c>
      <c r="U8402" s="75">
        <v>675</v>
      </c>
      <c r="V8402">
        <v>24</v>
      </c>
      <c r="W8402">
        <v>16200</v>
      </c>
      <c r="AH8402" s="16"/>
      <c r="AI8402" t="s">
        <v>1375</v>
      </c>
    </row>
    <row r="8403" spans="1:35" x14ac:dyDescent="0.25">
      <c r="A8403" t="s">
        <v>17718</v>
      </c>
      <c r="B8403" s="1">
        <v>76</v>
      </c>
      <c r="C8403" t="s">
        <v>17709</v>
      </c>
      <c r="D8403">
        <v>17716004</v>
      </c>
      <c r="E8403" t="s">
        <v>13305</v>
      </c>
      <c r="F8403" t="s">
        <v>1363</v>
      </c>
      <c r="G8403" t="s">
        <v>1364</v>
      </c>
      <c r="H8403" s="3" t="s">
        <v>1791</v>
      </c>
      <c r="I8403">
        <v>2022</v>
      </c>
      <c r="J8403" s="15" t="s">
        <v>1792</v>
      </c>
      <c r="K8403">
        <v>2022</v>
      </c>
      <c r="L8403" t="s">
        <v>1367</v>
      </c>
      <c r="M8403" t="s">
        <v>17719</v>
      </c>
      <c r="N8403" t="s">
        <v>17720</v>
      </c>
      <c r="O8403" t="s">
        <v>1370</v>
      </c>
      <c r="P8403" t="s">
        <v>8240</v>
      </c>
      <c r="Q8403">
        <f t="shared" si="145"/>
        <v>1635</v>
      </c>
      <c r="R8403" t="s">
        <v>3345</v>
      </c>
      <c r="S8403" t="s">
        <v>3346</v>
      </c>
      <c r="T8403" t="s">
        <v>17713</v>
      </c>
      <c r="U8403" s="75">
        <v>1635</v>
      </c>
      <c r="V8403">
        <v>15</v>
      </c>
      <c r="W8403">
        <v>24525</v>
      </c>
      <c r="AH8403" s="16"/>
      <c r="AI8403" t="s">
        <v>1375</v>
      </c>
    </row>
    <row r="8404" spans="1:35" x14ac:dyDescent="0.25">
      <c r="A8404" t="s">
        <v>17721</v>
      </c>
      <c r="B8404" s="1">
        <v>76</v>
      </c>
      <c r="C8404" t="s">
        <v>17709</v>
      </c>
      <c r="D8404">
        <v>17716004</v>
      </c>
      <c r="E8404" t="s">
        <v>13305</v>
      </c>
      <c r="F8404" t="s">
        <v>1363</v>
      </c>
      <c r="G8404" t="s">
        <v>1364</v>
      </c>
      <c r="H8404" s="3" t="s">
        <v>1791</v>
      </c>
      <c r="I8404">
        <v>2022</v>
      </c>
      <c r="J8404" s="15" t="s">
        <v>1792</v>
      </c>
      <c r="K8404">
        <v>2022</v>
      </c>
      <c r="L8404" t="s">
        <v>1367</v>
      </c>
      <c r="M8404" t="s">
        <v>17719</v>
      </c>
      <c r="N8404" t="s">
        <v>17720</v>
      </c>
      <c r="O8404" t="s">
        <v>1370</v>
      </c>
      <c r="P8404" t="s">
        <v>8240</v>
      </c>
      <c r="Q8404">
        <f t="shared" si="145"/>
        <v>1635</v>
      </c>
      <c r="R8404" t="s">
        <v>1856</v>
      </c>
      <c r="S8404" t="s">
        <v>1857</v>
      </c>
      <c r="T8404" t="s">
        <v>17722</v>
      </c>
      <c r="U8404" s="75">
        <v>1635</v>
      </c>
      <c r="V8404">
        <v>39.5</v>
      </c>
      <c r="W8404">
        <v>64582.5</v>
      </c>
      <c r="AH8404" s="16"/>
      <c r="AI8404" t="s">
        <v>1375</v>
      </c>
    </row>
    <row r="8405" spans="1:35" x14ac:dyDescent="0.25">
      <c r="A8405" t="s">
        <v>17723</v>
      </c>
      <c r="B8405" s="1">
        <v>76</v>
      </c>
      <c r="C8405" t="s">
        <v>17709</v>
      </c>
      <c r="D8405">
        <v>18070507</v>
      </c>
      <c r="E8405" t="s">
        <v>3452</v>
      </c>
      <c r="F8405" t="s">
        <v>1363</v>
      </c>
      <c r="G8405" t="s">
        <v>1364</v>
      </c>
      <c r="H8405" s="3" t="s">
        <v>3619</v>
      </c>
      <c r="I8405">
        <v>2022</v>
      </c>
      <c r="J8405" s="15" t="s">
        <v>3620</v>
      </c>
      <c r="K8405">
        <v>2022</v>
      </c>
      <c r="L8405" t="s">
        <v>1367</v>
      </c>
      <c r="M8405" t="s">
        <v>17711</v>
      </c>
      <c r="N8405" t="s">
        <v>17712</v>
      </c>
      <c r="O8405" t="s">
        <v>1370</v>
      </c>
      <c r="P8405" t="s">
        <v>16451</v>
      </c>
      <c r="Q8405">
        <f t="shared" si="145"/>
        <v>3600</v>
      </c>
      <c r="R8405" t="s">
        <v>3345</v>
      </c>
      <c r="S8405" t="s">
        <v>3346</v>
      </c>
      <c r="T8405" t="s">
        <v>17713</v>
      </c>
      <c r="U8405" s="75">
        <v>3600</v>
      </c>
      <c r="V8405">
        <v>15</v>
      </c>
      <c r="W8405">
        <v>54000</v>
      </c>
      <c r="AH8405" s="16"/>
      <c r="AI8405" t="s">
        <v>1375</v>
      </c>
    </row>
    <row r="8406" spans="1:35" x14ac:dyDescent="0.25">
      <c r="A8406" t="s">
        <v>17724</v>
      </c>
      <c r="B8406" s="1">
        <v>76</v>
      </c>
      <c r="C8406" t="s">
        <v>17709</v>
      </c>
      <c r="D8406">
        <v>18070507</v>
      </c>
      <c r="E8406" t="s">
        <v>3452</v>
      </c>
      <c r="F8406" t="s">
        <v>1363</v>
      </c>
      <c r="G8406" t="s">
        <v>1364</v>
      </c>
      <c r="H8406" s="3" t="s">
        <v>3619</v>
      </c>
      <c r="I8406">
        <v>2022</v>
      </c>
      <c r="J8406" s="15" t="s">
        <v>3620</v>
      </c>
      <c r="K8406">
        <v>2022</v>
      </c>
      <c r="L8406" t="s">
        <v>1367</v>
      </c>
      <c r="M8406" t="s">
        <v>17711</v>
      </c>
      <c r="N8406" t="s">
        <v>17712</v>
      </c>
      <c r="O8406" t="s">
        <v>1370</v>
      </c>
      <c r="P8406" t="s">
        <v>16451</v>
      </c>
      <c r="Q8406">
        <f t="shared" si="145"/>
        <v>3600</v>
      </c>
      <c r="R8406" t="s">
        <v>1856</v>
      </c>
      <c r="S8406" t="s">
        <v>1857</v>
      </c>
      <c r="T8406" t="s">
        <v>17725</v>
      </c>
      <c r="U8406" s="75">
        <v>3600</v>
      </c>
      <c r="V8406">
        <v>25</v>
      </c>
      <c r="W8406">
        <v>90000</v>
      </c>
      <c r="AH8406" s="16"/>
      <c r="AI8406" t="s">
        <v>1375</v>
      </c>
    </row>
    <row r="8407" spans="1:35" x14ac:dyDescent="0.25">
      <c r="A8407" t="s">
        <v>17726</v>
      </c>
      <c r="B8407" s="1">
        <v>76</v>
      </c>
      <c r="C8407" t="s">
        <v>17709</v>
      </c>
      <c r="D8407">
        <v>18161227</v>
      </c>
      <c r="E8407" t="s">
        <v>11716</v>
      </c>
      <c r="F8407" t="s">
        <v>1363</v>
      </c>
      <c r="G8407" t="s">
        <v>1364</v>
      </c>
      <c r="H8407" s="3" t="s">
        <v>2720</v>
      </c>
      <c r="I8407">
        <v>2022</v>
      </c>
      <c r="J8407" s="15" t="s">
        <v>1804</v>
      </c>
      <c r="K8407">
        <v>2022</v>
      </c>
      <c r="L8407" t="s">
        <v>1367</v>
      </c>
      <c r="M8407" t="s">
        <v>17711</v>
      </c>
      <c r="N8407" t="s">
        <v>17712</v>
      </c>
      <c r="O8407" t="s">
        <v>1370</v>
      </c>
      <c r="P8407" t="s">
        <v>16451</v>
      </c>
      <c r="Q8407">
        <f t="shared" si="145"/>
        <v>200</v>
      </c>
      <c r="R8407" t="s">
        <v>3345</v>
      </c>
      <c r="S8407" t="s">
        <v>3346</v>
      </c>
      <c r="T8407" t="s">
        <v>17713</v>
      </c>
      <c r="U8407" s="75">
        <v>200</v>
      </c>
      <c r="V8407">
        <v>15</v>
      </c>
      <c r="W8407">
        <v>3000</v>
      </c>
      <c r="AH8407" s="16"/>
      <c r="AI8407" t="s">
        <v>1375</v>
      </c>
    </row>
    <row r="8408" spans="1:35" x14ac:dyDescent="0.25">
      <c r="A8408" t="s">
        <v>17727</v>
      </c>
      <c r="B8408" s="1">
        <v>76</v>
      </c>
      <c r="C8408" t="s">
        <v>17709</v>
      </c>
      <c r="D8408">
        <v>18161227</v>
      </c>
      <c r="E8408" t="s">
        <v>11716</v>
      </c>
      <c r="F8408" t="s">
        <v>1363</v>
      </c>
      <c r="G8408" t="s">
        <v>1364</v>
      </c>
      <c r="H8408" s="3" t="s">
        <v>2720</v>
      </c>
      <c r="I8408">
        <v>2022</v>
      </c>
      <c r="J8408" s="15" t="s">
        <v>1804</v>
      </c>
      <c r="K8408">
        <v>2022</v>
      </c>
      <c r="L8408" t="s">
        <v>1367</v>
      </c>
      <c r="M8408" t="s">
        <v>17711</v>
      </c>
      <c r="N8408" t="s">
        <v>17712</v>
      </c>
      <c r="O8408" t="s">
        <v>1370</v>
      </c>
      <c r="P8408" t="s">
        <v>16451</v>
      </c>
      <c r="Q8408">
        <f t="shared" si="145"/>
        <v>200</v>
      </c>
      <c r="R8408" t="s">
        <v>3262</v>
      </c>
      <c r="S8408" t="s">
        <v>3263</v>
      </c>
      <c r="T8408" t="s">
        <v>17717</v>
      </c>
      <c r="U8408" s="75">
        <v>200</v>
      </c>
      <c r="V8408">
        <v>24.49</v>
      </c>
      <c r="W8408">
        <v>4898</v>
      </c>
      <c r="AH8408" s="16"/>
      <c r="AI8408" t="s">
        <v>1375</v>
      </c>
    </row>
    <row r="8409" spans="1:35" x14ac:dyDescent="0.25">
      <c r="A8409" t="s">
        <v>17728</v>
      </c>
      <c r="B8409" s="1">
        <v>76</v>
      </c>
      <c r="C8409" t="s">
        <v>17709</v>
      </c>
      <c r="D8409">
        <v>18161227</v>
      </c>
      <c r="E8409" t="s">
        <v>11716</v>
      </c>
      <c r="F8409" t="s">
        <v>1363</v>
      </c>
      <c r="G8409" t="s">
        <v>1364</v>
      </c>
      <c r="H8409" s="3" t="s">
        <v>2720</v>
      </c>
      <c r="I8409">
        <v>2022</v>
      </c>
      <c r="J8409" s="15" t="s">
        <v>1804</v>
      </c>
      <c r="K8409">
        <v>2022</v>
      </c>
      <c r="L8409" t="s">
        <v>1367</v>
      </c>
      <c r="M8409" t="s">
        <v>17711</v>
      </c>
      <c r="N8409" t="s">
        <v>17712</v>
      </c>
      <c r="O8409" t="s">
        <v>1370</v>
      </c>
      <c r="P8409" t="s">
        <v>16451</v>
      </c>
      <c r="Q8409">
        <f t="shared" si="145"/>
        <v>200</v>
      </c>
      <c r="R8409" t="s">
        <v>1856</v>
      </c>
      <c r="S8409" t="s">
        <v>1857</v>
      </c>
      <c r="T8409" t="s">
        <v>17729</v>
      </c>
      <c r="U8409" s="75">
        <v>200</v>
      </c>
      <c r="V8409">
        <v>38</v>
      </c>
      <c r="W8409">
        <v>7600</v>
      </c>
      <c r="AH8409" s="16"/>
      <c r="AI8409" t="s">
        <v>1375</v>
      </c>
    </row>
    <row r="8410" spans="1:35" x14ac:dyDescent="0.25">
      <c r="A8410" t="s">
        <v>17730</v>
      </c>
      <c r="B8410" s="1">
        <v>76</v>
      </c>
      <c r="C8410" t="s">
        <v>17709</v>
      </c>
      <c r="D8410">
        <v>18130380</v>
      </c>
      <c r="E8410" t="s">
        <v>17731</v>
      </c>
      <c r="F8410" t="s">
        <v>1363</v>
      </c>
      <c r="G8410" t="s">
        <v>1364</v>
      </c>
      <c r="H8410" s="3" t="s">
        <v>2284</v>
      </c>
      <c r="I8410">
        <v>2022</v>
      </c>
      <c r="J8410" s="15" t="s">
        <v>4019</v>
      </c>
      <c r="K8410">
        <v>2022</v>
      </c>
      <c r="L8410" t="s">
        <v>1367</v>
      </c>
      <c r="M8410" t="s">
        <v>17719</v>
      </c>
      <c r="N8410" t="s">
        <v>17720</v>
      </c>
      <c r="O8410" t="s">
        <v>1370</v>
      </c>
      <c r="P8410" t="s">
        <v>8240</v>
      </c>
      <c r="Q8410">
        <f t="shared" si="145"/>
        <v>800</v>
      </c>
      <c r="R8410" t="s">
        <v>3345</v>
      </c>
      <c r="S8410" t="s">
        <v>3346</v>
      </c>
      <c r="T8410" t="s">
        <v>17713</v>
      </c>
      <c r="U8410" s="75">
        <v>800</v>
      </c>
      <c r="V8410">
        <v>15</v>
      </c>
      <c r="W8410">
        <v>12000</v>
      </c>
      <c r="AH8410" s="16"/>
      <c r="AI8410" t="s">
        <v>1375</v>
      </c>
    </row>
    <row r="8411" spans="1:35" x14ac:dyDescent="0.25">
      <c r="A8411" t="s">
        <v>17732</v>
      </c>
      <c r="B8411" s="1">
        <v>76</v>
      </c>
      <c r="C8411" t="s">
        <v>17709</v>
      </c>
      <c r="D8411">
        <v>18130380</v>
      </c>
      <c r="E8411" t="s">
        <v>17731</v>
      </c>
      <c r="F8411" t="s">
        <v>1363</v>
      </c>
      <c r="G8411" t="s">
        <v>1364</v>
      </c>
      <c r="H8411" s="3" t="s">
        <v>2284</v>
      </c>
      <c r="I8411">
        <v>2022</v>
      </c>
      <c r="J8411" s="15" t="s">
        <v>4019</v>
      </c>
      <c r="K8411">
        <v>2022</v>
      </c>
      <c r="L8411" t="s">
        <v>1367</v>
      </c>
      <c r="M8411" t="s">
        <v>17719</v>
      </c>
      <c r="N8411" t="s">
        <v>17720</v>
      </c>
      <c r="O8411" t="s">
        <v>1370</v>
      </c>
      <c r="P8411" t="s">
        <v>8240</v>
      </c>
      <c r="Q8411">
        <f t="shared" si="145"/>
        <v>800</v>
      </c>
      <c r="R8411" t="s">
        <v>3262</v>
      </c>
      <c r="S8411" t="s">
        <v>3263</v>
      </c>
      <c r="T8411" t="s">
        <v>17717</v>
      </c>
      <c r="U8411" s="75">
        <v>800</v>
      </c>
      <c r="V8411">
        <v>23</v>
      </c>
      <c r="W8411">
        <v>18400</v>
      </c>
      <c r="AH8411" s="16"/>
      <c r="AI8411" t="s">
        <v>1375</v>
      </c>
    </row>
    <row r="8412" spans="1:35" x14ac:dyDescent="0.25">
      <c r="A8412" t="s">
        <v>17733</v>
      </c>
      <c r="B8412" s="1">
        <v>76</v>
      </c>
      <c r="C8412" t="s">
        <v>17709</v>
      </c>
      <c r="D8412">
        <v>18130380</v>
      </c>
      <c r="E8412" t="s">
        <v>17731</v>
      </c>
      <c r="F8412" t="s">
        <v>1363</v>
      </c>
      <c r="G8412" t="s">
        <v>1364</v>
      </c>
      <c r="H8412" s="3" t="s">
        <v>2284</v>
      </c>
      <c r="I8412">
        <v>2022</v>
      </c>
      <c r="J8412" s="15" t="s">
        <v>4019</v>
      </c>
      <c r="K8412">
        <v>2022</v>
      </c>
      <c r="L8412" t="s">
        <v>1367</v>
      </c>
      <c r="M8412" t="s">
        <v>17719</v>
      </c>
      <c r="N8412" t="s">
        <v>17720</v>
      </c>
      <c r="O8412" t="s">
        <v>1370</v>
      </c>
      <c r="P8412" t="s">
        <v>8240</v>
      </c>
      <c r="Q8412">
        <f t="shared" si="145"/>
        <v>800</v>
      </c>
      <c r="R8412" t="s">
        <v>1856</v>
      </c>
      <c r="S8412" t="s">
        <v>1857</v>
      </c>
      <c r="T8412" t="s">
        <v>17734</v>
      </c>
      <c r="U8412" s="75">
        <v>800</v>
      </c>
      <c r="V8412">
        <v>34</v>
      </c>
      <c r="W8412">
        <v>27200</v>
      </c>
      <c r="AH8412" s="16"/>
      <c r="AI8412" t="s">
        <v>1375</v>
      </c>
    </row>
    <row r="8413" spans="1:35" x14ac:dyDescent="0.25">
      <c r="A8413" t="s">
        <v>17735</v>
      </c>
      <c r="B8413" s="1">
        <v>76</v>
      </c>
      <c r="C8413" t="s">
        <v>17709</v>
      </c>
      <c r="D8413">
        <v>18335799</v>
      </c>
      <c r="E8413" t="s">
        <v>17736</v>
      </c>
      <c r="F8413" t="s">
        <v>1363</v>
      </c>
      <c r="G8413" t="s">
        <v>1364</v>
      </c>
      <c r="H8413" s="3" t="s">
        <v>3284</v>
      </c>
      <c r="I8413">
        <v>2022</v>
      </c>
      <c r="J8413" s="15" t="s">
        <v>2723</v>
      </c>
      <c r="K8413">
        <v>2022</v>
      </c>
      <c r="L8413" t="s">
        <v>1367</v>
      </c>
      <c r="M8413" t="s">
        <v>17711</v>
      </c>
      <c r="N8413" t="s">
        <v>17712</v>
      </c>
      <c r="O8413" t="s">
        <v>1370</v>
      </c>
      <c r="P8413" t="s">
        <v>16451</v>
      </c>
      <c r="Q8413">
        <f t="shared" si="145"/>
        <v>6000</v>
      </c>
      <c r="R8413" t="s">
        <v>3345</v>
      </c>
      <c r="S8413" t="s">
        <v>3346</v>
      </c>
      <c r="T8413" t="s">
        <v>17713</v>
      </c>
      <c r="U8413" s="75">
        <v>6000</v>
      </c>
      <c r="V8413">
        <v>15</v>
      </c>
      <c r="W8413">
        <v>90000</v>
      </c>
      <c r="AH8413" s="16"/>
      <c r="AI8413" t="s">
        <v>1375</v>
      </c>
    </row>
    <row r="8414" spans="1:35" x14ac:dyDescent="0.25">
      <c r="A8414" t="s">
        <v>17737</v>
      </c>
      <c r="B8414" s="1">
        <v>77</v>
      </c>
      <c r="C8414" t="s">
        <v>17738</v>
      </c>
      <c r="D8414">
        <v>17385520</v>
      </c>
      <c r="E8414" t="s">
        <v>17739</v>
      </c>
      <c r="F8414" t="s">
        <v>1363</v>
      </c>
      <c r="G8414" t="s">
        <v>1364</v>
      </c>
      <c r="H8414" s="3" t="s">
        <v>1504</v>
      </c>
      <c r="I8414">
        <v>2022</v>
      </c>
      <c r="J8414" s="15" t="s">
        <v>1505</v>
      </c>
      <c r="K8414">
        <v>2022</v>
      </c>
      <c r="L8414" t="s">
        <v>1367</v>
      </c>
      <c r="M8414" t="s">
        <v>17740</v>
      </c>
      <c r="N8414" t="s">
        <v>17741</v>
      </c>
      <c r="O8414" t="s">
        <v>1370</v>
      </c>
      <c r="P8414" t="s">
        <v>11218</v>
      </c>
      <c r="Q8414">
        <f t="shared" si="145"/>
        <v>250</v>
      </c>
      <c r="R8414" t="s">
        <v>17742</v>
      </c>
      <c r="S8414" t="s">
        <v>16619</v>
      </c>
      <c r="T8414" t="s">
        <v>17740</v>
      </c>
      <c r="U8414" s="75">
        <v>250</v>
      </c>
      <c r="V8414">
        <v>27.75</v>
      </c>
      <c r="W8414">
        <v>6937.5</v>
      </c>
      <c r="AH8414" s="16"/>
      <c r="AI8414" t="s">
        <v>1375</v>
      </c>
    </row>
    <row r="8415" spans="1:35" x14ac:dyDescent="0.25">
      <c r="A8415" t="s">
        <v>17743</v>
      </c>
      <c r="B8415" s="1">
        <v>77</v>
      </c>
      <c r="C8415" t="s">
        <v>17738</v>
      </c>
      <c r="D8415">
        <v>17385520</v>
      </c>
      <c r="E8415" t="s">
        <v>17739</v>
      </c>
      <c r="F8415" t="s">
        <v>1363</v>
      </c>
      <c r="G8415" t="s">
        <v>1364</v>
      </c>
      <c r="H8415" s="3" t="s">
        <v>1504</v>
      </c>
      <c r="I8415">
        <v>2022</v>
      </c>
      <c r="J8415" s="15" t="s">
        <v>1505</v>
      </c>
      <c r="K8415">
        <v>2022</v>
      </c>
      <c r="L8415" t="s">
        <v>1367</v>
      </c>
      <c r="M8415" t="s">
        <v>17740</v>
      </c>
      <c r="N8415" t="s">
        <v>17741</v>
      </c>
      <c r="O8415" t="s">
        <v>1370</v>
      </c>
      <c r="P8415" t="s">
        <v>11218</v>
      </c>
      <c r="Q8415">
        <f t="shared" si="145"/>
        <v>250</v>
      </c>
      <c r="R8415" t="s">
        <v>1856</v>
      </c>
      <c r="S8415" t="s">
        <v>1857</v>
      </c>
      <c r="T8415" t="s">
        <v>17744</v>
      </c>
      <c r="U8415" s="75">
        <v>250</v>
      </c>
      <c r="V8415">
        <v>35</v>
      </c>
      <c r="W8415">
        <v>8750</v>
      </c>
      <c r="AH8415" s="16"/>
      <c r="AI8415" t="s">
        <v>1375</v>
      </c>
    </row>
    <row r="8416" spans="1:35" x14ac:dyDescent="0.25">
      <c r="A8416" t="s">
        <v>17745</v>
      </c>
      <c r="B8416" s="1">
        <v>77</v>
      </c>
      <c r="C8416" t="s">
        <v>17738</v>
      </c>
      <c r="D8416">
        <v>17416442</v>
      </c>
      <c r="E8416" t="s">
        <v>17746</v>
      </c>
      <c r="F8416" t="s">
        <v>1363</v>
      </c>
      <c r="G8416" t="s">
        <v>1364</v>
      </c>
      <c r="H8416" s="3" t="s">
        <v>3612</v>
      </c>
      <c r="I8416">
        <v>2022</v>
      </c>
      <c r="J8416" s="15" t="s">
        <v>8155</v>
      </c>
      <c r="K8416">
        <v>2022</v>
      </c>
      <c r="L8416" t="s">
        <v>1367</v>
      </c>
      <c r="M8416" t="s">
        <v>17747</v>
      </c>
      <c r="N8416" t="s">
        <v>17748</v>
      </c>
      <c r="O8416" t="s">
        <v>1370</v>
      </c>
      <c r="P8416" t="s">
        <v>11218</v>
      </c>
      <c r="Q8416">
        <f t="shared" si="145"/>
        <v>400</v>
      </c>
      <c r="R8416" t="s">
        <v>17749</v>
      </c>
      <c r="S8416" t="s">
        <v>17750</v>
      </c>
      <c r="T8416" t="s">
        <v>17751</v>
      </c>
      <c r="U8416" s="75">
        <v>400</v>
      </c>
      <c r="V8416">
        <v>21</v>
      </c>
      <c r="W8416">
        <v>8400</v>
      </c>
      <c r="AH8416" s="16"/>
      <c r="AI8416" t="s">
        <v>1375</v>
      </c>
    </row>
    <row r="8417" spans="1:35" x14ac:dyDescent="0.25">
      <c r="A8417" t="s">
        <v>17752</v>
      </c>
      <c r="B8417" s="1">
        <v>77</v>
      </c>
      <c r="C8417" t="s">
        <v>17738</v>
      </c>
      <c r="D8417">
        <v>17416442</v>
      </c>
      <c r="E8417" t="s">
        <v>17746</v>
      </c>
      <c r="F8417" t="s">
        <v>1363</v>
      </c>
      <c r="G8417" t="s">
        <v>1364</v>
      </c>
      <c r="H8417" s="3" t="s">
        <v>3612</v>
      </c>
      <c r="I8417">
        <v>2022</v>
      </c>
      <c r="J8417" s="15" t="s">
        <v>8155</v>
      </c>
      <c r="K8417">
        <v>2022</v>
      </c>
      <c r="L8417" t="s">
        <v>1367</v>
      </c>
      <c r="M8417" t="s">
        <v>17747</v>
      </c>
      <c r="N8417" t="s">
        <v>17748</v>
      </c>
      <c r="O8417" t="s">
        <v>1370</v>
      </c>
      <c r="P8417" t="s">
        <v>11218</v>
      </c>
      <c r="Q8417">
        <f t="shared" si="145"/>
        <v>400</v>
      </c>
      <c r="R8417" t="s">
        <v>1856</v>
      </c>
      <c r="S8417" t="s">
        <v>1857</v>
      </c>
      <c r="T8417" t="s">
        <v>17753</v>
      </c>
      <c r="U8417" s="75">
        <v>400</v>
      </c>
      <c r="V8417">
        <v>32</v>
      </c>
      <c r="W8417">
        <v>12800</v>
      </c>
      <c r="AH8417" s="16"/>
      <c r="AI8417" t="s">
        <v>1375</v>
      </c>
    </row>
    <row r="8418" spans="1:35" x14ac:dyDescent="0.25">
      <c r="A8418" t="s">
        <v>17754</v>
      </c>
      <c r="B8418" s="1">
        <v>77</v>
      </c>
      <c r="C8418" t="s">
        <v>17738</v>
      </c>
      <c r="D8418">
        <v>17530601</v>
      </c>
      <c r="E8418" t="s">
        <v>17755</v>
      </c>
      <c r="F8418" t="s">
        <v>1363</v>
      </c>
      <c r="G8418" t="s">
        <v>1364</v>
      </c>
      <c r="H8418" s="3" t="s">
        <v>3274</v>
      </c>
      <c r="I8418">
        <v>2022</v>
      </c>
      <c r="J8418" s="15" t="s">
        <v>3275</v>
      </c>
      <c r="K8418">
        <v>2022</v>
      </c>
      <c r="L8418" t="s">
        <v>1367</v>
      </c>
      <c r="M8418" t="s">
        <v>17740</v>
      </c>
      <c r="N8418" t="s">
        <v>17741</v>
      </c>
      <c r="O8418" t="s">
        <v>1370</v>
      </c>
      <c r="P8418" t="s">
        <v>11218</v>
      </c>
      <c r="Q8418">
        <f t="shared" si="145"/>
        <v>23</v>
      </c>
      <c r="R8418" t="s">
        <v>17749</v>
      </c>
      <c r="S8418" t="s">
        <v>17750</v>
      </c>
      <c r="T8418" t="s">
        <v>17751</v>
      </c>
      <c r="U8418" s="75">
        <v>23</v>
      </c>
      <c r="V8418">
        <v>21</v>
      </c>
      <c r="W8418">
        <v>483</v>
      </c>
      <c r="AH8418" s="16"/>
      <c r="AI8418" t="s">
        <v>1375</v>
      </c>
    </row>
    <row r="8419" spans="1:35" x14ac:dyDescent="0.25">
      <c r="A8419" t="s">
        <v>17756</v>
      </c>
      <c r="B8419" s="1">
        <v>77</v>
      </c>
      <c r="C8419" t="s">
        <v>17738</v>
      </c>
      <c r="D8419">
        <v>17530601</v>
      </c>
      <c r="E8419" t="s">
        <v>17755</v>
      </c>
      <c r="F8419" t="s">
        <v>1363</v>
      </c>
      <c r="G8419" t="s">
        <v>1364</v>
      </c>
      <c r="H8419" s="3" t="s">
        <v>3274</v>
      </c>
      <c r="I8419">
        <v>2022</v>
      </c>
      <c r="J8419" s="15" t="s">
        <v>3275</v>
      </c>
      <c r="K8419">
        <v>2022</v>
      </c>
      <c r="L8419" t="s">
        <v>1367</v>
      </c>
      <c r="M8419" t="s">
        <v>17740</v>
      </c>
      <c r="N8419" t="s">
        <v>17741</v>
      </c>
      <c r="O8419" t="s">
        <v>1370</v>
      </c>
      <c r="P8419" t="s">
        <v>11218</v>
      </c>
      <c r="Q8419">
        <f t="shared" si="145"/>
        <v>23</v>
      </c>
      <c r="R8419" t="s">
        <v>1856</v>
      </c>
      <c r="S8419" t="s">
        <v>1857</v>
      </c>
      <c r="T8419" t="s">
        <v>17757</v>
      </c>
      <c r="U8419" s="75">
        <v>23</v>
      </c>
      <c r="V8419">
        <v>35</v>
      </c>
      <c r="W8419">
        <v>805</v>
      </c>
      <c r="AH8419" s="16"/>
      <c r="AI8419" t="s">
        <v>1375</v>
      </c>
    </row>
    <row r="8420" spans="1:35" x14ac:dyDescent="0.25">
      <c r="A8420" t="s">
        <v>17758</v>
      </c>
      <c r="B8420" s="1">
        <v>77</v>
      </c>
      <c r="C8420" t="s">
        <v>17738</v>
      </c>
      <c r="D8420">
        <v>18034438</v>
      </c>
      <c r="E8420" t="s">
        <v>16753</v>
      </c>
      <c r="F8420" t="s">
        <v>1363</v>
      </c>
      <c r="G8420" t="s">
        <v>1364</v>
      </c>
      <c r="H8420" s="3" t="s">
        <v>2262</v>
      </c>
      <c r="I8420">
        <v>2022</v>
      </c>
      <c r="J8420" s="15" t="s">
        <v>2717</v>
      </c>
      <c r="K8420">
        <v>2022</v>
      </c>
      <c r="L8420" t="s">
        <v>1367</v>
      </c>
      <c r="M8420" t="s">
        <v>17740</v>
      </c>
      <c r="N8420" t="s">
        <v>17741</v>
      </c>
      <c r="O8420" t="s">
        <v>1370</v>
      </c>
      <c r="P8420" t="s">
        <v>11218</v>
      </c>
      <c r="Q8420">
        <f t="shared" si="145"/>
        <v>250</v>
      </c>
      <c r="R8420" t="s">
        <v>3262</v>
      </c>
      <c r="S8420" t="s">
        <v>3263</v>
      </c>
      <c r="T8420" t="s">
        <v>17759</v>
      </c>
      <c r="U8420" s="75">
        <v>250</v>
      </c>
      <c r="V8420">
        <v>32</v>
      </c>
      <c r="W8420">
        <v>8000</v>
      </c>
      <c r="AH8420" s="16"/>
      <c r="AI8420" t="s">
        <v>1375</v>
      </c>
    </row>
    <row r="8421" spans="1:35" x14ac:dyDescent="0.25">
      <c r="A8421" t="s">
        <v>17760</v>
      </c>
      <c r="B8421" s="1">
        <v>77</v>
      </c>
      <c r="C8421" t="s">
        <v>17738</v>
      </c>
      <c r="D8421">
        <v>18066763</v>
      </c>
      <c r="E8421" t="s">
        <v>17761</v>
      </c>
      <c r="F8421" t="s">
        <v>1363</v>
      </c>
      <c r="G8421" t="s">
        <v>1364</v>
      </c>
      <c r="H8421" s="3" t="s">
        <v>3619</v>
      </c>
      <c r="I8421">
        <v>2022</v>
      </c>
      <c r="J8421" s="15" t="s">
        <v>3620</v>
      </c>
      <c r="K8421">
        <v>2022</v>
      </c>
      <c r="L8421" t="s">
        <v>1367</v>
      </c>
      <c r="M8421" t="s">
        <v>17740</v>
      </c>
      <c r="N8421" t="s">
        <v>17741</v>
      </c>
      <c r="O8421" t="s">
        <v>1370</v>
      </c>
      <c r="P8421" t="s">
        <v>11218</v>
      </c>
      <c r="Q8421">
        <f t="shared" si="145"/>
        <v>400</v>
      </c>
      <c r="R8421" t="s">
        <v>17742</v>
      </c>
      <c r="S8421" t="s">
        <v>16619</v>
      </c>
      <c r="T8421" t="s">
        <v>17762</v>
      </c>
      <c r="U8421" s="75">
        <v>400</v>
      </c>
      <c r="V8421">
        <v>20.85</v>
      </c>
      <c r="W8421">
        <v>8340</v>
      </c>
      <c r="AH8421" s="16"/>
      <c r="AI8421" t="s">
        <v>1375</v>
      </c>
    </row>
    <row r="8422" spans="1:35" x14ac:dyDescent="0.25">
      <c r="A8422" t="s">
        <v>17763</v>
      </c>
      <c r="B8422" s="1">
        <v>77</v>
      </c>
      <c r="C8422" t="s">
        <v>17738</v>
      </c>
      <c r="D8422">
        <v>18066763</v>
      </c>
      <c r="E8422" t="s">
        <v>17761</v>
      </c>
      <c r="F8422" t="s">
        <v>1363</v>
      </c>
      <c r="G8422" t="s">
        <v>1364</v>
      </c>
      <c r="H8422" s="3" t="s">
        <v>3619</v>
      </c>
      <c r="I8422">
        <v>2022</v>
      </c>
      <c r="J8422" s="15" t="s">
        <v>3620</v>
      </c>
      <c r="K8422">
        <v>2022</v>
      </c>
      <c r="L8422" t="s">
        <v>1367</v>
      </c>
      <c r="M8422" t="s">
        <v>17740</v>
      </c>
      <c r="N8422" t="s">
        <v>17741</v>
      </c>
      <c r="O8422" t="s">
        <v>1370</v>
      </c>
      <c r="P8422" t="s">
        <v>11218</v>
      </c>
      <c r="Q8422">
        <f t="shared" si="145"/>
        <v>400</v>
      </c>
      <c r="R8422" t="s">
        <v>17749</v>
      </c>
      <c r="S8422" t="s">
        <v>17750</v>
      </c>
      <c r="T8422" t="s">
        <v>17764</v>
      </c>
      <c r="U8422" s="75">
        <v>400</v>
      </c>
      <c r="V8422">
        <v>21</v>
      </c>
      <c r="W8422">
        <v>8400</v>
      </c>
      <c r="AH8422" s="16"/>
      <c r="AI8422" t="s">
        <v>1375</v>
      </c>
    </row>
    <row r="8423" spans="1:35" x14ac:dyDescent="0.25">
      <c r="A8423" t="s">
        <v>17765</v>
      </c>
      <c r="B8423" s="1">
        <v>77</v>
      </c>
      <c r="C8423" t="s">
        <v>17738</v>
      </c>
      <c r="D8423">
        <v>18066763</v>
      </c>
      <c r="E8423" t="s">
        <v>17761</v>
      </c>
      <c r="F8423" t="s">
        <v>1363</v>
      </c>
      <c r="G8423" t="s">
        <v>1364</v>
      </c>
      <c r="H8423" s="3" t="s">
        <v>3619</v>
      </c>
      <c r="I8423">
        <v>2022</v>
      </c>
      <c r="J8423" s="15" t="s">
        <v>3620</v>
      </c>
      <c r="K8423">
        <v>2022</v>
      </c>
      <c r="L8423" t="s">
        <v>1367</v>
      </c>
      <c r="M8423" t="s">
        <v>17740</v>
      </c>
      <c r="N8423" t="s">
        <v>17741</v>
      </c>
      <c r="O8423" t="s">
        <v>1370</v>
      </c>
      <c r="P8423" t="s">
        <v>11218</v>
      </c>
      <c r="Q8423">
        <f t="shared" si="145"/>
        <v>400</v>
      </c>
      <c r="R8423" t="s">
        <v>1856</v>
      </c>
      <c r="S8423" t="s">
        <v>1857</v>
      </c>
      <c r="T8423" t="s">
        <v>17766</v>
      </c>
      <c r="U8423" s="75">
        <v>400</v>
      </c>
      <c r="V8423">
        <v>30</v>
      </c>
      <c r="W8423">
        <v>12000</v>
      </c>
      <c r="AH8423" s="16"/>
      <c r="AI8423" t="s">
        <v>1375</v>
      </c>
    </row>
    <row r="8424" spans="1:35" x14ac:dyDescent="0.25">
      <c r="A8424" t="s">
        <v>17767</v>
      </c>
      <c r="B8424" s="1">
        <v>77</v>
      </c>
      <c r="C8424" t="s">
        <v>17738</v>
      </c>
      <c r="D8424">
        <v>18117880</v>
      </c>
      <c r="E8424" t="s">
        <v>17768</v>
      </c>
      <c r="F8424" t="s">
        <v>1363</v>
      </c>
      <c r="G8424" t="s">
        <v>1364</v>
      </c>
      <c r="H8424" s="3" t="s">
        <v>3278</v>
      </c>
      <c r="I8424">
        <v>2022</v>
      </c>
      <c r="J8424" s="15" t="s">
        <v>3279</v>
      </c>
      <c r="K8424">
        <v>2022</v>
      </c>
      <c r="L8424" t="s">
        <v>1367</v>
      </c>
      <c r="M8424" t="s">
        <v>17747</v>
      </c>
      <c r="N8424" t="s">
        <v>17748</v>
      </c>
      <c r="O8424" t="s">
        <v>1370</v>
      </c>
      <c r="P8424" t="s">
        <v>11218</v>
      </c>
      <c r="Q8424">
        <f t="shared" si="145"/>
        <v>400</v>
      </c>
      <c r="R8424" t="s">
        <v>17742</v>
      </c>
      <c r="S8424" t="s">
        <v>16619</v>
      </c>
      <c r="T8424" t="s">
        <v>17769</v>
      </c>
      <c r="U8424" s="75">
        <v>400</v>
      </c>
      <c r="V8424">
        <v>26</v>
      </c>
      <c r="W8424">
        <v>10400</v>
      </c>
      <c r="AH8424" s="16"/>
      <c r="AI8424" t="s">
        <v>1375</v>
      </c>
    </row>
    <row r="8425" spans="1:35" x14ac:dyDescent="0.25">
      <c r="A8425" t="s">
        <v>17770</v>
      </c>
      <c r="B8425" s="1">
        <v>77</v>
      </c>
      <c r="C8425" t="s">
        <v>17738</v>
      </c>
      <c r="D8425">
        <v>18117880</v>
      </c>
      <c r="E8425" t="s">
        <v>17768</v>
      </c>
      <c r="F8425" t="s">
        <v>1363</v>
      </c>
      <c r="G8425" t="s">
        <v>1364</v>
      </c>
      <c r="H8425" s="3" t="s">
        <v>3278</v>
      </c>
      <c r="I8425">
        <v>2022</v>
      </c>
      <c r="J8425" s="15" t="s">
        <v>3279</v>
      </c>
      <c r="K8425">
        <v>2022</v>
      </c>
      <c r="L8425" t="s">
        <v>1367</v>
      </c>
      <c r="M8425" t="s">
        <v>17747</v>
      </c>
      <c r="N8425" t="s">
        <v>17748</v>
      </c>
      <c r="O8425" t="s">
        <v>1370</v>
      </c>
      <c r="P8425" t="s">
        <v>11218</v>
      </c>
      <c r="Q8425">
        <f t="shared" si="145"/>
        <v>400</v>
      </c>
      <c r="R8425" t="s">
        <v>1856</v>
      </c>
      <c r="S8425" t="s">
        <v>1857</v>
      </c>
      <c r="T8425" t="s">
        <v>17753</v>
      </c>
      <c r="U8425" s="75">
        <v>400</v>
      </c>
      <c r="V8425">
        <v>29</v>
      </c>
      <c r="W8425">
        <v>11600</v>
      </c>
      <c r="AH8425" s="16"/>
      <c r="AI8425" t="s">
        <v>1375</v>
      </c>
    </row>
    <row r="8426" spans="1:35" x14ac:dyDescent="0.25">
      <c r="A8426" t="s">
        <v>17771</v>
      </c>
      <c r="B8426" s="1">
        <v>77</v>
      </c>
      <c r="C8426" t="s">
        <v>17738</v>
      </c>
      <c r="D8426">
        <v>18117880</v>
      </c>
      <c r="E8426" t="s">
        <v>17768</v>
      </c>
      <c r="F8426" t="s">
        <v>1363</v>
      </c>
      <c r="G8426" t="s">
        <v>1364</v>
      </c>
      <c r="H8426" s="3" t="s">
        <v>3278</v>
      </c>
      <c r="I8426">
        <v>2022</v>
      </c>
      <c r="J8426" s="15" t="s">
        <v>3279</v>
      </c>
      <c r="K8426">
        <v>2022</v>
      </c>
      <c r="L8426" t="s">
        <v>1367</v>
      </c>
      <c r="M8426" t="s">
        <v>17747</v>
      </c>
      <c r="N8426" t="s">
        <v>17748</v>
      </c>
      <c r="O8426" t="s">
        <v>1370</v>
      </c>
      <c r="P8426" t="s">
        <v>11218</v>
      </c>
      <c r="Q8426">
        <f t="shared" si="145"/>
        <v>400</v>
      </c>
      <c r="R8426" t="s">
        <v>3262</v>
      </c>
      <c r="S8426" t="s">
        <v>3263</v>
      </c>
      <c r="T8426" t="s">
        <v>17772</v>
      </c>
      <c r="U8426" s="75">
        <v>400</v>
      </c>
      <c r="V8426">
        <v>33</v>
      </c>
      <c r="W8426">
        <v>13200</v>
      </c>
      <c r="AH8426" s="16"/>
      <c r="AI8426" t="s">
        <v>1375</v>
      </c>
    </row>
    <row r="8427" spans="1:35" x14ac:dyDescent="0.25">
      <c r="A8427" t="s">
        <v>17773</v>
      </c>
      <c r="B8427" s="1">
        <v>77</v>
      </c>
      <c r="C8427" t="s">
        <v>17738</v>
      </c>
      <c r="D8427">
        <v>18152309</v>
      </c>
      <c r="E8427" t="s">
        <v>17774</v>
      </c>
      <c r="F8427" t="s">
        <v>1363</v>
      </c>
      <c r="G8427" t="s">
        <v>1364</v>
      </c>
      <c r="H8427" s="3" t="s">
        <v>2720</v>
      </c>
      <c r="I8427">
        <v>2022</v>
      </c>
      <c r="J8427" s="15" t="s">
        <v>1804</v>
      </c>
      <c r="K8427">
        <v>2022</v>
      </c>
      <c r="L8427" t="s">
        <v>1367</v>
      </c>
      <c r="M8427" t="s">
        <v>17747</v>
      </c>
      <c r="N8427" t="s">
        <v>17748</v>
      </c>
      <c r="O8427" t="s">
        <v>1370</v>
      </c>
      <c r="P8427" t="s">
        <v>11218</v>
      </c>
      <c r="Q8427">
        <f t="shared" si="145"/>
        <v>100</v>
      </c>
      <c r="R8427" t="s">
        <v>1856</v>
      </c>
      <c r="S8427" t="s">
        <v>1857</v>
      </c>
      <c r="T8427" t="s">
        <v>17775</v>
      </c>
      <c r="U8427" s="75">
        <v>100</v>
      </c>
      <c r="V8427">
        <v>30</v>
      </c>
      <c r="W8427">
        <v>3000</v>
      </c>
      <c r="AH8427" s="16"/>
      <c r="AI8427" t="s">
        <v>1375</v>
      </c>
    </row>
    <row r="8428" spans="1:35" x14ac:dyDescent="0.25">
      <c r="A8428" t="s">
        <v>17776</v>
      </c>
      <c r="B8428" s="1">
        <v>77</v>
      </c>
      <c r="C8428" t="s">
        <v>17738</v>
      </c>
      <c r="D8428">
        <v>18152309</v>
      </c>
      <c r="E8428" t="s">
        <v>17774</v>
      </c>
      <c r="F8428" t="s">
        <v>1363</v>
      </c>
      <c r="G8428" t="s">
        <v>1364</v>
      </c>
      <c r="H8428" s="3" t="s">
        <v>2720</v>
      </c>
      <c r="I8428">
        <v>2022</v>
      </c>
      <c r="J8428" s="15" t="s">
        <v>1804</v>
      </c>
      <c r="K8428">
        <v>2022</v>
      </c>
      <c r="L8428" t="s">
        <v>1367</v>
      </c>
      <c r="M8428" t="s">
        <v>17747</v>
      </c>
      <c r="N8428" t="s">
        <v>17748</v>
      </c>
      <c r="O8428" t="s">
        <v>1370</v>
      </c>
      <c r="P8428" t="s">
        <v>11218</v>
      </c>
      <c r="Q8428">
        <f t="shared" si="145"/>
        <v>100</v>
      </c>
      <c r="R8428" t="s">
        <v>17742</v>
      </c>
      <c r="S8428" t="s">
        <v>16619</v>
      </c>
      <c r="T8428" t="s">
        <v>17769</v>
      </c>
      <c r="U8428" s="75">
        <v>100</v>
      </c>
      <c r="V8428">
        <v>30</v>
      </c>
      <c r="W8428">
        <v>3000</v>
      </c>
      <c r="AH8428" s="16"/>
      <c r="AI8428" t="s">
        <v>1375</v>
      </c>
    </row>
    <row r="8429" spans="1:35" x14ac:dyDescent="0.25">
      <c r="A8429" t="s">
        <v>17777</v>
      </c>
      <c r="B8429" s="1">
        <v>77</v>
      </c>
      <c r="C8429" t="s">
        <v>17738</v>
      </c>
      <c r="D8429">
        <v>18152309</v>
      </c>
      <c r="E8429" t="s">
        <v>17774</v>
      </c>
      <c r="F8429" t="s">
        <v>1363</v>
      </c>
      <c r="G8429" t="s">
        <v>1364</v>
      </c>
      <c r="H8429" s="3" t="s">
        <v>2720</v>
      </c>
      <c r="I8429">
        <v>2022</v>
      </c>
      <c r="J8429" s="15" t="s">
        <v>1804</v>
      </c>
      <c r="K8429">
        <v>2022</v>
      </c>
      <c r="L8429" t="s">
        <v>1367</v>
      </c>
      <c r="M8429" t="s">
        <v>17747</v>
      </c>
      <c r="N8429" t="s">
        <v>17748</v>
      </c>
      <c r="O8429" t="s">
        <v>1370</v>
      </c>
      <c r="P8429" t="s">
        <v>11218</v>
      </c>
      <c r="Q8429">
        <f t="shared" si="145"/>
        <v>100</v>
      </c>
      <c r="R8429" t="s">
        <v>3262</v>
      </c>
      <c r="S8429" t="s">
        <v>3263</v>
      </c>
      <c r="T8429" t="s">
        <v>17778</v>
      </c>
      <c r="U8429" s="75">
        <v>100</v>
      </c>
      <c r="V8429">
        <v>33</v>
      </c>
      <c r="W8429">
        <v>3300</v>
      </c>
      <c r="AH8429" s="16"/>
      <c r="AI8429" t="s">
        <v>1375</v>
      </c>
    </row>
    <row r="8430" spans="1:35" x14ac:dyDescent="0.25">
      <c r="A8430" t="s">
        <v>17779</v>
      </c>
      <c r="B8430" s="1">
        <v>77</v>
      </c>
      <c r="C8430" t="s">
        <v>17738</v>
      </c>
      <c r="D8430">
        <v>18115020</v>
      </c>
      <c r="E8430" t="s">
        <v>13929</v>
      </c>
      <c r="F8430" t="s">
        <v>1363</v>
      </c>
      <c r="G8430" t="s">
        <v>1364</v>
      </c>
      <c r="H8430" s="3" t="s">
        <v>3278</v>
      </c>
      <c r="I8430">
        <v>2022</v>
      </c>
      <c r="J8430" s="15" t="s">
        <v>3279</v>
      </c>
      <c r="K8430">
        <v>2022</v>
      </c>
      <c r="L8430" t="s">
        <v>1367</v>
      </c>
      <c r="M8430" t="s">
        <v>17740</v>
      </c>
      <c r="N8430" t="s">
        <v>17741</v>
      </c>
      <c r="O8430" t="s">
        <v>1370</v>
      </c>
      <c r="P8430" t="s">
        <v>11218</v>
      </c>
      <c r="Q8430">
        <f t="shared" si="145"/>
        <v>248</v>
      </c>
      <c r="R8430" t="s">
        <v>1856</v>
      </c>
      <c r="S8430" t="s">
        <v>1857</v>
      </c>
      <c r="T8430" t="s">
        <v>17757</v>
      </c>
      <c r="U8430" s="75">
        <v>248</v>
      </c>
      <c r="V8430">
        <v>30</v>
      </c>
      <c r="W8430">
        <v>7440</v>
      </c>
      <c r="AH8430" s="16"/>
      <c r="AI8430" t="s">
        <v>1375</v>
      </c>
    </row>
    <row r="8431" spans="1:35" x14ac:dyDescent="0.25">
      <c r="A8431" t="s">
        <v>17780</v>
      </c>
      <c r="B8431" s="1">
        <v>77</v>
      </c>
      <c r="C8431" t="s">
        <v>17738</v>
      </c>
      <c r="D8431">
        <v>18115020</v>
      </c>
      <c r="E8431" t="s">
        <v>13929</v>
      </c>
      <c r="F8431" t="s">
        <v>1363</v>
      </c>
      <c r="G8431" t="s">
        <v>1364</v>
      </c>
      <c r="H8431" s="3" t="s">
        <v>3278</v>
      </c>
      <c r="I8431">
        <v>2022</v>
      </c>
      <c r="J8431" s="15" t="s">
        <v>3279</v>
      </c>
      <c r="K8431">
        <v>2022</v>
      </c>
      <c r="L8431" t="s">
        <v>1367</v>
      </c>
      <c r="M8431" t="s">
        <v>17740</v>
      </c>
      <c r="N8431" t="s">
        <v>17741</v>
      </c>
      <c r="O8431" t="s">
        <v>1370</v>
      </c>
      <c r="P8431" t="s">
        <v>11218</v>
      </c>
      <c r="Q8431">
        <f t="shared" si="145"/>
        <v>248</v>
      </c>
      <c r="R8431" t="s">
        <v>3262</v>
      </c>
      <c r="S8431" t="s">
        <v>3263</v>
      </c>
      <c r="T8431" t="s">
        <v>17759</v>
      </c>
      <c r="U8431" s="75">
        <v>248</v>
      </c>
      <c r="V8431">
        <v>33</v>
      </c>
      <c r="W8431">
        <v>8184</v>
      </c>
      <c r="AH8431" s="16"/>
      <c r="AI8431" t="s">
        <v>1375</v>
      </c>
    </row>
    <row r="8432" spans="1:35" x14ac:dyDescent="0.25">
      <c r="A8432" t="s">
        <v>17781</v>
      </c>
      <c r="B8432" s="1">
        <v>77</v>
      </c>
      <c r="C8432" t="s">
        <v>17738</v>
      </c>
      <c r="D8432">
        <v>18219888</v>
      </c>
      <c r="E8432" t="s">
        <v>3452</v>
      </c>
      <c r="F8432" t="s">
        <v>1363</v>
      </c>
      <c r="G8432" t="s">
        <v>1364</v>
      </c>
      <c r="H8432" s="3" t="s">
        <v>4211</v>
      </c>
      <c r="I8432">
        <v>2022</v>
      </c>
      <c r="J8432" s="15" t="s">
        <v>4212</v>
      </c>
      <c r="K8432">
        <v>2022</v>
      </c>
      <c r="L8432" t="s">
        <v>1367</v>
      </c>
      <c r="M8432" t="s">
        <v>17747</v>
      </c>
      <c r="N8432" t="s">
        <v>17748</v>
      </c>
      <c r="O8432" t="s">
        <v>1370</v>
      </c>
      <c r="P8432" t="s">
        <v>11218</v>
      </c>
      <c r="Q8432">
        <f t="shared" si="145"/>
        <v>150</v>
      </c>
      <c r="R8432" t="s">
        <v>1856</v>
      </c>
      <c r="S8432" t="s">
        <v>1857</v>
      </c>
      <c r="T8432" t="s">
        <v>17753</v>
      </c>
      <c r="U8432" s="75">
        <v>150</v>
      </c>
      <c r="V8432">
        <v>26.75</v>
      </c>
      <c r="W8432">
        <v>4012.5</v>
      </c>
      <c r="AH8432" s="16"/>
      <c r="AI8432" t="s">
        <v>1375</v>
      </c>
    </row>
    <row r="8433" spans="1:35" x14ac:dyDescent="0.25">
      <c r="A8433" t="s">
        <v>17782</v>
      </c>
      <c r="B8433" s="1">
        <v>77</v>
      </c>
      <c r="C8433" t="s">
        <v>17738</v>
      </c>
      <c r="D8433">
        <v>18219888</v>
      </c>
      <c r="E8433" t="s">
        <v>3452</v>
      </c>
      <c r="F8433" t="s">
        <v>1363</v>
      </c>
      <c r="G8433" t="s">
        <v>1364</v>
      </c>
      <c r="H8433" s="3" t="s">
        <v>4211</v>
      </c>
      <c r="I8433">
        <v>2022</v>
      </c>
      <c r="J8433" s="15" t="s">
        <v>4212</v>
      </c>
      <c r="K8433">
        <v>2022</v>
      </c>
      <c r="L8433" t="s">
        <v>1367</v>
      </c>
      <c r="M8433" t="s">
        <v>17747</v>
      </c>
      <c r="N8433" t="s">
        <v>17748</v>
      </c>
      <c r="O8433" t="s">
        <v>1370</v>
      </c>
      <c r="P8433" t="s">
        <v>11218</v>
      </c>
      <c r="Q8433">
        <f t="shared" si="145"/>
        <v>150</v>
      </c>
      <c r="R8433" t="s">
        <v>17742</v>
      </c>
      <c r="S8433" t="s">
        <v>16619</v>
      </c>
      <c r="T8433" t="s">
        <v>17783</v>
      </c>
      <c r="U8433" s="75">
        <v>150</v>
      </c>
      <c r="V8433">
        <v>27</v>
      </c>
      <c r="W8433">
        <v>4050</v>
      </c>
      <c r="AH8433" s="16"/>
      <c r="AI8433" t="s">
        <v>1375</v>
      </c>
    </row>
    <row r="8434" spans="1:35" x14ac:dyDescent="0.25">
      <c r="A8434" t="s">
        <v>17784</v>
      </c>
      <c r="B8434" s="1">
        <v>77</v>
      </c>
      <c r="C8434" t="s">
        <v>17738</v>
      </c>
      <c r="D8434">
        <v>18219888</v>
      </c>
      <c r="E8434" t="s">
        <v>3452</v>
      </c>
      <c r="F8434" t="s">
        <v>1363</v>
      </c>
      <c r="G8434" t="s">
        <v>1364</v>
      </c>
      <c r="H8434" s="3" t="s">
        <v>4211</v>
      </c>
      <c r="I8434">
        <v>2022</v>
      </c>
      <c r="J8434" s="15" t="s">
        <v>4212</v>
      </c>
      <c r="K8434">
        <v>2022</v>
      </c>
      <c r="L8434" t="s">
        <v>1367</v>
      </c>
      <c r="M8434" t="s">
        <v>17747</v>
      </c>
      <c r="N8434" t="s">
        <v>17748</v>
      </c>
      <c r="O8434" t="s">
        <v>1370</v>
      </c>
      <c r="P8434" t="s">
        <v>11218</v>
      </c>
      <c r="Q8434">
        <f t="shared" si="145"/>
        <v>150</v>
      </c>
      <c r="R8434" t="s">
        <v>3262</v>
      </c>
      <c r="S8434" t="s">
        <v>3263</v>
      </c>
      <c r="T8434" t="s">
        <v>17759</v>
      </c>
      <c r="U8434" s="75">
        <v>150</v>
      </c>
      <c r="V8434">
        <v>32</v>
      </c>
      <c r="W8434">
        <v>4800</v>
      </c>
      <c r="AH8434" s="16"/>
      <c r="AI8434" t="s">
        <v>1375</v>
      </c>
    </row>
    <row r="8435" spans="1:35" x14ac:dyDescent="0.25">
      <c r="A8435" t="s">
        <v>17785</v>
      </c>
      <c r="B8435" s="1">
        <v>77</v>
      </c>
      <c r="C8435" t="s">
        <v>17738</v>
      </c>
      <c r="D8435">
        <v>18327761</v>
      </c>
      <c r="E8435" t="s">
        <v>11920</v>
      </c>
      <c r="F8435" t="s">
        <v>1363</v>
      </c>
      <c r="G8435" t="s">
        <v>1364</v>
      </c>
      <c r="H8435" s="3" t="s">
        <v>2728</v>
      </c>
      <c r="I8435">
        <v>2022</v>
      </c>
      <c r="J8435" s="15" t="s">
        <v>4211</v>
      </c>
      <c r="K8435">
        <v>2022</v>
      </c>
      <c r="L8435" t="s">
        <v>1367</v>
      </c>
      <c r="M8435" t="s">
        <v>17740</v>
      </c>
      <c r="N8435" t="s">
        <v>17741</v>
      </c>
      <c r="O8435" t="s">
        <v>1370</v>
      </c>
      <c r="P8435" t="s">
        <v>11218</v>
      </c>
      <c r="Q8435">
        <f t="shared" si="145"/>
        <v>200</v>
      </c>
      <c r="R8435" t="s">
        <v>17742</v>
      </c>
      <c r="S8435" t="s">
        <v>16619</v>
      </c>
      <c r="T8435" t="s">
        <v>17783</v>
      </c>
      <c r="U8435" s="75">
        <v>200</v>
      </c>
      <c r="V8435">
        <v>27</v>
      </c>
      <c r="W8435">
        <v>5400</v>
      </c>
      <c r="AH8435" s="16"/>
      <c r="AI8435" t="s">
        <v>1375</v>
      </c>
    </row>
    <row r="8436" spans="1:35" x14ac:dyDescent="0.25">
      <c r="A8436" t="s">
        <v>17786</v>
      </c>
      <c r="B8436" s="1">
        <v>77</v>
      </c>
      <c r="C8436" t="s">
        <v>17738</v>
      </c>
      <c r="D8436">
        <v>18327761</v>
      </c>
      <c r="E8436" t="s">
        <v>11920</v>
      </c>
      <c r="F8436" t="s">
        <v>1363</v>
      </c>
      <c r="G8436" t="s">
        <v>1364</v>
      </c>
      <c r="H8436" s="3" t="s">
        <v>2728</v>
      </c>
      <c r="I8436">
        <v>2022</v>
      </c>
      <c r="J8436" s="15" t="s">
        <v>4211</v>
      </c>
      <c r="K8436">
        <v>2022</v>
      </c>
      <c r="L8436" t="s">
        <v>1367</v>
      </c>
      <c r="M8436" t="s">
        <v>17740</v>
      </c>
      <c r="N8436" t="s">
        <v>17741</v>
      </c>
      <c r="O8436" t="s">
        <v>1370</v>
      </c>
      <c r="P8436" t="s">
        <v>11218</v>
      </c>
      <c r="Q8436">
        <f t="shared" si="145"/>
        <v>200</v>
      </c>
      <c r="R8436" t="s">
        <v>1856</v>
      </c>
      <c r="S8436" t="s">
        <v>1857</v>
      </c>
      <c r="T8436" t="s">
        <v>17787</v>
      </c>
      <c r="U8436" s="75">
        <v>200</v>
      </c>
      <c r="V8436">
        <v>29</v>
      </c>
      <c r="W8436">
        <v>5800</v>
      </c>
      <c r="AH8436" s="16"/>
      <c r="AI8436" t="s">
        <v>1375</v>
      </c>
    </row>
    <row r="8437" spans="1:35" x14ac:dyDescent="0.25">
      <c r="A8437" t="s">
        <v>17788</v>
      </c>
      <c r="B8437" s="1">
        <v>77</v>
      </c>
      <c r="C8437" t="s">
        <v>17738</v>
      </c>
      <c r="D8437">
        <v>18779174</v>
      </c>
      <c r="E8437" t="s">
        <v>2739</v>
      </c>
      <c r="F8437" t="s">
        <v>1363</v>
      </c>
      <c r="G8437" t="s">
        <v>1364</v>
      </c>
      <c r="H8437" s="3" t="s">
        <v>1518</v>
      </c>
      <c r="I8437">
        <v>2022</v>
      </c>
      <c r="J8437" s="15" t="s">
        <v>1519</v>
      </c>
      <c r="K8437">
        <v>2022</v>
      </c>
      <c r="L8437" t="s">
        <v>1367</v>
      </c>
      <c r="M8437" t="s">
        <v>17789</v>
      </c>
      <c r="N8437" t="s">
        <v>17790</v>
      </c>
      <c r="O8437" t="s">
        <v>1370</v>
      </c>
      <c r="P8437" t="s">
        <v>17791</v>
      </c>
      <c r="Q8437">
        <f t="shared" si="145"/>
        <v>60</v>
      </c>
      <c r="R8437" t="s">
        <v>17742</v>
      </c>
      <c r="S8437" t="s">
        <v>16619</v>
      </c>
      <c r="T8437" t="s">
        <v>17792</v>
      </c>
      <c r="U8437" s="75">
        <v>60</v>
      </c>
      <c r="V8437">
        <v>25</v>
      </c>
      <c r="W8437">
        <v>1500</v>
      </c>
      <c r="AH8437" s="16"/>
      <c r="AI8437" t="s">
        <v>1375</v>
      </c>
    </row>
    <row r="8438" spans="1:35" x14ac:dyDescent="0.25">
      <c r="A8438" t="s">
        <v>17793</v>
      </c>
      <c r="B8438" s="1">
        <v>77</v>
      </c>
      <c r="C8438" t="s">
        <v>17738</v>
      </c>
      <c r="D8438">
        <v>18779174</v>
      </c>
      <c r="E8438" t="s">
        <v>2739</v>
      </c>
      <c r="F8438" t="s">
        <v>1363</v>
      </c>
      <c r="G8438" t="s">
        <v>1364</v>
      </c>
      <c r="H8438" s="3" t="s">
        <v>1518</v>
      </c>
      <c r="I8438">
        <v>2022</v>
      </c>
      <c r="J8438" s="15" t="s">
        <v>1519</v>
      </c>
      <c r="K8438">
        <v>2022</v>
      </c>
      <c r="L8438" t="s">
        <v>1367</v>
      </c>
      <c r="M8438" t="s">
        <v>17789</v>
      </c>
      <c r="N8438" t="s">
        <v>17790</v>
      </c>
      <c r="O8438" t="s">
        <v>1370</v>
      </c>
      <c r="P8438" t="s">
        <v>17791</v>
      </c>
      <c r="Q8438">
        <f t="shared" si="145"/>
        <v>60</v>
      </c>
      <c r="R8438" t="s">
        <v>1856</v>
      </c>
      <c r="S8438" t="s">
        <v>1857</v>
      </c>
      <c r="T8438" t="s">
        <v>17794</v>
      </c>
      <c r="U8438" s="75">
        <v>60</v>
      </c>
      <c r="V8438">
        <v>28</v>
      </c>
      <c r="W8438">
        <v>1680</v>
      </c>
      <c r="AH8438" s="16"/>
      <c r="AI8438" t="s">
        <v>1375</v>
      </c>
    </row>
    <row r="8439" spans="1:35" x14ac:dyDescent="0.25">
      <c r="A8439" t="s">
        <v>17795</v>
      </c>
      <c r="B8439" s="1">
        <v>77</v>
      </c>
      <c r="C8439" t="s">
        <v>17738</v>
      </c>
      <c r="D8439">
        <v>18741940</v>
      </c>
      <c r="E8439" t="s">
        <v>17796</v>
      </c>
      <c r="F8439" t="s">
        <v>1363</v>
      </c>
      <c r="G8439" t="s">
        <v>1364</v>
      </c>
      <c r="H8439" s="3" t="s">
        <v>5180</v>
      </c>
      <c r="I8439">
        <v>2022</v>
      </c>
      <c r="J8439" s="15" t="s">
        <v>4319</v>
      </c>
      <c r="K8439">
        <v>2022</v>
      </c>
      <c r="L8439" t="s">
        <v>1367</v>
      </c>
      <c r="M8439" t="s">
        <v>17789</v>
      </c>
      <c r="N8439" t="s">
        <v>17790</v>
      </c>
      <c r="O8439" t="s">
        <v>1370</v>
      </c>
      <c r="P8439" t="s">
        <v>17791</v>
      </c>
      <c r="Q8439">
        <f t="shared" si="145"/>
        <v>397</v>
      </c>
      <c r="R8439" t="s">
        <v>17742</v>
      </c>
      <c r="S8439" t="s">
        <v>16619</v>
      </c>
      <c r="T8439" t="s">
        <v>17797</v>
      </c>
      <c r="U8439" s="75">
        <v>397</v>
      </c>
      <c r="V8439">
        <v>20.95</v>
      </c>
      <c r="W8439">
        <v>8317.15</v>
      </c>
      <c r="AH8439" s="16"/>
      <c r="AI8439" t="s">
        <v>1375</v>
      </c>
    </row>
    <row r="8440" spans="1:35" x14ac:dyDescent="0.25">
      <c r="A8440" t="s">
        <v>17798</v>
      </c>
      <c r="B8440" s="1">
        <v>77</v>
      </c>
      <c r="C8440" t="s">
        <v>17738</v>
      </c>
      <c r="D8440">
        <v>18741940</v>
      </c>
      <c r="E8440" t="s">
        <v>17796</v>
      </c>
      <c r="F8440" t="s">
        <v>1363</v>
      </c>
      <c r="G8440" t="s">
        <v>1364</v>
      </c>
      <c r="H8440" s="3" t="s">
        <v>5180</v>
      </c>
      <c r="I8440">
        <v>2022</v>
      </c>
      <c r="J8440" s="15" t="s">
        <v>4319</v>
      </c>
      <c r="K8440">
        <v>2022</v>
      </c>
      <c r="L8440" t="s">
        <v>1367</v>
      </c>
      <c r="M8440" t="s">
        <v>17789</v>
      </c>
      <c r="N8440" t="s">
        <v>17790</v>
      </c>
      <c r="O8440" t="s">
        <v>1370</v>
      </c>
      <c r="P8440" t="s">
        <v>17791</v>
      </c>
      <c r="Q8440">
        <f t="shared" si="145"/>
        <v>397</v>
      </c>
      <c r="R8440" t="s">
        <v>17749</v>
      </c>
      <c r="S8440" t="s">
        <v>17750</v>
      </c>
      <c r="T8440" t="s">
        <v>17799</v>
      </c>
      <c r="U8440" s="75">
        <v>397</v>
      </c>
      <c r="V8440">
        <v>21</v>
      </c>
      <c r="W8440">
        <v>8337</v>
      </c>
      <c r="AH8440" s="16"/>
      <c r="AI8440" t="s">
        <v>1375</v>
      </c>
    </row>
    <row r="8441" spans="1:35" x14ac:dyDescent="0.25">
      <c r="A8441" t="s">
        <v>17800</v>
      </c>
      <c r="B8441" s="1">
        <v>77</v>
      </c>
      <c r="C8441" t="s">
        <v>17738</v>
      </c>
      <c r="D8441">
        <v>18741940</v>
      </c>
      <c r="E8441" t="s">
        <v>17796</v>
      </c>
      <c r="F8441" t="s">
        <v>1363</v>
      </c>
      <c r="G8441" t="s">
        <v>1364</v>
      </c>
      <c r="H8441" s="3" t="s">
        <v>5180</v>
      </c>
      <c r="I8441">
        <v>2022</v>
      </c>
      <c r="J8441" s="15" t="s">
        <v>4319</v>
      </c>
      <c r="K8441">
        <v>2022</v>
      </c>
      <c r="L8441" t="s">
        <v>1367</v>
      </c>
      <c r="M8441" t="s">
        <v>17789</v>
      </c>
      <c r="N8441" t="s">
        <v>17790</v>
      </c>
      <c r="O8441" t="s">
        <v>1370</v>
      </c>
      <c r="P8441" t="s">
        <v>17791</v>
      </c>
      <c r="Q8441">
        <f t="shared" si="145"/>
        <v>397</v>
      </c>
      <c r="R8441" t="s">
        <v>1856</v>
      </c>
      <c r="S8441" t="s">
        <v>1857</v>
      </c>
      <c r="T8441" t="s">
        <v>17801</v>
      </c>
      <c r="U8441" s="75">
        <v>397</v>
      </c>
      <c r="V8441">
        <v>27</v>
      </c>
      <c r="W8441">
        <v>10719</v>
      </c>
      <c r="AH8441" s="16"/>
      <c r="AI8441" t="s">
        <v>1375</v>
      </c>
    </row>
    <row r="8442" spans="1:35" x14ac:dyDescent="0.25">
      <c r="A8442" t="s">
        <v>17802</v>
      </c>
      <c r="B8442" s="1">
        <v>77</v>
      </c>
      <c r="C8442" t="s">
        <v>17738</v>
      </c>
      <c r="D8442">
        <v>18807097</v>
      </c>
      <c r="E8442" t="s">
        <v>17803</v>
      </c>
      <c r="F8442" t="s">
        <v>1363</v>
      </c>
      <c r="G8442" t="s">
        <v>1364</v>
      </c>
      <c r="H8442" s="3" t="s">
        <v>11555</v>
      </c>
      <c r="I8442">
        <v>2022</v>
      </c>
      <c r="J8442" s="15" t="s">
        <v>17636</v>
      </c>
      <c r="K8442">
        <v>2022</v>
      </c>
      <c r="L8442" t="s">
        <v>1367</v>
      </c>
      <c r="M8442" t="s">
        <v>17804</v>
      </c>
      <c r="N8442" t="s">
        <v>17805</v>
      </c>
      <c r="O8442" t="s">
        <v>1370</v>
      </c>
      <c r="P8442" t="s">
        <v>17791</v>
      </c>
      <c r="Q8442">
        <f t="shared" si="145"/>
        <v>4</v>
      </c>
      <c r="R8442" t="s">
        <v>1856</v>
      </c>
      <c r="S8442" t="s">
        <v>1857</v>
      </c>
      <c r="T8442" t="s">
        <v>17806</v>
      </c>
      <c r="U8442" s="75">
        <v>4</v>
      </c>
      <c r="V8442">
        <v>30</v>
      </c>
      <c r="W8442">
        <v>120</v>
      </c>
      <c r="AH8442" s="16"/>
      <c r="AI8442" t="s">
        <v>1375</v>
      </c>
    </row>
    <row r="8443" spans="1:35" x14ac:dyDescent="0.25">
      <c r="A8443" t="s">
        <v>17807</v>
      </c>
      <c r="B8443" s="1">
        <v>77</v>
      </c>
      <c r="C8443" t="s">
        <v>17738</v>
      </c>
      <c r="D8443">
        <v>18807097</v>
      </c>
      <c r="E8443" t="s">
        <v>17803</v>
      </c>
      <c r="F8443" t="s">
        <v>1363</v>
      </c>
      <c r="G8443" t="s">
        <v>1364</v>
      </c>
      <c r="H8443" s="3" t="s">
        <v>11555</v>
      </c>
      <c r="I8443">
        <v>2022</v>
      </c>
      <c r="J8443" s="15" t="s">
        <v>17636</v>
      </c>
      <c r="K8443">
        <v>2022</v>
      </c>
      <c r="L8443" t="s">
        <v>1367</v>
      </c>
      <c r="M8443" t="s">
        <v>17804</v>
      </c>
      <c r="N8443" t="s">
        <v>17805</v>
      </c>
      <c r="O8443" t="s">
        <v>1370</v>
      </c>
      <c r="P8443" t="s">
        <v>17791</v>
      </c>
      <c r="Q8443">
        <f t="shared" si="145"/>
        <v>4</v>
      </c>
      <c r="R8443" t="s">
        <v>17742</v>
      </c>
      <c r="S8443" t="s">
        <v>16619</v>
      </c>
      <c r="T8443" t="s">
        <v>17808</v>
      </c>
      <c r="U8443" s="75">
        <v>4</v>
      </c>
      <c r="V8443">
        <v>50</v>
      </c>
      <c r="W8443">
        <v>200</v>
      </c>
      <c r="AH8443" s="16"/>
      <c r="AI8443" t="s">
        <v>1375</v>
      </c>
    </row>
    <row r="8444" spans="1:35" x14ac:dyDescent="0.25">
      <c r="A8444" t="s">
        <v>17809</v>
      </c>
      <c r="B8444" s="1">
        <v>78</v>
      </c>
      <c r="C8444" t="s">
        <v>17810</v>
      </c>
      <c r="D8444">
        <v>18445977</v>
      </c>
      <c r="E8444" t="s">
        <v>17811</v>
      </c>
      <c r="F8444" t="s">
        <v>1363</v>
      </c>
      <c r="G8444" t="s">
        <v>1364</v>
      </c>
      <c r="H8444" s="3" t="s">
        <v>1780</v>
      </c>
      <c r="I8444">
        <v>2022</v>
      </c>
      <c r="J8444" s="15" t="s">
        <v>1726</v>
      </c>
      <c r="K8444">
        <v>2022</v>
      </c>
      <c r="L8444" t="s">
        <v>1367</v>
      </c>
      <c r="M8444" t="s">
        <v>17812</v>
      </c>
      <c r="N8444" t="s">
        <v>17813</v>
      </c>
      <c r="O8444" t="s">
        <v>1388</v>
      </c>
      <c r="P8444" t="s">
        <v>8240</v>
      </c>
      <c r="Q8444">
        <f t="shared" si="145"/>
        <v>8000</v>
      </c>
      <c r="R8444" t="s">
        <v>2369</v>
      </c>
      <c r="S8444" t="s">
        <v>2370</v>
      </c>
      <c r="T8444" t="s">
        <v>17814</v>
      </c>
      <c r="U8444" s="75">
        <v>8000</v>
      </c>
      <c r="V8444">
        <v>7</v>
      </c>
      <c r="W8444">
        <v>56000</v>
      </c>
      <c r="AH8444" s="16"/>
      <c r="AI8444" t="s">
        <v>1375</v>
      </c>
    </row>
    <row r="8445" spans="1:35" x14ac:dyDescent="0.25">
      <c r="A8445" t="s">
        <v>17815</v>
      </c>
      <c r="B8445" s="1">
        <v>78</v>
      </c>
      <c r="C8445" t="s">
        <v>17810</v>
      </c>
      <c r="D8445">
        <v>18757820</v>
      </c>
      <c r="E8445" t="s">
        <v>17816</v>
      </c>
      <c r="F8445" t="s">
        <v>1363</v>
      </c>
      <c r="G8445" t="s">
        <v>1364</v>
      </c>
      <c r="H8445" s="3" t="s">
        <v>5434</v>
      </c>
      <c r="I8445">
        <v>2022</v>
      </c>
      <c r="J8445" s="15" t="s">
        <v>5435</v>
      </c>
      <c r="K8445">
        <v>2022</v>
      </c>
      <c r="L8445" t="s">
        <v>1367</v>
      </c>
      <c r="M8445" t="s">
        <v>17817</v>
      </c>
      <c r="N8445" t="s">
        <v>17818</v>
      </c>
      <c r="O8445" t="s">
        <v>1370</v>
      </c>
      <c r="P8445" t="s">
        <v>17819</v>
      </c>
      <c r="Q8445">
        <f t="shared" si="145"/>
        <v>4800</v>
      </c>
      <c r="R8445" t="s">
        <v>2369</v>
      </c>
      <c r="S8445" t="s">
        <v>2370</v>
      </c>
      <c r="T8445" t="s">
        <v>17814</v>
      </c>
      <c r="U8445" s="75">
        <v>4800</v>
      </c>
      <c r="V8445">
        <v>5.2</v>
      </c>
      <c r="W8445">
        <v>24960</v>
      </c>
      <c r="AH8445" s="16"/>
      <c r="AI8445" t="s">
        <v>1375</v>
      </c>
    </row>
    <row r="8446" spans="1:35" x14ac:dyDescent="0.25">
      <c r="A8446" t="s">
        <v>17820</v>
      </c>
      <c r="B8446" s="1">
        <v>78</v>
      </c>
      <c r="C8446" t="s">
        <v>17810</v>
      </c>
      <c r="D8446">
        <v>18757820</v>
      </c>
      <c r="E8446" t="s">
        <v>17816</v>
      </c>
      <c r="F8446" t="s">
        <v>1363</v>
      </c>
      <c r="G8446" t="s">
        <v>1364</v>
      </c>
      <c r="H8446" s="3" t="s">
        <v>5434</v>
      </c>
      <c r="I8446">
        <v>2022</v>
      </c>
      <c r="J8446" s="15" t="s">
        <v>5435</v>
      </c>
      <c r="K8446">
        <v>2022</v>
      </c>
      <c r="L8446" t="s">
        <v>1367</v>
      </c>
      <c r="M8446" t="s">
        <v>17817</v>
      </c>
      <c r="N8446" t="s">
        <v>17818</v>
      </c>
      <c r="O8446" t="s">
        <v>1370</v>
      </c>
      <c r="P8446" t="s">
        <v>17819</v>
      </c>
      <c r="Q8446">
        <f t="shared" si="145"/>
        <v>4800</v>
      </c>
      <c r="R8446" t="s">
        <v>1916</v>
      </c>
      <c r="S8446" t="s">
        <v>1917</v>
      </c>
      <c r="T8446" t="s">
        <v>17821</v>
      </c>
      <c r="U8446" s="75">
        <v>4800</v>
      </c>
      <c r="V8446">
        <v>5.5</v>
      </c>
      <c r="W8446">
        <v>26400</v>
      </c>
      <c r="AH8446" s="16"/>
      <c r="AI8446" t="s">
        <v>1375</v>
      </c>
    </row>
    <row r="8447" spans="1:35" x14ac:dyDescent="0.25">
      <c r="A8447" t="s">
        <v>17822</v>
      </c>
      <c r="B8447" s="1">
        <v>78</v>
      </c>
      <c r="C8447" t="s">
        <v>17810</v>
      </c>
      <c r="D8447">
        <v>18736270</v>
      </c>
      <c r="E8447" t="s">
        <v>17823</v>
      </c>
      <c r="F8447" t="s">
        <v>1363</v>
      </c>
      <c r="G8447" t="s">
        <v>1364</v>
      </c>
      <c r="H8447" s="3" t="s">
        <v>4216</v>
      </c>
      <c r="I8447">
        <v>2022</v>
      </c>
      <c r="J8447" s="15" t="s">
        <v>5434</v>
      </c>
      <c r="K8447">
        <v>2022</v>
      </c>
      <c r="L8447" t="s">
        <v>1367</v>
      </c>
      <c r="M8447" t="s">
        <v>17817</v>
      </c>
      <c r="N8447" t="s">
        <v>17818</v>
      </c>
      <c r="O8447" t="s">
        <v>1370</v>
      </c>
      <c r="P8447" t="s">
        <v>17819</v>
      </c>
      <c r="Q8447">
        <f t="shared" si="145"/>
        <v>2150</v>
      </c>
      <c r="R8447" t="s">
        <v>1916</v>
      </c>
      <c r="S8447" t="s">
        <v>1917</v>
      </c>
      <c r="T8447" t="s">
        <v>1186</v>
      </c>
      <c r="U8447" s="75">
        <v>2150</v>
      </c>
      <c r="V8447">
        <v>5.35</v>
      </c>
      <c r="W8447">
        <v>11502.5</v>
      </c>
      <c r="AH8447" s="16"/>
      <c r="AI8447" t="s">
        <v>1375</v>
      </c>
    </row>
    <row r="8448" spans="1:35" x14ac:dyDescent="0.25">
      <c r="A8448" t="s">
        <v>17824</v>
      </c>
      <c r="B8448" s="1">
        <v>78</v>
      </c>
      <c r="C8448" t="s">
        <v>17810</v>
      </c>
      <c r="D8448">
        <v>18736270</v>
      </c>
      <c r="E8448" t="s">
        <v>17823</v>
      </c>
      <c r="F8448" t="s">
        <v>1363</v>
      </c>
      <c r="G8448" t="s">
        <v>1364</v>
      </c>
      <c r="H8448" s="3" t="s">
        <v>4216</v>
      </c>
      <c r="I8448">
        <v>2022</v>
      </c>
      <c r="J8448" s="15" t="s">
        <v>5434</v>
      </c>
      <c r="K8448">
        <v>2022</v>
      </c>
      <c r="L8448" t="s">
        <v>1367</v>
      </c>
      <c r="M8448" t="s">
        <v>17817</v>
      </c>
      <c r="N8448" t="s">
        <v>17818</v>
      </c>
      <c r="O8448" t="s">
        <v>1370</v>
      </c>
      <c r="P8448" t="s">
        <v>17819</v>
      </c>
      <c r="Q8448">
        <f t="shared" si="145"/>
        <v>2150</v>
      </c>
      <c r="R8448" t="s">
        <v>2369</v>
      </c>
      <c r="S8448" t="s">
        <v>2370</v>
      </c>
      <c r="T8448" t="s">
        <v>17814</v>
      </c>
      <c r="U8448" s="75">
        <v>2150</v>
      </c>
      <c r="V8448">
        <v>5.4</v>
      </c>
      <c r="W8448">
        <v>11610</v>
      </c>
      <c r="AH8448" s="16"/>
      <c r="AI8448" t="s">
        <v>1375</v>
      </c>
    </row>
    <row r="8449" spans="1:35" x14ac:dyDescent="0.25">
      <c r="A8449" t="s">
        <v>17825</v>
      </c>
      <c r="B8449" s="1">
        <v>78</v>
      </c>
      <c r="C8449" t="s">
        <v>17810</v>
      </c>
      <c r="D8449">
        <v>18736270</v>
      </c>
      <c r="E8449" t="s">
        <v>17823</v>
      </c>
      <c r="F8449" t="s">
        <v>1363</v>
      </c>
      <c r="G8449" t="s">
        <v>1364</v>
      </c>
      <c r="H8449" s="3" t="s">
        <v>4216</v>
      </c>
      <c r="I8449">
        <v>2022</v>
      </c>
      <c r="J8449" s="15" t="s">
        <v>5434</v>
      </c>
      <c r="K8449">
        <v>2022</v>
      </c>
      <c r="L8449" t="s">
        <v>1367</v>
      </c>
      <c r="M8449" t="s">
        <v>17817</v>
      </c>
      <c r="N8449" t="s">
        <v>17818</v>
      </c>
      <c r="O8449" t="s">
        <v>1370</v>
      </c>
      <c r="P8449" t="s">
        <v>17819</v>
      </c>
      <c r="Q8449">
        <f t="shared" si="145"/>
        <v>2150</v>
      </c>
      <c r="R8449" t="s">
        <v>2347</v>
      </c>
      <c r="S8449" t="s">
        <v>2348</v>
      </c>
      <c r="T8449" t="s">
        <v>17826</v>
      </c>
      <c r="U8449" s="75">
        <v>2150</v>
      </c>
      <c r="V8449">
        <v>6</v>
      </c>
      <c r="W8449">
        <v>12900</v>
      </c>
      <c r="AH8449" s="16"/>
      <c r="AI8449" t="s">
        <v>1375</v>
      </c>
    </row>
    <row r="8450" spans="1:35" x14ac:dyDescent="0.25">
      <c r="A8450" t="s">
        <v>17827</v>
      </c>
      <c r="B8450" s="1">
        <v>78</v>
      </c>
      <c r="C8450" t="s">
        <v>17810</v>
      </c>
      <c r="D8450">
        <v>18741940</v>
      </c>
      <c r="E8450" t="s">
        <v>17796</v>
      </c>
      <c r="F8450" t="s">
        <v>1363</v>
      </c>
      <c r="G8450" t="s">
        <v>1364</v>
      </c>
      <c r="H8450" s="3" t="s">
        <v>5180</v>
      </c>
      <c r="I8450">
        <v>2022</v>
      </c>
      <c r="J8450" s="15" t="s">
        <v>4319</v>
      </c>
      <c r="K8450">
        <v>2022</v>
      </c>
      <c r="L8450" t="s">
        <v>1367</v>
      </c>
      <c r="M8450" t="s">
        <v>17817</v>
      </c>
      <c r="N8450" t="s">
        <v>17818</v>
      </c>
      <c r="O8450" t="s">
        <v>1370</v>
      </c>
      <c r="P8450" t="s">
        <v>17819</v>
      </c>
      <c r="Q8450">
        <f t="shared" ref="Q8450:Q8513" si="146">U8450</f>
        <v>2656</v>
      </c>
      <c r="R8450" t="s">
        <v>1916</v>
      </c>
      <c r="S8450" t="s">
        <v>1917</v>
      </c>
      <c r="T8450" t="s">
        <v>1186</v>
      </c>
      <c r="U8450" s="75">
        <v>2656</v>
      </c>
      <c r="V8450">
        <v>5.25</v>
      </c>
      <c r="W8450">
        <v>13944</v>
      </c>
      <c r="AH8450" s="16"/>
      <c r="AI8450" t="s">
        <v>1375</v>
      </c>
    </row>
    <row r="8451" spans="1:35" x14ac:dyDescent="0.25">
      <c r="A8451" t="s">
        <v>17828</v>
      </c>
      <c r="B8451" s="1">
        <v>78</v>
      </c>
      <c r="C8451" t="s">
        <v>17810</v>
      </c>
      <c r="D8451">
        <v>18779905</v>
      </c>
      <c r="E8451" t="s">
        <v>17829</v>
      </c>
      <c r="F8451" t="s">
        <v>1363</v>
      </c>
      <c r="G8451" t="s">
        <v>1364</v>
      </c>
      <c r="H8451" s="3" t="s">
        <v>1518</v>
      </c>
      <c r="I8451">
        <v>2022</v>
      </c>
      <c r="J8451" s="15" t="s">
        <v>1519</v>
      </c>
      <c r="K8451">
        <v>2022</v>
      </c>
      <c r="L8451" t="s">
        <v>1367</v>
      </c>
      <c r="M8451" t="s">
        <v>17817</v>
      </c>
      <c r="N8451" t="s">
        <v>17818</v>
      </c>
      <c r="O8451" t="s">
        <v>1370</v>
      </c>
      <c r="P8451" t="s">
        <v>17819</v>
      </c>
      <c r="Q8451">
        <f t="shared" si="146"/>
        <v>10000</v>
      </c>
      <c r="R8451" t="s">
        <v>2369</v>
      </c>
      <c r="S8451" t="s">
        <v>2370</v>
      </c>
      <c r="T8451" t="s">
        <v>17814</v>
      </c>
      <c r="U8451" s="75">
        <v>10000</v>
      </c>
      <c r="V8451">
        <v>5</v>
      </c>
      <c r="W8451">
        <v>50000</v>
      </c>
      <c r="AH8451" s="16"/>
      <c r="AI8451" t="s">
        <v>1375</v>
      </c>
    </row>
    <row r="8452" spans="1:35" x14ac:dyDescent="0.25">
      <c r="A8452" t="s">
        <v>17830</v>
      </c>
      <c r="B8452" s="1">
        <v>78</v>
      </c>
      <c r="C8452" t="s">
        <v>17810</v>
      </c>
      <c r="D8452">
        <v>18779905</v>
      </c>
      <c r="E8452" t="s">
        <v>17829</v>
      </c>
      <c r="F8452" t="s">
        <v>1363</v>
      </c>
      <c r="G8452" t="s">
        <v>1364</v>
      </c>
      <c r="H8452" s="3" t="s">
        <v>1518</v>
      </c>
      <c r="I8452">
        <v>2022</v>
      </c>
      <c r="J8452" s="15" t="s">
        <v>1519</v>
      </c>
      <c r="K8452">
        <v>2022</v>
      </c>
      <c r="L8452" t="s">
        <v>1367</v>
      </c>
      <c r="M8452" t="s">
        <v>17817</v>
      </c>
      <c r="N8452" t="s">
        <v>17818</v>
      </c>
      <c r="O8452" t="s">
        <v>1370</v>
      </c>
      <c r="P8452" t="s">
        <v>17819</v>
      </c>
      <c r="Q8452">
        <f t="shared" si="146"/>
        <v>10000</v>
      </c>
      <c r="R8452" t="s">
        <v>1916</v>
      </c>
      <c r="S8452" t="s">
        <v>1917</v>
      </c>
      <c r="T8452" t="s">
        <v>1186</v>
      </c>
      <c r="U8452" s="75">
        <v>10000</v>
      </c>
      <c r="V8452">
        <v>5.15</v>
      </c>
      <c r="W8452">
        <v>51500</v>
      </c>
      <c r="AH8452" s="16"/>
      <c r="AI8452" t="s">
        <v>1375</v>
      </c>
    </row>
    <row r="8453" spans="1:35" x14ac:dyDescent="0.25">
      <c r="A8453" t="s">
        <v>17831</v>
      </c>
      <c r="B8453" s="1">
        <v>78</v>
      </c>
      <c r="C8453" t="s">
        <v>17810</v>
      </c>
      <c r="D8453">
        <v>18779905</v>
      </c>
      <c r="E8453" t="s">
        <v>17829</v>
      </c>
      <c r="F8453" t="s">
        <v>1363</v>
      </c>
      <c r="G8453" t="s">
        <v>1364</v>
      </c>
      <c r="H8453" s="3" t="s">
        <v>1518</v>
      </c>
      <c r="I8453">
        <v>2022</v>
      </c>
      <c r="J8453" s="15" t="s">
        <v>1519</v>
      </c>
      <c r="K8453">
        <v>2022</v>
      </c>
      <c r="L8453" t="s">
        <v>1367</v>
      </c>
      <c r="M8453" t="s">
        <v>17817</v>
      </c>
      <c r="N8453" t="s">
        <v>17818</v>
      </c>
      <c r="O8453" t="s">
        <v>1370</v>
      </c>
      <c r="P8453" t="s">
        <v>17819</v>
      </c>
      <c r="Q8453">
        <f t="shared" si="146"/>
        <v>10000</v>
      </c>
      <c r="R8453" t="s">
        <v>11637</v>
      </c>
      <c r="S8453" t="s">
        <v>11638</v>
      </c>
      <c r="T8453" t="s">
        <v>17832</v>
      </c>
      <c r="U8453" s="75">
        <v>10000</v>
      </c>
      <c r="V8453">
        <v>7.43</v>
      </c>
      <c r="W8453">
        <v>74300</v>
      </c>
      <c r="AH8453" s="16"/>
      <c r="AI8453" t="s">
        <v>1375</v>
      </c>
    </row>
    <row r="8454" spans="1:35" x14ac:dyDescent="0.25">
      <c r="A8454" t="s">
        <v>17833</v>
      </c>
      <c r="B8454" s="1">
        <v>78</v>
      </c>
      <c r="C8454" t="s">
        <v>17810</v>
      </c>
      <c r="D8454">
        <v>18764606</v>
      </c>
      <c r="E8454" t="s">
        <v>4318</v>
      </c>
      <c r="F8454" t="s">
        <v>1363</v>
      </c>
      <c r="G8454" t="s">
        <v>1364</v>
      </c>
      <c r="H8454" s="3" t="s">
        <v>4319</v>
      </c>
      <c r="I8454">
        <v>2022</v>
      </c>
      <c r="J8454" s="15" t="s">
        <v>1518</v>
      </c>
      <c r="K8454">
        <v>2022</v>
      </c>
      <c r="L8454" t="s">
        <v>1367</v>
      </c>
      <c r="M8454" t="s">
        <v>17817</v>
      </c>
      <c r="N8454" t="s">
        <v>17818</v>
      </c>
      <c r="O8454" t="s">
        <v>1370</v>
      </c>
      <c r="P8454" t="s">
        <v>17819</v>
      </c>
      <c r="Q8454">
        <f t="shared" si="146"/>
        <v>514</v>
      </c>
      <c r="R8454" t="s">
        <v>2369</v>
      </c>
      <c r="S8454" t="s">
        <v>2370</v>
      </c>
      <c r="T8454" t="s">
        <v>17814</v>
      </c>
      <c r="U8454" s="75">
        <v>514</v>
      </c>
      <c r="V8454">
        <v>5.2</v>
      </c>
      <c r="W8454">
        <v>2672.8</v>
      </c>
      <c r="AH8454" s="16"/>
      <c r="AI8454" t="s">
        <v>1375</v>
      </c>
    </row>
    <row r="8455" spans="1:35" x14ac:dyDescent="0.25">
      <c r="A8455" t="s">
        <v>17834</v>
      </c>
      <c r="B8455" s="1">
        <v>78</v>
      </c>
      <c r="C8455" t="s">
        <v>17810</v>
      </c>
      <c r="D8455">
        <v>18764606</v>
      </c>
      <c r="E8455" t="s">
        <v>4318</v>
      </c>
      <c r="F8455" t="s">
        <v>1363</v>
      </c>
      <c r="G8455" t="s">
        <v>1364</v>
      </c>
      <c r="H8455" s="3" t="s">
        <v>4319</v>
      </c>
      <c r="I8455">
        <v>2022</v>
      </c>
      <c r="J8455" s="15" t="s">
        <v>1518</v>
      </c>
      <c r="K8455">
        <v>2022</v>
      </c>
      <c r="L8455" t="s">
        <v>1367</v>
      </c>
      <c r="M8455" t="s">
        <v>17817</v>
      </c>
      <c r="N8455" t="s">
        <v>17818</v>
      </c>
      <c r="O8455" t="s">
        <v>1370</v>
      </c>
      <c r="P8455" t="s">
        <v>17819</v>
      </c>
      <c r="Q8455">
        <f t="shared" si="146"/>
        <v>514</v>
      </c>
      <c r="R8455" t="s">
        <v>11637</v>
      </c>
      <c r="S8455" t="s">
        <v>11638</v>
      </c>
      <c r="T8455" t="s">
        <v>17832</v>
      </c>
      <c r="U8455" s="75">
        <v>514</v>
      </c>
      <c r="V8455">
        <v>7.43</v>
      </c>
      <c r="W8455">
        <v>3819.02</v>
      </c>
      <c r="AH8455" s="16"/>
      <c r="AI8455" t="s">
        <v>1375</v>
      </c>
    </row>
    <row r="8456" spans="1:35" x14ac:dyDescent="0.25">
      <c r="A8456" t="s">
        <v>17835</v>
      </c>
      <c r="B8456" s="1">
        <v>78</v>
      </c>
      <c r="C8456" t="s">
        <v>17810</v>
      </c>
      <c r="D8456">
        <v>18767133</v>
      </c>
      <c r="E8456" t="s">
        <v>17836</v>
      </c>
      <c r="F8456" t="s">
        <v>1363</v>
      </c>
      <c r="G8456" t="s">
        <v>1364</v>
      </c>
      <c r="H8456" s="3" t="s">
        <v>4319</v>
      </c>
      <c r="I8456">
        <v>2022</v>
      </c>
      <c r="J8456" s="15" t="s">
        <v>1518</v>
      </c>
      <c r="K8456">
        <v>2022</v>
      </c>
      <c r="L8456" t="s">
        <v>1367</v>
      </c>
      <c r="M8456" t="s">
        <v>17817</v>
      </c>
      <c r="N8456" t="s">
        <v>17818</v>
      </c>
      <c r="O8456" t="s">
        <v>1370</v>
      </c>
      <c r="P8456" t="s">
        <v>17819</v>
      </c>
      <c r="Q8456">
        <f t="shared" si="146"/>
        <v>3000</v>
      </c>
      <c r="R8456" t="s">
        <v>2369</v>
      </c>
      <c r="S8456" t="s">
        <v>2370</v>
      </c>
      <c r="T8456" t="s">
        <v>17814</v>
      </c>
      <c r="U8456" s="75">
        <v>3000</v>
      </c>
      <c r="V8456">
        <v>5.2</v>
      </c>
      <c r="W8456">
        <v>15600</v>
      </c>
      <c r="AH8456" s="16"/>
      <c r="AI8456" t="s">
        <v>1375</v>
      </c>
    </row>
    <row r="8457" spans="1:35" x14ac:dyDescent="0.25">
      <c r="A8457" t="s">
        <v>17837</v>
      </c>
      <c r="B8457" s="1">
        <v>78</v>
      </c>
      <c r="C8457" t="s">
        <v>17810</v>
      </c>
      <c r="D8457">
        <v>18767133</v>
      </c>
      <c r="E8457" t="s">
        <v>17836</v>
      </c>
      <c r="F8457" t="s">
        <v>1363</v>
      </c>
      <c r="G8457" t="s">
        <v>1364</v>
      </c>
      <c r="H8457" s="3" t="s">
        <v>4319</v>
      </c>
      <c r="I8457">
        <v>2022</v>
      </c>
      <c r="J8457" s="15" t="s">
        <v>1518</v>
      </c>
      <c r="K8457">
        <v>2022</v>
      </c>
      <c r="L8457" t="s">
        <v>1367</v>
      </c>
      <c r="M8457" t="s">
        <v>17817</v>
      </c>
      <c r="N8457" t="s">
        <v>17818</v>
      </c>
      <c r="O8457" t="s">
        <v>1370</v>
      </c>
      <c r="P8457" t="s">
        <v>17819</v>
      </c>
      <c r="Q8457">
        <f t="shared" si="146"/>
        <v>3000</v>
      </c>
      <c r="R8457" t="s">
        <v>1916</v>
      </c>
      <c r="S8457" t="s">
        <v>1917</v>
      </c>
      <c r="T8457" t="s">
        <v>1186</v>
      </c>
      <c r="U8457" s="75">
        <v>3000</v>
      </c>
      <c r="V8457">
        <v>5.5</v>
      </c>
      <c r="W8457">
        <v>16500</v>
      </c>
      <c r="AH8457" s="16"/>
      <c r="AI8457" t="s">
        <v>1375</v>
      </c>
    </row>
    <row r="8458" spans="1:35" x14ac:dyDescent="0.25">
      <c r="A8458" t="s">
        <v>17838</v>
      </c>
      <c r="B8458" s="1">
        <v>78</v>
      </c>
      <c r="C8458" t="s">
        <v>17810</v>
      </c>
      <c r="D8458">
        <v>18767133</v>
      </c>
      <c r="E8458" t="s">
        <v>17836</v>
      </c>
      <c r="F8458" t="s">
        <v>1363</v>
      </c>
      <c r="G8458" t="s">
        <v>1364</v>
      </c>
      <c r="H8458" s="3" t="s">
        <v>4319</v>
      </c>
      <c r="I8458">
        <v>2022</v>
      </c>
      <c r="J8458" s="15" t="s">
        <v>1518</v>
      </c>
      <c r="K8458">
        <v>2022</v>
      </c>
      <c r="L8458" t="s">
        <v>1367</v>
      </c>
      <c r="M8458" t="s">
        <v>17817</v>
      </c>
      <c r="N8458" t="s">
        <v>17818</v>
      </c>
      <c r="O8458" t="s">
        <v>1370</v>
      </c>
      <c r="P8458" t="s">
        <v>17819</v>
      </c>
      <c r="Q8458">
        <f t="shared" si="146"/>
        <v>3000</v>
      </c>
      <c r="R8458" t="s">
        <v>11637</v>
      </c>
      <c r="S8458" t="s">
        <v>11638</v>
      </c>
      <c r="T8458" t="s">
        <v>17832</v>
      </c>
      <c r="U8458" s="75">
        <v>3000</v>
      </c>
      <c r="V8458">
        <v>7.43</v>
      </c>
      <c r="W8458">
        <v>22290</v>
      </c>
      <c r="AH8458" s="16"/>
      <c r="AI8458" t="s">
        <v>1375</v>
      </c>
    </row>
    <row r="8459" spans="1:35" x14ac:dyDescent="0.25">
      <c r="A8459" t="s">
        <v>17839</v>
      </c>
      <c r="B8459" s="1">
        <v>79</v>
      </c>
      <c r="C8459" t="s">
        <v>17840</v>
      </c>
      <c r="D8459">
        <v>16748514</v>
      </c>
      <c r="E8459" t="s">
        <v>11314</v>
      </c>
      <c r="F8459" t="s">
        <v>1363</v>
      </c>
      <c r="G8459" t="s">
        <v>1364</v>
      </c>
      <c r="H8459" s="3" t="s">
        <v>1441</v>
      </c>
      <c r="I8459">
        <v>2022</v>
      </c>
      <c r="J8459" s="15" t="s">
        <v>2158</v>
      </c>
      <c r="K8459">
        <v>2022</v>
      </c>
      <c r="L8459" t="s">
        <v>1367</v>
      </c>
      <c r="M8459" t="s">
        <v>17841</v>
      </c>
      <c r="N8459" t="s">
        <v>17842</v>
      </c>
      <c r="O8459" t="s">
        <v>1370</v>
      </c>
      <c r="P8459" t="s">
        <v>11218</v>
      </c>
      <c r="Q8459">
        <f t="shared" si="146"/>
        <v>50</v>
      </c>
      <c r="R8459" t="s">
        <v>17843</v>
      </c>
      <c r="S8459" t="s">
        <v>17844</v>
      </c>
      <c r="T8459" t="s">
        <v>17845</v>
      </c>
      <c r="U8459" s="75">
        <v>50</v>
      </c>
      <c r="V8459">
        <v>350.14</v>
      </c>
      <c r="W8459">
        <v>17507</v>
      </c>
      <c r="AH8459" s="16"/>
      <c r="AI8459" t="s">
        <v>1375</v>
      </c>
    </row>
    <row r="8460" spans="1:35" x14ac:dyDescent="0.25">
      <c r="A8460" t="s">
        <v>17846</v>
      </c>
      <c r="B8460" s="1">
        <v>79</v>
      </c>
      <c r="C8460" t="s">
        <v>17840</v>
      </c>
      <c r="D8460">
        <v>17425719</v>
      </c>
      <c r="E8460" t="s">
        <v>17847</v>
      </c>
      <c r="F8460" t="s">
        <v>1363</v>
      </c>
      <c r="G8460" t="s">
        <v>1364</v>
      </c>
      <c r="H8460" s="3" t="s">
        <v>8155</v>
      </c>
      <c r="I8460">
        <v>2022</v>
      </c>
      <c r="J8460" s="15" t="s">
        <v>5275</v>
      </c>
      <c r="K8460">
        <v>2022</v>
      </c>
      <c r="L8460" t="s">
        <v>1367</v>
      </c>
      <c r="M8460" t="s">
        <v>17841</v>
      </c>
      <c r="N8460" t="s">
        <v>17842</v>
      </c>
      <c r="O8460" t="s">
        <v>1370</v>
      </c>
      <c r="P8460" t="s">
        <v>17848</v>
      </c>
      <c r="Q8460">
        <f t="shared" si="146"/>
        <v>200</v>
      </c>
      <c r="R8460" t="s">
        <v>17843</v>
      </c>
      <c r="S8460" t="s">
        <v>17844</v>
      </c>
      <c r="T8460" t="s">
        <v>17845</v>
      </c>
      <c r="U8460" s="75">
        <v>200</v>
      </c>
      <c r="V8460">
        <v>350.14</v>
      </c>
      <c r="W8460">
        <v>70028</v>
      </c>
      <c r="AH8460" s="16"/>
      <c r="AI8460" t="s">
        <v>1375</v>
      </c>
    </row>
    <row r="8461" spans="1:35" x14ac:dyDescent="0.25">
      <c r="A8461" t="s">
        <v>17849</v>
      </c>
      <c r="B8461" s="1">
        <v>79</v>
      </c>
      <c r="C8461" t="s">
        <v>17840</v>
      </c>
      <c r="D8461">
        <v>17366097</v>
      </c>
      <c r="E8461" t="s">
        <v>17850</v>
      </c>
      <c r="F8461" t="s">
        <v>1363</v>
      </c>
      <c r="G8461" t="s">
        <v>1391</v>
      </c>
      <c r="H8461" s="3" t="s">
        <v>2183</v>
      </c>
      <c r="I8461">
        <v>2022</v>
      </c>
      <c r="J8461" s="15" t="s">
        <v>1504</v>
      </c>
      <c r="K8461">
        <v>2022</v>
      </c>
      <c r="L8461" t="s">
        <v>1367</v>
      </c>
      <c r="M8461" t="s">
        <v>17841</v>
      </c>
      <c r="N8461" t="s">
        <v>17842</v>
      </c>
      <c r="O8461" t="s">
        <v>1370</v>
      </c>
      <c r="P8461" t="s">
        <v>17848</v>
      </c>
      <c r="Q8461">
        <f t="shared" si="146"/>
        <v>30</v>
      </c>
      <c r="R8461" t="s">
        <v>17843</v>
      </c>
      <c r="S8461" t="s">
        <v>17844</v>
      </c>
      <c r="T8461" t="s">
        <v>17845</v>
      </c>
      <c r="U8461" s="75">
        <v>30</v>
      </c>
      <c r="V8461">
        <v>350.14</v>
      </c>
      <c r="W8461">
        <v>10504.2</v>
      </c>
      <c r="AH8461" s="16"/>
      <c r="AI8461" t="s">
        <v>1375</v>
      </c>
    </row>
    <row r="8462" spans="1:35" x14ac:dyDescent="0.25">
      <c r="A8462" t="s">
        <v>17851</v>
      </c>
      <c r="B8462" s="1">
        <v>79</v>
      </c>
      <c r="C8462" t="s">
        <v>17840</v>
      </c>
      <c r="D8462">
        <v>17411319</v>
      </c>
      <c r="E8462" t="s">
        <v>17852</v>
      </c>
      <c r="F8462" t="s">
        <v>1363</v>
      </c>
      <c r="G8462" t="s">
        <v>1364</v>
      </c>
      <c r="H8462" s="3" t="s">
        <v>3612</v>
      </c>
      <c r="I8462">
        <v>2022</v>
      </c>
      <c r="J8462" s="15" t="s">
        <v>8155</v>
      </c>
      <c r="K8462">
        <v>2022</v>
      </c>
      <c r="L8462" t="s">
        <v>1367</v>
      </c>
      <c r="M8462" t="s">
        <v>17841</v>
      </c>
      <c r="N8462" t="s">
        <v>17842</v>
      </c>
      <c r="O8462" t="s">
        <v>1370</v>
      </c>
      <c r="P8462" t="s">
        <v>17848</v>
      </c>
      <c r="Q8462">
        <f t="shared" si="146"/>
        <v>255</v>
      </c>
      <c r="R8462" t="s">
        <v>17843</v>
      </c>
      <c r="S8462" t="s">
        <v>17844</v>
      </c>
      <c r="T8462" t="s">
        <v>17845</v>
      </c>
      <c r="U8462" s="75">
        <v>255</v>
      </c>
      <c r="V8462">
        <v>350.14</v>
      </c>
      <c r="W8462">
        <v>89285.7</v>
      </c>
      <c r="AH8462" s="16"/>
      <c r="AI8462" t="s">
        <v>1375</v>
      </c>
    </row>
    <row r="8463" spans="1:35" x14ac:dyDescent="0.25">
      <c r="A8463" t="s">
        <v>17853</v>
      </c>
      <c r="B8463" s="1">
        <v>79</v>
      </c>
      <c r="C8463" t="s">
        <v>17840</v>
      </c>
      <c r="D8463">
        <v>17344980</v>
      </c>
      <c r="E8463" t="s">
        <v>17854</v>
      </c>
      <c r="F8463" t="s">
        <v>1363</v>
      </c>
      <c r="G8463" t="s">
        <v>1364</v>
      </c>
      <c r="H8463" s="3" t="s">
        <v>5133</v>
      </c>
      <c r="I8463">
        <v>2022</v>
      </c>
      <c r="J8463" s="15" t="s">
        <v>3609</v>
      </c>
      <c r="K8463">
        <v>2022</v>
      </c>
      <c r="L8463" t="s">
        <v>1367</v>
      </c>
      <c r="M8463" t="s">
        <v>17841</v>
      </c>
      <c r="N8463" t="s">
        <v>17842</v>
      </c>
      <c r="O8463" t="s">
        <v>1370</v>
      </c>
      <c r="P8463" t="s">
        <v>11218</v>
      </c>
      <c r="Q8463">
        <f t="shared" si="146"/>
        <v>257</v>
      </c>
      <c r="R8463" t="s">
        <v>17843</v>
      </c>
      <c r="S8463" t="s">
        <v>17844</v>
      </c>
      <c r="T8463" t="s">
        <v>17845</v>
      </c>
      <c r="U8463" s="75">
        <v>257</v>
      </c>
      <c r="V8463">
        <v>350.14</v>
      </c>
      <c r="W8463">
        <v>89985.98</v>
      </c>
      <c r="AH8463" s="16"/>
      <c r="AI8463" t="s">
        <v>1375</v>
      </c>
    </row>
    <row r="8464" spans="1:35" x14ac:dyDescent="0.25">
      <c r="A8464" t="s">
        <v>17855</v>
      </c>
      <c r="B8464" s="1">
        <v>79</v>
      </c>
      <c r="C8464" t="s">
        <v>17840</v>
      </c>
      <c r="D8464">
        <v>17530857</v>
      </c>
      <c r="E8464" t="s">
        <v>17856</v>
      </c>
      <c r="F8464" t="s">
        <v>1363</v>
      </c>
      <c r="G8464" t="s">
        <v>1364</v>
      </c>
      <c r="H8464" s="3" t="s">
        <v>5269</v>
      </c>
      <c r="I8464">
        <v>2022</v>
      </c>
      <c r="J8464" s="15" t="s">
        <v>4169</v>
      </c>
      <c r="K8464">
        <v>2022</v>
      </c>
      <c r="L8464" t="s">
        <v>1367</v>
      </c>
      <c r="M8464" t="s">
        <v>17841</v>
      </c>
      <c r="N8464" t="s">
        <v>17842</v>
      </c>
      <c r="O8464" t="s">
        <v>1370</v>
      </c>
      <c r="P8464" t="s">
        <v>17848</v>
      </c>
      <c r="Q8464">
        <f t="shared" si="146"/>
        <v>100</v>
      </c>
      <c r="R8464" t="s">
        <v>17843</v>
      </c>
      <c r="S8464" t="s">
        <v>17844</v>
      </c>
      <c r="T8464" t="s">
        <v>17845</v>
      </c>
      <c r="U8464" s="75">
        <v>100</v>
      </c>
      <c r="V8464">
        <v>350.14</v>
      </c>
      <c r="W8464">
        <v>35014</v>
      </c>
      <c r="AH8464" s="16"/>
      <c r="AI8464" t="s">
        <v>1375</v>
      </c>
    </row>
    <row r="8465" spans="1:35" x14ac:dyDescent="0.25">
      <c r="A8465" t="s">
        <v>17857</v>
      </c>
      <c r="B8465" s="1">
        <v>79</v>
      </c>
      <c r="C8465" t="s">
        <v>17840</v>
      </c>
      <c r="D8465">
        <v>17418631</v>
      </c>
      <c r="E8465" t="s">
        <v>17858</v>
      </c>
      <c r="F8465" t="s">
        <v>1363</v>
      </c>
      <c r="G8465" t="s">
        <v>1364</v>
      </c>
      <c r="H8465" s="3" t="s">
        <v>3612</v>
      </c>
      <c r="I8465">
        <v>2022</v>
      </c>
      <c r="J8465" s="15" t="s">
        <v>8155</v>
      </c>
      <c r="K8465">
        <v>2022</v>
      </c>
      <c r="L8465" t="s">
        <v>1367</v>
      </c>
      <c r="M8465" t="s">
        <v>17841</v>
      </c>
      <c r="N8465" t="s">
        <v>17842</v>
      </c>
      <c r="O8465" t="s">
        <v>1370</v>
      </c>
      <c r="P8465" t="s">
        <v>11218</v>
      </c>
      <c r="Q8465">
        <f t="shared" si="146"/>
        <v>250</v>
      </c>
      <c r="R8465" t="s">
        <v>17843</v>
      </c>
      <c r="S8465" t="s">
        <v>17844</v>
      </c>
      <c r="T8465" t="s">
        <v>17845</v>
      </c>
      <c r="U8465" s="75">
        <v>250</v>
      </c>
      <c r="V8465">
        <v>350.14</v>
      </c>
      <c r="W8465">
        <v>87535</v>
      </c>
      <c r="AH8465" s="16"/>
      <c r="AI8465" t="s">
        <v>1375</v>
      </c>
    </row>
    <row r="8466" spans="1:35" x14ac:dyDescent="0.25">
      <c r="A8466" t="s">
        <v>17859</v>
      </c>
      <c r="B8466" s="1">
        <v>79</v>
      </c>
      <c r="C8466" t="s">
        <v>17840</v>
      </c>
      <c r="D8466">
        <v>17623278</v>
      </c>
      <c r="E8466" t="s">
        <v>1853</v>
      </c>
      <c r="F8466" t="s">
        <v>1363</v>
      </c>
      <c r="G8466" t="s">
        <v>1364</v>
      </c>
      <c r="H8466" s="3" t="s">
        <v>1854</v>
      </c>
      <c r="I8466">
        <v>2022</v>
      </c>
      <c r="J8466" s="15" t="s">
        <v>1855</v>
      </c>
      <c r="K8466">
        <v>2022</v>
      </c>
      <c r="L8466" t="s">
        <v>1367</v>
      </c>
      <c r="M8466" t="s">
        <v>17841</v>
      </c>
      <c r="N8466" t="s">
        <v>17842</v>
      </c>
      <c r="O8466" t="s">
        <v>1370</v>
      </c>
      <c r="P8466" t="s">
        <v>11218</v>
      </c>
      <c r="Q8466">
        <f t="shared" si="146"/>
        <v>9</v>
      </c>
      <c r="R8466" t="s">
        <v>17843</v>
      </c>
      <c r="S8466" t="s">
        <v>17844</v>
      </c>
      <c r="T8466" t="s">
        <v>17845</v>
      </c>
      <c r="U8466" s="75">
        <v>9</v>
      </c>
      <c r="V8466">
        <v>350.14</v>
      </c>
      <c r="W8466">
        <v>3151.26</v>
      </c>
      <c r="AH8466" s="16"/>
      <c r="AI8466" t="s">
        <v>1375</v>
      </c>
    </row>
    <row r="8467" spans="1:35" x14ac:dyDescent="0.25">
      <c r="A8467" t="s">
        <v>17860</v>
      </c>
      <c r="B8467" s="1">
        <v>79</v>
      </c>
      <c r="C8467" t="s">
        <v>17840</v>
      </c>
      <c r="D8467">
        <v>17643708</v>
      </c>
      <c r="E8467" t="s">
        <v>17861</v>
      </c>
      <c r="F8467" t="s">
        <v>1363</v>
      </c>
      <c r="G8467" t="s">
        <v>1364</v>
      </c>
      <c r="H8467" s="3" t="s">
        <v>4186</v>
      </c>
      <c r="I8467">
        <v>2022</v>
      </c>
      <c r="J8467" s="15" t="s">
        <v>1783</v>
      </c>
      <c r="K8467">
        <v>2022</v>
      </c>
      <c r="L8467" t="s">
        <v>1367</v>
      </c>
      <c r="M8467" t="s">
        <v>17841</v>
      </c>
      <c r="N8467" t="s">
        <v>17842</v>
      </c>
      <c r="O8467" t="s">
        <v>1370</v>
      </c>
      <c r="P8467" t="s">
        <v>17848</v>
      </c>
      <c r="Q8467">
        <f t="shared" si="146"/>
        <v>50</v>
      </c>
      <c r="R8467" t="s">
        <v>17843</v>
      </c>
      <c r="S8467" t="s">
        <v>17844</v>
      </c>
      <c r="T8467" t="s">
        <v>17862</v>
      </c>
      <c r="U8467" s="75">
        <v>50</v>
      </c>
      <c r="V8467">
        <v>350.14</v>
      </c>
      <c r="W8467">
        <v>17507</v>
      </c>
      <c r="AH8467" s="16"/>
      <c r="AI8467" t="s">
        <v>1375</v>
      </c>
    </row>
    <row r="8468" spans="1:35" x14ac:dyDescent="0.25">
      <c r="A8468" t="s">
        <v>17863</v>
      </c>
      <c r="B8468" s="1">
        <v>79</v>
      </c>
      <c r="C8468" t="s">
        <v>17840</v>
      </c>
      <c r="D8468">
        <v>17524520</v>
      </c>
      <c r="E8468" t="s">
        <v>17864</v>
      </c>
      <c r="F8468" t="s">
        <v>1363</v>
      </c>
      <c r="G8468" t="s">
        <v>1364</v>
      </c>
      <c r="H8468" s="3" t="s">
        <v>4169</v>
      </c>
      <c r="I8468">
        <v>2022</v>
      </c>
      <c r="J8468" s="15" t="s">
        <v>4170</v>
      </c>
      <c r="K8468">
        <v>2022</v>
      </c>
      <c r="L8468" t="s">
        <v>1367</v>
      </c>
      <c r="M8468" t="s">
        <v>17841</v>
      </c>
      <c r="N8468" t="s">
        <v>17842</v>
      </c>
      <c r="O8468" t="s">
        <v>1370</v>
      </c>
      <c r="P8468" t="s">
        <v>11218</v>
      </c>
      <c r="Q8468">
        <f t="shared" si="146"/>
        <v>144</v>
      </c>
      <c r="R8468" t="s">
        <v>17843</v>
      </c>
      <c r="S8468" t="s">
        <v>17844</v>
      </c>
      <c r="T8468" t="s">
        <v>17845</v>
      </c>
      <c r="U8468" s="75">
        <v>144</v>
      </c>
      <c r="V8468">
        <v>350.14</v>
      </c>
      <c r="W8468">
        <v>50420.160000000003</v>
      </c>
      <c r="AH8468" s="16"/>
      <c r="AI8468" t="s">
        <v>1375</v>
      </c>
    </row>
    <row r="8469" spans="1:35" x14ac:dyDescent="0.25">
      <c r="A8469" t="s">
        <v>17865</v>
      </c>
      <c r="B8469" s="1">
        <v>79</v>
      </c>
      <c r="C8469" t="s">
        <v>17840</v>
      </c>
      <c r="D8469">
        <v>17720338</v>
      </c>
      <c r="E8469" t="s">
        <v>17866</v>
      </c>
      <c r="F8469" t="s">
        <v>1363</v>
      </c>
      <c r="G8469" t="s">
        <v>1364</v>
      </c>
      <c r="H8469" s="3" t="s">
        <v>1791</v>
      </c>
      <c r="I8469">
        <v>2022</v>
      </c>
      <c r="J8469" s="15" t="s">
        <v>1792</v>
      </c>
      <c r="K8469">
        <v>2022</v>
      </c>
      <c r="L8469" t="s">
        <v>1367</v>
      </c>
      <c r="M8469" t="s">
        <v>17841</v>
      </c>
      <c r="N8469" t="s">
        <v>17842</v>
      </c>
      <c r="O8469" t="s">
        <v>1370</v>
      </c>
      <c r="P8469" t="s">
        <v>11218</v>
      </c>
      <c r="Q8469">
        <f t="shared" si="146"/>
        <v>250</v>
      </c>
      <c r="R8469" t="s">
        <v>17843</v>
      </c>
      <c r="S8469" t="s">
        <v>17844</v>
      </c>
      <c r="T8469" t="s">
        <v>17845</v>
      </c>
      <c r="U8469" s="75">
        <v>250</v>
      </c>
      <c r="V8469">
        <v>350.14</v>
      </c>
      <c r="W8469">
        <v>87535</v>
      </c>
      <c r="AH8469" s="16"/>
      <c r="AI8469" t="s">
        <v>1375</v>
      </c>
    </row>
    <row r="8470" spans="1:35" x14ac:dyDescent="0.25">
      <c r="A8470" t="s">
        <v>17867</v>
      </c>
      <c r="B8470" s="1">
        <v>79</v>
      </c>
      <c r="C8470" t="s">
        <v>17840</v>
      </c>
      <c r="D8470">
        <v>17731828</v>
      </c>
      <c r="E8470" t="s">
        <v>11547</v>
      </c>
      <c r="F8470" t="s">
        <v>1363</v>
      </c>
      <c r="G8470" t="s">
        <v>1364</v>
      </c>
      <c r="H8470" s="3" t="s">
        <v>1792</v>
      </c>
      <c r="I8470">
        <v>2022</v>
      </c>
      <c r="J8470" s="15" t="s">
        <v>1788</v>
      </c>
      <c r="K8470">
        <v>2022</v>
      </c>
      <c r="L8470" t="s">
        <v>1367</v>
      </c>
      <c r="M8470" t="s">
        <v>17841</v>
      </c>
      <c r="N8470" t="s">
        <v>17842</v>
      </c>
      <c r="O8470" t="s">
        <v>1370</v>
      </c>
      <c r="P8470" t="s">
        <v>11218</v>
      </c>
      <c r="Q8470">
        <f t="shared" si="146"/>
        <v>24</v>
      </c>
      <c r="R8470" t="s">
        <v>17843</v>
      </c>
      <c r="S8470" t="s">
        <v>17844</v>
      </c>
      <c r="T8470" t="s">
        <v>17845</v>
      </c>
      <c r="U8470" s="75">
        <v>24</v>
      </c>
      <c r="V8470">
        <v>350.14</v>
      </c>
      <c r="W8470">
        <v>8403.36</v>
      </c>
      <c r="AH8470" s="16"/>
      <c r="AI8470" t="s">
        <v>1375</v>
      </c>
    </row>
    <row r="8471" spans="1:35" x14ac:dyDescent="0.25">
      <c r="A8471" t="s">
        <v>17868</v>
      </c>
      <c r="B8471" s="1">
        <v>79</v>
      </c>
      <c r="C8471" t="s">
        <v>17840</v>
      </c>
      <c r="D8471">
        <v>17707463</v>
      </c>
      <c r="E8471" t="s">
        <v>17869</v>
      </c>
      <c r="F8471" t="s">
        <v>1363</v>
      </c>
      <c r="G8471" t="s">
        <v>1364</v>
      </c>
      <c r="H8471" s="3" t="s">
        <v>5313</v>
      </c>
      <c r="I8471">
        <v>2022</v>
      </c>
      <c r="J8471" s="15" t="s">
        <v>2249</v>
      </c>
      <c r="K8471">
        <v>2022</v>
      </c>
      <c r="L8471" t="s">
        <v>1367</v>
      </c>
      <c r="M8471" t="s">
        <v>17841</v>
      </c>
      <c r="N8471" t="s">
        <v>17842</v>
      </c>
      <c r="O8471" t="s">
        <v>1370</v>
      </c>
      <c r="P8471" t="s">
        <v>17848</v>
      </c>
      <c r="Q8471">
        <f t="shared" si="146"/>
        <v>250</v>
      </c>
      <c r="R8471" t="s">
        <v>17843</v>
      </c>
      <c r="S8471" t="s">
        <v>17844</v>
      </c>
      <c r="T8471" t="s">
        <v>17845</v>
      </c>
      <c r="U8471" s="75">
        <v>250</v>
      </c>
      <c r="V8471">
        <v>350.14</v>
      </c>
      <c r="W8471">
        <v>87535</v>
      </c>
      <c r="AH8471" s="16"/>
      <c r="AI8471" t="s">
        <v>1375</v>
      </c>
    </row>
    <row r="8472" spans="1:35" x14ac:dyDescent="0.25">
      <c r="A8472" t="s">
        <v>17870</v>
      </c>
      <c r="B8472" s="1">
        <v>79</v>
      </c>
      <c r="C8472" t="s">
        <v>17840</v>
      </c>
      <c r="D8472">
        <v>18066321</v>
      </c>
      <c r="E8472" t="s">
        <v>17871</v>
      </c>
      <c r="F8472" t="s">
        <v>1363</v>
      </c>
      <c r="G8472" t="s">
        <v>1364</v>
      </c>
      <c r="H8472" s="3" t="s">
        <v>2712</v>
      </c>
      <c r="I8472">
        <v>2022</v>
      </c>
      <c r="J8472" s="15" t="s">
        <v>2283</v>
      </c>
      <c r="K8472">
        <v>2022</v>
      </c>
      <c r="L8472" t="s">
        <v>1367</v>
      </c>
      <c r="M8472" t="s">
        <v>17841</v>
      </c>
      <c r="N8472" t="s">
        <v>17842</v>
      </c>
      <c r="O8472" t="s">
        <v>1370</v>
      </c>
      <c r="P8472" t="s">
        <v>11218</v>
      </c>
      <c r="Q8472">
        <f t="shared" si="146"/>
        <v>50</v>
      </c>
      <c r="R8472" t="s">
        <v>17843</v>
      </c>
      <c r="S8472" t="s">
        <v>17844</v>
      </c>
      <c r="T8472" t="s">
        <v>17845</v>
      </c>
      <c r="U8472" s="75">
        <v>50</v>
      </c>
      <c r="V8472">
        <v>350.14</v>
      </c>
      <c r="W8472">
        <v>17507</v>
      </c>
      <c r="AH8472" s="16"/>
      <c r="AI8472" t="s">
        <v>1375</v>
      </c>
    </row>
    <row r="8473" spans="1:35" x14ac:dyDescent="0.25">
      <c r="A8473" t="s">
        <v>17872</v>
      </c>
      <c r="B8473" s="1">
        <v>79</v>
      </c>
      <c r="C8473" t="s">
        <v>17840</v>
      </c>
      <c r="D8473">
        <v>17999022</v>
      </c>
      <c r="E8473" t="s">
        <v>11809</v>
      </c>
      <c r="F8473" t="s">
        <v>1363</v>
      </c>
      <c r="G8473" t="s">
        <v>1364</v>
      </c>
      <c r="H8473" s="3" t="s">
        <v>4311</v>
      </c>
      <c r="I8473">
        <v>2022</v>
      </c>
      <c r="J8473" s="15" t="s">
        <v>1795</v>
      </c>
      <c r="K8473">
        <v>2022</v>
      </c>
      <c r="L8473" t="s">
        <v>1367</v>
      </c>
      <c r="M8473" t="s">
        <v>17841</v>
      </c>
      <c r="N8473" t="s">
        <v>17842</v>
      </c>
      <c r="O8473" t="s">
        <v>1370</v>
      </c>
      <c r="P8473" t="s">
        <v>17848</v>
      </c>
      <c r="Q8473">
        <f t="shared" si="146"/>
        <v>50</v>
      </c>
      <c r="R8473" t="s">
        <v>17843</v>
      </c>
      <c r="S8473" t="s">
        <v>17844</v>
      </c>
      <c r="T8473" t="s">
        <v>17845</v>
      </c>
      <c r="U8473" s="75">
        <v>50</v>
      </c>
      <c r="V8473">
        <v>350.14</v>
      </c>
      <c r="W8473">
        <v>17507</v>
      </c>
      <c r="AH8473" s="16"/>
      <c r="AI8473" t="s">
        <v>1375</v>
      </c>
    </row>
    <row r="8474" spans="1:35" x14ac:dyDescent="0.25">
      <c r="A8474" t="s">
        <v>17873</v>
      </c>
      <c r="B8474" s="1">
        <v>79</v>
      </c>
      <c r="C8474" t="s">
        <v>17840</v>
      </c>
      <c r="D8474">
        <v>18021123</v>
      </c>
      <c r="E8474" t="s">
        <v>17850</v>
      </c>
      <c r="F8474" t="s">
        <v>1363</v>
      </c>
      <c r="G8474" t="s">
        <v>1391</v>
      </c>
      <c r="H8474" s="3" t="s">
        <v>2262</v>
      </c>
      <c r="I8474">
        <v>2022</v>
      </c>
      <c r="J8474" s="15" t="s">
        <v>2717</v>
      </c>
      <c r="K8474">
        <v>2022</v>
      </c>
      <c r="L8474" t="s">
        <v>1367</v>
      </c>
      <c r="M8474" t="s">
        <v>17841</v>
      </c>
      <c r="N8474" t="s">
        <v>17842</v>
      </c>
      <c r="O8474" t="s">
        <v>1370</v>
      </c>
      <c r="P8474" t="s">
        <v>17848</v>
      </c>
      <c r="Q8474">
        <f t="shared" si="146"/>
        <v>100</v>
      </c>
      <c r="R8474" t="s">
        <v>17843</v>
      </c>
      <c r="S8474" t="s">
        <v>17844</v>
      </c>
      <c r="T8474" t="s">
        <v>17845</v>
      </c>
      <c r="U8474" s="75">
        <v>100</v>
      </c>
      <c r="V8474">
        <v>350.14</v>
      </c>
      <c r="W8474">
        <v>35014</v>
      </c>
      <c r="AH8474" s="16"/>
      <c r="AI8474" t="s">
        <v>1375</v>
      </c>
    </row>
    <row r="8475" spans="1:35" x14ac:dyDescent="0.25">
      <c r="A8475" t="s">
        <v>17874</v>
      </c>
      <c r="B8475" s="1">
        <v>79</v>
      </c>
      <c r="C8475" t="s">
        <v>17840</v>
      </c>
      <c r="D8475">
        <v>18124534</v>
      </c>
      <c r="E8475" t="s">
        <v>8186</v>
      </c>
      <c r="F8475" t="s">
        <v>1363</v>
      </c>
      <c r="G8475" t="s">
        <v>1364</v>
      </c>
      <c r="H8475" s="3" t="s">
        <v>2284</v>
      </c>
      <c r="I8475">
        <v>2022</v>
      </c>
      <c r="J8475" s="15" t="s">
        <v>5365</v>
      </c>
      <c r="K8475">
        <v>2022</v>
      </c>
      <c r="L8475" t="s">
        <v>1367</v>
      </c>
      <c r="M8475" t="s">
        <v>17841</v>
      </c>
      <c r="N8475" t="s">
        <v>17842</v>
      </c>
      <c r="O8475" t="s">
        <v>1370</v>
      </c>
      <c r="P8475" t="s">
        <v>17848</v>
      </c>
      <c r="Q8475">
        <f t="shared" si="146"/>
        <v>25</v>
      </c>
      <c r="R8475" t="s">
        <v>17843</v>
      </c>
      <c r="S8475" t="s">
        <v>17844</v>
      </c>
      <c r="T8475" t="s">
        <v>17845</v>
      </c>
      <c r="U8475" s="75">
        <v>25</v>
      </c>
      <c r="V8475">
        <v>350.14</v>
      </c>
      <c r="W8475">
        <v>8753.5</v>
      </c>
      <c r="AH8475" s="16"/>
      <c r="AI8475" t="s">
        <v>1375</v>
      </c>
    </row>
    <row r="8476" spans="1:35" x14ac:dyDescent="0.25">
      <c r="A8476" t="s">
        <v>17875</v>
      </c>
      <c r="B8476" s="1">
        <v>79</v>
      </c>
      <c r="C8476" t="s">
        <v>17840</v>
      </c>
      <c r="D8476">
        <v>18104819</v>
      </c>
      <c r="E8476" t="s">
        <v>17876</v>
      </c>
      <c r="F8476" t="s">
        <v>1363</v>
      </c>
      <c r="G8476" t="s">
        <v>1364</v>
      </c>
      <c r="H8476" s="3" t="s">
        <v>2283</v>
      </c>
      <c r="I8476">
        <v>2022</v>
      </c>
      <c r="J8476" s="15" t="s">
        <v>2284</v>
      </c>
      <c r="K8476">
        <v>2022</v>
      </c>
      <c r="L8476" t="s">
        <v>1367</v>
      </c>
      <c r="M8476" t="s">
        <v>17841</v>
      </c>
      <c r="N8476" t="s">
        <v>17842</v>
      </c>
      <c r="O8476" t="s">
        <v>1370</v>
      </c>
      <c r="P8476" t="s">
        <v>17848</v>
      </c>
      <c r="Q8476">
        <f t="shared" si="146"/>
        <v>250</v>
      </c>
      <c r="R8476" t="s">
        <v>17843</v>
      </c>
      <c r="S8476" t="s">
        <v>17844</v>
      </c>
      <c r="T8476" t="s">
        <v>17845</v>
      </c>
      <c r="U8476" s="75">
        <v>250</v>
      </c>
      <c r="V8476">
        <v>350.14</v>
      </c>
      <c r="W8476">
        <v>87535</v>
      </c>
      <c r="AH8476" s="16"/>
      <c r="AI8476" t="s">
        <v>1375</v>
      </c>
    </row>
    <row r="8477" spans="1:35" x14ac:dyDescent="0.25">
      <c r="A8477" t="s">
        <v>17877</v>
      </c>
      <c r="B8477" s="1">
        <v>79</v>
      </c>
      <c r="C8477" t="s">
        <v>17840</v>
      </c>
      <c r="D8477">
        <v>18160395</v>
      </c>
      <c r="E8477" t="s">
        <v>17878</v>
      </c>
      <c r="F8477" t="s">
        <v>1363</v>
      </c>
      <c r="G8477" t="s">
        <v>1364</v>
      </c>
      <c r="H8477" s="3" t="s">
        <v>4019</v>
      </c>
      <c r="I8477">
        <v>2022</v>
      </c>
      <c r="J8477" s="15" t="s">
        <v>4020</v>
      </c>
      <c r="K8477">
        <v>2022</v>
      </c>
      <c r="L8477" t="s">
        <v>1367</v>
      </c>
      <c r="M8477" t="s">
        <v>17841</v>
      </c>
      <c r="N8477" t="s">
        <v>17842</v>
      </c>
      <c r="O8477" t="s">
        <v>1370</v>
      </c>
      <c r="P8477" t="s">
        <v>17848</v>
      </c>
      <c r="Q8477">
        <f t="shared" si="146"/>
        <v>257</v>
      </c>
      <c r="R8477" t="s">
        <v>17843</v>
      </c>
      <c r="S8477" t="s">
        <v>17844</v>
      </c>
      <c r="T8477" t="s">
        <v>17845</v>
      </c>
      <c r="U8477" s="75">
        <v>257</v>
      </c>
      <c r="V8477">
        <v>350.14</v>
      </c>
      <c r="W8477">
        <v>89985.98</v>
      </c>
      <c r="AH8477" s="16"/>
      <c r="AI8477" t="s">
        <v>1375</v>
      </c>
    </row>
    <row r="8478" spans="1:35" x14ac:dyDescent="0.25">
      <c r="A8478" t="s">
        <v>17879</v>
      </c>
      <c r="B8478" s="1">
        <v>79</v>
      </c>
      <c r="C8478" t="s">
        <v>17840</v>
      </c>
      <c r="D8478">
        <v>18161227</v>
      </c>
      <c r="E8478" t="s">
        <v>11716</v>
      </c>
      <c r="F8478" t="s">
        <v>1363</v>
      </c>
      <c r="G8478" t="s">
        <v>1364</v>
      </c>
      <c r="H8478" s="3" t="s">
        <v>2720</v>
      </c>
      <c r="I8478">
        <v>2022</v>
      </c>
      <c r="J8478" s="15" t="s">
        <v>1804</v>
      </c>
      <c r="K8478">
        <v>2022</v>
      </c>
      <c r="L8478" t="s">
        <v>1367</v>
      </c>
      <c r="M8478" t="s">
        <v>17841</v>
      </c>
      <c r="N8478" t="s">
        <v>17842</v>
      </c>
      <c r="O8478" t="s">
        <v>1370</v>
      </c>
      <c r="P8478" t="s">
        <v>11218</v>
      </c>
      <c r="Q8478">
        <f t="shared" si="146"/>
        <v>17</v>
      </c>
      <c r="R8478" t="s">
        <v>17843</v>
      </c>
      <c r="S8478" t="s">
        <v>17844</v>
      </c>
      <c r="T8478" t="s">
        <v>17845</v>
      </c>
      <c r="U8478" s="75">
        <v>17</v>
      </c>
      <c r="V8478">
        <v>350.14</v>
      </c>
      <c r="W8478">
        <v>5952.38</v>
      </c>
      <c r="AH8478" s="16"/>
      <c r="AI8478" t="s">
        <v>1375</v>
      </c>
    </row>
    <row r="8479" spans="1:35" x14ac:dyDescent="0.25">
      <c r="A8479" t="s">
        <v>17880</v>
      </c>
      <c r="B8479" s="1">
        <v>79</v>
      </c>
      <c r="C8479" t="s">
        <v>17840</v>
      </c>
      <c r="D8479">
        <v>18032184</v>
      </c>
      <c r="E8479" t="s">
        <v>17881</v>
      </c>
      <c r="F8479" t="s">
        <v>1363</v>
      </c>
      <c r="G8479" t="s">
        <v>1364</v>
      </c>
      <c r="H8479" s="3" t="s">
        <v>2262</v>
      </c>
      <c r="I8479">
        <v>2022</v>
      </c>
      <c r="J8479" s="15" t="s">
        <v>2717</v>
      </c>
      <c r="K8479">
        <v>2022</v>
      </c>
      <c r="L8479" t="s">
        <v>1367</v>
      </c>
      <c r="M8479" t="s">
        <v>17841</v>
      </c>
      <c r="N8479" t="s">
        <v>17842</v>
      </c>
      <c r="O8479" t="s">
        <v>1370</v>
      </c>
      <c r="P8479" t="s">
        <v>17848</v>
      </c>
      <c r="Q8479">
        <f t="shared" si="146"/>
        <v>257</v>
      </c>
      <c r="R8479" t="s">
        <v>17843</v>
      </c>
      <c r="S8479" t="s">
        <v>17844</v>
      </c>
      <c r="T8479" t="s">
        <v>17845</v>
      </c>
      <c r="U8479" s="75">
        <v>257</v>
      </c>
      <c r="V8479">
        <v>350.14</v>
      </c>
      <c r="W8479">
        <v>89985.98</v>
      </c>
      <c r="AH8479" s="16"/>
      <c r="AI8479" t="s">
        <v>1375</v>
      </c>
    </row>
    <row r="8480" spans="1:35" x14ac:dyDescent="0.25">
      <c r="A8480" t="s">
        <v>17882</v>
      </c>
      <c r="B8480" s="1">
        <v>79</v>
      </c>
      <c r="C8480" t="s">
        <v>17840</v>
      </c>
      <c r="D8480">
        <v>18293255</v>
      </c>
      <c r="E8480" t="s">
        <v>11908</v>
      </c>
      <c r="F8480" t="s">
        <v>1363</v>
      </c>
      <c r="G8480" t="s">
        <v>1364</v>
      </c>
      <c r="H8480" s="3" t="s">
        <v>2727</v>
      </c>
      <c r="I8480">
        <v>2022</v>
      </c>
      <c r="J8480" s="15" t="s">
        <v>2728</v>
      </c>
      <c r="K8480">
        <v>2022</v>
      </c>
      <c r="L8480" t="s">
        <v>1367</v>
      </c>
      <c r="M8480" t="s">
        <v>17841</v>
      </c>
      <c r="N8480" t="s">
        <v>17842</v>
      </c>
      <c r="O8480" t="s">
        <v>1370</v>
      </c>
      <c r="P8480" t="s">
        <v>17848</v>
      </c>
      <c r="Q8480">
        <f t="shared" si="146"/>
        <v>20</v>
      </c>
      <c r="R8480" t="s">
        <v>17843</v>
      </c>
      <c r="S8480" t="s">
        <v>17844</v>
      </c>
      <c r="T8480" t="s">
        <v>17845</v>
      </c>
      <c r="U8480" s="75">
        <v>20</v>
      </c>
      <c r="V8480">
        <v>350.14</v>
      </c>
      <c r="W8480">
        <v>7002.8</v>
      </c>
      <c r="AH8480" s="16"/>
      <c r="AI8480" t="s">
        <v>1375</v>
      </c>
    </row>
    <row r="8481" spans="1:35" x14ac:dyDescent="0.25">
      <c r="A8481" t="s">
        <v>17883</v>
      </c>
      <c r="B8481" s="1">
        <v>79</v>
      </c>
      <c r="C8481" t="s">
        <v>17840</v>
      </c>
      <c r="D8481">
        <v>18202217</v>
      </c>
      <c r="E8481" t="s">
        <v>17884</v>
      </c>
      <c r="F8481" t="s">
        <v>1363</v>
      </c>
      <c r="G8481" t="s">
        <v>1364</v>
      </c>
      <c r="H8481" s="3" t="s">
        <v>1805</v>
      </c>
      <c r="I8481">
        <v>2022</v>
      </c>
      <c r="J8481" s="15" t="s">
        <v>1800</v>
      </c>
      <c r="K8481">
        <v>2022</v>
      </c>
      <c r="L8481" t="s">
        <v>1367</v>
      </c>
      <c r="M8481" t="s">
        <v>17841</v>
      </c>
      <c r="N8481" t="s">
        <v>17842</v>
      </c>
      <c r="O8481" t="s">
        <v>1370</v>
      </c>
      <c r="P8481" t="s">
        <v>11218</v>
      </c>
      <c r="Q8481">
        <f t="shared" si="146"/>
        <v>257</v>
      </c>
      <c r="R8481" t="s">
        <v>17843</v>
      </c>
      <c r="S8481" t="s">
        <v>17844</v>
      </c>
      <c r="T8481" t="s">
        <v>17845</v>
      </c>
      <c r="U8481" s="75">
        <v>257</v>
      </c>
      <c r="V8481">
        <v>350.14</v>
      </c>
      <c r="W8481">
        <v>89985.98</v>
      </c>
      <c r="AH8481" s="16"/>
      <c r="AI8481" t="s">
        <v>1375</v>
      </c>
    </row>
    <row r="8482" spans="1:35" x14ac:dyDescent="0.25">
      <c r="A8482" t="s">
        <v>17885</v>
      </c>
      <c r="B8482" s="1">
        <v>79</v>
      </c>
      <c r="C8482" t="s">
        <v>17840</v>
      </c>
      <c r="D8482">
        <v>18203132</v>
      </c>
      <c r="E8482" t="s">
        <v>17886</v>
      </c>
      <c r="F8482" t="s">
        <v>1363</v>
      </c>
      <c r="G8482" t="s">
        <v>1364</v>
      </c>
      <c r="H8482" s="3" t="s">
        <v>1804</v>
      </c>
      <c r="I8482">
        <v>2022</v>
      </c>
      <c r="J8482" s="15" t="s">
        <v>1805</v>
      </c>
      <c r="K8482">
        <v>2022</v>
      </c>
      <c r="L8482" t="s">
        <v>1367</v>
      </c>
      <c r="M8482" t="s">
        <v>17841</v>
      </c>
      <c r="N8482" t="s">
        <v>17842</v>
      </c>
      <c r="O8482" t="s">
        <v>1370</v>
      </c>
      <c r="P8482" t="s">
        <v>11218</v>
      </c>
      <c r="Q8482">
        <f t="shared" si="146"/>
        <v>20</v>
      </c>
      <c r="R8482" t="s">
        <v>17843</v>
      </c>
      <c r="S8482" t="s">
        <v>17844</v>
      </c>
      <c r="T8482" t="s">
        <v>17845</v>
      </c>
      <c r="U8482" s="75">
        <v>20</v>
      </c>
      <c r="V8482">
        <v>350.14</v>
      </c>
      <c r="W8482">
        <v>7002.8</v>
      </c>
      <c r="AH8482" s="16"/>
      <c r="AI8482" t="s">
        <v>1375</v>
      </c>
    </row>
    <row r="8483" spans="1:35" x14ac:dyDescent="0.25">
      <c r="A8483" t="s">
        <v>17887</v>
      </c>
      <c r="B8483" s="1">
        <v>79</v>
      </c>
      <c r="C8483" t="s">
        <v>17840</v>
      </c>
      <c r="D8483">
        <v>18204252</v>
      </c>
      <c r="E8483" t="s">
        <v>17685</v>
      </c>
      <c r="F8483" t="s">
        <v>1363</v>
      </c>
      <c r="G8483" t="s">
        <v>1364</v>
      </c>
      <c r="H8483" s="3" t="s">
        <v>4204</v>
      </c>
      <c r="I8483">
        <v>2022</v>
      </c>
      <c r="J8483" s="15" t="s">
        <v>4023</v>
      </c>
      <c r="K8483">
        <v>2022</v>
      </c>
      <c r="L8483" t="s">
        <v>1367</v>
      </c>
      <c r="M8483" t="s">
        <v>17841</v>
      </c>
      <c r="N8483" t="s">
        <v>17842</v>
      </c>
      <c r="O8483" t="s">
        <v>1370</v>
      </c>
      <c r="P8483" t="s">
        <v>11218</v>
      </c>
      <c r="Q8483">
        <f t="shared" si="146"/>
        <v>95</v>
      </c>
      <c r="R8483" t="s">
        <v>17843</v>
      </c>
      <c r="S8483" t="s">
        <v>17844</v>
      </c>
      <c r="T8483" t="s">
        <v>17845</v>
      </c>
      <c r="U8483" s="75">
        <v>95</v>
      </c>
      <c r="V8483">
        <v>350.14</v>
      </c>
      <c r="W8483">
        <v>33263.300000000003</v>
      </c>
      <c r="AH8483" s="16"/>
      <c r="AI8483" t="s">
        <v>1375</v>
      </c>
    </row>
    <row r="8484" spans="1:35" x14ac:dyDescent="0.25">
      <c r="A8484" t="s">
        <v>17888</v>
      </c>
      <c r="B8484" s="1">
        <v>79</v>
      </c>
      <c r="C8484" t="s">
        <v>17840</v>
      </c>
      <c r="D8484">
        <v>18304389</v>
      </c>
      <c r="E8484" t="s">
        <v>17889</v>
      </c>
      <c r="F8484" t="s">
        <v>1363</v>
      </c>
      <c r="G8484" t="s">
        <v>1364</v>
      </c>
      <c r="H8484" s="3" t="s">
        <v>3283</v>
      </c>
      <c r="I8484">
        <v>2022</v>
      </c>
      <c r="J8484" s="15" t="s">
        <v>3284</v>
      </c>
      <c r="K8484">
        <v>2022</v>
      </c>
      <c r="L8484" t="s">
        <v>1367</v>
      </c>
      <c r="M8484" t="s">
        <v>17841</v>
      </c>
      <c r="N8484" t="s">
        <v>17842</v>
      </c>
      <c r="O8484" t="s">
        <v>1370</v>
      </c>
      <c r="P8484" t="s">
        <v>11218</v>
      </c>
      <c r="Q8484">
        <f t="shared" si="146"/>
        <v>175</v>
      </c>
      <c r="R8484" t="s">
        <v>17843</v>
      </c>
      <c r="S8484" t="s">
        <v>17844</v>
      </c>
      <c r="T8484" t="s">
        <v>17845</v>
      </c>
      <c r="U8484" s="75">
        <v>175</v>
      </c>
      <c r="V8484">
        <v>350.14</v>
      </c>
      <c r="W8484">
        <v>61274.5</v>
      </c>
      <c r="AH8484" s="16"/>
      <c r="AI8484" t="s">
        <v>1375</v>
      </c>
    </row>
    <row r="8485" spans="1:35" x14ac:dyDescent="0.25">
      <c r="A8485" t="s">
        <v>17890</v>
      </c>
      <c r="B8485" s="1">
        <v>79</v>
      </c>
      <c r="C8485" t="s">
        <v>17840</v>
      </c>
      <c r="D8485">
        <v>18306179</v>
      </c>
      <c r="E8485" t="s">
        <v>17891</v>
      </c>
      <c r="F8485" t="s">
        <v>1363</v>
      </c>
      <c r="G8485" t="s">
        <v>1364</v>
      </c>
      <c r="H8485" s="3" t="s">
        <v>3283</v>
      </c>
      <c r="I8485">
        <v>2022</v>
      </c>
      <c r="J8485" s="15" t="s">
        <v>3284</v>
      </c>
      <c r="K8485">
        <v>2022</v>
      </c>
      <c r="L8485" t="s">
        <v>1367</v>
      </c>
      <c r="M8485" t="s">
        <v>17841</v>
      </c>
      <c r="N8485" t="s">
        <v>17842</v>
      </c>
      <c r="O8485" t="s">
        <v>1370</v>
      </c>
      <c r="P8485" t="s">
        <v>17848</v>
      </c>
      <c r="Q8485">
        <f t="shared" si="146"/>
        <v>257</v>
      </c>
      <c r="R8485" t="s">
        <v>17843</v>
      </c>
      <c r="S8485" t="s">
        <v>17844</v>
      </c>
      <c r="T8485" t="s">
        <v>17845</v>
      </c>
      <c r="U8485" s="75">
        <v>257</v>
      </c>
      <c r="V8485">
        <v>350.14</v>
      </c>
      <c r="W8485">
        <v>89985.98</v>
      </c>
      <c r="AH8485" s="16"/>
      <c r="AI8485" t="s">
        <v>1375</v>
      </c>
    </row>
    <row r="8486" spans="1:35" x14ac:dyDescent="0.25">
      <c r="A8486" t="s">
        <v>17892</v>
      </c>
      <c r="B8486" s="1">
        <v>79</v>
      </c>
      <c r="C8486" t="s">
        <v>17840</v>
      </c>
      <c r="D8486">
        <v>18356575</v>
      </c>
      <c r="E8486" t="s">
        <v>17893</v>
      </c>
      <c r="F8486" t="s">
        <v>1363</v>
      </c>
      <c r="G8486" t="s">
        <v>1364</v>
      </c>
      <c r="H8486" s="3" t="s">
        <v>2723</v>
      </c>
      <c r="I8486">
        <v>2022</v>
      </c>
      <c r="J8486" s="15" t="s">
        <v>2288</v>
      </c>
      <c r="K8486">
        <v>2022</v>
      </c>
      <c r="L8486" t="s">
        <v>1367</v>
      </c>
      <c r="M8486" t="s">
        <v>17841</v>
      </c>
      <c r="N8486" t="s">
        <v>17842</v>
      </c>
      <c r="O8486" t="s">
        <v>1370</v>
      </c>
      <c r="P8486" t="s">
        <v>17848</v>
      </c>
      <c r="Q8486">
        <f t="shared" si="146"/>
        <v>120</v>
      </c>
      <c r="R8486" t="s">
        <v>17843</v>
      </c>
      <c r="S8486" t="s">
        <v>17844</v>
      </c>
      <c r="T8486" t="s">
        <v>17845</v>
      </c>
      <c r="U8486" s="75">
        <v>120</v>
      </c>
      <c r="V8486">
        <v>350.14</v>
      </c>
      <c r="W8486">
        <v>42016.800000000003</v>
      </c>
      <c r="AH8486" s="16"/>
      <c r="AI8486" t="s">
        <v>1375</v>
      </c>
    </row>
    <row r="8487" spans="1:35" x14ac:dyDescent="0.25">
      <c r="A8487" t="s">
        <v>17894</v>
      </c>
      <c r="B8487" s="1">
        <v>79</v>
      </c>
      <c r="C8487" t="s">
        <v>17840</v>
      </c>
      <c r="D8487">
        <v>18382525</v>
      </c>
      <c r="E8487" t="s">
        <v>9658</v>
      </c>
      <c r="F8487" t="s">
        <v>1363</v>
      </c>
      <c r="G8487" t="s">
        <v>1364</v>
      </c>
      <c r="H8487" s="3" t="s">
        <v>2724</v>
      </c>
      <c r="I8487">
        <v>2022</v>
      </c>
      <c r="J8487" s="15" t="s">
        <v>3294</v>
      </c>
      <c r="K8487">
        <v>2022</v>
      </c>
      <c r="L8487" t="s">
        <v>1367</v>
      </c>
      <c r="M8487" t="s">
        <v>17841</v>
      </c>
      <c r="N8487" t="s">
        <v>17842</v>
      </c>
      <c r="O8487" t="s">
        <v>1370</v>
      </c>
      <c r="P8487" t="s">
        <v>11218</v>
      </c>
      <c r="Q8487">
        <f t="shared" si="146"/>
        <v>25</v>
      </c>
      <c r="R8487" t="s">
        <v>17843</v>
      </c>
      <c r="S8487" t="s">
        <v>17844</v>
      </c>
      <c r="T8487" t="s">
        <v>17845</v>
      </c>
      <c r="U8487" s="75">
        <v>25</v>
      </c>
      <c r="V8487">
        <v>350.14</v>
      </c>
      <c r="W8487">
        <v>8753.5</v>
      </c>
      <c r="AH8487" s="16"/>
      <c r="AI8487" t="s">
        <v>1375</v>
      </c>
    </row>
    <row r="8488" spans="1:35" x14ac:dyDescent="0.25">
      <c r="A8488" t="s">
        <v>17895</v>
      </c>
      <c r="B8488" s="1">
        <v>79</v>
      </c>
      <c r="C8488" t="s">
        <v>17840</v>
      </c>
      <c r="D8488">
        <v>18390382</v>
      </c>
      <c r="E8488" t="s">
        <v>17896</v>
      </c>
      <c r="F8488" t="s">
        <v>1363</v>
      </c>
      <c r="G8488" t="s">
        <v>1364</v>
      </c>
      <c r="H8488" s="3" t="s">
        <v>2724</v>
      </c>
      <c r="I8488">
        <v>2022</v>
      </c>
      <c r="J8488" s="15" t="s">
        <v>3294</v>
      </c>
      <c r="K8488">
        <v>2022</v>
      </c>
      <c r="L8488" t="s">
        <v>1367</v>
      </c>
      <c r="M8488" t="s">
        <v>17841</v>
      </c>
      <c r="N8488" t="s">
        <v>17842</v>
      </c>
      <c r="O8488" t="s">
        <v>1370</v>
      </c>
      <c r="P8488" t="s">
        <v>11218</v>
      </c>
      <c r="Q8488">
        <f t="shared" si="146"/>
        <v>24</v>
      </c>
      <c r="R8488" t="s">
        <v>17843</v>
      </c>
      <c r="S8488" t="s">
        <v>17844</v>
      </c>
      <c r="T8488" t="s">
        <v>17845</v>
      </c>
      <c r="U8488" s="75">
        <v>24</v>
      </c>
      <c r="V8488">
        <v>350.14</v>
      </c>
      <c r="W8488">
        <v>8403.36</v>
      </c>
      <c r="AH8488" s="16"/>
      <c r="AI8488" t="s">
        <v>1375</v>
      </c>
    </row>
    <row r="8489" spans="1:35" x14ac:dyDescent="0.25">
      <c r="A8489" t="s">
        <v>17897</v>
      </c>
      <c r="B8489" s="1">
        <v>79</v>
      </c>
      <c r="C8489" t="s">
        <v>17840</v>
      </c>
      <c r="D8489">
        <v>18781527</v>
      </c>
      <c r="E8489" t="s">
        <v>17898</v>
      </c>
      <c r="F8489" t="s">
        <v>1363</v>
      </c>
      <c r="G8489" t="s">
        <v>1364</v>
      </c>
      <c r="H8489" s="3" t="s">
        <v>1518</v>
      </c>
      <c r="I8489">
        <v>2022</v>
      </c>
      <c r="J8489" s="15" t="s">
        <v>1519</v>
      </c>
      <c r="K8489">
        <v>2022</v>
      </c>
      <c r="L8489" t="s">
        <v>1367</v>
      </c>
      <c r="M8489" t="s">
        <v>17899</v>
      </c>
      <c r="N8489" t="s">
        <v>17900</v>
      </c>
      <c r="O8489" t="s">
        <v>1370</v>
      </c>
      <c r="P8489" t="s">
        <v>17901</v>
      </c>
      <c r="Q8489">
        <f t="shared" si="146"/>
        <v>156</v>
      </c>
      <c r="R8489" t="s">
        <v>17843</v>
      </c>
      <c r="S8489" t="s">
        <v>17844</v>
      </c>
      <c r="T8489" t="s">
        <v>17902</v>
      </c>
      <c r="U8489" s="75">
        <v>156</v>
      </c>
      <c r="V8489">
        <v>350.14</v>
      </c>
      <c r="W8489">
        <v>54621.84</v>
      </c>
      <c r="AH8489" s="16"/>
      <c r="AI8489" t="s">
        <v>1375</v>
      </c>
    </row>
    <row r="8490" spans="1:35" x14ac:dyDescent="0.25">
      <c r="A8490" t="s">
        <v>17903</v>
      </c>
      <c r="B8490" s="1">
        <v>79</v>
      </c>
      <c r="C8490" t="s">
        <v>17840</v>
      </c>
      <c r="D8490">
        <v>18759998</v>
      </c>
      <c r="E8490" t="s">
        <v>17904</v>
      </c>
      <c r="F8490" t="s">
        <v>1363</v>
      </c>
      <c r="G8490" t="s">
        <v>1364</v>
      </c>
      <c r="H8490" s="3" t="s">
        <v>5434</v>
      </c>
      <c r="I8490">
        <v>2022</v>
      </c>
      <c r="J8490" s="15" t="s">
        <v>5435</v>
      </c>
      <c r="K8490">
        <v>2022</v>
      </c>
      <c r="L8490" t="s">
        <v>1367</v>
      </c>
      <c r="M8490" t="s">
        <v>17899</v>
      </c>
      <c r="N8490" t="s">
        <v>17900</v>
      </c>
      <c r="O8490" t="s">
        <v>1370</v>
      </c>
      <c r="P8490" t="s">
        <v>17791</v>
      </c>
      <c r="Q8490">
        <f t="shared" si="146"/>
        <v>257</v>
      </c>
      <c r="R8490">
        <v>7477279</v>
      </c>
      <c r="S8490" t="s">
        <v>17844</v>
      </c>
      <c r="T8490" t="s">
        <v>17902</v>
      </c>
      <c r="U8490" s="75">
        <v>257</v>
      </c>
      <c r="V8490">
        <v>350.14</v>
      </c>
      <c r="W8490">
        <v>89985.98</v>
      </c>
      <c r="AH8490" s="16"/>
      <c r="AI8490" t="s">
        <v>1375</v>
      </c>
    </row>
    <row r="8491" spans="1:35" x14ac:dyDescent="0.25">
      <c r="A8491" t="s">
        <v>17905</v>
      </c>
      <c r="B8491" s="1">
        <v>79</v>
      </c>
      <c r="C8491" t="s">
        <v>17840</v>
      </c>
      <c r="D8491">
        <v>15265625</v>
      </c>
      <c r="E8491" t="s">
        <v>17906</v>
      </c>
      <c r="F8491" t="s">
        <v>1539</v>
      </c>
      <c r="G8491" t="s">
        <v>1364</v>
      </c>
      <c r="H8491" s="3" t="s">
        <v>1877</v>
      </c>
      <c r="I8491">
        <v>2021</v>
      </c>
      <c r="J8491" s="15" t="s">
        <v>2155</v>
      </c>
      <c r="K8491">
        <v>2022</v>
      </c>
      <c r="L8491" t="s">
        <v>1367</v>
      </c>
      <c r="M8491" t="s">
        <v>17899</v>
      </c>
      <c r="N8491" t="s">
        <v>17900</v>
      </c>
      <c r="O8491" t="s">
        <v>1388</v>
      </c>
      <c r="P8491" t="s">
        <v>17791</v>
      </c>
      <c r="Q8491">
        <f t="shared" si="146"/>
        <v>2500</v>
      </c>
      <c r="R8491" t="s">
        <v>17843</v>
      </c>
      <c r="S8491" t="s">
        <v>17844</v>
      </c>
      <c r="T8491" t="s">
        <v>17902</v>
      </c>
      <c r="U8491" s="75">
        <v>2500</v>
      </c>
      <c r="V8491">
        <v>350.14</v>
      </c>
      <c r="W8491">
        <v>875350</v>
      </c>
      <c r="AH8491" s="16"/>
      <c r="AI8491" t="s">
        <v>1375</v>
      </c>
    </row>
    <row r="8492" spans="1:35" x14ac:dyDescent="0.25">
      <c r="A8492" t="s">
        <v>17907</v>
      </c>
      <c r="B8492" s="1">
        <v>79</v>
      </c>
      <c r="C8492" t="s">
        <v>17840</v>
      </c>
      <c r="D8492">
        <v>15265625</v>
      </c>
      <c r="E8492" t="s">
        <v>17908</v>
      </c>
      <c r="F8492" t="s">
        <v>1539</v>
      </c>
      <c r="G8492" t="s">
        <v>1364</v>
      </c>
      <c r="H8492" s="3" t="s">
        <v>1877</v>
      </c>
      <c r="I8492">
        <v>2021</v>
      </c>
      <c r="J8492" s="15" t="s">
        <v>2155</v>
      </c>
      <c r="K8492">
        <v>2022</v>
      </c>
      <c r="L8492" t="s">
        <v>1367</v>
      </c>
      <c r="M8492" t="s">
        <v>17841</v>
      </c>
      <c r="N8492" t="s">
        <v>17909</v>
      </c>
      <c r="O8492" t="s">
        <v>1370</v>
      </c>
      <c r="P8492" t="s">
        <v>11218</v>
      </c>
      <c r="Q8492">
        <f t="shared" si="146"/>
        <v>2500</v>
      </c>
      <c r="R8492" t="s">
        <v>17843</v>
      </c>
      <c r="S8492" t="s">
        <v>17844</v>
      </c>
      <c r="T8492" t="s">
        <v>17845</v>
      </c>
      <c r="U8492" s="75">
        <v>2500</v>
      </c>
      <c r="V8492">
        <v>350.14</v>
      </c>
      <c r="W8492">
        <v>875350</v>
      </c>
      <c r="AH8492" s="16"/>
      <c r="AI8492" t="s">
        <v>1375</v>
      </c>
    </row>
    <row r="8493" spans="1:35" x14ac:dyDescent="0.25">
      <c r="A8493" t="s">
        <v>17910</v>
      </c>
      <c r="B8493" s="1">
        <v>79</v>
      </c>
      <c r="C8493" t="s">
        <v>17840</v>
      </c>
      <c r="D8493">
        <v>15265625</v>
      </c>
      <c r="E8493" t="s">
        <v>17908</v>
      </c>
      <c r="F8493" t="s">
        <v>1539</v>
      </c>
      <c r="G8493" t="s">
        <v>1364</v>
      </c>
      <c r="H8493" s="3" t="s">
        <v>1877</v>
      </c>
      <c r="I8493">
        <v>2021</v>
      </c>
      <c r="J8493" s="15" t="s">
        <v>2155</v>
      </c>
      <c r="K8493">
        <v>2022</v>
      </c>
      <c r="L8493" t="s">
        <v>1367</v>
      </c>
      <c r="M8493" t="s">
        <v>17899</v>
      </c>
      <c r="N8493" t="s">
        <v>17900</v>
      </c>
      <c r="O8493" t="s">
        <v>1388</v>
      </c>
      <c r="P8493" t="s">
        <v>17791</v>
      </c>
      <c r="Q8493">
        <f t="shared" si="146"/>
        <v>2500</v>
      </c>
      <c r="R8493" t="s">
        <v>17843</v>
      </c>
      <c r="S8493" t="s">
        <v>17844</v>
      </c>
      <c r="T8493" t="s">
        <v>17902</v>
      </c>
      <c r="U8493" s="75">
        <v>2500</v>
      </c>
      <c r="V8493">
        <v>350.14</v>
      </c>
      <c r="W8493">
        <v>875350</v>
      </c>
      <c r="AH8493" s="16"/>
      <c r="AI8493" t="s">
        <v>1375</v>
      </c>
    </row>
    <row r="8494" spans="1:35" x14ac:dyDescent="0.25">
      <c r="A8494" t="s">
        <v>17911</v>
      </c>
      <c r="B8494" s="1">
        <v>82</v>
      </c>
      <c r="C8494" t="s">
        <v>17912</v>
      </c>
      <c r="D8494">
        <v>18446744</v>
      </c>
      <c r="E8494" t="s">
        <v>17913</v>
      </c>
      <c r="F8494" t="s">
        <v>1363</v>
      </c>
      <c r="G8494" t="s">
        <v>1391</v>
      </c>
      <c r="H8494" s="3" t="s">
        <v>1780</v>
      </c>
      <c r="I8494">
        <v>2022</v>
      </c>
      <c r="J8494" s="15" t="s">
        <v>2709</v>
      </c>
      <c r="K8494">
        <v>2022</v>
      </c>
      <c r="L8494" t="s">
        <v>1367</v>
      </c>
      <c r="M8494" t="s">
        <v>17914</v>
      </c>
      <c r="N8494" t="s">
        <v>17915</v>
      </c>
      <c r="O8494" t="s">
        <v>1388</v>
      </c>
      <c r="P8494" t="s">
        <v>11218</v>
      </c>
      <c r="Q8494">
        <f t="shared" si="146"/>
        <v>10</v>
      </c>
      <c r="R8494" t="s">
        <v>2102</v>
      </c>
      <c r="S8494" t="s">
        <v>2103</v>
      </c>
      <c r="T8494" t="s">
        <v>17916</v>
      </c>
      <c r="U8494" s="75">
        <v>10</v>
      </c>
      <c r="V8494">
        <v>5</v>
      </c>
      <c r="W8494">
        <v>50</v>
      </c>
      <c r="AH8494" s="16"/>
      <c r="AI8494" t="s">
        <v>1375</v>
      </c>
    </row>
    <row r="8495" spans="1:35" x14ac:dyDescent="0.25">
      <c r="A8495" t="s">
        <v>17917</v>
      </c>
      <c r="B8495" s="1">
        <v>82</v>
      </c>
      <c r="C8495" t="s">
        <v>17912</v>
      </c>
      <c r="D8495">
        <v>17385342</v>
      </c>
      <c r="E8495" t="s">
        <v>17918</v>
      </c>
      <c r="F8495" t="s">
        <v>1363</v>
      </c>
      <c r="G8495" t="s">
        <v>1364</v>
      </c>
      <c r="H8495" s="3" t="s">
        <v>1504</v>
      </c>
      <c r="I8495">
        <v>2022</v>
      </c>
      <c r="J8495" s="15" t="s">
        <v>1505</v>
      </c>
      <c r="K8495">
        <v>2022</v>
      </c>
      <c r="L8495" t="s">
        <v>1367</v>
      </c>
      <c r="M8495" t="s">
        <v>17914</v>
      </c>
      <c r="N8495" t="s">
        <v>17915</v>
      </c>
      <c r="O8495" t="s">
        <v>1370</v>
      </c>
      <c r="P8495" t="s">
        <v>11218</v>
      </c>
      <c r="Q8495">
        <f t="shared" si="146"/>
        <v>800</v>
      </c>
      <c r="R8495" t="s">
        <v>11605</v>
      </c>
      <c r="S8495" t="s">
        <v>11606</v>
      </c>
      <c r="T8495" t="s">
        <v>17919</v>
      </c>
      <c r="U8495" s="75">
        <v>800</v>
      </c>
      <c r="V8495">
        <v>85</v>
      </c>
      <c r="W8495">
        <v>68000</v>
      </c>
      <c r="AH8495" s="16"/>
      <c r="AI8495" t="s">
        <v>1375</v>
      </c>
    </row>
    <row r="8496" spans="1:35" x14ac:dyDescent="0.25">
      <c r="A8496" t="s">
        <v>17920</v>
      </c>
      <c r="B8496" s="1">
        <v>82</v>
      </c>
      <c r="C8496" t="s">
        <v>17912</v>
      </c>
      <c r="D8496">
        <v>17408407</v>
      </c>
      <c r="E8496" t="s">
        <v>17921</v>
      </c>
      <c r="F8496" t="s">
        <v>1363</v>
      </c>
      <c r="G8496" t="s">
        <v>1391</v>
      </c>
      <c r="H8496" s="3" t="s">
        <v>1505</v>
      </c>
      <c r="I8496">
        <v>2022</v>
      </c>
      <c r="J8496" s="15" t="s">
        <v>4301</v>
      </c>
      <c r="K8496">
        <v>2022</v>
      </c>
      <c r="L8496" t="s">
        <v>1367</v>
      </c>
      <c r="M8496" t="s">
        <v>17914</v>
      </c>
      <c r="N8496" t="s">
        <v>17915</v>
      </c>
      <c r="O8496" t="s">
        <v>1370</v>
      </c>
      <c r="P8496" t="s">
        <v>17848</v>
      </c>
      <c r="Q8496">
        <f t="shared" si="146"/>
        <v>500</v>
      </c>
      <c r="R8496" t="s">
        <v>2102</v>
      </c>
      <c r="S8496" t="s">
        <v>2103</v>
      </c>
      <c r="T8496" t="s">
        <v>17922</v>
      </c>
      <c r="U8496" s="75">
        <v>500</v>
      </c>
      <c r="V8496">
        <v>4</v>
      </c>
      <c r="W8496">
        <v>2000</v>
      </c>
      <c r="AH8496" s="16"/>
      <c r="AI8496" t="s">
        <v>1375</v>
      </c>
    </row>
    <row r="8497" spans="1:35" x14ac:dyDescent="0.25">
      <c r="A8497" t="s">
        <v>17923</v>
      </c>
      <c r="B8497" s="1">
        <v>82</v>
      </c>
      <c r="C8497" t="s">
        <v>17912</v>
      </c>
      <c r="D8497">
        <v>17478804</v>
      </c>
      <c r="E8497" t="s">
        <v>8648</v>
      </c>
      <c r="F8497" t="s">
        <v>1363</v>
      </c>
      <c r="G8497" t="s">
        <v>1364</v>
      </c>
      <c r="H8497" s="3" t="s">
        <v>5266</v>
      </c>
      <c r="I8497">
        <v>2022</v>
      </c>
      <c r="J8497" s="15" t="s">
        <v>11136</v>
      </c>
      <c r="K8497">
        <v>2022</v>
      </c>
      <c r="L8497" t="s">
        <v>1367</v>
      </c>
      <c r="M8497" t="s">
        <v>17914</v>
      </c>
      <c r="N8497" t="s">
        <v>17915</v>
      </c>
      <c r="O8497" t="s">
        <v>1370</v>
      </c>
      <c r="P8497" t="s">
        <v>11218</v>
      </c>
      <c r="Q8497">
        <f t="shared" si="146"/>
        <v>600</v>
      </c>
      <c r="R8497" t="s">
        <v>2102</v>
      </c>
      <c r="S8497" t="s">
        <v>2103</v>
      </c>
      <c r="T8497" t="s">
        <v>17916</v>
      </c>
      <c r="U8497" s="75">
        <v>600</v>
      </c>
      <c r="V8497">
        <v>4</v>
      </c>
      <c r="W8497">
        <v>2400</v>
      </c>
      <c r="AH8497" s="16"/>
      <c r="AI8497" t="s">
        <v>1375</v>
      </c>
    </row>
    <row r="8498" spans="1:35" x14ac:dyDescent="0.25">
      <c r="A8498" t="s">
        <v>17924</v>
      </c>
      <c r="B8498" s="1">
        <v>82</v>
      </c>
      <c r="C8498" t="s">
        <v>17912</v>
      </c>
      <c r="D8498">
        <v>17478804</v>
      </c>
      <c r="E8498" t="s">
        <v>8648</v>
      </c>
      <c r="F8498" t="s">
        <v>1363</v>
      </c>
      <c r="G8498" t="s">
        <v>1364</v>
      </c>
      <c r="H8498" s="3" t="s">
        <v>5266</v>
      </c>
      <c r="I8498">
        <v>2022</v>
      </c>
      <c r="J8498" s="15" t="s">
        <v>11136</v>
      </c>
      <c r="K8498">
        <v>2022</v>
      </c>
      <c r="L8498" t="s">
        <v>1367</v>
      </c>
      <c r="M8498" t="s">
        <v>17914</v>
      </c>
      <c r="N8498" t="s">
        <v>17915</v>
      </c>
      <c r="O8498" t="s">
        <v>1370</v>
      </c>
      <c r="P8498" t="s">
        <v>11218</v>
      </c>
      <c r="Q8498">
        <f t="shared" si="146"/>
        <v>600</v>
      </c>
      <c r="R8498" t="s">
        <v>11605</v>
      </c>
      <c r="S8498" t="s">
        <v>11606</v>
      </c>
      <c r="T8498" t="s">
        <v>17925</v>
      </c>
      <c r="U8498" s="75">
        <v>600</v>
      </c>
      <c r="V8498">
        <v>85</v>
      </c>
      <c r="W8498">
        <v>51000</v>
      </c>
      <c r="AH8498" s="16"/>
      <c r="AI8498" t="s">
        <v>1375</v>
      </c>
    </row>
    <row r="8499" spans="1:35" x14ac:dyDescent="0.25">
      <c r="A8499" t="s">
        <v>17926</v>
      </c>
      <c r="B8499" s="1">
        <v>82</v>
      </c>
      <c r="C8499" t="s">
        <v>17912</v>
      </c>
      <c r="D8499">
        <v>17526000</v>
      </c>
      <c r="E8499" t="s">
        <v>17927</v>
      </c>
      <c r="F8499" t="s">
        <v>1363</v>
      </c>
      <c r="G8499" t="s">
        <v>1364</v>
      </c>
      <c r="H8499" s="3" t="s">
        <v>3274</v>
      </c>
      <c r="I8499">
        <v>2022</v>
      </c>
      <c r="J8499" s="15" t="s">
        <v>3275</v>
      </c>
      <c r="K8499">
        <v>2022</v>
      </c>
      <c r="L8499" t="s">
        <v>1367</v>
      </c>
      <c r="M8499" t="s">
        <v>17914</v>
      </c>
      <c r="N8499" t="s">
        <v>17928</v>
      </c>
      <c r="O8499" t="s">
        <v>1370</v>
      </c>
      <c r="P8499" t="s">
        <v>8240</v>
      </c>
      <c r="Q8499">
        <f t="shared" si="146"/>
        <v>200</v>
      </c>
      <c r="R8499" t="s">
        <v>2102</v>
      </c>
      <c r="S8499" t="s">
        <v>2103</v>
      </c>
      <c r="T8499" t="s">
        <v>17916</v>
      </c>
      <c r="U8499" s="75">
        <v>200</v>
      </c>
      <c r="V8499">
        <v>4.5</v>
      </c>
      <c r="W8499">
        <v>900</v>
      </c>
      <c r="AH8499" s="16"/>
      <c r="AI8499" t="s">
        <v>1375</v>
      </c>
    </row>
    <row r="8500" spans="1:35" x14ac:dyDescent="0.25">
      <c r="A8500" t="s">
        <v>17929</v>
      </c>
      <c r="B8500" s="1">
        <v>82</v>
      </c>
      <c r="C8500" t="s">
        <v>17912</v>
      </c>
      <c r="D8500">
        <v>17506220</v>
      </c>
      <c r="E8500" t="s">
        <v>17930</v>
      </c>
      <c r="F8500" t="s">
        <v>1363</v>
      </c>
      <c r="G8500" t="s">
        <v>1364</v>
      </c>
      <c r="H8500" s="3" t="s">
        <v>11136</v>
      </c>
      <c r="I8500">
        <v>2022</v>
      </c>
      <c r="J8500" s="15" t="s">
        <v>3274</v>
      </c>
      <c r="K8500">
        <v>2022</v>
      </c>
      <c r="L8500" t="s">
        <v>1367</v>
      </c>
      <c r="M8500" t="s">
        <v>17914</v>
      </c>
      <c r="N8500" t="s">
        <v>17915</v>
      </c>
      <c r="O8500" t="s">
        <v>1370</v>
      </c>
      <c r="P8500" t="s">
        <v>11218</v>
      </c>
      <c r="Q8500">
        <f t="shared" si="146"/>
        <v>1700</v>
      </c>
      <c r="R8500" t="s">
        <v>2102</v>
      </c>
      <c r="S8500" t="s">
        <v>2103</v>
      </c>
      <c r="T8500" t="s">
        <v>17916</v>
      </c>
      <c r="U8500" s="75">
        <v>1700</v>
      </c>
      <c r="V8500">
        <v>4.5</v>
      </c>
      <c r="W8500">
        <v>7650</v>
      </c>
      <c r="AH8500" s="16"/>
      <c r="AI8500" t="s">
        <v>1375</v>
      </c>
    </row>
    <row r="8501" spans="1:35" x14ac:dyDescent="0.25">
      <c r="A8501" t="s">
        <v>17931</v>
      </c>
      <c r="B8501" s="1">
        <v>82</v>
      </c>
      <c r="C8501" t="s">
        <v>17912</v>
      </c>
      <c r="D8501">
        <v>17461464</v>
      </c>
      <c r="E8501" t="s">
        <v>17932</v>
      </c>
      <c r="F8501" t="s">
        <v>1363</v>
      </c>
      <c r="G8501" t="s">
        <v>1364</v>
      </c>
      <c r="H8501" s="3" t="s">
        <v>5275</v>
      </c>
      <c r="I8501">
        <v>2022</v>
      </c>
      <c r="J8501" s="15" t="s">
        <v>5266</v>
      </c>
      <c r="K8501">
        <v>2022</v>
      </c>
      <c r="L8501" t="s">
        <v>1367</v>
      </c>
      <c r="M8501" t="s">
        <v>17914</v>
      </c>
      <c r="N8501" t="s">
        <v>17928</v>
      </c>
      <c r="O8501" t="s">
        <v>1370</v>
      </c>
      <c r="P8501" t="s">
        <v>8240</v>
      </c>
      <c r="Q8501">
        <f t="shared" si="146"/>
        <v>800</v>
      </c>
      <c r="R8501" t="s">
        <v>2102</v>
      </c>
      <c r="S8501" t="s">
        <v>2103</v>
      </c>
      <c r="T8501" t="s">
        <v>17916</v>
      </c>
      <c r="U8501" s="75">
        <v>800</v>
      </c>
      <c r="V8501">
        <v>4</v>
      </c>
      <c r="W8501">
        <v>3200</v>
      </c>
      <c r="AH8501" s="16"/>
      <c r="AI8501" t="s">
        <v>1375</v>
      </c>
    </row>
    <row r="8502" spans="1:35" x14ac:dyDescent="0.25">
      <c r="A8502" t="s">
        <v>17933</v>
      </c>
      <c r="B8502" s="1">
        <v>82</v>
      </c>
      <c r="C8502" t="s">
        <v>17912</v>
      </c>
      <c r="D8502">
        <v>17671906</v>
      </c>
      <c r="E8502" t="s">
        <v>11891</v>
      </c>
      <c r="F8502" t="s">
        <v>1363</v>
      </c>
      <c r="G8502" t="s">
        <v>1364</v>
      </c>
      <c r="H8502" s="3" t="s">
        <v>1783</v>
      </c>
      <c r="I8502">
        <v>2022</v>
      </c>
      <c r="J8502" s="15" t="s">
        <v>1784</v>
      </c>
      <c r="K8502">
        <v>2022</v>
      </c>
      <c r="L8502" t="s">
        <v>1367</v>
      </c>
      <c r="M8502" t="s">
        <v>17914</v>
      </c>
      <c r="N8502" t="s">
        <v>17915</v>
      </c>
      <c r="O8502" t="s">
        <v>1370</v>
      </c>
      <c r="P8502" t="s">
        <v>11218</v>
      </c>
      <c r="Q8502">
        <f t="shared" si="146"/>
        <v>20</v>
      </c>
      <c r="R8502" t="s">
        <v>2102</v>
      </c>
      <c r="S8502" t="s">
        <v>2103</v>
      </c>
      <c r="T8502" t="s">
        <v>17916</v>
      </c>
      <c r="U8502" s="75">
        <v>20</v>
      </c>
      <c r="V8502">
        <v>3.97</v>
      </c>
      <c r="W8502">
        <v>79.400000000000006</v>
      </c>
      <c r="AH8502" s="16"/>
      <c r="AI8502" t="s">
        <v>1375</v>
      </c>
    </row>
    <row r="8503" spans="1:35" x14ac:dyDescent="0.25">
      <c r="A8503" t="s">
        <v>17934</v>
      </c>
      <c r="B8503" s="1">
        <v>82</v>
      </c>
      <c r="C8503" t="s">
        <v>17912</v>
      </c>
      <c r="D8503">
        <v>17671906</v>
      </c>
      <c r="E8503" t="s">
        <v>11891</v>
      </c>
      <c r="F8503" t="s">
        <v>1363</v>
      </c>
      <c r="G8503" t="s">
        <v>1364</v>
      </c>
      <c r="H8503" s="3" t="s">
        <v>1783</v>
      </c>
      <c r="I8503">
        <v>2022</v>
      </c>
      <c r="J8503" s="15" t="s">
        <v>1784</v>
      </c>
      <c r="K8503">
        <v>2022</v>
      </c>
      <c r="L8503" t="s">
        <v>1367</v>
      </c>
      <c r="M8503" t="s">
        <v>17914</v>
      </c>
      <c r="N8503" t="s">
        <v>17915</v>
      </c>
      <c r="O8503" t="s">
        <v>1370</v>
      </c>
      <c r="P8503" t="s">
        <v>11218</v>
      </c>
      <c r="Q8503">
        <f t="shared" si="146"/>
        <v>20</v>
      </c>
      <c r="R8503" t="s">
        <v>2697</v>
      </c>
      <c r="S8503" t="s">
        <v>2698</v>
      </c>
      <c r="T8503" t="s">
        <v>17935</v>
      </c>
      <c r="U8503" s="75">
        <v>20</v>
      </c>
      <c r="V8503">
        <v>55</v>
      </c>
      <c r="W8503">
        <v>1100</v>
      </c>
      <c r="AH8503" s="16"/>
      <c r="AI8503" t="s">
        <v>1375</v>
      </c>
    </row>
    <row r="8504" spans="1:35" x14ac:dyDescent="0.25">
      <c r="A8504" t="s">
        <v>17936</v>
      </c>
      <c r="B8504" s="1">
        <v>82</v>
      </c>
      <c r="C8504" t="s">
        <v>17912</v>
      </c>
      <c r="D8504">
        <v>17723515</v>
      </c>
      <c r="E8504" t="s">
        <v>17937</v>
      </c>
      <c r="F8504" t="s">
        <v>1363</v>
      </c>
      <c r="G8504" t="s">
        <v>1391</v>
      </c>
      <c r="H8504" s="3" t="s">
        <v>2249</v>
      </c>
      <c r="I8504">
        <v>2022</v>
      </c>
      <c r="J8504" s="15" t="s">
        <v>1788</v>
      </c>
      <c r="K8504">
        <v>2022</v>
      </c>
      <c r="L8504" t="s">
        <v>1367</v>
      </c>
      <c r="M8504" t="s">
        <v>17914</v>
      </c>
      <c r="N8504" t="s">
        <v>17915</v>
      </c>
      <c r="O8504" t="s">
        <v>1370</v>
      </c>
      <c r="P8504" t="s">
        <v>17848</v>
      </c>
      <c r="Q8504">
        <f t="shared" si="146"/>
        <v>630</v>
      </c>
      <c r="R8504" t="s">
        <v>2102</v>
      </c>
      <c r="S8504" t="s">
        <v>2103</v>
      </c>
      <c r="T8504" t="s">
        <v>17916</v>
      </c>
      <c r="U8504" s="75">
        <v>630</v>
      </c>
      <c r="V8504">
        <v>4.6500000000000004</v>
      </c>
      <c r="W8504">
        <v>2929.5</v>
      </c>
      <c r="AH8504" s="16"/>
      <c r="AI8504" t="s">
        <v>1375</v>
      </c>
    </row>
    <row r="8505" spans="1:35" x14ac:dyDescent="0.25">
      <c r="A8505" t="s">
        <v>17938</v>
      </c>
      <c r="B8505" s="1">
        <v>82</v>
      </c>
      <c r="C8505" t="s">
        <v>17912</v>
      </c>
      <c r="D8505">
        <v>17793084</v>
      </c>
      <c r="E8505" t="s">
        <v>17939</v>
      </c>
      <c r="F8505" t="s">
        <v>1363</v>
      </c>
      <c r="G8505" t="s">
        <v>1391</v>
      </c>
      <c r="H8505" s="3" t="s">
        <v>2273</v>
      </c>
      <c r="I8505">
        <v>2022</v>
      </c>
      <c r="J8505" s="15" t="s">
        <v>2258</v>
      </c>
      <c r="K8505">
        <v>2022</v>
      </c>
      <c r="L8505" t="s">
        <v>1367</v>
      </c>
      <c r="M8505" t="s">
        <v>17914</v>
      </c>
      <c r="N8505" t="s">
        <v>17915</v>
      </c>
      <c r="O8505" t="s">
        <v>1370</v>
      </c>
      <c r="P8505" t="s">
        <v>11218</v>
      </c>
      <c r="Q8505">
        <f t="shared" si="146"/>
        <v>400</v>
      </c>
      <c r="R8505" t="s">
        <v>2102</v>
      </c>
      <c r="S8505" t="s">
        <v>2103</v>
      </c>
      <c r="T8505" t="s">
        <v>17916</v>
      </c>
      <c r="U8505" s="75">
        <v>400</v>
      </c>
      <c r="V8505">
        <v>4.5</v>
      </c>
      <c r="W8505">
        <v>1800</v>
      </c>
      <c r="AH8505" s="16"/>
      <c r="AI8505" t="s">
        <v>1375</v>
      </c>
    </row>
    <row r="8506" spans="1:35" x14ac:dyDescent="0.25">
      <c r="A8506" t="s">
        <v>17940</v>
      </c>
      <c r="B8506" s="1">
        <v>82</v>
      </c>
      <c r="C8506" t="s">
        <v>17912</v>
      </c>
      <c r="D8506">
        <v>17970377</v>
      </c>
      <c r="E8506" t="s">
        <v>8648</v>
      </c>
      <c r="F8506" t="s">
        <v>1363</v>
      </c>
      <c r="G8506" t="s">
        <v>1364</v>
      </c>
      <c r="H8506" s="3" t="s">
        <v>8652</v>
      </c>
      <c r="I8506">
        <v>2022</v>
      </c>
      <c r="J8506" s="15" t="s">
        <v>4311</v>
      </c>
      <c r="K8506">
        <v>2022</v>
      </c>
      <c r="L8506" t="s">
        <v>1367</v>
      </c>
      <c r="M8506" t="s">
        <v>17914</v>
      </c>
      <c r="N8506" t="s">
        <v>17915</v>
      </c>
      <c r="O8506" t="s">
        <v>1370</v>
      </c>
      <c r="P8506" t="s">
        <v>11218</v>
      </c>
      <c r="Q8506">
        <f t="shared" si="146"/>
        <v>600</v>
      </c>
      <c r="R8506" t="s">
        <v>2102</v>
      </c>
      <c r="S8506" t="s">
        <v>2103</v>
      </c>
      <c r="T8506" t="s">
        <v>17916</v>
      </c>
      <c r="U8506" s="75">
        <v>600</v>
      </c>
      <c r="V8506">
        <v>4.5</v>
      </c>
      <c r="W8506">
        <v>2700</v>
      </c>
      <c r="AH8506" s="16"/>
      <c r="AI8506" t="s">
        <v>1375</v>
      </c>
    </row>
    <row r="8507" spans="1:35" x14ac:dyDescent="0.25">
      <c r="A8507" t="s">
        <v>17941</v>
      </c>
      <c r="B8507" s="1">
        <v>82</v>
      </c>
      <c r="C8507" t="s">
        <v>17912</v>
      </c>
      <c r="D8507">
        <v>17813301</v>
      </c>
      <c r="E8507" t="s">
        <v>17942</v>
      </c>
      <c r="F8507" t="s">
        <v>1363</v>
      </c>
      <c r="G8507" t="s">
        <v>1391</v>
      </c>
      <c r="H8507" s="3" t="s">
        <v>4193</v>
      </c>
      <c r="I8507">
        <v>2022</v>
      </c>
      <c r="J8507" s="15" t="s">
        <v>4180</v>
      </c>
      <c r="K8507">
        <v>2022</v>
      </c>
      <c r="L8507" t="s">
        <v>1367</v>
      </c>
      <c r="M8507" t="s">
        <v>17914</v>
      </c>
      <c r="N8507" t="s">
        <v>17915</v>
      </c>
      <c r="O8507" t="s">
        <v>1370</v>
      </c>
      <c r="P8507" t="s">
        <v>17848</v>
      </c>
      <c r="Q8507">
        <f t="shared" si="146"/>
        <v>400</v>
      </c>
      <c r="R8507" t="s">
        <v>2102</v>
      </c>
      <c r="S8507" t="s">
        <v>2103</v>
      </c>
      <c r="T8507" t="s">
        <v>17916</v>
      </c>
      <c r="U8507" s="75">
        <v>400</v>
      </c>
      <c r="V8507">
        <v>4.5</v>
      </c>
      <c r="W8507">
        <v>1800</v>
      </c>
      <c r="AH8507" s="16"/>
      <c r="AI8507" t="s">
        <v>1375</v>
      </c>
    </row>
    <row r="8508" spans="1:35" x14ac:dyDescent="0.25">
      <c r="A8508" t="s">
        <v>17943</v>
      </c>
      <c r="B8508" s="1">
        <v>82</v>
      </c>
      <c r="C8508" t="s">
        <v>17912</v>
      </c>
      <c r="D8508">
        <v>18098509</v>
      </c>
      <c r="E8508" t="s">
        <v>17556</v>
      </c>
      <c r="F8508" t="s">
        <v>1363</v>
      </c>
      <c r="G8508" t="s">
        <v>1364</v>
      </c>
      <c r="H8508" s="3" t="s">
        <v>2283</v>
      </c>
      <c r="I8508">
        <v>2022</v>
      </c>
      <c r="J8508" s="15" t="s">
        <v>2284</v>
      </c>
      <c r="K8508">
        <v>2022</v>
      </c>
      <c r="L8508" t="s">
        <v>1367</v>
      </c>
      <c r="M8508" t="s">
        <v>17914</v>
      </c>
      <c r="N8508" t="s">
        <v>17915</v>
      </c>
      <c r="O8508" t="s">
        <v>1370</v>
      </c>
      <c r="P8508" t="s">
        <v>11218</v>
      </c>
      <c r="Q8508">
        <f t="shared" si="146"/>
        <v>200</v>
      </c>
      <c r="R8508" t="s">
        <v>2102</v>
      </c>
      <c r="S8508" t="s">
        <v>2103</v>
      </c>
      <c r="T8508" t="s">
        <v>17944</v>
      </c>
      <c r="U8508" s="75">
        <v>200</v>
      </c>
      <c r="V8508">
        <v>4.5</v>
      </c>
      <c r="W8508">
        <v>900</v>
      </c>
      <c r="AH8508" s="16"/>
      <c r="AI8508" t="s">
        <v>1375</v>
      </c>
    </row>
    <row r="8509" spans="1:35" x14ac:dyDescent="0.25">
      <c r="A8509" t="s">
        <v>17945</v>
      </c>
      <c r="B8509" s="1">
        <v>82</v>
      </c>
      <c r="C8509" t="s">
        <v>17912</v>
      </c>
      <c r="D8509">
        <v>18098509</v>
      </c>
      <c r="E8509" t="s">
        <v>17556</v>
      </c>
      <c r="F8509" t="s">
        <v>1363</v>
      </c>
      <c r="G8509" t="s">
        <v>1364</v>
      </c>
      <c r="H8509" s="3" t="s">
        <v>2283</v>
      </c>
      <c r="I8509">
        <v>2022</v>
      </c>
      <c r="J8509" s="15" t="s">
        <v>2284</v>
      </c>
      <c r="K8509">
        <v>2022</v>
      </c>
      <c r="L8509" t="s">
        <v>1367</v>
      </c>
      <c r="M8509" t="s">
        <v>17914</v>
      </c>
      <c r="N8509" t="s">
        <v>17915</v>
      </c>
      <c r="O8509" t="s">
        <v>1370</v>
      </c>
      <c r="P8509" t="s">
        <v>11218</v>
      </c>
      <c r="Q8509">
        <f t="shared" si="146"/>
        <v>200</v>
      </c>
      <c r="R8509" t="s">
        <v>3624</v>
      </c>
      <c r="S8509" t="s">
        <v>3625</v>
      </c>
      <c r="T8509" t="s">
        <v>17946</v>
      </c>
      <c r="U8509" s="75">
        <v>200</v>
      </c>
      <c r="V8509">
        <v>63</v>
      </c>
      <c r="W8509">
        <v>12600</v>
      </c>
      <c r="AH8509" s="16"/>
      <c r="AI8509" t="s">
        <v>1375</v>
      </c>
    </row>
    <row r="8510" spans="1:35" x14ac:dyDescent="0.25">
      <c r="A8510" t="s">
        <v>17947</v>
      </c>
      <c r="B8510" s="1">
        <v>82</v>
      </c>
      <c r="C8510" t="s">
        <v>17912</v>
      </c>
      <c r="D8510">
        <v>18098509</v>
      </c>
      <c r="E8510" t="s">
        <v>17556</v>
      </c>
      <c r="F8510" t="s">
        <v>1363</v>
      </c>
      <c r="G8510" t="s">
        <v>1364</v>
      </c>
      <c r="H8510" s="3" t="s">
        <v>2283</v>
      </c>
      <c r="I8510">
        <v>2022</v>
      </c>
      <c r="J8510" s="15" t="s">
        <v>2284</v>
      </c>
      <c r="K8510">
        <v>2022</v>
      </c>
      <c r="L8510" t="s">
        <v>1367</v>
      </c>
      <c r="M8510" t="s">
        <v>17914</v>
      </c>
      <c r="N8510" t="s">
        <v>17915</v>
      </c>
      <c r="O8510" t="s">
        <v>1370</v>
      </c>
      <c r="P8510" t="s">
        <v>11218</v>
      </c>
      <c r="Q8510">
        <f t="shared" si="146"/>
        <v>200</v>
      </c>
      <c r="R8510" t="s">
        <v>2697</v>
      </c>
      <c r="S8510" t="s">
        <v>2698</v>
      </c>
      <c r="T8510" t="s">
        <v>17948</v>
      </c>
      <c r="U8510" s="75">
        <v>200</v>
      </c>
      <c r="V8510">
        <v>63.8</v>
      </c>
      <c r="W8510">
        <v>12760</v>
      </c>
      <c r="AH8510" s="16"/>
      <c r="AI8510" t="s">
        <v>1375</v>
      </c>
    </row>
    <row r="8511" spans="1:35" x14ac:dyDescent="0.25">
      <c r="A8511" t="s">
        <v>17949</v>
      </c>
      <c r="B8511" s="1">
        <v>82</v>
      </c>
      <c r="C8511" t="s">
        <v>17912</v>
      </c>
      <c r="D8511">
        <v>18103529</v>
      </c>
      <c r="E8511" t="s">
        <v>17950</v>
      </c>
      <c r="F8511" t="s">
        <v>1363</v>
      </c>
      <c r="G8511" t="s">
        <v>1391</v>
      </c>
      <c r="H8511" s="3" t="s">
        <v>2283</v>
      </c>
      <c r="I8511">
        <v>2022</v>
      </c>
      <c r="J8511" s="15" t="s">
        <v>2284</v>
      </c>
      <c r="K8511">
        <v>2022</v>
      </c>
      <c r="L8511" t="s">
        <v>1367</v>
      </c>
      <c r="M8511" t="s">
        <v>17914</v>
      </c>
      <c r="N8511" t="s">
        <v>17915</v>
      </c>
      <c r="O8511" t="s">
        <v>1370</v>
      </c>
      <c r="P8511" t="s">
        <v>11218</v>
      </c>
      <c r="Q8511">
        <f t="shared" si="146"/>
        <v>8</v>
      </c>
      <c r="R8511" t="s">
        <v>2102</v>
      </c>
      <c r="S8511" t="s">
        <v>2103</v>
      </c>
      <c r="T8511" t="s">
        <v>17916</v>
      </c>
      <c r="U8511" s="75">
        <v>8</v>
      </c>
      <c r="V8511">
        <v>4.5</v>
      </c>
      <c r="W8511">
        <v>36</v>
      </c>
      <c r="AH8511" s="16"/>
      <c r="AI8511" t="s">
        <v>1375</v>
      </c>
    </row>
    <row r="8512" spans="1:35" x14ac:dyDescent="0.25">
      <c r="A8512" t="s">
        <v>17951</v>
      </c>
      <c r="B8512" s="1">
        <v>82</v>
      </c>
      <c r="C8512" t="s">
        <v>17912</v>
      </c>
      <c r="D8512">
        <v>18103766</v>
      </c>
      <c r="E8512" t="s">
        <v>17952</v>
      </c>
      <c r="F8512" t="s">
        <v>1363</v>
      </c>
      <c r="G8512" t="s">
        <v>1364</v>
      </c>
      <c r="H8512" s="3" t="s">
        <v>2283</v>
      </c>
      <c r="I8512">
        <v>2022</v>
      </c>
      <c r="J8512" s="15" t="s">
        <v>2284</v>
      </c>
      <c r="K8512">
        <v>2022</v>
      </c>
      <c r="L8512" t="s">
        <v>1367</v>
      </c>
      <c r="M8512" t="s">
        <v>17914</v>
      </c>
      <c r="N8512" t="s">
        <v>17928</v>
      </c>
      <c r="O8512" t="s">
        <v>1370</v>
      </c>
      <c r="P8512" t="s">
        <v>8240</v>
      </c>
      <c r="Q8512">
        <f t="shared" si="146"/>
        <v>200</v>
      </c>
      <c r="R8512" t="s">
        <v>2102</v>
      </c>
      <c r="S8512" t="s">
        <v>2103</v>
      </c>
      <c r="T8512" t="s">
        <v>17916</v>
      </c>
      <c r="U8512" s="75">
        <v>200</v>
      </c>
      <c r="V8512">
        <v>4.5</v>
      </c>
      <c r="W8512">
        <v>900</v>
      </c>
      <c r="AH8512" s="16"/>
      <c r="AI8512" t="s">
        <v>1375</v>
      </c>
    </row>
    <row r="8513" spans="1:35" x14ac:dyDescent="0.25">
      <c r="A8513" t="s">
        <v>17953</v>
      </c>
      <c r="B8513" s="1">
        <v>82</v>
      </c>
      <c r="C8513" t="s">
        <v>17912</v>
      </c>
      <c r="D8513">
        <v>18103766</v>
      </c>
      <c r="E8513" t="s">
        <v>17952</v>
      </c>
      <c r="F8513" t="s">
        <v>1363</v>
      </c>
      <c r="G8513" t="s">
        <v>1364</v>
      </c>
      <c r="H8513" s="3" t="s">
        <v>2283</v>
      </c>
      <c r="I8513">
        <v>2022</v>
      </c>
      <c r="J8513" s="15" t="s">
        <v>2284</v>
      </c>
      <c r="K8513">
        <v>2022</v>
      </c>
      <c r="L8513" t="s">
        <v>1367</v>
      </c>
      <c r="M8513" t="s">
        <v>17914</v>
      </c>
      <c r="N8513" t="s">
        <v>17928</v>
      </c>
      <c r="O8513" t="s">
        <v>1370</v>
      </c>
      <c r="P8513" t="s">
        <v>8240</v>
      </c>
      <c r="Q8513">
        <f t="shared" si="146"/>
        <v>200</v>
      </c>
      <c r="R8513" t="s">
        <v>11605</v>
      </c>
      <c r="S8513" t="s">
        <v>11606</v>
      </c>
      <c r="T8513" t="s">
        <v>17925</v>
      </c>
      <c r="U8513" s="75">
        <v>200</v>
      </c>
      <c r="V8513">
        <v>90</v>
      </c>
      <c r="W8513">
        <v>18000</v>
      </c>
      <c r="AH8513" s="16"/>
      <c r="AI8513" t="s">
        <v>1375</v>
      </c>
    </row>
    <row r="8514" spans="1:35" x14ac:dyDescent="0.25">
      <c r="A8514" t="s">
        <v>17954</v>
      </c>
      <c r="B8514" s="1">
        <v>82</v>
      </c>
      <c r="C8514" t="s">
        <v>17912</v>
      </c>
      <c r="D8514">
        <v>18155588</v>
      </c>
      <c r="E8514" t="s">
        <v>17562</v>
      </c>
      <c r="F8514" t="s">
        <v>1363</v>
      </c>
      <c r="G8514" t="s">
        <v>1364</v>
      </c>
      <c r="H8514" s="3" t="s">
        <v>4019</v>
      </c>
      <c r="I8514">
        <v>2022</v>
      </c>
      <c r="J8514" s="15" t="s">
        <v>1804</v>
      </c>
      <c r="K8514">
        <v>2022</v>
      </c>
      <c r="L8514" t="s">
        <v>1367</v>
      </c>
      <c r="M8514" t="s">
        <v>17914</v>
      </c>
      <c r="N8514" t="s">
        <v>17915</v>
      </c>
      <c r="O8514" t="s">
        <v>1370</v>
      </c>
      <c r="P8514" t="s">
        <v>11218</v>
      </c>
      <c r="Q8514">
        <f t="shared" ref="Q8514:Q8577" si="147">U8514</f>
        <v>300</v>
      </c>
      <c r="R8514" t="s">
        <v>2102</v>
      </c>
      <c r="S8514" t="s">
        <v>2103</v>
      </c>
      <c r="T8514" t="s">
        <v>17922</v>
      </c>
      <c r="U8514" s="75">
        <v>300</v>
      </c>
      <c r="V8514">
        <v>4.5</v>
      </c>
      <c r="W8514">
        <v>1350</v>
      </c>
      <c r="AH8514" s="16"/>
      <c r="AI8514" t="s">
        <v>1375</v>
      </c>
    </row>
    <row r="8515" spans="1:35" x14ac:dyDescent="0.25">
      <c r="A8515" t="s">
        <v>17955</v>
      </c>
      <c r="B8515" s="1">
        <v>82</v>
      </c>
      <c r="C8515" t="s">
        <v>17912</v>
      </c>
      <c r="D8515">
        <v>18155588</v>
      </c>
      <c r="E8515" t="s">
        <v>17562</v>
      </c>
      <c r="F8515" t="s">
        <v>1363</v>
      </c>
      <c r="G8515" t="s">
        <v>1364</v>
      </c>
      <c r="H8515" s="3" t="s">
        <v>4019</v>
      </c>
      <c r="I8515">
        <v>2022</v>
      </c>
      <c r="J8515" s="15" t="s">
        <v>1804</v>
      </c>
      <c r="K8515">
        <v>2022</v>
      </c>
      <c r="L8515" t="s">
        <v>1367</v>
      </c>
      <c r="M8515" t="s">
        <v>17914</v>
      </c>
      <c r="N8515" t="s">
        <v>17915</v>
      </c>
      <c r="O8515" t="s">
        <v>1370</v>
      </c>
      <c r="P8515" t="s">
        <v>11218</v>
      </c>
      <c r="Q8515">
        <f t="shared" si="147"/>
        <v>300</v>
      </c>
      <c r="R8515" t="s">
        <v>11605</v>
      </c>
      <c r="S8515" t="s">
        <v>11606</v>
      </c>
      <c r="T8515" t="s">
        <v>17925</v>
      </c>
      <c r="U8515" s="75">
        <v>300</v>
      </c>
      <c r="V8515">
        <v>90</v>
      </c>
      <c r="W8515">
        <v>27000</v>
      </c>
      <c r="AH8515" s="16"/>
      <c r="AI8515" t="s">
        <v>1375</v>
      </c>
    </row>
    <row r="8516" spans="1:35" x14ac:dyDescent="0.25">
      <c r="A8516" t="s">
        <v>17956</v>
      </c>
      <c r="B8516" s="1">
        <v>82</v>
      </c>
      <c r="C8516" t="s">
        <v>17912</v>
      </c>
      <c r="D8516">
        <v>18176119</v>
      </c>
      <c r="E8516" t="s">
        <v>17957</v>
      </c>
      <c r="F8516" t="s">
        <v>1363</v>
      </c>
      <c r="G8516" t="s">
        <v>1391</v>
      </c>
      <c r="H8516" s="3" t="s">
        <v>2720</v>
      </c>
      <c r="I8516">
        <v>2022</v>
      </c>
      <c r="J8516" s="15" t="s">
        <v>1804</v>
      </c>
      <c r="K8516">
        <v>2022</v>
      </c>
      <c r="L8516" t="s">
        <v>1367</v>
      </c>
      <c r="M8516" t="s">
        <v>17914</v>
      </c>
      <c r="N8516" t="s">
        <v>17915</v>
      </c>
      <c r="O8516" t="s">
        <v>1370</v>
      </c>
      <c r="P8516" t="s">
        <v>11218</v>
      </c>
      <c r="Q8516">
        <f t="shared" si="147"/>
        <v>1918</v>
      </c>
      <c r="R8516" t="s">
        <v>2102</v>
      </c>
      <c r="S8516" t="s">
        <v>2103</v>
      </c>
      <c r="T8516" t="s">
        <v>17944</v>
      </c>
      <c r="U8516" s="75">
        <v>1918</v>
      </c>
      <c r="V8516">
        <v>4.5</v>
      </c>
      <c r="W8516">
        <v>8631</v>
      </c>
      <c r="AH8516" s="16"/>
      <c r="AI8516" t="s">
        <v>1375</v>
      </c>
    </row>
    <row r="8517" spans="1:35" x14ac:dyDescent="0.25">
      <c r="A8517" t="s">
        <v>17958</v>
      </c>
      <c r="B8517" s="1">
        <v>82</v>
      </c>
      <c r="C8517" t="s">
        <v>17912</v>
      </c>
      <c r="D8517">
        <v>18129765</v>
      </c>
      <c r="E8517" t="s">
        <v>13104</v>
      </c>
      <c r="F8517" t="s">
        <v>1363</v>
      </c>
      <c r="G8517" t="s">
        <v>1364</v>
      </c>
      <c r="H8517" s="3" t="s">
        <v>2284</v>
      </c>
      <c r="I8517">
        <v>2022</v>
      </c>
      <c r="J8517" s="15" t="s">
        <v>4019</v>
      </c>
      <c r="K8517">
        <v>2022</v>
      </c>
      <c r="L8517" t="s">
        <v>1367</v>
      </c>
      <c r="M8517" t="s">
        <v>17914</v>
      </c>
      <c r="N8517" t="s">
        <v>17928</v>
      </c>
      <c r="O8517" t="s">
        <v>1370</v>
      </c>
      <c r="P8517" t="s">
        <v>8240</v>
      </c>
      <c r="Q8517">
        <f t="shared" si="147"/>
        <v>100</v>
      </c>
      <c r="R8517" t="s">
        <v>2102</v>
      </c>
      <c r="S8517" t="s">
        <v>2103</v>
      </c>
      <c r="T8517" t="s">
        <v>17944</v>
      </c>
      <c r="U8517" s="75">
        <v>100</v>
      </c>
      <c r="V8517">
        <v>4.5</v>
      </c>
      <c r="W8517">
        <v>450</v>
      </c>
      <c r="AH8517" s="16"/>
      <c r="AI8517" t="s">
        <v>1375</v>
      </c>
    </row>
    <row r="8518" spans="1:35" x14ac:dyDescent="0.25">
      <c r="A8518" t="s">
        <v>17959</v>
      </c>
      <c r="B8518" s="1">
        <v>82</v>
      </c>
      <c r="C8518" t="s">
        <v>17912</v>
      </c>
      <c r="D8518">
        <v>18129765</v>
      </c>
      <c r="E8518" t="s">
        <v>13104</v>
      </c>
      <c r="F8518" t="s">
        <v>1363</v>
      </c>
      <c r="G8518" t="s">
        <v>1364</v>
      </c>
      <c r="H8518" s="3" t="s">
        <v>2284</v>
      </c>
      <c r="I8518">
        <v>2022</v>
      </c>
      <c r="J8518" s="15" t="s">
        <v>4019</v>
      </c>
      <c r="K8518">
        <v>2022</v>
      </c>
      <c r="L8518" t="s">
        <v>1367</v>
      </c>
      <c r="M8518" t="s">
        <v>17914</v>
      </c>
      <c r="N8518" t="s">
        <v>17928</v>
      </c>
      <c r="O8518" t="s">
        <v>1370</v>
      </c>
      <c r="P8518" t="s">
        <v>8240</v>
      </c>
      <c r="Q8518">
        <f t="shared" si="147"/>
        <v>100</v>
      </c>
      <c r="R8518" t="s">
        <v>11605</v>
      </c>
      <c r="S8518" t="s">
        <v>11606</v>
      </c>
      <c r="T8518" t="s">
        <v>17925</v>
      </c>
      <c r="U8518" s="75">
        <v>100</v>
      </c>
      <c r="V8518">
        <v>85</v>
      </c>
      <c r="W8518">
        <v>8500</v>
      </c>
      <c r="AH8518" s="16"/>
      <c r="AI8518" t="s">
        <v>1375</v>
      </c>
    </row>
    <row r="8519" spans="1:35" x14ac:dyDescent="0.25">
      <c r="A8519" t="s">
        <v>17960</v>
      </c>
      <c r="B8519" s="1">
        <v>82</v>
      </c>
      <c r="C8519" t="s">
        <v>17912</v>
      </c>
      <c r="D8519">
        <v>18212115</v>
      </c>
      <c r="E8519" t="s">
        <v>17961</v>
      </c>
      <c r="F8519" t="s">
        <v>1363</v>
      </c>
      <c r="G8519" t="s">
        <v>1364</v>
      </c>
      <c r="H8519" s="3" t="s">
        <v>4204</v>
      </c>
      <c r="I8519">
        <v>2022</v>
      </c>
      <c r="J8519" s="15" t="s">
        <v>4023</v>
      </c>
      <c r="K8519">
        <v>2022</v>
      </c>
      <c r="L8519" t="s">
        <v>1367</v>
      </c>
      <c r="M8519" t="s">
        <v>17914</v>
      </c>
      <c r="N8519" t="s">
        <v>17915</v>
      </c>
      <c r="O8519" t="s">
        <v>1370</v>
      </c>
      <c r="P8519" t="s">
        <v>11218</v>
      </c>
      <c r="Q8519">
        <f t="shared" si="147"/>
        <v>100</v>
      </c>
      <c r="R8519" t="s">
        <v>2102</v>
      </c>
      <c r="S8519" t="s">
        <v>2103</v>
      </c>
      <c r="T8519" t="s">
        <v>17944</v>
      </c>
      <c r="U8519" s="75">
        <v>100</v>
      </c>
      <c r="V8519">
        <v>4.5</v>
      </c>
      <c r="W8519">
        <v>450</v>
      </c>
      <c r="AH8519" s="16"/>
      <c r="AI8519" t="s">
        <v>1375</v>
      </c>
    </row>
    <row r="8520" spans="1:35" x14ac:dyDescent="0.25">
      <c r="A8520" t="s">
        <v>17962</v>
      </c>
      <c r="B8520" s="1">
        <v>82</v>
      </c>
      <c r="C8520" t="s">
        <v>17912</v>
      </c>
      <c r="D8520">
        <v>18212115</v>
      </c>
      <c r="E8520" t="s">
        <v>17961</v>
      </c>
      <c r="F8520" t="s">
        <v>1363</v>
      </c>
      <c r="G8520" t="s">
        <v>1364</v>
      </c>
      <c r="H8520" s="3" t="s">
        <v>4204</v>
      </c>
      <c r="I8520">
        <v>2022</v>
      </c>
      <c r="J8520" s="15" t="s">
        <v>4023</v>
      </c>
      <c r="K8520">
        <v>2022</v>
      </c>
      <c r="L8520" t="s">
        <v>1367</v>
      </c>
      <c r="M8520" t="s">
        <v>17914</v>
      </c>
      <c r="N8520" t="s">
        <v>17915</v>
      </c>
      <c r="O8520" t="s">
        <v>1370</v>
      </c>
      <c r="P8520" t="s">
        <v>11218</v>
      </c>
      <c r="Q8520">
        <f t="shared" si="147"/>
        <v>100</v>
      </c>
      <c r="R8520" t="s">
        <v>11605</v>
      </c>
      <c r="S8520" t="s">
        <v>11606</v>
      </c>
      <c r="T8520" t="s">
        <v>17925</v>
      </c>
      <c r="U8520" s="75">
        <v>100</v>
      </c>
      <c r="V8520">
        <v>80</v>
      </c>
      <c r="W8520">
        <v>8000</v>
      </c>
      <c r="AH8520" s="16"/>
      <c r="AI8520" t="s">
        <v>1375</v>
      </c>
    </row>
    <row r="8521" spans="1:35" x14ac:dyDescent="0.25">
      <c r="A8521" t="s">
        <v>17963</v>
      </c>
      <c r="B8521" s="1">
        <v>82</v>
      </c>
      <c r="C8521" t="s">
        <v>17912</v>
      </c>
      <c r="D8521">
        <v>18237371</v>
      </c>
      <c r="E8521" t="s">
        <v>17964</v>
      </c>
      <c r="F8521" t="s">
        <v>1363</v>
      </c>
      <c r="G8521" t="s">
        <v>1364</v>
      </c>
      <c r="H8521" s="3" t="s">
        <v>4023</v>
      </c>
      <c r="I8521">
        <v>2022</v>
      </c>
      <c r="J8521" s="15" t="s">
        <v>4024</v>
      </c>
      <c r="K8521">
        <v>2022</v>
      </c>
      <c r="L8521" t="s">
        <v>1367</v>
      </c>
      <c r="M8521" t="s">
        <v>17914</v>
      </c>
      <c r="N8521" t="s">
        <v>17915</v>
      </c>
      <c r="O8521" t="s">
        <v>1370</v>
      </c>
      <c r="P8521" t="s">
        <v>11218</v>
      </c>
      <c r="Q8521">
        <f t="shared" si="147"/>
        <v>12000</v>
      </c>
      <c r="R8521" t="s">
        <v>2102</v>
      </c>
      <c r="S8521" t="s">
        <v>2103</v>
      </c>
      <c r="T8521" t="s">
        <v>17922</v>
      </c>
      <c r="U8521" s="75">
        <v>12000</v>
      </c>
      <c r="V8521">
        <v>4.5</v>
      </c>
      <c r="W8521">
        <v>54000</v>
      </c>
      <c r="AH8521" s="16"/>
      <c r="AI8521" t="s">
        <v>1375</v>
      </c>
    </row>
    <row r="8522" spans="1:35" x14ac:dyDescent="0.25">
      <c r="A8522" t="s">
        <v>17965</v>
      </c>
      <c r="B8522" s="1">
        <v>82</v>
      </c>
      <c r="C8522" t="s">
        <v>17912</v>
      </c>
      <c r="D8522">
        <v>18219977</v>
      </c>
      <c r="E8522" t="s">
        <v>15279</v>
      </c>
      <c r="F8522" t="s">
        <v>1363</v>
      </c>
      <c r="G8522" t="s">
        <v>1364</v>
      </c>
      <c r="H8522" s="3" t="s">
        <v>4211</v>
      </c>
      <c r="I8522">
        <v>2022</v>
      </c>
      <c r="J8522" s="15" t="s">
        <v>4212</v>
      </c>
      <c r="K8522">
        <v>2022</v>
      </c>
      <c r="L8522" t="s">
        <v>1367</v>
      </c>
      <c r="M8522" t="s">
        <v>17914</v>
      </c>
      <c r="N8522" t="s">
        <v>17915</v>
      </c>
      <c r="O8522" t="s">
        <v>1370</v>
      </c>
      <c r="P8522" t="s">
        <v>11218</v>
      </c>
      <c r="Q8522">
        <f t="shared" si="147"/>
        <v>400</v>
      </c>
      <c r="R8522" t="s">
        <v>2102</v>
      </c>
      <c r="S8522" t="s">
        <v>2103</v>
      </c>
      <c r="T8522" t="s">
        <v>17944</v>
      </c>
      <c r="U8522" s="75">
        <v>400</v>
      </c>
      <c r="V8522">
        <v>4.5</v>
      </c>
      <c r="W8522">
        <v>1800</v>
      </c>
      <c r="AH8522" s="16"/>
      <c r="AI8522" t="s">
        <v>1375</v>
      </c>
    </row>
    <row r="8523" spans="1:35" x14ac:dyDescent="0.25">
      <c r="A8523" t="s">
        <v>17966</v>
      </c>
      <c r="B8523" s="1">
        <v>82</v>
      </c>
      <c r="C8523" t="s">
        <v>17912</v>
      </c>
      <c r="D8523">
        <v>18312241</v>
      </c>
      <c r="E8523" t="s">
        <v>17967</v>
      </c>
      <c r="F8523" t="s">
        <v>1363</v>
      </c>
      <c r="G8523" t="s">
        <v>1364</v>
      </c>
      <c r="H8523" s="3" t="s">
        <v>2728</v>
      </c>
      <c r="I8523">
        <v>2022</v>
      </c>
      <c r="J8523" s="15" t="s">
        <v>4211</v>
      </c>
      <c r="K8523">
        <v>2022</v>
      </c>
      <c r="L8523" t="s">
        <v>1367</v>
      </c>
      <c r="M8523" t="s">
        <v>17914</v>
      </c>
      <c r="N8523" t="s">
        <v>17915</v>
      </c>
      <c r="O8523" t="s">
        <v>1370</v>
      </c>
      <c r="P8523" t="s">
        <v>11218</v>
      </c>
      <c r="Q8523">
        <f t="shared" si="147"/>
        <v>400</v>
      </c>
      <c r="R8523" t="s">
        <v>2102</v>
      </c>
      <c r="S8523" t="s">
        <v>2103</v>
      </c>
      <c r="T8523" t="s">
        <v>17916</v>
      </c>
      <c r="U8523" s="75">
        <v>400</v>
      </c>
      <c r="V8523">
        <v>4.5</v>
      </c>
      <c r="W8523">
        <v>1800</v>
      </c>
      <c r="AH8523" s="16"/>
      <c r="AI8523" t="s">
        <v>1375</v>
      </c>
    </row>
    <row r="8524" spans="1:35" x14ac:dyDescent="0.25">
      <c r="A8524" t="s">
        <v>17968</v>
      </c>
      <c r="B8524" s="1">
        <v>82</v>
      </c>
      <c r="C8524" t="s">
        <v>17912</v>
      </c>
      <c r="D8524">
        <v>18312241</v>
      </c>
      <c r="E8524" t="s">
        <v>17967</v>
      </c>
      <c r="F8524" t="s">
        <v>1363</v>
      </c>
      <c r="G8524" t="s">
        <v>1364</v>
      </c>
      <c r="H8524" s="3" t="s">
        <v>2728</v>
      </c>
      <c r="I8524">
        <v>2022</v>
      </c>
      <c r="J8524" s="15" t="s">
        <v>4211</v>
      </c>
      <c r="K8524">
        <v>2022</v>
      </c>
      <c r="L8524" t="s">
        <v>1367</v>
      </c>
      <c r="M8524" t="s">
        <v>17914</v>
      </c>
      <c r="N8524" t="s">
        <v>17915</v>
      </c>
      <c r="O8524" t="s">
        <v>1370</v>
      </c>
      <c r="P8524" t="s">
        <v>11218</v>
      </c>
      <c r="Q8524">
        <f t="shared" si="147"/>
        <v>400</v>
      </c>
      <c r="R8524" t="s">
        <v>4005</v>
      </c>
      <c r="S8524" t="s">
        <v>4006</v>
      </c>
      <c r="T8524" t="s">
        <v>17969</v>
      </c>
      <c r="U8524" s="75">
        <v>400</v>
      </c>
      <c r="V8524">
        <v>60</v>
      </c>
      <c r="W8524">
        <v>24000</v>
      </c>
      <c r="AH8524" s="16"/>
      <c r="AI8524" t="s">
        <v>1375</v>
      </c>
    </row>
    <row r="8525" spans="1:35" x14ac:dyDescent="0.25">
      <c r="A8525" t="s">
        <v>17970</v>
      </c>
      <c r="B8525" s="1">
        <v>82</v>
      </c>
      <c r="C8525" t="s">
        <v>17912</v>
      </c>
      <c r="D8525">
        <v>18393977</v>
      </c>
      <c r="E8525" t="s">
        <v>17971</v>
      </c>
      <c r="F8525" t="s">
        <v>1363</v>
      </c>
      <c r="G8525" t="s">
        <v>1364</v>
      </c>
      <c r="H8525" s="3" t="s">
        <v>2289</v>
      </c>
      <c r="I8525">
        <v>2022</v>
      </c>
      <c r="J8525" s="15" t="s">
        <v>5427</v>
      </c>
      <c r="K8525">
        <v>2022</v>
      </c>
      <c r="L8525" t="s">
        <v>1367</v>
      </c>
      <c r="M8525" t="s">
        <v>17914</v>
      </c>
      <c r="N8525" t="s">
        <v>17915</v>
      </c>
      <c r="O8525" t="s">
        <v>1370</v>
      </c>
      <c r="P8525" t="s">
        <v>11218</v>
      </c>
      <c r="Q8525">
        <f t="shared" si="147"/>
        <v>2740</v>
      </c>
      <c r="R8525" t="s">
        <v>2102</v>
      </c>
      <c r="S8525" t="s">
        <v>2103</v>
      </c>
      <c r="T8525" t="s">
        <v>17916</v>
      </c>
      <c r="U8525" s="75">
        <v>2740</v>
      </c>
      <c r="V8525">
        <v>4.5</v>
      </c>
      <c r="W8525">
        <v>12330</v>
      </c>
      <c r="AH8525" s="16"/>
      <c r="AI8525" t="s">
        <v>1375</v>
      </c>
    </row>
    <row r="8526" spans="1:35" x14ac:dyDescent="0.25">
      <c r="A8526" t="s">
        <v>17972</v>
      </c>
      <c r="B8526" s="1">
        <v>83</v>
      </c>
      <c r="C8526" t="s">
        <v>737</v>
      </c>
      <c r="D8526">
        <v>17359708</v>
      </c>
      <c r="E8526" t="s">
        <v>17973</v>
      </c>
      <c r="F8526" t="s">
        <v>1363</v>
      </c>
      <c r="G8526" t="s">
        <v>1391</v>
      </c>
      <c r="H8526" s="3" t="s">
        <v>2183</v>
      </c>
      <c r="I8526">
        <v>2022</v>
      </c>
      <c r="J8526" s="15" t="s">
        <v>1504</v>
      </c>
      <c r="K8526">
        <v>2022</v>
      </c>
      <c r="L8526" t="s">
        <v>1367</v>
      </c>
      <c r="M8526" t="s">
        <v>17974</v>
      </c>
      <c r="N8526" t="s">
        <v>6222</v>
      </c>
      <c r="O8526" t="s">
        <v>1370</v>
      </c>
      <c r="P8526" t="s">
        <v>4266</v>
      </c>
      <c r="Q8526">
        <f t="shared" si="147"/>
        <v>3000</v>
      </c>
      <c r="R8526" t="s">
        <v>2102</v>
      </c>
      <c r="S8526" t="s">
        <v>2103</v>
      </c>
      <c r="T8526" t="s">
        <v>17975</v>
      </c>
      <c r="U8526" s="75">
        <v>3000</v>
      </c>
      <c r="V8526">
        <v>16.3</v>
      </c>
      <c r="W8526">
        <v>48900</v>
      </c>
      <c r="AH8526" s="16"/>
      <c r="AI8526" t="s">
        <v>1375</v>
      </c>
    </row>
    <row r="8527" spans="1:35" x14ac:dyDescent="0.25">
      <c r="A8527" t="s">
        <v>17976</v>
      </c>
      <c r="B8527" s="1">
        <v>83</v>
      </c>
      <c r="C8527" t="s">
        <v>737</v>
      </c>
      <c r="D8527">
        <v>17359708</v>
      </c>
      <c r="E8527" t="s">
        <v>17973</v>
      </c>
      <c r="F8527" t="s">
        <v>1363</v>
      </c>
      <c r="G8527" t="s">
        <v>1391</v>
      </c>
      <c r="H8527" s="3" t="s">
        <v>2183</v>
      </c>
      <c r="I8527">
        <v>2022</v>
      </c>
      <c r="J8527" s="15" t="s">
        <v>1504</v>
      </c>
      <c r="K8527">
        <v>2022</v>
      </c>
      <c r="L8527" t="s">
        <v>1367</v>
      </c>
      <c r="M8527" t="s">
        <v>17974</v>
      </c>
      <c r="N8527" t="s">
        <v>6222</v>
      </c>
      <c r="O8527" t="s">
        <v>1370</v>
      </c>
      <c r="P8527" t="s">
        <v>4266</v>
      </c>
      <c r="Q8527">
        <f t="shared" si="147"/>
        <v>3000</v>
      </c>
      <c r="R8527" t="s">
        <v>4285</v>
      </c>
      <c r="S8527" t="s">
        <v>4286</v>
      </c>
      <c r="T8527" t="s">
        <v>17977</v>
      </c>
      <c r="U8527" s="75">
        <v>3000</v>
      </c>
      <c r="V8527">
        <v>16.34</v>
      </c>
      <c r="W8527">
        <v>49020</v>
      </c>
      <c r="AH8527" s="16"/>
      <c r="AI8527" t="s">
        <v>1375</v>
      </c>
    </row>
    <row r="8528" spans="1:35" x14ac:dyDescent="0.25">
      <c r="A8528" t="s">
        <v>17978</v>
      </c>
      <c r="B8528" s="1">
        <v>83</v>
      </c>
      <c r="C8528" t="s">
        <v>737</v>
      </c>
      <c r="D8528">
        <v>16556348</v>
      </c>
      <c r="E8528" t="s">
        <v>17979</v>
      </c>
      <c r="F8528" t="s">
        <v>1363</v>
      </c>
      <c r="G8528" t="s">
        <v>1391</v>
      </c>
      <c r="H8528" s="3" t="s">
        <v>5245</v>
      </c>
      <c r="I8528">
        <v>2022</v>
      </c>
      <c r="J8528" s="15" t="s">
        <v>2138</v>
      </c>
      <c r="K8528">
        <v>2022</v>
      </c>
      <c r="L8528" t="s">
        <v>1367</v>
      </c>
      <c r="M8528" t="s">
        <v>17974</v>
      </c>
      <c r="N8528" t="s">
        <v>6222</v>
      </c>
      <c r="O8528" t="s">
        <v>1370</v>
      </c>
      <c r="P8528" t="s">
        <v>4266</v>
      </c>
      <c r="Q8528">
        <f t="shared" si="147"/>
        <v>5500</v>
      </c>
      <c r="R8528" t="s">
        <v>2102</v>
      </c>
      <c r="S8528" t="s">
        <v>2103</v>
      </c>
      <c r="T8528" t="s">
        <v>17980</v>
      </c>
      <c r="U8528" s="75">
        <v>5500</v>
      </c>
      <c r="V8528">
        <v>16.3</v>
      </c>
      <c r="W8528">
        <v>89650</v>
      </c>
      <c r="AH8528" s="16"/>
      <c r="AI8528" t="s">
        <v>1375</v>
      </c>
    </row>
    <row r="8529" spans="1:35" x14ac:dyDescent="0.25">
      <c r="A8529" t="s">
        <v>17981</v>
      </c>
      <c r="B8529" s="1">
        <v>83</v>
      </c>
      <c r="C8529" t="s">
        <v>737</v>
      </c>
      <c r="D8529">
        <v>16556348</v>
      </c>
      <c r="E8529" t="s">
        <v>17979</v>
      </c>
      <c r="F8529" t="s">
        <v>1363</v>
      </c>
      <c r="G8529" t="s">
        <v>1391</v>
      </c>
      <c r="H8529" s="3" t="s">
        <v>5245</v>
      </c>
      <c r="I8529">
        <v>2022</v>
      </c>
      <c r="J8529" s="15" t="s">
        <v>2138</v>
      </c>
      <c r="K8529">
        <v>2022</v>
      </c>
      <c r="L8529" t="s">
        <v>1367</v>
      </c>
      <c r="M8529" t="s">
        <v>17974</v>
      </c>
      <c r="N8529" t="s">
        <v>6222</v>
      </c>
      <c r="O8529" t="s">
        <v>1370</v>
      </c>
      <c r="P8529" t="s">
        <v>4266</v>
      </c>
      <c r="Q8529">
        <f t="shared" si="147"/>
        <v>5500</v>
      </c>
      <c r="R8529" t="s">
        <v>4285</v>
      </c>
      <c r="S8529" t="s">
        <v>4286</v>
      </c>
      <c r="T8529" t="s">
        <v>17982</v>
      </c>
      <c r="U8529" s="75">
        <v>5500</v>
      </c>
      <c r="V8529">
        <v>16.34</v>
      </c>
      <c r="W8529">
        <v>89870</v>
      </c>
      <c r="AH8529" s="16"/>
      <c r="AI8529" t="s">
        <v>1375</v>
      </c>
    </row>
    <row r="8530" spans="1:35" x14ac:dyDescent="0.25">
      <c r="A8530" t="s">
        <v>17983</v>
      </c>
      <c r="B8530" s="1">
        <v>83</v>
      </c>
      <c r="C8530" t="s">
        <v>737</v>
      </c>
      <c r="D8530">
        <v>17361176</v>
      </c>
      <c r="E8530" t="s">
        <v>17984</v>
      </c>
      <c r="F8530" t="s">
        <v>1363</v>
      </c>
      <c r="G8530" t="s">
        <v>1391</v>
      </c>
      <c r="H8530" s="3" t="s">
        <v>2183</v>
      </c>
      <c r="I8530">
        <v>2022</v>
      </c>
      <c r="J8530" s="15" t="s">
        <v>1504</v>
      </c>
      <c r="K8530">
        <v>2022</v>
      </c>
      <c r="L8530" t="s">
        <v>1367</v>
      </c>
      <c r="M8530" t="s">
        <v>17974</v>
      </c>
      <c r="N8530" t="s">
        <v>6222</v>
      </c>
      <c r="O8530" t="s">
        <v>1370</v>
      </c>
      <c r="P8530" t="s">
        <v>4266</v>
      </c>
      <c r="Q8530">
        <f t="shared" si="147"/>
        <v>120</v>
      </c>
      <c r="R8530" t="s">
        <v>2102</v>
      </c>
      <c r="S8530" t="s">
        <v>2103</v>
      </c>
      <c r="T8530" t="s">
        <v>17975</v>
      </c>
      <c r="U8530" s="75">
        <v>120</v>
      </c>
      <c r="V8530">
        <v>16.3</v>
      </c>
      <c r="W8530">
        <v>1956</v>
      </c>
      <c r="AH8530" s="16"/>
      <c r="AI8530" t="s">
        <v>1375</v>
      </c>
    </row>
    <row r="8531" spans="1:35" x14ac:dyDescent="0.25">
      <c r="A8531" t="s">
        <v>17985</v>
      </c>
      <c r="B8531" s="1">
        <v>83</v>
      </c>
      <c r="C8531" t="s">
        <v>737</v>
      </c>
      <c r="D8531">
        <v>17361176</v>
      </c>
      <c r="E8531" t="s">
        <v>17984</v>
      </c>
      <c r="F8531" t="s">
        <v>1363</v>
      </c>
      <c r="G8531" t="s">
        <v>1391</v>
      </c>
      <c r="H8531" s="3" t="s">
        <v>2183</v>
      </c>
      <c r="I8531">
        <v>2022</v>
      </c>
      <c r="J8531" s="15" t="s">
        <v>1504</v>
      </c>
      <c r="K8531">
        <v>2022</v>
      </c>
      <c r="L8531" t="s">
        <v>1367</v>
      </c>
      <c r="M8531" t="s">
        <v>17974</v>
      </c>
      <c r="N8531" t="s">
        <v>6222</v>
      </c>
      <c r="O8531" t="s">
        <v>1370</v>
      </c>
      <c r="P8531" t="s">
        <v>4266</v>
      </c>
      <c r="Q8531">
        <f t="shared" si="147"/>
        <v>120</v>
      </c>
      <c r="R8531" t="s">
        <v>4285</v>
      </c>
      <c r="S8531" t="s">
        <v>4286</v>
      </c>
      <c r="T8531" t="s">
        <v>17982</v>
      </c>
      <c r="U8531" s="75">
        <v>120</v>
      </c>
      <c r="V8531">
        <v>16.34</v>
      </c>
      <c r="W8531">
        <v>1960.8</v>
      </c>
      <c r="AH8531" s="16"/>
      <c r="AI8531" t="s">
        <v>1375</v>
      </c>
    </row>
    <row r="8532" spans="1:35" x14ac:dyDescent="0.25">
      <c r="A8532" t="s">
        <v>17986</v>
      </c>
      <c r="B8532" s="1">
        <v>83</v>
      </c>
      <c r="C8532" t="s">
        <v>737</v>
      </c>
      <c r="D8532">
        <v>17408571</v>
      </c>
      <c r="E8532" t="s">
        <v>17987</v>
      </c>
      <c r="F8532" t="s">
        <v>1363</v>
      </c>
      <c r="G8532" t="s">
        <v>1391</v>
      </c>
      <c r="H8532" s="3" t="s">
        <v>3612</v>
      </c>
      <c r="I8532">
        <v>2022</v>
      </c>
      <c r="J8532" s="15" t="s">
        <v>8155</v>
      </c>
      <c r="K8532">
        <v>2022</v>
      </c>
      <c r="L8532" t="s">
        <v>1367</v>
      </c>
      <c r="M8532" t="s">
        <v>17974</v>
      </c>
      <c r="N8532" t="s">
        <v>6222</v>
      </c>
      <c r="O8532" t="s">
        <v>1370</v>
      </c>
      <c r="P8532" t="s">
        <v>4266</v>
      </c>
      <c r="Q8532">
        <f t="shared" si="147"/>
        <v>5500</v>
      </c>
      <c r="R8532" t="s">
        <v>2102</v>
      </c>
      <c r="S8532" t="s">
        <v>2103</v>
      </c>
      <c r="T8532" t="s">
        <v>17988</v>
      </c>
      <c r="U8532" s="75">
        <v>5500</v>
      </c>
      <c r="V8532">
        <v>16.3</v>
      </c>
      <c r="W8532">
        <v>89650</v>
      </c>
      <c r="AH8532" s="16"/>
      <c r="AI8532" t="s">
        <v>1375</v>
      </c>
    </row>
    <row r="8533" spans="1:35" x14ac:dyDescent="0.25">
      <c r="A8533" t="s">
        <v>17989</v>
      </c>
      <c r="B8533" s="1">
        <v>83</v>
      </c>
      <c r="C8533" t="s">
        <v>737</v>
      </c>
      <c r="D8533">
        <v>17408571</v>
      </c>
      <c r="E8533" t="s">
        <v>17987</v>
      </c>
      <c r="F8533" t="s">
        <v>1363</v>
      </c>
      <c r="G8533" t="s">
        <v>1391</v>
      </c>
      <c r="H8533" s="3" t="s">
        <v>3612</v>
      </c>
      <c r="I8533">
        <v>2022</v>
      </c>
      <c r="J8533" s="15" t="s">
        <v>8155</v>
      </c>
      <c r="K8533">
        <v>2022</v>
      </c>
      <c r="L8533" t="s">
        <v>1367</v>
      </c>
      <c r="M8533" t="s">
        <v>17974</v>
      </c>
      <c r="N8533" t="s">
        <v>6222</v>
      </c>
      <c r="O8533" t="s">
        <v>1370</v>
      </c>
      <c r="P8533" t="s">
        <v>4266</v>
      </c>
      <c r="Q8533">
        <f t="shared" si="147"/>
        <v>5500</v>
      </c>
      <c r="R8533" t="s">
        <v>4285</v>
      </c>
      <c r="S8533" t="s">
        <v>4286</v>
      </c>
      <c r="T8533" t="s">
        <v>17982</v>
      </c>
      <c r="U8533" s="75">
        <v>5500</v>
      </c>
      <c r="V8533">
        <v>16.34</v>
      </c>
      <c r="W8533">
        <v>89870</v>
      </c>
      <c r="AH8533" s="16"/>
      <c r="AI8533" t="s">
        <v>1375</v>
      </c>
    </row>
    <row r="8534" spans="1:35" x14ac:dyDescent="0.25">
      <c r="A8534" t="s">
        <v>17990</v>
      </c>
      <c r="B8534" s="1">
        <v>83</v>
      </c>
      <c r="C8534" t="s">
        <v>737</v>
      </c>
      <c r="D8534">
        <v>16525736</v>
      </c>
      <c r="E8534" t="s">
        <v>17991</v>
      </c>
      <c r="F8534" t="s">
        <v>1363</v>
      </c>
      <c r="G8534" t="s">
        <v>1391</v>
      </c>
      <c r="H8534" s="3" t="s">
        <v>2118</v>
      </c>
      <c r="I8534">
        <v>2022</v>
      </c>
      <c r="J8534" s="15" t="s">
        <v>5032</v>
      </c>
      <c r="K8534">
        <v>2022</v>
      </c>
      <c r="L8534" t="s">
        <v>1367</v>
      </c>
      <c r="M8534" t="s">
        <v>17974</v>
      </c>
      <c r="N8534" t="s">
        <v>6222</v>
      </c>
      <c r="O8534" t="s">
        <v>1370</v>
      </c>
      <c r="P8534" t="s">
        <v>4266</v>
      </c>
      <c r="Q8534">
        <f t="shared" si="147"/>
        <v>5500</v>
      </c>
      <c r="R8534" t="s">
        <v>4285</v>
      </c>
      <c r="S8534" t="s">
        <v>4286</v>
      </c>
      <c r="T8534" t="s">
        <v>17982</v>
      </c>
      <c r="U8534" s="75">
        <v>5500</v>
      </c>
      <c r="V8534">
        <v>16.34</v>
      </c>
      <c r="W8534">
        <v>89870</v>
      </c>
      <c r="AH8534" s="16"/>
      <c r="AI8534" t="s">
        <v>1375</v>
      </c>
    </row>
    <row r="8535" spans="1:35" x14ac:dyDescent="0.25">
      <c r="A8535" t="s">
        <v>17992</v>
      </c>
      <c r="B8535" s="1">
        <v>83</v>
      </c>
      <c r="C8535" t="s">
        <v>737</v>
      </c>
      <c r="D8535">
        <v>16522206</v>
      </c>
      <c r="E8535" t="s">
        <v>17993</v>
      </c>
      <c r="F8535" t="s">
        <v>1363</v>
      </c>
      <c r="G8535" t="s">
        <v>1391</v>
      </c>
      <c r="H8535" s="3" t="s">
        <v>2118</v>
      </c>
      <c r="I8535">
        <v>2022</v>
      </c>
      <c r="J8535" s="15" t="s">
        <v>2126</v>
      </c>
      <c r="K8535">
        <v>2022</v>
      </c>
      <c r="L8535" t="s">
        <v>1367</v>
      </c>
      <c r="M8535" t="s">
        <v>17974</v>
      </c>
      <c r="N8535" t="s">
        <v>6222</v>
      </c>
      <c r="O8535" t="s">
        <v>1370</v>
      </c>
      <c r="P8535" t="s">
        <v>4266</v>
      </c>
      <c r="Q8535">
        <f t="shared" si="147"/>
        <v>5500</v>
      </c>
      <c r="R8535" t="s">
        <v>4285</v>
      </c>
      <c r="S8535" t="s">
        <v>4286</v>
      </c>
      <c r="T8535" t="s">
        <v>17982</v>
      </c>
      <c r="U8535" s="75">
        <v>5500</v>
      </c>
      <c r="V8535">
        <v>16.34</v>
      </c>
      <c r="W8535">
        <v>89870</v>
      </c>
      <c r="AH8535" s="16"/>
      <c r="AI8535" t="s">
        <v>1375</v>
      </c>
    </row>
    <row r="8536" spans="1:35" x14ac:dyDescent="0.25">
      <c r="A8536" t="s">
        <v>17994</v>
      </c>
      <c r="B8536" s="1">
        <v>83</v>
      </c>
      <c r="C8536" t="s">
        <v>737</v>
      </c>
      <c r="D8536">
        <v>17579090</v>
      </c>
      <c r="E8536" t="s">
        <v>17995</v>
      </c>
      <c r="F8536" t="s">
        <v>1363</v>
      </c>
      <c r="G8536" t="s">
        <v>1391</v>
      </c>
      <c r="H8536" s="3" t="s">
        <v>4170</v>
      </c>
      <c r="I8536">
        <v>2022</v>
      </c>
      <c r="J8536" s="15" t="s">
        <v>4173</v>
      </c>
      <c r="K8536">
        <v>2022</v>
      </c>
      <c r="L8536" t="s">
        <v>1367</v>
      </c>
      <c r="M8536" t="s">
        <v>17974</v>
      </c>
      <c r="N8536" t="s">
        <v>6222</v>
      </c>
      <c r="O8536" t="s">
        <v>1370</v>
      </c>
      <c r="P8536" t="s">
        <v>4266</v>
      </c>
      <c r="Q8536">
        <f t="shared" si="147"/>
        <v>500</v>
      </c>
      <c r="R8536" t="s">
        <v>2102</v>
      </c>
      <c r="S8536" t="s">
        <v>2103</v>
      </c>
      <c r="T8536" t="s">
        <v>17975</v>
      </c>
      <c r="U8536" s="75">
        <v>500</v>
      </c>
      <c r="V8536">
        <v>16.3</v>
      </c>
      <c r="W8536">
        <v>8150</v>
      </c>
      <c r="AH8536" s="16"/>
      <c r="AI8536" t="s">
        <v>1375</v>
      </c>
    </row>
    <row r="8537" spans="1:35" x14ac:dyDescent="0.25">
      <c r="A8537" t="s">
        <v>17996</v>
      </c>
      <c r="B8537" s="1">
        <v>83</v>
      </c>
      <c r="C8537" t="s">
        <v>737</v>
      </c>
      <c r="D8537">
        <v>17579090</v>
      </c>
      <c r="E8537" t="s">
        <v>17995</v>
      </c>
      <c r="F8537" t="s">
        <v>1363</v>
      </c>
      <c r="G8537" t="s">
        <v>1391</v>
      </c>
      <c r="H8537" s="3" t="s">
        <v>4170</v>
      </c>
      <c r="I8537">
        <v>2022</v>
      </c>
      <c r="J8537" s="15" t="s">
        <v>4173</v>
      </c>
      <c r="K8537">
        <v>2022</v>
      </c>
      <c r="L8537" t="s">
        <v>1367</v>
      </c>
      <c r="M8537" t="s">
        <v>17974</v>
      </c>
      <c r="N8537" t="s">
        <v>6222</v>
      </c>
      <c r="O8537" t="s">
        <v>1370</v>
      </c>
      <c r="P8537" t="s">
        <v>4266</v>
      </c>
      <c r="Q8537">
        <f t="shared" si="147"/>
        <v>500</v>
      </c>
      <c r="R8537" t="s">
        <v>4285</v>
      </c>
      <c r="S8537" t="s">
        <v>4286</v>
      </c>
      <c r="T8537" t="s">
        <v>17982</v>
      </c>
      <c r="U8537" s="75">
        <v>500</v>
      </c>
      <c r="V8537">
        <v>16.34</v>
      </c>
      <c r="W8537">
        <v>8170</v>
      </c>
      <c r="AH8537" s="16"/>
      <c r="AI8537" t="s">
        <v>1375</v>
      </c>
    </row>
    <row r="8538" spans="1:35" x14ac:dyDescent="0.25">
      <c r="A8538" t="s">
        <v>17997</v>
      </c>
      <c r="B8538" s="1">
        <v>83</v>
      </c>
      <c r="C8538" t="s">
        <v>737</v>
      </c>
      <c r="D8538">
        <v>17472172</v>
      </c>
      <c r="E8538" t="s">
        <v>17998</v>
      </c>
      <c r="F8538" t="s">
        <v>1363</v>
      </c>
      <c r="G8538" t="s">
        <v>1391</v>
      </c>
      <c r="H8538" s="3" t="s">
        <v>2229</v>
      </c>
      <c r="I8538">
        <v>2022</v>
      </c>
      <c r="J8538" s="15" t="s">
        <v>2230</v>
      </c>
      <c r="K8538">
        <v>2022</v>
      </c>
      <c r="L8538" t="s">
        <v>1367</v>
      </c>
      <c r="M8538" t="s">
        <v>17974</v>
      </c>
      <c r="N8538" t="s">
        <v>6222</v>
      </c>
      <c r="O8538" t="s">
        <v>1370</v>
      </c>
      <c r="P8538" t="s">
        <v>4266</v>
      </c>
      <c r="Q8538">
        <f t="shared" si="147"/>
        <v>420</v>
      </c>
      <c r="R8538" t="s">
        <v>2102</v>
      </c>
      <c r="S8538" t="s">
        <v>2103</v>
      </c>
      <c r="T8538" t="s">
        <v>17975</v>
      </c>
      <c r="U8538" s="75">
        <v>420</v>
      </c>
      <c r="V8538">
        <v>16.3</v>
      </c>
      <c r="W8538">
        <v>6846</v>
      </c>
      <c r="AH8538" s="16"/>
      <c r="AI8538" t="s">
        <v>1375</v>
      </c>
    </row>
    <row r="8539" spans="1:35" x14ac:dyDescent="0.25">
      <c r="A8539" t="s">
        <v>17999</v>
      </c>
      <c r="B8539" s="1">
        <v>83</v>
      </c>
      <c r="C8539" t="s">
        <v>737</v>
      </c>
      <c r="D8539">
        <v>17645107</v>
      </c>
      <c r="E8539" t="s">
        <v>18000</v>
      </c>
      <c r="F8539" t="s">
        <v>1363</v>
      </c>
      <c r="G8539" t="s">
        <v>1391</v>
      </c>
      <c r="H8539" s="3" t="s">
        <v>4186</v>
      </c>
      <c r="I8539">
        <v>2022</v>
      </c>
      <c r="J8539" s="15" t="s">
        <v>5326</v>
      </c>
      <c r="K8539">
        <v>2022</v>
      </c>
      <c r="L8539" t="s">
        <v>1367</v>
      </c>
      <c r="M8539" t="s">
        <v>17974</v>
      </c>
      <c r="N8539" t="s">
        <v>6222</v>
      </c>
      <c r="O8539" t="s">
        <v>1370</v>
      </c>
      <c r="P8539" t="s">
        <v>4266</v>
      </c>
      <c r="Q8539">
        <f t="shared" si="147"/>
        <v>5500</v>
      </c>
      <c r="R8539" t="s">
        <v>4285</v>
      </c>
      <c r="S8539" t="s">
        <v>4286</v>
      </c>
      <c r="T8539" t="s">
        <v>17982</v>
      </c>
      <c r="U8539" s="75">
        <v>5500</v>
      </c>
      <c r="V8539">
        <v>16.34</v>
      </c>
      <c r="W8539">
        <v>89870</v>
      </c>
      <c r="AH8539" s="16"/>
      <c r="AI8539" t="s">
        <v>1375</v>
      </c>
    </row>
    <row r="8540" spans="1:35" x14ac:dyDescent="0.25">
      <c r="A8540" t="s">
        <v>18001</v>
      </c>
      <c r="B8540" s="1">
        <v>83</v>
      </c>
      <c r="C8540" t="s">
        <v>737</v>
      </c>
      <c r="D8540">
        <v>17746132</v>
      </c>
      <c r="E8540" t="s">
        <v>18002</v>
      </c>
      <c r="F8540" t="s">
        <v>1363</v>
      </c>
      <c r="G8540" t="s">
        <v>1391</v>
      </c>
      <c r="H8540" s="3" t="s">
        <v>1788</v>
      </c>
      <c r="I8540">
        <v>2022</v>
      </c>
      <c r="J8540" s="15" t="s">
        <v>1789</v>
      </c>
      <c r="K8540">
        <v>2022</v>
      </c>
      <c r="L8540" t="s">
        <v>1367</v>
      </c>
      <c r="M8540" t="s">
        <v>17974</v>
      </c>
      <c r="N8540" t="s">
        <v>6222</v>
      </c>
      <c r="O8540" t="s">
        <v>1370</v>
      </c>
      <c r="P8540" t="s">
        <v>4266</v>
      </c>
      <c r="Q8540">
        <f t="shared" si="147"/>
        <v>5500</v>
      </c>
      <c r="R8540" t="s">
        <v>4285</v>
      </c>
      <c r="S8540" t="s">
        <v>4286</v>
      </c>
      <c r="T8540" t="s">
        <v>18003</v>
      </c>
      <c r="U8540" s="75">
        <v>5500</v>
      </c>
      <c r="V8540">
        <v>16.34</v>
      </c>
      <c r="W8540">
        <v>89870</v>
      </c>
      <c r="AH8540" s="16"/>
      <c r="AI8540" t="s">
        <v>1375</v>
      </c>
    </row>
    <row r="8541" spans="1:35" x14ac:dyDescent="0.25">
      <c r="A8541" t="s">
        <v>18004</v>
      </c>
      <c r="B8541" s="1">
        <v>83</v>
      </c>
      <c r="C8541" t="s">
        <v>737</v>
      </c>
      <c r="D8541">
        <v>17659965</v>
      </c>
      <c r="E8541" t="s">
        <v>18005</v>
      </c>
      <c r="F8541" t="s">
        <v>1363</v>
      </c>
      <c r="G8541" t="s">
        <v>1391</v>
      </c>
      <c r="H8541" s="3" t="s">
        <v>5326</v>
      </c>
      <c r="I8541">
        <v>2022</v>
      </c>
      <c r="J8541" s="15" t="s">
        <v>4176</v>
      </c>
      <c r="K8541">
        <v>2022</v>
      </c>
      <c r="L8541" t="s">
        <v>1367</v>
      </c>
      <c r="M8541" t="s">
        <v>17974</v>
      </c>
      <c r="N8541" t="s">
        <v>6222</v>
      </c>
      <c r="O8541" t="s">
        <v>1370</v>
      </c>
      <c r="P8541" t="s">
        <v>4266</v>
      </c>
      <c r="Q8541">
        <f t="shared" si="147"/>
        <v>240</v>
      </c>
      <c r="R8541" t="s">
        <v>2102</v>
      </c>
      <c r="S8541" t="s">
        <v>2103</v>
      </c>
      <c r="T8541" t="s">
        <v>17975</v>
      </c>
      <c r="U8541" s="75">
        <v>240</v>
      </c>
      <c r="V8541">
        <v>16.3</v>
      </c>
      <c r="W8541">
        <v>3912</v>
      </c>
      <c r="AH8541" s="16"/>
      <c r="AI8541" t="s">
        <v>1375</v>
      </c>
    </row>
    <row r="8542" spans="1:35" x14ac:dyDescent="0.25">
      <c r="A8542" t="s">
        <v>18006</v>
      </c>
      <c r="B8542" s="1">
        <v>83</v>
      </c>
      <c r="C8542" t="s">
        <v>737</v>
      </c>
      <c r="D8542">
        <v>17659965</v>
      </c>
      <c r="E8542" t="s">
        <v>18005</v>
      </c>
      <c r="F8542" t="s">
        <v>1363</v>
      </c>
      <c r="G8542" t="s">
        <v>1391</v>
      </c>
      <c r="H8542" s="3" t="s">
        <v>5326</v>
      </c>
      <c r="I8542">
        <v>2022</v>
      </c>
      <c r="J8542" s="15" t="s">
        <v>4176</v>
      </c>
      <c r="K8542">
        <v>2022</v>
      </c>
      <c r="L8542" t="s">
        <v>1367</v>
      </c>
      <c r="M8542" t="s">
        <v>17974</v>
      </c>
      <c r="N8542" t="s">
        <v>6222</v>
      </c>
      <c r="O8542" t="s">
        <v>1370</v>
      </c>
      <c r="P8542" t="s">
        <v>4266</v>
      </c>
      <c r="Q8542">
        <f t="shared" si="147"/>
        <v>240</v>
      </c>
      <c r="R8542" t="s">
        <v>4285</v>
      </c>
      <c r="S8542" t="s">
        <v>4286</v>
      </c>
      <c r="T8542" t="s">
        <v>17982</v>
      </c>
      <c r="U8542" s="75">
        <v>240</v>
      </c>
      <c r="V8542">
        <v>16.34</v>
      </c>
      <c r="W8542">
        <v>3921.6</v>
      </c>
      <c r="AH8542" s="16"/>
      <c r="AI8542" t="s">
        <v>1375</v>
      </c>
    </row>
    <row r="8543" spans="1:35" x14ac:dyDescent="0.25">
      <c r="A8543" t="s">
        <v>18007</v>
      </c>
      <c r="B8543" s="1">
        <v>83</v>
      </c>
      <c r="C8543" t="s">
        <v>737</v>
      </c>
      <c r="D8543">
        <v>17757193</v>
      </c>
      <c r="E8543" t="s">
        <v>18008</v>
      </c>
      <c r="F8543" t="s">
        <v>1363</v>
      </c>
      <c r="G8543" t="s">
        <v>1391</v>
      </c>
      <c r="H8543" s="3" t="s">
        <v>1788</v>
      </c>
      <c r="I8543">
        <v>2022</v>
      </c>
      <c r="J8543" s="15" t="s">
        <v>1789</v>
      </c>
      <c r="K8543">
        <v>2022</v>
      </c>
      <c r="L8543" t="s">
        <v>1367</v>
      </c>
      <c r="M8543" t="s">
        <v>17974</v>
      </c>
      <c r="N8543" t="s">
        <v>6222</v>
      </c>
      <c r="O8543" t="s">
        <v>1370</v>
      </c>
      <c r="P8543" t="s">
        <v>4266</v>
      </c>
      <c r="Q8543">
        <f t="shared" si="147"/>
        <v>360</v>
      </c>
      <c r="R8543" t="s">
        <v>2102</v>
      </c>
      <c r="S8543" t="s">
        <v>2103</v>
      </c>
      <c r="T8543" t="s">
        <v>17975</v>
      </c>
      <c r="U8543" s="75">
        <v>360</v>
      </c>
      <c r="V8543">
        <v>16.3</v>
      </c>
      <c r="W8543">
        <v>5868</v>
      </c>
      <c r="AH8543" s="16"/>
      <c r="AI8543" t="s">
        <v>1375</v>
      </c>
    </row>
    <row r="8544" spans="1:35" x14ac:dyDescent="0.25">
      <c r="A8544" t="s">
        <v>18009</v>
      </c>
      <c r="B8544" s="1">
        <v>83</v>
      </c>
      <c r="C8544" t="s">
        <v>737</v>
      </c>
      <c r="D8544">
        <v>17774160</v>
      </c>
      <c r="E8544" t="s">
        <v>18010</v>
      </c>
      <c r="F8544" t="s">
        <v>1363</v>
      </c>
      <c r="G8544" t="s">
        <v>1364</v>
      </c>
      <c r="H8544" s="3" t="s">
        <v>1789</v>
      </c>
      <c r="I8544">
        <v>2022</v>
      </c>
      <c r="J8544" s="15" t="s">
        <v>4193</v>
      </c>
      <c r="K8544">
        <v>2022</v>
      </c>
      <c r="L8544" t="s">
        <v>1367</v>
      </c>
      <c r="M8544" t="s">
        <v>17974</v>
      </c>
      <c r="N8544" t="s">
        <v>6222</v>
      </c>
      <c r="O8544" t="s">
        <v>1370</v>
      </c>
      <c r="P8544" t="s">
        <v>4266</v>
      </c>
      <c r="Q8544">
        <f t="shared" si="147"/>
        <v>1500</v>
      </c>
      <c r="R8544" t="s">
        <v>2102</v>
      </c>
      <c r="S8544" t="s">
        <v>2103</v>
      </c>
      <c r="T8544" t="s">
        <v>18011</v>
      </c>
      <c r="U8544" s="75">
        <v>1500</v>
      </c>
      <c r="V8544">
        <v>16.3</v>
      </c>
      <c r="W8544">
        <v>24450</v>
      </c>
      <c r="AH8544" s="16"/>
      <c r="AI8544" t="s">
        <v>1375</v>
      </c>
    </row>
    <row r="8545" spans="1:35" x14ac:dyDescent="0.25">
      <c r="A8545" t="s">
        <v>18012</v>
      </c>
      <c r="B8545" s="1">
        <v>83</v>
      </c>
      <c r="C8545" t="s">
        <v>737</v>
      </c>
      <c r="D8545">
        <v>17774160</v>
      </c>
      <c r="E8545" t="s">
        <v>18010</v>
      </c>
      <c r="F8545" t="s">
        <v>1363</v>
      </c>
      <c r="G8545" t="s">
        <v>1364</v>
      </c>
      <c r="H8545" s="3" t="s">
        <v>1789</v>
      </c>
      <c r="I8545">
        <v>2022</v>
      </c>
      <c r="J8545" s="15" t="s">
        <v>4193</v>
      </c>
      <c r="K8545">
        <v>2022</v>
      </c>
      <c r="L8545" t="s">
        <v>1367</v>
      </c>
      <c r="M8545" t="s">
        <v>17974</v>
      </c>
      <c r="N8545" t="s">
        <v>6222</v>
      </c>
      <c r="O8545" t="s">
        <v>1370</v>
      </c>
      <c r="P8545" t="s">
        <v>4266</v>
      </c>
      <c r="Q8545">
        <f t="shared" si="147"/>
        <v>1500</v>
      </c>
      <c r="R8545" t="s">
        <v>4285</v>
      </c>
      <c r="S8545" t="s">
        <v>4286</v>
      </c>
      <c r="T8545" t="s">
        <v>17982</v>
      </c>
      <c r="U8545" s="75">
        <v>1500</v>
      </c>
      <c r="V8545">
        <v>16.34</v>
      </c>
      <c r="W8545">
        <v>24510</v>
      </c>
      <c r="AH8545" s="16"/>
      <c r="AI8545" t="s">
        <v>1375</v>
      </c>
    </row>
    <row r="8546" spans="1:35" x14ac:dyDescent="0.25">
      <c r="A8546" t="s">
        <v>18013</v>
      </c>
      <c r="B8546" s="1">
        <v>83</v>
      </c>
      <c r="C8546" t="s">
        <v>737</v>
      </c>
      <c r="D8546">
        <v>17710219</v>
      </c>
      <c r="E8546" t="s">
        <v>18014</v>
      </c>
      <c r="F8546" t="s">
        <v>1363</v>
      </c>
      <c r="G8546" t="s">
        <v>1391</v>
      </c>
      <c r="H8546" s="3" t="s">
        <v>5313</v>
      </c>
      <c r="I8546">
        <v>2022</v>
      </c>
      <c r="J8546" s="15" t="s">
        <v>2249</v>
      </c>
      <c r="K8546">
        <v>2022</v>
      </c>
      <c r="L8546" t="s">
        <v>1367</v>
      </c>
      <c r="M8546" t="s">
        <v>17974</v>
      </c>
      <c r="N8546" t="s">
        <v>6222</v>
      </c>
      <c r="O8546" t="s">
        <v>1370</v>
      </c>
      <c r="P8546" t="s">
        <v>4266</v>
      </c>
      <c r="Q8546">
        <f t="shared" si="147"/>
        <v>660</v>
      </c>
      <c r="R8546" t="s">
        <v>2102</v>
      </c>
      <c r="S8546" t="s">
        <v>2103</v>
      </c>
      <c r="T8546" t="s">
        <v>17975</v>
      </c>
      <c r="U8546" s="75">
        <v>660</v>
      </c>
      <c r="V8546">
        <v>16.3</v>
      </c>
      <c r="W8546">
        <v>10758</v>
      </c>
      <c r="AH8546" s="16"/>
      <c r="AI8546" t="s">
        <v>1375</v>
      </c>
    </row>
    <row r="8547" spans="1:35" x14ac:dyDescent="0.25">
      <c r="A8547" t="s">
        <v>18015</v>
      </c>
      <c r="B8547" s="1">
        <v>83</v>
      </c>
      <c r="C8547" t="s">
        <v>737</v>
      </c>
      <c r="D8547">
        <v>17710219</v>
      </c>
      <c r="E8547" t="s">
        <v>18014</v>
      </c>
      <c r="F8547" t="s">
        <v>1363</v>
      </c>
      <c r="G8547" t="s">
        <v>1391</v>
      </c>
      <c r="H8547" s="3" t="s">
        <v>5313</v>
      </c>
      <c r="I8547">
        <v>2022</v>
      </c>
      <c r="J8547" s="15" t="s">
        <v>2249</v>
      </c>
      <c r="K8547">
        <v>2022</v>
      </c>
      <c r="L8547" t="s">
        <v>1367</v>
      </c>
      <c r="M8547" t="s">
        <v>17974</v>
      </c>
      <c r="N8547" t="s">
        <v>6222</v>
      </c>
      <c r="O8547" t="s">
        <v>1370</v>
      </c>
      <c r="P8547" t="s">
        <v>4266</v>
      </c>
      <c r="Q8547">
        <f t="shared" si="147"/>
        <v>660</v>
      </c>
      <c r="R8547" t="s">
        <v>4285</v>
      </c>
      <c r="S8547" t="s">
        <v>4286</v>
      </c>
      <c r="T8547" t="s">
        <v>18016</v>
      </c>
      <c r="U8547" s="75">
        <v>660</v>
      </c>
      <c r="V8547">
        <v>16.34</v>
      </c>
      <c r="W8547">
        <v>10784.4</v>
      </c>
      <c r="AH8547" s="16"/>
      <c r="AI8547" t="s">
        <v>1375</v>
      </c>
    </row>
    <row r="8548" spans="1:35" x14ac:dyDescent="0.25">
      <c r="A8548" t="s">
        <v>18017</v>
      </c>
      <c r="B8548" s="1">
        <v>83</v>
      </c>
      <c r="C8548" t="s">
        <v>737</v>
      </c>
      <c r="D8548">
        <v>17757193</v>
      </c>
      <c r="E8548" t="s">
        <v>18008</v>
      </c>
      <c r="F8548" t="s">
        <v>1363</v>
      </c>
      <c r="G8548" t="s">
        <v>1391</v>
      </c>
      <c r="H8548" s="3" t="s">
        <v>1788</v>
      </c>
      <c r="I8548">
        <v>2022</v>
      </c>
      <c r="J8548" s="15" t="s">
        <v>1789</v>
      </c>
      <c r="K8548">
        <v>2022</v>
      </c>
      <c r="L8548" t="s">
        <v>1367</v>
      </c>
      <c r="M8548" t="s">
        <v>17974</v>
      </c>
      <c r="N8548" t="s">
        <v>6222</v>
      </c>
      <c r="O8548" t="s">
        <v>1370</v>
      </c>
      <c r="P8548" t="s">
        <v>4266</v>
      </c>
      <c r="Q8548">
        <f t="shared" si="147"/>
        <v>360</v>
      </c>
      <c r="R8548" t="s">
        <v>4285</v>
      </c>
      <c r="S8548" t="s">
        <v>4286</v>
      </c>
      <c r="T8548" t="s">
        <v>18018</v>
      </c>
      <c r="U8548" s="75">
        <v>360</v>
      </c>
      <c r="V8548">
        <v>16.34</v>
      </c>
      <c r="W8548">
        <v>5882.4</v>
      </c>
      <c r="AH8548" s="16"/>
      <c r="AI8548" t="s">
        <v>1375</v>
      </c>
    </row>
    <row r="8549" spans="1:35" x14ac:dyDescent="0.25">
      <c r="A8549" t="s">
        <v>18019</v>
      </c>
      <c r="B8549" s="1">
        <v>83</v>
      </c>
      <c r="C8549" t="s">
        <v>737</v>
      </c>
      <c r="D8549">
        <v>17781000</v>
      </c>
      <c r="E8549" t="s">
        <v>18020</v>
      </c>
      <c r="F8549" t="s">
        <v>1363</v>
      </c>
      <c r="G8549" t="s">
        <v>1391</v>
      </c>
      <c r="H8549" s="3" t="s">
        <v>2273</v>
      </c>
      <c r="I8549">
        <v>2022</v>
      </c>
      <c r="J8549" s="15" t="s">
        <v>2258</v>
      </c>
      <c r="K8549">
        <v>2022</v>
      </c>
      <c r="L8549" t="s">
        <v>1367</v>
      </c>
      <c r="M8549" t="s">
        <v>17974</v>
      </c>
      <c r="N8549" t="s">
        <v>6222</v>
      </c>
      <c r="O8549" t="s">
        <v>1370</v>
      </c>
      <c r="P8549" t="s">
        <v>4266</v>
      </c>
      <c r="Q8549">
        <f t="shared" si="147"/>
        <v>5500</v>
      </c>
      <c r="R8549" t="s">
        <v>4285</v>
      </c>
      <c r="S8549" t="s">
        <v>4286</v>
      </c>
      <c r="T8549" t="s">
        <v>17982</v>
      </c>
      <c r="U8549" s="75">
        <v>5500</v>
      </c>
      <c r="V8549">
        <v>16.34</v>
      </c>
      <c r="W8549">
        <v>89870</v>
      </c>
      <c r="AH8549" s="16"/>
      <c r="AI8549" t="s">
        <v>1375</v>
      </c>
    </row>
    <row r="8550" spans="1:35" x14ac:dyDescent="0.25">
      <c r="A8550" t="s">
        <v>18021</v>
      </c>
      <c r="B8550" s="1">
        <v>83</v>
      </c>
      <c r="C8550" t="s">
        <v>737</v>
      </c>
      <c r="D8550">
        <v>17781396</v>
      </c>
      <c r="E8550" t="s">
        <v>18022</v>
      </c>
      <c r="F8550" t="s">
        <v>1363</v>
      </c>
      <c r="G8550" t="s">
        <v>1391</v>
      </c>
      <c r="H8550" s="3" t="s">
        <v>2273</v>
      </c>
      <c r="I8550">
        <v>2022</v>
      </c>
      <c r="J8550" s="15" t="s">
        <v>2258</v>
      </c>
      <c r="K8550">
        <v>2022</v>
      </c>
      <c r="L8550" t="s">
        <v>1367</v>
      </c>
      <c r="M8550" t="s">
        <v>17974</v>
      </c>
      <c r="N8550" t="s">
        <v>6222</v>
      </c>
      <c r="O8550" t="s">
        <v>1370</v>
      </c>
      <c r="P8550" t="s">
        <v>4266</v>
      </c>
      <c r="Q8550">
        <f t="shared" si="147"/>
        <v>5500</v>
      </c>
      <c r="R8550" t="s">
        <v>4285</v>
      </c>
      <c r="S8550" t="s">
        <v>4286</v>
      </c>
      <c r="T8550" t="s">
        <v>17982</v>
      </c>
      <c r="U8550" s="75">
        <v>5500</v>
      </c>
      <c r="V8550">
        <v>16.34</v>
      </c>
      <c r="W8550">
        <v>89870</v>
      </c>
      <c r="AH8550" s="16"/>
      <c r="AI8550" t="s">
        <v>1375</v>
      </c>
    </row>
    <row r="8551" spans="1:35" x14ac:dyDescent="0.25">
      <c r="A8551" t="s">
        <v>18023</v>
      </c>
      <c r="B8551" s="1">
        <v>83</v>
      </c>
      <c r="C8551" t="s">
        <v>737</v>
      </c>
      <c r="D8551">
        <v>17765471</v>
      </c>
      <c r="E8551" t="s">
        <v>18024</v>
      </c>
      <c r="F8551" t="s">
        <v>1363</v>
      </c>
      <c r="G8551" t="s">
        <v>1391</v>
      </c>
      <c r="H8551" s="3" t="s">
        <v>5315</v>
      </c>
      <c r="I8551">
        <v>2022</v>
      </c>
      <c r="J8551" s="15" t="s">
        <v>2273</v>
      </c>
      <c r="K8551">
        <v>2022</v>
      </c>
      <c r="L8551" t="s">
        <v>1367</v>
      </c>
      <c r="M8551" t="s">
        <v>17974</v>
      </c>
      <c r="N8551" t="s">
        <v>6222</v>
      </c>
      <c r="O8551" t="s">
        <v>1370</v>
      </c>
      <c r="P8551" t="s">
        <v>4266</v>
      </c>
      <c r="Q8551">
        <f t="shared" si="147"/>
        <v>5500</v>
      </c>
      <c r="R8551" t="s">
        <v>2102</v>
      </c>
      <c r="S8551" t="s">
        <v>2103</v>
      </c>
      <c r="T8551" t="s">
        <v>18025</v>
      </c>
      <c r="U8551" s="75">
        <v>5500</v>
      </c>
      <c r="V8551">
        <v>16.3</v>
      </c>
      <c r="W8551">
        <v>89650</v>
      </c>
      <c r="AH8551" s="16"/>
      <c r="AI8551" t="s">
        <v>1375</v>
      </c>
    </row>
    <row r="8552" spans="1:35" x14ac:dyDescent="0.25">
      <c r="A8552" t="s">
        <v>18026</v>
      </c>
      <c r="B8552" s="1">
        <v>83</v>
      </c>
      <c r="C8552" t="s">
        <v>737</v>
      </c>
      <c r="D8552">
        <v>17765471</v>
      </c>
      <c r="E8552" t="s">
        <v>18024</v>
      </c>
      <c r="F8552" t="s">
        <v>1363</v>
      </c>
      <c r="G8552" t="s">
        <v>1391</v>
      </c>
      <c r="H8552" s="3" t="s">
        <v>5315</v>
      </c>
      <c r="I8552">
        <v>2022</v>
      </c>
      <c r="J8552" s="15" t="s">
        <v>2273</v>
      </c>
      <c r="K8552">
        <v>2022</v>
      </c>
      <c r="L8552" t="s">
        <v>1367</v>
      </c>
      <c r="M8552" t="s">
        <v>17974</v>
      </c>
      <c r="N8552" t="s">
        <v>6222</v>
      </c>
      <c r="O8552" t="s">
        <v>1370</v>
      </c>
      <c r="P8552" t="s">
        <v>4266</v>
      </c>
      <c r="Q8552">
        <f t="shared" si="147"/>
        <v>5500</v>
      </c>
      <c r="R8552" t="s">
        <v>4285</v>
      </c>
      <c r="S8552" t="s">
        <v>4286</v>
      </c>
      <c r="T8552" t="s">
        <v>18003</v>
      </c>
      <c r="U8552" s="75">
        <v>5500</v>
      </c>
      <c r="V8552">
        <v>16.34</v>
      </c>
      <c r="W8552">
        <v>89870</v>
      </c>
      <c r="AH8552" s="16"/>
      <c r="AI8552" t="s">
        <v>1375</v>
      </c>
    </row>
    <row r="8553" spans="1:35" x14ac:dyDescent="0.25">
      <c r="A8553" t="s">
        <v>18027</v>
      </c>
      <c r="B8553" s="1">
        <v>83</v>
      </c>
      <c r="C8553" t="s">
        <v>737</v>
      </c>
      <c r="D8553">
        <v>17941628</v>
      </c>
      <c r="E8553" t="s">
        <v>18028</v>
      </c>
      <c r="F8553" t="s">
        <v>1363</v>
      </c>
      <c r="G8553" t="s">
        <v>1391</v>
      </c>
      <c r="H8553" s="3" t="s">
        <v>7333</v>
      </c>
      <c r="I8553">
        <v>2022</v>
      </c>
      <c r="J8553" s="15" t="s">
        <v>4310</v>
      </c>
      <c r="K8553">
        <v>2022</v>
      </c>
      <c r="L8553" t="s">
        <v>1367</v>
      </c>
      <c r="M8553" t="s">
        <v>17974</v>
      </c>
      <c r="N8553" t="s">
        <v>6222</v>
      </c>
      <c r="O8553" t="s">
        <v>1370</v>
      </c>
      <c r="P8553" t="s">
        <v>4266</v>
      </c>
      <c r="Q8553">
        <f t="shared" si="147"/>
        <v>390</v>
      </c>
      <c r="R8553" t="s">
        <v>2102</v>
      </c>
      <c r="S8553" t="s">
        <v>2103</v>
      </c>
      <c r="T8553" t="s">
        <v>17975</v>
      </c>
      <c r="U8553" s="75">
        <v>390</v>
      </c>
      <c r="V8553">
        <v>16.3</v>
      </c>
      <c r="W8553">
        <v>6357</v>
      </c>
      <c r="AH8553" s="16"/>
      <c r="AI8553" t="s">
        <v>1375</v>
      </c>
    </row>
    <row r="8554" spans="1:35" x14ac:dyDescent="0.25">
      <c r="A8554" t="s">
        <v>18029</v>
      </c>
      <c r="B8554" s="1">
        <v>83</v>
      </c>
      <c r="C8554" t="s">
        <v>737</v>
      </c>
      <c r="D8554">
        <v>17941628</v>
      </c>
      <c r="E8554" t="s">
        <v>18028</v>
      </c>
      <c r="F8554" t="s">
        <v>1363</v>
      </c>
      <c r="G8554" t="s">
        <v>1391</v>
      </c>
      <c r="H8554" s="3" t="s">
        <v>7333</v>
      </c>
      <c r="I8554">
        <v>2022</v>
      </c>
      <c r="J8554" s="15" t="s">
        <v>4310</v>
      </c>
      <c r="K8554">
        <v>2022</v>
      </c>
      <c r="L8554" t="s">
        <v>1367</v>
      </c>
      <c r="M8554" t="s">
        <v>17974</v>
      </c>
      <c r="N8554" t="s">
        <v>6222</v>
      </c>
      <c r="O8554" t="s">
        <v>1370</v>
      </c>
      <c r="P8554" t="s">
        <v>4266</v>
      </c>
      <c r="Q8554">
        <f t="shared" si="147"/>
        <v>390</v>
      </c>
      <c r="R8554" t="s">
        <v>4285</v>
      </c>
      <c r="S8554" t="s">
        <v>4286</v>
      </c>
      <c r="T8554" t="s">
        <v>17982</v>
      </c>
      <c r="U8554" s="75">
        <v>390</v>
      </c>
      <c r="V8554">
        <v>16.34</v>
      </c>
      <c r="W8554">
        <v>6372.6</v>
      </c>
      <c r="AH8554" s="16"/>
      <c r="AI8554" t="s">
        <v>1375</v>
      </c>
    </row>
    <row r="8555" spans="1:35" x14ac:dyDescent="0.25">
      <c r="A8555" t="s">
        <v>18030</v>
      </c>
      <c r="B8555" s="1">
        <v>83</v>
      </c>
      <c r="C8555" t="s">
        <v>737</v>
      </c>
      <c r="D8555">
        <v>17809304</v>
      </c>
      <c r="E8555" t="s">
        <v>18031</v>
      </c>
      <c r="F8555" t="s">
        <v>1363</v>
      </c>
      <c r="G8555" t="s">
        <v>1391</v>
      </c>
      <c r="H8555" s="3" t="s">
        <v>2258</v>
      </c>
      <c r="I8555">
        <v>2022</v>
      </c>
      <c r="J8555" s="15" t="s">
        <v>2259</v>
      </c>
      <c r="K8555">
        <v>2022</v>
      </c>
      <c r="L8555" t="s">
        <v>1367</v>
      </c>
      <c r="M8555" t="s">
        <v>17974</v>
      </c>
      <c r="N8555" t="s">
        <v>6222</v>
      </c>
      <c r="O8555" t="s">
        <v>1370</v>
      </c>
      <c r="P8555" t="s">
        <v>4266</v>
      </c>
      <c r="Q8555">
        <f t="shared" si="147"/>
        <v>5500</v>
      </c>
      <c r="R8555" t="s">
        <v>4285</v>
      </c>
      <c r="S8555" t="s">
        <v>4286</v>
      </c>
      <c r="T8555" t="s">
        <v>18003</v>
      </c>
      <c r="U8555" s="75">
        <v>5500</v>
      </c>
      <c r="V8555">
        <v>16.34</v>
      </c>
      <c r="W8555">
        <v>89870</v>
      </c>
      <c r="AH8555" s="16"/>
      <c r="AI8555" t="s">
        <v>1375</v>
      </c>
    </row>
    <row r="8556" spans="1:35" x14ac:dyDescent="0.25">
      <c r="A8556" t="s">
        <v>18032</v>
      </c>
      <c r="B8556" s="1">
        <v>83</v>
      </c>
      <c r="C8556" t="s">
        <v>737</v>
      </c>
      <c r="D8556">
        <v>18147577</v>
      </c>
      <c r="E8556" t="s">
        <v>18033</v>
      </c>
      <c r="F8556" t="s">
        <v>1363</v>
      </c>
      <c r="G8556" t="s">
        <v>1391</v>
      </c>
      <c r="H8556" s="3" t="s">
        <v>2720</v>
      </c>
      <c r="I8556">
        <v>2022</v>
      </c>
      <c r="J8556" s="15" t="s">
        <v>1804</v>
      </c>
      <c r="K8556">
        <v>2022</v>
      </c>
      <c r="L8556" t="s">
        <v>1367</v>
      </c>
      <c r="M8556" t="s">
        <v>17974</v>
      </c>
      <c r="N8556" t="s">
        <v>6222</v>
      </c>
      <c r="O8556" t="s">
        <v>1370</v>
      </c>
      <c r="P8556" t="s">
        <v>4266</v>
      </c>
      <c r="Q8556">
        <f t="shared" si="147"/>
        <v>3500</v>
      </c>
      <c r="R8556" t="s">
        <v>2102</v>
      </c>
      <c r="S8556" t="s">
        <v>2103</v>
      </c>
      <c r="T8556" t="s">
        <v>18034</v>
      </c>
      <c r="U8556" s="75">
        <v>3500</v>
      </c>
      <c r="V8556">
        <v>16.3</v>
      </c>
      <c r="W8556">
        <v>57050</v>
      </c>
      <c r="AH8556" s="16"/>
      <c r="AI8556" t="s">
        <v>1375</v>
      </c>
    </row>
    <row r="8557" spans="1:35" x14ac:dyDescent="0.25">
      <c r="A8557" t="s">
        <v>18035</v>
      </c>
      <c r="B8557" s="1">
        <v>83</v>
      </c>
      <c r="C8557" t="s">
        <v>737</v>
      </c>
      <c r="D8557">
        <v>18147577</v>
      </c>
      <c r="E8557" t="s">
        <v>18033</v>
      </c>
      <c r="F8557" t="s">
        <v>1363</v>
      </c>
      <c r="G8557" t="s">
        <v>1391</v>
      </c>
      <c r="H8557" s="3" t="s">
        <v>2720</v>
      </c>
      <c r="I8557">
        <v>2022</v>
      </c>
      <c r="J8557" s="15" t="s">
        <v>1804</v>
      </c>
      <c r="K8557">
        <v>2022</v>
      </c>
      <c r="L8557" t="s">
        <v>1367</v>
      </c>
      <c r="M8557" t="s">
        <v>17974</v>
      </c>
      <c r="N8557" t="s">
        <v>6222</v>
      </c>
      <c r="O8557" t="s">
        <v>1370</v>
      </c>
      <c r="P8557" t="s">
        <v>4266</v>
      </c>
      <c r="Q8557">
        <f t="shared" si="147"/>
        <v>3500</v>
      </c>
      <c r="R8557" t="s">
        <v>4285</v>
      </c>
      <c r="S8557" t="s">
        <v>4286</v>
      </c>
      <c r="T8557" t="s">
        <v>18036</v>
      </c>
      <c r="U8557" s="75">
        <v>3500</v>
      </c>
      <c r="V8557">
        <v>16.34</v>
      </c>
      <c r="W8557">
        <v>57190</v>
      </c>
      <c r="AH8557" s="16"/>
      <c r="AI8557" t="s">
        <v>1375</v>
      </c>
    </row>
    <row r="8558" spans="1:35" x14ac:dyDescent="0.25">
      <c r="A8558" t="s">
        <v>18037</v>
      </c>
      <c r="B8558" s="1">
        <v>83</v>
      </c>
      <c r="C8558" t="s">
        <v>737</v>
      </c>
      <c r="D8558">
        <v>18080340</v>
      </c>
      <c r="E8558" t="s">
        <v>18038</v>
      </c>
      <c r="F8558" t="s">
        <v>1363</v>
      </c>
      <c r="G8558" t="s">
        <v>1391</v>
      </c>
      <c r="H8558" s="3" t="s">
        <v>3620</v>
      </c>
      <c r="I8558">
        <v>2022</v>
      </c>
      <c r="J8558" s="15" t="s">
        <v>3278</v>
      </c>
      <c r="K8558">
        <v>2022</v>
      </c>
      <c r="L8558" t="s">
        <v>1367</v>
      </c>
      <c r="M8558" t="s">
        <v>17974</v>
      </c>
      <c r="N8558" t="s">
        <v>6222</v>
      </c>
      <c r="O8558" t="s">
        <v>1370</v>
      </c>
      <c r="P8558" t="s">
        <v>4266</v>
      </c>
      <c r="Q8558">
        <f t="shared" si="147"/>
        <v>570</v>
      </c>
      <c r="R8558" t="s">
        <v>2102</v>
      </c>
      <c r="S8558" t="s">
        <v>2103</v>
      </c>
      <c r="T8558" t="s">
        <v>17975</v>
      </c>
      <c r="U8558" s="75">
        <v>570</v>
      </c>
      <c r="V8558">
        <v>16.3</v>
      </c>
      <c r="W8558">
        <v>9291</v>
      </c>
      <c r="AH8558" s="16"/>
      <c r="AI8558" t="s">
        <v>1375</v>
      </c>
    </row>
    <row r="8559" spans="1:35" x14ac:dyDescent="0.25">
      <c r="A8559" t="s">
        <v>18039</v>
      </c>
      <c r="B8559" s="1">
        <v>83</v>
      </c>
      <c r="C8559" t="s">
        <v>737</v>
      </c>
      <c r="D8559">
        <v>18080340</v>
      </c>
      <c r="E8559" t="s">
        <v>18038</v>
      </c>
      <c r="F8559" t="s">
        <v>1363</v>
      </c>
      <c r="G8559" t="s">
        <v>1391</v>
      </c>
      <c r="H8559" s="3" t="s">
        <v>3620</v>
      </c>
      <c r="I8559">
        <v>2022</v>
      </c>
      <c r="J8559" s="15" t="s">
        <v>3278</v>
      </c>
      <c r="K8559">
        <v>2022</v>
      </c>
      <c r="L8559" t="s">
        <v>1367</v>
      </c>
      <c r="M8559" t="s">
        <v>17974</v>
      </c>
      <c r="N8559" t="s">
        <v>6222</v>
      </c>
      <c r="O8559" t="s">
        <v>1370</v>
      </c>
      <c r="P8559" t="s">
        <v>4266</v>
      </c>
      <c r="Q8559">
        <f t="shared" si="147"/>
        <v>570</v>
      </c>
      <c r="R8559" t="s">
        <v>4285</v>
      </c>
      <c r="S8559" t="s">
        <v>4286</v>
      </c>
      <c r="T8559" t="s">
        <v>17982</v>
      </c>
      <c r="U8559" s="75">
        <v>570</v>
      </c>
      <c r="V8559">
        <v>16.34</v>
      </c>
      <c r="W8559">
        <v>9313.7999999999993</v>
      </c>
      <c r="AH8559" s="16"/>
      <c r="AI8559" t="s">
        <v>1375</v>
      </c>
    </row>
    <row r="8560" spans="1:35" x14ac:dyDescent="0.25">
      <c r="A8560" t="s">
        <v>18040</v>
      </c>
      <c r="B8560" s="1">
        <v>83</v>
      </c>
      <c r="C8560" t="s">
        <v>737</v>
      </c>
      <c r="D8560">
        <v>18087752</v>
      </c>
      <c r="E8560" t="s">
        <v>18041</v>
      </c>
      <c r="F8560" t="s">
        <v>1363</v>
      </c>
      <c r="G8560" t="s">
        <v>1391</v>
      </c>
      <c r="H8560" s="3" t="s">
        <v>3620</v>
      </c>
      <c r="I8560">
        <v>2022</v>
      </c>
      <c r="J8560" s="15" t="s">
        <v>3278</v>
      </c>
      <c r="K8560">
        <v>2022</v>
      </c>
      <c r="L8560" t="s">
        <v>1367</v>
      </c>
      <c r="M8560" t="s">
        <v>17974</v>
      </c>
      <c r="N8560" t="s">
        <v>6222</v>
      </c>
      <c r="O8560" t="s">
        <v>1370</v>
      </c>
      <c r="P8560" t="s">
        <v>4266</v>
      </c>
      <c r="Q8560">
        <f t="shared" si="147"/>
        <v>5500</v>
      </c>
      <c r="R8560" t="s">
        <v>2102</v>
      </c>
      <c r="S8560" t="s">
        <v>2103</v>
      </c>
      <c r="T8560" t="s">
        <v>18042</v>
      </c>
      <c r="U8560" s="75">
        <v>5500</v>
      </c>
      <c r="V8560">
        <v>16.3</v>
      </c>
      <c r="W8560">
        <v>89650</v>
      </c>
      <c r="AH8560" s="16"/>
      <c r="AI8560" t="s">
        <v>1375</v>
      </c>
    </row>
    <row r="8561" spans="1:35" x14ac:dyDescent="0.25">
      <c r="A8561" t="s">
        <v>18043</v>
      </c>
      <c r="B8561" s="1">
        <v>83</v>
      </c>
      <c r="C8561" t="s">
        <v>737</v>
      </c>
      <c r="D8561">
        <v>18087752</v>
      </c>
      <c r="E8561" t="s">
        <v>18041</v>
      </c>
      <c r="F8561" t="s">
        <v>1363</v>
      </c>
      <c r="G8561" t="s">
        <v>1391</v>
      </c>
      <c r="H8561" s="3" t="s">
        <v>3620</v>
      </c>
      <c r="I8561">
        <v>2022</v>
      </c>
      <c r="J8561" s="15" t="s">
        <v>3278</v>
      </c>
      <c r="K8561">
        <v>2022</v>
      </c>
      <c r="L8561" t="s">
        <v>1367</v>
      </c>
      <c r="M8561" t="s">
        <v>17974</v>
      </c>
      <c r="N8561" t="s">
        <v>6222</v>
      </c>
      <c r="O8561" t="s">
        <v>1370</v>
      </c>
      <c r="P8561" t="s">
        <v>4266</v>
      </c>
      <c r="Q8561">
        <f t="shared" si="147"/>
        <v>5500</v>
      </c>
      <c r="R8561" t="s">
        <v>4285</v>
      </c>
      <c r="S8561" t="s">
        <v>4286</v>
      </c>
      <c r="T8561" t="s">
        <v>17982</v>
      </c>
      <c r="U8561" s="75">
        <v>5500</v>
      </c>
      <c r="V8561">
        <v>16.34</v>
      </c>
      <c r="W8561">
        <v>89870</v>
      </c>
      <c r="AH8561" s="16"/>
      <c r="AI8561" t="s">
        <v>1375</v>
      </c>
    </row>
    <row r="8562" spans="1:35" x14ac:dyDescent="0.25">
      <c r="A8562" t="s">
        <v>18044</v>
      </c>
      <c r="B8562" s="1">
        <v>83</v>
      </c>
      <c r="C8562" t="s">
        <v>737</v>
      </c>
      <c r="D8562">
        <v>18064531</v>
      </c>
      <c r="E8562" t="s">
        <v>18045</v>
      </c>
      <c r="F8562" t="s">
        <v>1363</v>
      </c>
      <c r="G8562" t="s">
        <v>1391</v>
      </c>
      <c r="H8562" s="3" t="s">
        <v>3619</v>
      </c>
      <c r="I8562">
        <v>2022</v>
      </c>
      <c r="J8562" s="15" t="s">
        <v>3620</v>
      </c>
      <c r="K8562">
        <v>2022</v>
      </c>
      <c r="L8562" t="s">
        <v>1367</v>
      </c>
      <c r="M8562" t="s">
        <v>17974</v>
      </c>
      <c r="N8562" t="s">
        <v>6222</v>
      </c>
      <c r="O8562" t="s">
        <v>1370</v>
      </c>
      <c r="P8562" t="s">
        <v>4266</v>
      </c>
      <c r="Q8562">
        <f t="shared" si="147"/>
        <v>5500</v>
      </c>
      <c r="R8562" t="s">
        <v>2102</v>
      </c>
      <c r="S8562" t="s">
        <v>2103</v>
      </c>
      <c r="T8562" t="s">
        <v>18034</v>
      </c>
      <c r="U8562" s="75">
        <v>5500</v>
      </c>
      <c r="V8562">
        <v>16.3</v>
      </c>
      <c r="W8562">
        <v>89650</v>
      </c>
      <c r="AH8562" s="16"/>
      <c r="AI8562" t="s">
        <v>1375</v>
      </c>
    </row>
    <row r="8563" spans="1:35" x14ac:dyDescent="0.25">
      <c r="A8563" t="s">
        <v>18046</v>
      </c>
      <c r="B8563" s="1">
        <v>83</v>
      </c>
      <c r="C8563" t="s">
        <v>737</v>
      </c>
      <c r="D8563">
        <v>18064531</v>
      </c>
      <c r="E8563" t="s">
        <v>18045</v>
      </c>
      <c r="F8563" t="s">
        <v>1363</v>
      </c>
      <c r="G8563" t="s">
        <v>1391</v>
      </c>
      <c r="H8563" s="3" t="s">
        <v>3619</v>
      </c>
      <c r="I8563">
        <v>2022</v>
      </c>
      <c r="J8563" s="15" t="s">
        <v>3620</v>
      </c>
      <c r="K8563">
        <v>2022</v>
      </c>
      <c r="L8563" t="s">
        <v>1367</v>
      </c>
      <c r="M8563" t="s">
        <v>17974</v>
      </c>
      <c r="N8563" t="s">
        <v>6222</v>
      </c>
      <c r="O8563" t="s">
        <v>1370</v>
      </c>
      <c r="P8563" t="s">
        <v>4266</v>
      </c>
      <c r="Q8563">
        <f t="shared" si="147"/>
        <v>5500</v>
      </c>
      <c r="R8563" t="s">
        <v>4285</v>
      </c>
      <c r="S8563" t="s">
        <v>4286</v>
      </c>
      <c r="T8563" t="s">
        <v>17982</v>
      </c>
      <c r="U8563" s="75">
        <v>5500</v>
      </c>
      <c r="V8563">
        <v>16.34</v>
      </c>
      <c r="W8563">
        <v>89870</v>
      </c>
      <c r="AH8563" s="16"/>
      <c r="AI8563" t="s">
        <v>1375</v>
      </c>
    </row>
    <row r="8564" spans="1:35" x14ac:dyDescent="0.25">
      <c r="A8564" t="s">
        <v>18047</v>
      </c>
      <c r="B8564" s="1">
        <v>83</v>
      </c>
      <c r="C8564" t="s">
        <v>737</v>
      </c>
      <c r="D8564">
        <v>18210872</v>
      </c>
      <c r="E8564" t="s">
        <v>18048</v>
      </c>
      <c r="F8564" t="s">
        <v>1363</v>
      </c>
      <c r="G8564" t="s">
        <v>1391</v>
      </c>
      <c r="H8564" s="3" t="s">
        <v>7366</v>
      </c>
      <c r="I8564">
        <v>2022</v>
      </c>
      <c r="J8564" s="15" t="s">
        <v>1800</v>
      </c>
      <c r="K8564">
        <v>2022</v>
      </c>
      <c r="L8564" t="s">
        <v>1367</v>
      </c>
      <c r="M8564" t="s">
        <v>17974</v>
      </c>
      <c r="N8564" t="s">
        <v>6222</v>
      </c>
      <c r="O8564" t="s">
        <v>1370</v>
      </c>
      <c r="P8564" t="s">
        <v>4266</v>
      </c>
      <c r="Q8564">
        <f t="shared" si="147"/>
        <v>5500</v>
      </c>
      <c r="R8564" t="s">
        <v>2102</v>
      </c>
      <c r="S8564" t="s">
        <v>2103</v>
      </c>
      <c r="T8564" t="s">
        <v>18034</v>
      </c>
      <c r="U8564" s="75">
        <v>5500</v>
      </c>
      <c r="V8564">
        <v>16.3</v>
      </c>
      <c r="W8564">
        <v>89650</v>
      </c>
      <c r="AH8564" s="16"/>
      <c r="AI8564" t="s">
        <v>1375</v>
      </c>
    </row>
    <row r="8565" spans="1:35" x14ac:dyDescent="0.25">
      <c r="A8565" t="s">
        <v>18049</v>
      </c>
      <c r="B8565" s="1">
        <v>83</v>
      </c>
      <c r="C8565" t="s">
        <v>737</v>
      </c>
      <c r="D8565">
        <v>18210872</v>
      </c>
      <c r="E8565" t="s">
        <v>18048</v>
      </c>
      <c r="F8565" t="s">
        <v>1363</v>
      </c>
      <c r="G8565" t="s">
        <v>1391</v>
      </c>
      <c r="H8565" s="3" t="s">
        <v>7366</v>
      </c>
      <c r="I8565">
        <v>2022</v>
      </c>
      <c r="J8565" s="15" t="s">
        <v>1800</v>
      </c>
      <c r="K8565">
        <v>2022</v>
      </c>
      <c r="L8565" t="s">
        <v>1367</v>
      </c>
      <c r="M8565" t="s">
        <v>17974</v>
      </c>
      <c r="N8565" t="s">
        <v>6222</v>
      </c>
      <c r="O8565" t="s">
        <v>1370</v>
      </c>
      <c r="P8565" t="s">
        <v>4266</v>
      </c>
      <c r="Q8565">
        <f t="shared" si="147"/>
        <v>5500</v>
      </c>
      <c r="R8565" t="s">
        <v>4285</v>
      </c>
      <c r="S8565" t="s">
        <v>4286</v>
      </c>
      <c r="T8565" t="s">
        <v>18050</v>
      </c>
      <c r="U8565" s="75">
        <v>5500</v>
      </c>
      <c r="V8565">
        <v>16.34</v>
      </c>
      <c r="W8565">
        <v>89870</v>
      </c>
      <c r="AH8565" s="16"/>
      <c r="AI8565" t="s">
        <v>1375</v>
      </c>
    </row>
    <row r="8566" spans="1:35" x14ac:dyDescent="0.25">
      <c r="A8566" t="s">
        <v>18051</v>
      </c>
      <c r="B8566" s="1">
        <v>83</v>
      </c>
      <c r="C8566" t="s">
        <v>737</v>
      </c>
      <c r="D8566">
        <v>18115039</v>
      </c>
      <c r="E8566" t="s">
        <v>18002</v>
      </c>
      <c r="F8566" t="s">
        <v>1363</v>
      </c>
      <c r="G8566" t="s">
        <v>1391</v>
      </c>
      <c r="H8566" s="3" t="s">
        <v>3278</v>
      </c>
      <c r="I8566">
        <v>2022</v>
      </c>
      <c r="J8566" s="15" t="s">
        <v>3279</v>
      </c>
      <c r="K8566">
        <v>2022</v>
      </c>
      <c r="L8566" t="s">
        <v>1367</v>
      </c>
      <c r="M8566" t="s">
        <v>17974</v>
      </c>
      <c r="N8566" t="s">
        <v>6222</v>
      </c>
      <c r="O8566" t="s">
        <v>1370</v>
      </c>
      <c r="P8566" t="s">
        <v>4266</v>
      </c>
      <c r="Q8566">
        <f t="shared" si="147"/>
        <v>5500</v>
      </c>
      <c r="R8566" t="s">
        <v>4285</v>
      </c>
      <c r="S8566" t="s">
        <v>4286</v>
      </c>
      <c r="T8566" t="s">
        <v>17982</v>
      </c>
      <c r="U8566" s="75">
        <v>5500</v>
      </c>
      <c r="V8566">
        <v>16.34</v>
      </c>
      <c r="W8566">
        <v>89870</v>
      </c>
      <c r="AH8566" s="16"/>
      <c r="AI8566" t="s">
        <v>1375</v>
      </c>
    </row>
    <row r="8567" spans="1:35" x14ac:dyDescent="0.25">
      <c r="A8567" t="s">
        <v>18052</v>
      </c>
      <c r="B8567" s="1">
        <v>83</v>
      </c>
      <c r="C8567" t="s">
        <v>737</v>
      </c>
      <c r="D8567">
        <v>18133819</v>
      </c>
      <c r="E8567" t="s">
        <v>18053</v>
      </c>
      <c r="F8567" t="s">
        <v>1363</v>
      </c>
      <c r="G8567" t="s">
        <v>1391</v>
      </c>
      <c r="H8567" s="3" t="s">
        <v>2284</v>
      </c>
      <c r="I8567">
        <v>2022</v>
      </c>
      <c r="J8567" s="15" t="s">
        <v>5365</v>
      </c>
      <c r="K8567">
        <v>2022</v>
      </c>
      <c r="L8567" t="s">
        <v>1367</v>
      </c>
      <c r="M8567" t="s">
        <v>17974</v>
      </c>
      <c r="N8567" t="s">
        <v>6222</v>
      </c>
      <c r="O8567" t="s">
        <v>1370</v>
      </c>
      <c r="P8567" t="s">
        <v>4266</v>
      </c>
      <c r="Q8567">
        <f t="shared" si="147"/>
        <v>1600</v>
      </c>
      <c r="R8567" t="s">
        <v>2102</v>
      </c>
      <c r="S8567" t="s">
        <v>2103</v>
      </c>
      <c r="T8567" t="s">
        <v>18034</v>
      </c>
      <c r="U8567" s="75">
        <v>1600</v>
      </c>
      <c r="V8567">
        <v>16.3</v>
      </c>
      <c r="W8567">
        <v>26080</v>
      </c>
      <c r="AH8567" s="16"/>
      <c r="AI8567" t="s">
        <v>1375</v>
      </c>
    </row>
    <row r="8568" spans="1:35" x14ac:dyDescent="0.25">
      <c r="A8568" t="s">
        <v>18054</v>
      </c>
      <c r="B8568" s="1">
        <v>83</v>
      </c>
      <c r="C8568" t="s">
        <v>737</v>
      </c>
      <c r="D8568">
        <v>18133819</v>
      </c>
      <c r="E8568" t="s">
        <v>18053</v>
      </c>
      <c r="F8568" t="s">
        <v>1363</v>
      </c>
      <c r="G8568" t="s">
        <v>1391</v>
      </c>
      <c r="H8568" s="3" t="s">
        <v>2284</v>
      </c>
      <c r="I8568">
        <v>2022</v>
      </c>
      <c r="J8568" s="15" t="s">
        <v>5365</v>
      </c>
      <c r="K8568">
        <v>2022</v>
      </c>
      <c r="L8568" t="s">
        <v>1367</v>
      </c>
      <c r="M8568" t="s">
        <v>17974</v>
      </c>
      <c r="N8568" t="s">
        <v>6222</v>
      </c>
      <c r="O8568" t="s">
        <v>1370</v>
      </c>
      <c r="P8568" t="s">
        <v>4266</v>
      </c>
      <c r="Q8568">
        <f t="shared" si="147"/>
        <v>1600</v>
      </c>
      <c r="R8568" t="s">
        <v>4285</v>
      </c>
      <c r="S8568" t="s">
        <v>4286</v>
      </c>
      <c r="T8568" t="s">
        <v>17982</v>
      </c>
      <c r="U8568" s="75">
        <v>1600</v>
      </c>
      <c r="V8568">
        <v>16.34</v>
      </c>
      <c r="W8568">
        <v>26144</v>
      </c>
      <c r="AH8568" s="16"/>
      <c r="AI8568" t="s">
        <v>1375</v>
      </c>
    </row>
    <row r="8569" spans="1:35" x14ac:dyDescent="0.25">
      <c r="A8569" t="s">
        <v>18055</v>
      </c>
      <c r="B8569" s="1">
        <v>83</v>
      </c>
      <c r="C8569" t="s">
        <v>737</v>
      </c>
      <c r="D8569">
        <v>18217052</v>
      </c>
      <c r="E8569" t="s">
        <v>18056</v>
      </c>
      <c r="F8569" t="s">
        <v>1363</v>
      </c>
      <c r="G8569" t="s">
        <v>1391</v>
      </c>
      <c r="H8569" s="3" t="s">
        <v>7366</v>
      </c>
      <c r="I8569">
        <v>2022</v>
      </c>
      <c r="J8569" s="15" t="s">
        <v>1800</v>
      </c>
      <c r="K8569">
        <v>2022</v>
      </c>
      <c r="L8569" t="s">
        <v>1367</v>
      </c>
      <c r="M8569" t="s">
        <v>17974</v>
      </c>
      <c r="N8569" t="s">
        <v>6222</v>
      </c>
      <c r="O8569" t="s">
        <v>1370</v>
      </c>
      <c r="P8569" t="s">
        <v>4266</v>
      </c>
      <c r="Q8569">
        <f t="shared" si="147"/>
        <v>5500</v>
      </c>
      <c r="R8569" t="s">
        <v>2102</v>
      </c>
      <c r="S8569" t="s">
        <v>2103</v>
      </c>
      <c r="T8569" t="s">
        <v>18034</v>
      </c>
      <c r="U8569" s="75">
        <v>5500</v>
      </c>
      <c r="V8569">
        <v>16.3</v>
      </c>
      <c r="W8569">
        <v>89650</v>
      </c>
      <c r="AH8569" s="16"/>
      <c r="AI8569" t="s">
        <v>1375</v>
      </c>
    </row>
    <row r="8570" spans="1:35" x14ac:dyDescent="0.25">
      <c r="A8570" t="s">
        <v>18057</v>
      </c>
      <c r="B8570" s="1">
        <v>83</v>
      </c>
      <c r="C8570" t="s">
        <v>737</v>
      </c>
      <c r="D8570">
        <v>18217052</v>
      </c>
      <c r="E8570" t="s">
        <v>18056</v>
      </c>
      <c r="F8570" t="s">
        <v>1363</v>
      </c>
      <c r="G8570" t="s">
        <v>1391</v>
      </c>
      <c r="H8570" s="3" t="s">
        <v>7366</v>
      </c>
      <c r="I8570">
        <v>2022</v>
      </c>
      <c r="J8570" s="15" t="s">
        <v>1800</v>
      </c>
      <c r="K8570">
        <v>2022</v>
      </c>
      <c r="L8570" t="s">
        <v>1367</v>
      </c>
      <c r="M8570" t="s">
        <v>17974</v>
      </c>
      <c r="N8570" t="s">
        <v>6222</v>
      </c>
      <c r="O8570" t="s">
        <v>1370</v>
      </c>
      <c r="P8570" t="s">
        <v>4266</v>
      </c>
      <c r="Q8570">
        <f t="shared" si="147"/>
        <v>5500</v>
      </c>
      <c r="R8570" t="s">
        <v>4285</v>
      </c>
      <c r="S8570" t="s">
        <v>4286</v>
      </c>
      <c r="T8570" t="s">
        <v>18050</v>
      </c>
      <c r="U8570" s="75">
        <v>5500</v>
      </c>
      <c r="V8570">
        <v>16.34</v>
      </c>
      <c r="W8570">
        <v>89870</v>
      </c>
      <c r="AH8570" s="16"/>
      <c r="AI8570" t="s">
        <v>1375</v>
      </c>
    </row>
    <row r="8571" spans="1:35" x14ac:dyDescent="0.25">
      <c r="A8571" t="s">
        <v>18058</v>
      </c>
      <c r="B8571" s="1">
        <v>83</v>
      </c>
      <c r="C8571" t="s">
        <v>737</v>
      </c>
      <c r="D8571">
        <v>18116175</v>
      </c>
      <c r="E8571" t="s">
        <v>18059</v>
      </c>
      <c r="F8571" t="s">
        <v>1363</v>
      </c>
      <c r="G8571" t="s">
        <v>1391</v>
      </c>
      <c r="H8571" s="3" t="s">
        <v>3278</v>
      </c>
      <c r="I8571">
        <v>2022</v>
      </c>
      <c r="J8571" s="15" t="s">
        <v>3279</v>
      </c>
      <c r="K8571">
        <v>2022</v>
      </c>
      <c r="L8571" t="s">
        <v>1367</v>
      </c>
      <c r="M8571" t="s">
        <v>17974</v>
      </c>
      <c r="N8571" t="s">
        <v>6222</v>
      </c>
      <c r="O8571" t="s">
        <v>1370</v>
      </c>
      <c r="P8571" t="s">
        <v>4266</v>
      </c>
      <c r="Q8571">
        <f t="shared" si="147"/>
        <v>5500</v>
      </c>
      <c r="R8571" t="s">
        <v>4285</v>
      </c>
      <c r="S8571" t="s">
        <v>4286</v>
      </c>
      <c r="T8571" t="s">
        <v>17982</v>
      </c>
      <c r="U8571" s="75">
        <v>5500</v>
      </c>
      <c r="V8571">
        <v>16.34</v>
      </c>
      <c r="W8571">
        <v>89870</v>
      </c>
      <c r="AH8571" s="16"/>
      <c r="AI8571" t="s">
        <v>1375</v>
      </c>
    </row>
    <row r="8572" spans="1:35" x14ac:dyDescent="0.25">
      <c r="A8572" t="s">
        <v>18060</v>
      </c>
      <c r="B8572" s="1">
        <v>83</v>
      </c>
      <c r="C8572" t="s">
        <v>737</v>
      </c>
      <c r="D8572">
        <v>18319084</v>
      </c>
      <c r="E8572" t="s">
        <v>18061</v>
      </c>
      <c r="F8572" t="s">
        <v>1363</v>
      </c>
      <c r="G8572" t="s">
        <v>1391</v>
      </c>
      <c r="H8572" s="3" t="s">
        <v>3284</v>
      </c>
      <c r="I8572">
        <v>2022</v>
      </c>
      <c r="J8572" s="15" t="s">
        <v>4212</v>
      </c>
      <c r="K8572">
        <v>2022</v>
      </c>
      <c r="L8572" t="s">
        <v>1367</v>
      </c>
      <c r="M8572" t="s">
        <v>17974</v>
      </c>
      <c r="N8572" t="s">
        <v>6222</v>
      </c>
      <c r="O8572" t="s">
        <v>1370</v>
      </c>
      <c r="P8572" t="s">
        <v>4266</v>
      </c>
      <c r="Q8572">
        <f t="shared" si="147"/>
        <v>5500</v>
      </c>
      <c r="R8572" t="s">
        <v>2102</v>
      </c>
      <c r="S8572" t="s">
        <v>2103</v>
      </c>
      <c r="T8572" t="s">
        <v>18034</v>
      </c>
      <c r="U8572" s="75">
        <v>5500</v>
      </c>
      <c r="V8572">
        <v>16.3</v>
      </c>
      <c r="W8572">
        <v>89650</v>
      </c>
      <c r="AH8572" s="16"/>
      <c r="AI8572" t="s">
        <v>1375</v>
      </c>
    </row>
    <row r="8573" spans="1:35" x14ac:dyDescent="0.25">
      <c r="A8573" t="s">
        <v>18062</v>
      </c>
      <c r="B8573" s="1">
        <v>83</v>
      </c>
      <c r="C8573" t="s">
        <v>737</v>
      </c>
      <c r="D8573">
        <v>18319084</v>
      </c>
      <c r="E8573" t="s">
        <v>18061</v>
      </c>
      <c r="F8573" t="s">
        <v>1363</v>
      </c>
      <c r="G8573" t="s">
        <v>1391</v>
      </c>
      <c r="H8573" s="3" t="s">
        <v>3284</v>
      </c>
      <c r="I8573">
        <v>2022</v>
      </c>
      <c r="J8573" s="15" t="s">
        <v>4212</v>
      </c>
      <c r="K8573">
        <v>2022</v>
      </c>
      <c r="L8573" t="s">
        <v>1367</v>
      </c>
      <c r="M8573" t="s">
        <v>17974</v>
      </c>
      <c r="N8573" t="s">
        <v>6222</v>
      </c>
      <c r="O8573" t="s">
        <v>1370</v>
      </c>
      <c r="P8573" t="s">
        <v>4266</v>
      </c>
      <c r="Q8573">
        <f t="shared" si="147"/>
        <v>5500</v>
      </c>
      <c r="R8573" t="s">
        <v>4285</v>
      </c>
      <c r="S8573" t="s">
        <v>4286</v>
      </c>
      <c r="T8573" t="s">
        <v>18050</v>
      </c>
      <c r="U8573" s="75">
        <v>5500</v>
      </c>
      <c r="V8573">
        <v>16.34</v>
      </c>
      <c r="W8573">
        <v>89870</v>
      </c>
      <c r="AH8573" s="16"/>
      <c r="AI8573" t="s">
        <v>1375</v>
      </c>
    </row>
    <row r="8574" spans="1:35" x14ac:dyDescent="0.25">
      <c r="A8574" t="s">
        <v>18063</v>
      </c>
      <c r="B8574" s="1">
        <v>83</v>
      </c>
      <c r="C8574" t="s">
        <v>737</v>
      </c>
      <c r="D8574">
        <v>18224121</v>
      </c>
      <c r="E8574" t="s">
        <v>18064</v>
      </c>
      <c r="F8574" t="s">
        <v>1363</v>
      </c>
      <c r="G8574" t="s">
        <v>1391</v>
      </c>
      <c r="H8574" s="3" t="s">
        <v>1805</v>
      </c>
      <c r="I8574">
        <v>2022</v>
      </c>
      <c r="J8574" s="15" t="s">
        <v>1800</v>
      </c>
      <c r="K8574">
        <v>2022</v>
      </c>
      <c r="L8574" t="s">
        <v>1367</v>
      </c>
      <c r="M8574" t="s">
        <v>17974</v>
      </c>
      <c r="N8574" t="s">
        <v>6222</v>
      </c>
      <c r="O8574" t="s">
        <v>1370</v>
      </c>
      <c r="P8574" t="s">
        <v>4266</v>
      </c>
      <c r="Q8574">
        <f t="shared" si="147"/>
        <v>180</v>
      </c>
      <c r="R8574" t="s">
        <v>2102</v>
      </c>
      <c r="S8574" t="s">
        <v>2103</v>
      </c>
      <c r="T8574" t="s">
        <v>18034</v>
      </c>
      <c r="U8574" s="75">
        <v>180</v>
      </c>
      <c r="V8574">
        <v>16.3</v>
      </c>
      <c r="W8574">
        <v>2934</v>
      </c>
      <c r="AH8574" s="16"/>
      <c r="AI8574" t="s">
        <v>1375</v>
      </c>
    </row>
    <row r="8575" spans="1:35" x14ac:dyDescent="0.25">
      <c r="A8575" t="s">
        <v>18065</v>
      </c>
      <c r="B8575" s="1">
        <v>83</v>
      </c>
      <c r="C8575" t="s">
        <v>737</v>
      </c>
      <c r="D8575">
        <v>18224121</v>
      </c>
      <c r="E8575" t="s">
        <v>18064</v>
      </c>
      <c r="F8575" t="s">
        <v>1363</v>
      </c>
      <c r="G8575" t="s">
        <v>1391</v>
      </c>
      <c r="H8575" s="3" t="s">
        <v>1805</v>
      </c>
      <c r="I8575">
        <v>2022</v>
      </c>
      <c r="J8575" s="15" t="s">
        <v>1800</v>
      </c>
      <c r="K8575">
        <v>2022</v>
      </c>
      <c r="L8575" t="s">
        <v>1367</v>
      </c>
      <c r="M8575" t="s">
        <v>17974</v>
      </c>
      <c r="N8575" t="s">
        <v>6222</v>
      </c>
      <c r="O8575" t="s">
        <v>1370</v>
      </c>
      <c r="P8575" t="s">
        <v>4266</v>
      </c>
      <c r="Q8575">
        <f t="shared" si="147"/>
        <v>180</v>
      </c>
      <c r="R8575" t="s">
        <v>4285</v>
      </c>
      <c r="S8575" t="s">
        <v>4286</v>
      </c>
      <c r="T8575" t="s">
        <v>18050</v>
      </c>
      <c r="U8575" s="75">
        <v>180</v>
      </c>
      <c r="V8575">
        <v>16.34</v>
      </c>
      <c r="W8575">
        <v>2941.2</v>
      </c>
      <c r="AH8575" s="16"/>
      <c r="AI8575" t="s">
        <v>1375</v>
      </c>
    </row>
    <row r="8576" spans="1:35" x14ac:dyDescent="0.25">
      <c r="A8576" t="s">
        <v>18066</v>
      </c>
      <c r="B8576" s="1">
        <v>83</v>
      </c>
      <c r="C8576" t="s">
        <v>737</v>
      </c>
      <c r="D8576">
        <v>18371183</v>
      </c>
      <c r="E8576" t="s">
        <v>18067</v>
      </c>
      <c r="F8576" t="s">
        <v>1363</v>
      </c>
      <c r="G8576" t="s">
        <v>1391</v>
      </c>
      <c r="H8576" s="3" t="s">
        <v>2288</v>
      </c>
      <c r="I8576">
        <v>2022</v>
      </c>
      <c r="J8576" s="15" t="s">
        <v>3294</v>
      </c>
      <c r="K8576">
        <v>2022</v>
      </c>
      <c r="L8576" t="s">
        <v>1367</v>
      </c>
      <c r="M8576" t="s">
        <v>17974</v>
      </c>
      <c r="N8576" t="s">
        <v>6222</v>
      </c>
      <c r="O8576" t="s">
        <v>1370</v>
      </c>
      <c r="P8576" t="s">
        <v>4266</v>
      </c>
      <c r="Q8576">
        <f t="shared" si="147"/>
        <v>960</v>
      </c>
      <c r="R8576" t="s">
        <v>2102</v>
      </c>
      <c r="S8576" t="s">
        <v>2103</v>
      </c>
      <c r="T8576" t="s">
        <v>18034</v>
      </c>
      <c r="U8576" s="75">
        <v>960</v>
      </c>
      <c r="V8576">
        <v>16.3</v>
      </c>
      <c r="W8576">
        <v>15648</v>
      </c>
      <c r="AH8576" s="16"/>
      <c r="AI8576" t="s">
        <v>1375</v>
      </c>
    </row>
    <row r="8577" spans="1:35" x14ac:dyDescent="0.25">
      <c r="A8577" t="s">
        <v>18068</v>
      </c>
      <c r="B8577" s="1">
        <v>83</v>
      </c>
      <c r="C8577" t="s">
        <v>737</v>
      </c>
      <c r="D8577">
        <v>18371183</v>
      </c>
      <c r="E8577" t="s">
        <v>18067</v>
      </c>
      <c r="F8577" t="s">
        <v>1363</v>
      </c>
      <c r="G8577" t="s">
        <v>1391</v>
      </c>
      <c r="H8577" s="3" t="s">
        <v>2288</v>
      </c>
      <c r="I8577">
        <v>2022</v>
      </c>
      <c r="J8577" s="15" t="s">
        <v>3294</v>
      </c>
      <c r="K8577">
        <v>2022</v>
      </c>
      <c r="L8577" t="s">
        <v>1367</v>
      </c>
      <c r="M8577" t="s">
        <v>17974</v>
      </c>
      <c r="N8577" t="s">
        <v>6222</v>
      </c>
      <c r="O8577" t="s">
        <v>1370</v>
      </c>
      <c r="P8577" t="s">
        <v>4266</v>
      </c>
      <c r="Q8577">
        <f t="shared" si="147"/>
        <v>960</v>
      </c>
      <c r="R8577" t="s">
        <v>4285</v>
      </c>
      <c r="S8577" t="s">
        <v>4286</v>
      </c>
      <c r="T8577" t="s">
        <v>18050</v>
      </c>
      <c r="U8577" s="75">
        <v>960</v>
      </c>
      <c r="V8577">
        <v>16.34</v>
      </c>
      <c r="W8577">
        <v>15686.4</v>
      </c>
      <c r="AH8577" s="16"/>
      <c r="AI8577" t="s">
        <v>1375</v>
      </c>
    </row>
    <row r="8578" spans="1:35" x14ac:dyDescent="0.25">
      <c r="A8578" t="s">
        <v>18069</v>
      </c>
      <c r="B8578" s="1">
        <v>83</v>
      </c>
      <c r="C8578" t="s">
        <v>737</v>
      </c>
      <c r="D8578">
        <v>18324908</v>
      </c>
      <c r="E8578" t="s">
        <v>18070</v>
      </c>
      <c r="F8578" t="s">
        <v>1363</v>
      </c>
      <c r="G8578" t="s">
        <v>1391</v>
      </c>
      <c r="H8578" s="3" t="s">
        <v>3284</v>
      </c>
      <c r="I8578">
        <v>2022</v>
      </c>
      <c r="J8578" s="15" t="s">
        <v>2288</v>
      </c>
      <c r="K8578">
        <v>2022</v>
      </c>
      <c r="L8578" t="s">
        <v>1367</v>
      </c>
      <c r="M8578" t="s">
        <v>17974</v>
      </c>
      <c r="N8578" t="s">
        <v>6222</v>
      </c>
      <c r="O8578" t="s">
        <v>1370</v>
      </c>
      <c r="P8578" t="s">
        <v>4266</v>
      </c>
      <c r="Q8578">
        <f t="shared" ref="Q8578:Q8641" si="148">U8578</f>
        <v>5500</v>
      </c>
      <c r="R8578" t="s">
        <v>9419</v>
      </c>
      <c r="S8578" t="s">
        <v>9420</v>
      </c>
      <c r="T8578" t="s">
        <v>18071</v>
      </c>
      <c r="U8578" s="75">
        <v>5500</v>
      </c>
      <c r="V8578">
        <v>16.190000000000001</v>
      </c>
      <c r="W8578">
        <v>89045</v>
      </c>
      <c r="AH8578" s="16"/>
      <c r="AI8578" t="s">
        <v>1375</v>
      </c>
    </row>
    <row r="8579" spans="1:35" x14ac:dyDescent="0.25">
      <c r="A8579" t="s">
        <v>18072</v>
      </c>
      <c r="B8579" s="1">
        <v>83</v>
      </c>
      <c r="C8579" t="s">
        <v>737</v>
      </c>
      <c r="D8579">
        <v>18324908</v>
      </c>
      <c r="E8579" t="s">
        <v>18070</v>
      </c>
      <c r="F8579" t="s">
        <v>1363</v>
      </c>
      <c r="G8579" t="s">
        <v>1391</v>
      </c>
      <c r="H8579" s="3" t="s">
        <v>3284</v>
      </c>
      <c r="I8579">
        <v>2022</v>
      </c>
      <c r="J8579" s="15" t="s">
        <v>2288</v>
      </c>
      <c r="K8579">
        <v>2022</v>
      </c>
      <c r="L8579" t="s">
        <v>1367</v>
      </c>
      <c r="M8579" t="s">
        <v>17974</v>
      </c>
      <c r="N8579" t="s">
        <v>6222</v>
      </c>
      <c r="O8579" t="s">
        <v>1370</v>
      </c>
      <c r="P8579" t="s">
        <v>4266</v>
      </c>
      <c r="Q8579">
        <f t="shared" si="148"/>
        <v>5500</v>
      </c>
      <c r="R8579" t="s">
        <v>2102</v>
      </c>
      <c r="S8579" t="s">
        <v>2103</v>
      </c>
      <c r="T8579" t="s">
        <v>18034</v>
      </c>
      <c r="U8579" s="75">
        <v>5500</v>
      </c>
      <c r="V8579">
        <v>16.3</v>
      </c>
      <c r="W8579">
        <v>89650</v>
      </c>
      <c r="AH8579" s="16"/>
      <c r="AI8579" t="s">
        <v>1375</v>
      </c>
    </row>
    <row r="8580" spans="1:35" x14ac:dyDescent="0.25">
      <c r="A8580" t="s">
        <v>18073</v>
      </c>
      <c r="B8580" s="1">
        <v>83</v>
      </c>
      <c r="C8580" t="s">
        <v>737</v>
      </c>
      <c r="D8580">
        <v>18324908</v>
      </c>
      <c r="E8580" t="s">
        <v>18070</v>
      </c>
      <c r="F8580" t="s">
        <v>1363</v>
      </c>
      <c r="G8580" t="s">
        <v>1391</v>
      </c>
      <c r="H8580" s="3" t="s">
        <v>3284</v>
      </c>
      <c r="I8580">
        <v>2022</v>
      </c>
      <c r="J8580" s="15" t="s">
        <v>2288</v>
      </c>
      <c r="K8580">
        <v>2022</v>
      </c>
      <c r="L8580" t="s">
        <v>1367</v>
      </c>
      <c r="M8580" t="s">
        <v>17974</v>
      </c>
      <c r="N8580" t="s">
        <v>6222</v>
      </c>
      <c r="O8580" t="s">
        <v>1370</v>
      </c>
      <c r="P8580" t="s">
        <v>4266</v>
      </c>
      <c r="Q8580">
        <f t="shared" si="148"/>
        <v>5500</v>
      </c>
      <c r="R8580" t="s">
        <v>4285</v>
      </c>
      <c r="S8580" t="s">
        <v>4286</v>
      </c>
      <c r="T8580" t="s">
        <v>18050</v>
      </c>
      <c r="U8580" s="75">
        <v>5500</v>
      </c>
      <c r="V8580">
        <v>16.34</v>
      </c>
      <c r="W8580">
        <v>89870</v>
      </c>
      <c r="AH8580" s="16"/>
      <c r="AI8580" t="s">
        <v>1375</v>
      </c>
    </row>
    <row r="8581" spans="1:35" x14ac:dyDescent="0.25">
      <c r="A8581" t="s">
        <v>18074</v>
      </c>
      <c r="B8581" s="1">
        <v>83</v>
      </c>
      <c r="C8581" t="s">
        <v>737</v>
      </c>
      <c r="D8581">
        <v>18344356</v>
      </c>
      <c r="E8581" t="s">
        <v>18075</v>
      </c>
      <c r="F8581" t="s">
        <v>1363</v>
      </c>
      <c r="G8581" t="s">
        <v>1391</v>
      </c>
      <c r="H8581" s="3" t="s">
        <v>4211</v>
      </c>
      <c r="I8581">
        <v>2022</v>
      </c>
      <c r="J8581" s="15" t="s">
        <v>2288</v>
      </c>
      <c r="K8581">
        <v>2022</v>
      </c>
      <c r="L8581" t="s">
        <v>1367</v>
      </c>
      <c r="M8581" t="s">
        <v>17974</v>
      </c>
      <c r="N8581" t="s">
        <v>6222</v>
      </c>
      <c r="O8581" t="s">
        <v>1370</v>
      </c>
      <c r="P8581" t="s">
        <v>4266</v>
      </c>
      <c r="Q8581">
        <f t="shared" si="148"/>
        <v>5500</v>
      </c>
      <c r="R8581" t="s">
        <v>9419</v>
      </c>
      <c r="S8581" t="s">
        <v>9420</v>
      </c>
      <c r="T8581" t="s">
        <v>18071</v>
      </c>
      <c r="U8581" s="75">
        <v>5500</v>
      </c>
      <c r="V8581">
        <v>16.190000000000001</v>
      </c>
      <c r="W8581">
        <v>89045</v>
      </c>
      <c r="AH8581" s="16"/>
      <c r="AI8581" t="s">
        <v>1375</v>
      </c>
    </row>
    <row r="8582" spans="1:35" x14ac:dyDescent="0.25">
      <c r="A8582" t="s">
        <v>18076</v>
      </c>
      <c r="B8582" s="1">
        <v>83</v>
      </c>
      <c r="C8582" t="s">
        <v>737</v>
      </c>
      <c r="D8582">
        <v>18344356</v>
      </c>
      <c r="E8582" t="s">
        <v>18075</v>
      </c>
      <c r="F8582" t="s">
        <v>1363</v>
      </c>
      <c r="G8582" t="s">
        <v>1391</v>
      </c>
      <c r="H8582" s="3" t="s">
        <v>4211</v>
      </c>
      <c r="I8582">
        <v>2022</v>
      </c>
      <c r="J8582" s="15" t="s">
        <v>2288</v>
      </c>
      <c r="K8582">
        <v>2022</v>
      </c>
      <c r="L8582" t="s">
        <v>1367</v>
      </c>
      <c r="M8582" t="s">
        <v>17974</v>
      </c>
      <c r="N8582" t="s">
        <v>6222</v>
      </c>
      <c r="O8582" t="s">
        <v>1370</v>
      </c>
      <c r="P8582" t="s">
        <v>4266</v>
      </c>
      <c r="Q8582">
        <f t="shared" si="148"/>
        <v>5500</v>
      </c>
      <c r="R8582" t="s">
        <v>2102</v>
      </c>
      <c r="S8582" t="s">
        <v>2103</v>
      </c>
      <c r="T8582" t="s">
        <v>18034</v>
      </c>
      <c r="U8582" s="75">
        <v>5500</v>
      </c>
      <c r="V8582">
        <v>16.3</v>
      </c>
      <c r="W8582">
        <v>89650</v>
      </c>
      <c r="AH8582" s="16"/>
      <c r="AI8582" t="s">
        <v>1375</v>
      </c>
    </row>
    <row r="8583" spans="1:35" x14ac:dyDescent="0.25">
      <c r="A8583" t="s">
        <v>18077</v>
      </c>
      <c r="B8583" s="1">
        <v>83</v>
      </c>
      <c r="C8583" t="s">
        <v>737</v>
      </c>
      <c r="D8583">
        <v>18344356</v>
      </c>
      <c r="E8583" t="s">
        <v>18075</v>
      </c>
      <c r="F8583" t="s">
        <v>1363</v>
      </c>
      <c r="G8583" t="s">
        <v>1391</v>
      </c>
      <c r="H8583" s="3" t="s">
        <v>4211</v>
      </c>
      <c r="I8583">
        <v>2022</v>
      </c>
      <c r="J8583" s="15" t="s">
        <v>2288</v>
      </c>
      <c r="K8583">
        <v>2022</v>
      </c>
      <c r="L8583" t="s">
        <v>1367</v>
      </c>
      <c r="M8583" t="s">
        <v>17974</v>
      </c>
      <c r="N8583" t="s">
        <v>6222</v>
      </c>
      <c r="O8583" t="s">
        <v>1370</v>
      </c>
      <c r="P8583" t="s">
        <v>4266</v>
      </c>
      <c r="Q8583">
        <f t="shared" si="148"/>
        <v>5500</v>
      </c>
      <c r="R8583" t="s">
        <v>4285</v>
      </c>
      <c r="S8583" t="s">
        <v>4286</v>
      </c>
      <c r="T8583" t="s">
        <v>18078</v>
      </c>
      <c r="U8583" s="75">
        <v>5500</v>
      </c>
      <c r="V8583">
        <v>16.34</v>
      </c>
      <c r="W8583">
        <v>89870</v>
      </c>
      <c r="AH8583" s="16"/>
      <c r="AI8583" t="s">
        <v>1375</v>
      </c>
    </row>
    <row r="8584" spans="1:35" x14ac:dyDescent="0.25">
      <c r="A8584" t="s">
        <v>18079</v>
      </c>
      <c r="B8584" s="1">
        <v>83</v>
      </c>
      <c r="C8584" t="s">
        <v>737</v>
      </c>
      <c r="D8584">
        <v>18285295</v>
      </c>
      <c r="E8584" t="s">
        <v>18080</v>
      </c>
      <c r="F8584" t="s">
        <v>1363</v>
      </c>
      <c r="G8584" t="s">
        <v>1391</v>
      </c>
      <c r="H8584" s="3" t="s">
        <v>2727</v>
      </c>
      <c r="I8584">
        <v>2022</v>
      </c>
      <c r="J8584" s="15" t="s">
        <v>2728</v>
      </c>
      <c r="K8584">
        <v>2022</v>
      </c>
      <c r="L8584" t="s">
        <v>1367</v>
      </c>
      <c r="M8584" t="s">
        <v>17974</v>
      </c>
      <c r="N8584" t="s">
        <v>6222</v>
      </c>
      <c r="O8584" t="s">
        <v>1370</v>
      </c>
      <c r="P8584" t="s">
        <v>4266</v>
      </c>
      <c r="Q8584">
        <f t="shared" si="148"/>
        <v>450</v>
      </c>
      <c r="R8584" t="s">
        <v>2102</v>
      </c>
      <c r="S8584" t="s">
        <v>2103</v>
      </c>
      <c r="T8584" t="s">
        <v>17975</v>
      </c>
      <c r="U8584" s="75">
        <v>450</v>
      </c>
      <c r="V8584">
        <v>16.3</v>
      </c>
      <c r="W8584">
        <v>7335</v>
      </c>
      <c r="AH8584" s="16"/>
      <c r="AI8584" t="s">
        <v>1375</v>
      </c>
    </row>
    <row r="8585" spans="1:35" x14ac:dyDescent="0.25">
      <c r="A8585" t="s">
        <v>18081</v>
      </c>
      <c r="B8585" s="1">
        <v>83</v>
      </c>
      <c r="C8585" t="s">
        <v>737</v>
      </c>
      <c r="D8585">
        <v>18285295</v>
      </c>
      <c r="E8585" t="s">
        <v>18080</v>
      </c>
      <c r="F8585" t="s">
        <v>1363</v>
      </c>
      <c r="G8585" t="s">
        <v>1391</v>
      </c>
      <c r="H8585" s="3" t="s">
        <v>2727</v>
      </c>
      <c r="I8585">
        <v>2022</v>
      </c>
      <c r="J8585" s="15" t="s">
        <v>2728</v>
      </c>
      <c r="K8585">
        <v>2022</v>
      </c>
      <c r="L8585" t="s">
        <v>1367</v>
      </c>
      <c r="M8585" t="s">
        <v>17974</v>
      </c>
      <c r="N8585" t="s">
        <v>6222</v>
      </c>
      <c r="O8585" t="s">
        <v>1370</v>
      </c>
      <c r="P8585" t="s">
        <v>4266</v>
      </c>
      <c r="Q8585">
        <f t="shared" si="148"/>
        <v>450</v>
      </c>
      <c r="R8585" t="s">
        <v>4285</v>
      </c>
      <c r="S8585" t="s">
        <v>4286</v>
      </c>
      <c r="T8585" t="s">
        <v>18050</v>
      </c>
      <c r="U8585" s="75">
        <v>450</v>
      </c>
      <c r="V8585">
        <v>16.34</v>
      </c>
      <c r="W8585">
        <v>7353</v>
      </c>
      <c r="AH8585" s="16"/>
      <c r="AI8585" t="s">
        <v>1375</v>
      </c>
    </row>
    <row r="8586" spans="1:35" x14ac:dyDescent="0.25">
      <c r="A8586" t="s">
        <v>18082</v>
      </c>
      <c r="B8586" s="1">
        <v>84</v>
      </c>
      <c r="C8586" t="s">
        <v>747</v>
      </c>
      <c r="D8586">
        <v>17370213</v>
      </c>
      <c r="E8586" t="s">
        <v>4300</v>
      </c>
      <c r="F8586" t="s">
        <v>1363</v>
      </c>
      <c r="G8586" t="s">
        <v>1364</v>
      </c>
      <c r="H8586" s="3" t="s">
        <v>4301</v>
      </c>
      <c r="I8586">
        <v>2022</v>
      </c>
      <c r="J8586" s="15" t="s">
        <v>3270</v>
      </c>
      <c r="K8586">
        <v>2022</v>
      </c>
      <c r="L8586" t="s">
        <v>1367</v>
      </c>
      <c r="M8586" t="s">
        <v>18083</v>
      </c>
      <c r="N8586" t="s">
        <v>18084</v>
      </c>
      <c r="O8586" t="s">
        <v>1370</v>
      </c>
      <c r="P8586" t="s">
        <v>4266</v>
      </c>
      <c r="Q8586">
        <f t="shared" si="148"/>
        <v>1600</v>
      </c>
      <c r="R8586" t="s">
        <v>4086</v>
      </c>
      <c r="S8586" t="s">
        <v>4087</v>
      </c>
      <c r="T8586" t="s">
        <v>18085</v>
      </c>
      <c r="U8586" s="75">
        <v>1600</v>
      </c>
      <c r="V8586">
        <v>0.7</v>
      </c>
      <c r="W8586">
        <v>1120</v>
      </c>
      <c r="AH8586" s="16"/>
      <c r="AI8586" t="s">
        <v>1375</v>
      </c>
    </row>
    <row r="8587" spans="1:35" x14ac:dyDescent="0.25">
      <c r="A8587" t="s">
        <v>18086</v>
      </c>
      <c r="B8587" s="1">
        <v>84</v>
      </c>
      <c r="C8587" t="s">
        <v>747</v>
      </c>
      <c r="D8587">
        <v>17370213</v>
      </c>
      <c r="E8587" t="s">
        <v>4300</v>
      </c>
      <c r="F8587" t="s">
        <v>1363</v>
      </c>
      <c r="G8587" t="s">
        <v>1364</v>
      </c>
      <c r="H8587" s="3" t="s">
        <v>4301</v>
      </c>
      <c r="I8587">
        <v>2022</v>
      </c>
      <c r="J8587" s="15" t="s">
        <v>3270</v>
      </c>
      <c r="K8587">
        <v>2022</v>
      </c>
      <c r="L8587" t="s">
        <v>1367</v>
      </c>
      <c r="M8587" t="s">
        <v>18083</v>
      </c>
      <c r="N8587" t="s">
        <v>18084</v>
      </c>
      <c r="O8587" t="s">
        <v>1370</v>
      </c>
      <c r="P8587" t="s">
        <v>4266</v>
      </c>
      <c r="Q8587">
        <f t="shared" si="148"/>
        <v>1600</v>
      </c>
      <c r="R8587" t="s">
        <v>17659</v>
      </c>
      <c r="S8587" t="s">
        <v>17660</v>
      </c>
      <c r="T8587" t="s">
        <v>18087</v>
      </c>
      <c r="U8587" s="75">
        <v>1600</v>
      </c>
      <c r="V8587">
        <v>12.32</v>
      </c>
      <c r="W8587">
        <v>19712</v>
      </c>
      <c r="AH8587" s="16"/>
      <c r="AI8587" t="s">
        <v>1375</v>
      </c>
    </row>
    <row r="8588" spans="1:35" x14ac:dyDescent="0.25">
      <c r="A8588" t="s">
        <v>18088</v>
      </c>
      <c r="B8588" s="1">
        <v>84</v>
      </c>
      <c r="C8588" t="s">
        <v>747</v>
      </c>
      <c r="D8588">
        <v>17502691</v>
      </c>
      <c r="E8588" t="s">
        <v>18089</v>
      </c>
      <c r="F8588" t="s">
        <v>1363</v>
      </c>
      <c r="G8588" t="s">
        <v>1364</v>
      </c>
      <c r="H8588" s="3" t="s">
        <v>4307</v>
      </c>
      <c r="I8588">
        <v>2022</v>
      </c>
      <c r="J8588" s="15" t="s">
        <v>8641</v>
      </c>
      <c r="K8588">
        <v>2022</v>
      </c>
      <c r="L8588" t="s">
        <v>1367</v>
      </c>
      <c r="M8588" t="s">
        <v>18083</v>
      </c>
      <c r="N8588" t="s">
        <v>18084</v>
      </c>
      <c r="O8588" t="s">
        <v>1370</v>
      </c>
      <c r="P8588" t="s">
        <v>4266</v>
      </c>
      <c r="Q8588">
        <f t="shared" si="148"/>
        <v>3000</v>
      </c>
      <c r="R8588" t="s">
        <v>4086</v>
      </c>
      <c r="S8588" t="s">
        <v>4087</v>
      </c>
      <c r="T8588" t="s">
        <v>18085</v>
      </c>
      <c r="U8588" s="75">
        <v>3000</v>
      </c>
      <c r="V8588">
        <v>0.7</v>
      </c>
      <c r="W8588">
        <v>2100</v>
      </c>
      <c r="AH8588" s="16"/>
      <c r="AI8588" t="s">
        <v>1375</v>
      </c>
    </row>
    <row r="8589" spans="1:35" x14ac:dyDescent="0.25">
      <c r="A8589" t="s">
        <v>18090</v>
      </c>
      <c r="B8589" s="1">
        <v>84</v>
      </c>
      <c r="C8589" t="s">
        <v>747</v>
      </c>
      <c r="D8589">
        <v>17506476</v>
      </c>
      <c r="E8589" t="s">
        <v>3385</v>
      </c>
      <c r="F8589" t="s">
        <v>1363</v>
      </c>
      <c r="G8589" t="s">
        <v>1364</v>
      </c>
      <c r="H8589" s="3" t="s">
        <v>11136</v>
      </c>
      <c r="I8589">
        <v>2022</v>
      </c>
      <c r="J8589" s="15" t="s">
        <v>3274</v>
      </c>
      <c r="K8589">
        <v>2022</v>
      </c>
      <c r="L8589" t="s">
        <v>1367</v>
      </c>
      <c r="M8589" t="s">
        <v>18083</v>
      </c>
      <c r="N8589" t="s">
        <v>18084</v>
      </c>
      <c r="O8589" t="s">
        <v>1370</v>
      </c>
      <c r="P8589" t="s">
        <v>4266</v>
      </c>
      <c r="Q8589">
        <f t="shared" si="148"/>
        <v>12000</v>
      </c>
      <c r="R8589" t="s">
        <v>4086</v>
      </c>
      <c r="S8589" t="s">
        <v>4087</v>
      </c>
      <c r="T8589" t="s">
        <v>18085</v>
      </c>
      <c r="U8589" s="75">
        <v>12000</v>
      </c>
      <c r="V8589">
        <v>0.7</v>
      </c>
      <c r="W8589">
        <v>8400</v>
      </c>
      <c r="AH8589" s="16"/>
      <c r="AI8589" t="s">
        <v>1375</v>
      </c>
    </row>
    <row r="8590" spans="1:35" x14ac:dyDescent="0.25">
      <c r="A8590" t="s">
        <v>18091</v>
      </c>
      <c r="B8590" s="1">
        <v>84</v>
      </c>
      <c r="C8590" t="s">
        <v>747</v>
      </c>
      <c r="D8590">
        <v>17650445</v>
      </c>
      <c r="E8590" t="s">
        <v>18092</v>
      </c>
      <c r="F8590" t="s">
        <v>1363</v>
      </c>
      <c r="G8590" t="s">
        <v>1364</v>
      </c>
      <c r="H8590" s="3" t="s">
        <v>2258</v>
      </c>
      <c r="I8590">
        <v>2022</v>
      </c>
      <c r="J8590" s="15" t="s">
        <v>4180</v>
      </c>
      <c r="K8590">
        <v>2022</v>
      </c>
      <c r="L8590" t="s">
        <v>1367</v>
      </c>
      <c r="M8590" t="s">
        <v>18083</v>
      </c>
      <c r="N8590" t="s">
        <v>18084</v>
      </c>
      <c r="O8590" t="s">
        <v>1370</v>
      </c>
      <c r="P8590" t="s">
        <v>4266</v>
      </c>
      <c r="Q8590">
        <f t="shared" si="148"/>
        <v>18000</v>
      </c>
      <c r="R8590" t="s">
        <v>4086</v>
      </c>
      <c r="S8590" t="s">
        <v>4087</v>
      </c>
      <c r="T8590" t="s">
        <v>18085</v>
      </c>
      <c r="U8590" s="75">
        <v>18000</v>
      </c>
      <c r="V8590">
        <v>0.7</v>
      </c>
      <c r="W8590">
        <v>12600</v>
      </c>
      <c r="AH8590" s="16"/>
      <c r="AI8590" t="s">
        <v>1375</v>
      </c>
    </row>
    <row r="8591" spans="1:35" x14ac:dyDescent="0.25">
      <c r="A8591" t="s">
        <v>18093</v>
      </c>
      <c r="B8591" s="1">
        <v>84</v>
      </c>
      <c r="C8591" t="s">
        <v>747</v>
      </c>
      <c r="D8591">
        <v>18209564</v>
      </c>
      <c r="E8591" t="s">
        <v>3385</v>
      </c>
      <c r="F8591" t="s">
        <v>1363</v>
      </c>
      <c r="G8591" t="s">
        <v>1364</v>
      </c>
      <c r="H8591" s="3" t="s">
        <v>4204</v>
      </c>
      <c r="I8591">
        <v>2022</v>
      </c>
      <c r="J8591" s="15" t="s">
        <v>4023</v>
      </c>
      <c r="K8591">
        <v>2022</v>
      </c>
      <c r="L8591" t="s">
        <v>1367</v>
      </c>
      <c r="M8591" t="s">
        <v>18083</v>
      </c>
      <c r="N8591" t="s">
        <v>18084</v>
      </c>
      <c r="O8591" t="s">
        <v>1370</v>
      </c>
      <c r="P8591" t="s">
        <v>4266</v>
      </c>
      <c r="Q8591">
        <f t="shared" si="148"/>
        <v>2900</v>
      </c>
      <c r="R8591" t="s">
        <v>4086</v>
      </c>
      <c r="S8591" t="s">
        <v>4087</v>
      </c>
      <c r="T8591" t="s">
        <v>18085</v>
      </c>
      <c r="U8591" s="75">
        <v>2900</v>
      </c>
      <c r="V8591">
        <v>1.49</v>
      </c>
      <c r="W8591">
        <v>4321</v>
      </c>
      <c r="AH8591" s="16"/>
      <c r="AI8591" t="s">
        <v>1375</v>
      </c>
    </row>
    <row r="8592" spans="1:35" x14ac:dyDescent="0.25">
      <c r="A8592" t="s">
        <v>18094</v>
      </c>
      <c r="B8592" s="1">
        <v>85</v>
      </c>
      <c r="C8592" t="s">
        <v>769</v>
      </c>
      <c r="D8592">
        <v>17527740</v>
      </c>
      <c r="E8592" t="s">
        <v>18095</v>
      </c>
      <c r="F8592" t="s">
        <v>1363</v>
      </c>
      <c r="G8592" t="s">
        <v>1391</v>
      </c>
      <c r="H8592" s="3" t="s">
        <v>3274</v>
      </c>
      <c r="I8592">
        <v>2022</v>
      </c>
      <c r="J8592" s="15" t="s">
        <v>3275</v>
      </c>
      <c r="K8592">
        <v>2022</v>
      </c>
      <c r="L8592" t="s">
        <v>1367</v>
      </c>
      <c r="M8592" t="s">
        <v>18096</v>
      </c>
      <c r="N8592" t="s">
        <v>18096</v>
      </c>
      <c r="O8592" t="s">
        <v>1370</v>
      </c>
      <c r="P8592" t="s">
        <v>133</v>
      </c>
      <c r="Q8592">
        <f t="shared" si="148"/>
        <v>2500</v>
      </c>
      <c r="R8592" t="s">
        <v>4086</v>
      </c>
      <c r="S8592" t="s">
        <v>4087</v>
      </c>
      <c r="T8592" t="s">
        <v>18097</v>
      </c>
      <c r="U8592" s="75">
        <v>2500</v>
      </c>
      <c r="V8592">
        <v>4.2699999999999996</v>
      </c>
      <c r="W8592">
        <v>10675</v>
      </c>
      <c r="AH8592" s="16"/>
      <c r="AI8592" t="s">
        <v>1375</v>
      </c>
    </row>
    <row r="8593" spans="1:35" x14ac:dyDescent="0.25">
      <c r="A8593" t="s">
        <v>18098</v>
      </c>
      <c r="B8593" s="1">
        <v>85</v>
      </c>
      <c r="C8593" t="s">
        <v>769</v>
      </c>
      <c r="D8593">
        <v>17527740</v>
      </c>
      <c r="E8593" t="s">
        <v>18095</v>
      </c>
      <c r="F8593" t="s">
        <v>1363</v>
      </c>
      <c r="G8593" t="s">
        <v>1391</v>
      </c>
      <c r="H8593" s="3" t="s">
        <v>3274</v>
      </c>
      <c r="I8593">
        <v>2022</v>
      </c>
      <c r="J8593" s="15" t="s">
        <v>3275</v>
      </c>
      <c r="K8593">
        <v>2022</v>
      </c>
      <c r="L8593" t="s">
        <v>1367</v>
      </c>
      <c r="M8593" t="s">
        <v>18096</v>
      </c>
      <c r="N8593" t="s">
        <v>18096</v>
      </c>
      <c r="O8593" t="s">
        <v>1370</v>
      </c>
      <c r="P8593" t="s">
        <v>133</v>
      </c>
      <c r="Q8593">
        <f t="shared" si="148"/>
        <v>2500</v>
      </c>
      <c r="R8593" t="s">
        <v>2016</v>
      </c>
      <c r="S8593" t="s">
        <v>18099</v>
      </c>
      <c r="T8593" t="s">
        <v>18100</v>
      </c>
      <c r="U8593" s="75">
        <v>2500</v>
      </c>
      <c r="V8593">
        <v>7.49</v>
      </c>
      <c r="W8593">
        <v>18725</v>
      </c>
      <c r="AH8593" s="16"/>
      <c r="AI8593" t="s">
        <v>1375</v>
      </c>
    </row>
    <row r="8594" spans="1:35" x14ac:dyDescent="0.25">
      <c r="A8594" t="s">
        <v>18101</v>
      </c>
      <c r="B8594" s="1">
        <v>85</v>
      </c>
      <c r="C8594" t="s">
        <v>769</v>
      </c>
      <c r="D8594">
        <v>17963338</v>
      </c>
      <c r="E8594" t="s">
        <v>18102</v>
      </c>
      <c r="F8594" t="s">
        <v>1363</v>
      </c>
      <c r="G8594" t="s">
        <v>1391</v>
      </c>
      <c r="H8594" s="3" t="s">
        <v>8652</v>
      </c>
      <c r="I8594">
        <v>2022</v>
      </c>
      <c r="J8594" s="15" t="s">
        <v>7342</v>
      </c>
      <c r="K8594">
        <v>2022</v>
      </c>
      <c r="L8594" t="s">
        <v>1367</v>
      </c>
      <c r="M8594" t="s">
        <v>18103</v>
      </c>
      <c r="N8594" t="s">
        <v>18104</v>
      </c>
      <c r="O8594" t="s">
        <v>1370</v>
      </c>
      <c r="P8594" t="s">
        <v>4266</v>
      </c>
      <c r="Q8594">
        <f t="shared" si="148"/>
        <v>1200</v>
      </c>
      <c r="R8594" t="s">
        <v>2127</v>
      </c>
      <c r="S8594" t="s">
        <v>2128</v>
      </c>
      <c r="T8594" t="s">
        <v>18105</v>
      </c>
      <c r="U8594" s="75">
        <v>1200</v>
      </c>
      <c r="V8594">
        <v>4</v>
      </c>
      <c r="W8594">
        <v>4800</v>
      </c>
      <c r="AH8594" s="16"/>
      <c r="AI8594" t="s">
        <v>1375</v>
      </c>
    </row>
    <row r="8595" spans="1:35" x14ac:dyDescent="0.25">
      <c r="A8595" t="s">
        <v>18106</v>
      </c>
      <c r="B8595" s="1">
        <v>85</v>
      </c>
      <c r="C8595" t="s">
        <v>769</v>
      </c>
      <c r="D8595">
        <v>17963338</v>
      </c>
      <c r="E8595" t="s">
        <v>18102</v>
      </c>
      <c r="F8595" t="s">
        <v>1363</v>
      </c>
      <c r="G8595" t="s">
        <v>1391</v>
      </c>
      <c r="H8595" s="3" t="s">
        <v>8652</v>
      </c>
      <c r="I8595">
        <v>2022</v>
      </c>
      <c r="J8595" s="15" t="s">
        <v>7342</v>
      </c>
      <c r="K8595">
        <v>2022</v>
      </c>
      <c r="L8595" t="s">
        <v>1367</v>
      </c>
      <c r="M8595" t="s">
        <v>18103</v>
      </c>
      <c r="N8595" t="s">
        <v>18104</v>
      </c>
      <c r="O8595" t="s">
        <v>1370</v>
      </c>
      <c r="P8595" t="s">
        <v>4266</v>
      </c>
      <c r="Q8595">
        <f t="shared" si="148"/>
        <v>1200</v>
      </c>
      <c r="R8595" t="s">
        <v>4086</v>
      </c>
      <c r="S8595" t="s">
        <v>4087</v>
      </c>
      <c r="T8595" t="s">
        <v>18107</v>
      </c>
      <c r="U8595" s="75">
        <v>1200</v>
      </c>
      <c r="V8595">
        <v>4.2699999999999996</v>
      </c>
      <c r="W8595">
        <v>5124</v>
      </c>
      <c r="AH8595" s="16"/>
      <c r="AI8595" t="s">
        <v>1375</v>
      </c>
    </row>
    <row r="8596" spans="1:35" x14ac:dyDescent="0.25">
      <c r="A8596" t="s">
        <v>18108</v>
      </c>
      <c r="B8596" s="1">
        <v>85</v>
      </c>
      <c r="C8596" t="s">
        <v>769</v>
      </c>
      <c r="D8596">
        <v>17963338</v>
      </c>
      <c r="E8596" t="s">
        <v>18102</v>
      </c>
      <c r="F8596" t="s">
        <v>1363</v>
      </c>
      <c r="G8596" t="s">
        <v>1391</v>
      </c>
      <c r="H8596" s="3" t="s">
        <v>8652</v>
      </c>
      <c r="I8596">
        <v>2022</v>
      </c>
      <c r="J8596" s="15" t="s">
        <v>7342</v>
      </c>
      <c r="K8596">
        <v>2022</v>
      </c>
      <c r="L8596" t="s">
        <v>1367</v>
      </c>
      <c r="M8596" t="s">
        <v>18103</v>
      </c>
      <c r="N8596" t="s">
        <v>18104</v>
      </c>
      <c r="O8596" t="s">
        <v>1370</v>
      </c>
      <c r="P8596" t="s">
        <v>4266</v>
      </c>
      <c r="Q8596">
        <f t="shared" si="148"/>
        <v>1200</v>
      </c>
      <c r="R8596" t="s">
        <v>2016</v>
      </c>
      <c r="S8596" t="s">
        <v>18099</v>
      </c>
      <c r="T8596" t="s">
        <v>18100</v>
      </c>
      <c r="U8596" s="75">
        <v>1200</v>
      </c>
      <c r="V8596">
        <v>7.49</v>
      </c>
      <c r="W8596">
        <v>8988</v>
      </c>
      <c r="AH8596" s="16"/>
      <c r="AI8596" t="s">
        <v>1375</v>
      </c>
    </row>
    <row r="8597" spans="1:35" x14ac:dyDescent="0.25">
      <c r="A8597" t="s">
        <v>18109</v>
      </c>
      <c r="B8597" s="1">
        <v>85</v>
      </c>
      <c r="C8597" t="s">
        <v>769</v>
      </c>
      <c r="D8597">
        <v>18292682</v>
      </c>
      <c r="E8597" t="s">
        <v>18110</v>
      </c>
      <c r="F8597" t="s">
        <v>1363</v>
      </c>
      <c r="G8597" t="s">
        <v>1391</v>
      </c>
      <c r="H8597" s="3" t="s">
        <v>3283</v>
      </c>
      <c r="I8597">
        <v>2022</v>
      </c>
      <c r="J8597" s="15" t="s">
        <v>3284</v>
      </c>
      <c r="K8597">
        <v>2022</v>
      </c>
      <c r="L8597" t="s">
        <v>1367</v>
      </c>
      <c r="M8597" t="s">
        <v>18096</v>
      </c>
      <c r="N8597" t="s">
        <v>18096</v>
      </c>
      <c r="O8597" t="s">
        <v>1370</v>
      </c>
      <c r="P8597" t="s">
        <v>133</v>
      </c>
      <c r="Q8597">
        <f t="shared" si="148"/>
        <v>2800</v>
      </c>
      <c r="R8597" t="s">
        <v>4086</v>
      </c>
      <c r="S8597" t="s">
        <v>4087</v>
      </c>
      <c r="T8597" t="s">
        <v>18097</v>
      </c>
      <c r="U8597" s="75">
        <v>2800</v>
      </c>
      <c r="V8597">
        <v>4.2699999999999996</v>
      </c>
      <c r="W8597">
        <v>11956</v>
      </c>
      <c r="AH8597" s="16"/>
      <c r="AI8597" t="s">
        <v>1375</v>
      </c>
    </row>
    <row r="8598" spans="1:35" x14ac:dyDescent="0.25">
      <c r="A8598" t="s">
        <v>18111</v>
      </c>
      <c r="B8598" s="1">
        <v>85</v>
      </c>
      <c r="C8598" t="s">
        <v>769</v>
      </c>
      <c r="D8598">
        <v>18292682</v>
      </c>
      <c r="E8598" t="s">
        <v>18110</v>
      </c>
      <c r="F8598" t="s">
        <v>1363</v>
      </c>
      <c r="G8598" t="s">
        <v>1391</v>
      </c>
      <c r="H8598" s="3" t="s">
        <v>3283</v>
      </c>
      <c r="I8598">
        <v>2022</v>
      </c>
      <c r="J8598" s="15" t="s">
        <v>3284</v>
      </c>
      <c r="K8598">
        <v>2022</v>
      </c>
      <c r="L8598" t="s">
        <v>1367</v>
      </c>
      <c r="M8598" t="s">
        <v>18096</v>
      </c>
      <c r="N8598" t="s">
        <v>18096</v>
      </c>
      <c r="O8598" t="s">
        <v>1370</v>
      </c>
      <c r="P8598" t="s">
        <v>133</v>
      </c>
      <c r="Q8598">
        <f t="shared" si="148"/>
        <v>2800</v>
      </c>
      <c r="R8598" t="s">
        <v>2016</v>
      </c>
      <c r="S8598" t="s">
        <v>18099</v>
      </c>
      <c r="T8598" t="s">
        <v>18100</v>
      </c>
      <c r="U8598" s="75">
        <v>2800</v>
      </c>
      <c r="V8598">
        <v>7.49</v>
      </c>
      <c r="W8598">
        <v>20972</v>
      </c>
      <c r="AH8598" s="16"/>
      <c r="AI8598" t="s">
        <v>1375</v>
      </c>
    </row>
    <row r="8599" spans="1:35" x14ac:dyDescent="0.25">
      <c r="A8599" t="s">
        <v>18112</v>
      </c>
      <c r="B8599" s="1">
        <v>86</v>
      </c>
      <c r="C8599" t="s">
        <v>785</v>
      </c>
      <c r="D8599">
        <v>17375118</v>
      </c>
      <c r="E8599" t="s">
        <v>18113</v>
      </c>
      <c r="F8599" t="s">
        <v>1363</v>
      </c>
      <c r="G8599" t="s">
        <v>1391</v>
      </c>
      <c r="H8599" s="3" t="s">
        <v>1504</v>
      </c>
      <c r="I8599">
        <v>2022</v>
      </c>
      <c r="J8599" s="15" t="s">
        <v>1505</v>
      </c>
      <c r="K8599">
        <v>2022</v>
      </c>
      <c r="L8599" t="s">
        <v>1367</v>
      </c>
      <c r="M8599" t="s">
        <v>18114</v>
      </c>
      <c r="N8599" t="s">
        <v>18115</v>
      </c>
      <c r="O8599" t="s">
        <v>1370</v>
      </c>
      <c r="P8599" t="s">
        <v>4266</v>
      </c>
      <c r="Q8599">
        <f t="shared" si="148"/>
        <v>150</v>
      </c>
      <c r="R8599" t="s">
        <v>1879</v>
      </c>
      <c r="S8599" t="s">
        <v>1880</v>
      </c>
      <c r="T8599" t="s">
        <v>18116</v>
      </c>
      <c r="U8599" s="75">
        <v>150</v>
      </c>
      <c r="V8599">
        <v>0.84</v>
      </c>
      <c r="W8599">
        <v>126</v>
      </c>
      <c r="AH8599" s="16"/>
      <c r="AI8599" t="s">
        <v>1375</v>
      </c>
    </row>
    <row r="8600" spans="1:35" x14ac:dyDescent="0.25">
      <c r="A8600" t="s">
        <v>18117</v>
      </c>
      <c r="B8600" s="1">
        <v>86</v>
      </c>
      <c r="C8600" t="s">
        <v>785</v>
      </c>
      <c r="D8600">
        <v>17375118</v>
      </c>
      <c r="E8600" t="s">
        <v>18113</v>
      </c>
      <c r="F8600" t="s">
        <v>1363</v>
      </c>
      <c r="G8600" t="s">
        <v>1391</v>
      </c>
      <c r="H8600" s="3" t="s">
        <v>1504</v>
      </c>
      <c r="I8600">
        <v>2022</v>
      </c>
      <c r="J8600" s="15" t="s">
        <v>1505</v>
      </c>
      <c r="K8600">
        <v>2022</v>
      </c>
      <c r="L8600" t="s">
        <v>1367</v>
      </c>
      <c r="M8600" t="s">
        <v>18114</v>
      </c>
      <c r="N8600" t="s">
        <v>18115</v>
      </c>
      <c r="O8600" t="s">
        <v>1370</v>
      </c>
      <c r="P8600" t="s">
        <v>4266</v>
      </c>
      <c r="Q8600">
        <f t="shared" si="148"/>
        <v>150</v>
      </c>
      <c r="R8600" t="s">
        <v>2127</v>
      </c>
      <c r="S8600" t="s">
        <v>2128</v>
      </c>
      <c r="T8600" t="s">
        <v>18118</v>
      </c>
      <c r="U8600" s="75">
        <v>150</v>
      </c>
      <c r="V8600">
        <v>1</v>
      </c>
      <c r="W8600">
        <v>150</v>
      </c>
      <c r="AH8600" s="16"/>
      <c r="AI8600" t="s">
        <v>1375</v>
      </c>
    </row>
    <row r="8601" spans="1:35" x14ac:dyDescent="0.25">
      <c r="A8601" t="s">
        <v>18119</v>
      </c>
      <c r="B8601" s="1">
        <v>86</v>
      </c>
      <c r="C8601" t="s">
        <v>785</v>
      </c>
      <c r="D8601">
        <v>17375118</v>
      </c>
      <c r="E8601" t="s">
        <v>18113</v>
      </c>
      <c r="F8601" t="s">
        <v>1363</v>
      </c>
      <c r="G8601" t="s">
        <v>1391</v>
      </c>
      <c r="H8601" s="3" t="s">
        <v>1504</v>
      </c>
      <c r="I8601">
        <v>2022</v>
      </c>
      <c r="J8601" s="15" t="s">
        <v>1505</v>
      </c>
      <c r="K8601">
        <v>2022</v>
      </c>
      <c r="L8601" t="s">
        <v>1367</v>
      </c>
      <c r="M8601" t="s">
        <v>18114</v>
      </c>
      <c r="N8601" t="s">
        <v>18115</v>
      </c>
      <c r="O8601" t="s">
        <v>1370</v>
      </c>
      <c r="P8601" t="s">
        <v>4266</v>
      </c>
      <c r="Q8601">
        <f t="shared" si="148"/>
        <v>150</v>
      </c>
      <c r="R8601" t="s">
        <v>4086</v>
      </c>
      <c r="S8601" t="s">
        <v>4087</v>
      </c>
      <c r="T8601" t="s">
        <v>18120</v>
      </c>
      <c r="U8601" s="75">
        <v>150</v>
      </c>
      <c r="V8601">
        <v>1.89</v>
      </c>
      <c r="W8601">
        <v>283.5</v>
      </c>
      <c r="AH8601" s="16"/>
      <c r="AI8601" t="s">
        <v>1375</v>
      </c>
    </row>
    <row r="8602" spans="1:35" x14ac:dyDescent="0.25">
      <c r="A8602" t="s">
        <v>18121</v>
      </c>
      <c r="B8602" s="1">
        <v>86</v>
      </c>
      <c r="C8602" t="s">
        <v>785</v>
      </c>
      <c r="D8602">
        <v>18254802</v>
      </c>
      <c r="E8602" t="s">
        <v>18122</v>
      </c>
      <c r="F8602" t="s">
        <v>1363</v>
      </c>
      <c r="G8602" t="s">
        <v>1391</v>
      </c>
      <c r="H8602" s="3" t="s">
        <v>1800</v>
      </c>
      <c r="I8602">
        <v>2022</v>
      </c>
      <c r="J8602" s="15" t="s">
        <v>1801</v>
      </c>
      <c r="K8602">
        <v>2022</v>
      </c>
      <c r="L8602" t="s">
        <v>1367</v>
      </c>
      <c r="M8602" t="s">
        <v>18114</v>
      </c>
      <c r="N8602" t="s">
        <v>18115</v>
      </c>
      <c r="O8602" t="s">
        <v>1370</v>
      </c>
      <c r="P8602" t="s">
        <v>4266</v>
      </c>
      <c r="Q8602">
        <f t="shared" si="148"/>
        <v>2340</v>
      </c>
      <c r="R8602" t="s">
        <v>1879</v>
      </c>
      <c r="S8602" t="s">
        <v>1880</v>
      </c>
      <c r="T8602" t="s">
        <v>18116</v>
      </c>
      <c r="U8602" s="75">
        <v>2340</v>
      </c>
      <c r="V8602">
        <v>1.45</v>
      </c>
      <c r="W8602">
        <v>3393</v>
      </c>
      <c r="AH8602" s="16"/>
      <c r="AI8602" t="s">
        <v>1375</v>
      </c>
    </row>
    <row r="8603" spans="1:35" x14ac:dyDescent="0.25">
      <c r="A8603" t="s">
        <v>18123</v>
      </c>
      <c r="B8603" s="1">
        <v>86</v>
      </c>
      <c r="C8603" t="s">
        <v>785</v>
      </c>
      <c r="D8603">
        <v>18254802</v>
      </c>
      <c r="E8603" t="s">
        <v>18122</v>
      </c>
      <c r="F8603" t="s">
        <v>1363</v>
      </c>
      <c r="G8603" t="s">
        <v>1391</v>
      </c>
      <c r="H8603" s="3" t="s">
        <v>1800</v>
      </c>
      <c r="I8603">
        <v>2022</v>
      </c>
      <c r="J8603" s="15" t="s">
        <v>1801</v>
      </c>
      <c r="K8603">
        <v>2022</v>
      </c>
      <c r="L8603" t="s">
        <v>1367</v>
      </c>
      <c r="M8603" t="s">
        <v>18114</v>
      </c>
      <c r="N8603" t="s">
        <v>18115</v>
      </c>
      <c r="O8603" t="s">
        <v>1370</v>
      </c>
      <c r="P8603" t="s">
        <v>4266</v>
      </c>
      <c r="Q8603">
        <f t="shared" si="148"/>
        <v>2340</v>
      </c>
      <c r="R8603" t="s">
        <v>4086</v>
      </c>
      <c r="S8603" t="s">
        <v>4087</v>
      </c>
      <c r="T8603" t="s">
        <v>18124</v>
      </c>
      <c r="U8603" s="75">
        <v>2340</v>
      </c>
      <c r="V8603">
        <v>1.89</v>
      </c>
      <c r="W8603">
        <v>4422.6000000000004</v>
      </c>
      <c r="AH8603" s="16"/>
      <c r="AI8603" t="s">
        <v>1375</v>
      </c>
    </row>
    <row r="8604" spans="1:35" x14ac:dyDescent="0.25">
      <c r="A8604" t="s">
        <v>18125</v>
      </c>
      <c r="B8604" s="1">
        <v>86</v>
      </c>
      <c r="C8604" t="s">
        <v>785</v>
      </c>
      <c r="D8604">
        <v>18582338</v>
      </c>
      <c r="E8604" t="s">
        <v>18126</v>
      </c>
      <c r="F8604" t="s">
        <v>1363</v>
      </c>
      <c r="G8604" t="s">
        <v>1391</v>
      </c>
      <c r="H8604" s="3" t="s">
        <v>3251</v>
      </c>
      <c r="I8604">
        <v>2022</v>
      </c>
      <c r="J8604" s="15" t="s">
        <v>4155</v>
      </c>
      <c r="K8604">
        <v>2022</v>
      </c>
      <c r="L8604" t="s">
        <v>1367</v>
      </c>
      <c r="M8604" t="s">
        <v>18127</v>
      </c>
      <c r="N8604" t="s">
        <v>18128</v>
      </c>
      <c r="O8604" t="s">
        <v>1370</v>
      </c>
      <c r="P8604" t="s">
        <v>4322</v>
      </c>
      <c r="Q8604">
        <f t="shared" si="148"/>
        <v>3500</v>
      </c>
      <c r="R8604" t="s">
        <v>1879</v>
      </c>
      <c r="S8604" t="s">
        <v>1880</v>
      </c>
      <c r="T8604" t="s">
        <v>18129</v>
      </c>
      <c r="U8604" s="75">
        <v>3500</v>
      </c>
      <c r="V8604">
        <v>1.45</v>
      </c>
      <c r="W8604">
        <v>5075</v>
      </c>
      <c r="AH8604" s="16"/>
      <c r="AI8604" t="s">
        <v>1375</v>
      </c>
    </row>
    <row r="8605" spans="1:35" x14ac:dyDescent="0.25">
      <c r="A8605" t="s">
        <v>18130</v>
      </c>
      <c r="B8605" s="1">
        <v>86</v>
      </c>
      <c r="C8605" t="s">
        <v>785</v>
      </c>
      <c r="D8605">
        <v>18582338</v>
      </c>
      <c r="E8605" t="s">
        <v>18126</v>
      </c>
      <c r="F8605" t="s">
        <v>1363</v>
      </c>
      <c r="G8605" t="s">
        <v>1391</v>
      </c>
      <c r="H8605" s="3" t="s">
        <v>3251</v>
      </c>
      <c r="I8605">
        <v>2022</v>
      </c>
      <c r="J8605" s="15" t="s">
        <v>4155</v>
      </c>
      <c r="K8605">
        <v>2022</v>
      </c>
      <c r="L8605" t="s">
        <v>1367</v>
      </c>
      <c r="M8605" t="s">
        <v>18127</v>
      </c>
      <c r="N8605" t="s">
        <v>18128</v>
      </c>
      <c r="O8605" t="s">
        <v>1370</v>
      </c>
      <c r="P8605" t="s">
        <v>4322</v>
      </c>
      <c r="Q8605">
        <f t="shared" si="148"/>
        <v>3500</v>
      </c>
      <c r="R8605" t="s">
        <v>4086</v>
      </c>
      <c r="S8605" t="s">
        <v>4087</v>
      </c>
      <c r="T8605" t="s">
        <v>18131</v>
      </c>
      <c r="U8605" s="75">
        <v>3500</v>
      </c>
      <c r="V8605">
        <v>1.89</v>
      </c>
      <c r="W8605">
        <v>6615</v>
      </c>
      <c r="AH8605" s="16"/>
      <c r="AI8605" t="s">
        <v>1375</v>
      </c>
    </row>
    <row r="8606" spans="1:35" x14ac:dyDescent="0.25">
      <c r="A8606" t="s">
        <v>18132</v>
      </c>
      <c r="B8606" s="1">
        <v>87</v>
      </c>
      <c r="C8606" t="s">
        <v>804</v>
      </c>
      <c r="D8606">
        <v>17358175</v>
      </c>
      <c r="E8606" t="s">
        <v>18133</v>
      </c>
      <c r="F8606" t="s">
        <v>1363</v>
      </c>
      <c r="G8606" t="s">
        <v>1391</v>
      </c>
      <c r="H8606" s="3" t="s">
        <v>2183</v>
      </c>
      <c r="I8606">
        <v>2022</v>
      </c>
      <c r="J8606" s="15" t="s">
        <v>3610</v>
      </c>
      <c r="K8606">
        <v>2022</v>
      </c>
      <c r="L8606" t="s">
        <v>1367</v>
      </c>
      <c r="M8606" t="s">
        <v>18134</v>
      </c>
      <c r="N8606" t="s">
        <v>18135</v>
      </c>
      <c r="O8606" t="s">
        <v>1370</v>
      </c>
      <c r="P8606" t="s">
        <v>4266</v>
      </c>
      <c r="Q8606">
        <f t="shared" si="148"/>
        <v>15381</v>
      </c>
      <c r="R8606" t="s">
        <v>4086</v>
      </c>
      <c r="S8606" t="s">
        <v>4087</v>
      </c>
      <c r="T8606" t="s">
        <v>18136</v>
      </c>
      <c r="U8606" s="75">
        <v>15381</v>
      </c>
      <c r="V8606">
        <v>0.5</v>
      </c>
      <c r="W8606">
        <v>7690.5</v>
      </c>
      <c r="AH8606" s="16"/>
      <c r="AI8606" t="s">
        <v>1375</v>
      </c>
    </row>
    <row r="8607" spans="1:35" x14ac:dyDescent="0.25">
      <c r="A8607" t="s">
        <v>18137</v>
      </c>
      <c r="B8607" s="1">
        <v>87</v>
      </c>
      <c r="C8607" t="s">
        <v>804</v>
      </c>
      <c r="D8607">
        <v>17383609</v>
      </c>
      <c r="E8607" t="s">
        <v>18138</v>
      </c>
      <c r="F8607" t="s">
        <v>1363</v>
      </c>
      <c r="G8607" t="s">
        <v>1391</v>
      </c>
      <c r="H8607" s="3" t="s">
        <v>1504</v>
      </c>
      <c r="I8607">
        <v>2022</v>
      </c>
      <c r="J8607" s="15" t="s">
        <v>1505</v>
      </c>
      <c r="K8607">
        <v>2022</v>
      </c>
      <c r="L8607" t="s">
        <v>1367</v>
      </c>
      <c r="M8607" t="s">
        <v>18134</v>
      </c>
      <c r="N8607" t="s">
        <v>18135</v>
      </c>
      <c r="O8607" t="s">
        <v>1370</v>
      </c>
      <c r="P8607" t="s">
        <v>4266</v>
      </c>
      <c r="Q8607">
        <f t="shared" si="148"/>
        <v>2000</v>
      </c>
      <c r="R8607" t="s">
        <v>4086</v>
      </c>
      <c r="S8607" t="s">
        <v>4087</v>
      </c>
      <c r="T8607" t="s">
        <v>18139</v>
      </c>
      <c r="U8607" s="75">
        <v>2000</v>
      </c>
      <c r="V8607">
        <v>0.5</v>
      </c>
      <c r="W8607">
        <v>1000</v>
      </c>
      <c r="AH8607" s="16"/>
      <c r="AI8607" t="s">
        <v>1375</v>
      </c>
    </row>
    <row r="8608" spans="1:35" x14ac:dyDescent="0.25">
      <c r="A8608" t="s">
        <v>18140</v>
      </c>
      <c r="B8608" s="1">
        <v>87</v>
      </c>
      <c r="C8608" t="s">
        <v>804</v>
      </c>
      <c r="D8608">
        <v>17409101</v>
      </c>
      <c r="E8608" t="s">
        <v>18141</v>
      </c>
      <c r="F8608" t="s">
        <v>1363</v>
      </c>
      <c r="G8608" t="s">
        <v>1391</v>
      </c>
      <c r="H8608" s="3" t="s">
        <v>1505</v>
      </c>
      <c r="I8608">
        <v>2022</v>
      </c>
      <c r="J8608" s="15" t="s">
        <v>8155</v>
      </c>
      <c r="K8608">
        <v>2022</v>
      </c>
      <c r="L8608" t="s">
        <v>1367</v>
      </c>
      <c r="M8608" t="s">
        <v>18134</v>
      </c>
      <c r="N8608" t="s">
        <v>18135</v>
      </c>
      <c r="O8608" t="s">
        <v>1370</v>
      </c>
      <c r="P8608" t="s">
        <v>4266</v>
      </c>
      <c r="Q8608">
        <f t="shared" si="148"/>
        <v>2700</v>
      </c>
      <c r="R8608" t="s">
        <v>4086</v>
      </c>
      <c r="S8608" t="s">
        <v>4087</v>
      </c>
      <c r="T8608" t="s">
        <v>18139</v>
      </c>
      <c r="U8608" s="75">
        <v>2700</v>
      </c>
      <c r="V8608">
        <v>0.5</v>
      </c>
      <c r="W8608">
        <v>1350</v>
      </c>
      <c r="AH8608" s="16"/>
      <c r="AI8608" t="s">
        <v>1375</v>
      </c>
    </row>
    <row r="8609" spans="1:35" x14ac:dyDescent="0.25">
      <c r="A8609" t="s">
        <v>18142</v>
      </c>
      <c r="B8609" s="1">
        <v>87</v>
      </c>
      <c r="C8609" t="s">
        <v>804</v>
      </c>
      <c r="D8609">
        <v>17409101</v>
      </c>
      <c r="E8609" t="s">
        <v>18141</v>
      </c>
      <c r="F8609" t="s">
        <v>1363</v>
      </c>
      <c r="G8609" t="s">
        <v>1391</v>
      </c>
      <c r="H8609" s="3" t="s">
        <v>1505</v>
      </c>
      <c r="I8609">
        <v>2022</v>
      </c>
      <c r="J8609" s="15" t="s">
        <v>8155</v>
      </c>
      <c r="K8609">
        <v>2022</v>
      </c>
      <c r="L8609" t="s">
        <v>1367</v>
      </c>
      <c r="M8609" t="s">
        <v>18134</v>
      </c>
      <c r="N8609" t="s">
        <v>18135</v>
      </c>
      <c r="O8609" t="s">
        <v>1370</v>
      </c>
      <c r="P8609" t="s">
        <v>4266</v>
      </c>
      <c r="Q8609">
        <f t="shared" si="148"/>
        <v>2700</v>
      </c>
      <c r="R8609" t="s">
        <v>18143</v>
      </c>
      <c r="S8609" t="s">
        <v>18144</v>
      </c>
      <c r="T8609" t="s">
        <v>18145</v>
      </c>
      <c r="U8609" s="75">
        <v>2700</v>
      </c>
      <c r="V8609">
        <v>1.25</v>
      </c>
      <c r="W8609">
        <v>3375</v>
      </c>
      <c r="AH8609" s="16"/>
      <c r="AI8609" t="s">
        <v>1375</v>
      </c>
    </row>
    <row r="8610" spans="1:35" x14ac:dyDescent="0.25">
      <c r="A8610" t="s">
        <v>18146</v>
      </c>
      <c r="B8610" s="1">
        <v>87</v>
      </c>
      <c r="C8610" t="s">
        <v>804</v>
      </c>
      <c r="D8610">
        <v>17427738</v>
      </c>
      <c r="E8610" t="s">
        <v>18147</v>
      </c>
      <c r="F8610" t="s">
        <v>1363</v>
      </c>
      <c r="G8610" t="s">
        <v>1391</v>
      </c>
      <c r="H8610" s="3" t="s">
        <v>4301</v>
      </c>
      <c r="I8610">
        <v>2022</v>
      </c>
      <c r="J8610" s="15" t="s">
        <v>3270</v>
      </c>
      <c r="K8610">
        <v>2022</v>
      </c>
      <c r="L8610" t="s">
        <v>1367</v>
      </c>
      <c r="M8610" t="s">
        <v>18134</v>
      </c>
      <c r="N8610" t="s">
        <v>18148</v>
      </c>
      <c r="O8610" t="s">
        <v>1370</v>
      </c>
      <c r="P8610" t="s">
        <v>4266</v>
      </c>
      <c r="Q8610">
        <f t="shared" si="148"/>
        <v>18000</v>
      </c>
      <c r="R8610" t="s">
        <v>4086</v>
      </c>
      <c r="S8610" t="s">
        <v>4087</v>
      </c>
      <c r="T8610" t="s">
        <v>18139</v>
      </c>
      <c r="U8610" s="75">
        <v>18000</v>
      </c>
      <c r="V8610">
        <v>0.5</v>
      </c>
      <c r="W8610">
        <v>9000</v>
      </c>
      <c r="AH8610" s="16"/>
      <c r="AI8610" t="s">
        <v>1375</v>
      </c>
    </row>
    <row r="8611" spans="1:35" x14ac:dyDescent="0.25">
      <c r="A8611" t="s">
        <v>18149</v>
      </c>
      <c r="B8611" s="1">
        <v>87</v>
      </c>
      <c r="C8611" t="s">
        <v>804</v>
      </c>
      <c r="D8611">
        <v>17427738</v>
      </c>
      <c r="E8611" t="s">
        <v>18147</v>
      </c>
      <c r="F8611" t="s">
        <v>1363</v>
      </c>
      <c r="G8611" t="s">
        <v>1391</v>
      </c>
      <c r="H8611" s="3" t="s">
        <v>4301</v>
      </c>
      <c r="I8611">
        <v>2022</v>
      </c>
      <c r="J8611" s="15" t="s">
        <v>3270</v>
      </c>
      <c r="K8611">
        <v>2022</v>
      </c>
      <c r="L8611" t="s">
        <v>1367</v>
      </c>
      <c r="M8611" t="s">
        <v>18134</v>
      </c>
      <c r="N8611" t="s">
        <v>18148</v>
      </c>
      <c r="O8611" t="s">
        <v>1370</v>
      </c>
      <c r="P8611" t="s">
        <v>4266</v>
      </c>
      <c r="Q8611">
        <f t="shared" si="148"/>
        <v>18000</v>
      </c>
      <c r="R8611" t="s">
        <v>18143</v>
      </c>
      <c r="S8611" t="s">
        <v>18144</v>
      </c>
      <c r="T8611" t="s">
        <v>18145</v>
      </c>
      <c r="U8611" s="75">
        <v>18000</v>
      </c>
      <c r="V8611">
        <v>1.25</v>
      </c>
      <c r="W8611">
        <v>22500</v>
      </c>
      <c r="AH8611" s="16"/>
      <c r="AI8611" t="s">
        <v>1375</v>
      </c>
    </row>
    <row r="8612" spans="1:35" x14ac:dyDescent="0.25">
      <c r="A8612" t="s">
        <v>18150</v>
      </c>
      <c r="B8612" s="1">
        <v>87</v>
      </c>
      <c r="C8612" t="s">
        <v>804</v>
      </c>
      <c r="D8612">
        <v>16521064</v>
      </c>
      <c r="E8612" t="s">
        <v>18151</v>
      </c>
      <c r="F8612" t="s">
        <v>1363</v>
      </c>
      <c r="G8612" t="s">
        <v>1391</v>
      </c>
      <c r="H8612" s="3" t="s">
        <v>4949</v>
      </c>
      <c r="I8612">
        <v>2022</v>
      </c>
      <c r="J8612" s="15" t="s">
        <v>2125</v>
      </c>
      <c r="K8612">
        <v>2022</v>
      </c>
      <c r="L8612" t="s">
        <v>1367</v>
      </c>
      <c r="M8612" t="s">
        <v>18134</v>
      </c>
      <c r="N8612" t="s">
        <v>18135</v>
      </c>
      <c r="O8612" t="s">
        <v>1370</v>
      </c>
      <c r="P8612" t="s">
        <v>4266</v>
      </c>
      <c r="Q8612">
        <f t="shared" si="148"/>
        <v>71700</v>
      </c>
      <c r="R8612" t="s">
        <v>4086</v>
      </c>
      <c r="S8612" t="s">
        <v>4087</v>
      </c>
      <c r="T8612" t="s">
        <v>18139</v>
      </c>
      <c r="U8612" s="75">
        <v>71700</v>
      </c>
      <c r="V8612">
        <v>0.91</v>
      </c>
      <c r="W8612">
        <v>65247</v>
      </c>
      <c r="AH8612" s="16"/>
      <c r="AI8612" t="s">
        <v>1375</v>
      </c>
    </row>
    <row r="8613" spans="1:35" x14ac:dyDescent="0.25">
      <c r="A8613" t="s">
        <v>18152</v>
      </c>
      <c r="B8613" s="1">
        <v>87</v>
      </c>
      <c r="C8613" t="s">
        <v>804</v>
      </c>
      <c r="D8613">
        <v>16521064</v>
      </c>
      <c r="E8613" t="s">
        <v>18151</v>
      </c>
      <c r="F8613" t="s">
        <v>1363</v>
      </c>
      <c r="G8613" t="s">
        <v>1391</v>
      </c>
      <c r="H8613" s="3" t="s">
        <v>4949</v>
      </c>
      <c r="I8613">
        <v>2022</v>
      </c>
      <c r="J8613" s="15" t="s">
        <v>2125</v>
      </c>
      <c r="K8613">
        <v>2022</v>
      </c>
      <c r="L8613" t="s">
        <v>1367</v>
      </c>
      <c r="M8613" t="s">
        <v>18134</v>
      </c>
      <c r="N8613" t="s">
        <v>18135</v>
      </c>
      <c r="O8613" t="s">
        <v>1370</v>
      </c>
      <c r="P8613" t="s">
        <v>4266</v>
      </c>
      <c r="Q8613">
        <f t="shared" si="148"/>
        <v>71700</v>
      </c>
      <c r="R8613" t="s">
        <v>18143</v>
      </c>
      <c r="S8613" t="s">
        <v>18144</v>
      </c>
      <c r="T8613" t="s">
        <v>18153</v>
      </c>
      <c r="U8613" s="75">
        <v>71700</v>
      </c>
      <c r="V8613">
        <v>1.25</v>
      </c>
      <c r="W8613">
        <v>89625</v>
      </c>
      <c r="AH8613" s="16"/>
      <c r="AI8613" t="s">
        <v>1375</v>
      </c>
    </row>
    <row r="8614" spans="1:35" x14ac:dyDescent="0.25">
      <c r="A8614" t="s">
        <v>18154</v>
      </c>
      <c r="B8614" s="1">
        <v>87</v>
      </c>
      <c r="C8614" t="s">
        <v>804</v>
      </c>
      <c r="D8614">
        <v>17397103</v>
      </c>
      <c r="E8614" t="s">
        <v>18155</v>
      </c>
      <c r="F8614" t="s">
        <v>1363</v>
      </c>
      <c r="G8614" t="s">
        <v>1391</v>
      </c>
      <c r="H8614" s="3" t="s">
        <v>3610</v>
      </c>
      <c r="I8614">
        <v>2022</v>
      </c>
      <c r="J8614" s="15" t="s">
        <v>3612</v>
      </c>
      <c r="K8614">
        <v>2022</v>
      </c>
      <c r="L8614" t="s">
        <v>1367</v>
      </c>
      <c r="M8614" t="s">
        <v>18134</v>
      </c>
      <c r="N8614" t="s">
        <v>18135</v>
      </c>
      <c r="O8614" t="s">
        <v>1370</v>
      </c>
      <c r="P8614" t="s">
        <v>4266</v>
      </c>
      <c r="Q8614">
        <f t="shared" si="148"/>
        <v>16480</v>
      </c>
      <c r="R8614" t="s">
        <v>4086</v>
      </c>
      <c r="S8614" t="s">
        <v>4087</v>
      </c>
      <c r="T8614" t="s">
        <v>18136</v>
      </c>
      <c r="U8614" s="75">
        <v>16480</v>
      </c>
      <c r="V8614">
        <v>0.5</v>
      </c>
      <c r="W8614">
        <v>8240</v>
      </c>
      <c r="AH8614" s="16"/>
      <c r="AI8614" t="s">
        <v>1375</v>
      </c>
    </row>
    <row r="8615" spans="1:35" x14ac:dyDescent="0.25">
      <c r="A8615" t="s">
        <v>18156</v>
      </c>
      <c r="B8615" s="1">
        <v>87</v>
      </c>
      <c r="C8615" t="s">
        <v>804</v>
      </c>
      <c r="D8615">
        <v>17397103</v>
      </c>
      <c r="E8615" t="s">
        <v>18155</v>
      </c>
      <c r="F8615" t="s">
        <v>1363</v>
      </c>
      <c r="G8615" t="s">
        <v>1391</v>
      </c>
      <c r="H8615" s="3" t="s">
        <v>3610</v>
      </c>
      <c r="I8615">
        <v>2022</v>
      </c>
      <c r="J8615" s="15" t="s">
        <v>3612</v>
      </c>
      <c r="K8615">
        <v>2022</v>
      </c>
      <c r="L8615" t="s">
        <v>1367</v>
      </c>
      <c r="M8615" t="s">
        <v>18134</v>
      </c>
      <c r="N8615" t="s">
        <v>18135</v>
      </c>
      <c r="O8615" t="s">
        <v>1370</v>
      </c>
      <c r="P8615" t="s">
        <v>4266</v>
      </c>
      <c r="Q8615">
        <f t="shared" si="148"/>
        <v>16480</v>
      </c>
      <c r="R8615" t="s">
        <v>18143</v>
      </c>
      <c r="S8615" t="s">
        <v>18144</v>
      </c>
      <c r="T8615" t="s">
        <v>18157</v>
      </c>
      <c r="U8615" s="75">
        <v>16480</v>
      </c>
      <c r="V8615">
        <v>1.25</v>
      </c>
      <c r="W8615">
        <v>20600</v>
      </c>
      <c r="AH8615" s="16"/>
      <c r="AI8615" t="s">
        <v>1375</v>
      </c>
    </row>
    <row r="8616" spans="1:35" x14ac:dyDescent="0.25">
      <c r="A8616" t="s">
        <v>18158</v>
      </c>
      <c r="B8616" s="1">
        <v>87</v>
      </c>
      <c r="C8616" t="s">
        <v>804</v>
      </c>
      <c r="D8616">
        <v>17400481</v>
      </c>
      <c r="E8616" t="s">
        <v>18147</v>
      </c>
      <c r="F8616" t="s">
        <v>1363</v>
      </c>
      <c r="G8616" t="s">
        <v>1391</v>
      </c>
      <c r="H8616" s="3" t="s">
        <v>3610</v>
      </c>
      <c r="I8616">
        <v>2022</v>
      </c>
      <c r="J8616" s="15" t="s">
        <v>3612</v>
      </c>
      <c r="K8616">
        <v>2022</v>
      </c>
      <c r="L8616" t="s">
        <v>1367</v>
      </c>
      <c r="M8616" t="s">
        <v>18134</v>
      </c>
      <c r="N8616" t="s">
        <v>18135</v>
      </c>
      <c r="O8616" t="s">
        <v>1370</v>
      </c>
      <c r="P8616" t="s">
        <v>4266</v>
      </c>
      <c r="Q8616">
        <f t="shared" si="148"/>
        <v>36100</v>
      </c>
      <c r="R8616" t="s">
        <v>4086</v>
      </c>
      <c r="S8616" t="s">
        <v>4087</v>
      </c>
      <c r="T8616" t="s">
        <v>18136</v>
      </c>
      <c r="U8616" s="75">
        <v>36100</v>
      </c>
      <c r="V8616">
        <v>0.5</v>
      </c>
      <c r="W8616">
        <v>18050</v>
      </c>
      <c r="AH8616" s="16"/>
      <c r="AI8616" t="s">
        <v>1375</v>
      </c>
    </row>
    <row r="8617" spans="1:35" x14ac:dyDescent="0.25">
      <c r="A8617" t="s">
        <v>18159</v>
      </c>
      <c r="B8617" s="1">
        <v>87</v>
      </c>
      <c r="C8617" t="s">
        <v>804</v>
      </c>
      <c r="D8617">
        <v>17400481</v>
      </c>
      <c r="E8617" t="s">
        <v>18147</v>
      </c>
      <c r="F8617" t="s">
        <v>1363</v>
      </c>
      <c r="G8617" t="s">
        <v>1391</v>
      </c>
      <c r="H8617" s="3" t="s">
        <v>3610</v>
      </c>
      <c r="I8617">
        <v>2022</v>
      </c>
      <c r="J8617" s="15" t="s">
        <v>3612</v>
      </c>
      <c r="K8617">
        <v>2022</v>
      </c>
      <c r="L8617" t="s">
        <v>1367</v>
      </c>
      <c r="M8617" t="s">
        <v>18134</v>
      </c>
      <c r="N8617" t="s">
        <v>18135</v>
      </c>
      <c r="O8617" t="s">
        <v>1370</v>
      </c>
      <c r="P8617" t="s">
        <v>4266</v>
      </c>
      <c r="Q8617">
        <f t="shared" si="148"/>
        <v>36100</v>
      </c>
      <c r="R8617" t="s">
        <v>18143</v>
      </c>
      <c r="S8617" t="s">
        <v>18144</v>
      </c>
      <c r="T8617" t="s">
        <v>18145</v>
      </c>
      <c r="U8617" s="75">
        <v>36100</v>
      </c>
      <c r="V8617">
        <v>1.25</v>
      </c>
      <c r="W8617">
        <v>45125</v>
      </c>
      <c r="AH8617" s="16"/>
      <c r="AI8617" t="s">
        <v>1375</v>
      </c>
    </row>
    <row r="8618" spans="1:35" x14ac:dyDescent="0.25">
      <c r="A8618" t="s">
        <v>18160</v>
      </c>
      <c r="B8618" s="1">
        <v>87</v>
      </c>
      <c r="C8618" t="s">
        <v>804</v>
      </c>
      <c r="D8618">
        <v>17415039</v>
      </c>
      <c r="E8618" t="s">
        <v>18161</v>
      </c>
      <c r="F8618" t="s">
        <v>1363</v>
      </c>
      <c r="G8618" t="s">
        <v>1391</v>
      </c>
      <c r="H8618" s="3" t="s">
        <v>4301</v>
      </c>
      <c r="I8618">
        <v>2022</v>
      </c>
      <c r="J8618" s="15" t="s">
        <v>3270</v>
      </c>
      <c r="K8618">
        <v>2022</v>
      </c>
      <c r="L8618" t="s">
        <v>1367</v>
      </c>
      <c r="M8618" t="s">
        <v>18134</v>
      </c>
      <c r="N8618" t="s">
        <v>18148</v>
      </c>
      <c r="O8618" t="s">
        <v>1370</v>
      </c>
      <c r="P8618" t="s">
        <v>4266</v>
      </c>
      <c r="Q8618">
        <f t="shared" si="148"/>
        <v>160710</v>
      </c>
      <c r="R8618" t="s">
        <v>4086</v>
      </c>
      <c r="S8618" t="s">
        <v>4087</v>
      </c>
      <c r="T8618" t="s">
        <v>18136</v>
      </c>
      <c r="U8618" s="75">
        <v>160710</v>
      </c>
      <c r="V8618">
        <v>0.5</v>
      </c>
      <c r="W8618">
        <v>80355</v>
      </c>
      <c r="AH8618" s="16"/>
      <c r="AI8618" t="s">
        <v>1375</v>
      </c>
    </row>
    <row r="8619" spans="1:35" x14ac:dyDescent="0.25">
      <c r="A8619" t="s">
        <v>18162</v>
      </c>
      <c r="B8619" s="1">
        <v>87</v>
      </c>
      <c r="C8619" t="s">
        <v>804</v>
      </c>
      <c r="D8619">
        <v>17415039</v>
      </c>
      <c r="E8619" t="s">
        <v>18161</v>
      </c>
      <c r="F8619" t="s">
        <v>1363</v>
      </c>
      <c r="G8619" t="s">
        <v>1391</v>
      </c>
      <c r="H8619" s="3" t="s">
        <v>4301</v>
      </c>
      <c r="I8619">
        <v>2022</v>
      </c>
      <c r="J8619" s="15" t="s">
        <v>3270</v>
      </c>
      <c r="K8619">
        <v>2022</v>
      </c>
      <c r="L8619" t="s">
        <v>1367</v>
      </c>
      <c r="M8619" t="s">
        <v>18134</v>
      </c>
      <c r="N8619" t="s">
        <v>18148</v>
      </c>
      <c r="O8619" t="s">
        <v>1370</v>
      </c>
      <c r="P8619" t="s">
        <v>4266</v>
      </c>
      <c r="Q8619">
        <f t="shared" si="148"/>
        <v>160710</v>
      </c>
      <c r="R8619" t="s">
        <v>18143</v>
      </c>
      <c r="S8619" t="s">
        <v>18144</v>
      </c>
      <c r="T8619" t="s">
        <v>18145</v>
      </c>
      <c r="U8619" s="75">
        <v>160710</v>
      </c>
      <c r="V8619">
        <v>1.25</v>
      </c>
      <c r="W8619">
        <v>200887.5</v>
      </c>
      <c r="AH8619" s="16"/>
      <c r="AI8619" t="s">
        <v>1375</v>
      </c>
    </row>
    <row r="8620" spans="1:35" x14ac:dyDescent="0.25">
      <c r="A8620" t="s">
        <v>18163</v>
      </c>
      <c r="B8620" s="1">
        <v>87</v>
      </c>
      <c r="C8620" t="s">
        <v>804</v>
      </c>
      <c r="D8620">
        <v>17415063</v>
      </c>
      <c r="E8620" t="s">
        <v>18164</v>
      </c>
      <c r="F8620" t="s">
        <v>1363</v>
      </c>
      <c r="G8620" t="s">
        <v>1391</v>
      </c>
      <c r="H8620" s="3" t="s">
        <v>4301</v>
      </c>
      <c r="I8620">
        <v>2022</v>
      </c>
      <c r="J8620" s="15" t="s">
        <v>3270</v>
      </c>
      <c r="K8620">
        <v>2022</v>
      </c>
      <c r="L8620" t="s">
        <v>1367</v>
      </c>
      <c r="M8620" t="s">
        <v>18134</v>
      </c>
      <c r="N8620" t="s">
        <v>18148</v>
      </c>
      <c r="O8620" t="s">
        <v>1370</v>
      </c>
      <c r="P8620" t="s">
        <v>4266</v>
      </c>
      <c r="Q8620">
        <f t="shared" si="148"/>
        <v>111650</v>
      </c>
      <c r="R8620" t="s">
        <v>4086</v>
      </c>
      <c r="S8620" t="s">
        <v>4087</v>
      </c>
      <c r="T8620" t="s">
        <v>18136</v>
      </c>
      <c r="U8620" s="75">
        <v>111650</v>
      </c>
      <c r="V8620">
        <v>0.5</v>
      </c>
      <c r="W8620">
        <v>55825</v>
      </c>
      <c r="AH8620" s="16"/>
      <c r="AI8620" t="s">
        <v>1375</v>
      </c>
    </row>
    <row r="8621" spans="1:35" x14ac:dyDescent="0.25">
      <c r="A8621" t="s">
        <v>18165</v>
      </c>
      <c r="B8621" s="1">
        <v>87</v>
      </c>
      <c r="C8621" t="s">
        <v>804</v>
      </c>
      <c r="D8621">
        <v>17415063</v>
      </c>
      <c r="E8621" t="s">
        <v>18164</v>
      </c>
      <c r="F8621" t="s">
        <v>1363</v>
      </c>
      <c r="G8621" t="s">
        <v>1391</v>
      </c>
      <c r="H8621" s="3" t="s">
        <v>4301</v>
      </c>
      <c r="I8621">
        <v>2022</v>
      </c>
      <c r="J8621" s="15" t="s">
        <v>3270</v>
      </c>
      <c r="K8621">
        <v>2022</v>
      </c>
      <c r="L8621" t="s">
        <v>1367</v>
      </c>
      <c r="M8621" t="s">
        <v>18134</v>
      </c>
      <c r="N8621" t="s">
        <v>18148</v>
      </c>
      <c r="O8621" t="s">
        <v>1370</v>
      </c>
      <c r="P8621" t="s">
        <v>4266</v>
      </c>
      <c r="Q8621">
        <f t="shared" si="148"/>
        <v>111650</v>
      </c>
      <c r="R8621" t="s">
        <v>18143</v>
      </c>
      <c r="S8621" t="s">
        <v>18144</v>
      </c>
      <c r="T8621" t="s">
        <v>18145</v>
      </c>
      <c r="U8621" s="75">
        <v>111650</v>
      </c>
      <c r="V8621">
        <v>1.25</v>
      </c>
      <c r="W8621">
        <v>139562.5</v>
      </c>
      <c r="AH8621" s="16"/>
      <c r="AI8621" t="s">
        <v>1375</v>
      </c>
    </row>
    <row r="8622" spans="1:35" x14ac:dyDescent="0.25">
      <c r="A8622" t="s">
        <v>18166</v>
      </c>
      <c r="B8622" s="1">
        <v>87</v>
      </c>
      <c r="C8622" t="s">
        <v>804</v>
      </c>
      <c r="D8622">
        <v>17542103</v>
      </c>
      <c r="E8622" t="s">
        <v>18167</v>
      </c>
      <c r="F8622" t="s">
        <v>1363</v>
      </c>
      <c r="G8622" t="s">
        <v>1391</v>
      </c>
      <c r="H8622" s="3" t="s">
        <v>3275</v>
      </c>
      <c r="I8622">
        <v>2022</v>
      </c>
      <c r="J8622" s="15" t="s">
        <v>5298</v>
      </c>
      <c r="K8622">
        <v>2022</v>
      </c>
      <c r="L8622" t="s">
        <v>1367</v>
      </c>
      <c r="M8622" t="s">
        <v>18134</v>
      </c>
      <c r="N8622" t="s">
        <v>18148</v>
      </c>
      <c r="O8622" t="s">
        <v>1370</v>
      </c>
      <c r="P8622" t="s">
        <v>4266</v>
      </c>
      <c r="Q8622">
        <f t="shared" si="148"/>
        <v>17020</v>
      </c>
      <c r="R8622" t="s">
        <v>4086</v>
      </c>
      <c r="S8622" t="s">
        <v>4087</v>
      </c>
      <c r="T8622" t="s">
        <v>18139</v>
      </c>
      <c r="U8622" s="75">
        <v>17020</v>
      </c>
      <c r="V8622">
        <v>0.5</v>
      </c>
      <c r="W8622">
        <v>8510</v>
      </c>
      <c r="AH8622" s="16"/>
      <c r="AI8622" t="s">
        <v>1375</v>
      </c>
    </row>
    <row r="8623" spans="1:35" x14ac:dyDescent="0.25">
      <c r="A8623" t="s">
        <v>18168</v>
      </c>
      <c r="B8623" s="1">
        <v>87</v>
      </c>
      <c r="C8623" t="s">
        <v>804</v>
      </c>
      <c r="D8623">
        <v>17556295</v>
      </c>
      <c r="E8623" t="s">
        <v>18147</v>
      </c>
      <c r="F8623" t="s">
        <v>1363</v>
      </c>
      <c r="G8623" t="s">
        <v>1391</v>
      </c>
      <c r="H8623" s="3" t="s">
        <v>4169</v>
      </c>
      <c r="I8623">
        <v>2022</v>
      </c>
      <c r="J8623" s="15" t="s">
        <v>4173</v>
      </c>
      <c r="K8623">
        <v>2022</v>
      </c>
      <c r="L8623" t="s">
        <v>1367</v>
      </c>
      <c r="M8623" t="s">
        <v>18134</v>
      </c>
      <c r="N8623" t="s">
        <v>18135</v>
      </c>
      <c r="O8623" t="s">
        <v>1370</v>
      </c>
      <c r="P8623" t="s">
        <v>4266</v>
      </c>
      <c r="Q8623">
        <f t="shared" si="148"/>
        <v>1000</v>
      </c>
      <c r="R8623" t="s">
        <v>4086</v>
      </c>
      <c r="S8623" t="s">
        <v>4087</v>
      </c>
      <c r="T8623" t="s">
        <v>18139</v>
      </c>
      <c r="U8623" s="75">
        <v>1000</v>
      </c>
      <c r="V8623">
        <v>0.5</v>
      </c>
      <c r="W8623">
        <v>500</v>
      </c>
      <c r="AH8623" s="16"/>
      <c r="AI8623" t="s">
        <v>1375</v>
      </c>
    </row>
    <row r="8624" spans="1:35" x14ac:dyDescent="0.25">
      <c r="A8624" t="s">
        <v>18169</v>
      </c>
      <c r="B8624" s="1">
        <v>87</v>
      </c>
      <c r="C8624" t="s">
        <v>804</v>
      </c>
      <c r="D8624">
        <v>17556295</v>
      </c>
      <c r="E8624" t="s">
        <v>18147</v>
      </c>
      <c r="F8624" t="s">
        <v>1363</v>
      </c>
      <c r="G8624" t="s">
        <v>1391</v>
      </c>
      <c r="H8624" s="3" t="s">
        <v>4169</v>
      </c>
      <c r="I8624">
        <v>2022</v>
      </c>
      <c r="J8624" s="15" t="s">
        <v>4173</v>
      </c>
      <c r="K8624">
        <v>2022</v>
      </c>
      <c r="L8624" t="s">
        <v>1367</v>
      </c>
      <c r="M8624" t="s">
        <v>18134</v>
      </c>
      <c r="N8624" t="s">
        <v>18135</v>
      </c>
      <c r="O8624" t="s">
        <v>1370</v>
      </c>
      <c r="P8624" t="s">
        <v>4266</v>
      </c>
      <c r="Q8624">
        <f t="shared" si="148"/>
        <v>1000</v>
      </c>
      <c r="R8624" t="s">
        <v>18143</v>
      </c>
      <c r="S8624" t="s">
        <v>18144</v>
      </c>
      <c r="T8624" t="s">
        <v>18145</v>
      </c>
      <c r="U8624" s="75">
        <v>1000</v>
      </c>
      <c r="V8624">
        <v>1.25</v>
      </c>
      <c r="W8624">
        <v>1250</v>
      </c>
      <c r="AH8624" s="16"/>
      <c r="AI8624" t="s">
        <v>1375</v>
      </c>
    </row>
    <row r="8625" spans="1:35" x14ac:dyDescent="0.25">
      <c r="A8625" t="s">
        <v>18170</v>
      </c>
      <c r="B8625" s="1">
        <v>87</v>
      </c>
      <c r="C8625" t="s">
        <v>804</v>
      </c>
      <c r="D8625">
        <v>17602165</v>
      </c>
      <c r="E8625" t="s">
        <v>18147</v>
      </c>
      <c r="F8625" t="s">
        <v>1363</v>
      </c>
      <c r="G8625" t="s">
        <v>1391</v>
      </c>
      <c r="H8625" s="3" t="s">
        <v>4173</v>
      </c>
      <c r="I8625">
        <v>2022</v>
      </c>
      <c r="J8625" s="15" t="s">
        <v>2238</v>
      </c>
      <c r="K8625">
        <v>2022</v>
      </c>
      <c r="L8625" t="s">
        <v>1367</v>
      </c>
      <c r="M8625" t="s">
        <v>18134</v>
      </c>
      <c r="N8625" t="s">
        <v>18135</v>
      </c>
      <c r="O8625" t="s">
        <v>1370</v>
      </c>
      <c r="P8625" t="s">
        <v>4266</v>
      </c>
      <c r="Q8625">
        <f t="shared" si="148"/>
        <v>34800</v>
      </c>
      <c r="R8625" t="s">
        <v>4086</v>
      </c>
      <c r="S8625" t="s">
        <v>4087</v>
      </c>
      <c r="T8625" t="s">
        <v>18136</v>
      </c>
      <c r="U8625" s="75">
        <v>34800</v>
      </c>
      <c r="V8625">
        <v>0.5</v>
      </c>
      <c r="W8625">
        <v>17400</v>
      </c>
      <c r="AH8625" s="16"/>
      <c r="AI8625" t="s">
        <v>1375</v>
      </c>
    </row>
    <row r="8626" spans="1:35" x14ac:dyDescent="0.25">
      <c r="A8626" t="s">
        <v>18171</v>
      </c>
      <c r="B8626" s="1">
        <v>87</v>
      </c>
      <c r="C8626" t="s">
        <v>804</v>
      </c>
      <c r="D8626">
        <v>17602165</v>
      </c>
      <c r="E8626" t="s">
        <v>18147</v>
      </c>
      <c r="F8626" t="s">
        <v>1363</v>
      </c>
      <c r="G8626" t="s">
        <v>1391</v>
      </c>
      <c r="H8626" s="3" t="s">
        <v>4173</v>
      </c>
      <c r="I8626">
        <v>2022</v>
      </c>
      <c r="J8626" s="15" t="s">
        <v>2238</v>
      </c>
      <c r="K8626">
        <v>2022</v>
      </c>
      <c r="L8626" t="s">
        <v>1367</v>
      </c>
      <c r="M8626" t="s">
        <v>18134</v>
      </c>
      <c r="N8626" t="s">
        <v>18135</v>
      </c>
      <c r="O8626" t="s">
        <v>1370</v>
      </c>
      <c r="P8626" t="s">
        <v>4266</v>
      </c>
      <c r="Q8626">
        <f t="shared" si="148"/>
        <v>34800</v>
      </c>
      <c r="R8626" t="s">
        <v>18143</v>
      </c>
      <c r="S8626" t="s">
        <v>18144</v>
      </c>
      <c r="T8626" t="s">
        <v>18157</v>
      </c>
      <c r="U8626" s="75">
        <v>34800</v>
      </c>
      <c r="V8626">
        <v>1.25</v>
      </c>
      <c r="W8626">
        <v>43500</v>
      </c>
      <c r="AH8626" s="16"/>
      <c r="AI8626" t="s">
        <v>1375</v>
      </c>
    </row>
    <row r="8627" spans="1:35" x14ac:dyDescent="0.25">
      <c r="A8627" t="s">
        <v>18172</v>
      </c>
      <c r="B8627" s="1">
        <v>87</v>
      </c>
      <c r="C8627" t="s">
        <v>804</v>
      </c>
      <c r="D8627">
        <v>17499666</v>
      </c>
      <c r="E8627" t="s">
        <v>18173</v>
      </c>
      <c r="F8627" t="s">
        <v>1363</v>
      </c>
      <c r="G8627" t="s">
        <v>1391</v>
      </c>
      <c r="H8627" s="3" t="s">
        <v>4307</v>
      </c>
      <c r="I8627">
        <v>2022</v>
      </c>
      <c r="J8627" s="15" t="s">
        <v>8641</v>
      </c>
      <c r="K8627">
        <v>2022</v>
      </c>
      <c r="L8627" t="s">
        <v>1367</v>
      </c>
      <c r="M8627" t="s">
        <v>18134</v>
      </c>
      <c r="N8627" t="s">
        <v>18135</v>
      </c>
      <c r="O8627" t="s">
        <v>1370</v>
      </c>
      <c r="P8627" t="s">
        <v>4266</v>
      </c>
      <c r="Q8627">
        <f t="shared" si="148"/>
        <v>9000</v>
      </c>
      <c r="R8627" t="s">
        <v>4086</v>
      </c>
      <c r="S8627" t="s">
        <v>4087</v>
      </c>
      <c r="T8627" t="s">
        <v>18139</v>
      </c>
      <c r="U8627" s="75">
        <v>9000</v>
      </c>
      <c r="V8627">
        <v>0.5</v>
      </c>
      <c r="W8627">
        <v>4500</v>
      </c>
      <c r="AH8627" s="16"/>
      <c r="AI8627" t="s">
        <v>1375</v>
      </c>
    </row>
    <row r="8628" spans="1:35" x14ac:dyDescent="0.25">
      <c r="A8628" t="s">
        <v>18174</v>
      </c>
      <c r="B8628" s="1">
        <v>87</v>
      </c>
      <c r="C8628" t="s">
        <v>804</v>
      </c>
      <c r="D8628">
        <v>17499666</v>
      </c>
      <c r="E8628" t="s">
        <v>18173</v>
      </c>
      <c r="F8628" t="s">
        <v>1363</v>
      </c>
      <c r="G8628" t="s">
        <v>1391</v>
      </c>
      <c r="H8628" s="3" t="s">
        <v>4307</v>
      </c>
      <c r="I8628">
        <v>2022</v>
      </c>
      <c r="J8628" s="15" t="s">
        <v>8641</v>
      </c>
      <c r="K8628">
        <v>2022</v>
      </c>
      <c r="L8628" t="s">
        <v>1367</v>
      </c>
      <c r="M8628" t="s">
        <v>18134</v>
      </c>
      <c r="N8628" t="s">
        <v>18135</v>
      </c>
      <c r="O8628" t="s">
        <v>1370</v>
      </c>
      <c r="P8628" t="s">
        <v>4266</v>
      </c>
      <c r="Q8628">
        <f t="shared" si="148"/>
        <v>9000</v>
      </c>
      <c r="R8628" t="s">
        <v>18143</v>
      </c>
      <c r="S8628" t="s">
        <v>18144</v>
      </c>
      <c r="T8628" t="s">
        <v>18145</v>
      </c>
      <c r="U8628" s="75">
        <v>9000</v>
      </c>
      <c r="V8628">
        <v>1.25</v>
      </c>
      <c r="W8628">
        <v>11250</v>
      </c>
      <c r="AH8628" s="16"/>
      <c r="AI8628" t="s">
        <v>1375</v>
      </c>
    </row>
    <row r="8629" spans="1:35" x14ac:dyDescent="0.25">
      <c r="A8629" t="s">
        <v>18175</v>
      </c>
      <c r="B8629" s="1">
        <v>87</v>
      </c>
      <c r="C8629" t="s">
        <v>804</v>
      </c>
      <c r="D8629">
        <v>17668751</v>
      </c>
      <c r="E8629" t="s">
        <v>18147</v>
      </c>
      <c r="F8629" t="s">
        <v>1363</v>
      </c>
      <c r="G8629" t="s">
        <v>1391</v>
      </c>
      <c r="H8629" s="3" t="s">
        <v>1783</v>
      </c>
      <c r="I8629">
        <v>2022</v>
      </c>
      <c r="J8629" s="15" t="s">
        <v>1784</v>
      </c>
      <c r="K8629">
        <v>2022</v>
      </c>
      <c r="L8629" t="s">
        <v>1367</v>
      </c>
      <c r="M8629" t="s">
        <v>18134</v>
      </c>
      <c r="N8629" t="s">
        <v>18135</v>
      </c>
      <c r="O8629" t="s">
        <v>1370</v>
      </c>
      <c r="P8629" t="s">
        <v>4266</v>
      </c>
      <c r="Q8629">
        <f t="shared" si="148"/>
        <v>6600</v>
      </c>
      <c r="R8629" t="s">
        <v>4086</v>
      </c>
      <c r="S8629" t="s">
        <v>4087</v>
      </c>
      <c r="T8629" t="s">
        <v>18139</v>
      </c>
      <c r="U8629" s="75">
        <v>6600</v>
      </c>
      <c r="V8629">
        <v>0.5</v>
      </c>
      <c r="W8629">
        <v>3300</v>
      </c>
      <c r="AH8629" s="16"/>
      <c r="AI8629" t="s">
        <v>1375</v>
      </c>
    </row>
    <row r="8630" spans="1:35" x14ac:dyDescent="0.25">
      <c r="A8630" t="s">
        <v>18176</v>
      </c>
      <c r="B8630" s="1">
        <v>87</v>
      </c>
      <c r="C8630" t="s">
        <v>804</v>
      </c>
      <c r="D8630">
        <v>17668751</v>
      </c>
      <c r="E8630" t="s">
        <v>18147</v>
      </c>
      <c r="F8630" t="s">
        <v>1363</v>
      </c>
      <c r="G8630" t="s">
        <v>1391</v>
      </c>
      <c r="H8630" s="3" t="s">
        <v>1783</v>
      </c>
      <c r="I8630">
        <v>2022</v>
      </c>
      <c r="J8630" s="15" t="s">
        <v>1784</v>
      </c>
      <c r="K8630">
        <v>2022</v>
      </c>
      <c r="L8630" t="s">
        <v>1367</v>
      </c>
      <c r="M8630" t="s">
        <v>18134</v>
      </c>
      <c r="N8630" t="s">
        <v>18135</v>
      </c>
      <c r="O8630" t="s">
        <v>1370</v>
      </c>
      <c r="P8630" t="s">
        <v>4266</v>
      </c>
      <c r="Q8630">
        <f t="shared" si="148"/>
        <v>6600</v>
      </c>
      <c r="R8630" t="s">
        <v>18143</v>
      </c>
      <c r="S8630" t="s">
        <v>18144</v>
      </c>
      <c r="T8630" t="s">
        <v>18177</v>
      </c>
      <c r="U8630" s="75">
        <v>6600</v>
      </c>
      <c r="V8630">
        <v>1.25</v>
      </c>
      <c r="W8630">
        <v>8250</v>
      </c>
      <c r="AH8630" s="16"/>
      <c r="AI8630" t="s">
        <v>1375</v>
      </c>
    </row>
    <row r="8631" spans="1:35" x14ac:dyDescent="0.25">
      <c r="A8631" t="s">
        <v>18178</v>
      </c>
      <c r="B8631" s="1">
        <v>87</v>
      </c>
      <c r="C8631" t="s">
        <v>804</v>
      </c>
      <c r="D8631">
        <v>17671809</v>
      </c>
      <c r="E8631" t="s">
        <v>18179</v>
      </c>
      <c r="F8631" t="s">
        <v>1363</v>
      </c>
      <c r="G8631" t="s">
        <v>1391</v>
      </c>
      <c r="H8631" s="3" t="s">
        <v>1783</v>
      </c>
      <c r="I8631">
        <v>2022</v>
      </c>
      <c r="J8631" s="15" t="s">
        <v>1784</v>
      </c>
      <c r="K8631">
        <v>2022</v>
      </c>
      <c r="L8631" t="s">
        <v>1367</v>
      </c>
      <c r="M8631" t="s">
        <v>18134</v>
      </c>
      <c r="N8631" t="s">
        <v>18135</v>
      </c>
      <c r="O8631" t="s">
        <v>1370</v>
      </c>
      <c r="P8631" t="s">
        <v>4266</v>
      </c>
      <c r="Q8631">
        <f t="shared" si="148"/>
        <v>7000</v>
      </c>
      <c r="R8631" t="s">
        <v>4086</v>
      </c>
      <c r="S8631" t="s">
        <v>4087</v>
      </c>
      <c r="T8631" t="s">
        <v>18139</v>
      </c>
      <c r="U8631" s="75">
        <v>7000</v>
      </c>
      <c r="V8631">
        <v>0.5</v>
      </c>
      <c r="W8631">
        <v>3500</v>
      </c>
      <c r="AH8631" s="16"/>
      <c r="AI8631" t="s">
        <v>1375</v>
      </c>
    </row>
    <row r="8632" spans="1:35" x14ac:dyDescent="0.25">
      <c r="A8632" t="s">
        <v>18180</v>
      </c>
      <c r="B8632" s="1">
        <v>87</v>
      </c>
      <c r="C8632" t="s">
        <v>804</v>
      </c>
      <c r="D8632">
        <v>17674751</v>
      </c>
      <c r="E8632" t="s">
        <v>18181</v>
      </c>
      <c r="F8632" t="s">
        <v>1363</v>
      </c>
      <c r="G8632" t="s">
        <v>1391</v>
      </c>
      <c r="H8632" s="3" t="s">
        <v>4176</v>
      </c>
      <c r="I8632">
        <v>2022</v>
      </c>
      <c r="J8632" s="15" t="s">
        <v>4177</v>
      </c>
      <c r="K8632">
        <v>2022</v>
      </c>
      <c r="L8632" t="s">
        <v>1367</v>
      </c>
      <c r="M8632" t="s">
        <v>18134</v>
      </c>
      <c r="N8632" t="s">
        <v>18148</v>
      </c>
      <c r="O8632" t="s">
        <v>1370</v>
      </c>
      <c r="P8632" t="s">
        <v>4266</v>
      </c>
      <c r="Q8632">
        <f t="shared" si="148"/>
        <v>149070</v>
      </c>
      <c r="R8632" t="s">
        <v>4086</v>
      </c>
      <c r="S8632" t="s">
        <v>4087</v>
      </c>
      <c r="T8632" t="s">
        <v>18136</v>
      </c>
      <c r="U8632" s="75">
        <v>149070</v>
      </c>
      <c r="V8632">
        <v>0.5</v>
      </c>
      <c r="W8632">
        <v>74535</v>
      </c>
      <c r="AH8632" s="16"/>
      <c r="AI8632" t="s">
        <v>1375</v>
      </c>
    </row>
    <row r="8633" spans="1:35" x14ac:dyDescent="0.25">
      <c r="A8633" t="s">
        <v>18182</v>
      </c>
      <c r="B8633" s="1">
        <v>87</v>
      </c>
      <c r="C8633" t="s">
        <v>804</v>
      </c>
      <c r="D8633">
        <v>17674751</v>
      </c>
      <c r="E8633" t="s">
        <v>18181</v>
      </c>
      <c r="F8633" t="s">
        <v>1363</v>
      </c>
      <c r="G8633" t="s">
        <v>1391</v>
      </c>
      <c r="H8633" s="3" t="s">
        <v>4176</v>
      </c>
      <c r="I8633">
        <v>2022</v>
      </c>
      <c r="J8633" s="15" t="s">
        <v>4177</v>
      </c>
      <c r="K8633">
        <v>2022</v>
      </c>
      <c r="L8633" t="s">
        <v>1367</v>
      </c>
      <c r="M8633" t="s">
        <v>18134</v>
      </c>
      <c r="N8633" t="s">
        <v>18148</v>
      </c>
      <c r="O8633" t="s">
        <v>1370</v>
      </c>
      <c r="P8633" t="s">
        <v>4266</v>
      </c>
      <c r="Q8633">
        <f t="shared" si="148"/>
        <v>149070</v>
      </c>
      <c r="R8633" t="s">
        <v>18143</v>
      </c>
      <c r="S8633" t="s">
        <v>18144</v>
      </c>
      <c r="T8633" t="s">
        <v>18183</v>
      </c>
      <c r="U8633" s="75">
        <v>149070</v>
      </c>
      <c r="V8633">
        <v>1.25</v>
      </c>
      <c r="W8633">
        <v>186337.5</v>
      </c>
      <c r="AH8633" s="16"/>
      <c r="AI8633" t="s">
        <v>1375</v>
      </c>
    </row>
    <row r="8634" spans="1:35" x14ac:dyDescent="0.25">
      <c r="A8634" t="s">
        <v>18184</v>
      </c>
      <c r="B8634" s="1">
        <v>87</v>
      </c>
      <c r="C8634" t="s">
        <v>804</v>
      </c>
      <c r="D8634">
        <v>17618797</v>
      </c>
      <c r="E8634" t="s">
        <v>18147</v>
      </c>
      <c r="F8634" t="s">
        <v>1363</v>
      </c>
      <c r="G8634" t="s">
        <v>1391</v>
      </c>
      <c r="H8634" s="3" t="s">
        <v>13066</v>
      </c>
      <c r="I8634">
        <v>2022</v>
      </c>
      <c r="J8634" s="15" t="s">
        <v>2238</v>
      </c>
      <c r="K8634">
        <v>2022</v>
      </c>
      <c r="L8634" t="s">
        <v>1367</v>
      </c>
      <c r="M8634" t="s">
        <v>18134</v>
      </c>
      <c r="N8634" t="s">
        <v>18135</v>
      </c>
      <c r="O8634" t="s">
        <v>1370</v>
      </c>
      <c r="P8634" t="s">
        <v>4266</v>
      </c>
      <c r="Q8634">
        <f t="shared" si="148"/>
        <v>500</v>
      </c>
      <c r="R8634" t="s">
        <v>4086</v>
      </c>
      <c r="S8634" t="s">
        <v>4087</v>
      </c>
      <c r="T8634" t="s">
        <v>18139</v>
      </c>
      <c r="U8634" s="75">
        <v>500</v>
      </c>
      <c r="V8634">
        <v>0.5</v>
      </c>
      <c r="W8634">
        <v>250</v>
      </c>
      <c r="AH8634" s="16"/>
      <c r="AI8634" t="s">
        <v>1375</v>
      </c>
    </row>
    <row r="8635" spans="1:35" x14ac:dyDescent="0.25">
      <c r="A8635" t="s">
        <v>18185</v>
      </c>
      <c r="B8635" s="1">
        <v>87</v>
      </c>
      <c r="C8635" t="s">
        <v>804</v>
      </c>
      <c r="D8635">
        <v>17618797</v>
      </c>
      <c r="E8635" t="s">
        <v>18147</v>
      </c>
      <c r="F8635" t="s">
        <v>1363</v>
      </c>
      <c r="G8635" t="s">
        <v>1391</v>
      </c>
      <c r="H8635" s="3" t="s">
        <v>13066</v>
      </c>
      <c r="I8635">
        <v>2022</v>
      </c>
      <c r="J8635" s="15" t="s">
        <v>2238</v>
      </c>
      <c r="K8635">
        <v>2022</v>
      </c>
      <c r="L8635" t="s">
        <v>1367</v>
      </c>
      <c r="M8635" t="s">
        <v>18134</v>
      </c>
      <c r="N8635" t="s">
        <v>18135</v>
      </c>
      <c r="O8635" t="s">
        <v>1370</v>
      </c>
      <c r="P8635" t="s">
        <v>4266</v>
      </c>
      <c r="Q8635">
        <f t="shared" si="148"/>
        <v>500</v>
      </c>
      <c r="R8635" t="s">
        <v>18143</v>
      </c>
      <c r="S8635" t="s">
        <v>18144</v>
      </c>
      <c r="T8635" t="s">
        <v>18145</v>
      </c>
      <c r="U8635" s="75">
        <v>500</v>
      </c>
      <c r="V8635">
        <v>1.25</v>
      </c>
      <c r="W8635">
        <v>625</v>
      </c>
      <c r="AH8635" s="16"/>
      <c r="AI8635" t="s">
        <v>1375</v>
      </c>
    </row>
    <row r="8636" spans="1:35" x14ac:dyDescent="0.25">
      <c r="A8636" t="s">
        <v>18186</v>
      </c>
      <c r="B8636" s="1">
        <v>87</v>
      </c>
      <c r="C8636" t="s">
        <v>804</v>
      </c>
      <c r="D8636">
        <v>17682142</v>
      </c>
      <c r="E8636" t="s">
        <v>18187</v>
      </c>
      <c r="F8636" t="s">
        <v>1363</v>
      </c>
      <c r="G8636" t="s">
        <v>1391</v>
      </c>
      <c r="H8636" s="3" t="s">
        <v>1784</v>
      </c>
      <c r="I8636">
        <v>2022</v>
      </c>
      <c r="J8636" s="15" t="s">
        <v>5313</v>
      </c>
      <c r="K8636">
        <v>2022</v>
      </c>
      <c r="L8636" t="s">
        <v>1367</v>
      </c>
      <c r="M8636" t="s">
        <v>18134</v>
      </c>
      <c r="N8636" t="s">
        <v>18135</v>
      </c>
      <c r="O8636" t="s">
        <v>1370</v>
      </c>
      <c r="P8636" t="s">
        <v>4266</v>
      </c>
      <c r="Q8636">
        <f t="shared" si="148"/>
        <v>79000</v>
      </c>
      <c r="R8636" t="s">
        <v>4086</v>
      </c>
      <c r="S8636" t="s">
        <v>4087</v>
      </c>
      <c r="T8636" t="s">
        <v>18139</v>
      </c>
      <c r="U8636" s="75">
        <v>79000</v>
      </c>
      <c r="V8636">
        <v>0.5</v>
      </c>
      <c r="W8636">
        <v>39500</v>
      </c>
      <c r="AH8636" s="16"/>
      <c r="AI8636" t="s">
        <v>1375</v>
      </c>
    </row>
    <row r="8637" spans="1:35" x14ac:dyDescent="0.25">
      <c r="A8637" t="s">
        <v>18188</v>
      </c>
      <c r="B8637" s="1">
        <v>87</v>
      </c>
      <c r="C8637" t="s">
        <v>804</v>
      </c>
      <c r="D8637">
        <v>17682142</v>
      </c>
      <c r="E8637" t="s">
        <v>18187</v>
      </c>
      <c r="F8637" t="s">
        <v>1363</v>
      </c>
      <c r="G8637" t="s">
        <v>1391</v>
      </c>
      <c r="H8637" s="3" t="s">
        <v>1784</v>
      </c>
      <c r="I8637">
        <v>2022</v>
      </c>
      <c r="J8637" s="15" t="s">
        <v>5313</v>
      </c>
      <c r="K8637">
        <v>2022</v>
      </c>
      <c r="L8637" t="s">
        <v>1367</v>
      </c>
      <c r="M8637" t="s">
        <v>18134</v>
      </c>
      <c r="N8637" t="s">
        <v>18135</v>
      </c>
      <c r="O8637" t="s">
        <v>1370</v>
      </c>
      <c r="P8637" t="s">
        <v>4266</v>
      </c>
      <c r="Q8637">
        <f t="shared" si="148"/>
        <v>79000</v>
      </c>
      <c r="R8637" t="s">
        <v>18143</v>
      </c>
      <c r="S8637" t="s">
        <v>18144</v>
      </c>
      <c r="T8637" t="s">
        <v>18157</v>
      </c>
      <c r="U8637" s="75">
        <v>79000</v>
      </c>
      <c r="V8637">
        <v>1.25</v>
      </c>
      <c r="W8637">
        <v>98750</v>
      </c>
      <c r="AH8637" s="16"/>
      <c r="AI8637" t="s">
        <v>1375</v>
      </c>
    </row>
    <row r="8638" spans="1:35" x14ac:dyDescent="0.25">
      <c r="A8638" t="s">
        <v>18189</v>
      </c>
      <c r="B8638" s="1">
        <v>87</v>
      </c>
      <c r="C8638" t="s">
        <v>804</v>
      </c>
      <c r="D8638">
        <v>17755859</v>
      </c>
      <c r="E8638" t="s">
        <v>11381</v>
      </c>
      <c r="F8638" t="s">
        <v>1363</v>
      </c>
      <c r="G8638" t="s">
        <v>1364</v>
      </c>
      <c r="H8638" s="3" t="s">
        <v>1788</v>
      </c>
      <c r="I8638">
        <v>2022</v>
      </c>
      <c r="J8638" s="15" t="s">
        <v>1789</v>
      </c>
      <c r="K8638">
        <v>2022</v>
      </c>
      <c r="L8638" t="s">
        <v>1367</v>
      </c>
      <c r="M8638" t="s">
        <v>18134</v>
      </c>
      <c r="N8638" t="s">
        <v>18135</v>
      </c>
      <c r="O8638" t="s">
        <v>1370</v>
      </c>
      <c r="P8638" t="s">
        <v>4266</v>
      </c>
      <c r="Q8638">
        <f t="shared" si="148"/>
        <v>1500</v>
      </c>
      <c r="R8638" t="s">
        <v>4086</v>
      </c>
      <c r="S8638" t="s">
        <v>4087</v>
      </c>
      <c r="T8638" t="s">
        <v>18190</v>
      </c>
      <c r="U8638" s="75">
        <v>1500</v>
      </c>
      <c r="V8638">
        <v>0.5</v>
      </c>
      <c r="W8638">
        <v>750</v>
      </c>
      <c r="AH8638" s="16"/>
      <c r="AI8638" t="s">
        <v>1375</v>
      </c>
    </row>
    <row r="8639" spans="1:35" x14ac:dyDescent="0.25">
      <c r="A8639" t="s">
        <v>18191</v>
      </c>
      <c r="B8639" s="1">
        <v>87</v>
      </c>
      <c r="C8639" t="s">
        <v>804</v>
      </c>
      <c r="D8639">
        <v>17966566</v>
      </c>
      <c r="E8639" t="s">
        <v>18192</v>
      </c>
      <c r="F8639" t="s">
        <v>1363</v>
      </c>
      <c r="G8639" t="s">
        <v>1391</v>
      </c>
      <c r="H8639" s="3" t="s">
        <v>4310</v>
      </c>
      <c r="I8639">
        <v>2022</v>
      </c>
      <c r="J8639" s="15" t="s">
        <v>4311</v>
      </c>
      <c r="K8639">
        <v>2022</v>
      </c>
      <c r="L8639" t="s">
        <v>1367</v>
      </c>
      <c r="M8639" t="s">
        <v>18134</v>
      </c>
      <c r="N8639" t="s">
        <v>18135</v>
      </c>
      <c r="O8639" t="s">
        <v>1370</v>
      </c>
      <c r="P8639" t="s">
        <v>4266</v>
      </c>
      <c r="Q8639">
        <f t="shared" si="148"/>
        <v>72000</v>
      </c>
      <c r="R8639" t="s">
        <v>4086</v>
      </c>
      <c r="S8639" t="s">
        <v>4087</v>
      </c>
      <c r="T8639" t="s">
        <v>18136</v>
      </c>
      <c r="U8639" s="75">
        <v>72000</v>
      </c>
      <c r="V8639">
        <v>0.5</v>
      </c>
      <c r="W8639">
        <v>36000</v>
      </c>
      <c r="AH8639" s="16"/>
      <c r="AI8639" t="s">
        <v>1375</v>
      </c>
    </row>
    <row r="8640" spans="1:35" x14ac:dyDescent="0.25">
      <c r="A8640" t="s">
        <v>18193</v>
      </c>
      <c r="B8640" s="1">
        <v>87</v>
      </c>
      <c r="C8640" t="s">
        <v>804</v>
      </c>
      <c r="D8640">
        <v>17966566</v>
      </c>
      <c r="E8640" t="s">
        <v>18192</v>
      </c>
      <c r="F8640" t="s">
        <v>1363</v>
      </c>
      <c r="G8640" t="s">
        <v>1391</v>
      </c>
      <c r="H8640" s="3" t="s">
        <v>4310</v>
      </c>
      <c r="I8640">
        <v>2022</v>
      </c>
      <c r="J8640" s="15" t="s">
        <v>4311</v>
      </c>
      <c r="K8640">
        <v>2022</v>
      </c>
      <c r="L8640" t="s">
        <v>1367</v>
      </c>
      <c r="M8640" t="s">
        <v>18134</v>
      </c>
      <c r="N8640" t="s">
        <v>18135</v>
      </c>
      <c r="O8640" t="s">
        <v>1370</v>
      </c>
      <c r="P8640" t="s">
        <v>4266</v>
      </c>
      <c r="Q8640">
        <f t="shared" si="148"/>
        <v>72000</v>
      </c>
      <c r="R8640" t="s">
        <v>18143</v>
      </c>
      <c r="S8640" t="s">
        <v>18144</v>
      </c>
      <c r="T8640" t="s">
        <v>18194</v>
      </c>
      <c r="U8640" s="75">
        <v>72000</v>
      </c>
      <c r="V8640">
        <v>1.5</v>
      </c>
      <c r="W8640">
        <v>108000</v>
      </c>
      <c r="AH8640" s="16"/>
      <c r="AI8640" t="s">
        <v>1375</v>
      </c>
    </row>
    <row r="8641" spans="1:35" x14ac:dyDescent="0.25">
      <c r="A8641" t="s">
        <v>18195</v>
      </c>
      <c r="B8641" s="1">
        <v>87</v>
      </c>
      <c r="C8641" t="s">
        <v>804</v>
      </c>
      <c r="D8641">
        <v>17966647</v>
      </c>
      <c r="E8641" t="s">
        <v>18196</v>
      </c>
      <c r="F8641" t="s">
        <v>1363</v>
      </c>
      <c r="G8641" t="s">
        <v>1391</v>
      </c>
      <c r="H8641" s="3" t="s">
        <v>8652</v>
      </c>
      <c r="I8641">
        <v>2022</v>
      </c>
      <c r="J8641" s="15" t="s">
        <v>7342</v>
      </c>
      <c r="K8641">
        <v>2022</v>
      </c>
      <c r="L8641" t="s">
        <v>1367</v>
      </c>
      <c r="M8641" t="s">
        <v>18134</v>
      </c>
      <c r="N8641" t="s">
        <v>18135</v>
      </c>
      <c r="O8641" t="s">
        <v>1370</v>
      </c>
      <c r="P8641" t="s">
        <v>4266</v>
      </c>
      <c r="Q8641">
        <f t="shared" si="148"/>
        <v>72000</v>
      </c>
      <c r="R8641" t="s">
        <v>4086</v>
      </c>
      <c r="S8641" t="s">
        <v>4087</v>
      </c>
      <c r="T8641" t="s">
        <v>18190</v>
      </c>
      <c r="U8641" s="75">
        <v>72000</v>
      </c>
      <c r="V8641">
        <v>0.5</v>
      </c>
      <c r="W8641">
        <v>36000</v>
      </c>
      <c r="AH8641" s="16"/>
      <c r="AI8641" t="s">
        <v>1375</v>
      </c>
    </row>
    <row r="8642" spans="1:35" x14ac:dyDescent="0.25">
      <c r="A8642" t="s">
        <v>18197</v>
      </c>
      <c r="B8642" s="1">
        <v>87</v>
      </c>
      <c r="C8642" t="s">
        <v>804</v>
      </c>
      <c r="D8642">
        <v>17966647</v>
      </c>
      <c r="E8642" t="s">
        <v>18196</v>
      </c>
      <c r="F8642" t="s">
        <v>1363</v>
      </c>
      <c r="G8642" t="s">
        <v>1391</v>
      </c>
      <c r="H8642" s="3" t="s">
        <v>8652</v>
      </c>
      <c r="I8642">
        <v>2022</v>
      </c>
      <c r="J8642" s="15" t="s">
        <v>7342</v>
      </c>
      <c r="K8642">
        <v>2022</v>
      </c>
      <c r="L8642" t="s">
        <v>1367</v>
      </c>
      <c r="M8642" t="s">
        <v>18134</v>
      </c>
      <c r="N8642" t="s">
        <v>18135</v>
      </c>
      <c r="O8642" t="s">
        <v>1370</v>
      </c>
      <c r="P8642" t="s">
        <v>4266</v>
      </c>
      <c r="Q8642">
        <f t="shared" ref="Q8642:Q8705" si="149">U8642</f>
        <v>72000</v>
      </c>
      <c r="R8642" t="s">
        <v>18143</v>
      </c>
      <c r="S8642" t="s">
        <v>18144</v>
      </c>
      <c r="T8642" t="s">
        <v>18157</v>
      </c>
      <c r="U8642" s="75">
        <v>72000</v>
      </c>
      <c r="V8642">
        <v>1.25</v>
      </c>
      <c r="W8642">
        <v>90000</v>
      </c>
      <c r="AH8642" s="16"/>
      <c r="AI8642" t="s">
        <v>1375</v>
      </c>
    </row>
    <row r="8643" spans="1:35" x14ac:dyDescent="0.25">
      <c r="A8643" t="s">
        <v>18198</v>
      </c>
      <c r="B8643" s="1">
        <v>87</v>
      </c>
      <c r="C8643" t="s">
        <v>804</v>
      </c>
      <c r="D8643">
        <v>18035264</v>
      </c>
      <c r="E8643" t="s">
        <v>18199</v>
      </c>
      <c r="F8643" t="s">
        <v>1363</v>
      </c>
      <c r="G8643" t="s">
        <v>1391</v>
      </c>
      <c r="H8643" s="3" t="s">
        <v>2262</v>
      </c>
      <c r="I8643">
        <v>2022</v>
      </c>
      <c r="J8643" s="15" t="s">
        <v>2717</v>
      </c>
      <c r="K8643">
        <v>2022</v>
      </c>
      <c r="L8643" t="s">
        <v>1367</v>
      </c>
      <c r="M8643" t="s">
        <v>18134</v>
      </c>
      <c r="N8643" t="s">
        <v>18148</v>
      </c>
      <c r="O8643" t="s">
        <v>1370</v>
      </c>
      <c r="P8643" t="s">
        <v>4266</v>
      </c>
      <c r="Q8643">
        <f t="shared" si="149"/>
        <v>15180</v>
      </c>
      <c r="R8643" t="s">
        <v>4086</v>
      </c>
      <c r="S8643" t="s">
        <v>4087</v>
      </c>
      <c r="T8643" t="s">
        <v>18136</v>
      </c>
      <c r="U8643" s="75">
        <v>15180</v>
      </c>
      <c r="V8643">
        <v>0.5</v>
      </c>
      <c r="W8643">
        <v>7590</v>
      </c>
      <c r="AH8643" s="16"/>
      <c r="AI8643" t="s">
        <v>1375</v>
      </c>
    </row>
    <row r="8644" spans="1:35" x14ac:dyDescent="0.25">
      <c r="A8644" t="s">
        <v>18200</v>
      </c>
      <c r="B8644" s="1">
        <v>87</v>
      </c>
      <c r="C8644" t="s">
        <v>804</v>
      </c>
      <c r="D8644">
        <v>18035264</v>
      </c>
      <c r="E8644" t="s">
        <v>18199</v>
      </c>
      <c r="F8644" t="s">
        <v>1363</v>
      </c>
      <c r="G8644" t="s">
        <v>1391</v>
      </c>
      <c r="H8644" s="3" t="s">
        <v>2262</v>
      </c>
      <c r="I8644">
        <v>2022</v>
      </c>
      <c r="J8644" s="15" t="s">
        <v>2717</v>
      </c>
      <c r="K8644">
        <v>2022</v>
      </c>
      <c r="L8644" t="s">
        <v>1367</v>
      </c>
      <c r="M8644" t="s">
        <v>18134</v>
      </c>
      <c r="N8644" t="s">
        <v>18148</v>
      </c>
      <c r="O8644" t="s">
        <v>1370</v>
      </c>
      <c r="P8644" t="s">
        <v>4266</v>
      </c>
      <c r="Q8644">
        <f t="shared" si="149"/>
        <v>15180</v>
      </c>
      <c r="R8644" t="s">
        <v>18143</v>
      </c>
      <c r="S8644" t="s">
        <v>18144</v>
      </c>
      <c r="T8644" t="s">
        <v>18145</v>
      </c>
      <c r="U8644" s="75">
        <v>15180</v>
      </c>
      <c r="V8644">
        <v>0.9</v>
      </c>
      <c r="W8644">
        <v>13662</v>
      </c>
      <c r="AH8644" s="16"/>
      <c r="AI8644" t="s">
        <v>1375</v>
      </c>
    </row>
    <row r="8645" spans="1:35" x14ac:dyDescent="0.25">
      <c r="A8645" t="s">
        <v>18201</v>
      </c>
      <c r="B8645" s="1">
        <v>87</v>
      </c>
      <c r="C8645" t="s">
        <v>804</v>
      </c>
      <c r="D8645">
        <v>18015611</v>
      </c>
      <c r="E8645" t="s">
        <v>18202</v>
      </c>
      <c r="F8645" t="s">
        <v>1363</v>
      </c>
      <c r="G8645" t="s">
        <v>1364</v>
      </c>
      <c r="H8645" s="3" t="s">
        <v>2261</v>
      </c>
      <c r="I8645">
        <v>2022</v>
      </c>
      <c r="J8645" s="15" t="s">
        <v>2262</v>
      </c>
      <c r="K8645">
        <v>2022</v>
      </c>
      <c r="L8645" t="s">
        <v>1367</v>
      </c>
      <c r="M8645" t="s">
        <v>18134</v>
      </c>
      <c r="N8645" t="s">
        <v>18135</v>
      </c>
      <c r="O8645" t="s">
        <v>1370</v>
      </c>
      <c r="P8645" t="s">
        <v>4266</v>
      </c>
      <c r="Q8645">
        <f t="shared" si="149"/>
        <v>2200</v>
      </c>
      <c r="R8645" t="s">
        <v>4086</v>
      </c>
      <c r="S8645" t="s">
        <v>4087</v>
      </c>
      <c r="T8645" t="s">
        <v>18190</v>
      </c>
      <c r="U8645" s="75">
        <v>2200</v>
      </c>
      <c r="V8645">
        <v>0.5</v>
      </c>
      <c r="W8645">
        <v>1100</v>
      </c>
      <c r="AH8645" s="16"/>
      <c r="AI8645" t="s">
        <v>1375</v>
      </c>
    </row>
    <row r="8646" spans="1:35" x14ac:dyDescent="0.25">
      <c r="A8646" t="s">
        <v>18203</v>
      </c>
      <c r="B8646" s="1">
        <v>87</v>
      </c>
      <c r="C8646" t="s">
        <v>804</v>
      </c>
      <c r="D8646">
        <v>18004652</v>
      </c>
      <c r="E8646" t="s">
        <v>18204</v>
      </c>
      <c r="F8646" t="s">
        <v>1363</v>
      </c>
      <c r="G8646" t="s">
        <v>1391</v>
      </c>
      <c r="H8646" s="3" t="s">
        <v>5345</v>
      </c>
      <c r="I8646">
        <v>2022</v>
      </c>
      <c r="J8646" s="15" t="s">
        <v>1795</v>
      </c>
      <c r="K8646">
        <v>2022</v>
      </c>
      <c r="L8646" t="s">
        <v>1367</v>
      </c>
      <c r="M8646" t="s">
        <v>18134</v>
      </c>
      <c r="N8646" t="s">
        <v>18135</v>
      </c>
      <c r="O8646" t="s">
        <v>1370</v>
      </c>
      <c r="P8646" t="s">
        <v>4266</v>
      </c>
      <c r="Q8646">
        <f t="shared" si="149"/>
        <v>7500</v>
      </c>
      <c r="R8646" t="s">
        <v>4086</v>
      </c>
      <c r="S8646" t="s">
        <v>4087</v>
      </c>
      <c r="T8646" t="s">
        <v>18139</v>
      </c>
      <c r="U8646" s="75">
        <v>7500</v>
      </c>
      <c r="V8646">
        <v>0.5</v>
      </c>
      <c r="W8646">
        <v>3750</v>
      </c>
      <c r="AH8646" s="16"/>
      <c r="AI8646" t="s">
        <v>1375</v>
      </c>
    </row>
    <row r="8647" spans="1:35" x14ac:dyDescent="0.25">
      <c r="A8647" t="s">
        <v>18205</v>
      </c>
      <c r="B8647" s="1">
        <v>87</v>
      </c>
      <c r="C8647" t="s">
        <v>804</v>
      </c>
      <c r="D8647">
        <v>18004652</v>
      </c>
      <c r="E8647" t="s">
        <v>18204</v>
      </c>
      <c r="F8647" t="s">
        <v>1363</v>
      </c>
      <c r="G8647" t="s">
        <v>1391</v>
      </c>
      <c r="H8647" s="3" t="s">
        <v>5345</v>
      </c>
      <c r="I8647">
        <v>2022</v>
      </c>
      <c r="J8647" s="15" t="s">
        <v>1795</v>
      </c>
      <c r="K8647">
        <v>2022</v>
      </c>
      <c r="L8647" t="s">
        <v>1367</v>
      </c>
      <c r="M8647" t="s">
        <v>18134</v>
      </c>
      <c r="N8647" t="s">
        <v>18135</v>
      </c>
      <c r="O8647" t="s">
        <v>1370</v>
      </c>
      <c r="P8647" t="s">
        <v>4266</v>
      </c>
      <c r="Q8647">
        <f t="shared" si="149"/>
        <v>7500</v>
      </c>
      <c r="R8647" t="s">
        <v>18143</v>
      </c>
      <c r="S8647" t="s">
        <v>18144</v>
      </c>
      <c r="T8647" t="s">
        <v>18145</v>
      </c>
      <c r="U8647" s="75">
        <v>7500</v>
      </c>
      <c r="V8647">
        <v>0.9</v>
      </c>
      <c r="W8647">
        <v>6750</v>
      </c>
      <c r="AH8647" s="16"/>
      <c r="AI8647" t="s">
        <v>1375</v>
      </c>
    </row>
    <row r="8648" spans="1:35" x14ac:dyDescent="0.25">
      <c r="A8648" t="s">
        <v>18206</v>
      </c>
      <c r="B8648" s="1">
        <v>87</v>
      </c>
      <c r="C8648" t="s">
        <v>804</v>
      </c>
      <c r="D8648">
        <v>18026745</v>
      </c>
      <c r="E8648" t="s">
        <v>18207</v>
      </c>
      <c r="F8648" t="s">
        <v>1363</v>
      </c>
      <c r="G8648" t="s">
        <v>1391</v>
      </c>
      <c r="H8648" s="3" t="s">
        <v>1795</v>
      </c>
      <c r="I8648">
        <v>2022</v>
      </c>
      <c r="J8648" s="15" t="s">
        <v>1796</v>
      </c>
      <c r="K8648">
        <v>2022</v>
      </c>
      <c r="L8648" t="s">
        <v>1367</v>
      </c>
      <c r="M8648" t="s">
        <v>18147</v>
      </c>
      <c r="N8648" t="s">
        <v>18147</v>
      </c>
      <c r="O8648" t="s">
        <v>1370</v>
      </c>
      <c r="P8648" t="s">
        <v>133</v>
      </c>
      <c r="Q8648">
        <f t="shared" si="149"/>
        <v>7201</v>
      </c>
      <c r="R8648" t="s">
        <v>4086</v>
      </c>
      <c r="S8648" t="s">
        <v>4087</v>
      </c>
      <c r="T8648" t="s">
        <v>18139</v>
      </c>
      <c r="U8648" s="75">
        <v>7201</v>
      </c>
      <c r="V8648">
        <v>0.5</v>
      </c>
      <c r="W8648">
        <v>3600.5</v>
      </c>
      <c r="AH8648" s="16"/>
      <c r="AI8648" t="s">
        <v>1375</v>
      </c>
    </row>
    <row r="8649" spans="1:35" x14ac:dyDescent="0.25">
      <c r="A8649" t="s">
        <v>18208</v>
      </c>
      <c r="B8649" s="1">
        <v>87</v>
      </c>
      <c r="C8649" t="s">
        <v>804</v>
      </c>
      <c r="D8649">
        <v>18026745</v>
      </c>
      <c r="E8649" t="s">
        <v>18207</v>
      </c>
      <c r="F8649" t="s">
        <v>1363</v>
      </c>
      <c r="G8649" t="s">
        <v>1391</v>
      </c>
      <c r="H8649" s="3" t="s">
        <v>1795</v>
      </c>
      <c r="I8649">
        <v>2022</v>
      </c>
      <c r="J8649" s="15" t="s">
        <v>1796</v>
      </c>
      <c r="K8649">
        <v>2022</v>
      </c>
      <c r="L8649" t="s">
        <v>1367</v>
      </c>
      <c r="M8649" t="s">
        <v>18147</v>
      </c>
      <c r="N8649" t="s">
        <v>18147</v>
      </c>
      <c r="O8649" t="s">
        <v>1370</v>
      </c>
      <c r="P8649" t="s">
        <v>133</v>
      </c>
      <c r="Q8649">
        <f t="shared" si="149"/>
        <v>7201</v>
      </c>
      <c r="R8649" t="s">
        <v>18143</v>
      </c>
      <c r="S8649" t="s">
        <v>18144</v>
      </c>
      <c r="T8649" t="s">
        <v>18209</v>
      </c>
      <c r="U8649" s="75">
        <v>7201</v>
      </c>
      <c r="V8649">
        <v>0.9</v>
      </c>
      <c r="W8649">
        <v>6480.9</v>
      </c>
      <c r="AH8649" s="16"/>
      <c r="AI8649" t="s">
        <v>1375</v>
      </c>
    </row>
    <row r="8650" spans="1:35" x14ac:dyDescent="0.25">
      <c r="A8650" t="s">
        <v>18210</v>
      </c>
      <c r="B8650" s="1">
        <v>87</v>
      </c>
      <c r="C8650" t="s">
        <v>804</v>
      </c>
      <c r="D8650">
        <v>18126847</v>
      </c>
      <c r="E8650" t="s">
        <v>18211</v>
      </c>
      <c r="F8650" t="s">
        <v>1363</v>
      </c>
      <c r="G8650" t="s">
        <v>1391</v>
      </c>
      <c r="H8650" s="3" t="s">
        <v>2284</v>
      </c>
      <c r="I8650">
        <v>2022</v>
      </c>
      <c r="J8650" s="15" t="s">
        <v>5365</v>
      </c>
      <c r="K8650">
        <v>2022</v>
      </c>
      <c r="L8650" t="s">
        <v>1367</v>
      </c>
      <c r="M8650" t="s">
        <v>18134</v>
      </c>
      <c r="N8650" t="s">
        <v>18135</v>
      </c>
      <c r="O8650" t="s">
        <v>1370</v>
      </c>
      <c r="P8650" t="s">
        <v>4266</v>
      </c>
      <c r="Q8650">
        <f t="shared" si="149"/>
        <v>11800</v>
      </c>
      <c r="R8650" t="s">
        <v>4086</v>
      </c>
      <c r="S8650" t="s">
        <v>4087</v>
      </c>
      <c r="T8650" t="s">
        <v>18136</v>
      </c>
      <c r="U8650" s="75">
        <v>11800</v>
      </c>
      <c r="V8650">
        <v>0.5</v>
      </c>
      <c r="W8650">
        <v>5900</v>
      </c>
      <c r="AH8650" s="16"/>
      <c r="AI8650" t="s">
        <v>1375</v>
      </c>
    </row>
    <row r="8651" spans="1:35" x14ac:dyDescent="0.25">
      <c r="A8651" t="s">
        <v>18212</v>
      </c>
      <c r="B8651" s="1">
        <v>87</v>
      </c>
      <c r="C8651" t="s">
        <v>804</v>
      </c>
      <c r="D8651">
        <v>18126847</v>
      </c>
      <c r="E8651" t="s">
        <v>18211</v>
      </c>
      <c r="F8651" t="s">
        <v>1363</v>
      </c>
      <c r="G8651" t="s">
        <v>1391</v>
      </c>
      <c r="H8651" s="3" t="s">
        <v>2284</v>
      </c>
      <c r="I8651">
        <v>2022</v>
      </c>
      <c r="J8651" s="15" t="s">
        <v>5365</v>
      </c>
      <c r="K8651">
        <v>2022</v>
      </c>
      <c r="L8651" t="s">
        <v>1367</v>
      </c>
      <c r="M8651" t="s">
        <v>18134</v>
      </c>
      <c r="N8651" t="s">
        <v>18135</v>
      </c>
      <c r="O8651" t="s">
        <v>1370</v>
      </c>
      <c r="P8651" t="s">
        <v>4266</v>
      </c>
      <c r="Q8651">
        <f t="shared" si="149"/>
        <v>11800</v>
      </c>
      <c r="R8651" t="s">
        <v>18143</v>
      </c>
      <c r="S8651" t="s">
        <v>18144</v>
      </c>
      <c r="T8651" t="s">
        <v>18209</v>
      </c>
      <c r="U8651" s="75">
        <v>11800</v>
      </c>
      <c r="V8651">
        <v>0.9</v>
      </c>
      <c r="W8651">
        <v>10620</v>
      </c>
      <c r="AH8651" s="16"/>
      <c r="AI8651" t="s">
        <v>1375</v>
      </c>
    </row>
    <row r="8652" spans="1:35" x14ac:dyDescent="0.25">
      <c r="A8652" t="s">
        <v>18213</v>
      </c>
      <c r="B8652" s="1">
        <v>87</v>
      </c>
      <c r="C8652" t="s">
        <v>804</v>
      </c>
      <c r="D8652">
        <v>18127169</v>
      </c>
      <c r="E8652" t="s">
        <v>18214</v>
      </c>
      <c r="F8652" t="s">
        <v>1363</v>
      </c>
      <c r="G8652" t="s">
        <v>1391</v>
      </c>
      <c r="H8652" s="3" t="s">
        <v>2720</v>
      </c>
      <c r="I8652">
        <v>2022</v>
      </c>
      <c r="J8652" s="15" t="s">
        <v>1804</v>
      </c>
      <c r="K8652">
        <v>2022</v>
      </c>
      <c r="L8652" t="s">
        <v>1367</v>
      </c>
      <c r="M8652" t="s">
        <v>18134</v>
      </c>
      <c r="N8652" t="s">
        <v>18148</v>
      </c>
      <c r="O8652" t="s">
        <v>1370</v>
      </c>
      <c r="P8652" t="s">
        <v>4266</v>
      </c>
      <c r="Q8652">
        <f t="shared" si="149"/>
        <v>1492</v>
      </c>
      <c r="R8652" t="s">
        <v>4086</v>
      </c>
      <c r="S8652" t="s">
        <v>4087</v>
      </c>
      <c r="T8652" t="s">
        <v>18215</v>
      </c>
      <c r="U8652" s="75">
        <v>1492</v>
      </c>
      <c r="V8652">
        <v>0.5</v>
      </c>
      <c r="W8652">
        <v>746</v>
      </c>
      <c r="AH8652" s="16"/>
      <c r="AI8652" t="s">
        <v>1375</v>
      </c>
    </row>
    <row r="8653" spans="1:35" x14ac:dyDescent="0.25">
      <c r="A8653" t="s">
        <v>18216</v>
      </c>
      <c r="B8653" s="1">
        <v>87</v>
      </c>
      <c r="C8653" t="s">
        <v>804</v>
      </c>
      <c r="D8653">
        <v>18127169</v>
      </c>
      <c r="E8653" t="s">
        <v>18214</v>
      </c>
      <c r="F8653" t="s">
        <v>1363</v>
      </c>
      <c r="G8653" t="s">
        <v>1391</v>
      </c>
      <c r="H8653" s="3" t="s">
        <v>2720</v>
      </c>
      <c r="I8653">
        <v>2022</v>
      </c>
      <c r="J8653" s="15" t="s">
        <v>1804</v>
      </c>
      <c r="K8653">
        <v>2022</v>
      </c>
      <c r="L8653" t="s">
        <v>1367</v>
      </c>
      <c r="M8653" t="s">
        <v>18134</v>
      </c>
      <c r="N8653" t="s">
        <v>18148</v>
      </c>
      <c r="O8653" t="s">
        <v>1370</v>
      </c>
      <c r="P8653" t="s">
        <v>4266</v>
      </c>
      <c r="Q8653">
        <f t="shared" si="149"/>
        <v>1492</v>
      </c>
      <c r="R8653" t="s">
        <v>18143</v>
      </c>
      <c r="S8653" t="s">
        <v>18144</v>
      </c>
      <c r="T8653" t="s">
        <v>18194</v>
      </c>
      <c r="U8653" s="75">
        <v>1492</v>
      </c>
      <c r="V8653">
        <v>0.9</v>
      </c>
      <c r="W8653">
        <v>1342.8</v>
      </c>
      <c r="AH8653" s="16"/>
      <c r="AI8653" t="s">
        <v>1375</v>
      </c>
    </row>
    <row r="8654" spans="1:35" x14ac:dyDescent="0.25">
      <c r="A8654" t="s">
        <v>18217</v>
      </c>
      <c r="B8654" s="1">
        <v>87</v>
      </c>
      <c r="C8654" t="s">
        <v>804</v>
      </c>
      <c r="D8654">
        <v>18175678</v>
      </c>
      <c r="E8654" t="s">
        <v>18218</v>
      </c>
      <c r="F8654" t="s">
        <v>1363</v>
      </c>
      <c r="G8654" t="s">
        <v>1391</v>
      </c>
      <c r="H8654" s="3" t="s">
        <v>4020</v>
      </c>
      <c r="I8654">
        <v>2022</v>
      </c>
      <c r="J8654" s="15" t="s">
        <v>4204</v>
      </c>
      <c r="K8654">
        <v>2022</v>
      </c>
      <c r="L8654" t="s">
        <v>1367</v>
      </c>
      <c r="M8654" t="s">
        <v>18134</v>
      </c>
      <c r="N8654" t="s">
        <v>18135</v>
      </c>
      <c r="O8654" t="s">
        <v>1370</v>
      </c>
      <c r="P8654" t="s">
        <v>4266</v>
      </c>
      <c r="Q8654">
        <f t="shared" si="149"/>
        <v>31000</v>
      </c>
      <c r="R8654" t="s">
        <v>4086</v>
      </c>
      <c r="S8654" t="s">
        <v>4087</v>
      </c>
      <c r="T8654" t="s">
        <v>18215</v>
      </c>
      <c r="U8654" s="75">
        <v>31000</v>
      </c>
      <c r="V8654">
        <v>0.5</v>
      </c>
      <c r="W8654">
        <v>15500</v>
      </c>
      <c r="AH8654" s="16"/>
      <c r="AI8654" t="s">
        <v>1375</v>
      </c>
    </row>
    <row r="8655" spans="1:35" x14ac:dyDescent="0.25">
      <c r="A8655" t="s">
        <v>18219</v>
      </c>
      <c r="B8655" s="1">
        <v>87</v>
      </c>
      <c r="C8655" t="s">
        <v>804</v>
      </c>
      <c r="D8655">
        <v>18175678</v>
      </c>
      <c r="E8655" t="s">
        <v>18218</v>
      </c>
      <c r="F8655" t="s">
        <v>1363</v>
      </c>
      <c r="G8655" t="s">
        <v>1391</v>
      </c>
      <c r="H8655" s="3" t="s">
        <v>4020</v>
      </c>
      <c r="I8655">
        <v>2022</v>
      </c>
      <c r="J8655" s="15" t="s">
        <v>4204</v>
      </c>
      <c r="K8655">
        <v>2022</v>
      </c>
      <c r="L8655" t="s">
        <v>1367</v>
      </c>
      <c r="M8655" t="s">
        <v>18134</v>
      </c>
      <c r="N8655" t="s">
        <v>18135</v>
      </c>
      <c r="O8655" t="s">
        <v>1370</v>
      </c>
      <c r="P8655" t="s">
        <v>4266</v>
      </c>
      <c r="Q8655">
        <f t="shared" si="149"/>
        <v>31000</v>
      </c>
      <c r="R8655" t="s">
        <v>18143</v>
      </c>
      <c r="S8655" t="s">
        <v>18144</v>
      </c>
      <c r="T8655" t="s">
        <v>18194</v>
      </c>
      <c r="U8655" s="75">
        <v>31000</v>
      </c>
      <c r="V8655">
        <v>0.9</v>
      </c>
      <c r="W8655">
        <v>27900</v>
      </c>
      <c r="AH8655" s="16"/>
      <c r="AI8655" t="s">
        <v>1375</v>
      </c>
    </row>
    <row r="8656" spans="1:35" x14ac:dyDescent="0.25">
      <c r="A8656" t="s">
        <v>18220</v>
      </c>
      <c r="B8656" s="1">
        <v>87</v>
      </c>
      <c r="C8656" t="s">
        <v>804</v>
      </c>
      <c r="D8656">
        <v>18209378</v>
      </c>
      <c r="E8656" t="s">
        <v>18147</v>
      </c>
      <c r="F8656" t="s">
        <v>1363</v>
      </c>
      <c r="G8656" t="s">
        <v>1391</v>
      </c>
      <c r="H8656" s="3" t="s">
        <v>4204</v>
      </c>
      <c r="I8656">
        <v>2022</v>
      </c>
      <c r="J8656" s="15" t="s">
        <v>4023</v>
      </c>
      <c r="K8656">
        <v>2022</v>
      </c>
      <c r="L8656" t="s">
        <v>1367</v>
      </c>
      <c r="M8656" t="s">
        <v>18134</v>
      </c>
      <c r="N8656" t="s">
        <v>18135</v>
      </c>
      <c r="O8656" t="s">
        <v>1370</v>
      </c>
      <c r="P8656" t="s">
        <v>4266</v>
      </c>
      <c r="Q8656">
        <f t="shared" si="149"/>
        <v>3400</v>
      </c>
      <c r="R8656" t="s">
        <v>4086</v>
      </c>
      <c r="S8656" t="s">
        <v>4087</v>
      </c>
      <c r="T8656" t="s">
        <v>18139</v>
      </c>
      <c r="U8656" s="75">
        <v>3400</v>
      </c>
      <c r="V8656">
        <v>0.5</v>
      </c>
      <c r="W8656">
        <v>1700</v>
      </c>
      <c r="AH8656" s="16"/>
      <c r="AI8656" t="s">
        <v>1375</v>
      </c>
    </row>
    <row r="8657" spans="1:35" x14ac:dyDescent="0.25">
      <c r="A8657" t="s">
        <v>18221</v>
      </c>
      <c r="B8657" s="1">
        <v>87</v>
      </c>
      <c r="C8657" t="s">
        <v>804</v>
      </c>
      <c r="D8657">
        <v>18209378</v>
      </c>
      <c r="E8657" t="s">
        <v>18147</v>
      </c>
      <c r="F8657" t="s">
        <v>1363</v>
      </c>
      <c r="G8657" t="s">
        <v>1391</v>
      </c>
      <c r="H8657" s="3" t="s">
        <v>4204</v>
      </c>
      <c r="I8657">
        <v>2022</v>
      </c>
      <c r="J8657" s="15" t="s">
        <v>4023</v>
      </c>
      <c r="K8657">
        <v>2022</v>
      </c>
      <c r="L8657" t="s">
        <v>1367</v>
      </c>
      <c r="M8657" t="s">
        <v>18134</v>
      </c>
      <c r="N8657" t="s">
        <v>18135</v>
      </c>
      <c r="O8657" t="s">
        <v>1370</v>
      </c>
      <c r="P8657" t="s">
        <v>4266</v>
      </c>
      <c r="Q8657">
        <f t="shared" si="149"/>
        <v>3400</v>
      </c>
      <c r="R8657" t="s">
        <v>18143</v>
      </c>
      <c r="S8657" t="s">
        <v>18144</v>
      </c>
      <c r="T8657" t="s">
        <v>18194</v>
      </c>
      <c r="U8657" s="75">
        <v>3400</v>
      </c>
      <c r="V8657">
        <v>0.9</v>
      </c>
      <c r="W8657">
        <v>3060</v>
      </c>
      <c r="AH8657" s="16"/>
      <c r="AI8657" t="s">
        <v>1375</v>
      </c>
    </row>
    <row r="8658" spans="1:35" x14ac:dyDescent="0.25">
      <c r="A8658" t="s">
        <v>18222</v>
      </c>
      <c r="B8658" s="1">
        <v>87</v>
      </c>
      <c r="C8658" t="s">
        <v>804</v>
      </c>
      <c r="D8658">
        <v>18227333</v>
      </c>
      <c r="E8658" t="s">
        <v>18223</v>
      </c>
      <c r="F8658" t="s">
        <v>1363</v>
      </c>
      <c r="G8658" t="s">
        <v>1391</v>
      </c>
      <c r="H8658" s="3" t="s">
        <v>4023</v>
      </c>
      <c r="I8658">
        <v>2022</v>
      </c>
      <c r="J8658" s="15" t="s">
        <v>1801</v>
      </c>
      <c r="K8658">
        <v>2022</v>
      </c>
      <c r="L8658" t="s">
        <v>1367</v>
      </c>
      <c r="M8658" t="s">
        <v>18134</v>
      </c>
      <c r="N8658" t="s">
        <v>18135</v>
      </c>
      <c r="O8658" t="s">
        <v>1370</v>
      </c>
      <c r="P8658" t="s">
        <v>4266</v>
      </c>
      <c r="Q8658">
        <f t="shared" si="149"/>
        <v>10000</v>
      </c>
      <c r="R8658" t="s">
        <v>4086</v>
      </c>
      <c r="S8658" t="s">
        <v>4087</v>
      </c>
      <c r="T8658" t="s">
        <v>18190</v>
      </c>
      <c r="U8658" s="75">
        <v>10000</v>
      </c>
      <c r="V8658">
        <v>0.5</v>
      </c>
      <c r="W8658">
        <v>5000</v>
      </c>
      <c r="AH8658" s="16"/>
      <c r="AI8658" t="s">
        <v>1375</v>
      </c>
    </row>
    <row r="8659" spans="1:35" x14ac:dyDescent="0.25">
      <c r="A8659" t="s">
        <v>18224</v>
      </c>
      <c r="B8659" s="1">
        <v>87</v>
      </c>
      <c r="C8659" t="s">
        <v>804</v>
      </c>
      <c r="D8659">
        <v>18227333</v>
      </c>
      <c r="E8659" t="s">
        <v>18223</v>
      </c>
      <c r="F8659" t="s">
        <v>1363</v>
      </c>
      <c r="G8659" t="s">
        <v>1391</v>
      </c>
      <c r="H8659" s="3" t="s">
        <v>4023</v>
      </c>
      <c r="I8659">
        <v>2022</v>
      </c>
      <c r="J8659" s="15" t="s">
        <v>1801</v>
      </c>
      <c r="K8659">
        <v>2022</v>
      </c>
      <c r="L8659" t="s">
        <v>1367</v>
      </c>
      <c r="M8659" t="s">
        <v>18134</v>
      </c>
      <c r="N8659" t="s">
        <v>18135</v>
      </c>
      <c r="O8659" t="s">
        <v>1370</v>
      </c>
      <c r="P8659" t="s">
        <v>4266</v>
      </c>
      <c r="Q8659">
        <f t="shared" si="149"/>
        <v>10000</v>
      </c>
      <c r="R8659" t="s">
        <v>18143</v>
      </c>
      <c r="S8659" t="s">
        <v>18144</v>
      </c>
      <c r="T8659" t="s">
        <v>18194</v>
      </c>
      <c r="U8659" s="75">
        <v>10000</v>
      </c>
      <c r="V8659">
        <v>0.9</v>
      </c>
      <c r="W8659">
        <v>9000</v>
      </c>
      <c r="AH8659" s="16"/>
      <c r="AI8659" t="s">
        <v>1375</v>
      </c>
    </row>
    <row r="8660" spans="1:35" x14ac:dyDescent="0.25">
      <c r="A8660" t="s">
        <v>18225</v>
      </c>
      <c r="B8660" s="1">
        <v>87</v>
      </c>
      <c r="C8660" t="s">
        <v>804</v>
      </c>
      <c r="D8660">
        <v>18232361</v>
      </c>
      <c r="E8660" t="s">
        <v>18226</v>
      </c>
      <c r="F8660" t="s">
        <v>1363</v>
      </c>
      <c r="G8660" t="s">
        <v>1391</v>
      </c>
      <c r="H8660" s="3" t="s">
        <v>1805</v>
      </c>
      <c r="I8660">
        <v>2022</v>
      </c>
      <c r="J8660" s="15" t="s">
        <v>1800</v>
      </c>
      <c r="K8660">
        <v>2022</v>
      </c>
      <c r="L8660" t="s">
        <v>1367</v>
      </c>
      <c r="M8660" t="s">
        <v>18134</v>
      </c>
      <c r="N8660" t="s">
        <v>18135</v>
      </c>
      <c r="O8660" t="s">
        <v>1370</v>
      </c>
      <c r="P8660" t="s">
        <v>4266</v>
      </c>
      <c r="Q8660">
        <f t="shared" si="149"/>
        <v>10000</v>
      </c>
      <c r="R8660" t="s">
        <v>4086</v>
      </c>
      <c r="S8660" t="s">
        <v>4087</v>
      </c>
      <c r="T8660" t="s">
        <v>18190</v>
      </c>
      <c r="U8660" s="75">
        <v>10000</v>
      </c>
      <c r="V8660">
        <v>0.5</v>
      </c>
      <c r="W8660">
        <v>5000</v>
      </c>
      <c r="AH8660" s="16"/>
      <c r="AI8660" t="s">
        <v>1375</v>
      </c>
    </row>
    <row r="8661" spans="1:35" x14ac:dyDescent="0.25">
      <c r="A8661" t="s">
        <v>18227</v>
      </c>
      <c r="B8661" s="1">
        <v>87</v>
      </c>
      <c r="C8661" t="s">
        <v>804</v>
      </c>
      <c r="D8661">
        <v>18254772</v>
      </c>
      <c r="E8661" t="s">
        <v>18147</v>
      </c>
      <c r="F8661" t="s">
        <v>1363</v>
      </c>
      <c r="G8661" t="s">
        <v>1391</v>
      </c>
      <c r="H8661" s="3" t="s">
        <v>1800</v>
      </c>
      <c r="I8661">
        <v>2022</v>
      </c>
      <c r="J8661" s="15" t="s">
        <v>1801</v>
      </c>
      <c r="K8661">
        <v>2022</v>
      </c>
      <c r="L8661" t="s">
        <v>1367</v>
      </c>
      <c r="M8661" t="s">
        <v>18134</v>
      </c>
      <c r="N8661" t="s">
        <v>18148</v>
      </c>
      <c r="O8661" t="s">
        <v>1370</v>
      </c>
      <c r="P8661" t="s">
        <v>4266</v>
      </c>
      <c r="Q8661">
        <f t="shared" si="149"/>
        <v>32500</v>
      </c>
      <c r="R8661" t="s">
        <v>4086</v>
      </c>
      <c r="S8661" t="s">
        <v>4087</v>
      </c>
      <c r="T8661" t="s">
        <v>18215</v>
      </c>
      <c r="U8661" s="75">
        <v>32500</v>
      </c>
      <c r="V8661">
        <v>0.5</v>
      </c>
      <c r="W8661">
        <v>16250</v>
      </c>
      <c r="AH8661" s="16"/>
      <c r="AI8661" t="s">
        <v>1375</v>
      </c>
    </row>
    <row r="8662" spans="1:35" x14ac:dyDescent="0.25">
      <c r="A8662" t="s">
        <v>18228</v>
      </c>
      <c r="B8662" s="1">
        <v>87</v>
      </c>
      <c r="C8662" t="s">
        <v>804</v>
      </c>
      <c r="D8662">
        <v>18254772</v>
      </c>
      <c r="E8662" t="s">
        <v>18147</v>
      </c>
      <c r="F8662" t="s">
        <v>1363</v>
      </c>
      <c r="G8662" t="s">
        <v>1391</v>
      </c>
      <c r="H8662" s="3" t="s">
        <v>1800</v>
      </c>
      <c r="I8662">
        <v>2022</v>
      </c>
      <c r="J8662" s="15" t="s">
        <v>1801</v>
      </c>
      <c r="K8662">
        <v>2022</v>
      </c>
      <c r="L8662" t="s">
        <v>1367</v>
      </c>
      <c r="M8662" t="s">
        <v>18134</v>
      </c>
      <c r="N8662" t="s">
        <v>18148</v>
      </c>
      <c r="O8662" t="s">
        <v>1370</v>
      </c>
      <c r="P8662" t="s">
        <v>4266</v>
      </c>
      <c r="Q8662">
        <f t="shared" si="149"/>
        <v>32500</v>
      </c>
      <c r="R8662" t="s">
        <v>18143</v>
      </c>
      <c r="S8662" t="s">
        <v>18144</v>
      </c>
      <c r="T8662" t="s">
        <v>18194</v>
      </c>
      <c r="U8662" s="75">
        <v>32500</v>
      </c>
      <c r="V8662">
        <v>0.9</v>
      </c>
      <c r="W8662">
        <v>29250</v>
      </c>
      <c r="AH8662" s="16"/>
      <c r="AI8662" t="s">
        <v>1375</v>
      </c>
    </row>
    <row r="8663" spans="1:35" x14ac:dyDescent="0.25">
      <c r="A8663" t="s">
        <v>18229</v>
      </c>
      <c r="B8663" s="1">
        <v>87</v>
      </c>
      <c r="C8663" t="s">
        <v>804</v>
      </c>
      <c r="D8663">
        <v>18295002</v>
      </c>
      <c r="E8663" t="s">
        <v>18230</v>
      </c>
      <c r="F8663" t="s">
        <v>1363</v>
      </c>
      <c r="G8663" t="s">
        <v>1391</v>
      </c>
      <c r="H8663" s="3" t="s">
        <v>2727</v>
      </c>
      <c r="I8663">
        <v>2022</v>
      </c>
      <c r="J8663" s="15" t="s">
        <v>2724</v>
      </c>
      <c r="K8663">
        <v>2022</v>
      </c>
      <c r="L8663" t="s">
        <v>1367</v>
      </c>
      <c r="M8663" t="s">
        <v>18134</v>
      </c>
      <c r="N8663" t="s">
        <v>18135</v>
      </c>
      <c r="O8663" t="s">
        <v>1370</v>
      </c>
      <c r="P8663" t="s">
        <v>4266</v>
      </c>
      <c r="Q8663">
        <f t="shared" si="149"/>
        <v>36000</v>
      </c>
      <c r="R8663" t="s">
        <v>4086</v>
      </c>
      <c r="S8663" t="s">
        <v>4087</v>
      </c>
      <c r="T8663" t="s">
        <v>18190</v>
      </c>
      <c r="U8663" s="75">
        <v>36000</v>
      </c>
      <c r="V8663">
        <v>0.5</v>
      </c>
      <c r="W8663">
        <v>18000</v>
      </c>
      <c r="AH8663" s="16"/>
      <c r="AI8663" t="s">
        <v>1375</v>
      </c>
    </row>
    <row r="8664" spans="1:35" x14ac:dyDescent="0.25">
      <c r="A8664" t="s">
        <v>18231</v>
      </c>
      <c r="B8664" s="1">
        <v>87</v>
      </c>
      <c r="C8664" t="s">
        <v>804</v>
      </c>
      <c r="D8664">
        <v>18295002</v>
      </c>
      <c r="E8664" t="s">
        <v>18230</v>
      </c>
      <c r="F8664" t="s">
        <v>1363</v>
      </c>
      <c r="G8664" t="s">
        <v>1391</v>
      </c>
      <c r="H8664" s="3" t="s">
        <v>2727</v>
      </c>
      <c r="I8664">
        <v>2022</v>
      </c>
      <c r="J8664" s="15" t="s">
        <v>2724</v>
      </c>
      <c r="K8664">
        <v>2022</v>
      </c>
      <c r="L8664" t="s">
        <v>1367</v>
      </c>
      <c r="M8664" t="s">
        <v>18134</v>
      </c>
      <c r="N8664" t="s">
        <v>18135</v>
      </c>
      <c r="O8664" t="s">
        <v>1370</v>
      </c>
      <c r="P8664" t="s">
        <v>4266</v>
      </c>
      <c r="Q8664">
        <f t="shared" si="149"/>
        <v>36000</v>
      </c>
      <c r="R8664" t="s">
        <v>18143</v>
      </c>
      <c r="S8664" t="s">
        <v>18144</v>
      </c>
      <c r="T8664" t="s">
        <v>18209</v>
      </c>
      <c r="U8664" s="75">
        <v>36000</v>
      </c>
      <c r="V8664">
        <v>0.5</v>
      </c>
      <c r="W8664">
        <v>18000</v>
      </c>
      <c r="AH8664" s="16"/>
      <c r="AI8664" t="s">
        <v>1375</v>
      </c>
    </row>
    <row r="8665" spans="1:35" x14ac:dyDescent="0.25">
      <c r="A8665" t="s">
        <v>18232</v>
      </c>
      <c r="B8665" s="1">
        <v>87</v>
      </c>
      <c r="C8665" t="s">
        <v>804</v>
      </c>
      <c r="D8665">
        <v>18239560</v>
      </c>
      <c r="E8665" t="s">
        <v>18233</v>
      </c>
      <c r="F8665" t="s">
        <v>1363</v>
      </c>
      <c r="G8665" t="s">
        <v>1391</v>
      </c>
      <c r="H8665" s="3" t="s">
        <v>4023</v>
      </c>
      <c r="I8665">
        <v>2022</v>
      </c>
      <c r="J8665" s="15" t="s">
        <v>4024</v>
      </c>
      <c r="K8665">
        <v>2022</v>
      </c>
      <c r="L8665" t="s">
        <v>1367</v>
      </c>
      <c r="M8665" t="s">
        <v>18134</v>
      </c>
      <c r="N8665" t="s">
        <v>18135</v>
      </c>
      <c r="O8665" t="s">
        <v>1370</v>
      </c>
      <c r="P8665" t="s">
        <v>4266</v>
      </c>
      <c r="Q8665">
        <f t="shared" si="149"/>
        <v>2100</v>
      </c>
      <c r="R8665" t="s">
        <v>18143</v>
      </c>
      <c r="S8665" t="s">
        <v>18144</v>
      </c>
      <c r="T8665" t="s">
        <v>18194</v>
      </c>
      <c r="U8665" s="75">
        <v>2100</v>
      </c>
      <c r="V8665">
        <v>0.9</v>
      </c>
      <c r="W8665">
        <v>1890</v>
      </c>
      <c r="AH8665" s="16"/>
      <c r="AI8665" t="s">
        <v>1375</v>
      </c>
    </row>
    <row r="8666" spans="1:35" x14ac:dyDescent="0.25">
      <c r="A8666" t="s">
        <v>18234</v>
      </c>
      <c r="B8666" s="1">
        <v>87</v>
      </c>
      <c r="C8666" t="s">
        <v>804</v>
      </c>
      <c r="D8666">
        <v>18332544</v>
      </c>
      <c r="E8666" t="s">
        <v>18235</v>
      </c>
      <c r="F8666" t="s">
        <v>1363</v>
      </c>
      <c r="G8666" t="s">
        <v>1391</v>
      </c>
      <c r="H8666" s="3" t="s">
        <v>3284</v>
      </c>
      <c r="I8666">
        <v>2022</v>
      </c>
      <c r="J8666" s="15" t="s">
        <v>4212</v>
      </c>
      <c r="K8666">
        <v>2022</v>
      </c>
      <c r="L8666" t="s">
        <v>1367</v>
      </c>
      <c r="M8666" t="s">
        <v>18134</v>
      </c>
      <c r="N8666" t="s">
        <v>18135</v>
      </c>
      <c r="O8666" t="s">
        <v>1370</v>
      </c>
      <c r="P8666" t="s">
        <v>4266</v>
      </c>
      <c r="Q8666">
        <f t="shared" si="149"/>
        <v>100000</v>
      </c>
      <c r="R8666" t="s">
        <v>4086</v>
      </c>
      <c r="S8666" t="s">
        <v>4087</v>
      </c>
      <c r="T8666" t="s">
        <v>18190</v>
      </c>
      <c r="U8666" s="75">
        <v>100000</v>
      </c>
      <c r="V8666">
        <v>0.5</v>
      </c>
      <c r="W8666">
        <v>50000</v>
      </c>
      <c r="AH8666" s="16"/>
      <c r="AI8666" t="s">
        <v>1375</v>
      </c>
    </row>
    <row r="8667" spans="1:35" x14ac:dyDescent="0.25">
      <c r="A8667" t="s">
        <v>18236</v>
      </c>
      <c r="B8667" s="1">
        <v>87</v>
      </c>
      <c r="C8667" t="s">
        <v>804</v>
      </c>
      <c r="D8667">
        <v>18332544</v>
      </c>
      <c r="E8667" t="s">
        <v>18235</v>
      </c>
      <c r="F8667" t="s">
        <v>1363</v>
      </c>
      <c r="G8667" t="s">
        <v>1391</v>
      </c>
      <c r="H8667" s="3" t="s">
        <v>3284</v>
      </c>
      <c r="I8667">
        <v>2022</v>
      </c>
      <c r="J8667" s="15" t="s">
        <v>4212</v>
      </c>
      <c r="K8667">
        <v>2022</v>
      </c>
      <c r="L8667" t="s">
        <v>1367</v>
      </c>
      <c r="M8667" t="s">
        <v>18134</v>
      </c>
      <c r="N8667" t="s">
        <v>18135</v>
      </c>
      <c r="O8667" t="s">
        <v>1370</v>
      </c>
      <c r="P8667" t="s">
        <v>4266</v>
      </c>
      <c r="Q8667">
        <f t="shared" si="149"/>
        <v>100000</v>
      </c>
      <c r="R8667" t="s">
        <v>18143</v>
      </c>
      <c r="S8667" t="s">
        <v>18144</v>
      </c>
      <c r="T8667" t="s">
        <v>18194</v>
      </c>
      <c r="U8667" s="75">
        <v>100000</v>
      </c>
      <c r="V8667">
        <v>0.5</v>
      </c>
      <c r="W8667">
        <v>50000</v>
      </c>
      <c r="AH8667" s="16"/>
      <c r="AI8667" t="s">
        <v>1375</v>
      </c>
    </row>
    <row r="8668" spans="1:35" x14ac:dyDescent="0.25">
      <c r="A8668" t="s">
        <v>18237</v>
      </c>
      <c r="B8668" s="1">
        <v>87</v>
      </c>
      <c r="C8668" t="s">
        <v>804</v>
      </c>
      <c r="D8668">
        <v>18674224</v>
      </c>
      <c r="E8668" t="s">
        <v>18238</v>
      </c>
      <c r="F8668" t="s">
        <v>1363</v>
      </c>
      <c r="G8668" t="s">
        <v>1391</v>
      </c>
      <c r="H8668" s="3" t="s">
        <v>1836</v>
      </c>
      <c r="I8668">
        <v>2022</v>
      </c>
      <c r="J8668" s="15" t="s">
        <v>1509</v>
      </c>
      <c r="K8668">
        <v>2022</v>
      </c>
      <c r="L8668" t="s">
        <v>1367</v>
      </c>
      <c r="M8668" t="s">
        <v>18239</v>
      </c>
      <c r="N8668" t="s">
        <v>18240</v>
      </c>
      <c r="O8668" t="s">
        <v>1370</v>
      </c>
      <c r="P8668" t="s">
        <v>4322</v>
      </c>
      <c r="Q8668">
        <f t="shared" si="149"/>
        <v>24000</v>
      </c>
      <c r="R8668" t="s">
        <v>4086</v>
      </c>
      <c r="S8668" t="s">
        <v>4087</v>
      </c>
      <c r="T8668" t="s">
        <v>18190</v>
      </c>
      <c r="U8668" s="75">
        <v>24000</v>
      </c>
      <c r="V8668">
        <v>0.42</v>
      </c>
      <c r="W8668">
        <v>10080</v>
      </c>
      <c r="AH8668" s="16"/>
      <c r="AI8668" t="s">
        <v>1375</v>
      </c>
    </row>
    <row r="8669" spans="1:35" x14ac:dyDescent="0.25">
      <c r="A8669" t="s">
        <v>18241</v>
      </c>
      <c r="B8669" s="1">
        <v>87</v>
      </c>
      <c r="C8669" t="s">
        <v>804</v>
      </c>
      <c r="D8669">
        <v>18674224</v>
      </c>
      <c r="E8669" t="s">
        <v>18238</v>
      </c>
      <c r="F8669" t="s">
        <v>1363</v>
      </c>
      <c r="G8669" t="s">
        <v>1391</v>
      </c>
      <c r="H8669" s="3" t="s">
        <v>1836</v>
      </c>
      <c r="I8669">
        <v>2022</v>
      </c>
      <c r="J8669" s="15" t="s">
        <v>1509</v>
      </c>
      <c r="K8669">
        <v>2022</v>
      </c>
      <c r="L8669" t="s">
        <v>1367</v>
      </c>
      <c r="M8669" t="s">
        <v>18239</v>
      </c>
      <c r="N8669" t="s">
        <v>18240</v>
      </c>
      <c r="O8669" t="s">
        <v>1370</v>
      </c>
      <c r="P8669" t="s">
        <v>4322</v>
      </c>
      <c r="Q8669">
        <f t="shared" si="149"/>
        <v>24000</v>
      </c>
      <c r="R8669" t="s">
        <v>18143</v>
      </c>
      <c r="S8669" t="s">
        <v>18144</v>
      </c>
      <c r="T8669" t="s">
        <v>18242</v>
      </c>
      <c r="U8669" s="75">
        <v>24000</v>
      </c>
      <c r="V8669">
        <v>0.5</v>
      </c>
      <c r="W8669">
        <v>12000</v>
      </c>
      <c r="AH8669" s="16"/>
      <c r="AI8669" t="s">
        <v>1375</v>
      </c>
    </row>
    <row r="8670" spans="1:35" x14ac:dyDescent="0.25">
      <c r="A8670" t="s">
        <v>18243</v>
      </c>
      <c r="B8670" s="1">
        <v>87</v>
      </c>
      <c r="C8670" t="s">
        <v>804</v>
      </c>
      <c r="D8670">
        <v>18728375</v>
      </c>
      <c r="E8670" t="s">
        <v>18244</v>
      </c>
      <c r="F8670" t="s">
        <v>1363</v>
      </c>
      <c r="G8670" t="s">
        <v>1391</v>
      </c>
      <c r="H8670" s="3" t="s">
        <v>2702</v>
      </c>
      <c r="I8670">
        <v>2022</v>
      </c>
      <c r="J8670" s="15" t="s">
        <v>5180</v>
      </c>
      <c r="K8670">
        <v>2022</v>
      </c>
      <c r="L8670" t="s">
        <v>1367</v>
      </c>
      <c r="M8670" t="s">
        <v>18239</v>
      </c>
      <c r="N8670" t="s">
        <v>18240</v>
      </c>
      <c r="O8670" t="s">
        <v>1370</v>
      </c>
      <c r="P8670" t="s">
        <v>4322</v>
      </c>
      <c r="Q8670">
        <f t="shared" si="149"/>
        <v>11990</v>
      </c>
      <c r="R8670" t="s">
        <v>4086</v>
      </c>
      <c r="S8670" t="s">
        <v>4087</v>
      </c>
      <c r="T8670" t="s">
        <v>18190</v>
      </c>
      <c r="U8670" s="75">
        <v>11990</v>
      </c>
      <c r="V8670">
        <v>0.42</v>
      </c>
      <c r="W8670">
        <v>5035.8</v>
      </c>
      <c r="AH8670" s="16"/>
      <c r="AI8670" t="s">
        <v>1375</v>
      </c>
    </row>
    <row r="8671" spans="1:35" x14ac:dyDescent="0.25">
      <c r="A8671" t="s">
        <v>18245</v>
      </c>
      <c r="B8671" s="1">
        <v>87</v>
      </c>
      <c r="C8671" t="s">
        <v>804</v>
      </c>
      <c r="D8671">
        <v>18728375</v>
      </c>
      <c r="E8671" t="s">
        <v>18244</v>
      </c>
      <c r="F8671" t="s">
        <v>1363</v>
      </c>
      <c r="G8671" t="s">
        <v>1391</v>
      </c>
      <c r="H8671" s="3" t="s">
        <v>2702</v>
      </c>
      <c r="I8671">
        <v>2022</v>
      </c>
      <c r="J8671" s="15" t="s">
        <v>5180</v>
      </c>
      <c r="K8671">
        <v>2022</v>
      </c>
      <c r="L8671" t="s">
        <v>1367</v>
      </c>
      <c r="M8671" t="s">
        <v>18239</v>
      </c>
      <c r="N8671" t="s">
        <v>18240</v>
      </c>
      <c r="O8671" t="s">
        <v>1370</v>
      </c>
      <c r="P8671" t="s">
        <v>4322</v>
      </c>
      <c r="Q8671">
        <f t="shared" si="149"/>
        <v>11990</v>
      </c>
      <c r="R8671" t="s">
        <v>18143</v>
      </c>
      <c r="S8671" t="s">
        <v>18144</v>
      </c>
      <c r="T8671" t="s">
        <v>18242</v>
      </c>
      <c r="U8671" s="75">
        <v>11990</v>
      </c>
      <c r="V8671">
        <v>0.5</v>
      </c>
      <c r="W8671">
        <v>5995</v>
      </c>
      <c r="AH8671" s="16"/>
      <c r="AI8671" t="s">
        <v>1375</v>
      </c>
    </row>
    <row r="8672" spans="1:35" x14ac:dyDescent="0.25">
      <c r="A8672" t="s">
        <v>18246</v>
      </c>
      <c r="B8672" s="1">
        <v>87</v>
      </c>
      <c r="C8672" t="s">
        <v>804</v>
      </c>
      <c r="D8672">
        <v>18387616</v>
      </c>
      <c r="E8672" t="s">
        <v>18138</v>
      </c>
      <c r="F8672" t="s">
        <v>1363</v>
      </c>
      <c r="G8672" t="s">
        <v>1391</v>
      </c>
      <c r="H8672" s="3" t="s">
        <v>2724</v>
      </c>
      <c r="I8672">
        <v>2022</v>
      </c>
      <c r="J8672" s="15" t="s">
        <v>3294</v>
      </c>
      <c r="K8672">
        <v>2022</v>
      </c>
      <c r="L8672" t="s">
        <v>1367</v>
      </c>
      <c r="M8672" t="s">
        <v>18134</v>
      </c>
      <c r="N8672" t="s">
        <v>18135</v>
      </c>
      <c r="O8672" t="s">
        <v>1370</v>
      </c>
      <c r="P8672" t="s">
        <v>4266</v>
      </c>
      <c r="Q8672">
        <f t="shared" si="149"/>
        <v>1000</v>
      </c>
      <c r="R8672" t="s">
        <v>4086</v>
      </c>
      <c r="S8672" t="s">
        <v>4087</v>
      </c>
      <c r="T8672" t="s">
        <v>18190</v>
      </c>
      <c r="U8672" s="75">
        <v>1000</v>
      </c>
      <c r="V8672">
        <v>0.5</v>
      </c>
      <c r="W8672">
        <v>500</v>
      </c>
      <c r="AH8672" s="16"/>
      <c r="AI8672" t="s">
        <v>1375</v>
      </c>
    </row>
    <row r="8673" spans="1:35" x14ac:dyDescent="0.25">
      <c r="A8673" t="s">
        <v>18247</v>
      </c>
      <c r="B8673" s="1">
        <v>87</v>
      </c>
      <c r="C8673" t="s">
        <v>804</v>
      </c>
      <c r="D8673">
        <v>18750753</v>
      </c>
      <c r="E8673" t="s">
        <v>18147</v>
      </c>
      <c r="F8673" t="s">
        <v>1363</v>
      </c>
      <c r="G8673" t="s">
        <v>1391</v>
      </c>
      <c r="H8673" s="3" t="s">
        <v>5434</v>
      </c>
      <c r="I8673">
        <v>2022</v>
      </c>
      <c r="J8673" s="15" t="s">
        <v>5435</v>
      </c>
      <c r="K8673">
        <v>2022</v>
      </c>
      <c r="L8673" t="s">
        <v>1367</v>
      </c>
      <c r="M8673" t="s">
        <v>18239</v>
      </c>
      <c r="N8673" t="s">
        <v>18240</v>
      </c>
      <c r="O8673" t="s">
        <v>1370</v>
      </c>
      <c r="P8673" t="s">
        <v>4322</v>
      </c>
      <c r="Q8673">
        <f t="shared" si="149"/>
        <v>6000</v>
      </c>
      <c r="R8673" t="s">
        <v>4086</v>
      </c>
      <c r="S8673" t="s">
        <v>4087</v>
      </c>
      <c r="T8673" t="s">
        <v>18190</v>
      </c>
      <c r="U8673" s="75">
        <v>6000</v>
      </c>
      <c r="V8673">
        <v>0.42</v>
      </c>
      <c r="W8673">
        <v>2520</v>
      </c>
      <c r="AH8673" s="16"/>
      <c r="AI8673" t="s">
        <v>1375</v>
      </c>
    </row>
    <row r="8674" spans="1:35" x14ac:dyDescent="0.25">
      <c r="A8674" t="s">
        <v>18248</v>
      </c>
      <c r="B8674" s="1">
        <v>87</v>
      </c>
      <c r="C8674" t="s">
        <v>804</v>
      </c>
      <c r="D8674">
        <v>18750753</v>
      </c>
      <c r="E8674" t="s">
        <v>18147</v>
      </c>
      <c r="F8674" t="s">
        <v>1363</v>
      </c>
      <c r="G8674" t="s">
        <v>1391</v>
      </c>
      <c r="H8674" s="3" t="s">
        <v>5434</v>
      </c>
      <c r="I8674">
        <v>2022</v>
      </c>
      <c r="J8674" s="15" t="s">
        <v>5435</v>
      </c>
      <c r="K8674">
        <v>2022</v>
      </c>
      <c r="L8674" t="s">
        <v>1367</v>
      </c>
      <c r="M8674" t="s">
        <v>18239</v>
      </c>
      <c r="N8674" t="s">
        <v>18240</v>
      </c>
      <c r="O8674" t="s">
        <v>1370</v>
      </c>
      <c r="P8674" t="s">
        <v>4322</v>
      </c>
      <c r="Q8674">
        <f t="shared" si="149"/>
        <v>6000</v>
      </c>
      <c r="R8674" t="s">
        <v>18143</v>
      </c>
      <c r="S8674" t="s">
        <v>18144</v>
      </c>
      <c r="T8674" t="s">
        <v>18242</v>
      </c>
      <c r="U8674" s="75">
        <v>6000</v>
      </c>
      <c r="V8674">
        <v>0.5</v>
      </c>
      <c r="W8674">
        <v>3000</v>
      </c>
      <c r="AH8674" s="16"/>
      <c r="AI8674" t="s">
        <v>1375</v>
      </c>
    </row>
    <row r="8675" spans="1:35" x14ac:dyDescent="0.25">
      <c r="A8675" t="s">
        <v>18249</v>
      </c>
      <c r="B8675" s="1">
        <v>87</v>
      </c>
      <c r="C8675" t="s">
        <v>804</v>
      </c>
      <c r="D8675">
        <v>18387616</v>
      </c>
      <c r="E8675" t="s">
        <v>18138</v>
      </c>
      <c r="F8675" t="s">
        <v>1363</v>
      </c>
      <c r="G8675" t="s">
        <v>1391</v>
      </c>
      <c r="H8675" s="3" t="s">
        <v>2724</v>
      </c>
      <c r="I8675">
        <v>2022</v>
      </c>
      <c r="J8675" s="15" t="s">
        <v>3294</v>
      </c>
      <c r="K8675">
        <v>2022</v>
      </c>
      <c r="L8675" t="s">
        <v>1367</v>
      </c>
      <c r="M8675" t="s">
        <v>18134</v>
      </c>
      <c r="N8675" t="s">
        <v>18135</v>
      </c>
      <c r="O8675" t="s">
        <v>1370</v>
      </c>
      <c r="P8675" t="s">
        <v>4266</v>
      </c>
      <c r="Q8675">
        <f t="shared" si="149"/>
        <v>1000</v>
      </c>
      <c r="R8675" t="s">
        <v>18143</v>
      </c>
      <c r="S8675" t="s">
        <v>18144</v>
      </c>
      <c r="T8675" t="s">
        <v>18209</v>
      </c>
      <c r="U8675" s="75">
        <v>1000</v>
      </c>
      <c r="V8675">
        <v>0.6</v>
      </c>
      <c r="W8675">
        <v>600</v>
      </c>
      <c r="AH8675" s="16"/>
      <c r="AI8675" t="s">
        <v>1375</v>
      </c>
    </row>
    <row r="8676" spans="1:35" x14ac:dyDescent="0.25">
      <c r="A8676" t="s">
        <v>18250</v>
      </c>
      <c r="B8676" s="1">
        <v>87</v>
      </c>
      <c r="C8676" t="s">
        <v>804</v>
      </c>
      <c r="D8676">
        <v>16108663</v>
      </c>
      <c r="E8676" t="s">
        <v>18251</v>
      </c>
      <c r="F8676" t="s">
        <v>1363</v>
      </c>
      <c r="G8676" t="s">
        <v>1391</v>
      </c>
      <c r="H8676" s="3" t="s">
        <v>17366</v>
      </c>
      <c r="I8676">
        <v>2021</v>
      </c>
      <c r="J8676" s="15" t="s">
        <v>1758</v>
      </c>
      <c r="K8676">
        <v>2022</v>
      </c>
      <c r="L8676" t="s">
        <v>1367</v>
      </c>
      <c r="M8676" t="s">
        <v>18239</v>
      </c>
      <c r="N8676" t="s">
        <v>18240</v>
      </c>
      <c r="O8676" t="s">
        <v>1388</v>
      </c>
      <c r="P8676" t="s">
        <v>4322</v>
      </c>
      <c r="Q8676">
        <f t="shared" si="149"/>
        <v>3000</v>
      </c>
      <c r="R8676" t="s">
        <v>18143</v>
      </c>
      <c r="S8676" t="s">
        <v>18144</v>
      </c>
      <c r="T8676" t="s">
        <v>18157</v>
      </c>
      <c r="U8676" s="75">
        <v>3000</v>
      </c>
      <c r="V8676">
        <v>0.95</v>
      </c>
      <c r="W8676">
        <v>2850</v>
      </c>
      <c r="AH8676" s="16"/>
      <c r="AI8676" t="s">
        <v>1375</v>
      </c>
    </row>
    <row r="8677" spans="1:35" x14ac:dyDescent="0.25">
      <c r="A8677" t="s">
        <v>18252</v>
      </c>
      <c r="B8677" s="1">
        <v>87</v>
      </c>
      <c r="C8677" t="s">
        <v>804</v>
      </c>
      <c r="D8677">
        <v>16108663</v>
      </c>
      <c r="E8677" t="s">
        <v>18253</v>
      </c>
      <c r="F8677" t="s">
        <v>1363</v>
      </c>
      <c r="G8677" t="s">
        <v>1391</v>
      </c>
      <c r="H8677" s="3" t="s">
        <v>17366</v>
      </c>
      <c r="I8677">
        <v>2021</v>
      </c>
      <c r="J8677" s="15" t="s">
        <v>1758</v>
      </c>
      <c r="K8677">
        <v>2022</v>
      </c>
      <c r="L8677" t="s">
        <v>1367</v>
      </c>
      <c r="M8677" t="s">
        <v>18134</v>
      </c>
      <c r="N8677" t="s">
        <v>18254</v>
      </c>
      <c r="O8677" t="s">
        <v>1370</v>
      </c>
      <c r="P8677" t="s">
        <v>4266</v>
      </c>
      <c r="Q8677">
        <f t="shared" si="149"/>
        <v>3000</v>
      </c>
      <c r="R8677" t="s">
        <v>18143</v>
      </c>
      <c r="S8677" t="s">
        <v>18144</v>
      </c>
      <c r="T8677" t="s">
        <v>18157</v>
      </c>
      <c r="U8677" s="75">
        <v>3000</v>
      </c>
      <c r="V8677">
        <v>0.95</v>
      </c>
      <c r="W8677">
        <v>2850</v>
      </c>
      <c r="AH8677" s="16"/>
      <c r="AI8677" t="s">
        <v>1375</v>
      </c>
    </row>
    <row r="8678" spans="1:35" x14ac:dyDescent="0.25">
      <c r="A8678" t="s">
        <v>18255</v>
      </c>
      <c r="B8678" s="1">
        <v>87</v>
      </c>
      <c r="C8678" t="s">
        <v>804</v>
      </c>
      <c r="D8678">
        <v>16108663</v>
      </c>
      <c r="E8678" t="s">
        <v>18253</v>
      </c>
      <c r="F8678" t="s">
        <v>1363</v>
      </c>
      <c r="G8678" t="s">
        <v>1391</v>
      </c>
      <c r="H8678" s="3" t="s">
        <v>17366</v>
      </c>
      <c r="I8678">
        <v>2021</v>
      </c>
      <c r="J8678" s="15" t="s">
        <v>1758</v>
      </c>
      <c r="K8678">
        <v>2022</v>
      </c>
      <c r="L8678" t="s">
        <v>1367</v>
      </c>
      <c r="M8678" t="s">
        <v>18239</v>
      </c>
      <c r="N8678" t="s">
        <v>18240</v>
      </c>
      <c r="O8678" t="s">
        <v>1388</v>
      </c>
      <c r="P8678" t="s">
        <v>4322</v>
      </c>
      <c r="Q8678">
        <f t="shared" si="149"/>
        <v>3000</v>
      </c>
      <c r="R8678" t="s">
        <v>18143</v>
      </c>
      <c r="S8678" t="s">
        <v>18144</v>
      </c>
      <c r="T8678" t="s">
        <v>18157</v>
      </c>
      <c r="U8678" s="75">
        <v>3000</v>
      </c>
      <c r="V8678">
        <v>0.95</v>
      </c>
      <c r="W8678">
        <v>2850</v>
      </c>
      <c r="AH8678" s="16"/>
      <c r="AI8678" t="s">
        <v>1375</v>
      </c>
    </row>
    <row r="8679" spans="1:35" x14ac:dyDescent="0.25">
      <c r="A8679" t="s">
        <v>18256</v>
      </c>
      <c r="B8679" s="1">
        <v>88</v>
      </c>
      <c r="C8679" t="s">
        <v>828</v>
      </c>
      <c r="D8679">
        <v>17355699</v>
      </c>
      <c r="E8679" t="s">
        <v>18257</v>
      </c>
      <c r="F8679" t="s">
        <v>1363</v>
      </c>
      <c r="G8679" t="s">
        <v>1391</v>
      </c>
      <c r="H8679" s="3" t="s">
        <v>2183</v>
      </c>
      <c r="I8679">
        <v>2022</v>
      </c>
      <c r="J8679" s="15" t="s">
        <v>3610</v>
      </c>
      <c r="K8679">
        <v>2022</v>
      </c>
      <c r="L8679" t="s">
        <v>1367</v>
      </c>
      <c r="M8679" t="s">
        <v>18258</v>
      </c>
      <c r="N8679" t="s">
        <v>18259</v>
      </c>
      <c r="O8679" t="s">
        <v>1370</v>
      </c>
      <c r="P8679" t="s">
        <v>4266</v>
      </c>
      <c r="Q8679">
        <f t="shared" si="149"/>
        <v>3316</v>
      </c>
      <c r="R8679" t="s">
        <v>4086</v>
      </c>
      <c r="S8679" t="s">
        <v>4087</v>
      </c>
      <c r="T8679" t="s">
        <v>18260</v>
      </c>
      <c r="U8679" s="75">
        <v>3316</v>
      </c>
      <c r="V8679">
        <v>0.9</v>
      </c>
      <c r="W8679">
        <v>2984.4</v>
      </c>
      <c r="AH8679" s="16"/>
      <c r="AI8679" t="s">
        <v>1375</v>
      </c>
    </row>
    <row r="8680" spans="1:35" x14ac:dyDescent="0.25">
      <c r="A8680" t="s">
        <v>18261</v>
      </c>
      <c r="B8680" s="1">
        <v>88</v>
      </c>
      <c r="C8680" t="s">
        <v>828</v>
      </c>
      <c r="D8680">
        <v>17355699</v>
      </c>
      <c r="E8680" t="s">
        <v>18257</v>
      </c>
      <c r="F8680" t="s">
        <v>1363</v>
      </c>
      <c r="G8680" t="s">
        <v>1391</v>
      </c>
      <c r="H8680" s="3" t="s">
        <v>2183</v>
      </c>
      <c r="I8680">
        <v>2022</v>
      </c>
      <c r="J8680" s="15" t="s">
        <v>3610</v>
      </c>
      <c r="K8680">
        <v>2022</v>
      </c>
      <c r="L8680" t="s">
        <v>1367</v>
      </c>
      <c r="M8680" t="s">
        <v>18258</v>
      </c>
      <c r="N8680" t="s">
        <v>18259</v>
      </c>
      <c r="O8680" t="s">
        <v>1370</v>
      </c>
      <c r="P8680" t="s">
        <v>4266</v>
      </c>
      <c r="Q8680">
        <f t="shared" si="149"/>
        <v>3316</v>
      </c>
      <c r="R8680" t="s">
        <v>1871</v>
      </c>
      <c r="S8680" t="s">
        <v>1872</v>
      </c>
      <c r="T8680" t="s">
        <v>18262</v>
      </c>
      <c r="U8680" s="75">
        <v>3316</v>
      </c>
      <c r="V8680">
        <v>1.1100000000000001</v>
      </c>
      <c r="W8680">
        <v>3680.76</v>
      </c>
      <c r="AH8680" s="16"/>
      <c r="AI8680" t="s">
        <v>1375</v>
      </c>
    </row>
    <row r="8681" spans="1:35" x14ac:dyDescent="0.25">
      <c r="A8681" t="s">
        <v>18263</v>
      </c>
      <c r="B8681" s="1">
        <v>88</v>
      </c>
      <c r="C8681" t="s">
        <v>828</v>
      </c>
      <c r="D8681">
        <v>17080428</v>
      </c>
      <c r="E8681" t="s">
        <v>18264</v>
      </c>
      <c r="F8681" t="s">
        <v>1363</v>
      </c>
      <c r="G8681" t="s">
        <v>1391</v>
      </c>
      <c r="H8681" s="3" t="s">
        <v>4149</v>
      </c>
      <c r="I8681">
        <v>2022</v>
      </c>
      <c r="J8681" s="15" t="s">
        <v>5055</v>
      </c>
      <c r="K8681">
        <v>2022</v>
      </c>
      <c r="L8681" t="s">
        <v>1367</v>
      </c>
      <c r="M8681" t="s">
        <v>18258</v>
      </c>
      <c r="N8681" t="s">
        <v>18259</v>
      </c>
      <c r="O8681" t="s">
        <v>1370</v>
      </c>
      <c r="P8681" t="s">
        <v>4266</v>
      </c>
      <c r="Q8681">
        <f t="shared" si="149"/>
        <v>5150</v>
      </c>
      <c r="R8681" t="s">
        <v>4086</v>
      </c>
      <c r="S8681" t="s">
        <v>4087</v>
      </c>
      <c r="T8681" t="s">
        <v>18260</v>
      </c>
      <c r="U8681" s="75">
        <v>5150</v>
      </c>
      <c r="V8681">
        <v>0.9</v>
      </c>
      <c r="W8681">
        <v>4635</v>
      </c>
      <c r="AH8681" s="16"/>
      <c r="AI8681" t="s">
        <v>1375</v>
      </c>
    </row>
    <row r="8682" spans="1:35" x14ac:dyDescent="0.25">
      <c r="A8682" t="s">
        <v>18265</v>
      </c>
      <c r="B8682" s="1">
        <v>88</v>
      </c>
      <c r="C8682" t="s">
        <v>828</v>
      </c>
      <c r="D8682">
        <v>17080428</v>
      </c>
      <c r="E8682" t="s">
        <v>18264</v>
      </c>
      <c r="F8682" t="s">
        <v>1363</v>
      </c>
      <c r="G8682" t="s">
        <v>1391</v>
      </c>
      <c r="H8682" s="3" t="s">
        <v>4149</v>
      </c>
      <c r="I8682">
        <v>2022</v>
      </c>
      <c r="J8682" s="15" t="s">
        <v>5055</v>
      </c>
      <c r="K8682">
        <v>2022</v>
      </c>
      <c r="L8682" t="s">
        <v>1367</v>
      </c>
      <c r="M8682" t="s">
        <v>18258</v>
      </c>
      <c r="N8682" t="s">
        <v>18259</v>
      </c>
      <c r="O8682" t="s">
        <v>1370</v>
      </c>
      <c r="P8682" t="s">
        <v>4266</v>
      </c>
      <c r="Q8682">
        <f t="shared" si="149"/>
        <v>5150</v>
      </c>
      <c r="R8682" t="s">
        <v>1871</v>
      </c>
      <c r="S8682" t="s">
        <v>1872</v>
      </c>
      <c r="T8682" t="s">
        <v>18266</v>
      </c>
      <c r="U8682" s="75">
        <v>5150</v>
      </c>
      <c r="V8682">
        <v>1.1100000000000001</v>
      </c>
      <c r="W8682">
        <v>5716.5</v>
      </c>
      <c r="AH8682" s="16"/>
      <c r="AI8682" t="s">
        <v>1375</v>
      </c>
    </row>
    <row r="8683" spans="1:35" x14ac:dyDescent="0.25">
      <c r="A8683" t="s">
        <v>18267</v>
      </c>
      <c r="B8683" s="1">
        <v>88</v>
      </c>
      <c r="C8683" t="s">
        <v>828</v>
      </c>
      <c r="D8683">
        <v>17348412</v>
      </c>
      <c r="E8683" t="s">
        <v>18268</v>
      </c>
      <c r="F8683" t="s">
        <v>1363</v>
      </c>
      <c r="G8683" t="s">
        <v>1391</v>
      </c>
      <c r="H8683" s="3" t="s">
        <v>18269</v>
      </c>
      <c r="I8683">
        <v>2022</v>
      </c>
      <c r="J8683" s="15" t="s">
        <v>3609</v>
      </c>
      <c r="K8683">
        <v>2022</v>
      </c>
      <c r="L8683" t="s">
        <v>1367</v>
      </c>
      <c r="M8683" t="s">
        <v>18258</v>
      </c>
      <c r="N8683" t="s">
        <v>18259</v>
      </c>
      <c r="O8683" t="s">
        <v>1370</v>
      </c>
      <c r="P8683" t="s">
        <v>4266</v>
      </c>
      <c r="Q8683">
        <f t="shared" si="149"/>
        <v>6000</v>
      </c>
      <c r="R8683" t="s">
        <v>4086</v>
      </c>
      <c r="S8683" t="s">
        <v>4087</v>
      </c>
      <c r="T8683" t="s">
        <v>18270</v>
      </c>
      <c r="U8683" s="75">
        <v>6000</v>
      </c>
      <c r="V8683">
        <v>0.9</v>
      </c>
      <c r="W8683">
        <v>5400</v>
      </c>
      <c r="AH8683" s="16"/>
      <c r="AI8683" t="s">
        <v>1375</v>
      </c>
    </row>
    <row r="8684" spans="1:35" x14ac:dyDescent="0.25">
      <c r="A8684" t="s">
        <v>18271</v>
      </c>
      <c r="B8684" s="1">
        <v>88</v>
      </c>
      <c r="C8684" t="s">
        <v>828</v>
      </c>
      <c r="D8684">
        <v>17348412</v>
      </c>
      <c r="E8684" t="s">
        <v>18268</v>
      </c>
      <c r="F8684" t="s">
        <v>1363</v>
      </c>
      <c r="G8684" t="s">
        <v>1391</v>
      </c>
      <c r="H8684" s="3" t="s">
        <v>18269</v>
      </c>
      <c r="I8684">
        <v>2022</v>
      </c>
      <c r="J8684" s="15" t="s">
        <v>3609</v>
      </c>
      <c r="K8684">
        <v>2022</v>
      </c>
      <c r="L8684" t="s">
        <v>1367</v>
      </c>
      <c r="M8684" t="s">
        <v>18258</v>
      </c>
      <c r="N8684" t="s">
        <v>18259</v>
      </c>
      <c r="O8684" t="s">
        <v>1370</v>
      </c>
      <c r="P8684" t="s">
        <v>4266</v>
      </c>
      <c r="Q8684">
        <f t="shared" si="149"/>
        <v>6000</v>
      </c>
      <c r="R8684" t="s">
        <v>1871</v>
      </c>
      <c r="S8684" t="s">
        <v>1872</v>
      </c>
      <c r="T8684" t="s">
        <v>18272</v>
      </c>
      <c r="U8684" s="75">
        <v>6000</v>
      </c>
      <c r="V8684">
        <v>1.1100000000000001</v>
      </c>
      <c r="W8684">
        <v>6660</v>
      </c>
      <c r="AH8684" s="16"/>
      <c r="AI8684" t="s">
        <v>1375</v>
      </c>
    </row>
    <row r="8685" spans="1:35" x14ac:dyDescent="0.25">
      <c r="A8685" t="s">
        <v>18273</v>
      </c>
      <c r="B8685" s="1">
        <v>88</v>
      </c>
      <c r="C8685" t="s">
        <v>828</v>
      </c>
      <c r="D8685">
        <v>17348412</v>
      </c>
      <c r="E8685" t="s">
        <v>18268</v>
      </c>
      <c r="F8685" t="s">
        <v>1363</v>
      </c>
      <c r="G8685" t="s">
        <v>1391</v>
      </c>
      <c r="H8685" s="3" t="s">
        <v>18269</v>
      </c>
      <c r="I8685">
        <v>2022</v>
      </c>
      <c r="J8685" s="15" t="s">
        <v>3609</v>
      </c>
      <c r="K8685">
        <v>2022</v>
      </c>
      <c r="L8685" t="s">
        <v>1367</v>
      </c>
      <c r="M8685" t="s">
        <v>18258</v>
      </c>
      <c r="N8685" t="s">
        <v>18259</v>
      </c>
      <c r="O8685" t="s">
        <v>1370</v>
      </c>
      <c r="P8685" t="s">
        <v>4266</v>
      </c>
      <c r="Q8685">
        <f t="shared" si="149"/>
        <v>6000</v>
      </c>
      <c r="R8685" t="s">
        <v>18143</v>
      </c>
      <c r="S8685" t="s">
        <v>18144</v>
      </c>
      <c r="T8685" t="s">
        <v>18274</v>
      </c>
      <c r="U8685" s="75">
        <v>6000</v>
      </c>
      <c r="V8685">
        <v>3</v>
      </c>
      <c r="W8685">
        <v>18000</v>
      </c>
      <c r="AH8685" s="16"/>
      <c r="AI8685" t="s">
        <v>1375</v>
      </c>
    </row>
    <row r="8686" spans="1:35" x14ac:dyDescent="0.25">
      <c r="A8686" t="s">
        <v>18275</v>
      </c>
      <c r="B8686" s="1">
        <v>88</v>
      </c>
      <c r="C8686" t="s">
        <v>828</v>
      </c>
      <c r="D8686">
        <v>16468481</v>
      </c>
      <c r="E8686" t="s">
        <v>18276</v>
      </c>
      <c r="F8686" t="s">
        <v>1363</v>
      </c>
      <c r="G8686" t="s">
        <v>1391</v>
      </c>
      <c r="H8686" s="3" t="s">
        <v>1431</v>
      </c>
      <c r="I8686">
        <v>2022</v>
      </c>
      <c r="J8686" s="15" t="s">
        <v>4939</v>
      </c>
      <c r="K8686">
        <v>2022</v>
      </c>
      <c r="L8686" t="s">
        <v>1367</v>
      </c>
      <c r="M8686" t="s">
        <v>18258</v>
      </c>
      <c r="N8686" t="s">
        <v>18259</v>
      </c>
      <c r="O8686" t="s">
        <v>1370</v>
      </c>
      <c r="P8686" t="s">
        <v>4266</v>
      </c>
      <c r="Q8686">
        <f t="shared" si="149"/>
        <v>7000</v>
      </c>
      <c r="R8686" t="s">
        <v>18143</v>
      </c>
      <c r="S8686" t="s">
        <v>18144</v>
      </c>
      <c r="T8686" t="s">
        <v>18277</v>
      </c>
      <c r="U8686" s="75">
        <v>7000</v>
      </c>
      <c r="V8686">
        <v>2</v>
      </c>
      <c r="W8686">
        <v>14000</v>
      </c>
      <c r="AH8686" s="16"/>
      <c r="AI8686" t="s">
        <v>1375</v>
      </c>
    </row>
    <row r="8687" spans="1:35" x14ac:dyDescent="0.25">
      <c r="A8687" t="s">
        <v>18278</v>
      </c>
      <c r="B8687" s="1">
        <v>88</v>
      </c>
      <c r="C8687" t="s">
        <v>828</v>
      </c>
      <c r="D8687">
        <v>17397537</v>
      </c>
      <c r="E8687" t="s">
        <v>18279</v>
      </c>
      <c r="F8687" t="s">
        <v>1363</v>
      </c>
      <c r="G8687" t="s">
        <v>1391</v>
      </c>
      <c r="H8687" s="3" t="s">
        <v>3610</v>
      </c>
      <c r="I8687">
        <v>2022</v>
      </c>
      <c r="J8687" s="15" t="s">
        <v>3612</v>
      </c>
      <c r="K8687">
        <v>2022</v>
      </c>
      <c r="L8687" t="s">
        <v>1367</v>
      </c>
      <c r="M8687" t="s">
        <v>18258</v>
      </c>
      <c r="N8687" t="s">
        <v>18259</v>
      </c>
      <c r="O8687" t="s">
        <v>1370</v>
      </c>
      <c r="P8687" t="s">
        <v>4266</v>
      </c>
      <c r="Q8687">
        <f t="shared" si="149"/>
        <v>20400</v>
      </c>
      <c r="R8687" t="s">
        <v>4086</v>
      </c>
      <c r="S8687" t="s">
        <v>4087</v>
      </c>
      <c r="T8687" t="s">
        <v>18260</v>
      </c>
      <c r="U8687" s="75">
        <v>20400</v>
      </c>
      <c r="V8687">
        <v>0.9</v>
      </c>
      <c r="W8687">
        <v>18360</v>
      </c>
      <c r="AH8687" s="16"/>
      <c r="AI8687" t="s">
        <v>1375</v>
      </c>
    </row>
    <row r="8688" spans="1:35" x14ac:dyDescent="0.25">
      <c r="A8688" t="s">
        <v>18280</v>
      </c>
      <c r="B8688" s="1">
        <v>88</v>
      </c>
      <c r="C8688" t="s">
        <v>828</v>
      </c>
      <c r="D8688">
        <v>17397537</v>
      </c>
      <c r="E8688" t="s">
        <v>18279</v>
      </c>
      <c r="F8688" t="s">
        <v>1363</v>
      </c>
      <c r="G8688" t="s">
        <v>1391</v>
      </c>
      <c r="H8688" s="3" t="s">
        <v>3610</v>
      </c>
      <c r="I8688">
        <v>2022</v>
      </c>
      <c r="J8688" s="15" t="s">
        <v>3612</v>
      </c>
      <c r="K8688">
        <v>2022</v>
      </c>
      <c r="L8688" t="s">
        <v>1367</v>
      </c>
      <c r="M8688" t="s">
        <v>18258</v>
      </c>
      <c r="N8688" t="s">
        <v>18259</v>
      </c>
      <c r="O8688" t="s">
        <v>1370</v>
      </c>
      <c r="P8688" t="s">
        <v>4266</v>
      </c>
      <c r="Q8688">
        <f t="shared" si="149"/>
        <v>20400</v>
      </c>
      <c r="R8688" t="s">
        <v>1871</v>
      </c>
      <c r="S8688" t="s">
        <v>1872</v>
      </c>
      <c r="T8688" t="s">
        <v>18262</v>
      </c>
      <c r="U8688" s="75">
        <v>20400</v>
      </c>
      <c r="V8688">
        <v>1.1100000000000001</v>
      </c>
      <c r="W8688">
        <v>22644</v>
      </c>
      <c r="AH8688" s="16"/>
      <c r="AI8688" t="s">
        <v>1375</v>
      </c>
    </row>
    <row r="8689" spans="1:35" x14ac:dyDescent="0.25">
      <c r="A8689" t="s">
        <v>18281</v>
      </c>
      <c r="B8689" s="1">
        <v>88</v>
      </c>
      <c r="C8689" t="s">
        <v>828</v>
      </c>
      <c r="D8689">
        <v>17506638</v>
      </c>
      <c r="E8689" t="s">
        <v>18282</v>
      </c>
      <c r="F8689" t="s">
        <v>1363</v>
      </c>
      <c r="G8689" t="s">
        <v>1391</v>
      </c>
      <c r="H8689" s="3" t="s">
        <v>11136</v>
      </c>
      <c r="I8689">
        <v>2022</v>
      </c>
      <c r="J8689" s="15" t="s">
        <v>3274</v>
      </c>
      <c r="K8689">
        <v>2022</v>
      </c>
      <c r="L8689" t="s">
        <v>1367</v>
      </c>
      <c r="M8689" t="s">
        <v>18258</v>
      </c>
      <c r="N8689" t="s">
        <v>18259</v>
      </c>
      <c r="O8689" t="s">
        <v>1370</v>
      </c>
      <c r="P8689" t="s">
        <v>4266</v>
      </c>
      <c r="Q8689">
        <f t="shared" si="149"/>
        <v>420</v>
      </c>
      <c r="R8689" t="s">
        <v>1871</v>
      </c>
      <c r="S8689" t="s">
        <v>1872</v>
      </c>
      <c r="T8689" t="s">
        <v>18262</v>
      </c>
      <c r="U8689" s="75">
        <v>420</v>
      </c>
      <c r="V8689">
        <v>1.1100000000000001</v>
      </c>
      <c r="W8689">
        <v>466.2</v>
      </c>
      <c r="AH8689" s="16"/>
      <c r="AI8689" t="s">
        <v>1375</v>
      </c>
    </row>
    <row r="8690" spans="1:35" x14ac:dyDescent="0.25">
      <c r="A8690" t="s">
        <v>18283</v>
      </c>
      <c r="B8690" s="1">
        <v>88</v>
      </c>
      <c r="C8690" t="s">
        <v>828</v>
      </c>
      <c r="D8690">
        <v>17530172</v>
      </c>
      <c r="E8690" t="s">
        <v>18284</v>
      </c>
      <c r="F8690" t="s">
        <v>1363</v>
      </c>
      <c r="G8690" t="s">
        <v>1391</v>
      </c>
      <c r="H8690" s="3" t="s">
        <v>3274</v>
      </c>
      <c r="I8690">
        <v>2022</v>
      </c>
      <c r="J8690" s="15" t="s">
        <v>4170</v>
      </c>
      <c r="K8690">
        <v>2022</v>
      </c>
      <c r="L8690" t="s">
        <v>1367</v>
      </c>
      <c r="M8690" t="s">
        <v>18258</v>
      </c>
      <c r="N8690" t="s">
        <v>18259</v>
      </c>
      <c r="O8690" t="s">
        <v>1370</v>
      </c>
      <c r="P8690" t="s">
        <v>4266</v>
      </c>
      <c r="Q8690">
        <f t="shared" si="149"/>
        <v>500</v>
      </c>
      <c r="R8690" t="s">
        <v>4086</v>
      </c>
      <c r="S8690" t="s">
        <v>4087</v>
      </c>
      <c r="T8690" t="s">
        <v>18270</v>
      </c>
      <c r="U8690" s="75">
        <v>500</v>
      </c>
      <c r="V8690">
        <v>0.9</v>
      </c>
      <c r="W8690">
        <v>450</v>
      </c>
      <c r="AH8690" s="16"/>
      <c r="AI8690" t="s">
        <v>1375</v>
      </c>
    </row>
    <row r="8691" spans="1:35" x14ac:dyDescent="0.25">
      <c r="A8691" t="s">
        <v>18285</v>
      </c>
      <c r="B8691" s="1">
        <v>88</v>
      </c>
      <c r="C8691" t="s">
        <v>828</v>
      </c>
      <c r="D8691">
        <v>17530172</v>
      </c>
      <c r="E8691" t="s">
        <v>18284</v>
      </c>
      <c r="F8691" t="s">
        <v>1363</v>
      </c>
      <c r="G8691" t="s">
        <v>1391</v>
      </c>
      <c r="H8691" s="3" t="s">
        <v>3274</v>
      </c>
      <c r="I8691">
        <v>2022</v>
      </c>
      <c r="J8691" s="15" t="s">
        <v>4170</v>
      </c>
      <c r="K8691">
        <v>2022</v>
      </c>
      <c r="L8691" t="s">
        <v>1367</v>
      </c>
      <c r="M8691" t="s">
        <v>18258</v>
      </c>
      <c r="N8691" t="s">
        <v>18259</v>
      </c>
      <c r="O8691" t="s">
        <v>1370</v>
      </c>
      <c r="P8691" t="s">
        <v>4266</v>
      </c>
      <c r="Q8691">
        <f t="shared" si="149"/>
        <v>500</v>
      </c>
      <c r="R8691" t="s">
        <v>1871</v>
      </c>
      <c r="S8691" t="s">
        <v>1872</v>
      </c>
      <c r="T8691" t="s">
        <v>18286</v>
      </c>
      <c r="U8691" s="75">
        <v>500</v>
      </c>
      <c r="V8691">
        <v>1.1100000000000001</v>
      </c>
      <c r="W8691">
        <v>555</v>
      </c>
      <c r="AH8691" s="16"/>
      <c r="AI8691" t="s">
        <v>1375</v>
      </c>
    </row>
    <row r="8692" spans="1:35" x14ac:dyDescent="0.25">
      <c r="A8692" t="s">
        <v>18287</v>
      </c>
      <c r="B8692" s="1">
        <v>88</v>
      </c>
      <c r="C8692" t="s">
        <v>828</v>
      </c>
      <c r="D8692">
        <v>17530172</v>
      </c>
      <c r="E8692" t="s">
        <v>18284</v>
      </c>
      <c r="F8692" t="s">
        <v>1363</v>
      </c>
      <c r="G8692" t="s">
        <v>1391</v>
      </c>
      <c r="H8692" s="3" t="s">
        <v>3274</v>
      </c>
      <c r="I8692">
        <v>2022</v>
      </c>
      <c r="J8692" s="15" t="s">
        <v>4170</v>
      </c>
      <c r="K8692">
        <v>2022</v>
      </c>
      <c r="L8692" t="s">
        <v>1367</v>
      </c>
      <c r="M8692" t="s">
        <v>18258</v>
      </c>
      <c r="N8692" t="s">
        <v>18259</v>
      </c>
      <c r="O8692" t="s">
        <v>1370</v>
      </c>
      <c r="P8692" t="s">
        <v>4266</v>
      </c>
      <c r="Q8692">
        <f t="shared" si="149"/>
        <v>500</v>
      </c>
      <c r="R8692" t="s">
        <v>9259</v>
      </c>
      <c r="S8692" t="s">
        <v>9260</v>
      </c>
      <c r="T8692" t="s">
        <v>18288</v>
      </c>
      <c r="U8692" s="75">
        <v>500</v>
      </c>
      <c r="V8692">
        <v>1.56</v>
      </c>
      <c r="W8692">
        <v>780</v>
      </c>
      <c r="AH8692" s="16"/>
      <c r="AI8692" t="s">
        <v>1375</v>
      </c>
    </row>
    <row r="8693" spans="1:35" x14ac:dyDescent="0.25">
      <c r="A8693" t="s">
        <v>18289</v>
      </c>
      <c r="B8693" s="1">
        <v>88</v>
      </c>
      <c r="C8693" t="s">
        <v>828</v>
      </c>
      <c r="D8693">
        <v>17549949</v>
      </c>
      <c r="E8693" t="s">
        <v>18276</v>
      </c>
      <c r="F8693" t="s">
        <v>1363</v>
      </c>
      <c r="G8693" t="s">
        <v>1391</v>
      </c>
      <c r="H8693" s="3" t="s">
        <v>3275</v>
      </c>
      <c r="I8693">
        <v>2022</v>
      </c>
      <c r="J8693" s="15" t="s">
        <v>5298</v>
      </c>
      <c r="K8693">
        <v>2022</v>
      </c>
      <c r="L8693" t="s">
        <v>1367</v>
      </c>
      <c r="M8693" t="s">
        <v>18258</v>
      </c>
      <c r="N8693" t="s">
        <v>18259</v>
      </c>
      <c r="O8693" t="s">
        <v>1370</v>
      </c>
      <c r="P8693" t="s">
        <v>4266</v>
      </c>
      <c r="Q8693">
        <f t="shared" si="149"/>
        <v>120</v>
      </c>
      <c r="R8693" t="s">
        <v>4086</v>
      </c>
      <c r="S8693" t="s">
        <v>4087</v>
      </c>
      <c r="T8693" t="s">
        <v>18270</v>
      </c>
      <c r="U8693" s="75">
        <v>120</v>
      </c>
      <c r="V8693">
        <v>0.9</v>
      </c>
      <c r="W8693">
        <v>108</v>
      </c>
      <c r="AH8693" s="16"/>
      <c r="AI8693" t="s">
        <v>1375</v>
      </c>
    </row>
    <row r="8694" spans="1:35" x14ac:dyDescent="0.25">
      <c r="A8694" t="s">
        <v>18290</v>
      </c>
      <c r="B8694" s="1">
        <v>88</v>
      </c>
      <c r="C8694" t="s">
        <v>828</v>
      </c>
      <c r="D8694">
        <v>17549949</v>
      </c>
      <c r="E8694" t="s">
        <v>18276</v>
      </c>
      <c r="F8694" t="s">
        <v>1363</v>
      </c>
      <c r="G8694" t="s">
        <v>1391</v>
      </c>
      <c r="H8694" s="3" t="s">
        <v>3275</v>
      </c>
      <c r="I8694">
        <v>2022</v>
      </c>
      <c r="J8694" s="15" t="s">
        <v>5298</v>
      </c>
      <c r="K8694">
        <v>2022</v>
      </c>
      <c r="L8694" t="s">
        <v>1367</v>
      </c>
      <c r="M8694" t="s">
        <v>18258</v>
      </c>
      <c r="N8694" t="s">
        <v>18259</v>
      </c>
      <c r="O8694" t="s">
        <v>1370</v>
      </c>
      <c r="P8694" t="s">
        <v>4266</v>
      </c>
      <c r="Q8694">
        <f t="shared" si="149"/>
        <v>120</v>
      </c>
      <c r="R8694" t="s">
        <v>1871</v>
      </c>
      <c r="S8694" t="s">
        <v>1872</v>
      </c>
      <c r="T8694" t="s">
        <v>18291</v>
      </c>
      <c r="U8694" s="75">
        <v>120</v>
      </c>
      <c r="V8694">
        <v>1.1100000000000001</v>
      </c>
      <c r="W8694">
        <v>133.19999999999999</v>
      </c>
      <c r="AH8694" s="16"/>
      <c r="AI8694" t="s">
        <v>1375</v>
      </c>
    </row>
    <row r="8695" spans="1:35" x14ac:dyDescent="0.25">
      <c r="A8695" t="s">
        <v>18292</v>
      </c>
      <c r="B8695" s="1">
        <v>88</v>
      </c>
      <c r="C8695" t="s">
        <v>828</v>
      </c>
      <c r="D8695">
        <v>17549949</v>
      </c>
      <c r="E8695" t="s">
        <v>18276</v>
      </c>
      <c r="F8695" t="s">
        <v>1363</v>
      </c>
      <c r="G8695" t="s">
        <v>1391</v>
      </c>
      <c r="H8695" s="3" t="s">
        <v>3275</v>
      </c>
      <c r="I8695">
        <v>2022</v>
      </c>
      <c r="J8695" s="15" t="s">
        <v>5298</v>
      </c>
      <c r="K8695">
        <v>2022</v>
      </c>
      <c r="L8695" t="s">
        <v>1367</v>
      </c>
      <c r="M8695" t="s">
        <v>18258</v>
      </c>
      <c r="N8695" t="s">
        <v>18259</v>
      </c>
      <c r="O8695" t="s">
        <v>1370</v>
      </c>
      <c r="P8695" t="s">
        <v>4266</v>
      </c>
      <c r="Q8695">
        <f t="shared" si="149"/>
        <v>120</v>
      </c>
      <c r="R8695" t="s">
        <v>9259</v>
      </c>
      <c r="S8695" t="s">
        <v>9260</v>
      </c>
      <c r="T8695" t="s">
        <v>18288</v>
      </c>
      <c r="U8695" s="75">
        <v>120</v>
      </c>
      <c r="V8695">
        <v>1.56</v>
      </c>
      <c r="W8695">
        <v>187.2</v>
      </c>
      <c r="AH8695" s="16"/>
      <c r="AI8695" t="s">
        <v>1375</v>
      </c>
    </row>
    <row r="8696" spans="1:35" x14ac:dyDescent="0.25">
      <c r="A8696" t="s">
        <v>18293</v>
      </c>
      <c r="B8696" s="1">
        <v>88</v>
      </c>
      <c r="C8696" t="s">
        <v>828</v>
      </c>
      <c r="D8696">
        <v>17549949</v>
      </c>
      <c r="E8696" t="s">
        <v>18276</v>
      </c>
      <c r="F8696" t="s">
        <v>1363</v>
      </c>
      <c r="G8696" t="s">
        <v>1391</v>
      </c>
      <c r="H8696" s="3" t="s">
        <v>3275</v>
      </c>
      <c r="I8696">
        <v>2022</v>
      </c>
      <c r="J8696" s="15" t="s">
        <v>5298</v>
      </c>
      <c r="K8696">
        <v>2022</v>
      </c>
      <c r="L8696" t="s">
        <v>1367</v>
      </c>
      <c r="M8696" t="s">
        <v>18258</v>
      </c>
      <c r="N8696" t="s">
        <v>18259</v>
      </c>
      <c r="O8696" t="s">
        <v>1370</v>
      </c>
      <c r="P8696" t="s">
        <v>4266</v>
      </c>
      <c r="Q8696">
        <f t="shared" si="149"/>
        <v>120</v>
      </c>
      <c r="R8696" t="s">
        <v>18143</v>
      </c>
      <c r="S8696" t="s">
        <v>18144</v>
      </c>
      <c r="T8696" t="s">
        <v>18294</v>
      </c>
      <c r="U8696" s="75">
        <v>120</v>
      </c>
      <c r="V8696">
        <v>5</v>
      </c>
      <c r="W8696">
        <v>600</v>
      </c>
      <c r="AH8696" s="16"/>
      <c r="AI8696" t="s">
        <v>1375</v>
      </c>
    </row>
    <row r="8697" spans="1:35" x14ac:dyDescent="0.25">
      <c r="A8697" t="s">
        <v>18295</v>
      </c>
      <c r="B8697" s="1">
        <v>88</v>
      </c>
      <c r="C8697" t="s">
        <v>828</v>
      </c>
      <c r="D8697">
        <v>17496942</v>
      </c>
      <c r="E8697" t="s">
        <v>18296</v>
      </c>
      <c r="F8697" t="s">
        <v>1363</v>
      </c>
      <c r="G8697" t="s">
        <v>1391</v>
      </c>
      <c r="H8697" s="3" t="s">
        <v>2230</v>
      </c>
      <c r="I8697">
        <v>2022</v>
      </c>
      <c r="J8697" s="15" t="s">
        <v>11136</v>
      </c>
      <c r="K8697">
        <v>2022</v>
      </c>
      <c r="L8697" t="s">
        <v>1367</v>
      </c>
      <c r="M8697" t="s">
        <v>18258</v>
      </c>
      <c r="N8697" t="s">
        <v>18259</v>
      </c>
      <c r="O8697" t="s">
        <v>1370</v>
      </c>
      <c r="P8697" t="s">
        <v>4266</v>
      </c>
      <c r="Q8697">
        <f t="shared" si="149"/>
        <v>450</v>
      </c>
      <c r="R8697" t="s">
        <v>4086</v>
      </c>
      <c r="S8697" t="s">
        <v>4087</v>
      </c>
      <c r="T8697" t="s">
        <v>18260</v>
      </c>
      <c r="U8697" s="75">
        <v>450</v>
      </c>
      <c r="V8697">
        <v>0.9</v>
      </c>
      <c r="W8697">
        <v>405</v>
      </c>
      <c r="AH8697" s="16"/>
      <c r="AI8697" t="s">
        <v>1375</v>
      </c>
    </row>
    <row r="8698" spans="1:35" x14ac:dyDescent="0.25">
      <c r="A8698" t="s">
        <v>18297</v>
      </c>
      <c r="B8698" s="1">
        <v>88</v>
      </c>
      <c r="C8698" t="s">
        <v>828</v>
      </c>
      <c r="D8698">
        <v>17496942</v>
      </c>
      <c r="E8698" t="s">
        <v>18296</v>
      </c>
      <c r="F8698" t="s">
        <v>1363</v>
      </c>
      <c r="G8698" t="s">
        <v>1391</v>
      </c>
      <c r="H8698" s="3" t="s">
        <v>2230</v>
      </c>
      <c r="I8698">
        <v>2022</v>
      </c>
      <c r="J8698" s="15" t="s">
        <v>11136</v>
      </c>
      <c r="K8698">
        <v>2022</v>
      </c>
      <c r="L8698" t="s">
        <v>1367</v>
      </c>
      <c r="M8698" t="s">
        <v>18258</v>
      </c>
      <c r="N8698" t="s">
        <v>18259</v>
      </c>
      <c r="O8698" t="s">
        <v>1370</v>
      </c>
      <c r="P8698" t="s">
        <v>4266</v>
      </c>
      <c r="Q8698">
        <f t="shared" si="149"/>
        <v>450</v>
      </c>
      <c r="R8698" t="s">
        <v>1871</v>
      </c>
      <c r="S8698" t="s">
        <v>1872</v>
      </c>
      <c r="T8698" t="s">
        <v>18272</v>
      </c>
      <c r="U8698" s="75">
        <v>450</v>
      </c>
      <c r="V8698">
        <v>1.1100000000000001</v>
      </c>
      <c r="W8698">
        <v>499.5</v>
      </c>
      <c r="AH8698" s="16"/>
      <c r="AI8698" t="s">
        <v>1375</v>
      </c>
    </row>
    <row r="8699" spans="1:35" x14ac:dyDescent="0.25">
      <c r="A8699" t="s">
        <v>18298</v>
      </c>
      <c r="B8699" s="1">
        <v>88</v>
      </c>
      <c r="C8699" t="s">
        <v>828</v>
      </c>
      <c r="D8699">
        <v>17496942</v>
      </c>
      <c r="E8699" t="s">
        <v>18296</v>
      </c>
      <c r="F8699" t="s">
        <v>1363</v>
      </c>
      <c r="G8699" t="s">
        <v>1391</v>
      </c>
      <c r="H8699" s="3" t="s">
        <v>2230</v>
      </c>
      <c r="I8699">
        <v>2022</v>
      </c>
      <c r="J8699" s="15" t="s">
        <v>11136</v>
      </c>
      <c r="K8699">
        <v>2022</v>
      </c>
      <c r="L8699" t="s">
        <v>1367</v>
      </c>
      <c r="M8699" t="s">
        <v>18258</v>
      </c>
      <c r="N8699" t="s">
        <v>18259</v>
      </c>
      <c r="O8699" t="s">
        <v>1370</v>
      </c>
      <c r="P8699" t="s">
        <v>4266</v>
      </c>
      <c r="Q8699">
        <f t="shared" si="149"/>
        <v>450</v>
      </c>
      <c r="R8699" t="s">
        <v>18143</v>
      </c>
      <c r="S8699" t="s">
        <v>18144</v>
      </c>
      <c r="T8699" t="s">
        <v>18299</v>
      </c>
      <c r="U8699" s="75">
        <v>450</v>
      </c>
      <c r="V8699">
        <v>3</v>
      </c>
      <c r="W8699">
        <v>1350</v>
      </c>
      <c r="AH8699" s="16"/>
      <c r="AI8699" t="s">
        <v>1375</v>
      </c>
    </row>
    <row r="8700" spans="1:35" x14ac:dyDescent="0.25">
      <c r="A8700" t="s">
        <v>18300</v>
      </c>
      <c r="B8700" s="1">
        <v>88</v>
      </c>
      <c r="C8700" t="s">
        <v>828</v>
      </c>
      <c r="D8700">
        <v>17547148</v>
      </c>
      <c r="E8700" t="s">
        <v>18301</v>
      </c>
      <c r="F8700" t="s">
        <v>1363</v>
      </c>
      <c r="G8700" t="s">
        <v>1391</v>
      </c>
      <c r="H8700" s="3" t="s">
        <v>3275</v>
      </c>
      <c r="I8700">
        <v>2022</v>
      </c>
      <c r="J8700" s="15" t="s">
        <v>5298</v>
      </c>
      <c r="K8700">
        <v>2022</v>
      </c>
      <c r="L8700" t="s">
        <v>1367</v>
      </c>
      <c r="M8700" t="s">
        <v>18258</v>
      </c>
      <c r="N8700" t="s">
        <v>18259</v>
      </c>
      <c r="O8700" t="s">
        <v>1370</v>
      </c>
      <c r="P8700" t="s">
        <v>4266</v>
      </c>
      <c r="Q8700">
        <f t="shared" si="149"/>
        <v>12000</v>
      </c>
      <c r="R8700" t="s">
        <v>1871</v>
      </c>
      <c r="S8700" t="s">
        <v>1872</v>
      </c>
      <c r="T8700" t="s">
        <v>18272</v>
      </c>
      <c r="U8700" s="75">
        <v>12000</v>
      </c>
      <c r="V8700">
        <v>1.1100000000000001</v>
      </c>
      <c r="W8700">
        <v>13320</v>
      </c>
      <c r="AH8700" s="16"/>
      <c r="AI8700" t="s">
        <v>1375</v>
      </c>
    </row>
    <row r="8701" spans="1:35" x14ac:dyDescent="0.25">
      <c r="A8701" t="s">
        <v>18302</v>
      </c>
      <c r="B8701" s="1">
        <v>88</v>
      </c>
      <c r="C8701" t="s">
        <v>828</v>
      </c>
      <c r="D8701">
        <v>17547148</v>
      </c>
      <c r="E8701" t="s">
        <v>18301</v>
      </c>
      <c r="F8701" t="s">
        <v>1363</v>
      </c>
      <c r="G8701" t="s">
        <v>1391</v>
      </c>
      <c r="H8701" s="3" t="s">
        <v>3275</v>
      </c>
      <c r="I8701">
        <v>2022</v>
      </c>
      <c r="J8701" s="15" t="s">
        <v>5298</v>
      </c>
      <c r="K8701">
        <v>2022</v>
      </c>
      <c r="L8701" t="s">
        <v>1367</v>
      </c>
      <c r="M8701" t="s">
        <v>18258</v>
      </c>
      <c r="N8701" t="s">
        <v>18259</v>
      </c>
      <c r="O8701" t="s">
        <v>1370</v>
      </c>
      <c r="P8701" t="s">
        <v>4266</v>
      </c>
      <c r="Q8701">
        <f t="shared" si="149"/>
        <v>12000</v>
      </c>
      <c r="R8701" t="s">
        <v>9259</v>
      </c>
      <c r="S8701" t="s">
        <v>9260</v>
      </c>
      <c r="T8701" t="s">
        <v>18288</v>
      </c>
      <c r="U8701" s="75">
        <v>12000</v>
      </c>
      <c r="V8701">
        <v>1.56</v>
      </c>
      <c r="W8701">
        <v>18720</v>
      </c>
      <c r="AH8701" s="16"/>
      <c r="AI8701" t="s">
        <v>1375</v>
      </c>
    </row>
    <row r="8702" spans="1:35" x14ac:dyDescent="0.25">
      <c r="A8702" t="s">
        <v>18303</v>
      </c>
      <c r="B8702" s="1">
        <v>88</v>
      </c>
      <c r="C8702" t="s">
        <v>828</v>
      </c>
      <c r="D8702">
        <v>17547148</v>
      </c>
      <c r="E8702" t="s">
        <v>18301</v>
      </c>
      <c r="F8702" t="s">
        <v>1363</v>
      </c>
      <c r="G8702" t="s">
        <v>1391</v>
      </c>
      <c r="H8702" s="3" t="s">
        <v>3275</v>
      </c>
      <c r="I8702">
        <v>2022</v>
      </c>
      <c r="J8702" s="15" t="s">
        <v>5298</v>
      </c>
      <c r="K8702">
        <v>2022</v>
      </c>
      <c r="L8702" t="s">
        <v>1367</v>
      </c>
      <c r="M8702" t="s">
        <v>18258</v>
      </c>
      <c r="N8702" t="s">
        <v>18259</v>
      </c>
      <c r="O8702" t="s">
        <v>1370</v>
      </c>
      <c r="P8702" t="s">
        <v>4266</v>
      </c>
      <c r="Q8702">
        <f t="shared" si="149"/>
        <v>12000</v>
      </c>
      <c r="R8702" t="s">
        <v>18143</v>
      </c>
      <c r="S8702" t="s">
        <v>18144</v>
      </c>
      <c r="T8702" t="s">
        <v>18294</v>
      </c>
      <c r="U8702" s="75">
        <v>12000</v>
      </c>
      <c r="V8702">
        <v>3</v>
      </c>
      <c r="W8702">
        <v>36000</v>
      </c>
      <c r="AH8702" s="16"/>
      <c r="AI8702" t="s">
        <v>1375</v>
      </c>
    </row>
    <row r="8703" spans="1:35" x14ac:dyDescent="0.25">
      <c r="A8703" t="s">
        <v>18304</v>
      </c>
      <c r="B8703" s="1">
        <v>88</v>
      </c>
      <c r="C8703" t="s">
        <v>828</v>
      </c>
      <c r="D8703">
        <v>17717620</v>
      </c>
      <c r="E8703" t="s">
        <v>18305</v>
      </c>
      <c r="F8703" t="s">
        <v>1363</v>
      </c>
      <c r="G8703" t="s">
        <v>1391</v>
      </c>
      <c r="H8703" s="3" t="s">
        <v>1791</v>
      </c>
      <c r="I8703">
        <v>2022</v>
      </c>
      <c r="J8703" s="15" t="s">
        <v>1788</v>
      </c>
      <c r="K8703">
        <v>2022</v>
      </c>
      <c r="L8703" t="s">
        <v>1367</v>
      </c>
      <c r="M8703" t="s">
        <v>18258</v>
      </c>
      <c r="N8703" t="s">
        <v>18259</v>
      </c>
      <c r="O8703" t="s">
        <v>1370</v>
      </c>
      <c r="P8703" t="s">
        <v>4266</v>
      </c>
      <c r="Q8703">
        <f t="shared" si="149"/>
        <v>8000</v>
      </c>
      <c r="R8703" t="s">
        <v>4086</v>
      </c>
      <c r="S8703" t="s">
        <v>4087</v>
      </c>
      <c r="T8703" t="s">
        <v>18270</v>
      </c>
      <c r="U8703" s="75">
        <v>8000</v>
      </c>
      <c r="V8703">
        <v>0.9</v>
      </c>
      <c r="W8703">
        <v>7200</v>
      </c>
      <c r="AH8703" s="16"/>
      <c r="AI8703" t="s">
        <v>1375</v>
      </c>
    </row>
    <row r="8704" spans="1:35" x14ac:dyDescent="0.25">
      <c r="A8704" t="s">
        <v>18306</v>
      </c>
      <c r="B8704" s="1">
        <v>88</v>
      </c>
      <c r="C8704" t="s">
        <v>828</v>
      </c>
      <c r="D8704">
        <v>17717620</v>
      </c>
      <c r="E8704" t="s">
        <v>18305</v>
      </c>
      <c r="F8704" t="s">
        <v>1363</v>
      </c>
      <c r="G8704" t="s">
        <v>1391</v>
      </c>
      <c r="H8704" s="3" t="s">
        <v>1791</v>
      </c>
      <c r="I8704">
        <v>2022</v>
      </c>
      <c r="J8704" s="15" t="s">
        <v>1788</v>
      </c>
      <c r="K8704">
        <v>2022</v>
      </c>
      <c r="L8704" t="s">
        <v>1367</v>
      </c>
      <c r="M8704" t="s">
        <v>18258</v>
      </c>
      <c r="N8704" t="s">
        <v>18259</v>
      </c>
      <c r="O8704" t="s">
        <v>1370</v>
      </c>
      <c r="P8704" t="s">
        <v>4266</v>
      </c>
      <c r="Q8704">
        <f t="shared" si="149"/>
        <v>8000</v>
      </c>
      <c r="R8704" t="s">
        <v>1871</v>
      </c>
      <c r="S8704" t="s">
        <v>1872</v>
      </c>
      <c r="T8704" t="s">
        <v>18272</v>
      </c>
      <c r="U8704" s="75">
        <v>8000</v>
      </c>
      <c r="V8704">
        <v>1.1100000000000001</v>
      </c>
      <c r="W8704">
        <v>8880</v>
      </c>
      <c r="AH8704" s="16"/>
      <c r="AI8704" t="s">
        <v>1375</v>
      </c>
    </row>
    <row r="8705" spans="1:35" x14ac:dyDescent="0.25">
      <c r="A8705" t="s">
        <v>18307</v>
      </c>
      <c r="B8705" s="1">
        <v>88</v>
      </c>
      <c r="C8705" t="s">
        <v>828</v>
      </c>
      <c r="D8705">
        <v>17717620</v>
      </c>
      <c r="E8705" t="s">
        <v>18305</v>
      </c>
      <c r="F8705" t="s">
        <v>1363</v>
      </c>
      <c r="G8705" t="s">
        <v>1391</v>
      </c>
      <c r="H8705" s="3" t="s">
        <v>1791</v>
      </c>
      <c r="I8705">
        <v>2022</v>
      </c>
      <c r="J8705" s="15" t="s">
        <v>1788</v>
      </c>
      <c r="K8705">
        <v>2022</v>
      </c>
      <c r="L8705" t="s">
        <v>1367</v>
      </c>
      <c r="M8705" t="s">
        <v>18258</v>
      </c>
      <c r="N8705" t="s">
        <v>18259</v>
      </c>
      <c r="O8705" t="s">
        <v>1370</v>
      </c>
      <c r="P8705" t="s">
        <v>4266</v>
      </c>
      <c r="Q8705">
        <f t="shared" si="149"/>
        <v>8000</v>
      </c>
      <c r="R8705" t="s">
        <v>9259</v>
      </c>
      <c r="S8705" t="s">
        <v>9260</v>
      </c>
      <c r="T8705" t="s">
        <v>18288</v>
      </c>
      <c r="U8705" s="75">
        <v>8000</v>
      </c>
      <c r="V8705">
        <v>1.56</v>
      </c>
      <c r="W8705">
        <v>12480</v>
      </c>
      <c r="AH8705" s="16"/>
      <c r="AI8705" t="s">
        <v>1375</v>
      </c>
    </row>
    <row r="8706" spans="1:35" x14ac:dyDescent="0.25">
      <c r="A8706" t="s">
        <v>18308</v>
      </c>
      <c r="B8706" s="1">
        <v>88</v>
      </c>
      <c r="C8706" t="s">
        <v>828</v>
      </c>
      <c r="D8706">
        <v>17717620</v>
      </c>
      <c r="E8706" t="s">
        <v>18305</v>
      </c>
      <c r="F8706" t="s">
        <v>1363</v>
      </c>
      <c r="G8706" t="s">
        <v>1391</v>
      </c>
      <c r="H8706" s="3" t="s">
        <v>1791</v>
      </c>
      <c r="I8706">
        <v>2022</v>
      </c>
      <c r="J8706" s="15" t="s">
        <v>1788</v>
      </c>
      <c r="K8706">
        <v>2022</v>
      </c>
      <c r="L8706" t="s">
        <v>1367</v>
      </c>
      <c r="M8706" t="s">
        <v>18258</v>
      </c>
      <c r="N8706" t="s">
        <v>18259</v>
      </c>
      <c r="O8706" t="s">
        <v>1370</v>
      </c>
      <c r="P8706" t="s">
        <v>4266</v>
      </c>
      <c r="Q8706">
        <f t="shared" ref="Q8706:Q8769" si="150">U8706</f>
        <v>8000</v>
      </c>
      <c r="R8706" t="s">
        <v>18143</v>
      </c>
      <c r="S8706" t="s">
        <v>18144</v>
      </c>
      <c r="T8706" t="s">
        <v>18274</v>
      </c>
      <c r="U8706" s="75">
        <v>8000</v>
      </c>
      <c r="V8706">
        <v>3</v>
      </c>
      <c r="W8706">
        <v>24000</v>
      </c>
      <c r="AH8706" s="16"/>
      <c r="AI8706" t="s">
        <v>1375</v>
      </c>
    </row>
    <row r="8707" spans="1:35" x14ac:dyDescent="0.25">
      <c r="A8707" t="s">
        <v>18309</v>
      </c>
      <c r="B8707" s="1">
        <v>88</v>
      </c>
      <c r="C8707" t="s">
        <v>828</v>
      </c>
      <c r="D8707">
        <v>17610494</v>
      </c>
      <c r="E8707" t="s">
        <v>18310</v>
      </c>
      <c r="F8707" t="s">
        <v>1363</v>
      </c>
      <c r="G8707" t="s">
        <v>1391</v>
      </c>
      <c r="H8707" s="3" t="s">
        <v>1854</v>
      </c>
      <c r="I8707">
        <v>2022</v>
      </c>
      <c r="J8707" s="15" t="s">
        <v>4186</v>
      </c>
      <c r="K8707">
        <v>2022</v>
      </c>
      <c r="L8707" t="s">
        <v>1367</v>
      </c>
      <c r="M8707" t="s">
        <v>18258</v>
      </c>
      <c r="N8707" t="s">
        <v>18259</v>
      </c>
      <c r="O8707" t="s">
        <v>1370</v>
      </c>
      <c r="P8707" t="s">
        <v>4266</v>
      </c>
      <c r="Q8707">
        <f t="shared" si="150"/>
        <v>33730</v>
      </c>
      <c r="R8707" t="s">
        <v>4086</v>
      </c>
      <c r="S8707" t="s">
        <v>4087</v>
      </c>
      <c r="T8707" t="s">
        <v>18270</v>
      </c>
      <c r="U8707" s="75">
        <v>33730</v>
      </c>
      <c r="V8707">
        <v>0.9</v>
      </c>
      <c r="W8707">
        <v>30357</v>
      </c>
      <c r="AH8707" s="16"/>
      <c r="AI8707" t="s">
        <v>1375</v>
      </c>
    </row>
    <row r="8708" spans="1:35" x14ac:dyDescent="0.25">
      <c r="A8708" t="s">
        <v>18311</v>
      </c>
      <c r="B8708" s="1">
        <v>88</v>
      </c>
      <c r="C8708" t="s">
        <v>828</v>
      </c>
      <c r="D8708">
        <v>17610494</v>
      </c>
      <c r="E8708" t="s">
        <v>18310</v>
      </c>
      <c r="F8708" t="s">
        <v>1363</v>
      </c>
      <c r="G8708" t="s">
        <v>1391</v>
      </c>
      <c r="H8708" s="3" t="s">
        <v>1854</v>
      </c>
      <c r="I8708">
        <v>2022</v>
      </c>
      <c r="J8708" s="15" t="s">
        <v>4186</v>
      </c>
      <c r="K8708">
        <v>2022</v>
      </c>
      <c r="L8708" t="s">
        <v>1367</v>
      </c>
      <c r="M8708" t="s">
        <v>18258</v>
      </c>
      <c r="N8708" t="s">
        <v>18259</v>
      </c>
      <c r="O8708" t="s">
        <v>1370</v>
      </c>
      <c r="P8708" t="s">
        <v>4266</v>
      </c>
      <c r="Q8708">
        <f t="shared" si="150"/>
        <v>33730</v>
      </c>
      <c r="R8708" t="s">
        <v>1871</v>
      </c>
      <c r="S8708" t="s">
        <v>1872</v>
      </c>
      <c r="T8708" t="s">
        <v>18312</v>
      </c>
      <c r="U8708" s="75">
        <v>33730</v>
      </c>
      <c r="V8708">
        <v>1.1100000000000001</v>
      </c>
      <c r="W8708">
        <v>37440.300000000003</v>
      </c>
      <c r="AH8708" s="16"/>
      <c r="AI8708" t="s">
        <v>1375</v>
      </c>
    </row>
    <row r="8709" spans="1:35" x14ac:dyDescent="0.25">
      <c r="A8709" t="s">
        <v>18313</v>
      </c>
      <c r="B8709" s="1">
        <v>88</v>
      </c>
      <c r="C8709" t="s">
        <v>828</v>
      </c>
      <c r="D8709">
        <v>17751918</v>
      </c>
      <c r="E8709" t="s">
        <v>18314</v>
      </c>
      <c r="F8709" t="s">
        <v>1363</v>
      </c>
      <c r="G8709" t="s">
        <v>1391</v>
      </c>
      <c r="H8709" s="3" t="s">
        <v>2250</v>
      </c>
      <c r="I8709">
        <v>2022</v>
      </c>
      <c r="J8709" s="15" t="s">
        <v>1789</v>
      </c>
      <c r="K8709">
        <v>2022</v>
      </c>
      <c r="L8709" t="s">
        <v>1367</v>
      </c>
      <c r="M8709" t="s">
        <v>18258</v>
      </c>
      <c r="N8709" t="s">
        <v>18259</v>
      </c>
      <c r="O8709" t="s">
        <v>1370</v>
      </c>
      <c r="P8709" t="s">
        <v>4266</v>
      </c>
      <c r="Q8709">
        <f t="shared" si="150"/>
        <v>2000</v>
      </c>
      <c r="R8709" t="s">
        <v>4086</v>
      </c>
      <c r="S8709" t="s">
        <v>4087</v>
      </c>
      <c r="T8709" t="s">
        <v>18260</v>
      </c>
      <c r="U8709" s="75">
        <v>2000</v>
      </c>
      <c r="V8709">
        <v>0.9</v>
      </c>
      <c r="W8709">
        <v>1800</v>
      </c>
      <c r="AH8709" s="16"/>
      <c r="AI8709" t="s">
        <v>1375</v>
      </c>
    </row>
    <row r="8710" spans="1:35" x14ac:dyDescent="0.25">
      <c r="A8710" t="s">
        <v>18315</v>
      </c>
      <c r="B8710" s="1">
        <v>88</v>
      </c>
      <c r="C8710" t="s">
        <v>828</v>
      </c>
      <c r="D8710">
        <v>17610494</v>
      </c>
      <c r="E8710" t="s">
        <v>18310</v>
      </c>
      <c r="F8710" t="s">
        <v>1363</v>
      </c>
      <c r="G8710" t="s">
        <v>1391</v>
      </c>
      <c r="H8710" s="3" t="s">
        <v>1854</v>
      </c>
      <c r="I8710">
        <v>2022</v>
      </c>
      <c r="J8710" s="15" t="s">
        <v>4186</v>
      </c>
      <c r="K8710">
        <v>2022</v>
      </c>
      <c r="L8710" t="s">
        <v>1367</v>
      </c>
      <c r="M8710" t="s">
        <v>18258</v>
      </c>
      <c r="N8710" t="s">
        <v>18259</v>
      </c>
      <c r="O8710" t="s">
        <v>1370</v>
      </c>
      <c r="P8710" t="s">
        <v>4266</v>
      </c>
      <c r="Q8710">
        <f t="shared" si="150"/>
        <v>33730</v>
      </c>
      <c r="R8710" t="s">
        <v>9259</v>
      </c>
      <c r="S8710" t="s">
        <v>9260</v>
      </c>
      <c r="T8710" t="s">
        <v>18288</v>
      </c>
      <c r="U8710" s="75">
        <v>33730</v>
      </c>
      <c r="V8710">
        <v>1.56</v>
      </c>
      <c r="W8710">
        <v>52618.8</v>
      </c>
      <c r="AH8710" s="16"/>
      <c r="AI8710" t="s">
        <v>1375</v>
      </c>
    </row>
    <row r="8711" spans="1:35" x14ac:dyDescent="0.25">
      <c r="A8711" t="s">
        <v>18316</v>
      </c>
      <c r="B8711" s="1">
        <v>88</v>
      </c>
      <c r="C8711" t="s">
        <v>828</v>
      </c>
      <c r="D8711">
        <v>17751918</v>
      </c>
      <c r="E8711" t="s">
        <v>18314</v>
      </c>
      <c r="F8711" t="s">
        <v>1363</v>
      </c>
      <c r="G8711" t="s">
        <v>1391</v>
      </c>
      <c r="H8711" s="3" t="s">
        <v>2250</v>
      </c>
      <c r="I8711">
        <v>2022</v>
      </c>
      <c r="J8711" s="15" t="s">
        <v>1789</v>
      </c>
      <c r="K8711">
        <v>2022</v>
      </c>
      <c r="L8711" t="s">
        <v>1367</v>
      </c>
      <c r="M8711" t="s">
        <v>18258</v>
      </c>
      <c r="N8711" t="s">
        <v>18259</v>
      </c>
      <c r="O8711" t="s">
        <v>1370</v>
      </c>
      <c r="P8711" t="s">
        <v>4266</v>
      </c>
      <c r="Q8711">
        <f t="shared" si="150"/>
        <v>2000</v>
      </c>
      <c r="R8711" t="s">
        <v>1871</v>
      </c>
      <c r="S8711" t="s">
        <v>1872</v>
      </c>
      <c r="T8711" t="s">
        <v>18272</v>
      </c>
      <c r="U8711" s="75">
        <v>2000</v>
      </c>
      <c r="V8711">
        <v>1.1100000000000001</v>
      </c>
      <c r="W8711">
        <v>2220</v>
      </c>
      <c r="AH8711" s="16"/>
      <c r="AI8711" t="s">
        <v>1375</v>
      </c>
    </row>
    <row r="8712" spans="1:35" x14ac:dyDescent="0.25">
      <c r="A8712" t="s">
        <v>18317</v>
      </c>
      <c r="B8712" s="1">
        <v>88</v>
      </c>
      <c r="C8712" t="s">
        <v>828</v>
      </c>
      <c r="D8712">
        <v>17751918</v>
      </c>
      <c r="E8712" t="s">
        <v>18314</v>
      </c>
      <c r="F8712" t="s">
        <v>1363</v>
      </c>
      <c r="G8712" t="s">
        <v>1391</v>
      </c>
      <c r="H8712" s="3" t="s">
        <v>2250</v>
      </c>
      <c r="I8712">
        <v>2022</v>
      </c>
      <c r="J8712" s="15" t="s">
        <v>1789</v>
      </c>
      <c r="K8712">
        <v>2022</v>
      </c>
      <c r="L8712" t="s">
        <v>1367</v>
      </c>
      <c r="M8712" t="s">
        <v>18258</v>
      </c>
      <c r="N8712" t="s">
        <v>18259</v>
      </c>
      <c r="O8712" t="s">
        <v>1370</v>
      </c>
      <c r="P8712" t="s">
        <v>4266</v>
      </c>
      <c r="Q8712">
        <f t="shared" si="150"/>
        <v>2000</v>
      </c>
      <c r="R8712" t="s">
        <v>9259</v>
      </c>
      <c r="S8712" t="s">
        <v>9260</v>
      </c>
      <c r="T8712" t="s">
        <v>18288</v>
      </c>
      <c r="U8712" s="75">
        <v>2000</v>
      </c>
      <c r="V8712">
        <v>1.56</v>
      </c>
      <c r="W8712">
        <v>3120</v>
      </c>
      <c r="AH8712" s="16"/>
      <c r="AI8712" t="s">
        <v>1375</v>
      </c>
    </row>
    <row r="8713" spans="1:35" x14ac:dyDescent="0.25">
      <c r="A8713" t="s">
        <v>18318</v>
      </c>
      <c r="B8713" s="1">
        <v>88</v>
      </c>
      <c r="C8713" t="s">
        <v>828</v>
      </c>
      <c r="D8713">
        <v>17751918</v>
      </c>
      <c r="E8713" t="s">
        <v>18314</v>
      </c>
      <c r="F8713" t="s">
        <v>1363</v>
      </c>
      <c r="G8713" t="s">
        <v>1391</v>
      </c>
      <c r="H8713" s="3" t="s">
        <v>2250</v>
      </c>
      <c r="I8713">
        <v>2022</v>
      </c>
      <c r="J8713" s="15" t="s">
        <v>1789</v>
      </c>
      <c r="K8713">
        <v>2022</v>
      </c>
      <c r="L8713" t="s">
        <v>1367</v>
      </c>
      <c r="M8713" t="s">
        <v>18258</v>
      </c>
      <c r="N8713" t="s">
        <v>18259</v>
      </c>
      <c r="O8713" t="s">
        <v>1370</v>
      </c>
      <c r="P8713" t="s">
        <v>4266</v>
      </c>
      <c r="Q8713">
        <f t="shared" si="150"/>
        <v>2000</v>
      </c>
      <c r="R8713" t="s">
        <v>18143</v>
      </c>
      <c r="S8713" t="s">
        <v>18144</v>
      </c>
      <c r="T8713" t="s">
        <v>18274</v>
      </c>
      <c r="U8713" s="75">
        <v>2000</v>
      </c>
      <c r="V8713">
        <v>3</v>
      </c>
      <c r="W8713">
        <v>6000</v>
      </c>
      <c r="AH8713" s="16"/>
      <c r="AI8713" t="s">
        <v>1375</v>
      </c>
    </row>
    <row r="8714" spans="1:35" x14ac:dyDescent="0.25">
      <c r="A8714" t="s">
        <v>18319</v>
      </c>
      <c r="B8714" s="1">
        <v>88</v>
      </c>
      <c r="C8714" t="s">
        <v>828</v>
      </c>
      <c r="D8714">
        <v>17775299</v>
      </c>
      <c r="E8714" t="s">
        <v>18320</v>
      </c>
      <c r="F8714" t="s">
        <v>1363</v>
      </c>
      <c r="G8714" t="s">
        <v>1391</v>
      </c>
      <c r="H8714" s="3" t="s">
        <v>1789</v>
      </c>
      <c r="I8714">
        <v>2022</v>
      </c>
      <c r="J8714" s="15" t="s">
        <v>7330</v>
      </c>
      <c r="K8714">
        <v>2022</v>
      </c>
      <c r="L8714" t="s">
        <v>1367</v>
      </c>
      <c r="M8714" t="s">
        <v>18258</v>
      </c>
      <c r="N8714" t="s">
        <v>18259</v>
      </c>
      <c r="O8714" t="s">
        <v>1370</v>
      </c>
      <c r="P8714" t="s">
        <v>4266</v>
      </c>
      <c r="Q8714">
        <f t="shared" si="150"/>
        <v>1490</v>
      </c>
      <c r="R8714" t="s">
        <v>4086</v>
      </c>
      <c r="S8714" t="s">
        <v>4087</v>
      </c>
      <c r="T8714" t="s">
        <v>18270</v>
      </c>
      <c r="U8714" s="75">
        <v>1490</v>
      </c>
      <c r="V8714">
        <v>0.9</v>
      </c>
      <c r="W8714">
        <v>1341</v>
      </c>
      <c r="AH8714" s="16"/>
      <c r="AI8714" t="s">
        <v>1375</v>
      </c>
    </row>
    <row r="8715" spans="1:35" x14ac:dyDescent="0.25">
      <c r="A8715" t="s">
        <v>18321</v>
      </c>
      <c r="B8715" s="1">
        <v>88</v>
      </c>
      <c r="C8715" t="s">
        <v>828</v>
      </c>
      <c r="D8715">
        <v>17775299</v>
      </c>
      <c r="E8715" t="s">
        <v>18320</v>
      </c>
      <c r="F8715" t="s">
        <v>1363</v>
      </c>
      <c r="G8715" t="s">
        <v>1391</v>
      </c>
      <c r="H8715" s="3" t="s">
        <v>1789</v>
      </c>
      <c r="I8715">
        <v>2022</v>
      </c>
      <c r="J8715" s="15" t="s">
        <v>7330</v>
      </c>
      <c r="K8715">
        <v>2022</v>
      </c>
      <c r="L8715" t="s">
        <v>1367</v>
      </c>
      <c r="M8715" t="s">
        <v>18258</v>
      </c>
      <c r="N8715" t="s">
        <v>18259</v>
      </c>
      <c r="O8715" t="s">
        <v>1370</v>
      </c>
      <c r="P8715" t="s">
        <v>4266</v>
      </c>
      <c r="Q8715">
        <f t="shared" si="150"/>
        <v>1490</v>
      </c>
      <c r="R8715" t="s">
        <v>1871</v>
      </c>
      <c r="S8715" t="s">
        <v>1872</v>
      </c>
      <c r="T8715" t="s">
        <v>18262</v>
      </c>
      <c r="U8715" s="75">
        <v>1490</v>
      </c>
      <c r="V8715">
        <v>1.1100000000000001</v>
      </c>
      <c r="W8715">
        <v>1653.9</v>
      </c>
      <c r="AH8715" s="16"/>
      <c r="AI8715" t="s">
        <v>1375</v>
      </c>
    </row>
    <row r="8716" spans="1:35" x14ac:dyDescent="0.25">
      <c r="A8716" t="s">
        <v>18322</v>
      </c>
      <c r="B8716" s="1">
        <v>88</v>
      </c>
      <c r="C8716" t="s">
        <v>828</v>
      </c>
      <c r="D8716">
        <v>17775299</v>
      </c>
      <c r="E8716" t="s">
        <v>18320</v>
      </c>
      <c r="F8716" t="s">
        <v>1363</v>
      </c>
      <c r="G8716" t="s">
        <v>1391</v>
      </c>
      <c r="H8716" s="3" t="s">
        <v>1789</v>
      </c>
      <c r="I8716">
        <v>2022</v>
      </c>
      <c r="J8716" s="15" t="s">
        <v>7330</v>
      </c>
      <c r="K8716">
        <v>2022</v>
      </c>
      <c r="L8716" t="s">
        <v>1367</v>
      </c>
      <c r="M8716" t="s">
        <v>18258</v>
      </c>
      <c r="N8716" t="s">
        <v>18259</v>
      </c>
      <c r="O8716" t="s">
        <v>1370</v>
      </c>
      <c r="P8716" t="s">
        <v>4266</v>
      </c>
      <c r="Q8716">
        <f t="shared" si="150"/>
        <v>1490</v>
      </c>
      <c r="R8716" t="s">
        <v>9259</v>
      </c>
      <c r="S8716" t="s">
        <v>9260</v>
      </c>
      <c r="T8716" t="s">
        <v>18288</v>
      </c>
      <c r="U8716" s="75">
        <v>1490</v>
      </c>
      <c r="V8716">
        <v>1.56</v>
      </c>
      <c r="W8716">
        <v>2324.4</v>
      </c>
      <c r="AH8716" s="16"/>
      <c r="AI8716" t="s">
        <v>1375</v>
      </c>
    </row>
    <row r="8717" spans="1:35" x14ac:dyDescent="0.25">
      <c r="A8717" t="s">
        <v>18323</v>
      </c>
      <c r="B8717" s="1">
        <v>88</v>
      </c>
      <c r="C8717" t="s">
        <v>828</v>
      </c>
      <c r="D8717">
        <v>17775299</v>
      </c>
      <c r="E8717" t="s">
        <v>18320</v>
      </c>
      <c r="F8717" t="s">
        <v>1363</v>
      </c>
      <c r="G8717" t="s">
        <v>1391</v>
      </c>
      <c r="H8717" s="3" t="s">
        <v>1789</v>
      </c>
      <c r="I8717">
        <v>2022</v>
      </c>
      <c r="J8717" s="15" t="s">
        <v>7330</v>
      </c>
      <c r="K8717">
        <v>2022</v>
      </c>
      <c r="L8717" t="s">
        <v>1367</v>
      </c>
      <c r="M8717" t="s">
        <v>18258</v>
      </c>
      <c r="N8717" t="s">
        <v>18259</v>
      </c>
      <c r="O8717" t="s">
        <v>1370</v>
      </c>
      <c r="P8717" t="s">
        <v>4266</v>
      </c>
      <c r="Q8717">
        <f t="shared" si="150"/>
        <v>1490</v>
      </c>
      <c r="R8717" t="s">
        <v>18143</v>
      </c>
      <c r="S8717" t="s">
        <v>18144</v>
      </c>
      <c r="T8717" t="s">
        <v>18274</v>
      </c>
      <c r="U8717" s="75">
        <v>1490</v>
      </c>
      <c r="V8717">
        <v>3</v>
      </c>
      <c r="W8717">
        <v>4470</v>
      </c>
      <c r="AH8717" s="16"/>
      <c r="AI8717" t="s">
        <v>1375</v>
      </c>
    </row>
    <row r="8718" spans="1:35" x14ac:dyDescent="0.25">
      <c r="A8718" t="s">
        <v>18324</v>
      </c>
      <c r="B8718" s="1">
        <v>88</v>
      </c>
      <c r="C8718" t="s">
        <v>828</v>
      </c>
      <c r="D8718">
        <v>17947286</v>
      </c>
      <c r="E8718" t="s">
        <v>18325</v>
      </c>
      <c r="F8718" t="s">
        <v>1363</v>
      </c>
      <c r="G8718" t="s">
        <v>1391</v>
      </c>
      <c r="H8718" s="3" t="s">
        <v>8652</v>
      </c>
      <c r="I8718">
        <v>2022</v>
      </c>
      <c r="J8718" s="15" t="s">
        <v>7342</v>
      </c>
      <c r="K8718">
        <v>2022</v>
      </c>
      <c r="L8718" t="s">
        <v>1367</v>
      </c>
      <c r="M8718" t="s">
        <v>18258</v>
      </c>
      <c r="N8718" t="s">
        <v>18259</v>
      </c>
      <c r="O8718" t="s">
        <v>1370</v>
      </c>
      <c r="P8718" t="s">
        <v>4266</v>
      </c>
      <c r="Q8718">
        <f t="shared" si="150"/>
        <v>15450</v>
      </c>
      <c r="R8718" t="s">
        <v>4086</v>
      </c>
      <c r="S8718" t="s">
        <v>4087</v>
      </c>
      <c r="T8718" t="s">
        <v>18270</v>
      </c>
      <c r="U8718" s="75">
        <v>15450</v>
      </c>
      <c r="V8718">
        <v>0.9</v>
      </c>
      <c r="W8718">
        <v>13905</v>
      </c>
      <c r="AH8718" s="16"/>
      <c r="AI8718" t="s">
        <v>1375</v>
      </c>
    </row>
    <row r="8719" spans="1:35" x14ac:dyDescent="0.25">
      <c r="A8719" t="s">
        <v>18326</v>
      </c>
      <c r="B8719" s="1">
        <v>88</v>
      </c>
      <c r="C8719" t="s">
        <v>828</v>
      </c>
      <c r="D8719">
        <v>17947286</v>
      </c>
      <c r="E8719" t="s">
        <v>18325</v>
      </c>
      <c r="F8719" t="s">
        <v>1363</v>
      </c>
      <c r="G8719" t="s">
        <v>1391</v>
      </c>
      <c r="H8719" s="3" t="s">
        <v>8652</v>
      </c>
      <c r="I8719">
        <v>2022</v>
      </c>
      <c r="J8719" s="15" t="s">
        <v>7342</v>
      </c>
      <c r="K8719">
        <v>2022</v>
      </c>
      <c r="L8719" t="s">
        <v>1367</v>
      </c>
      <c r="M8719" t="s">
        <v>18258</v>
      </c>
      <c r="N8719" t="s">
        <v>18259</v>
      </c>
      <c r="O8719" t="s">
        <v>1370</v>
      </c>
      <c r="P8719" t="s">
        <v>4266</v>
      </c>
      <c r="Q8719">
        <f t="shared" si="150"/>
        <v>15450</v>
      </c>
      <c r="R8719" t="s">
        <v>1871</v>
      </c>
      <c r="S8719" t="s">
        <v>1872</v>
      </c>
      <c r="T8719" t="s">
        <v>18327</v>
      </c>
      <c r="U8719" s="75">
        <v>15450</v>
      </c>
      <c r="V8719">
        <v>1.1100000000000001</v>
      </c>
      <c r="W8719">
        <v>17149.5</v>
      </c>
      <c r="AH8719" s="16"/>
      <c r="AI8719" t="s">
        <v>1375</v>
      </c>
    </row>
    <row r="8720" spans="1:35" x14ac:dyDescent="0.25">
      <c r="A8720" t="s">
        <v>18328</v>
      </c>
      <c r="B8720" s="1">
        <v>88</v>
      </c>
      <c r="C8720" t="s">
        <v>828</v>
      </c>
      <c r="D8720">
        <v>17947286</v>
      </c>
      <c r="E8720" t="s">
        <v>18325</v>
      </c>
      <c r="F8720" t="s">
        <v>1363</v>
      </c>
      <c r="G8720" t="s">
        <v>1391</v>
      </c>
      <c r="H8720" s="3" t="s">
        <v>8652</v>
      </c>
      <c r="I8720">
        <v>2022</v>
      </c>
      <c r="J8720" s="15" t="s">
        <v>7342</v>
      </c>
      <c r="K8720">
        <v>2022</v>
      </c>
      <c r="L8720" t="s">
        <v>1367</v>
      </c>
      <c r="M8720" t="s">
        <v>18258</v>
      </c>
      <c r="N8720" t="s">
        <v>18259</v>
      </c>
      <c r="O8720" t="s">
        <v>1370</v>
      </c>
      <c r="P8720" t="s">
        <v>4266</v>
      </c>
      <c r="Q8720">
        <f t="shared" si="150"/>
        <v>15450</v>
      </c>
      <c r="R8720" t="s">
        <v>9259</v>
      </c>
      <c r="S8720" t="s">
        <v>9260</v>
      </c>
      <c r="T8720" t="s">
        <v>18288</v>
      </c>
      <c r="U8720" s="75">
        <v>15450</v>
      </c>
      <c r="V8720">
        <v>1.56</v>
      </c>
      <c r="W8720">
        <v>24102</v>
      </c>
      <c r="AH8720" s="16"/>
      <c r="AI8720" t="s">
        <v>1375</v>
      </c>
    </row>
    <row r="8721" spans="1:35" x14ac:dyDescent="0.25">
      <c r="A8721" t="s">
        <v>18329</v>
      </c>
      <c r="B8721" s="1">
        <v>88</v>
      </c>
      <c r="C8721" t="s">
        <v>828</v>
      </c>
      <c r="D8721">
        <v>17947286</v>
      </c>
      <c r="E8721" t="s">
        <v>18325</v>
      </c>
      <c r="F8721" t="s">
        <v>1363</v>
      </c>
      <c r="G8721" t="s">
        <v>1391</v>
      </c>
      <c r="H8721" s="3" t="s">
        <v>8652</v>
      </c>
      <c r="I8721">
        <v>2022</v>
      </c>
      <c r="J8721" s="15" t="s">
        <v>7342</v>
      </c>
      <c r="K8721">
        <v>2022</v>
      </c>
      <c r="L8721" t="s">
        <v>1367</v>
      </c>
      <c r="M8721" t="s">
        <v>18258</v>
      </c>
      <c r="N8721" t="s">
        <v>18259</v>
      </c>
      <c r="O8721" t="s">
        <v>1370</v>
      </c>
      <c r="P8721" t="s">
        <v>4266</v>
      </c>
      <c r="Q8721">
        <f t="shared" si="150"/>
        <v>15450</v>
      </c>
      <c r="R8721" t="s">
        <v>18143</v>
      </c>
      <c r="S8721" t="s">
        <v>18144</v>
      </c>
      <c r="T8721" t="s">
        <v>18274</v>
      </c>
      <c r="U8721" s="75">
        <v>15450</v>
      </c>
      <c r="V8721">
        <v>3</v>
      </c>
      <c r="W8721">
        <v>46350</v>
      </c>
      <c r="AH8721" s="16"/>
      <c r="AI8721" t="s">
        <v>1375</v>
      </c>
    </row>
    <row r="8722" spans="1:35" x14ac:dyDescent="0.25">
      <c r="A8722" t="s">
        <v>18330</v>
      </c>
      <c r="B8722" s="1">
        <v>88</v>
      </c>
      <c r="C8722" t="s">
        <v>828</v>
      </c>
      <c r="D8722">
        <v>17980089</v>
      </c>
      <c r="E8722" t="s">
        <v>18331</v>
      </c>
      <c r="F8722" t="s">
        <v>1363</v>
      </c>
      <c r="G8722" t="s">
        <v>1391</v>
      </c>
      <c r="H8722" s="3" t="s">
        <v>4310</v>
      </c>
      <c r="I8722">
        <v>2022</v>
      </c>
      <c r="J8722" s="15" t="s">
        <v>5345</v>
      </c>
      <c r="K8722">
        <v>2022</v>
      </c>
      <c r="L8722" t="s">
        <v>1367</v>
      </c>
      <c r="M8722" t="s">
        <v>18258</v>
      </c>
      <c r="N8722" t="s">
        <v>18259</v>
      </c>
      <c r="O8722" t="s">
        <v>1370</v>
      </c>
      <c r="P8722" t="s">
        <v>4266</v>
      </c>
      <c r="Q8722">
        <f t="shared" si="150"/>
        <v>2125</v>
      </c>
      <c r="R8722" t="s">
        <v>4086</v>
      </c>
      <c r="S8722" t="s">
        <v>4087</v>
      </c>
      <c r="T8722" t="s">
        <v>18270</v>
      </c>
      <c r="U8722" s="75">
        <v>2125</v>
      </c>
      <c r="V8722">
        <v>0.9</v>
      </c>
      <c r="W8722">
        <v>1912.5</v>
      </c>
      <c r="AH8722" s="16"/>
      <c r="AI8722" t="s">
        <v>1375</v>
      </c>
    </row>
    <row r="8723" spans="1:35" x14ac:dyDescent="0.25">
      <c r="A8723" t="s">
        <v>18332</v>
      </c>
      <c r="B8723" s="1">
        <v>88</v>
      </c>
      <c r="C8723" t="s">
        <v>828</v>
      </c>
      <c r="D8723">
        <v>17980089</v>
      </c>
      <c r="E8723" t="s">
        <v>18331</v>
      </c>
      <c r="F8723" t="s">
        <v>1363</v>
      </c>
      <c r="G8723" t="s">
        <v>1391</v>
      </c>
      <c r="H8723" s="3" t="s">
        <v>4310</v>
      </c>
      <c r="I8723">
        <v>2022</v>
      </c>
      <c r="J8723" s="15" t="s">
        <v>5345</v>
      </c>
      <c r="K8723">
        <v>2022</v>
      </c>
      <c r="L8723" t="s">
        <v>1367</v>
      </c>
      <c r="M8723" t="s">
        <v>18258</v>
      </c>
      <c r="N8723" t="s">
        <v>18259</v>
      </c>
      <c r="O8723" t="s">
        <v>1370</v>
      </c>
      <c r="P8723" t="s">
        <v>4266</v>
      </c>
      <c r="Q8723">
        <f t="shared" si="150"/>
        <v>2125</v>
      </c>
      <c r="R8723" t="s">
        <v>1871</v>
      </c>
      <c r="S8723" t="s">
        <v>1872</v>
      </c>
      <c r="T8723" t="s">
        <v>18262</v>
      </c>
      <c r="U8723" s="75">
        <v>2125</v>
      </c>
      <c r="V8723">
        <v>1.1100000000000001</v>
      </c>
      <c r="W8723">
        <v>2358.75</v>
      </c>
      <c r="AH8723" s="16"/>
      <c r="AI8723" t="s">
        <v>1375</v>
      </c>
    </row>
    <row r="8724" spans="1:35" x14ac:dyDescent="0.25">
      <c r="A8724" t="s">
        <v>18333</v>
      </c>
      <c r="B8724" s="1">
        <v>88</v>
      </c>
      <c r="C8724" t="s">
        <v>828</v>
      </c>
      <c r="D8724">
        <v>17980089</v>
      </c>
      <c r="E8724" t="s">
        <v>18331</v>
      </c>
      <c r="F8724" t="s">
        <v>1363</v>
      </c>
      <c r="G8724" t="s">
        <v>1391</v>
      </c>
      <c r="H8724" s="3" t="s">
        <v>4310</v>
      </c>
      <c r="I8724">
        <v>2022</v>
      </c>
      <c r="J8724" s="15" t="s">
        <v>5345</v>
      </c>
      <c r="K8724">
        <v>2022</v>
      </c>
      <c r="L8724" t="s">
        <v>1367</v>
      </c>
      <c r="M8724" t="s">
        <v>18258</v>
      </c>
      <c r="N8724" t="s">
        <v>18259</v>
      </c>
      <c r="O8724" t="s">
        <v>1370</v>
      </c>
      <c r="P8724" t="s">
        <v>4266</v>
      </c>
      <c r="Q8724">
        <f t="shared" si="150"/>
        <v>2125</v>
      </c>
      <c r="R8724" t="s">
        <v>18143</v>
      </c>
      <c r="S8724" t="s">
        <v>18144</v>
      </c>
      <c r="T8724" t="s">
        <v>18274</v>
      </c>
      <c r="U8724" s="75">
        <v>2125</v>
      </c>
      <c r="V8724">
        <v>1.5</v>
      </c>
      <c r="W8724">
        <v>3187.5</v>
      </c>
      <c r="AH8724" s="16"/>
      <c r="AI8724" t="s">
        <v>1375</v>
      </c>
    </row>
    <row r="8725" spans="1:35" x14ac:dyDescent="0.25">
      <c r="A8725" t="s">
        <v>18334</v>
      </c>
      <c r="B8725" s="1">
        <v>88</v>
      </c>
      <c r="C8725" t="s">
        <v>828</v>
      </c>
      <c r="D8725">
        <v>17980089</v>
      </c>
      <c r="E8725" t="s">
        <v>18331</v>
      </c>
      <c r="F8725" t="s">
        <v>1363</v>
      </c>
      <c r="G8725" t="s">
        <v>1391</v>
      </c>
      <c r="H8725" s="3" t="s">
        <v>4310</v>
      </c>
      <c r="I8725">
        <v>2022</v>
      </c>
      <c r="J8725" s="15" t="s">
        <v>5345</v>
      </c>
      <c r="K8725">
        <v>2022</v>
      </c>
      <c r="L8725" t="s">
        <v>1367</v>
      </c>
      <c r="M8725" t="s">
        <v>18258</v>
      </c>
      <c r="N8725" t="s">
        <v>18259</v>
      </c>
      <c r="O8725" t="s">
        <v>1370</v>
      </c>
      <c r="P8725" t="s">
        <v>4266</v>
      </c>
      <c r="Q8725">
        <f t="shared" si="150"/>
        <v>2125</v>
      </c>
      <c r="R8725" t="s">
        <v>9259</v>
      </c>
      <c r="S8725" t="s">
        <v>9260</v>
      </c>
      <c r="T8725" t="s">
        <v>18288</v>
      </c>
      <c r="U8725" s="75">
        <v>2125</v>
      </c>
      <c r="V8725">
        <v>1.56</v>
      </c>
      <c r="W8725">
        <v>3315</v>
      </c>
      <c r="AH8725" s="16"/>
      <c r="AI8725" t="s">
        <v>1375</v>
      </c>
    </row>
    <row r="8726" spans="1:35" x14ac:dyDescent="0.25">
      <c r="A8726" t="s">
        <v>18335</v>
      </c>
      <c r="B8726" s="1">
        <v>88</v>
      </c>
      <c r="C8726" t="s">
        <v>828</v>
      </c>
      <c r="D8726">
        <v>18073425</v>
      </c>
      <c r="E8726" t="s">
        <v>18336</v>
      </c>
      <c r="F8726" t="s">
        <v>1363</v>
      </c>
      <c r="G8726" t="s">
        <v>1391</v>
      </c>
      <c r="H8726" s="3" t="s">
        <v>2712</v>
      </c>
      <c r="I8726">
        <v>2022</v>
      </c>
      <c r="J8726" s="15" t="s">
        <v>2283</v>
      </c>
      <c r="K8726">
        <v>2022</v>
      </c>
      <c r="L8726" t="s">
        <v>1367</v>
      </c>
      <c r="M8726" t="s">
        <v>18258</v>
      </c>
      <c r="N8726" t="s">
        <v>18259</v>
      </c>
      <c r="O8726" t="s">
        <v>1370</v>
      </c>
      <c r="P8726" t="s">
        <v>4266</v>
      </c>
      <c r="Q8726">
        <f t="shared" si="150"/>
        <v>210</v>
      </c>
      <c r="R8726" t="s">
        <v>4086</v>
      </c>
      <c r="S8726" t="s">
        <v>4087</v>
      </c>
      <c r="T8726" t="s">
        <v>18260</v>
      </c>
      <c r="U8726" s="75">
        <v>210</v>
      </c>
      <c r="V8726">
        <v>0.9</v>
      </c>
      <c r="W8726">
        <v>189</v>
      </c>
      <c r="AH8726" s="16"/>
      <c r="AI8726" t="s">
        <v>1375</v>
      </c>
    </row>
    <row r="8727" spans="1:35" x14ac:dyDescent="0.25">
      <c r="A8727" t="s">
        <v>18337</v>
      </c>
      <c r="B8727" s="1">
        <v>88</v>
      </c>
      <c r="C8727" t="s">
        <v>828</v>
      </c>
      <c r="D8727">
        <v>18073425</v>
      </c>
      <c r="E8727" t="s">
        <v>18336</v>
      </c>
      <c r="F8727" t="s">
        <v>1363</v>
      </c>
      <c r="G8727" t="s">
        <v>1391</v>
      </c>
      <c r="H8727" s="3" t="s">
        <v>2712</v>
      </c>
      <c r="I8727">
        <v>2022</v>
      </c>
      <c r="J8727" s="15" t="s">
        <v>2283</v>
      </c>
      <c r="K8727">
        <v>2022</v>
      </c>
      <c r="L8727" t="s">
        <v>1367</v>
      </c>
      <c r="M8727" t="s">
        <v>18258</v>
      </c>
      <c r="N8727" t="s">
        <v>18259</v>
      </c>
      <c r="O8727" t="s">
        <v>1370</v>
      </c>
      <c r="P8727" t="s">
        <v>4266</v>
      </c>
      <c r="Q8727">
        <f t="shared" si="150"/>
        <v>210</v>
      </c>
      <c r="R8727" t="s">
        <v>1871</v>
      </c>
      <c r="S8727" t="s">
        <v>1872</v>
      </c>
      <c r="T8727" t="s">
        <v>18272</v>
      </c>
      <c r="U8727" s="75">
        <v>210</v>
      </c>
      <c r="V8727">
        <v>1.1100000000000001</v>
      </c>
      <c r="W8727">
        <v>233.1</v>
      </c>
      <c r="AH8727" s="16"/>
      <c r="AI8727" t="s">
        <v>1375</v>
      </c>
    </row>
    <row r="8728" spans="1:35" x14ac:dyDescent="0.25">
      <c r="A8728" t="s">
        <v>18338</v>
      </c>
      <c r="B8728" s="1">
        <v>88</v>
      </c>
      <c r="C8728" t="s">
        <v>828</v>
      </c>
      <c r="D8728">
        <v>18073425</v>
      </c>
      <c r="E8728" t="s">
        <v>18336</v>
      </c>
      <c r="F8728" t="s">
        <v>1363</v>
      </c>
      <c r="G8728" t="s">
        <v>1391</v>
      </c>
      <c r="H8728" s="3" t="s">
        <v>2712</v>
      </c>
      <c r="I8728">
        <v>2022</v>
      </c>
      <c r="J8728" s="15" t="s">
        <v>2283</v>
      </c>
      <c r="K8728">
        <v>2022</v>
      </c>
      <c r="L8728" t="s">
        <v>1367</v>
      </c>
      <c r="M8728" t="s">
        <v>18258</v>
      </c>
      <c r="N8728" t="s">
        <v>18259</v>
      </c>
      <c r="O8728" t="s">
        <v>1370</v>
      </c>
      <c r="P8728" t="s">
        <v>4266</v>
      </c>
      <c r="Q8728">
        <f t="shared" si="150"/>
        <v>210</v>
      </c>
      <c r="R8728" t="s">
        <v>9259</v>
      </c>
      <c r="S8728" t="s">
        <v>9260</v>
      </c>
      <c r="T8728" t="s">
        <v>18288</v>
      </c>
      <c r="U8728" s="75">
        <v>210</v>
      </c>
      <c r="V8728">
        <v>1.56</v>
      </c>
      <c r="W8728">
        <v>327.60000000000002</v>
      </c>
      <c r="AH8728" s="16"/>
      <c r="AI8728" t="s">
        <v>1375</v>
      </c>
    </row>
    <row r="8729" spans="1:35" x14ac:dyDescent="0.25">
      <c r="A8729" t="s">
        <v>18339</v>
      </c>
      <c r="B8729" s="1">
        <v>88</v>
      </c>
      <c r="C8729" t="s">
        <v>828</v>
      </c>
      <c r="D8729">
        <v>18087523</v>
      </c>
      <c r="E8729" t="s">
        <v>18284</v>
      </c>
      <c r="F8729" t="s">
        <v>1363</v>
      </c>
      <c r="G8729" t="s">
        <v>1391</v>
      </c>
      <c r="H8729" s="3" t="s">
        <v>3620</v>
      </c>
      <c r="I8729">
        <v>2022</v>
      </c>
      <c r="J8729" s="15" t="s">
        <v>3278</v>
      </c>
      <c r="K8729">
        <v>2022</v>
      </c>
      <c r="L8729" t="s">
        <v>1367</v>
      </c>
      <c r="M8729" t="s">
        <v>18258</v>
      </c>
      <c r="N8729" t="s">
        <v>18259</v>
      </c>
      <c r="O8729" t="s">
        <v>1370</v>
      </c>
      <c r="P8729" t="s">
        <v>4266</v>
      </c>
      <c r="Q8729">
        <f t="shared" si="150"/>
        <v>81060</v>
      </c>
      <c r="R8729" t="s">
        <v>4086</v>
      </c>
      <c r="S8729" t="s">
        <v>4087</v>
      </c>
      <c r="T8729" t="s">
        <v>18340</v>
      </c>
      <c r="U8729" s="75">
        <v>81060</v>
      </c>
      <c r="V8729">
        <v>0.9</v>
      </c>
      <c r="W8729">
        <v>72954</v>
      </c>
      <c r="AH8729" s="16"/>
      <c r="AI8729" t="s">
        <v>1375</v>
      </c>
    </row>
    <row r="8730" spans="1:35" x14ac:dyDescent="0.25">
      <c r="A8730" t="s">
        <v>18341</v>
      </c>
      <c r="B8730" s="1">
        <v>88</v>
      </c>
      <c r="C8730" t="s">
        <v>828</v>
      </c>
      <c r="D8730">
        <v>18087523</v>
      </c>
      <c r="E8730" t="s">
        <v>18284</v>
      </c>
      <c r="F8730" t="s">
        <v>1363</v>
      </c>
      <c r="G8730" t="s">
        <v>1391</v>
      </c>
      <c r="H8730" s="3" t="s">
        <v>3620</v>
      </c>
      <c r="I8730">
        <v>2022</v>
      </c>
      <c r="J8730" s="15" t="s">
        <v>3278</v>
      </c>
      <c r="K8730">
        <v>2022</v>
      </c>
      <c r="L8730" t="s">
        <v>1367</v>
      </c>
      <c r="M8730" t="s">
        <v>18258</v>
      </c>
      <c r="N8730" t="s">
        <v>18259</v>
      </c>
      <c r="O8730" t="s">
        <v>1370</v>
      </c>
      <c r="P8730" t="s">
        <v>4266</v>
      </c>
      <c r="Q8730">
        <f t="shared" si="150"/>
        <v>81060</v>
      </c>
      <c r="R8730" t="s">
        <v>1871</v>
      </c>
      <c r="S8730" t="s">
        <v>1872</v>
      </c>
      <c r="T8730" t="s">
        <v>18272</v>
      </c>
      <c r="U8730" s="75">
        <v>81060</v>
      </c>
      <c r="V8730">
        <v>1.1100000000000001</v>
      </c>
      <c r="W8730">
        <v>89976.6</v>
      </c>
      <c r="AH8730" s="16"/>
      <c r="AI8730" t="s">
        <v>1375</v>
      </c>
    </row>
    <row r="8731" spans="1:35" x14ac:dyDescent="0.25">
      <c r="A8731" t="s">
        <v>18342</v>
      </c>
      <c r="B8731" s="1">
        <v>88</v>
      </c>
      <c r="C8731" t="s">
        <v>828</v>
      </c>
      <c r="D8731">
        <v>18087523</v>
      </c>
      <c r="E8731" t="s">
        <v>18284</v>
      </c>
      <c r="F8731" t="s">
        <v>1363</v>
      </c>
      <c r="G8731" t="s">
        <v>1391</v>
      </c>
      <c r="H8731" s="3" t="s">
        <v>3620</v>
      </c>
      <c r="I8731">
        <v>2022</v>
      </c>
      <c r="J8731" s="15" t="s">
        <v>3278</v>
      </c>
      <c r="K8731">
        <v>2022</v>
      </c>
      <c r="L8731" t="s">
        <v>1367</v>
      </c>
      <c r="M8731" t="s">
        <v>18258</v>
      </c>
      <c r="N8731" t="s">
        <v>18259</v>
      </c>
      <c r="O8731" t="s">
        <v>1370</v>
      </c>
      <c r="P8731" t="s">
        <v>4266</v>
      </c>
      <c r="Q8731">
        <f t="shared" si="150"/>
        <v>81060</v>
      </c>
      <c r="R8731" t="s">
        <v>18143</v>
      </c>
      <c r="S8731" t="s">
        <v>18144</v>
      </c>
      <c r="T8731" t="s">
        <v>18343</v>
      </c>
      <c r="U8731" s="75">
        <v>81060</v>
      </c>
      <c r="V8731">
        <v>1.5</v>
      </c>
      <c r="W8731">
        <v>121590</v>
      </c>
      <c r="AH8731" s="16"/>
      <c r="AI8731" t="s">
        <v>1375</v>
      </c>
    </row>
    <row r="8732" spans="1:35" x14ac:dyDescent="0.25">
      <c r="A8732" t="s">
        <v>18344</v>
      </c>
      <c r="B8732" s="1">
        <v>88</v>
      </c>
      <c r="C8732" t="s">
        <v>828</v>
      </c>
      <c r="D8732">
        <v>18087523</v>
      </c>
      <c r="E8732" t="s">
        <v>18284</v>
      </c>
      <c r="F8732" t="s">
        <v>1363</v>
      </c>
      <c r="G8732" t="s">
        <v>1391</v>
      </c>
      <c r="H8732" s="3" t="s">
        <v>3620</v>
      </c>
      <c r="I8732">
        <v>2022</v>
      </c>
      <c r="J8732" s="15" t="s">
        <v>3278</v>
      </c>
      <c r="K8732">
        <v>2022</v>
      </c>
      <c r="L8732" t="s">
        <v>1367</v>
      </c>
      <c r="M8732" t="s">
        <v>18258</v>
      </c>
      <c r="N8732" t="s">
        <v>18259</v>
      </c>
      <c r="O8732" t="s">
        <v>1370</v>
      </c>
      <c r="P8732" t="s">
        <v>4266</v>
      </c>
      <c r="Q8732">
        <f t="shared" si="150"/>
        <v>81060</v>
      </c>
      <c r="R8732" t="s">
        <v>9259</v>
      </c>
      <c r="S8732" t="s">
        <v>9260</v>
      </c>
      <c r="T8732" t="s">
        <v>18288</v>
      </c>
      <c r="U8732" s="75">
        <v>81060</v>
      </c>
      <c r="V8732">
        <v>1.56</v>
      </c>
      <c r="W8732">
        <v>126453.6</v>
      </c>
      <c r="AH8732" s="16"/>
      <c r="AI8732" t="s">
        <v>1375</v>
      </c>
    </row>
    <row r="8733" spans="1:35" x14ac:dyDescent="0.25">
      <c r="A8733" t="s">
        <v>18345</v>
      </c>
      <c r="B8733" s="1">
        <v>88</v>
      </c>
      <c r="C8733" t="s">
        <v>828</v>
      </c>
      <c r="D8733">
        <v>18110053</v>
      </c>
      <c r="E8733" t="s">
        <v>18346</v>
      </c>
      <c r="F8733" t="s">
        <v>1363</v>
      </c>
      <c r="G8733" t="s">
        <v>1391</v>
      </c>
      <c r="H8733" s="3" t="s">
        <v>2283</v>
      </c>
      <c r="I8733">
        <v>2022</v>
      </c>
      <c r="J8733" s="15" t="s">
        <v>3279</v>
      </c>
      <c r="K8733">
        <v>2022</v>
      </c>
      <c r="L8733" t="s">
        <v>1367</v>
      </c>
      <c r="M8733" t="s">
        <v>18258</v>
      </c>
      <c r="N8733" t="s">
        <v>18259</v>
      </c>
      <c r="O8733" t="s">
        <v>1370</v>
      </c>
      <c r="P8733" t="s">
        <v>4266</v>
      </c>
      <c r="Q8733">
        <f t="shared" si="150"/>
        <v>750</v>
      </c>
      <c r="R8733" t="s">
        <v>4086</v>
      </c>
      <c r="S8733" t="s">
        <v>4087</v>
      </c>
      <c r="T8733" t="s">
        <v>18260</v>
      </c>
      <c r="U8733" s="75">
        <v>750</v>
      </c>
      <c r="V8733">
        <v>0.9</v>
      </c>
      <c r="W8733">
        <v>675</v>
      </c>
      <c r="AH8733" s="16"/>
      <c r="AI8733" t="s">
        <v>1375</v>
      </c>
    </row>
    <row r="8734" spans="1:35" x14ac:dyDescent="0.25">
      <c r="A8734" t="s">
        <v>18347</v>
      </c>
      <c r="B8734" s="1">
        <v>88</v>
      </c>
      <c r="C8734" t="s">
        <v>828</v>
      </c>
      <c r="D8734">
        <v>18110053</v>
      </c>
      <c r="E8734" t="s">
        <v>18346</v>
      </c>
      <c r="F8734" t="s">
        <v>1363</v>
      </c>
      <c r="G8734" t="s">
        <v>1391</v>
      </c>
      <c r="H8734" s="3" t="s">
        <v>2283</v>
      </c>
      <c r="I8734">
        <v>2022</v>
      </c>
      <c r="J8734" s="15" t="s">
        <v>3279</v>
      </c>
      <c r="K8734">
        <v>2022</v>
      </c>
      <c r="L8734" t="s">
        <v>1367</v>
      </c>
      <c r="M8734" t="s">
        <v>18258</v>
      </c>
      <c r="N8734" t="s">
        <v>18259</v>
      </c>
      <c r="O8734" t="s">
        <v>1370</v>
      </c>
      <c r="P8734" t="s">
        <v>4266</v>
      </c>
      <c r="Q8734">
        <f t="shared" si="150"/>
        <v>750</v>
      </c>
      <c r="R8734" t="s">
        <v>1871</v>
      </c>
      <c r="S8734" t="s">
        <v>1872</v>
      </c>
      <c r="T8734" t="s">
        <v>18348</v>
      </c>
      <c r="U8734" s="75">
        <v>750</v>
      </c>
      <c r="V8734">
        <v>1.1100000000000001</v>
      </c>
      <c r="W8734">
        <v>832.5</v>
      </c>
      <c r="AH8734" s="16"/>
      <c r="AI8734" t="s">
        <v>1375</v>
      </c>
    </row>
    <row r="8735" spans="1:35" x14ac:dyDescent="0.25">
      <c r="A8735" t="s">
        <v>18349</v>
      </c>
      <c r="B8735" s="1">
        <v>88</v>
      </c>
      <c r="C8735" t="s">
        <v>828</v>
      </c>
      <c r="D8735">
        <v>18110053</v>
      </c>
      <c r="E8735" t="s">
        <v>18346</v>
      </c>
      <c r="F8735" t="s">
        <v>1363</v>
      </c>
      <c r="G8735" t="s">
        <v>1391</v>
      </c>
      <c r="H8735" s="3" t="s">
        <v>2283</v>
      </c>
      <c r="I8735">
        <v>2022</v>
      </c>
      <c r="J8735" s="15" t="s">
        <v>3279</v>
      </c>
      <c r="K8735">
        <v>2022</v>
      </c>
      <c r="L8735" t="s">
        <v>1367</v>
      </c>
      <c r="M8735" t="s">
        <v>18258</v>
      </c>
      <c r="N8735" t="s">
        <v>18259</v>
      </c>
      <c r="O8735" t="s">
        <v>1370</v>
      </c>
      <c r="P8735" t="s">
        <v>4266</v>
      </c>
      <c r="Q8735">
        <f t="shared" si="150"/>
        <v>750</v>
      </c>
      <c r="R8735" t="s">
        <v>18143</v>
      </c>
      <c r="S8735" t="s">
        <v>18144</v>
      </c>
      <c r="T8735" t="s">
        <v>18343</v>
      </c>
      <c r="U8735" s="75">
        <v>750</v>
      </c>
      <c r="V8735">
        <v>1.5</v>
      </c>
      <c r="W8735">
        <v>1125</v>
      </c>
      <c r="AH8735" s="16"/>
      <c r="AI8735" t="s">
        <v>1375</v>
      </c>
    </row>
    <row r="8736" spans="1:35" x14ac:dyDescent="0.25">
      <c r="A8736" t="s">
        <v>18350</v>
      </c>
      <c r="B8736" s="1">
        <v>88</v>
      </c>
      <c r="C8736" t="s">
        <v>828</v>
      </c>
      <c r="D8736">
        <v>18110053</v>
      </c>
      <c r="E8736" t="s">
        <v>18346</v>
      </c>
      <c r="F8736" t="s">
        <v>1363</v>
      </c>
      <c r="G8736" t="s">
        <v>1391</v>
      </c>
      <c r="H8736" s="3" t="s">
        <v>2283</v>
      </c>
      <c r="I8736">
        <v>2022</v>
      </c>
      <c r="J8736" s="15" t="s">
        <v>3279</v>
      </c>
      <c r="K8736">
        <v>2022</v>
      </c>
      <c r="L8736" t="s">
        <v>1367</v>
      </c>
      <c r="M8736" t="s">
        <v>18258</v>
      </c>
      <c r="N8736" t="s">
        <v>18259</v>
      </c>
      <c r="O8736" t="s">
        <v>1370</v>
      </c>
      <c r="P8736" t="s">
        <v>4266</v>
      </c>
      <c r="Q8736">
        <f t="shared" si="150"/>
        <v>750</v>
      </c>
      <c r="R8736" t="s">
        <v>9259</v>
      </c>
      <c r="S8736" t="s">
        <v>9260</v>
      </c>
      <c r="T8736" t="s">
        <v>18288</v>
      </c>
      <c r="U8736" s="75">
        <v>750</v>
      </c>
      <c r="V8736">
        <v>1.56</v>
      </c>
      <c r="W8736">
        <v>1170</v>
      </c>
      <c r="AH8736" s="16"/>
      <c r="AI8736" t="s">
        <v>1375</v>
      </c>
    </row>
    <row r="8737" spans="1:35" x14ac:dyDescent="0.25">
      <c r="A8737" t="s">
        <v>18351</v>
      </c>
      <c r="B8737" s="1">
        <v>88</v>
      </c>
      <c r="C8737" t="s">
        <v>828</v>
      </c>
      <c r="D8737">
        <v>18088333</v>
      </c>
      <c r="E8737" t="s">
        <v>18352</v>
      </c>
      <c r="F8737" t="s">
        <v>1363</v>
      </c>
      <c r="G8737" t="s">
        <v>1391</v>
      </c>
      <c r="H8737" s="3" t="s">
        <v>3620</v>
      </c>
      <c r="I8737">
        <v>2022</v>
      </c>
      <c r="J8737" s="15" t="s">
        <v>3278</v>
      </c>
      <c r="K8737">
        <v>2022</v>
      </c>
      <c r="L8737" t="s">
        <v>1367</v>
      </c>
      <c r="M8737" t="s">
        <v>18258</v>
      </c>
      <c r="N8737" t="s">
        <v>18259</v>
      </c>
      <c r="O8737" t="s">
        <v>1370</v>
      </c>
      <c r="P8737" t="s">
        <v>4266</v>
      </c>
      <c r="Q8737">
        <f t="shared" si="150"/>
        <v>28100</v>
      </c>
      <c r="R8737" t="s">
        <v>1871</v>
      </c>
      <c r="S8737" t="s">
        <v>1872</v>
      </c>
      <c r="T8737" t="s">
        <v>18262</v>
      </c>
      <c r="U8737" s="75">
        <v>28100</v>
      </c>
      <c r="V8737">
        <v>1.1100000000000001</v>
      </c>
      <c r="W8737">
        <v>31191</v>
      </c>
      <c r="AH8737" s="16"/>
      <c r="AI8737" t="s">
        <v>1375</v>
      </c>
    </row>
    <row r="8738" spans="1:35" x14ac:dyDescent="0.25">
      <c r="A8738" t="s">
        <v>18353</v>
      </c>
      <c r="B8738" s="1">
        <v>88</v>
      </c>
      <c r="C8738" t="s">
        <v>828</v>
      </c>
      <c r="D8738">
        <v>18088333</v>
      </c>
      <c r="E8738" t="s">
        <v>18352</v>
      </c>
      <c r="F8738" t="s">
        <v>1363</v>
      </c>
      <c r="G8738" t="s">
        <v>1391</v>
      </c>
      <c r="H8738" s="3" t="s">
        <v>3620</v>
      </c>
      <c r="I8738">
        <v>2022</v>
      </c>
      <c r="J8738" s="15" t="s">
        <v>3278</v>
      </c>
      <c r="K8738">
        <v>2022</v>
      </c>
      <c r="L8738" t="s">
        <v>1367</v>
      </c>
      <c r="M8738" t="s">
        <v>18258</v>
      </c>
      <c r="N8738" t="s">
        <v>18259</v>
      </c>
      <c r="O8738" t="s">
        <v>1370</v>
      </c>
      <c r="P8738" t="s">
        <v>4266</v>
      </c>
      <c r="Q8738">
        <f t="shared" si="150"/>
        <v>28100</v>
      </c>
      <c r="R8738" t="s">
        <v>18143</v>
      </c>
      <c r="S8738" t="s">
        <v>18144</v>
      </c>
      <c r="T8738" t="s">
        <v>18274</v>
      </c>
      <c r="U8738" s="75">
        <v>28100</v>
      </c>
      <c r="V8738">
        <v>1.5</v>
      </c>
      <c r="W8738">
        <v>42150</v>
      </c>
      <c r="AH8738" s="16"/>
      <c r="AI8738" t="s">
        <v>1375</v>
      </c>
    </row>
    <row r="8739" spans="1:35" x14ac:dyDescent="0.25">
      <c r="A8739" t="s">
        <v>18354</v>
      </c>
      <c r="B8739" s="1">
        <v>88</v>
      </c>
      <c r="C8739" t="s">
        <v>828</v>
      </c>
      <c r="D8739">
        <v>18088333</v>
      </c>
      <c r="E8739" t="s">
        <v>18352</v>
      </c>
      <c r="F8739" t="s">
        <v>1363</v>
      </c>
      <c r="G8739" t="s">
        <v>1391</v>
      </c>
      <c r="H8739" s="3" t="s">
        <v>3620</v>
      </c>
      <c r="I8739">
        <v>2022</v>
      </c>
      <c r="J8739" s="15" t="s">
        <v>3278</v>
      </c>
      <c r="K8739">
        <v>2022</v>
      </c>
      <c r="L8739" t="s">
        <v>1367</v>
      </c>
      <c r="M8739" t="s">
        <v>18258</v>
      </c>
      <c r="N8739" t="s">
        <v>18259</v>
      </c>
      <c r="O8739" t="s">
        <v>1370</v>
      </c>
      <c r="P8739" t="s">
        <v>4266</v>
      </c>
      <c r="Q8739">
        <f t="shared" si="150"/>
        <v>28100</v>
      </c>
      <c r="R8739" t="s">
        <v>9259</v>
      </c>
      <c r="S8739" t="s">
        <v>9260</v>
      </c>
      <c r="T8739" t="s">
        <v>18288</v>
      </c>
      <c r="U8739" s="75">
        <v>28100</v>
      </c>
      <c r="V8739">
        <v>1.56</v>
      </c>
      <c r="W8739">
        <v>43836</v>
      </c>
      <c r="AH8739" s="16"/>
      <c r="AI8739" t="s">
        <v>1375</v>
      </c>
    </row>
    <row r="8740" spans="1:35" x14ac:dyDescent="0.25">
      <c r="A8740" t="s">
        <v>18355</v>
      </c>
      <c r="B8740" s="1">
        <v>88</v>
      </c>
      <c r="C8740" t="s">
        <v>828</v>
      </c>
      <c r="D8740">
        <v>18248942</v>
      </c>
      <c r="E8740" t="s">
        <v>18356</v>
      </c>
      <c r="F8740" t="s">
        <v>1363</v>
      </c>
      <c r="G8740" t="s">
        <v>1391</v>
      </c>
      <c r="H8740" s="3" t="s">
        <v>1800</v>
      </c>
      <c r="I8740">
        <v>2022</v>
      </c>
      <c r="J8740" s="15" t="s">
        <v>2708</v>
      </c>
      <c r="K8740">
        <v>2022</v>
      </c>
      <c r="L8740" t="s">
        <v>1367</v>
      </c>
      <c r="M8740" t="s">
        <v>18258</v>
      </c>
      <c r="N8740" t="s">
        <v>18259</v>
      </c>
      <c r="O8740" t="s">
        <v>1370</v>
      </c>
      <c r="P8740" t="s">
        <v>4266</v>
      </c>
      <c r="Q8740">
        <f t="shared" si="150"/>
        <v>41790</v>
      </c>
      <c r="R8740" t="s">
        <v>4086</v>
      </c>
      <c r="S8740" t="s">
        <v>4087</v>
      </c>
      <c r="T8740" t="s">
        <v>18270</v>
      </c>
      <c r="U8740" s="75">
        <v>41790</v>
      </c>
      <c r="V8740">
        <v>0.9</v>
      </c>
      <c r="W8740">
        <v>37611</v>
      </c>
      <c r="AH8740" s="16"/>
      <c r="AI8740" t="s">
        <v>1375</v>
      </c>
    </row>
    <row r="8741" spans="1:35" x14ac:dyDescent="0.25">
      <c r="A8741" t="s">
        <v>18357</v>
      </c>
      <c r="B8741" s="1">
        <v>88</v>
      </c>
      <c r="C8741" t="s">
        <v>828</v>
      </c>
      <c r="D8741">
        <v>18248942</v>
      </c>
      <c r="E8741" t="s">
        <v>18356</v>
      </c>
      <c r="F8741" t="s">
        <v>1363</v>
      </c>
      <c r="G8741" t="s">
        <v>1391</v>
      </c>
      <c r="H8741" s="3" t="s">
        <v>1800</v>
      </c>
      <c r="I8741">
        <v>2022</v>
      </c>
      <c r="J8741" s="15" t="s">
        <v>2708</v>
      </c>
      <c r="K8741">
        <v>2022</v>
      </c>
      <c r="L8741" t="s">
        <v>1367</v>
      </c>
      <c r="M8741" t="s">
        <v>18258</v>
      </c>
      <c r="N8741" t="s">
        <v>18259</v>
      </c>
      <c r="O8741" t="s">
        <v>1370</v>
      </c>
      <c r="P8741" t="s">
        <v>4266</v>
      </c>
      <c r="Q8741">
        <f t="shared" si="150"/>
        <v>41790</v>
      </c>
      <c r="R8741" t="s">
        <v>1871</v>
      </c>
      <c r="S8741" t="s">
        <v>1872</v>
      </c>
      <c r="T8741" t="s">
        <v>18262</v>
      </c>
      <c r="U8741" s="75">
        <v>41790</v>
      </c>
      <c r="V8741">
        <v>1.1100000000000001</v>
      </c>
      <c r="W8741">
        <v>46386.9</v>
      </c>
      <c r="AH8741" s="16"/>
      <c r="AI8741" t="s">
        <v>1375</v>
      </c>
    </row>
    <row r="8742" spans="1:35" x14ac:dyDescent="0.25">
      <c r="A8742" t="s">
        <v>18358</v>
      </c>
      <c r="B8742" s="1">
        <v>88</v>
      </c>
      <c r="C8742" t="s">
        <v>828</v>
      </c>
      <c r="D8742">
        <v>18248942</v>
      </c>
      <c r="E8742" t="s">
        <v>18356</v>
      </c>
      <c r="F8742" t="s">
        <v>1363</v>
      </c>
      <c r="G8742" t="s">
        <v>1391</v>
      </c>
      <c r="H8742" s="3" t="s">
        <v>1800</v>
      </c>
      <c r="I8742">
        <v>2022</v>
      </c>
      <c r="J8742" s="15" t="s">
        <v>2708</v>
      </c>
      <c r="K8742">
        <v>2022</v>
      </c>
      <c r="L8742" t="s">
        <v>1367</v>
      </c>
      <c r="M8742" t="s">
        <v>18258</v>
      </c>
      <c r="N8742" t="s">
        <v>18259</v>
      </c>
      <c r="O8742" t="s">
        <v>1370</v>
      </c>
      <c r="P8742" t="s">
        <v>4266</v>
      </c>
      <c r="Q8742">
        <f t="shared" si="150"/>
        <v>41790</v>
      </c>
      <c r="R8742" t="s">
        <v>18143</v>
      </c>
      <c r="S8742" t="s">
        <v>18144</v>
      </c>
      <c r="T8742" t="s">
        <v>18343</v>
      </c>
      <c r="U8742" s="75">
        <v>41790</v>
      </c>
      <c r="V8742">
        <v>1.5</v>
      </c>
      <c r="W8742">
        <v>62685</v>
      </c>
      <c r="AH8742" s="16"/>
      <c r="AI8742" t="s">
        <v>1375</v>
      </c>
    </row>
    <row r="8743" spans="1:35" x14ac:dyDescent="0.25">
      <c r="A8743" t="s">
        <v>18359</v>
      </c>
      <c r="B8743" s="1">
        <v>88</v>
      </c>
      <c r="C8743" t="s">
        <v>828</v>
      </c>
      <c r="D8743">
        <v>18248942</v>
      </c>
      <c r="E8743" t="s">
        <v>18356</v>
      </c>
      <c r="F8743" t="s">
        <v>1363</v>
      </c>
      <c r="G8743" t="s">
        <v>1391</v>
      </c>
      <c r="H8743" s="3" t="s">
        <v>1800</v>
      </c>
      <c r="I8743">
        <v>2022</v>
      </c>
      <c r="J8743" s="15" t="s">
        <v>2708</v>
      </c>
      <c r="K8743">
        <v>2022</v>
      </c>
      <c r="L8743" t="s">
        <v>1367</v>
      </c>
      <c r="M8743" t="s">
        <v>18258</v>
      </c>
      <c r="N8743" t="s">
        <v>18259</v>
      </c>
      <c r="O8743" t="s">
        <v>1370</v>
      </c>
      <c r="P8743" t="s">
        <v>4266</v>
      </c>
      <c r="Q8743">
        <f t="shared" si="150"/>
        <v>41790</v>
      </c>
      <c r="R8743" t="s">
        <v>9259</v>
      </c>
      <c r="S8743" t="s">
        <v>9260</v>
      </c>
      <c r="T8743" t="s">
        <v>18288</v>
      </c>
      <c r="U8743" s="75">
        <v>41790</v>
      </c>
      <c r="V8743">
        <v>1.56</v>
      </c>
      <c r="W8743">
        <v>65192.4</v>
      </c>
      <c r="AH8743" s="16"/>
      <c r="AI8743" t="s">
        <v>1375</v>
      </c>
    </row>
    <row r="8744" spans="1:35" x14ac:dyDescent="0.25">
      <c r="A8744" t="s">
        <v>18360</v>
      </c>
      <c r="B8744" s="1">
        <v>88</v>
      </c>
      <c r="C8744" t="s">
        <v>828</v>
      </c>
      <c r="D8744">
        <v>18185010</v>
      </c>
      <c r="E8744" t="s">
        <v>18361</v>
      </c>
      <c r="F8744" t="s">
        <v>1363</v>
      </c>
      <c r="G8744" t="s">
        <v>1391</v>
      </c>
      <c r="H8744" s="3" t="s">
        <v>4020</v>
      </c>
      <c r="I8744">
        <v>2022</v>
      </c>
      <c r="J8744" s="15" t="s">
        <v>4204</v>
      </c>
      <c r="K8744">
        <v>2022</v>
      </c>
      <c r="L8744" t="s">
        <v>1367</v>
      </c>
      <c r="M8744" t="s">
        <v>18258</v>
      </c>
      <c r="N8744" t="s">
        <v>18259</v>
      </c>
      <c r="O8744" t="s">
        <v>1370</v>
      </c>
      <c r="P8744" t="s">
        <v>4266</v>
      </c>
      <c r="Q8744">
        <f t="shared" si="150"/>
        <v>6800</v>
      </c>
      <c r="R8744" t="s">
        <v>1871</v>
      </c>
      <c r="S8744" t="s">
        <v>1872</v>
      </c>
      <c r="T8744" t="s">
        <v>18262</v>
      </c>
      <c r="U8744" s="75">
        <v>6800</v>
      </c>
      <c r="V8744">
        <v>1.1100000000000001</v>
      </c>
      <c r="W8744">
        <v>7548</v>
      </c>
      <c r="AH8744" s="16"/>
      <c r="AI8744" t="s">
        <v>1375</v>
      </c>
    </row>
    <row r="8745" spans="1:35" x14ac:dyDescent="0.25">
      <c r="A8745" t="s">
        <v>18362</v>
      </c>
      <c r="B8745" s="1">
        <v>88</v>
      </c>
      <c r="C8745" t="s">
        <v>828</v>
      </c>
      <c r="D8745">
        <v>18185010</v>
      </c>
      <c r="E8745" t="s">
        <v>18361</v>
      </c>
      <c r="F8745" t="s">
        <v>1363</v>
      </c>
      <c r="G8745" t="s">
        <v>1391</v>
      </c>
      <c r="H8745" s="3" t="s">
        <v>4020</v>
      </c>
      <c r="I8745">
        <v>2022</v>
      </c>
      <c r="J8745" s="15" t="s">
        <v>4204</v>
      </c>
      <c r="K8745">
        <v>2022</v>
      </c>
      <c r="L8745" t="s">
        <v>1367</v>
      </c>
      <c r="M8745" t="s">
        <v>18258</v>
      </c>
      <c r="N8745" t="s">
        <v>18259</v>
      </c>
      <c r="O8745" t="s">
        <v>1370</v>
      </c>
      <c r="P8745" t="s">
        <v>4266</v>
      </c>
      <c r="Q8745">
        <f t="shared" si="150"/>
        <v>6800</v>
      </c>
      <c r="R8745" t="s">
        <v>18143</v>
      </c>
      <c r="S8745" t="s">
        <v>18144</v>
      </c>
      <c r="T8745" t="s">
        <v>18343</v>
      </c>
      <c r="U8745" s="75">
        <v>6800</v>
      </c>
      <c r="V8745">
        <v>1.5</v>
      </c>
      <c r="W8745">
        <v>10200</v>
      </c>
      <c r="AH8745" s="16"/>
      <c r="AI8745" t="s">
        <v>1375</v>
      </c>
    </row>
    <row r="8746" spans="1:35" x14ac:dyDescent="0.25">
      <c r="A8746" t="s">
        <v>18363</v>
      </c>
      <c r="B8746" s="1">
        <v>88</v>
      </c>
      <c r="C8746" t="s">
        <v>828</v>
      </c>
      <c r="D8746">
        <v>18185010</v>
      </c>
      <c r="E8746" t="s">
        <v>18361</v>
      </c>
      <c r="F8746" t="s">
        <v>1363</v>
      </c>
      <c r="G8746" t="s">
        <v>1391</v>
      </c>
      <c r="H8746" s="3" t="s">
        <v>4020</v>
      </c>
      <c r="I8746">
        <v>2022</v>
      </c>
      <c r="J8746" s="15" t="s">
        <v>4204</v>
      </c>
      <c r="K8746">
        <v>2022</v>
      </c>
      <c r="L8746" t="s">
        <v>1367</v>
      </c>
      <c r="M8746" t="s">
        <v>18258</v>
      </c>
      <c r="N8746" t="s">
        <v>18259</v>
      </c>
      <c r="O8746" t="s">
        <v>1370</v>
      </c>
      <c r="P8746" t="s">
        <v>4266</v>
      </c>
      <c r="Q8746">
        <f t="shared" si="150"/>
        <v>6800</v>
      </c>
      <c r="R8746" t="s">
        <v>9259</v>
      </c>
      <c r="S8746" t="s">
        <v>9260</v>
      </c>
      <c r="T8746" t="s">
        <v>18288</v>
      </c>
      <c r="U8746" s="75">
        <v>6800</v>
      </c>
      <c r="V8746">
        <v>1.56</v>
      </c>
      <c r="W8746">
        <v>10608</v>
      </c>
      <c r="AH8746" s="16"/>
      <c r="AI8746" t="s">
        <v>1375</v>
      </c>
    </row>
    <row r="8747" spans="1:35" x14ac:dyDescent="0.25">
      <c r="A8747" t="s">
        <v>18364</v>
      </c>
      <c r="B8747" s="1">
        <v>88</v>
      </c>
      <c r="C8747" t="s">
        <v>828</v>
      </c>
      <c r="D8747">
        <v>18235050</v>
      </c>
      <c r="E8747" t="s">
        <v>18365</v>
      </c>
      <c r="F8747" t="s">
        <v>1363</v>
      </c>
      <c r="G8747" t="s">
        <v>1391</v>
      </c>
      <c r="H8747" s="3" t="s">
        <v>4023</v>
      </c>
      <c r="I8747">
        <v>2022</v>
      </c>
      <c r="J8747" s="15" t="s">
        <v>4024</v>
      </c>
      <c r="K8747">
        <v>2022</v>
      </c>
      <c r="L8747" t="s">
        <v>1367</v>
      </c>
      <c r="M8747" t="s">
        <v>18258</v>
      </c>
      <c r="N8747" t="s">
        <v>18259</v>
      </c>
      <c r="O8747" t="s">
        <v>1370</v>
      </c>
      <c r="P8747" t="s">
        <v>4266</v>
      </c>
      <c r="Q8747">
        <f t="shared" si="150"/>
        <v>18600</v>
      </c>
      <c r="R8747" t="s">
        <v>1871</v>
      </c>
      <c r="S8747" t="s">
        <v>1872</v>
      </c>
      <c r="T8747" t="s">
        <v>18262</v>
      </c>
      <c r="U8747" s="75">
        <v>18600</v>
      </c>
      <c r="V8747">
        <v>1.1100000000000001</v>
      </c>
      <c r="W8747">
        <v>20646</v>
      </c>
      <c r="AH8747" s="16"/>
      <c r="AI8747" t="s">
        <v>1375</v>
      </c>
    </row>
    <row r="8748" spans="1:35" x14ac:dyDescent="0.25">
      <c r="A8748" t="s">
        <v>18366</v>
      </c>
      <c r="B8748" s="1">
        <v>88</v>
      </c>
      <c r="C8748" t="s">
        <v>828</v>
      </c>
      <c r="D8748">
        <v>18235050</v>
      </c>
      <c r="E8748" t="s">
        <v>18365</v>
      </c>
      <c r="F8748" t="s">
        <v>1363</v>
      </c>
      <c r="G8748" t="s">
        <v>1391</v>
      </c>
      <c r="H8748" s="3" t="s">
        <v>4023</v>
      </c>
      <c r="I8748">
        <v>2022</v>
      </c>
      <c r="J8748" s="15" t="s">
        <v>4024</v>
      </c>
      <c r="K8748">
        <v>2022</v>
      </c>
      <c r="L8748" t="s">
        <v>1367</v>
      </c>
      <c r="M8748" t="s">
        <v>18258</v>
      </c>
      <c r="N8748" t="s">
        <v>18259</v>
      </c>
      <c r="O8748" t="s">
        <v>1370</v>
      </c>
      <c r="P8748" t="s">
        <v>4266</v>
      </c>
      <c r="Q8748">
        <f t="shared" si="150"/>
        <v>18600</v>
      </c>
      <c r="R8748" t="s">
        <v>18143</v>
      </c>
      <c r="S8748" t="s">
        <v>18144</v>
      </c>
      <c r="T8748" t="s">
        <v>18343</v>
      </c>
      <c r="U8748" s="75">
        <v>18600</v>
      </c>
      <c r="V8748">
        <v>1.5</v>
      </c>
      <c r="W8748">
        <v>27900</v>
      </c>
      <c r="AH8748" s="16"/>
      <c r="AI8748" t="s">
        <v>1375</v>
      </c>
    </row>
    <row r="8749" spans="1:35" x14ac:dyDescent="0.25">
      <c r="A8749" t="s">
        <v>18367</v>
      </c>
      <c r="B8749" s="1">
        <v>88</v>
      </c>
      <c r="C8749" t="s">
        <v>828</v>
      </c>
      <c r="D8749">
        <v>18235050</v>
      </c>
      <c r="E8749" t="s">
        <v>18365</v>
      </c>
      <c r="F8749" t="s">
        <v>1363</v>
      </c>
      <c r="G8749" t="s">
        <v>1391</v>
      </c>
      <c r="H8749" s="3" t="s">
        <v>4023</v>
      </c>
      <c r="I8749">
        <v>2022</v>
      </c>
      <c r="J8749" s="15" t="s">
        <v>4024</v>
      </c>
      <c r="K8749">
        <v>2022</v>
      </c>
      <c r="L8749" t="s">
        <v>1367</v>
      </c>
      <c r="M8749" t="s">
        <v>18258</v>
      </c>
      <c r="N8749" t="s">
        <v>18259</v>
      </c>
      <c r="O8749" t="s">
        <v>1370</v>
      </c>
      <c r="P8749" t="s">
        <v>4266</v>
      </c>
      <c r="Q8749">
        <f t="shared" si="150"/>
        <v>18600</v>
      </c>
      <c r="R8749" t="s">
        <v>9259</v>
      </c>
      <c r="S8749" t="s">
        <v>9260</v>
      </c>
      <c r="T8749" t="s">
        <v>18288</v>
      </c>
      <c r="U8749" s="75">
        <v>18600</v>
      </c>
      <c r="V8749">
        <v>1.56</v>
      </c>
      <c r="W8749">
        <v>29016</v>
      </c>
      <c r="AH8749" s="16"/>
      <c r="AI8749" t="s">
        <v>1375</v>
      </c>
    </row>
    <row r="8750" spans="1:35" x14ac:dyDescent="0.25">
      <c r="A8750" t="s">
        <v>18368</v>
      </c>
      <c r="B8750" s="1">
        <v>88</v>
      </c>
      <c r="C8750" t="s">
        <v>828</v>
      </c>
      <c r="D8750">
        <v>18221106</v>
      </c>
      <c r="E8750" t="s">
        <v>18276</v>
      </c>
      <c r="F8750" t="s">
        <v>1363</v>
      </c>
      <c r="G8750" t="s">
        <v>1391</v>
      </c>
      <c r="H8750" s="3" t="s">
        <v>7366</v>
      </c>
      <c r="I8750">
        <v>2022</v>
      </c>
      <c r="J8750" s="15" t="s">
        <v>4023</v>
      </c>
      <c r="K8750">
        <v>2022</v>
      </c>
      <c r="L8750" t="s">
        <v>1367</v>
      </c>
      <c r="M8750" t="s">
        <v>18258</v>
      </c>
      <c r="N8750" t="s">
        <v>18259</v>
      </c>
      <c r="O8750" t="s">
        <v>1370</v>
      </c>
      <c r="P8750" t="s">
        <v>4266</v>
      </c>
      <c r="Q8750">
        <f t="shared" si="150"/>
        <v>400</v>
      </c>
      <c r="R8750" t="s">
        <v>9259</v>
      </c>
      <c r="S8750" t="s">
        <v>9260</v>
      </c>
      <c r="T8750" t="s">
        <v>18288</v>
      </c>
      <c r="U8750" s="75">
        <v>400</v>
      </c>
      <c r="V8750">
        <v>1.56</v>
      </c>
      <c r="W8750">
        <v>624</v>
      </c>
      <c r="AH8750" s="16"/>
      <c r="AI8750" t="s">
        <v>1375</v>
      </c>
    </row>
    <row r="8751" spans="1:35" x14ac:dyDescent="0.25">
      <c r="A8751" t="s">
        <v>18369</v>
      </c>
      <c r="B8751" s="1">
        <v>88</v>
      </c>
      <c r="C8751" t="s">
        <v>828</v>
      </c>
      <c r="D8751">
        <v>18204961</v>
      </c>
      <c r="E8751" t="s">
        <v>18296</v>
      </c>
      <c r="F8751" t="s">
        <v>1363</v>
      </c>
      <c r="G8751" t="s">
        <v>1391</v>
      </c>
      <c r="H8751" s="3" t="s">
        <v>1804</v>
      </c>
      <c r="I8751">
        <v>2022</v>
      </c>
      <c r="J8751" s="15" t="s">
        <v>1805</v>
      </c>
      <c r="K8751">
        <v>2022</v>
      </c>
      <c r="L8751" t="s">
        <v>1367</v>
      </c>
      <c r="M8751" t="s">
        <v>18258</v>
      </c>
      <c r="N8751" t="s">
        <v>18259</v>
      </c>
      <c r="O8751" t="s">
        <v>1370</v>
      </c>
      <c r="P8751" t="s">
        <v>4266</v>
      </c>
      <c r="Q8751">
        <f t="shared" si="150"/>
        <v>900</v>
      </c>
      <c r="R8751" t="s">
        <v>1871</v>
      </c>
      <c r="S8751" t="s">
        <v>1872</v>
      </c>
      <c r="T8751" t="s">
        <v>18272</v>
      </c>
      <c r="U8751" s="75">
        <v>900</v>
      </c>
      <c r="V8751">
        <v>1.1100000000000001</v>
      </c>
      <c r="W8751">
        <v>999</v>
      </c>
      <c r="AH8751" s="16"/>
      <c r="AI8751" t="s">
        <v>1375</v>
      </c>
    </row>
    <row r="8752" spans="1:35" x14ac:dyDescent="0.25">
      <c r="A8752" t="s">
        <v>18370</v>
      </c>
      <c r="B8752" s="1">
        <v>88</v>
      </c>
      <c r="C8752" t="s">
        <v>828</v>
      </c>
      <c r="D8752">
        <v>18204961</v>
      </c>
      <c r="E8752" t="s">
        <v>18296</v>
      </c>
      <c r="F8752" t="s">
        <v>1363</v>
      </c>
      <c r="G8752" t="s">
        <v>1391</v>
      </c>
      <c r="H8752" s="3" t="s">
        <v>1804</v>
      </c>
      <c r="I8752">
        <v>2022</v>
      </c>
      <c r="J8752" s="15" t="s">
        <v>1805</v>
      </c>
      <c r="K8752">
        <v>2022</v>
      </c>
      <c r="L8752" t="s">
        <v>1367</v>
      </c>
      <c r="M8752" t="s">
        <v>18258</v>
      </c>
      <c r="N8752" t="s">
        <v>18259</v>
      </c>
      <c r="O8752" t="s">
        <v>1370</v>
      </c>
      <c r="P8752" t="s">
        <v>4266</v>
      </c>
      <c r="Q8752">
        <f t="shared" si="150"/>
        <v>900</v>
      </c>
      <c r="R8752" t="s">
        <v>18143</v>
      </c>
      <c r="S8752" t="s">
        <v>18144</v>
      </c>
      <c r="T8752" t="s">
        <v>18343</v>
      </c>
      <c r="U8752" s="75">
        <v>900</v>
      </c>
      <c r="V8752">
        <v>1.5</v>
      </c>
      <c r="W8752">
        <v>1350</v>
      </c>
      <c r="AH8752" s="16"/>
      <c r="AI8752" t="s">
        <v>1375</v>
      </c>
    </row>
    <row r="8753" spans="1:35" x14ac:dyDescent="0.25">
      <c r="A8753" t="s">
        <v>18371</v>
      </c>
      <c r="B8753" s="1">
        <v>88</v>
      </c>
      <c r="C8753" t="s">
        <v>828</v>
      </c>
      <c r="D8753">
        <v>18204961</v>
      </c>
      <c r="E8753" t="s">
        <v>18296</v>
      </c>
      <c r="F8753" t="s">
        <v>1363</v>
      </c>
      <c r="G8753" t="s">
        <v>1391</v>
      </c>
      <c r="H8753" s="3" t="s">
        <v>1804</v>
      </c>
      <c r="I8753">
        <v>2022</v>
      </c>
      <c r="J8753" s="15" t="s">
        <v>1805</v>
      </c>
      <c r="K8753">
        <v>2022</v>
      </c>
      <c r="L8753" t="s">
        <v>1367</v>
      </c>
      <c r="M8753" t="s">
        <v>18258</v>
      </c>
      <c r="N8753" t="s">
        <v>18259</v>
      </c>
      <c r="O8753" t="s">
        <v>1370</v>
      </c>
      <c r="P8753" t="s">
        <v>4266</v>
      </c>
      <c r="Q8753">
        <f t="shared" si="150"/>
        <v>900</v>
      </c>
      <c r="R8753" t="s">
        <v>9259</v>
      </c>
      <c r="S8753" t="s">
        <v>9260</v>
      </c>
      <c r="T8753" t="s">
        <v>18288</v>
      </c>
      <c r="U8753" s="75">
        <v>900</v>
      </c>
      <c r="V8753">
        <v>1.56</v>
      </c>
      <c r="W8753">
        <v>1404</v>
      </c>
      <c r="AH8753" s="16"/>
      <c r="AI8753" t="s">
        <v>1375</v>
      </c>
    </row>
    <row r="8754" spans="1:35" x14ac:dyDescent="0.25">
      <c r="A8754" t="s">
        <v>18372</v>
      </c>
      <c r="B8754" s="1">
        <v>88</v>
      </c>
      <c r="C8754" t="s">
        <v>828</v>
      </c>
      <c r="D8754">
        <v>18264190</v>
      </c>
      <c r="E8754" t="s">
        <v>18373</v>
      </c>
      <c r="F8754" t="s">
        <v>1363</v>
      </c>
      <c r="G8754" t="s">
        <v>1391</v>
      </c>
      <c r="H8754" s="3" t="s">
        <v>2727</v>
      </c>
      <c r="I8754">
        <v>2022</v>
      </c>
      <c r="J8754" s="15" t="s">
        <v>2728</v>
      </c>
      <c r="K8754">
        <v>2022</v>
      </c>
      <c r="L8754" t="s">
        <v>1367</v>
      </c>
      <c r="M8754" t="s">
        <v>18258</v>
      </c>
      <c r="N8754" t="s">
        <v>18259</v>
      </c>
      <c r="O8754" t="s">
        <v>1370</v>
      </c>
      <c r="P8754" t="s">
        <v>4266</v>
      </c>
      <c r="Q8754">
        <f t="shared" si="150"/>
        <v>400</v>
      </c>
      <c r="R8754" t="s">
        <v>1871</v>
      </c>
      <c r="S8754" t="s">
        <v>1872</v>
      </c>
      <c r="T8754" t="s">
        <v>18262</v>
      </c>
      <c r="U8754" s="75">
        <v>400</v>
      </c>
      <c r="V8754">
        <v>1.1100000000000001</v>
      </c>
      <c r="W8754">
        <v>444</v>
      </c>
      <c r="AH8754" s="16"/>
      <c r="AI8754" t="s">
        <v>1375</v>
      </c>
    </row>
    <row r="8755" spans="1:35" x14ac:dyDescent="0.25">
      <c r="A8755" t="s">
        <v>18374</v>
      </c>
      <c r="B8755" s="1">
        <v>88</v>
      </c>
      <c r="C8755" t="s">
        <v>828</v>
      </c>
      <c r="D8755">
        <v>18264190</v>
      </c>
      <c r="E8755" t="s">
        <v>18373</v>
      </c>
      <c r="F8755" t="s">
        <v>1363</v>
      </c>
      <c r="G8755" t="s">
        <v>1391</v>
      </c>
      <c r="H8755" s="3" t="s">
        <v>2727</v>
      </c>
      <c r="I8755">
        <v>2022</v>
      </c>
      <c r="J8755" s="15" t="s">
        <v>2728</v>
      </c>
      <c r="K8755">
        <v>2022</v>
      </c>
      <c r="L8755" t="s">
        <v>1367</v>
      </c>
      <c r="M8755" t="s">
        <v>18258</v>
      </c>
      <c r="N8755" t="s">
        <v>18259</v>
      </c>
      <c r="O8755" t="s">
        <v>1370</v>
      </c>
      <c r="P8755" t="s">
        <v>4266</v>
      </c>
      <c r="Q8755">
        <f t="shared" si="150"/>
        <v>400</v>
      </c>
      <c r="R8755" t="s">
        <v>18143</v>
      </c>
      <c r="S8755" t="s">
        <v>18144</v>
      </c>
      <c r="T8755" t="s">
        <v>18274</v>
      </c>
      <c r="U8755" s="75">
        <v>400</v>
      </c>
      <c r="V8755">
        <v>1.5</v>
      </c>
      <c r="W8755">
        <v>600</v>
      </c>
      <c r="AH8755" s="16"/>
      <c r="AI8755" t="s">
        <v>1375</v>
      </c>
    </row>
    <row r="8756" spans="1:35" x14ac:dyDescent="0.25">
      <c r="A8756" t="s">
        <v>18375</v>
      </c>
      <c r="B8756" s="1">
        <v>88</v>
      </c>
      <c r="C8756" t="s">
        <v>828</v>
      </c>
      <c r="D8756">
        <v>18264190</v>
      </c>
      <c r="E8756" t="s">
        <v>18373</v>
      </c>
      <c r="F8756" t="s">
        <v>1363</v>
      </c>
      <c r="G8756" t="s">
        <v>1391</v>
      </c>
      <c r="H8756" s="3" t="s">
        <v>2727</v>
      </c>
      <c r="I8756">
        <v>2022</v>
      </c>
      <c r="J8756" s="15" t="s">
        <v>2728</v>
      </c>
      <c r="K8756">
        <v>2022</v>
      </c>
      <c r="L8756" t="s">
        <v>1367</v>
      </c>
      <c r="M8756" t="s">
        <v>18258</v>
      </c>
      <c r="N8756" t="s">
        <v>18259</v>
      </c>
      <c r="O8756" t="s">
        <v>1370</v>
      </c>
      <c r="P8756" t="s">
        <v>4266</v>
      </c>
      <c r="Q8756">
        <f t="shared" si="150"/>
        <v>400</v>
      </c>
      <c r="R8756" t="s">
        <v>9259</v>
      </c>
      <c r="S8756" t="s">
        <v>9260</v>
      </c>
      <c r="T8756" t="s">
        <v>18288</v>
      </c>
      <c r="U8756" s="75">
        <v>400</v>
      </c>
      <c r="V8756">
        <v>1.56</v>
      </c>
      <c r="W8756">
        <v>624</v>
      </c>
      <c r="AH8756" s="16"/>
      <c r="AI8756" t="s">
        <v>1375</v>
      </c>
    </row>
    <row r="8757" spans="1:35" x14ac:dyDescent="0.25">
      <c r="A8757" t="s">
        <v>18376</v>
      </c>
      <c r="B8757" s="1">
        <v>88</v>
      </c>
      <c r="C8757" t="s">
        <v>828</v>
      </c>
      <c r="D8757">
        <v>18266614</v>
      </c>
      <c r="E8757" t="s">
        <v>18377</v>
      </c>
      <c r="F8757" t="s">
        <v>1363</v>
      </c>
      <c r="G8757" t="s">
        <v>1391</v>
      </c>
      <c r="H8757" s="3" t="s">
        <v>4024</v>
      </c>
      <c r="I8757">
        <v>2022</v>
      </c>
      <c r="J8757" s="15" t="s">
        <v>2727</v>
      </c>
      <c r="K8757">
        <v>2022</v>
      </c>
      <c r="L8757" t="s">
        <v>1367</v>
      </c>
      <c r="M8757" t="s">
        <v>18258</v>
      </c>
      <c r="N8757" t="s">
        <v>18259</v>
      </c>
      <c r="O8757" t="s">
        <v>1370</v>
      </c>
      <c r="P8757" t="s">
        <v>4266</v>
      </c>
      <c r="Q8757">
        <f t="shared" si="150"/>
        <v>8000</v>
      </c>
      <c r="R8757" t="s">
        <v>1871</v>
      </c>
      <c r="S8757" t="s">
        <v>1872</v>
      </c>
      <c r="T8757" t="s">
        <v>18262</v>
      </c>
      <c r="U8757" s="75">
        <v>8000</v>
      </c>
      <c r="V8757">
        <v>1.1100000000000001</v>
      </c>
      <c r="W8757">
        <v>8880</v>
      </c>
      <c r="AH8757" s="16"/>
      <c r="AI8757" t="s">
        <v>1375</v>
      </c>
    </row>
    <row r="8758" spans="1:35" x14ac:dyDescent="0.25">
      <c r="A8758" t="s">
        <v>18378</v>
      </c>
      <c r="B8758" s="1">
        <v>88</v>
      </c>
      <c r="C8758" t="s">
        <v>828</v>
      </c>
      <c r="D8758">
        <v>18266614</v>
      </c>
      <c r="E8758" t="s">
        <v>18377</v>
      </c>
      <c r="F8758" t="s">
        <v>1363</v>
      </c>
      <c r="G8758" t="s">
        <v>1391</v>
      </c>
      <c r="H8758" s="3" t="s">
        <v>4024</v>
      </c>
      <c r="I8758">
        <v>2022</v>
      </c>
      <c r="J8758" s="15" t="s">
        <v>2727</v>
      </c>
      <c r="K8758">
        <v>2022</v>
      </c>
      <c r="L8758" t="s">
        <v>1367</v>
      </c>
      <c r="M8758" t="s">
        <v>18258</v>
      </c>
      <c r="N8758" t="s">
        <v>18259</v>
      </c>
      <c r="O8758" t="s">
        <v>1370</v>
      </c>
      <c r="P8758" t="s">
        <v>4266</v>
      </c>
      <c r="Q8758">
        <f t="shared" si="150"/>
        <v>8000</v>
      </c>
      <c r="R8758" t="s">
        <v>18143</v>
      </c>
      <c r="S8758" t="s">
        <v>18144</v>
      </c>
      <c r="T8758" t="s">
        <v>18274</v>
      </c>
      <c r="U8758" s="75">
        <v>8000</v>
      </c>
      <c r="V8758">
        <v>1.5</v>
      </c>
      <c r="W8758">
        <v>12000</v>
      </c>
      <c r="AH8758" s="16"/>
      <c r="AI8758" t="s">
        <v>1375</v>
      </c>
    </row>
    <row r="8759" spans="1:35" x14ac:dyDescent="0.25">
      <c r="A8759" t="s">
        <v>18379</v>
      </c>
      <c r="B8759" s="1">
        <v>88</v>
      </c>
      <c r="C8759" t="s">
        <v>828</v>
      </c>
      <c r="D8759">
        <v>18266614</v>
      </c>
      <c r="E8759" t="s">
        <v>18377</v>
      </c>
      <c r="F8759" t="s">
        <v>1363</v>
      </c>
      <c r="G8759" t="s">
        <v>1391</v>
      </c>
      <c r="H8759" s="3" t="s">
        <v>4024</v>
      </c>
      <c r="I8759">
        <v>2022</v>
      </c>
      <c r="J8759" s="15" t="s">
        <v>2727</v>
      </c>
      <c r="K8759">
        <v>2022</v>
      </c>
      <c r="L8759" t="s">
        <v>1367</v>
      </c>
      <c r="M8759" t="s">
        <v>18258</v>
      </c>
      <c r="N8759" t="s">
        <v>18259</v>
      </c>
      <c r="O8759" t="s">
        <v>1370</v>
      </c>
      <c r="P8759" t="s">
        <v>4266</v>
      </c>
      <c r="Q8759">
        <f t="shared" si="150"/>
        <v>8000</v>
      </c>
      <c r="R8759" t="s">
        <v>9259</v>
      </c>
      <c r="S8759" t="s">
        <v>9260</v>
      </c>
      <c r="T8759" t="s">
        <v>18288</v>
      </c>
      <c r="U8759" s="75">
        <v>8000</v>
      </c>
      <c r="V8759">
        <v>1.56</v>
      </c>
      <c r="W8759">
        <v>12480</v>
      </c>
      <c r="AH8759" s="16"/>
      <c r="AI8759" t="s">
        <v>1375</v>
      </c>
    </row>
    <row r="8760" spans="1:35" x14ac:dyDescent="0.25">
      <c r="A8760" t="s">
        <v>18380</v>
      </c>
      <c r="B8760" s="1">
        <v>88</v>
      </c>
      <c r="C8760" t="s">
        <v>828</v>
      </c>
      <c r="D8760">
        <v>18310818</v>
      </c>
      <c r="E8760" t="s">
        <v>18381</v>
      </c>
      <c r="F8760" t="s">
        <v>1363</v>
      </c>
      <c r="G8760" t="s">
        <v>1391</v>
      </c>
      <c r="H8760" s="3" t="s">
        <v>3283</v>
      </c>
      <c r="I8760">
        <v>2022</v>
      </c>
      <c r="J8760" s="15" t="s">
        <v>4211</v>
      </c>
      <c r="K8760">
        <v>2022</v>
      </c>
      <c r="L8760" t="s">
        <v>1367</v>
      </c>
      <c r="M8760" t="s">
        <v>18258</v>
      </c>
      <c r="N8760" t="s">
        <v>18259</v>
      </c>
      <c r="O8760" t="s">
        <v>1370</v>
      </c>
      <c r="P8760" t="s">
        <v>4266</v>
      </c>
      <c r="Q8760">
        <f t="shared" si="150"/>
        <v>5700</v>
      </c>
      <c r="R8760" t="s">
        <v>1871</v>
      </c>
      <c r="S8760" t="s">
        <v>1872</v>
      </c>
      <c r="T8760" t="s">
        <v>18272</v>
      </c>
      <c r="U8760" s="75">
        <v>5700</v>
      </c>
      <c r="V8760">
        <v>1.1100000000000001</v>
      </c>
      <c r="W8760">
        <v>6327</v>
      </c>
      <c r="AH8760" s="16"/>
      <c r="AI8760" t="s">
        <v>1375</v>
      </c>
    </row>
    <row r="8761" spans="1:35" x14ac:dyDescent="0.25">
      <c r="A8761" t="s">
        <v>18382</v>
      </c>
      <c r="B8761" s="1">
        <v>88</v>
      </c>
      <c r="C8761" t="s">
        <v>828</v>
      </c>
      <c r="D8761">
        <v>18310818</v>
      </c>
      <c r="E8761" t="s">
        <v>18381</v>
      </c>
      <c r="F8761" t="s">
        <v>1363</v>
      </c>
      <c r="G8761" t="s">
        <v>1391</v>
      </c>
      <c r="H8761" s="3" t="s">
        <v>3283</v>
      </c>
      <c r="I8761">
        <v>2022</v>
      </c>
      <c r="J8761" s="15" t="s">
        <v>4211</v>
      </c>
      <c r="K8761">
        <v>2022</v>
      </c>
      <c r="L8761" t="s">
        <v>1367</v>
      </c>
      <c r="M8761" t="s">
        <v>18258</v>
      </c>
      <c r="N8761" t="s">
        <v>18259</v>
      </c>
      <c r="O8761" t="s">
        <v>1370</v>
      </c>
      <c r="P8761" t="s">
        <v>4266</v>
      </c>
      <c r="Q8761">
        <f t="shared" si="150"/>
        <v>5700</v>
      </c>
      <c r="R8761" t="s">
        <v>18143</v>
      </c>
      <c r="S8761" t="s">
        <v>18144</v>
      </c>
      <c r="T8761" t="s">
        <v>18343</v>
      </c>
      <c r="U8761" s="75">
        <v>5700</v>
      </c>
      <c r="V8761">
        <v>1.5</v>
      </c>
      <c r="W8761">
        <v>8550</v>
      </c>
      <c r="AH8761" s="16"/>
      <c r="AI8761" t="s">
        <v>1375</v>
      </c>
    </row>
    <row r="8762" spans="1:35" x14ac:dyDescent="0.25">
      <c r="A8762" t="s">
        <v>18383</v>
      </c>
      <c r="B8762" s="1">
        <v>88</v>
      </c>
      <c r="C8762" t="s">
        <v>828</v>
      </c>
      <c r="D8762">
        <v>18310818</v>
      </c>
      <c r="E8762" t="s">
        <v>18381</v>
      </c>
      <c r="F8762" t="s">
        <v>1363</v>
      </c>
      <c r="G8762" t="s">
        <v>1391</v>
      </c>
      <c r="H8762" s="3" t="s">
        <v>3283</v>
      </c>
      <c r="I8762">
        <v>2022</v>
      </c>
      <c r="J8762" s="15" t="s">
        <v>4211</v>
      </c>
      <c r="K8762">
        <v>2022</v>
      </c>
      <c r="L8762" t="s">
        <v>1367</v>
      </c>
      <c r="M8762" t="s">
        <v>18258</v>
      </c>
      <c r="N8762" t="s">
        <v>18259</v>
      </c>
      <c r="O8762" t="s">
        <v>1370</v>
      </c>
      <c r="P8762" t="s">
        <v>4266</v>
      </c>
      <c r="Q8762">
        <f t="shared" si="150"/>
        <v>5700</v>
      </c>
      <c r="R8762" t="s">
        <v>9259</v>
      </c>
      <c r="S8762" t="s">
        <v>9260</v>
      </c>
      <c r="T8762" t="s">
        <v>18288</v>
      </c>
      <c r="U8762" s="75">
        <v>5700</v>
      </c>
      <c r="V8762">
        <v>1.56</v>
      </c>
      <c r="W8762">
        <v>8892</v>
      </c>
      <c r="AH8762" s="16"/>
      <c r="AI8762" t="s">
        <v>1375</v>
      </c>
    </row>
    <row r="8763" spans="1:35" x14ac:dyDescent="0.25">
      <c r="A8763" t="s">
        <v>18384</v>
      </c>
      <c r="B8763" s="1">
        <v>88</v>
      </c>
      <c r="C8763" t="s">
        <v>828</v>
      </c>
      <c r="D8763">
        <v>18728138</v>
      </c>
      <c r="E8763" t="s">
        <v>18385</v>
      </c>
      <c r="F8763" t="s">
        <v>1363</v>
      </c>
      <c r="G8763" t="s">
        <v>1391</v>
      </c>
      <c r="H8763" s="3" t="s">
        <v>2702</v>
      </c>
      <c r="I8763">
        <v>2022</v>
      </c>
      <c r="J8763" s="15" t="s">
        <v>5180</v>
      </c>
      <c r="K8763">
        <v>2022</v>
      </c>
      <c r="L8763" t="s">
        <v>1367</v>
      </c>
      <c r="M8763" t="s">
        <v>18386</v>
      </c>
      <c r="N8763" t="s">
        <v>18387</v>
      </c>
      <c r="O8763" t="s">
        <v>1370</v>
      </c>
      <c r="P8763" t="s">
        <v>4322</v>
      </c>
      <c r="Q8763">
        <f t="shared" si="150"/>
        <v>1830</v>
      </c>
      <c r="R8763" t="s">
        <v>4086</v>
      </c>
      <c r="S8763" t="s">
        <v>4087</v>
      </c>
      <c r="T8763" t="s">
        <v>18388</v>
      </c>
      <c r="U8763" s="75">
        <v>1830</v>
      </c>
      <c r="V8763">
        <v>0.9</v>
      </c>
      <c r="W8763">
        <v>1647</v>
      </c>
      <c r="AH8763" s="16"/>
      <c r="AI8763" t="s">
        <v>1375</v>
      </c>
    </row>
    <row r="8764" spans="1:35" x14ac:dyDescent="0.25">
      <c r="A8764" t="s">
        <v>18389</v>
      </c>
      <c r="B8764" s="1">
        <v>88</v>
      </c>
      <c r="C8764" t="s">
        <v>828</v>
      </c>
      <c r="D8764">
        <v>18728138</v>
      </c>
      <c r="E8764" t="s">
        <v>18385</v>
      </c>
      <c r="F8764" t="s">
        <v>1363</v>
      </c>
      <c r="G8764" t="s">
        <v>1391</v>
      </c>
      <c r="H8764" s="3" t="s">
        <v>2702</v>
      </c>
      <c r="I8764">
        <v>2022</v>
      </c>
      <c r="J8764" s="15" t="s">
        <v>5180</v>
      </c>
      <c r="K8764">
        <v>2022</v>
      </c>
      <c r="L8764" t="s">
        <v>1367</v>
      </c>
      <c r="M8764" t="s">
        <v>18386</v>
      </c>
      <c r="N8764" t="s">
        <v>18387</v>
      </c>
      <c r="O8764" t="s">
        <v>1370</v>
      </c>
      <c r="P8764" t="s">
        <v>4322</v>
      </c>
      <c r="Q8764">
        <f t="shared" si="150"/>
        <v>1830</v>
      </c>
      <c r="R8764" t="s">
        <v>1871</v>
      </c>
      <c r="S8764" t="s">
        <v>1872</v>
      </c>
      <c r="T8764" t="s">
        <v>18262</v>
      </c>
      <c r="U8764" s="75">
        <v>1830</v>
      </c>
      <c r="V8764">
        <v>1.1100000000000001</v>
      </c>
      <c r="W8764">
        <v>2031.3</v>
      </c>
      <c r="AH8764" s="16"/>
      <c r="AI8764" t="s">
        <v>1375</v>
      </c>
    </row>
    <row r="8765" spans="1:35" x14ac:dyDescent="0.25">
      <c r="A8765" t="s">
        <v>18390</v>
      </c>
      <c r="B8765" s="1">
        <v>88</v>
      </c>
      <c r="C8765" t="s">
        <v>828</v>
      </c>
      <c r="D8765">
        <v>18728138</v>
      </c>
      <c r="E8765" t="s">
        <v>18385</v>
      </c>
      <c r="F8765" t="s">
        <v>1363</v>
      </c>
      <c r="G8765" t="s">
        <v>1391</v>
      </c>
      <c r="H8765" s="3" t="s">
        <v>2702</v>
      </c>
      <c r="I8765">
        <v>2022</v>
      </c>
      <c r="J8765" s="15" t="s">
        <v>5180</v>
      </c>
      <c r="K8765">
        <v>2022</v>
      </c>
      <c r="L8765" t="s">
        <v>1367</v>
      </c>
      <c r="M8765" t="s">
        <v>18386</v>
      </c>
      <c r="N8765" t="s">
        <v>18387</v>
      </c>
      <c r="O8765" t="s">
        <v>1370</v>
      </c>
      <c r="P8765" t="s">
        <v>4322</v>
      </c>
      <c r="Q8765">
        <f t="shared" si="150"/>
        <v>1830</v>
      </c>
      <c r="R8765" t="s">
        <v>18143</v>
      </c>
      <c r="S8765" t="s">
        <v>18144</v>
      </c>
      <c r="T8765" t="s">
        <v>18391</v>
      </c>
      <c r="U8765" s="75">
        <v>1830</v>
      </c>
      <c r="V8765">
        <v>1.5</v>
      </c>
      <c r="W8765">
        <v>2745</v>
      </c>
      <c r="AH8765" s="16"/>
      <c r="AI8765" t="s">
        <v>1375</v>
      </c>
    </row>
    <row r="8766" spans="1:35" x14ac:dyDescent="0.25">
      <c r="A8766" t="s">
        <v>18392</v>
      </c>
      <c r="B8766" s="1">
        <v>88</v>
      </c>
      <c r="C8766" t="s">
        <v>828</v>
      </c>
      <c r="D8766">
        <v>18758797</v>
      </c>
      <c r="E8766" t="s">
        <v>18393</v>
      </c>
      <c r="F8766" t="s">
        <v>1363</v>
      </c>
      <c r="G8766" t="s">
        <v>1391</v>
      </c>
      <c r="H8766" s="3" t="s">
        <v>4319</v>
      </c>
      <c r="I8766">
        <v>2022</v>
      </c>
      <c r="J8766" s="15" t="s">
        <v>1518</v>
      </c>
      <c r="K8766">
        <v>2022</v>
      </c>
      <c r="L8766" t="s">
        <v>1367</v>
      </c>
      <c r="M8766" t="s">
        <v>18386</v>
      </c>
      <c r="N8766" t="s">
        <v>18387</v>
      </c>
      <c r="O8766" t="s">
        <v>1370</v>
      </c>
      <c r="P8766" t="s">
        <v>4322</v>
      </c>
      <c r="Q8766">
        <f t="shared" si="150"/>
        <v>81060</v>
      </c>
      <c r="R8766" t="s">
        <v>4086</v>
      </c>
      <c r="S8766" t="s">
        <v>4087</v>
      </c>
      <c r="T8766" t="s">
        <v>18388</v>
      </c>
      <c r="U8766" s="75">
        <v>81060</v>
      </c>
      <c r="V8766">
        <v>0.9</v>
      </c>
      <c r="W8766">
        <v>72954</v>
      </c>
      <c r="AH8766" s="16"/>
      <c r="AI8766" t="s">
        <v>1375</v>
      </c>
    </row>
    <row r="8767" spans="1:35" x14ac:dyDescent="0.25">
      <c r="A8767" t="s">
        <v>18394</v>
      </c>
      <c r="B8767" s="1">
        <v>88</v>
      </c>
      <c r="C8767" t="s">
        <v>828</v>
      </c>
      <c r="D8767">
        <v>18758797</v>
      </c>
      <c r="E8767" t="s">
        <v>18393</v>
      </c>
      <c r="F8767" t="s">
        <v>1363</v>
      </c>
      <c r="G8767" t="s">
        <v>1391</v>
      </c>
      <c r="H8767" s="3" t="s">
        <v>4319</v>
      </c>
      <c r="I8767">
        <v>2022</v>
      </c>
      <c r="J8767" s="15" t="s">
        <v>1518</v>
      </c>
      <c r="K8767">
        <v>2022</v>
      </c>
      <c r="L8767" t="s">
        <v>1367</v>
      </c>
      <c r="M8767" t="s">
        <v>18386</v>
      </c>
      <c r="N8767" t="s">
        <v>18387</v>
      </c>
      <c r="O8767" t="s">
        <v>1370</v>
      </c>
      <c r="P8767" t="s">
        <v>4322</v>
      </c>
      <c r="Q8767">
        <f t="shared" si="150"/>
        <v>81060</v>
      </c>
      <c r="R8767" t="s">
        <v>1871</v>
      </c>
      <c r="S8767" t="s">
        <v>1872</v>
      </c>
      <c r="T8767" t="s">
        <v>18262</v>
      </c>
      <c r="U8767" s="75">
        <v>81060</v>
      </c>
      <c r="V8767">
        <v>1.1100000000000001</v>
      </c>
      <c r="W8767">
        <v>89976.6</v>
      </c>
      <c r="AH8767" s="16"/>
      <c r="AI8767" t="s">
        <v>1375</v>
      </c>
    </row>
    <row r="8768" spans="1:35" x14ac:dyDescent="0.25">
      <c r="A8768" t="s">
        <v>18395</v>
      </c>
      <c r="B8768" s="1">
        <v>88</v>
      </c>
      <c r="C8768" t="s">
        <v>828</v>
      </c>
      <c r="D8768">
        <v>18758797</v>
      </c>
      <c r="E8768" t="s">
        <v>18393</v>
      </c>
      <c r="F8768" t="s">
        <v>1363</v>
      </c>
      <c r="G8768" t="s">
        <v>1391</v>
      </c>
      <c r="H8768" s="3" t="s">
        <v>4319</v>
      </c>
      <c r="I8768">
        <v>2022</v>
      </c>
      <c r="J8768" s="15" t="s">
        <v>1518</v>
      </c>
      <c r="K8768">
        <v>2022</v>
      </c>
      <c r="L8768" t="s">
        <v>1367</v>
      </c>
      <c r="M8768" t="s">
        <v>18386</v>
      </c>
      <c r="N8768" t="s">
        <v>18387</v>
      </c>
      <c r="O8768" t="s">
        <v>1370</v>
      </c>
      <c r="P8768" t="s">
        <v>4322</v>
      </c>
      <c r="Q8768">
        <f t="shared" si="150"/>
        <v>81060</v>
      </c>
      <c r="R8768" t="s">
        <v>18143</v>
      </c>
      <c r="S8768" t="s">
        <v>18144</v>
      </c>
      <c r="T8768" t="s">
        <v>18396</v>
      </c>
      <c r="U8768" s="75">
        <v>81060</v>
      </c>
      <c r="V8768">
        <v>1.5</v>
      </c>
      <c r="W8768">
        <v>121590</v>
      </c>
      <c r="AH8768" s="16"/>
      <c r="AI8768" t="s">
        <v>1375</v>
      </c>
    </row>
    <row r="8769" spans="1:35" x14ac:dyDescent="0.25">
      <c r="A8769" t="s">
        <v>18397</v>
      </c>
      <c r="B8769" s="1">
        <v>88</v>
      </c>
      <c r="C8769" t="s">
        <v>828</v>
      </c>
      <c r="D8769">
        <v>18758797</v>
      </c>
      <c r="E8769" t="s">
        <v>18393</v>
      </c>
      <c r="F8769" t="s">
        <v>1363</v>
      </c>
      <c r="G8769" t="s">
        <v>1391</v>
      </c>
      <c r="H8769" s="3" t="s">
        <v>4319</v>
      </c>
      <c r="I8769">
        <v>2022</v>
      </c>
      <c r="J8769" s="15" t="s">
        <v>1518</v>
      </c>
      <c r="K8769">
        <v>2022</v>
      </c>
      <c r="L8769" t="s">
        <v>1367</v>
      </c>
      <c r="M8769" t="s">
        <v>18386</v>
      </c>
      <c r="N8769" t="s">
        <v>18387</v>
      </c>
      <c r="O8769" t="s">
        <v>1370</v>
      </c>
      <c r="P8769" t="s">
        <v>4322</v>
      </c>
      <c r="Q8769">
        <f t="shared" si="150"/>
        <v>81060</v>
      </c>
      <c r="R8769" t="s">
        <v>9259</v>
      </c>
      <c r="S8769" t="s">
        <v>9260</v>
      </c>
      <c r="T8769" t="s">
        <v>18288</v>
      </c>
      <c r="U8769" s="75">
        <v>81060</v>
      </c>
      <c r="V8769">
        <v>1.56</v>
      </c>
      <c r="W8769">
        <v>126453.6</v>
      </c>
      <c r="AH8769" s="16"/>
      <c r="AI8769" t="s">
        <v>1375</v>
      </c>
    </row>
    <row r="8770" spans="1:35" x14ac:dyDescent="0.25">
      <c r="A8770" t="s">
        <v>18398</v>
      </c>
      <c r="B8770" s="1">
        <v>88</v>
      </c>
      <c r="C8770" t="s">
        <v>828</v>
      </c>
      <c r="D8770">
        <v>18758835</v>
      </c>
      <c r="E8770" t="s">
        <v>18399</v>
      </c>
      <c r="F8770" t="s">
        <v>1363</v>
      </c>
      <c r="G8770" t="s">
        <v>1391</v>
      </c>
      <c r="H8770" s="3" t="s">
        <v>4319</v>
      </c>
      <c r="I8770">
        <v>2022</v>
      </c>
      <c r="J8770" s="15" t="s">
        <v>1518</v>
      </c>
      <c r="K8770">
        <v>2022</v>
      </c>
      <c r="L8770" t="s">
        <v>1367</v>
      </c>
      <c r="M8770" t="s">
        <v>18386</v>
      </c>
      <c r="N8770" t="s">
        <v>18387</v>
      </c>
      <c r="O8770" t="s">
        <v>1370</v>
      </c>
      <c r="P8770" t="s">
        <v>4322</v>
      </c>
      <c r="Q8770">
        <f t="shared" ref="Q8770:Q8833" si="151">U8770</f>
        <v>32490</v>
      </c>
      <c r="R8770" t="s">
        <v>4086</v>
      </c>
      <c r="S8770" t="s">
        <v>4087</v>
      </c>
      <c r="T8770" t="s">
        <v>18388</v>
      </c>
      <c r="U8770" s="75">
        <v>32490</v>
      </c>
      <c r="V8770">
        <v>0.9</v>
      </c>
      <c r="W8770">
        <v>29241</v>
      </c>
      <c r="AH8770" s="16"/>
      <c r="AI8770" t="s">
        <v>1375</v>
      </c>
    </row>
    <row r="8771" spans="1:35" x14ac:dyDescent="0.25">
      <c r="A8771" t="s">
        <v>18400</v>
      </c>
      <c r="B8771" s="1">
        <v>88</v>
      </c>
      <c r="C8771" t="s">
        <v>828</v>
      </c>
      <c r="D8771">
        <v>18758835</v>
      </c>
      <c r="E8771" t="s">
        <v>18399</v>
      </c>
      <c r="F8771" t="s">
        <v>1363</v>
      </c>
      <c r="G8771" t="s">
        <v>1391</v>
      </c>
      <c r="H8771" s="3" t="s">
        <v>4319</v>
      </c>
      <c r="I8771">
        <v>2022</v>
      </c>
      <c r="J8771" s="15" t="s">
        <v>1518</v>
      </c>
      <c r="K8771">
        <v>2022</v>
      </c>
      <c r="L8771" t="s">
        <v>1367</v>
      </c>
      <c r="M8771" t="s">
        <v>18386</v>
      </c>
      <c r="N8771" t="s">
        <v>18387</v>
      </c>
      <c r="O8771" t="s">
        <v>1370</v>
      </c>
      <c r="P8771" t="s">
        <v>4322</v>
      </c>
      <c r="Q8771">
        <f t="shared" si="151"/>
        <v>32490</v>
      </c>
      <c r="R8771" t="s">
        <v>1871</v>
      </c>
      <c r="S8771" t="s">
        <v>1872</v>
      </c>
      <c r="T8771" t="s">
        <v>18262</v>
      </c>
      <c r="U8771" s="75">
        <v>32490</v>
      </c>
      <c r="V8771">
        <v>1.1100000000000001</v>
      </c>
      <c r="W8771">
        <v>36063.9</v>
      </c>
      <c r="AH8771" s="16"/>
      <c r="AI8771" t="s">
        <v>1375</v>
      </c>
    </row>
    <row r="8772" spans="1:35" x14ac:dyDescent="0.25">
      <c r="A8772" t="s">
        <v>18401</v>
      </c>
      <c r="B8772" s="1">
        <v>88</v>
      </c>
      <c r="C8772" t="s">
        <v>828</v>
      </c>
      <c r="D8772">
        <v>18758835</v>
      </c>
      <c r="E8772" t="s">
        <v>18399</v>
      </c>
      <c r="F8772" t="s">
        <v>1363</v>
      </c>
      <c r="G8772" t="s">
        <v>1391</v>
      </c>
      <c r="H8772" s="3" t="s">
        <v>4319</v>
      </c>
      <c r="I8772">
        <v>2022</v>
      </c>
      <c r="J8772" s="15" t="s">
        <v>1518</v>
      </c>
      <c r="K8772">
        <v>2022</v>
      </c>
      <c r="L8772" t="s">
        <v>1367</v>
      </c>
      <c r="M8772" t="s">
        <v>18386</v>
      </c>
      <c r="N8772" t="s">
        <v>18387</v>
      </c>
      <c r="O8772" t="s">
        <v>1370</v>
      </c>
      <c r="P8772" t="s">
        <v>4322</v>
      </c>
      <c r="Q8772">
        <f t="shared" si="151"/>
        <v>32490</v>
      </c>
      <c r="R8772" t="s">
        <v>18143</v>
      </c>
      <c r="S8772" t="s">
        <v>18144</v>
      </c>
      <c r="T8772" t="s">
        <v>18396</v>
      </c>
      <c r="U8772" s="75">
        <v>32490</v>
      </c>
      <c r="V8772">
        <v>1.5</v>
      </c>
      <c r="W8772">
        <v>48735</v>
      </c>
      <c r="AH8772" s="16"/>
      <c r="AI8772" t="s">
        <v>1375</v>
      </c>
    </row>
    <row r="8773" spans="1:35" x14ac:dyDescent="0.25">
      <c r="A8773" t="s">
        <v>18402</v>
      </c>
      <c r="B8773" s="1">
        <v>88</v>
      </c>
      <c r="C8773" t="s">
        <v>828</v>
      </c>
      <c r="D8773">
        <v>18758835</v>
      </c>
      <c r="E8773" t="s">
        <v>18399</v>
      </c>
      <c r="F8773" t="s">
        <v>1363</v>
      </c>
      <c r="G8773" t="s">
        <v>1391</v>
      </c>
      <c r="H8773" s="3" t="s">
        <v>4319</v>
      </c>
      <c r="I8773">
        <v>2022</v>
      </c>
      <c r="J8773" s="15" t="s">
        <v>1518</v>
      </c>
      <c r="K8773">
        <v>2022</v>
      </c>
      <c r="L8773" t="s">
        <v>1367</v>
      </c>
      <c r="M8773" t="s">
        <v>18386</v>
      </c>
      <c r="N8773" t="s">
        <v>18387</v>
      </c>
      <c r="O8773" t="s">
        <v>1370</v>
      </c>
      <c r="P8773" t="s">
        <v>4322</v>
      </c>
      <c r="Q8773">
        <f t="shared" si="151"/>
        <v>32490</v>
      </c>
      <c r="R8773" t="s">
        <v>9259</v>
      </c>
      <c r="S8773" t="s">
        <v>9260</v>
      </c>
      <c r="T8773" t="s">
        <v>18288</v>
      </c>
      <c r="U8773" s="75">
        <v>32490</v>
      </c>
      <c r="V8773">
        <v>1.56</v>
      </c>
      <c r="W8773">
        <v>50684.4</v>
      </c>
      <c r="AH8773" s="16"/>
      <c r="AI8773" t="s">
        <v>1375</v>
      </c>
    </row>
    <row r="8774" spans="1:35" x14ac:dyDescent="0.25">
      <c r="A8774" t="s">
        <v>18403</v>
      </c>
      <c r="B8774" s="1">
        <v>88</v>
      </c>
      <c r="C8774" t="s">
        <v>828</v>
      </c>
      <c r="D8774">
        <v>18728138</v>
      </c>
      <c r="E8774" t="s">
        <v>18385</v>
      </c>
      <c r="F8774" t="s">
        <v>1363</v>
      </c>
      <c r="G8774" t="s">
        <v>1391</v>
      </c>
      <c r="H8774" s="3" t="s">
        <v>2702</v>
      </c>
      <c r="I8774">
        <v>2022</v>
      </c>
      <c r="J8774" s="15" t="s">
        <v>5180</v>
      </c>
      <c r="K8774">
        <v>2022</v>
      </c>
      <c r="L8774" t="s">
        <v>1367</v>
      </c>
      <c r="M8774" t="s">
        <v>18386</v>
      </c>
      <c r="N8774" t="s">
        <v>18387</v>
      </c>
      <c r="O8774" t="s">
        <v>1370</v>
      </c>
      <c r="P8774" t="s">
        <v>4322</v>
      </c>
      <c r="Q8774">
        <f t="shared" si="151"/>
        <v>1830</v>
      </c>
      <c r="R8774" t="s">
        <v>9259</v>
      </c>
      <c r="S8774" t="s">
        <v>9260</v>
      </c>
      <c r="T8774" t="s">
        <v>18288</v>
      </c>
      <c r="U8774" s="75">
        <v>1830</v>
      </c>
      <c r="V8774">
        <v>1.56</v>
      </c>
      <c r="W8774">
        <v>2854.8</v>
      </c>
      <c r="AH8774" s="16"/>
      <c r="AI8774" t="s">
        <v>1375</v>
      </c>
    </row>
    <row r="8775" spans="1:35" x14ac:dyDescent="0.25">
      <c r="A8775" t="s">
        <v>18404</v>
      </c>
      <c r="B8775" s="1">
        <v>91</v>
      </c>
      <c r="C8775" t="s">
        <v>1055</v>
      </c>
      <c r="D8775">
        <v>17406560</v>
      </c>
      <c r="E8775" t="s">
        <v>18405</v>
      </c>
      <c r="F8775" t="s">
        <v>1363</v>
      </c>
      <c r="G8775" t="s">
        <v>1364</v>
      </c>
      <c r="H8775" s="3" t="s">
        <v>1505</v>
      </c>
      <c r="I8775">
        <v>2022</v>
      </c>
      <c r="J8775" s="15" t="s">
        <v>4301</v>
      </c>
      <c r="K8775">
        <v>2022</v>
      </c>
      <c r="L8775" t="s">
        <v>1367</v>
      </c>
      <c r="M8775" t="s">
        <v>18406</v>
      </c>
      <c r="N8775" t="s">
        <v>18407</v>
      </c>
      <c r="O8775" t="s">
        <v>1370</v>
      </c>
      <c r="P8775" t="s">
        <v>18408</v>
      </c>
      <c r="Q8775">
        <f t="shared" si="151"/>
        <v>18</v>
      </c>
      <c r="R8775" t="s">
        <v>17843</v>
      </c>
      <c r="S8775" t="s">
        <v>17844</v>
      </c>
      <c r="T8775" t="s">
        <v>18409</v>
      </c>
      <c r="U8775" s="75">
        <v>18</v>
      </c>
      <c r="V8775">
        <v>4750</v>
      </c>
      <c r="W8775">
        <v>85500</v>
      </c>
      <c r="AH8775" s="16"/>
      <c r="AI8775" t="s">
        <v>1375</v>
      </c>
    </row>
    <row r="8776" spans="1:35" x14ac:dyDescent="0.25">
      <c r="A8776" t="s">
        <v>18410</v>
      </c>
      <c r="B8776" s="1">
        <v>91</v>
      </c>
      <c r="C8776" t="s">
        <v>1055</v>
      </c>
      <c r="D8776">
        <v>16537785</v>
      </c>
      <c r="E8776" t="s">
        <v>18411</v>
      </c>
      <c r="F8776" t="s">
        <v>1363</v>
      </c>
      <c r="G8776" t="s">
        <v>1364</v>
      </c>
      <c r="H8776" s="3" t="s">
        <v>2118</v>
      </c>
      <c r="I8776">
        <v>2022</v>
      </c>
      <c r="J8776" s="15" t="s">
        <v>2126</v>
      </c>
      <c r="K8776">
        <v>2022</v>
      </c>
      <c r="L8776" t="s">
        <v>1367</v>
      </c>
      <c r="M8776" t="s">
        <v>18406</v>
      </c>
      <c r="N8776" t="s">
        <v>18407</v>
      </c>
      <c r="O8776" t="s">
        <v>1370</v>
      </c>
      <c r="P8776" t="s">
        <v>18408</v>
      </c>
      <c r="Q8776">
        <f t="shared" si="151"/>
        <v>18</v>
      </c>
      <c r="R8776" t="s">
        <v>17843</v>
      </c>
      <c r="S8776" t="s">
        <v>17844</v>
      </c>
      <c r="T8776" t="s">
        <v>18412</v>
      </c>
      <c r="U8776" s="75">
        <v>18</v>
      </c>
      <c r="V8776">
        <v>4750</v>
      </c>
      <c r="W8776">
        <v>85500</v>
      </c>
      <c r="AH8776" s="16"/>
      <c r="AI8776" t="s">
        <v>1375</v>
      </c>
    </row>
    <row r="8777" spans="1:35" x14ac:dyDescent="0.25">
      <c r="A8777" t="s">
        <v>18413</v>
      </c>
      <c r="B8777" s="1">
        <v>91</v>
      </c>
      <c r="C8777" t="s">
        <v>1055</v>
      </c>
      <c r="D8777">
        <v>16844122</v>
      </c>
      <c r="E8777" t="s">
        <v>18414</v>
      </c>
      <c r="F8777" t="s">
        <v>1539</v>
      </c>
      <c r="G8777" t="s">
        <v>1364</v>
      </c>
      <c r="H8777" s="3" t="s">
        <v>8132</v>
      </c>
      <c r="I8777">
        <v>2022</v>
      </c>
      <c r="J8777" s="15" t="s">
        <v>1776</v>
      </c>
      <c r="K8777">
        <v>2022</v>
      </c>
      <c r="L8777" t="s">
        <v>1367</v>
      </c>
      <c r="M8777" t="s">
        <v>18406</v>
      </c>
      <c r="N8777" t="s">
        <v>18407</v>
      </c>
      <c r="O8777" t="s">
        <v>1370</v>
      </c>
      <c r="P8777" t="s">
        <v>18408</v>
      </c>
      <c r="Q8777">
        <f t="shared" si="151"/>
        <v>169</v>
      </c>
      <c r="R8777" t="s">
        <v>17843</v>
      </c>
      <c r="S8777" t="s">
        <v>17844</v>
      </c>
      <c r="T8777" t="s">
        <v>18412</v>
      </c>
      <c r="U8777" s="75">
        <v>169</v>
      </c>
      <c r="V8777">
        <v>4749.8999999999996</v>
      </c>
      <c r="W8777">
        <v>802733.1</v>
      </c>
      <c r="AH8777" s="16"/>
      <c r="AI8777" t="s">
        <v>1375</v>
      </c>
    </row>
    <row r="8778" spans="1:35" x14ac:dyDescent="0.25">
      <c r="A8778" t="s">
        <v>18415</v>
      </c>
      <c r="B8778" s="1">
        <v>91</v>
      </c>
      <c r="C8778" t="s">
        <v>1055</v>
      </c>
      <c r="D8778">
        <v>17380308</v>
      </c>
      <c r="E8778" t="s">
        <v>18416</v>
      </c>
      <c r="F8778" t="s">
        <v>1363</v>
      </c>
      <c r="G8778" t="s">
        <v>1364</v>
      </c>
      <c r="H8778" s="3" t="s">
        <v>1504</v>
      </c>
      <c r="I8778">
        <v>2022</v>
      </c>
      <c r="J8778" s="15" t="s">
        <v>1505</v>
      </c>
      <c r="K8778">
        <v>2022</v>
      </c>
      <c r="L8778" t="s">
        <v>1367</v>
      </c>
      <c r="M8778" t="s">
        <v>18406</v>
      </c>
      <c r="N8778" t="s">
        <v>18407</v>
      </c>
      <c r="O8778" t="s">
        <v>1370</v>
      </c>
      <c r="P8778" t="s">
        <v>18408</v>
      </c>
      <c r="Q8778">
        <f t="shared" si="151"/>
        <v>10</v>
      </c>
      <c r="R8778" t="s">
        <v>17843</v>
      </c>
      <c r="S8778" t="s">
        <v>17844</v>
      </c>
      <c r="T8778" t="s">
        <v>18412</v>
      </c>
      <c r="U8778" s="75">
        <v>10</v>
      </c>
      <c r="V8778">
        <v>4750</v>
      </c>
      <c r="W8778">
        <v>47500</v>
      </c>
      <c r="AH8778" s="16"/>
      <c r="AI8778" t="s">
        <v>1375</v>
      </c>
    </row>
    <row r="8779" spans="1:35" x14ac:dyDescent="0.25">
      <c r="A8779" t="s">
        <v>18417</v>
      </c>
      <c r="B8779" s="1">
        <v>91</v>
      </c>
      <c r="C8779" t="s">
        <v>1055</v>
      </c>
      <c r="D8779">
        <v>17461278</v>
      </c>
      <c r="E8779" t="s">
        <v>18418</v>
      </c>
      <c r="F8779" t="s">
        <v>1363</v>
      </c>
      <c r="G8779" t="s">
        <v>1364</v>
      </c>
      <c r="H8779" s="3" t="s">
        <v>5275</v>
      </c>
      <c r="I8779">
        <v>2022</v>
      </c>
      <c r="J8779" s="15" t="s">
        <v>5266</v>
      </c>
      <c r="K8779">
        <v>2022</v>
      </c>
      <c r="L8779" t="s">
        <v>1367</v>
      </c>
      <c r="M8779" t="s">
        <v>18406</v>
      </c>
      <c r="N8779" t="s">
        <v>18407</v>
      </c>
      <c r="O8779" t="s">
        <v>1370</v>
      </c>
      <c r="P8779" t="s">
        <v>18408</v>
      </c>
      <c r="Q8779">
        <f t="shared" si="151"/>
        <v>18</v>
      </c>
      <c r="R8779" t="s">
        <v>17843</v>
      </c>
      <c r="S8779" t="s">
        <v>17844</v>
      </c>
      <c r="T8779" t="s">
        <v>18412</v>
      </c>
      <c r="U8779" s="75">
        <v>18</v>
      </c>
      <c r="V8779">
        <v>4750</v>
      </c>
      <c r="W8779">
        <v>85500</v>
      </c>
      <c r="AH8779" s="16"/>
      <c r="AI8779" t="s">
        <v>1375</v>
      </c>
    </row>
    <row r="8780" spans="1:35" x14ac:dyDescent="0.25">
      <c r="A8780" t="s">
        <v>18419</v>
      </c>
      <c r="B8780" s="1">
        <v>91</v>
      </c>
      <c r="C8780" t="s">
        <v>1055</v>
      </c>
      <c r="D8780">
        <v>17449359</v>
      </c>
      <c r="E8780" t="s">
        <v>18420</v>
      </c>
      <c r="F8780" t="s">
        <v>1363</v>
      </c>
      <c r="G8780" t="s">
        <v>1364</v>
      </c>
      <c r="H8780" s="3" t="s">
        <v>3270</v>
      </c>
      <c r="I8780">
        <v>2022</v>
      </c>
      <c r="J8780" s="15" t="s">
        <v>2229</v>
      </c>
      <c r="K8780">
        <v>2022</v>
      </c>
      <c r="L8780" t="s">
        <v>1367</v>
      </c>
      <c r="M8780" t="s">
        <v>18406</v>
      </c>
      <c r="N8780" t="s">
        <v>18407</v>
      </c>
      <c r="O8780" t="s">
        <v>1370</v>
      </c>
      <c r="P8780" t="s">
        <v>18408</v>
      </c>
      <c r="Q8780">
        <f t="shared" si="151"/>
        <v>18</v>
      </c>
      <c r="R8780" t="s">
        <v>17843</v>
      </c>
      <c r="S8780" t="s">
        <v>17844</v>
      </c>
      <c r="T8780" t="s">
        <v>18412</v>
      </c>
      <c r="U8780" s="75">
        <v>18</v>
      </c>
      <c r="V8780">
        <v>4750</v>
      </c>
      <c r="W8780">
        <v>85500</v>
      </c>
      <c r="AH8780" s="16"/>
      <c r="AI8780" t="s">
        <v>1375</v>
      </c>
    </row>
    <row r="8781" spans="1:35" x14ac:dyDescent="0.25">
      <c r="A8781" t="s">
        <v>18421</v>
      </c>
      <c r="B8781" s="1">
        <v>91</v>
      </c>
      <c r="C8781" t="s">
        <v>1055</v>
      </c>
      <c r="D8781">
        <v>17539072</v>
      </c>
      <c r="E8781" t="s">
        <v>18422</v>
      </c>
      <c r="F8781" t="s">
        <v>1539</v>
      </c>
      <c r="G8781" t="s">
        <v>1364</v>
      </c>
      <c r="H8781" s="3" t="s">
        <v>1792</v>
      </c>
      <c r="I8781">
        <v>2022</v>
      </c>
      <c r="J8781" s="15" t="s">
        <v>18423</v>
      </c>
      <c r="K8781">
        <v>2022</v>
      </c>
      <c r="L8781" t="s">
        <v>1367</v>
      </c>
      <c r="M8781" t="s">
        <v>18406</v>
      </c>
      <c r="N8781" t="s">
        <v>18407</v>
      </c>
      <c r="O8781" t="s">
        <v>1370</v>
      </c>
      <c r="P8781" t="s">
        <v>18408</v>
      </c>
      <c r="Q8781">
        <f t="shared" si="151"/>
        <v>120</v>
      </c>
      <c r="R8781" t="s">
        <v>17843</v>
      </c>
      <c r="S8781" t="s">
        <v>17844</v>
      </c>
      <c r="T8781" t="s">
        <v>18412</v>
      </c>
      <c r="U8781" s="75">
        <v>120</v>
      </c>
      <c r="V8781">
        <v>4749.8999999999996</v>
      </c>
      <c r="W8781">
        <v>569988</v>
      </c>
      <c r="AH8781" s="16"/>
      <c r="AI8781" t="s">
        <v>1375</v>
      </c>
    </row>
    <row r="8782" spans="1:35" x14ac:dyDescent="0.25">
      <c r="A8782" t="s">
        <v>18424</v>
      </c>
      <c r="B8782" s="1">
        <v>91</v>
      </c>
      <c r="C8782" t="s">
        <v>1055</v>
      </c>
      <c r="D8782">
        <v>17539099</v>
      </c>
      <c r="E8782" t="s">
        <v>18425</v>
      </c>
      <c r="F8782" t="s">
        <v>1363</v>
      </c>
      <c r="G8782" t="s">
        <v>1364</v>
      </c>
      <c r="H8782" s="3" t="s">
        <v>5269</v>
      </c>
      <c r="I8782">
        <v>2022</v>
      </c>
      <c r="J8782" s="15" t="s">
        <v>4169</v>
      </c>
      <c r="K8782">
        <v>2022</v>
      </c>
      <c r="L8782" t="s">
        <v>1367</v>
      </c>
      <c r="M8782" t="s">
        <v>18406</v>
      </c>
      <c r="N8782" t="s">
        <v>18407</v>
      </c>
      <c r="O8782" t="s">
        <v>1370</v>
      </c>
      <c r="P8782" t="s">
        <v>18408</v>
      </c>
      <c r="Q8782">
        <f t="shared" si="151"/>
        <v>13</v>
      </c>
      <c r="R8782" t="s">
        <v>17843</v>
      </c>
      <c r="S8782" t="s">
        <v>17844</v>
      </c>
      <c r="T8782" t="s">
        <v>18412</v>
      </c>
      <c r="U8782" s="75">
        <v>13</v>
      </c>
      <c r="V8782">
        <v>4750</v>
      </c>
      <c r="W8782">
        <v>61750</v>
      </c>
      <c r="AH8782" s="16"/>
      <c r="AI8782" t="s">
        <v>1375</v>
      </c>
    </row>
    <row r="8783" spans="1:35" x14ac:dyDescent="0.25">
      <c r="A8783" t="s">
        <v>18426</v>
      </c>
      <c r="B8783" s="1">
        <v>91</v>
      </c>
      <c r="C8783" t="s">
        <v>1055</v>
      </c>
      <c r="D8783">
        <v>17470129</v>
      </c>
      <c r="E8783" t="s">
        <v>18427</v>
      </c>
      <c r="F8783" t="s">
        <v>1363</v>
      </c>
      <c r="G8783" t="s">
        <v>1364</v>
      </c>
      <c r="H8783" s="3" t="s">
        <v>2229</v>
      </c>
      <c r="I8783">
        <v>2022</v>
      </c>
      <c r="J8783" s="15" t="s">
        <v>2230</v>
      </c>
      <c r="K8783">
        <v>2022</v>
      </c>
      <c r="L8783" t="s">
        <v>1367</v>
      </c>
      <c r="M8783" t="s">
        <v>18406</v>
      </c>
      <c r="N8783" t="s">
        <v>18407</v>
      </c>
      <c r="O8783" t="s">
        <v>1370</v>
      </c>
      <c r="P8783" t="s">
        <v>18408</v>
      </c>
      <c r="Q8783">
        <f t="shared" si="151"/>
        <v>18</v>
      </c>
      <c r="R8783" t="s">
        <v>17843</v>
      </c>
      <c r="S8783" t="s">
        <v>17844</v>
      </c>
      <c r="T8783" t="s">
        <v>18412</v>
      </c>
      <c r="U8783" s="75">
        <v>18</v>
      </c>
      <c r="V8783">
        <v>4750</v>
      </c>
      <c r="W8783">
        <v>85500</v>
      </c>
      <c r="AH8783" s="16"/>
      <c r="AI8783" t="s">
        <v>1375</v>
      </c>
    </row>
    <row r="8784" spans="1:35" x14ac:dyDescent="0.25">
      <c r="A8784" t="s">
        <v>18428</v>
      </c>
      <c r="B8784" s="1">
        <v>91</v>
      </c>
      <c r="C8784" t="s">
        <v>1055</v>
      </c>
      <c r="D8784">
        <v>17650313</v>
      </c>
      <c r="E8784" t="s">
        <v>18429</v>
      </c>
      <c r="F8784" t="s">
        <v>1363</v>
      </c>
      <c r="G8784" t="s">
        <v>1364</v>
      </c>
      <c r="H8784" s="3" t="s">
        <v>2258</v>
      </c>
      <c r="I8784">
        <v>2022</v>
      </c>
      <c r="J8784" s="15" t="s">
        <v>4180</v>
      </c>
      <c r="K8784">
        <v>2022</v>
      </c>
      <c r="L8784" t="s">
        <v>1367</v>
      </c>
      <c r="M8784" t="s">
        <v>18406</v>
      </c>
      <c r="N8784" t="s">
        <v>18407</v>
      </c>
      <c r="O8784" t="s">
        <v>1370</v>
      </c>
      <c r="P8784" t="s">
        <v>18408</v>
      </c>
      <c r="Q8784">
        <f t="shared" si="151"/>
        <v>18</v>
      </c>
      <c r="R8784" t="s">
        <v>17843</v>
      </c>
      <c r="S8784" t="s">
        <v>17844</v>
      </c>
      <c r="T8784" t="s">
        <v>18412</v>
      </c>
      <c r="U8784" s="75">
        <v>18</v>
      </c>
      <c r="V8784">
        <v>4750</v>
      </c>
      <c r="W8784">
        <v>85500</v>
      </c>
      <c r="AH8784" s="16"/>
      <c r="AI8784" t="s">
        <v>1375</v>
      </c>
    </row>
    <row r="8785" spans="1:35" x14ac:dyDescent="0.25">
      <c r="A8785" t="s">
        <v>18430</v>
      </c>
      <c r="B8785" s="1">
        <v>91</v>
      </c>
      <c r="C8785" t="s">
        <v>1055</v>
      </c>
      <c r="D8785">
        <v>17609968</v>
      </c>
      <c r="E8785" t="s">
        <v>18431</v>
      </c>
      <c r="F8785" t="s">
        <v>1363</v>
      </c>
      <c r="G8785" t="s">
        <v>1364</v>
      </c>
      <c r="H8785" s="3" t="s">
        <v>5299</v>
      </c>
      <c r="I8785">
        <v>2022</v>
      </c>
      <c r="J8785" s="15" t="s">
        <v>1854</v>
      </c>
      <c r="K8785">
        <v>2022</v>
      </c>
      <c r="L8785" t="s">
        <v>1367</v>
      </c>
      <c r="M8785" t="s">
        <v>18406</v>
      </c>
      <c r="N8785" t="s">
        <v>18407</v>
      </c>
      <c r="O8785" t="s">
        <v>1370</v>
      </c>
      <c r="P8785" t="s">
        <v>18408</v>
      </c>
      <c r="Q8785">
        <f t="shared" si="151"/>
        <v>18</v>
      </c>
      <c r="R8785" t="s">
        <v>17843</v>
      </c>
      <c r="S8785" t="s">
        <v>17844</v>
      </c>
      <c r="T8785" t="s">
        <v>18412</v>
      </c>
      <c r="U8785" s="75">
        <v>18</v>
      </c>
      <c r="V8785">
        <v>4750</v>
      </c>
      <c r="W8785">
        <v>85500</v>
      </c>
      <c r="AH8785" s="16"/>
      <c r="AI8785" t="s">
        <v>1375</v>
      </c>
    </row>
    <row r="8786" spans="1:35" x14ac:dyDescent="0.25">
      <c r="A8786" t="s">
        <v>18432</v>
      </c>
      <c r="B8786" s="1">
        <v>91</v>
      </c>
      <c r="C8786" t="s">
        <v>1055</v>
      </c>
      <c r="D8786">
        <v>17721113</v>
      </c>
      <c r="E8786" t="s">
        <v>18433</v>
      </c>
      <c r="F8786" t="s">
        <v>1363</v>
      </c>
      <c r="G8786" t="s">
        <v>1364</v>
      </c>
      <c r="H8786" s="3" t="s">
        <v>2249</v>
      </c>
      <c r="I8786">
        <v>2022</v>
      </c>
      <c r="J8786" s="15" t="s">
        <v>2250</v>
      </c>
      <c r="K8786">
        <v>2022</v>
      </c>
      <c r="L8786" t="s">
        <v>1367</v>
      </c>
      <c r="M8786" t="s">
        <v>18406</v>
      </c>
      <c r="N8786" t="s">
        <v>18407</v>
      </c>
      <c r="O8786" t="s">
        <v>1370</v>
      </c>
      <c r="P8786" t="s">
        <v>18408</v>
      </c>
      <c r="Q8786">
        <f t="shared" si="151"/>
        <v>6</v>
      </c>
      <c r="R8786" t="s">
        <v>17843</v>
      </c>
      <c r="S8786" t="s">
        <v>17844</v>
      </c>
      <c r="T8786" t="s">
        <v>18412</v>
      </c>
      <c r="U8786" s="75">
        <v>6</v>
      </c>
      <c r="V8786">
        <v>4750</v>
      </c>
      <c r="W8786">
        <v>28500</v>
      </c>
      <c r="AH8786" s="16"/>
      <c r="AI8786" t="s">
        <v>1375</v>
      </c>
    </row>
    <row r="8787" spans="1:35" x14ac:dyDescent="0.25">
      <c r="A8787" t="s">
        <v>18434</v>
      </c>
      <c r="B8787" s="1">
        <v>91</v>
      </c>
      <c r="C8787" t="s">
        <v>1055</v>
      </c>
      <c r="D8787">
        <v>17685737</v>
      </c>
      <c r="E8787" t="s">
        <v>18435</v>
      </c>
      <c r="F8787" t="s">
        <v>1363</v>
      </c>
      <c r="G8787" t="s">
        <v>1364</v>
      </c>
      <c r="H8787" s="3" t="s">
        <v>1784</v>
      </c>
      <c r="I8787">
        <v>2022</v>
      </c>
      <c r="J8787" s="15" t="s">
        <v>5313</v>
      </c>
      <c r="K8787">
        <v>2022</v>
      </c>
      <c r="L8787" t="s">
        <v>1367</v>
      </c>
      <c r="M8787" t="s">
        <v>18406</v>
      </c>
      <c r="N8787" t="s">
        <v>18407</v>
      </c>
      <c r="O8787" t="s">
        <v>1370</v>
      </c>
      <c r="P8787" t="s">
        <v>18408</v>
      </c>
      <c r="Q8787">
        <f t="shared" si="151"/>
        <v>18</v>
      </c>
      <c r="R8787" t="s">
        <v>17843</v>
      </c>
      <c r="S8787" t="s">
        <v>17844</v>
      </c>
      <c r="T8787" t="s">
        <v>18412</v>
      </c>
      <c r="U8787" s="75">
        <v>18</v>
      </c>
      <c r="V8787">
        <v>4750</v>
      </c>
      <c r="W8787">
        <v>85500</v>
      </c>
      <c r="AH8787" s="16"/>
      <c r="AI8787" t="s">
        <v>1375</v>
      </c>
    </row>
    <row r="8788" spans="1:35" x14ac:dyDescent="0.25">
      <c r="A8788" t="s">
        <v>18436</v>
      </c>
      <c r="B8788" s="1">
        <v>91</v>
      </c>
      <c r="C8788" t="s">
        <v>1055</v>
      </c>
      <c r="D8788">
        <v>17733626</v>
      </c>
      <c r="E8788" t="s">
        <v>18437</v>
      </c>
      <c r="F8788" t="s">
        <v>1363</v>
      </c>
      <c r="G8788" t="s">
        <v>1364</v>
      </c>
      <c r="H8788" s="3" t="s">
        <v>1792</v>
      </c>
      <c r="I8788">
        <v>2022</v>
      </c>
      <c r="J8788" s="15" t="s">
        <v>1788</v>
      </c>
      <c r="K8788">
        <v>2022</v>
      </c>
      <c r="L8788" t="s">
        <v>1367</v>
      </c>
      <c r="M8788" t="s">
        <v>18406</v>
      </c>
      <c r="N8788" t="s">
        <v>18407</v>
      </c>
      <c r="O8788" t="s">
        <v>1370</v>
      </c>
      <c r="P8788" t="s">
        <v>18408</v>
      </c>
      <c r="Q8788">
        <f t="shared" si="151"/>
        <v>18</v>
      </c>
      <c r="R8788" t="s">
        <v>17843</v>
      </c>
      <c r="S8788" t="s">
        <v>17844</v>
      </c>
      <c r="T8788" t="s">
        <v>18412</v>
      </c>
      <c r="U8788" s="75">
        <v>18</v>
      </c>
      <c r="V8788">
        <v>4750</v>
      </c>
      <c r="W8788">
        <v>85500</v>
      </c>
      <c r="AH8788" s="16"/>
      <c r="AI8788" t="s">
        <v>1375</v>
      </c>
    </row>
    <row r="8789" spans="1:35" x14ac:dyDescent="0.25">
      <c r="A8789" t="s">
        <v>18438</v>
      </c>
      <c r="B8789" s="1">
        <v>91</v>
      </c>
      <c r="C8789" t="s">
        <v>1055</v>
      </c>
      <c r="D8789">
        <v>18080642</v>
      </c>
      <c r="E8789" t="s">
        <v>18439</v>
      </c>
      <c r="F8789" t="s">
        <v>1363</v>
      </c>
      <c r="G8789" t="s">
        <v>1364</v>
      </c>
      <c r="H8789" s="3" t="s">
        <v>2712</v>
      </c>
      <c r="I8789">
        <v>2022</v>
      </c>
      <c r="J8789" s="15" t="s">
        <v>2283</v>
      </c>
      <c r="K8789">
        <v>2022</v>
      </c>
      <c r="L8789" t="s">
        <v>1367</v>
      </c>
      <c r="M8789" t="s">
        <v>18406</v>
      </c>
      <c r="N8789" t="s">
        <v>18407</v>
      </c>
      <c r="O8789" t="s">
        <v>1370</v>
      </c>
      <c r="P8789" t="s">
        <v>18408</v>
      </c>
      <c r="Q8789">
        <f t="shared" si="151"/>
        <v>18</v>
      </c>
      <c r="R8789" t="s">
        <v>17843</v>
      </c>
      <c r="S8789" t="s">
        <v>17844</v>
      </c>
      <c r="T8789" t="s">
        <v>18412</v>
      </c>
      <c r="U8789" s="75">
        <v>18</v>
      </c>
      <c r="V8789">
        <v>4750</v>
      </c>
      <c r="W8789">
        <v>85500</v>
      </c>
      <c r="AH8789" s="16"/>
      <c r="AI8789" t="s">
        <v>1375</v>
      </c>
    </row>
    <row r="8790" spans="1:35" x14ac:dyDescent="0.25">
      <c r="A8790" t="s">
        <v>18440</v>
      </c>
      <c r="B8790" s="1">
        <v>91</v>
      </c>
      <c r="C8790" t="s">
        <v>1055</v>
      </c>
      <c r="D8790">
        <v>18027105</v>
      </c>
      <c r="E8790" t="s">
        <v>18441</v>
      </c>
      <c r="F8790" t="s">
        <v>1363</v>
      </c>
      <c r="G8790" t="s">
        <v>1364</v>
      </c>
      <c r="H8790" s="3" t="s">
        <v>2262</v>
      </c>
      <c r="I8790">
        <v>2022</v>
      </c>
      <c r="J8790" s="15" t="s">
        <v>3619</v>
      </c>
      <c r="K8790">
        <v>2022</v>
      </c>
      <c r="L8790" t="s">
        <v>1367</v>
      </c>
      <c r="M8790" t="s">
        <v>18406</v>
      </c>
      <c r="N8790" t="s">
        <v>18407</v>
      </c>
      <c r="O8790" t="s">
        <v>1370</v>
      </c>
      <c r="P8790" t="s">
        <v>18408</v>
      </c>
      <c r="Q8790">
        <f t="shared" si="151"/>
        <v>18</v>
      </c>
      <c r="R8790" t="s">
        <v>17843</v>
      </c>
      <c r="S8790" t="s">
        <v>17844</v>
      </c>
      <c r="T8790" t="s">
        <v>18412</v>
      </c>
      <c r="U8790" s="75">
        <v>18</v>
      </c>
      <c r="V8790">
        <v>4750</v>
      </c>
      <c r="W8790">
        <v>85500</v>
      </c>
      <c r="AH8790" s="16"/>
      <c r="AI8790" t="s">
        <v>1375</v>
      </c>
    </row>
    <row r="8791" spans="1:35" x14ac:dyDescent="0.25">
      <c r="A8791" t="s">
        <v>18442</v>
      </c>
      <c r="B8791" s="1">
        <v>91</v>
      </c>
      <c r="C8791" t="s">
        <v>1055</v>
      </c>
      <c r="D8791">
        <v>18086241</v>
      </c>
      <c r="E8791" t="s">
        <v>18443</v>
      </c>
      <c r="F8791" t="s">
        <v>1363</v>
      </c>
      <c r="G8791" t="s">
        <v>1364</v>
      </c>
      <c r="H8791" s="3" t="s">
        <v>3620</v>
      </c>
      <c r="I8791">
        <v>2022</v>
      </c>
      <c r="J8791" s="15" t="s">
        <v>3278</v>
      </c>
      <c r="K8791">
        <v>2022</v>
      </c>
      <c r="L8791" t="s">
        <v>1367</v>
      </c>
      <c r="M8791" t="s">
        <v>18406</v>
      </c>
      <c r="N8791" t="s">
        <v>18407</v>
      </c>
      <c r="O8791" t="s">
        <v>1370</v>
      </c>
      <c r="P8791" t="s">
        <v>18408</v>
      </c>
      <c r="Q8791">
        <f t="shared" si="151"/>
        <v>18</v>
      </c>
      <c r="R8791" t="s">
        <v>17843</v>
      </c>
      <c r="S8791" t="s">
        <v>17844</v>
      </c>
      <c r="T8791" t="s">
        <v>18412</v>
      </c>
      <c r="U8791" s="75">
        <v>18</v>
      </c>
      <c r="V8791">
        <v>4750</v>
      </c>
      <c r="W8791">
        <v>85500</v>
      </c>
      <c r="AH8791" s="16"/>
      <c r="AI8791" t="s">
        <v>1375</v>
      </c>
    </row>
    <row r="8792" spans="1:35" x14ac:dyDescent="0.25">
      <c r="A8792" t="s">
        <v>18444</v>
      </c>
      <c r="B8792" s="1">
        <v>91</v>
      </c>
      <c r="C8792" t="s">
        <v>1055</v>
      </c>
      <c r="D8792">
        <v>18190936</v>
      </c>
      <c r="E8792" t="s">
        <v>18445</v>
      </c>
      <c r="F8792" t="s">
        <v>1363</v>
      </c>
      <c r="G8792" t="s">
        <v>1364</v>
      </c>
      <c r="H8792" s="3" t="s">
        <v>4204</v>
      </c>
      <c r="I8792">
        <v>2022</v>
      </c>
      <c r="J8792" s="15" t="s">
        <v>4023</v>
      </c>
      <c r="K8792">
        <v>2022</v>
      </c>
      <c r="L8792" t="s">
        <v>1367</v>
      </c>
      <c r="M8792" t="s">
        <v>18406</v>
      </c>
      <c r="N8792" t="s">
        <v>18407</v>
      </c>
      <c r="O8792" t="s">
        <v>1370</v>
      </c>
      <c r="P8792" t="s">
        <v>18408</v>
      </c>
      <c r="Q8792">
        <f t="shared" si="151"/>
        <v>18</v>
      </c>
      <c r="R8792" t="s">
        <v>17843</v>
      </c>
      <c r="S8792" t="s">
        <v>17844</v>
      </c>
      <c r="T8792" t="s">
        <v>18412</v>
      </c>
      <c r="U8792" s="75">
        <v>18</v>
      </c>
      <c r="V8792">
        <v>4750</v>
      </c>
      <c r="W8792">
        <v>85500</v>
      </c>
      <c r="AH8792" s="16"/>
      <c r="AI8792" t="s">
        <v>1375</v>
      </c>
    </row>
    <row r="8793" spans="1:35" x14ac:dyDescent="0.25">
      <c r="A8793" t="s">
        <v>18446</v>
      </c>
      <c r="B8793" s="1">
        <v>91</v>
      </c>
      <c r="C8793" t="s">
        <v>1055</v>
      </c>
      <c r="D8793">
        <v>18064957</v>
      </c>
      <c r="E8793" t="s">
        <v>18447</v>
      </c>
      <c r="F8793" t="s">
        <v>1363</v>
      </c>
      <c r="G8793" t="s">
        <v>1364</v>
      </c>
      <c r="H8793" s="3" t="s">
        <v>3619</v>
      </c>
      <c r="I8793">
        <v>2022</v>
      </c>
      <c r="J8793" s="15" t="s">
        <v>3620</v>
      </c>
      <c r="K8793">
        <v>2022</v>
      </c>
      <c r="L8793" t="s">
        <v>1367</v>
      </c>
      <c r="M8793" t="s">
        <v>18406</v>
      </c>
      <c r="N8793" t="s">
        <v>18407</v>
      </c>
      <c r="O8793" t="s">
        <v>1370</v>
      </c>
      <c r="P8793" t="s">
        <v>18408</v>
      </c>
      <c r="Q8793">
        <f t="shared" si="151"/>
        <v>18</v>
      </c>
      <c r="R8793" t="s">
        <v>17843</v>
      </c>
      <c r="S8793" t="s">
        <v>17844</v>
      </c>
      <c r="T8793" t="s">
        <v>18412</v>
      </c>
      <c r="U8793" s="75">
        <v>18</v>
      </c>
      <c r="V8793">
        <v>4750</v>
      </c>
      <c r="W8793">
        <v>85500</v>
      </c>
      <c r="AH8793" s="16"/>
      <c r="AI8793" t="s">
        <v>1375</v>
      </c>
    </row>
    <row r="8794" spans="1:35" x14ac:dyDescent="0.25">
      <c r="A8794" t="s">
        <v>18448</v>
      </c>
      <c r="B8794" s="1">
        <v>91</v>
      </c>
      <c r="C8794" t="s">
        <v>1055</v>
      </c>
      <c r="D8794">
        <v>18230385</v>
      </c>
      <c r="E8794" t="s">
        <v>18449</v>
      </c>
      <c r="F8794" t="s">
        <v>1363</v>
      </c>
      <c r="G8794" t="s">
        <v>1364</v>
      </c>
      <c r="H8794" s="3" t="s">
        <v>1805</v>
      </c>
      <c r="I8794">
        <v>2022</v>
      </c>
      <c r="J8794" s="15" t="s">
        <v>1800</v>
      </c>
      <c r="K8794">
        <v>2022</v>
      </c>
      <c r="L8794" t="s">
        <v>1367</v>
      </c>
      <c r="M8794" t="s">
        <v>18406</v>
      </c>
      <c r="N8794" t="s">
        <v>18407</v>
      </c>
      <c r="O8794" t="s">
        <v>1370</v>
      </c>
      <c r="P8794" t="s">
        <v>18408</v>
      </c>
      <c r="Q8794">
        <f t="shared" si="151"/>
        <v>18</v>
      </c>
      <c r="R8794" t="s">
        <v>17843</v>
      </c>
      <c r="S8794" t="s">
        <v>17844</v>
      </c>
      <c r="T8794" t="s">
        <v>18412</v>
      </c>
      <c r="U8794" s="75">
        <v>18</v>
      </c>
      <c r="V8794">
        <v>4750</v>
      </c>
      <c r="W8794">
        <v>85500</v>
      </c>
      <c r="AH8794" s="16"/>
      <c r="AI8794" t="s">
        <v>1375</v>
      </c>
    </row>
    <row r="8795" spans="1:35" x14ac:dyDescent="0.25">
      <c r="A8795" t="s">
        <v>18450</v>
      </c>
      <c r="B8795" s="1">
        <v>91</v>
      </c>
      <c r="C8795" t="s">
        <v>1055</v>
      </c>
      <c r="D8795">
        <v>18182135</v>
      </c>
      <c r="E8795" t="s">
        <v>18451</v>
      </c>
      <c r="F8795" t="s">
        <v>1363</v>
      </c>
      <c r="G8795" t="s">
        <v>1364</v>
      </c>
      <c r="H8795" s="3" t="s">
        <v>4020</v>
      </c>
      <c r="I8795">
        <v>2022</v>
      </c>
      <c r="J8795" s="15" t="s">
        <v>4204</v>
      </c>
      <c r="K8795">
        <v>2022</v>
      </c>
      <c r="L8795" t="s">
        <v>1367</v>
      </c>
      <c r="M8795" t="s">
        <v>18406</v>
      </c>
      <c r="N8795" t="s">
        <v>18407</v>
      </c>
      <c r="O8795" t="s">
        <v>1370</v>
      </c>
      <c r="P8795" t="s">
        <v>18408</v>
      </c>
      <c r="Q8795">
        <f t="shared" si="151"/>
        <v>18</v>
      </c>
      <c r="R8795" t="s">
        <v>17843</v>
      </c>
      <c r="S8795" t="s">
        <v>17844</v>
      </c>
      <c r="T8795" t="s">
        <v>18412</v>
      </c>
      <c r="U8795" s="75">
        <v>18</v>
      </c>
      <c r="V8795">
        <v>4750</v>
      </c>
      <c r="W8795">
        <v>85500</v>
      </c>
      <c r="AH8795" s="16"/>
      <c r="AI8795" t="s">
        <v>1375</v>
      </c>
    </row>
    <row r="8796" spans="1:35" x14ac:dyDescent="0.25">
      <c r="A8796" t="s">
        <v>18452</v>
      </c>
      <c r="B8796" s="1">
        <v>91</v>
      </c>
      <c r="C8796" t="s">
        <v>1055</v>
      </c>
      <c r="D8796">
        <v>18303080</v>
      </c>
      <c r="E8796" t="s">
        <v>18453</v>
      </c>
      <c r="F8796" t="s">
        <v>1363</v>
      </c>
      <c r="G8796" t="s">
        <v>1391</v>
      </c>
      <c r="H8796" s="3" t="s">
        <v>2724</v>
      </c>
      <c r="I8796">
        <v>2022</v>
      </c>
      <c r="J8796" s="15" t="s">
        <v>3294</v>
      </c>
      <c r="K8796">
        <v>2022</v>
      </c>
      <c r="L8796" t="s">
        <v>1367</v>
      </c>
      <c r="M8796" t="s">
        <v>18406</v>
      </c>
      <c r="N8796" t="s">
        <v>18407</v>
      </c>
      <c r="O8796" t="s">
        <v>1370</v>
      </c>
      <c r="P8796" t="s">
        <v>18408</v>
      </c>
      <c r="Q8796">
        <f t="shared" si="151"/>
        <v>41</v>
      </c>
      <c r="R8796" t="s">
        <v>17843</v>
      </c>
      <c r="S8796" t="s">
        <v>17844</v>
      </c>
      <c r="T8796" t="s">
        <v>18412</v>
      </c>
      <c r="U8796" s="75">
        <v>41</v>
      </c>
      <c r="V8796">
        <v>4750</v>
      </c>
      <c r="W8796">
        <v>194750</v>
      </c>
      <c r="AH8796" s="16"/>
      <c r="AI8796" t="s">
        <v>1375</v>
      </c>
    </row>
    <row r="8797" spans="1:35" x14ac:dyDescent="0.25">
      <c r="A8797" t="s">
        <v>18454</v>
      </c>
      <c r="B8797" s="1">
        <v>91</v>
      </c>
      <c r="C8797" t="s">
        <v>1055</v>
      </c>
      <c r="D8797">
        <v>18313841</v>
      </c>
      <c r="E8797" t="s">
        <v>18455</v>
      </c>
      <c r="F8797" t="s">
        <v>1363</v>
      </c>
      <c r="G8797" t="s">
        <v>1364</v>
      </c>
      <c r="H8797" s="3" t="s">
        <v>2728</v>
      </c>
      <c r="I8797">
        <v>2022</v>
      </c>
      <c r="J8797" s="15" t="s">
        <v>4211</v>
      </c>
      <c r="K8797">
        <v>2022</v>
      </c>
      <c r="L8797" t="s">
        <v>1367</v>
      </c>
      <c r="M8797" t="s">
        <v>18406</v>
      </c>
      <c r="N8797" t="s">
        <v>18407</v>
      </c>
      <c r="O8797" t="s">
        <v>1370</v>
      </c>
      <c r="P8797" t="s">
        <v>18408</v>
      </c>
      <c r="Q8797">
        <f t="shared" si="151"/>
        <v>10</v>
      </c>
      <c r="R8797" t="s">
        <v>17843</v>
      </c>
      <c r="S8797" t="s">
        <v>17844</v>
      </c>
      <c r="T8797" t="s">
        <v>18412</v>
      </c>
      <c r="U8797" s="75">
        <v>10</v>
      </c>
      <c r="V8797">
        <v>4750</v>
      </c>
      <c r="W8797">
        <v>47500</v>
      </c>
      <c r="AH8797" s="16"/>
      <c r="AI8797" t="s">
        <v>1375</v>
      </c>
    </row>
    <row r="8798" spans="1:35" x14ac:dyDescent="0.25">
      <c r="A8798" t="s">
        <v>18456</v>
      </c>
      <c r="B8798" s="1">
        <v>91</v>
      </c>
      <c r="C8798" t="s">
        <v>1055</v>
      </c>
      <c r="D8798">
        <v>18385257</v>
      </c>
      <c r="E8798" t="s">
        <v>18457</v>
      </c>
      <c r="F8798" t="s">
        <v>1363</v>
      </c>
      <c r="G8798" t="s">
        <v>1364</v>
      </c>
      <c r="H8798" s="3" t="s">
        <v>2724</v>
      </c>
      <c r="I8798">
        <v>2022</v>
      </c>
      <c r="J8798" s="15" t="s">
        <v>3294</v>
      </c>
      <c r="K8798">
        <v>2022</v>
      </c>
      <c r="L8798" t="s">
        <v>1367</v>
      </c>
      <c r="M8798" t="s">
        <v>18406</v>
      </c>
      <c r="N8798" t="s">
        <v>18407</v>
      </c>
      <c r="O8798" t="s">
        <v>1370</v>
      </c>
      <c r="P8798" t="s">
        <v>18408</v>
      </c>
      <c r="Q8798">
        <f t="shared" si="151"/>
        <v>18</v>
      </c>
      <c r="R8798" t="s">
        <v>17843</v>
      </c>
      <c r="S8798" t="s">
        <v>17844</v>
      </c>
      <c r="T8798" t="s">
        <v>18412</v>
      </c>
      <c r="U8798" s="75">
        <v>18</v>
      </c>
      <c r="V8798">
        <v>4750</v>
      </c>
      <c r="W8798">
        <v>85500</v>
      </c>
      <c r="AH8798" s="16"/>
      <c r="AI8798" t="s">
        <v>1375</v>
      </c>
    </row>
    <row r="8799" spans="1:35" x14ac:dyDescent="0.25">
      <c r="A8799" t="s">
        <v>18458</v>
      </c>
      <c r="B8799" s="1">
        <v>91</v>
      </c>
      <c r="C8799" t="s">
        <v>1055</v>
      </c>
      <c r="D8799">
        <v>18838383</v>
      </c>
      <c r="E8799" t="s">
        <v>18459</v>
      </c>
      <c r="F8799" t="s">
        <v>1363</v>
      </c>
      <c r="G8799" t="s">
        <v>1364</v>
      </c>
      <c r="H8799" s="3" t="s">
        <v>18460</v>
      </c>
      <c r="I8799">
        <v>2022</v>
      </c>
      <c r="J8799" s="15" t="s">
        <v>18461</v>
      </c>
      <c r="K8799">
        <v>2022</v>
      </c>
      <c r="L8799" t="s">
        <v>1367</v>
      </c>
      <c r="M8799" t="s">
        <v>18462</v>
      </c>
      <c r="N8799" t="s">
        <v>18463</v>
      </c>
      <c r="O8799" t="s">
        <v>1370</v>
      </c>
      <c r="P8799" t="s">
        <v>18464</v>
      </c>
      <c r="Q8799">
        <f t="shared" si="151"/>
        <v>18</v>
      </c>
      <c r="R8799" t="s">
        <v>17843</v>
      </c>
      <c r="S8799" t="s">
        <v>17844</v>
      </c>
      <c r="T8799" t="s">
        <v>18465</v>
      </c>
      <c r="U8799" s="75">
        <v>18</v>
      </c>
      <c r="V8799">
        <v>4750</v>
      </c>
      <c r="W8799">
        <v>85500</v>
      </c>
      <c r="AH8799" s="16"/>
      <c r="AI8799" t="s">
        <v>1375</v>
      </c>
    </row>
    <row r="8800" spans="1:35" x14ac:dyDescent="0.25">
      <c r="A8800" t="s">
        <v>18466</v>
      </c>
      <c r="B8800" s="1">
        <v>91</v>
      </c>
      <c r="C8800" t="s">
        <v>1055</v>
      </c>
      <c r="D8800">
        <v>18860451</v>
      </c>
      <c r="E8800" t="s">
        <v>18467</v>
      </c>
      <c r="F8800" t="s">
        <v>1363</v>
      </c>
      <c r="G8800" t="s">
        <v>1364</v>
      </c>
      <c r="H8800" s="3" t="s">
        <v>18461</v>
      </c>
      <c r="I8800">
        <v>2022</v>
      </c>
      <c r="J8800" s="15" t="s">
        <v>18468</v>
      </c>
      <c r="K8800">
        <v>2022</v>
      </c>
      <c r="L8800" t="s">
        <v>1367</v>
      </c>
      <c r="M8800" t="s">
        <v>18462</v>
      </c>
      <c r="N8800" t="s">
        <v>18463</v>
      </c>
      <c r="O8800" t="s">
        <v>1370</v>
      </c>
      <c r="P8800" t="s">
        <v>18464</v>
      </c>
      <c r="Q8800">
        <f t="shared" si="151"/>
        <v>18</v>
      </c>
      <c r="R8800" t="s">
        <v>17843</v>
      </c>
      <c r="S8800" t="s">
        <v>17844</v>
      </c>
      <c r="T8800" t="s">
        <v>18465</v>
      </c>
      <c r="U8800" s="75">
        <v>18</v>
      </c>
      <c r="V8800">
        <v>4750</v>
      </c>
      <c r="W8800">
        <v>85500</v>
      </c>
      <c r="AH8800" s="16"/>
      <c r="AI8800" t="s">
        <v>1375</v>
      </c>
    </row>
    <row r="8801" spans="1:35" x14ac:dyDescent="0.25">
      <c r="A8801" t="s">
        <v>18469</v>
      </c>
      <c r="B8801" s="1">
        <v>92</v>
      </c>
      <c r="C8801" t="s">
        <v>1069</v>
      </c>
      <c r="D8801">
        <v>17517869</v>
      </c>
      <c r="E8801" t="s">
        <v>18470</v>
      </c>
      <c r="F8801" t="s">
        <v>1363</v>
      </c>
      <c r="G8801" t="s">
        <v>1364</v>
      </c>
      <c r="H8801" s="3" t="s">
        <v>8641</v>
      </c>
      <c r="I8801">
        <v>2022</v>
      </c>
      <c r="J8801" s="15" t="s">
        <v>5269</v>
      </c>
      <c r="K8801">
        <v>2022</v>
      </c>
      <c r="L8801" t="s">
        <v>1367</v>
      </c>
      <c r="M8801" t="s">
        <v>18471</v>
      </c>
      <c r="N8801" t="s">
        <v>18472</v>
      </c>
      <c r="O8801" t="s">
        <v>1370</v>
      </c>
      <c r="P8801" t="s">
        <v>18473</v>
      </c>
      <c r="Q8801">
        <f t="shared" si="151"/>
        <v>20</v>
      </c>
      <c r="R8801" t="s">
        <v>1871</v>
      </c>
      <c r="S8801" t="s">
        <v>1872</v>
      </c>
      <c r="T8801" t="s">
        <v>18474</v>
      </c>
      <c r="U8801" s="75">
        <v>20</v>
      </c>
      <c r="V8801">
        <v>2118.14</v>
      </c>
      <c r="W8801">
        <v>42362.8</v>
      </c>
      <c r="AH8801" s="16"/>
      <c r="AI8801" t="s">
        <v>1375</v>
      </c>
    </row>
    <row r="8802" spans="1:35" x14ac:dyDescent="0.25">
      <c r="A8802" t="s">
        <v>18475</v>
      </c>
      <c r="B8802" s="1">
        <v>92</v>
      </c>
      <c r="C8802" t="s">
        <v>1069</v>
      </c>
      <c r="D8802">
        <v>17650550</v>
      </c>
      <c r="E8802" t="s">
        <v>18476</v>
      </c>
      <c r="F8802" t="s">
        <v>1363</v>
      </c>
      <c r="G8802" t="s">
        <v>1364</v>
      </c>
      <c r="H8802" s="3" t="s">
        <v>1855</v>
      </c>
      <c r="I8802">
        <v>2022</v>
      </c>
      <c r="J8802" s="15" t="s">
        <v>1783</v>
      </c>
      <c r="K8802">
        <v>2022</v>
      </c>
      <c r="L8802" t="s">
        <v>1367</v>
      </c>
      <c r="M8802" t="s">
        <v>18471</v>
      </c>
      <c r="N8802" t="s">
        <v>18472</v>
      </c>
      <c r="O8802" t="s">
        <v>1370</v>
      </c>
      <c r="P8802" t="s">
        <v>18473</v>
      </c>
      <c r="Q8802">
        <f t="shared" si="151"/>
        <v>40</v>
      </c>
      <c r="R8802" t="s">
        <v>1871</v>
      </c>
      <c r="S8802" t="s">
        <v>1872</v>
      </c>
      <c r="T8802" t="s">
        <v>18474</v>
      </c>
      <c r="U8802" s="75">
        <v>40</v>
      </c>
      <c r="V8802">
        <v>2118.14</v>
      </c>
      <c r="W8802">
        <v>84725.6</v>
      </c>
      <c r="AH8802" s="16"/>
      <c r="AI8802" t="s">
        <v>1375</v>
      </c>
    </row>
    <row r="8803" spans="1:35" x14ac:dyDescent="0.25">
      <c r="A8803" t="s">
        <v>18477</v>
      </c>
      <c r="B8803" s="1">
        <v>92</v>
      </c>
      <c r="C8803" t="s">
        <v>1069</v>
      </c>
      <c r="D8803">
        <v>17940796</v>
      </c>
      <c r="E8803" t="s">
        <v>18478</v>
      </c>
      <c r="F8803" t="s">
        <v>1363</v>
      </c>
      <c r="G8803" t="s">
        <v>1364</v>
      </c>
      <c r="H8803" s="3" t="s">
        <v>10907</v>
      </c>
      <c r="I8803">
        <v>2022</v>
      </c>
      <c r="J8803" s="15" t="s">
        <v>8652</v>
      </c>
      <c r="K8803">
        <v>2022</v>
      </c>
      <c r="L8803" t="s">
        <v>1367</v>
      </c>
      <c r="M8803" t="s">
        <v>18471</v>
      </c>
      <c r="N8803" t="s">
        <v>18472</v>
      </c>
      <c r="O8803" t="s">
        <v>1370</v>
      </c>
      <c r="P8803" t="s">
        <v>18473</v>
      </c>
      <c r="Q8803">
        <f t="shared" si="151"/>
        <v>42</v>
      </c>
      <c r="R8803" t="s">
        <v>1871</v>
      </c>
      <c r="S8803" t="s">
        <v>1872</v>
      </c>
      <c r="T8803" t="s">
        <v>18474</v>
      </c>
      <c r="U8803" s="75">
        <v>42</v>
      </c>
      <c r="V8803">
        <v>2118.14</v>
      </c>
      <c r="W8803">
        <v>88961.88</v>
      </c>
      <c r="AH8803" s="16"/>
      <c r="AI8803" t="s">
        <v>1375</v>
      </c>
    </row>
    <row r="8804" spans="1:35" x14ac:dyDescent="0.25">
      <c r="A8804" t="s">
        <v>18479</v>
      </c>
      <c r="B8804" s="1">
        <v>91</v>
      </c>
      <c r="C8804" t="s">
        <v>1069</v>
      </c>
      <c r="D8804">
        <v>18072623</v>
      </c>
      <c r="E8804" t="s">
        <v>18480</v>
      </c>
      <c r="F8804" t="s">
        <v>1363</v>
      </c>
      <c r="G8804" t="s">
        <v>1364</v>
      </c>
      <c r="H8804" s="3" t="s">
        <v>2712</v>
      </c>
      <c r="I8804">
        <v>2022</v>
      </c>
      <c r="J8804" s="15" t="s">
        <v>2283</v>
      </c>
      <c r="K8804">
        <v>2022</v>
      </c>
      <c r="L8804" t="s">
        <v>1367</v>
      </c>
      <c r="M8804" t="s">
        <v>18471</v>
      </c>
      <c r="N8804" t="s">
        <v>18472</v>
      </c>
      <c r="O8804" t="s">
        <v>1370</v>
      </c>
      <c r="P8804" t="s">
        <v>18473</v>
      </c>
      <c r="Q8804">
        <f t="shared" si="151"/>
        <v>18</v>
      </c>
      <c r="R8804" t="s">
        <v>17843</v>
      </c>
      <c r="S8804" t="s">
        <v>17844</v>
      </c>
      <c r="T8804" t="s">
        <v>18412</v>
      </c>
      <c r="U8804" s="75">
        <v>18</v>
      </c>
      <c r="V8804">
        <v>4750</v>
      </c>
      <c r="W8804">
        <v>85500</v>
      </c>
      <c r="AA8804" t="s">
        <v>18481</v>
      </c>
      <c r="AH8804" s="16"/>
      <c r="AI8804" t="s">
        <v>1375</v>
      </c>
    </row>
    <row r="8805" spans="1:35" x14ac:dyDescent="0.25">
      <c r="A8805" t="s">
        <v>18482</v>
      </c>
      <c r="B8805" s="1">
        <v>92</v>
      </c>
      <c r="C8805" t="s">
        <v>1069</v>
      </c>
      <c r="D8805">
        <v>18361528</v>
      </c>
      <c r="E8805" t="s">
        <v>8660</v>
      </c>
      <c r="F8805" t="s">
        <v>1363</v>
      </c>
      <c r="G8805" t="s">
        <v>1364</v>
      </c>
      <c r="H8805" s="3" t="s">
        <v>4212</v>
      </c>
      <c r="I8805">
        <v>2022</v>
      </c>
      <c r="J8805" s="15" t="s">
        <v>2724</v>
      </c>
      <c r="K8805">
        <v>2022</v>
      </c>
      <c r="L8805" t="s">
        <v>1367</v>
      </c>
      <c r="M8805" t="s">
        <v>18471</v>
      </c>
      <c r="N8805" t="s">
        <v>18472</v>
      </c>
      <c r="O8805" t="s">
        <v>1370</v>
      </c>
      <c r="P8805" t="s">
        <v>18473</v>
      </c>
      <c r="Q8805">
        <f t="shared" si="151"/>
        <v>10</v>
      </c>
      <c r="R8805" t="s">
        <v>1871</v>
      </c>
      <c r="S8805" t="s">
        <v>1872</v>
      </c>
      <c r="T8805" t="s">
        <v>18483</v>
      </c>
      <c r="U8805" s="75">
        <v>10</v>
      </c>
      <c r="V8805">
        <v>2118.14</v>
      </c>
      <c r="W8805">
        <v>21181.4</v>
      </c>
      <c r="AH8805" s="16"/>
      <c r="AI8805" t="s">
        <v>1375</v>
      </c>
    </row>
    <row r="8806" spans="1:35" x14ac:dyDescent="0.25">
      <c r="A8806" t="s">
        <v>18484</v>
      </c>
      <c r="B8806" s="1">
        <v>93</v>
      </c>
      <c r="C8806" t="s">
        <v>18485</v>
      </c>
      <c r="D8806">
        <v>17436885</v>
      </c>
      <c r="E8806" t="s">
        <v>18486</v>
      </c>
      <c r="F8806" t="s">
        <v>1363</v>
      </c>
      <c r="G8806" t="s">
        <v>1364</v>
      </c>
      <c r="H8806" s="3" t="s">
        <v>8155</v>
      </c>
      <c r="I8806">
        <v>2022</v>
      </c>
      <c r="J8806" s="15" t="s">
        <v>5275</v>
      </c>
      <c r="K8806">
        <v>2022</v>
      </c>
      <c r="L8806" t="s">
        <v>1367</v>
      </c>
      <c r="M8806" t="s">
        <v>18487</v>
      </c>
      <c r="N8806" t="s">
        <v>18488</v>
      </c>
      <c r="O8806" t="s">
        <v>1370</v>
      </c>
      <c r="P8806" t="s">
        <v>11384</v>
      </c>
      <c r="Q8806">
        <f t="shared" si="151"/>
        <v>1500</v>
      </c>
      <c r="R8806" t="s">
        <v>3985</v>
      </c>
      <c r="S8806" t="s">
        <v>3986</v>
      </c>
      <c r="T8806" t="s">
        <v>18489</v>
      </c>
      <c r="U8806" s="75">
        <v>1500</v>
      </c>
      <c r="V8806">
        <v>26.79</v>
      </c>
      <c r="W8806">
        <v>40185</v>
      </c>
      <c r="AH8806" s="16"/>
      <c r="AI8806" t="s">
        <v>1375</v>
      </c>
    </row>
    <row r="8807" spans="1:35" x14ac:dyDescent="0.25">
      <c r="A8807" t="s">
        <v>18490</v>
      </c>
      <c r="B8807" s="1">
        <v>93</v>
      </c>
      <c r="C8807" t="s">
        <v>18485</v>
      </c>
      <c r="D8807">
        <v>17436885</v>
      </c>
      <c r="E8807" t="s">
        <v>18486</v>
      </c>
      <c r="F8807" t="s">
        <v>1363</v>
      </c>
      <c r="G8807" t="s">
        <v>1364</v>
      </c>
      <c r="H8807" s="3" t="s">
        <v>8155</v>
      </c>
      <c r="I8807">
        <v>2022</v>
      </c>
      <c r="J8807" s="15" t="s">
        <v>5275</v>
      </c>
      <c r="K8807">
        <v>2022</v>
      </c>
      <c r="L8807" t="s">
        <v>1367</v>
      </c>
      <c r="M8807" t="s">
        <v>18487</v>
      </c>
      <c r="N8807" t="s">
        <v>18488</v>
      </c>
      <c r="O8807" t="s">
        <v>1370</v>
      </c>
      <c r="P8807" t="s">
        <v>11384</v>
      </c>
      <c r="Q8807">
        <f t="shared" si="151"/>
        <v>1500</v>
      </c>
      <c r="R8807" t="s">
        <v>1856</v>
      </c>
      <c r="S8807" t="s">
        <v>1857</v>
      </c>
      <c r="T8807" t="s">
        <v>18491</v>
      </c>
      <c r="U8807" s="75">
        <v>1500</v>
      </c>
      <c r="V8807">
        <v>255</v>
      </c>
      <c r="W8807">
        <v>382500</v>
      </c>
      <c r="AH8807" s="16"/>
      <c r="AI8807" t="s">
        <v>1375</v>
      </c>
    </row>
    <row r="8808" spans="1:35" x14ac:dyDescent="0.25">
      <c r="A8808" t="s">
        <v>18492</v>
      </c>
      <c r="B8808" s="1">
        <v>93</v>
      </c>
      <c r="C8808" t="s">
        <v>18485</v>
      </c>
      <c r="D8808">
        <v>18222862</v>
      </c>
      <c r="E8808" t="s">
        <v>18493</v>
      </c>
      <c r="F8808" t="s">
        <v>1363</v>
      </c>
      <c r="G8808" t="s">
        <v>1364</v>
      </c>
      <c r="H8808" s="3" t="s">
        <v>1805</v>
      </c>
      <c r="I8808">
        <v>2022</v>
      </c>
      <c r="J8808" s="15" t="s">
        <v>1800</v>
      </c>
      <c r="K8808">
        <v>2022</v>
      </c>
      <c r="L8808" t="s">
        <v>1367</v>
      </c>
      <c r="M8808" t="s">
        <v>18494</v>
      </c>
      <c r="N8808" t="s">
        <v>18495</v>
      </c>
      <c r="O8808" t="s">
        <v>1370</v>
      </c>
      <c r="P8808" t="s">
        <v>11384</v>
      </c>
      <c r="Q8808">
        <f t="shared" si="151"/>
        <v>21</v>
      </c>
      <c r="R8808" t="s">
        <v>1856</v>
      </c>
      <c r="S8808" t="s">
        <v>1857</v>
      </c>
      <c r="T8808" t="s">
        <v>18496</v>
      </c>
      <c r="U8808" s="75">
        <v>21</v>
      </c>
      <c r="V8808">
        <v>255</v>
      </c>
      <c r="W8808">
        <v>5355</v>
      </c>
      <c r="AH8808" s="16"/>
      <c r="AI8808" t="s">
        <v>1375</v>
      </c>
    </row>
    <row r="8809" spans="1:35" x14ac:dyDescent="0.25">
      <c r="A8809" t="s">
        <v>18497</v>
      </c>
      <c r="B8809" s="1">
        <v>93</v>
      </c>
      <c r="C8809" t="s">
        <v>18485</v>
      </c>
      <c r="D8809">
        <v>18329667</v>
      </c>
      <c r="E8809" t="s">
        <v>3261</v>
      </c>
      <c r="F8809" t="s">
        <v>1363</v>
      </c>
      <c r="G8809" t="s">
        <v>1364</v>
      </c>
      <c r="H8809" s="3" t="s">
        <v>2288</v>
      </c>
      <c r="I8809">
        <v>2022</v>
      </c>
      <c r="J8809" s="3" t="s">
        <v>2289</v>
      </c>
      <c r="K8809">
        <v>2022</v>
      </c>
      <c r="L8809" t="s">
        <v>1367</v>
      </c>
      <c r="M8809" t="s">
        <v>18494</v>
      </c>
      <c r="N8809" t="s">
        <v>18495</v>
      </c>
      <c r="O8809" t="s">
        <v>1370</v>
      </c>
      <c r="P8809" t="s">
        <v>11384</v>
      </c>
      <c r="Q8809">
        <f t="shared" si="151"/>
        <v>100</v>
      </c>
      <c r="R8809" t="s">
        <v>18498</v>
      </c>
      <c r="S8809" t="s">
        <v>16575</v>
      </c>
      <c r="T8809" t="s">
        <v>18499</v>
      </c>
      <c r="U8809" s="75">
        <v>100</v>
      </c>
      <c r="V8809">
        <v>245</v>
      </c>
      <c r="W8809">
        <v>24500</v>
      </c>
      <c r="AH8809" s="16"/>
      <c r="AI8809" t="s">
        <v>1375</v>
      </c>
    </row>
    <row r="8810" spans="1:35" x14ac:dyDescent="0.25">
      <c r="A8810" t="s">
        <v>18500</v>
      </c>
      <c r="B8810" s="1">
        <v>93</v>
      </c>
      <c r="C8810" t="s">
        <v>18485</v>
      </c>
      <c r="D8810">
        <v>9390243</v>
      </c>
      <c r="E8810" t="s">
        <v>18501</v>
      </c>
      <c r="F8810" t="s">
        <v>1363</v>
      </c>
      <c r="G8810" t="s">
        <v>1364</v>
      </c>
      <c r="H8810" s="3">
        <v>43902</v>
      </c>
      <c r="I8810">
        <v>2020</v>
      </c>
      <c r="J8810" s="3" t="s">
        <v>18502</v>
      </c>
      <c r="K8810">
        <v>2020</v>
      </c>
      <c r="L8810" t="s">
        <v>1367</v>
      </c>
      <c r="M8810" t="s">
        <v>18487</v>
      </c>
      <c r="N8810" t="s">
        <v>18503</v>
      </c>
      <c r="O8810" t="s">
        <v>1388</v>
      </c>
      <c r="P8810" t="s">
        <v>11384</v>
      </c>
      <c r="Q8810" t="str">
        <f t="shared" si="151"/>
        <v>175</v>
      </c>
      <c r="R8810" t="s">
        <v>3985</v>
      </c>
      <c r="S8810" t="s">
        <v>3986</v>
      </c>
      <c r="T8810" t="s">
        <v>18504</v>
      </c>
      <c r="U8810" s="75" t="s">
        <v>18505</v>
      </c>
      <c r="V8810" t="s">
        <v>18506</v>
      </c>
      <c r="W8810" t="s">
        <v>18507</v>
      </c>
      <c r="AH8810" s="16"/>
      <c r="AI8810" t="s">
        <v>1375</v>
      </c>
    </row>
    <row r="8811" spans="1:35" x14ac:dyDescent="0.25">
      <c r="A8811" t="s">
        <v>18508</v>
      </c>
      <c r="B8811" s="1">
        <v>93</v>
      </c>
      <c r="C8811" t="s">
        <v>18485</v>
      </c>
      <c r="D8811">
        <v>12233269</v>
      </c>
      <c r="E8811" t="s">
        <v>16369</v>
      </c>
      <c r="F8811" t="s">
        <v>1363</v>
      </c>
      <c r="G8811" t="s">
        <v>1364</v>
      </c>
      <c r="H8811" s="3">
        <v>43903</v>
      </c>
      <c r="I8811">
        <v>2020</v>
      </c>
      <c r="J8811" s="3" t="s">
        <v>18509</v>
      </c>
      <c r="K8811">
        <v>2020</v>
      </c>
      <c r="L8811" t="s">
        <v>1367</v>
      </c>
      <c r="M8811" t="s">
        <v>18487</v>
      </c>
      <c r="N8811" t="s">
        <v>18503</v>
      </c>
      <c r="O8811" t="s">
        <v>1388</v>
      </c>
      <c r="P8811" t="s">
        <v>11384</v>
      </c>
      <c r="Q8811" t="str">
        <f t="shared" si="151"/>
        <v>100</v>
      </c>
      <c r="R8811" t="s">
        <v>3985</v>
      </c>
      <c r="S8811" t="s">
        <v>3986</v>
      </c>
      <c r="T8811" t="s">
        <v>18510</v>
      </c>
      <c r="U8811" s="75" t="s">
        <v>18511</v>
      </c>
      <c r="V8811" t="s">
        <v>18506</v>
      </c>
      <c r="W8811" t="s">
        <v>18512</v>
      </c>
      <c r="AH8811" s="16"/>
      <c r="AI8811" t="s">
        <v>1375</v>
      </c>
    </row>
    <row r="8812" spans="1:35" x14ac:dyDescent="0.25">
      <c r="A8812" t="s">
        <v>18513</v>
      </c>
      <c r="B8812" s="1">
        <v>93</v>
      </c>
      <c r="C8812" t="s">
        <v>18485</v>
      </c>
      <c r="D8812">
        <v>15316343</v>
      </c>
      <c r="E8812" t="s">
        <v>18514</v>
      </c>
      <c r="F8812" t="s">
        <v>1363</v>
      </c>
      <c r="G8812" t="s">
        <v>1364</v>
      </c>
      <c r="H8812" s="3">
        <v>44440</v>
      </c>
      <c r="I8812">
        <v>2021</v>
      </c>
      <c r="J8812" s="3" t="s">
        <v>18515</v>
      </c>
      <c r="K8812">
        <v>2021</v>
      </c>
      <c r="L8812" t="s">
        <v>1367</v>
      </c>
      <c r="M8812" t="s">
        <v>18494</v>
      </c>
      <c r="N8812" t="s">
        <v>18495</v>
      </c>
      <c r="O8812" t="s">
        <v>1370</v>
      </c>
      <c r="P8812" t="s">
        <v>11384</v>
      </c>
      <c r="Q8812" t="str">
        <f t="shared" si="151"/>
        <v>120</v>
      </c>
      <c r="R8812" t="s">
        <v>3985</v>
      </c>
      <c r="S8812" t="s">
        <v>3986</v>
      </c>
      <c r="T8812" t="s">
        <v>18510</v>
      </c>
      <c r="U8812" s="75" t="s">
        <v>18516</v>
      </c>
      <c r="V8812" t="s">
        <v>18506</v>
      </c>
      <c r="W8812" t="s">
        <v>18517</v>
      </c>
      <c r="AH8812" s="16"/>
      <c r="AI8812" t="s">
        <v>1375</v>
      </c>
    </row>
    <row r="8813" spans="1:35" x14ac:dyDescent="0.25">
      <c r="A8813" t="s">
        <v>18518</v>
      </c>
      <c r="B8813" s="1">
        <v>93</v>
      </c>
      <c r="C8813" t="s">
        <v>18485</v>
      </c>
      <c r="D8813">
        <v>15050211</v>
      </c>
      <c r="E8813" t="s">
        <v>11240</v>
      </c>
      <c r="F8813" t="s">
        <v>1363</v>
      </c>
      <c r="G8813" t="s">
        <v>1364</v>
      </c>
      <c r="H8813" s="3" t="s">
        <v>18519</v>
      </c>
      <c r="I8813">
        <v>2021</v>
      </c>
      <c r="J8813" s="3" t="s">
        <v>18520</v>
      </c>
      <c r="K8813">
        <v>2021</v>
      </c>
      <c r="L8813" t="s">
        <v>1367</v>
      </c>
      <c r="M8813" t="s">
        <v>18487</v>
      </c>
      <c r="N8813" t="s">
        <v>18503</v>
      </c>
      <c r="O8813" t="s">
        <v>1370</v>
      </c>
      <c r="P8813" t="s">
        <v>11384</v>
      </c>
      <c r="Q8813" t="str">
        <f t="shared" si="151"/>
        <v>100</v>
      </c>
      <c r="R8813" t="s">
        <v>3985</v>
      </c>
      <c r="S8813" t="s">
        <v>3986</v>
      </c>
      <c r="T8813" t="s">
        <v>18521</v>
      </c>
      <c r="U8813" s="75" t="s">
        <v>18511</v>
      </c>
      <c r="V8813" t="s">
        <v>18506</v>
      </c>
      <c r="W8813" t="s">
        <v>18512</v>
      </c>
      <c r="AH8813" s="16"/>
      <c r="AI8813" t="s">
        <v>1375</v>
      </c>
    </row>
    <row r="8814" spans="1:35" x14ac:dyDescent="0.25">
      <c r="A8814" t="s">
        <v>18522</v>
      </c>
      <c r="B8814" s="1">
        <v>93</v>
      </c>
      <c r="C8814" t="s">
        <v>18485</v>
      </c>
      <c r="D8814">
        <v>13912593</v>
      </c>
      <c r="E8814" t="s">
        <v>18523</v>
      </c>
      <c r="F8814" t="s">
        <v>1363</v>
      </c>
      <c r="G8814" t="s">
        <v>1364</v>
      </c>
      <c r="H8814" s="3" t="s">
        <v>18524</v>
      </c>
      <c r="I8814">
        <v>2021</v>
      </c>
      <c r="J8814" s="3" t="s">
        <v>18525</v>
      </c>
      <c r="K8814">
        <v>2021</v>
      </c>
      <c r="L8814" t="s">
        <v>1367</v>
      </c>
      <c r="M8814" t="s">
        <v>18487</v>
      </c>
      <c r="N8814" t="s">
        <v>18503</v>
      </c>
      <c r="O8814" t="s">
        <v>1388</v>
      </c>
      <c r="P8814" t="s">
        <v>11384</v>
      </c>
      <c r="Q8814" t="str">
        <f t="shared" si="151"/>
        <v>150</v>
      </c>
      <c r="R8814" t="s">
        <v>17742</v>
      </c>
      <c r="S8814" t="s">
        <v>16619</v>
      </c>
      <c r="T8814" t="s">
        <v>18510</v>
      </c>
      <c r="U8814" s="75" t="s">
        <v>18526</v>
      </c>
      <c r="V8814" t="s">
        <v>18527</v>
      </c>
      <c r="W8814" t="s">
        <v>18528</v>
      </c>
      <c r="AH8814" s="16"/>
      <c r="AI8814" t="s">
        <v>1375</v>
      </c>
    </row>
    <row r="8815" spans="1:35" x14ac:dyDescent="0.25">
      <c r="A8815" t="s">
        <v>18529</v>
      </c>
      <c r="B8815" s="1">
        <v>93</v>
      </c>
      <c r="C8815" t="s">
        <v>18485</v>
      </c>
      <c r="D8815">
        <v>13912593</v>
      </c>
      <c r="E8815" t="s">
        <v>18523</v>
      </c>
      <c r="F8815" t="s">
        <v>1363</v>
      </c>
      <c r="G8815" t="s">
        <v>1364</v>
      </c>
      <c r="H8815" s="3">
        <v>44211</v>
      </c>
      <c r="I8815">
        <v>2021</v>
      </c>
      <c r="J8815" s="3" t="s">
        <v>18525</v>
      </c>
      <c r="K8815">
        <v>2021</v>
      </c>
      <c r="L8815" t="s">
        <v>1367</v>
      </c>
      <c r="M8815" t="s">
        <v>18487</v>
      </c>
      <c r="N8815" t="s">
        <v>18503</v>
      </c>
      <c r="O8815" t="s">
        <v>1388</v>
      </c>
      <c r="P8815" t="s">
        <v>11384</v>
      </c>
      <c r="Q8815" t="str">
        <f t="shared" si="151"/>
        <v>150</v>
      </c>
      <c r="R8815" t="s">
        <v>1381</v>
      </c>
      <c r="S8815" t="s">
        <v>1382</v>
      </c>
      <c r="T8815" t="s">
        <v>18510</v>
      </c>
      <c r="U8815" s="75" t="s">
        <v>18526</v>
      </c>
      <c r="V8815" t="s">
        <v>18530</v>
      </c>
      <c r="W8815" t="s">
        <v>18531</v>
      </c>
      <c r="AH8815" s="16"/>
      <c r="AI8815" t="s">
        <v>1375</v>
      </c>
    </row>
    <row r="8816" spans="1:35" x14ac:dyDescent="0.25">
      <c r="A8816" t="s">
        <v>18532</v>
      </c>
      <c r="B8816" s="1">
        <v>93</v>
      </c>
      <c r="C8816" t="s">
        <v>18485</v>
      </c>
      <c r="D8816">
        <v>16805658</v>
      </c>
      <c r="E8816" t="s">
        <v>18533</v>
      </c>
      <c r="F8816" t="s">
        <v>1363</v>
      </c>
      <c r="G8816" t="s">
        <v>1391</v>
      </c>
      <c r="H8816" s="3" t="s">
        <v>18534</v>
      </c>
      <c r="I8816">
        <v>2022</v>
      </c>
      <c r="J8816" s="3" t="s">
        <v>18535</v>
      </c>
      <c r="K8816">
        <v>2022</v>
      </c>
      <c r="L8816" t="s">
        <v>1367</v>
      </c>
      <c r="M8816" t="s">
        <v>18494</v>
      </c>
      <c r="N8816" t="s">
        <v>18536</v>
      </c>
      <c r="O8816" t="s">
        <v>1370</v>
      </c>
      <c r="P8816" t="s">
        <v>11384</v>
      </c>
      <c r="Q8816" t="str">
        <f t="shared" si="151"/>
        <v>45</v>
      </c>
      <c r="R8816" t="s">
        <v>3985</v>
      </c>
      <c r="S8816" t="s">
        <v>3986</v>
      </c>
      <c r="T8816" t="s">
        <v>18537</v>
      </c>
      <c r="U8816" s="75" t="s">
        <v>18538</v>
      </c>
      <c r="V8816" t="s">
        <v>18506</v>
      </c>
      <c r="W8816" t="s">
        <v>18539</v>
      </c>
      <c r="AH8816" s="16"/>
      <c r="AI8816" t="s">
        <v>1375</v>
      </c>
    </row>
    <row r="8817" spans="1:35" x14ac:dyDescent="0.25">
      <c r="A8817" t="s">
        <v>18540</v>
      </c>
      <c r="B8817" s="1">
        <v>93</v>
      </c>
      <c r="C8817" t="s">
        <v>18485</v>
      </c>
      <c r="D8817">
        <v>17207444</v>
      </c>
      <c r="E8817" t="s">
        <v>2696</v>
      </c>
      <c r="F8817" t="s">
        <v>1363</v>
      </c>
      <c r="G8817" t="s">
        <v>1364</v>
      </c>
      <c r="H8817" s="3" t="s">
        <v>18541</v>
      </c>
      <c r="I8817">
        <v>2022</v>
      </c>
      <c r="J8817" s="3" t="s">
        <v>18542</v>
      </c>
      <c r="K8817">
        <v>2022</v>
      </c>
      <c r="L8817" t="s">
        <v>1367</v>
      </c>
      <c r="M8817" t="s">
        <v>18487</v>
      </c>
      <c r="N8817" t="s">
        <v>18503</v>
      </c>
      <c r="O8817" t="s">
        <v>1370</v>
      </c>
      <c r="P8817" t="s">
        <v>11384</v>
      </c>
      <c r="Q8817" t="str">
        <f t="shared" si="151"/>
        <v>60</v>
      </c>
      <c r="R8817" t="s">
        <v>3985</v>
      </c>
      <c r="S8817" t="s">
        <v>3986</v>
      </c>
      <c r="T8817" t="s">
        <v>18543</v>
      </c>
      <c r="U8817" s="75" t="s">
        <v>18544</v>
      </c>
      <c r="V8817" t="s">
        <v>18506</v>
      </c>
      <c r="W8817" t="s">
        <v>18545</v>
      </c>
      <c r="AH8817" s="16"/>
      <c r="AI8817" t="s">
        <v>1375</v>
      </c>
    </row>
    <row r="8818" spans="1:35" x14ac:dyDescent="0.25">
      <c r="A8818" t="s">
        <v>18546</v>
      </c>
      <c r="B8818" s="1">
        <v>1</v>
      </c>
      <c r="C8818" t="s">
        <v>1361</v>
      </c>
      <c r="D8818">
        <v>19955286</v>
      </c>
      <c r="E8818" t="s">
        <v>18547</v>
      </c>
      <c r="F8818" t="s">
        <v>1363</v>
      </c>
      <c r="H8818" s="3">
        <v>45049</v>
      </c>
      <c r="I8818">
        <v>2023</v>
      </c>
      <c r="J8818" s="3">
        <v>45056</v>
      </c>
      <c r="K8818">
        <v>2023</v>
      </c>
      <c r="L8818" t="s">
        <v>1367</v>
      </c>
      <c r="M8818" t="s">
        <v>18548</v>
      </c>
      <c r="N8818" t="s">
        <v>18549</v>
      </c>
      <c r="O8818">
        <v>26600000000</v>
      </c>
      <c r="P8818" t="s">
        <v>18550</v>
      </c>
      <c r="Q8818">
        <f t="shared" si="151"/>
        <v>30</v>
      </c>
      <c r="R8818">
        <v>24125814</v>
      </c>
      <c r="T8818" t="s">
        <v>18551</v>
      </c>
      <c r="U8818" s="75">
        <v>30</v>
      </c>
      <c r="V8818">
        <v>570</v>
      </c>
      <c r="W8818">
        <f>V8818*U8818</f>
        <v>17100</v>
      </c>
      <c r="AH8818" s="16"/>
      <c r="AI8818" t="s">
        <v>1375</v>
      </c>
    </row>
    <row r="8819" spans="1:35" x14ac:dyDescent="0.25">
      <c r="A8819" t="s">
        <v>18552</v>
      </c>
      <c r="B8819" s="1">
        <v>1</v>
      </c>
      <c r="C8819" t="s">
        <v>1361</v>
      </c>
      <c r="D8819">
        <v>19955286</v>
      </c>
      <c r="E8819" t="s">
        <v>18547</v>
      </c>
      <c r="F8819" t="s">
        <v>1363</v>
      </c>
      <c r="H8819" s="3">
        <v>45049</v>
      </c>
      <c r="I8819">
        <v>2023</v>
      </c>
      <c r="J8819" s="3">
        <v>45056</v>
      </c>
      <c r="K8819">
        <v>2023</v>
      </c>
      <c r="L8819" t="s">
        <v>1367</v>
      </c>
      <c r="M8819" t="s">
        <v>18553</v>
      </c>
      <c r="N8819" t="s">
        <v>18549</v>
      </c>
      <c r="O8819">
        <v>26600000001</v>
      </c>
      <c r="P8819" t="s">
        <v>18550</v>
      </c>
      <c r="Q8819">
        <f t="shared" si="151"/>
        <v>30</v>
      </c>
      <c r="R8819" s="31" t="s">
        <v>1372</v>
      </c>
      <c r="T8819" t="s">
        <v>18554</v>
      </c>
      <c r="U8819" s="75">
        <v>30</v>
      </c>
      <c r="V8819">
        <v>600</v>
      </c>
      <c r="W8819">
        <f>V8819*U8819</f>
        <v>18000</v>
      </c>
      <c r="AH8819" s="16"/>
      <c r="AI8819" t="s">
        <v>1375</v>
      </c>
    </row>
    <row r="8820" spans="1:35" x14ac:dyDescent="0.25">
      <c r="A8820" t="s">
        <v>18555</v>
      </c>
      <c r="B8820" s="1">
        <v>1</v>
      </c>
      <c r="C8820" t="s">
        <v>1361</v>
      </c>
      <c r="D8820">
        <v>19955286</v>
      </c>
      <c r="E8820" t="s">
        <v>18547</v>
      </c>
      <c r="F8820" t="s">
        <v>1363</v>
      </c>
      <c r="H8820" s="3">
        <v>45049</v>
      </c>
      <c r="I8820">
        <v>2023</v>
      </c>
      <c r="J8820" s="3">
        <v>45056</v>
      </c>
      <c r="K8820">
        <v>2023</v>
      </c>
      <c r="L8820" t="s">
        <v>1367</v>
      </c>
      <c r="M8820" t="s">
        <v>18556</v>
      </c>
      <c r="N8820" t="s">
        <v>18549</v>
      </c>
      <c r="O8820">
        <v>26600000002</v>
      </c>
      <c r="P8820" t="s">
        <v>18550</v>
      </c>
      <c r="Q8820">
        <f t="shared" si="151"/>
        <v>30</v>
      </c>
      <c r="R8820">
        <v>7505043</v>
      </c>
      <c r="T8820" t="s">
        <v>1379</v>
      </c>
      <c r="U8820" s="75">
        <v>30</v>
      </c>
      <c r="V8820" s="32">
        <v>618</v>
      </c>
      <c r="W8820">
        <f>V8820*U8820</f>
        <v>18540</v>
      </c>
      <c r="AH8820" s="16"/>
      <c r="AI8820" t="s">
        <v>1375</v>
      </c>
    </row>
    <row r="8821" spans="1:35" x14ac:dyDescent="0.25">
      <c r="A8821" t="s">
        <v>18557</v>
      </c>
      <c r="B8821" s="1">
        <v>1</v>
      </c>
      <c r="C8821" t="s">
        <v>1361</v>
      </c>
      <c r="D8821">
        <v>19955286</v>
      </c>
      <c r="E8821" t="s">
        <v>18547</v>
      </c>
      <c r="F8821" t="s">
        <v>1363</v>
      </c>
      <c r="H8821" s="3">
        <v>45049</v>
      </c>
      <c r="I8821">
        <v>2023</v>
      </c>
      <c r="J8821" s="3">
        <v>45056</v>
      </c>
      <c r="K8821">
        <v>2023</v>
      </c>
      <c r="L8821" t="s">
        <v>1367</v>
      </c>
      <c r="M8821" t="s">
        <v>18558</v>
      </c>
      <c r="N8821" t="s">
        <v>18549</v>
      </c>
      <c r="O8821">
        <v>26600000003</v>
      </c>
      <c r="P8821" t="s">
        <v>18550</v>
      </c>
      <c r="Q8821">
        <f t="shared" si="151"/>
        <v>30</v>
      </c>
      <c r="R8821">
        <v>735442</v>
      </c>
      <c r="T8821" t="s">
        <v>1426</v>
      </c>
      <c r="U8821" s="75">
        <v>30</v>
      </c>
      <c r="V8821" s="10">
        <v>1104</v>
      </c>
      <c r="W8821">
        <f>V8821*U8821</f>
        <v>33120</v>
      </c>
      <c r="AH8821" s="16"/>
      <c r="AI8821" t="s">
        <v>1375</v>
      </c>
    </row>
    <row r="8822" spans="1:35" x14ac:dyDescent="0.25">
      <c r="A8822" t="s">
        <v>18559</v>
      </c>
      <c r="B8822" s="1">
        <v>16</v>
      </c>
      <c r="C8822" s="1" t="s">
        <v>7375</v>
      </c>
      <c r="D8822">
        <v>19489188</v>
      </c>
      <c r="E8822" t="s">
        <v>18560</v>
      </c>
      <c r="F8822" t="s">
        <v>18561</v>
      </c>
      <c r="G8822" t="s">
        <v>1364</v>
      </c>
      <c r="H8822" s="3">
        <v>44987</v>
      </c>
      <c r="I8822">
        <v>2023</v>
      </c>
      <c r="J8822" s="3">
        <v>44991</v>
      </c>
      <c r="K8822">
        <v>2023</v>
      </c>
      <c r="L8822" t="s">
        <v>1349</v>
      </c>
      <c r="M8822" t="s">
        <v>18562</v>
      </c>
      <c r="N8822" t="s">
        <v>18563</v>
      </c>
      <c r="O8822" s="33">
        <v>26600000000</v>
      </c>
      <c r="P8822" t="s">
        <v>18564</v>
      </c>
      <c r="Q8822">
        <f t="shared" si="151"/>
        <v>1600</v>
      </c>
      <c r="R8822">
        <v>115969519</v>
      </c>
      <c r="S8822" t="s">
        <v>18565</v>
      </c>
      <c r="T8822" t="s">
        <v>18566</v>
      </c>
      <c r="U8822" s="76">
        <v>1600</v>
      </c>
      <c r="V8822">
        <v>45</v>
      </c>
      <c r="W8822" s="9">
        <v>72000</v>
      </c>
      <c r="X8822" s="9"/>
      <c r="Y8822" s="9"/>
      <c r="Z8822" s="9"/>
      <c r="AH8822" s="16"/>
      <c r="AI8822" t="s">
        <v>1375</v>
      </c>
    </row>
    <row r="8823" spans="1:35" x14ac:dyDescent="0.25">
      <c r="A8823" t="s">
        <v>18567</v>
      </c>
      <c r="B8823" s="1">
        <v>16</v>
      </c>
      <c r="C8823" s="1" t="s">
        <v>7383</v>
      </c>
      <c r="D8823">
        <v>18574645</v>
      </c>
      <c r="E8823" t="s">
        <v>18568</v>
      </c>
      <c r="F8823" t="s">
        <v>18569</v>
      </c>
      <c r="G8823" t="s">
        <v>1364</v>
      </c>
      <c r="H8823" s="3">
        <v>44873</v>
      </c>
      <c r="I8823">
        <v>2022</v>
      </c>
      <c r="J8823" s="3">
        <v>44875</v>
      </c>
      <c r="K8823">
        <v>2022</v>
      </c>
      <c r="L8823" t="s">
        <v>1349</v>
      </c>
      <c r="M8823" t="s">
        <v>18570</v>
      </c>
      <c r="N8823" t="s">
        <v>18571</v>
      </c>
      <c r="O8823" s="33">
        <v>26600000000</v>
      </c>
      <c r="P8823" s="34" t="s">
        <v>11542</v>
      </c>
      <c r="Q8823">
        <f t="shared" si="151"/>
        <v>700</v>
      </c>
      <c r="R8823">
        <v>113241232</v>
      </c>
      <c r="S8823" t="s">
        <v>4006</v>
      </c>
      <c r="U8823" s="77">
        <v>700</v>
      </c>
      <c r="V8823">
        <v>128.55000000000001</v>
      </c>
      <c r="W8823" s="9">
        <v>89985</v>
      </c>
      <c r="X8823" s="9"/>
      <c r="Y8823" s="9"/>
      <c r="Z8823" s="9"/>
      <c r="AH8823" s="16"/>
      <c r="AI8823" t="s">
        <v>1375</v>
      </c>
    </row>
    <row r="8824" spans="1:35" x14ac:dyDescent="0.25">
      <c r="A8824" t="s">
        <v>18572</v>
      </c>
      <c r="B8824" s="1">
        <v>16</v>
      </c>
      <c r="C8824" s="1" t="s">
        <v>7383</v>
      </c>
      <c r="D8824">
        <v>18502652</v>
      </c>
      <c r="E8824" t="s">
        <v>18573</v>
      </c>
      <c r="F8824" t="s">
        <v>18574</v>
      </c>
      <c r="G8824" t="s">
        <v>1364</v>
      </c>
      <c r="H8824" s="3">
        <v>44862</v>
      </c>
      <c r="I8824">
        <v>2022</v>
      </c>
      <c r="J8824" s="3">
        <v>44868</v>
      </c>
      <c r="K8824">
        <v>2022</v>
      </c>
      <c r="L8824" t="s">
        <v>1349</v>
      </c>
      <c r="M8824" t="s">
        <v>18562</v>
      </c>
      <c r="N8824" t="s">
        <v>18571</v>
      </c>
      <c r="O8824" s="33">
        <v>26600000000</v>
      </c>
      <c r="P8824" t="s">
        <v>11542</v>
      </c>
      <c r="Q8824">
        <f t="shared" si="151"/>
        <v>600</v>
      </c>
      <c r="R8824">
        <v>45997845</v>
      </c>
      <c r="S8824" t="s">
        <v>3263</v>
      </c>
      <c r="T8824" t="s">
        <v>18575</v>
      </c>
      <c r="U8824" s="77">
        <v>600</v>
      </c>
      <c r="V8824" s="35">
        <v>100</v>
      </c>
      <c r="W8824" s="36">
        <v>60000</v>
      </c>
      <c r="X8824" s="36"/>
      <c r="Y8824" s="36"/>
      <c r="Z8824" s="36"/>
      <c r="AH8824" s="16"/>
      <c r="AI8824" t="s">
        <v>1375</v>
      </c>
    </row>
    <row r="8825" spans="1:35" x14ac:dyDescent="0.25">
      <c r="A8825" t="s">
        <v>18576</v>
      </c>
      <c r="B8825" s="1">
        <v>16</v>
      </c>
      <c r="C8825" s="1" t="s">
        <v>7383</v>
      </c>
      <c r="D8825">
        <v>18502652</v>
      </c>
      <c r="E8825" t="s">
        <v>18573</v>
      </c>
      <c r="F8825" t="s">
        <v>18574</v>
      </c>
      <c r="G8825" t="s">
        <v>1364</v>
      </c>
      <c r="H8825" s="3">
        <v>45227</v>
      </c>
      <c r="I8825">
        <v>2023</v>
      </c>
      <c r="J8825" s="3">
        <v>45233</v>
      </c>
      <c r="K8825">
        <v>2023</v>
      </c>
      <c r="L8825" t="s">
        <v>1349</v>
      </c>
      <c r="M8825" t="s">
        <v>18562</v>
      </c>
      <c r="N8825" t="s">
        <v>18571</v>
      </c>
      <c r="O8825" s="33">
        <v>26600000001</v>
      </c>
      <c r="P8825" t="s">
        <v>11542</v>
      </c>
      <c r="Q8825">
        <f t="shared" si="151"/>
        <v>600</v>
      </c>
      <c r="R8825">
        <v>45997846</v>
      </c>
      <c r="S8825" t="s">
        <v>3263</v>
      </c>
      <c r="T8825" t="s">
        <v>18577</v>
      </c>
      <c r="U8825" s="77">
        <v>600</v>
      </c>
      <c r="V8825" s="35">
        <v>150</v>
      </c>
      <c r="W8825">
        <v>90000</v>
      </c>
      <c r="AH8825" s="16"/>
      <c r="AI8825" t="s">
        <v>1375</v>
      </c>
    </row>
    <row r="8826" spans="1:35" x14ac:dyDescent="0.25">
      <c r="A8826" t="s">
        <v>18578</v>
      </c>
      <c r="B8826" s="1">
        <v>16</v>
      </c>
      <c r="C8826" s="1" t="s">
        <v>7383</v>
      </c>
      <c r="D8826">
        <v>17808235</v>
      </c>
      <c r="E8826" t="s">
        <v>18579</v>
      </c>
      <c r="F8826" t="s">
        <v>18561</v>
      </c>
      <c r="G8826" t="s">
        <v>1364</v>
      </c>
      <c r="H8826" s="3">
        <v>44774</v>
      </c>
      <c r="I8826">
        <v>2022</v>
      </c>
      <c r="J8826" s="3">
        <v>44776</v>
      </c>
      <c r="K8826">
        <v>2022</v>
      </c>
      <c r="L8826" t="s">
        <v>1349</v>
      </c>
      <c r="M8826" t="s">
        <v>18562</v>
      </c>
      <c r="N8826" t="s">
        <v>18563</v>
      </c>
      <c r="O8826" s="33">
        <v>26600000000</v>
      </c>
      <c r="P8826" t="s">
        <v>11542</v>
      </c>
      <c r="Q8826">
        <f t="shared" si="151"/>
        <v>700</v>
      </c>
      <c r="R8826">
        <v>70905940</v>
      </c>
      <c r="S8826" t="s">
        <v>3625</v>
      </c>
      <c r="T8826" t="s">
        <v>18580</v>
      </c>
      <c r="U8826" s="77">
        <v>700</v>
      </c>
      <c r="V8826">
        <v>58.9</v>
      </c>
      <c r="W8826" s="10">
        <v>41230</v>
      </c>
      <c r="X8826" s="10"/>
      <c r="Y8826" s="10"/>
      <c r="Z8826" s="10"/>
      <c r="AH8826" s="16"/>
      <c r="AI8826" t="s">
        <v>1375</v>
      </c>
    </row>
    <row r="8827" spans="1:35" x14ac:dyDescent="0.25">
      <c r="A8827" t="s">
        <v>18581</v>
      </c>
      <c r="B8827" s="1">
        <v>16</v>
      </c>
      <c r="C8827" s="1" t="s">
        <v>7383</v>
      </c>
      <c r="D8827">
        <v>17534623</v>
      </c>
      <c r="E8827" t="s">
        <v>18582</v>
      </c>
      <c r="F8827" t="s">
        <v>18561</v>
      </c>
      <c r="G8827" t="s">
        <v>1364</v>
      </c>
      <c r="H8827" s="3">
        <v>44734</v>
      </c>
      <c r="I8827">
        <v>2022</v>
      </c>
      <c r="J8827" s="3">
        <v>44736</v>
      </c>
      <c r="K8827">
        <v>2022</v>
      </c>
      <c r="L8827" t="s">
        <v>1349</v>
      </c>
      <c r="M8827" t="s">
        <v>18562</v>
      </c>
      <c r="N8827" t="s">
        <v>18571</v>
      </c>
      <c r="O8827" s="33">
        <v>26600000000</v>
      </c>
      <c r="P8827" s="34" t="s">
        <v>11542</v>
      </c>
      <c r="Q8827">
        <f t="shared" si="151"/>
        <v>950</v>
      </c>
      <c r="R8827">
        <v>41769899</v>
      </c>
      <c r="S8827" t="s">
        <v>1857</v>
      </c>
      <c r="T8827" t="s">
        <v>18583</v>
      </c>
      <c r="U8827" s="77">
        <v>950</v>
      </c>
      <c r="V8827">
        <v>50</v>
      </c>
      <c r="W8827" s="9">
        <v>47500</v>
      </c>
      <c r="X8827" s="9"/>
      <c r="Y8827" s="9"/>
      <c r="Z8827" s="9"/>
      <c r="AH8827" s="16"/>
      <c r="AI8827" t="s">
        <v>1375</v>
      </c>
    </row>
    <row r="8828" spans="1:35" x14ac:dyDescent="0.25">
      <c r="A8828" t="s">
        <v>18584</v>
      </c>
      <c r="B8828" s="1">
        <v>16</v>
      </c>
      <c r="C8828" s="1" t="s">
        <v>7383</v>
      </c>
      <c r="D8828">
        <v>16510437</v>
      </c>
      <c r="E8828" t="s">
        <v>18585</v>
      </c>
      <c r="F8828" t="s">
        <v>18561</v>
      </c>
      <c r="G8828" t="s">
        <v>1364</v>
      </c>
      <c r="H8828" s="3">
        <v>44608</v>
      </c>
      <c r="I8828">
        <v>2022</v>
      </c>
      <c r="J8828" s="3">
        <v>44613</v>
      </c>
      <c r="K8828">
        <v>2022</v>
      </c>
      <c r="L8828" t="s">
        <v>1349</v>
      </c>
      <c r="M8828" t="s">
        <v>18562</v>
      </c>
      <c r="N8828" t="s">
        <v>18571</v>
      </c>
      <c r="O8828" s="33">
        <v>26600000000</v>
      </c>
      <c r="P8828" t="s">
        <v>11542</v>
      </c>
      <c r="Q8828">
        <f t="shared" si="151"/>
        <v>500</v>
      </c>
      <c r="R8828">
        <v>45997845</v>
      </c>
      <c r="S8828" t="s">
        <v>3263</v>
      </c>
      <c r="T8828" t="s">
        <v>18586</v>
      </c>
      <c r="U8828" s="77">
        <v>500</v>
      </c>
      <c r="V8828">
        <v>38</v>
      </c>
      <c r="W8828" s="9">
        <v>19000</v>
      </c>
      <c r="X8828" s="9"/>
      <c r="Y8828" s="9"/>
      <c r="Z8828" s="9"/>
      <c r="AH8828" s="16"/>
      <c r="AI8828" t="s">
        <v>1375</v>
      </c>
    </row>
    <row r="8829" spans="1:35" x14ac:dyDescent="0.25">
      <c r="A8829" t="s">
        <v>18587</v>
      </c>
      <c r="B8829" s="1">
        <v>30</v>
      </c>
      <c r="C8829" s="1" t="s">
        <v>1159</v>
      </c>
      <c r="D8829">
        <v>19448309</v>
      </c>
      <c r="E8829" t="s">
        <v>18588</v>
      </c>
      <c r="F8829" t="s">
        <v>18561</v>
      </c>
      <c r="G8829" t="s">
        <v>1391</v>
      </c>
      <c r="H8829" s="3">
        <v>44984</v>
      </c>
      <c r="I8829">
        <v>2023</v>
      </c>
      <c r="J8829" s="3">
        <v>44986</v>
      </c>
      <c r="K8829">
        <v>2023</v>
      </c>
      <c r="L8829" t="s">
        <v>1349</v>
      </c>
      <c r="M8829" t="s">
        <v>18589</v>
      </c>
      <c r="N8829" t="s">
        <v>18590</v>
      </c>
      <c r="O8829" s="33">
        <v>26600000000</v>
      </c>
      <c r="P8829" t="s">
        <v>2742</v>
      </c>
      <c r="Q8829">
        <f t="shared" si="151"/>
        <v>600</v>
      </c>
      <c r="R8829">
        <v>22339655</v>
      </c>
      <c r="S8829" t="s">
        <v>2103</v>
      </c>
      <c r="T8829" t="s">
        <v>18591</v>
      </c>
      <c r="U8829" s="77">
        <v>600</v>
      </c>
      <c r="V8829">
        <v>6.23</v>
      </c>
      <c r="W8829" s="9">
        <v>3738</v>
      </c>
      <c r="X8829" s="9"/>
      <c r="Y8829" s="9"/>
      <c r="Z8829" s="9"/>
      <c r="AH8829" s="16"/>
      <c r="AI8829" t="s">
        <v>1375</v>
      </c>
    </row>
    <row r="8830" spans="1:35" x14ac:dyDescent="0.25">
      <c r="A8830" t="s">
        <v>18592</v>
      </c>
      <c r="B8830" s="1">
        <v>32</v>
      </c>
      <c r="C8830" s="1" t="s">
        <v>1183</v>
      </c>
      <c r="D8830">
        <v>19807554</v>
      </c>
      <c r="E8830" t="s">
        <v>18593</v>
      </c>
      <c r="F8830" t="s">
        <v>18561</v>
      </c>
      <c r="G8830" t="s">
        <v>1364</v>
      </c>
      <c r="H8830" s="3">
        <v>45029</v>
      </c>
      <c r="I8830">
        <v>2023</v>
      </c>
      <c r="J8830" s="3">
        <v>45033</v>
      </c>
      <c r="K8830">
        <v>2023</v>
      </c>
      <c r="L8830" t="s">
        <v>18594</v>
      </c>
      <c r="M8830" t="s">
        <v>18595</v>
      </c>
      <c r="N8830" t="s">
        <v>18596</v>
      </c>
      <c r="O8830" s="33">
        <v>26600000000</v>
      </c>
      <c r="P8830" t="s">
        <v>18597</v>
      </c>
      <c r="Q8830">
        <f t="shared" si="151"/>
        <v>12000</v>
      </c>
      <c r="R8830">
        <v>22339655</v>
      </c>
      <c r="S8830" t="s">
        <v>2103</v>
      </c>
      <c r="T8830" t="s">
        <v>18598</v>
      </c>
      <c r="U8830" s="78">
        <v>12000</v>
      </c>
      <c r="V8830" s="35">
        <v>3.09</v>
      </c>
      <c r="W8830" s="9">
        <v>37080</v>
      </c>
      <c r="X8830" s="9"/>
      <c r="Y8830" s="9"/>
      <c r="Z8830" s="9"/>
      <c r="AH8830" s="16"/>
      <c r="AI8830" t="s">
        <v>1375</v>
      </c>
    </row>
    <row r="8831" spans="1:35" x14ac:dyDescent="0.25">
      <c r="A8831" t="s">
        <v>18599</v>
      </c>
      <c r="B8831" s="1">
        <v>32</v>
      </c>
      <c r="C8831" s="1" t="s">
        <v>1183</v>
      </c>
      <c r="D8831">
        <v>18445926</v>
      </c>
      <c r="E8831" t="s">
        <v>18600</v>
      </c>
      <c r="F8831" t="s">
        <v>18561</v>
      </c>
      <c r="G8831" t="s">
        <v>1364</v>
      </c>
      <c r="H8831" s="3">
        <v>44855</v>
      </c>
      <c r="I8831">
        <v>2022</v>
      </c>
      <c r="J8831" s="3">
        <v>44859</v>
      </c>
      <c r="K8831">
        <v>2022</v>
      </c>
      <c r="L8831" t="s">
        <v>1349</v>
      </c>
      <c r="M8831" t="s">
        <v>18595</v>
      </c>
      <c r="N8831" t="s">
        <v>18596</v>
      </c>
      <c r="O8831" s="33">
        <v>26600000000</v>
      </c>
      <c r="P8831" t="s">
        <v>18597</v>
      </c>
      <c r="Q8831">
        <f t="shared" si="151"/>
        <v>18000</v>
      </c>
      <c r="R8831">
        <v>12511862</v>
      </c>
      <c r="S8831" t="s">
        <v>18601</v>
      </c>
      <c r="T8831" t="s">
        <v>18602</v>
      </c>
      <c r="U8831" s="76">
        <v>18000</v>
      </c>
      <c r="V8831" s="35">
        <v>4.99</v>
      </c>
      <c r="W8831" s="9">
        <v>89820</v>
      </c>
      <c r="X8831" s="9"/>
      <c r="Y8831" s="9"/>
      <c r="Z8831" s="9"/>
      <c r="AH8831" s="16"/>
      <c r="AI8831" t="s">
        <v>1375</v>
      </c>
    </row>
    <row r="8832" spans="1:35" x14ac:dyDescent="0.25">
      <c r="A8832" t="s">
        <v>18603</v>
      </c>
      <c r="B8832" s="1">
        <v>32</v>
      </c>
      <c r="C8832" s="1" t="s">
        <v>1183</v>
      </c>
      <c r="D8832">
        <v>16772962</v>
      </c>
      <c r="E8832" t="s">
        <v>18604</v>
      </c>
      <c r="F8832" t="s">
        <v>18561</v>
      </c>
      <c r="G8832" t="s">
        <v>1364</v>
      </c>
      <c r="H8832" s="3">
        <v>44641</v>
      </c>
      <c r="I8832">
        <v>2022</v>
      </c>
      <c r="J8832" s="3">
        <v>44643</v>
      </c>
      <c r="K8832">
        <v>2022</v>
      </c>
      <c r="L8832" t="s">
        <v>1349</v>
      </c>
      <c r="M8832" t="s">
        <v>18595</v>
      </c>
      <c r="N8832" t="s">
        <v>18596</v>
      </c>
      <c r="O8832" s="33">
        <v>26600000000</v>
      </c>
      <c r="P8832" t="s">
        <v>18597</v>
      </c>
      <c r="Q8832">
        <f t="shared" si="151"/>
        <v>18000</v>
      </c>
      <c r="R8832">
        <v>12511862</v>
      </c>
      <c r="S8832" t="s">
        <v>18601</v>
      </c>
      <c r="T8832" t="s">
        <v>18602</v>
      </c>
      <c r="U8832" s="76">
        <v>18000</v>
      </c>
      <c r="V8832" s="35">
        <v>4.99</v>
      </c>
      <c r="W8832" s="9">
        <v>89820</v>
      </c>
      <c r="X8832" s="9"/>
      <c r="Y8832" s="9"/>
      <c r="Z8832" s="9"/>
      <c r="AH8832" s="16"/>
      <c r="AI8832" t="s">
        <v>1375</v>
      </c>
    </row>
    <row r="8833" spans="1:35" x14ac:dyDescent="0.25">
      <c r="A8833" t="s">
        <v>18605</v>
      </c>
      <c r="B8833" s="1">
        <v>33</v>
      </c>
      <c r="C8833" s="1" t="s">
        <v>18606</v>
      </c>
      <c r="D8833">
        <v>19845936</v>
      </c>
      <c r="E8833" t="s">
        <v>18607</v>
      </c>
      <c r="F8833" t="s">
        <v>18561</v>
      </c>
      <c r="G8833" t="s">
        <v>1391</v>
      </c>
      <c r="H8833" s="3">
        <v>45034</v>
      </c>
      <c r="I8833">
        <v>2023</v>
      </c>
      <c r="J8833" s="3">
        <v>45036</v>
      </c>
      <c r="K8833">
        <v>2023</v>
      </c>
      <c r="L8833" t="s">
        <v>1349</v>
      </c>
      <c r="M8833" s="1" t="s">
        <v>85</v>
      </c>
      <c r="N8833" s="34" t="s">
        <v>18596</v>
      </c>
      <c r="O8833" s="33">
        <v>26600000000</v>
      </c>
      <c r="P8833" t="s">
        <v>18564</v>
      </c>
      <c r="Q8833">
        <f t="shared" si="151"/>
        <v>10350</v>
      </c>
      <c r="R8833">
        <v>22339655</v>
      </c>
      <c r="S8833" t="s">
        <v>2103</v>
      </c>
      <c r="T8833" s="35" t="s">
        <v>11543</v>
      </c>
      <c r="U8833" s="78">
        <v>10350</v>
      </c>
      <c r="V8833" s="35">
        <v>3.9</v>
      </c>
      <c r="W8833" s="36">
        <v>40365</v>
      </c>
      <c r="X8833" s="36"/>
      <c r="Y8833" s="36"/>
      <c r="Z8833" s="36"/>
      <c r="AH8833" s="16"/>
      <c r="AI8833" t="s">
        <v>1375</v>
      </c>
    </row>
    <row r="8834" spans="1:35" x14ac:dyDescent="0.25">
      <c r="A8834" t="s">
        <v>18608</v>
      </c>
      <c r="B8834" s="1">
        <v>33</v>
      </c>
      <c r="C8834" s="1" t="s">
        <v>18606</v>
      </c>
      <c r="D8834">
        <v>19677103</v>
      </c>
      <c r="E8834" t="s">
        <v>18609</v>
      </c>
      <c r="F8834" t="s">
        <v>18561</v>
      </c>
      <c r="G8834" t="s">
        <v>1391</v>
      </c>
      <c r="H8834" s="3">
        <v>45008</v>
      </c>
      <c r="I8834">
        <v>2023</v>
      </c>
      <c r="J8834" s="3">
        <v>45012</v>
      </c>
      <c r="K8834">
        <v>2023</v>
      </c>
      <c r="L8834" t="s">
        <v>1349</v>
      </c>
      <c r="M8834" s="1" t="s">
        <v>85</v>
      </c>
      <c r="N8834" t="s">
        <v>18596</v>
      </c>
      <c r="O8834" s="33">
        <v>26600000000</v>
      </c>
      <c r="P8834" t="s">
        <v>18564</v>
      </c>
      <c r="Q8834">
        <f t="shared" ref="Q8834:Q8866" si="152">U8834</f>
        <v>4320</v>
      </c>
      <c r="R8834">
        <v>12511862</v>
      </c>
      <c r="S8834" t="s">
        <v>18601</v>
      </c>
      <c r="T8834" t="s">
        <v>18602</v>
      </c>
      <c r="U8834" s="78">
        <v>4320</v>
      </c>
      <c r="V8834">
        <v>3.95</v>
      </c>
      <c r="W8834" s="10">
        <v>17064</v>
      </c>
      <c r="X8834" s="10"/>
      <c r="Y8834" s="10"/>
      <c r="Z8834" s="10"/>
      <c r="AH8834" s="16"/>
      <c r="AI8834" t="s">
        <v>1375</v>
      </c>
    </row>
    <row r="8835" spans="1:35" x14ac:dyDescent="0.25">
      <c r="A8835" t="s">
        <v>18610</v>
      </c>
      <c r="B8835" s="1">
        <v>33</v>
      </c>
      <c r="C8835" s="1" t="s">
        <v>1202</v>
      </c>
      <c r="D8835">
        <v>19417063</v>
      </c>
      <c r="E8835" t="s">
        <v>18611</v>
      </c>
      <c r="F8835" t="s">
        <v>18561</v>
      </c>
      <c r="G8835" t="s">
        <v>1364</v>
      </c>
      <c r="H8835" s="3">
        <v>44979</v>
      </c>
      <c r="I8835">
        <v>2023</v>
      </c>
      <c r="J8835" s="3">
        <v>44981</v>
      </c>
      <c r="K8835">
        <v>2023</v>
      </c>
      <c r="L8835" t="s">
        <v>1349</v>
      </c>
      <c r="M8835" s="1" t="s">
        <v>85</v>
      </c>
      <c r="N8835" t="s">
        <v>11541</v>
      </c>
      <c r="O8835" s="33">
        <v>26600000000</v>
      </c>
      <c r="P8835" t="s">
        <v>11542</v>
      </c>
      <c r="Q8835">
        <f t="shared" si="152"/>
        <v>22700</v>
      </c>
      <c r="R8835">
        <v>12511863</v>
      </c>
      <c r="S8835" t="s">
        <v>18601</v>
      </c>
      <c r="T8835" t="s">
        <v>18602</v>
      </c>
      <c r="U8835" s="76">
        <v>22700</v>
      </c>
      <c r="V8835">
        <v>3.95</v>
      </c>
      <c r="W8835" s="10">
        <v>89665</v>
      </c>
      <c r="X8835" s="10"/>
      <c r="Y8835" s="10"/>
      <c r="Z8835" s="10"/>
      <c r="AH8835" s="16"/>
      <c r="AI8835" t="s">
        <v>1375</v>
      </c>
    </row>
    <row r="8836" spans="1:35" x14ac:dyDescent="0.25">
      <c r="A8836" t="s">
        <v>18612</v>
      </c>
      <c r="B8836" s="1">
        <v>33</v>
      </c>
      <c r="C8836" s="1" t="s">
        <v>1202</v>
      </c>
      <c r="D8836">
        <v>19166060</v>
      </c>
      <c r="E8836" t="s">
        <v>18613</v>
      </c>
      <c r="F8836" t="s">
        <v>18561</v>
      </c>
      <c r="G8836" t="s">
        <v>1364</v>
      </c>
      <c r="H8836" s="3">
        <v>44953</v>
      </c>
      <c r="I8836">
        <v>2023</v>
      </c>
      <c r="J8836" s="3">
        <v>44957</v>
      </c>
      <c r="K8836">
        <v>2023</v>
      </c>
      <c r="L8836" t="s">
        <v>1349</v>
      </c>
      <c r="M8836" s="1" t="s">
        <v>85</v>
      </c>
      <c r="N8836" t="s">
        <v>11541</v>
      </c>
      <c r="O8836" s="33">
        <v>26600000000</v>
      </c>
      <c r="P8836" t="s">
        <v>11542</v>
      </c>
      <c r="Q8836">
        <f t="shared" si="152"/>
        <v>23000</v>
      </c>
      <c r="R8836">
        <v>12511863</v>
      </c>
      <c r="S8836" t="s">
        <v>18601</v>
      </c>
      <c r="T8836" t="s">
        <v>18602</v>
      </c>
      <c r="U8836" s="76">
        <v>23000</v>
      </c>
      <c r="V8836">
        <v>3.91</v>
      </c>
      <c r="W8836" s="10">
        <v>89930</v>
      </c>
      <c r="X8836" s="10"/>
      <c r="Y8836" s="10"/>
      <c r="Z8836" s="10"/>
      <c r="AH8836" s="16"/>
      <c r="AI8836" t="s">
        <v>1375</v>
      </c>
    </row>
    <row r="8837" spans="1:35" x14ac:dyDescent="0.25">
      <c r="A8837" t="s">
        <v>18614</v>
      </c>
      <c r="B8837" s="1">
        <v>37</v>
      </c>
      <c r="C8837" s="1" t="s">
        <v>1254</v>
      </c>
      <c r="D8837">
        <v>19547986</v>
      </c>
      <c r="E8837" t="s">
        <v>18615</v>
      </c>
      <c r="F8837" t="s">
        <v>18561</v>
      </c>
      <c r="G8837" t="s">
        <v>1364</v>
      </c>
      <c r="H8837" s="3">
        <v>44994</v>
      </c>
      <c r="I8837">
        <v>2023</v>
      </c>
      <c r="J8837" s="3">
        <v>44633</v>
      </c>
      <c r="K8837">
        <v>2022</v>
      </c>
      <c r="L8837" t="s">
        <v>1349</v>
      </c>
      <c r="M8837" s="37" t="s">
        <v>18616</v>
      </c>
      <c r="N8837" t="s">
        <v>18617</v>
      </c>
      <c r="O8837" s="33">
        <v>26600000000</v>
      </c>
      <c r="P8837" t="s">
        <v>18618</v>
      </c>
      <c r="Q8837">
        <f t="shared" si="152"/>
        <v>360</v>
      </c>
      <c r="R8837">
        <v>4123670</v>
      </c>
      <c r="S8837" t="s">
        <v>1868</v>
      </c>
      <c r="T8837" t="s">
        <v>1869</v>
      </c>
      <c r="U8837" s="77">
        <v>360</v>
      </c>
      <c r="V8837" s="35">
        <v>175</v>
      </c>
      <c r="W8837" s="36">
        <v>63000</v>
      </c>
      <c r="X8837" s="36"/>
      <c r="Y8837" s="36"/>
      <c r="Z8837" s="36"/>
      <c r="AH8837" s="16"/>
      <c r="AI8837" t="s">
        <v>1375</v>
      </c>
    </row>
    <row r="8838" spans="1:35" x14ac:dyDescent="0.25">
      <c r="A8838" t="s">
        <v>18619</v>
      </c>
      <c r="B8838" s="1">
        <v>37</v>
      </c>
      <c r="C8838" s="1" t="s">
        <v>1254</v>
      </c>
      <c r="D8838">
        <v>19519818</v>
      </c>
      <c r="E8838" t="s">
        <v>18620</v>
      </c>
      <c r="F8838" t="s">
        <v>18561</v>
      </c>
      <c r="G8838" t="s">
        <v>1364</v>
      </c>
      <c r="H8838" s="3">
        <v>44994</v>
      </c>
      <c r="I8838">
        <v>2023</v>
      </c>
      <c r="J8838" s="3">
        <v>44994</v>
      </c>
      <c r="K8838">
        <v>2023</v>
      </c>
      <c r="L8838" t="s">
        <v>1349</v>
      </c>
      <c r="M8838" s="37" t="s">
        <v>18616</v>
      </c>
      <c r="N8838" t="s">
        <v>18617</v>
      </c>
      <c r="O8838" s="33">
        <v>26600000000</v>
      </c>
      <c r="P8838" t="s">
        <v>18618</v>
      </c>
      <c r="Q8838">
        <f t="shared" si="152"/>
        <v>280</v>
      </c>
      <c r="R8838">
        <v>4123671</v>
      </c>
      <c r="S8838" t="s">
        <v>1868</v>
      </c>
      <c r="T8838" t="s">
        <v>1869</v>
      </c>
      <c r="U8838" s="75">
        <v>280</v>
      </c>
      <c r="V8838">
        <v>175</v>
      </c>
      <c r="W8838">
        <v>49000</v>
      </c>
      <c r="AH8838" s="16"/>
      <c r="AI8838" t="s">
        <v>1375</v>
      </c>
    </row>
    <row r="8839" spans="1:35" x14ac:dyDescent="0.25">
      <c r="A8839" t="s">
        <v>18621</v>
      </c>
      <c r="B8839" s="1">
        <v>37</v>
      </c>
      <c r="C8839" s="1" t="s">
        <v>1254</v>
      </c>
      <c r="D8839">
        <v>16063929</v>
      </c>
      <c r="E8839" t="s">
        <v>18622</v>
      </c>
      <c r="F8839" t="s">
        <v>18623</v>
      </c>
      <c r="G8839" t="s">
        <v>1364</v>
      </c>
      <c r="H8839" s="3">
        <v>44673</v>
      </c>
      <c r="I8839">
        <v>2022</v>
      </c>
      <c r="J8839" s="3">
        <v>44705</v>
      </c>
      <c r="K8839">
        <v>2022</v>
      </c>
      <c r="L8839" t="s">
        <v>1349</v>
      </c>
      <c r="M8839" s="37" t="s">
        <v>18616</v>
      </c>
      <c r="N8839" t="s">
        <v>18617</v>
      </c>
      <c r="O8839" s="33">
        <v>26600000000</v>
      </c>
      <c r="P8839" t="s">
        <v>18618</v>
      </c>
      <c r="Q8839">
        <f t="shared" si="152"/>
        <v>2500</v>
      </c>
      <c r="R8839">
        <v>4123671</v>
      </c>
      <c r="S8839" t="s">
        <v>1868</v>
      </c>
      <c r="T8839" t="s">
        <v>1869</v>
      </c>
      <c r="U8839" s="76">
        <v>2500</v>
      </c>
      <c r="V8839">
        <v>160</v>
      </c>
      <c r="W8839">
        <v>400000</v>
      </c>
      <c r="AH8839" s="16"/>
      <c r="AI8839" t="s">
        <v>1375</v>
      </c>
    </row>
    <row r="8840" spans="1:35" x14ac:dyDescent="0.25">
      <c r="A8840" t="s">
        <v>18624</v>
      </c>
      <c r="B8840" s="1">
        <v>37</v>
      </c>
      <c r="C8840" s="1" t="s">
        <v>1254</v>
      </c>
      <c r="D8840">
        <v>16897811</v>
      </c>
      <c r="E8840" t="s">
        <v>18625</v>
      </c>
      <c r="F8840" t="s">
        <v>18626</v>
      </c>
      <c r="G8840" t="s">
        <v>1364</v>
      </c>
      <c r="H8840" s="3">
        <v>44658</v>
      </c>
      <c r="I8840">
        <v>2022</v>
      </c>
      <c r="J8840" s="3">
        <v>44662</v>
      </c>
      <c r="K8840">
        <v>2022</v>
      </c>
      <c r="L8840" t="s">
        <v>1349</v>
      </c>
      <c r="M8840" s="37" t="s">
        <v>18616</v>
      </c>
      <c r="N8840" t="s">
        <v>18617</v>
      </c>
      <c r="O8840" s="33">
        <v>26600000000</v>
      </c>
      <c r="P8840" t="s">
        <v>18618</v>
      </c>
      <c r="Q8840">
        <f t="shared" si="152"/>
        <v>400</v>
      </c>
      <c r="R8840">
        <v>4123671</v>
      </c>
      <c r="S8840" t="s">
        <v>1868</v>
      </c>
      <c r="T8840" t="s">
        <v>1869</v>
      </c>
      <c r="U8840" s="75">
        <v>400</v>
      </c>
      <c r="V8840">
        <v>160</v>
      </c>
      <c r="W8840">
        <v>64000</v>
      </c>
      <c r="AH8840" s="16"/>
      <c r="AI8840" t="s">
        <v>1375</v>
      </c>
    </row>
    <row r="8841" spans="1:35" x14ac:dyDescent="0.25">
      <c r="A8841" t="s">
        <v>18627</v>
      </c>
      <c r="B8841" s="1">
        <v>37</v>
      </c>
      <c r="C8841" s="1" t="s">
        <v>1254</v>
      </c>
      <c r="D8841">
        <v>16897811</v>
      </c>
      <c r="E8841" t="s">
        <v>18625</v>
      </c>
      <c r="F8841" t="s">
        <v>18626</v>
      </c>
      <c r="G8841" t="s">
        <v>1364</v>
      </c>
      <c r="H8841" s="3">
        <v>44658</v>
      </c>
      <c r="I8841">
        <v>2022</v>
      </c>
      <c r="J8841" s="3">
        <v>44662</v>
      </c>
      <c r="K8841">
        <v>2022</v>
      </c>
      <c r="L8841" t="s">
        <v>1349</v>
      </c>
      <c r="M8841" s="37" t="s">
        <v>18616</v>
      </c>
      <c r="N8841" t="s">
        <v>18617</v>
      </c>
      <c r="O8841" s="33">
        <v>26600000000</v>
      </c>
      <c r="P8841" t="s">
        <v>18618</v>
      </c>
      <c r="Q8841">
        <f t="shared" si="152"/>
        <v>400</v>
      </c>
      <c r="R8841">
        <v>22339655</v>
      </c>
      <c r="S8841" t="s">
        <v>2103</v>
      </c>
      <c r="T8841" t="s">
        <v>18628</v>
      </c>
      <c r="U8841" s="75">
        <v>400</v>
      </c>
      <c r="V8841">
        <v>162.5</v>
      </c>
      <c r="W8841">
        <v>65000</v>
      </c>
      <c r="AH8841" s="16"/>
      <c r="AI8841" t="s">
        <v>1375</v>
      </c>
    </row>
    <row r="8842" spans="1:35" x14ac:dyDescent="0.25">
      <c r="A8842" t="s">
        <v>18629</v>
      </c>
      <c r="B8842" s="1">
        <v>40</v>
      </c>
      <c r="C8842" s="1" t="s">
        <v>1281</v>
      </c>
      <c r="D8842">
        <v>19988575</v>
      </c>
      <c r="E8842" t="s">
        <v>18630</v>
      </c>
      <c r="F8842" t="s">
        <v>18626</v>
      </c>
      <c r="G8842" t="s">
        <v>1364</v>
      </c>
      <c r="H8842" s="3">
        <v>45050</v>
      </c>
      <c r="I8842">
        <v>2023</v>
      </c>
      <c r="J8842" s="3">
        <v>45054</v>
      </c>
      <c r="K8842">
        <v>2023</v>
      </c>
      <c r="L8842" t="s">
        <v>1349</v>
      </c>
      <c r="M8842" t="s">
        <v>100</v>
      </c>
      <c r="N8842" t="s">
        <v>18631</v>
      </c>
      <c r="O8842" s="33">
        <v>26600000000</v>
      </c>
      <c r="P8842" t="s">
        <v>2742</v>
      </c>
      <c r="Q8842">
        <f t="shared" si="152"/>
        <v>15000</v>
      </c>
      <c r="R8842">
        <v>24125814</v>
      </c>
      <c r="S8842" t="s">
        <v>2370</v>
      </c>
      <c r="T8842" t="s">
        <v>18632</v>
      </c>
      <c r="U8842" s="76">
        <v>15000</v>
      </c>
      <c r="V8842">
        <v>6</v>
      </c>
      <c r="W8842">
        <v>90000</v>
      </c>
      <c r="AH8842" s="16"/>
      <c r="AI8842" t="s">
        <v>1375</v>
      </c>
    </row>
    <row r="8843" spans="1:35" x14ac:dyDescent="0.25">
      <c r="A8843" t="s">
        <v>18633</v>
      </c>
      <c r="B8843" s="1">
        <v>40</v>
      </c>
      <c r="C8843" s="1" t="s">
        <v>1281</v>
      </c>
      <c r="D8843">
        <v>19694601</v>
      </c>
      <c r="E8843" t="s">
        <v>18634</v>
      </c>
      <c r="F8843" t="s">
        <v>18561</v>
      </c>
      <c r="G8843" t="s">
        <v>1364</v>
      </c>
      <c r="H8843" s="3">
        <v>45012</v>
      </c>
      <c r="I8843">
        <v>2023</v>
      </c>
      <c r="J8843" s="3">
        <v>44649</v>
      </c>
      <c r="K8843">
        <v>2022</v>
      </c>
      <c r="L8843" t="s">
        <v>1349</v>
      </c>
      <c r="M8843" t="s">
        <v>100</v>
      </c>
      <c r="N8843" t="s">
        <v>18631</v>
      </c>
      <c r="O8843" s="33">
        <v>26600000000</v>
      </c>
      <c r="P8843" t="s">
        <v>2742</v>
      </c>
      <c r="Q8843">
        <f t="shared" si="152"/>
        <v>15000</v>
      </c>
      <c r="R8843">
        <v>24125815</v>
      </c>
      <c r="S8843" t="s">
        <v>2370</v>
      </c>
      <c r="T8843" t="s">
        <v>18635</v>
      </c>
      <c r="U8843" s="76">
        <v>15000</v>
      </c>
      <c r="V8843">
        <v>6</v>
      </c>
      <c r="W8843">
        <v>90000</v>
      </c>
      <c r="AH8843" s="16"/>
      <c r="AI8843" t="s">
        <v>1375</v>
      </c>
    </row>
    <row r="8844" spans="1:35" x14ac:dyDescent="0.25">
      <c r="A8844" t="s">
        <v>18636</v>
      </c>
      <c r="B8844" s="1">
        <v>40</v>
      </c>
      <c r="C8844" s="1" t="s">
        <v>1281</v>
      </c>
      <c r="D8844">
        <v>19547528</v>
      </c>
      <c r="E8844" t="s">
        <v>18637</v>
      </c>
      <c r="F8844" t="s">
        <v>18626</v>
      </c>
      <c r="G8844" t="s">
        <v>1364</v>
      </c>
      <c r="H8844" s="3">
        <v>44994</v>
      </c>
      <c r="I8844">
        <v>2023</v>
      </c>
      <c r="J8844" s="3">
        <v>44998</v>
      </c>
      <c r="K8844">
        <v>2023</v>
      </c>
      <c r="L8844" t="s">
        <v>1349</v>
      </c>
      <c r="M8844" t="s">
        <v>100</v>
      </c>
      <c r="N8844" t="s">
        <v>18631</v>
      </c>
      <c r="O8844" s="33">
        <v>26600000000</v>
      </c>
      <c r="P8844" t="s">
        <v>2742</v>
      </c>
      <c r="Q8844">
        <f t="shared" si="152"/>
        <v>16000</v>
      </c>
      <c r="R8844">
        <v>24125815</v>
      </c>
      <c r="S8844" t="s">
        <v>2370</v>
      </c>
      <c r="T8844" t="s">
        <v>18635</v>
      </c>
      <c r="U8844" s="76">
        <v>16000</v>
      </c>
      <c r="V8844">
        <v>4.05</v>
      </c>
      <c r="W8844">
        <v>64800</v>
      </c>
      <c r="AH8844" s="16"/>
      <c r="AI8844" t="s">
        <v>1375</v>
      </c>
    </row>
    <row r="8845" spans="1:35" x14ac:dyDescent="0.25">
      <c r="A8845" t="s">
        <v>18638</v>
      </c>
      <c r="B8845" s="1">
        <v>40</v>
      </c>
      <c r="C8845" s="1" t="s">
        <v>1281</v>
      </c>
      <c r="D8845">
        <v>18989446</v>
      </c>
      <c r="E8845" t="s">
        <v>18639</v>
      </c>
      <c r="F8845" t="s">
        <v>18626</v>
      </c>
      <c r="G8845" t="s">
        <v>1364</v>
      </c>
      <c r="H8845" s="3">
        <v>44938</v>
      </c>
      <c r="I8845">
        <v>2023</v>
      </c>
      <c r="J8845" s="3">
        <v>44942</v>
      </c>
      <c r="K8845">
        <v>2023</v>
      </c>
      <c r="L8845" t="s">
        <v>1349</v>
      </c>
      <c r="M8845" t="s">
        <v>100</v>
      </c>
      <c r="N8845" t="s">
        <v>18631</v>
      </c>
      <c r="O8845" s="33">
        <v>26600000000</v>
      </c>
      <c r="P8845" t="s">
        <v>2742</v>
      </c>
      <c r="Q8845">
        <f t="shared" si="152"/>
        <v>3000</v>
      </c>
      <c r="R8845">
        <v>24125814</v>
      </c>
      <c r="S8845" t="s">
        <v>2370</v>
      </c>
      <c r="T8845" t="s">
        <v>18635</v>
      </c>
      <c r="U8845" s="76">
        <v>3000</v>
      </c>
      <c r="V8845">
        <v>3.25</v>
      </c>
      <c r="W8845">
        <v>9750</v>
      </c>
      <c r="AH8845" s="16"/>
      <c r="AI8845" t="s">
        <v>1375</v>
      </c>
    </row>
    <row r="8846" spans="1:35" x14ac:dyDescent="0.25">
      <c r="A8846" t="s">
        <v>18640</v>
      </c>
      <c r="B8846" s="1">
        <v>40</v>
      </c>
      <c r="C8846" s="1" t="s">
        <v>1281</v>
      </c>
      <c r="D8846">
        <v>18989446</v>
      </c>
      <c r="E8846" t="s">
        <v>18639</v>
      </c>
      <c r="F8846" t="s">
        <v>18626</v>
      </c>
      <c r="G8846" t="s">
        <v>1364</v>
      </c>
      <c r="H8846" s="3">
        <v>44938</v>
      </c>
      <c r="I8846">
        <v>2023</v>
      </c>
      <c r="J8846" s="3">
        <v>44942</v>
      </c>
      <c r="K8846">
        <v>2023</v>
      </c>
      <c r="L8846" t="s">
        <v>1349</v>
      </c>
      <c r="M8846" t="s">
        <v>100</v>
      </c>
      <c r="N8846" t="s">
        <v>18631</v>
      </c>
      <c r="O8846" s="33">
        <v>26600000000</v>
      </c>
      <c r="P8846" t="s">
        <v>2742</v>
      </c>
      <c r="Q8846">
        <f t="shared" si="152"/>
        <v>3000</v>
      </c>
      <c r="R8846">
        <v>56899734</v>
      </c>
      <c r="S8846" t="s">
        <v>11606</v>
      </c>
      <c r="T8846" t="s">
        <v>18641</v>
      </c>
      <c r="U8846" s="76">
        <v>3000</v>
      </c>
      <c r="V8846">
        <v>7.5</v>
      </c>
      <c r="W8846">
        <v>22500</v>
      </c>
      <c r="AH8846" s="16"/>
      <c r="AI8846" t="s">
        <v>1375</v>
      </c>
    </row>
    <row r="8847" spans="1:35" x14ac:dyDescent="0.25">
      <c r="A8847" t="s">
        <v>18642</v>
      </c>
      <c r="B8847" s="1">
        <v>40</v>
      </c>
      <c r="C8847" s="1" t="s">
        <v>1281</v>
      </c>
      <c r="D8847">
        <v>18989446</v>
      </c>
      <c r="E8847" t="s">
        <v>18639</v>
      </c>
      <c r="F8847" t="s">
        <v>18626</v>
      </c>
      <c r="G8847" t="s">
        <v>1364</v>
      </c>
      <c r="H8847" s="3">
        <v>44938</v>
      </c>
      <c r="I8847">
        <v>2023</v>
      </c>
      <c r="J8847" s="3">
        <v>44942</v>
      </c>
      <c r="K8847">
        <v>2023</v>
      </c>
      <c r="L8847" t="s">
        <v>1349</v>
      </c>
      <c r="M8847" t="s">
        <v>100</v>
      </c>
      <c r="N8847" t="s">
        <v>18631</v>
      </c>
      <c r="O8847" s="33">
        <v>26600000000</v>
      </c>
      <c r="P8847" t="s">
        <v>2742</v>
      </c>
      <c r="Q8847">
        <f t="shared" si="152"/>
        <v>3000</v>
      </c>
      <c r="R8847">
        <v>41769899</v>
      </c>
      <c r="S8847" t="s">
        <v>1857</v>
      </c>
      <c r="T8847" s="38" t="s">
        <v>18643</v>
      </c>
      <c r="U8847" s="76">
        <v>3000</v>
      </c>
      <c r="V8847">
        <v>14</v>
      </c>
      <c r="W8847">
        <v>42000</v>
      </c>
      <c r="AH8847" s="16"/>
      <c r="AI8847" t="s">
        <v>1375</v>
      </c>
    </row>
    <row r="8848" spans="1:35" x14ac:dyDescent="0.25">
      <c r="A8848" t="s">
        <v>18644</v>
      </c>
      <c r="B8848" s="1">
        <v>46</v>
      </c>
      <c r="C8848" s="1" t="s">
        <v>18645</v>
      </c>
      <c r="D8848">
        <v>19780184</v>
      </c>
      <c r="E8848" t="s">
        <v>18646</v>
      </c>
      <c r="F8848" t="s">
        <v>18626</v>
      </c>
      <c r="G8848" t="s">
        <v>1364</v>
      </c>
      <c r="H8848" s="3">
        <v>45027</v>
      </c>
      <c r="I8848">
        <v>2023</v>
      </c>
      <c r="J8848" s="3">
        <v>45030</v>
      </c>
      <c r="K8848">
        <v>2023</v>
      </c>
      <c r="L8848" t="s">
        <v>1349</v>
      </c>
      <c r="M8848" s="1" t="s">
        <v>112</v>
      </c>
      <c r="N8848" t="s">
        <v>18647</v>
      </c>
      <c r="O8848" s="33">
        <v>26600000000</v>
      </c>
      <c r="P8848" t="s">
        <v>11755</v>
      </c>
      <c r="Q8848">
        <f t="shared" si="152"/>
        <v>4000</v>
      </c>
      <c r="R8848">
        <v>7505043</v>
      </c>
      <c r="S8848" t="s">
        <v>1378</v>
      </c>
      <c r="T8848" t="s">
        <v>1379</v>
      </c>
      <c r="U8848" s="76">
        <v>4000</v>
      </c>
      <c r="V8848">
        <v>10.82</v>
      </c>
      <c r="W8848">
        <v>43280</v>
      </c>
      <c r="AH8848" s="16"/>
      <c r="AI8848" t="s">
        <v>1375</v>
      </c>
    </row>
    <row r="8849" spans="1:35" x14ac:dyDescent="0.25">
      <c r="A8849" t="s">
        <v>18648</v>
      </c>
      <c r="B8849" s="1">
        <v>46</v>
      </c>
      <c r="C8849" s="1" t="s">
        <v>18645</v>
      </c>
      <c r="D8849">
        <v>19780184</v>
      </c>
      <c r="E8849" t="s">
        <v>18646</v>
      </c>
      <c r="F8849" t="s">
        <v>18626</v>
      </c>
      <c r="G8849" t="s">
        <v>1364</v>
      </c>
      <c r="H8849" s="3">
        <v>45027</v>
      </c>
      <c r="I8849">
        <v>2023</v>
      </c>
      <c r="J8849" s="3">
        <v>45030</v>
      </c>
      <c r="K8849">
        <v>2023</v>
      </c>
      <c r="L8849" t="s">
        <v>1349</v>
      </c>
      <c r="M8849" s="1" t="s">
        <v>112</v>
      </c>
      <c r="N8849" t="s">
        <v>18647</v>
      </c>
      <c r="O8849" s="33">
        <v>26600000000</v>
      </c>
      <c r="P8849" t="s">
        <v>11755</v>
      </c>
      <c r="Q8849">
        <f t="shared" si="152"/>
        <v>4000</v>
      </c>
      <c r="R8849">
        <v>24125814</v>
      </c>
      <c r="S8849" t="s">
        <v>2370</v>
      </c>
      <c r="T8849" t="s">
        <v>18649</v>
      </c>
      <c r="U8849" s="76">
        <v>4000</v>
      </c>
      <c r="V8849">
        <v>11</v>
      </c>
      <c r="W8849" s="39">
        <v>44000</v>
      </c>
      <c r="X8849" s="39"/>
      <c r="Y8849" s="39"/>
      <c r="Z8849" s="39"/>
      <c r="AH8849" s="16"/>
      <c r="AI8849" t="s">
        <v>1375</v>
      </c>
    </row>
    <row r="8850" spans="1:35" x14ac:dyDescent="0.25">
      <c r="A8850" t="s">
        <v>18650</v>
      </c>
      <c r="B8850" s="1">
        <v>46</v>
      </c>
      <c r="C8850" s="1" t="s">
        <v>18645</v>
      </c>
      <c r="D8850">
        <v>19780184</v>
      </c>
      <c r="E8850" t="s">
        <v>18646</v>
      </c>
      <c r="F8850" t="s">
        <v>18626</v>
      </c>
      <c r="G8850" t="s">
        <v>1364</v>
      </c>
      <c r="H8850" s="3">
        <v>45027</v>
      </c>
      <c r="I8850">
        <v>2023</v>
      </c>
      <c r="J8850" s="3">
        <v>45030</v>
      </c>
      <c r="K8850">
        <v>2023</v>
      </c>
      <c r="L8850" t="s">
        <v>1349</v>
      </c>
      <c r="M8850" s="1" t="s">
        <v>112</v>
      </c>
      <c r="N8850" t="s">
        <v>18647</v>
      </c>
      <c r="O8850" s="33">
        <v>26600000000</v>
      </c>
      <c r="P8850" t="s">
        <v>11755</v>
      </c>
      <c r="Q8850">
        <f t="shared" si="152"/>
        <v>4000</v>
      </c>
      <c r="R8850">
        <v>8163294</v>
      </c>
      <c r="S8850" t="s">
        <v>1382</v>
      </c>
      <c r="T8850" t="s">
        <v>18651</v>
      </c>
      <c r="U8850" s="76">
        <v>4000</v>
      </c>
      <c r="V8850" s="35">
        <v>11.84</v>
      </c>
      <c r="W8850" s="40">
        <v>47360</v>
      </c>
      <c r="X8850" s="40"/>
      <c r="Y8850" s="40"/>
      <c r="Z8850" s="40"/>
      <c r="AH8850" s="16"/>
      <c r="AI8850" t="s">
        <v>1375</v>
      </c>
    </row>
    <row r="8851" spans="1:35" x14ac:dyDescent="0.25">
      <c r="A8851" t="s">
        <v>18652</v>
      </c>
      <c r="B8851" s="1">
        <v>46</v>
      </c>
      <c r="C8851" s="1" t="s">
        <v>18645</v>
      </c>
      <c r="D8851">
        <v>19780184</v>
      </c>
      <c r="E8851" t="s">
        <v>18646</v>
      </c>
      <c r="F8851" t="s">
        <v>18626</v>
      </c>
      <c r="G8851" t="s">
        <v>1364</v>
      </c>
      <c r="H8851" s="3">
        <v>45027</v>
      </c>
      <c r="I8851">
        <v>2023</v>
      </c>
      <c r="J8851" s="3">
        <v>45030</v>
      </c>
      <c r="K8851">
        <v>2023</v>
      </c>
      <c r="L8851" t="s">
        <v>1349</v>
      </c>
      <c r="M8851" s="1" t="s">
        <v>112</v>
      </c>
      <c r="N8851" t="s">
        <v>18647</v>
      </c>
      <c r="O8851" s="33">
        <v>26600000000</v>
      </c>
      <c r="P8851" t="s">
        <v>11755</v>
      </c>
      <c r="Q8851">
        <f t="shared" si="152"/>
        <v>4000</v>
      </c>
      <c r="R8851">
        <v>111171288</v>
      </c>
      <c r="S8851" t="s">
        <v>18653</v>
      </c>
      <c r="T8851" t="s">
        <v>18654</v>
      </c>
      <c r="U8851" s="76">
        <v>4000</v>
      </c>
      <c r="V8851">
        <v>12</v>
      </c>
      <c r="W8851" s="10">
        <v>48000</v>
      </c>
      <c r="X8851" s="10"/>
      <c r="Y8851" s="10"/>
      <c r="Z8851" s="10"/>
      <c r="AH8851" s="16"/>
      <c r="AI8851" t="s">
        <v>1375</v>
      </c>
    </row>
    <row r="8852" spans="1:35" x14ac:dyDescent="0.25">
      <c r="A8852" t="s">
        <v>18655</v>
      </c>
      <c r="B8852" s="1">
        <v>46</v>
      </c>
      <c r="C8852" s="1" t="s">
        <v>18645</v>
      </c>
      <c r="D8852">
        <v>19780184</v>
      </c>
      <c r="E8852" t="s">
        <v>18646</v>
      </c>
      <c r="F8852" t="s">
        <v>18626</v>
      </c>
      <c r="G8852" t="s">
        <v>1364</v>
      </c>
      <c r="H8852" s="3">
        <v>45027</v>
      </c>
      <c r="I8852">
        <v>2023</v>
      </c>
      <c r="J8852" s="3">
        <v>45030</v>
      </c>
      <c r="K8852">
        <v>2023</v>
      </c>
      <c r="L8852" t="s">
        <v>1349</v>
      </c>
      <c r="M8852" s="1" t="s">
        <v>112</v>
      </c>
      <c r="N8852" t="s">
        <v>18647</v>
      </c>
      <c r="O8852" s="33">
        <v>26600000000</v>
      </c>
      <c r="P8852" t="s">
        <v>11755</v>
      </c>
      <c r="Q8852">
        <f t="shared" si="152"/>
        <v>4000</v>
      </c>
      <c r="R8852">
        <v>45334544</v>
      </c>
      <c r="S8852" t="s">
        <v>2480</v>
      </c>
      <c r="U8852" s="76">
        <v>4000</v>
      </c>
      <c r="V8852">
        <v>12.43</v>
      </c>
      <c r="W8852" s="41">
        <v>49720</v>
      </c>
      <c r="X8852" s="41"/>
      <c r="Y8852" s="41"/>
      <c r="Z8852" s="41"/>
      <c r="AH8852" s="16"/>
      <c r="AI8852" t="s">
        <v>1375</v>
      </c>
    </row>
    <row r="8853" spans="1:35" x14ac:dyDescent="0.25">
      <c r="A8853" t="s">
        <v>18656</v>
      </c>
      <c r="B8853" s="1">
        <v>46</v>
      </c>
      <c r="C8853" s="1" t="s">
        <v>1306</v>
      </c>
      <c r="D8853">
        <v>19741383</v>
      </c>
      <c r="E8853" t="s">
        <v>18657</v>
      </c>
      <c r="F8853" t="s">
        <v>18626</v>
      </c>
      <c r="G8853" t="s">
        <v>1364</v>
      </c>
      <c r="H8853" s="3">
        <v>45016</v>
      </c>
      <c r="I8853">
        <v>2023</v>
      </c>
      <c r="J8853" s="3">
        <v>45020</v>
      </c>
      <c r="K8853">
        <v>2023</v>
      </c>
      <c r="L8853" t="s">
        <v>18626</v>
      </c>
      <c r="M8853" s="1" t="s">
        <v>112</v>
      </c>
      <c r="N8853" t="s">
        <v>18647</v>
      </c>
      <c r="O8853" s="33">
        <v>26600000000</v>
      </c>
      <c r="P8853" t="s">
        <v>18658</v>
      </c>
      <c r="Q8853">
        <f t="shared" si="152"/>
        <v>5450</v>
      </c>
      <c r="R8853">
        <v>24125814</v>
      </c>
      <c r="S8853" t="s">
        <v>2370</v>
      </c>
      <c r="T8853" t="s">
        <v>18659</v>
      </c>
      <c r="U8853" s="76">
        <v>5450</v>
      </c>
      <c r="V8853">
        <v>11</v>
      </c>
      <c r="W8853" s="36">
        <v>59950</v>
      </c>
      <c r="X8853" s="36"/>
      <c r="Y8853" s="36"/>
      <c r="Z8853" s="36"/>
      <c r="AH8853" s="16"/>
      <c r="AI8853" t="s">
        <v>1375</v>
      </c>
    </row>
    <row r="8854" spans="1:35" x14ac:dyDescent="0.25">
      <c r="A8854" t="s">
        <v>18660</v>
      </c>
      <c r="B8854" s="1">
        <v>46</v>
      </c>
      <c r="C8854" s="1" t="s">
        <v>18661</v>
      </c>
      <c r="D8854">
        <v>19741383</v>
      </c>
      <c r="E8854" t="s">
        <v>18657</v>
      </c>
      <c r="F8854" t="s">
        <v>18626</v>
      </c>
      <c r="G8854" t="s">
        <v>1364</v>
      </c>
      <c r="H8854" s="3">
        <v>45016</v>
      </c>
      <c r="I8854">
        <v>2023</v>
      </c>
      <c r="J8854" s="3">
        <v>45020</v>
      </c>
      <c r="K8854">
        <v>2023</v>
      </c>
      <c r="L8854" t="s">
        <v>18626</v>
      </c>
      <c r="M8854" s="1" t="s">
        <v>112</v>
      </c>
      <c r="N8854" t="s">
        <v>18647</v>
      </c>
      <c r="O8854" s="33">
        <v>26600000001</v>
      </c>
      <c r="P8854" t="s">
        <v>18658</v>
      </c>
      <c r="Q8854">
        <f t="shared" si="152"/>
        <v>5450</v>
      </c>
      <c r="R8854">
        <v>8163294</v>
      </c>
      <c r="S8854" t="s">
        <v>1382</v>
      </c>
      <c r="T8854" s="35" t="s">
        <v>394</v>
      </c>
      <c r="U8854" s="76">
        <v>5450</v>
      </c>
      <c r="V8854">
        <v>11.84</v>
      </c>
      <c r="W8854" s="10">
        <v>64528</v>
      </c>
      <c r="X8854" s="10"/>
      <c r="Y8854" s="10"/>
      <c r="Z8854" s="10"/>
      <c r="AH8854" s="16"/>
      <c r="AI8854" t="s">
        <v>1375</v>
      </c>
    </row>
    <row r="8855" spans="1:35" x14ac:dyDescent="0.25">
      <c r="A8855" t="s">
        <v>18662</v>
      </c>
      <c r="B8855" s="1">
        <v>46</v>
      </c>
      <c r="C8855" s="1" t="s">
        <v>18663</v>
      </c>
      <c r="D8855">
        <v>19741383</v>
      </c>
      <c r="E8855" t="s">
        <v>18657</v>
      </c>
      <c r="F8855" t="s">
        <v>18626</v>
      </c>
      <c r="G8855" t="s">
        <v>1364</v>
      </c>
      <c r="H8855" s="3">
        <v>45016</v>
      </c>
      <c r="I8855">
        <v>2023</v>
      </c>
      <c r="J8855" s="3">
        <v>45020</v>
      </c>
      <c r="K8855">
        <v>2023</v>
      </c>
      <c r="L8855" t="s">
        <v>18626</v>
      </c>
      <c r="M8855" s="1" t="s">
        <v>112</v>
      </c>
      <c r="N8855" t="s">
        <v>18647</v>
      </c>
      <c r="O8855" s="33">
        <v>26600000002</v>
      </c>
      <c r="P8855" t="s">
        <v>18658</v>
      </c>
      <c r="Q8855">
        <f t="shared" si="152"/>
        <v>5450</v>
      </c>
      <c r="R8855">
        <v>113463464</v>
      </c>
      <c r="S8855" t="s">
        <v>18664</v>
      </c>
      <c r="T8855" s="35" t="s">
        <v>394</v>
      </c>
      <c r="U8855" s="76">
        <v>5450</v>
      </c>
      <c r="V8855">
        <v>13</v>
      </c>
      <c r="W8855" s="10">
        <v>70850</v>
      </c>
      <c r="X8855" s="10"/>
      <c r="Y8855" s="10"/>
      <c r="Z8855" s="10"/>
      <c r="AH8855" s="16"/>
      <c r="AI8855" t="s">
        <v>1375</v>
      </c>
    </row>
    <row r="8856" spans="1:35" x14ac:dyDescent="0.25">
      <c r="A8856" t="s">
        <v>18665</v>
      </c>
      <c r="B8856" s="1">
        <v>72</v>
      </c>
      <c r="C8856" t="s">
        <v>1089</v>
      </c>
      <c r="D8856">
        <v>18843255</v>
      </c>
      <c r="E8856" t="s">
        <v>18666</v>
      </c>
      <c r="F8856" t="s">
        <v>18569</v>
      </c>
      <c r="G8856" t="s">
        <v>3727</v>
      </c>
      <c r="H8856" s="3">
        <v>44911</v>
      </c>
      <c r="I8856">
        <v>2022</v>
      </c>
      <c r="J8856" s="3">
        <v>44915</v>
      </c>
      <c r="K8856">
        <v>2022</v>
      </c>
      <c r="L8856" t="s">
        <v>1349</v>
      </c>
      <c r="M8856" t="s">
        <v>18667</v>
      </c>
      <c r="N8856" t="s">
        <v>18668</v>
      </c>
      <c r="O8856" s="33">
        <v>26600000000</v>
      </c>
      <c r="P8856" t="s">
        <v>12</v>
      </c>
      <c r="Q8856">
        <f t="shared" si="152"/>
        <v>782</v>
      </c>
      <c r="R8856">
        <v>73805904</v>
      </c>
      <c r="S8856" t="s">
        <v>18669</v>
      </c>
      <c r="T8856" t="s">
        <v>18670</v>
      </c>
      <c r="U8856" s="75">
        <v>782</v>
      </c>
      <c r="V8856">
        <v>115</v>
      </c>
      <c r="W8856" s="9">
        <v>89930</v>
      </c>
      <c r="X8856" s="9"/>
      <c r="Y8856" s="9"/>
      <c r="Z8856" s="9"/>
      <c r="AH8856" s="16"/>
      <c r="AI8856" t="s">
        <v>1375</v>
      </c>
    </row>
    <row r="8857" spans="1:35" x14ac:dyDescent="0.25">
      <c r="A8857" t="s">
        <v>18671</v>
      </c>
      <c r="B8857" s="1">
        <v>89</v>
      </c>
      <c r="C8857" s="1" t="s">
        <v>848</v>
      </c>
      <c r="D8857">
        <v>19199988</v>
      </c>
      <c r="E8857" t="s">
        <v>18666</v>
      </c>
      <c r="F8857" t="s">
        <v>18672</v>
      </c>
      <c r="G8857" t="s">
        <v>18673</v>
      </c>
      <c r="H8857" s="3">
        <v>44957</v>
      </c>
      <c r="I8857">
        <v>2023</v>
      </c>
      <c r="J8857" s="3">
        <v>44960</v>
      </c>
      <c r="K8857">
        <v>2023</v>
      </c>
      <c r="L8857" t="s">
        <v>1349</v>
      </c>
      <c r="M8857" t="s">
        <v>18674</v>
      </c>
      <c r="N8857" t="s">
        <v>18675</v>
      </c>
      <c r="O8857" s="33">
        <v>26600000000</v>
      </c>
      <c r="P8857" t="s">
        <v>16770</v>
      </c>
      <c r="Q8857">
        <f t="shared" si="152"/>
        <v>1560</v>
      </c>
      <c r="R8857">
        <v>1204076</v>
      </c>
      <c r="S8857" t="s">
        <v>3346</v>
      </c>
      <c r="T8857" t="s">
        <v>18676</v>
      </c>
      <c r="U8857" s="75">
        <v>1560</v>
      </c>
      <c r="V8857">
        <v>4</v>
      </c>
      <c r="W8857" s="9">
        <v>6240</v>
      </c>
      <c r="X8857" s="9"/>
      <c r="Y8857" s="9"/>
      <c r="Z8857" s="9"/>
      <c r="AH8857" s="16"/>
      <c r="AI8857" t="s">
        <v>1375</v>
      </c>
    </row>
    <row r="8858" spans="1:35" x14ac:dyDescent="0.25">
      <c r="A8858" t="s">
        <v>18677</v>
      </c>
      <c r="B8858" s="1">
        <v>89</v>
      </c>
      <c r="C8858" s="1" t="s">
        <v>848</v>
      </c>
      <c r="D8858">
        <v>19199988</v>
      </c>
      <c r="E8858" t="s">
        <v>18666</v>
      </c>
      <c r="F8858" t="s">
        <v>18672</v>
      </c>
      <c r="G8858" t="s">
        <v>18673</v>
      </c>
      <c r="H8858" s="3">
        <v>44957</v>
      </c>
      <c r="I8858">
        <v>2023</v>
      </c>
      <c r="J8858" s="3">
        <v>44960</v>
      </c>
      <c r="K8858">
        <v>2023</v>
      </c>
      <c r="L8858" t="s">
        <v>1349</v>
      </c>
      <c r="M8858" t="s">
        <v>18674</v>
      </c>
      <c r="N8858" t="s">
        <v>18675</v>
      </c>
      <c r="O8858" s="33">
        <v>26600000000</v>
      </c>
      <c r="P8858" t="s">
        <v>16770</v>
      </c>
      <c r="Q8858">
        <f t="shared" si="152"/>
        <v>1560</v>
      </c>
      <c r="R8858">
        <v>8163294</v>
      </c>
      <c r="S8858" t="s">
        <v>1382</v>
      </c>
      <c r="T8858" t="s">
        <v>18676</v>
      </c>
      <c r="U8858" s="75">
        <v>1560</v>
      </c>
      <c r="V8858">
        <v>4.4800000000000004</v>
      </c>
      <c r="W8858" s="10">
        <v>6988.8</v>
      </c>
      <c r="X8858" s="10"/>
      <c r="Y8858" s="10"/>
      <c r="Z8858" s="10"/>
      <c r="AH8858" s="16"/>
      <c r="AI8858" t="s">
        <v>1375</v>
      </c>
    </row>
    <row r="8859" spans="1:35" x14ac:dyDescent="0.25">
      <c r="A8859" t="s">
        <v>18678</v>
      </c>
      <c r="B8859" s="1">
        <v>90</v>
      </c>
      <c r="C8859" s="1" t="s">
        <v>1048</v>
      </c>
      <c r="D8859">
        <v>18414281</v>
      </c>
      <c r="E8859">
        <v>0</v>
      </c>
      <c r="F8859" t="s">
        <v>18672</v>
      </c>
      <c r="G8859" t="s">
        <v>18673</v>
      </c>
      <c r="H8859" s="3">
        <v>44851</v>
      </c>
      <c r="I8859">
        <v>2022</v>
      </c>
      <c r="J8859" s="3">
        <v>44859</v>
      </c>
      <c r="K8859">
        <v>2022</v>
      </c>
      <c r="L8859" t="s">
        <v>1349</v>
      </c>
      <c r="M8859" t="s">
        <v>18679</v>
      </c>
      <c r="N8859" t="s">
        <v>18680</v>
      </c>
      <c r="O8859" s="33">
        <v>26600000000</v>
      </c>
      <c r="P8859" t="s">
        <v>16770</v>
      </c>
      <c r="Q8859">
        <f t="shared" si="152"/>
        <v>790</v>
      </c>
      <c r="R8859">
        <v>1204076</v>
      </c>
      <c r="S8859" t="s">
        <v>3346</v>
      </c>
      <c r="U8859" s="75">
        <v>790</v>
      </c>
      <c r="V8859">
        <v>90</v>
      </c>
      <c r="W8859" s="10">
        <v>71100</v>
      </c>
      <c r="X8859" s="10"/>
      <c r="Y8859" s="10"/>
      <c r="Z8859" s="10"/>
      <c r="AH8859" s="16"/>
      <c r="AI8859" t="s">
        <v>1375</v>
      </c>
    </row>
    <row r="8860" spans="1:35" x14ac:dyDescent="0.25">
      <c r="A8860" t="s">
        <v>18681</v>
      </c>
      <c r="B8860" s="1">
        <v>66</v>
      </c>
      <c r="C8860" s="1" t="s">
        <v>1320</v>
      </c>
      <c r="D8860">
        <v>19937369</v>
      </c>
      <c r="E8860" t="s">
        <v>18682</v>
      </c>
      <c r="F8860" t="s">
        <v>18683</v>
      </c>
      <c r="G8860" t="s">
        <v>1391</v>
      </c>
      <c r="H8860" s="3">
        <v>45044</v>
      </c>
      <c r="I8860">
        <v>2023</v>
      </c>
      <c r="J8860" s="3">
        <v>45049</v>
      </c>
      <c r="K8860">
        <v>2023</v>
      </c>
      <c r="L8860" t="s">
        <v>1349</v>
      </c>
      <c r="M8860" s="1" t="s">
        <v>155</v>
      </c>
      <c r="N8860" t="s">
        <v>18684</v>
      </c>
      <c r="O8860" s="33">
        <v>26600000000</v>
      </c>
      <c r="P8860" t="s">
        <v>18658</v>
      </c>
      <c r="Q8860">
        <f t="shared" si="152"/>
        <v>30</v>
      </c>
      <c r="R8860">
        <v>4556984</v>
      </c>
      <c r="S8860" t="s">
        <v>11614</v>
      </c>
      <c r="T8860" t="s">
        <v>18685</v>
      </c>
      <c r="U8860" s="75">
        <v>30</v>
      </c>
      <c r="V8860">
        <v>9</v>
      </c>
      <c r="W8860">
        <v>270</v>
      </c>
      <c r="AH8860" s="16"/>
      <c r="AI8860" t="s">
        <v>1375</v>
      </c>
    </row>
    <row r="8861" spans="1:35" x14ac:dyDescent="0.25">
      <c r="A8861" t="s">
        <v>18686</v>
      </c>
      <c r="B8861" s="1">
        <v>66</v>
      </c>
      <c r="C8861" s="1" t="s">
        <v>1320</v>
      </c>
      <c r="D8861">
        <v>19937369</v>
      </c>
      <c r="E8861" t="s">
        <v>18682</v>
      </c>
      <c r="F8861" t="s">
        <v>18683</v>
      </c>
      <c r="G8861" t="s">
        <v>1391</v>
      </c>
      <c r="H8861" s="3">
        <v>45044</v>
      </c>
      <c r="I8861">
        <v>2023</v>
      </c>
      <c r="J8861" s="3">
        <v>45049</v>
      </c>
      <c r="K8861">
        <v>2023</v>
      </c>
      <c r="L8861" t="s">
        <v>1349</v>
      </c>
      <c r="M8861" s="1" t="s">
        <v>155</v>
      </c>
      <c r="N8861" t="s">
        <v>18684</v>
      </c>
      <c r="O8861" s="33">
        <v>26600000000</v>
      </c>
      <c r="P8861" t="s">
        <v>18658</v>
      </c>
      <c r="Q8861">
        <f t="shared" si="152"/>
        <v>30</v>
      </c>
      <c r="R8861">
        <v>8163294</v>
      </c>
      <c r="S8861" t="s">
        <v>1382</v>
      </c>
      <c r="T8861" t="s">
        <v>394</v>
      </c>
      <c r="U8861" s="75">
        <v>30</v>
      </c>
      <c r="V8861">
        <v>10.99</v>
      </c>
      <c r="W8861">
        <v>329.7</v>
      </c>
      <c r="AH8861" s="16"/>
      <c r="AI8861" t="s">
        <v>1375</v>
      </c>
    </row>
    <row r="8862" spans="1:35" x14ac:dyDescent="0.25">
      <c r="A8862" t="s">
        <v>18687</v>
      </c>
      <c r="B8862" s="1">
        <v>66</v>
      </c>
      <c r="C8862" s="1" t="s">
        <v>18688</v>
      </c>
      <c r="D8862">
        <v>19591179</v>
      </c>
      <c r="E8862" t="s">
        <v>18689</v>
      </c>
      <c r="F8862" t="s">
        <v>18561</v>
      </c>
      <c r="G8862" t="s">
        <v>1391</v>
      </c>
      <c r="H8862" s="3">
        <v>45001</v>
      </c>
      <c r="I8862">
        <v>2023</v>
      </c>
      <c r="J8862" s="3">
        <v>45005</v>
      </c>
      <c r="K8862">
        <v>2023</v>
      </c>
      <c r="L8862" t="s">
        <v>1349</v>
      </c>
      <c r="M8862" s="1" t="s">
        <v>155</v>
      </c>
      <c r="N8862" t="s">
        <v>18682</v>
      </c>
      <c r="O8862" s="33">
        <v>26600000000</v>
      </c>
      <c r="P8862" t="s">
        <v>18690</v>
      </c>
      <c r="Q8862">
        <f t="shared" si="152"/>
        <v>720</v>
      </c>
      <c r="R8862">
        <v>90552857</v>
      </c>
      <c r="S8862" t="s">
        <v>1928</v>
      </c>
      <c r="T8862" t="s">
        <v>587</v>
      </c>
      <c r="U8862" s="75">
        <v>720</v>
      </c>
      <c r="V8862">
        <v>8.3000000000000007</v>
      </c>
      <c r="W8862" s="10">
        <v>5976</v>
      </c>
      <c r="X8862" s="10"/>
      <c r="Y8862" s="10"/>
      <c r="Z8862" s="10"/>
      <c r="AH8862" s="16"/>
      <c r="AI8862" t="s">
        <v>1375</v>
      </c>
    </row>
    <row r="8863" spans="1:35" x14ac:dyDescent="0.25">
      <c r="A8863" t="s">
        <v>18691</v>
      </c>
      <c r="B8863" s="1">
        <v>66</v>
      </c>
      <c r="C8863" s="1" t="s">
        <v>18688</v>
      </c>
      <c r="D8863">
        <v>19591179</v>
      </c>
      <c r="E8863" t="s">
        <v>18689</v>
      </c>
      <c r="F8863" t="s">
        <v>18561</v>
      </c>
      <c r="G8863" t="s">
        <v>1391</v>
      </c>
      <c r="H8863" s="3">
        <v>45001</v>
      </c>
      <c r="I8863">
        <v>2023</v>
      </c>
      <c r="J8863" s="3">
        <v>45005</v>
      </c>
      <c r="K8863">
        <v>2023</v>
      </c>
      <c r="L8863" t="s">
        <v>1349</v>
      </c>
      <c r="M8863" s="1" t="s">
        <v>155</v>
      </c>
      <c r="N8863" t="s">
        <v>18682</v>
      </c>
      <c r="O8863" s="33">
        <v>26600000001</v>
      </c>
      <c r="P8863" t="s">
        <v>18690</v>
      </c>
      <c r="Q8863">
        <f t="shared" si="152"/>
        <v>720</v>
      </c>
      <c r="R8863">
        <v>4556984</v>
      </c>
      <c r="S8863" t="s">
        <v>11614</v>
      </c>
      <c r="T8863" t="s">
        <v>587</v>
      </c>
      <c r="U8863" s="75">
        <v>720</v>
      </c>
      <c r="V8863">
        <v>9.5</v>
      </c>
      <c r="W8863" s="10">
        <v>6840</v>
      </c>
      <c r="X8863" s="10"/>
      <c r="Y8863" s="10"/>
      <c r="Z8863" s="10"/>
      <c r="AH8863" s="16"/>
      <c r="AI8863" t="s">
        <v>1375</v>
      </c>
    </row>
    <row r="8864" spans="1:35" x14ac:dyDescent="0.25">
      <c r="A8864" t="s">
        <v>18692</v>
      </c>
      <c r="B8864" s="1">
        <v>66</v>
      </c>
      <c r="C8864" s="1" t="s">
        <v>18688</v>
      </c>
      <c r="D8864">
        <v>19591179</v>
      </c>
      <c r="E8864" t="s">
        <v>18689</v>
      </c>
      <c r="F8864" t="s">
        <v>18561</v>
      </c>
      <c r="G8864" t="s">
        <v>1391</v>
      </c>
      <c r="H8864" s="3">
        <v>45001</v>
      </c>
      <c r="I8864">
        <v>2023</v>
      </c>
      <c r="J8864" s="3">
        <v>45005</v>
      </c>
      <c r="K8864">
        <v>2023</v>
      </c>
      <c r="L8864" t="s">
        <v>1349</v>
      </c>
      <c r="M8864" s="1" t="s">
        <v>155</v>
      </c>
      <c r="N8864" t="s">
        <v>18682</v>
      </c>
      <c r="O8864" s="33">
        <v>26600000002</v>
      </c>
      <c r="P8864" t="s">
        <v>18690</v>
      </c>
      <c r="Q8864">
        <f t="shared" si="152"/>
        <v>720</v>
      </c>
      <c r="R8864">
        <v>8163294</v>
      </c>
      <c r="S8864" t="s">
        <v>1382</v>
      </c>
      <c r="T8864" t="s">
        <v>394</v>
      </c>
      <c r="U8864" s="75">
        <v>720</v>
      </c>
      <c r="V8864">
        <v>10.99</v>
      </c>
      <c r="W8864" s="10">
        <v>7912.8</v>
      </c>
      <c r="X8864" s="10"/>
      <c r="Y8864" s="10"/>
      <c r="Z8864" s="10"/>
      <c r="AH8864" s="16"/>
      <c r="AI8864" t="s">
        <v>1375</v>
      </c>
    </row>
    <row r="8865" spans="1:35" x14ac:dyDescent="0.25">
      <c r="A8865" t="s">
        <v>18693</v>
      </c>
      <c r="B8865" s="1">
        <v>66</v>
      </c>
      <c r="C8865" s="1" t="s">
        <v>1320</v>
      </c>
      <c r="D8865">
        <v>19495927</v>
      </c>
      <c r="E8865" t="s">
        <v>18694</v>
      </c>
      <c r="F8865" t="s">
        <v>18561</v>
      </c>
      <c r="G8865" t="s">
        <v>1391</v>
      </c>
      <c r="H8865" s="3">
        <v>44992</v>
      </c>
      <c r="I8865">
        <v>2023</v>
      </c>
      <c r="J8865" s="3">
        <v>44994</v>
      </c>
      <c r="K8865">
        <v>2023</v>
      </c>
      <c r="L8865" t="s">
        <v>1349</v>
      </c>
      <c r="M8865" s="1" t="s">
        <v>155</v>
      </c>
      <c r="N8865" t="s">
        <v>18684</v>
      </c>
      <c r="O8865" s="33">
        <v>26600000002</v>
      </c>
      <c r="P8865" t="s">
        <v>18658</v>
      </c>
      <c r="Q8865">
        <f t="shared" si="152"/>
        <v>370</v>
      </c>
      <c r="R8865">
        <v>4556984</v>
      </c>
      <c r="S8865" t="s">
        <v>11614</v>
      </c>
      <c r="T8865" t="s">
        <v>587</v>
      </c>
      <c r="U8865" s="75">
        <v>370</v>
      </c>
      <c r="V8865">
        <v>9</v>
      </c>
      <c r="W8865" s="10">
        <v>3330</v>
      </c>
      <c r="X8865" s="10"/>
      <c r="Y8865" s="10"/>
      <c r="Z8865" s="10"/>
      <c r="AH8865" s="16"/>
      <c r="AI8865" t="s">
        <v>1375</v>
      </c>
    </row>
    <row r="8866" spans="1:35" x14ac:dyDescent="0.25">
      <c r="A8866" t="s">
        <v>18695</v>
      </c>
      <c r="B8866" s="1">
        <v>66</v>
      </c>
      <c r="C8866" s="1" t="s">
        <v>1320</v>
      </c>
      <c r="D8866">
        <v>19495927</v>
      </c>
      <c r="E8866" t="s">
        <v>18694</v>
      </c>
      <c r="F8866" t="s">
        <v>18561</v>
      </c>
      <c r="G8866" t="s">
        <v>1391</v>
      </c>
      <c r="H8866" s="3">
        <v>44992</v>
      </c>
      <c r="I8866">
        <v>2023</v>
      </c>
      <c r="J8866" s="3">
        <v>44994</v>
      </c>
      <c r="K8866">
        <v>2023</v>
      </c>
      <c r="L8866" t="s">
        <v>1349</v>
      </c>
      <c r="M8866" s="1" t="s">
        <v>155</v>
      </c>
      <c r="N8866" t="s">
        <v>18684</v>
      </c>
      <c r="O8866" s="33">
        <v>26600000002</v>
      </c>
      <c r="P8866" t="s">
        <v>18658</v>
      </c>
      <c r="Q8866">
        <f t="shared" si="152"/>
        <v>370</v>
      </c>
      <c r="R8866">
        <v>8163294</v>
      </c>
      <c r="S8866" t="s">
        <v>1382</v>
      </c>
      <c r="T8866" t="s">
        <v>394</v>
      </c>
      <c r="U8866" s="75">
        <v>370</v>
      </c>
      <c r="V8866">
        <v>19.98</v>
      </c>
      <c r="W8866" s="10">
        <v>7392.6</v>
      </c>
      <c r="X8866" s="10"/>
      <c r="Y8866" s="10"/>
      <c r="Z8866" s="10"/>
      <c r="AH8866" s="16"/>
      <c r="AI8866" t="s">
        <v>1375</v>
      </c>
    </row>
    <row r="8867" spans="1:35" x14ac:dyDescent="0.25">
      <c r="A8867" t="s">
        <v>18696</v>
      </c>
      <c r="B8867">
        <v>30</v>
      </c>
      <c r="C8867" t="s">
        <v>1159</v>
      </c>
      <c r="D8867">
        <v>12318655</v>
      </c>
      <c r="E8867" t="s">
        <v>18697</v>
      </c>
      <c r="F8867" t="s">
        <v>18569</v>
      </c>
      <c r="G8867" t="s">
        <v>1364</v>
      </c>
      <c r="H8867" s="3">
        <v>43917</v>
      </c>
      <c r="I8867" t="e">
        <f>YEAR('[2]Medicamentos 1'!#REF!)</f>
        <v>#REF!</v>
      </c>
      <c r="J8867" s="3">
        <v>43921</v>
      </c>
      <c r="K8867" t="e">
        <f>YEAR('[2]Medicamentos 1'!#REF!)</f>
        <v>#REF!</v>
      </c>
      <c r="L8867" t="s">
        <v>18698</v>
      </c>
      <c r="M8867" t="s">
        <v>18699</v>
      </c>
      <c r="N8867" t="s">
        <v>18700</v>
      </c>
      <c r="O8867">
        <v>26600000000</v>
      </c>
      <c r="P8867" t="s">
        <v>2742</v>
      </c>
      <c r="Q8867">
        <v>9500</v>
      </c>
      <c r="R8867" t="s">
        <v>16799</v>
      </c>
      <c r="S8867" t="s">
        <v>16800</v>
      </c>
      <c r="T8867" t="s">
        <v>18701</v>
      </c>
      <c r="U8867" s="75">
        <v>9500</v>
      </c>
      <c r="V8867">
        <v>0.95</v>
      </c>
      <c r="W8867">
        <v>9025</v>
      </c>
      <c r="AE8867" t="e">
        <f>VLOOKUP('[2]Medicamentos 1'!#REF!,[2]IPC!$C$4:$D$146,2,FALSE)</f>
        <v>#REF!</v>
      </c>
      <c r="AF8867" t="e">
        <f>[2]IPC!$D$146/'[2]Medicamentos 1'!#REF!</f>
        <v>#REF!</v>
      </c>
      <c r="AG8867" t="e">
        <f>'[2]Medicamentos 1'!#REF!*'[2]Medicamentos 1'!#REF!</f>
        <v>#REF!</v>
      </c>
      <c r="AH8867" s="16" t="e">
        <f>'[2]Medicamentos 1'!#REF!-'[2]Medicamentos 1'!#REF!</f>
        <v>#REF!</v>
      </c>
    </row>
    <row r="8868" spans="1:35" x14ac:dyDescent="0.25">
      <c r="A8868" t="s">
        <v>18702</v>
      </c>
      <c r="B8868">
        <v>30</v>
      </c>
      <c r="C8868" t="s">
        <v>1159</v>
      </c>
      <c r="D8868">
        <v>13732374</v>
      </c>
      <c r="E8868" t="s">
        <v>18703</v>
      </c>
      <c r="F8868" t="s">
        <v>18569</v>
      </c>
      <c r="G8868" t="s">
        <v>1391</v>
      </c>
      <c r="H8868" s="3">
        <v>44160</v>
      </c>
      <c r="I8868" t="e">
        <f>YEAR('[2]Medicamentos 1'!#REF!)</f>
        <v>#REF!</v>
      </c>
      <c r="J8868" s="3">
        <v>44162</v>
      </c>
      <c r="K8868" t="e">
        <f>YEAR('[2]Medicamentos 1'!#REF!)</f>
        <v>#REF!</v>
      </c>
      <c r="L8868" t="s">
        <v>1349</v>
      </c>
      <c r="M8868" t="s">
        <v>18704</v>
      </c>
      <c r="N8868" t="s">
        <v>4376</v>
      </c>
      <c r="O8868">
        <v>26600000000</v>
      </c>
      <c r="P8868" t="s">
        <v>12</v>
      </c>
      <c r="Q8868">
        <v>45</v>
      </c>
      <c r="R8868">
        <v>12145343</v>
      </c>
      <c r="S8868" t="s">
        <v>16575</v>
      </c>
      <c r="T8868" t="s">
        <v>18705</v>
      </c>
      <c r="U8868" s="75">
        <v>45</v>
      </c>
      <c r="V8868">
        <v>4</v>
      </c>
      <c r="W8868">
        <v>180</v>
      </c>
      <c r="AE8868" t="e">
        <f>VLOOKUP('[2]Medicamentos 1'!#REF!,[2]IPC!$C$4:$D$146,2,FALSE)</f>
        <v>#REF!</v>
      </c>
      <c r="AF8868" t="e">
        <f>[2]IPC!$D$146/'[2]Medicamentos 1'!#REF!</f>
        <v>#REF!</v>
      </c>
      <c r="AG8868" t="e">
        <f>'[2]Medicamentos 1'!#REF!*'[2]Medicamentos 1'!#REF!</f>
        <v>#REF!</v>
      </c>
      <c r="AH8868" s="16" t="e">
        <f>'[2]Medicamentos 1'!#REF!-'[2]Medicamentos 1'!#REF!</f>
        <v>#REF!</v>
      </c>
    </row>
    <row r="8869" spans="1:35" x14ac:dyDescent="0.25">
      <c r="A8869" t="s">
        <v>18706</v>
      </c>
      <c r="B8869">
        <v>30</v>
      </c>
      <c r="C8869" t="s">
        <v>1159</v>
      </c>
      <c r="D8869">
        <v>13732374</v>
      </c>
      <c r="E8869" t="s">
        <v>18703</v>
      </c>
      <c r="F8869" t="s">
        <v>18569</v>
      </c>
      <c r="G8869" t="s">
        <v>1391</v>
      </c>
      <c r="H8869" s="3">
        <v>44160</v>
      </c>
      <c r="I8869" t="e">
        <f>YEAR('[2]Medicamentos 1'!#REF!)</f>
        <v>#REF!</v>
      </c>
      <c r="J8869" s="3">
        <v>44162</v>
      </c>
      <c r="K8869" t="e">
        <f>YEAR('[2]Medicamentos 1'!#REF!)</f>
        <v>#REF!</v>
      </c>
      <c r="L8869" t="s">
        <v>1349</v>
      </c>
      <c r="M8869" t="s">
        <v>18704</v>
      </c>
      <c r="N8869" t="s">
        <v>4376</v>
      </c>
      <c r="O8869">
        <v>26600000000</v>
      </c>
      <c r="P8869" t="s">
        <v>12</v>
      </c>
      <c r="Q8869">
        <v>45</v>
      </c>
      <c r="R8869">
        <v>39796558</v>
      </c>
      <c r="S8869" t="s">
        <v>1880</v>
      </c>
      <c r="T8869" t="s">
        <v>18707</v>
      </c>
      <c r="U8869" s="75">
        <v>45</v>
      </c>
      <c r="V8869">
        <v>7.5</v>
      </c>
      <c r="W8869">
        <v>337.5</v>
      </c>
      <c r="AE8869" t="e">
        <f>VLOOKUP('[2]Medicamentos 1'!#REF!,[2]IPC!$C$4:$D$146,2,FALSE)</f>
        <v>#REF!</v>
      </c>
      <c r="AF8869" t="e">
        <f>[2]IPC!$D$146/'[2]Medicamentos 1'!#REF!</f>
        <v>#REF!</v>
      </c>
      <c r="AG8869" t="e">
        <f>'[2]Medicamentos 1'!#REF!*'[2]Medicamentos 1'!#REF!</f>
        <v>#REF!</v>
      </c>
      <c r="AH8869" s="16" t="e">
        <f>'[2]Medicamentos 1'!#REF!-'[2]Medicamentos 1'!#REF!</f>
        <v>#REF!</v>
      </c>
    </row>
    <row r="8870" spans="1:35" x14ac:dyDescent="0.25">
      <c r="A8870" t="s">
        <v>18708</v>
      </c>
      <c r="B8870">
        <v>30</v>
      </c>
      <c r="C8870" t="s">
        <v>1159</v>
      </c>
      <c r="D8870">
        <v>14228211</v>
      </c>
      <c r="E8870" t="s">
        <v>18709</v>
      </c>
      <c r="F8870" t="s">
        <v>18569</v>
      </c>
      <c r="G8870" t="s">
        <v>1391</v>
      </c>
      <c r="H8870" s="3">
        <v>44259</v>
      </c>
      <c r="I8870" t="e">
        <f>YEAR('[2]Medicamentos 1'!#REF!)</f>
        <v>#REF!</v>
      </c>
      <c r="J8870" s="3">
        <v>44263</v>
      </c>
      <c r="K8870" t="e">
        <f>YEAR('[2]Medicamentos 1'!#REF!)</f>
        <v>#REF!</v>
      </c>
      <c r="L8870" t="s">
        <v>1349</v>
      </c>
      <c r="M8870" t="s">
        <v>18710</v>
      </c>
      <c r="N8870" t="s">
        <v>18711</v>
      </c>
      <c r="O8870">
        <v>26600000000</v>
      </c>
      <c r="P8870" t="s">
        <v>12</v>
      </c>
      <c r="Q8870">
        <v>2000</v>
      </c>
      <c r="R8870">
        <v>12145343</v>
      </c>
      <c r="S8870" t="s">
        <v>16575</v>
      </c>
      <c r="T8870" t="s">
        <v>18712</v>
      </c>
      <c r="U8870" s="75">
        <v>2000</v>
      </c>
      <c r="V8870">
        <v>3.5</v>
      </c>
      <c r="W8870">
        <v>7000</v>
      </c>
      <c r="AE8870" t="e">
        <f>VLOOKUP('[2]Medicamentos 1'!#REF!,[2]IPC!$C$4:$D$146,2,FALSE)</f>
        <v>#REF!</v>
      </c>
      <c r="AF8870" t="e">
        <f>[2]IPC!$D$146/'[2]Medicamentos 1'!#REF!</f>
        <v>#REF!</v>
      </c>
      <c r="AG8870" t="e">
        <f>'[2]Medicamentos 1'!#REF!*'[2]Medicamentos 1'!#REF!</f>
        <v>#REF!</v>
      </c>
      <c r="AH8870" s="16" t="e">
        <f>'[2]Medicamentos 1'!#REF!-'[2]Medicamentos 1'!#REF!</f>
        <v>#REF!</v>
      </c>
    </row>
    <row r="8871" spans="1:35" x14ac:dyDescent="0.25">
      <c r="A8871" t="s">
        <v>18713</v>
      </c>
      <c r="B8871">
        <v>30</v>
      </c>
      <c r="C8871" t="s">
        <v>1159</v>
      </c>
      <c r="D8871">
        <v>19448309</v>
      </c>
      <c r="E8871" t="s">
        <v>18588</v>
      </c>
      <c r="F8871" t="s">
        <v>18569</v>
      </c>
      <c r="G8871" t="s">
        <v>1391</v>
      </c>
      <c r="H8871" s="3">
        <v>44984</v>
      </c>
      <c r="I8871" t="e">
        <f>YEAR('[2]Medicamentos 1'!#REF!)</f>
        <v>#REF!</v>
      </c>
      <c r="J8871" s="3">
        <v>44986</v>
      </c>
      <c r="K8871" t="e">
        <f>YEAR('[2]Medicamentos 1'!#REF!)</f>
        <v>#REF!</v>
      </c>
      <c r="L8871" t="s">
        <v>1349</v>
      </c>
      <c r="M8871" t="s">
        <v>18699</v>
      </c>
      <c r="N8871" t="s">
        <v>18590</v>
      </c>
      <c r="O8871">
        <v>26600000000</v>
      </c>
      <c r="P8871" t="s">
        <v>2742</v>
      </c>
      <c r="Q8871">
        <v>600</v>
      </c>
      <c r="R8871">
        <v>22339655</v>
      </c>
      <c r="S8871" t="s">
        <v>2103</v>
      </c>
      <c r="T8871" t="s">
        <v>18714</v>
      </c>
      <c r="U8871" s="75">
        <v>600</v>
      </c>
      <c r="V8871">
        <v>6.23</v>
      </c>
      <c r="W8871">
        <v>3738</v>
      </c>
      <c r="AE8871" t="e">
        <f>VLOOKUP('[2]Medicamentos 1'!#REF!,[2]IPC!$C$4:$D$146,2,FALSE)</f>
        <v>#REF!</v>
      </c>
      <c r="AF8871" t="e">
        <f>[2]IPC!$D$146/'[2]Medicamentos 1'!#REF!</f>
        <v>#REF!</v>
      </c>
      <c r="AG8871" t="e">
        <f>'[2]Medicamentos 1'!#REF!*'[2]Medicamentos 1'!#REF!</f>
        <v>#REF!</v>
      </c>
      <c r="AH8871" s="16" t="e">
        <f>'[2]Medicamentos 1'!#REF!-'[2]Medicamentos 1'!#REF!</f>
        <v>#REF!</v>
      </c>
    </row>
    <row r="8872" spans="1:35" x14ac:dyDescent="0.25">
      <c r="A8872" t="s">
        <v>18715</v>
      </c>
      <c r="B8872">
        <v>32</v>
      </c>
      <c r="C8872" t="s">
        <v>18716</v>
      </c>
      <c r="D8872">
        <v>11391464</v>
      </c>
      <c r="E8872" t="s">
        <v>18717</v>
      </c>
      <c r="F8872" t="s">
        <v>18569</v>
      </c>
      <c r="G8872" t="s">
        <v>1364</v>
      </c>
      <c r="H8872" s="3">
        <v>43754</v>
      </c>
      <c r="I8872" t="e">
        <f>YEAR('[2]Medicamentos 1'!#REF!)</f>
        <v>#REF!</v>
      </c>
      <c r="J8872" s="3">
        <v>43756</v>
      </c>
      <c r="K8872" t="e">
        <f>YEAR('[2]Medicamentos 1'!#REF!)</f>
        <v>#REF!</v>
      </c>
      <c r="L8872" t="s">
        <v>1349</v>
      </c>
      <c r="M8872" t="s">
        <v>18718</v>
      </c>
      <c r="N8872" t="s">
        <v>11541</v>
      </c>
      <c r="O8872">
        <v>26600000000</v>
      </c>
      <c r="P8872" t="s">
        <v>18719</v>
      </c>
      <c r="Q8872">
        <v>8101</v>
      </c>
      <c r="R8872">
        <v>12511862</v>
      </c>
      <c r="S8872" t="s">
        <v>18601</v>
      </c>
      <c r="T8872" t="s">
        <v>18720</v>
      </c>
      <c r="U8872" s="75">
        <v>8101</v>
      </c>
      <c r="V8872">
        <v>4.99</v>
      </c>
      <c r="W8872">
        <v>40423.99</v>
      </c>
      <c r="AE8872" t="e">
        <f>VLOOKUP('[2]Medicamentos 1'!#REF!,[2]IPC!$C$4:$D$146,2,FALSE)</f>
        <v>#REF!</v>
      </c>
      <c r="AF8872" t="e">
        <f>[2]IPC!$D$146/'[2]Medicamentos 1'!#REF!</f>
        <v>#REF!</v>
      </c>
      <c r="AG8872" t="e">
        <f>'[2]Medicamentos 1'!#REF!*'[2]Medicamentos 1'!#REF!</f>
        <v>#REF!</v>
      </c>
      <c r="AH8872" s="16" t="e">
        <f>'[2]Medicamentos 1'!#REF!-'[2]Medicamentos 1'!#REF!</f>
        <v>#REF!</v>
      </c>
    </row>
    <row r="8873" spans="1:35" x14ac:dyDescent="0.25">
      <c r="A8873" t="s">
        <v>18721</v>
      </c>
      <c r="B8873">
        <v>32</v>
      </c>
      <c r="C8873" t="s">
        <v>18716</v>
      </c>
      <c r="D8873">
        <v>11179414</v>
      </c>
      <c r="E8873" t="s">
        <v>18722</v>
      </c>
      <c r="F8873" t="s">
        <v>18569</v>
      </c>
      <c r="G8873" t="s">
        <v>1364</v>
      </c>
      <c r="H8873" s="3">
        <v>43720</v>
      </c>
      <c r="I8873" t="e">
        <f>YEAR('[2]Medicamentos 1'!#REF!)</f>
        <v>#REF!</v>
      </c>
      <c r="J8873" s="3">
        <v>43725</v>
      </c>
      <c r="K8873" t="e">
        <f>YEAR('[2]Medicamentos 1'!#REF!)</f>
        <v>#REF!</v>
      </c>
      <c r="L8873" t="s">
        <v>1349</v>
      </c>
      <c r="M8873" t="s">
        <v>18718</v>
      </c>
      <c r="N8873" t="s">
        <v>11541</v>
      </c>
      <c r="O8873">
        <v>26600000000</v>
      </c>
      <c r="P8873" t="s">
        <v>18719</v>
      </c>
      <c r="Q8873">
        <v>18181</v>
      </c>
      <c r="R8873">
        <v>12511862</v>
      </c>
      <c r="S8873" t="s">
        <v>18601</v>
      </c>
      <c r="T8873" t="s">
        <v>18720</v>
      </c>
      <c r="U8873" s="75">
        <v>18181</v>
      </c>
      <c r="V8873">
        <v>4.95</v>
      </c>
      <c r="W8873">
        <v>89995.95</v>
      </c>
      <c r="AE8873" t="e">
        <f>VLOOKUP('[2]Medicamentos 1'!#REF!,[2]IPC!$C$4:$D$146,2,FALSE)</f>
        <v>#REF!</v>
      </c>
      <c r="AF8873" t="e">
        <f>[2]IPC!$D$146/'[2]Medicamentos 1'!#REF!</f>
        <v>#REF!</v>
      </c>
      <c r="AG8873" t="e">
        <f>'[2]Medicamentos 1'!#REF!*'[2]Medicamentos 1'!#REF!</f>
        <v>#REF!</v>
      </c>
      <c r="AH8873" s="16" t="e">
        <f>'[2]Medicamentos 1'!#REF!-'[2]Medicamentos 1'!#REF!</f>
        <v>#REF!</v>
      </c>
    </row>
    <row r="8874" spans="1:35" x14ac:dyDescent="0.25">
      <c r="A8874" t="s">
        <v>18723</v>
      </c>
      <c r="B8874">
        <v>32</v>
      </c>
      <c r="C8874" t="s">
        <v>18716</v>
      </c>
      <c r="D8874">
        <v>8623082</v>
      </c>
      <c r="E8874" t="s">
        <v>18724</v>
      </c>
      <c r="F8874" t="s">
        <v>18569</v>
      </c>
      <c r="G8874" t="s">
        <v>1364</v>
      </c>
      <c r="H8874" s="3">
        <v>43312</v>
      </c>
      <c r="I8874" t="e">
        <f>YEAR('[2]Medicamentos 1'!#REF!)</f>
        <v>#REF!</v>
      </c>
      <c r="J8874" s="3">
        <v>43679</v>
      </c>
      <c r="K8874" t="e">
        <f>YEAR('[2]Medicamentos 1'!#REF!)</f>
        <v>#REF!</v>
      </c>
      <c r="L8874" t="s">
        <v>1349</v>
      </c>
      <c r="M8874" t="s">
        <v>18718</v>
      </c>
      <c r="N8874" t="s">
        <v>11541</v>
      </c>
      <c r="O8874">
        <v>26600000000</v>
      </c>
      <c r="P8874" t="s">
        <v>18719</v>
      </c>
      <c r="Q8874">
        <v>13000</v>
      </c>
      <c r="R8874">
        <v>12511862</v>
      </c>
      <c r="S8874" t="s">
        <v>18601</v>
      </c>
      <c r="T8874" t="s">
        <v>18720</v>
      </c>
      <c r="U8874" s="75">
        <v>13000</v>
      </c>
      <c r="V8874">
        <v>4.99</v>
      </c>
      <c r="W8874">
        <v>64870</v>
      </c>
      <c r="AE8874" t="e">
        <f>VLOOKUP('[2]Medicamentos 1'!#REF!,[2]IPC!$C$4:$D$146,2,FALSE)</f>
        <v>#REF!</v>
      </c>
      <c r="AF8874" t="e">
        <f>[2]IPC!$D$146/'[2]Medicamentos 1'!#REF!</f>
        <v>#REF!</v>
      </c>
      <c r="AG8874" t="e">
        <f>'[2]Medicamentos 1'!#REF!*'[2]Medicamentos 1'!#REF!</f>
        <v>#REF!</v>
      </c>
      <c r="AH8874" s="16" t="e">
        <f>'[2]Medicamentos 1'!#REF!-'[2]Medicamentos 1'!#REF!</f>
        <v>#REF!</v>
      </c>
    </row>
    <row r="8875" spans="1:35" x14ac:dyDescent="0.25">
      <c r="A8875" t="s">
        <v>18725</v>
      </c>
      <c r="B8875">
        <v>32</v>
      </c>
      <c r="C8875" t="s">
        <v>18716</v>
      </c>
      <c r="D8875">
        <v>12631779</v>
      </c>
      <c r="E8875" t="s">
        <v>18726</v>
      </c>
      <c r="F8875" t="s">
        <v>18569</v>
      </c>
      <c r="G8875" t="s">
        <v>1364</v>
      </c>
      <c r="H8875" s="3">
        <v>43972</v>
      </c>
      <c r="I8875" t="e">
        <f>YEAR('[2]Medicamentos 1'!#REF!)</f>
        <v>#REF!</v>
      </c>
      <c r="J8875" s="3">
        <v>43976</v>
      </c>
      <c r="K8875" t="e">
        <f>YEAR('[2]Medicamentos 1'!#REF!)</f>
        <v>#REF!</v>
      </c>
      <c r="L8875" t="s">
        <v>1349</v>
      </c>
      <c r="M8875" t="s">
        <v>18718</v>
      </c>
      <c r="N8875" t="s">
        <v>11541</v>
      </c>
      <c r="O8875">
        <v>26600000000</v>
      </c>
      <c r="P8875" t="s">
        <v>18719</v>
      </c>
      <c r="Q8875">
        <v>18036</v>
      </c>
      <c r="R8875">
        <v>12511862</v>
      </c>
      <c r="S8875" t="s">
        <v>18601</v>
      </c>
      <c r="T8875" t="s">
        <v>18720</v>
      </c>
      <c r="U8875" s="75">
        <v>18036</v>
      </c>
      <c r="V8875">
        <v>4.99</v>
      </c>
      <c r="W8875">
        <v>89999.64</v>
      </c>
      <c r="AE8875" t="e">
        <f>VLOOKUP('[2]Medicamentos 1'!#REF!,[2]IPC!$C$4:$D$146,2,FALSE)</f>
        <v>#REF!</v>
      </c>
      <c r="AF8875" t="e">
        <f>[2]IPC!$D$146/'[2]Medicamentos 1'!#REF!</f>
        <v>#REF!</v>
      </c>
      <c r="AG8875" t="e">
        <f>'[2]Medicamentos 1'!#REF!*'[2]Medicamentos 1'!#REF!</f>
        <v>#REF!</v>
      </c>
      <c r="AH8875" s="16" t="e">
        <f>'[2]Medicamentos 1'!#REF!-'[2]Medicamentos 1'!#REF!</f>
        <v>#REF!</v>
      </c>
    </row>
    <row r="8876" spans="1:35" x14ac:dyDescent="0.25">
      <c r="A8876" t="s">
        <v>18727</v>
      </c>
      <c r="B8876">
        <v>32</v>
      </c>
      <c r="C8876" t="s">
        <v>18716</v>
      </c>
      <c r="D8876">
        <v>11924322</v>
      </c>
      <c r="E8876" t="s">
        <v>18728</v>
      </c>
      <c r="F8876" t="s">
        <v>18569</v>
      </c>
      <c r="G8876" t="s">
        <v>1364</v>
      </c>
      <c r="H8876" s="3">
        <v>43859</v>
      </c>
      <c r="I8876" t="e">
        <f>YEAR('[2]Medicamentos 1'!#REF!)</f>
        <v>#REF!</v>
      </c>
      <c r="J8876" s="3">
        <v>43861</v>
      </c>
      <c r="K8876" t="e">
        <f>YEAR('[2]Medicamentos 1'!#REF!)</f>
        <v>#REF!</v>
      </c>
      <c r="L8876" t="s">
        <v>1349</v>
      </c>
      <c r="M8876" t="s">
        <v>18718</v>
      </c>
      <c r="N8876" t="s">
        <v>11541</v>
      </c>
      <c r="O8876">
        <v>26600000000</v>
      </c>
      <c r="P8876" t="s">
        <v>18719</v>
      </c>
      <c r="Q8876">
        <v>18033</v>
      </c>
      <c r="R8876">
        <v>12511862</v>
      </c>
      <c r="S8876" t="s">
        <v>18601</v>
      </c>
      <c r="T8876" t="s">
        <v>18720</v>
      </c>
      <c r="U8876" s="75">
        <v>18033</v>
      </c>
      <c r="V8876">
        <v>4.99</v>
      </c>
      <c r="W8876">
        <v>89984.67</v>
      </c>
      <c r="AE8876" t="e">
        <f>VLOOKUP('[2]Medicamentos 1'!#REF!,[2]IPC!$C$4:$D$146,2,FALSE)</f>
        <v>#REF!</v>
      </c>
      <c r="AF8876" t="e">
        <f>[2]IPC!$D$146/'[2]Medicamentos 1'!#REF!</f>
        <v>#REF!</v>
      </c>
      <c r="AG8876" t="e">
        <f>'[2]Medicamentos 1'!#REF!*'[2]Medicamentos 1'!#REF!</f>
        <v>#REF!</v>
      </c>
      <c r="AH8876" s="16" t="e">
        <f>'[2]Medicamentos 1'!#REF!-'[2]Medicamentos 1'!#REF!</f>
        <v>#REF!</v>
      </c>
    </row>
    <row r="8877" spans="1:35" x14ac:dyDescent="0.25">
      <c r="A8877" t="s">
        <v>18729</v>
      </c>
      <c r="B8877">
        <v>32</v>
      </c>
      <c r="C8877" t="s">
        <v>18716</v>
      </c>
      <c r="D8877">
        <v>16772962</v>
      </c>
      <c r="E8877" t="s">
        <v>18604</v>
      </c>
      <c r="F8877" t="s">
        <v>18569</v>
      </c>
      <c r="G8877" t="s">
        <v>1364</v>
      </c>
      <c r="H8877" s="3">
        <v>44641</v>
      </c>
      <c r="I8877" t="e">
        <f>YEAR('[2]Medicamentos 1'!#REF!)</f>
        <v>#REF!</v>
      </c>
      <c r="J8877" s="3">
        <v>44643</v>
      </c>
      <c r="K8877" t="e">
        <f>YEAR('[2]Medicamentos 1'!#REF!)</f>
        <v>#REF!</v>
      </c>
      <c r="L8877" t="s">
        <v>1349</v>
      </c>
      <c r="M8877" t="s">
        <v>18730</v>
      </c>
      <c r="N8877" t="s">
        <v>18596</v>
      </c>
      <c r="O8877">
        <v>26600000000</v>
      </c>
      <c r="P8877" t="s">
        <v>18719</v>
      </c>
      <c r="Q8877">
        <v>18000</v>
      </c>
      <c r="R8877">
        <v>12511862</v>
      </c>
      <c r="S8877" t="s">
        <v>18601</v>
      </c>
      <c r="T8877" t="s">
        <v>18731</v>
      </c>
      <c r="U8877" s="75">
        <v>18000</v>
      </c>
      <c r="V8877">
        <v>4.99</v>
      </c>
      <c r="W8877">
        <v>89820</v>
      </c>
      <c r="AE8877" t="e">
        <f>VLOOKUP('[2]Medicamentos 1'!#REF!,[2]IPC!$C$4:$D$146,2,FALSE)</f>
        <v>#REF!</v>
      </c>
      <c r="AF8877" t="e">
        <f>[2]IPC!$D$146/'[2]Medicamentos 1'!#REF!</f>
        <v>#REF!</v>
      </c>
      <c r="AG8877" t="e">
        <f>'[2]Medicamentos 1'!#REF!*'[2]Medicamentos 1'!#REF!</f>
        <v>#REF!</v>
      </c>
      <c r="AH8877" s="16" t="e">
        <f>'[2]Medicamentos 1'!#REF!-'[2]Medicamentos 1'!#REF!</f>
        <v>#REF!</v>
      </c>
    </row>
    <row r="8878" spans="1:35" x14ac:dyDescent="0.25">
      <c r="A8878" t="s">
        <v>18732</v>
      </c>
      <c r="B8878">
        <v>90</v>
      </c>
      <c r="C8878" t="s">
        <v>1048</v>
      </c>
      <c r="D8878">
        <v>11428961</v>
      </c>
      <c r="E8878" t="s">
        <v>18733</v>
      </c>
      <c r="F8878" t="s">
        <v>18569</v>
      </c>
      <c r="G8878" t="s">
        <v>1364</v>
      </c>
      <c r="H8878" s="3">
        <v>43761</v>
      </c>
      <c r="I8878" t="e">
        <f>YEAR('[2]Medicamentos 1'!#REF!)</f>
        <v>#REF!</v>
      </c>
      <c r="J8878" s="3">
        <v>43763</v>
      </c>
      <c r="K8878" t="e">
        <f>YEAR('[2]Medicamentos 1'!#REF!)</f>
        <v>#REF!</v>
      </c>
      <c r="L8878" t="s">
        <v>1349</v>
      </c>
      <c r="M8878" t="s">
        <v>18679</v>
      </c>
      <c r="N8878" t="s">
        <v>18734</v>
      </c>
      <c r="O8878">
        <v>26600000000</v>
      </c>
      <c r="P8878" t="s">
        <v>16770</v>
      </c>
      <c r="Q8878">
        <v>1000</v>
      </c>
      <c r="R8878">
        <v>1204076</v>
      </c>
      <c r="S8878" t="s">
        <v>3346</v>
      </c>
      <c r="T8878" t="s">
        <v>18735</v>
      </c>
      <c r="U8878" s="75">
        <v>1000</v>
      </c>
      <c r="V8878">
        <v>90</v>
      </c>
      <c r="W8878">
        <v>90000</v>
      </c>
      <c r="AE8878" t="e">
        <f>VLOOKUP('[2]Medicamentos 1'!#REF!,[2]IPC!$C$4:$D$146,2,FALSE)</f>
        <v>#REF!</v>
      </c>
      <c r="AF8878" t="e">
        <f>[2]IPC!$D$146/'[2]Medicamentos 1'!#REF!</f>
        <v>#REF!</v>
      </c>
      <c r="AG8878" t="e">
        <f>'[2]Medicamentos 1'!#REF!*'[2]Medicamentos 1'!#REF!</f>
        <v>#REF!</v>
      </c>
      <c r="AH8878" s="16" t="e">
        <f>'[2]Medicamentos 1'!#REF!-'[2]Medicamentos 1'!#REF!</f>
        <v>#REF!</v>
      </c>
    </row>
    <row r="8879" spans="1:35" x14ac:dyDescent="0.25">
      <c r="A8879" t="s">
        <v>18736</v>
      </c>
      <c r="B8879">
        <v>90</v>
      </c>
      <c r="C8879" t="s">
        <v>1048</v>
      </c>
      <c r="D8879">
        <v>17766427</v>
      </c>
      <c r="E8879" t="s">
        <v>18737</v>
      </c>
      <c r="F8879" t="s">
        <v>18569</v>
      </c>
      <c r="G8879" t="s">
        <v>1364</v>
      </c>
      <c r="H8879" s="3">
        <v>44768</v>
      </c>
      <c r="I8879" t="e">
        <f>YEAR('[2]Medicamentos 1'!#REF!)</f>
        <v>#REF!</v>
      </c>
      <c r="J8879" s="3">
        <v>44770</v>
      </c>
      <c r="K8879" t="e">
        <f>YEAR('[2]Medicamentos 1'!#REF!)</f>
        <v>#REF!</v>
      </c>
      <c r="L8879" t="s">
        <v>1349</v>
      </c>
      <c r="M8879" t="s">
        <v>18679</v>
      </c>
      <c r="N8879" t="s">
        <v>18734</v>
      </c>
      <c r="O8879">
        <v>26600000000</v>
      </c>
      <c r="P8879" t="s">
        <v>16770</v>
      </c>
      <c r="Q8879">
        <v>675</v>
      </c>
      <c r="R8879">
        <v>1204076</v>
      </c>
      <c r="S8879" t="s">
        <v>3346</v>
      </c>
      <c r="T8879" t="s">
        <v>18738</v>
      </c>
      <c r="U8879" s="75">
        <v>675</v>
      </c>
      <c r="V8879">
        <v>90</v>
      </c>
      <c r="W8879">
        <v>90000</v>
      </c>
      <c r="AE8879" t="e">
        <f>VLOOKUP('[2]Medicamentos 1'!#REF!,[2]IPC!$C$4:$D$146,2,FALSE)</f>
        <v>#REF!</v>
      </c>
      <c r="AF8879" t="e">
        <f>[2]IPC!$D$146/'[2]Medicamentos 1'!#REF!</f>
        <v>#REF!</v>
      </c>
      <c r="AG8879" t="e">
        <f>'[2]Medicamentos 1'!#REF!*'[2]Medicamentos 1'!#REF!</f>
        <v>#REF!</v>
      </c>
      <c r="AH8879" s="16" t="e">
        <f>'[2]Medicamentos 1'!#REF!-'[2]Medicamentos 1'!#REF!</f>
        <v>#REF!</v>
      </c>
    </row>
    <row r="8880" spans="1:35" x14ac:dyDescent="0.25">
      <c r="A8880" t="s">
        <v>18739</v>
      </c>
      <c r="B8880">
        <v>72</v>
      </c>
      <c r="C8880" t="s">
        <v>18740</v>
      </c>
      <c r="D8880">
        <v>13789090</v>
      </c>
      <c r="E8880" t="s">
        <v>18741</v>
      </c>
      <c r="F8880" t="s">
        <v>18569</v>
      </c>
      <c r="G8880" t="s">
        <v>3727</v>
      </c>
      <c r="H8880" s="3">
        <v>44174</v>
      </c>
      <c r="I8880" t="e">
        <f>YEAR('[2]Medicamentos 1'!#REF!)</f>
        <v>#REF!</v>
      </c>
      <c r="J8880" s="3">
        <v>44176</v>
      </c>
      <c r="K8880" t="e">
        <f>YEAR('[2]Medicamentos 1'!#REF!)</f>
        <v>#REF!</v>
      </c>
      <c r="L8880" t="s">
        <v>1349</v>
      </c>
      <c r="M8880" t="s">
        <v>18742</v>
      </c>
      <c r="N8880" t="s">
        <v>3730</v>
      </c>
      <c r="O8880">
        <v>26600000000</v>
      </c>
      <c r="P8880" t="s">
        <v>12</v>
      </c>
      <c r="Q8880">
        <v>1250</v>
      </c>
      <c r="R8880">
        <v>359815</v>
      </c>
      <c r="S8880" t="s">
        <v>3108</v>
      </c>
      <c r="T8880" t="s">
        <v>18743</v>
      </c>
      <c r="U8880" s="75">
        <v>1250</v>
      </c>
      <c r="V8880">
        <v>54.6</v>
      </c>
      <c r="W8880">
        <v>68250</v>
      </c>
      <c r="AE8880" t="e">
        <f>VLOOKUP('[2]Medicamentos 1'!#REF!,[2]IPC!$C$4:$D$146,2,FALSE)</f>
        <v>#REF!</v>
      </c>
      <c r="AF8880" t="e">
        <f>[2]IPC!$D$146/'[2]Medicamentos 1'!#REF!</f>
        <v>#REF!</v>
      </c>
      <c r="AG8880" t="e">
        <f>'[2]Medicamentos 1'!#REF!*'[2]Medicamentos 1'!#REF!</f>
        <v>#REF!</v>
      </c>
      <c r="AH8880" s="16" t="e">
        <f>'[2]Medicamentos 1'!#REF!-'[2]Medicamentos 1'!#REF!</f>
        <v>#REF!</v>
      </c>
    </row>
    <row r="8881" spans="1:34" x14ac:dyDescent="0.25">
      <c r="A8881" t="s">
        <v>18744</v>
      </c>
      <c r="B8881">
        <v>72</v>
      </c>
      <c r="C8881" t="s">
        <v>18740</v>
      </c>
      <c r="D8881">
        <v>13789090</v>
      </c>
      <c r="E8881" t="s">
        <v>18741</v>
      </c>
      <c r="F8881" t="s">
        <v>18569</v>
      </c>
      <c r="G8881" t="s">
        <v>3727</v>
      </c>
      <c r="H8881" s="3">
        <v>44174</v>
      </c>
      <c r="I8881" t="e">
        <f>YEAR('[2]Medicamentos 1'!#REF!)</f>
        <v>#REF!</v>
      </c>
      <c r="J8881" s="3">
        <v>44176</v>
      </c>
      <c r="K8881" t="e">
        <f>YEAR('[2]Medicamentos 1'!#REF!)</f>
        <v>#REF!</v>
      </c>
      <c r="L8881" t="s">
        <v>1349</v>
      </c>
      <c r="M8881" t="s">
        <v>18742</v>
      </c>
      <c r="N8881" t="s">
        <v>3730</v>
      </c>
      <c r="O8881">
        <v>26600000000</v>
      </c>
      <c r="P8881" t="s">
        <v>12</v>
      </c>
      <c r="Q8881">
        <v>1250</v>
      </c>
      <c r="R8881">
        <v>49436384</v>
      </c>
      <c r="S8881" t="s">
        <v>17660</v>
      </c>
      <c r="T8881" t="s">
        <v>18745</v>
      </c>
      <c r="U8881" s="75">
        <v>1250</v>
      </c>
      <c r="V8881">
        <v>82</v>
      </c>
      <c r="W8881">
        <v>102500</v>
      </c>
      <c r="AE8881" t="e">
        <f>VLOOKUP('[2]Medicamentos 1'!#REF!,[2]IPC!$C$4:$D$146,2,FALSE)</f>
        <v>#REF!</v>
      </c>
      <c r="AF8881" t="e">
        <f>[2]IPC!$D$146/'[2]Medicamentos 1'!#REF!</f>
        <v>#REF!</v>
      </c>
      <c r="AG8881" t="e">
        <f>'[2]Medicamentos 1'!#REF!*'[2]Medicamentos 1'!#REF!</f>
        <v>#REF!</v>
      </c>
      <c r="AH8881" s="16" t="e">
        <f>'[2]Medicamentos 1'!#REF!-'[2]Medicamentos 1'!#REF!</f>
        <v>#REF!</v>
      </c>
    </row>
    <row r="8882" spans="1:34" x14ac:dyDescent="0.25">
      <c r="A8882" t="s">
        <v>18746</v>
      </c>
      <c r="B8882">
        <v>72</v>
      </c>
      <c r="C8882" t="s">
        <v>18740</v>
      </c>
      <c r="D8882">
        <v>13085115</v>
      </c>
      <c r="E8882" t="s">
        <v>18747</v>
      </c>
      <c r="F8882" t="s">
        <v>18569</v>
      </c>
      <c r="G8882" t="s">
        <v>3727</v>
      </c>
      <c r="H8882" s="3">
        <v>44050</v>
      </c>
      <c r="I8882" t="e">
        <f>YEAR('[2]Medicamentos 1'!#REF!)</f>
        <v>#REF!</v>
      </c>
      <c r="J8882" s="3">
        <v>44054</v>
      </c>
      <c r="K8882" t="e">
        <f>YEAR('[2]Medicamentos 1'!#REF!)</f>
        <v>#REF!</v>
      </c>
      <c r="L8882" t="s">
        <v>1349</v>
      </c>
      <c r="M8882" t="s">
        <v>18748</v>
      </c>
      <c r="N8882" t="s">
        <v>18749</v>
      </c>
      <c r="O8882">
        <v>26600000000</v>
      </c>
      <c r="P8882" t="s">
        <v>12</v>
      </c>
      <c r="Q8882">
        <v>1050</v>
      </c>
      <c r="R8882">
        <v>67680895</v>
      </c>
      <c r="S8882" t="s">
        <v>1397</v>
      </c>
      <c r="T8882" t="s">
        <v>18750</v>
      </c>
      <c r="U8882" s="75">
        <v>1050</v>
      </c>
      <c r="V8882">
        <v>80</v>
      </c>
      <c r="W8882">
        <v>84000</v>
      </c>
      <c r="AE8882" t="e">
        <f>VLOOKUP('[2]Medicamentos 1'!#REF!,[2]IPC!$C$4:$D$146,2,FALSE)</f>
        <v>#REF!</v>
      </c>
      <c r="AF8882" t="e">
        <f>[2]IPC!$D$146/'[2]Medicamentos 1'!#REF!</f>
        <v>#REF!</v>
      </c>
      <c r="AG8882" t="e">
        <f>'[2]Medicamentos 1'!#REF!*'[2]Medicamentos 1'!#REF!</f>
        <v>#REF!</v>
      </c>
      <c r="AH8882" s="16" t="e">
        <f>'[2]Medicamentos 1'!#REF!-'[2]Medicamentos 1'!#REF!</f>
        <v>#REF!</v>
      </c>
    </row>
    <row r="8883" spans="1:34" x14ac:dyDescent="0.25">
      <c r="A8883" t="s">
        <v>18751</v>
      </c>
      <c r="B8883">
        <v>72</v>
      </c>
      <c r="C8883" t="s">
        <v>18740</v>
      </c>
      <c r="D8883">
        <v>13085115</v>
      </c>
      <c r="E8883" t="s">
        <v>18747</v>
      </c>
      <c r="F8883" t="s">
        <v>18569</v>
      </c>
      <c r="G8883" t="s">
        <v>3727</v>
      </c>
      <c r="H8883" s="3">
        <v>44050</v>
      </c>
      <c r="I8883" t="e">
        <f>YEAR('[2]Medicamentos 1'!#REF!)</f>
        <v>#REF!</v>
      </c>
      <c r="J8883" s="3">
        <v>44054</v>
      </c>
      <c r="K8883" t="e">
        <f>YEAR('[2]Medicamentos 1'!#REF!)</f>
        <v>#REF!</v>
      </c>
      <c r="L8883" t="s">
        <v>1349</v>
      </c>
      <c r="M8883" t="s">
        <v>18748</v>
      </c>
      <c r="N8883" t="s">
        <v>18749</v>
      </c>
      <c r="O8883">
        <v>26600000000</v>
      </c>
      <c r="P8883" t="s">
        <v>12</v>
      </c>
      <c r="Q8883">
        <v>1050</v>
      </c>
      <c r="R8883">
        <v>49436384</v>
      </c>
      <c r="S8883" t="s">
        <v>17660</v>
      </c>
      <c r="T8883" t="s">
        <v>18745</v>
      </c>
      <c r="U8883" s="75">
        <v>1050</v>
      </c>
      <c r="V8883">
        <v>82</v>
      </c>
      <c r="W8883">
        <v>86100</v>
      </c>
      <c r="AE8883" t="e">
        <f>VLOOKUP('[2]Medicamentos 1'!#REF!,[2]IPC!$C$4:$D$146,2,FALSE)</f>
        <v>#REF!</v>
      </c>
      <c r="AF8883" t="e">
        <f>[2]IPC!$D$146/'[2]Medicamentos 1'!#REF!</f>
        <v>#REF!</v>
      </c>
      <c r="AG8883" t="e">
        <f>'[2]Medicamentos 1'!#REF!*'[2]Medicamentos 1'!#REF!</f>
        <v>#REF!</v>
      </c>
      <c r="AH8883" s="16" t="e">
        <f>'[2]Medicamentos 1'!#REF!-'[2]Medicamentos 1'!#REF!</f>
        <v>#REF!</v>
      </c>
    </row>
    <row r="8884" spans="1:34" x14ac:dyDescent="0.25">
      <c r="A8884" t="s">
        <v>18752</v>
      </c>
      <c r="B8884">
        <v>63</v>
      </c>
      <c r="C8884" t="s">
        <v>18753</v>
      </c>
      <c r="D8884">
        <v>6264484</v>
      </c>
      <c r="E8884" t="s">
        <v>15373</v>
      </c>
      <c r="F8884" t="s">
        <v>18569</v>
      </c>
      <c r="G8884" t="s">
        <v>1757</v>
      </c>
      <c r="H8884" s="3">
        <v>42863</v>
      </c>
      <c r="I8884" t="e">
        <f>YEAR('[2]Medicamentos 1'!#REF!)</f>
        <v>#REF!</v>
      </c>
      <c r="J8884" s="3">
        <v>42865</v>
      </c>
      <c r="K8884" t="e">
        <f>YEAR('[2]Medicamentos 1'!#REF!)</f>
        <v>#REF!</v>
      </c>
      <c r="L8884" t="s">
        <v>1349</v>
      </c>
      <c r="M8884" t="s">
        <v>18754</v>
      </c>
      <c r="N8884" t="s">
        <v>18755</v>
      </c>
      <c r="O8884">
        <v>26600000000</v>
      </c>
      <c r="P8884" t="s">
        <v>133</v>
      </c>
      <c r="Q8884">
        <v>40</v>
      </c>
      <c r="R8884">
        <v>25038923</v>
      </c>
      <c r="S8884" t="s">
        <v>1917</v>
      </c>
      <c r="T8884" t="s">
        <v>15375</v>
      </c>
      <c r="U8884" s="75">
        <v>40</v>
      </c>
      <c r="V8884">
        <v>990</v>
      </c>
      <c r="W8884">
        <v>39600</v>
      </c>
      <c r="AE8884" t="e">
        <f>VLOOKUP('[2]Medicamentos 1'!#REF!,[2]IPC!$C$4:$D$146,2,FALSE)</f>
        <v>#REF!</v>
      </c>
      <c r="AF8884" t="e">
        <f>[2]IPC!$D$146/'[2]Medicamentos 1'!#REF!</f>
        <v>#REF!</v>
      </c>
      <c r="AG8884" t="e">
        <f>'[2]Medicamentos 1'!#REF!*'[2]Medicamentos 1'!#REF!</f>
        <v>#REF!</v>
      </c>
      <c r="AH8884" s="16" t="e">
        <f>'[2]Medicamentos 1'!#REF!-'[2]Medicamentos 1'!#REF!</f>
        <v>#REF!</v>
      </c>
    </row>
    <row r="8885" spans="1:34" x14ac:dyDescent="0.25">
      <c r="A8885" t="s">
        <v>18756</v>
      </c>
      <c r="B8885">
        <v>63</v>
      </c>
      <c r="C8885" t="s">
        <v>18753</v>
      </c>
      <c r="D8885">
        <v>5818648</v>
      </c>
      <c r="E8885" t="s">
        <v>18757</v>
      </c>
      <c r="F8885" t="s">
        <v>18569</v>
      </c>
      <c r="G8885" t="s">
        <v>1757</v>
      </c>
      <c r="H8885" s="3">
        <v>42752</v>
      </c>
      <c r="I8885" t="e">
        <f>YEAR('[2]Medicamentos 1'!#REF!)</f>
        <v>#REF!</v>
      </c>
      <c r="J8885" s="3">
        <v>42761</v>
      </c>
      <c r="K8885" t="e">
        <f>YEAR('[2]Medicamentos 1'!#REF!)</f>
        <v>#REF!</v>
      </c>
      <c r="L8885" t="s">
        <v>1349</v>
      </c>
      <c r="M8885" t="s">
        <v>18758</v>
      </c>
      <c r="N8885" t="s">
        <v>18755</v>
      </c>
      <c r="O8885">
        <v>26600000000</v>
      </c>
      <c r="P8885" t="s">
        <v>133</v>
      </c>
      <c r="Q8885">
        <v>40</v>
      </c>
      <c r="R8885">
        <v>25038923</v>
      </c>
      <c r="S8885" t="s">
        <v>1917</v>
      </c>
      <c r="T8885" t="s">
        <v>15371</v>
      </c>
      <c r="U8885" s="75">
        <v>40</v>
      </c>
      <c r="V8885">
        <v>990</v>
      </c>
      <c r="W8885">
        <v>39600</v>
      </c>
      <c r="AE8885" t="e">
        <f>VLOOKUP('[2]Medicamentos 1'!#REF!,[2]IPC!$C$4:$D$146,2,FALSE)</f>
        <v>#REF!</v>
      </c>
      <c r="AF8885" t="e">
        <f>[2]IPC!$D$146/'[2]Medicamentos 1'!#REF!</f>
        <v>#REF!</v>
      </c>
      <c r="AG8885" t="e">
        <f>'[2]Medicamentos 1'!#REF!*'[2]Medicamentos 1'!#REF!</f>
        <v>#REF!</v>
      </c>
      <c r="AH8885" s="16" t="e">
        <f>'[2]Medicamentos 1'!#REF!-'[2]Medicamentos 1'!#REF!</f>
        <v>#REF!</v>
      </c>
    </row>
    <row r="8886" spans="1:34" x14ac:dyDescent="0.25">
      <c r="A8886" t="s">
        <v>18759</v>
      </c>
      <c r="B8886">
        <v>40</v>
      </c>
      <c r="C8886" t="s">
        <v>1281</v>
      </c>
      <c r="D8886">
        <v>16664027</v>
      </c>
      <c r="E8886" t="s">
        <v>18760</v>
      </c>
      <c r="F8886" t="s">
        <v>18569</v>
      </c>
      <c r="G8886" t="s">
        <v>1364</v>
      </c>
      <c r="H8886" s="3">
        <v>44627</v>
      </c>
      <c r="I8886" t="e">
        <f>YEAR('[2]Medicamentos 1'!#REF!)</f>
        <v>#REF!</v>
      </c>
      <c r="J8886" s="3">
        <v>44629</v>
      </c>
      <c r="K8886" t="e">
        <f>YEAR('[2]Medicamentos 1'!#REF!)</f>
        <v>#REF!</v>
      </c>
      <c r="L8886" t="s">
        <v>1349</v>
      </c>
      <c r="M8886" t="s">
        <v>18761</v>
      </c>
      <c r="N8886" t="s">
        <v>18631</v>
      </c>
      <c r="O8886" t="s">
        <v>1370</v>
      </c>
      <c r="P8886" t="s">
        <v>2742</v>
      </c>
      <c r="Q8886">
        <v>11000</v>
      </c>
      <c r="R8886" t="s">
        <v>18762</v>
      </c>
      <c r="S8886" t="s">
        <v>1917</v>
      </c>
      <c r="T8886" t="s">
        <v>18763</v>
      </c>
      <c r="U8886" s="75">
        <v>11000</v>
      </c>
      <c r="V8886">
        <v>2.5</v>
      </c>
      <c r="W8886">
        <v>27500</v>
      </c>
      <c r="AE8886" t="e">
        <f>VLOOKUP('[2]Medicamentos 1'!#REF!,[2]IPC!$C$4:$D$146,2,FALSE)</f>
        <v>#REF!</v>
      </c>
      <c r="AF8886" t="e">
        <f>[2]IPC!$D$146/'[2]Medicamentos 1'!#REF!</f>
        <v>#REF!</v>
      </c>
      <c r="AG8886" t="e">
        <f>'[2]Medicamentos 1'!#REF!*'[2]Medicamentos 1'!#REF!</f>
        <v>#REF!</v>
      </c>
      <c r="AH8886" s="16" t="e">
        <f>'[2]Medicamentos 1'!#REF!-'[2]Medicamentos 1'!#REF!</f>
        <v>#REF!</v>
      </c>
    </row>
    <row r="8887" spans="1:34" x14ac:dyDescent="0.25">
      <c r="A8887" t="s">
        <v>18764</v>
      </c>
      <c r="B8887">
        <v>40</v>
      </c>
      <c r="C8887" t="s">
        <v>1281</v>
      </c>
      <c r="D8887">
        <v>16664027</v>
      </c>
      <c r="E8887" t="s">
        <v>18760</v>
      </c>
      <c r="F8887" t="s">
        <v>18569</v>
      </c>
      <c r="G8887" t="s">
        <v>1364</v>
      </c>
      <c r="H8887" s="3">
        <v>44627</v>
      </c>
      <c r="I8887" t="e">
        <f>YEAR('[2]Medicamentos 1'!#REF!)</f>
        <v>#REF!</v>
      </c>
      <c r="J8887" s="3">
        <v>44629</v>
      </c>
      <c r="K8887" t="e">
        <f>YEAR('[2]Medicamentos 1'!#REF!)</f>
        <v>#REF!</v>
      </c>
      <c r="L8887" t="s">
        <v>1349</v>
      </c>
      <c r="M8887" t="s">
        <v>18761</v>
      </c>
      <c r="N8887" t="s">
        <v>18631</v>
      </c>
      <c r="O8887" t="s">
        <v>1370</v>
      </c>
      <c r="P8887" t="s">
        <v>2742</v>
      </c>
      <c r="Q8887">
        <v>11000</v>
      </c>
      <c r="R8887" t="s">
        <v>18765</v>
      </c>
      <c r="S8887" t="s">
        <v>2370</v>
      </c>
      <c r="T8887" t="s">
        <v>18766</v>
      </c>
      <c r="U8887" s="75">
        <v>11000</v>
      </c>
      <c r="V8887">
        <v>2.95</v>
      </c>
      <c r="W8887">
        <v>32450</v>
      </c>
      <c r="AE8887" t="e">
        <f>VLOOKUP('[2]Medicamentos 1'!#REF!,[2]IPC!$C$4:$D$146,2,FALSE)</f>
        <v>#REF!</v>
      </c>
      <c r="AF8887" t="e">
        <f>[2]IPC!$D$146/'[2]Medicamentos 1'!#REF!</f>
        <v>#REF!</v>
      </c>
      <c r="AG8887" t="e">
        <f>'[2]Medicamentos 1'!#REF!*'[2]Medicamentos 1'!#REF!</f>
        <v>#REF!</v>
      </c>
      <c r="AH8887" s="16" t="e">
        <f>'[2]Medicamentos 1'!#REF!-'[2]Medicamentos 1'!#REF!</f>
        <v>#REF!</v>
      </c>
    </row>
    <row r="8888" spans="1:34" x14ac:dyDescent="0.25">
      <c r="A8888" t="s">
        <v>18767</v>
      </c>
      <c r="B8888">
        <v>40</v>
      </c>
      <c r="C8888" t="s">
        <v>1281</v>
      </c>
      <c r="D8888">
        <v>17436435</v>
      </c>
      <c r="E8888" t="s">
        <v>18768</v>
      </c>
      <c r="F8888" t="s">
        <v>18569</v>
      </c>
      <c r="G8888" t="s">
        <v>1364</v>
      </c>
      <c r="H8888" s="3">
        <v>44720</v>
      </c>
      <c r="I8888" t="e">
        <f>YEAR('[2]Medicamentos 1'!#REF!)</f>
        <v>#REF!</v>
      </c>
      <c r="J8888" s="3">
        <v>44722</v>
      </c>
      <c r="K8888" t="e">
        <f>YEAR('[2]Medicamentos 1'!#REF!)</f>
        <v>#REF!</v>
      </c>
      <c r="L8888" t="s">
        <v>1349</v>
      </c>
      <c r="M8888" t="s">
        <v>18761</v>
      </c>
      <c r="N8888" t="s">
        <v>18631</v>
      </c>
      <c r="O8888" t="s">
        <v>1370</v>
      </c>
      <c r="P8888" t="s">
        <v>2742</v>
      </c>
      <c r="Q8888">
        <v>7000</v>
      </c>
      <c r="R8888" t="s">
        <v>18762</v>
      </c>
      <c r="S8888" t="s">
        <v>1917</v>
      </c>
      <c r="T8888" t="s">
        <v>1186</v>
      </c>
      <c r="U8888" s="75">
        <v>7000</v>
      </c>
      <c r="V8888">
        <v>3.4</v>
      </c>
      <c r="W8888">
        <v>23800</v>
      </c>
      <c r="AE8888" t="e">
        <f>VLOOKUP('[2]Medicamentos 1'!#REF!,[2]IPC!$C$4:$D$146,2,FALSE)</f>
        <v>#REF!</v>
      </c>
      <c r="AF8888" t="e">
        <f>[2]IPC!$D$146/'[2]Medicamentos 1'!#REF!</f>
        <v>#REF!</v>
      </c>
      <c r="AG8888" t="e">
        <f>'[2]Medicamentos 1'!#REF!*'[2]Medicamentos 1'!#REF!</f>
        <v>#REF!</v>
      </c>
      <c r="AH8888" s="16" t="e">
        <f>'[2]Medicamentos 1'!#REF!-'[2]Medicamentos 1'!#REF!</f>
        <v>#REF!</v>
      </c>
    </row>
    <row r="8889" spans="1:34" x14ac:dyDescent="0.25">
      <c r="A8889" t="s">
        <v>18769</v>
      </c>
      <c r="B8889">
        <v>40</v>
      </c>
      <c r="C8889" t="s">
        <v>1281</v>
      </c>
      <c r="D8889">
        <v>17436435</v>
      </c>
      <c r="E8889" t="s">
        <v>18768</v>
      </c>
      <c r="F8889" t="s">
        <v>18569</v>
      </c>
      <c r="G8889" t="s">
        <v>1364</v>
      </c>
      <c r="H8889" s="3">
        <v>44720</v>
      </c>
      <c r="I8889" t="e">
        <f>YEAR('[2]Medicamentos 1'!#REF!)</f>
        <v>#REF!</v>
      </c>
      <c r="J8889" s="3">
        <v>44722</v>
      </c>
      <c r="K8889" t="e">
        <f>YEAR('[2]Medicamentos 1'!#REF!)</f>
        <v>#REF!</v>
      </c>
      <c r="L8889" t="s">
        <v>1349</v>
      </c>
      <c r="M8889" t="s">
        <v>18761</v>
      </c>
      <c r="N8889" t="s">
        <v>18631</v>
      </c>
      <c r="O8889" t="s">
        <v>1370</v>
      </c>
      <c r="P8889" t="s">
        <v>2742</v>
      </c>
      <c r="Q8889">
        <v>7000</v>
      </c>
      <c r="R8889" t="s">
        <v>18765</v>
      </c>
      <c r="S8889" t="s">
        <v>2370</v>
      </c>
      <c r="T8889" t="s">
        <v>18770</v>
      </c>
      <c r="U8889" s="75">
        <v>7000</v>
      </c>
      <c r="V8889">
        <v>3.5</v>
      </c>
      <c r="W8889">
        <v>24500</v>
      </c>
      <c r="AE8889" t="e">
        <f>VLOOKUP('[2]Medicamentos 1'!#REF!,[2]IPC!$C$4:$D$146,2,FALSE)</f>
        <v>#REF!</v>
      </c>
      <c r="AF8889" t="e">
        <f>[2]IPC!$D$146/'[2]Medicamentos 1'!#REF!</f>
        <v>#REF!</v>
      </c>
      <c r="AG8889" t="e">
        <f>'[2]Medicamentos 1'!#REF!*'[2]Medicamentos 1'!#REF!</f>
        <v>#REF!</v>
      </c>
      <c r="AH8889" s="16" t="e">
        <f>'[2]Medicamentos 1'!#REF!-'[2]Medicamentos 1'!#REF!</f>
        <v>#REF!</v>
      </c>
    </row>
    <row r="8890" spans="1:34" x14ac:dyDescent="0.25">
      <c r="A8890" t="s">
        <v>18771</v>
      </c>
      <c r="B8890">
        <v>40</v>
      </c>
      <c r="C8890" t="s">
        <v>1281</v>
      </c>
      <c r="D8890">
        <v>18309585</v>
      </c>
      <c r="E8890" t="s">
        <v>18772</v>
      </c>
      <c r="F8890" t="s">
        <v>18569</v>
      </c>
      <c r="G8890" t="s">
        <v>1364</v>
      </c>
      <c r="H8890" s="3">
        <v>44839</v>
      </c>
      <c r="I8890" t="e">
        <f>YEAR('[2]Medicamentos 1'!#REF!)</f>
        <v>#REF!</v>
      </c>
      <c r="J8890" s="3">
        <v>44841</v>
      </c>
      <c r="K8890" t="e">
        <f>YEAR('[2]Medicamentos 1'!#REF!)</f>
        <v>#REF!</v>
      </c>
      <c r="L8890" t="s">
        <v>1349</v>
      </c>
      <c r="M8890" t="s">
        <v>18761</v>
      </c>
      <c r="N8890" t="s">
        <v>18631</v>
      </c>
      <c r="O8890" t="s">
        <v>1370</v>
      </c>
      <c r="P8890" t="s">
        <v>2742</v>
      </c>
      <c r="Q8890">
        <v>7000</v>
      </c>
      <c r="R8890" t="s">
        <v>18762</v>
      </c>
      <c r="S8890" t="s">
        <v>1917</v>
      </c>
      <c r="T8890" t="s">
        <v>1186</v>
      </c>
      <c r="U8890" s="75">
        <v>7000</v>
      </c>
      <c r="V8890">
        <v>2.48</v>
      </c>
      <c r="W8890">
        <v>17360</v>
      </c>
      <c r="AE8890" t="e">
        <f>VLOOKUP('[2]Medicamentos 1'!#REF!,[2]IPC!$C$4:$D$146,2,FALSE)</f>
        <v>#REF!</v>
      </c>
      <c r="AF8890" t="e">
        <f>[2]IPC!$D$146/'[2]Medicamentos 1'!#REF!</f>
        <v>#REF!</v>
      </c>
      <c r="AG8890" t="e">
        <f>'[2]Medicamentos 1'!#REF!*'[2]Medicamentos 1'!#REF!</f>
        <v>#REF!</v>
      </c>
      <c r="AH8890" s="16" t="e">
        <f>'[2]Medicamentos 1'!#REF!-'[2]Medicamentos 1'!#REF!</f>
        <v>#REF!</v>
      </c>
    </row>
    <row r="8891" spans="1:34" x14ac:dyDescent="0.25">
      <c r="A8891" t="s">
        <v>18773</v>
      </c>
      <c r="B8891">
        <v>40</v>
      </c>
      <c r="C8891" t="s">
        <v>1281</v>
      </c>
      <c r="D8891">
        <v>18309585</v>
      </c>
      <c r="E8891" t="s">
        <v>18772</v>
      </c>
      <c r="F8891" t="s">
        <v>18569</v>
      </c>
      <c r="G8891" t="s">
        <v>1364</v>
      </c>
      <c r="H8891" s="3">
        <v>44839</v>
      </c>
      <c r="I8891" t="e">
        <f>YEAR('[2]Medicamentos 1'!#REF!)</f>
        <v>#REF!</v>
      </c>
      <c r="J8891" s="3">
        <v>44841</v>
      </c>
      <c r="K8891" t="e">
        <f>YEAR('[2]Medicamentos 1'!#REF!)</f>
        <v>#REF!</v>
      </c>
      <c r="L8891" t="s">
        <v>1349</v>
      </c>
      <c r="M8891" t="s">
        <v>18761</v>
      </c>
      <c r="N8891" t="s">
        <v>18631</v>
      </c>
      <c r="O8891" t="s">
        <v>1370</v>
      </c>
      <c r="P8891" t="s">
        <v>2742</v>
      </c>
      <c r="Q8891">
        <v>7000</v>
      </c>
      <c r="R8891" t="s">
        <v>18765</v>
      </c>
      <c r="S8891" t="s">
        <v>2370</v>
      </c>
      <c r="T8891" t="s">
        <v>18774</v>
      </c>
      <c r="U8891" s="75">
        <v>7000</v>
      </c>
      <c r="V8891">
        <v>2.9</v>
      </c>
      <c r="W8891">
        <v>20300</v>
      </c>
      <c r="AE8891" t="e">
        <f>VLOOKUP('[2]Medicamentos 1'!#REF!,[2]IPC!$C$4:$D$146,2,FALSE)</f>
        <v>#REF!</v>
      </c>
      <c r="AF8891" t="e">
        <f>[2]IPC!$D$146/'[2]Medicamentos 1'!#REF!</f>
        <v>#REF!</v>
      </c>
      <c r="AG8891" t="e">
        <f>'[2]Medicamentos 1'!#REF!*'[2]Medicamentos 1'!#REF!</f>
        <v>#REF!</v>
      </c>
      <c r="AH8891" s="16" t="e">
        <f>'[2]Medicamentos 1'!#REF!-'[2]Medicamentos 1'!#REF!</f>
        <v>#REF!</v>
      </c>
    </row>
    <row r="8892" spans="1:34" x14ac:dyDescent="0.25">
      <c r="A8892" t="s">
        <v>18775</v>
      </c>
      <c r="B8892">
        <v>40</v>
      </c>
      <c r="C8892" t="s">
        <v>1281</v>
      </c>
      <c r="D8892">
        <v>18309585</v>
      </c>
      <c r="E8892" t="s">
        <v>18772</v>
      </c>
      <c r="F8892" t="s">
        <v>18569</v>
      </c>
      <c r="G8892" t="s">
        <v>1364</v>
      </c>
      <c r="H8892" s="3">
        <v>44839</v>
      </c>
      <c r="I8892" t="e">
        <f>YEAR('[2]Medicamentos 1'!#REF!)</f>
        <v>#REF!</v>
      </c>
      <c r="J8892" s="3">
        <v>44841</v>
      </c>
      <c r="K8892" t="e">
        <f>YEAR('[2]Medicamentos 1'!#REF!)</f>
        <v>#REF!</v>
      </c>
      <c r="L8892" t="s">
        <v>1349</v>
      </c>
      <c r="M8892" t="s">
        <v>18761</v>
      </c>
      <c r="N8892" t="s">
        <v>18631</v>
      </c>
      <c r="O8892" t="s">
        <v>1370</v>
      </c>
      <c r="P8892" t="s">
        <v>2742</v>
      </c>
      <c r="Q8892">
        <v>7000</v>
      </c>
      <c r="R8892" t="s">
        <v>18776</v>
      </c>
      <c r="S8892" t="s">
        <v>3263</v>
      </c>
      <c r="T8892" t="s">
        <v>1379</v>
      </c>
      <c r="U8892" s="75">
        <v>7000</v>
      </c>
      <c r="V8892">
        <v>7.9</v>
      </c>
      <c r="W8892">
        <v>55300</v>
      </c>
      <c r="AE8892" t="e">
        <f>VLOOKUP('[2]Medicamentos 1'!#REF!,[2]IPC!$C$4:$D$146,2,FALSE)</f>
        <v>#REF!</v>
      </c>
      <c r="AF8892" t="e">
        <f>[2]IPC!$D$146/'[2]Medicamentos 1'!#REF!</f>
        <v>#REF!</v>
      </c>
      <c r="AG8892" t="e">
        <f>'[2]Medicamentos 1'!#REF!*'[2]Medicamentos 1'!#REF!</f>
        <v>#REF!</v>
      </c>
      <c r="AH8892" s="16" t="e">
        <f>'[2]Medicamentos 1'!#REF!-'[2]Medicamentos 1'!#REF!</f>
        <v>#REF!</v>
      </c>
    </row>
    <row r="8893" spans="1:34" x14ac:dyDescent="0.25">
      <c r="A8893" t="s">
        <v>18777</v>
      </c>
      <c r="B8893">
        <v>40</v>
      </c>
      <c r="C8893" t="s">
        <v>1281</v>
      </c>
      <c r="D8893">
        <v>18524400</v>
      </c>
      <c r="E8893" t="s">
        <v>18778</v>
      </c>
      <c r="F8893" t="s">
        <v>18569</v>
      </c>
      <c r="G8893" t="s">
        <v>1364</v>
      </c>
      <c r="H8893" s="3">
        <v>44867</v>
      </c>
      <c r="I8893" t="e">
        <f>YEAR('[2]Medicamentos 1'!#REF!)</f>
        <v>#REF!</v>
      </c>
      <c r="J8893" s="3">
        <v>44869</v>
      </c>
      <c r="K8893" t="e">
        <f>YEAR('[2]Medicamentos 1'!#REF!)</f>
        <v>#REF!</v>
      </c>
      <c r="L8893" t="s">
        <v>1349</v>
      </c>
      <c r="M8893" t="s">
        <v>18761</v>
      </c>
      <c r="N8893" t="s">
        <v>18631</v>
      </c>
      <c r="O8893" t="s">
        <v>1370</v>
      </c>
      <c r="P8893" t="s">
        <v>2742</v>
      </c>
      <c r="Q8893">
        <v>25000</v>
      </c>
      <c r="R8893" t="s">
        <v>18765</v>
      </c>
      <c r="S8893" t="s">
        <v>2370</v>
      </c>
      <c r="T8893" t="s">
        <v>18779</v>
      </c>
      <c r="U8893" s="75">
        <v>25000</v>
      </c>
      <c r="V8893">
        <v>2.4</v>
      </c>
      <c r="W8893">
        <v>60000</v>
      </c>
      <c r="AE8893" t="e">
        <f>VLOOKUP('[2]Medicamentos 1'!#REF!,[2]IPC!$C$4:$D$146,2,FALSE)</f>
        <v>#REF!</v>
      </c>
      <c r="AF8893" t="e">
        <f>[2]IPC!$D$146/'[2]Medicamentos 1'!#REF!</f>
        <v>#REF!</v>
      </c>
      <c r="AG8893" t="e">
        <f>'[2]Medicamentos 1'!#REF!*'[2]Medicamentos 1'!#REF!</f>
        <v>#REF!</v>
      </c>
      <c r="AH8893" s="16" t="e">
        <f>'[2]Medicamentos 1'!#REF!-'[2]Medicamentos 1'!#REF!</f>
        <v>#REF!</v>
      </c>
    </row>
    <row r="8894" spans="1:34" x14ac:dyDescent="0.25">
      <c r="A8894" t="s">
        <v>18780</v>
      </c>
      <c r="B8894">
        <v>40</v>
      </c>
      <c r="C8894" t="s">
        <v>1281</v>
      </c>
      <c r="D8894">
        <v>18524400</v>
      </c>
      <c r="E8894" t="s">
        <v>18778</v>
      </c>
      <c r="F8894" t="s">
        <v>18569</v>
      </c>
      <c r="G8894" t="s">
        <v>1364</v>
      </c>
      <c r="H8894" s="3">
        <v>44867</v>
      </c>
      <c r="I8894" t="e">
        <f>YEAR('[2]Medicamentos 1'!#REF!)</f>
        <v>#REF!</v>
      </c>
      <c r="J8894" s="3">
        <v>44869</v>
      </c>
      <c r="K8894" t="e">
        <f>YEAR('[2]Medicamentos 1'!#REF!)</f>
        <v>#REF!</v>
      </c>
      <c r="L8894" t="s">
        <v>1349</v>
      </c>
      <c r="M8894" t="s">
        <v>18761</v>
      </c>
      <c r="N8894" t="s">
        <v>18631</v>
      </c>
      <c r="O8894" t="s">
        <v>1370</v>
      </c>
      <c r="P8894" t="s">
        <v>2742</v>
      </c>
      <c r="Q8894">
        <v>25000</v>
      </c>
      <c r="R8894" t="s">
        <v>18762</v>
      </c>
      <c r="S8894" t="s">
        <v>1917</v>
      </c>
      <c r="T8894" t="s">
        <v>1186</v>
      </c>
      <c r="U8894" s="75">
        <v>25000</v>
      </c>
      <c r="V8894">
        <v>3.5</v>
      </c>
      <c r="W8894">
        <v>87500</v>
      </c>
      <c r="AE8894" t="e">
        <f>VLOOKUP('[2]Medicamentos 1'!#REF!,[2]IPC!$C$4:$D$146,2,FALSE)</f>
        <v>#REF!</v>
      </c>
      <c r="AF8894" t="e">
        <f>[2]IPC!$D$146/'[2]Medicamentos 1'!#REF!</f>
        <v>#REF!</v>
      </c>
      <c r="AG8894" t="e">
        <f>'[2]Medicamentos 1'!#REF!*'[2]Medicamentos 1'!#REF!</f>
        <v>#REF!</v>
      </c>
      <c r="AH8894" s="16" t="e">
        <f>'[2]Medicamentos 1'!#REF!-'[2]Medicamentos 1'!#REF!</f>
        <v>#REF!</v>
      </c>
    </row>
    <row r="8895" spans="1:34" x14ac:dyDescent="0.25">
      <c r="A8895" t="s">
        <v>18781</v>
      </c>
      <c r="B8895">
        <v>40</v>
      </c>
      <c r="C8895" t="s">
        <v>1281</v>
      </c>
      <c r="D8895">
        <v>18989446</v>
      </c>
      <c r="E8895" t="s">
        <v>18639</v>
      </c>
      <c r="F8895" t="s">
        <v>18569</v>
      </c>
      <c r="G8895" t="s">
        <v>1364</v>
      </c>
      <c r="H8895" s="3">
        <v>44938</v>
      </c>
      <c r="I8895" t="e">
        <f>YEAR('[2]Medicamentos 1'!#REF!)</f>
        <v>#REF!</v>
      </c>
      <c r="J8895" s="3">
        <v>44942</v>
      </c>
      <c r="K8895" t="e">
        <f>YEAR('[2]Medicamentos 1'!#REF!)</f>
        <v>#REF!</v>
      </c>
      <c r="L8895" t="s">
        <v>1349</v>
      </c>
      <c r="M8895" t="s">
        <v>18761</v>
      </c>
      <c r="N8895" t="s">
        <v>18631</v>
      </c>
      <c r="O8895" t="s">
        <v>1370</v>
      </c>
      <c r="P8895" t="s">
        <v>2742</v>
      </c>
      <c r="Q8895">
        <v>3000</v>
      </c>
      <c r="R8895" t="s">
        <v>18765</v>
      </c>
      <c r="S8895" t="s">
        <v>2370</v>
      </c>
      <c r="T8895" t="s">
        <v>18779</v>
      </c>
      <c r="U8895" s="75">
        <v>3000</v>
      </c>
      <c r="V8895">
        <v>3.25</v>
      </c>
      <c r="W8895">
        <v>9750</v>
      </c>
      <c r="AE8895" t="e">
        <f>VLOOKUP('[2]Medicamentos 1'!#REF!,[2]IPC!$C$4:$D$146,2,FALSE)</f>
        <v>#REF!</v>
      </c>
      <c r="AF8895" t="e">
        <f>[2]IPC!$D$146/'[2]Medicamentos 1'!#REF!</f>
        <v>#REF!</v>
      </c>
      <c r="AG8895" t="e">
        <f>'[2]Medicamentos 1'!#REF!*'[2]Medicamentos 1'!#REF!</f>
        <v>#REF!</v>
      </c>
      <c r="AH8895" s="16" t="e">
        <f>'[2]Medicamentos 1'!#REF!-'[2]Medicamentos 1'!#REF!</f>
        <v>#REF!</v>
      </c>
    </row>
    <row r="8896" spans="1:34" x14ac:dyDescent="0.25">
      <c r="A8896" t="s">
        <v>18782</v>
      </c>
      <c r="B8896">
        <v>40</v>
      </c>
      <c r="C8896" t="s">
        <v>1281</v>
      </c>
      <c r="D8896">
        <v>18989446</v>
      </c>
      <c r="E8896" t="s">
        <v>18639</v>
      </c>
      <c r="F8896" t="s">
        <v>18569</v>
      </c>
      <c r="G8896" t="s">
        <v>1364</v>
      </c>
      <c r="H8896" s="3">
        <v>44938</v>
      </c>
      <c r="I8896" t="e">
        <f>YEAR('[2]Medicamentos 1'!#REF!)</f>
        <v>#REF!</v>
      </c>
      <c r="J8896" s="3">
        <v>44942</v>
      </c>
      <c r="K8896" t="e">
        <f>YEAR('[2]Medicamentos 1'!#REF!)</f>
        <v>#REF!</v>
      </c>
      <c r="L8896" t="s">
        <v>1349</v>
      </c>
      <c r="M8896" t="s">
        <v>18761</v>
      </c>
      <c r="N8896" t="s">
        <v>18631</v>
      </c>
      <c r="O8896" t="s">
        <v>1370</v>
      </c>
      <c r="P8896" t="s">
        <v>2742</v>
      </c>
      <c r="Q8896">
        <v>3000</v>
      </c>
      <c r="R8896" t="s">
        <v>18783</v>
      </c>
      <c r="S8896" t="s">
        <v>11606</v>
      </c>
      <c r="T8896" t="s">
        <v>18641</v>
      </c>
      <c r="U8896" s="75">
        <v>3000</v>
      </c>
      <c r="V8896">
        <v>7.5</v>
      </c>
      <c r="W8896">
        <v>22500</v>
      </c>
      <c r="AE8896" t="e">
        <f>VLOOKUP('[2]Medicamentos 1'!#REF!,[2]IPC!$C$4:$D$146,2,FALSE)</f>
        <v>#REF!</v>
      </c>
      <c r="AF8896" t="e">
        <f>[2]IPC!$D$146/'[2]Medicamentos 1'!#REF!</f>
        <v>#REF!</v>
      </c>
      <c r="AG8896" t="e">
        <f>'[2]Medicamentos 1'!#REF!*'[2]Medicamentos 1'!#REF!</f>
        <v>#REF!</v>
      </c>
      <c r="AH8896" s="16" t="e">
        <f>'[2]Medicamentos 1'!#REF!-'[2]Medicamentos 1'!#REF!</f>
        <v>#REF!</v>
      </c>
    </row>
    <row r="8897" spans="1:34" x14ac:dyDescent="0.25">
      <c r="A8897" t="s">
        <v>18784</v>
      </c>
      <c r="B8897">
        <v>40</v>
      </c>
      <c r="C8897" t="s">
        <v>1281</v>
      </c>
      <c r="D8897">
        <v>18989446</v>
      </c>
      <c r="E8897" t="s">
        <v>18639</v>
      </c>
      <c r="F8897" t="s">
        <v>18569</v>
      </c>
      <c r="G8897" t="s">
        <v>1364</v>
      </c>
      <c r="H8897" s="3">
        <v>44938</v>
      </c>
      <c r="I8897" t="e">
        <f>YEAR('[2]Medicamentos 1'!#REF!)</f>
        <v>#REF!</v>
      </c>
      <c r="J8897" s="3">
        <v>44942</v>
      </c>
      <c r="K8897" t="e">
        <f>YEAR('[2]Medicamentos 1'!#REF!)</f>
        <v>#REF!</v>
      </c>
      <c r="L8897" t="s">
        <v>1349</v>
      </c>
      <c r="M8897" t="s">
        <v>18761</v>
      </c>
      <c r="N8897" t="s">
        <v>18631</v>
      </c>
      <c r="O8897" t="s">
        <v>1370</v>
      </c>
      <c r="P8897" t="s">
        <v>2742</v>
      </c>
      <c r="Q8897">
        <v>3000</v>
      </c>
      <c r="R8897" t="s">
        <v>18785</v>
      </c>
      <c r="S8897" t="s">
        <v>1857</v>
      </c>
      <c r="T8897" t="s">
        <v>18786</v>
      </c>
      <c r="U8897" s="75">
        <v>3000</v>
      </c>
      <c r="V8897">
        <v>14</v>
      </c>
      <c r="W8897">
        <v>42000</v>
      </c>
      <c r="AE8897" t="e">
        <f>VLOOKUP('[2]Medicamentos 1'!#REF!,[2]IPC!$C$4:$D$146,2,FALSE)</f>
        <v>#REF!</v>
      </c>
      <c r="AF8897" t="e">
        <f>[2]IPC!$D$146/'[2]Medicamentos 1'!#REF!</f>
        <v>#REF!</v>
      </c>
      <c r="AG8897" t="e">
        <f>'[2]Medicamentos 1'!#REF!*'[2]Medicamentos 1'!#REF!</f>
        <v>#REF!</v>
      </c>
      <c r="AH8897" s="16" t="e">
        <f>'[2]Medicamentos 1'!#REF!-'[2]Medicamentos 1'!#REF!</f>
        <v>#REF!</v>
      </c>
    </row>
    <row r="8898" spans="1:34" x14ac:dyDescent="0.25">
      <c r="A8898" t="s">
        <v>18787</v>
      </c>
      <c r="B8898">
        <v>40</v>
      </c>
      <c r="C8898" t="s">
        <v>1281</v>
      </c>
      <c r="D8898">
        <v>19988575</v>
      </c>
      <c r="E8898" t="s">
        <v>18630</v>
      </c>
      <c r="F8898" t="s">
        <v>18569</v>
      </c>
      <c r="G8898" t="s">
        <v>1364</v>
      </c>
      <c r="H8898" s="3">
        <v>45050</v>
      </c>
      <c r="I8898" t="e">
        <f>YEAR('[2]Medicamentos 1'!#REF!)</f>
        <v>#REF!</v>
      </c>
      <c r="J8898" s="3">
        <v>45054</v>
      </c>
      <c r="K8898" t="e">
        <f>YEAR('[2]Medicamentos 1'!#REF!)</f>
        <v>#REF!</v>
      </c>
      <c r="L8898" t="s">
        <v>1349</v>
      </c>
      <c r="M8898" t="s">
        <v>18761</v>
      </c>
      <c r="N8898" t="s">
        <v>18631</v>
      </c>
      <c r="O8898" t="s">
        <v>1370</v>
      </c>
      <c r="P8898" t="s">
        <v>2742</v>
      </c>
      <c r="Q8898">
        <v>15000</v>
      </c>
      <c r="R8898" t="s">
        <v>18765</v>
      </c>
      <c r="S8898" t="s">
        <v>2370</v>
      </c>
      <c r="T8898" t="s">
        <v>18788</v>
      </c>
      <c r="U8898" s="75">
        <v>15000</v>
      </c>
      <c r="V8898">
        <v>6</v>
      </c>
      <c r="W8898">
        <v>90000</v>
      </c>
      <c r="AE8898" t="e">
        <f>VLOOKUP('[2]Medicamentos 1'!#REF!,[2]IPC!$C$4:$D$146,2,FALSE)</f>
        <v>#REF!</v>
      </c>
      <c r="AF8898" t="e">
        <f>[2]IPC!$D$146/'[2]Medicamentos 1'!#REF!</f>
        <v>#REF!</v>
      </c>
      <c r="AG8898" t="e">
        <f>'[2]Medicamentos 1'!#REF!*'[2]Medicamentos 1'!#REF!</f>
        <v>#REF!</v>
      </c>
      <c r="AH8898" s="16" t="e">
        <f>'[2]Medicamentos 1'!#REF!-'[2]Medicamentos 1'!#REF!</f>
        <v>#REF!</v>
      </c>
    </row>
    <row r="8899" spans="1:34" x14ac:dyDescent="0.25">
      <c r="A8899" t="s">
        <v>18789</v>
      </c>
      <c r="B8899">
        <v>89</v>
      </c>
      <c r="C8899" t="s">
        <v>848</v>
      </c>
      <c r="D8899">
        <v>10276548</v>
      </c>
      <c r="E8899" t="s">
        <v>18790</v>
      </c>
      <c r="F8899" t="s">
        <v>18569</v>
      </c>
      <c r="G8899" t="s">
        <v>1391</v>
      </c>
      <c r="H8899" s="3">
        <v>43586</v>
      </c>
      <c r="I8899" t="e">
        <f>YEAR('[2]Medicamentos 1'!#REF!)</f>
        <v>#REF!</v>
      </c>
      <c r="J8899" s="3">
        <v>43588</v>
      </c>
      <c r="K8899" t="e">
        <f>YEAR('[2]Medicamentos 1'!#REF!)</f>
        <v>#REF!</v>
      </c>
      <c r="L8899" t="s">
        <v>1349</v>
      </c>
      <c r="M8899" t="s">
        <v>18791</v>
      </c>
      <c r="N8899" t="s">
        <v>18792</v>
      </c>
      <c r="O8899" t="s">
        <v>1370</v>
      </c>
      <c r="P8899" t="s">
        <v>133</v>
      </c>
      <c r="Q8899">
        <v>10</v>
      </c>
      <c r="R8899" t="s">
        <v>2102</v>
      </c>
      <c r="S8899" t="s">
        <v>2103</v>
      </c>
      <c r="T8899" t="s">
        <v>18793</v>
      </c>
      <c r="U8899" s="75">
        <v>10</v>
      </c>
      <c r="V8899">
        <v>3.5</v>
      </c>
      <c r="W8899">
        <v>35</v>
      </c>
      <c r="AE8899" t="e">
        <f>VLOOKUP('[2]Medicamentos 1'!#REF!,[2]IPC!$C$4:$D$146,2,FALSE)</f>
        <v>#REF!</v>
      </c>
      <c r="AF8899" t="e">
        <f>[2]IPC!$D$146/'[2]Medicamentos 1'!#REF!</f>
        <v>#REF!</v>
      </c>
      <c r="AG8899" t="e">
        <f>'[2]Medicamentos 1'!#REF!*'[2]Medicamentos 1'!#REF!</f>
        <v>#REF!</v>
      </c>
      <c r="AH8899" s="16" t="e">
        <f>'[2]Medicamentos 1'!#REF!-'[2]Medicamentos 1'!#REF!</f>
        <v>#REF!</v>
      </c>
    </row>
    <row r="8900" spans="1:34" x14ac:dyDescent="0.25">
      <c r="A8900" t="s">
        <v>18794</v>
      </c>
      <c r="B8900">
        <v>89</v>
      </c>
      <c r="C8900" t="s">
        <v>848</v>
      </c>
      <c r="D8900">
        <v>12049883</v>
      </c>
      <c r="E8900" t="s">
        <v>18795</v>
      </c>
      <c r="F8900" t="s">
        <v>18569</v>
      </c>
      <c r="G8900" t="s">
        <v>1364</v>
      </c>
      <c r="H8900" s="3">
        <v>43879</v>
      </c>
      <c r="I8900" t="e">
        <f>YEAR('[2]Medicamentos 1'!#REF!)</f>
        <v>#REF!</v>
      </c>
      <c r="J8900" s="3">
        <v>43881</v>
      </c>
      <c r="K8900" t="e">
        <f>YEAR('[2]Medicamentos 1'!#REF!)</f>
        <v>#REF!</v>
      </c>
      <c r="L8900" t="s">
        <v>1349</v>
      </c>
      <c r="M8900" t="s">
        <v>18674</v>
      </c>
      <c r="N8900" t="s">
        <v>18796</v>
      </c>
      <c r="O8900" t="s">
        <v>1370</v>
      </c>
      <c r="P8900" t="s">
        <v>16770</v>
      </c>
      <c r="Q8900">
        <v>100</v>
      </c>
      <c r="R8900" t="s">
        <v>3345</v>
      </c>
      <c r="S8900" t="s">
        <v>3346</v>
      </c>
      <c r="T8900" t="s">
        <v>18676</v>
      </c>
      <c r="U8900" s="75">
        <v>100</v>
      </c>
      <c r="V8900">
        <v>3.3</v>
      </c>
      <c r="W8900">
        <v>330</v>
      </c>
      <c r="AE8900" t="e">
        <f>VLOOKUP('[2]Medicamentos 1'!#REF!,[2]IPC!$C$4:$D$146,2,FALSE)</f>
        <v>#REF!</v>
      </c>
      <c r="AF8900" t="e">
        <f>[2]IPC!$D$146/'[2]Medicamentos 1'!#REF!</f>
        <v>#REF!</v>
      </c>
      <c r="AG8900" t="e">
        <f>'[2]Medicamentos 1'!#REF!*'[2]Medicamentos 1'!#REF!</f>
        <v>#REF!</v>
      </c>
      <c r="AH8900" s="16" t="e">
        <f>'[2]Medicamentos 1'!#REF!-'[2]Medicamentos 1'!#REF!</f>
        <v>#REF!</v>
      </c>
    </row>
    <row r="8901" spans="1:34" x14ac:dyDescent="0.25">
      <c r="A8901" t="s">
        <v>18797</v>
      </c>
      <c r="B8901">
        <v>89</v>
      </c>
      <c r="C8901" t="s">
        <v>848</v>
      </c>
      <c r="D8901">
        <v>12049883</v>
      </c>
      <c r="E8901" t="s">
        <v>18795</v>
      </c>
      <c r="F8901" t="s">
        <v>18569</v>
      </c>
      <c r="G8901" t="s">
        <v>1364</v>
      </c>
      <c r="H8901" s="3">
        <v>43879</v>
      </c>
      <c r="I8901" t="e">
        <f>YEAR('[2]Medicamentos 1'!#REF!)</f>
        <v>#REF!</v>
      </c>
      <c r="J8901" s="3">
        <v>43881</v>
      </c>
      <c r="K8901" t="e">
        <f>YEAR('[2]Medicamentos 1'!#REF!)</f>
        <v>#REF!</v>
      </c>
      <c r="L8901" t="s">
        <v>1349</v>
      </c>
      <c r="M8901" t="s">
        <v>18674</v>
      </c>
      <c r="N8901" t="s">
        <v>18796</v>
      </c>
      <c r="O8901" t="s">
        <v>1370</v>
      </c>
      <c r="P8901" t="s">
        <v>16770</v>
      </c>
      <c r="Q8901">
        <v>100</v>
      </c>
      <c r="R8901" t="s">
        <v>2102</v>
      </c>
      <c r="S8901" t="s">
        <v>2103</v>
      </c>
      <c r="T8901" t="s">
        <v>18798</v>
      </c>
      <c r="U8901" s="75">
        <v>100</v>
      </c>
      <c r="V8901">
        <v>3.5</v>
      </c>
      <c r="W8901">
        <v>350</v>
      </c>
      <c r="AE8901" t="e">
        <f>VLOOKUP('[2]Medicamentos 1'!#REF!,[2]IPC!$C$4:$D$146,2,FALSE)</f>
        <v>#REF!</v>
      </c>
      <c r="AF8901" t="e">
        <f>[2]IPC!$D$146/'[2]Medicamentos 1'!#REF!</f>
        <v>#REF!</v>
      </c>
      <c r="AG8901" t="e">
        <f>'[2]Medicamentos 1'!#REF!*'[2]Medicamentos 1'!#REF!</f>
        <v>#REF!</v>
      </c>
      <c r="AH8901" s="16" t="e">
        <f>'[2]Medicamentos 1'!#REF!-'[2]Medicamentos 1'!#REF!</f>
        <v>#REF!</v>
      </c>
    </row>
    <row r="8902" spans="1:34" x14ac:dyDescent="0.25">
      <c r="A8902" t="s">
        <v>18799</v>
      </c>
      <c r="B8902">
        <v>89</v>
      </c>
      <c r="C8902" t="s">
        <v>848</v>
      </c>
      <c r="D8902">
        <v>12100331</v>
      </c>
      <c r="E8902" t="s">
        <v>18800</v>
      </c>
      <c r="F8902" t="s">
        <v>18569</v>
      </c>
      <c r="G8902" t="s">
        <v>1364</v>
      </c>
      <c r="H8902" s="3">
        <v>43888</v>
      </c>
      <c r="I8902" t="e">
        <f>YEAR('[2]Medicamentos 1'!#REF!)</f>
        <v>#REF!</v>
      </c>
      <c r="J8902" s="3">
        <v>43892</v>
      </c>
      <c r="K8902" t="e">
        <f>YEAR('[2]Medicamentos 1'!#REF!)</f>
        <v>#REF!</v>
      </c>
      <c r="L8902" t="s">
        <v>1349</v>
      </c>
      <c r="M8902" t="s">
        <v>18674</v>
      </c>
      <c r="N8902" t="s">
        <v>18796</v>
      </c>
      <c r="O8902" t="s">
        <v>1370</v>
      </c>
      <c r="P8902" t="s">
        <v>18801</v>
      </c>
      <c r="Q8902">
        <v>10</v>
      </c>
      <c r="R8902" t="s">
        <v>2102</v>
      </c>
      <c r="S8902" t="s">
        <v>2103</v>
      </c>
      <c r="T8902" t="s">
        <v>18802</v>
      </c>
      <c r="U8902" s="75">
        <v>10</v>
      </c>
      <c r="V8902">
        <v>3.5</v>
      </c>
      <c r="W8902">
        <v>35</v>
      </c>
      <c r="AE8902" t="e">
        <f>VLOOKUP('[2]Medicamentos 1'!#REF!,[2]IPC!$C$4:$D$146,2,FALSE)</f>
        <v>#REF!</v>
      </c>
      <c r="AF8902" t="e">
        <f>[2]IPC!$D$146/'[2]Medicamentos 1'!#REF!</f>
        <v>#REF!</v>
      </c>
      <c r="AG8902" t="e">
        <f>'[2]Medicamentos 1'!#REF!*'[2]Medicamentos 1'!#REF!</f>
        <v>#REF!</v>
      </c>
      <c r="AH8902" s="16" t="e">
        <f>'[2]Medicamentos 1'!#REF!-'[2]Medicamentos 1'!#REF!</f>
        <v>#REF!</v>
      </c>
    </row>
    <row r="8903" spans="1:34" x14ac:dyDescent="0.25">
      <c r="A8903" t="s">
        <v>18803</v>
      </c>
      <c r="B8903">
        <v>89</v>
      </c>
      <c r="C8903" t="s">
        <v>848</v>
      </c>
      <c r="D8903">
        <v>12786608</v>
      </c>
      <c r="E8903" t="s">
        <v>18804</v>
      </c>
      <c r="F8903" t="s">
        <v>18805</v>
      </c>
      <c r="G8903" t="s">
        <v>1364</v>
      </c>
      <c r="H8903" s="3">
        <v>43998</v>
      </c>
      <c r="I8903" t="e">
        <f>YEAR('[2]Medicamentos 1'!#REF!)</f>
        <v>#REF!</v>
      </c>
      <c r="J8903" s="3">
        <v>44001</v>
      </c>
      <c r="K8903" t="e">
        <f>YEAR('[2]Medicamentos 1'!#REF!)</f>
        <v>#REF!</v>
      </c>
      <c r="L8903" t="s">
        <v>1349</v>
      </c>
      <c r="M8903" t="s">
        <v>18674</v>
      </c>
      <c r="N8903" t="s">
        <v>18796</v>
      </c>
      <c r="O8903" t="s">
        <v>1370</v>
      </c>
      <c r="P8903" t="s">
        <v>16770</v>
      </c>
      <c r="Q8903">
        <v>3000</v>
      </c>
      <c r="R8903" t="s">
        <v>3345</v>
      </c>
      <c r="S8903" t="s">
        <v>3346</v>
      </c>
      <c r="T8903" t="s">
        <v>18676</v>
      </c>
      <c r="U8903" s="75">
        <v>3000</v>
      </c>
      <c r="V8903">
        <v>3.2</v>
      </c>
      <c r="W8903">
        <v>9600</v>
      </c>
      <c r="AE8903" t="e">
        <f>VLOOKUP('[2]Medicamentos 1'!#REF!,[2]IPC!$C$4:$D$146,2,FALSE)</f>
        <v>#REF!</v>
      </c>
      <c r="AF8903" t="e">
        <f>[2]IPC!$D$146/'[2]Medicamentos 1'!#REF!</f>
        <v>#REF!</v>
      </c>
      <c r="AG8903" t="e">
        <f>'[2]Medicamentos 1'!#REF!*'[2]Medicamentos 1'!#REF!</f>
        <v>#REF!</v>
      </c>
      <c r="AH8903" s="16" t="e">
        <f>'[2]Medicamentos 1'!#REF!-'[2]Medicamentos 1'!#REF!</f>
        <v>#REF!</v>
      </c>
    </row>
    <row r="8904" spans="1:34" x14ac:dyDescent="0.25">
      <c r="A8904" t="s">
        <v>18806</v>
      </c>
      <c r="B8904">
        <v>89</v>
      </c>
      <c r="C8904" t="s">
        <v>848</v>
      </c>
      <c r="D8904">
        <v>12786608</v>
      </c>
      <c r="E8904" t="s">
        <v>18804</v>
      </c>
      <c r="F8904" t="s">
        <v>18805</v>
      </c>
      <c r="G8904" t="s">
        <v>1364</v>
      </c>
      <c r="H8904" s="3">
        <v>43998</v>
      </c>
      <c r="I8904" t="e">
        <f>YEAR('[2]Medicamentos 1'!#REF!)</f>
        <v>#REF!</v>
      </c>
      <c r="J8904" s="3">
        <v>44001</v>
      </c>
      <c r="K8904" t="e">
        <f>YEAR('[2]Medicamentos 1'!#REF!)</f>
        <v>#REF!</v>
      </c>
      <c r="L8904" t="s">
        <v>1349</v>
      </c>
      <c r="M8904" t="s">
        <v>18674</v>
      </c>
      <c r="N8904" t="s">
        <v>18796</v>
      </c>
      <c r="O8904" t="s">
        <v>1370</v>
      </c>
      <c r="P8904" t="s">
        <v>16770</v>
      </c>
      <c r="Q8904">
        <v>3000</v>
      </c>
      <c r="R8904" t="s">
        <v>2102</v>
      </c>
      <c r="S8904" t="s">
        <v>2103</v>
      </c>
      <c r="T8904" t="s">
        <v>18807</v>
      </c>
      <c r="U8904" s="75">
        <v>3000</v>
      </c>
      <c r="V8904">
        <v>3.24</v>
      </c>
      <c r="W8904">
        <v>9720</v>
      </c>
      <c r="AE8904" t="e">
        <f>VLOOKUP('[2]Medicamentos 1'!#REF!,[2]IPC!$C$4:$D$146,2,FALSE)</f>
        <v>#REF!</v>
      </c>
      <c r="AF8904" t="e">
        <f>[2]IPC!$D$146/'[2]Medicamentos 1'!#REF!</f>
        <v>#REF!</v>
      </c>
      <c r="AG8904" t="e">
        <f>'[2]Medicamentos 1'!#REF!*'[2]Medicamentos 1'!#REF!</f>
        <v>#REF!</v>
      </c>
      <c r="AH8904" s="16" t="e">
        <f>'[2]Medicamentos 1'!#REF!-'[2]Medicamentos 1'!#REF!</f>
        <v>#REF!</v>
      </c>
    </row>
    <row r="8905" spans="1:34" x14ac:dyDescent="0.25">
      <c r="A8905" t="s">
        <v>18808</v>
      </c>
      <c r="B8905">
        <v>89</v>
      </c>
      <c r="C8905" t="s">
        <v>848</v>
      </c>
      <c r="D8905">
        <v>12786608</v>
      </c>
      <c r="E8905" t="s">
        <v>18804</v>
      </c>
      <c r="F8905" t="s">
        <v>18805</v>
      </c>
      <c r="G8905" t="s">
        <v>1364</v>
      </c>
      <c r="H8905" s="3">
        <v>43998</v>
      </c>
      <c r="I8905" t="e">
        <f>YEAR('[2]Medicamentos 1'!#REF!)</f>
        <v>#REF!</v>
      </c>
      <c r="J8905" s="3">
        <v>44001</v>
      </c>
      <c r="K8905" t="e">
        <f>YEAR('[2]Medicamentos 1'!#REF!)</f>
        <v>#REF!</v>
      </c>
      <c r="L8905" t="s">
        <v>1349</v>
      </c>
      <c r="M8905" t="s">
        <v>18674</v>
      </c>
      <c r="N8905" t="s">
        <v>18796</v>
      </c>
      <c r="O8905" t="s">
        <v>1370</v>
      </c>
      <c r="P8905" t="s">
        <v>16770</v>
      </c>
      <c r="Q8905">
        <v>3000</v>
      </c>
      <c r="R8905" t="s">
        <v>1490</v>
      </c>
      <c r="S8905" t="s">
        <v>1491</v>
      </c>
      <c r="T8905" t="s">
        <v>18809</v>
      </c>
      <c r="U8905" s="75">
        <v>3000</v>
      </c>
      <c r="V8905">
        <v>4.75</v>
      </c>
      <c r="W8905">
        <v>14250</v>
      </c>
      <c r="AE8905" t="e">
        <f>VLOOKUP('[2]Medicamentos 1'!#REF!,[2]IPC!$C$4:$D$146,2,FALSE)</f>
        <v>#REF!</v>
      </c>
      <c r="AF8905" t="e">
        <f>[2]IPC!$D$146/'[2]Medicamentos 1'!#REF!</f>
        <v>#REF!</v>
      </c>
      <c r="AG8905" t="e">
        <f>'[2]Medicamentos 1'!#REF!*'[2]Medicamentos 1'!#REF!</f>
        <v>#REF!</v>
      </c>
      <c r="AH8905" s="16" t="e">
        <f>'[2]Medicamentos 1'!#REF!-'[2]Medicamentos 1'!#REF!</f>
        <v>#REF!</v>
      </c>
    </row>
    <row r="8906" spans="1:34" x14ac:dyDescent="0.25">
      <c r="A8906" t="s">
        <v>18810</v>
      </c>
      <c r="B8906">
        <v>89</v>
      </c>
      <c r="C8906" t="s">
        <v>848</v>
      </c>
      <c r="D8906">
        <v>13039210</v>
      </c>
      <c r="E8906" t="s">
        <v>18811</v>
      </c>
      <c r="F8906" t="s">
        <v>18569</v>
      </c>
      <c r="G8906" t="s">
        <v>1364</v>
      </c>
      <c r="H8906" s="3">
        <v>43998</v>
      </c>
      <c r="I8906" t="e">
        <f>YEAR('[2]Medicamentos 1'!#REF!)</f>
        <v>#REF!</v>
      </c>
      <c r="J8906" s="3">
        <v>44001</v>
      </c>
      <c r="K8906" t="e">
        <f>YEAR('[2]Medicamentos 1'!#REF!)</f>
        <v>#REF!</v>
      </c>
      <c r="L8906" t="s">
        <v>1349</v>
      </c>
      <c r="M8906" t="s">
        <v>18674</v>
      </c>
      <c r="N8906" t="s">
        <v>18796</v>
      </c>
      <c r="O8906" t="s">
        <v>1370</v>
      </c>
      <c r="P8906" t="s">
        <v>18801</v>
      </c>
      <c r="Q8906">
        <v>300</v>
      </c>
      <c r="R8906" t="s">
        <v>3345</v>
      </c>
      <c r="S8906" t="s">
        <v>3346</v>
      </c>
      <c r="T8906" t="s">
        <v>18812</v>
      </c>
      <c r="U8906" s="75">
        <v>300</v>
      </c>
      <c r="V8906">
        <v>3.3</v>
      </c>
      <c r="W8906">
        <v>990</v>
      </c>
      <c r="AE8906" t="e">
        <f>VLOOKUP('[2]Medicamentos 1'!#REF!,[2]IPC!$C$4:$D$146,2,FALSE)</f>
        <v>#REF!</v>
      </c>
      <c r="AF8906" t="e">
        <f>[2]IPC!$D$146/'[2]Medicamentos 1'!#REF!</f>
        <v>#REF!</v>
      </c>
      <c r="AG8906" t="e">
        <f>'[2]Medicamentos 1'!#REF!*'[2]Medicamentos 1'!#REF!</f>
        <v>#REF!</v>
      </c>
      <c r="AH8906" s="16" t="e">
        <f>'[2]Medicamentos 1'!#REF!-'[2]Medicamentos 1'!#REF!</f>
        <v>#REF!</v>
      </c>
    </row>
    <row r="8907" spans="1:34" x14ac:dyDescent="0.25">
      <c r="A8907" t="s">
        <v>18813</v>
      </c>
      <c r="B8907">
        <v>89</v>
      </c>
      <c r="C8907" t="s">
        <v>848</v>
      </c>
      <c r="D8907">
        <v>13039210</v>
      </c>
      <c r="E8907" t="s">
        <v>18811</v>
      </c>
      <c r="F8907" t="s">
        <v>18569</v>
      </c>
      <c r="G8907" t="s">
        <v>1364</v>
      </c>
      <c r="H8907" s="3">
        <v>44043</v>
      </c>
      <c r="I8907" t="e">
        <f>YEAR('[2]Medicamentos 1'!#REF!)</f>
        <v>#REF!</v>
      </c>
      <c r="J8907" s="3">
        <v>44047</v>
      </c>
      <c r="K8907" t="e">
        <f>YEAR('[2]Medicamentos 1'!#REF!)</f>
        <v>#REF!</v>
      </c>
      <c r="L8907" t="s">
        <v>1349</v>
      </c>
      <c r="M8907" t="s">
        <v>18674</v>
      </c>
      <c r="N8907" t="s">
        <v>18796</v>
      </c>
      <c r="O8907" t="s">
        <v>1370</v>
      </c>
      <c r="P8907" t="s">
        <v>18801</v>
      </c>
      <c r="Q8907">
        <v>300</v>
      </c>
      <c r="R8907" t="s">
        <v>2102</v>
      </c>
      <c r="S8907" t="s">
        <v>2103</v>
      </c>
      <c r="T8907" t="s">
        <v>18798</v>
      </c>
      <c r="U8907" s="75">
        <v>300</v>
      </c>
      <c r="V8907">
        <v>3.5</v>
      </c>
      <c r="W8907">
        <v>1050</v>
      </c>
      <c r="AE8907" t="e">
        <f>VLOOKUP('[2]Medicamentos 1'!#REF!,[2]IPC!$C$4:$D$146,2,FALSE)</f>
        <v>#REF!</v>
      </c>
      <c r="AF8907" t="e">
        <f>[2]IPC!$D$146/'[2]Medicamentos 1'!#REF!</f>
        <v>#REF!</v>
      </c>
      <c r="AG8907" t="e">
        <f>'[2]Medicamentos 1'!#REF!*'[2]Medicamentos 1'!#REF!</f>
        <v>#REF!</v>
      </c>
      <c r="AH8907" s="16" t="e">
        <f>'[2]Medicamentos 1'!#REF!-'[2]Medicamentos 1'!#REF!</f>
        <v>#REF!</v>
      </c>
    </row>
    <row r="8908" spans="1:34" x14ac:dyDescent="0.25">
      <c r="A8908" t="s">
        <v>18814</v>
      </c>
      <c r="B8908">
        <v>89</v>
      </c>
      <c r="C8908" t="s">
        <v>848</v>
      </c>
      <c r="D8908">
        <v>14274957</v>
      </c>
      <c r="E8908" t="s">
        <v>18815</v>
      </c>
      <c r="F8908" t="s">
        <v>18569</v>
      </c>
      <c r="G8908" t="s">
        <v>1364</v>
      </c>
      <c r="H8908" s="3">
        <v>44266</v>
      </c>
      <c r="I8908" t="e">
        <f>YEAR('[2]Medicamentos 1'!#REF!)</f>
        <v>#REF!</v>
      </c>
      <c r="J8908" s="3">
        <v>44270</v>
      </c>
      <c r="K8908" t="e">
        <f>YEAR('[2]Medicamentos 1'!#REF!)</f>
        <v>#REF!</v>
      </c>
      <c r="L8908" t="s">
        <v>1349</v>
      </c>
      <c r="M8908" t="s">
        <v>18674</v>
      </c>
      <c r="N8908" t="s">
        <v>18796</v>
      </c>
      <c r="O8908" t="s">
        <v>1370</v>
      </c>
      <c r="P8908" t="s">
        <v>16770</v>
      </c>
      <c r="Q8908">
        <v>25</v>
      </c>
      <c r="R8908" t="s">
        <v>1490</v>
      </c>
      <c r="S8908" t="s">
        <v>1491</v>
      </c>
      <c r="T8908" t="s">
        <v>18816</v>
      </c>
      <c r="U8908" s="75">
        <v>25</v>
      </c>
      <c r="V8908">
        <v>3.4</v>
      </c>
      <c r="W8908">
        <v>85</v>
      </c>
      <c r="AE8908" t="e">
        <f>VLOOKUP('[2]Medicamentos 1'!#REF!,[2]IPC!$C$4:$D$146,2,FALSE)</f>
        <v>#REF!</v>
      </c>
      <c r="AF8908" t="e">
        <f>[2]IPC!$D$146/'[2]Medicamentos 1'!#REF!</f>
        <v>#REF!</v>
      </c>
      <c r="AG8908" t="e">
        <f>'[2]Medicamentos 1'!#REF!*'[2]Medicamentos 1'!#REF!</f>
        <v>#REF!</v>
      </c>
      <c r="AH8908" s="16" t="e">
        <f>'[2]Medicamentos 1'!#REF!-'[2]Medicamentos 1'!#REF!</f>
        <v>#REF!</v>
      </c>
    </row>
    <row r="8909" spans="1:34" x14ac:dyDescent="0.25">
      <c r="A8909" t="s">
        <v>18817</v>
      </c>
      <c r="B8909">
        <v>89</v>
      </c>
      <c r="C8909" t="s">
        <v>848</v>
      </c>
      <c r="D8909">
        <v>14274957</v>
      </c>
      <c r="E8909" t="s">
        <v>18815</v>
      </c>
      <c r="F8909" t="s">
        <v>18569</v>
      </c>
      <c r="G8909" t="s">
        <v>1364</v>
      </c>
      <c r="H8909" s="3">
        <v>44266</v>
      </c>
      <c r="I8909" t="e">
        <f>YEAR('[2]Medicamentos 1'!#REF!)</f>
        <v>#REF!</v>
      </c>
      <c r="J8909" s="3">
        <v>44270</v>
      </c>
      <c r="K8909" t="e">
        <f>YEAR('[2]Medicamentos 1'!#REF!)</f>
        <v>#REF!</v>
      </c>
      <c r="L8909" t="s">
        <v>1349</v>
      </c>
      <c r="M8909" t="s">
        <v>18674</v>
      </c>
      <c r="N8909" t="s">
        <v>18796</v>
      </c>
      <c r="O8909" t="s">
        <v>1370</v>
      </c>
      <c r="P8909" t="s">
        <v>16770</v>
      </c>
      <c r="Q8909">
        <v>25</v>
      </c>
      <c r="R8909" t="s">
        <v>2102</v>
      </c>
      <c r="S8909" t="s">
        <v>2103</v>
      </c>
      <c r="T8909" t="s">
        <v>18798</v>
      </c>
      <c r="U8909" s="75">
        <v>25</v>
      </c>
      <c r="V8909">
        <v>3.5</v>
      </c>
      <c r="W8909">
        <v>87.5</v>
      </c>
      <c r="AE8909" t="e">
        <f>VLOOKUP('[2]Medicamentos 1'!#REF!,[2]IPC!$C$4:$D$146,2,FALSE)</f>
        <v>#REF!</v>
      </c>
      <c r="AF8909" t="e">
        <f>[2]IPC!$D$146/'[2]Medicamentos 1'!#REF!</f>
        <v>#REF!</v>
      </c>
      <c r="AG8909" t="e">
        <f>'[2]Medicamentos 1'!#REF!*'[2]Medicamentos 1'!#REF!</f>
        <v>#REF!</v>
      </c>
      <c r="AH8909" s="16" t="e">
        <f>'[2]Medicamentos 1'!#REF!-'[2]Medicamentos 1'!#REF!</f>
        <v>#REF!</v>
      </c>
    </row>
    <row r="8910" spans="1:34" x14ac:dyDescent="0.25">
      <c r="A8910" t="s">
        <v>18818</v>
      </c>
      <c r="B8910">
        <v>89</v>
      </c>
      <c r="C8910" t="s">
        <v>848</v>
      </c>
      <c r="D8910">
        <v>14955822</v>
      </c>
      <c r="E8910" t="s">
        <v>18819</v>
      </c>
      <c r="F8910" t="s">
        <v>18569</v>
      </c>
      <c r="G8910" t="s">
        <v>1364</v>
      </c>
      <c r="H8910" s="3">
        <v>44377</v>
      </c>
      <c r="I8910" t="e">
        <f>YEAR('[2]Medicamentos 1'!#REF!)</f>
        <v>#REF!</v>
      </c>
      <c r="J8910" s="3">
        <v>44382</v>
      </c>
      <c r="K8910" t="e">
        <f>YEAR('[2]Medicamentos 1'!#REF!)</f>
        <v>#REF!</v>
      </c>
      <c r="L8910" t="s">
        <v>1349</v>
      </c>
      <c r="M8910" t="s">
        <v>18674</v>
      </c>
      <c r="N8910" t="s">
        <v>18675</v>
      </c>
      <c r="O8910" t="s">
        <v>1370</v>
      </c>
      <c r="P8910" t="s">
        <v>16770</v>
      </c>
      <c r="Q8910">
        <v>1500</v>
      </c>
      <c r="R8910" t="s">
        <v>2102</v>
      </c>
      <c r="S8910" t="s">
        <v>2103</v>
      </c>
      <c r="T8910" t="s">
        <v>18807</v>
      </c>
      <c r="U8910" s="75">
        <v>1500</v>
      </c>
      <c r="V8910">
        <v>3.2</v>
      </c>
      <c r="W8910">
        <v>4800</v>
      </c>
      <c r="AE8910" t="e">
        <f>VLOOKUP('[2]Medicamentos 1'!#REF!,[2]IPC!$C$4:$D$146,2,FALSE)</f>
        <v>#REF!</v>
      </c>
      <c r="AF8910" t="e">
        <f>[2]IPC!$D$146/'[2]Medicamentos 1'!#REF!</f>
        <v>#REF!</v>
      </c>
      <c r="AG8910" t="e">
        <f>'[2]Medicamentos 1'!#REF!*'[2]Medicamentos 1'!#REF!</f>
        <v>#REF!</v>
      </c>
      <c r="AH8910" s="16" t="e">
        <f>'[2]Medicamentos 1'!#REF!-'[2]Medicamentos 1'!#REF!</f>
        <v>#REF!</v>
      </c>
    </row>
    <row r="8911" spans="1:34" x14ac:dyDescent="0.25">
      <c r="A8911" t="s">
        <v>18820</v>
      </c>
      <c r="B8911">
        <v>89</v>
      </c>
      <c r="C8911" t="s">
        <v>848</v>
      </c>
      <c r="D8911">
        <v>14955822</v>
      </c>
      <c r="E8911" t="s">
        <v>18819</v>
      </c>
      <c r="F8911" t="s">
        <v>18569</v>
      </c>
      <c r="G8911" t="s">
        <v>1364</v>
      </c>
      <c r="H8911" s="3">
        <v>44377</v>
      </c>
      <c r="I8911" t="e">
        <f>YEAR('[2]Medicamentos 1'!#REF!)</f>
        <v>#REF!</v>
      </c>
      <c r="J8911" s="3">
        <v>44382</v>
      </c>
      <c r="K8911" t="e">
        <f>YEAR('[2]Medicamentos 1'!#REF!)</f>
        <v>#REF!</v>
      </c>
      <c r="L8911" t="s">
        <v>1349</v>
      </c>
      <c r="M8911" t="s">
        <v>18674</v>
      </c>
      <c r="N8911" t="s">
        <v>18675</v>
      </c>
      <c r="O8911" t="s">
        <v>1370</v>
      </c>
      <c r="P8911" t="s">
        <v>16770</v>
      </c>
      <c r="Q8911">
        <v>1500</v>
      </c>
      <c r="R8911" t="s">
        <v>3345</v>
      </c>
      <c r="S8911" t="s">
        <v>3346</v>
      </c>
      <c r="T8911" t="s">
        <v>18676</v>
      </c>
      <c r="U8911" s="75">
        <v>1500</v>
      </c>
      <c r="V8911">
        <v>3.3</v>
      </c>
      <c r="W8911">
        <v>4950</v>
      </c>
      <c r="AE8911" t="e">
        <f>VLOOKUP('[2]Medicamentos 1'!#REF!,[2]IPC!$C$4:$D$146,2,FALSE)</f>
        <v>#REF!</v>
      </c>
      <c r="AF8911" t="e">
        <f>[2]IPC!$D$146/'[2]Medicamentos 1'!#REF!</f>
        <v>#REF!</v>
      </c>
      <c r="AG8911" t="e">
        <f>'[2]Medicamentos 1'!#REF!*'[2]Medicamentos 1'!#REF!</f>
        <v>#REF!</v>
      </c>
      <c r="AH8911" s="16" t="e">
        <f>'[2]Medicamentos 1'!#REF!-'[2]Medicamentos 1'!#REF!</f>
        <v>#REF!</v>
      </c>
    </row>
    <row r="8912" spans="1:34" x14ac:dyDescent="0.25">
      <c r="A8912" t="s">
        <v>18821</v>
      </c>
      <c r="B8912">
        <v>89</v>
      </c>
      <c r="C8912" t="s">
        <v>848</v>
      </c>
      <c r="D8912">
        <v>14955822</v>
      </c>
      <c r="E8912" t="s">
        <v>18819</v>
      </c>
      <c r="F8912" t="s">
        <v>18569</v>
      </c>
      <c r="G8912" t="s">
        <v>1364</v>
      </c>
      <c r="H8912" s="3">
        <v>44377</v>
      </c>
      <c r="I8912" t="e">
        <f>YEAR('[2]Medicamentos 1'!#REF!)</f>
        <v>#REF!</v>
      </c>
      <c r="J8912" s="3">
        <v>44382</v>
      </c>
      <c r="K8912" t="e">
        <f>YEAR('[2]Medicamentos 1'!#REF!)</f>
        <v>#REF!</v>
      </c>
      <c r="L8912" t="s">
        <v>1349</v>
      </c>
      <c r="M8912" t="s">
        <v>18674</v>
      </c>
      <c r="N8912" t="s">
        <v>18675</v>
      </c>
      <c r="O8912" t="s">
        <v>1370</v>
      </c>
      <c r="P8912" t="s">
        <v>16770</v>
      </c>
      <c r="Q8912">
        <v>1500</v>
      </c>
      <c r="R8912" t="s">
        <v>1490</v>
      </c>
      <c r="S8912" t="s">
        <v>1491</v>
      </c>
      <c r="T8912" t="s">
        <v>18676</v>
      </c>
      <c r="U8912" s="75">
        <v>1500</v>
      </c>
      <c r="V8912">
        <v>3.44</v>
      </c>
      <c r="W8912">
        <v>5160</v>
      </c>
      <c r="AE8912" t="e">
        <f>VLOOKUP('[2]Medicamentos 1'!#REF!,[2]IPC!$C$4:$D$146,2,FALSE)</f>
        <v>#REF!</v>
      </c>
      <c r="AF8912" t="e">
        <f>[2]IPC!$D$146/'[2]Medicamentos 1'!#REF!</f>
        <v>#REF!</v>
      </c>
      <c r="AG8912" t="e">
        <f>'[2]Medicamentos 1'!#REF!*'[2]Medicamentos 1'!#REF!</f>
        <v>#REF!</v>
      </c>
      <c r="AH8912" s="16" t="e">
        <f>'[2]Medicamentos 1'!#REF!-'[2]Medicamentos 1'!#REF!</f>
        <v>#REF!</v>
      </c>
    </row>
    <row r="8913" spans="1:34" x14ac:dyDescent="0.25">
      <c r="A8913" t="s">
        <v>18822</v>
      </c>
      <c r="B8913">
        <v>89</v>
      </c>
      <c r="C8913" t="s">
        <v>848</v>
      </c>
      <c r="D8913">
        <v>14955822</v>
      </c>
      <c r="E8913" t="s">
        <v>18819</v>
      </c>
      <c r="F8913" t="s">
        <v>18569</v>
      </c>
      <c r="G8913" t="s">
        <v>1364</v>
      </c>
      <c r="H8913" s="3">
        <v>44377</v>
      </c>
      <c r="I8913" t="e">
        <f>YEAR('[2]Medicamentos 1'!#REF!)</f>
        <v>#REF!</v>
      </c>
      <c r="J8913" s="3">
        <v>44382</v>
      </c>
      <c r="K8913" t="e">
        <f>YEAR('[2]Medicamentos 1'!#REF!)</f>
        <v>#REF!</v>
      </c>
      <c r="L8913" t="s">
        <v>1349</v>
      </c>
      <c r="M8913" t="s">
        <v>18674</v>
      </c>
      <c r="N8913" t="s">
        <v>18675</v>
      </c>
      <c r="O8913" t="s">
        <v>1370</v>
      </c>
      <c r="P8913" t="s">
        <v>16770</v>
      </c>
      <c r="Q8913">
        <v>1500</v>
      </c>
      <c r="R8913" t="s">
        <v>1916</v>
      </c>
      <c r="S8913" t="s">
        <v>1917</v>
      </c>
      <c r="T8913" t="s">
        <v>18823</v>
      </c>
      <c r="U8913" s="75">
        <v>1500</v>
      </c>
      <c r="V8913">
        <v>4</v>
      </c>
      <c r="W8913">
        <v>6000</v>
      </c>
      <c r="AE8913" t="e">
        <f>VLOOKUP('[2]Medicamentos 1'!#REF!,[2]IPC!$C$4:$D$146,2,FALSE)</f>
        <v>#REF!</v>
      </c>
      <c r="AF8913" t="e">
        <f>[2]IPC!$D$146/'[2]Medicamentos 1'!#REF!</f>
        <v>#REF!</v>
      </c>
      <c r="AG8913" t="e">
        <f>'[2]Medicamentos 1'!#REF!*'[2]Medicamentos 1'!#REF!</f>
        <v>#REF!</v>
      </c>
      <c r="AH8913" s="16" t="e">
        <f>'[2]Medicamentos 1'!#REF!-'[2]Medicamentos 1'!#REF!</f>
        <v>#REF!</v>
      </c>
    </row>
    <row r="8914" spans="1:34" x14ac:dyDescent="0.25">
      <c r="A8914" t="s">
        <v>18824</v>
      </c>
      <c r="B8914">
        <v>89</v>
      </c>
      <c r="C8914" t="s">
        <v>848</v>
      </c>
      <c r="D8914">
        <v>14976498</v>
      </c>
      <c r="E8914" t="s">
        <v>18825</v>
      </c>
      <c r="F8914" t="s">
        <v>18569</v>
      </c>
      <c r="G8914" t="s">
        <v>1364</v>
      </c>
      <c r="H8914" s="3">
        <v>44379</v>
      </c>
      <c r="I8914" t="e">
        <f>YEAR('[2]Medicamentos 1'!#REF!)</f>
        <v>#REF!</v>
      </c>
      <c r="J8914" s="3">
        <v>44383</v>
      </c>
      <c r="K8914" t="e">
        <f>YEAR('[2]Medicamentos 1'!#REF!)</f>
        <v>#REF!</v>
      </c>
      <c r="L8914" t="s">
        <v>1349</v>
      </c>
      <c r="M8914" t="s">
        <v>18674</v>
      </c>
      <c r="N8914" t="s">
        <v>18796</v>
      </c>
      <c r="O8914" t="s">
        <v>1370</v>
      </c>
      <c r="P8914" t="s">
        <v>16770</v>
      </c>
      <c r="Q8914">
        <v>5000</v>
      </c>
      <c r="R8914" t="s">
        <v>2102</v>
      </c>
      <c r="S8914" t="s">
        <v>2103</v>
      </c>
      <c r="T8914" t="s">
        <v>18807</v>
      </c>
      <c r="U8914" s="75">
        <v>5000</v>
      </c>
      <c r="V8914">
        <v>3.2</v>
      </c>
      <c r="W8914">
        <v>16000</v>
      </c>
      <c r="AE8914" t="e">
        <f>VLOOKUP('[2]Medicamentos 1'!#REF!,[2]IPC!$C$4:$D$146,2,FALSE)</f>
        <v>#REF!</v>
      </c>
      <c r="AF8914" t="e">
        <f>[2]IPC!$D$146/'[2]Medicamentos 1'!#REF!</f>
        <v>#REF!</v>
      </c>
      <c r="AG8914" t="e">
        <f>'[2]Medicamentos 1'!#REF!*'[2]Medicamentos 1'!#REF!</f>
        <v>#REF!</v>
      </c>
      <c r="AH8914" s="16" t="e">
        <f>'[2]Medicamentos 1'!#REF!-'[2]Medicamentos 1'!#REF!</f>
        <v>#REF!</v>
      </c>
    </row>
    <row r="8915" spans="1:34" x14ac:dyDescent="0.25">
      <c r="A8915" t="s">
        <v>18826</v>
      </c>
      <c r="B8915">
        <v>89</v>
      </c>
      <c r="C8915" t="s">
        <v>848</v>
      </c>
      <c r="D8915">
        <v>14976498</v>
      </c>
      <c r="E8915" t="s">
        <v>18825</v>
      </c>
      <c r="F8915" t="s">
        <v>18569</v>
      </c>
      <c r="G8915" t="s">
        <v>1364</v>
      </c>
      <c r="H8915" s="3">
        <v>44379</v>
      </c>
      <c r="I8915" t="e">
        <f>YEAR('[2]Medicamentos 1'!#REF!)</f>
        <v>#REF!</v>
      </c>
      <c r="J8915" s="3">
        <v>44383</v>
      </c>
      <c r="K8915" t="e">
        <f>YEAR('[2]Medicamentos 1'!#REF!)</f>
        <v>#REF!</v>
      </c>
      <c r="L8915" t="s">
        <v>1349</v>
      </c>
      <c r="M8915" t="s">
        <v>18674</v>
      </c>
      <c r="N8915" t="s">
        <v>18796</v>
      </c>
      <c r="O8915" t="s">
        <v>1370</v>
      </c>
      <c r="P8915" t="s">
        <v>16770</v>
      </c>
      <c r="Q8915">
        <v>5000</v>
      </c>
      <c r="R8915" t="s">
        <v>3345</v>
      </c>
      <c r="S8915" t="s">
        <v>3346</v>
      </c>
      <c r="T8915" t="s">
        <v>18676</v>
      </c>
      <c r="U8915" s="75">
        <v>5000</v>
      </c>
      <c r="V8915">
        <v>3.3</v>
      </c>
      <c r="W8915">
        <v>16500</v>
      </c>
      <c r="AE8915" t="e">
        <f>VLOOKUP('[2]Medicamentos 1'!#REF!,[2]IPC!$C$4:$D$146,2,FALSE)</f>
        <v>#REF!</v>
      </c>
      <c r="AF8915" t="e">
        <f>[2]IPC!$D$146/'[2]Medicamentos 1'!#REF!</f>
        <v>#REF!</v>
      </c>
      <c r="AG8915" t="e">
        <f>'[2]Medicamentos 1'!#REF!*'[2]Medicamentos 1'!#REF!</f>
        <v>#REF!</v>
      </c>
      <c r="AH8915" s="16" t="e">
        <f>'[2]Medicamentos 1'!#REF!-'[2]Medicamentos 1'!#REF!</f>
        <v>#REF!</v>
      </c>
    </row>
    <row r="8916" spans="1:34" x14ac:dyDescent="0.25">
      <c r="A8916" t="s">
        <v>18827</v>
      </c>
      <c r="B8916">
        <v>89</v>
      </c>
      <c r="C8916" t="s">
        <v>848</v>
      </c>
      <c r="D8916">
        <v>14976498</v>
      </c>
      <c r="E8916" t="s">
        <v>18825</v>
      </c>
      <c r="F8916" t="s">
        <v>18569</v>
      </c>
      <c r="G8916" t="s">
        <v>1364</v>
      </c>
      <c r="H8916" s="3">
        <v>44379</v>
      </c>
      <c r="I8916" t="e">
        <f>YEAR('[2]Medicamentos 1'!#REF!)</f>
        <v>#REF!</v>
      </c>
      <c r="J8916" s="3">
        <v>44383</v>
      </c>
      <c r="K8916" t="e">
        <f>YEAR('[2]Medicamentos 1'!#REF!)</f>
        <v>#REF!</v>
      </c>
      <c r="L8916" t="s">
        <v>1349</v>
      </c>
      <c r="M8916" t="s">
        <v>18674</v>
      </c>
      <c r="N8916" t="s">
        <v>18796</v>
      </c>
      <c r="O8916" t="s">
        <v>1370</v>
      </c>
      <c r="P8916" t="s">
        <v>16770</v>
      </c>
      <c r="Q8916">
        <v>5000</v>
      </c>
      <c r="R8916" t="s">
        <v>2479</v>
      </c>
      <c r="S8916" t="s">
        <v>2480</v>
      </c>
      <c r="T8916" t="s">
        <v>18676</v>
      </c>
      <c r="U8916" s="75">
        <v>5000</v>
      </c>
      <c r="V8916">
        <v>3.36</v>
      </c>
      <c r="W8916">
        <v>16800</v>
      </c>
      <c r="AE8916" t="e">
        <f>VLOOKUP('[2]Medicamentos 1'!#REF!,[2]IPC!$C$4:$D$146,2,FALSE)</f>
        <v>#REF!</v>
      </c>
      <c r="AF8916" t="e">
        <f>[2]IPC!$D$146/'[2]Medicamentos 1'!#REF!</f>
        <v>#REF!</v>
      </c>
      <c r="AG8916" t="e">
        <f>'[2]Medicamentos 1'!#REF!*'[2]Medicamentos 1'!#REF!</f>
        <v>#REF!</v>
      </c>
      <c r="AH8916" s="16" t="e">
        <f>'[2]Medicamentos 1'!#REF!-'[2]Medicamentos 1'!#REF!</f>
        <v>#REF!</v>
      </c>
    </row>
    <row r="8917" spans="1:34" x14ac:dyDescent="0.25">
      <c r="A8917" t="s">
        <v>18828</v>
      </c>
      <c r="B8917">
        <v>89</v>
      </c>
      <c r="C8917" t="s">
        <v>848</v>
      </c>
      <c r="D8917">
        <v>14976498</v>
      </c>
      <c r="E8917" t="s">
        <v>18825</v>
      </c>
      <c r="F8917" t="s">
        <v>18569</v>
      </c>
      <c r="G8917" t="s">
        <v>1364</v>
      </c>
      <c r="H8917" s="3">
        <v>44379</v>
      </c>
      <c r="I8917" t="e">
        <f>YEAR('[2]Medicamentos 1'!#REF!)</f>
        <v>#REF!</v>
      </c>
      <c r="J8917" s="3">
        <v>44383</v>
      </c>
      <c r="K8917" t="e">
        <f>YEAR('[2]Medicamentos 1'!#REF!)</f>
        <v>#REF!</v>
      </c>
      <c r="L8917" t="s">
        <v>1349</v>
      </c>
      <c r="M8917" t="s">
        <v>18674</v>
      </c>
      <c r="N8917" t="s">
        <v>18796</v>
      </c>
      <c r="O8917" t="s">
        <v>1370</v>
      </c>
      <c r="P8917" t="s">
        <v>16770</v>
      </c>
      <c r="Q8917">
        <v>5000</v>
      </c>
      <c r="R8917" t="s">
        <v>1490</v>
      </c>
      <c r="S8917" t="s">
        <v>1491</v>
      </c>
      <c r="T8917" t="s">
        <v>18829</v>
      </c>
      <c r="U8917" s="75">
        <v>5000</v>
      </c>
      <c r="V8917">
        <v>3.44</v>
      </c>
      <c r="W8917">
        <v>17200</v>
      </c>
      <c r="AE8917" t="e">
        <f>VLOOKUP('[2]Medicamentos 1'!#REF!,[2]IPC!$C$4:$D$146,2,FALSE)</f>
        <v>#REF!</v>
      </c>
      <c r="AF8917" t="e">
        <f>[2]IPC!$D$146/'[2]Medicamentos 1'!#REF!</f>
        <v>#REF!</v>
      </c>
      <c r="AG8917" t="e">
        <f>'[2]Medicamentos 1'!#REF!*'[2]Medicamentos 1'!#REF!</f>
        <v>#REF!</v>
      </c>
      <c r="AH8917" s="16" t="e">
        <f>'[2]Medicamentos 1'!#REF!-'[2]Medicamentos 1'!#REF!</f>
        <v>#REF!</v>
      </c>
    </row>
    <row r="8918" spans="1:34" x14ac:dyDescent="0.25">
      <c r="A8918" t="s">
        <v>18830</v>
      </c>
      <c r="B8918">
        <v>89</v>
      </c>
      <c r="C8918" t="s">
        <v>848</v>
      </c>
      <c r="D8918">
        <v>15417042</v>
      </c>
      <c r="E8918" t="s">
        <v>18831</v>
      </c>
      <c r="F8918" t="s">
        <v>18569</v>
      </c>
      <c r="G8918" t="s">
        <v>1364</v>
      </c>
      <c r="H8918" s="3">
        <v>44452</v>
      </c>
      <c r="I8918" t="e">
        <f>YEAR('[2]Medicamentos 1'!#REF!)</f>
        <v>#REF!</v>
      </c>
      <c r="J8918" s="3">
        <v>44455</v>
      </c>
      <c r="K8918" t="e">
        <f>YEAR('[2]Medicamentos 1'!#REF!)</f>
        <v>#REF!</v>
      </c>
      <c r="L8918" t="s">
        <v>1349</v>
      </c>
      <c r="M8918" t="s">
        <v>18674</v>
      </c>
      <c r="N8918" t="s">
        <v>18675</v>
      </c>
      <c r="O8918" t="s">
        <v>1370</v>
      </c>
      <c r="P8918" t="s">
        <v>16770</v>
      </c>
      <c r="Q8918">
        <v>1362</v>
      </c>
      <c r="R8918" t="s">
        <v>2102</v>
      </c>
      <c r="S8918" t="s">
        <v>2103</v>
      </c>
      <c r="T8918" t="s">
        <v>18807</v>
      </c>
      <c r="U8918" s="75">
        <v>1362</v>
      </c>
      <c r="V8918">
        <v>3.4</v>
      </c>
      <c r="W8918">
        <v>4630.8</v>
      </c>
      <c r="AE8918" t="e">
        <f>VLOOKUP('[2]Medicamentos 1'!#REF!,[2]IPC!$C$4:$D$146,2,FALSE)</f>
        <v>#REF!</v>
      </c>
      <c r="AF8918" t="e">
        <f>[2]IPC!$D$146/'[2]Medicamentos 1'!#REF!</f>
        <v>#REF!</v>
      </c>
      <c r="AG8918" t="e">
        <f>'[2]Medicamentos 1'!#REF!*'[2]Medicamentos 1'!#REF!</f>
        <v>#REF!</v>
      </c>
      <c r="AH8918" s="16" t="e">
        <f>'[2]Medicamentos 1'!#REF!-'[2]Medicamentos 1'!#REF!</f>
        <v>#REF!</v>
      </c>
    </row>
    <row r="8919" spans="1:34" x14ac:dyDescent="0.25">
      <c r="A8919" t="s">
        <v>18832</v>
      </c>
      <c r="B8919">
        <v>89</v>
      </c>
      <c r="C8919" t="s">
        <v>848</v>
      </c>
      <c r="D8919">
        <v>15417042</v>
      </c>
      <c r="E8919" t="s">
        <v>18831</v>
      </c>
      <c r="F8919" t="s">
        <v>18569</v>
      </c>
      <c r="G8919" t="s">
        <v>1364</v>
      </c>
      <c r="H8919" s="3">
        <v>44452</v>
      </c>
      <c r="I8919" t="e">
        <f>YEAR('[2]Medicamentos 1'!#REF!)</f>
        <v>#REF!</v>
      </c>
      <c r="J8919" s="3">
        <v>44455</v>
      </c>
      <c r="K8919" t="e">
        <f>YEAR('[2]Medicamentos 1'!#REF!)</f>
        <v>#REF!</v>
      </c>
      <c r="L8919" t="s">
        <v>1349</v>
      </c>
      <c r="M8919" t="s">
        <v>18674</v>
      </c>
      <c r="N8919" t="s">
        <v>18675</v>
      </c>
      <c r="O8919" t="s">
        <v>1370</v>
      </c>
      <c r="P8919" t="s">
        <v>16770</v>
      </c>
      <c r="Q8919">
        <v>1362</v>
      </c>
      <c r="R8919" t="s">
        <v>1490</v>
      </c>
      <c r="S8919" t="s">
        <v>1491</v>
      </c>
      <c r="T8919" t="s">
        <v>18676</v>
      </c>
      <c r="U8919" s="75">
        <v>1362</v>
      </c>
      <c r="V8919">
        <v>3.44</v>
      </c>
      <c r="W8919">
        <v>4685.28</v>
      </c>
      <c r="AE8919" t="e">
        <f>VLOOKUP('[2]Medicamentos 1'!#REF!,[2]IPC!$C$4:$D$146,2,FALSE)</f>
        <v>#REF!</v>
      </c>
      <c r="AF8919" t="e">
        <f>[2]IPC!$D$146/'[2]Medicamentos 1'!#REF!</f>
        <v>#REF!</v>
      </c>
      <c r="AG8919" t="e">
        <f>'[2]Medicamentos 1'!#REF!*'[2]Medicamentos 1'!#REF!</f>
        <v>#REF!</v>
      </c>
      <c r="AH8919" s="16" t="e">
        <f>'[2]Medicamentos 1'!#REF!-'[2]Medicamentos 1'!#REF!</f>
        <v>#REF!</v>
      </c>
    </row>
    <row r="8920" spans="1:34" x14ac:dyDescent="0.25">
      <c r="A8920" t="s">
        <v>18833</v>
      </c>
      <c r="B8920">
        <v>89</v>
      </c>
      <c r="C8920" t="s">
        <v>848</v>
      </c>
      <c r="D8920">
        <v>15417042</v>
      </c>
      <c r="E8920" t="s">
        <v>18831</v>
      </c>
      <c r="F8920" t="s">
        <v>18569</v>
      </c>
      <c r="G8920" t="s">
        <v>1364</v>
      </c>
      <c r="H8920" s="3">
        <v>44452</v>
      </c>
      <c r="I8920" t="e">
        <f>YEAR('[2]Medicamentos 1'!#REF!)</f>
        <v>#REF!</v>
      </c>
      <c r="J8920" s="3">
        <v>44455</v>
      </c>
      <c r="K8920" t="e">
        <f>YEAR('[2]Medicamentos 1'!#REF!)</f>
        <v>#REF!</v>
      </c>
      <c r="L8920" t="s">
        <v>1349</v>
      </c>
      <c r="M8920" t="s">
        <v>18674</v>
      </c>
      <c r="N8920" t="s">
        <v>18675</v>
      </c>
      <c r="O8920" t="s">
        <v>1370</v>
      </c>
      <c r="P8920" t="s">
        <v>16770</v>
      </c>
      <c r="Q8920">
        <v>1362</v>
      </c>
      <c r="R8920" t="s">
        <v>3345</v>
      </c>
      <c r="S8920" t="s">
        <v>3346</v>
      </c>
      <c r="T8920" t="s">
        <v>18676</v>
      </c>
      <c r="U8920" s="75">
        <v>1362</v>
      </c>
      <c r="V8920">
        <v>3.5</v>
      </c>
      <c r="W8920">
        <v>4767</v>
      </c>
      <c r="AE8920" t="e">
        <f>VLOOKUP('[2]Medicamentos 1'!#REF!,[2]IPC!$C$4:$D$146,2,FALSE)</f>
        <v>#REF!</v>
      </c>
      <c r="AF8920" t="e">
        <f>[2]IPC!$D$146/'[2]Medicamentos 1'!#REF!</f>
        <v>#REF!</v>
      </c>
      <c r="AG8920" t="e">
        <f>'[2]Medicamentos 1'!#REF!*'[2]Medicamentos 1'!#REF!</f>
        <v>#REF!</v>
      </c>
      <c r="AH8920" s="16" t="e">
        <f>'[2]Medicamentos 1'!#REF!-'[2]Medicamentos 1'!#REF!</f>
        <v>#REF!</v>
      </c>
    </row>
    <row r="8921" spans="1:34" x14ac:dyDescent="0.25">
      <c r="A8921" t="s">
        <v>18834</v>
      </c>
      <c r="B8921">
        <v>89</v>
      </c>
      <c r="C8921" t="s">
        <v>848</v>
      </c>
      <c r="D8921">
        <v>16539095</v>
      </c>
      <c r="E8921" t="s">
        <v>18835</v>
      </c>
      <c r="F8921" t="s">
        <v>18569</v>
      </c>
      <c r="G8921" t="s">
        <v>1391</v>
      </c>
      <c r="H8921" s="3">
        <v>44610</v>
      </c>
      <c r="I8921" t="e">
        <f>YEAR('[2]Medicamentos 1'!#REF!)</f>
        <v>#REF!</v>
      </c>
      <c r="J8921" s="3">
        <v>44614</v>
      </c>
      <c r="K8921" t="e">
        <f>YEAR('[2]Medicamentos 1'!#REF!)</f>
        <v>#REF!</v>
      </c>
      <c r="L8921" t="s">
        <v>1349</v>
      </c>
      <c r="M8921" t="s">
        <v>18674</v>
      </c>
      <c r="N8921" t="s">
        <v>18796</v>
      </c>
      <c r="O8921" t="s">
        <v>1370</v>
      </c>
      <c r="P8921" t="s">
        <v>16770</v>
      </c>
      <c r="Q8921">
        <v>50</v>
      </c>
      <c r="R8921" t="s">
        <v>1381</v>
      </c>
      <c r="S8921" t="s">
        <v>1382</v>
      </c>
      <c r="T8921" t="s">
        <v>18676</v>
      </c>
      <c r="U8921" s="75">
        <v>50</v>
      </c>
      <c r="V8921">
        <v>4.9800000000000004</v>
      </c>
      <c r="W8921">
        <v>249</v>
      </c>
      <c r="AE8921" t="e">
        <f>VLOOKUP('[2]Medicamentos 1'!#REF!,[2]IPC!$C$4:$D$146,2,FALSE)</f>
        <v>#REF!</v>
      </c>
      <c r="AF8921" t="e">
        <f>[2]IPC!$D$146/'[2]Medicamentos 1'!#REF!</f>
        <v>#REF!</v>
      </c>
      <c r="AG8921" t="e">
        <f>'[2]Medicamentos 1'!#REF!*'[2]Medicamentos 1'!#REF!</f>
        <v>#REF!</v>
      </c>
      <c r="AH8921" s="16" t="e">
        <f>'[2]Medicamentos 1'!#REF!-'[2]Medicamentos 1'!#REF!</f>
        <v>#REF!</v>
      </c>
    </row>
    <row r="8922" spans="1:34" x14ac:dyDescent="0.25">
      <c r="A8922" t="s">
        <v>18836</v>
      </c>
      <c r="B8922">
        <v>89</v>
      </c>
      <c r="C8922" t="s">
        <v>848</v>
      </c>
      <c r="D8922">
        <v>17420377</v>
      </c>
      <c r="E8922" t="s">
        <v>18835</v>
      </c>
      <c r="F8922" t="s">
        <v>18569</v>
      </c>
      <c r="G8922" t="s">
        <v>1391</v>
      </c>
      <c r="H8922" s="3">
        <v>44718</v>
      </c>
      <c r="I8922" t="e">
        <f>YEAR('[2]Medicamentos 1'!#REF!)</f>
        <v>#REF!</v>
      </c>
      <c r="J8922" s="3">
        <v>44720</v>
      </c>
      <c r="K8922" t="e">
        <f>YEAR('[2]Medicamentos 1'!#REF!)</f>
        <v>#REF!</v>
      </c>
      <c r="L8922" t="s">
        <v>1349</v>
      </c>
      <c r="M8922" t="s">
        <v>18674</v>
      </c>
      <c r="N8922" t="s">
        <v>18796</v>
      </c>
      <c r="O8922" t="s">
        <v>1370</v>
      </c>
      <c r="P8922" t="s">
        <v>16770</v>
      </c>
      <c r="Q8922">
        <v>150</v>
      </c>
      <c r="R8922" t="s">
        <v>1381</v>
      </c>
      <c r="S8922" t="s">
        <v>1382</v>
      </c>
      <c r="T8922" t="s">
        <v>18676</v>
      </c>
      <c r="U8922" s="75">
        <v>150</v>
      </c>
      <c r="V8922">
        <v>3.43</v>
      </c>
      <c r="W8922">
        <v>514.5</v>
      </c>
      <c r="AE8922" t="e">
        <f>VLOOKUP('[2]Medicamentos 1'!#REF!,[2]IPC!$C$4:$D$146,2,FALSE)</f>
        <v>#REF!</v>
      </c>
      <c r="AF8922" t="e">
        <f>[2]IPC!$D$146/'[2]Medicamentos 1'!#REF!</f>
        <v>#REF!</v>
      </c>
      <c r="AG8922" t="e">
        <f>'[2]Medicamentos 1'!#REF!*'[2]Medicamentos 1'!#REF!</f>
        <v>#REF!</v>
      </c>
      <c r="AH8922" s="16" t="e">
        <f>'[2]Medicamentos 1'!#REF!-'[2]Medicamentos 1'!#REF!</f>
        <v>#REF!</v>
      </c>
    </row>
    <row r="8923" spans="1:34" x14ac:dyDescent="0.25">
      <c r="A8923" t="s">
        <v>18837</v>
      </c>
      <c r="B8923">
        <v>89</v>
      </c>
      <c r="C8923" t="s">
        <v>848</v>
      </c>
      <c r="D8923">
        <v>18300707</v>
      </c>
      <c r="E8923" t="s">
        <v>18838</v>
      </c>
      <c r="F8923" t="s">
        <v>18569</v>
      </c>
      <c r="G8923" t="s">
        <v>1364</v>
      </c>
      <c r="H8923" s="3">
        <v>44838</v>
      </c>
      <c r="I8923" t="e">
        <f>YEAR('[2]Medicamentos 1'!#REF!)</f>
        <v>#REF!</v>
      </c>
      <c r="J8923" s="3">
        <v>44840</v>
      </c>
      <c r="K8923" t="e">
        <f>YEAR('[2]Medicamentos 1'!#REF!)</f>
        <v>#REF!</v>
      </c>
      <c r="L8923" t="s">
        <v>1349</v>
      </c>
      <c r="M8923" t="s">
        <v>18674</v>
      </c>
      <c r="N8923" t="s">
        <v>18796</v>
      </c>
      <c r="O8923" t="s">
        <v>1370</v>
      </c>
      <c r="P8923" t="s">
        <v>16770</v>
      </c>
      <c r="Q8923">
        <v>600</v>
      </c>
      <c r="R8923" t="s">
        <v>3345</v>
      </c>
      <c r="S8923" t="s">
        <v>3346</v>
      </c>
      <c r="T8923" t="s">
        <v>18676</v>
      </c>
      <c r="U8923" s="75">
        <v>600</v>
      </c>
      <c r="V8923">
        <v>3.5</v>
      </c>
      <c r="W8923">
        <v>2100</v>
      </c>
      <c r="AE8923" t="e">
        <f>VLOOKUP('[2]Medicamentos 1'!#REF!,[2]IPC!$C$4:$D$146,2,FALSE)</f>
        <v>#REF!</v>
      </c>
      <c r="AF8923" t="e">
        <f>[2]IPC!$D$146/'[2]Medicamentos 1'!#REF!</f>
        <v>#REF!</v>
      </c>
      <c r="AG8923" t="e">
        <f>'[2]Medicamentos 1'!#REF!*'[2]Medicamentos 1'!#REF!</f>
        <v>#REF!</v>
      </c>
      <c r="AH8923" s="16" t="e">
        <f>'[2]Medicamentos 1'!#REF!-'[2]Medicamentos 1'!#REF!</f>
        <v>#REF!</v>
      </c>
    </row>
    <row r="8924" spans="1:34" x14ac:dyDescent="0.25">
      <c r="A8924" t="s">
        <v>18839</v>
      </c>
      <c r="B8924">
        <v>89</v>
      </c>
      <c r="C8924" t="s">
        <v>848</v>
      </c>
      <c r="D8924">
        <v>18300707</v>
      </c>
      <c r="E8924" t="s">
        <v>18838</v>
      </c>
      <c r="F8924" t="s">
        <v>18569</v>
      </c>
      <c r="G8924" t="s">
        <v>1364</v>
      </c>
      <c r="H8924" s="3">
        <v>44838</v>
      </c>
      <c r="I8924" t="e">
        <f>YEAR('[2]Medicamentos 1'!#REF!)</f>
        <v>#REF!</v>
      </c>
      <c r="J8924" s="3">
        <v>44840</v>
      </c>
      <c r="K8924" t="e">
        <f>YEAR('[2]Medicamentos 1'!#REF!)</f>
        <v>#REF!</v>
      </c>
      <c r="L8924" t="s">
        <v>1349</v>
      </c>
      <c r="M8924" t="s">
        <v>18674</v>
      </c>
      <c r="N8924" t="s">
        <v>18796</v>
      </c>
      <c r="O8924" t="s">
        <v>1370</v>
      </c>
      <c r="P8924" t="s">
        <v>16770</v>
      </c>
      <c r="Q8924">
        <v>600</v>
      </c>
      <c r="R8924" t="s">
        <v>1381</v>
      </c>
      <c r="S8924" t="s">
        <v>1382</v>
      </c>
      <c r="T8924" t="s">
        <v>18676</v>
      </c>
      <c r="U8924" s="75">
        <v>600</v>
      </c>
      <c r="V8924">
        <v>5.19</v>
      </c>
      <c r="W8924">
        <v>3114</v>
      </c>
      <c r="AE8924" t="e">
        <f>VLOOKUP('[2]Medicamentos 1'!#REF!,[2]IPC!$C$4:$D$146,2,FALSE)</f>
        <v>#REF!</v>
      </c>
      <c r="AF8924" t="e">
        <f>[2]IPC!$D$146/'[2]Medicamentos 1'!#REF!</f>
        <v>#REF!</v>
      </c>
      <c r="AG8924" t="e">
        <f>'[2]Medicamentos 1'!#REF!*'[2]Medicamentos 1'!#REF!</f>
        <v>#REF!</v>
      </c>
      <c r="AH8924" s="16" t="e">
        <f>'[2]Medicamentos 1'!#REF!-'[2]Medicamentos 1'!#REF!</f>
        <v>#REF!</v>
      </c>
    </row>
    <row r="8925" spans="1:34" x14ac:dyDescent="0.25">
      <c r="A8925" t="s">
        <v>18840</v>
      </c>
      <c r="B8925">
        <v>89</v>
      </c>
      <c r="C8925" t="s">
        <v>848</v>
      </c>
      <c r="D8925">
        <v>18462952</v>
      </c>
      <c r="E8925" t="s">
        <v>18841</v>
      </c>
      <c r="F8925" t="s">
        <v>18569</v>
      </c>
      <c r="G8925" t="s">
        <v>1364</v>
      </c>
      <c r="H8925" s="3">
        <v>44858</v>
      </c>
      <c r="I8925" t="e">
        <f>YEAR('[2]Medicamentos 1'!#REF!)</f>
        <v>#REF!</v>
      </c>
      <c r="J8925" s="3">
        <v>44860</v>
      </c>
      <c r="K8925" t="e">
        <f>YEAR('[2]Medicamentos 1'!#REF!)</f>
        <v>#REF!</v>
      </c>
      <c r="L8925" t="s">
        <v>1349</v>
      </c>
      <c r="M8925" t="s">
        <v>18674</v>
      </c>
      <c r="N8925" t="s">
        <v>18675</v>
      </c>
      <c r="O8925" t="s">
        <v>1370</v>
      </c>
      <c r="P8925" t="s">
        <v>16770</v>
      </c>
      <c r="Q8925">
        <v>560</v>
      </c>
      <c r="R8925" t="s">
        <v>3345</v>
      </c>
      <c r="S8925" t="s">
        <v>3346</v>
      </c>
      <c r="T8925" t="s">
        <v>18842</v>
      </c>
      <c r="U8925" s="75">
        <v>560</v>
      </c>
      <c r="V8925">
        <v>3.5</v>
      </c>
      <c r="W8925">
        <v>1960</v>
      </c>
      <c r="AE8925" t="e">
        <f>VLOOKUP('[2]Medicamentos 1'!#REF!,[2]IPC!$C$4:$D$146,2,FALSE)</f>
        <v>#REF!</v>
      </c>
      <c r="AF8925" t="e">
        <f>[2]IPC!$D$146/'[2]Medicamentos 1'!#REF!</f>
        <v>#REF!</v>
      </c>
      <c r="AG8925" t="e">
        <f>'[2]Medicamentos 1'!#REF!*'[2]Medicamentos 1'!#REF!</f>
        <v>#REF!</v>
      </c>
      <c r="AH8925" s="16" t="e">
        <f>'[2]Medicamentos 1'!#REF!-'[2]Medicamentos 1'!#REF!</f>
        <v>#REF!</v>
      </c>
    </row>
    <row r="8926" spans="1:34" x14ac:dyDescent="0.25">
      <c r="A8926" t="s">
        <v>18843</v>
      </c>
      <c r="B8926">
        <v>89</v>
      </c>
      <c r="C8926" t="s">
        <v>848</v>
      </c>
      <c r="D8926">
        <v>18462952</v>
      </c>
      <c r="E8926" t="s">
        <v>18841</v>
      </c>
      <c r="F8926" t="s">
        <v>18569</v>
      </c>
      <c r="G8926" t="s">
        <v>1364</v>
      </c>
      <c r="H8926" s="3">
        <v>44858</v>
      </c>
      <c r="I8926" t="e">
        <f>YEAR('[2]Medicamentos 1'!#REF!)</f>
        <v>#REF!</v>
      </c>
      <c r="J8926" s="3">
        <v>44860</v>
      </c>
      <c r="K8926" t="e">
        <f>YEAR('[2]Medicamentos 1'!#REF!)</f>
        <v>#REF!</v>
      </c>
      <c r="L8926" t="s">
        <v>1349</v>
      </c>
      <c r="M8926" t="s">
        <v>18674</v>
      </c>
      <c r="N8926" t="s">
        <v>18675</v>
      </c>
      <c r="O8926" t="s">
        <v>1370</v>
      </c>
      <c r="P8926" t="s">
        <v>16770</v>
      </c>
      <c r="Q8926">
        <v>560</v>
      </c>
      <c r="R8926" t="s">
        <v>1381</v>
      </c>
      <c r="S8926" t="s">
        <v>1382</v>
      </c>
      <c r="T8926" t="s">
        <v>18676</v>
      </c>
      <c r="U8926" s="75">
        <v>560</v>
      </c>
      <c r="V8926">
        <v>5.19</v>
      </c>
      <c r="W8926">
        <v>2906.4</v>
      </c>
      <c r="AE8926" t="e">
        <f>VLOOKUP('[2]Medicamentos 1'!#REF!,[2]IPC!$C$4:$D$146,2,FALSE)</f>
        <v>#REF!</v>
      </c>
      <c r="AF8926" t="e">
        <f>[2]IPC!$D$146/'[2]Medicamentos 1'!#REF!</f>
        <v>#REF!</v>
      </c>
      <c r="AG8926" t="e">
        <f>'[2]Medicamentos 1'!#REF!*'[2]Medicamentos 1'!#REF!</f>
        <v>#REF!</v>
      </c>
      <c r="AH8926" s="16" t="e">
        <f>'[2]Medicamentos 1'!#REF!-'[2]Medicamentos 1'!#REF!</f>
        <v>#REF!</v>
      </c>
    </row>
    <row r="8927" spans="1:34" x14ac:dyDescent="0.25">
      <c r="A8927" t="s">
        <v>18844</v>
      </c>
      <c r="B8927">
        <v>89</v>
      </c>
      <c r="C8927" t="s">
        <v>848</v>
      </c>
      <c r="D8927">
        <v>19199988</v>
      </c>
      <c r="E8927" t="s">
        <v>18841</v>
      </c>
      <c r="F8927" t="s">
        <v>18569</v>
      </c>
      <c r="G8927" t="s">
        <v>1364</v>
      </c>
      <c r="H8927" s="3">
        <v>44957</v>
      </c>
      <c r="I8927" t="e">
        <f>YEAR('[2]Medicamentos 1'!#REF!)</f>
        <v>#REF!</v>
      </c>
      <c r="J8927" s="3">
        <v>44960</v>
      </c>
      <c r="K8927" t="e">
        <f>YEAR('[2]Medicamentos 1'!#REF!)</f>
        <v>#REF!</v>
      </c>
      <c r="L8927" t="s">
        <v>1349</v>
      </c>
      <c r="M8927" t="s">
        <v>18674</v>
      </c>
      <c r="N8927" t="s">
        <v>18675</v>
      </c>
      <c r="O8927" t="s">
        <v>1370</v>
      </c>
      <c r="P8927" t="s">
        <v>16770</v>
      </c>
      <c r="Q8927">
        <v>1560</v>
      </c>
      <c r="R8927" t="s">
        <v>3345</v>
      </c>
      <c r="S8927" t="s">
        <v>3346</v>
      </c>
      <c r="T8927" t="s">
        <v>18676</v>
      </c>
      <c r="U8927" s="75">
        <v>1560</v>
      </c>
      <c r="V8927">
        <v>4</v>
      </c>
      <c r="W8927">
        <v>6240</v>
      </c>
      <c r="AE8927" t="e">
        <f>VLOOKUP('[2]Medicamentos 1'!#REF!,[2]IPC!$C$4:$D$146,2,FALSE)</f>
        <v>#REF!</v>
      </c>
      <c r="AF8927" t="e">
        <f>[2]IPC!$D$146/'[2]Medicamentos 1'!#REF!</f>
        <v>#REF!</v>
      </c>
      <c r="AG8927" t="e">
        <f>'[2]Medicamentos 1'!#REF!*'[2]Medicamentos 1'!#REF!</f>
        <v>#REF!</v>
      </c>
      <c r="AH8927" s="16" t="e">
        <f>'[2]Medicamentos 1'!#REF!-'[2]Medicamentos 1'!#REF!</f>
        <v>#REF!</v>
      </c>
    </row>
    <row r="8928" spans="1:34" x14ac:dyDescent="0.25">
      <c r="A8928" t="s">
        <v>18845</v>
      </c>
      <c r="B8928">
        <v>89</v>
      </c>
      <c r="C8928" t="s">
        <v>848</v>
      </c>
      <c r="D8928">
        <v>19199988</v>
      </c>
      <c r="E8928" t="s">
        <v>18841</v>
      </c>
      <c r="F8928" t="s">
        <v>18569</v>
      </c>
      <c r="G8928" t="s">
        <v>1364</v>
      </c>
      <c r="H8928" s="3">
        <v>44957</v>
      </c>
      <c r="I8928" t="e">
        <f>YEAR('[2]Medicamentos 1'!#REF!)</f>
        <v>#REF!</v>
      </c>
      <c r="J8928" s="3">
        <v>44960</v>
      </c>
      <c r="K8928" t="e">
        <f>YEAR('[2]Medicamentos 1'!#REF!)</f>
        <v>#REF!</v>
      </c>
      <c r="L8928" t="s">
        <v>1349</v>
      </c>
      <c r="M8928" t="s">
        <v>18674</v>
      </c>
      <c r="N8928" t="s">
        <v>18675</v>
      </c>
      <c r="O8928" t="s">
        <v>1370</v>
      </c>
      <c r="P8928" t="s">
        <v>16770</v>
      </c>
      <c r="Q8928">
        <v>1560</v>
      </c>
      <c r="R8928" t="s">
        <v>1381</v>
      </c>
      <c r="S8928" t="s">
        <v>1382</v>
      </c>
      <c r="T8928" t="s">
        <v>18676</v>
      </c>
      <c r="U8928" s="75">
        <v>1560</v>
      </c>
      <c r="V8928">
        <v>4.4800000000000004</v>
      </c>
      <c r="W8928">
        <v>6988.8</v>
      </c>
      <c r="AE8928" t="e">
        <f>VLOOKUP('[2]Medicamentos 1'!#REF!,[2]IPC!$C$4:$D$146,2,FALSE)</f>
        <v>#REF!</v>
      </c>
      <c r="AF8928" t="e">
        <f>[2]IPC!$D$146/'[2]Medicamentos 1'!#REF!</f>
        <v>#REF!</v>
      </c>
      <c r="AG8928" t="e">
        <f>'[2]Medicamentos 1'!#REF!*'[2]Medicamentos 1'!#REF!</f>
        <v>#REF!</v>
      </c>
      <c r="AH8928" s="16" t="e">
        <f>'[2]Medicamentos 1'!#REF!-'[2]Medicamentos 1'!#REF!</f>
        <v>#REF!</v>
      </c>
    </row>
    <row r="8929" spans="1:34" x14ac:dyDescent="0.25">
      <c r="A8929" t="s">
        <v>18846</v>
      </c>
      <c r="B8929">
        <v>89</v>
      </c>
      <c r="C8929" t="s">
        <v>848</v>
      </c>
      <c r="D8929">
        <v>19844662</v>
      </c>
      <c r="E8929" t="s">
        <v>18847</v>
      </c>
      <c r="F8929" t="s">
        <v>18569</v>
      </c>
      <c r="G8929" t="s">
        <v>1364</v>
      </c>
      <c r="H8929" s="3">
        <v>45034</v>
      </c>
      <c r="I8929" t="e">
        <f>YEAR('[2]Medicamentos 1'!#REF!)</f>
        <v>#REF!</v>
      </c>
      <c r="J8929" s="3">
        <v>45036</v>
      </c>
      <c r="K8929" t="e">
        <f>YEAR('[2]Medicamentos 1'!#REF!)</f>
        <v>#REF!</v>
      </c>
      <c r="L8929" t="s">
        <v>1349</v>
      </c>
      <c r="M8929" t="s">
        <v>18674</v>
      </c>
      <c r="N8929" t="s">
        <v>18796</v>
      </c>
      <c r="O8929" t="s">
        <v>1370</v>
      </c>
      <c r="P8929" t="s">
        <v>16770</v>
      </c>
      <c r="Q8929">
        <v>300</v>
      </c>
      <c r="R8929" t="s">
        <v>3345</v>
      </c>
      <c r="S8929" t="s">
        <v>3346</v>
      </c>
      <c r="T8929" t="s">
        <v>18676</v>
      </c>
      <c r="U8929" s="75">
        <v>300</v>
      </c>
      <c r="V8929">
        <v>4</v>
      </c>
      <c r="W8929">
        <v>1200</v>
      </c>
      <c r="AE8929" t="e">
        <f>VLOOKUP('[2]Medicamentos 1'!#REF!,[2]IPC!$C$4:$D$146,2,FALSE)</f>
        <v>#REF!</v>
      </c>
      <c r="AF8929" t="e">
        <f>[2]IPC!$D$146/'[2]Medicamentos 1'!#REF!</f>
        <v>#REF!</v>
      </c>
      <c r="AG8929" t="e">
        <f>'[2]Medicamentos 1'!#REF!*'[2]Medicamentos 1'!#REF!</f>
        <v>#REF!</v>
      </c>
      <c r="AH8929" s="16" t="e">
        <f>'[2]Medicamentos 1'!#REF!-'[2]Medicamentos 1'!#REF!</f>
        <v>#REF!</v>
      </c>
    </row>
    <row r="8930" spans="1:34" x14ac:dyDescent="0.25">
      <c r="A8930" t="s">
        <v>18848</v>
      </c>
      <c r="B8930" s="80">
        <v>67</v>
      </c>
      <c r="C8930" s="7" t="s">
        <v>16248</v>
      </c>
      <c r="D8930" s="7">
        <v>5476550</v>
      </c>
      <c r="E8930" s="7" t="s">
        <v>18849</v>
      </c>
      <c r="F8930" s="7" t="s">
        <v>18569</v>
      </c>
      <c r="G8930" s="7" t="s">
        <v>1364</v>
      </c>
      <c r="H8930" s="42">
        <v>42640</v>
      </c>
      <c r="I8930" s="7"/>
      <c r="J8930" s="42">
        <v>42642</v>
      </c>
      <c r="K8930" s="7"/>
      <c r="L8930" s="7" t="s">
        <v>1349</v>
      </c>
      <c r="M8930" s="7" t="s">
        <v>18850</v>
      </c>
      <c r="N8930" s="7" t="s">
        <v>18851</v>
      </c>
      <c r="O8930" s="7">
        <v>26600000000</v>
      </c>
      <c r="P8930" s="7" t="s">
        <v>18618</v>
      </c>
      <c r="Q8930" s="7">
        <v>25</v>
      </c>
      <c r="R8930" s="7">
        <v>4123670</v>
      </c>
      <c r="S8930" s="7" t="s">
        <v>1868</v>
      </c>
      <c r="T8930" s="7" t="s">
        <v>1869</v>
      </c>
      <c r="U8930" s="79">
        <v>25</v>
      </c>
      <c r="V8930" s="7">
        <v>168</v>
      </c>
      <c r="W8930" s="7">
        <v>4200</v>
      </c>
      <c r="AH8930" s="16"/>
    </row>
    <row r="8931" spans="1:34" x14ac:dyDescent="0.25">
      <c r="A8931" t="s">
        <v>18852</v>
      </c>
      <c r="B8931" s="80">
        <v>67</v>
      </c>
      <c r="C8931" s="7" t="s">
        <v>16248</v>
      </c>
      <c r="D8931" s="7">
        <v>11354674</v>
      </c>
      <c r="E8931" s="7" t="s">
        <v>18853</v>
      </c>
      <c r="F8931" s="7" t="s">
        <v>18569</v>
      </c>
      <c r="G8931" s="7" t="s">
        <v>1364</v>
      </c>
      <c r="H8931" s="42">
        <v>43747</v>
      </c>
      <c r="I8931" s="7"/>
      <c r="J8931" s="42">
        <v>43749</v>
      </c>
      <c r="K8931" s="7"/>
      <c r="L8931" s="7" t="s">
        <v>1349</v>
      </c>
      <c r="M8931" s="7" t="s">
        <v>18850</v>
      </c>
      <c r="N8931" s="7" t="s">
        <v>18851</v>
      </c>
      <c r="O8931" s="7">
        <v>26600000000</v>
      </c>
      <c r="P8931" s="7" t="s">
        <v>18618</v>
      </c>
      <c r="Q8931" s="7">
        <v>25</v>
      </c>
      <c r="R8931" s="7">
        <v>4123670</v>
      </c>
      <c r="S8931" s="7" t="s">
        <v>1868</v>
      </c>
      <c r="T8931" s="7" t="s">
        <v>1869</v>
      </c>
      <c r="U8931" s="79">
        <v>25</v>
      </c>
      <c r="V8931" s="7">
        <v>168</v>
      </c>
      <c r="W8931" s="7">
        <v>4200</v>
      </c>
      <c r="AH8931" s="16"/>
    </row>
    <row r="8932" spans="1:34" x14ac:dyDescent="0.25">
      <c r="A8932" t="s">
        <v>18854</v>
      </c>
      <c r="B8932" s="80">
        <v>67</v>
      </c>
      <c r="C8932" s="7" t="s">
        <v>16248</v>
      </c>
      <c r="D8932" s="7">
        <v>12576581</v>
      </c>
      <c r="E8932" s="7" t="s">
        <v>18855</v>
      </c>
      <c r="F8932" s="7" t="s">
        <v>18569</v>
      </c>
      <c r="G8932" s="7" t="s">
        <v>1364</v>
      </c>
      <c r="H8932" s="42">
        <v>43964</v>
      </c>
      <c r="I8932" s="7"/>
      <c r="J8932" s="42">
        <v>43966</v>
      </c>
      <c r="K8932" s="7"/>
      <c r="L8932" s="7" t="s">
        <v>1349</v>
      </c>
      <c r="M8932" s="7" t="s">
        <v>18856</v>
      </c>
      <c r="N8932" s="7" t="s">
        <v>18857</v>
      </c>
      <c r="O8932" s="7">
        <v>26600000000</v>
      </c>
      <c r="P8932" s="7" t="s">
        <v>18618</v>
      </c>
      <c r="Q8932" s="7">
        <v>300</v>
      </c>
      <c r="R8932" s="7">
        <v>4123670</v>
      </c>
      <c r="S8932" s="7" t="s">
        <v>1868</v>
      </c>
      <c r="T8932" s="7" t="s">
        <v>1869</v>
      </c>
      <c r="U8932" s="79">
        <v>300</v>
      </c>
      <c r="V8932" s="7">
        <v>168</v>
      </c>
      <c r="W8932" s="7">
        <v>50400</v>
      </c>
      <c r="AH8932" s="16"/>
    </row>
    <row r="8933" spans="1:34" x14ac:dyDescent="0.25">
      <c r="A8933" t="s">
        <v>18858</v>
      </c>
      <c r="B8933" s="80">
        <v>67</v>
      </c>
      <c r="C8933" s="7" t="s">
        <v>16248</v>
      </c>
      <c r="D8933" s="7">
        <v>13913069</v>
      </c>
      <c r="E8933" s="7" t="s">
        <v>18859</v>
      </c>
      <c r="F8933" s="7" t="s">
        <v>18569</v>
      </c>
      <c r="G8933" s="7" t="s">
        <v>1364</v>
      </c>
      <c r="H8933" s="42">
        <v>44211</v>
      </c>
      <c r="I8933" s="7"/>
      <c r="J8933" s="42">
        <v>44215</v>
      </c>
      <c r="K8933" s="7"/>
      <c r="L8933" s="7" t="s">
        <v>1349</v>
      </c>
      <c r="M8933" s="7" t="s">
        <v>18850</v>
      </c>
      <c r="N8933" s="7" t="s">
        <v>18851</v>
      </c>
      <c r="O8933" s="7">
        <v>26600000000</v>
      </c>
      <c r="P8933" s="7" t="s">
        <v>18618</v>
      </c>
      <c r="Q8933" s="7">
        <v>88</v>
      </c>
      <c r="R8933" s="7">
        <v>4123670</v>
      </c>
      <c r="S8933" s="7" t="s">
        <v>1868</v>
      </c>
      <c r="T8933" s="7" t="s">
        <v>1869</v>
      </c>
      <c r="U8933" s="79">
        <v>88</v>
      </c>
      <c r="V8933" s="7">
        <v>168</v>
      </c>
      <c r="W8933" s="7">
        <v>14784</v>
      </c>
      <c r="AH8933" s="16"/>
    </row>
    <row r="8934" spans="1:34" x14ac:dyDescent="0.25">
      <c r="A8934" t="s">
        <v>18860</v>
      </c>
      <c r="B8934" s="80">
        <v>67</v>
      </c>
      <c r="C8934" s="7" t="s">
        <v>16248</v>
      </c>
      <c r="D8934" s="7">
        <v>14969203</v>
      </c>
      <c r="E8934" s="7" t="s">
        <v>18861</v>
      </c>
      <c r="F8934" s="7" t="s">
        <v>18569</v>
      </c>
      <c r="G8934" s="7" t="s">
        <v>1364</v>
      </c>
      <c r="H8934" s="42">
        <v>44378</v>
      </c>
      <c r="I8934" s="7"/>
      <c r="J8934" s="42">
        <v>44382</v>
      </c>
      <c r="K8934" s="7"/>
      <c r="L8934" s="7" t="s">
        <v>1349</v>
      </c>
      <c r="M8934" s="7" t="s">
        <v>18850</v>
      </c>
      <c r="N8934" s="7" t="s">
        <v>18851</v>
      </c>
      <c r="O8934" s="7">
        <v>26600000000</v>
      </c>
      <c r="P8934" s="7" t="s">
        <v>18618</v>
      </c>
      <c r="Q8934" s="7">
        <v>50</v>
      </c>
      <c r="R8934" s="7">
        <v>4123670</v>
      </c>
      <c r="S8934" s="7" t="s">
        <v>1868</v>
      </c>
      <c r="T8934" s="7" t="s">
        <v>1869</v>
      </c>
      <c r="U8934" s="79">
        <v>50</v>
      </c>
      <c r="V8934" s="7">
        <v>168</v>
      </c>
      <c r="W8934" s="7">
        <v>8400</v>
      </c>
      <c r="AH8934" s="16"/>
    </row>
    <row r="8935" spans="1:34" x14ac:dyDescent="0.25">
      <c r="A8935" t="s">
        <v>18862</v>
      </c>
      <c r="B8935" s="7">
        <v>67</v>
      </c>
      <c r="C8935" s="163" t="s">
        <v>16248</v>
      </c>
      <c r="D8935" s="163">
        <v>15009807</v>
      </c>
      <c r="E8935" s="7" t="s">
        <v>18863</v>
      </c>
      <c r="F8935" s="168" t="s">
        <v>18569</v>
      </c>
      <c r="G8935" s="168" t="s">
        <v>1364</v>
      </c>
      <c r="H8935" s="169">
        <v>44386</v>
      </c>
      <c r="I8935" s="168"/>
      <c r="J8935" s="169">
        <v>44390</v>
      </c>
      <c r="K8935" s="168"/>
      <c r="L8935" s="168" t="s">
        <v>1349</v>
      </c>
      <c r="M8935" s="168" t="s">
        <v>18850</v>
      </c>
      <c r="N8935" s="168" t="s">
        <v>18864</v>
      </c>
      <c r="O8935" s="168">
        <v>26600000000</v>
      </c>
      <c r="P8935" s="168" t="s">
        <v>18618</v>
      </c>
      <c r="Q8935" s="168">
        <v>72</v>
      </c>
      <c r="R8935" s="168">
        <v>4123670</v>
      </c>
      <c r="S8935" s="168" t="s">
        <v>1868</v>
      </c>
      <c r="T8935" s="168" t="s">
        <v>1869</v>
      </c>
      <c r="U8935" s="170">
        <v>72</v>
      </c>
      <c r="V8935" s="168">
        <v>168</v>
      </c>
      <c r="W8935" s="168">
        <v>12096</v>
      </c>
      <c r="AH8935" s="16"/>
    </row>
    <row r="8936" spans="1:34" x14ac:dyDescent="0.25">
      <c r="A8936" t="s">
        <v>18865</v>
      </c>
      <c r="B8936" s="7"/>
      <c r="C8936" s="163"/>
      <c r="D8936" s="163"/>
      <c r="E8936" s="7" t="s">
        <v>18866</v>
      </c>
      <c r="F8936" s="168"/>
      <c r="G8936" s="168"/>
      <c r="H8936" s="169"/>
      <c r="I8936" s="168"/>
      <c r="J8936" s="169"/>
      <c r="K8936" s="168"/>
      <c r="L8936" s="168"/>
      <c r="M8936" s="168"/>
      <c r="N8936" s="168"/>
      <c r="O8936" s="168"/>
      <c r="P8936" s="168"/>
      <c r="Q8936" s="168"/>
      <c r="R8936" s="168"/>
      <c r="S8936" s="168"/>
      <c r="T8936" s="168"/>
      <c r="U8936" s="170"/>
      <c r="V8936" s="168"/>
      <c r="W8936" s="168"/>
      <c r="AH8936" s="16"/>
    </row>
    <row r="8937" spans="1:34" x14ac:dyDescent="0.25">
      <c r="A8937" t="s">
        <v>18867</v>
      </c>
      <c r="B8937" s="80">
        <v>67</v>
      </c>
      <c r="C8937" s="7" t="s">
        <v>16248</v>
      </c>
      <c r="D8937" s="7">
        <v>15314839</v>
      </c>
      <c r="E8937" s="7" t="s">
        <v>18868</v>
      </c>
      <c r="F8937" s="7" t="s">
        <v>18569</v>
      </c>
      <c r="G8937" s="7" t="s">
        <v>1364</v>
      </c>
      <c r="H8937" s="42">
        <v>44440</v>
      </c>
      <c r="I8937" s="7"/>
      <c r="J8937" s="42">
        <v>44442</v>
      </c>
      <c r="K8937" s="7"/>
      <c r="L8937" s="7" t="s">
        <v>1349</v>
      </c>
      <c r="M8937" s="7" t="s">
        <v>18850</v>
      </c>
      <c r="N8937" s="7" t="s">
        <v>18864</v>
      </c>
      <c r="O8937" s="7">
        <v>26600000000</v>
      </c>
      <c r="P8937" s="7" t="s">
        <v>18618</v>
      </c>
      <c r="Q8937" s="7">
        <v>462</v>
      </c>
      <c r="R8937" s="7">
        <v>4123670</v>
      </c>
      <c r="S8937" s="7" t="s">
        <v>1868</v>
      </c>
      <c r="T8937" s="7" t="s">
        <v>1869</v>
      </c>
      <c r="U8937" s="79">
        <v>462</v>
      </c>
      <c r="V8937" s="7">
        <v>168</v>
      </c>
      <c r="W8937" s="7">
        <v>77616</v>
      </c>
      <c r="AH8937" s="16"/>
    </row>
    <row r="8938" spans="1:34" x14ac:dyDescent="0.25">
      <c r="A8938" t="s">
        <v>18869</v>
      </c>
      <c r="B8938" s="80">
        <v>67</v>
      </c>
      <c r="C8938" s="7" t="s">
        <v>16248</v>
      </c>
      <c r="D8938" s="7">
        <v>16474007</v>
      </c>
      <c r="E8938" s="7" t="s">
        <v>18870</v>
      </c>
      <c r="F8938" s="7" t="s">
        <v>18569</v>
      </c>
      <c r="G8938" s="7" t="s">
        <v>1364</v>
      </c>
      <c r="H8938" s="42">
        <v>44603</v>
      </c>
      <c r="I8938" s="7"/>
      <c r="J8938" s="42">
        <v>44607</v>
      </c>
      <c r="K8938" s="7"/>
      <c r="L8938" s="7" t="s">
        <v>1349</v>
      </c>
      <c r="M8938" s="7" t="s">
        <v>18850</v>
      </c>
      <c r="N8938" s="7" t="s">
        <v>18864</v>
      </c>
      <c r="O8938" s="7">
        <v>26600000000</v>
      </c>
      <c r="P8938" s="7" t="s">
        <v>18618</v>
      </c>
      <c r="Q8938" s="7">
        <v>40</v>
      </c>
      <c r="R8938" s="7">
        <v>4123670</v>
      </c>
      <c r="S8938" s="7" t="s">
        <v>1868</v>
      </c>
      <c r="T8938" s="7" t="s">
        <v>1869</v>
      </c>
      <c r="U8938" s="79">
        <v>40</v>
      </c>
      <c r="V8938" s="7">
        <v>168</v>
      </c>
      <c r="W8938" s="7">
        <v>6720</v>
      </c>
      <c r="AH8938" s="16"/>
    </row>
    <row r="8939" spans="1:34" x14ac:dyDescent="0.25">
      <c r="A8939" t="s">
        <v>18871</v>
      </c>
      <c r="B8939" s="80">
        <v>67</v>
      </c>
      <c r="C8939" s="7" t="s">
        <v>16248</v>
      </c>
      <c r="D8939" s="7">
        <v>17039053</v>
      </c>
      <c r="E8939" s="7" t="s">
        <v>18872</v>
      </c>
      <c r="F8939" s="7" t="s">
        <v>18569</v>
      </c>
      <c r="G8939" s="7" t="s">
        <v>1364</v>
      </c>
      <c r="H8939" s="42">
        <v>44680</v>
      </c>
      <c r="I8939" s="7"/>
      <c r="J8939" s="42">
        <v>44684</v>
      </c>
      <c r="K8939" s="7"/>
      <c r="L8939" s="7" t="s">
        <v>1349</v>
      </c>
      <c r="M8939" s="7" t="s">
        <v>18850</v>
      </c>
      <c r="N8939" s="7" t="s">
        <v>18864</v>
      </c>
      <c r="O8939" s="7">
        <v>26600000000</v>
      </c>
      <c r="P8939" s="7" t="s">
        <v>18618</v>
      </c>
      <c r="Q8939" s="7">
        <v>40</v>
      </c>
      <c r="R8939" s="7">
        <v>4123670</v>
      </c>
      <c r="S8939" s="7" t="s">
        <v>1868</v>
      </c>
      <c r="T8939" s="7" t="s">
        <v>1869</v>
      </c>
      <c r="U8939" s="79">
        <v>40</v>
      </c>
      <c r="V8939" s="7">
        <v>168</v>
      </c>
      <c r="W8939" s="7">
        <v>6720</v>
      </c>
      <c r="AH8939" s="16"/>
    </row>
    <row r="8940" spans="1:34" x14ac:dyDescent="0.25">
      <c r="A8940" t="s">
        <v>18873</v>
      </c>
      <c r="B8940" s="80">
        <v>67</v>
      </c>
      <c r="C8940" s="7" t="s">
        <v>16248</v>
      </c>
      <c r="D8940" s="7">
        <v>17411440</v>
      </c>
      <c r="E8940" s="7" t="s">
        <v>18874</v>
      </c>
      <c r="F8940" s="7" t="s">
        <v>18569</v>
      </c>
      <c r="G8940" s="7" t="s">
        <v>1364</v>
      </c>
      <c r="H8940" s="42">
        <v>44718</v>
      </c>
      <c r="I8940" s="7"/>
      <c r="J8940" s="42">
        <v>44720</v>
      </c>
      <c r="K8940" s="7"/>
      <c r="L8940" s="7" t="s">
        <v>1349</v>
      </c>
      <c r="M8940" s="7" t="s">
        <v>18850</v>
      </c>
      <c r="N8940" s="7" t="s">
        <v>18864</v>
      </c>
      <c r="O8940" s="7">
        <v>26600000000</v>
      </c>
      <c r="P8940" s="7" t="s">
        <v>18618</v>
      </c>
      <c r="Q8940" s="7">
        <v>20</v>
      </c>
      <c r="R8940" s="7">
        <v>4123670</v>
      </c>
      <c r="S8940" s="7" t="s">
        <v>1868</v>
      </c>
      <c r="T8940" s="7" t="s">
        <v>1869</v>
      </c>
      <c r="U8940" s="79">
        <v>20</v>
      </c>
      <c r="V8940" s="7">
        <v>168</v>
      </c>
      <c r="W8940" s="7">
        <v>3360</v>
      </c>
      <c r="AH8940" s="16"/>
    </row>
    <row r="8941" spans="1:34" x14ac:dyDescent="0.25">
      <c r="A8941" t="s">
        <v>18875</v>
      </c>
      <c r="B8941" s="80">
        <v>67</v>
      </c>
      <c r="C8941" s="7" t="s">
        <v>16248</v>
      </c>
      <c r="D8941" s="7">
        <v>17420369</v>
      </c>
      <c r="E8941" s="7" t="s">
        <v>18876</v>
      </c>
      <c r="F8941" s="7" t="s">
        <v>18569</v>
      </c>
      <c r="G8941" s="7" t="s">
        <v>1364</v>
      </c>
      <c r="H8941" s="42">
        <v>44718</v>
      </c>
      <c r="I8941" s="7"/>
      <c r="J8941" s="42">
        <v>44720</v>
      </c>
      <c r="K8941" s="7"/>
      <c r="L8941" s="7" t="s">
        <v>1349</v>
      </c>
      <c r="M8941" s="7" t="s">
        <v>18850</v>
      </c>
      <c r="N8941" s="7" t="s">
        <v>18864</v>
      </c>
      <c r="O8941" s="7">
        <v>26600000000</v>
      </c>
      <c r="P8941" s="7" t="s">
        <v>18618</v>
      </c>
      <c r="Q8941" s="7">
        <v>20</v>
      </c>
      <c r="R8941" s="7">
        <v>70905940</v>
      </c>
      <c r="S8941" s="7" t="s">
        <v>3625</v>
      </c>
      <c r="T8941" s="7" t="s">
        <v>18877</v>
      </c>
      <c r="U8941" s="79">
        <v>20</v>
      </c>
      <c r="V8941" s="7">
        <v>521</v>
      </c>
      <c r="W8941" s="7">
        <v>10420</v>
      </c>
      <c r="AH8941" s="16"/>
    </row>
    <row r="8942" spans="1:34" x14ac:dyDescent="0.25">
      <c r="A8942" t="s">
        <v>18878</v>
      </c>
      <c r="B8942" s="80">
        <v>67</v>
      </c>
      <c r="C8942" s="7" t="s">
        <v>16248</v>
      </c>
      <c r="D8942" s="7">
        <v>18111564</v>
      </c>
      <c r="E8942" s="7" t="s">
        <v>18879</v>
      </c>
      <c r="F8942" s="7" t="s">
        <v>18569</v>
      </c>
      <c r="G8942" s="7" t="s">
        <v>1364</v>
      </c>
      <c r="H8942" s="42">
        <v>44816</v>
      </c>
      <c r="I8942" s="7"/>
      <c r="J8942" s="42">
        <v>44818</v>
      </c>
      <c r="K8942" s="7"/>
      <c r="L8942" s="7" t="s">
        <v>1349</v>
      </c>
      <c r="M8942" s="7" t="s">
        <v>18850</v>
      </c>
      <c r="N8942" s="7" t="s">
        <v>18864</v>
      </c>
      <c r="O8942" s="7">
        <v>26600000000</v>
      </c>
      <c r="P8942" s="7" t="s">
        <v>18618</v>
      </c>
      <c r="Q8942" s="7">
        <v>20</v>
      </c>
      <c r="R8942" s="7">
        <v>26689596</v>
      </c>
      <c r="S8942" s="7" t="s">
        <v>2698</v>
      </c>
      <c r="T8942" s="7" t="s">
        <v>18880</v>
      </c>
      <c r="U8942" s="79">
        <v>20</v>
      </c>
      <c r="V8942" s="7">
        <v>589</v>
      </c>
      <c r="W8942" s="7">
        <v>11780</v>
      </c>
      <c r="AH8942" s="16"/>
    </row>
    <row r="8943" spans="1:34" x14ac:dyDescent="0.25">
      <c r="A8943" t="s">
        <v>18881</v>
      </c>
      <c r="B8943" s="80">
        <v>67</v>
      </c>
      <c r="C8943" s="7" t="s">
        <v>16248</v>
      </c>
      <c r="D8943" s="7">
        <v>18111564</v>
      </c>
      <c r="E8943" s="7" t="s">
        <v>18879</v>
      </c>
      <c r="F8943" s="7" t="s">
        <v>18569</v>
      </c>
      <c r="G8943" s="7" t="s">
        <v>1364</v>
      </c>
      <c r="H8943" s="42">
        <v>44816</v>
      </c>
      <c r="I8943" s="7"/>
      <c r="J8943" s="42">
        <v>44818</v>
      </c>
      <c r="K8943" s="7"/>
      <c r="L8943" s="7" t="s">
        <v>1349</v>
      </c>
      <c r="M8943" s="7" t="s">
        <v>18882</v>
      </c>
      <c r="N8943" s="7" t="s">
        <v>18883</v>
      </c>
      <c r="O8943" s="7">
        <v>0</v>
      </c>
      <c r="P8943" s="7" t="s">
        <v>133</v>
      </c>
      <c r="Q8943" s="7">
        <v>120</v>
      </c>
      <c r="R8943" s="7">
        <v>4123670</v>
      </c>
      <c r="S8943" s="7" t="s">
        <v>1868</v>
      </c>
      <c r="T8943" s="7" t="s">
        <v>1177</v>
      </c>
      <c r="U8943" s="79">
        <v>120</v>
      </c>
      <c r="V8943" s="7">
        <v>200</v>
      </c>
      <c r="W8943" s="7">
        <v>24000</v>
      </c>
      <c r="AH8943" s="16"/>
    </row>
    <row r="8944" spans="1:34" x14ac:dyDescent="0.25">
      <c r="A8944" t="s">
        <v>18884</v>
      </c>
      <c r="B8944" s="80">
        <v>67</v>
      </c>
      <c r="C8944" s="7" t="s">
        <v>16248</v>
      </c>
      <c r="D8944" s="7">
        <v>18111564</v>
      </c>
      <c r="E8944" s="7" t="s">
        <v>18879</v>
      </c>
      <c r="F8944" s="7" t="s">
        <v>18569</v>
      </c>
      <c r="G8944" s="7" t="s">
        <v>1364</v>
      </c>
      <c r="H8944" s="42">
        <v>44816</v>
      </c>
      <c r="I8944" s="7"/>
      <c r="J8944" s="42">
        <v>44818</v>
      </c>
      <c r="K8944" s="7"/>
      <c r="L8944" s="7" t="s">
        <v>1349</v>
      </c>
      <c r="M8944" s="7" t="s">
        <v>18885</v>
      </c>
      <c r="N8944" s="7" t="s">
        <v>18883</v>
      </c>
      <c r="O8944" s="7">
        <v>0</v>
      </c>
      <c r="P8944" s="7" t="s">
        <v>18886</v>
      </c>
      <c r="Q8944" s="7">
        <v>10</v>
      </c>
      <c r="R8944" s="7">
        <v>4123670</v>
      </c>
      <c r="S8944" s="7" t="s">
        <v>1868</v>
      </c>
      <c r="T8944" s="7" t="s">
        <v>1177</v>
      </c>
      <c r="U8944" s="79">
        <v>10</v>
      </c>
      <c r="V8944" s="7">
        <v>200</v>
      </c>
      <c r="W8944" s="7">
        <v>2000</v>
      </c>
      <c r="AH8944" s="16"/>
    </row>
    <row r="8945" spans="1:34" x14ac:dyDescent="0.25">
      <c r="A8945" t="s">
        <v>18887</v>
      </c>
      <c r="B8945" s="7">
        <v>80</v>
      </c>
      <c r="C8945" s="7" t="s">
        <v>1132</v>
      </c>
      <c r="D8945" s="7">
        <v>19641168</v>
      </c>
      <c r="E8945" s="7" t="s">
        <v>18888</v>
      </c>
      <c r="F8945" s="7" t="s">
        <v>18569</v>
      </c>
      <c r="G8945" s="7" t="s">
        <v>1364</v>
      </c>
      <c r="H8945" s="42">
        <v>45006</v>
      </c>
      <c r="I8945" s="7"/>
      <c r="J8945" s="42">
        <v>45008</v>
      </c>
      <c r="K8945" s="7"/>
      <c r="L8945" s="7" t="s">
        <v>1349</v>
      </c>
      <c r="M8945" s="7" t="s">
        <v>18889</v>
      </c>
      <c r="N8945" s="7" t="s">
        <v>10954</v>
      </c>
      <c r="O8945" s="7">
        <v>26600000000</v>
      </c>
      <c r="P8945" s="7" t="s">
        <v>9672</v>
      </c>
      <c r="Q8945" s="7">
        <v>85057045</v>
      </c>
      <c r="R8945" s="7">
        <v>5800</v>
      </c>
      <c r="S8945" s="7" t="s">
        <v>16619</v>
      </c>
      <c r="T8945" s="7" t="s">
        <v>18890</v>
      </c>
      <c r="U8945" s="7">
        <v>5800</v>
      </c>
      <c r="V8945" s="7">
        <v>5</v>
      </c>
      <c r="W8945" s="7">
        <v>29000</v>
      </c>
      <c r="AH8945" s="16"/>
    </row>
    <row r="8946" spans="1:34" x14ac:dyDescent="0.25">
      <c r="A8946" t="s">
        <v>18891</v>
      </c>
      <c r="B8946" s="7">
        <v>80</v>
      </c>
      <c r="C8946" s="7" t="s">
        <v>1132</v>
      </c>
      <c r="D8946" s="7">
        <v>19878907</v>
      </c>
      <c r="E8946" s="7" t="s">
        <v>18892</v>
      </c>
      <c r="F8946" s="7" t="s">
        <v>18569</v>
      </c>
      <c r="G8946" s="7" t="s">
        <v>1364</v>
      </c>
      <c r="H8946" s="42">
        <v>45037</v>
      </c>
      <c r="I8946" s="7"/>
      <c r="J8946" s="42">
        <v>45041</v>
      </c>
      <c r="K8946" s="7"/>
      <c r="L8946" s="7" t="s">
        <v>1349</v>
      </c>
      <c r="M8946" s="7" t="s">
        <v>18889</v>
      </c>
      <c r="N8946" s="7" t="s">
        <v>10954</v>
      </c>
      <c r="O8946" s="7">
        <v>26600000000</v>
      </c>
      <c r="P8946" s="7" t="s">
        <v>9672</v>
      </c>
      <c r="Q8946" s="7">
        <v>85057045</v>
      </c>
      <c r="R8946" s="7">
        <v>3300</v>
      </c>
      <c r="S8946" s="7" t="s">
        <v>16619</v>
      </c>
      <c r="T8946" s="7" t="s">
        <v>18890</v>
      </c>
      <c r="U8946" s="7">
        <v>3300</v>
      </c>
      <c r="V8946" s="7">
        <v>5.5</v>
      </c>
      <c r="W8946" s="7">
        <v>18150</v>
      </c>
      <c r="AH8946" s="16"/>
    </row>
    <row r="8947" spans="1:34" x14ac:dyDescent="0.25">
      <c r="B8947" s="7">
        <v>66</v>
      </c>
      <c r="C8947" s="7" t="s">
        <v>1320</v>
      </c>
      <c r="D8947" s="7">
        <v>16268008</v>
      </c>
      <c r="E8947" s="7" t="s">
        <v>15121</v>
      </c>
      <c r="F8947" s="7" t="s">
        <v>18569</v>
      </c>
      <c r="G8947" s="7" t="s">
        <v>1364</v>
      </c>
      <c r="H8947" s="42">
        <v>44581</v>
      </c>
      <c r="I8947" s="7"/>
      <c r="J8947" s="42">
        <v>44585</v>
      </c>
      <c r="K8947" s="7"/>
      <c r="L8947" s="7" t="s">
        <v>1349</v>
      </c>
      <c r="M8947" s="7" t="s">
        <v>15300</v>
      </c>
      <c r="N8947" s="7" t="s">
        <v>15301</v>
      </c>
      <c r="O8947" s="7">
        <v>26600000000</v>
      </c>
      <c r="P8947" s="7" t="s">
        <v>18658</v>
      </c>
      <c r="Q8947">
        <f t="shared" ref="Q8947:Q9010" si="153">U8947</f>
        <v>130</v>
      </c>
      <c r="R8947" s="7">
        <v>4556984</v>
      </c>
      <c r="S8947" s="7" t="s">
        <v>11614</v>
      </c>
      <c r="T8947" s="7" t="s">
        <v>11796</v>
      </c>
      <c r="U8947" s="7">
        <v>130</v>
      </c>
      <c r="V8947" s="7">
        <v>9.24</v>
      </c>
      <c r="W8947" s="7">
        <v>1201.2</v>
      </c>
      <c r="AH8947" s="16"/>
    </row>
    <row r="8948" spans="1:34" x14ac:dyDescent="0.25">
      <c r="B8948" s="7">
        <v>66</v>
      </c>
      <c r="C8948" s="7" t="s">
        <v>1320</v>
      </c>
      <c r="D8948" s="7">
        <v>16268008</v>
      </c>
      <c r="E8948" s="7" t="s">
        <v>15121</v>
      </c>
      <c r="F8948" s="7" t="s">
        <v>18569</v>
      </c>
      <c r="G8948" s="7" t="s">
        <v>1364</v>
      </c>
      <c r="H8948" s="42">
        <v>44581</v>
      </c>
      <c r="I8948" s="7"/>
      <c r="J8948" s="42">
        <v>44585</v>
      </c>
      <c r="K8948" s="7"/>
      <c r="L8948" s="7" t="s">
        <v>1349</v>
      </c>
      <c r="M8948" s="7" t="s">
        <v>15300</v>
      </c>
      <c r="N8948" s="7" t="s">
        <v>15301</v>
      </c>
      <c r="O8948" s="7">
        <v>26600000000</v>
      </c>
      <c r="P8948" s="7" t="s">
        <v>18658</v>
      </c>
      <c r="Q8948">
        <f t="shared" si="153"/>
        <v>130</v>
      </c>
      <c r="R8948" s="7">
        <v>8163294</v>
      </c>
      <c r="S8948" s="7" t="s">
        <v>1382</v>
      </c>
      <c r="T8948" s="7" t="s">
        <v>394</v>
      </c>
      <c r="U8948" s="7">
        <v>130</v>
      </c>
      <c r="V8948" s="7">
        <v>9.4499999999999993</v>
      </c>
      <c r="W8948" s="7">
        <v>1228.5</v>
      </c>
      <c r="AH8948" s="16"/>
    </row>
    <row r="8949" spans="1:34" x14ac:dyDescent="0.25">
      <c r="B8949" s="7">
        <v>66</v>
      </c>
      <c r="C8949" s="7" t="s">
        <v>18688</v>
      </c>
      <c r="D8949" s="7">
        <v>16702948</v>
      </c>
      <c r="E8949" s="7" t="s">
        <v>18893</v>
      </c>
      <c r="F8949" s="7" t="s">
        <v>18569</v>
      </c>
      <c r="G8949" s="7" t="s">
        <v>1364</v>
      </c>
      <c r="H8949" s="42">
        <v>44630</v>
      </c>
      <c r="I8949" s="7"/>
      <c r="J8949" s="42">
        <v>44635</v>
      </c>
      <c r="K8949" s="7"/>
      <c r="L8949" s="7" t="s">
        <v>1349</v>
      </c>
      <c r="M8949" s="7" t="s">
        <v>15300</v>
      </c>
      <c r="N8949" s="7" t="s">
        <v>15301</v>
      </c>
      <c r="O8949" s="7">
        <v>26600000000</v>
      </c>
      <c r="P8949" s="7" t="s">
        <v>11755</v>
      </c>
      <c r="Q8949">
        <f t="shared" si="153"/>
        <v>300</v>
      </c>
      <c r="R8949" s="7">
        <v>4556984</v>
      </c>
      <c r="S8949" s="7" t="s">
        <v>11614</v>
      </c>
      <c r="T8949" s="7" t="s">
        <v>11615</v>
      </c>
      <c r="U8949" s="7">
        <v>300</v>
      </c>
      <c r="V8949" s="7">
        <v>9.24</v>
      </c>
      <c r="W8949" s="7">
        <v>2772</v>
      </c>
      <c r="AH8949" s="16"/>
    </row>
    <row r="8950" spans="1:34" x14ac:dyDescent="0.25">
      <c r="B8950" s="7">
        <v>66</v>
      </c>
      <c r="C8950" s="7" t="s">
        <v>18688</v>
      </c>
      <c r="D8950" s="7">
        <v>16702948</v>
      </c>
      <c r="E8950" s="7" t="s">
        <v>18893</v>
      </c>
      <c r="F8950" s="7" t="s">
        <v>18569</v>
      </c>
      <c r="G8950" s="7" t="s">
        <v>1364</v>
      </c>
      <c r="H8950" s="42">
        <v>44630</v>
      </c>
      <c r="I8950" s="7"/>
      <c r="J8950" s="42">
        <v>44635</v>
      </c>
      <c r="K8950" s="7"/>
      <c r="L8950" s="7" t="s">
        <v>1349</v>
      </c>
      <c r="M8950" s="7" t="s">
        <v>15300</v>
      </c>
      <c r="N8950" s="7" t="s">
        <v>15301</v>
      </c>
      <c r="O8950" s="7">
        <v>26600000000</v>
      </c>
      <c r="P8950" s="7" t="s">
        <v>11755</v>
      </c>
      <c r="Q8950">
        <f t="shared" si="153"/>
        <v>300</v>
      </c>
      <c r="R8950" s="7">
        <v>8163294</v>
      </c>
      <c r="S8950" s="7" t="s">
        <v>1382</v>
      </c>
      <c r="T8950" s="7" t="s">
        <v>394</v>
      </c>
      <c r="U8950" s="7">
        <v>300</v>
      </c>
      <c r="V8950" s="7">
        <v>9.4499999999999993</v>
      </c>
      <c r="W8950" s="7">
        <v>2835</v>
      </c>
      <c r="AH8950" s="16"/>
    </row>
    <row r="8951" spans="1:34" x14ac:dyDescent="0.25">
      <c r="B8951" s="7">
        <v>66</v>
      </c>
      <c r="C8951" s="7" t="s">
        <v>18688</v>
      </c>
      <c r="D8951" s="7">
        <v>16702948</v>
      </c>
      <c r="E8951" s="7" t="s">
        <v>18893</v>
      </c>
      <c r="F8951" s="7" t="s">
        <v>18569</v>
      </c>
      <c r="G8951" s="7" t="s">
        <v>1364</v>
      </c>
      <c r="H8951" s="42">
        <v>44630</v>
      </c>
      <c r="I8951" s="7"/>
      <c r="J8951" s="42">
        <v>44635</v>
      </c>
      <c r="K8951" s="7"/>
      <c r="L8951" s="7" t="s">
        <v>1349</v>
      </c>
      <c r="M8951" s="7" t="s">
        <v>15300</v>
      </c>
      <c r="N8951" s="7" t="s">
        <v>15301</v>
      </c>
      <c r="O8951" s="7">
        <v>26600000000</v>
      </c>
      <c r="P8951" s="7" t="s">
        <v>11755</v>
      </c>
      <c r="Q8951">
        <f t="shared" si="153"/>
        <v>300</v>
      </c>
      <c r="R8951" s="7">
        <v>45334544</v>
      </c>
      <c r="S8951" s="7" t="s">
        <v>2480</v>
      </c>
      <c r="T8951" s="7" t="s">
        <v>15141</v>
      </c>
      <c r="U8951" s="7">
        <v>300</v>
      </c>
      <c r="V8951" s="7">
        <v>11.88</v>
      </c>
      <c r="W8951" s="7">
        <v>3564</v>
      </c>
      <c r="AH8951" s="16"/>
    </row>
    <row r="8952" spans="1:34" x14ac:dyDescent="0.25">
      <c r="B8952" s="7">
        <v>66</v>
      </c>
      <c r="C8952" s="7" t="s">
        <v>18688</v>
      </c>
      <c r="D8952" s="7">
        <v>16871774</v>
      </c>
      <c r="E8952" s="7" t="s">
        <v>15189</v>
      </c>
      <c r="F8952" s="7" t="s">
        <v>18569</v>
      </c>
      <c r="G8952" s="7" t="s">
        <v>1364</v>
      </c>
      <c r="H8952" s="42">
        <v>44656</v>
      </c>
      <c r="I8952" s="7"/>
      <c r="J8952" s="42">
        <v>44658</v>
      </c>
      <c r="K8952" s="7"/>
      <c r="L8952" s="7" t="s">
        <v>1349</v>
      </c>
      <c r="M8952" s="7" t="s">
        <v>15300</v>
      </c>
      <c r="N8952" s="7" t="s">
        <v>15301</v>
      </c>
      <c r="O8952" s="7">
        <v>26600000000</v>
      </c>
      <c r="P8952" s="7" t="s">
        <v>11755</v>
      </c>
      <c r="Q8952">
        <f t="shared" si="153"/>
        <v>10</v>
      </c>
      <c r="R8952" s="7">
        <v>8163294</v>
      </c>
      <c r="S8952" s="7" t="s">
        <v>1382</v>
      </c>
      <c r="T8952" s="7" t="s">
        <v>394</v>
      </c>
      <c r="U8952" s="7">
        <v>10</v>
      </c>
      <c r="V8952" s="7">
        <v>11.2</v>
      </c>
      <c r="W8952" s="7">
        <v>112</v>
      </c>
      <c r="AH8952" s="16"/>
    </row>
    <row r="8953" spans="1:34" x14ac:dyDescent="0.25">
      <c r="B8953" s="7">
        <v>66</v>
      </c>
      <c r="C8953" s="7" t="s">
        <v>18688</v>
      </c>
      <c r="D8953" s="7">
        <v>16871774</v>
      </c>
      <c r="E8953" s="7" t="s">
        <v>15189</v>
      </c>
      <c r="F8953" s="7" t="s">
        <v>18569</v>
      </c>
      <c r="G8953" s="7" t="s">
        <v>1364</v>
      </c>
      <c r="H8953" s="42">
        <v>44656</v>
      </c>
      <c r="I8953" s="7"/>
      <c r="J8953" s="42">
        <v>44658</v>
      </c>
      <c r="K8953" s="7"/>
      <c r="L8953" s="7" t="s">
        <v>1349</v>
      </c>
      <c r="M8953" s="7" t="s">
        <v>15300</v>
      </c>
      <c r="N8953" s="7" t="s">
        <v>15301</v>
      </c>
      <c r="O8953" s="7">
        <v>26600000000</v>
      </c>
      <c r="P8953" s="7" t="s">
        <v>11755</v>
      </c>
      <c r="Q8953">
        <f t="shared" si="153"/>
        <v>10</v>
      </c>
      <c r="R8953" s="7">
        <v>4556984</v>
      </c>
      <c r="S8953" s="7" t="s">
        <v>11614</v>
      </c>
      <c r="T8953" s="7" t="s">
        <v>11615</v>
      </c>
      <c r="U8953" s="7">
        <v>10</v>
      </c>
      <c r="V8953" s="7">
        <v>15</v>
      </c>
      <c r="W8953" s="7">
        <v>150</v>
      </c>
      <c r="AH8953" s="16"/>
    </row>
    <row r="8954" spans="1:34" x14ac:dyDescent="0.25">
      <c r="B8954" s="7">
        <v>66</v>
      </c>
      <c r="C8954" s="7" t="s">
        <v>18688</v>
      </c>
      <c r="D8954" s="7">
        <v>16871774</v>
      </c>
      <c r="E8954" s="7" t="s">
        <v>15189</v>
      </c>
      <c r="F8954" s="7" t="s">
        <v>18569</v>
      </c>
      <c r="G8954" s="7" t="s">
        <v>1364</v>
      </c>
      <c r="H8954" s="42">
        <v>44656</v>
      </c>
      <c r="I8954" s="7"/>
      <c r="J8954" s="42">
        <v>44658</v>
      </c>
      <c r="K8954" s="7"/>
      <c r="L8954" s="7" t="s">
        <v>1349</v>
      </c>
      <c r="M8954" s="7" t="s">
        <v>15300</v>
      </c>
      <c r="N8954" s="7" t="s">
        <v>15301</v>
      </c>
      <c r="O8954" s="7">
        <v>26600000000</v>
      </c>
      <c r="P8954" s="7" t="s">
        <v>11755</v>
      </c>
      <c r="Q8954">
        <f t="shared" si="153"/>
        <v>10</v>
      </c>
      <c r="R8954" s="7">
        <v>45334544</v>
      </c>
      <c r="S8954" s="7" t="s">
        <v>2480</v>
      </c>
      <c r="T8954" s="7" t="s">
        <v>15141</v>
      </c>
      <c r="U8954" s="7">
        <v>10</v>
      </c>
      <c r="V8954" s="7">
        <v>20</v>
      </c>
      <c r="W8954" s="7">
        <v>200</v>
      </c>
      <c r="AH8954" s="16"/>
    </row>
    <row r="8955" spans="1:34" x14ac:dyDescent="0.25">
      <c r="B8955" s="7">
        <v>66</v>
      </c>
      <c r="C8955" s="7" t="s">
        <v>1320</v>
      </c>
      <c r="D8955" s="7">
        <v>17447747</v>
      </c>
      <c r="E8955" s="7" t="s">
        <v>15216</v>
      </c>
      <c r="F8955" s="7" t="s">
        <v>18569</v>
      </c>
      <c r="G8955" s="7" t="s">
        <v>1364</v>
      </c>
      <c r="H8955" s="42">
        <v>44721</v>
      </c>
      <c r="I8955" s="7"/>
      <c r="J8955" s="42">
        <v>44725</v>
      </c>
      <c r="K8955" s="7"/>
      <c r="L8955" s="7" t="s">
        <v>1349</v>
      </c>
      <c r="M8955" s="7" t="s">
        <v>15300</v>
      </c>
      <c r="N8955" s="7" t="s">
        <v>15301</v>
      </c>
      <c r="O8955" s="7">
        <v>26600000000</v>
      </c>
      <c r="P8955" s="7" t="s">
        <v>18658</v>
      </c>
      <c r="Q8955">
        <f t="shared" si="153"/>
        <v>14</v>
      </c>
      <c r="R8955" s="7">
        <v>4556984</v>
      </c>
      <c r="S8955" s="7" t="s">
        <v>11614</v>
      </c>
      <c r="T8955" s="7" t="s">
        <v>11615</v>
      </c>
      <c r="U8955" s="7">
        <v>14</v>
      </c>
      <c r="V8955" s="7">
        <v>11</v>
      </c>
      <c r="W8955" s="7">
        <v>154</v>
      </c>
      <c r="AH8955" s="16"/>
    </row>
    <row r="8956" spans="1:34" x14ac:dyDescent="0.25">
      <c r="B8956" s="7">
        <v>66</v>
      </c>
      <c r="C8956" s="7" t="s">
        <v>1320</v>
      </c>
      <c r="D8956" s="7">
        <v>17447747</v>
      </c>
      <c r="E8956" s="7" t="s">
        <v>15216</v>
      </c>
      <c r="F8956" s="7" t="s">
        <v>18569</v>
      </c>
      <c r="G8956" s="7" t="s">
        <v>1364</v>
      </c>
      <c r="H8956" s="42">
        <v>44721</v>
      </c>
      <c r="I8956" s="7"/>
      <c r="J8956" s="42">
        <v>44725</v>
      </c>
      <c r="K8956" s="7"/>
      <c r="L8956" s="7" t="s">
        <v>1349</v>
      </c>
      <c r="M8956" s="7" t="s">
        <v>15300</v>
      </c>
      <c r="N8956" s="7" t="s">
        <v>15301</v>
      </c>
      <c r="O8956" s="7">
        <v>26600000000</v>
      </c>
      <c r="P8956" s="7" t="s">
        <v>18658</v>
      </c>
      <c r="Q8956">
        <f t="shared" si="153"/>
        <v>14</v>
      </c>
      <c r="R8956" s="7">
        <v>8163294</v>
      </c>
      <c r="S8956" s="7" t="s">
        <v>1382</v>
      </c>
      <c r="T8956" s="7" t="s">
        <v>394</v>
      </c>
      <c r="U8956" s="7">
        <v>14</v>
      </c>
      <c r="V8956" s="7">
        <v>11.2</v>
      </c>
      <c r="W8956" s="7">
        <v>156.80000000000001</v>
      </c>
      <c r="AH8956" s="16"/>
    </row>
    <row r="8957" spans="1:34" x14ac:dyDescent="0.25">
      <c r="B8957" s="7">
        <v>66</v>
      </c>
      <c r="C8957" s="7" t="s">
        <v>1320</v>
      </c>
      <c r="D8957" s="7">
        <v>17447747</v>
      </c>
      <c r="E8957" s="7" t="s">
        <v>15216</v>
      </c>
      <c r="F8957" s="7" t="s">
        <v>18569</v>
      </c>
      <c r="G8957" s="7" t="s">
        <v>1364</v>
      </c>
      <c r="H8957" s="42">
        <v>44721</v>
      </c>
      <c r="I8957" s="7"/>
      <c r="J8957" s="42">
        <v>44725</v>
      </c>
      <c r="K8957" s="7"/>
      <c r="L8957" s="7" t="s">
        <v>1349</v>
      </c>
      <c r="M8957" s="7" t="s">
        <v>15300</v>
      </c>
      <c r="N8957" s="7" t="s">
        <v>15301</v>
      </c>
      <c r="O8957" s="7">
        <v>26600000000</v>
      </c>
      <c r="P8957" s="7" t="s">
        <v>18658</v>
      </c>
      <c r="Q8957">
        <f t="shared" si="153"/>
        <v>14</v>
      </c>
      <c r="R8957" s="7">
        <v>41769899</v>
      </c>
      <c r="S8957" s="7" t="s">
        <v>1857</v>
      </c>
      <c r="T8957" s="7" t="s">
        <v>18894</v>
      </c>
      <c r="U8957" s="7">
        <v>14</v>
      </c>
      <c r="V8957" s="7">
        <v>32</v>
      </c>
      <c r="W8957" s="7">
        <v>448</v>
      </c>
      <c r="AH8957" s="16"/>
    </row>
    <row r="8958" spans="1:34" x14ac:dyDescent="0.25">
      <c r="B8958" s="7">
        <v>66</v>
      </c>
      <c r="C8958" s="7" t="s">
        <v>18688</v>
      </c>
      <c r="D8958" s="7">
        <v>17732530</v>
      </c>
      <c r="E8958" s="7" t="s">
        <v>15245</v>
      </c>
      <c r="F8958" s="7" t="s">
        <v>18569</v>
      </c>
      <c r="G8958" s="7" t="s">
        <v>1364</v>
      </c>
      <c r="H8958" s="42">
        <v>44764</v>
      </c>
      <c r="I8958" s="7"/>
      <c r="J8958" s="42">
        <v>44768</v>
      </c>
      <c r="K8958" s="7"/>
      <c r="L8958" s="7" t="s">
        <v>1349</v>
      </c>
      <c r="M8958" s="7" t="s">
        <v>15300</v>
      </c>
      <c r="N8958" s="7" t="s">
        <v>15301</v>
      </c>
      <c r="O8958" s="7">
        <v>26600000000</v>
      </c>
      <c r="P8958" s="7" t="s">
        <v>11755</v>
      </c>
      <c r="Q8958">
        <f t="shared" si="153"/>
        <v>5000</v>
      </c>
      <c r="R8958" s="7">
        <v>4556984</v>
      </c>
      <c r="S8958" s="7" t="s">
        <v>11614</v>
      </c>
      <c r="T8958" s="7" t="s">
        <v>11630</v>
      </c>
      <c r="U8958" s="7">
        <v>5000</v>
      </c>
      <c r="V8958" s="7">
        <v>9</v>
      </c>
      <c r="W8958" s="7">
        <v>45000</v>
      </c>
      <c r="AH8958" s="16"/>
    </row>
    <row r="8959" spans="1:34" x14ac:dyDescent="0.25">
      <c r="B8959" s="7">
        <v>66</v>
      </c>
      <c r="C8959" s="7" t="s">
        <v>18688</v>
      </c>
      <c r="D8959" s="7">
        <v>17732530</v>
      </c>
      <c r="E8959" s="7" t="s">
        <v>15245</v>
      </c>
      <c r="F8959" s="7" t="s">
        <v>18569</v>
      </c>
      <c r="G8959" s="7" t="s">
        <v>1364</v>
      </c>
      <c r="H8959" s="42">
        <v>44764</v>
      </c>
      <c r="I8959" s="7"/>
      <c r="J8959" s="42">
        <v>44768</v>
      </c>
      <c r="K8959" s="7"/>
      <c r="L8959" s="7" t="s">
        <v>1349</v>
      </c>
      <c r="M8959" s="7" t="s">
        <v>15300</v>
      </c>
      <c r="N8959" s="7" t="s">
        <v>15301</v>
      </c>
      <c r="O8959" s="7">
        <v>26600000000</v>
      </c>
      <c r="P8959" s="7" t="s">
        <v>11755</v>
      </c>
      <c r="Q8959">
        <f t="shared" si="153"/>
        <v>5000</v>
      </c>
      <c r="R8959" s="7">
        <v>8163294</v>
      </c>
      <c r="S8959" s="7" t="s">
        <v>1382</v>
      </c>
      <c r="T8959" s="7" t="s">
        <v>394</v>
      </c>
      <c r="U8959" s="7">
        <v>5000</v>
      </c>
      <c r="V8959" s="7">
        <v>9.4499999999999993</v>
      </c>
      <c r="W8959" s="7">
        <v>47250</v>
      </c>
      <c r="AH8959" s="16"/>
    </row>
    <row r="8960" spans="1:34" x14ac:dyDescent="0.25">
      <c r="B8960" s="7">
        <v>66</v>
      </c>
      <c r="C8960" s="7" t="s">
        <v>18688</v>
      </c>
      <c r="D8960" s="7">
        <v>18269451</v>
      </c>
      <c r="E8960" s="7" t="s">
        <v>18895</v>
      </c>
      <c r="F8960" s="7" t="s">
        <v>18569</v>
      </c>
      <c r="G8960" s="7" t="s">
        <v>1364</v>
      </c>
      <c r="H8960" s="42">
        <v>44833</v>
      </c>
      <c r="I8960" s="7"/>
      <c r="J8960" s="42">
        <v>44837</v>
      </c>
      <c r="K8960" s="7"/>
      <c r="L8960" s="7" t="s">
        <v>1349</v>
      </c>
      <c r="M8960" s="7" t="s">
        <v>18896</v>
      </c>
      <c r="N8960" s="7" t="s">
        <v>18897</v>
      </c>
      <c r="O8960" s="7">
        <v>26600000000</v>
      </c>
      <c r="P8960" s="7" t="s">
        <v>11755</v>
      </c>
      <c r="Q8960">
        <f t="shared" si="153"/>
        <v>200</v>
      </c>
      <c r="R8960" s="7">
        <v>90552857</v>
      </c>
      <c r="S8960" s="7" t="s">
        <v>1928</v>
      </c>
      <c r="T8960" s="7" t="s">
        <v>587</v>
      </c>
      <c r="U8960" s="7">
        <v>200</v>
      </c>
      <c r="V8960" s="7">
        <v>8.5</v>
      </c>
      <c r="W8960" s="7">
        <v>1700</v>
      </c>
      <c r="AH8960" s="16"/>
    </row>
    <row r="8961" spans="2:34" x14ac:dyDescent="0.25">
      <c r="B8961" s="7">
        <v>66</v>
      </c>
      <c r="C8961" s="7" t="s">
        <v>18688</v>
      </c>
      <c r="D8961" s="7">
        <v>18269451</v>
      </c>
      <c r="E8961" s="7" t="s">
        <v>18895</v>
      </c>
      <c r="F8961" s="7" t="s">
        <v>18569</v>
      </c>
      <c r="G8961" s="7" t="s">
        <v>1364</v>
      </c>
      <c r="H8961" s="42">
        <v>44833</v>
      </c>
      <c r="I8961" s="7"/>
      <c r="J8961" s="42">
        <v>44837</v>
      </c>
      <c r="K8961" s="7"/>
      <c r="L8961" s="7" t="s">
        <v>1349</v>
      </c>
      <c r="M8961" s="7" t="s">
        <v>18896</v>
      </c>
      <c r="N8961" s="7" t="s">
        <v>18897</v>
      </c>
      <c r="O8961" s="7">
        <v>26600000000</v>
      </c>
      <c r="P8961" s="7" t="s">
        <v>11755</v>
      </c>
      <c r="Q8961">
        <f t="shared" si="153"/>
        <v>200</v>
      </c>
      <c r="R8961" s="7">
        <v>4556984</v>
      </c>
      <c r="S8961" s="7" t="s">
        <v>11614</v>
      </c>
      <c r="T8961" s="7" t="s">
        <v>11630</v>
      </c>
      <c r="U8961" s="7">
        <v>200</v>
      </c>
      <c r="V8961" s="7">
        <v>9</v>
      </c>
      <c r="W8961" s="7">
        <v>1800</v>
      </c>
      <c r="AH8961" s="16"/>
    </row>
    <row r="8962" spans="2:34" x14ac:dyDescent="0.25">
      <c r="B8962" s="7">
        <v>66</v>
      </c>
      <c r="C8962" s="7" t="s">
        <v>18688</v>
      </c>
      <c r="D8962" s="7">
        <v>18269451</v>
      </c>
      <c r="E8962" s="7" t="s">
        <v>18895</v>
      </c>
      <c r="F8962" s="7" t="s">
        <v>18569</v>
      </c>
      <c r="G8962" s="7" t="s">
        <v>1364</v>
      </c>
      <c r="H8962" s="42">
        <v>44833</v>
      </c>
      <c r="I8962" s="7"/>
      <c r="J8962" s="42">
        <v>44837</v>
      </c>
      <c r="K8962" s="7"/>
      <c r="L8962" s="7" t="s">
        <v>1349</v>
      </c>
      <c r="M8962" s="7" t="s">
        <v>18896</v>
      </c>
      <c r="N8962" s="7" t="s">
        <v>18897</v>
      </c>
      <c r="O8962" s="7">
        <v>26600000000</v>
      </c>
      <c r="P8962" s="7" t="s">
        <v>11755</v>
      </c>
      <c r="Q8962">
        <f t="shared" si="153"/>
        <v>200</v>
      </c>
      <c r="R8962" s="7">
        <v>8163294</v>
      </c>
      <c r="S8962" s="7" t="s">
        <v>1382</v>
      </c>
      <c r="T8962" s="7" t="s">
        <v>11720</v>
      </c>
      <c r="U8962" s="7">
        <v>200</v>
      </c>
      <c r="V8962" s="7">
        <v>10.99</v>
      </c>
      <c r="W8962" s="7">
        <v>2198</v>
      </c>
      <c r="AH8962" s="16"/>
    </row>
    <row r="8963" spans="2:34" x14ac:dyDescent="0.25">
      <c r="B8963" s="7">
        <v>66</v>
      </c>
      <c r="C8963" s="7" t="s">
        <v>18688</v>
      </c>
      <c r="D8963" s="7">
        <v>18422705</v>
      </c>
      <c r="E8963" s="7" t="s">
        <v>18898</v>
      </c>
      <c r="F8963" s="7" t="s">
        <v>18569</v>
      </c>
      <c r="G8963" s="7" t="s">
        <v>1364</v>
      </c>
      <c r="H8963" s="42">
        <v>44852</v>
      </c>
      <c r="I8963" s="7"/>
      <c r="J8963" s="42">
        <v>44858</v>
      </c>
      <c r="K8963" s="7"/>
      <c r="L8963" s="7" t="s">
        <v>1349</v>
      </c>
      <c r="M8963" s="7" t="s">
        <v>18896</v>
      </c>
      <c r="N8963" s="7" t="s">
        <v>18897</v>
      </c>
      <c r="O8963" s="7">
        <v>26600000000</v>
      </c>
      <c r="P8963" s="7" t="s">
        <v>11755</v>
      </c>
      <c r="Q8963">
        <f t="shared" si="153"/>
        <v>1000</v>
      </c>
      <c r="R8963" s="7">
        <v>4556984</v>
      </c>
      <c r="S8963" s="7" t="s">
        <v>11614</v>
      </c>
      <c r="T8963" s="7" t="s">
        <v>11660</v>
      </c>
      <c r="U8963" s="7">
        <v>1000</v>
      </c>
      <c r="V8963" s="7">
        <v>7</v>
      </c>
      <c r="W8963" s="7">
        <v>7000</v>
      </c>
      <c r="AH8963" s="16"/>
    </row>
    <row r="8964" spans="2:34" x14ac:dyDescent="0.25">
      <c r="B8964" s="7">
        <v>66</v>
      </c>
      <c r="C8964" s="7" t="s">
        <v>18688</v>
      </c>
      <c r="D8964" s="7">
        <v>18422705</v>
      </c>
      <c r="E8964" s="7" t="s">
        <v>18898</v>
      </c>
      <c r="F8964" s="7" t="s">
        <v>18569</v>
      </c>
      <c r="G8964" s="7" t="s">
        <v>1364</v>
      </c>
      <c r="H8964" s="42">
        <v>44852</v>
      </c>
      <c r="I8964" s="7"/>
      <c r="J8964" s="42">
        <v>44858</v>
      </c>
      <c r="K8964" s="7"/>
      <c r="L8964" s="7" t="s">
        <v>1349</v>
      </c>
      <c r="M8964" s="7" t="s">
        <v>18896</v>
      </c>
      <c r="N8964" s="7" t="s">
        <v>18897</v>
      </c>
      <c r="O8964" s="7">
        <v>26600000000</v>
      </c>
      <c r="P8964" s="7" t="s">
        <v>11755</v>
      </c>
      <c r="Q8964">
        <f t="shared" si="153"/>
        <v>1000</v>
      </c>
      <c r="R8964" s="7">
        <v>24125814</v>
      </c>
      <c r="S8964" s="7" t="s">
        <v>2370</v>
      </c>
      <c r="T8964" s="7" t="s">
        <v>15163</v>
      </c>
      <c r="U8964" s="7">
        <v>1000</v>
      </c>
      <c r="V8964" s="7">
        <v>8.5</v>
      </c>
      <c r="W8964" s="7">
        <v>8500</v>
      </c>
      <c r="AH8964" s="16"/>
    </row>
    <row r="8965" spans="2:34" x14ac:dyDescent="0.25">
      <c r="B8965" s="7">
        <v>66</v>
      </c>
      <c r="C8965" s="7" t="s">
        <v>18688</v>
      </c>
      <c r="D8965" s="7">
        <v>18422705</v>
      </c>
      <c r="E8965" s="7" t="s">
        <v>18898</v>
      </c>
      <c r="F8965" s="7" t="s">
        <v>18569</v>
      </c>
      <c r="G8965" s="7" t="s">
        <v>1364</v>
      </c>
      <c r="H8965" s="42">
        <v>44852</v>
      </c>
      <c r="I8965" s="7"/>
      <c r="J8965" s="42">
        <v>44858</v>
      </c>
      <c r="K8965" s="7"/>
      <c r="L8965" s="7" t="s">
        <v>1349</v>
      </c>
      <c r="M8965" s="7" t="s">
        <v>18896</v>
      </c>
      <c r="N8965" s="7" t="s">
        <v>18897</v>
      </c>
      <c r="O8965" s="7">
        <v>26600000000</v>
      </c>
      <c r="P8965" s="7" t="s">
        <v>11755</v>
      </c>
      <c r="Q8965">
        <f t="shared" si="153"/>
        <v>1000</v>
      </c>
      <c r="R8965" s="7">
        <v>90552857</v>
      </c>
      <c r="S8965" s="7" t="s">
        <v>1928</v>
      </c>
      <c r="T8965" s="7" t="s">
        <v>587</v>
      </c>
      <c r="U8965" s="7">
        <v>1000</v>
      </c>
      <c r="V8965" s="7">
        <v>8.5</v>
      </c>
      <c r="W8965" s="7">
        <v>8500</v>
      </c>
      <c r="AH8965" s="16"/>
    </row>
    <row r="8966" spans="2:34" x14ac:dyDescent="0.25">
      <c r="B8966" s="7">
        <v>66</v>
      </c>
      <c r="C8966" s="7" t="s">
        <v>18688</v>
      </c>
      <c r="D8966" s="7">
        <v>18422705</v>
      </c>
      <c r="E8966" s="7" t="s">
        <v>18898</v>
      </c>
      <c r="F8966" s="7" t="s">
        <v>18569</v>
      </c>
      <c r="G8966" s="7" t="s">
        <v>1364</v>
      </c>
      <c r="H8966" s="42">
        <v>44852</v>
      </c>
      <c r="I8966" s="7"/>
      <c r="J8966" s="42">
        <v>44858</v>
      </c>
      <c r="K8966" s="7"/>
      <c r="L8966" s="7" t="s">
        <v>1349</v>
      </c>
      <c r="M8966" s="7" t="s">
        <v>18896</v>
      </c>
      <c r="N8966" s="7" t="s">
        <v>18897</v>
      </c>
      <c r="O8966" s="7">
        <v>26600000000</v>
      </c>
      <c r="P8966" s="7" t="s">
        <v>11755</v>
      </c>
      <c r="Q8966">
        <f t="shared" si="153"/>
        <v>1000</v>
      </c>
      <c r="R8966" s="7">
        <v>8163294</v>
      </c>
      <c r="S8966" s="7" t="s">
        <v>1382</v>
      </c>
      <c r="T8966" s="7" t="s">
        <v>11675</v>
      </c>
      <c r="U8966" s="7">
        <v>1000</v>
      </c>
      <c r="V8966" s="7">
        <v>10.99</v>
      </c>
      <c r="W8966" s="7">
        <v>10990</v>
      </c>
      <c r="AH8966" s="16"/>
    </row>
    <row r="8967" spans="2:34" x14ac:dyDescent="0.25">
      <c r="B8967" s="7">
        <v>66</v>
      </c>
      <c r="C8967" s="7" t="s">
        <v>18688</v>
      </c>
      <c r="D8967" s="7">
        <v>18579337</v>
      </c>
      <c r="E8967" s="7" t="s">
        <v>15178</v>
      </c>
      <c r="F8967" s="7" t="s">
        <v>18569</v>
      </c>
      <c r="G8967" s="7" t="s">
        <v>1364</v>
      </c>
      <c r="H8967" s="42">
        <v>44873</v>
      </c>
      <c r="I8967" s="7"/>
      <c r="J8967" s="42">
        <v>44875</v>
      </c>
      <c r="K8967" s="7"/>
      <c r="L8967" s="7" t="s">
        <v>1349</v>
      </c>
      <c r="M8967" s="7" t="s">
        <v>18896</v>
      </c>
      <c r="N8967" s="7" t="s">
        <v>18897</v>
      </c>
      <c r="O8967" s="7">
        <v>26600000000</v>
      </c>
      <c r="P8967" s="7" t="s">
        <v>11755</v>
      </c>
      <c r="Q8967">
        <f t="shared" si="153"/>
        <v>50</v>
      </c>
      <c r="R8967" s="7">
        <v>4556984</v>
      </c>
      <c r="S8967" s="7" t="s">
        <v>11614</v>
      </c>
      <c r="T8967" s="7" t="s">
        <v>11660</v>
      </c>
      <c r="U8967" s="7">
        <v>50</v>
      </c>
      <c r="V8967" s="7">
        <v>7</v>
      </c>
      <c r="W8967" s="7">
        <v>350</v>
      </c>
      <c r="AH8967" s="16"/>
    </row>
    <row r="8968" spans="2:34" x14ac:dyDescent="0.25">
      <c r="B8968" s="7">
        <v>66</v>
      </c>
      <c r="C8968" s="7" t="s">
        <v>18688</v>
      </c>
      <c r="D8968" s="7">
        <v>18781896</v>
      </c>
      <c r="E8968" s="7" t="s">
        <v>15299</v>
      </c>
      <c r="F8968" s="7" t="s">
        <v>18569</v>
      </c>
      <c r="G8968" s="7" t="s">
        <v>1364</v>
      </c>
      <c r="H8968" s="42">
        <v>44900</v>
      </c>
      <c r="I8968" s="7"/>
      <c r="J8968" s="42">
        <v>44902</v>
      </c>
      <c r="K8968" s="7"/>
      <c r="L8968" s="7" t="s">
        <v>1349</v>
      </c>
      <c r="M8968" s="7" t="s">
        <v>15300</v>
      </c>
      <c r="N8968" s="7" t="s">
        <v>15301</v>
      </c>
      <c r="O8968" s="7">
        <v>26600000000</v>
      </c>
      <c r="P8968" s="7" t="s">
        <v>11755</v>
      </c>
      <c r="Q8968">
        <f t="shared" si="153"/>
        <v>2250</v>
      </c>
      <c r="R8968" s="7">
        <v>4556984</v>
      </c>
      <c r="S8968" s="7" t="s">
        <v>11614</v>
      </c>
      <c r="T8968" s="7" t="s">
        <v>11630</v>
      </c>
      <c r="U8968" s="7">
        <v>2250</v>
      </c>
      <c r="V8968" s="7">
        <v>7</v>
      </c>
      <c r="W8968" s="7">
        <v>15750</v>
      </c>
      <c r="AH8968" s="16"/>
    </row>
    <row r="8969" spans="2:34" x14ac:dyDescent="0.25">
      <c r="B8969" s="7">
        <v>66</v>
      </c>
      <c r="C8969" s="7" t="s">
        <v>18688</v>
      </c>
      <c r="D8969" s="7">
        <v>18781896</v>
      </c>
      <c r="E8969" s="7" t="s">
        <v>15299</v>
      </c>
      <c r="F8969" s="7" t="s">
        <v>18569</v>
      </c>
      <c r="G8969" s="7" t="s">
        <v>1364</v>
      </c>
      <c r="H8969" s="42">
        <v>44900</v>
      </c>
      <c r="I8969" s="7"/>
      <c r="J8969" s="42">
        <v>44902</v>
      </c>
      <c r="K8969" s="7"/>
      <c r="L8969" s="7" t="s">
        <v>1349</v>
      </c>
      <c r="M8969" s="7" t="s">
        <v>15300</v>
      </c>
      <c r="N8969" s="7" t="s">
        <v>15301</v>
      </c>
      <c r="O8969" s="7">
        <v>26600000000</v>
      </c>
      <c r="P8969" s="7" t="s">
        <v>11755</v>
      </c>
      <c r="Q8969">
        <f t="shared" si="153"/>
        <v>2250</v>
      </c>
      <c r="R8969" s="7">
        <v>90552857</v>
      </c>
      <c r="S8969" s="7" t="s">
        <v>1928</v>
      </c>
      <c r="T8969" s="7" t="s">
        <v>587</v>
      </c>
      <c r="U8969" s="7">
        <v>2250</v>
      </c>
      <c r="V8969" s="7">
        <v>8.5</v>
      </c>
      <c r="W8969" s="7">
        <v>19125</v>
      </c>
      <c r="AH8969" s="16"/>
    </row>
    <row r="8970" spans="2:34" x14ac:dyDescent="0.25">
      <c r="B8970" s="7">
        <v>66</v>
      </c>
      <c r="C8970" s="7" t="s">
        <v>18688</v>
      </c>
      <c r="D8970" s="7">
        <v>18781896</v>
      </c>
      <c r="E8970" s="7" t="s">
        <v>15299</v>
      </c>
      <c r="F8970" s="7" t="s">
        <v>18569</v>
      </c>
      <c r="G8970" s="7" t="s">
        <v>1364</v>
      </c>
      <c r="H8970" s="42">
        <v>44900</v>
      </c>
      <c r="I8970" s="7"/>
      <c r="J8970" s="42">
        <v>44902</v>
      </c>
      <c r="K8970" s="7"/>
      <c r="L8970" s="7" t="s">
        <v>1349</v>
      </c>
      <c r="M8970" s="7" t="s">
        <v>15300</v>
      </c>
      <c r="N8970" s="7" t="s">
        <v>15301</v>
      </c>
      <c r="O8970" s="7">
        <v>26600000000</v>
      </c>
      <c r="P8970" s="7" t="s">
        <v>11755</v>
      </c>
      <c r="Q8970">
        <f t="shared" si="153"/>
        <v>2250</v>
      </c>
      <c r="R8970" s="7">
        <v>24125814</v>
      </c>
      <c r="S8970" s="7" t="s">
        <v>2370</v>
      </c>
      <c r="T8970" s="7" t="s">
        <v>15304</v>
      </c>
      <c r="U8970" s="7">
        <v>2250</v>
      </c>
      <c r="V8970" s="7">
        <v>9</v>
      </c>
      <c r="W8970" s="7">
        <v>20250</v>
      </c>
      <c r="AH8970" s="16"/>
    </row>
    <row r="8971" spans="2:34" x14ac:dyDescent="0.25">
      <c r="B8971" s="7">
        <v>66</v>
      </c>
      <c r="C8971" s="7" t="s">
        <v>18688</v>
      </c>
      <c r="D8971" s="7">
        <v>18781896</v>
      </c>
      <c r="E8971" s="7" t="s">
        <v>15299</v>
      </c>
      <c r="F8971" s="7" t="s">
        <v>18569</v>
      </c>
      <c r="G8971" s="7" t="s">
        <v>1364</v>
      </c>
      <c r="H8971" s="42">
        <v>44900</v>
      </c>
      <c r="I8971" s="7"/>
      <c r="J8971" s="42">
        <v>44902</v>
      </c>
      <c r="K8971" s="7"/>
      <c r="L8971" s="7" t="s">
        <v>1349</v>
      </c>
      <c r="M8971" s="7" t="s">
        <v>15300</v>
      </c>
      <c r="N8971" s="7" t="s">
        <v>15301</v>
      </c>
      <c r="O8971" s="7">
        <v>26600000000</v>
      </c>
      <c r="P8971" s="7" t="s">
        <v>11755</v>
      </c>
      <c r="Q8971">
        <f t="shared" si="153"/>
        <v>2250</v>
      </c>
      <c r="R8971" s="7">
        <v>83382011</v>
      </c>
      <c r="S8971" s="7" t="s">
        <v>11912</v>
      </c>
      <c r="T8971" s="7" t="s">
        <v>15141</v>
      </c>
      <c r="U8971" s="7">
        <v>2250</v>
      </c>
      <c r="V8971" s="7">
        <v>10.91</v>
      </c>
      <c r="W8971" s="7">
        <v>24547.5</v>
      </c>
      <c r="AH8971" s="16"/>
    </row>
    <row r="8972" spans="2:34" x14ac:dyDescent="0.25">
      <c r="B8972" s="7">
        <v>66</v>
      </c>
      <c r="C8972" s="7" t="s">
        <v>18688</v>
      </c>
      <c r="D8972" s="7">
        <v>18781896</v>
      </c>
      <c r="E8972" s="7" t="s">
        <v>15299</v>
      </c>
      <c r="F8972" s="7" t="s">
        <v>18569</v>
      </c>
      <c r="G8972" s="7" t="s">
        <v>1364</v>
      </c>
      <c r="H8972" s="42">
        <v>44900</v>
      </c>
      <c r="I8972" s="7"/>
      <c r="J8972" s="42">
        <v>44902</v>
      </c>
      <c r="K8972" s="7"/>
      <c r="L8972" s="7" t="s">
        <v>1349</v>
      </c>
      <c r="M8972" s="7" t="s">
        <v>15300</v>
      </c>
      <c r="N8972" s="7" t="s">
        <v>15301</v>
      </c>
      <c r="O8972" s="7">
        <v>26600000000</v>
      </c>
      <c r="P8972" s="7" t="s">
        <v>11755</v>
      </c>
      <c r="Q8972">
        <f t="shared" si="153"/>
        <v>2250</v>
      </c>
      <c r="R8972" s="7">
        <v>8163294</v>
      </c>
      <c r="S8972" s="7" t="s">
        <v>1382</v>
      </c>
      <c r="T8972" s="7" t="s">
        <v>394</v>
      </c>
      <c r="U8972" s="7">
        <v>2250</v>
      </c>
      <c r="V8972" s="7">
        <v>10.99</v>
      </c>
      <c r="W8972" s="7">
        <v>24727.5</v>
      </c>
      <c r="AH8972" s="16"/>
    </row>
    <row r="8973" spans="2:34" x14ac:dyDescent="0.25">
      <c r="B8973" s="7">
        <v>66</v>
      </c>
      <c r="C8973" s="7" t="s">
        <v>18688</v>
      </c>
      <c r="D8973" s="7">
        <v>18781896</v>
      </c>
      <c r="E8973" s="7" t="s">
        <v>15299</v>
      </c>
      <c r="F8973" s="7" t="s">
        <v>18569</v>
      </c>
      <c r="G8973" s="7" t="s">
        <v>1364</v>
      </c>
      <c r="H8973" s="42">
        <v>44900</v>
      </c>
      <c r="I8973" s="7"/>
      <c r="J8973" s="42">
        <v>44902</v>
      </c>
      <c r="K8973" s="7"/>
      <c r="L8973" s="7" t="s">
        <v>1349</v>
      </c>
      <c r="M8973" s="7" t="s">
        <v>15300</v>
      </c>
      <c r="N8973" s="7" t="s">
        <v>15301</v>
      </c>
      <c r="O8973" s="7">
        <v>26600000000</v>
      </c>
      <c r="P8973" s="7" t="s">
        <v>11755</v>
      </c>
      <c r="Q8973">
        <f t="shared" si="153"/>
        <v>2250</v>
      </c>
      <c r="R8973" s="7">
        <v>41769899</v>
      </c>
      <c r="S8973" s="7" t="s">
        <v>1857</v>
      </c>
      <c r="T8973" s="7" t="s">
        <v>15308</v>
      </c>
      <c r="U8973" s="7">
        <v>2250</v>
      </c>
      <c r="V8973" s="7">
        <v>28</v>
      </c>
      <c r="W8973" s="7">
        <v>63000</v>
      </c>
      <c r="AH8973" s="16"/>
    </row>
    <row r="8974" spans="2:34" x14ac:dyDescent="0.25">
      <c r="B8974" s="7">
        <v>66</v>
      </c>
      <c r="C8974" s="7" t="s">
        <v>1320</v>
      </c>
      <c r="D8974" s="7">
        <v>19100426</v>
      </c>
      <c r="E8974" s="7" t="s">
        <v>18899</v>
      </c>
      <c r="F8974" s="7" t="s">
        <v>18569</v>
      </c>
      <c r="G8974" s="7" t="s">
        <v>1364</v>
      </c>
      <c r="H8974" s="42">
        <v>44949</v>
      </c>
      <c r="I8974" s="7"/>
      <c r="J8974" s="42">
        <v>44951</v>
      </c>
      <c r="K8974" s="7"/>
      <c r="L8974" s="7" t="s">
        <v>1349</v>
      </c>
      <c r="M8974" s="7" t="s">
        <v>15300</v>
      </c>
      <c r="N8974" s="7" t="s">
        <v>15301</v>
      </c>
      <c r="O8974" s="7">
        <v>26600000000</v>
      </c>
      <c r="P8974" s="7" t="s">
        <v>18658</v>
      </c>
      <c r="Q8974">
        <f t="shared" si="153"/>
        <v>228</v>
      </c>
      <c r="R8974" s="7">
        <v>4556984</v>
      </c>
      <c r="S8974" s="7" t="s">
        <v>11614</v>
      </c>
      <c r="T8974" s="7" t="s">
        <v>11630</v>
      </c>
      <c r="U8974" s="7">
        <v>228</v>
      </c>
      <c r="V8974" s="7">
        <v>7.9</v>
      </c>
      <c r="W8974" s="7">
        <v>1801.2</v>
      </c>
      <c r="AH8974" s="16"/>
    </row>
    <row r="8975" spans="2:34" x14ac:dyDescent="0.25">
      <c r="B8975" s="7">
        <v>66</v>
      </c>
      <c r="C8975" s="7" t="s">
        <v>1320</v>
      </c>
      <c r="D8975" s="7">
        <v>19100426</v>
      </c>
      <c r="E8975" s="7" t="s">
        <v>18899</v>
      </c>
      <c r="F8975" s="7" t="s">
        <v>18569</v>
      </c>
      <c r="G8975" s="7" t="s">
        <v>1364</v>
      </c>
      <c r="H8975" s="42">
        <v>44949</v>
      </c>
      <c r="I8975" s="7"/>
      <c r="J8975" s="42">
        <v>44951</v>
      </c>
      <c r="K8975" s="7"/>
      <c r="L8975" s="7" t="s">
        <v>1349</v>
      </c>
      <c r="M8975" s="7" t="s">
        <v>15300</v>
      </c>
      <c r="N8975" s="7" t="s">
        <v>15301</v>
      </c>
      <c r="O8975" s="7">
        <v>26600000000</v>
      </c>
      <c r="P8975" s="7" t="s">
        <v>18658</v>
      </c>
      <c r="Q8975">
        <f t="shared" si="153"/>
        <v>228</v>
      </c>
      <c r="R8975" s="7">
        <v>90552857</v>
      </c>
      <c r="S8975" s="7" t="s">
        <v>1928</v>
      </c>
      <c r="T8975" s="7" t="s">
        <v>587</v>
      </c>
      <c r="U8975" s="7">
        <v>228</v>
      </c>
      <c r="V8975" s="7">
        <v>8.3000000000000007</v>
      </c>
      <c r="W8975" s="7">
        <v>1892.4</v>
      </c>
      <c r="AH8975" s="16"/>
    </row>
    <row r="8976" spans="2:34" x14ac:dyDescent="0.25">
      <c r="B8976" s="7">
        <v>66</v>
      </c>
      <c r="C8976" s="7" t="s">
        <v>1320</v>
      </c>
      <c r="D8976" s="7">
        <v>19100426</v>
      </c>
      <c r="E8976" s="7" t="s">
        <v>18899</v>
      </c>
      <c r="F8976" s="7" t="s">
        <v>18569</v>
      </c>
      <c r="G8976" s="7" t="s">
        <v>1364</v>
      </c>
      <c r="H8976" s="42">
        <v>44949</v>
      </c>
      <c r="I8976" s="7"/>
      <c r="J8976" s="42">
        <v>44951</v>
      </c>
      <c r="K8976" s="7"/>
      <c r="L8976" s="7" t="s">
        <v>1349</v>
      </c>
      <c r="M8976" s="7" t="s">
        <v>15300</v>
      </c>
      <c r="N8976" s="7" t="s">
        <v>15301</v>
      </c>
      <c r="O8976" s="7">
        <v>26600000000</v>
      </c>
      <c r="P8976" s="7" t="s">
        <v>18658</v>
      </c>
      <c r="Q8976">
        <f t="shared" si="153"/>
        <v>228</v>
      </c>
      <c r="R8976" s="7">
        <v>8163294</v>
      </c>
      <c r="S8976" s="7" t="s">
        <v>1382</v>
      </c>
      <c r="T8976" s="7" t="s">
        <v>394</v>
      </c>
      <c r="U8976" s="7">
        <v>228</v>
      </c>
      <c r="V8976" s="7">
        <v>10.99</v>
      </c>
      <c r="W8976" s="7">
        <v>2505.7199999999998</v>
      </c>
      <c r="AH8976" s="16"/>
    </row>
    <row r="8977" spans="2:34" x14ac:dyDescent="0.25">
      <c r="B8977" s="7">
        <v>66</v>
      </c>
      <c r="C8977" s="7" t="s">
        <v>1320</v>
      </c>
      <c r="D8977" s="7">
        <v>19100426</v>
      </c>
      <c r="E8977" s="7" t="s">
        <v>18899</v>
      </c>
      <c r="F8977" s="7" t="s">
        <v>18569</v>
      </c>
      <c r="G8977" s="7" t="s">
        <v>1364</v>
      </c>
      <c r="H8977" s="42">
        <v>44949</v>
      </c>
      <c r="I8977" s="7"/>
      <c r="J8977" s="42">
        <v>44951</v>
      </c>
      <c r="K8977" s="7"/>
      <c r="L8977" s="7" t="s">
        <v>1349</v>
      </c>
      <c r="M8977" s="7" t="s">
        <v>15300</v>
      </c>
      <c r="N8977" s="7" t="s">
        <v>15301</v>
      </c>
      <c r="O8977" s="7">
        <v>26600000000</v>
      </c>
      <c r="P8977" s="7" t="s">
        <v>18658</v>
      </c>
      <c r="Q8977">
        <f t="shared" si="153"/>
        <v>228</v>
      </c>
      <c r="R8977" s="7">
        <v>2937913</v>
      </c>
      <c r="S8977" s="7" t="s">
        <v>2477</v>
      </c>
      <c r="T8977" s="7" t="s">
        <v>15300</v>
      </c>
      <c r="U8977" s="7">
        <v>228</v>
      </c>
      <c r="V8977" s="7">
        <v>11.7</v>
      </c>
      <c r="W8977" s="7">
        <v>2667.6</v>
      </c>
      <c r="AH8977" s="16"/>
    </row>
    <row r="8978" spans="2:34" x14ac:dyDescent="0.25">
      <c r="B8978" s="7">
        <v>66</v>
      </c>
      <c r="C8978" s="7" t="s">
        <v>1320</v>
      </c>
      <c r="D8978" s="7">
        <v>19100426</v>
      </c>
      <c r="E8978" s="7" t="s">
        <v>18899</v>
      </c>
      <c r="F8978" s="7" t="s">
        <v>18569</v>
      </c>
      <c r="G8978" s="7" t="s">
        <v>1364</v>
      </c>
      <c r="H8978" s="42">
        <v>44949</v>
      </c>
      <c r="I8978" s="7"/>
      <c r="J8978" s="42">
        <v>44951</v>
      </c>
      <c r="K8978" s="7"/>
      <c r="L8978" s="7" t="s">
        <v>1349</v>
      </c>
      <c r="M8978" s="7" t="s">
        <v>15300</v>
      </c>
      <c r="N8978" s="7" t="s">
        <v>15301</v>
      </c>
      <c r="O8978" s="7">
        <v>26600000000</v>
      </c>
      <c r="P8978" s="7" t="s">
        <v>18658</v>
      </c>
      <c r="Q8978">
        <f t="shared" si="153"/>
        <v>228</v>
      </c>
      <c r="R8978" s="7">
        <v>45334544</v>
      </c>
      <c r="S8978" s="7" t="s">
        <v>2480</v>
      </c>
      <c r="T8978" s="7" t="s">
        <v>14700</v>
      </c>
      <c r="U8978" s="7">
        <v>228</v>
      </c>
      <c r="V8978" s="7">
        <v>14.95</v>
      </c>
      <c r="W8978" s="7">
        <v>3408.6</v>
      </c>
      <c r="AH8978" s="16"/>
    </row>
    <row r="8979" spans="2:34" x14ac:dyDescent="0.25">
      <c r="B8979" s="7">
        <v>66</v>
      </c>
      <c r="C8979" s="7" t="s">
        <v>1320</v>
      </c>
      <c r="D8979" s="7">
        <v>19100426</v>
      </c>
      <c r="E8979" s="7" t="s">
        <v>18899</v>
      </c>
      <c r="F8979" s="7" t="s">
        <v>18569</v>
      </c>
      <c r="G8979" s="7" t="s">
        <v>1364</v>
      </c>
      <c r="H8979" s="42">
        <v>44949</v>
      </c>
      <c r="I8979" s="7"/>
      <c r="J8979" s="42">
        <v>44951</v>
      </c>
      <c r="K8979" s="7"/>
      <c r="L8979" s="7" t="s">
        <v>1349</v>
      </c>
      <c r="M8979" s="7" t="s">
        <v>15300</v>
      </c>
      <c r="N8979" s="7" t="s">
        <v>15301</v>
      </c>
      <c r="O8979" s="7">
        <v>26600000000</v>
      </c>
      <c r="P8979" s="7" t="s">
        <v>18658</v>
      </c>
      <c r="Q8979">
        <f t="shared" si="153"/>
        <v>228</v>
      </c>
      <c r="R8979" s="7">
        <v>41769899</v>
      </c>
      <c r="S8979" s="7" t="s">
        <v>1857</v>
      </c>
      <c r="T8979" s="7" t="s">
        <v>18900</v>
      </c>
      <c r="U8979" s="7">
        <v>228</v>
      </c>
      <c r="V8979" s="7">
        <v>27.5</v>
      </c>
      <c r="W8979" s="7">
        <v>6270</v>
      </c>
      <c r="AH8979" s="16"/>
    </row>
    <row r="8980" spans="2:34" x14ac:dyDescent="0.25">
      <c r="B8980" s="7">
        <v>66</v>
      </c>
      <c r="C8980" s="7" t="s">
        <v>1320</v>
      </c>
      <c r="D8980" s="7">
        <v>19238940</v>
      </c>
      <c r="E8980" s="7" t="s">
        <v>18901</v>
      </c>
      <c r="F8980" s="7" t="s">
        <v>18569</v>
      </c>
      <c r="G8980" s="7" t="s">
        <v>1364</v>
      </c>
      <c r="H8980" s="42">
        <v>44960</v>
      </c>
      <c r="I8980" s="7"/>
      <c r="J8980" s="42">
        <v>44964</v>
      </c>
      <c r="K8980" s="7"/>
      <c r="L8980" s="7" t="s">
        <v>1349</v>
      </c>
      <c r="M8980" s="7" t="s">
        <v>15300</v>
      </c>
      <c r="N8980" s="7" t="s">
        <v>15301</v>
      </c>
      <c r="O8980" s="7">
        <v>26600000000</v>
      </c>
      <c r="P8980" s="7" t="s">
        <v>18658</v>
      </c>
      <c r="Q8980">
        <f t="shared" si="153"/>
        <v>20</v>
      </c>
      <c r="R8980" s="7">
        <v>4556984</v>
      </c>
      <c r="S8980" s="7" t="s">
        <v>11614</v>
      </c>
      <c r="T8980" s="7" t="s">
        <v>11630</v>
      </c>
      <c r="U8980" s="7">
        <v>20</v>
      </c>
      <c r="V8980" s="7">
        <v>9</v>
      </c>
      <c r="W8980" s="7">
        <v>180</v>
      </c>
      <c r="AH8980" s="16"/>
    </row>
    <row r="8981" spans="2:34" x14ac:dyDescent="0.25">
      <c r="B8981" s="7">
        <v>66</v>
      </c>
      <c r="C8981" s="7" t="s">
        <v>1320</v>
      </c>
      <c r="D8981" s="7">
        <v>19238940</v>
      </c>
      <c r="E8981" s="7" t="s">
        <v>18901</v>
      </c>
      <c r="F8981" s="7" t="s">
        <v>18569</v>
      </c>
      <c r="G8981" s="7" t="s">
        <v>1364</v>
      </c>
      <c r="H8981" s="42">
        <v>44960</v>
      </c>
      <c r="I8981" s="7"/>
      <c r="J8981" s="42">
        <v>44964</v>
      </c>
      <c r="K8981" s="7"/>
      <c r="L8981" s="7" t="s">
        <v>1349</v>
      </c>
      <c r="M8981" s="7" t="s">
        <v>15300</v>
      </c>
      <c r="N8981" s="7" t="s">
        <v>15301</v>
      </c>
      <c r="O8981" s="7">
        <v>26600000000</v>
      </c>
      <c r="P8981" s="7" t="s">
        <v>18658</v>
      </c>
      <c r="Q8981">
        <f t="shared" si="153"/>
        <v>20</v>
      </c>
      <c r="R8981" s="7">
        <v>8163294</v>
      </c>
      <c r="S8981" s="7" t="s">
        <v>1382</v>
      </c>
      <c r="T8981" s="7" t="s">
        <v>394</v>
      </c>
      <c r="U8981" s="7">
        <v>20</v>
      </c>
      <c r="V8981" s="7">
        <v>10.99</v>
      </c>
      <c r="W8981" s="7">
        <v>219.8</v>
      </c>
      <c r="AH8981" s="16"/>
    </row>
    <row r="8982" spans="2:34" x14ac:dyDescent="0.25">
      <c r="B8982" s="7">
        <v>66</v>
      </c>
      <c r="C8982" s="7" t="s">
        <v>18688</v>
      </c>
      <c r="D8982" s="7">
        <v>19329784</v>
      </c>
      <c r="E8982" s="7" t="s">
        <v>18902</v>
      </c>
      <c r="F8982" s="7" t="s">
        <v>18569</v>
      </c>
      <c r="G8982" s="7" t="s">
        <v>1364</v>
      </c>
      <c r="H8982" s="42">
        <v>44972</v>
      </c>
      <c r="I8982" s="7"/>
      <c r="J8982" s="42">
        <v>44974</v>
      </c>
      <c r="K8982" s="7"/>
      <c r="L8982" s="7" t="s">
        <v>1349</v>
      </c>
      <c r="M8982" s="7" t="s">
        <v>15300</v>
      </c>
      <c r="N8982" s="7" t="s">
        <v>15301</v>
      </c>
      <c r="O8982" s="7">
        <v>26600000000</v>
      </c>
      <c r="P8982" s="7" t="s">
        <v>11755</v>
      </c>
      <c r="Q8982">
        <f t="shared" si="153"/>
        <v>1710</v>
      </c>
      <c r="R8982" s="7">
        <v>4556984</v>
      </c>
      <c r="S8982" s="7" t="s">
        <v>11614</v>
      </c>
      <c r="T8982" s="7" t="s">
        <v>11630</v>
      </c>
      <c r="U8982" s="7">
        <v>1710</v>
      </c>
      <c r="V8982" s="7">
        <v>7.9</v>
      </c>
      <c r="W8982" s="7">
        <v>13509</v>
      </c>
      <c r="AH8982" s="16"/>
    </row>
    <row r="8983" spans="2:34" x14ac:dyDescent="0.25">
      <c r="B8983" s="7">
        <v>66</v>
      </c>
      <c r="C8983" s="7" t="s">
        <v>18688</v>
      </c>
      <c r="D8983" s="7">
        <v>19329784</v>
      </c>
      <c r="E8983" s="7" t="s">
        <v>18902</v>
      </c>
      <c r="F8983" s="7" t="s">
        <v>18569</v>
      </c>
      <c r="G8983" s="7" t="s">
        <v>1364</v>
      </c>
      <c r="H8983" s="42">
        <v>44972</v>
      </c>
      <c r="I8983" s="7"/>
      <c r="J8983" s="42">
        <v>44974</v>
      </c>
      <c r="K8983" s="7"/>
      <c r="L8983" s="7" t="s">
        <v>1349</v>
      </c>
      <c r="M8983" s="7" t="s">
        <v>15300</v>
      </c>
      <c r="N8983" s="7" t="s">
        <v>15301</v>
      </c>
      <c r="O8983" s="7">
        <v>26600000000</v>
      </c>
      <c r="P8983" s="7" t="s">
        <v>11755</v>
      </c>
      <c r="Q8983">
        <f t="shared" si="153"/>
        <v>1710</v>
      </c>
      <c r="R8983" s="7">
        <v>90552857</v>
      </c>
      <c r="S8983" s="7" t="s">
        <v>1928</v>
      </c>
      <c r="T8983" s="7" t="s">
        <v>587</v>
      </c>
      <c r="U8983" s="7">
        <v>1710</v>
      </c>
      <c r="V8983" s="7">
        <v>8.3000000000000007</v>
      </c>
      <c r="W8983" s="7">
        <v>14193</v>
      </c>
      <c r="AH8983" s="16"/>
    </row>
    <row r="8984" spans="2:34" x14ac:dyDescent="0.25">
      <c r="B8984" s="7">
        <v>66</v>
      </c>
      <c r="C8984" s="7" t="s">
        <v>18688</v>
      </c>
      <c r="D8984" s="7">
        <v>19329784</v>
      </c>
      <c r="E8984" s="7" t="s">
        <v>18902</v>
      </c>
      <c r="F8984" s="7" t="s">
        <v>18569</v>
      </c>
      <c r="G8984" s="7" t="s">
        <v>1364</v>
      </c>
      <c r="H8984" s="42">
        <v>44972</v>
      </c>
      <c r="I8984" s="7"/>
      <c r="J8984" s="42">
        <v>44974</v>
      </c>
      <c r="K8984" s="7"/>
      <c r="L8984" s="7" t="s">
        <v>1349</v>
      </c>
      <c r="M8984" s="7" t="s">
        <v>15300</v>
      </c>
      <c r="N8984" s="7" t="s">
        <v>15301</v>
      </c>
      <c r="O8984" s="7">
        <v>26600000000</v>
      </c>
      <c r="P8984" s="7" t="s">
        <v>11755</v>
      </c>
      <c r="Q8984">
        <f t="shared" si="153"/>
        <v>1710</v>
      </c>
      <c r="R8984" s="7">
        <v>24125814</v>
      </c>
      <c r="S8984" s="7" t="s">
        <v>2370</v>
      </c>
      <c r="T8984" s="7" t="s">
        <v>15163</v>
      </c>
      <c r="U8984" s="7">
        <v>1710</v>
      </c>
      <c r="V8984" s="7">
        <v>9</v>
      </c>
      <c r="W8984" s="7">
        <v>15390</v>
      </c>
      <c r="AH8984" s="16"/>
    </row>
    <row r="8985" spans="2:34" x14ac:dyDescent="0.25">
      <c r="B8985" s="7">
        <v>66</v>
      </c>
      <c r="C8985" s="7" t="s">
        <v>18688</v>
      </c>
      <c r="D8985" s="7">
        <v>19470800</v>
      </c>
      <c r="E8985" s="7" t="s">
        <v>18903</v>
      </c>
      <c r="F8985" s="7" t="s">
        <v>18569</v>
      </c>
      <c r="G8985" s="7" t="s">
        <v>1364</v>
      </c>
      <c r="H8985" s="42">
        <v>44986</v>
      </c>
      <c r="I8985" s="7"/>
      <c r="J8985" s="42">
        <v>44988</v>
      </c>
      <c r="K8985" s="7"/>
      <c r="L8985" s="7" t="s">
        <v>1349</v>
      </c>
      <c r="M8985" s="7" t="s">
        <v>18896</v>
      </c>
      <c r="N8985" s="7" t="s">
        <v>18897</v>
      </c>
      <c r="O8985" s="7">
        <v>26600000000</v>
      </c>
      <c r="P8985" s="7" t="s">
        <v>11755</v>
      </c>
      <c r="Q8985">
        <f t="shared" si="153"/>
        <v>3300</v>
      </c>
      <c r="R8985" s="7">
        <v>4556984</v>
      </c>
      <c r="S8985" s="7" t="s">
        <v>11614</v>
      </c>
      <c r="T8985" s="7" t="s">
        <v>11660</v>
      </c>
      <c r="U8985" s="7">
        <v>3300</v>
      </c>
      <c r="V8985" s="7">
        <v>8</v>
      </c>
      <c r="W8985" s="7">
        <v>26400</v>
      </c>
      <c r="AH8985" s="16"/>
    </row>
    <row r="8986" spans="2:34" x14ac:dyDescent="0.25">
      <c r="B8986" s="7">
        <v>66</v>
      </c>
      <c r="C8986" s="7" t="s">
        <v>18688</v>
      </c>
      <c r="D8986" s="7">
        <v>19686641</v>
      </c>
      <c r="E8986" s="7" t="s">
        <v>18904</v>
      </c>
      <c r="F8986" s="7" t="s">
        <v>18569</v>
      </c>
      <c r="G8986" s="7" t="s">
        <v>1364</v>
      </c>
      <c r="H8986" s="42">
        <v>45009</v>
      </c>
      <c r="I8986" s="7"/>
      <c r="J8986" s="42">
        <v>45013</v>
      </c>
      <c r="K8986" s="7"/>
      <c r="L8986" s="7" t="s">
        <v>1349</v>
      </c>
      <c r="M8986" s="7" t="s">
        <v>18896</v>
      </c>
      <c r="N8986" s="7" t="s">
        <v>18897</v>
      </c>
      <c r="O8986" s="7">
        <v>26600000000</v>
      </c>
      <c r="P8986" s="7" t="s">
        <v>11755</v>
      </c>
      <c r="Q8986">
        <f t="shared" si="153"/>
        <v>3000</v>
      </c>
      <c r="R8986" s="7">
        <v>4556984</v>
      </c>
      <c r="S8986" s="7" t="s">
        <v>11614</v>
      </c>
      <c r="T8986" s="7" t="s">
        <v>11660</v>
      </c>
      <c r="U8986" s="7">
        <v>3000</v>
      </c>
      <c r="V8986" s="7">
        <v>8</v>
      </c>
      <c r="W8986" s="7">
        <v>24000</v>
      </c>
      <c r="AH8986" s="16"/>
    </row>
    <row r="8987" spans="2:34" x14ac:dyDescent="0.25">
      <c r="B8987" s="7">
        <v>66</v>
      </c>
      <c r="C8987" s="7" t="s">
        <v>18688</v>
      </c>
      <c r="D8987" s="7">
        <v>19686641</v>
      </c>
      <c r="E8987" s="7" t="s">
        <v>18904</v>
      </c>
      <c r="F8987" s="7" t="s">
        <v>18569</v>
      </c>
      <c r="G8987" s="7" t="s">
        <v>1364</v>
      </c>
      <c r="H8987" s="42">
        <v>45009</v>
      </c>
      <c r="I8987" s="7"/>
      <c r="J8987" s="42">
        <v>45013</v>
      </c>
      <c r="K8987" s="7"/>
      <c r="L8987" s="7" t="s">
        <v>1349</v>
      </c>
      <c r="M8987" s="7" t="s">
        <v>18896</v>
      </c>
      <c r="N8987" s="7" t="s">
        <v>18897</v>
      </c>
      <c r="O8987" s="7">
        <v>26600000000</v>
      </c>
      <c r="P8987" s="7" t="s">
        <v>11755</v>
      </c>
      <c r="Q8987">
        <f t="shared" si="153"/>
        <v>3000</v>
      </c>
      <c r="R8987" s="7">
        <v>56899734</v>
      </c>
      <c r="S8987" s="7" t="s">
        <v>11606</v>
      </c>
      <c r="T8987" s="7" t="s">
        <v>18905</v>
      </c>
      <c r="U8987" s="7">
        <v>3000</v>
      </c>
      <c r="V8987" s="7">
        <v>10.9</v>
      </c>
      <c r="W8987" s="7">
        <v>32700</v>
      </c>
      <c r="AH8987" s="16"/>
    </row>
    <row r="8988" spans="2:34" x14ac:dyDescent="0.25">
      <c r="B8988" s="7">
        <v>66</v>
      </c>
      <c r="C8988" s="7" t="s">
        <v>18688</v>
      </c>
      <c r="D8988" s="7">
        <v>19686641</v>
      </c>
      <c r="E8988" s="7" t="s">
        <v>18904</v>
      </c>
      <c r="F8988" s="7" t="s">
        <v>18569</v>
      </c>
      <c r="G8988" s="7" t="s">
        <v>1364</v>
      </c>
      <c r="H8988" s="42">
        <v>45009</v>
      </c>
      <c r="I8988" s="7"/>
      <c r="J8988" s="42">
        <v>45013</v>
      </c>
      <c r="K8988" s="7"/>
      <c r="L8988" s="7" t="s">
        <v>1349</v>
      </c>
      <c r="M8988" s="7" t="s">
        <v>18896</v>
      </c>
      <c r="N8988" s="7" t="s">
        <v>18897</v>
      </c>
      <c r="O8988" s="7">
        <v>26600000000</v>
      </c>
      <c r="P8988" s="7" t="s">
        <v>11755</v>
      </c>
      <c r="Q8988">
        <f t="shared" si="153"/>
        <v>3000</v>
      </c>
      <c r="R8988" s="7">
        <v>8163294</v>
      </c>
      <c r="S8988" s="7" t="s">
        <v>1382</v>
      </c>
      <c r="T8988" s="7" t="s">
        <v>18906</v>
      </c>
      <c r="U8988" s="7">
        <v>3000</v>
      </c>
      <c r="V8988" s="7">
        <v>10.99</v>
      </c>
      <c r="W8988" s="7">
        <v>32970</v>
      </c>
      <c r="AH8988" s="16"/>
    </row>
    <row r="8989" spans="2:34" x14ac:dyDescent="0.25">
      <c r="B8989" s="7">
        <v>66</v>
      </c>
      <c r="C8989" s="7" t="s">
        <v>18688</v>
      </c>
      <c r="D8989" s="7">
        <v>19686641</v>
      </c>
      <c r="E8989" s="7" t="s">
        <v>18904</v>
      </c>
      <c r="F8989" s="7" t="s">
        <v>18569</v>
      </c>
      <c r="G8989" s="7" t="s">
        <v>1364</v>
      </c>
      <c r="H8989" s="42">
        <v>45009</v>
      </c>
      <c r="I8989" s="7"/>
      <c r="J8989" s="42">
        <v>45013</v>
      </c>
      <c r="K8989" s="7"/>
      <c r="L8989" s="7" t="s">
        <v>1349</v>
      </c>
      <c r="M8989" s="7" t="s">
        <v>18896</v>
      </c>
      <c r="N8989" s="7" t="s">
        <v>18897</v>
      </c>
      <c r="O8989" s="7">
        <v>26600000000</v>
      </c>
      <c r="P8989" s="7" t="s">
        <v>11755</v>
      </c>
      <c r="Q8989">
        <f t="shared" si="153"/>
        <v>3000</v>
      </c>
      <c r="R8989" s="7">
        <v>45997845</v>
      </c>
      <c r="S8989" s="7" t="s">
        <v>3263</v>
      </c>
      <c r="T8989" s="7" t="s">
        <v>18907</v>
      </c>
      <c r="U8989" s="7">
        <v>3000</v>
      </c>
      <c r="V8989" s="7">
        <v>18</v>
      </c>
      <c r="W8989" s="7">
        <v>54000</v>
      </c>
      <c r="AH8989" s="16"/>
    </row>
    <row r="8990" spans="2:34" x14ac:dyDescent="0.25">
      <c r="B8990" s="7">
        <v>65</v>
      </c>
      <c r="C8990" s="7" t="s">
        <v>15988</v>
      </c>
      <c r="D8990" s="7">
        <v>16172450</v>
      </c>
      <c r="E8990" s="7" t="s">
        <v>18908</v>
      </c>
      <c r="F8990" s="7" t="s">
        <v>18569</v>
      </c>
      <c r="G8990" s="7" t="s">
        <v>1364</v>
      </c>
      <c r="H8990" s="42">
        <v>44572</v>
      </c>
      <c r="I8990" s="7"/>
      <c r="J8990" s="42">
        <v>44574</v>
      </c>
      <c r="K8990" s="7"/>
      <c r="L8990" s="7" t="s">
        <v>1349</v>
      </c>
      <c r="M8990" s="7" t="s">
        <v>15300</v>
      </c>
      <c r="N8990" s="7" t="s">
        <v>15301</v>
      </c>
      <c r="O8990" s="7">
        <v>26600000000</v>
      </c>
      <c r="P8990" s="7" t="s">
        <v>16089</v>
      </c>
      <c r="Q8990">
        <f t="shared" si="153"/>
        <v>1549</v>
      </c>
      <c r="R8990" s="7">
        <v>4556984</v>
      </c>
      <c r="S8990" s="7" t="s">
        <v>11614</v>
      </c>
      <c r="T8990" s="7" t="s">
        <v>11615</v>
      </c>
      <c r="U8990" s="7">
        <v>1549</v>
      </c>
      <c r="V8990" s="7">
        <v>10.8</v>
      </c>
      <c r="W8990" s="7">
        <v>16729.2</v>
      </c>
      <c r="AH8990" s="16"/>
    </row>
    <row r="8991" spans="2:34" x14ac:dyDescent="0.25">
      <c r="B8991" s="7">
        <v>65</v>
      </c>
      <c r="C8991" s="7" t="s">
        <v>15988</v>
      </c>
      <c r="D8991" s="7">
        <v>16172450</v>
      </c>
      <c r="E8991" s="7" t="s">
        <v>18908</v>
      </c>
      <c r="F8991" s="7" t="s">
        <v>18569</v>
      </c>
      <c r="G8991" s="7" t="s">
        <v>1364</v>
      </c>
      <c r="H8991" s="42">
        <v>44572</v>
      </c>
      <c r="I8991" s="7"/>
      <c r="J8991" s="42">
        <v>44574</v>
      </c>
      <c r="K8991" s="7"/>
      <c r="L8991" s="7" t="s">
        <v>1349</v>
      </c>
      <c r="M8991" s="7" t="s">
        <v>15300</v>
      </c>
      <c r="N8991" s="7" t="s">
        <v>15301</v>
      </c>
      <c r="O8991" s="7">
        <v>26600000000</v>
      </c>
      <c r="P8991" s="7" t="s">
        <v>16089</v>
      </c>
      <c r="Q8991">
        <f t="shared" si="153"/>
        <v>1549</v>
      </c>
      <c r="R8991" s="7">
        <v>8163294</v>
      </c>
      <c r="S8991" s="7" t="s">
        <v>1382</v>
      </c>
      <c r="T8991" s="7" t="s">
        <v>394</v>
      </c>
      <c r="U8991" s="7">
        <v>1549</v>
      </c>
      <c r="V8991" s="7">
        <v>12.14</v>
      </c>
      <c r="W8991" s="7">
        <v>18804.86</v>
      </c>
      <c r="AH8991" s="16"/>
    </row>
    <row r="8992" spans="2:34" x14ac:dyDescent="0.25">
      <c r="B8992" s="168">
        <v>65</v>
      </c>
      <c r="C8992" s="168" t="s">
        <v>16016</v>
      </c>
      <c r="D8992" s="168">
        <v>16259114</v>
      </c>
      <c r="E8992" s="7" t="s">
        <v>18909</v>
      </c>
      <c r="F8992" s="168" t="s">
        <v>18569</v>
      </c>
      <c r="G8992" s="168" t="s">
        <v>1364</v>
      </c>
      <c r="H8992" s="169">
        <v>44580</v>
      </c>
      <c r="I8992" s="168"/>
      <c r="J8992" s="169">
        <v>44582</v>
      </c>
      <c r="K8992" s="168"/>
      <c r="L8992" s="168" t="s">
        <v>1349</v>
      </c>
      <c r="M8992" s="168" t="s">
        <v>18910</v>
      </c>
      <c r="N8992" s="168" t="s">
        <v>18684</v>
      </c>
      <c r="O8992" s="168">
        <v>26600000000</v>
      </c>
      <c r="P8992" s="168" t="s">
        <v>18911</v>
      </c>
      <c r="Q8992">
        <f t="shared" si="153"/>
        <v>425</v>
      </c>
      <c r="R8992" s="168">
        <v>4556984</v>
      </c>
      <c r="S8992" s="168" t="s">
        <v>11614</v>
      </c>
      <c r="T8992" s="168" t="s">
        <v>11660</v>
      </c>
      <c r="U8992" s="168">
        <v>425</v>
      </c>
      <c r="V8992" s="168">
        <v>11</v>
      </c>
      <c r="W8992" s="168">
        <v>4675</v>
      </c>
      <c r="AH8992" s="16"/>
    </row>
    <row r="8993" spans="2:34" x14ac:dyDescent="0.25">
      <c r="B8993" s="168"/>
      <c r="C8993" s="168"/>
      <c r="D8993" s="168"/>
      <c r="E8993" s="7" t="s">
        <v>18912</v>
      </c>
      <c r="F8993" s="168"/>
      <c r="G8993" s="168"/>
      <c r="H8993" s="169"/>
      <c r="I8993" s="168"/>
      <c r="J8993" s="169"/>
      <c r="K8993" s="168"/>
      <c r="L8993" s="168"/>
      <c r="M8993" s="168"/>
      <c r="N8993" s="168"/>
      <c r="O8993" s="168"/>
      <c r="P8993" s="168"/>
      <c r="Q8993">
        <f t="shared" si="153"/>
        <v>0</v>
      </c>
      <c r="R8993" s="168"/>
      <c r="S8993" s="168"/>
      <c r="T8993" s="168"/>
      <c r="U8993" s="168"/>
      <c r="V8993" s="168"/>
      <c r="W8993" s="168"/>
      <c r="AH8993" s="16"/>
    </row>
    <row r="8994" spans="2:34" x14ac:dyDescent="0.25">
      <c r="B8994" s="168">
        <v>65</v>
      </c>
      <c r="C8994" s="168" t="s">
        <v>16016</v>
      </c>
      <c r="D8994" s="168">
        <v>16259114</v>
      </c>
      <c r="E8994" s="7" t="s">
        <v>18909</v>
      </c>
      <c r="F8994" s="168" t="s">
        <v>18569</v>
      </c>
      <c r="G8994" s="168" t="s">
        <v>1364</v>
      </c>
      <c r="H8994" s="169">
        <v>44580</v>
      </c>
      <c r="I8994" s="168"/>
      <c r="J8994" s="169">
        <v>44582</v>
      </c>
      <c r="K8994" s="168"/>
      <c r="L8994" s="168" t="s">
        <v>1349</v>
      </c>
      <c r="M8994" s="168" t="s">
        <v>18910</v>
      </c>
      <c r="N8994" s="168" t="s">
        <v>18684</v>
      </c>
      <c r="O8994" s="168">
        <v>26600000000</v>
      </c>
      <c r="P8994" s="168" t="s">
        <v>18911</v>
      </c>
      <c r="Q8994">
        <f t="shared" si="153"/>
        <v>425</v>
      </c>
      <c r="R8994" s="168">
        <v>8163294</v>
      </c>
      <c r="S8994" s="168" t="s">
        <v>1382</v>
      </c>
      <c r="T8994" s="168" t="s">
        <v>394</v>
      </c>
      <c r="U8994" s="168">
        <v>425</v>
      </c>
      <c r="V8994" s="168">
        <v>12.14</v>
      </c>
      <c r="W8994" s="168">
        <v>5159.5</v>
      </c>
      <c r="AH8994" s="16"/>
    </row>
    <row r="8995" spans="2:34" x14ac:dyDescent="0.25">
      <c r="B8995" s="168"/>
      <c r="C8995" s="168"/>
      <c r="D8995" s="168"/>
      <c r="E8995" s="7" t="s">
        <v>18912</v>
      </c>
      <c r="F8995" s="168"/>
      <c r="G8995" s="168"/>
      <c r="H8995" s="169"/>
      <c r="I8995" s="168"/>
      <c r="J8995" s="169"/>
      <c r="K8995" s="168"/>
      <c r="L8995" s="168"/>
      <c r="M8995" s="168"/>
      <c r="N8995" s="168"/>
      <c r="O8995" s="168"/>
      <c r="P8995" s="168"/>
      <c r="Q8995">
        <f t="shared" si="153"/>
        <v>0</v>
      </c>
      <c r="R8995" s="168"/>
      <c r="S8995" s="168"/>
      <c r="T8995" s="168"/>
      <c r="U8995" s="168"/>
      <c r="V8995" s="168"/>
      <c r="W8995" s="168"/>
      <c r="AH8995" s="16"/>
    </row>
    <row r="8996" spans="2:34" x14ac:dyDescent="0.25">
      <c r="B8996" s="7">
        <v>65</v>
      </c>
      <c r="C8996" s="7" t="s">
        <v>15988</v>
      </c>
      <c r="D8996" s="7">
        <v>16370120</v>
      </c>
      <c r="E8996" s="7" t="s">
        <v>18913</v>
      </c>
      <c r="F8996" s="7" t="s">
        <v>18569</v>
      </c>
      <c r="G8996" s="7" t="s">
        <v>1364</v>
      </c>
      <c r="H8996" s="42">
        <v>44592</v>
      </c>
      <c r="I8996" s="7"/>
      <c r="J8996" s="42">
        <v>44594</v>
      </c>
      <c r="K8996" s="7"/>
      <c r="L8996" s="7" t="s">
        <v>1349</v>
      </c>
      <c r="M8996" s="7" t="s">
        <v>15300</v>
      </c>
      <c r="N8996" s="7" t="s">
        <v>15301</v>
      </c>
      <c r="O8996" s="7">
        <v>26600000000</v>
      </c>
      <c r="P8996" s="7" t="s">
        <v>16089</v>
      </c>
      <c r="Q8996">
        <f t="shared" si="153"/>
        <v>1000</v>
      </c>
      <c r="R8996" s="7">
        <v>4556984</v>
      </c>
      <c r="S8996" s="7" t="s">
        <v>11614</v>
      </c>
      <c r="T8996" s="7" t="s">
        <v>11615</v>
      </c>
      <c r="U8996" s="7">
        <v>1000</v>
      </c>
      <c r="V8996" s="7">
        <v>10.84</v>
      </c>
      <c r="W8996" s="7">
        <v>10840</v>
      </c>
      <c r="AH8996" s="16"/>
    </row>
    <row r="8997" spans="2:34" x14ac:dyDescent="0.25">
      <c r="B8997" s="165">
        <v>65</v>
      </c>
      <c r="C8997" s="165" t="s">
        <v>15988</v>
      </c>
      <c r="D8997" s="7">
        <v>16370120</v>
      </c>
      <c r="E8997" s="7" t="s">
        <v>18913</v>
      </c>
      <c r="F8997" s="7" t="s">
        <v>18569</v>
      </c>
      <c r="G8997" s="7" t="s">
        <v>1364</v>
      </c>
      <c r="H8997" s="42">
        <v>44592</v>
      </c>
      <c r="I8997" s="7"/>
      <c r="J8997" s="42">
        <v>44594</v>
      </c>
      <c r="K8997" s="7"/>
      <c r="L8997" s="7" t="s">
        <v>1349</v>
      </c>
      <c r="M8997" s="7" t="s">
        <v>15300</v>
      </c>
      <c r="N8997" s="7" t="s">
        <v>15301</v>
      </c>
      <c r="O8997" s="7">
        <v>26600000000</v>
      </c>
      <c r="P8997" s="7" t="s">
        <v>16089</v>
      </c>
      <c r="Q8997">
        <f t="shared" si="153"/>
        <v>1000</v>
      </c>
      <c r="R8997" s="7">
        <v>8163294</v>
      </c>
      <c r="S8997" s="7" t="s">
        <v>1382</v>
      </c>
      <c r="T8997" s="7" t="s">
        <v>394</v>
      </c>
      <c r="U8997" s="7">
        <v>1000</v>
      </c>
      <c r="V8997" s="7">
        <v>12.14</v>
      </c>
      <c r="W8997" s="7">
        <v>12140</v>
      </c>
      <c r="AH8997" s="16"/>
    </row>
    <row r="8998" spans="2:34" x14ac:dyDescent="0.25">
      <c r="B8998" s="7">
        <v>65</v>
      </c>
      <c r="C8998" s="7" t="s">
        <v>15988</v>
      </c>
      <c r="D8998" s="7">
        <v>16456297</v>
      </c>
      <c r="E8998" s="7" t="s">
        <v>18914</v>
      </c>
      <c r="F8998" s="7" t="s">
        <v>18569</v>
      </c>
      <c r="G8998" s="7" t="s">
        <v>1364</v>
      </c>
      <c r="H8998" s="42">
        <v>44601</v>
      </c>
      <c r="I8998" s="7"/>
      <c r="J8998" s="42">
        <v>44603</v>
      </c>
      <c r="K8998" s="7"/>
      <c r="L8998" s="7" t="s">
        <v>1349</v>
      </c>
      <c r="M8998" s="7" t="s">
        <v>15300</v>
      </c>
      <c r="N8998" s="7" t="s">
        <v>15301</v>
      </c>
      <c r="O8998" s="7">
        <v>26600000000</v>
      </c>
      <c r="P8998" s="7" t="s">
        <v>16089</v>
      </c>
      <c r="Q8998">
        <f t="shared" si="153"/>
        <v>3000</v>
      </c>
      <c r="R8998" s="7">
        <v>4556984</v>
      </c>
      <c r="S8998" s="7" t="s">
        <v>11614</v>
      </c>
      <c r="T8998" s="7" t="s">
        <v>11796</v>
      </c>
      <c r="U8998" s="7">
        <v>3000</v>
      </c>
      <c r="V8998" s="7">
        <v>11.98</v>
      </c>
      <c r="W8998" s="7">
        <v>35940</v>
      </c>
      <c r="AH8998" s="16"/>
    </row>
    <row r="8999" spans="2:34" x14ac:dyDescent="0.25">
      <c r="B8999" s="7">
        <v>65</v>
      </c>
      <c r="C8999" s="7" t="s">
        <v>15988</v>
      </c>
      <c r="D8999" s="7">
        <v>16456297</v>
      </c>
      <c r="E8999" s="7" t="s">
        <v>18914</v>
      </c>
      <c r="F8999" s="7" t="s">
        <v>18569</v>
      </c>
      <c r="G8999" s="7" t="s">
        <v>1364</v>
      </c>
      <c r="H8999" s="42">
        <v>44601</v>
      </c>
      <c r="I8999" s="7"/>
      <c r="J8999" s="42">
        <v>44603</v>
      </c>
      <c r="K8999" s="7"/>
      <c r="L8999" s="7" t="s">
        <v>1349</v>
      </c>
      <c r="M8999" s="7" t="s">
        <v>15300</v>
      </c>
      <c r="N8999" s="7" t="s">
        <v>15301</v>
      </c>
      <c r="O8999" s="7">
        <v>26600000000</v>
      </c>
      <c r="P8999" s="7" t="s">
        <v>16089</v>
      </c>
      <c r="Q8999">
        <f t="shared" si="153"/>
        <v>3000</v>
      </c>
      <c r="R8999" s="7">
        <v>8163294</v>
      </c>
      <c r="S8999" s="7" t="s">
        <v>1382</v>
      </c>
      <c r="T8999" s="7" t="s">
        <v>394</v>
      </c>
      <c r="U8999" s="7">
        <v>3000</v>
      </c>
      <c r="V8999" s="7">
        <v>12.14</v>
      </c>
      <c r="W8999" s="7">
        <v>36420</v>
      </c>
      <c r="AH8999" s="16"/>
    </row>
    <row r="9000" spans="2:34" x14ac:dyDescent="0.25">
      <c r="B9000" s="7">
        <v>65</v>
      </c>
      <c r="C9000" s="7" t="s">
        <v>15988</v>
      </c>
      <c r="D9000" s="7">
        <v>16570855</v>
      </c>
      <c r="E9000" s="7" t="s">
        <v>18915</v>
      </c>
      <c r="F9000" s="7" t="s">
        <v>18569</v>
      </c>
      <c r="G9000" s="7" t="s">
        <v>1364</v>
      </c>
      <c r="H9000" s="42">
        <v>44615</v>
      </c>
      <c r="I9000" s="7"/>
      <c r="J9000" s="42">
        <v>44617</v>
      </c>
      <c r="K9000" s="7"/>
      <c r="L9000" s="7" t="s">
        <v>1349</v>
      </c>
      <c r="M9000" s="7" t="s">
        <v>15300</v>
      </c>
      <c r="N9000" s="7" t="s">
        <v>15301</v>
      </c>
      <c r="O9000" s="7">
        <v>26600000000</v>
      </c>
      <c r="P9000" s="7" t="s">
        <v>16089</v>
      </c>
      <c r="Q9000">
        <f t="shared" si="153"/>
        <v>900</v>
      </c>
      <c r="R9000" s="7">
        <v>90552857</v>
      </c>
      <c r="S9000" s="7" t="s">
        <v>1928</v>
      </c>
      <c r="T9000" s="7" t="s">
        <v>587</v>
      </c>
      <c r="U9000" s="7">
        <v>900</v>
      </c>
      <c r="V9000" s="7">
        <v>12</v>
      </c>
      <c r="W9000" s="7">
        <v>10800</v>
      </c>
      <c r="AH9000" s="16"/>
    </row>
    <row r="9001" spans="2:34" x14ac:dyDescent="0.25">
      <c r="B9001" s="7">
        <v>65</v>
      </c>
      <c r="C9001" s="7" t="s">
        <v>15988</v>
      </c>
      <c r="D9001" s="7">
        <v>16702948</v>
      </c>
      <c r="E9001" s="7" t="s">
        <v>18893</v>
      </c>
      <c r="F9001" s="7" t="s">
        <v>18569</v>
      </c>
      <c r="G9001" s="7" t="s">
        <v>1364</v>
      </c>
      <c r="H9001" s="42">
        <v>44630</v>
      </c>
      <c r="I9001" s="7"/>
      <c r="J9001" s="42">
        <v>44635</v>
      </c>
      <c r="K9001" s="7"/>
      <c r="L9001" s="7" t="s">
        <v>1349</v>
      </c>
      <c r="M9001" s="7" t="s">
        <v>15300</v>
      </c>
      <c r="N9001" s="7" t="s">
        <v>15301</v>
      </c>
      <c r="O9001" s="7">
        <v>26600000000</v>
      </c>
      <c r="P9001" s="7" t="s">
        <v>16089</v>
      </c>
      <c r="Q9001">
        <f t="shared" si="153"/>
        <v>300</v>
      </c>
      <c r="R9001" s="7">
        <v>4556984</v>
      </c>
      <c r="S9001" s="7" t="s">
        <v>11614</v>
      </c>
      <c r="T9001" s="7" t="s">
        <v>11615</v>
      </c>
      <c r="U9001" s="7">
        <v>300</v>
      </c>
      <c r="V9001" s="7">
        <v>11.98</v>
      </c>
      <c r="W9001" s="7">
        <v>3594</v>
      </c>
      <c r="AH9001" s="16"/>
    </row>
    <row r="9002" spans="2:34" x14ac:dyDescent="0.25">
      <c r="B9002" s="7">
        <v>65</v>
      </c>
      <c r="C9002" s="7" t="s">
        <v>15988</v>
      </c>
      <c r="D9002" s="7">
        <v>16702948</v>
      </c>
      <c r="E9002" s="7" t="s">
        <v>18893</v>
      </c>
      <c r="F9002" s="7" t="s">
        <v>18569</v>
      </c>
      <c r="G9002" s="7" t="s">
        <v>1364</v>
      </c>
      <c r="H9002" s="42">
        <v>44630</v>
      </c>
      <c r="I9002" s="7"/>
      <c r="J9002" s="42">
        <v>44635</v>
      </c>
      <c r="K9002" s="7"/>
      <c r="L9002" s="7" t="s">
        <v>1349</v>
      </c>
      <c r="M9002" s="7" t="s">
        <v>15300</v>
      </c>
      <c r="N9002" s="7" t="s">
        <v>15301</v>
      </c>
      <c r="O9002" s="7">
        <v>26600000000</v>
      </c>
      <c r="P9002" s="7" t="s">
        <v>16089</v>
      </c>
      <c r="Q9002">
        <f t="shared" si="153"/>
        <v>300</v>
      </c>
      <c r="R9002" s="7">
        <v>8163294</v>
      </c>
      <c r="S9002" s="7" t="s">
        <v>1382</v>
      </c>
      <c r="T9002" s="7" t="s">
        <v>394</v>
      </c>
      <c r="U9002" s="7">
        <v>300</v>
      </c>
      <c r="V9002" s="7">
        <v>12.14</v>
      </c>
      <c r="W9002" s="7">
        <v>3642</v>
      </c>
      <c r="AH9002" s="16"/>
    </row>
    <row r="9003" spans="2:34" x14ac:dyDescent="0.25">
      <c r="B9003" s="7">
        <v>65</v>
      </c>
      <c r="C9003" s="7" t="s">
        <v>15988</v>
      </c>
      <c r="D9003" s="7">
        <v>16702948</v>
      </c>
      <c r="E9003" s="7" t="s">
        <v>18893</v>
      </c>
      <c r="F9003" s="7" t="s">
        <v>18569</v>
      </c>
      <c r="G9003" s="7" t="s">
        <v>1364</v>
      </c>
      <c r="H9003" s="42">
        <v>44630</v>
      </c>
      <c r="I9003" s="7"/>
      <c r="J9003" s="42">
        <v>44635</v>
      </c>
      <c r="K9003" s="7"/>
      <c r="L9003" s="7" t="s">
        <v>1349</v>
      </c>
      <c r="M9003" s="7" t="s">
        <v>15300</v>
      </c>
      <c r="N9003" s="7" t="s">
        <v>15301</v>
      </c>
      <c r="O9003" s="7">
        <v>26600000000</v>
      </c>
      <c r="P9003" s="7" t="s">
        <v>16089</v>
      </c>
      <c r="Q9003">
        <f t="shared" si="153"/>
        <v>300</v>
      </c>
      <c r="R9003" s="7">
        <v>45334544</v>
      </c>
      <c r="S9003" s="7" t="s">
        <v>2480</v>
      </c>
      <c r="T9003" s="7" t="s">
        <v>15141</v>
      </c>
      <c r="U9003" s="7">
        <v>300</v>
      </c>
      <c r="V9003" s="7">
        <v>15.6</v>
      </c>
      <c r="W9003" s="7">
        <v>4680</v>
      </c>
      <c r="AH9003" s="16"/>
    </row>
    <row r="9004" spans="2:34" x14ac:dyDescent="0.25">
      <c r="B9004" s="7">
        <v>65</v>
      </c>
      <c r="C9004" s="7" t="s">
        <v>15988</v>
      </c>
      <c r="D9004" s="7">
        <v>16729315</v>
      </c>
      <c r="E9004" s="7" t="s">
        <v>18916</v>
      </c>
      <c r="F9004" s="7" t="s">
        <v>18569</v>
      </c>
      <c r="G9004" s="7" t="s">
        <v>1364</v>
      </c>
      <c r="H9004" s="42">
        <v>44635</v>
      </c>
      <c r="I9004" s="7"/>
      <c r="J9004" s="42">
        <v>44643</v>
      </c>
      <c r="K9004" s="7"/>
      <c r="L9004" s="7" t="s">
        <v>1349</v>
      </c>
      <c r="M9004" s="7" t="s">
        <v>15300</v>
      </c>
      <c r="N9004" s="7" t="s">
        <v>15301</v>
      </c>
      <c r="O9004" s="7">
        <v>26600000000</v>
      </c>
      <c r="P9004" s="7" t="s">
        <v>16089</v>
      </c>
      <c r="Q9004">
        <f t="shared" si="153"/>
        <v>3900</v>
      </c>
      <c r="R9004" s="7">
        <v>7505043</v>
      </c>
      <c r="S9004" s="7" t="s">
        <v>1378</v>
      </c>
      <c r="T9004" s="7" t="s">
        <v>1379</v>
      </c>
      <c r="U9004" s="7">
        <v>3900</v>
      </c>
      <c r="V9004" s="7">
        <v>11.94</v>
      </c>
      <c r="W9004" s="7">
        <v>46566</v>
      </c>
      <c r="AH9004" s="16"/>
    </row>
    <row r="9005" spans="2:34" x14ac:dyDescent="0.25">
      <c r="B9005" s="7">
        <v>65</v>
      </c>
      <c r="C9005" s="7" t="s">
        <v>15988</v>
      </c>
      <c r="D9005" s="7">
        <v>16729315</v>
      </c>
      <c r="E9005" s="7" t="s">
        <v>18916</v>
      </c>
      <c r="F9005" s="7" t="s">
        <v>18569</v>
      </c>
      <c r="G9005" s="7" t="s">
        <v>1364</v>
      </c>
      <c r="H9005" s="42">
        <v>44635</v>
      </c>
      <c r="I9005" s="7"/>
      <c r="J9005" s="42">
        <v>44643</v>
      </c>
      <c r="K9005" s="7"/>
      <c r="L9005" s="7" t="s">
        <v>1349</v>
      </c>
      <c r="M9005" s="7" t="s">
        <v>15300</v>
      </c>
      <c r="N9005" s="7" t="s">
        <v>15301</v>
      </c>
      <c r="O9005" s="7">
        <v>26600000000</v>
      </c>
      <c r="P9005" s="7" t="s">
        <v>16089</v>
      </c>
      <c r="Q9005">
        <f t="shared" si="153"/>
        <v>3900</v>
      </c>
      <c r="R9005" s="7">
        <v>4556984</v>
      </c>
      <c r="S9005" s="7" t="s">
        <v>11614</v>
      </c>
      <c r="T9005" s="7" t="s">
        <v>11615</v>
      </c>
      <c r="U9005" s="7">
        <v>3900</v>
      </c>
      <c r="V9005" s="7">
        <v>11.98</v>
      </c>
      <c r="W9005" s="7">
        <v>46722</v>
      </c>
      <c r="AH9005" s="16"/>
    </row>
    <row r="9006" spans="2:34" x14ac:dyDescent="0.25">
      <c r="B9006" s="7">
        <v>65</v>
      </c>
      <c r="C9006" s="7" t="s">
        <v>15988</v>
      </c>
      <c r="D9006" s="7">
        <v>16729315</v>
      </c>
      <c r="E9006" s="7" t="s">
        <v>18916</v>
      </c>
      <c r="F9006" s="7" t="s">
        <v>18569</v>
      </c>
      <c r="G9006" s="7" t="s">
        <v>1364</v>
      </c>
      <c r="H9006" s="42">
        <v>44635</v>
      </c>
      <c r="I9006" s="7"/>
      <c r="J9006" s="42">
        <v>44643</v>
      </c>
      <c r="K9006" s="7"/>
      <c r="L9006" s="7" t="s">
        <v>1349</v>
      </c>
      <c r="M9006" s="7" t="s">
        <v>15300</v>
      </c>
      <c r="N9006" s="7" t="s">
        <v>15301</v>
      </c>
      <c r="O9006" s="7">
        <v>26600000000</v>
      </c>
      <c r="P9006" s="7" t="s">
        <v>16089</v>
      </c>
      <c r="Q9006">
        <f t="shared" si="153"/>
        <v>3900</v>
      </c>
      <c r="R9006" s="7">
        <v>8163294</v>
      </c>
      <c r="S9006" s="7" t="s">
        <v>1382</v>
      </c>
      <c r="T9006" s="7" t="s">
        <v>394</v>
      </c>
      <c r="U9006" s="7">
        <v>3900</v>
      </c>
      <c r="V9006" s="7">
        <v>12.14</v>
      </c>
      <c r="W9006" s="7">
        <v>47346</v>
      </c>
      <c r="AH9006" s="16"/>
    </row>
    <row r="9007" spans="2:34" x14ac:dyDescent="0.25">
      <c r="B9007" s="7">
        <v>65</v>
      </c>
      <c r="C9007" s="7" t="s">
        <v>15988</v>
      </c>
      <c r="D9007" s="7">
        <v>16729315</v>
      </c>
      <c r="E9007" s="7" t="s">
        <v>18916</v>
      </c>
      <c r="F9007" s="7" t="s">
        <v>18569</v>
      </c>
      <c r="G9007" s="7" t="s">
        <v>1364</v>
      </c>
      <c r="H9007" s="42">
        <v>44635</v>
      </c>
      <c r="I9007" s="7"/>
      <c r="J9007" s="42">
        <v>44643</v>
      </c>
      <c r="K9007" s="7"/>
      <c r="L9007" s="7" t="s">
        <v>1349</v>
      </c>
      <c r="M9007" s="7" t="s">
        <v>15300</v>
      </c>
      <c r="N9007" s="7" t="s">
        <v>15301</v>
      </c>
      <c r="O9007" s="7">
        <v>26600000000</v>
      </c>
      <c r="P9007" s="7" t="s">
        <v>16089</v>
      </c>
      <c r="Q9007">
        <f t="shared" si="153"/>
        <v>3900</v>
      </c>
      <c r="R9007" s="7">
        <v>45334544</v>
      </c>
      <c r="S9007" s="7" t="s">
        <v>2480</v>
      </c>
      <c r="T9007" s="7" t="s">
        <v>15141</v>
      </c>
      <c r="U9007" s="7">
        <v>3900</v>
      </c>
      <c r="V9007" s="7">
        <v>13.16</v>
      </c>
      <c r="W9007" s="7">
        <v>51324</v>
      </c>
      <c r="AH9007" s="16"/>
    </row>
    <row r="9008" spans="2:34" x14ac:dyDescent="0.25">
      <c r="B9008" s="7">
        <v>65</v>
      </c>
      <c r="C9008" s="7" t="s">
        <v>15988</v>
      </c>
      <c r="D9008" s="7">
        <v>16855019</v>
      </c>
      <c r="E9008" s="7" t="s">
        <v>18917</v>
      </c>
      <c r="F9008" s="7" t="s">
        <v>18569</v>
      </c>
      <c r="G9008" s="7" t="s">
        <v>1364</v>
      </c>
      <c r="H9008" s="42">
        <v>44651</v>
      </c>
      <c r="I9008" s="7"/>
      <c r="J9008" s="42">
        <v>44655</v>
      </c>
      <c r="K9008" s="7"/>
      <c r="L9008" s="7" t="s">
        <v>1349</v>
      </c>
      <c r="M9008" s="7" t="s">
        <v>18896</v>
      </c>
      <c r="N9008" s="7" t="s">
        <v>18897</v>
      </c>
      <c r="O9008" s="7">
        <v>26600000000</v>
      </c>
      <c r="P9008" s="7" t="s">
        <v>16089</v>
      </c>
      <c r="Q9008">
        <f t="shared" si="153"/>
        <v>30</v>
      </c>
      <c r="R9008" s="7">
        <v>4556984</v>
      </c>
      <c r="S9008" s="7" t="s">
        <v>11614</v>
      </c>
      <c r="T9008" s="7" t="s">
        <v>11615</v>
      </c>
      <c r="U9008" s="7">
        <v>30</v>
      </c>
      <c r="V9008" s="7">
        <v>12</v>
      </c>
      <c r="W9008" s="7">
        <v>360</v>
      </c>
      <c r="AH9008" s="16"/>
    </row>
    <row r="9009" spans="2:34" x14ac:dyDescent="0.25">
      <c r="B9009" s="7">
        <v>65</v>
      </c>
      <c r="C9009" s="7" t="s">
        <v>15988</v>
      </c>
      <c r="D9009" s="7">
        <v>16855019</v>
      </c>
      <c r="E9009" s="7" t="s">
        <v>18917</v>
      </c>
      <c r="F9009" s="7" t="s">
        <v>18569</v>
      </c>
      <c r="G9009" s="7" t="s">
        <v>1364</v>
      </c>
      <c r="H9009" s="42">
        <v>44651</v>
      </c>
      <c r="I9009" s="7"/>
      <c r="J9009" s="42">
        <v>44655</v>
      </c>
      <c r="K9009" s="7"/>
      <c r="L9009" s="7" t="s">
        <v>1349</v>
      </c>
      <c r="M9009" s="7" t="s">
        <v>18896</v>
      </c>
      <c r="N9009" s="7" t="s">
        <v>18897</v>
      </c>
      <c r="O9009" s="7">
        <v>26600000000</v>
      </c>
      <c r="P9009" s="7" t="s">
        <v>16089</v>
      </c>
      <c r="Q9009">
        <f t="shared" si="153"/>
        <v>30</v>
      </c>
      <c r="R9009" s="7">
        <v>8163294</v>
      </c>
      <c r="S9009" s="7" t="s">
        <v>1382</v>
      </c>
      <c r="T9009" s="7" t="s">
        <v>18906</v>
      </c>
      <c r="U9009" s="7">
        <v>30</v>
      </c>
      <c r="V9009" s="7">
        <v>12.14</v>
      </c>
      <c r="W9009" s="7">
        <v>364.2</v>
      </c>
      <c r="AH9009" s="16"/>
    </row>
    <row r="9010" spans="2:34" x14ac:dyDescent="0.25">
      <c r="B9010" s="7">
        <v>65</v>
      </c>
      <c r="C9010" s="7" t="s">
        <v>15988</v>
      </c>
      <c r="D9010" s="7">
        <v>17147603</v>
      </c>
      <c r="E9010" s="7" t="s">
        <v>18918</v>
      </c>
      <c r="F9010" s="7" t="s">
        <v>18569</v>
      </c>
      <c r="G9010" s="7" t="s">
        <v>1364</v>
      </c>
      <c r="H9010" s="42">
        <v>44691</v>
      </c>
      <c r="I9010" s="7"/>
      <c r="J9010" s="42">
        <v>44693</v>
      </c>
      <c r="K9010" s="7"/>
      <c r="L9010" s="7" t="s">
        <v>1349</v>
      </c>
      <c r="M9010" s="7" t="s">
        <v>15300</v>
      </c>
      <c r="N9010" s="7" t="s">
        <v>15301</v>
      </c>
      <c r="O9010" s="7">
        <v>26600000000</v>
      </c>
      <c r="P9010" s="7" t="s">
        <v>16089</v>
      </c>
      <c r="Q9010">
        <f t="shared" si="153"/>
        <v>3500</v>
      </c>
      <c r="R9010" s="7">
        <v>7505043</v>
      </c>
      <c r="S9010" s="7" t="s">
        <v>1378</v>
      </c>
      <c r="T9010" s="7" t="s">
        <v>1379</v>
      </c>
      <c r="U9010" s="7">
        <v>3500</v>
      </c>
      <c r="V9010" s="7">
        <v>10.82</v>
      </c>
      <c r="W9010" s="7">
        <v>37870</v>
      </c>
      <c r="AH9010" s="16"/>
    </row>
    <row r="9011" spans="2:34" x14ac:dyDescent="0.25">
      <c r="B9011" s="7">
        <v>65</v>
      </c>
      <c r="C9011" s="7" t="s">
        <v>15988</v>
      </c>
      <c r="D9011" s="7">
        <v>17147603</v>
      </c>
      <c r="E9011" s="7" t="s">
        <v>18918</v>
      </c>
      <c r="F9011" s="7" t="s">
        <v>18569</v>
      </c>
      <c r="G9011" s="7" t="s">
        <v>1364</v>
      </c>
      <c r="H9011" s="42">
        <v>44691</v>
      </c>
      <c r="I9011" s="7"/>
      <c r="J9011" s="42">
        <v>44693</v>
      </c>
      <c r="K9011" s="7"/>
      <c r="L9011" s="7" t="s">
        <v>1349</v>
      </c>
      <c r="M9011" s="7" t="s">
        <v>15300</v>
      </c>
      <c r="N9011" s="7" t="s">
        <v>15301</v>
      </c>
      <c r="O9011" s="7">
        <v>26600000000</v>
      </c>
      <c r="P9011" s="7" t="s">
        <v>16089</v>
      </c>
      <c r="Q9011">
        <f t="shared" ref="Q9011:Q9066" si="154">U9011</f>
        <v>3500</v>
      </c>
      <c r="R9011" s="7">
        <v>90552857</v>
      </c>
      <c r="S9011" s="7" t="s">
        <v>1928</v>
      </c>
      <c r="T9011" s="7" t="s">
        <v>587</v>
      </c>
      <c r="U9011" s="7">
        <v>3500</v>
      </c>
      <c r="V9011" s="7">
        <v>11.5</v>
      </c>
      <c r="W9011" s="7">
        <v>40250</v>
      </c>
      <c r="AH9011" s="16"/>
    </row>
    <row r="9012" spans="2:34" x14ac:dyDescent="0.25">
      <c r="B9012" s="7">
        <v>65</v>
      </c>
      <c r="C9012" s="7" t="s">
        <v>15988</v>
      </c>
      <c r="D9012" s="7">
        <v>17147603</v>
      </c>
      <c r="E9012" s="7" t="s">
        <v>18918</v>
      </c>
      <c r="F9012" s="7" t="s">
        <v>18569</v>
      </c>
      <c r="G9012" s="7" t="s">
        <v>1364</v>
      </c>
      <c r="H9012" s="42">
        <v>44691</v>
      </c>
      <c r="I9012" s="7"/>
      <c r="J9012" s="42">
        <v>44693</v>
      </c>
      <c r="K9012" s="7"/>
      <c r="L9012" s="7" t="s">
        <v>1349</v>
      </c>
      <c r="M9012" s="7" t="s">
        <v>15300</v>
      </c>
      <c r="N9012" s="7" t="s">
        <v>15301</v>
      </c>
      <c r="O9012" s="7">
        <v>26600000000</v>
      </c>
      <c r="P9012" s="7" t="s">
        <v>16089</v>
      </c>
      <c r="Q9012">
        <f t="shared" si="154"/>
        <v>3500</v>
      </c>
      <c r="R9012" s="7">
        <v>4556984</v>
      </c>
      <c r="S9012" s="7" t="s">
        <v>11614</v>
      </c>
      <c r="T9012" s="7" t="s">
        <v>11615</v>
      </c>
      <c r="U9012" s="7">
        <v>3500</v>
      </c>
      <c r="V9012" s="7">
        <v>12</v>
      </c>
      <c r="W9012" s="7">
        <v>42000</v>
      </c>
      <c r="AH9012" s="16"/>
    </row>
    <row r="9013" spans="2:34" x14ac:dyDescent="0.25">
      <c r="B9013" s="7">
        <v>65</v>
      </c>
      <c r="C9013" s="7" t="s">
        <v>16016</v>
      </c>
      <c r="D9013" s="7">
        <v>17265444</v>
      </c>
      <c r="E9013" s="7" t="s">
        <v>16118</v>
      </c>
      <c r="F9013" s="7" t="s">
        <v>18569</v>
      </c>
      <c r="G9013" s="7" t="s">
        <v>1364</v>
      </c>
      <c r="H9013" s="42">
        <v>44704</v>
      </c>
      <c r="I9013" s="7"/>
      <c r="J9013" s="42">
        <v>44708</v>
      </c>
      <c r="K9013" s="7"/>
      <c r="L9013" s="7" t="s">
        <v>1349</v>
      </c>
      <c r="M9013" s="7" t="s">
        <v>15300</v>
      </c>
      <c r="N9013" s="7" t="s">
        <v>15301</v>
      </c>
      <c r="O9013" s="7">
        <v>26600000000</v>
      </c>
      <c r="P9013" s="7" t="s">
        <v>18911</v>
      </c>
      <c r="Q9013">
        <f t="shared" si="154"/>
        <v>2700</v>
      </c>
      <c r="R9013" s="7">
        <v>4556984</v>
      </c>
      <c r="S9013" s="7" t="s">
        <v>11614</v>
      </c>
      <c r="T9013" s="7" t="s">
        <v>11615</v>
      </c>
      <c r="U9013" s="7">
        <v>2700</v>
      </c>
      <c r="V9013" s="7">
        <v>10.78</v>
      </c>
      <c r="W9013" s="7">
        <v>29106</v>
      </c>
      <c r="AH9013" s="16"/>
    </row>
    <row r="9014" spans="2:34" x14ac:dyDescent="0.25">
      <c r="B9014" s="7">
        <v>65</v>
      </c>
      <c r="C9014" s="7" t="s">
        <v>16016</v>
      </c>
      <c r="D9014" s="7">
        <v>17265444</v>
      </c>
      <c r="E9014" s="7" t="s">
        <v>16118</v>
      </c>
      <c r="F9014" s="7" t="s">
        <v>18569</v>
      </c>
      <c r="G9014" s="7" t="s">
        <v>1364</v>
      </c>
      <c r="H9014" s="42">
        <v>44704</v>
      </c>
      <c r="I9014" s="7"/>
      <c r="J9014" s="42">
        <v>44708</v>
      </c>
      <c r="K9014" s="7"/>
      <c r="L9014" s="7" t="s">
        <v>1349</v>
      </c>
      <c r="M9014" s="7" t="s">
        <v>15300</v>
      </c>
      <c r="N9014" s="7" t="s">
        <v>15301</v>
      </c>
      <c r="O9014" s="7">
        <v>26600000000</v>
      </c>
      <c r="P9014" s="7" t="s">
        <v>18911</v>
      </c>
      <c r="Q9014">
        <f t="shared" si="154"/>
        <v>2700</v>
      </c>
      <c r="R9014" s="7">
        <v>24125814</v>
      </c>
      <c r="S9014" s="7" t="s">
        <v>2370</v>
      </c>
      <c r="T9014" s="7" t="s">
        <v>15286</v>
      </c>
      <c r="U9014" s="7">
        <v>2700</v>
      </c>
      <c r="V9014" s="7">
        <v>11.5</v>
      </c>
      <c r="W9014" s="7">
        <v>31050</v>
      </c>
      <c r="AH9014" s="16"/>
    </row>
    <row r="9015" spans="2:34" x14ac:dyDescent="0.25">
      <c r="B9015" s="7">
        <v>65</v>
      </c>
      <c r="C9015" s="7" t="s">
        <v>16016</v>
      </c>
      <c r="D9015" s="7">
        <v>17265444</v>
      </c>
      <c r="E9015" s="7" t="s">
        <v>16118</v>
      </c>
      <c r="F9015" s="7" t="s">
        <v>18569</v>
      </c>
      <c r="G9015" s="7" t="s">
        <v>1364</v>
      </c>
      <c r="H9015" s="42">
        <v>44704</v>
      </c>
      <c r="I9015" s="7"/>
      <c r="J9015" s="42">
        <v>44708</v>
      </c>
      <c r="K9015" s="7"/>
      <c r="L9015" s="7" t="s">
        <v>1349</v>
      </c>
      <c r="M9015" s="7" t="s">
        <v>15300</v>
      </c>
      <c r="N9015" s="7" t="s">
        <v>15301</v>
      </c>
      <c r="O9015" s="7">
        <v>26600000000</v>
      </c>
      <c r="P9015" s="7" t="s">
        <v>18911</v>
      </c>
      <c r="Q9015">
        <f t="shared" si="154"/>
        <v>2700</v>
      </c>
      <c r="R9015" s="7">
        <v>8163294</v>
      </c>
      <c r="S9015" s="7" t="s">
        <v>1382</v>
      </c>
      <c r="T9015" s="7" t="s">
        <v>394</v>
      </c>
      <c r="U9015" s="7">
        <v>2700</v>
      </c>
      <c r="V9015" s="7">
        <v>12.14</v>
      </c>
      <c r="W9015" s="7">
        <v>32778</v>
      </c>
      <c r="AH9015" s="16"/>
    </row>
    <row r="9016" spans="2:34" x14ac:dyDescent="0.25">
      <c r="B9016" s="7">
        <v>65</v>
      </c>
      <c r="C9016" s="7" t="s">
        <v>15988</v>
      </c>
      <c r="D9016" s="7">
        <v>17652596</v>
      </c>
      <c r="E9016" s="7" t="s">
        <v>15993</v>
      </c>
      <c r="F9016" s="7" t="s">
        <v>18569</v>
      </c>
      <c r="G9016" s="7" t="s">
        <v>1364</v>
      </c>
      <c r="H9016" s="42">
        <v>44750</v>
      </c>
      <c r="I9016" s="7"/>
      <c r="J9016" s="42">
        <v>44754</v>
      </c>
      <c r="K9016" s="7"/>
      <c r="L9016" s="7" t="s">
        <v>1349</v>
      </c>
      <c r="M9016" s="7" t="s">
        <v>15300</v>
      </c>
      <c r="N9016" s="7" t="s">
        <v>15301</v>
      </c>
      <c r="O9016" s="7">
        <v>26600000000</v>
      </c>
      <c r="P9016" s="7" t="s">
        <v>16089</v>
      </c>
      <c r="Q9016">
        <f t="shared" si="154"/>
        <v>2000</v>
      </c>
      <c r="R9016" s="7">
        <v>7505043</v>
      </c>
      <c r="S9016" s="7" t="s">
        <v>1378</v>
      </c>
      <c r="T9016" s="7" t="s">
        <v>1379</v>
      </c>
      <c r="U9016" s="7">
        <v>2000</v>
      </c>
      <c r="V9016" s="7">
        <v>8.98</v>
      </c>
      <c r="W9016" s="7">
        <v>17960</v>
      </c>
      <c r="AH9016" s="16"/>
    </row>
    <row r="9017" spans="2:34" x14ac:dyDescent="0.25">
      <c r="B9017" s="7">
        <v>65</v>
      </c>
      <c r="C9017" s="7" t="s">
        <v>15988</v>
      </c>
      <c r="D9017" s="7">
        <v>17652596</v>
      </c>
      <c r="E9017" s="7" t="s">
        <v>15993</v>
      </c>
      <c r="F9017" s="7" t="s">
        <v>18569</v>
      </c>
      <c r="G9017" s="7" t="s">
        <v>1364</v>
      </c>
      <c r="H9017" s="42">
        <v>44750</v>
      </c>
      <c r="I9017" s="7"/>
      <c r="J9017" s="42">
        <v>44754</v>
      </c>
      <c r="K9017" s="7"/>
      <c r="L9017" s="7" t="s">
        <v>1349</v>
      </c>
      <c r="M9017" s="7" t="s">
        <v>15300</v>
      </c>
      <c r="N9017" s="7" t="s">
        <v>15301</v>
      </c>
      <c r="O9017" s="7">
        <v>26600000000</v>
      </c>
      <c r="P9017" s="7" t="s">
        <v>16089</v>
      </c>
      <c r="Q9017">
        <f t="shared" si="154"/>
        <v>2000</v>
      </c>
      <c r="R9017" s="7">
        <v>24125814</v>
      </c>
      <c r="S9017" s="7" t="s">
        <v>2370</v>
      </c>
      <c r="T9017" s="7" t="s">
        <v>15286</v>
      </c>
      <c r="U9017" s="7">
        <v>2000</v>
      </c>
      <c r="V9017" s="7">
        <v>11</v>
      </c>
      <c r="W9017" s="7">
        <v>22000</v>
      </c>
      <c r="AH9017" s="16"/>
    </row>
    <row r="9018" spans="2:34" x14ac:dyDescent="0.25">
      <c r="B9018" s="7">
        <v>65</v>
      </c>
      <c r="C9018" s="7" t="s">
        <v>15988</v>
      </c>
      <c r="D9018" s="7">
        <v>17652596</v>
      </c>
      <c r="E9018" s="7" t="s">
        <v>15993</v>
      </c>
      <c r="F9018" s="7" t="s">
        <v>18569</v>
      </c>
      <c r="G9018" s="7" t="s">
        <v>1364</v>
      </c>
      <c r="H9018" s="42">
        <v>44750</v>
      </c>
      <c r="I9018" s="7"/>
      <c r="J9018" s="42">
        <v>44754</v>
      </c>
      <c r="K9018" s="7"/>
      <c r="L9018" s="7" t="s">
        <v>1349</v>
      </c>
      <c r="M9018" s="7" t="s">
        <v>15300</v>
      </c>
      <c r="N9018" s="7" t="s">
        <v>15301</v>
      </c>
      <c r="O9018" s="7">
        <v>26600000000</v>
      </c>
      <c r="P9018" s="7" t="s">
        <v>16089</v>
      </c>
      <c r="Q9018">
        <f t="shared" si="154"/>
        <v>2000</v>
      </c>
      <c r="R9018" s="7">
        <v>4556984</v>
      </c>
      <c r="S9018" s="7" t="s">
        <v>11614</v>
      </c>
      <c r="T9018" s="7" t="s">
        <v>11630</v>
      </c>
      <c r="U9018" s="7">
        <v>2000</v>
      </c>
      <c r="V9018" s="7">
        <v>12</v>
      </c>
      <c r="W9018" s="7">
        <v>24000</v>
      </c>
      <c r="AH9018" s="16"/>
    </row>
    <row r="9019" spans="2:34" x14ac:dyDescent="0.25">
      <c r="B9019" s="7">
        <v>65</v>
      </c>
      <c r="C9019" s="7" t="s">
        <v>15988</v>
      </c>
      <c r="D9019" s="7">
        <v>17652596</v>
      </c>
      <c r="E9019" s="7" t="s">
        <v>15993</v>
      </c>
      <c r="F9019" s="7" t="s">
        <v>18569</v>
      </c>
      <c r="G9019" s="7" t="s">
        <v>1364</v>
      </c>
      <c r="H9019" s="42">
        <v>44750</v>
      </c>
      <c r="I9019" s="7"/>
      <c r="J9019" s="42">
        <v>44754</v>
      </c>
      <c r="K9019" s="7"/>
      <c r="L9019" s="7" t="s">
        <v>1349</v>
      </c>
      <c r="M9019" s="7" t="s">
        <v>15300</v>
      </c>
      <c r="N9019" s="7" t="s">
        <v>15301</v>
      </c>
      <c r="O9019" s="7">
        <v>26600000000</v>
      </c>
      <c r="P9019" s="7" t="s">
        <v>16089</v>
      </c>
      <c r="Q9019">
        <f t="shared" si="154"/>
        <v>2000</v>
      </c>
      <c r="R9019" s="7">
        <v>8163294</v>
      </c>
      <c r="S9019" s="7" t="s">
        <v>1382</v>
      </c>
      <c r="T9019" s="7" t="s">
        <v>394</v>
      </c>
      <c r="U9019" s="7">
        <v>2000</v>
      </c>
      <c r="V9019" s="7">
        <v>12.14</v>
      </c>
      <c r="W9019" s="7">
        <v>24280</v>
      </c>
      <c r="AH9019" s="16"/>
    </row>
    <row r="9020" spans="2:34" x14ac:dyDescent="0.25">
      <c r="B9020" s="7">
        <v>65</v>
      </c>
      <c r="C9020" s="7" t="s">
        <v>15988</v>
      </c>
      <c r="D9020" s="7">
        <v>17652596</v>
      </c>
      <c r="E9020" s="7" t="s">
        <v>15993</v>
      </c>
      <c r="F9020" s="7" t="s">
        <v>18569</v>
      </c>
      <c r="G9020" s="7" t="s">
        <v>1364</v>
      </c>
      <c r="H9020" s="42">
        <v>44750</v>
      </c>
      <c r="I9020" s="7"/>
      <c r="J9020" s="42">
        <v>44754</v>
      </c>
      <c r="K9020" s="7"/>
      <c r="L9020" s="7" t="s">
        <v>1349</v>
      </c>
      <c r="M9020" s="7" t="s">
        <v>15300</v>
      </c>
      <c r="N9020" s="7" t="s">
        <v>15301</v>
      </c>
      <c r="O9020" s="7">
        <v>26600000000</v>
      </c>
      <c r="P9020" s="7" t="s">
        <v>16089</v>
      </c>
      <c r="Q9020">
        <f t="shared" si="154"/>
        <v>2000</v>
      </c>
      <c r="R9020" s="7">
        <v>45334544</v>
      </c>
      <c r="S9020" s="7" t="s">
        <v>2480</v>
      </c>
      <c r="T9020" s="7" t="s">
        <v>15141</v>
      </c>
      <c r="U9020" s="7">
        <v>2000</v>
      </c>
      <c r="V9020" s="7">
        <v>13.17</v>
      </c>
      <c r="W9020" s="7">
        <v>26340</v>
      </c>
      <c r="AH9020" s="16"/>
    </row>
    <row r="9021" spans="2:34" x14ac:dyDescent="0.25">
      <c r="B9021" s="7">
        <v>65</v>
      </c>
      <c r="C9021" s="7" t="s">
        <v>15988</v>
      </c>
      <c r="D9021" s="7">
        <v>17663814</v>
      </c>
      <c r="E9021" s="7" t="s">
        <v>18919</v>
      </c>
      <c r="F9021" s="7" t="s">
        <v>18569</v>
      </c>
      <c r="G9021" s="7" t="s">
        <v>1364</v>
      </c>
      <c r="H9021" s="42">
        <v>44768</v>
      </c>
      <c r="I9021" s="7"/>
      <c r="J9021" s="42">
        <v>44771</v>
      </c>
      <c r="K9021" s="7"/>
      <c r="L9021" s="7" t="s">
        <v>1349</v>
      </c>
      <c r="M9021" s="7" t="s">
        <v>15300</v>
      </c>
      <c r="N9021" s="7" t="s">
        <v>15301</v>
      </c>
      <c r="O9021" s="7">
        <v>26600000000</v>
      </c>
      <c r="P9021" s="7" t="s">
        <v>16089</v>
      </c>
      <c r="Q9021">
        <f t="shared" si="154"/>
        <v>2500</v>
      </c>
      <c r="R9021" s="7">
        <v>7505043</v>
      </c>
      <c r="S9021" s="7" t="s">
        <v>1378</v>
      </c>
      <c r="T9021" s="7" t="s">
        <v>1379</v>
      </c>
      <c r="U9021" s="7">
        <v>2500</v>
      </c>
      <c r="V9021" s="7">
        <v>10</v>
      </c>
      <c r="W9021" s="7">
        <v>25000</v>
      </c>
      <c r="AH9021" s="16"/>
    </row>
    <row r="9022" spans="2:34" x14ac:dyDescent="0.25">
      <c r="B9022" s="7">
        <v>65</v>
      </c>
      <c r="C9022" s="7" t="s">
        <v>15988</v>
      </c>
      <c r="D9022" s="7">
        <v>17663814</v>
      </c>
      <c r="E9022" s="7" t="s">
        <v>18919</v>
      </c>
      <c r="F9022" s="7" t="s">
        <v>18569</v>
      </c>
      <c r="G9022" s="7" t="s">
        <v>1364</v>
      </c>
      <c r="H9022" s="42">
        <v>44768</v>
      </c>
      <c r="I9022" s="7"/>
      <c r="J9022" s="42">
        <v>44771</v>
      </c>
      <c r="K9022" s="7"/>
      <c r="L9022" s="7" t="s">
        <v>1349</v>
      </c>
      <c r="M9022" s="7" t="s">
        <v>15300</v>
      </c>
      <c r="N9022" s="7" t="s">
        <v>15301</v>
      </c>
      <c r="O9022" s="7">
        <v>26600000000</v>
      </c>
      <c r="P9022" s="7" t="s">
        <v>16089</v>
      </c>
      <c r="Q9022">
        <f t="shared" si="154"/>
        <v>2500</v>
      </c>
      <c r="R9022" s="7">
        <v>24125814</v>
      </c>
      <c r="S9022" s="7" t="s">
        <v>2370</v>
      </c>
      <c r="T9022" s="7" t="s">
        <v>15286</v>
      </c>
      <c r="U9022" s="7">
        <v>2500</v>
      </c>
      <c r="V9022" s="7">
        <v>10</v>
      </c>
      <c r="W9022" s="7">
        <v>25000</v>
      </c>
      <c r="AH9022" s="16"/>
    </row>
    <row r="9023" spans="2:34" x14ac:dyDescent="0.25">
      <c r="B9023" s="165">
        <v>65</v>
      </c>
      <c r="C9023" s="165" t="s">
        <v>15988</v>
      </c>
      <c r="D9023" s="7">
        <v>17663814</v>
      </c>
      <c r="E9023" s="7" t="s">
        <v>18919</v>
      </c>
      <c r="F9023" s="7" t="s">
        <v>18569</v>
      </c>
      <c r="G9023" s="7" t="s">
        <v>1364</v>
      </c>
      <c r="H9023" s="42">
        <v>44768</v>
      </c>
      <c r="I9023" s="7"/>
      <c r="J9023" s="42">
        <v>44771</v>
      </c>
      <c r="K9023" s="7"/>
      <c r="L9023" s="7" t="s">
        <v>1349</v>
      </c>
      <c r="M9023" s="7" t="s">
        <v>15300</v>
      </c>
      <c r="N9023" s="7" t="s">
        <v>15301</v>
      </c>
      <c r="O9023" s="7">
        <v>26600000000</v>
      </c>
      <c r="P9023" s="7" t="s">
        <v>16089</v>
      </c>
      <c r="Q9023">
        <f t="shared" si="154"/>
        <v>2500</v>
      </c>
      <c r="R9023" s="7">
        <v>4556984</v>
      </c>
      <c r="S9023" s="7" t="s">
        <v>11614</v>
      </c>
      <c r="T9023" s="7" t="s">
        <v>11630</v>
      </c>
      <c r="U9023" s="7">
        <v>2500</v>
      </c>
      <c r="V9023" s="7">
        <v>11.98</v>
      </c>
      <c r="W9023" s="7">
        <v>29950</v>
      </c>
      <c r="AH9023" s="16"/>
    </row>
    <row r="9024" spans="2:34" x14ac:dyDescent="0.25">
      <c r="B9024" s="7">
        <v>65</v>
      </c>
      <c r="C9024" s="7" t="s">
        <v>15988</v>
      </c>
      <c r="D9024" s="7">
        <v>17911087</v>
      </c>
      <c r="E9024" s="7" t="s">
        <v>18920</v>
      </c>
      <c r="F9024" s="7" t="s">
        <v>18569</v>
      </c>
      <c r="G9024" s="7" t="s">
        <v>1364</v>
      </c>
      <c r="H9024" s="42">
        <v>44789</v>
      </c>
      <c r="I9024" s="7"/>
      <c r="J9024" s="42">
        <v>44795</v>
      </c>
      <c r="K9024" s="7"/>
      <c r="L9024" s="7" t="s">
        <v>1349</v>
      </c>
      <c r="M9024" s="7" t="s">
        <v>15300</v>
      </c>
      <c r="N9024" s="7" t="s">
        <v>15301</v>
      </c>
      <c r="O9024" s="7">
        <v>26600000000</v>
      </c>
      <c r="P9024" s="7" t="s">
        <v>16089</v>
      </c>
      <c r="Q9024">
        <f t="shared" si="154"/>
        <v>1368</v>
      </c>
      <c r="R9024" s="7">
        <v>7505043</v>
      </c>
      <c r="S9024" s="7" t="s">
        <v>1378</v>
      </c>
      <c r="T9024" s="7" t="s">
        <v>1379</v>
      </c>
      <c r="U9024" s="7">
        <v>1368</v>
      </c>
      <c r="V9024" s="7">
        <v>10</v>
      </c>
      <c r="W9024" s="7">
        <v>13680</v>
      </c>
      <c r="AH9024" s="16"/>
    </row>
    <row r="9025" spans="2:34" x14ac:dyDescent="0.25">
      <c r="B9025" s="7">
        <v>65</v>
      </c>
      <c r="C9025" s="7" t="s">
        <v>15988</v>
      </c>
      <c r="D9025" s="7">
        <v>17911087</v>
      </c>
      <c r="E9025" s="7" t="s">
        <v>18920</v>
      </c>
      <c r="F9025" s="7" t="s">
        <v>18569</v>
      </c>
      <c r="G9025" s="7" t="s">
        <v>1364</v>
      </c>
      <c r="H9025" s="42">
        <v>44789</v>
      </c>
      <c r="I9025" s="7"/>
      <c r="J9025" s="42">
        <v>44795</v>
      </c>
      <c r="K9025" s="7"/>
      <c r="L9025" s="7" t="s">
        <v>1349</v>
      </c>
      <c r="M9025" s="7" t="s">
        <v>15300</v>
      </c>
      <c r="N9025" s="7" t="s">
        <v>15301</v>
      </c>
      <c r="O9025" s="7">
        <v>26600000000</v>
      </c>
      <c r="P9025" s="7" t="s">
        <v>16089</v>
      </c>
      <c r="Q9025">
        <f t="shared" si="154"/>
        <v>1368</v>
      </c>
      <c r="R9025" s="7">
        <v>24125814</v>
      </c>
      <c r="S9025" s="7" t="s">
        <v>2370</v>
      </c>
      <c r="T9025" s="7" t="s">
        <v>15286</v>
      </c>
      <c r="U9025" s="7">
        <v>1368</v>
      </c>
      <c r="V9025" s="7">
        <v>10</v>
      </c>
      <c r="W9025" s="7">
        <v>13680</v>
      </c>
      <c r="AH9025" s="16"/>
    </row>
    <row r="9026" spans="2:34" x14ac:dyDescent="0.25">
      <c r="B9026" s="7">
        <v>65</v>
      </c>
      <c r="C9026" s="7" t="s">
        <v>15988</v>
      </c>
      <c r="D9026" s="7">
        <v>17911087</v>
      </c>
      <c r="E9026" s="7" t="s">
        <v>18920</v>
      </c>
      <c r="F9026" s="7" t="s">
        <v>18569</v>
      </c>
      <c r="G9026" s="7" t="s">
        <v>1364</v>
      </c>
      <c r="H9026" s="42">
        <v>44789</v>
      </c>
      <c r="I9026" s="7"/>
      <c r="J9026" s="42">
        <v>44795</v>
      </c>
      <c r="K9026" s="7"/>
      <c r="L9026" s="7" t="s">
        <v>1349</v>
      </c>
      <c r="M9026" s="7" t="s">
        <v>15300</v>
      </c>
      <c r="N9026" s="7" t="s">
        <v>15301</v>
      </c>
      <c r="O9026" s="7">
        <v>26600000000</v>
      </c>
      <c r="P9026" s="7" t="s">
        <v>16089</v>
      </c>
      <c r="Q9026">
        <f t="shared" si="154"/>
        <v>1368</v>
      </c>
      <c r="R9026" s="7">
        <v>4556984</v>
      </c>
      <c r="S9026" s="7" t="s">
        <v>11614</v>
      </c>
      <c r="T9026" s="7" t="s">
        <v>11630</v>
      </c>
      <c r="U9026" s="7">
        <v>1368</v>
      </c>
      <c r="V9026" s="7">
        <v>10.1</v>
      </c>
      <c r="W9026" s="7">
        <v>13816.8</v>
      </c>
      <c r="AH9026" s="16"/>
    </row>
    <row r="9027" spans="2:34" x14ac:dyDescent="0.25">
      <c r="B9027" s="7">
        <v>65</v>
      </c>
      <c r="C9027" s="7" t="s">
        <v>15988</v>
      </c>
      <c r="D9027" s="7">
        <v>17911087</v>
      </c>
      <c r="E9027" s="7" t="s">
        <v>18920</v>
      </c>
      <c r="F9027" s="7" t="s">
        <v>18569</v>
      </c>
      <c r="G9027" s="7" t="s">
        <v>1364</v>
      </c>
      <c r="H9027" s="42">
        <v>44789</v>
      </c>
      <c r="I9027" s="7"/>
      <c r="J9027" s="42">
        <v>44795</v>
      </c>
      <c r="K9027" s="7"/>
      <c r="L9027" s="7" t="s">
        <v>1349</v>
      </c>
      <c r="M9027" s="7" t="s">
        <v>15300</v>
      </c>
      <c r="N9027" s="7" t="s">
        <v>15301</v>
      </c>
      <c r="O9027" s="7">
        <v>26600000000</v>
      </c>
      <c r="P9027" s="7" t="s">
        <v>16089</v>
      </c>
      <c r="Q9027">
        <f t="shared" si="154"/>
        <v>1368</v>
      </c>
      <c r="R9027" s="7">
        <v>8163294</v>
      </c>
      <c r="S9027" s="7" t="s">
        <v>1382</v>
      </c>
      <c r="T9027" s="7" t="s">
        <v>394</v>
      </c>
      <c r="U9027" s="7">
        <v>1368</v>
      </c>
      <c r="V9027" s="7">
        <v>18.100000000000001</v>
      </c>
      <c r="W9027" s="7">
        <v>24760.799999999999</v>
      </c>
      <c r="AH9027" s="16"/>
    </row>
    <row r="9028" spans="2:34" x14ac:dyDescent="0.25">
      <c r="B9028" s="7">
        <v>65</v>
      </c>
      <c r="C9028" s="7" t="s">
        <v>15988</v>
      </c>
      <c r="D9028" s="7">
        <v>17911087</v>
      </c>
      <c r="E9028" s="7" t="s">
        <v>18920</v>
      </c>
      <c r="F9028" s="7" t="s">
        <v>18569</v>
      </c>
      <c r="G9028" s="7" t="s">
        <v>1364</v>
      </c>
      <c r="H9028" s="42">
        <v>44789</v>
      </c>
      <c r="I9028" s="7"/>
      <c r="J9028" s="42">
        <v>44795</v>
      </c>
      <c r="K9028" s="7"/>
      <c r="L9028" s="7" t="s">
        <v>1349</v>
      </c>
      <c r="M9028" s="7" t="s">
        <v>15300</v>
      </c>
      <c r="N9028" s="7" t="s">
        <v>15301</v>
      </c>
      <c r="O9028" s="7">
        <v>26600000000</v>
      </c>
      <c r="P9028" s="7" t="s">
        <v>16089</v>
      </c>
      <c r="Q9028">
        <f t="shared" si="154"/>
        <v>1368</v>
      </c>
      <c r="R9028" s="7">
        <v>101339976</v>
      </c>
      <c r="S9028" s="7" t="s">
        <v>11638</v>
      </c>
      <c r="T9028" s="7" t="s">
        <v>18921</v>
      </c>
      <c r="U9028" s="7">
        <v>1368</v>
      </c>
      <c r="V9028" s="7">
        <v>20.97</v>
      </c>
      <c r="W9028" s="7">
        <v>28686.959999999999</v>
      </c>
      <c r="AH9028" s="16"/>
    </row>
    <row r="9029" spans="2:34" x14ac:dyDescent="0.25">
      <c r="B9029" s="7">
        <v>65</v>
      </c>
      <c r="C9029" s="7" t="s">
        <v>15988</v>
      </c>
      <c r="D9029" s="7">
        <v>17938740</v>
      </c>
      <c r="E9029" s="7" t="s">
        <v>18922</v>
      </c>
      <c r="F9029" s="7" t="s">
        <v>18569</v>
      </c>
      <c r="G9029" s="7" t="s">
        <v>1364</v>
      </c>
      <c r="H9029" s="42">
        <v>44792</v>
      </c>
      <c r="I9029" s="7"/>
      <c r="J9029" s="42">
        <v>44796</v>
      </c>
      <c r="K9029" s="7"/>
      <c r="L9029" s="7" t="s">
        <v>1349</v>
      </c>
      <c r="M9029" s="7" t="s">
        <v>15300</v>
      </c>
      <c r="N9029" s="7" t="s">
        <v>15301</v>
      </c>
      <c r="O9029" s="7">
        <v>26600000000</v>
      </c>
      <c r="P9029" s="7" t="s">
        <v>16089</v>
      </c>
      <c r="Q9029">
        <f t="shared" si="154"/>
        <v>3000</v>
      </c>
      <c r="R9029" s="7">
        <v>4556984</v>
      </c>
      <c r="S9029" s="7" t="s">
        <v>11614</v>
      </c>
      <c r="T9029" s="7" t="s">
        <v>11630</v>
      </c>
      <c r="U9029" s="7">
        <v>3000</v>
      </c>
      <c r="V9029" s="7">
        <v>9.99</v>
      </c>
      <c r="W9029" s="7">
        <v>29970</v>
      </c>
      <c r="AH9029" s="16"/>
    </row>
    <row r="9030" spans="2:34" x14ac:dyDescent="0.25">
      <c r="B9030" s="7">
        <v>65</v>
      </c>
      <c r="C9030" s="7" t="s">
        <v>15988</v>
      </c>
      <c r="D9030" s="7">
        <v>17938740</v>
      </c>
      <c r="E9030" s="7" t="s">
        <v>18922</v>
      </c>
      <c r="F9030" s="7" t="s">
        <v>18569</v>
      </c>
      <c r="G9030" s="7" t="s">
        <v>1364</v>
      </c>
      <c r="H9030" s="42">
        <v>44792</v>
      </c>
      <c r="I9030" s="7"/>
      <c r="J9030" s="42">
        <v>44796</v>
      </c>
      <c r="K9030" s="7"/>
      <c r="L9030" s="7" t="s">
        <v>1349</v>
      </c>
      <c r="M9030" s="7" t="s">
        <v>15300</v>
      </c>
      <c r="N9030" s="7" t="s">
        <v>15301</v>
      </c>
      <c r="O9030" s="7">
        <v>26600000000</v>
      </c>
      <c r="P9030" s="7" t="s">
        <v>16089</v>
      </c>
      <c r="Q9030">
        <f t="shared" si="154"/>
        <v>3000</v>
      </c>
      <c r="R9030" s="7">
        <v>24125814</v>
      </c>
      <c r="S9030" s="7" t="s">
        <v>2370</v>
      </c>
      <c r="T9030" s="7" t="s">
        <v>15286</v>
      </c>
      <c r="U9030" s="7">
        <v>3000</v>
      </c>
      <c r="V9030" s="7">
        <v>10.5</v>
      </c>
      <c r="W9030" s="7">
        <v>31500</v>
      </c>
      <c r="AH9030" s="16"/>
    </row>
    <row r="9031" spans="2:34" x14ac:dyDescent="0.25">
      <c r="B9031" s="7">
        <v>65</v>
      </c>
      <c r="C9031" s="7" t="s">
        <v>15988</v>
      </c>
      <c r="D9031" s="7">
        <v>17938740</v>
      </c>
      <c r="E9031" s="7" t="s">
        <v>18922</v>
      </c>
      <c r="F9031" s="7" t="s">
        <v>18569</v>
      </c>
      <c r="G9031" s="7" t="s">
        <v>1364</v>
      </c>
      <c r="H9031" s="42">
        <v>44792</v>
      </c>
      <c r="I9031" s="7"/>
      <c r="J9031" s="42">
        <v>44796</v>
      </c>
      <c r="K9031" s="7"/>
      <c r="L9031" s="7" t="s">
        <v>1349</v>
      </c>
      <c r="M9031" s="7" t="s">
        <v>15300</v>
      </c>
      <c r="N9031" s="7" t="s">
        <v>15301</v>
      </c>
      <c r="O9031" s="7">
        <v>26600000000</v>
      </c>
      <c r="P9031" s="7" t="s">
        <v>16089</v>
      </c>
      <c r="Q9031">
        <f t="shared" si="154"/>
        <v>3000</v>
      </c>
      <c r="R9031" s="7">
        <v>90552857</v>
      </c>
      <c r="S9031" s="7" t="s">
        <v>1928</v>
      </c>
      <c r="T9031" s="7" t="s">
        <v>587</v>
      </c>
      <c r="U9031" s="7">
        <v>3000</v>
      </c>
      <c r="V9031" s="7">
        <v>11.8</v>
      </c>
      <c r="W9031" s="7">
        <v>35400</v>
      </c>
      <c r="AH9031" s="16"/>
    </row>
    <row r="9032" spans="2:34" x14ac:dyDescent="0.25">
      <c r="B9032" s="7">
        <v>65</v>
      </c>
      <c r="C9032" s="7" t="s">
        <v>15988</v>
      </c>
      <c r="D9032" s="7">
        <v>17938740</v>
      </c>
      <c r="E9032" s="7" t="s">
        <v>18922</v>
      </c>
      <c r="F9032" s="7" t="s">
        <v>18569</v>
      </c>
      <c r="G9032" s="7" t="s">
        <v>1364</v>
      </c>
      <c r="H9032" s="42">
        <v>44792</v>
      </c>
      <c r="I9032" s="7"/>
      <c r="J9032" s="42">
        <v>44796</v>
      </c>
      <c r="K9032" s="7"/>
      <c r="L9032" s="7" t="s">
        <v>1349</v>
      </c>
      <c r="M9032" s="7" t="s">
        <v>15300</v>
      </c>
      <c r="N9032" s="7" t="s">
        <v>15301</v>
      </c>
      <c r="O9032" s="7">
        <v>26600000000</v>
      </c>
      <c r="P9032" s="7" t="s">
        <v>16089</v>
      </c>
      <c r="Q9032">
        <f t="shared" si="154"/>
        <v>3000</v>
      </c>
      <c r="R9032" s="7">
        <v>8163294</v>
      </c>
      <c r="S9032" s="7" t="s">
        <v>1382</v>
      </c>
      <c r="T9032" s="7" t="s">
        <v>394</v>
      </c>
      <c r="U9032" s="7">
        <v>3000</v>
      </c>
      <c r="V9032" s="7">
        <v>18.100000000000001</v>
      </c>
      <c r="W9032" s="7">
        <v>54300</v>
      </c>
      <c r="AH9032" s="16"/>
    </row>
    <row r="9033" spans="2:34" x14ac:dyDescent="0.25">
      <c r="B9033" s="7">
        <v>65</v>
      </c>
      <c r="C9033" s="7" t="s">
        <v>15988</v>
      </c>
      <c r="D9033" s="7">
        <v>18013791</v>
      </c>
      <c r="E9033" s="7" t="s">
        <v>16201</v>
      </c>
      <c r="F9033" s="7" t="s">
        <v>18569</v>
      </c>
      <c r="G9033" s="7" t="s">
        <v>1757</v>
      </c>
      <c r="H9033" s="42">
        <v>44803</v>
      </c>
      <c r="I9033" s="7"/>
      <c r="J9033" s="42">
        <v>44806</v>
      </c>
      <c r="K9033" s="7"/>
      <c r="L9033" s="7" t="s">
        <v>1349</v>
      </c>
      <c r="M9033" s="7" t="s">
        <v>18896</v>
      </c>
      <c r="N9033" s="7" t="s">
        <v>18897</v>
      </c>
      <c r="O9033" s="7">
        <v>26600000000</v>
      </c>
      <c r="P9033" s="7" t="s">
        <v>16089</v>
      </c>
      <c r="Q9033">
        <f t="shared" si="154"/>
        <v>187</v>
      </c>
      <c r="R9033" s="7">
        <v>90552857</v>
      </c>
      <c r="S9033" s="7" t="s">
        <v>1928</v>
      </c>
      <c r="T9033" s="7" t="s">
        <v>5534</v>
      </c>
      <c r="U9033" s="7">
        <v>187</v>
      </c>
      <c r="V9033" s="7">
        <v>11</v>
      </c>
      <c r="W9033" s="7">
        <v>2057</v>
      </c>
      <c r="AH9033" s="16"/>
    </row>
    <row r="9034" spans="2:34" x14ac:dyDescent="0.25">
      <c r="B9034" s="7">
        <v>65</v>
      </c>
      <c r="C9034" s="7" t="s">
        <v>15988</v>
      </c>
      <c r="D9034" s="7">
        <v>18013791</v>
      </c>
      <c r="E9034" s="7" t="s">
        <v>16201</v>
      </c>
      <c r="F9034" s="7" t="s">
        <v>18569</v>
      </c>
      <c r="G9034" s="7" t="s">
        <v>1757</v>
      </c>
      <c r="H9034" s="42">
        <v>44803</v>
      </c>
      <c r="I9034" s="7"/>
      <c r="J9034" s="42">
        <v>44806</v>
      </c>
      <c r="K9034" s="7"/>
      <c r="L9034" s="7" t="s">
        <v>1349</v>
      </c>
      <c r="M9034" s="7" t="s">
        <v>18896</v>
      </c>
      <c r="N9034" s="7" t="s">
        <v>18897</v>
      </c>
      <c r="O9034" s="7">
        <v>26600000000</v>
      </c>
      <c r="P9034" s="7" t="s">
        <v>16089</v>
      </c>
      <c r="Q9034">
        <f t="shared" si="154"/>
        <v>187</v>
      </c>
      <c r="R9034" s="7">
        <v>77443446</v>
      </c>
      <c r="S9034" s="7" t="s">
        <v>11832</v>
      </c>
      <c r="T9034" s="7" t="s">
        <v>18923</v>
      </c>
      <c r="U9034" s="7">
        <v>187</v>
      </c>
      <c r="V9034" s="7">
        <v>16</v>
      </c>
      <c r="W9034" s="7">
        <v>2992</v>
      </c>
      <c r="AH9034" s="16"/>
    </row>
    <row r="9035" spans="2:34" x14ac:dyDescent="0.25">
      <c r="B9035" s="7">
        <v>65</v>
      </c>
      <c r="C9035" s="7" t="s">
        <v>15988</v>
      </c>
      <c r="D9035" s="7">
        <v>18013791</v>
      </c>
      <c r="E9035" s="7" t="s">
        <v>16201</v>
      </c>
      <c r="F9035" s="7" t="s">
        <v>18569</v>
      </c>
      <c r="G9035" s="7" t="s">
        <v>1757</v>
      </c>
      <c r="H9035" s="42">
        <v>44803</v>
      </c>
      <c r="I9035" s="7"/>
      <c r="J9035" s="42">
        <v>44806</v>
      </c>
      <c r="K9035" s="7"/>
      <c r="L9035" s="7" t="s">
        <v>1349</v>
      </c>
      <c r="M9035" s="7" t="s">
        <v>18896</v>
      </c>
      <c r="N9035" s="7" t="s">
        <v>18897</v>
      </c>
      <c r="O9035" s="7">
        <v>26600000000</v>
      </c>
      <c r="P9035" s="7" t="s">
        <v>16089</v>
      </c>
      <c r="Q9035">
        <f t="shared" si="154"/>
        <v>187</v>
      </c>
      <c r="R9035" s="7">
        <v>12114790</v>
      </c>
      <c r="S9035" s="7" t="s">
        <v>11836</v>
      </c>
      <c r="T9035" s="7" t="s">
        <v>18923</v>
      </c>
      <c r="U9035" s="7">
        <v>187</v>
      </c>
      <c r="V9035" s="7">
        <v>18.5</v>
      </c>
      <c r="W9035" s="7">
        <v>3459.5</v>
      </c>
      <c r="AH9035" s="16"/>
    </row>
    <row r="9036" spans="2:34" x14ac:dyDescent="0.25">
      <c r="B9036" s="7">
        <v>65</v>
      </c>
      <c r="C9036" s="7" t="s">
        <v>15988</v>
      </c>
      <c r="D9036" s="7">
        <v>18013791</v>
      </c>
      <c r="E9036" s="7" t="s">
        <v>16201</v>
      </c>
      <c r="F9036" s="7" t="s">
        <v>18569</v>
      </c>
      <c r="G9036" s="7" t="s">
        <v>1757</v>
      </c>
      <c r="H9036" s="42">
        <v>44803</v>
      </c>
      <c r="I9036" s="7"/>
      <c r="J9036" s="42">
        <v>44806</v>
      </c>
      <c r="K9036" s="7"/>
      <c r="L9036" s="7" t="s">
        <v>1349</v>
      </c>
      <c r="M9036" s="7" t="s">
        <v>18896</v>
      </c>
      <c r="N9036" s="7" t="s">
        <v>18897</v>
      </c>
      <c r="O9036" s="7">
        <v>26600000000</v>
      </c>
      <c r="P9036" s="7" t="s">
        <v>16089</v>
      </c>
      <c r="Q9036">
        <f t="shared" si="154"/>
        <v>187</v>
      </c>
      <c r="R9036" s="7">
        <v>41769899</v>
      </c>
      <c r="S9036" s="7" t="s">
        <v>1857</v>
      </c>
      <c r="T9036" s="7" t="s">
        <v>18924</v>
      </c>
      <c r="U9036" s="7">
        <v>187</v>
      </c>
      <c r="V9036" s="7">
        <v>32</v>
      </c>
      <c r="W9036" s="7">
        <v>5984</v>
      </c>
      <c r="AH9036" s="16"/>
    </row>
    <row r="9037" spans="2:34" x14ac:dyDescent="0.25">
      <c r="B9037" s="7">
        <v>65</v>
      </c>
      <c r="C9037" s="7" t="s">
        <v>16016</v>
      </c>
      <c r="D9037" s="7">
        <v>18018505</v>
      </c>
      <c r="E9037" s="7" t="s">
        <v>13080</v>
      </c>
      <c r="F9037" s="7" t="s">
        <v>18569</v>
      </c>
      <c r="G9037" s="7" t="s">
        <v>1364</v>
      </c>
      <c r="H9037" s="42">
        <v>44803</v>
      </c>
      <c r="I9037" s="7"/>
      <c r="J9037" s="42">
        <v>44806</v>
      </c>
      <c r="K9037" s="7"/>
      <c r="L9037" s="7" t="s">
        <v>1349</v>
      </c>
      <c r="M9037" s="7" t="s">
        <v>15300</v>
      </c>
      <c r="N9037" s="7" t="s">
        <v>15301</v>
      </c>
      <c r="O9037" s="7">
        <v>26600000000</v>
      </c>
      <c r="P9037" s="7" t="s">
        <v>18911</v>
      </c>
      <c r="Q9037">
        <f t="shared" si="154"/>
        <v>200</v>
      </c>
      <c r="R9037" s="7">
        <v>4556984</v>
      </c>
      <c r="S9037" s="7" t="s">
        <v>11614</v>
      </c>
      <c r="T9037" s="7" t="s">
        <v>11630</v>
      </c>
      <c r="U9037" s="7">
        <v>200</v>
      </c>
      <c r="V9037" s="7">
        <v>10</v>
      </c>
      <c r="W9037" s="7">
        <v>2000</v>
      </c>
      <c r="AH9037" s="16"/>
    </row>
    <row r="9038" spans="2:34" x14ac:dyDescent="0.25">
      <c r="B9038" s="7">
        <v>65</v>
      </c>
      <c r="C9038" s="7" t="s">
        <v>16016</v>
      </c>
      <c r="D9038" s="7">
        <v>18018505</v>
      </c>
      <c r="E9038" s="7" t="s">
        <v>13080</v>
      </c>
      <c r="F9038" s="7" t="s">
        <v>18569</v>
      </c>
      <c r="G9038" s="7" t="s">
        <v>1364</v>
      </c>
      <c r="H9038" s="42">
        <v>44803</v>
      </c>
      <c r="I9038" s="7"/>
      <c r="J9038" s="42">
        <v>44806</v>
      </c>
      <c r="K9038" s="7"/>
      <c r="L9038" s="7" t="s">
        <v>1349</v>
      </c>
      <c r="M9038" s="7" t="s">
        <v>15300</v>
      </c>
      <c r="N9038" s="7" t="s">
        <v>15301</v>
      </c>
      <c r="O9038" s="7">
        <v>26600000000</v>
      </c>
      <c r="P9038" s="7" t="s">
        <v>18911</v>
      </c>
      <c r="Q9038">
        <f t="shared" si="154"/>
        <v>200</v>
      </c>
      <c r="R9038" s="7">
        <v>90552857</v>
      </c>
      <c r="S9038" s="7" t="s">
        <v>1928</v>
      </c>
      <c r="T9038" s="7" t="s">
        <v>587</v>
      </c>
      <c r="U9038" s="7">
        <v>200</v>
      </c>
      <c r="V9038" s="7">
        <v>11</v>
      </c>
      <c r="W9038" s="7">
        <v>2200</v>
      </c>
      <c r="AH9038" s="16"/>
    </row>
    <row r="9039" spans="2:34" x14ac:dyDescent="0.25">
      <c r="B9039" s="7">
        <v>65</v>
      </c>
      <c r="C9039" s="7" t="s">
        <v>16016</v>
      </c>
      <c r="D9039" s="7">
        <v>18018505</v>
      </c>
      <c r="E9039" s="7" t="s">
        <v>13080</v>
      </c>
      <c r="F9039" s="7" t="s">
        <v>18569</v>
      </c>
      <c r="G9039" s="7" t="s">
        <v>1364</v>
      </c>
      <c r="H9039" s="42">
        <v>44803</v>
      </c>
      <c r="I9039" s="7"/>
      <c r="J9039" s="42">
        <v>44806</v>
      </c>
      <c r="K9039" s="7"/>
      <c r="L9039" s="7" t="s">
        <v>1349</v>
      </c>
      <c r="M9039" s="7" t="s">
        <v>15300</v>
      </c>
      <c r="N9039" s="7" t="s">
        <v>15301</v>
      </c>
      <c r="O9039" s="7">
        <v>26600000000</v>
      </c>
      <c r="P9039" s="7" t="s">
        <v>18911</v>
      </c>
      <c r="Q9039">
        <f t="shared" si="154"/>
        <v>200</v>
      </c>
      <c r="R9039" s="7">
        <v>8163294</v>
      </c>
      <c r="S9039" s="7" t="s">
        <v>1382</v>
      </c>
      <c r="T9039" s="7" t="s">
        <v>394</v>
      </c>
      <c r="U9039" s="7">
        <v>200</v>
      </c>
      <c r="V9039" s="7">
        <v>18.399999999999999</v>
      </c>
      <c r="W9039" s="7">
        <v>3680</v>
      </c>
      <c r="AH9039" s="16"/>
    </row>
    <row r="9040" spans="2:34" x14ac:dyDescent="0.25">
      <c r="B9040" s="7">
        <v>65</v>
      </c>
      <c r="C9040" s="7" t="s">
        <v>16016</v>
      </c>
      <c r="D9040" s="7">
        <v>18018505</v>
      </c>
      <c r="E9040" s="7" t="s">
        <v>13080</v>
      </c>
      <c r="F9040" s="7" t="s">
        <v>18569</v>
      </c>
      <c r="G9040" s="7" t="s">
        <v>1364</v>
      </c>
      <c r="H9040" s="42">
        <v>44803</v>
      </c>
      <c r="I9040" s="7"/>
      <c r="J9040" s="42">
        <v>44806</v>
      </c>
      <c r="K9040" s="7"/>
      <c r="L9040" s="7" t="s">
        <v>1349</v>
      </c>
      <c r="M9040" s="7" t="s">
        <v>15300</v>
      </c>
      <c r="N9040" s="7" t="s">
        <v>15301</v>
      </c>
      <c r="O9040" s="7">
        <v>26600000000</v>
      </c>
      <c r="P9040" s="7" t="s">
        <v>18911</v>
      </c>
      <c r="Q9040">
        <f t="shared" si="154"/>
        <v>200</v>
      </c>
      <c r="R9040" s="7">
        <v>101339976</v>
      </c>
      <c r="S9040" s="7" t="s">
        <v>11638</v>
      </c>
      <c r="T9040" s="7" t="s">
        <v>18925</v>
      </c>
      <c r="U9040" s="7">
        <v>200</v>
      </c>
      <c r="V9040" s="7">
        <v>20.97</v>
      </c>
      <c r="W9040" s="7">
        <v>4194</v>
      </c>
      <c r="AH9040" s="16"/>
    </row>
    <row r="9041" spans="2:34" x14ac:dyDescent="0.25">
      <c r="B9041" s="7">
        <v>65</v>
      </c>
      <c r="C9041" s="7" t="s">
        <v>15988</v>
      </c>
      <c r="D9041" s="7">
        <v>18087361</v>
      </c>
      <c r="E9041" s="7" t="s">
        <v>18926</v>
      </c>
      <c r="F9041" s="7" t="s">
        <v>18569</v>
      </c>
      <c r="G9041" s="7" t="s">
        <v>1364</v>
      </c>
      <c r="H9041" s="42">
        <v>44812</v>
      </c>
      <c r="I9041" s="7"/>
      <c r="J9041" s="42">
        <v>44816</v>
      </c>
      <c r="K9041" s="7"/>
      <c r="L9041" s="7" t="s">
        <v>1349</v>
      </c>
      <c r="M9041" s="7" t="s">
        <v>15300</v>
      </c>
      <c r="N9041" s="7" t="s">
        <v>15301</v>
      </c>
      <c r="O9041" s="7">
        <v>26600000000</v>
      </c>
      <c r="P9041" s="7" t="s">
        <v>16089</v>
      </c>
      <c r="Q9041">
        <f t="shared" si="154"/>
        <v>2600</v>
      </c>
      <c r="R9041" s="7">
        <v>4556984</v>
      </c>
      <c r="S9041" s="7" t="s">
        <v>11614</v>
      </c>
      <c r="T9041" s="7" t="s">
        <v>11630</v>
      </c>
      <c r="U9041" s="7">
        <v>2600</v>
      </c>
      <c r="V9041" s="7">
        <v>10.1</v>
      </c>
      <c r="W9041" s="7">
        <v>26260</v>
      </c>
      <c r="AH9041" s="16"/>
    </row>
    <row r="9042" spans="2:34" x14ac:dyDescent="0.25">
      <c r="B9042" s="7">
        <v>65</v>
      </c>
      <c r="C9042" s="7" t="s">
        <v>15988</v>
      </c>
      <c r="D9042" s="7">
        <v>18087361</v>
      </c>
      <c r="E9042" s="7" t="s">
        <v>18926</v>
      </c>
      <c r="F9042" s="7" t="s">
        <v>18569</v>
      </c>
      <c r="G9042" s="7" t="s">
        <v>1364</v>
      </c>
      <c r="H9042" s="42">
        <v>44812</v>
      </c>
      <c r="I9042" s="7"/>
      <c r="J9042" s="42">
        <v>44816</v>
      </c>
      <c r="K9042" s="7"/>
      <c r="L9042" s="7" t="s">
        <v>1349</v>
      </c>
      <c r="M9042" s="7" t="s">
        <v>15300</v>
      </c>
      <c r="N9042" s="7" t="s">
        <v>15301</v>
      </c>
      <c r="O9042" s="7">
        <v>26600000000</v>
      </c>
      <c r="P9042" s="7" t="s">
        <v>16089</v>
      </c>
      <c r="Q9042">
        <f t="shared" si="154"/>
        <v>2600</v>
      </c>
      <c r="R9042" s="7">
        <v>101339976</v>
      </c>
      <c r="S9042" s="7" t="s">
        <v>11638</v>
      </c>
      <c r="T9042" s="7" t="s">
        <v>18925</v>
      </c>
      <c r="U9042" s="7">
        <v>2600</v>
      </c>
      <c r="V9042" s="7">
        <v>16.77</v>
      </c>
      <c r="W9042" s="7">
        <v>43602</v>
      </c>
      <c r="AH9042" s="16"/>
    </row>
    <row r="9043" spans="2:34" x14ac:dyDescent="0.25">
      <c r="B9043" s="7">
        <v>65</v>
      </c>
      <c r="C9043" s="7" t="s">
        <v>15988</v>
      </c>
      <c r="D9043" s="7">
        <v>18087361</v>
      </c>
      <c r="E9043" s="7" t="s">
        <v>18926</v>
      </c>
      <c r="F9043" s="7" t="s">
        <v>18569</v>
      </c>
      <c r="G9043" s="7" t="s">
        <v>1364</v>
      </c>
      <c r="H9043" s="42">
        <v>44812</v>
      </c>
      <c r="I9043" s="7"/>
      <c r="J9043" s="42">
        <v>44816</v>
      </c>
      <c r="K9043" s="7"/>
      <c r="L9043" s="7" t="s">
        <v>1349</v>
      </c>
      <c r="M9043" s="7" t="s">
        <v>15300</v>
      </c>
      <c r="N9043" s="7" t="s">
        <v>15301</v>
      </c>
      <c r="O9043" s="7">
        <v>26600000000</v>
      </c>
      <c r="P9043" s="7" t="s">
        <v>16089</v>
      </c>
      <c r="Q9043">
        <f t="shared" si="154"/>
        <v>2600</v>
      </c>
      <c r="R9043" s="7">
        <v>8163294</v>
      </c>
      <c r="S9043" s="7" t="s">
        <v>1382</v>
      </c>
      <c r="T9043" s="7" t="s">
        <v>394</v>
      </c>
      <c r="U9043" s="7">
        <v>2600</v>
      </c>
      <c r="V9043" s="7">
        <v>18.100000000000001</v>
      </c>
      <c r="W9043" s="7">
        <v>47060</v>
      </c>
      <c r="AH9043" s="16"/>
    </row>
    <row r="9044" spans="2:34" x14ac:dyDescent="0.25">
      <c r="B9044" s="7">
        <v>65</v>
      </c>
      <c r="C9044" s="7" t="s">
        <v>15988</v>
      </c>
      <c r="D9044" s="7">
        <v>18639097</v>
      </c>
      <c r="E9044" s="7" t="s">
        <v>18927</v>
      </c>
      <c r="F9044" s="7" t="s">
        <v>18569</v>
      </c>
      <c r="G9044" s="7" t="s">
        <v>1364</v>
      </c>
      <c r="H9044" s="42">
        <v>44880</v>
      </c>
      <c r="I9044" s="7"/>
      <c r="J9044" s="42">
        <v>44882</v>
      </c>
      <c r="K9044" s="7"/>
      <c r="L9044" s="7" t="s">
        <v>1349</v>
      </c>
      <c r="M9044" s="7" t="s">
        <v>15300</v>
      </c>
      <c r="N9044" s="7" t="s">
        <v>15301</v>
      </c>
      <c r="O9044" s="7">
        <v>26600000000</v>
      </c>
      <c r="P9044" s="7" t="s">
        <v>16089</v>
      </c>
      <c r="Q9044">
        <f t="shared" si="154"/>
        <v>6045</v>
      </c>
      <c r="R9044" s="7">
        <v>24125814</v>
      </c>
      <c r="S9044" s="7" t="s">
        <v>2370</v>
      </c>
      <c r="T9044" s="7" t="s">
        <v>15286</v>
      </c>
      <c r="U9044" s="7">
        <v>6045</v>
      </c>
      <c r="V9044" s="7">
        <v>10</v>
      </c>
      <c r="W9044" s="7">
        <v>60450</v>
      </c>
      <c r="AH9044" s="16"/>
    </row>
    <row r="9045" spans="2:34" x14ac:dyDescent="0.25">
      <c r="B9045" s="7">
        <v>65</v>
      </c>
      <c r="C9045" s="7" t="s">
        <v>15988</v>
      </c>
      <c r="D9045" s="7">
        <v>18639097</v>
      </c>
      <c r="E9045" s="7" t="s">
        <v>18927</v>
      </c>
      <c r="F9045" s="7" t="s">
        <v>18569</v>
      </c>
      <c r="G9045" s="7" t="s">
        <v>1364</v>
      </c>
      <c r="H9045" s="42">
        <v>44880</v>
      </c>
      <c r="I9045" s="7"/>
      <c r="J9045" s="42">
        <v>44882</v>
      </c>
      <c r="K9045" s="7"/>
      <c r="L9045" s="7" t="s">
        <v>1349</v>
      </c>
      <c r="M9045" s="7" t="s">
        <v>15300</v>
      </c>
      <c r="N9045" s="7" t="s">
        <v>15301</v>
      </c>
      <c r="O9045" s="7">
        <v>26600000000</v>
      </c>
      <c r="P9045" s="7" t="s">
        <v>16089</v>
      </c>
      <c r="Q9045">
        <f t="shared" si="154"/>
        <v>6045</v>
      </c>
      <c r="R9045" s="7">
        <v>90552857</v>
      </c>
      <c r="S9045" s="7" t="s">
        <v>1928</v>
      </c>
      <c r="T9045" s="7" t="s">
        <v>587</v>
      </c>
      <c r="U9045" s="7">
        <v>6045</v>
      </c>
      <c r="V9045" s="7">
        <v>11.8</v>
      </c>
      <c r="W9045" s="7">
        <v>71331</v>
      </c>
      <c r="AH9045" s="16"/>
    </row>
    <row r="9046" spans="2:34" x14ac:dyDescent="0.25">
      <c r="B9046" s="7">
        <v>65</v>
      </c>
      <c r="C9046" s="7" t="s">
        <v>15988</v>
      </c>
      <c r="D9046" s="7">
        <v>18639097</v>
      </c>
      <c r="E9046" s="7" t="s">
        <v>18927</v>
      </c>
      <c r="F9046" s="7" t="s">
        <v>18569</v>
      </c>
      <c r="G9046" s="7" t="s">
        <v>1364</v>
      </c>
      <c r="H9046" s="42">
        <v>44880</v>
      </c>
      <c r="I9046" s="7"/>
      <c r="J9046" s="42">
        <v>44882</v>
      </c>
      <c r="K9046" s="7"/>
      <c r="L9046" s="7" t="s">
        <v>1349</v>
      </c>
      <c r="M9046" s="7" t="s">
        <v>15300</v>
      </c>
      <c r="N9046" s="7" t="s">
        <v>15301</v>
      </c>
      <c r="O9046" s="7">
        <v>26600000000</v>
      </c>
      <c r="P9046" s="7" t="s">
        <v>16089</v>
      </c>
      <c r="Q9046">
        <f t="shared" si="154"/>
        <v>6045</v>
      </c>
      <c r="R9046" s="7">
        <v>8163294</v>
      </c>
      <c r="S9046" s="7" t="s">
        <v>1382</v>
      </c>
      <c r="T9046" s="7" t="s">
        <v>394</v>
      </c>
      <c r="U9046" s="7">
        <v>6045</v>
      </c>
      <c r="V9046" s="7">
        <v>13.83</v>
      </c>
      <c r="W9046" s="7">
        <v>83602.350000000006</v>
      </c>
      <c r="AH9046" s="16"/>
    </row>
    <row r="9047" spans="2:34" x14ac:dyDescent="0.25">
      <c r="B9047" s="164">
        <v>65</v>
      </c>
      <c r="C9047" s="164" t="s">
        <v>15988</v>
      </c>
      <c r="D9047" s="7">
        <v>18656048</v>
      </c>
      <c r="E9047" s="7" t="s">
        <v>18928</v>
      </c>
      <c r="F9047" s="7" t="s">
        <v>18569</v>
      </c>
      <c r="G9047" s="7" t="s">
        <v>1364</v>
      </c>
      <c r="H9047" s="42">
        <v>44881</v>
      </c>
      <c r="I9047" s="7"/>
      <c r="J9047" s="42">
        <v>44883</v>
      </c>
      <c r="K9047" s="7"/>
      <c r="L9047" s="7" t="s">
        <v>1349</v>
      </c>
      <c r="M9047" s="7" t="s">
        <v>15300</v>
      </c>
      <c r="N9047" s="7" t="s">
        <v>15301</v>
      </c>
      <c r="O9047" s="7">
        <v>26600000000</v>
      </c>
      <c r="P9047" s="7" t="s">
        <v>16089</v>
      </c>
      <c r="Q9047">
        <f t="shared" si="154"/>
        <v>3800</v>
      </c>
      <c r="R9047" s="7">
        <v>4556984</v>
      </c>
      <c r="S9047" s="7" t="s">
        <v>11614</v>
      </c>
      <c r="T9047" s="7" t="s">
        <v>11660</v>
      </c>
      <c r="U9047" s="7">
        <v>3800</v>
      </c>
      <c r="V9047" s="7">
        <v>9.4</v>
      </c>
      <c r="W9047" s="7">
        <v>35720</v>
      </c>
      <c r="AH9047" s="16"/>
    </row>
    <row r="9048" spans="2:34" x14ac:dyDescent="0.25">
      <c r="B9048" s="7">
        <v>65</v>
      </c>
      <c r="C9048" s="7" t="s">
        <v>15988</v>
      </c>
      <c r="D9048" s="7">
        <v>18656048</v>
      </c>
      <c r="E9048" s="7" t="s">
        <v>18928</v>
      </c>
      <c r="F9048" s="7" t="s">
        <v>18569</v>
      </c>
      <c r="G9048" s="7" t="s">
        <v>1364</v>
      </c>
      <c r="H9048" s="42">
        <v>44881</v>
      </c>
      <c r="I9048" s="7"/>
      <c r="J9048" s="42">
        <v>44883</v>
      </c>
      <c r="K9048" s="7"/>
      <c r="L9048" s="7" t="s">
        <v>1349</v>
      </c>
      <c r="M9048" s="7" t="s">
        <v>15300</v>
      </c>
      <c r="N9048" s="7" t="s">
        <v>15301</v>
      </c>
      <c r="O9048" s="7">
        <v>26600000000</v>
      </c>
      <c r="P9048" s="7" t="s">
        <v>16089</v>
      </c>
      <c r="Q9048">
        <f t="shared" si="154"/>
        <v>3800</v>
      </c>
      <c r="R9048" s="7">
        <v>24125814</v>
      </c>
      <c r="S9048" s="7" t="s">
        <v>2370</v>
      </c>
      <c r="T9048" s="7" t="s">
        <v>15286</v>
      </c>
      <c r="U9048" s="7">
        <v>3800</v>
      </c>
      <c r="V9048" s="7">
        <v>10</v>
      </c>
      <c r="W9048" s="7">
        <v>38000</v>
      </c>
      <c r="AH9048" s="16"/>
    </row>
    <row r="9049" spans="2:34" x14ac:dyDescent="0.25">
      <c r="B9049" s="7">
        <v>65</v>
      </c>
      <c r="C9049" s="7" t="s">
        <v>15988</v>
      </c>
      <c r="D9049" s="7">
        <v>18656048</v>
      </c>
      <c r="E9049" s="7" t="s">
        <v>18928</v>
      </c>
      <c r="F9049" s="7" t="s">
        <v>18569</v>
      </c>
      <c r="G9049" s="7" t="s">
        <v>1364</v>
      </c>
      <c r="H9049" s="42">
        <v>44881</v>
      </c>
      <c r="I9049" s="7"/>
      <c r="J9049" s="42">
        <v>44883</v>
      </c>
      <c r="K9049" s="7"/>
      <c r="L9049" s="7" t="s">
        <v>1349</v>
      </c>
      <c r="M9049" s="7" t="s">
        <v>15300</v>
      </c>
      <c r="N9049" s="7" t="s">
        <v>15301</v>
      </c>
      <c r="O9049" s="7">
        <v>26600000000</v>
      </c>
      <c r="P9049" s="7" t="s">
        <v>16089</v>
      </c>
      <c r="Q9049">
        <f t="shared" si="154"/>
        <v>3800</v>
      </c>
      <c r="R9049" s="7">
        <v>8163294</v>
      </c>
      <c r="S9049" s="7" t="s">
        <v>1382</v>
      </c>
      <c r="T9049" s="7" t="s">
        <v>394</v>
      </c>
      <c r="U9049" s="7">
        <v>3800</v>
      </c>
      <c r="V9049" s="7">
        <v>13.83</v>
      </c>
      <c r="W9049" s="7">
        <v>52554</v>
      </c>
      <c r="AH9049" s="16"/>
    </row>
    <row r="9050" spans="2:34" x14ac:dyDescent="0.25">
      <c r="B9050" s="7">
        <v>65</v>
      </c>
      <c r="C9050" s="7" t="s">
        <v>15988</v>
      </c>
      <c r="D9050" s="7">
        <v>18898904</v>
      </c>
      <c r="E9050" s="7" t="s">
        <v>18929</v>
      </c>
      <c r="F9050" s="7" t="s">
        <v>18569</v>
      </c>
      <c r="G9050" s="7" t="s">
        <v>1364</v>
      </c>
      <c r="H9050" s="42">
        <v>44931</v>
      </c>
      <c r="I9050" s="7"/>
      <c r="J9050" s="42">
        <v>44935</v>
      </c>
      <c r="K9050" s="7"/>
      <c r="L9050" s="7" t="s">
        <v>1349</v>
      </c>
      <c r="M9050" s="7" t="s">
        <v>15300</v>
      </c>
      <c r="N9050" s="7" t="s">
        <v>15301</v>
      </c>
      <c r="O9050" s="7">
        <v>26600000000</v>
      </c>
      <c r="P9050" s="7" t="s">
        <v>16089</v>
      </c>
      <c r="Q9050">
        <f t="shared" si="154"/>
        <v>2200</v>
      </c>
      <c r="R9050" s="7">
        <v>4556984</v>
      </c>
      <c r="S9050" s="7" t="s">
        <v>11614</v>
      </c>
      <c r="T9050" s="7" t="s">
        <v>11630</v>
      </c>
      <c r="U9050" s="7">
        <v>2200</v>
      </c>
      <c r="V9050" s="7">
        <v>10</v>
      </c>
      <c r="W9050" s="7">
        <v>22000</v>
      </c>
      <c r="AH9050" s="16"/>
    </row>
    <row r="9051" spans="2:34" x14ac:dyDescent="0.25">
      <c r="B9051" s="7">
        <v>65</v>
      </c>
      <c r="C9051" s="7" t="s">
        <v>15988</v>
      </c>
      <c r="D9051" s="7">
        <v>18898904</v>
      </c>
      <c r="E9051" s="7" t="s">
        <v>18929</v>
      </c>
      <c r="F9051" s="7" t="s">
        <v>18569</v>
      </c>
      <c r="G9051" s="7" t="s">
        <v>1364</v>
      </c>
      <c r="H9051" s="42">
        <v>44931</v>
      </c>
      <c r="I9051" s="7"/>
      <c r="J9051" s="42">
        <v>44935</v>
      </c>
      <c r="K9051" s="7"/>
      <c r="L9051" s="7" t="s">
        <v>1349</v>
      </c>
      <c r="M9051" s="7" t="s">
        <v>15300</v>
      </c>
      <c r="N9051" s="7" t="s">
        <v>15301</v>
      </c>
      <c r="O9051" s="7">
        <v>26600000000</v>
      </c>
      <c r="P9051" s="7" t="s">
        <v>16089</v>
      </c>
      <c r="Q9051">
        <f t="shared" si="154"/>
        <v>2200</v>
      </c>
      <c r="R9051" s="7">
        <v>56899734</v>
      </c>
      <c r="S9051" s="7" t="s">
        <v>11606</v>
      </c>
      <c r="T9051" s="7" t="s">
        <v>14084</v>
      </c>
      <c r="U9051" s="7">
        <v>2200</v>
      </c>
      <c r="V9051" s="7">
        <v>10.36</v>
      </c>
      <c r="W9051" s="7">
        <v>22792</v>
      </c>
      <c r="AH9051" s="16"/>
    </row>
    <row r="9052" spans="2:34" x14ac:dyDescent="0.25">
      <c r="B9052" s="7">
        <v>65</v>
      </c>
      <c r="C9052" s="7" t="s">
        <v>15988</v>
      </c>
      <c r="D9052" s="7">
        <v>18898904</v>
      </c>
      <c r="E9052" s="7" t="s">
        <v>18929</v>
      </c>
      <c r="F9052" s="7" t="s">
        <v>18569</v>
      </c>
      <c r="G9052" s="7" t="s">
        <v>1364</v>
      </c>
      <c r="H9052" s="42">
        <v>44931</v>
      </c>
      <c r="I9052" s="7"/>
      <c r="J9052" s="42">
        <v>44935</v>
      </c>
      <c r="K9052" s="7"/>
      <c r="L9052" s="7" t="s">
        <v>1349</v>
      </c>
      <c r="M9052" s="7" t="s">
        <v>15300</v>
      </c>
      <c r="N9052" s="7" t="s">
        <v>15301</v>
      </c>
      <c r="O9052" s="7">
        <v>26600000000</v>
      </c>
      <c r="P9052" s="7" t="s">
        <v>16089</v>
      </c>
      <c r="Q9052">
        <f t="shared" si="154"/>
        <v>2200</v>
      </c>
      <c r="R9052" s="7">
        <v>24125814</v>
      </c>
      <c r="S9052" s="7" t="s">
        <v>2370</v>
      </c>
      <c r="T9052" s="7" t="s">
        <v>16020</v>
      </c>
      <c r="U9052" s="7">
        <v>2200</v>
      </c>
      <c r="V9052" s="7">
        <v>11</v>
      </c>
      <c r="W9052" s="7">
        <v>24200</v>
      </c>
      <c r="AH9052" s="16"/>
    </row>
    <row r="9053" spans="2:34" x14ac:dyDescent="0.25">
      <c r="B9053" s="7">
        <v>65</v>
      </c>
      <c r="C9053" s="7" t="s">
        <v>15988</v>
      </c>
      <c r="D9053" s="7">
        <v>18898904</v>
      </c>
      <c r="E9053" s="7" t="s">
        <v>18929</v>
      </c>
      <c r="F9053" s="7" t="s">
        <v>18569</v>
      </c>
      <c r="G9053" s="7" t="s">
        <v>1364</v>
      </c>
      <c r="H9053" s="42">
        <v>44931</v>
      </c>
      <c r="I9053" s="7"/>
      <c r="J9053" s="42">
        <v>44935</v>
      </c>
      <c r="K9053" s="7"/>
      <c r="L9053" s="7" t="s">
        <v>1349</v>
      </c>
      <c r="M9053" s="7" t="s">
        <v>15300</v>
      </c>
      <c r="N9053" s="7" t="s">
        <v>15301</v>
      </c>
      <c r="O9053" s="7">
        <v>26600000000</v>
      </c>
      <c r="P9053" s="7" t="s">
        <v>16089</v>
      </c>
      <c r="Q9053">
        <f t="shared" si="154"/>
        <v>2200</v>
      </c>
      <c r="R9053" s="7">
        <v>8163294</v>
      </c>
      <c r="S9053" s="7" t="s">
        <v>1382</v>
      </c>
      <c r="T9053" s="7" t="s">
        <v>394</v>
      </c>
      <c r="U9053" s="7">
        <v>2200</v>
      </c>
      <c r="V9053" s="7">
        <v>13.83</v>
      </c>
      <c r="W9053" s="7">
        <v>30426</v>
      </c>
      <c r="AH9053" s="16"/>
    </row>
    <row r="9054" spans="2:34" x14ac:dyDescent="0.25">
      <c r="B9054" s="7">
        <v>65</v>
      </c>
      <c r="C9054" s="7" t="s">
        <v>15988</v>
      </c>
      <c r="D9054" s="7">
        <v>19102097</v>
      </c>
      <c r="E9054" s="7" t="s">
        <v>18930</v>
      </c>
      <c r="F9054" s="7" t="s">
        <v>18569</v>
      </c>
      <c r="G9054" s="7" t="s">
        <v>1364</v>
      </c>
      <c r="H9054" s="42">
        <v>44949</v>
      </c>
      <c r="I9054" s="7"/>
      <c r="J9054" s="42">
        <v>44952</v>
      </c>
      <c r="K9054" s="7"/>
      <c r="L9054" s="7" t="s">
        <v>1349</v>
      </c>
      <c r="M9054" s="7" t="s">
        <v>15300</v>
      </c>
      <c r="N9054" s="7" t="s">
        <v>15301</v>
      </c>
      <c r="O9054" s="7">
        <v>26600000000</v>
      </c>
      <c r="P9054" s="7" t="s">
        <v>16089</v>
      </c>
      <c r="Q9054">
        <f t="shared" si="154"/>
        <v>700</v>
      </c>
      <c r="R9054" s="7">
        <v>4556984</v>
      </c>
      <c r="S9054" s="7" t="s">
        <v>11614</v>
      </c>
      <c r="T9054" s="7" t="s">
        <v>11630</v>
      </c>
      <c r="U9054" s="7">
        <v>700</v>
      </c>
      <c r="V9054" s="7">
        <v>9.5</v>
      </c>
      <c r="W9054" s="7">
        <v>6650</v>
      </c>
      <c r="AH9054" s="16"/>
    </row>
    <row r="9055" spans="2:34" x14ac:dyDescent="0.25">
      <c r="B9055" s="7">
        <v>65</v>
      </c>
      <c r="C9055" s="7" t="s">
        <v>15988</v>
      </c>
      <c r="D9055" s="7">
        <v>19102097</v>
      </c>
      <c r="E9055" s="7" t="s">
        <v>18930</v>
      </c>
      <c r="F9055" s="7" t="s">
        <v>18569</v>
      </c>
      <c r="G9055" s="7" t="s">
        <v>1364</v>
      </c>
      <c r="H9055" s="42">
        <v>44949</v>
      </c>
      <c r="I9055" s="7"/>
      <c r="J9055" s="42">
        <v>44952</v>
      </c>
      <c r="K9055" s="7"/>
      <c r="L9055" s="7" t="s">
        <v>1349</v>
      </c>
      <c r="M9055" s="7" t="s">
        <v>15300</v>
      </c>
      <c r="N9055" s="7" t="s">
        <v>15301</v>
      </c>
      <c r="O9055" s="7">
        <v>26600000000</v>
      </c>
      <c r="P9055" s="7" t="s">
        <v>16089</v>
      </c>
      <c r="Q9055">
        <f t="shared" si="154"/>
        <v>700</v>
      </c>
      <c r="R9055" s="7">
        <v>24125814</v>
      </c>
      <c r="S9055" s="7" t="s">
        <v>2370</v>
      </c>
      <c r="T9055" s="7" t="s">
        <v>18931</v>
      </c>
      <c r="U9055" s="7">
        <v>700</v>
      </c>
      <c r="V9055" s="7">
        <v>12</v>
      </c>
      <c r="W9055" s="7">
        <v>8400</v>
      </c>
      <c r="AH9055" s="16"/>
    </row>
    <row r="9056" spans="2:34" x14ac:dyDescent="0.25">
      <c r="B9056" s="7">
        <v>65</v>
      </c>
      <c r="C9056" s="7" t="s">
        <v>15988</v>
      </c>
      <c r="D9056" s="7">
        <v>19102097</v>
      </c>
      <c r="E9056" s="7" t="s">
        <v>18930</v>
      </c>
      <c r="F9056" s="7" t="s">
        <v>18569</v>
      </c>
      <c r="G9056" s="7" t="s">
        <v>1364</v>
      </c>
      <c r="H9056" s="42">
        <v>44949</v>
      </c>
      <c r="I9056" s="7"/>
      <c r="J9056" s="42">
        <v>44952</v>
      </c>
      <c r="K9056" s="7"/>
      <c r="L9056" s="7" t="s">
        <v>1349</v>
      </c>
      <c r="M9056" s="7" t="s">
        <v>15300</v>
      </c>
      <c r="N9056" s="7" t="s">
        <v>15301</v>
      </c>
      <c r="O9056" s="7">
        <v>26600000000</v>
      </c>
      <c r="P9056" s="7" t="s">
        <v>16089</v>
      </c>
      <c r="Q9056">
        <f t="shared" si="154"/>
        <v>700</v>
      </c>
      <c r="R9056" s="7">
        <v>8163294</v>
      </c>
      <c r="S9056" s="7" t="s">
        <v>1382</v>
      </c>
      <c r="T9056" s="7" t="s">
        <v>394</v>
      </c>
      <c r="U9056" s="7">
        <v>700</v>
      </c>
      <c r="V9056" s="7">
        <v>13.83</v>
      </c>
      <c r="W9056" s="7">
        <v>9681</v>
      </c>
      <c r="AH9056" s="16"/>
    </row>
    <row r="9057" spans="2:34" x14ac:dyDescent="0.25">
      <c r="B9057" s="7">
        <v>65</v>
      </c>
      <c r="C9057" s="7" t="s">
        <v>15988</v>
      </c>
      <c r="D9057" s="7">
        <v>19102097</v>
      </c>
      <c r="E9057" s="7" t="s">
        <v>18930</v>
      </c>
      <c r="F9057" s="7" t="s">
        <v>18569</v>
      </c>
      <c r="G9057" s="7" t="s">
        <v>1364</v>
      </c>
      <c r="H9057" s="42">
        <v>44949</v>
      </c>
      <c r="I9057" s="7"/>
      <c r="J9057" s="42">
        <v>44952</v>
      </c>
      <c r="K9057" s="7"/>
      <c r="L9057" s="7" t="s">
        <v>1349</v>
      </c>
      <c r="M9057" s="7" t="s">
        <v>15300</v>
      </c>
      <c r="N9057" s="7" t="s">
        <v>15301</v>
      </c>
      <c r="O9057" s="7">
        <v>26600000000</v>
      </c>
      <c r="P9057" s="7" t="s">
        <v>16089</v>
      </c>
      <c r="Q9057">
        <f t="shared" si="154"/>
        <v>700</v>
      </c>
      <c r="R9057" s="7">
        <v>41769899</v>
      </c>
      <c r="S9057" s="7" t="s">
        <v>1857</v>
      </c>
      <c r="T9057" s="7" t="s">
        <v>18932</v>
      </c>
      <c r="U9057" s="7">
        <v>700</v>
      </c>
      <c r="V9057" s="7">
        <v>33</v>
      </c>
      <c r="W9057" s="7">
        <v>23100</v>
      </c>
      <c r="AH9057" s="16"/>
    </row>
    <row r="9058" spans="2:34" x14ac:dyDescent="0.25">
      <c r="B9058" s="7">
        <v>65</v>
      </c>
      <c r="C9058" s="7" t="s">
        <v>15988</v>
      </c>
      <c r="D9058" s="7">
        <v>19662815</v>
      </c>
      <c r="E9058" s="7" t="s">
        <v>18933</v>
      </c>
      <c r="F9058" s="7" t="s">
        <v>18569</v>
      </c>
      <c r="G9058" s="7" t="s">
        <v>1364</v>
      </c>
      <c r="H9058" s="42">
        <v>45012</v>
      </c>
      <c r="I9058" s="7"/>
      <c r="J9058" s="42">
        <v>45014</v>
      </c>
      <c r="K9058" s="7"/>
      <c r="L9058" s="7" t="s">
        <v>1349</v>
      </c>
      <c r="M9058" s="7" t="s">
        <v>15300</v>
      </c>
      <c r="N9058" s="7" t="s">
        <v>15301</v>
      </c>
      <c r="O9058" s="7">
        <v>26600000000</v>
      </c>
      <c r="P9058" s="7" t="s">
        <v>16089</v>
      </c>
      <c r="Q9058">
        <f t="shared" si="154"/>
        <v>2860</v>
      </c>
      <c r="R9058" s="7">
        <v>4556984</v>
      </c>
      <c r="S9058" s="7" t="s">
        <v>11614</v>
      </c>
      <c r="T9058" s="7" t="s">
        <v>11630</v>
      </c>
      <c r="U9058" s="7">
        <v>2860</v>
      </c>
      <c r="V9058" s="7">
        <v>10</v>
      </c>
      <c r="W9058" s="7">
        <v>28600</v>
      </c>
      <c r="AH9058" s="16"/>
    </row>
    <row r="9059" spans="2:34" x14ac:dyDescent="0.25">
      <c r="B9059" s="7">
        <v>65</v>
      </c>
      <c r="C9059" s="7" t="s">
        <v>15988</v>
      </c>
      <c r="D9059" s="7">
        <v>19662815</v>
      </c>
      <c r="E9059" s="7" t="s">
        <v>18933</v>
      </c>
      <c r="F9059" s="7" t="s">
        <v>18569</v>
      </c>
      <c r="G9059" s="7" t="s">
        <v>1364</v>
      </c>
      <c r="H9059" s="42">
        <v>45012</v>
      </c>
      <c r="I9059" s="7"/>
      <c r="J9059" s="42">
        <v>45014</v>
      </c>
      <c r="K9059" s="7"/>
      <c r="L9059" s="7" t="s">
        <v>1349</v>
      </c>
      <c r="M9059" s="7" t="s">
        <v>15300</v>
      </c>
      <c r="N9059" s="7" t="s">
        <v>15301</v>
      </c>
      <c r="O9059" s="7">
        <v>26600000000</v>
      </c>
      <c r="P9059" s="7" t="s">
        <v>16089</v>
      </c>
      <c r="Q9059">
        <f t="shared" si="154"/>
        <v>2860</v>
      </c>
      <c r="R9059" s="7">
        <v>8163294</v>
      </c>
      <c r="S9059" s="7" t="s">
        <v>1382</v>
      </c>
      <c r="T9059" s="7" t="s">
        <v>394</v>
      </c>
      <c r="U9059" s="7">
        <v>2860</v>
      </c>
      <c r="V9059" s="7">
        <v>13.83</v>
      </c>
      <c r="W9059" s="7">
        <v>39553.800000000003</v>
      </c>
      <c r="AH9059" s="16"/>
    </row>
    <row r="9060" spans="2:34" x14ac:dyDescent="0.25">
      <c r="B9060" s="7">
        <v>65</v>
      </c>
      <c r="C9060" s="7" t="s">
        <v>15988</v>
      </c>
      <c r="D9060" s="7">
        <v>19877277</v>
      </c>
      <c r="E9060" s="7" t="s">
        <v>18934</v>
      </c>
      <c r="F9060" s="7" t="s">
        <v>18569</v>
      </c>
      <c r="G9060" s="7" t="s">
        <v>1364</v>
      </c>
      <c r="H9060" s="42">
        <v>45037</v>
      </c>
      <c r="I9060" s="7"/>
      <c r="J9060" s="42">
        <v>45041</v>
      </c>
      <c r="K9060" s="7"/>
      <c r="L9060" s="7" t="s">
        <v>1349</v>
      </c>
      <c r="M9060" s="7" t="s">
        <v>15300</v>
      </c>
      <c r="N9060" s="7" t="s">
        <v>15301</v>
      </c>
      <c r="O9060" s="7">
        <v>26600000000</v>
      </c>
      <c r="P9060" s="7" t="s">
        <v>16089</v>
      </c>
      <c r="Q9060">
        <f t="shared" si="154"/>
        <v>5000</v>
      </c>
      <c r="R9060" s="7">
        <v>4556984</v>
      </c>
      <c r="S9060" s="7" t="s">
        <v>11614</v>
      </c>
      <c r="T9060" s="7" t="s">
        <v>11630</v>
      </c>
      <c r="U9060" s="7">
        <v>5000</v>
      </c>
      <c r="V9060" s="7">
        <v>11</v>
      </c>
      <c r="W9060" s="7">
        <v>55000</v>
      </c>
      <c r="AH9060" s="16"/>
    </row>
    <row r="9061" spans="2:34" x14ac:dyDescent="0.25">
      <c r="B9061" s="7">
        <v>65</v>
      </c>
      <c r="C9061" s="7" t="s">
        <v>15988</v>
      </c>
      <c r="D9061" s="7">
        <v>19877277</v>
      </c>
      <c r="E9061" s="7" t="s">
        <v>18934</v>
      </c>
      <c r="F9061" s="7" t="s">
        <v>18569</v>
      </c>
      <c r="G9061" s="7" t="s">
        <v>1364</v>
      </c>
      <c r="H9061" s="42">
        <v>45037</v>
      </c>
      <c r="I9061" s="7"/>
      <c r="J9061" s="42">
        <v>45041</v>
      </c>
      <c r="K9061" s="7"/>
      <c r="L9061" s="7" t="s">
        <v>1349</v>
      </c>
      <c r="M9061" s="7" t="s">
        <v>15300</v>
      </c>
      <c r="N9061" s="7" t="s">
        <v>15301</v>
      </c>
      <c r="O9061" s="7">
        <v>26600000000</v>
      </c>
      <c r="P9061" s="7" t="s">
        <v>16089</v>
      </c>
      <c r="Q9061">
        <f t="shared" si="154"/>
        <v>5000</v>
      </c>
      <c r="R9061" s="7">
        <v>45334544</v>
      </c>
      <c r="S9061" s="7" t="s">
        <v>2480</v>
      </c>
      <c r="T9061" s="7" t="s">
        <v>14700</v>
      </c>
      <c r="U9061" s="7">
        <v>5000</v>
      </c>
      <c r="V9061" s="7">
        <v>13.04</v>
      </c>
      <c r="W9061" s="7">
        <v>65200</v>
      </c>
      <c r="AH9061" s="16"/>
    </row>
    <row r="9062" spans="2:34" x14ac:dyDescent="0.25">
      <c r="B9062" s="7">
        <v>65</v>
      </c>
      <c r="C9062" s="7" t="s">
        <v>15988</v>
      </c>
      <c r="D9062" s="7">
        <v>19877277</v>
      </c>
      <c r="E9062" s="7" t="s">
        <v>18934</v>
      </c>
      <c r="F9062" s="7" t="s">
        <v>18569</v>
      </c>
      <c r="G9062" s="7" t="s">
        <v>1364</v>
      </c>
      <c r="H9062" s="42">
        <v>45037</v>
      </c>
      <c r="I9062" s="7"/>
      <c r="J9062" s="42">
        <v>45041</v>
      </c>
      <c r="K9062" s="7"/>
      <c r="L9062" s="7" t="s">
        <v>1349</v>
      </c>
      <c r="M9062" s="7" t="s">
        <v>15300</v>
      </c>
      <c r="N9062" s="7" t="s">
        <v>15301</v>
      </c>
      <c r="O9062" s="7">
        <v>26600000000</v>
      </c>
      <c r="P9062" s="7" t="s">
        <v>16089</v>
      </c>
      <c r="Q9062">
        <f t="shared" si="154"/>
        <v>5000</v>
      </c>
      <c r="R9062" s="7">
        <v>8163294</v>
      </c>
      <c r="S9062" s="7" t="s">
        <v>1382</v>
      </c>
      <c r="T9062" s="7" t="s">
        <v>394</v>
      </c>
      <c r="U9062" s="7">
        <v>5000</v>
      </c>
      <c r="V9062" s="7">
        <v>13.83</v>
      </c>
      <c r="W9062" s="7">
        <v>69150</v>
      </c>
      <c r="AH9062" s="16"/>
    </row>
    <row r="9063" spans="2:34" x14ac:dyDescent="0.25">
      <c r="B9063" s="7">
        <v>65</v>
      </c>
      <c r="C9063" s="7" t="s">
        <v>15988</v>
      </c>
      <c r="D9063" s="7">
        <v>19877277</v>
      </c>
      <c r="E9063" s="7" t="s">
        <v>18934</v>
      </c>
      <c r="F9063" s="7" t="s">
        <v>18569</v>
      </c>
      <c r="G9063" s="7" t="s">
        <v>1364</v>
      </c>
      <c r="H9063" s="42">
        <v>45037</v>
      </c>
      <c r="I9063" s="7"/>
      <c r="J9063" s="42">
        <v>45041</v>
      </c>
      <c r="K9063" s="7"/>
      <c r="L9063" s="7" t="s">
        <v>1349</v>
      </c>
      <c r="M9063" s="7" t="s">
        <v>15300</v>
      </c>
      <c r="N9063" s="7" t="s">
        <v>15301</v>
      </c>
      <c r="O9063" s="7">
        <v>26600000000</v>
      </c>
      <c r="P9063" s="7" t="s">
        <v>16089</v>
      </c>
      <c r="Q9063">
        <f t="shared" si="154"/>
        <v>5000</v>
      </c>
      <c r="R9063" s="7">
        <v>45997845</v>
      </c>
      <c r="S9063" s="7" t="s">
        <v>3263</v>
      </c>
      <c r="T9063" s="7" t="s">
        <v>18935</v>
      </c>
      <c r="U9063" s="7">
        <v>5000</v>
      </c>
      <c r="V9063" s="7">
        <v>18.25</v>
      </c>
      <c r="W9063" s="7">
        <v>91250</v>
      </c>
      <c r="AH9063" s="16"/>
    </row>
    <row r="9064" spans="2:34" x14ac:dyDescent="0.25">
      <c r="B9064" s="7">
        <v>65</v>
      </c>
      <c r="C9064" s="7" t="s">
        <v>15988</v>
      </c>
      <c r="D9064" s="7">
        <v>20022115</v>
      </c>
      <c r="E9064" s="7" t="s">
        <v>18936</v>
      </c>
      <c r="F9064" s="7" t="s">
        <v>18569</v>
      </c>
      <c r="G9064" s="7" t="s">
        <v>1364</v>
      </c>
      <c r="H9064" s="42">
        <v>45054</v>
      </c>
      <c r="I9064" s="7"/>
      <c r="J9064" s="42">
        <v>45056</v>
      </c>
      <c r="K9064" s="7"/>
      <c r="L9064" s="7" t="s">
        <v>1349</v>
      </c>
      <c r="M9064" s="7" t="s">
        <v>15300</v>
      </c>
      <c r="N9064" s="7" t="s">
        <v>15301</v>
      </c>
      <c r="O9064" s="7">
        <v>26600000000</v>
      </c>
      <c r="P9064" s="7" t="s">
        <v>16089</v>
      </c>
      <c r="Q9064">
        <f t="shared" si="154"/>
        <v>2600</v>
      </c>
      <c r="R9064" s="7">
        <v>4556984</v>
      </c>
      <c r="S9064" s="7" t="s">
        <v>11614</v>
      </c>
      <c r="T9064" s="7" t="s">
        <v>11630</v>
      </c>
      <c r="U9064" s="7">
        <v>2600</v>
      </c>
      <c r="V9064" s="7">
        <v>10</v>
      </c>
      <c r="W9064" s="7">
        <v>26000</v>
      </c>
      <c r="AH9064" s="16"/>
    </row>
    <row r="9065" spans="2:34" x14ac:dyDescent="0.25">
      <c r="B9065" s="7">
        <v>65</v>
      </c>
      <c r="C9065" s="7" t="s">
        <v>15988</v>
      </c>
      <c r="D9065" s="7">
        <v>20022115</v>
      </c>
      <c r="E9065" s="7" t="s">
        <v>18936</v>
      </c>
      <c r="F9065" s="7" t="s">
        <v>18569</v>
      </c>
      <c r="G9065" s="7" t="s">
        <v>1364</v>
      </c>
      <c r="H9065" s="42">
        <v>45054</v>
      </c>
      <c r="I9065" s="7"/>
      <c r="J9065" s="42">
        <v>45056</v>
      </c>
      <c r="K9065" s="7"/>
      <c r="L9065" s="7" t="s">
        <v>1349</v>
      </c>
      <c r="M9065" s="7" t="s">
        <v>15300</v>
      </c>
      <c r="N9065" s="7" t="s">
        <v>15301</v>
      </c>
      <c r="O9065" s="7">
        <v>26600000000</v>
      </c>
      <c r="P9065" s="7" t="s">
        <v>16089</v>
      </c>
      <c r="Q9065">
        <f t="shared" si="154"/>
        <v>2600</v>
      </c>
      <c r="R9065" s="7">
        <v>24125814</v>
      </c>
      <c r="S9065" s="7" t="s">
        <v>2370</v>
      </c>
      <c r="T9065" s="7" t="s">
        <v>15286</v>
      </c>
      <c r="U9065" s="7">
        <v>2600</v>
      </c>
      <c r="V9065" s="7">
        <v>11</v>
      </c>
      <c r="W9065" s="7">
        <v>28600</v>
      </c>
      <c r="AH9065" s="16"/>
    </row>
    <row r="9066" spans="2:34" x14ac:dyDescent="0.25">
      <c r="B9066" s="7">
        <v>65</v>
      </c>
      <c r="C9066" s="7" t="s">
        <v>15988</v>
      </c>
      <c r="D9066" s="7">
        <v>20022115</v>
      </c>
      <c r="E9066" s="7" t="s">
        <v>18936</v>
      </c>
      <c r="F9066" s="7" t="s">
        <v>18569</v>
      </c>
      <c r="G9066" s="7" t="s">
        <v>1364</v>
      </c>
      <c r="H9066" s="42">
        <v>45054</v>
      </c>
      <c r="I9066" s="7"/>
      <c r="J9066" s="42">
        <v>45056</v>
      </c>
      <c r="K9066" s="7"/>
      <c r="L9066" s="7" t="s">
        <v>1349</v>
      </c>
      <c r="M9066" s="7" t="s">
        <v>15300</v>
      </c>
      <c r="N9066" s="7" t="s">
        <v>15301</v>
      </c>
      <c r="O9066" s="7">
        <v>26600000000</v>
      </c>
      <c r="P9066" s="7" t="s">
        <v>16089</v>
      </c>
      <c r="Q9066">
        <f t="shared" si="154"/>
        <v>2600</v>
      </c>
      <c r="R9066" s="7">
        <v>8163294</v>
      </c>
      <c r="S9066" s="7" t="s">
        <v>1382</v>
      </c>
      <c r="T9066" s="7" t="s">
        <v>394</v>
      </c>
      <c r="U9066" s="7">
        <v>2600</v>
      </c>
      <c r="V9066" s="7">
        <v>12.98</v>
      </c>
      <c r="W9066" s="7">
        <v>33748</v>
      </c>
      <c r="AH9066" s="16"/>
    </row>
    <row r="9067" spans="2:34" x14ac:dyDescent="0.25">
      <c r="B9067" s="7">
        <v>74</v>
      </c>
      <c r="C9067" s="7" t="s">
        <v>700</v>
      </c>
      <c r="D9067" s="7">
        <v>16556011</v>
      </c>
      <c r="E9067" s="7" t="s">
        <v>18937</v>
      </c>
      <c r="F9067" s="7" t="s">
        <v>18569</v>
      </c>
      <c r="G9067" s="7" t="s">
        <v>1364</v>
      </c>
      <c r="H9067" s="42">
        <v>44614</v>
      </c>
      <c r="I9067" s="7"/>
      <c r="J9067" s="42">
        <v>44616</v>
      </c>
      <c r="K9067" s="7"/>
      <c r="L9067" s="7" t="s">
        <v>1349</v>
      </c>
      <c r="M9067" s="7" t="s">
        <v>18938</v>
      </c>
      <c r="N9067" s="7" t="s">
        <v>18939</v>
      </c>
      <c r="O9067" s="7">
        <v>26600000000</v>
      </c>
      <c r="P9067" s="7" t="s">
        <v>18940</v>
      </c>
      <c r="Q9067" s="7">
        <v>150</v>
      </c>
      <c r="R9067" s="7">
        <v>45997845</v>
      </c>
      <c r="S9067" s="7" t="s">
        <v>3263</v>
      </c>
      <c r="T9067" s="7" t="s">
        <v>18941</v>
      </c>
      <c r="U9067" s="7">
        <v>150</v>
      </c>
      <c r="V9067" s="7">
        <v>34.6</v>
      </c>
      <c r="W9067" s="7">
        <v>5190</v>
      </c>
      <c r="AH9067" s="16"/>
    </row>
    <row r="9068" spans="2:34" x14ac:dyDescent="0.25">
      <c r="B9068" s="7">
        <v>74</v>
      </c>
      <c r="C9068" s="7" t="s">
        <v>700</v>
      </c>
      <c r="D9068" s="7">
        <v>16556011</v>
      </c>
      <c r="E9068" s="7" t="s">
        <v>18937</v>
      </c>
      <c r="F9068" s="7" t="s">
        <v>18569</v>
      </c>
      <c r="G9068" s="7" t="s">
        <v>1364</v>
      </c>
      <c r="H9068" s="42">
        <v>44614</v>
      </c>
      <c r="I9068" s="7"/>
      <c r="J9068" s="42">
        <v>44616</v>
      </c>
      <c r="K9068" s="7"/>
      <c r="L9068" s="7" t="s">
        <v>1349</v>
      </c>
      <c r="M9068" s="7" t="s">
        <v>18938</v>
      </c>
      <c r="N9068" s="7" t="s">
        <v>18939</v>
      </c>
      <c r="O9068" s="7">
        <v>26600000000</v>
      </c>
      <c r="P9068" s="7" t="s">
        <v>18940</v>
      </c>
      <c r="Q9068" s="7">
        <v>150</v>
      </c>
      <c r="R9068" s="7">
        <v>41296184</v>
      </c>
      <c r="S9068" s="7" t="s">
        <v>2199</v>
      </c>
      <c r="T9068" s="7" t="s">
        <v>3186</v>
      </c>
      <c r="U9068" s="7">
        <v>150</v>
      </c>
      <c r="V9068" s="7">
        <v>37.25</v>
      </c>
      <c r="W9068" s="7">
        <v>5587.5</v>
      </c>
      <c r="AH9068" s="16"/>
    </row>
    <row r="9069" spans="2:34" x14ac:dyDescent="0.25">
      <c r="B9069" s="7">
        <v>74</v>
      </c>
      <c r="C9069" s="7" t="s">
        <v>700</v>
      </c>
      <c r="D9069" s="7">
        <v>19630719</v>
      </c>
      <c r="E9069" s="7" t="s">
        <v>18942</v>
      </c>
      <c r="F9069" s="7" t="s">
        <v>18569</v>
      </c>
      <c r="G9069" s="7" t="s">
        <v>1364</v>
      </c>
      <c r="H9069" s="42">
        <v>45005</v>
      </c>
      <c r="I9069" s="7"/>
      <c r="J9069" s="42">
        <v>45007</v>
      </c>
      <c r="K9069" s="7"/>
      <c r="L9069" s="7" t="s">
        <v>1349</v>
      </c>
      <c r="M9069" s="7" t="s">
        <v>18938</v>
      </c>
      <c r="N9069" s="7" t="s">
        <v>18939</v>
      </c>
      <c r="O9069" s="7">
        <v>26600000000</v>
      </c>
      <c r="P9069" s="7" t="s">
        <v>18940</v>
      </c>
      <c r="Q9069" s="7">
        <v>525</v>
      </c>
      <c r="R9069" s="7">
        <v>326895</v>
      </c>
      <c r="S9069" s="7" t="s">
        <v>5450</v>
      </c>
      <c r="T9069" s="7" t="s">
        <v>18943</v>
      </c>
      <c r="U9069" s="7">
        <v>525</v>
      </c>
      <c r="V9069" s="7">
        <v>28.05</v>
      </c>
      <c r="W9069" s="7">
        <v>14726.25</v>
      </c>
      <c r="AH9069" s="16"/>
    </row>
    <row r="9070" spans="2:34" x14ac:dyDescent="0.25">
      <c r="B9070" s="7">
        <v>74</v>
      </c>
      <c r="C9070" s="7" t="s">
        <v>700</v>
      </c>
      <c r="D9070" s="7">
        <v>19630719</v>
      </c>
      <c r="E9070" s="7" t="s">
        <v>18942</v>
      </c>
      <c r="F9070" s="7" t="s">
        <v>18569</v>
      </c>
      <c r="G9070" s="7" t="s">
        <v>1364</v>
      </c>
      <c r="H9070" s="42">
        <v>45005</v>
      </c>
      <c r="I9070" s="7"/>
      <c r="J9070" s="42">
        <v>45007</v>
      </c>
      <c r="K9070" s="7"/>
      <c r="L9070" s="7" t="s">
        <v>1349</v>
      </c>
      <c r="M9070" s="7" t="s">
        <v>18938</v>
      </c>
      <c r="N9070" s="7" t="s">
        <v>18939</v>
      </c>
      <c r="O9070" s="7">
        <v>26600000000</v>
      </c>
      <c r="P9070" s="7" t="s">
        <v>18940</v>
      </c>
      <c r="Q9070" s="7">
        <v>525</v>
      </c>
      <c r="R9070" s="7">
        <v>45997845</v>
      </c>
      <c r="S9070" s="7" t="s">
        <v>3263</v>
      </c>
      <c r="T9070" s="7" t="s">
        <v>18944</v>
      </c>
      <c r="U9070" s="7">
        <v>525</v>
      </c>
      <c r="V9070" s="7">
        <v>34.619999999999997</v>
      </c>
      <c r="W9070" s="7">
        <v>18175.5</v>
      </c>
      <c r="AH9070" s="16"/>
    </row>
    <row r="9071" spans="2:34" x14ac:dyDescent="0.25">
      <c r="B9071" s="7">
        <v>74</v>
      </c>
      <c r="C9071" s="7" t="s">
        <v>700</v>
      </c>
      <c r="D9071" s="7">
        <v>19630719</v>
      </c>
      <c r="E9071" s="7" t="s">
        <v>18942</v>
      </c>
      <c r="F9071" s="7" t="s">
        <v>18569</v>
      </c>
      <c r="G9071" s="7" t="s">
        <v>1364</v>
      </c>
      <c r="H9071" s="42">
        <v>45005</v>
      </c>
      <c r="I9071" s="7"/>
      <c r="J9071" s="42">
        <v>45007</v>
      </c>
      <c r="K9071" s="7"/>
      <c r="L9071" s="7" t="s">
        <v>1349</v>
      </c>
      <c r="M9071" s="7" t="s">
        <v>18938</v>
      </c>
      <c r="N9071" s="7" t="s">
        <v>18939</v>
      </c>
      <c r="O9071" s="7">
        <v>26600000000</v>
      </c>
      <c r="P9071" s="7" t="s">
        <v>18940</v>
      </c>
      <c r="Q9071" s="7">
        <v>525</v>
      </c>
      <c r="R9071" s="7">
        <v>41296184</v>
      </c>
      <c r="S9071" s="7" t="s">
        <v>2199</v>
      </c>
      <c r="T9071" s="7" t="s">
        <v>3186</v>
      </c>
      <c r="U9071" s="7">
        <v>525</v>
      </c>
      <c r="V9071" s="7">
        <v>35.75</v>
      </c>
      <c r="W9071" s="7">
        <v>18768.75</v>
      </c>
      <c r="AH9071" s="16"/>
    </row>
    <row r="9072" spans="2:34" x14ac:dyDescent="0.25">
      <c r="H9072" s="3"/>
      <c r="J9072" s="3"/>
      <c r="AH9072" s="16"/>
    </row>
    <row r="9073" spans="8:34" x14ac:dyDescent="0.25">
      <c r="H9073" s="3"/>
      <c r="J9073" s="3"/>
      <c r="AH9073" s="16"/>
    </row>
    <row r="9074" spans="8:34" x14ac:dyDescent="0.25">
      <c r="H9074" s="3"/>
      <c r="J9074" s="3"/>
      <c r="AH9074" s="16"/>
    </row>
    <row r="9075" spans="8:34" x14ac:dyDescent="0.25">
      <c r="H9075" s="3"/>
      <c r="J9075" s="3"/>
      <c r="AH9075" s="16"/>
    </row>
    <row r="9076" spans="8:34" x14ac:dyDescent="0.25">
      <c r="H9076" s="3"/>
      <c r="J9076" s="3"/>
      <c r="AH9076" s="16"/>
    </row>
    <row r="9077" spans="8:34" x14ac:dyDescent="0.25">
      <c r="H9077" s="3"/>
      <c r="J9077" s="3"/>
      <c r="AH9077" s="16"/>
    </row>
    <row r="9078" spans="8:34" x14ac:dyDescent="0.25">
      <c r="H9078" s="3"/>
      <c r="J9078" s="3"/>
      <c r="AH9078" s="16"/>
    </row>
    <row r="9079" spans="8:34" x14ac:dyDescent="0.25">
      <c r="H9079" s="3"/>
      <c r="J9079" s="3"/>
      <c r="AH9079" s="16"/>
    </row>
    <row r="9080" spans="8:34" x14ac:dyDescent="0.25">
      <c r="H9080" s="3"/>
      <c r="J9080" s="3"/>
      <c r="AH9080" s="16"/>
    </row>
    <row r="9081" spans="8:34" x14ac:dyDescent="0.25">
      <c r="H9081" s="3"/>
      <c r="J9081" s="3"/>
      <c r="AH9081" s="16"/>
    </row>
    <row r="9082" spans="8:34" x14ac:dyDescent="0.25">
      <c r="H9082" s="3"/>
      <c r="J9082" s="3"/>
      <c r="AH9082" s="16"/>
    </row>
    <row r="9083" spans="8:34" x14ac:dyDescent="0.25">
      <c r="H9083" s="3"/>
      <c r="J9083" s="3"/>
      <c r="AH9083" s="16"/>
    </row>
    <row r="9084" spans="8:34" x14ac:dyDescent="0.25">
      <c r="H9084" s="3"/>
      <c r="J9084" s="3"/>
      <c r="AH9084" s="16"/>
    </row>
    <row r="9085" spans="8:34" x14ac:dyDescent="0.25">
      <c r="H9085" s="3"/>
      <c r="J9085" s="3"/>
      <c r="AH9085" s="16"/>
    </row>
    <row r="9086" spans="8:34" x14ac:dyDescent="0.25">
      <c r="H9086" s="3"/>
      <c r="J9086" s="3"/>
      <c r="AH9086" s="16"/>
    </row>
    <row r="9087" spans="8:34" x14ac:dyDescent="0.25">
      <c r="H9087" s="3"/>
      <c r="J9087" s="3"/>
      <c r="AH9087" s="16"/>
    </row>
    <row r="9088" spans="8:34" x14ac:dyDescent="0.25">
      <c r="H9088" s="3"/>
      <c r="J9088" s="3"/>
      <c r="AH9088" s="16"/>
    </row>
    <row r="9089" spans="8:34" x14ac:dyDescent="0.25">
      <c r="H9089" s="3"/>
      <c r="J9089" s="3"/>
      <c r="AH9089" s="16"/>
    </row>
    <row r="9090" spans="8:34" x14ac:dyDescent="0.25">
      <c r="H9090" s="3"/>
      <c r="J9090" s="3"/>
      <c r="AH9090" s="16"/>
    </row>
    <row r="9091" spans="8:34" x14ac:dyDescent="0.25">
      <c r="H9091" s="3"/>
      <c r="J9091" s="3"/>
      <c r="AH9091" s="16"/>
    </row>
    <row r="9092" spans="8:34" x14ac:dyDescent="0.25">
      <c r="H9092" s="3"/>
      <c r="J9092" s="3"/>
      <c r="AH9092" s="16"/>
    </row>
    <row r="9093" spans="8:34" x14ac:dyDescent="0.25">
      <c r="H9093" s="3"/>
      <c r="J9093" s="3"/>
      <c r="AH9093" s="16"/>
    </row>
    <row r="9094" spans="8:34" x14ac:dyDescent="0.25">
      <c r="H9094" s="3"/>
      <c r="J9094" s="3"/>
      <c r="AH9094" s="16"/>
    </row>
    <row r="9095" spans="8:34" x14ac:dyDescent="0.25">
      <c r="H9095" s="3"/>
      <c r="J9095" s="3"/>
      <c r="AH9095" s="16"/>
    </row>
    <row r="9096" spans="8:34" x14ac:dyDescent="0.25">
      <c r="H9096" s="3"/>
      <c r="J9096" s="3"/>
      <c r="AH9096" s="16"/>
    </row>
    <row r="9097" spans="8:34" x14ac:dyDescent="0.25">
      <c r="H9097" s="3"/>
      <c r="J9097" s="3"/>
      <c r="AH9097" s="16"/>
    </row>
    <row r="9098" spans="8:34" x14ac:dyDescent="0.25">
      <c r="H9098" s="3"/>
      <c r="J9098" s="3"/>
      <c r="AH9098" s="16"/>
    </row>
    <row r="9099" spans="8:34" x14ac:dyDescent="0.25">
      <c r="H9099" s="3"/>
      <c r="J9099" s="3"/>
      <c r="AH9099" s="16"/>
    </row>
    <row r="9100" spans="8:34" x14ac:dyDescent="0.25">
      <c r="H9100" s="3"/>
      <c r="J9100" s="3"/>
      <c r="AH9100" s="16"/>
    </row>
    <row r="9101" spans="8:34" x14ac:dyDescent="0.25">
      <c r="H9101" s="3"/>
      <c r="J9101" s="3"/>
      <c r="AH9101" s="16"/>
    </row>
  </sheetData>
  <mergeCells count="58">
    <mergeCell ref="U8935:U8936"/>
    <mergeCell ref="V8935:V8936"/>
    <mergeCell ref="W8935:W8936"/>
    <mergeCell ref="O8935:O8936"/>
    <mergeCell ref="P8935:P8936"/>
    <mergeCell ref="Q8935:Q8936"/>
    <mergeCell ref="R8935:R8936"/>
    <mergeCell ref="S8935:S8936"/>
    <mergeCell ref="T8935:T8936"/>
    <mergeCell ref="N8935:N8936"/>
    <mergeCell ref="F8935:F8936"/>
    <mergeCell ref="G8935:G8936"/>
    <mergeCell ref="H8935:H8936"/>
    <mergeCell ref="I8935:I8936"/>
    <mergeCell ref="J8935:J8936"/>
    <mergeCell ref="K8935:K8936"/>
    <mergeCell ref="L8935:L8936"/>
    <mergeCell ref="M8935:M8936"/>
    <mergeCell ref="B8992:B8993"/>
    <mergeCell ref="C8992:C8993"/>
    <mergeCell ref="D8992:D8993"/>
    <mergeCell ref="F8992:F8993"/>
    <mergeCell ref="G8992:G8993"/>
    <mergeCell ref="H8992:H8993"/>
    <mergeCell ref="I8992:I8993"/>
    <mergeCell ref="J8992:J8993"/>
    <mergeCell ref="K8992:K8993"/>
    <mergeCell ref="L8992:L8993"/>
    <mergeCell ref="S8992:S8993"/>
    <mergeCell ref="T8992:T8993"/>
    <mergeCell ref="U8992:U8993"/>
    <mergeCell ref="V8992:V8993"/>
    <mergeCell ref="M8992:M8993"/>
    <mergeCell ref="N8992:N8993"/>
    <mergeCell ref="O8992:O8993"/>
    <mergeCell ref="P8992:P8993"/>
    <mergeCell ref="W8992:W8993"/>
    <mergeCell ref="B8994:B8995"/>
    <mergeCell ref="C8994:C8995"/>
    <mergeCell ref="D8994:D8995"/>
    <mergeCell ref="F8994:F8995"/>
    <mergeCell ref="G8994:G8995"/>
    <mergeCell ref="H8994:H8995"/>
    <mergeCell ref="I8994:I8995"/>
    <mergeCell ref="J8994:J8995"/>
    <mergeCell ref="K8994:K8995"/>
    <mergeCell ref="L8994:L8995"/>
    <mergeCell ref="M8994:M8995"/>
    <mergeCell ref="N8994:N8995"/>
    <mergeCell ref="O8994:O8995"/>
    <mergeCell ref="P8994:P8995"/>
    <mergeCell ref="R8992:R8993"/>
    <mergeCell ref="W8994:W8995"/>
    <mergeCell ref="R8994:R8995"/>
    <mergeCell ref="S8994:S8995"/>
    <mergeCell ref="T8994:T8995"/>
    <mergeCell ref="U8994:U8995"/>
    <mergeCell ref="V8994:V8995"/>
  </mergeCells>
  <phoneticPr fontId="35" type="noConversion"/>
  <pageMargins left="0.7" right="0.7" top="0.75" bottom="0.75" header="0.3" footer="0.3"/>
  <pageSetup paperSize="9" orientation="portrait" r:id="rId1"/>
  <ignoredErrors>
    <ignoredError sqref="V2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5423-BE74-4106-938C-A151C179D0C8}">
  <dimension ref="A1:A18"/>
  <sheetViews>
    <sheetView workbookViewId="0">
      <selection sqref="A1:A18"/>
    </sheetView>
  </sheetViews>
  <sheetFormatPr baseColWidth="10" defaultColWidth="11.42578125" defaultRowHeight="15" x14ac:dyDescent="0.25"/>
  <sheetData>
    <row r="1" spans="1:1" x14ac:dyDescent="0.25">
      <c r="A1" t="s">
        <v>1437</v>
      </c>
    </row>
    <row r="2" spans="1:1" x14ac:dyDescent="0.25">
      <c r="A2" t="s">
        <v>1443</v>
      </c>
    </row>
    <row r="3" spans="1:1" x14ac:dyDescent="0.25">
      <c r="A3" t="s">
        <v>1449</v>
      </c>
    </row>
    <row r="4" spans="1:1" x14ac:dyDescent="0.25">
      <c r="A4" t="s">
        <v>1455</v>
      </c>
    </row>
    <row r="5" spans="1:1" x14ac:dyDescent="0.25">
      <c r="A5" t="s">
        <v>1455</v>
      </c>
    </row>
    <row r="6" spans="1:1" x14ac:dyDescent="0.25">
      <c r="A6" t="s">
        <v>1455</v>
      </c>
    </row>
    <row r="7" spans="1:1" x14ac:dyDescent="0.25">
      <c r="A7" t="s">
        <v>1466</v>
      </c>
    </row>
    <row r="8" spans="1:1" x14ac:dyDescent="0.25">
      <c r="A8" t="s">
        <v>1437</v>
      </c>
    </row>
    <row r="9" spans="1:1" x14ac:dyDescent="0.25">
      <c r="A9" t="s">
        <v>1443</v>
      </c>
    </row>
    <row r="10" spans="1:1" x14ac:dyDescent="0.25">
      <c r="A10" t="s">
        <v>1480</v>
      </c>
    </row>
    <row r="11" spans="1:1" x14ac:dyDescent="0.25">
      <c r="A11" t="s">
        <v>1480</v>
      </c>
    </row>
    <row r="12" spans="1:1" x14ac:dyDescent="0.25">
      <c r="A12" t="s">
        <v>1480</v>
      </c>
    </row>
    <row r="13" spans="1:1" x14ac:dyDescent="0.25">
      <c r="A13" t="s">
        <v>1480</v>
      </c>
    </row>
    <row r="14" spans="1:1" x14ac:dyDescent="0.25">
      <c r="A14" t="s">
        <v>1497</v>
      </c>
    </row>
    <row r="15" spans="1:1" x14ac:dyDescent="0.25">
      <c r="A15" t="s">
        <v>1497</v>
      </c>
    </row>
    <row r="16" spans="1:1" x14ac:dyDescent="0.25">
      <c r="A16" t="s">
        <v>1506</v>
      </c>
    </row>
    <row r="17" spans="1:1" x14ac:dyDescent="0.25">
      <c r="A17" t="s">
        <v>1515</v>
      </c>
    </row>
    <row r="18" spans="1:1" x14ac:dyDescent="0.25">
      <c r="A18" s="162" t="s">
        <v>1437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C204D-56F7-4100-8FB3-F5C26CC94E5E}">
  <sheetPr>
    <tabColor theme="5" tint="-0.249977111117893"/>
  </sheetPr>
  <dimension ref="A1:AN362"/>
  <sheetViews>
    <sheetView zoomScale="85" zoomScaleNormal="85" workbookViewId="0">
      <selection activeCell="O26" sqref="O26"/>
    </sheetView>
  </sheetViews>
  <sheetFormatPr baseColWidth="10" defaultColWidth="11.42578125" defaultRowHeight="15" x14ac:dyDescent="0.25"/>
  <cols>
    <col min="2" max="3" width="14.7109375" customWidth="1"/>
    <col min="4" max="4" width="15.7109375" customWidth="1"/>
    <col min="5" max="5" width="15.28515625" customWidth="1"/>
    <col min="6" max="6" width="25.140625" customWidth="1"/>
    <col min="7" max="7" width="23.28515625" customWidth="1"/>
    <col min="9" max="9" width="19.7109375" customWidth="1"/>
    <col min="10" max="10" width="20.85546875" customWidth="1"/>
    <col min="11" max="11" width="21.7109375" customWidth="1"/>
    <col min="12" max="12" width="21" customWidth="1"/>
    <col min="13" max="13" width="17.85546875" customWidth="1"/>
    <col min="14" max="14" width="19.5703125" customWidth="1"/>
    <col min="15" max="15" width="38.5703125" customWidth="1"/>
    <col min="16" max="16" width="17" customWidth="1"/>
    <col min="17" max="17" width="25.140625" customWidth="1"/>
    <col min="18" max="18" width="24" customWidth="1"/>
    <col min="19" max="19" width="14.7109375" customWidth="1"/>
    <col min="20" max="20" width="23.85546875" customWidth="1"/>
    <col min="21" max="21" width="16" customWidth="1"/>
    <col min="22" max="22" width="11.5703125" customWidth="1"/>
    <col min="23" max="23" width="11.85546875" bestFit="1" customWidth="1"/>
    <col min="26" max="26" width="22.140625" customWidth="1"/>
    <col min="27" max="27" width="16.140625" customWidth="1"/>
    <col min="28" max="28" width="30.5703125" customWidth="1"/>
    <col min="29" max="29" width="22.5703125" customWidth="1"/>
    <col min="30" max="30" width="35.5703125" customWidth="1"/>
    <col min="31" max="31" width="27.5703125" customWidth="1"/>
    <col min="32" max="32" width="32.140625" customWidth="1"/>
    <col min="33" max="33" width="35" style="3" customWidth="1"/>
    <col min="34" max="34" width="27" style="3" customWidth="1"/>
    <col min="35" max="35" width="29.5703125" customWidth="1"/>
    <col min="36" max="36" width="32.5703125" customWidth="1"/>
    <col min="37" max="37" width="12.140625" customWidth="1"/>
    <col min="38" max="38" width="28.28515625" customWidth="1"/>
    <col min="39" max="39" width="15.28515625" customWidth="1"/>
  </cols>
  <sheetData>
    <row r="1" spans="1:40" s="1" customFormat="1" x14ac:dyDescent="0.25">
      <c r="A1" s="1" t="s">
        <v>18945</v>
      </c>
      <c r="B1" s="1" t="s">
        <v>18946</v>
      </c>
      <c r="C1" s="1" t="s">
        <v>18947</v>
      </c>
      <c r="D1" s="1" t="s">
        <v>18948</v>
      </c>
      <c r="E1" s="1" t="s">
        <v>230</v>
      </c>
      <c r="F1" s="1" t="s">
        <v>18949</v>
      </c>
      <c r="G1" s="1" t="s">
        <v>18950</v>
      </c>
      <c r="H1" s="1" t="s">
        <v>18951</v>
      </c>
      <c r="I1" s="1" t="s">
        <v>18952</v>
      </c>
      <c r="J1" s="1" t="s">
        <v>18953</v>
      </c>
      <c r="K1" s="1" t="s">
        <v>18954</v>
      </c>
      <c r="L1" s="1" t="s">
        <v>18955</v>
      </c>
      <c r="M1" s="1" t="s">
        <v>4</v>
      </c>
      <c r="N1" s="1" t="s">
        <v>884</v>
      </c>
      <c r="O1" s="1" t="s">
        <v>1338</v>
      </c>
      <c r="P1" s="1" t="s">
        <v>1330</v>
      </c>
      <c r="Q1" s="1" t="s">
        <v>18956</v>
      </c>
      <c r="R1" s="1" t="s">
        <v>18957</v>
      </c>
      <c r="S1" s="1" t="s">
        <v>18958</v>
      </c>
      <c r="T1" s="1" t="s">
        <v>18959</v>
      </c>
      <c r="U1" s="1" t="s">
        <v>18960</v>
      </c>
      <c r="V1" s="1" t="s">
        <v>226</v>
      </c>
      <c r="W1" s="1" t="s">
        <v>18961</v>
      </c>
      <c r="X1" s="1" t="s">
        <v>18962</v>
      </c>
      <c r="Y1" s="1" t="s">
        <v>9</v>
      </c>
      <c r="Z1" s="1" t="s">
        <v>18963</v>
      </c>
      <c r="AA1" s="1" t="s">
        <v>18964</v>
      </c>
      <c r="AB1" s="1" t="s">
        <v>18965</v>
      </c>
      <c r="AC1" s="1" t="s">
        <v>18966</v>
      </c>
      <c r="AD1" s="1" t="s">
        <v>18967</v>
      </c>
      <c r="AE1" s="1" t="s">
        <v>18968</v>
      </c>
      <c r="AF1" s="1" t="s">
        <v>18969</v>
      </c>
      <c r="AG1" s="2" t="s">
        <v>18970</v>
      </c>
      <c r="AH1" s="2" t="s">
        <v>18971</v>
      </c>
      <c r="AI1" s="1" t="s">
        <v>18972</v>
      </c>
      <c r="AJ1" s="1" t="s">
        <v>18973</v>
      </c>
      <c r="AK1" s="1" t="s">
        <v>18974</v>
      </c>
      <c r="AL1" s="1" t="s">
        <v>18975</v>
      </c>
      <c r="AM1" s="1" t="s">
        <v>18976</v>
      </c>
      <c r="AN1" s="1" t="s">
        <v>907</v>
      </c>
    </row>
    <row r="2" spans="1:40" x14ac:dyDescent="0.25">
      <c r="A2" t="s">
        <v>18977</v>
      </c>
      <c r="B2">
        <v>3</v>
      </c>
      <c r="C2">
        <v>1</v>
      </c>
      <c r="D2" s="3">
        <v>45035</v>
      </c>
      <c r="E2">
        <v>320811</v>
      </c>
      <c r="F2" t="s">
        <v>18978</v>
      </c>
      <c r="G2" t="s">
        <v>18979</v>
      </c>
      <c r="H2">
        <v>23849191</v>
      </c>
      <c r="I2" t="s">
        <v>18980</v>
      </c>
      <c r="J2" t="s">
        <v>18981</v>
      </c>
      <c r="K2">
        <v>23849191</v>
      </c>
      <c r="L2" s="4"/>
      <c r="M2">
        <v>16</v>
      </c>
      <c r="N2" t="s">
        <v>7383</v>
      </c>
      <c r="O2" t="s">
        <v>47</v>
      </c>
      <c r="P2" s="5" t="s">
        <v>48</v>
      </c>
      <c r="Q2" t="s">
        <v>18982</v>
      </c>
      <c r="R2" t="s">
        <v>133</v>
      </c>
      <c r="S2">
        <v>231300</v>
      </c>
      <c r="T2" t="s">
        <v>18983</v>
      </c>
      <c r="U2" t="s">
        <v>18984</v>
      </c>
      <c r="V2" t="s">
        <v>308</v>
      </c>
      <c r="W2" s="6">
        <v>204.84</v>
      </c>
      <c r="X2" s="7"/>
      <c r="Y2" s="7"/>
      <c r="Z2" s="7"/>
      <c r="AI2" s="3"/>
    </row>
    <row r="3" spans="1:40" x14ac:dyDescent="0.25">
      <c r="A3" t="s">
        <v>18985</v>
      </c>
      <c r="B3">
        <v>6</v>
      </c>
      <c r="C3">
        <v>1</v>
      </c>
      <c r="D3" s="3">
        <v>45035</v>
      </c>
      <c r="E3">
        <v>1204076</v>
      </c>
      <c r="F3" t="s">
        <v>18986</v>
      </c>
      <c r="G3" t="s">
        <v>18987</v>
      </c>
      <c r="H3">
        <v>22229595</v>
      </c>
      <c r="I3" t="s">
        <v>18988</v>
      </c>
      <c r="J3" t="s">
        <v>18989</v>
      </c>
      <c r="K3">
        <v>31288887</v>
      </c>
      <c r="L3" s="4" t="s">
        <v>18990</v>
      </c>
      <c r="M3">
        <v>4</v>
      </c>
      <c r="N3" s="5" t="s">
        <v>1813</v>
      </c>
      <c r="O3" t="s">
        <v>19</v>
      </c>
      <c r="P3" s="5" t="s">
        <v>20</v>
      </c>
      <c r="Q3" t="s">
        <v>2299</v>
      </c>
      <c r="R3" t="s">
        <v>133</v>
      </c>
      <c r="S3">
        <v>37800</v>
      </c>
      <c r="T3" t="s">
        <v>713</v>
      </c>
      <c r="U3" t="s">
        <v>18984</v>
      </c>
      <c r="V3" t="s">
        <v>713</v>
      </c>
      <c r="W3">
        <v>38</v>
      </c>
      <c r="X3" s="7"/>
      <c r="Y3" s="7"/>
      <c r="Z3" s="7"/>
      <c r="AI3" s="3"/>
    </row>
    <row r="4" spans="1:40" x14ac:dyDescent="0.25">
      <c r="A4" t="s">
        <v>18991</v>
      </c>
      <c r="B4">
        <v>6</v>
      </c>
      <c r="C4">
        <v>1</v>
      </c>
      <c r="D4" s="3">
        <v>45035</v>
      </c>
      <c r="E4">
        <v>1204076</v>
      </c>
      <c r="F4" t="s">
        <v>18986</v>
      </c>
      <c r="G4" t="s">
        <v>18987</v>
      </c>
      <c r="H4">
        <v>22229595</v>
      </c>
      <c r="I4" t="s">
        <v>18988</v>
      </c>
      <c r="J4" t="s">
        <v>18989</v>
      </c>
      <c r="K4">
        <v>31288887</v>
      </c>
      <c r="L4" t="s">
        <v>18990</v>
      </c>
      <c r="M4">
        <v>9</v>
      </c>
      <c r="N4" t="s">
        <v>248</v>
      </c>
      <c r="O4" t="s">
        <v>31</v>
      </c>
      <c r="P4" s="5" t="s">
        <v>32</v>
      </c>
      <c r="Q4" t="s">
        <v>2299</v>
      </c>
      <c r="R4" t="s">
        <v>133</v>
      </c>
      <c r="S4">
        <v>66000</v>
      </c>
      <c r="T4" t="s">
        <v>713</v>
      </c>
      <c r="U4" t="s">
        <v>18984</v>
      </c>
      <c r="V4" t="s">
        <v>713</v>
      </c>
      <c r="W4">
        <v>25</v>
      </c>
      <c r="X4" s="7"/>
      <c r="Y4" s="7"/>
      <c r="Z4" s="7"/>
      <c r="AI4" s="3"/>
    </row>
    <row r="5" spans="1:40" ht="15.75" thickBot="1" x14ac:dyDescent="0.3">
      <c r="A5" t="s">
        <v>18992</v>
      </c>
      <c r="B5">
        <v>6</v>
      </c>
      <c r="C5">
        <v>1</v>
      </c>
      <c r="D5" s="3">
        <v>45035</v>
      </c>
      <c r="E5">
        <v>1204076</v>
      </c>
      <c r="F5" t="s">
        <v>18986</v>
      </c>
      <c r="G5" t="s">
        <v>18987</v>
      </c>
      <c r="H5">
        <v>22229595</v>
      </c>
      <c r="I5" t="s">
        <v>18988</v>
      </c>
      <c r="J5" t="s">
        <v>18989</v>
      </c>
      <c r="K5">
        <v>31288887</v>
      </c>
      <c r="L5" t="s">
        <v>18990</v>
      </c>
      <c r="M5">
        <v>12</v>
      </c>
      <c r="N5" t="s">
        <v>18993</v>
      </c>
      <c r="O5" t="s">
        <v>37</v>
      </c>
      <c r="P5" s="5" t="s">
        <v>38</v>
      </c>
      <c r="Q5" t="s">
        <v>18994</v>
      </c>
      <c r="R5" t="s">
        <v>18994</v>
      </c>
      <c r="S5">
        <v>12021900</v>
      </c>
      <c r="T5" t="s">
        <v>3600</v>
      </c>
      <c r="U5" t="s">
        <v>18984</v>
      </c>
      <c r="V5" t="s">
        <v>713</v>
      </c>
      <c r="W5">
        <v>2</v>
      </c>
      <c r="X5" s="7"/>
      <c r="Y5" s="7"/>
      <c r="Z5" s="7"/>
      <c r="AI5" s="3"/>
    </row>
    <row r="6" spans="1:40" ht="15.75" thickBot="1" x14ac:dyDescent="0.3">
      <c r="A6" t="s">
        <v>18995</v>
      </c>
      <c r="B6">
        <v>6</v>
      </c>
      <c r="C6">
        <v>1</v>
      </c>
      <c r="D6" s="3">
        <v>45035</v>
      </c>
      <c r="E6">
        <v>1204076</v>
      </c>
      <c r="F6" t="s">
        <v>18986</v>
      </c>
      <c r="G6" t="s">
        <v>18987</v>
      </c>
      <c r="H6">
        <v>22229595</v>
      </c>
      <c r="I6" t="s">
        <v>18988</v>
      </c>
      <c r="J6" t="s">
        <v>18989</v>
      </c>
      <c r="K6">
        <v>31288887</v>
      </c>
      <c r="L6" t="s">
        <v>18990</v>
      </c>
      <c r="M6">
        <v>16</v>
      </c>
      <c r="N6" t="s">
        <v>7383</v>
      </c>
      <c r="O6" t="s">
        <v>47</v>
      </c>
      <c r="P6" s="5" t="s">
        <v>48</v>
      </c>
      <c r="Q6" t="s">
        <v>18982</v>
      </c>
      <c r="R6" t="s">
        <v>133</v>
      </c>
      <c r="S6">
        <v>231300</v>
      </c>
      <c r="T6" t="s">
        <v>713</v>
      </c>
      <c r="U6" t="s">
        <v>18984</v>
      </c>
      <c r="V6" t="s">
        <v>713</v>
      </c>
      <c r="W6">
        <v>25</v>
      </c>
      <c r="X6" s="7"/>
      <c r="Y6" s="7"/>
      <c r="Z6" s="7"/>
      <c r="AG6" s="8"/>
      <c r="AH6" s="8"/>
    </row>
    <row r="7" spans="1:40" x14ac:dyDescent="0.25">
      <c r="A7" t="s">
        <v>18996</v>
      </c>
      <c r="B7">
        <v>6</v>
      </c>
      <c r="C7">
        <v>1</v>
      </c>
      <c r="D7" s="3">
        <v>45035</v>
      </c>
      <c r="E7">
        <v>1204076</v>
      </c>
      <c r="F7" t="s">
        <v>18986</v>
      </c>
      <c r="G7" t="s">
        <v>18987</v>
      </c>
      <c r="H7">
        <v>22229595</v>
      </c>
      <c r="I7" t="s">
        <v>18988</v>
      </c>
      <c r="J7" t="s">
        <v>18989</v>
      </c>
      <c r="K7">
        <v>31288887</v>
      </c>
      <c r="L7" t="s">
        <v>18990</v>
      </c>
      <c r="M7">
        <v>18</v>
      </c>
      <c r="N7" t="s">
        <v>322</v>
      </c>
      <c r="O7" t="s">
        <v>51</v>
      </c>
      <c r="P7" s="5" t="s">
        <v>52</v>
      </c>
      <c r="Q7" t="s">
        <v>682</v>
      </c>
      <c r="R7" t="s">
        <v>133</v>
      </c>
      <c r="S7">
        <v>21700</v>
      </c>
      <c r="T7" t="s">
        <v>331</v>
      </c>
      <c r="U7" t="s">
        <v>18984</v>
      </c>
      <c r="V7" t="s">
        <v>332</v>
      </c>
      <c r="W7">
        <v>50</v>
      </c>
      <c r="X7" s="7"/>
      <c r="Y7" s="7"/>
      <c r="Z7" s="7"/>
    </row>
    <row r="8" spans="1:40" x14ac:dyDescent="0.25">
      <c r="A8" t="s">
        <v>18997</v>
      </c>
      <c r="B8">
        <v>6</v>
      </c>
      <c r="C8">
        <v>1</v>
      </c>
      <c r="D8" s="3">
        <v>45035</v>
      </c>
      <c r="E8">
        <v>1204076</v>
      </c>
      <c r="F8" t="s">
        <v>18986</v>
      </c>
      <c r="G8" t="s">
        <v>18987</v>
      </c>
      <c r="H8">
        <v>22229595</v>
      </c>
      <c r="I8" t="s">
        <v>18988</v>
      </c>
      <c r="J8" t="s">
        <v>18989</v>
      </c>
      <c r="K8">
        <v>31288887</v>
      </c>
      <c r="L8" t="s">
        <v>18990</v>
      </c>
      <c r="M8">
        <v>20</v>
      </c>
      <c r="N8" t="s">
        <v>8220</v>
      </c>
      <c r="O8" t="s">
        <v>55</v>
      </c>
      <c r="P8" s="5" t="s">
        <v>56</v>
      </c>
      <c r="Q8" t="s">
        <v>18982</v>
      </c>
      <c r="R8" t="s">
        <v>133</v>
      </c>
      <c r="S8">
        <v>93500</v>
      </c>
      <c r="T8" t="s">
        <v>713</v>
      </c>
      <c r="U8" t="s">
        <v>18984</v>
      </c>
      <c r="V8" t="s">
        <v>713</v>
      </c>
      <c r="W8">
        <v>25</v>
      </c>
      <c r="X8" s="7"/>
      <c r="Y8" s="7"/>
      <c r="Z8" s="7"/>
    </row>
    <row r="9" spans="1:40" x14ac:dyDescent="0.25">
      <c r="A9" t="s">
        <v>18998</v>
      </c>
      <c r="B9">
        <v>6</v>
      </c>
      <c r="C9">
        <v>1</v>
      </c>
      <c r="D9" s="3">
        <v>45035</v>
      </c>
      <c r="E9">
        <v>1204076</v>
      </c>
      <c r="F9" t="s">
        <v>18986</v>
      </c>
      <c r="G9" t="s">
        <v>18987</v>
      </c>
      <c r="H9">
        <v>22229595</v>
      </c>
      <c r="I9" t="s">
        <v>18988</v>
      </c>
      <c r="J9" t="s">
        <v>18989</v>
      </c>
      <c r="K9">
        <v>31288887</v>
      </c>
      <c r="L9" t="s">
        <v>18990</v>
      </c>
      <c r="M9">
        <v>24</v>
      </c>
      <c r="N9" t="s">
        <v>10960</v>
      </c>
      <c r="O9" t="s">
        <v>63</v>
      </c>
      <c r="P9" s="5" t="s">
        <v>64</v>
      </c>
      <c r="Q9" t="s">
        <v>595</v>
      </c>
      <c r="R9" t="s">
        <v>133</v>
      </c>
      <c r="S9">
        <v>754700</v>
      </c>
      <c r="T9" t="s">
        <v>529</v>
      </c>
      <c r="U9" t="s">
        <v>18984</v>
      </c>
      <c r="V9" t="s">
        <v>530</v>
      </c>
      <c r="W9">
        <v>2</v>
      </c>
      <c r="X9" s="7"/>
      <c r="Y9" s="7"/>
      <c r="Z9" s="7"/>
    </row>
    <row r="10" spans="1:40" x14ac:dyDescent="0.25">
      <c r="A10" t="s">
        <v>18999</v>
      </c>
      <c r="B10">
        <v>6</v>
      </c>
      <c r="C10">
        <v>1</v>
      </c>
      <c r="D10" s="3">
        <v>45035</v>
      </c>
      <c r="E10">
        <v>1204076</v>
      </c>
      <c r="F10" t="s">
        <v>18986</v>
      </c>
      <c r="G10" t="s">
        <v>18987</v>
      </c>
      <c r="H10">
        <v>22229595</v>
      </c>
      <c r="I10" t="s">
        <v>18988</v>
      </c>
      <c r="J10" t="s">
        <v>18989</v>
      </c>
      <c r="K10">
        <v>31288887</v>
      </c>
      <c r="L10" t="s">
        <v>18990</v>
      </c>
      <c r="M10">
        <v>26</v>
      </c>
      <c r="N10" t="s">
        <v>11207</v>
      </c>
      <c r="O10" t="s">
        <v>68</v>
      </c>
      <c r="P10" s="5" t="s">
        <v>69</v>
      </c>
      <c r="Q10" t="s">
        <v>18982</v>
      </c>
      <c r="R10" t="s">
        <v>133</v>
      </c>
      <c r="S10">
        <v>17800</v>
      </c>
      <c r="T10" t="s">
        <v>713</v>
      </c>
      <c r="U10" t="s">
        <v>18984</v>
      </c>
      <c r="V10" t="s">
        <v>713</v>
      </c>
      <c r="W10">
        <v>45</v>
      </c>
      <c r="X10" s="7"/>
      <c r="Y10" s="7"/>
      <c r="Z10" s="7"/>
    </row>
    <row r="11" spans="1:40" x14ac:dyDescent="0.25">
      <c r="A11" t="s">
        <v>19000</v>
      </c>
      <c r="B11">
        <v>6</v>
      </c>
      <c r="C11">
        <v>1</v>
      </c>
      <c r="D11" s="3">
        <v>45035</v>
      </c>
      <c r="E11">
        <v>1204076</v>
      </c>
      <c r="F11" t="s">
        <v>18986</v>
      </c>
      <c r="G11" t="s">
        <v>18987</v>
      </c>
      <c r="H11">
        <v>22229595</v>
      </c>
      <c r="I11" t="s">
        <v>18988</v>
      </c>
      <c r="J11" t="s">
        <v>18989</v>
      </c>
      <c r="K11">
        <v>31288887</v>
      </c>
      <c r="L11" t="s">
        <v>18990</v>
      </c>
      <c r="M11">
        <v>27</v>
      </c>
      <c r="N11" t="s">
        <v>11380</v>
      </c>
      <c r="O11" t="s">
        <v>71</v>
      </c>
      <c r="P11" s="5" t="s">
        <v>72</v>
      </c>
      <c r="Q11" t="s">
        <v>18982</v>
      </c>
      <c r="R11" t="s">
        <v>133</v>
      </c>
      <c r="S11">
        <v>12900</v>
      </c>
      <c r="T11" t="s">
        <v>713</v>
      </c>
      <c r="U11" t="s">
        <v>18984</v>
      </c>
      <c r="V11" t="s">
        <v>713</v>
      </c>
      <c r="W11">
        <v>150</v>
      </c>
      <c r="X11" s="7"/>
      <c r="Y11" s="7"/>
      <c r="Z11" s="7"/>
    </row>
    <row r="12" spans="1:40" x14ac:dyDescent="0.25">
      <c r="A12" t="s">
        <v>19001</v>
      </c>
      <c r="B12">
        <v>6</v>
      </c>
      <c r="C12">
        <v>1</v>
      </c>
      <c r="D12" s="3">
        <v>45035</v>
      </c>
      <c r="E12">
        <v>1204076</v>
      </c>
      <c r="F12" t="s">
        <v>18986</v>
      </c>
      <c r="G12" t="s">
        <v>18987</v>
      </c>
      <c r="H12">
        <v>22229595</v>
      </c>
      <c r="I12" t="s">
        <v>18988</v>
      </c>
      <c r="J12" t="s">
        <v>18989</v>
      </c>
      <c r="K12">
        <v>31288887</v>
      </c>
      <c r="L12" t="s">
        <v>18990</v>
      </c>
      <c r="M12">
        <v>39</v>
      </c>
      <c r="N12" t="s">
        <v>11590</v>
      </c>
      <c r="O12" t="s">
        <v>98</v>
      </c>
      <c r="P12" s="5" t="s">
        <v>99</v>
      </c>
      <c r="Q12" t="s">
        <v>18982</v>
      </c>
      <c r="R12" t="s">
        <v>133</v>
      </c>
      <c r="S12">
        <v>308000</v>
      </c>
      <c r="T12" t="s">
        <v>713</v>
      </c>
      <c r="U12" t="s">
        <v>18984</v>
      </c>
      <c r="V12" t="s">
        <v>713</v>
      </c>
      <c r="W12">
        <v>35</v>
      </c>
      <c r="X12" s="7"/>
      <c r="Y12" s="7"/>
      <c r="Z12" s="7"/>
    </row>
    <row r="13" spans="1:40" x14ac:dyDescent="0.25">
      <c r="A13" t="s">
        <v>19002</v>
      </c>
      <c r="B13">
        <v>6</v>
      </c>
      <c r="C13">
        <v>1</v>
      </c>
      <c r="D13" s="3">
        <v>45035</v>
      </c>
      <c r="E13">
        <v>1204076</v>
      </c>
      <c r="F13" t="s">
        <v>18986</v>
      </c>
      <c r="G13" t="s">
        <v>18987</v>
      </c>
      <c r="H13">
        <v>22229595</v>
      </c>
      <c r="I13" t="s">
        <v>18988</v>
      </c>
      <c r="J13" t="s">
        <v>18989</v>
      </c>
      <c r="K13">
        <v>31288887</v>
      </c>
      <c r="L13" t="s">
        <v>18990</v>
      </c>
      <c r="M13">
        <v>40</v>
      </c>
      <c r="N13" t="s">
        <v>1281</v>
      </c>
      <c r="O13" t="s">
        <v>100</v>
      </c>
      <c r="P13" s="5" t="s">
        <v>101</v>
      </c>
      <c r="Q13" t="s">
        <v>18982</v>
      </c>
      <c r="R13" t="s">
        <v>133</v>
      </c>
      <c r="S13">
        <v>640000</v>
      </c>
      <c r="T13" t="s">
        <v>713</v>
      </c>
      <c r="U13" t="s">
        <v>18984</v>
      </c>
      <c r="V13" t="s">
        <v>713</v>
      </c>
      <c r="W13">
        <v>20</v>
      </c>
      <c r="X13" s="7"/>
      <c r="Y13" s="7"/>
      <c r="Z13" s="7"/>
    </row>
    <row r="14" spans="1:40" x14ac:dyDescent="0.25">
      <c r="A14" t="s">
        <v>19003</v>
      </c>
      <c r="B14">
        <v>6</v>
      </c>
      <c r="C14">
        <v>1</v>
      </c>
      <c r="D14" s="3">
        <v>45035</v>
      </c>
      <c r="E14">
        <v>1204076</v>
      </c>
      <c r="F14" t="s">
        <v>18986</v>
      </c>
      <c r="G14" t="s">
        <v>18987</v>
      </c>
      <c r="H14">
        <v>22229595</v>
      </c>
      <c r="I14" t="s">
        <v>18988</v>
      </c>
      <c r="J14" t="s">
        <v>18989</v>
      </c>
      <c r="K14">
        <v>31288887</v>
      </c>
      <c r="L14" t="s">
        <v>18990</v>
      </c>
      <c r="M14">
        <v>52</v>
      </c>
      <c r="N14" t="s">
        <v>12583</v>
      </c>
      <c r="O14" t="s">
        <v>124</v>
      </c>
      <c r="P14" s="5" t="s">
        <v>125</v>
      </c>
      <c r="Q14" t="s">
        <v>18982</v>
      </c>
      <c r="R14" t="s">
        <v>19004</v>
      </c>
      <c r="S14">
        <v>900000</v>
      </c>
      <c r="T14" t="s">
        <v>713</v>
      </c>
      <c r="U14" t="s">
        <v>18984</v>
      </c>
      <c r="V14" t="s">
        <v>713</v>
      </c>
      <c r="W14">
        <v>10</v>
      </c>
      <c r="X14" s="7"/>
      <c r="Y14" s="7"/>
      <c r="Z14" s="7"/>
    </row>
    <row r="15" spans="1:40" x14ac:dyDescent="0.25">
      <c r="A15" t="s">
        <v>19005</v>
      </c>
      <c r="B15">
        <v>6</v>
      </c>
      <c r="C15">
        <v>1</v>
      </c>
      <c r="D15" s="3">
        <v>45035</v>
      </c>
      <c r="E15">
        <v>1204076</v>
      </c>
      <c r="F15" t="s">
        <v>18986</v>
      </c>
      <c r="G15" t="s">
        <v>18987</v>
      </c>
      <c r="H15">
        <v>22229595</v>
      </c>
      <c r="I15" t="s">
        <v>18988</v>
      </c>
      <c r="J15" t="s">
        <v>18989</v>
      </c>
      <c r="K15">
        <v>31288887</v>
      </c>
      <c r="L15" t="s">
        <v>18990</v>
      </c>
      <c r="M15">
        <v>53</v>
      </c>
      <c r="N15" t="s">
        <v>556</v>
      </c>
      <c r="O15" t="s">
        <v>127</v>
      </c>
      <c r="P15" s="5" t="s">
        <v>128</v>
      </c>
      <c r="Q15" t="s">
        <v>2299</v>
      </c>
      <c r="R15" t="s">
        <v>133</v>
      </c>
      <c r="S15">
        <v>87000</v>
      </c>
      <c r="T15" t="s">
        <v>713</v>
      </c>
      <c r="U15" t="s">
        <v>18984</v>
      </c>
      <c r="V15" t="s">
        <v>713</v>
      </c>
      <c r="W15">
        <v>25</v>
      </c>
      <c r="X15" s="7"/>
      <c r="Y15" s="7"/>
      <c r="Z15" s="7"/>
    </row>
    <row r="16" spans="1:40" x14ac:dyDescent="0.25">
      <c r="A16" t="s">
        <v>19006</v>
      </c>
      <c r="B16">
        <v>6</v>
      </c>
      <c r="C16">
        <v>1</v>
      </c>
      <c r="D16" s="3">
        <v>45035</v>
      </c>
      <c r="E16">
        <v>1204076</v>
      </c>
      <c r="F16" t="s">
        <v>18986</v>
      </c>
      <c r="G16" t="s">
        <v>18987</v>
      </c>
      <c r="H16">
        <v>22229595</v>
      </c>
      <c r="I16" t="s">
        <v>18988</v>
      </c>
      <c r="J16" t="s">
        <v>18989</v>
      </c>
      <c r="K16">
        <v>31288887</v>
      </c>
      <c r="L16" t="s">
        <v>18990</v>
      </c>
      <c r="M16">
        <v>64</v>
      </c>
      <c r="N16" t="s">
        <v>15377</v>
      </c>
      <c r="O16" t="s">
        <v>151</v>
      </c>
      <c r="P16" s="5" t="s">
        <v>152</v>
      </c>
      <c r="Q16" t="s">
        <v>18982</v>
      </c>
      <c r="R16" t="s">
        <v>133</v>
      </c>
      <c r="S16">
        <v>403000</v>
      </c>
      <c r="T16" t="s">
        <v>713</v>
      </c>
      <c r="U16" t="s">
        <v>18984</v>
      </c>
      <c r="V16" t="s">
        <v>713</v>
      </c>
      <c r="W16">
        <v>30</v>
      </c>
      <c r="X16" s="7"/>
      <c r="Y16" s="7"/>
      <c r="Z16" s="7"/>
    </row>
    <row r="17" spans="1:26" x14ac:dyDescent="0.25">
      <c r="A17" t="s">
        <v>19007</v>
      </c>
      <c r="B17">
        <v>6</v>
      </c>
      <c r="C17">
        <v>1</v>
      </c>
      <c r="D17" s="3">
        <v>45035</v>
      </c>
      <c r="E17">
        <v>1204076</v>
      </c>
      <c r="F17" t="s">
        <v>18986</v>
      </c>
      <c r="G17" t="s">
        <v>18987</v>
      </c>
      <c r="H17">
        <v>22229595</v>
      </c>
      <c r="I17" t="s">
        <v>18988</v>
      </c>
      <c r="J17" t="s">
        <v>18989</v>
      </c>
      <c r="K17">
        <v>31288887</v>
      </c>
      <c r="L17" t="s">
        <v>18990</v>
      </c>
      <c r="M17">
        <v>76</v>
      </c>
      <c r="N17" t="s">
        <v>17709</v>
      </c>
      <c r="O17" t="s">
        <v>180</v>
      </c>
      <c r="P17" s="5" t="s">
        <v>181</v>
      </c>
      <c r="Q17" t="s">
        <v>18982</v>
      </c>
      <c r="R17" t="s">
        <v>133</v>
      </c>
      <c r="S17">
        <v>143800</v>
      </c>
      <c r="T17" t="s">
        <v>713</v>
      </c>
      <c r="U17" t="s">
        <v>18984</v>
      </c>
      <c r="V17" t="s">
        <v>713</v>
      </c>
      <c r="W17">
        <v>30</v>
      </c>
      <c r="X17" s="7"/>
      <c r="Y17" s="7"/>
      <c r="Z17" s="7"/>
    </row>
    <row r="18" spans="1:26" x14ac:dyDescent="0.25">
      <c r="A18" t="s">
        <v>19008</v>
      </c>
      <c r="B18">
        <v>6</v>
      </c>
      <c r="C18">
        <v>1</v>
      </c>
      <c r="D18" s="3">
        <v>45035</v>
      </c>
      <c r="E18">
        <v>1204076</v>
      </c>
      <c r="F18" t="s">
        <v>18986</v>
      </c>
      <c r="G18" t="s">
        <v>18987</v>
      </c>
      <c r="H18">
        <v>22229595</v>
      </c>
      <c r="I18" t="s">
        <v>18988</v>
      </c>
      <c r="J18" t="s">
        <v>18989</v>
      </c>
      <c r="K18">
        <v>31288887</v>
      </c>
      <c r="L18" t="s">
        <v>18990</v>
      </c>
      <c r="M18">
        <v>78</v>
      </c>
      <c r="N18" t="s">
        <v>17810</v>
      </c>
      <c r="O18" t="s">
        <v>185</v>
      </c>
      <c r="P18" s="5" t="s">
        <v>186</v>
      </c>
      <c r="Q18" t="s">
        <v>18982</v>
      </c>
      <c r="R18" t="s">
        <v>133</v>
      </c>
      <c r="S18" t="s">
        <v>19009</v>
      </c>
      <c r="T18" t="s">
        <v>713</v>
      </c>
      <c r="U18" t="s">
        <v>18984</v>
      </c>
      <c r="V18" t="s">
        <v>713</v>
      </c>
      <c r="W18">
        <v>25</v>
      </c>
      <c r="X18" s="7"/>
      <c r="Y18" s="7"/>
      <c r="Z18" s="7"/>
    </row>
    <row r="19" spans="1:26" x14ac:dyDescent="0.25">
      <c r="A19" t="s">
        <v>19010</v>
      </c>
      <c r="B19">
        <v>6</v>
      </c>
      <c r="C19">
        <v>1</v>
      </c>
      <c r="D19" s="3">
        <v>45035</v>
      </c>
      <c r="E19">
        <v>1204076</v>
      </c>
      <c r="F19" t="s">
        <v>18986</v>
      </c>
      <c r="G19" t="s">
        <v>18987</v>
      </c>
      <c r="H19">
        <v>22229595</v>
      </c>
      <c r="I19" t="s">
        <v>18988</v>
      </c>
      <c r="J19" t="s">
        <v>18989</v>
      </c>
      <c r="K19">
        <v>31288887</v>
      </c>
      <c r="L19" t="s">
        <v>18990</v>
      </c>
      <c r="M19">
        <v>82</v>
      </c>
      <c r="N19" t="s">
        <v>17912</v>
      </c>
      <c r="O19" t="s">
        <v>194</v>
      </c>
      <c r="P19" s="5" t="s">
        <v>195</v>
      </c>
      <c r="Q19" t="s">
        <v>18982</v>
      </c>
      <c r="R19" t="s">
        <v>133</v>
      </c>
      <c r="S19">
        <v>309000</v>
      </c>
      <c r="T19" t="s">
        <v>713</v>
      </c>
      <c r="U19" t="s">
        <v>18984</v>
      </c>
      <c r="V19" t="s">
        <v>713</v>
      </c>
      <c r="W19">
        <v>25</v>
      </c>
      <c r="X19" s="7"/>
      <c r="Y19" s="7"/>
      <c r="Z19" s="7"/>
    </row>
    <row r="20" spans="1:26" x14ac:dyDescent="0.25">
      <c r="A20" t="s">
        <v>19011</v>
      </c>
      <c r="B20">
        <v>6</v>
      </c>
      <c r="C20">
        <v>1</v>
      </c>
      <c r="D20" s="3">
        <v>45035</v>
      </c>
      <c r="E20">
        <v>1204076</v>
      </c>
      <c r="F20" t="s">
        <v>18986</v>
      </c>
      <c r="G20" t="s">
        <v>18987</v>
      </c>
      <c r="H20">
        <v>22229595</v>
      </c>
      <c r="I20" t="s">
        <v>18988</v>
      </c>
      <c r="J20" t="s">
        <v>18989</v>
      </c>
      <c r="K20">
        <v>31288887</v>
      </c>
      <c r="L20" t="s">
        <v>18990</v>
      </c>
      <c r="M20">
        <v>89</v>
      </c>
      <c r="N20" t="s">
        <v>848</v>
      </c>
      <c r="O20" t="s">
        <v>208</v>
      </c>
      <c r="P20" s="5" t="s">
        <v>209</v>
      </c>
      <c r="Q20" t="s">
        <v>18982</v>
      </c>
      <c r="R20" t="s">
        <v>133</v>
      </c>
      <c r="S20">
        <v>156200</v>
      </c>
      <c r="T20" t="s">
        <v>713</v>
      </c>
      <c r="U20" t="s">
        <v>18984</v>
      </c>
      <c r="V20" t="s">
        <v>713</v>
      </c>
      <c r="W20">
        <v>25</v>
      </c>
      <c r="X20" s="7"/>
      <c r="Y20" s="7"/>
      <c r="Z20" s="7"/>
    </row>
    <row r="21" spans="1:26" x14ac:dyDescent="0.25">
      <c r="A21" t="s">
        <v>19012</v>
      </c>
      <c r="B21">
        <v>6</v>
      </c>
      <c r="C21">
        <v>1</v>
      </c>
      <c r="D21" s="3">
        <v>45035</v>
      </c>
      <c r="E21">
        <v>1204076</v>
      </c>
      <c r="F21" t="s">
        <v>18986</v>
      </c>
      <c r="G21" t="s">
        <v>18987</v>
      </c>
      <c r="H21">
        <v>22229595</v>
      </c>
      <c r="I21" t="s">
        <v>18988</v>
      </c>
      <c r="J21" t="s">
        <v>18989</v>
      </c>
      <c r="K21">
        <v>31288887</v>
      </c>
      <c r="L21" t="s">
        <v>18990</v>
      </c>
      <c r="M21">
        <v>90</v>
      </c>
      <c r="N21" t="s">
        <v>1048</v>
      </c>
      <c r="O21" t="s">
        <v>210</v>
      </c>
      <c r="P21" s="5" t="s">
        <v>211</v>
      </c>
      <c r="Q21" t="s">
        <v>18982</v>
      </c>
      <c r="R21" t="s">
        <v>133</v>
      </c>
      <c r="S21">
        <v>79000</v>
      </c>
      <c r="T21" t="s">
        <v>713</v>
      </c>
      <c r="U21" t="s">
        <v>18984</v>
      </c>
      <c r="V21" t="s">
        <v>713</v>
      </c>
      <c r="W21">
        <v>150</v>
      </c>
      <c r="X21" s="7"/>
      <c r="Y21" s="7"/>
      <c r="Z21" s="7"/>
    </row>
    <row r="22" spans="1:26" x14ac:dyDescent="0.25">
      <c r="A22" t="s">
        <v>19013</v>
      </c>
      <c r="B22">
        <v>30</v>
      </c>
      <c r="C22">
        <v>1</v>
      </c>
      <c r="D22" s="3">
        <v>45036</v>
      </c>
      <c r="E22">
        <v>7477279</v>
      </c>
      <c r="F22" t="s">
        <v>19014</v>
      </c>
      <c r="G22" t="s">
        <v>19015</v>
      </c>
      <c r="H22">
        <v>22178200</v>
      </c>
      <c r="I22" t="s">
        <v>19016</v>
      </c>
      <c r="J22" t="s">
        <v>19017</v>
      </c>
      <c r="K22">
        <v>22178200</v>
      </c>
      <c r="L22" s="4" t="s">
        <v>19018</v>
      </c>
      <c r="M22">
        <v>13</v>
      </c>
      <c r="N22" t="s">
        <v>254</v>
      </c>
      <c r="O22" t="s">
        <v>39</v>
      </c>
      <c r="P22" s="5" t="s">
        <v>40</v>
      </c>
      <c r="Q22" t="s">
        <v>595</v>
      </c>
      <c r="R22" t="s">
        <v>133</v>
      </c>
      <c r="S22">
        <v>748200</v>
      </c>
      <c r="T22" t="s">
        <v>19019</v>
      </c>
      <c r="U22" t="s">
        <v>18984</v>
      </c>
      <c r="V22" t="s">
        <v>19020</v>
      </c>
      <c r="W22">
        <v>3.52</v>
      </c>
      <c r="X22" s="7"/>
      <c r="Y22" s="7"/>
      <c r="Z22" s="7"/>
    </row>
    <row r="23" spans="1:26" x14ac:dyDescent="0.25">
      <c r="A23" t="s">
        <v>19021</v>
      </c>
      <c r="B23">
        <v>30</v>
      </c>
      <c r="C23">
        <v>1</v>
      </c>
      <c r="D23" s="3">
        <v>45036</v>
      </c>
      <c r="E23">
        <v>7477279</v>
      </c>
      <c r="F23" t="s">
        <v>19014</v>
      </c>
      <c r="G23" t="s">
        <v>19015</v>
      </c>
      <c r="H23">
        <v>22178200</v>
      </c>
      <c r="I23" t="s">
        <v>19016</v>
      </c>
      <c r="J23" t="s">
        <v>19017</v>
      </c>
      <c r="K23">
        <v>22178200</v>
      </c>
      <c r="L23" s="4" t="s">
        <v>19018</v>
      </c>
      <c r="M23">
        <v>25</v>
      </c>
      <c r="N23" t="s">
        <v>577</v>
      </c>
      <c r="O23" t="s">
        <v>66</v>
      </c>
      <c r="P23" s="5" t="s">
        <v>67</v>
      </c>
      <c r="Q23" t="s">
        <v>19022</v>
      </c>
      <c r="R23" t="s">
        <v>133</v>
      </c>
      <c r="S23">
        <v>440700</v>
      </c>
      <c r="T23" t="s">
        <v>19023</v>
      </c>
      <c r="U23" t="s">
        <v>18984</v>
      </c>
      <c r="V23" t="s">
        <v>19020</v>
      </c>
      <c r="W23">
        <v>7.53</v>
      </c>
      <c r="X23" s="7"/>
      <c r="Y23" s="7"/>
      <c r="Z23" s="7"/>
    </row>
    <row r="24" spans="1:26" x14ac:dyDescent="0.25">
      <c r="A24" t="s">
        <v>19024</v>
      </c>
      <c r="B24">
        <v>30</v>
      </c>
      <c r="C24">
        <v>1</v>
      </c>
      <c r="D24" s="3">
        <v>45036</v>
      </c>
      <c r="E24">
        <v>7477279</v>
      </c>
      <c r="F24" t="s">
        <v>19014</v>
      </c>
      <c r="G24" t="s">
        <v>19015</v>
      </c>
      <c r="H24">
        <v>22178200</v>
      </c>
      <c r="I24" t="s">
        <v>19016</v>
      </c>
      <c r="J24" t="s">
        <v>19017</v>
      </c>
      <c r="K24">
        <v>22178200</v>
      </c>
      <c r="L24" s="4" t="s">
        <v>19018</v>
      </c>
      <c r="M24">
        <v>33</v>
      </c>
      <c r="N24" t="s">
        <v>19025</v>
      </c>
      <c r="O24" t="s">
        <v>85</v>
      </c>
      <c r="P24" s="5" t="s">
        <v>86</v>
      </c>
      <c r="Q24" t="s">
        <v>1182</v>
      </c>
      <c r="R24" t="s">
        <v>133</v>
      </c>
      <c r="S24">
        <v>415200</v>
      </c>
      <c r="T24" t="s">
        <v>19026</v>
      </c>
      <c r="U24" t="s">
        <v>18984</v>
      </c>
      <c r="V24" t="s">
        <v>19027</v>
      </c>
      <c r="W24">
        <v>4.2</v>
      </c>
      <c r="X24" s="7"/>
      <c r="Y24" s="7"/>
      <c r="Z24" s="7"/>
    </row>
    <row r="25" spans="1:26" x14ac:dyDescent="0.25">
      <c r="A25" t="s">
        <v>19028</v>
      </c>
      <c r="B25">
        <v>30</v>
      </c>
      <c r="C25">
        <v>1</v>
      </c>
      <c r="D25" s="3">
        <v>45036</v>
      </c>
      <c r="E25">
        <v>7477279</v>
      </c>
      <c r="F25" t="s">
        <v>19014</v>
      </c>
      <c r="G25" t="s">
        <v>19015</v>
      </c>
      <c r="H25">
        <v>22178200</v>
      </c>
      <c r="I25" t="s">
        <v>19016</v>
      </c>
      <c r="J25" t="s">
        <v>19017</v>
      </c>
      <c r="K25">
        <v>22178200</v>
      </c>
      <c r="L25" s="4" t="s">
        <v>19018</v>
      </c>
      <c r="M25">
        <v>79</v>
      </c>
      <c r="N25" t="s">
        <v>17840</v>
      </c>
      <c r="O25" t="s">
        <v>187</v>
      </c>
      <c r="P25" s="5" t="s">
        <v>188</v>
      </c>
      <c r="Q25" t="s">
        <v>849</v>
      </c>
      <c r="R25" t="s">
        <v>133</v>
      </c>
      <c r="S25">
        <v>29</v>
      </c>
      <c r="T25" t="s">
        <v>19029</v>
      </c>
      <c r="U25" t="s">
        <v>18984</v>
      </c>
      <c r="V25" t="s">
        <v>19030</v>
      </c>
      <c r="W25">
        <v>475</v>
      </c>
      <c r="X25" s="7"/>
      <c r="Y25" s="7"/>
      <c r="Z25" s="7"/>
    </row>
    <row r="26" spans="1:26" x14ac:dyDescent="0.25">
      <c r="A26" t="s">
        <v>19031</v>
      </c>
      <c r="B26">
        <v>30</v>
      </c>
      <c r="C26">
        <v>1</v>
      </c>
      <c r="D26" s="3">
        <v>45036</v>
      </c>
      <c r="E26">
        <v>7477279</v>
      </c>
      <c r="F26" t="s">
        <v>19014</v>
      </c>
      <c r="G26" t="s">
        <v>19015</v>
      </c>
      <c r="H26">
        <v>22178200</v>
      </c>
      <c r="I26" t="s">
        <v>19016</v>
      </c>
      <c r="J26" t="s">
        <v>19017</v>
      </c>
      <c r="K26">
        <v>22178200</v>
      </c>
      <c r="L26" s="4" t="s">
        <v>19018</v>
      </c>
      <c r="M26">
        <v>91</v>
      </c>
      <c r="N26" t="s">
        <v>1055</v>
      </c>
      <c r="O26" t="s">
        <v>212</v>
      </c>
      <c r="P26" s="5" t="s">
        <v>213</v>
      </c>
      <c r="Q26" t="s">
        <v>2299</v>
      </c>
      <c r="R26" t="s">
        <v>133</v>
      </c>
      <c r="S26">
        <v>2600</v>
      </c>
      <c r="T26" t="s">
        <v>19032</v>
      </c>
      <c r="U26" t="s">
        <v>18984</v>
      </c>
      <c r="V26" t="s">
        <v>19033</v>
      </c>
      <c r="W26" s="9">
        <v>4750</v>
      </c>
      <c r="X26" s="7"/>
      <c r="Y26" s="7"/>
      <c r="Z26" s="7"/>
    </row>
    <row r="27" spans="1:26" x14ac:dyDescent="0.25">
      <c r="A27" t="s">
        <v>19034</v>
      </c>
      <c r="B27">
        <v>70</v>
      </c>
      <c r="C27">
        <v>1</v>
      </c>
      <c r="D27" s="3">
        <v>45037</v>
      </c>
      <c r="E27">
        <v>107244853</v>
      </c>
      <c r="F27" t="s">
        <v>19035</v>
      </c>
      <c r="G27" t="s">
        <v>19036</v>
      </c>
      <c r="H27">
        <v>22923617</v>
      </c>
      <c r="I27" t="s">
        <v>19037</v>
      </c>
      <c r="J27" t="s">
        <v>19038</v>
      </c>
      <c r="K27">
        <v>40240012</v>
      </c>
      <c r="L27" s="4" t="s">
        <v>19039</v>
      </c>
      <c r="M27">
        <v>7</v>
      </c>
      <c r="N27" t="s">
        <v>2744</v>
      </c>
      <c r="O27" t="s">
        <v>19040</v>
      </c>
      <c r="P27" s="5" t="s">
        <v>19041</v>
      </c>
      <c r="Q27" t="s">
        <v>1049</v>
      </c>
      <c r="R27" t="s">
        <v>133</v>
      </c>
      <c r="S27">
        <v>244500</v>
      </c>
      <c r="T27" t="s">
        <v>19042</v>
      </c>
      <c r="U27" t="s">
        <v>18984</v>
      </c>
      <c r="V27" t="s">
        <v>19043</v>
      </c>
      <c r="W27">
        <v>13</v>
      </c>
      <c r="X27" s="7"/>
      <c r="Y27" s="7"/>
      <c r="Z27" s="7"/>
    </row>
    <row r="28" spans="1:26" x14ac:dyDescent="0.25">
      <c r="A28" t="s">
        <v>19044</v>
      </c>
      <c r="B28">
        <v>26</v>
      </c>
      <c r="C28">
        <v>1</v>
      </c>
      <c r="D28" s="3">
        <v>45037</v>
      </c>
      <c r="E28">
        <v>63621320</v>
      </c>
      <c r="F28" t="s">
        <v>19045</v>
      </c>
      <c r="G28" t="s">
        <v>19046</v>
      </c>
      <c r="H28">
        <v>22330855</v>
      </c>
      <c r="I28" t="s">
        <v>19047</v>
      </c>
      <c r="K28">
        <v>22330855</v>
      </c>
      <c r="L28" s="4" t="s">
        <v>19048</v>
      </c>
      <c r="M28">
        <v>5</v>
      </c>
      <c r="N28" t="s">
        <v>1888</v>
      </c>
      <c r="O28" t="s">
        <v>21</v>
      </c>
      <c r="P28" s="5" t="s">
        <v>19049</v>
      </c>
      <c r="Q28" t="s">
        <v>2299</v>
      </c>
      <c r="R28" t="s">
        <v>133</v>
      </c>
      <c r="S28">
        <v>30100</v>
      </c>
      <c r="T28" t="s">
        <v>19050</v>
      </c>
      <c r="U28" t="s">
        <v>18984</v>
      </c>
      <c r="V28" t="s">
        <v>19051</v>
      </c>
      <c r="W28">
        <v>17</v>
      </c>
      <c r="X28" s="7"/>
      <c r="Y28" s="7"/>
      <c r="Z28" s="7"/>
    </row>
    <row r="29" spans="1:26" x14ac:dyDescent="0.25">
      <c r="A29" t="s">
        <v>19052</v>
      </c>
      <c r="B29">
        <v>55</v>
      </c>
      <c r="C29">
        <v>1</v>
      </c>
      <c r="D29" s="3">
        <v>45036</v>
      </c>
      <c r="E29">
        <v>79462995</v>
      </c>
      <c r="F29" t="s">
        <v>19053</v>
      </c>
      <c r="G29" t="s">
        <v>19054</v>
      </c>
      <c r="H29">
        <v>25048484</v>
      </c>
      <c r="I29" t="s">
        <v>19055</v>
      </c>
      <c r="J29" t="s">
        <v>19056</v>
      </c>
      <c r="L29" s="4" t="s">
        <v>19057</v>
      </c>
      <c r="M29">
        <v>13</v>
      </c>
      <c r="N29" t="s">
        <v>4240</v>
      </c>
      <c r="O29" t="s">
        <v>39</v>
      </c>
      <c r="P29" s="5" t="s">
        <v>40</v>
      </c>
      <c r="Q29" t="s">
        <v>19022</v>
      </c>
      <c r="R29" t="s">
        <v>133</v>
      </c>
      <c r="S29">
        <v>748200</v>
      </c>
      <c r="T29" t="s">
        <v>19058</v>
      </c>
      <c r="U29" t="s">
        <v>18984</v>
      </c>
      <c r="V29" t="s">
        <v>19059</v>
      </c>
      <c r="W29">
        <v>0.3</v>
      </c>
      <c r="X29" s="7"/>
      <c r="Y29" s="7"/>
      <c r="Z29" s="7"/>
    </row>
    <row r="30" spans="1:26" x14ac:dyDescent="0.25">
      <c r="A30" t="s">
        <v>19060</v>
      </c>
      <c r="B30">
        <v>29</v>
      </c>
      <c r="C30">
        <v>1</v>
      </c>
      <c r="D30" s="3">
        <v>45035</v>
      </c>
      <c r="E30">
        <v>26689596</v>
      </c>
      <c r="F30" t="s">
        <v>19061</v>
      </c>
      <c r="G30" t="s">
        <v>19062</v>
      </c>
      <c r="H30" t="s">
        <v>19063</v>
      </c>
      <c r="I30" t="s">
        <v>19064</v>
      </c>
      <c r="J30" t="s">
        <v>19065</v>
      </c>
      <c r="K30">
        <v>66281126</v>
      </c>
      <c r="L30" s="4" t="s">
        <v>19066</v>
      </c>
      <c r="M30">
        <v>73</v>
      </c>
      <c r="N30" t="s">
        <v>677</v>
      </c>
      <c r="O30" t="s">
        <v>172</v>
      </c>
      <c r="P30" s="5" t="s">
        <v>173</v>
      </c>
      <c r="Q30" t="s">
        <v>682</v>
      </c>
      <c r="R30" t="s">
        <v>133</v>
      </c>
      <c r="S30">
        <v>332</v>
      </c>
      <c r="T30" t="s">
        <v>19067</v>
      </c>
      <c r="U30" t="s">
        <v>18984</v>
      </c>
      <c r="V30" t="s">
        <v>19068</v>
      </c>
      <c r="W30">
        <v>6.5</v>
      </c>
      <c r="X30" s="7"/>
      <c r="Y30" s="7"/>
      <c r="Z30" s="7"/>
    </row>
    <row r="31" spans="1:26" x14ac:dyDescent="0.25">
      <c r="A31" t="s">
        <v>19069</v>
      </c>
      <c r="B31">
        <v>29</v>
      </c>
      <c r="C31">
        <v>1</v>
      </c>
      <c r="D31" s="3">
        <v>45035</v>
      </c>
      <c r="E31">
        <v>26689596</v>
      </c>
      <c r="F31" t="s">
        <v>19061</v>
      </c>
      <c r="G31" t="s">
        <v>19062</v>
      </c>
      <c r="H31" t="s">
        <v>19063</v>
      </c>
      <c r="I31" t="s">
        <v>19064</v>
      </c>
      <c r="J31" t="s">
        <v>19065</v>
      </c>
      <c r="K31">
        <v>66281126</v>
      </c>
      <c r="L31" s="4" t="s">
        <v>19066</v>
      </c>
      <c r="M31">
        <v>75</v>
      </c>
      <c r="N31" t="s">
        <v>711</v>
      </c>
      <c r="O31" t="s">
        <v>178</v>
      </c>
      <c r="P31" s="5" t="s">
        <v>179</v>
      </c>
      <c r="Q31" t="s">
        <v>682</v>
      </c>
      <c r="R31" t="s">
        <v>133</v>
      </c>
      <c r="S31">
        <v>375000</v>
      </c>
      <c r="T31" t="s">
        <v>19070</v>
      </c>
      <c r="U31" t="s">
        <v>18984</v>
      </c>
      <c r="V31" t="s">
        <v>19068</v>
      </c>
      <c r="W31">
        <v>5.5</v>
      </c>
      <c r="X31" s="7"/>
      <c r="Y31" s="7"/>
      <c r="Z31" s="7"/>
    </row>
    <row r="32" spans="1:26" x14ac:dyDescent="0.25">
      <c r="A32" t="s">
        <v>19071</v>
      </c>
      <c r="B32">
        <v>22</v>
      </c>
      <c r="C32">
        <v>1</v>
      </c>
      <c r="D32" s="3">
        <v>45041</v>
      </c>
      <c r="E32">
        <v>91435943</v>
      </c>
      <c r="F32" t="s">
        <v>19072</v>
      </c>
      <c r="G32" t="s">
        <v>19073</v>
      </c>
      <c r="H32">
        <v>22974545</v>
      </c>
      <c r="I32" t="s">
        <v>19074</v>
      </c>
      <c r="J32" t="s">
        <v>19056</v>
      </c>
      <c r="K32">
        <v>57312562</v>
      </c>
      <c r="L32" s="4" t="s">
        <v>19075</v>
      </c>
      <c r="M32">
        <v>1</v>
      </c>
      <c r="N32" t="s">
        <v>1361</v>
      </c>
      <c r="O32" t="s">
        <v>10</v>
      </c>
      <c r="P32" s="5" t="s">
        <v>11</v>
      </c>
      <c r="Q32" t="s">
        <v>682</v>
      </c>
      <c r="R32" t="s">
        <v>133</v>
      </c>
      <c r="S32">
        <v>13400</v>
      </c>
      <c r="T32" t="s">
        <v>1383</v>
      </c>
      <c r="U32" t="s">
        <v>18984</v>
      </c>
      <c r="V32" t="s">
        <v>19076</v>
      </c>
      <c r="W32" s="9">
        <v>2200</v>
      </c>
      <c r="X32" s="7"/>
      <c r="Y32" s="7"/>
      <c r="Z32" s="7"/>
    </row>
    <row r="33" spans="1:26" x14ac:dyDescent="0.25">
      <c r="A33" t="s">
        <v>19077</v>
      </c>
      <c r="B33">
        <v>22</v>
      </c>
      <c r="C33">
        <v>1</v>
      </c>
      <c r="D33" s="3">
        <v>45041</v>
      </c>
      <c r="E33">
        <v>91435943</v>
      </c>
      <c r="F33" t="s">
        <v>19072</v>
      </c>
      <c r="G33" t="s">
        <v>19073</v>
      </c>
      <c r="H33">
        <v>22974545</v>
      </c>
      <c r="I33" t="s">
        <v>19074</v>
      </c>
      <c r="J33" t="s">
        <v>19056</v>
      </c>
      <c r="K33">
        <v>57312562</v>
      </c>
      <c r="L33" s="4" t="s">
        <v>19075</v>
      </c>
      <c r="M33">
        <v>7</v>
      </c>
      <c r="N33" t="s">
        <v>2744</v>
      </c>
      <c r="O33" t="s">
        <v>27</v>
      </c>
      <c r="P33" s="5" t="s">
        <v>28</v>
      </c>
      <c r="Q33" t="s">
        <v>849</v>
      </c>
      <c r="R33" t="s">
        <v>133</v>
      </c>
      <c r="S33">
        <v>244500</v>
      </c>
      <c r="T33" t="s">
        <v>2950</v>
      </c>
      <c r="U33" t="s">
        <v>18984</v>
      </c>
      <c r="V33" t="s">
        <v>19078</v>
      </c>
      <c r="W33">
        <v>22</v>
      </c>
      <c r="X33" s="7"/>
      <c r="Y33" s="7"/>
      <c r="Z33" s="7"/>
    </row>
    <row r="34" spans="1:26" x14ac:dyDescent="0.25">
      <c r="A34" t="s">
        <v>19079</v>
      </c>
      <c r="B34">
        <v>22</v>
      </c>
      <c r="C34">
        <v>1</v>
      </c>
      <c r="D34" s="3">
        <v>45041</v>
      </c>
      <c r="E34">
        <v>91435943</v>
      </c>
      <c r="F34" t="s">
        <v>19072</v>
      </c>
      <c r="G34" t="s">
        <v>19073</v>
      </c>
      <c r="H34">
        <v>22974545</v>
      </c>
      <c r="I34" t="s">
        <v>19074</v>
      </c>
      <c r="J34" t="s">
        <v>19056</v>
      </c>
      <c r="K34">
        <v>57312562</v>
      </c>
      <c r="L34" s="4" t="s">
        <v>19075</v>
      </c>
      <c r="M34">
        <v>9</v>
      </c>
      <c r="N34" t="s">
        <v>248</v>
      </c>
      <c r="O34" t="s">
        <v>31</v>
      </c>
      <c r="P34" s="5" t="s">
        <v>32</v>
      </c>
      <c r="Q34" t="s">
        <v>2299</v>
      </c>
      <c r="R34" t="s">
        <v>133</v>
      </c>
      <c r="S34">
        <v>66000</v>
      </c>
      <c r="T34" t="s">
        <v>237</v>
      </c>
      <c r="U34" t="s">
        <v>18984</v>
      </c>
      <c r="V34" t="s">
        <v>19080</v>
      </c>
      <c r="W34">
        <v>25</v>
      </c>
      <c r="X34" s="7"/>
      <c r="Y34" s="7"/>
      <c r="Z34" s="7"/>
    </row>
    <row r="35" spans="1:26" x14ac:dyDescent="0.25">
      <c r="A35" t="s">
        <v>19081</v>
      </c>
      <c r="B35">
        <v>22</v>
      </c>
      <c r="C35">
        <v>1</v>
      </c>
      <c r="D35" s="3">
        <v>45041</v>
      </c>
      <c r="E35">
        <v>91435943</v>
      </c>
      <c r="F35" t="s">
        <v>19072</v>
      </c>
      <c r="G35" t="s">
        <v>19073</v>
      </c>
      <c r="H35">
        <v>22974545</v>
      </c>
      <c r="I35" t="s">
        <v>19074</v>
      </c>
      <c r="J35" t="s">
        <v>19056</v>
      </c>
      <c r="K35">
        <v>57312562</v>
      </c>
      <c r="L35" s="4" t="s">
        <v>19075</v>
      </c>
      <c r="M35">
        <v>16</v>
      </c>
      <c r="N35" t="s">
        <v>7383</v>
      </c>
      <c r="O35" t="s">
        <v>47</v>
      </c>
      <c r="P35" s="5" t="s">
        <v>48</v>
      </c>
      <c r="Q35" t="s">
        <v>849</v>
      </c>
      <c r="R35" t="s">
        <v>133</v>
      </c>
      <c r="S35">
        <v>231300</v>
      </c>
      <c r="T35" t="s">
        <v>19082</v>
      </c>
      <c r="U35" t="s">
        <v>18984</v>
      </c>
      <c r="V35" t="s">
        <v>18984</v>
      </c>
      <c r="W35">
        <v>60</v>
      </c>
      <c r="X35" s="7"/>
      <c r="Y35" s="7"/>
      <c r="Z35" s="7"/>
    </row>
    <row r="36" spans="1:26" x14ac:dyDescent="0.25">
      <c r="A36" t="s">
        <v>19083</v>
      </c>
      <c r="B36">
        <v>22</v>
      </c>
      <c r="C36">
        <v>1</v>
      </c>
      <c r="D36" s="3">
        <v>45041</v>
      </c>
      <c r="E36">
        <v>91435943</v>
      </c>
      <c r="F36" t="s">
        <v>19072</v>
      </c>
      <c r="G36" t="s">
        <v>19073</v>
      </c>
      <c r="H36">
        <v>22974545</v>
      </c>
      <c r="I36" t="s">
        <v>19074</v>
      </c>
      <c r="J36" t="s">
        <v>19056</v>
      </c>
      <c r="K36">
        <v>57312562</v>
      </c>
      <c r="L36" s="4" t="s">
        <v>19075</v>
      </c>
      <c r="M36">
        <v>20</v>
      </c>
      <c r="N36" t="s">
        <v>8220</v>
      </c>
      <c r="O36" t="s">
        <v>55</v>
      </c>
      <c r="P36" s="5" t="s">
        <v>56</v>
      </c>
      <c r="Q36" t="s">
        <v>849</v>
      </c>
      <c r="R36" t="s">
        <v>133</v>
      </c>
      <c r="S36">
        <v>93500</v>
      </c>
      <c r="T36" t="s">
        <v>587</v>
      </c>
      <c r="U36" t="s">
        <v>18984</v>
      </c>
      <c r="V36" t="s">
        <v>653</v>
      </c>
      <c r="W36">
        <v>11</v>
      </c>
      <c r="X36" s="7"/>
      <c r="Y36" s="7"/>
      <c r="Z36" s="7"/>
    </row>
    <row r="37" spans="1:26" x14ac:dyDescent="0.25">
      <c r="A37" t="s">
        <v>19084</v>
      </c>
      <c r="B37">
        <v>22</v>
      </c>
      <c r="C37">
        <v>1</v>
      </c>
      <c r="D37" s="3">
        <v>45041</v>
      </c>
      <c r="E37">
        <v>91435943</v>
      </c>
      <c r="F37" t="s">
        <v>19072</v>
      </c>
      <c r="G37" t="s">
        <v>19073</v>
      </c>
      <c r="H37">
        <v>22974545</v>
      </c>
      <c r="I37" t="s">
        <v>19074</v>
      </c>
      <c r="J37" t="s">
        <v>19056</v>
      </c>
      <c r="K37">
        <v>57312562</v>
      </c>
      <c r="L37" s="4" t="s">
        <v>19075</v>
      </c>
      <c r="M37">
        <v>78</v>
      </c>
      <c r="N37" t="s">
        <v>17810</v>
      </c>
      <c r="O37" t="s">
        <v>185</v>
      </c>
      <c r="P37" s="5" t="s">
        <v>186</v>
      </c>
      <c r="Q37" t="s">
        <v>849</v>
      </c>
      <c r="R37" t="s">
        <v>133</v>
      </c>
      <c r="S37" t="s">
        <v>19009</v>
      </c>
      <c r="T37" t="s">
        <v>587</v>
      </c>
      <c r="U37" t="s">
        <v>18984</v>
      </c>
      <c r="V37" t="s">
        <v>19085</v>
      </c>
      <c r="W37">
        <v>5.5</v>
      </c>
      <c r="X37" s="7"/>
      <c r="Y37" s="7"/>
      <c r="Z37" s="7"/>
    </row>
    <row r="38" spans="1:26" x14ac:dyDescent="0.25">
      <c r="A38" t="s">
        <v>19086</v>
      </c>
      <c r="B38">
        <v>44</v>
      </c>
      <c r="C38">
        <v>1</v>
      </c>
      <c r="D38" s="3">
        <v>45035</v>
      </c>
      <c r="E38">
        <v>85057045</v>
      </c>
      <c r="F38" t="s">
        <v>19087</v>
      </c>
      <c r="G38" t="s">
        <v>19088</v>
      </c>
      <c r="H38">
        <v>23162890</v>
      </c>
      <c r="I38" t="s">
        <v>19089</v>
      </c>
      <c r="L38" s="4" t="s">
        <v>19090</v>
      </c>
      <c r="M38">
        <v>39</v>
      </c>
      <c r="N38" t="s">
        <v>11590</v>
      </c>
      <c r="O38" t="s">
        <v>98</v>
      </c>
      <c r="P38" s="5" t="s">
        <v>99</v>
      </c>
      <c r="Q38" t="s">
        <v>849</v>
      </c>
      <c r="R38" t="s">
        <v>133</v>
      </c>
      <c r="S38">
        <v>308000</v>
      </c>
      <c r="T38" t="s">
        <v>713</v>
      </c>
      <c r="U38" t="s">
        <v>18984</v>
      </c>
      <c r="V38" t="s">
        <v>713</v>
      </c>
      <c r="W38">
        <v>30</v>
      </c>
      <c r="X38" s="7"/>
      <c r="Y38" s="7"/>
      <c r="Z38" s="7"/>
    </row>
    <row r="39" spans="1:26" x14ac:dyDescent="0.25">
      <c r="A39" t="s">
        <v>19091</v>
      </c>
      <c r="B39">
        <v>44</v>
      </c>
      <c r="C39">
        <v>1</v>
      </c>
      <c r="D39" s="3">
        <v>45035</v>
      </c>
      <c r="E39">
        <v>85057045</v>
      </c>
      <c r="F39" t="s">
        <v>19087</v>
      </c>
      <c r="G39" t="s">
        <v>19088</v>
      </c>
      <c r="H39">
        <v>23162890</v>
      </c>
      <c r="I39" t="s">
        <v>19089</v>
      </c>
      <c r="L39" s="4" t="s">
        <v>19090</v>
      </c>
      <c r="M39">
        <v>77</v>
      </c>
      <c r="N39" t="s">
        <v>17738</v>
      </c>
      <c r="O39" t="s">
        <v>182</v>
      </c>
      <c r="P39" s="5" t="s">
        <v>183</v>
      </c>
      <c r="Q39" t="s">
        <v>849</v>
      </c>
      <c r="R39" t="s">
        <v>133</v>
      </c>
      <c r="S39">
        <v>68</v>
      </c>
      <c r="T39" t="s">
        <v>17797</v>
      </c>
      <c r="U39" t="s">
        <v>18984</v>
      </c>
      <c r="V39" t="s">
        <v>19092</v>
      </c>
      <c r="W39">
        <v>20.95</v>
      </c>
      <c r="X39" s="7"/>
      <c r="Y39" s="7"/>
      <c r="Z39" s="7"/>
    </row>
    <row r="40" spans="1:26" x14ac:dyDescent="0.25">
      <c r="A40" t="s">
        <v>19093</v>
      </c>
      <c r="B40">
        <v>44</v>
      </c>
      <c r="C40">
        <v>1</v>
      </c>
      <c r="D40" s="3">
        <v>45035</v>
      </c>
      <c r="E40">
        <v>85057045</v>
      </c>
      <c r="F40" t="s">
        <v>19087</v>
      </c>
      <c r="G40" t="s">
        <v>19088</v>
      </c>
      <c r="H40">
        <v>23162890</v>
      </c>
      <c r="I40" t="s">
        <v>19089</v>
      </c>
      <c r="L40" s="4" t="s">
        <v>19090</v>
      </c>
      <c r="M40">
        <v>80</v>
      </c>
      <c r="N40" t="s">
        <v>1132</v>
      </c>
      <c r="O40" t="s">
        <v>189</v>
      </c>
      <c r="P40" s="5" t="s">
        <v>190</v>
      </c>
      <c r="Q40" t="s">
        <v>595</v>
      </c>
      <c r="R40" t="s">
        <v>133</v>
      </c>
      <c r="S40">
        <v>1690700</v>
      </c>
      <c r="T40" t="s">
        <v>587</v>
      </c>
      <c r="U40" t="s">
        <v>18984</v>
      </c>
      <c r="V40" t="s">
        <v>19094</v>
      </c>
      <c r="W40">
        <v>5</v>
      </c>
      <c r="X40" s="7"/>
      <c r="Y40" s="7"/>
      <c r="Z40" s="7"/>
    </row>
    <row r="41" spans="1:26" x14ac:dyDescent="0.25">
      <c r="A41" t="s">
        <v>19095</v>
      </c>
      <c r="B41">
        <v>44</v>
      </c>
      <c r="C41">
        <v>1</v>
      </c>
      <c r="D41" s="3">
        <v>45035</v>
      </c>
      <c r="E41">
        <v>85057045</v>
      </c>
      <c r="F41" t="s">
        <v>19087</v>
      </c>
      <c r="G41" t="s">
        <v>19088</v>
      </c>
      <c r="H41">
        <v>23162890</v>
      </c>
      <c r="I41" t="s">
        <v>19089</v>
      </c>
      <c r="L41" s="4" t="s">
        <v>19090</v>
      </c>
      <c r="M41">
        <v>81</v>
      </c>
      <c r="N41" t="s">
        <v>728</v>
      </c>
      <c r="O41" t="s">
        <v>192</v>
      </c>
      <c r="P41" s="5" t="s">
        <v>193</v>
      </c>
      <c r="Q41" t="s">
        <v>595</v>
      </c>
      <c r="R41" t="s">
        <v>133</v>
      </c>
      <c r="S41">
        <v>495200</v>
      </c>
      <c r="T41" t="s">
        <v>587</v>
      </c>
      <c r="U41" t="s">
        <v>18984</v>
      </c>
      <c r="V41" t="s">
        <v>19094</v>
      </c>
      <c r="W41">
        <v>6</v>
      </c>
      <c r="X41" s="7"/>
      <c r="Y41" s="7"/>
      <c r="Z41" s="7"/>
    </row>
    <row r="42" spans="1:26" x14ac:dyDescent="0.25">
      <c r="A42" t="s">
        <v>19096</v>
      </c>
      <c r="B42">
        <v>45</v>
      </c>
      <c r="C42">
        <v>1</v>
      </c>
      <c r="D42" s="3">
        <v>45035</v>
      </c>
      <c r="E42">
        <v>4123670</v>
      </c>
      <c r="F42" t="s">
        <v>1868</v>
      </c>
      <c r="G42" t="s">
        <v>19097</v>
      </c>
      <c r="H42" t="s">
        <v>19098</v>
      </c>
      <c r="I42" t="s">
        <v>19099</v>
      </c>
      <c r="J42" t="s">
        <v>19100</v>
      </c>
      <c r="L42" s="4" t="s">
        <v>19101</v>
      </c>
      <c r="M42">
        <v>5</v>
      </c>
      <c r="N42" t="s">
        <v>1888</v>
      </c>
      <c r="O42" t="s">
        <v>21</v>
      </c>
      <c r="P42" s="5" t="s">
        <v>19049</v>
      </c>
      <c r="Q42" t="s">
        <v>2299</v>
      </c>
      <c r="R42" t="s">
        <v>133</v>
      </c>
      <c r="S42">
        <v>30100</v>
      </c>
      <c r="T42" t="s">
        <v>1177</v>
      </c>
      <c r="U42" t="s">
        <v>18984</v>
      </c>
      <c r="V42" t="s">
        <v>19102</v>
      </c>
      <c r="W42">
        <v>179</v>
      </c>
      <c r="X42" s="7"/>
      <c r="Y42" s="7"/>
      <c r="Z42" s="7"/>
    </row>
    <row r="43" spans="1:26" x14ac:dyDescent="0.25">
      <c r="A43" t="s">
        <v>19103</v>
      </c>
      <c r="B43">
        <v>45</v>
      </c>
      <c r="C43">
        <v>1</v>
      </c>
      <c r="D43" s="3">
        <v>45035</v>
      </c>
      <c r="E43">
        <v>4123670</v>
      </c>
      <c r="F43" t="s">
        <v>1868</v>
      </c>
      <c r="G43" t="s">
        <v>19097</v>
      </c>
      <c r="H43" t="s">
        <v>19098</v>
      </c>
      <c r="I43" t="s">
        <v>19099</v>
      </c>
      <c r="J43" t="s">
        <v>19100</v>
      </c>
      <c r="L43" s="4" t="s">
        <v>19101</v>
      </c>
      <c r="M43">
        <v>36</v>
      </c>
      <c r="N43" t="s">
        <v>962</v>
      </c>
      <c r="O43" t="s">
        <v>92</v>
      </c>
      <c r="P43" s="5" t="s">
        <v>93</v>
      </c>
      <c r="Q43" t="s">
        <v>682</v>
      </c>
      <c r="R43" t="s">
        <v>133</v>
      </c>
      <c r="S43">
        <v>3900</v>
      </c>
      <c r="T43" t="s">
        <v>1177</v>
      </c>
      <c r="U43" t="s">
        <v>18984</v>
      </c>
      <c r="V43" t="s">
        <v>19102</v>
      </c>
      <c r="W43">
        <v>350</v>
      </c>
      <c r="X43" s="7"/>
      <c r="Y43" s="7"/>
      <c r="Z43" s="7"/>
    </row>
    <row r="44" spans="1:26" x14ac:dyDescent="0.25">
      <c r="A44" t="s">
        <v>19104</v>
      </c>
      <c r="B44">
        <v>45</v>
      </c>
      <c r="C44">
        <v>1</v>
      </c>
      <c r="D44" s="3">
        <v>45035</v>
      </c>
      <c r="E44">
        <v>4123670</v>
      </c>
      <c r="F44" t="s">
        <v>1868</v>
      </c>
      <c r="G44" t="s">
        <v>19097</v>
      </c>
      <c r="H44" t="s">
        <v>19098</v>
      </c>
      <c r="I44" t="s">
        <v>19099</v>
      </c>
      <c r="J44" t="s">
        <v>19100</v>
      </c>
      <c r="L44" s="4" t="s">
        <v>19101</v>
      </c>
      <c r="M44">
        <v>37</v>
      </c>
      <c r="N44" t="s">
        <v>1254</v>
      </c>
      <c r="O44" t="s">
        <v>94</v>
      </c>
      <c r="P44" s="5" t="s">
        <v>95</v>
      </c>
      <c r="Q44" t="s">
        <v>682</v>
      </c>
      <c r="R44" t="s">
        <v>133</v>
      </c>
      <c r="S44">
        <v>15200</v>
      </c>
      <c r="T44" t="s">
        <v>1177</v>
      </c>
      <c r="U44" t="s">
        <v>18984</v>
      </c>
      <c r="V44" t="s">
        <v>19102</v>
      </c>
      <c r="W44">
        <v>180</v>
      </c>
      <c r="X44" s="7"/>
      <c r="Y44" s="7"/>
      <c r="Z44" s="7"/>
    </row>
    <row r="45" spans="1:26" x14ac:dyDescent="0.25">
      <c r="A45" t="s">
        <v>19105</v>
      </c>
      <c r="B45">
        <v>45</v>
      </c>
      <c r="C45">
        <v>1</v>
      </c>
      <c r="D45" s="3">
        <v>45035</v>
      </c>
      <c r="E45">
        <v>4123670</v>
      </c>
      <c r="F45" t="s">
        <v>1868</v>
      </c>
      <c r="G45" t="s">
        <v>19097</v>
      </c>
      <c r="H45" t="s">
        <v>19098</v>
      </c>
      <c r="I45" t="s">
        <v>19099</v>
      </c>
      <c r="J45" t="s">
        <v>19100</v>
      </c>
      <c r="L45" s="4" t="s">
        <v>19101</v>
      </c>
      <c r="M45">
        <v>48</v>
      </c>
      <c r="N45" t="s">
        <v>11946</v>
      </c>
      <c r="O45" t="s">
        <v>116</v>
      </c>
      <c r="P45" s="5" t="s">
        <v>117</v>
      </c>
      <c r="Q45" t="s">
        <v>1234</v>
      </c>
      <c r="R45" t="s">
        <v>133</v>
      </c>
      <c r="S45">
        <v>61200</v>
      </c>
      <c r="T45" t="s">
        <v>1177</v>
      </c>
      <c r="U45" t="s">
        <v>18984</v>
      </c>
      <c r="V45" t="s">
        <v>19102</v>
      </c>
      <c r="W45">
        <v>67.2</v>
      </c>
      <c r="X45" s="7"/>
      <c r="Y45" s="7"/>
      <c r="Z45" s="7"/>
    </row>
    <row r="46" spans="1:26" x14ac:dyDescent="0.25">
      <c r="A46" t="s">
        <v>19106</v>
      </c>
      <c r="B46">
        <v>45</v>
      </c>
      <c r="C46">
        <v>1</v>
      </c>
      <c r="D46" s="3">
        <v>45035</v>
      </c>
      <c r="E46">
        <v>4123670</v>
      </c>
      <c r="F46" t="s">
        <v>1868</v>
      </c>
      <c r="G46" t="s">
        <v>19097</v>
      </c>
      <c r="H46" t="s">
        <v>19098</v>
      </c>
      <c r="I46" t="s">
        <v>19099</v>
      </c>
      <c r="J46" t="s">
        <v>19100</v>
      </c>
      <c r="L46" s="4" t="s">
        <v>19101</v>
      </c>
      <c r="M46">
        <v>49</v>
      </c>
      <c r="N46" t="s">
        <v>12080</v>
      </c>
      <c r="O46" t="s">
        <v>118</v>
      </c>
      <c r="P46" s="5" t="s">
        <v>119</v>
      </c>
      <c r="Q46" t="s">
        <v>682</v>
      </c>
      <c r="R46" t="s">
        <v>133</v>
      </c>
      <c r="S46">
        <v>6300</v>
      </c>
      <c r="T46" t="s">
        <v>1177</v>
      </c>
      <c r="U46" t="s">
        <v>18984</v>
      </c>
      <c r="V46" t="s">
        <v>19102</v>
      </c>
      <c r="W46">
        <v>336</v>
      </c>
      <c r="X46" s="7"/>
      <c r="Y46" s="7"/>
      <c r="Z46" s="7"/>
    </row>
    <row r="47" spans="1:26" x14ac:dyDescent="0.25">
      <c r="A47" t="s">
        <v>19107</v>
      </c>
      <c r="B47">
        <v>45</v>
      </c>
      <c r="C47">
        <v>1</v>
      </c>
      <c r="D47" s="3">
        <v>45035</v>
      </c>
      <c r="E47">
        <v>4123670</v>
      </c>
      <c r="F47" t="s">
        <v>1868</v>
      </c>
      <c r="G47" t="s">
        <v>19097</v>
      </c>
      <c r="H47" t="s">
        <v>19098</v>
      </c>
      <c r="I47" t="s">
        <v>19099</v>
      </c>
      <c r="J47" t="s">
        <v>19100</v>
      </c>
      <c r="L47" s="4" t="s">
        <v>19101</v>
      </c>
      <c r="M47">
        <v>50</v>
      </c>
      <c r="N47" t="s">
        <v>12168</v>
      </c>
      <c r="O47" t="s">
        <v>120</v>
      </c>
      <c r="P47" s="5" t="s">
        <v>121</v>
      </c>
      <c r="Q47" t="s">
        <v>682</v>
      </c>
      <c r="R47" t="s">
        <v>133</v>
      </c>
      <c r="S47">
        <v>10100</v>
      </c>
      <c r="T47" t="s">
        <v>1177</v>
      </c>
      <c r="U47" t="s">
        <v>18984</v>
      </c>
      <c r="V47" t="s">
        <v>19102</v>
      </c>
      <c r="W47">
        <v>649.99</v>
      </c>
      <c r="X47" s="7"/>
      <c r="Y47" s="7"/>
      <c r="Z47" s="7"/>
    </row>
    <row r="48" spans="1:26" x14ac:dyDescent="0.25">
      <c r="A48" t="s">
        <v>19108</v>
      </c>
      <c r="B48">
        <v>45</v>
      </c>
      <c r="C48">
        <v>1</v>
      </c>
      <c r="D48" s="3">
        <v>45035</v>
      </c>
      <c r="E48">
        <v>4123670</v>
      </c>
      <c r="F48" t="s">
        <v>1868</v>
      </c>
      <c r="G48" t="s">
        <v>19097</v>
      </c>
      <c r="H48" t="s">
        <v>19098</v>
      </c>
      <c r="I48" t="s">
        <v>19099</v>
      </c>
      <c r="J48" t="s">
        <v>19100</v>
      </c>
      <c r="L48" s="4" t="s">
        <v>19101</v>
      </c>
      <c r="M48">
        <v>51</v>
      </c>
      <c r="N48" t="s">
        <v>12372</v>
      </c>
      <c r="O48" t="s">
        <v>122</v>
      </c>
      <c r="P48" s="5" t="s">
        <v>123</v>
      </c>
      <c r="Q48" t="s">
        <v>2299</v>
      </c>
      <c r="R48" t="s">
        <v>133</v>
      </c>
      <c r="S48">
        <v>8700</v>
      </c>
      <c r="T48" t="s">
        <v>1177</v>
      </c>
      <c r="U48" t="s">
        <v>18984</v>
      </c>
      <c r="V48" t="s">
        <v>19102</v>
      </c>
      <c r="W48">
        <v>40</v>
      </c>
      <c r="X48" s="7"/>
      <c r="Y48" s="7"/>
      <c r="Z48" s="7"/>
    </row>
    <row r="49" spans="1:26" x14ac:dyDescent="0.25">
      <c r="A49" t="s">
        <v>19109</v>
      </c>
      <c r="B49">
        <v>45</v>
      </c>
      <c r="C49">
        <v>1</v>
      </c>
      <c r="D49" s="3">
        <v>45035</v>
      </c>
      <c r="E49">
        <v>4123670</v>
      </c>
      <c r="F49" t="s">
        <v>1868</v>
      </c>
      <c r="G49" t="s">
        <v>19097</v>
      </c>
      <c r="H49" t="s">
        <v>19098</v>
      </c>
      <c r="I49" t="s">
        <v>19099</v>
      </c>
      <c r="J49" t="s">
        <v>19100</v>
      </c>
      <c r="L49" s="4" t="s">
        <v>19101</v>
      </c>
      <c r="M49">
        <v>67</v>
      </c>
      <c r="N49" t="s">
        <v>16248</v>
      </c>
      <c r="O49" t="s">
        <v>157</v>
      </c>
      <c r="P49" s="5" t="s">
        <v>158</v>
      </c>
      <c r="Q49" t="s">
        <v>682</v>
      </c>
      <c r="R49" t="s">
        <v>133</v>
      </c>
      <c r="S49">
        <v>5000</v>
      </c>
      <c r="T49" t="s">
        <v>1177</v>
      </c>
      <c r="U49" t="s">
        <v>18984</v>
      </c>
      <c r="V49" t="s">
        <v>19102</v>
      </c>
      <c r="W49">
        <v>168</v>
      </c>
      <c r="X49" s="7"/>
      <c r="Y49" s="7"/>
      <c r="Z49" s="7"/>
    </row>
    <row r="50" spans="1:26" x14ac:dyDescent="0.25">
      <c r="A50" t="s">
        <v>19110</v>
      </c>
      <c r="B50">
        <v>46</v>
      </c>
      <c r="C50">
        <v>1</v>
      </c>
      <c r="D50" s="3">
        <v>45035</v>
      </c>
      <c r="E50">
        <v>65538293</v>
      </c>
      <c r="F50" t="s">
        <v>19111</v>
      </c>
      <c r="G50" t="s">
        <v>19112</v>
      </c>
      <c r="H50" t="s">
        <v>19098</v>
      </c>
      <c r="I50" t="s">
        <v>19099</v>
      </c>
      <c r="J50" t="s">
        <v>19100</v>
      </c>
      <c r="L50" s="4" t="s">
        <v>19101</v>
      </c>
      <c r="M50">
        <v>5</v>
      </c>
      <c r="N50" t="s">
        <v>1888</v>
      </c>
      <c r="O50" t="s">
        <v>21</v>
      </c>
      <c r="P50" s="5" t="s">
        <v>19049</v>
      </c>
      <c r="Q50" t="s">
        <v>2299</v>
      </c>
      <c r="R50" t="s">
        <v>133</v>
      </c>
      <c r="S50">
        <v>30100</v>
      </c>
      <c r="T50" t="s">
        <v>1177</v>
      </c>
      <c r="U50" t="s">
        <v>18984</v>
      </c>
      <c r="V50" t="s">
        <v>19102</v>
      </c>
      <c r="W50">
        <v>179</v>
      </c>
      <c r="X50" s="7"/>
      <c r="Y50" s="7"/>
      <c r="Z50" s="7"/>
    </row>
    <row r="51" spans="1:26" x14ac:dyDescent="0.25">
      <c r="A51" t="s">
        <v>19113</v>
      </c>
      <c r="B51">
        <v>46</v>
      </c>
      <c r="C51">
        <v>1</v>
      </c>
      <c r="D51" s="3">
        <v>45035</v>
      </c>
      <c r="E51">
        <v>65538293</v>
      </c>
      <c r="F51" t="s">
        <v>19111</v>
      </c>
      <c r="G51" t="s">
        <v>19112</v>
      </c>
      <c r="H51" t="s">
        <v>19098</v>
      </c>
      <c r="I51" t="s">
        <v>19099</v>
      </c>
      <c r="J51" t="s">
        <v>19100</v>
      </c>
      <c r="L51" s="4" t="s">
        <v>19101</v>
      </c>
      <c r="M51">
        <v>36</v>
      </c>
      <c r="N51" t="s">
        <v>962</v>
      </c>
      <c r="O51" t="s">
        <v>92</v>
      </c>
      <c r="P51" s="5" t="s">
        <v>93</v>
      </c>
      <c r="Q51" t="s">
        <v>682</v>
      </c>
      <c r="R51" t="s">
        <v>133</v>
      </c>
      <c r="S51">
        <v>3900</v>
      </c>
      <c r="T51" t="s">
        <v>1177</v>
      </c>
      <c r="U51" t="s">
        <v>18984</v>
      </c>
      <c r="V51" t="s">
        <v>19102</v>
      </c>
      <c r="W51">
        <v>350</v>
      </c>
      <c r="X51" s="7"/>
      <c r="Y51" s="7"/>
      <c r="Z51" s="7"/>
    </row>
    <row r="52" spans="1:26" x14ac:dyDescent="0.25">
      <c r="A52" t="s">
        <v>19114</v>
      </c>
      <c r="B52">
        <v>46</v>
      </c>
      <c r="C52">
        <v>1</v>
      </c>
      <c r="D52" s="3">
        <v>45035</v>
      </c>
      <c r="E52">
        <v>65538293</v>
      </c>
      <c r="F52" t="s">
        <v>19111</v>
      </c>
      <c r="G52" t="s">
        <v>19112</v>
      </c>
      <c r="H52" t="s">
        <v>19098</v>
      </c>
      <c r="I52" t="s">
        <v>19099</v>
      </c>
      <c r="J52" t="s">
        <v>19100</v>
      </c>
      <c r="L52" s="4" t="s">
        <v>19101</v>
      </c>
      <c r="M52">
        <v>37</v>
      </c>
      <c r="N52" t="s">
        <v>1254</v>
      </c>
      <c r="O52" t="s">
        <v>94</v>
      </c>
      <c r="P52" s="5" t="s">
        <v>95</v>
      </c>
      <c r="Q52" t="s">
        <v>682</v>
      </c>
      <c r="R52" t="s">
        <v>133</v>
      </c>
      <c r="S52">
        <v>15200</v>
      </c>
      <c r="T52" t="s">
        <v>1177</v>
      </c>
      <c r="U52" t="s">
        <v>18984</v>
      </c>
      <c r="V52" t="s">
        <v>19102</v>
      </c>
      <c r="W52">
        <v>180</v>
      </c>
      <c r="X52" s="7"/>
      <c r="Y52" s="7"/>
      <c r="Z52" s="7"/>
    </row>
    <row r="53" spans="1:26" x14ac:dyDescent="0.25">
      <c r="A53" t="s">
        <v>19115</v>
      </c>
      <c r="B53">
        <v>46</v>
      </c>
      <c r="C53">
        <v>1</v>
      </c>
      <c r="D53" s="3">
        <v>45035</v>
      </c>
      <c r="E53">
        <v>65538293</v>
      </c>
      <c r="F53" t="s">
        <v>19111</v>
      </c>
      <c r="G53" t="s">
        <v>19112</v>
      </c>
      <c r="H53" t="s">
        <v>19098</v>
      </c>
      <c r="I53" t="s">
        <v>19099</v>
      </c>
      <c r="J53" t="s">
        <v>19100</v>
      </c>
      <c r="L53" s="4" t="s">
        <v>19101</v>
      </c>
      <c r="M53">
        <v>48</v>
      </c>
      <c r="N53" t="s">
        <v>11946</v>
      </c>
      <c r="O53" t="s">
        <v>116</v>
      </c>
      <c r="P53" s="5" t="s">
        <v>117</v>
      </c>
      <c r="Q53" t="s">
        <v>1234</v>
      </c>
      <c r="R53" t="s">
        <v>133</v>
      </c>
      <c r="S53">
        <v>61200</v>
      </c>
      <c r="T53" t="s">
        <v>1177</v>
      </c>
      <c r="U53" t="s">
        <v>18984</v>
      </c>
      <c r="V53" t="s">
        <v>19102</v>
      </c>
      <c r="W53">
        <v>67.2</v>
      </c>
      <c r="X53" s="7"/>
      <c r="Y53" s="7"/>
      <c r="Z53" s="7"/>
    </row>
    <row r="54" spans="1:26" x14ac:dyDescent="0.25">
      <c r="A54" t="s">
        <v>19116</v>
      </c>
      <c r="B54">
        <v>46</v>
      </c>
      <c r="C54">
        <v>1</v>
      </c>
      <c r="D54" s="3">
        <v>45035</v>
      </c>
      <c r="E54">
        <v>65538293</v>
      </c>
      <c r="F54" t="s">
        <v>19111</v>
      </c>
      <c r="G54" t="s">
        <v>19112</v>
      </c>
      <c r="H54" t="s">
        <v>19098</v>
      </c>
      <c r="I54" t="s">
        <v>19099</v>
      </c>
      <c r="J54" t="s">
        <v>19100</v>
      </c>
      <c r="L54" s="4" t="s">
        <v>19101</v>
      </c>
      <c r="M54">
        <v>49</v>
      </c>
      <c r="N54" t="s">
        <v>12080</v>
      </c>
      <c r="O54" t="s">
        <v>118</v>
      </c>
      <c r="P54" s="5" t="s">
        <v>119</v>
      </c>
      <c r="Q54" t="s">
        <v>682</v>
      </c>
      <c r="R54" t="s">
        <v>133</v>
      </c>
      <c r="S54">
        <v>6300</v>
      </c>
      <c r="T54" t="s">
        <v>1177</v>
      </c>
      <c r="U54" t="s">
        <v>18984</v>
      </c>
      <c r="V54" t="s">
        <v>19102</v>
      </c>
      <c r="W54">
        <v>336</v>
      </c>
      <c r="X54" s="7"/>
      <c r="Y54" s="7"/>
      <c r="Z54" s="7"/>
    </row>
    <row r="55" spans="1:26" x14ac:dyDescent="0.25">
      <c r="A55" t="s">
        <v>19117</v>
      </c>
      <c r="B55">
        <v>46</v>
      </c>
      <c r="C55">
        <v>1</v>
      </c>
      <c r="D55" s="3">
        <v>45035</v>
      </c>
      <c r="E55">
        <v>65538293</v>
      </c>
      <c r="F55" t="s">
        <v>19111</v>
      </c>
      <c r="G55" t="s">
        <v>19112</v>
      </c>
      <c r="H55" t="s">
        <v>19098</v>
      </c>
      <c r="I55" t="s">
        <v>19099</v>
      </c>
      <c r="J55" t="s">
        <v>19100</v>
      </c>
      <c r="L55" s="4" t="s">
        <v>19101</v>
      </c>
      <c r="M55">
        <v>50</v>
      </c>
      <c r="N55" t="s">
        <v>12168</v>
      </c>
      <c r="O55" t="s">
        <v>120</v>
      </c>
      <c r="P55" s="5" t="s">
        <v>121</v>
      </c>
      <c r="Q55" t="s">
        <v>682</v>
      </c>
      <c r="R55" t="s">
        <v>133</v>
      </c>
      <c r="S55">
        <v>10100</v>
      </c>
      <c r="T55" t="s">
        <v>1177</v>
      </c>
      <c r="U55" t="s">
        <v>18984</v>
      </c>
      <c r="V55" t="s">
        <v>19102</v>
      </c>
      <c r="W55">
        <v>649.99</v>
      </c>
      <c r="X55" s="7"/>
      <c r="Y55" s="7"/>
      <c r="Z55" s="7"/>
    </row>
    <row r="56" spans="1:26" x14ac:dyDescent="0.25">
      <c r="A56" t="s">
        <v>19118</v>
      </c>
      <c r="B56">
        <v>46</v>
      </c>
      <c r="C56">
        <v>1</v>
      </c>
      <c r="D56" s="3">
        <v>45035</v>
      </c>
      <c r="E56">
        <v>65538293</v>
      </c>
      <c r="F56" t="s">
        <v>19111</v>
      </c>
      <c r="G56" t="s">
        <v>19112</v>
      </c>
      <c r="H56" t="s">
        <v>19098</v>
      </c>
      <c r="I56" t="s">
        <v>19099</v>
      </c>
      <c r="J56" t="s">
        <v>19100</v>
      </c>
      <c r="L56" s="4" t="s">
        <v>19101</v>
      </c>
      <c r="M56">
        <v>51</v>
      </c>
      <c r="N56" t="s">
        <v>12372</v>
      </c>
      <c r="O56" t="s">
        <v>122</v>
      </c>
      <c r="P56" s="5" t="s">
        <v>123</v>
      </c>
      <c r="Q56" t="s">
        <v>2299</v>
      </c>
      <c r="R56" t="s">
        <v>133</v>
      </c>
      <c r="S56">
        <v>8700</v>
      </c>
      <c r="T56" t="s">
        <v>1177</v>
      </c>
      <c r="U56" t="s">
        <v>18984</v>
      </c>
      <c r="V56" t="s">
        <v>19102</v>
      </c>
      <c r="W56">
        <v>40</v>
      </c>
      <c r="X56" s="7"/>
      <c r="Y56" s="7"/>
      <c r="Z56" s="7"/>
    </row>
    <row r="57" spans="1:26" x14ac:dyDescent="0.25">
      <c r="A57" t="s">
        <v>19119</v>
      </c>
      <c r="B57">
        <v>46</v>
      </c>
      <c r="C57">
        <v>1</v>
      </c>
      <c r="D57" s="3">
        <v>45035</v>
      </c>
      <c r="E57">
        <v>65538293</v>
      </c>
      <c r="F57" t="s">
        <v>19111</v>
      </c>
      <c r="G57" t="s">
        <v>19112</v>
      </c>
      <c r="H57" t="s">
        <v>19098</v>
      </c>
      <c r="I57" t="s">
        <v>19099</v>
      </c>
      <c r="J57" t="s">
        <v>19100</v>
      </c>
      <c r="L57" s="4" t="s">
        <v>19101</v>
      </c>
      <c r="M57">
        <v>67</v>
      </c>
      <c r="N57" t="s">
        <v>16248</v>
      </c>
      <c r="O57" t="s">
        <v>157</v>
      </c>
      <c r="P57" s="5" t="s">
        <v>158</v>
      </c>
      <c r="Q57" t="s">
        <v>682</v>
      </c>
      <c r="R57" t="s">
        <v>133</v>
      </c>
      <c r="S57">
        <v>5000</v>
      </c>
      <c r="T57" t="s">
        <v>1177</v>
      </c>
      <c r="U57" t="s">
        <v>18984</v>
      </c>
      <c r="V57" t="s">
        <v>19102</v>
      </c>
      <c r="W57">
        <v>168</v>
      </c>
      <c r="X57" s="7"/>
      <c r="Y57" s="7"/>
      <c r="Z57" s="7"/>
    </row>
    <row r="58" spans="1:26" x14ac:dyDescent="0.25">
      <c r="A58" t="s">
        <v>19120</v>
      </c>
      <c r="B58">
        <v>58</v>
      </c>
      <c r="C58">
        <v>1</v>
      </c>
      <c r="D58" s="3">
        <v>45035</v>
      </c>
      <c r="E58">
        <v>89421469</v>
      </c>
      <c r="F58" t="s">
        <v>19121</v>
      </c>
      <c r="G58" t="s">
        <v>19122</v>
      </c>
      <c r="H58">
        <v>22159526</v>
      </c>
      <c r="I58" t="s">
        <v>19123</v>
      </c>
      <c r="J58" t="s">
        <v>19124</v>
      </c>
      <c r="K58">
        <v>22159526</v>
      </c>
      <c r="L58" s="4" t="s">
        <v>19125</v>
      </c>
      <c r="M58">
        <v>83</v>
      </c>
      <c r="N58" t="s">
        <v>737</v>
      </c>
      <c r="O58" t="s">
        <v>196</v>
      </c>
      <c r="P58" s="5" t="s">
        <v>58</v>
      </c>
      <c r="Q58" t="s">
        <v>595</v>
      </c>
      <c r="R58" t="s">
        <v>133</v>
      </c>
      <c r="S58">
        <v>72000</v>
      </c>
      <c r="T58" t="s">
        <v>19126</v>
      </c>
      <c r="U58" t="s">
        <v>18984</v>
      </c>
      <c r="V58" t="s">
        <v>19127</v>
      </c>
      <c r="W58">
        <v>16.34</v>
      </c>
      <c r="X58" s="7"/>
      <c r="Y58" s="7"/>
      <c r="Z58" s="7"/>
    </row>
    <row r="59" spans="1:26" x14ac:dyDescent="0.25">
      <c r="A59" t="s">
        <v>19128</v>
      </c>
      <c r="B59">
        <v>80</v>
      </c>
      <c r="C59">
        <v>1</v>
      </c>
      <c r="D59" s="3">
        <v>45041</v>
      </c>
      <c r="E59">
        <v>31652948</v>
      </c>
      <c r="F59" t="s">
        <v>19129</v>
      </c>
      <c r="G59" t="s">
        <v>19130</v>
      </c>
      <c r="H59">
        <v>23847100</v>
      </c>
      <c r="I59" t="s">
        <v>19131</v>
      </c>
      <c r="J59" t="s">
        <v>19132</v>
      </c>
      <c r="K59">
        <v>59825932</v>
      </c>
      <c r="L59" s="4" t="s">
        <v>19133</v>
      </c>
      <c r="M59">
        <v>77</v>
      </c>
      <c r="N59" t="s">
        <v>17738</v>
      </c>
      <c r="O59" t="s">
        <v>182</v>
      </c>
      <c r="P59" s="5" t="s">
        <v>183</v>
      </c>
      <c r="Q59" t="s">
        <v>849</v>
      </c>
      <c r="R59" t="s">
        <v>133</v>
      </c>
      <c r="S59">
        <v>68</v>
      </c>
      <c r="T59" t="s">
        <v>19134</v>
      </c>
      <c r="U59" t="s">
        <v>18984</v>
      </c>
      <c r="V59" t="s">
        <v>19092</v>
      </c>
      <c r="W59">
        <v>21</v>
      </c>
      <c r="X59" s="7"/>
      <c r="Y59" s="7"/>
      <c r="Z59" s="7"/>
    </row>
    <row r="60" spans="1:26" x14ac:dyDescent="0.25">
      <c r="A60" t="s">
        <v>19135</v>
      </c>
      <c r="B60">
        <v>53</v>
      </c>
      <c r="C60">
        <v>1</v>
      </c>
      <c r="D60" s="3">
        <v>45036</v>
      </c>
      <c r="E60">
        <v>89120426</v>
      </c>
      <c r="F60" t="s">
        <v>19136</v>
      </c>
      <c r="G60" t="s">
        <v>19137</v>
      </c>
      <c r="H60">
        <v>25095200</v>
      </c>
      <c r="I60" t="s">
        <v>19138</v>
      </c>
      <c r="K60">
        <v>25095200</v>
      </c>
      <c r="L60" s="4" t="s">
        <v>19139</v>
      </c>
      <c r="M60">
        <v>19</v>
      </c>
      <c r="N60" t="s">
        <v>364</v>
      </c>
      <c r="O60" t="s">
        <v>53</v>
      </c>
      <c r="P60" s="5" t="s">
        <v>54</v>
      </c>
      <c r="Q60" t="s">
        <v>595</v>
      </c>
      <c r="R60" t="s">
        <v>133</v>
      </c>
      <c r="S60">
        <v>4378200</v>
      </c>
      <c r="T60" t="s">
        <v>587</v>
      </c>
      <c r="U60" t="s">
        <v>18984</v>
      </c>
      <c r="V60" t="s">
        <v>19140</v>
      </c>
      <c r="W60">
        <v>1</v>
      </c>
      <c r="X60" s="7"/>
      <c r="Y60" s="7"/>
      <c r="Z60" s="7"/>
    </row>
    <row r="61" spans="1:26" x14ac:dyDescent="0.25">
      <c r="A61" t="s">
        <v>19141</v>
      </c>
      <c r="B61">
        <v>61</v>
      </c>
      <c r="C61">
        <v>1</v>
      </c>
      <c r="D61" s="3">
        <v>45036</v>
      </c>
      <c r="E61">
        <v>26269236</v>
      </c>
      <c r="F61" t="s">
        <v>19142</v>
      </c>
      <c r="G61" t="s">
        <v>19143</v>
      </c>
      <c r="H61">
        <v>23101070</v>
      </c>
      <c r="I61" t="s">
        <v>19144</v>
      </c>
      <c r="J61" t="s">
        <v>19056</v>
      </c>
      <c r="K61">
        <v>30332731</v>
      </c>
      <c r="L61" s="4" t="s">
        <v>19145</v>
      </c>
      <c r="M61">
        <v>4</v>
      </c>
      <c r="N61" t="s">
        <v>1813</v>
      </c>
      <c r="O61" t="s">
        <v>19</v>
      </c>
      <c r="P61" s="5" t="s">
        <v>20</v>
      </c>
      <c r="Q61" t="s">
        <v>2299</v>
      </c>
      <c r="R61" t="s">
        <v>133</v>
      </c>
      <c r="S61">
        <v>37800</v>
      </c>
      <c r="T61" t="s">
        <v>1840</v>
      </c>
      <c r="U61" t="s">
        <v>18984</v>
      </c>
      <c r="V61" t="s">
        <v>19146</v>
      </c>
      <c r="W61">
        <v>82</v>
      </c>
      <c r="X61" s="7"/>
      <c r="Y61" s="7"/>
      <c r="Z61" s="7"/>
    </row>
    <row r="62" spans="1:26" x14ac:dyDescent="0.25">
      <c r="A62" t="s">
        <v>19147</v>
      </c>
      <c r="B62">
        <v>61</v>
      </c>
      <c r="C62">
        <v>1</v>
      </c>
      <c r="D62" s="3">
        <v>45036</v>
      </c>
      <c r="E62">
        <v>26269236</v>
      </c>
      <c r="F62" t="s">
        <v>19142</v>
      </c>
      <c r="G62" t="s">
        <v>19143</v>
      </c>
      <c r="H62">
        <v>23101070</v>
      </c>
      <c r="I62" t="s">
        <v>19144</v>
      </c>
      <c r="J62" t="s">
        <v>19056</v>
      </c>
      <c r="K62">
        <v>30332731</v>
      </c>
      <c r="L62" s="4" t="s">
        <v>19145</v>
      </c>
      <c r="M62">
        <v>26</v>
      </c>
      <c r="N62" t="s">
        <v>11207</v>
      </c>
      <c r="O62" t="s">
        <v>68</v>
      </c>
      <c r="P62" s="5" t="s">
        <v>69</v>
      </c>
      <c r="Q62" t="s">
        <v>849</v>
      </c>
      <c r="R62" t="s">
        <v>133</v>
      </c>
      <c r="S62">
        <v>17800</v>
      </c>
      <c r="T62" t="s">
        <v>1840</v>
      </c>
      <c r="U62" t="s">
        <v>18984</v>
      </c>
      <c r="V62" t="s">
        <v>19146</v>
      </c>
      <c r="W62">
        <v>10</v>
      </c>
      <c r="X62" s="7"/>
      <c r="Y62" s="7"/>
      <c r="Z62" s="7"/>
    </row>
    <row r="63" spans="1:26" x14ac:dyDescent="0.25">
      <c r="A63" t="s">
        <v>19148</v>
      </c>
      <c r="B63">
        <v>61</v>
      </c>
      <c r="C63">
        <v>1</v>
      </c>
      <c r="D63" s="3">
        <v>45036</v>
      </c>
      <c r="E63">
        <v>26269236</v>
      </c>
      <c r="F63" t="s">
        <v>19142</v>
      </c>
      <c r="G63" t="s">
        <v>19143</v>
      </c>
      <c r="H63">
        <v>23101070</v>
      </c>
      <c r="I63" t="s">
        <v>19144</v>
      </c>
      <c r="J63" t="s">
        <v>19056</v>
      </c>
      <c r="K63">
        <v>30332731</v>
      </c>
      <c r="L63" s="4" t="s">
        <v>19145</v>
      </c>
      <c r="M63">
        <v>52</v>
      </c>
      <c r="N63" t="s">
        <v>12583</v>
      </c>
      <c r="O63" t="s">
        <v>124</v>
      </c>
      <c r="P63" s="5" t="s">
        <v>125</v>
      </c>
      <c r="Q63" t="s">
        <v>849</v>
      </c>
      <c r="R63" t="s">
        <v>19004</v>
      </c>
      <c r="S63">
        <v>900000</v>
      </c>
      <c r="T63" t="s">
        <v>1840</v>
      </c>
      <c r="U63" t="s">
        <v>18984</v>
      </c>
      <c r="V63" t="s">
        <v>19146</v>
      </c>
      <c r="W63">
        <v>8</v>
      </c>
      <c r="X63" s="7"/>
      <c r="Y63" s="7"/>
      <c r="Z63" s="7"/>
    </row>
    <row r="64" spans="1:26" x14ac:dyDescent="0.25">
      <c r="A64" t="s">
        <v>19149</v>
      </c>
      <c r="B64">
        <v>56</v>
      </c>
      <c r="C64">
        <v>1</v>
      </c>
      <c r="D64" s="3">
        <v>45036</v>
      </c>
      <c r="E64">
        <v>35341469</v>
      </c>
      <c r="F64" t="s">
        <v>19150</v>
      </c>
      <c r="G64" t="s">
        <v>19151</v>
      </c>
      <c r="H64">
        <v>22144710</v>
      </c>
      <c r="I64" t="s">
        <v>19152</v>
      </c>
      <c r="J64" t="s">
        <v>19153</v>
      </c>
      <c r="L64" s="4" t="s">
        <v>19154</v>
      </c>
      <c r="M64">
        <v>1</v>
      </c>
      <c r="N64" t="s">
        <v>1361</v>
      </c>
      <c r="O64" t="s">
        <v>10</v>
      </c>
      <c r="P64" s="5" t="s">
        <v>11</v>
      </c>
      <c r="Q64" t="s">
        <v>682</v>
      </c>
      <c r="R64" t="s">
        <v>133</v>
      </c>
      <c r="S64">
        <v>13400</v>
      </c>
      <c r="T64" t="s">
        <v>1236</v>
      </c>
      <c r="U64" t="s">
        <v>18984</v>
      </c>
      <c r="V64" t="s">
        <v>1236</v>
      </c>
      <c r="W64" s="10">
        <v>1313.98</v>
      </c>
      <c r="X64" s="7"/>
      <c r="Y64" s="7"/>
      <c r="Z64" s="7"/>
    </row>
    <row r="65" spans="1:26" x14ac:dyDescent="0.25">
      <c r="A65" t="s">
        <v>19155</v>
      </c>
      <c r="B65">
        <v>56</v>
      </c>
      <c r="C65">
        <v>1</v>
      </c>
      <c r="D65" s="3">
        <v>45036</v>
      </c>
      <c r="E65">
        <v>35341470</v>
      </c>
      <c r="F65" t="s">
        <v>19150</v>
      </c>
      <c r="G65" t="s">
        <v>19151</v>
      </c>
      <c r="H65">
        <v>22144710</v>
      </c>
      <c r="I65" t="s">
        <v>19152</v>
      </c>
      <c r="J65" t="s">
        <v>19153</v>
      </c>
      <c r="L65" s="4" t="s">
        <v>19154</v>
      </c>
      <c r="M65">
        <v>2</v>
      </c>
      <c r="N65" t="s">
        <v>1428</v>
      </c>
      <c r="O65" t="s">
        <v>14</v>
      </c>
      <c r="P65" s="5" t="s">
        <v>15</v>
      </c>
      <c r="Q65" t="s">
        <v>682</v>
      </c>
      <c r="R65" t="s">
        <v>18994</v>
      </c>
      <c r="S65">
        <v>700000</v>
      </c>
      <c r="T65" t="s">
        <v>1236</v>
      </c>
      <c r="U65" t="s">
        <v>18984</v>
      </c>
      <c r="V65" t="s">
        <v>1236</v>
      </c>
      <c r="W65">
        <v>3.06</v>
      </c>
      <c r="X65" s="7"/>
      <c r="Y65" s="7"/>
      <c r="Z65" s="7"/>
    </row>
    <row r="66" spans="1:26" x14ac:dyDescent="0.25">
      <c r="A66" t="s">
        <v>19156</v>
      </c>
      <c r="B66">
        <v>56</v>
      </c>
      <c r="C66">
        <v>1</v>
      </c>
      <c r="D66" s="3">
        <v>45036</v>
      </c>
      <c r="E66">
        <v>35341471</v>
      </c>
      <c r="F66" t="s">
        <v>19150</v>
      </c>
      <c r="G66" t="s">
        <v>19151</v>
      </c>
      <c r="H66">
        <v>22144710</v>
      </c>
      <c r="I66" t="s">
        <v>19152</v>
      </c>
      <c r="J66" t="s">
        <v>19153</v>
      </c>
      <c r="L66" s="4" t="s">
        <v>19154</v>
      </c>
      <c r="M66">
        <v>3</v>
      </c>
      <c r="N66" t="s">
        <v>1521</v>
      </c>
      <c r="O66" t="s">
        <v>17</v>
      </c>
      <c r="P66" s="5" t="s">
        <v>18</v>
      </c>
      <c r="Q66" t="s">
        <v>682</v>
      </c>
      <c r="R66" t="s">
        <v>133</v>
      </c>
      <c r="S66">
        <v>1100</v>
      </c>
      <c r="T66" t="s">
        <v>1236</v>
      </c>
      <c r="U66" t="s">
        <v>18984</v>
      </c>
      <c r="V66" t="s">
        <v>1236</v>
      </c>
      <c r="W66" s="9">
        <v>2132</v>
      </c>
      <c r="X66" s="7"/>
      <c r="Y66" s="7"/>
      <c r="Z66" s="7"/>
    </row>
    <row r="67" spans="1:26" x14ac:dyDescent="0.25">
      <c r="A67" t="s">
        <v>19157</v>
      </c>
      <c r="B67">
        <v>56</v>
      </c>
      <c r="C67">
        <v>1</v>
      </c>
      <c r="D67" s="3">
        <v>45036</v>
      </c>
      <c r="E67">
        <v>35341472</v>
      </c>
      <c r="F67" t="s">
        <v>19150</v>
      </c>
      <c r="G67" t="s">
        <v>19151</v>
      </c>
      <c r="H67">
        <v>22144710</v>
      </c>
      <c r="I67" t="s">
        <v>19152</v>
      </c>
      <c r="J67" t="s">
        <v>19153</v>
      </c>
      <c r="L67" s="4" t="s">
        <v>19154</v>
      </c>
      <c r="M67">
        <v>9</v>
      </c>
      <c r="N67" t="s">
        <v>248</v>
      </c>
      <c r="O67" t="s">
        <v>31</v>
      </c>
      <c r="P67" s="5" t="s">
        <v>32</v>
      </c>
      <c r="Q67" t="s">
        <v>2299</v>
      </c>
      <c r="R67" t="s">
        <v>133</v>
      </c>
      <c r="S67">
        <v>66000</v>
      </c>
      <c r="T67" t="s">
        <v>713</v>
      </c>
      <c r="U67" t="s">
        <v>18984</v>
      </c>
      <c r="V67" t="s">
        <v>713</v>
      </c>
      <c r="W67">
        <v>26.55</v>
      </c>
      <c r="X67" s="7"/>
      <c r="Y67" s="7"/>
      <c r="Z67" s="7"/>
    </row>
    <row r="68" spans="1:26" x14ac:dyDescent="0.25">
      <c r="A68" t="s">
        <v>19158</v>
      </c>
      <c r="B68">
        <v>56</v>
      </c>
      <c r="C68">
        <v>1</v>
      </c>
      <c r="D68" s="3">
        <v>45036</v>
      </c>
      <c r="E68">
        <v>35341473</v>
      </c>
      <c r="F68" t="s">
        <v>19150</v>
      </c>
      <c r="G68" t="s">
        <v>19151</v>
      </c>
      <c r="H68">
        <v>22144710</v>
      </c>
      <c r="I68" t="s">
        <v>19152</v>
      </c>
      <c r="J68" t="s">
        <v>19153</v>
      </c>
      <c r="L68" s="4" t="s">
        <v>19154</v>
      </c>
      <c r="M68">
        <v>34</v>
      </c>
      <c r="N68" t="s">
        <v>935</v>
      </c>
      <c r="O68" t="s">
        <v>87</v>
      </c>
      <c r="P68" s="5" t="s">
        <v>88</v>
      </c>
      <c r="Q68" t="s">
        <v>1234</v>
      </c>
      <c r="R68" t="s">
        <v>133</v>
      </c>
      <c r="S68">
        <v>240000</v>
      </c>
      <c r="T68" t="s">
        <v>1236</v>
      </c>
      <c r="U68" t="s">
        <v>18984</v>
      </c>
      <c r="V68" t="s">
        <v>1236</v>
      </c>
      <c r="W68">
        <v>6.95</v>
      </c>
      <c r="X68" s="7"/>
      <c r="Y68" s="7"/>
      <c r="Z68" s="7"/>
    </row>
    <row r="69" spans="1:26" x14ac:dyDescent="0.25">
      <c r="A69" t="s">
        <v>19159</v>
      </c>
      <c r="B69">
        <v>56</v>
      </c>
      <c r="C69">
        <v>1</v>
      </c>
      <c r="D69" s="3">
        <v>45036</v>
      </c>
      <c r="E69">
        <v>35341474</v>
      </c>
      <c r="F69" t="s">
        <v>19150</v>
      </c>
      <c r="G69" t="s">
        <v>19151</v>
      </c>
      <c r="H69">
        <v>22144710</v>
      </c>
      <c r="I69" t="s">
        <v>19152</v>
      </c>
      <c r="J69" t="s">
        <v>19153</v>
      </c>
      <c r="L69" s="4" t="s">
        <v>19154</v>
      </c>
      <c r="M69">
        <v>39</v>
      </c>
      <c r="N69" t="s">
        <v>11590</v>
      </c>
      <c r="O69" t="s">
        <v>98</v>
      </c>
      <c r="P69" s="5" t="s">
        <v>99</v>
      </c>
      <c r="Q69" t="s">
        <v>849</v>
      </c>
      <c r="R69" t="s">
        <v>133</v>
      </c>
      <c r="S69">
        <v>308000</v>
      </c>
      <c r="T69" t="s">
        <v>713</v>
      </c>
      <c r="U69" t="s">
        <v>18984</v>
      </c>
      <c r="V69" t="s">
        <v>713</v>
      </c>
      <c r="W69">
        <v>25.26</v>
      </c>
      <c r="X69" s="7"/>
      <c r="Y69" s="7"/>
      <c r="Z69" s="7"/>
    </row>
    <row r="70" spans="1:26" x14ac:dyDescent="0.25">
      <c r="A70" t="s">
        <v>19160</v>
      </c>
      <c r="B70">
        <v>56</v>
      </c>
      <c r="C70">
        <v>1</v>
      </c>
      <c r="D70" s="3">
        <v>45036</v>
      </c>
      <c r="E70">
        <v>35341475</v>
      </c>
      <c r="F70" t="s">
        <v>19150</v>
      </c>
      <c r="G70" t="s">
        <v>19151</v>
      </c>
      <c r="H70">
        <v>22144710</v>
      </c>
      <c r="I70" t="s">
        <v>19152</v>
      </c>
      <c r="J70" t="s">
        <v>19153</v>
      </c>
      <c r="L70" s="4" t="s">
        <v>19154</v>
      </c>
      <c r="M70">
        <v>42</v>
      </c>
      <c r="N70" t="s">
        <v>11663</v>
      </c>
      <c r="O70" t="s">
        <v>104</v>
      </c>
      <c r="P70" s="5" t="s">
        <v>105</v>
      </c>
      <c r="Q70" t="s">
        <v>1234</v>
      </c>
      <c r="R70" t="s">
        <v>133</v>
      </c>
      <c r="S70">
        <v>243200</v>
      </c>
      <c r="T70" t="s">
        <v>11759</v>
      </c>
      <c r="U70" t="s">
        <v>18984</v>
      </c>
      <c r="V70" t="s">
        <v>11759</v>
      </c>
      <c r="W70">
        <v>9.33</v>
      </c>
      <c r="X70" s="7"/>
      <c r="Y70" s="7"/>
      <c r="Z70" s="7"/>
    </row>
    <row r="71" spans="1:26" x14ac:dyDescent="0.25">
      <c r="A71" t="s">
        <v>19161</v>
      </c>
      <c r="B71">
        <v>56</v>
      </c>
      <c r="C71">
        <v>1</v>
      </c>
      <c r="D71" s="3">
        <v>45036</v>
      </c>
      <c r="E71">
        <v>35341476</v>
      </c>
      <c r="F71" t="s">
        <v>19150</v>
      </c>
      <c r="G71" t="s">
        <v>19151</v>
      </c>
      <c r="H71">
        <v>22144710</v>
      </c>
      <c r="I71" t="s">
        <v>19152</v>
      </c>
      <c r="J71" t="s">
        <v>19153</v>
      </c>
      <c r="L71" s="4" t="s">
        <v>19154</v>
      </c>
      <c r="M71">
        <v>43</v>
      </c>
      <c r="N71" t="s">
        <v>11771</v>
      </c>
      <c r="O71" t="s">
        <v>106</v>
      </c>
      <c r="P71" s="5" t="s">
        <v>107</v>
      </c>
      <c r="Q71" t="s">
        <v>1234</v>
      </c>
      <c r="R71" t="s">
        <v>133</v>
      </c>
      <c r="S71">
        <v>78200</v>
      </c>
      <c r="T71" t="s">
        <v>11759</v>
      </c>
      <c r="U71" t="s">
        <v>18984</v>
      </c>
      <c r="V71" t="s">
        <v>11759</v>
      </c>
      <c r="W71">
        <v>12.65</v>
      </c>
      <c r="X71" s="7"/>
      <c r="Y71" s="7"/>
      <c r="Z71" s="7"/>
    </row>
    <row r="72" spans="1:26" x14ac:dyDescent="0.25">
      <c r="A72" t="s">
        <v>19162</v>
      </c>
      <c r="B72">
        <v>56</v>
      </c>
      <c r="C72">
        <v>1</v>
      </c>
      <c r="D72" s="3">
        <v>45036</v>
      </c>
      <c r="E72">
        <v>35341477</v>
      </c>
      <c r="F72" t="s">
        <v>19150</v>
      </c>
      <c r="G72" t="s">
        <v>19151</v>
      </c>
      <c r="H72">
        <v>22144710</v>
      </c>
      <c r="I72" t="s">
        <v>19152</v>
      </c>
      <c r="J72" t="s">
        <v>19153</v>
      </c>
      <c r="L72" s="4" t="s">
        <v>19154</v>
      </c>
      <c r="M72">
        <v>44</v>
      </c>
      <c r="N72" t="s">
        <v>19163</v>
      </c>
      <c r="O72" t="s">
        <v>108</v>
      </c>
      <c r="P72" s="5" t="s">
        <v>109</v>
      </c>
      <c r="Q72" t="s">
        <v>1234</v>
      </c>
      <c r="R72" t="s">
        <v>133</v>
      </c>
      <c r="S72">
        <v>221100</v>
      </c>
      <c r="T72" t="s">
        <v>1236</v>
      </c>
      <c r="U72" t="s">
        <v>18984</v>
      </c>
      <c r="V72" t="s">
        <v>1236</v>
      </c>
      <c r="W72">
        <v>10.77</v>
      </c>
      <c r="X72" s="7"/>
      <c r="Y72" s="7"/>
      <c r="Z72" s="7"/>
    </row>
    <row r="73" spans="1:26" x14ac:dyDescent="0.25">
      <c r="A73" t="s">
        <v>19164</v>
      </c>
      <c r="B73">
        <v>56</v>
      </c>
      <c r="C73">
        <v>1</v>
      </c>
      <c r="D73" s="3">
        <v>45036</v>
      </c>
      <c r="E73">
        <v>35341478</v>
      </c>
      <c r="F73" t="s">
        <v>19150</v>
      </c>
      <c r="G73" t="s">
        <v>19151</v>
      </c>
      <c r="H73">
        <v>22144710</v>
      </c>
      <c r="I73" t="s">
        <v>19152</v>
      </c>
      <c r="J73" t="s">
        <v>19153</v>
      </c>
      <c r="L73" s="4" t="s">
        <v>19154</v>
      </c>
      <c r="M73">
        <v>44</v>
      </c>
      <c r="N73" t="s">
        <v>19163</v>
      </c>
      <c r="O73" t="s">
        <v>108</v>
      </c>
      <c r="P73" s="5" t="s">
        <v>109</v>
      </c>
      <c r="Q73" t="s">
        <v>1234</v>
      </c>
      <c r="R73" t="s">
        <v>133</v>
      </c>
      <c r="S73">
        <v>221100</v>
      </c>
      <c r="T73" t="s">
        <v>11759</v>
      </c>
      <c r="U73" t="s">
        <v>18984</v>
      </c>
      <c r="V73" t="s">
        <v>11759</v>
      </c>
      <c r="W73">
        <v>8.85</v>
      </c>
      <c r="X73" s="7"/>
      <c r="Y73" s="7"/>
      <c r="Z73" s="7"/>
    </row>
    <row r="74" spans="1:26" x14ac:dyDescent="0.25">
      <c r="A74" t="s">
        <v>19165</v>
      </c>
      <c r="B74">
        <v>56</v>
      </c>
      <c r="C74">
        <v>1</v>
      </c>
      <c r="D74" s="3">
        <v>45036</v>
      </c>
      <c r="E74">
        <v>35341479</v>
      </c>
      <c r="F74" t="s">
        <v>19150</v>
      </c>
      <c r="G74" t="s">
        <v>19151</v>
      </c>
      <c r="H74">
        <v>22144710</v>
      </c>
      <c r="I74" t="s">
        <v>19152</v>
      </c>
      <c r="J74" t="s">
        <v>19153</v>
      </c>
      <c r="L74" s="4" t="s">
        <v>19154</v>
      </c>
      <c r="M74">
        <v>45</v>
      </c>
      <c r="N74" t="s">
        <v>11842</v>
      </c>
      <c r="O74" t="s">
        <v>110</v>
      </c>
      <c r="P74" s="5" t="s">
        <v>111</v>
      </c>
      <c r="Q74" t="s">
        <v>1234</v>
      </c>
      <c r="R74" t="s">
        <v>133</v>
      </c>
      <c r="S74">
        <v>29300</v>
      </c>
      <c r="T74" t="s">
        <v>1236</v>
      </c>
      <c r="U74" t="s">
        <v>18984</v>
      </c>
      <c r="V74" t="s">
        <v>1236</v>
      </c>
      <c r="W74">
        <v>12.97</v>
      </c>
      <c r="X74" s="7"/>
      <c r="Y74" s="7"/>
      <c r="Z74" s="7"/>
    </row>
    <row r="75" spans="1:26" x14ac:dyDescent="0.25">
      <c r="A75" t="s">
        <v>19166</v>
      </c>
      <c r="B75">
        <v>56</v>
      </c>
      <c r="C75">
        <v>1</v>
      </c>
      <c r="D75" s="3">
        <v>45036</v>
      </c>
      <c r="E75">
        <v>35341480</v>
      </c>
      <c r="F75" t="s">
        <v>19150</v>
      </c>
      <c r="G75" t="s">
        <v>19151</v>
      </c>
      <c r="H75">
        <v>22144710</v>
      </c>
      <c r="I75" t="s">
        <v>19152</v>
      </c>
      <c r="J75" t="s">
        <v>19153</v>
      </c>
      <c r="L75" s="4" t="s">
        <v>19154</v>
      </c>
      <c r="M75">
        <v>45</v>
      </c>
      <c r="N75" t="s">
        <v>11842</v>
      </c>
      <c r="O75" t="s">
        <v>110</v>
      </c>
      <c r="P75" s="5" t="s">
        <v>111</v>
      </c>
      <c r="Q75" t="s">
        <v>1234</v>
      </c>
      <c r="R75" t="s">
        <v>133</v>
      </c>
      <c r="S75">
        <v>29300</v>
      </c>
      <c r="T75" t="s">
        <v>11759</v>
      </c>
      <c r="U75" t="s">
        <v>18984</v>
      </c>
      <c r="V75" t="s">
        <v>11759</v>
      </c>
      <c r="W75">
        <v>13.6</v>
      </c>
      <c r="X75" s="7"/>
      <c r="Y75" s="7"/>
      <c r="Z75" s="7"/>
    </row>
    <row r="76" spans="1:26" x14ac:dyDescent="0.25">
      <c r="A76" t="s">
        <v>19167</v>
      </c>
      <c r="B76">
        <v>56</v>
      </c>
      <c r="C76">
        <v>1</v>
      </c>
      <c r="D76" s="3">
        <v>45036</v>
      </c>
      <c r="E76">
        <v>35341481</v>
      </c>
      <c r="F76" t="s">
        <v>19150</v>
      </c>
      <c r="G76" t="s">
        <v>19151</v>
      </c>
      <c r="H76">
        <v>22144710</v>
      </c>
      <c r="I76" t="s">
        <v>19152</v>
      </c>
      <c r="J76" t="s">
        <v>19153</v>
      </c>
      <c r="L76" s="4" t="s">
        <v>19154</v>
      </c>
      <c r="M76">
        <v>52</v>
      </c>
      <c r="N76" t="s">
        <v>12583</v>
      </c>
      <c r="O76" t="s">
        <v>124</v>
      </c>
      <c r="P76" s="5" t="s">
        <v>125</v>
      </c>
      <c r="Q76" t="s">
        <v>849</v>
      </c>
      <c r="R76" t="s">
        <v>19004</v>
      </c>
      <c r="S76">
        <v>900000</v>
      </c>
      <c r="T76" t="s">
        <v>19168</v>
      </c>
      <c r="U76" t="s">
        <v>18984</v>
      </c>
      <c r="V76" t="s">
        <v>713</v>
      </c>
      <c r="W76">
        <v>9.7333333333333325</v>
      </c>
      <c r="X76" s="7"/>
      <c r="Y76" s="7"/>
      <c r="Z76" s="7"/>
    </row>
    <row r="77" spans="1:26" x14ac:dyDescent="0.25">
      <c r="A77" t="s">
        <v>19169</v>
      </c>
      <c r="B77">
        <v>56</v>
      </c>
      <c r="C77">
        <v>1</v>
      </c>
      <c r="D77" s="3">
        <v>45036</v>
      </c>
      <c r="E77">
        <v>35341482</v>
      </c>
      <c r="F77" t="s">
        <v>19150</v>
      </c>
      <c r="G77" t="s">
        <v>19151</v>
      </c>
      <c r="H77">
        <v>22144710</v>
      </c>
      <c r="I77" t="s">
        <v>19152</v>
      </c>
      <c r="J77" t="s">
        <v>19153</v>
      </c>
      <c r="L77" s="4" t="s">
        <v>19154</v>
      </c>
      <c r="M77">
        <v>54</v>
      </c>
      <c r="N77" t="s">
        <v>13633</v>
      </c>
      <c r="O77" t="s">
        <v>129</v>
      </c>
      <c r="P77" s="5" t="s">
        <v>130</v>
      </c>
      <c r="Q77" t="s">
        <v>1234</v>
      </c>
      <c r="R77" t="s">
        <v>133</v>
      </c>
      <c r="S77">
        <v>323300</v>
      </c>
      <c r="T77" t="s">
        <v>1236</v>
      </c>
      <c r="U77" t="s">
        <v>18984</v>
      </c>
      <c r="V77" t="s">
        <v>1236</v>
      </c>
      <c r="W77">
        <v>7.93</v>
      </c>
      <c r="X77" s="7"/>
      <c r="Y77" s="7"/>
      <c r="Z77" s="7"/>
    </row>
    <row r="78" spans="1:26" x14ac:dyDescent="0.25">
      <c r="A78" t="s">
        <v>19170</v>
      </c>
      <c r="B78">
        <v>56</v>
      </c>
      <c r="C78">
        <v>1</v>
      </c>
      <c r="D78" s="3">
        <v>45036</v>
      </c>
      <c r="E78">
        <v>35341483</v>
      </c>
      <c r="F78" t="s">
        <v>19150</v>
      </c>
      <c r="G78" t="s">
        <v>19151</v>
      </c>
      <c r="H78">
        <v>22144710</v>
      </c>
      <c r="I78" t="s">
        <v>19152</v>
      </c>
      <c r="J78" t="s">
        <v>19153</v>
      </c>
      <c r="L78" s="4" t="s">
        <v>19154</v>
      </c>
      <c r="M78">
        <v>54</v>
      </c>
      <c r="N78" t="s">
        <v>13633</v>
      </c>
      <c r="O78" t="s">
        <v>129</v>
      </c>
      <c r="P78" s="5" t="s">
        <v>130</v>
      </c>
      <c r="Q78" t="s">
        <v>1234</v>
      </c>
      <c r="R78" t="s">
        <v>133</v>
      </c>
      <c r="S78">
        <v>323300</v>
      </c>
      <c r="T78" t="s">
        <v>11759</v>
      </c>
      <c r="U78" t="s">
        <v>18984</v>
      </c>
      <c r="V78" t="s">
        <v>11759</v>
      </c>
      <c r="W78">
        <v>7.62</v>
      </c>
      <c r="X78" s="7"/>
      <c r="Y78" s="7"/>
      <c r="Z78" s="7"/>
    </row>
    <row r="79" spans="1:26" x14ac:dyDescent="0.25">
      <c r="A79" t="s">
        <v>19171</v>
      </c>
      <c r="B79">
        <v>56</v>
      </c>
      <c r="C79">
        <v>1</v>
      </c>
      <c r="D79" s="3">
        <v>45036</v>
      </c>
      <c r="E79">
        <v>35341483</v>
      </c>
      <c r="F79" t="s">
        <v>19150</v>
      </c>
      <c r="G79" t="s">
        <v>19151</v>
      </c>
      <c r="H79">
        <v>22144710</v>
      </c>
      <c r="I79" t="s">
        <v>19152</v>
      </c>
      <c r="J79" t="s">
        <v>19153</v>
      </c>
      <c r="L79" s="4" t="s">
        <v>19154</v>
      </c>
      <c r="M79">
        <v>64</v>
      </c>
      <c r="N79" t="s">
        <v>15377</v>
      </c>
      <c r="O79" t="s">
        <v>151</v>
      </c>
      <c r="P79" s="5" t="s">
        <v>152</v>
      </c>
      <c r="Q79" t="s">
        <v>18982</v>
      </c>
      <c r="R79" t="s">
        <v>133</v>
      </c>
      <c r="S79">
        <v>403000</v>
      </c>
      <c r="T79" t="s">
        <v>713</v>
      </c>
      <c r="U79" t="s">
        <v>18984</v>
      </c>
      <c r="V79" t="s">
        <v>713</v>
      </c>
      <c r="W79">
        <v>14.6</v>
      </c>
      <c r="X79" s="7"/>
      <c r="Y79" s="7"/>
      <c r="Z79" s="7"/>
    </row>
    <row r="80" spans="1:26" x14ac:dyDescent="0.25">
      <c r="A80" t="s">
        <v>19172</v>
      </c>
      <c r="B80">
        <v>56</v>
      </c>
      <c r="C80">
        <v>1</v>
      </c>
      <c r="D80" s="3">
        <v>45036</v>
      </c>
      <c r="E80">
        <v>35341483</v>
      </c>
      <c r="F80" t="s">
        <v>19150</v>
      </c>
      <c r="G80" t="s">
        <v>19151</v>
      </c>
      <c r="H80">
        <v>22144710</v>
      </c>
      <c r="I80" t="s">
        <v>19152</v>
      </c>
      <c r="J80" t="s">
        <v>19153</v>
      </c>
      <c r="L80" s="4" t="s">
        <v>19154</v>
      </c>
      <c r="M80">
        <v>76</v>
      </c>
      <c r="N80" t="s">
        <v>17709</v>
      </c>
      <c r="O80" t="s">
        <v>180</v>
      </c>
      <c r="P80" s="5" t="s">
        <v>181</v>
      </c>
      <c r="Q80" t="s">
        <v>849</v>
      </c>
      <c r="R80" t="s">
        <v>133</v>
      </c>
      <c r="S80">
        <v>143800</v>
      </c>
      <c r="T80" t="s">
        <v>713</v>
      </c>
      <c r="U80" t="s">
        <v>18984</v>
      </c>
      <c r="V80" t="s">
        <v>713</v>
      </c>
      <c r="W80">
        <v>23.58</v>
      </c>
      <c r="X80" s="7"/>
      <c r="Y80" s="7"/>
      <c r="Z80" s="7"/>
    </row>
    <row r="81" spans="1:26" x14ac:dyDescent="0.25">
      <c r="A81" t="s">
        <v>19173</v>
      </c>
      <c r="B81">
        <v>56</v>
      </c>
      <c r="C81">
        <v>1</v>
      </c>
      <c r="D81" s="3">
        <v>45036</v>
      </c>
      <c r="E81">
        <v>35341483</v>
      </c>
      <c r="F81" t="s">
        <v>19150</v>
      </c>
      <c r="G81" t="s">
        <v>19151</v>
      </c>
      <c r="H81">
        <v>22144710</v>
      </c>
      <c r="I81" t="s">
        <v>19152</v>
      </c>
      <c r="J81" t="s">
        <v>19153</v>
      </c>
      <c r="L81" s="4" t="s">
        <v>19154</v>
      </c>
      <c r="M81">
        <v>82</v>
      </c>
      <c r="N81" t="s">
        <v>17912</v>
      </c>
      <c r="O81" t="s">
        <v>194</v>
      </c>
      <c r="P81" s="5" t="s">
        <v>195</v>
      </c>
      <c r="Q81" t="s">
        <v>849</v>
      </c>
      <c r="R81" t="s">
        <v>133</v>
      </c>
      <c r="S81">
        <v>309000</v>
      </c>
      <c r="T81" t="s">
        <v>713</v>
      </c>
      <c r="U81" t="s">
        <v>18984</v>
      </c>
      <c r="V81" t="s">
        <v>713</v>
      </c>
      <c r="W81">
        <v>30.65</v>
      </c>
      <c r="X81" s="7"/>
      <c r="Y81" s="7"/>
      <c r="Z81" s="7"/>
    </row>
    <row r="82" spans="1:26" x14ac:dyDescent="0.25">
      <c r="A82" t="s">
        <v>19174</v>
      </c>
      <c r="B82">
        <v>60</v>
      </c>
      <c r="C82">
        <v>1</v>
      </c>
      <c r="D82" s="3">
        <v>45043</v>
      </c>
      <c r="E82">
        <v>4323459</v>
      </c>
      <c r="F82" t="s">
        <v>3986</v>
      </c>
      <c r="G82" t="s">
        <v>19175</v>
      </c>
      <c r="H82">
        <v>24274700</v>
      </c>
      <c r="I82" t="s">
        <v>19176</v>
      </c>
      <c r="J82" t="s">
        <v>19038</v>
      </c>
      <c r="K82">
        <v>24275110</v>
      </c>
      <c r="L82" s="4" t="s">
        <v>19177</v>
      </c>
      <c r="M82">
        <v>8</v>
      </c>
      <c r="N82" t="s">
        <v>235</v>
      </c>
      <c r="O82" t="s">
        <v>29</v>
      </c>
      <c r="P82" s="5" t="s">
        <v>30</v>
      </c>
      <c r="Q82" t="s">
        <v>2299</v>
      </c>
      <c r="R82" t="s">
        <v>133</v>
      </c>
      <c r="S82">
        <v>37900</v>
      </c>
      <c r="T82" t="s">
        <v>3987</v>
      </c>
      <c r="U82" t="s">
        <v>18984</v>
      </c>
      <c r="V82" t="s">
        <v>3804</v>
      </c>
      <c r="W82">
        <v>3.28</v>
      </c>
      <c r="X82" s="7"/>
      <c r="Y82" s="7"/>
      <c r="Z82" s="7"/>
    </row>
    <row r="83" spans="1:26" x14ac:dyDescent="0.25">
      <c r="A83" t="s">
        <v>19178</v>
      </c>
      <c r="B83">
        <v>60</v>
      </c>
      <c r="C83">
        <v>1</v>
      </c>
      <c r="D83" s="3">
        <v>45043</v>
      </c>
      <c r="E83">
        <v>4323459</v>
      </c>
      <c r="F83" t="s">
        <v>3986</v>
      </c>
      <c r="G83" t="s">
        <v>19175</v>
      </c>
      <c r="H83">
        <v>24274700</v>
      </c>
      <c r="I83" t="s">
        <v>19176</v>
      </c>
      <c r="J83" t="s">
        <v>19038</v>
      </c>
      <c r="K83">
        <v>24275110</v>
      </c>
      <c r="L83" s="4" t="s">
        <v>19177</v>
      </c>
      <c r="M83">
        <v>22</v>
      </c>
      <c r="N83" t="s">
        <v>403</v>
      </c>
      <c r="O83" t="s">
        <v>59</v>
      </c>
      <c r="P83" s="5" t="s">
        <v>60</v>
      </c>
      <c r="Q83" t="s">
        <v>5501</v>
      </c>
      <c r="R83" t="s">
        <v>133</v>
      </c>
      <c r="S83">
        <v>197700</v>
      </c>
      <c r="T83" t="s">
        <v>422</v>
      </c>
      <c r="U83" t="s">
        <v>18984</v>
      </c>
      <c r="V83" t="s">
        <v>19179</v>
      </c>
      <c r="W83">
        <v>10.33</v>
      </c>
      <c r="X83" s="7"/>
      <c r="Y83" s="7"/>
      <c r="Z83" s="7"/>
    </row>
    <row r="84" spans="1:26" x14ac:dyDescent="0.25">
      <c r="A84" t="s">
        <v>19180</v>
      </c>
      <c r="B84">
        <v>60</v>
      </c>
      <c r="C84">
        <v>1</v>
      </c>
      <c r="D84" s="3">
        <v>45043</v>
      </c>
      <c r="E84">
        <v>4323459</v>
      </c>
      <c r="F84" t="s">
        <v>3986</v>
      </c>
      <c r="G84" t="s">
        <v>19175</v>
      </c>
      <c r="H84">
        <v>24274700</v>
      </c>
      <c r="I84" t="s">
        <v>19176</v>
      </c>
      <c r="J84" t="s">
        <v>19038</v>
      </c>
      <c r="K84">
        <v>24275110</v>
      </c>
      <c r="L84" s="4" t="s">
        <v>19177</v>
      </c>
      <c r="M84">
        <v>84</v>
      </c>
      <c r="N84" t="s">
        <v>747</v>
      </c>
      <c r="O84" t="s">
        <v>197</v>
      </c>
      <c r="P84" s="5" t="s">
        <v>198</v>
      </c>
      <c r="Q84" t="s">
        <v>19022</v>
      </c>
      <c r="R84" t="s">
        <v>133</v>
      </c>
      <c r="S84">
        <v>1250200</v>
      </c>
      <c r="T84" t="s">
        <v>19181</v>
      </c>
      <c r="U84" t="s">
        <v>18984</v>
      </c>
      <c r="V84" t="s">
        <v>19179</v>
      </c>
      <c r="W84">
        <v>12.24</v>
      </c>
      <c r="X84" s="7"/>
      <c r="Y84" s="7"/>
      <c r="Z84" s="7"/>
    </row>
    <row r="85" spans="1:26" x14ac:dyDescent="0.25">
      <c r="A85" t="s">
        <v>19182</v>
      </c>
      <c r="B85">
        <v>60</v>
      </c>
      <c r="C85">
        <v>1</v>
      </c>
      <c r="D85" s="3">
        <v>45043</v>
      </c>
      <c r="E85">
        <v>4323459</v>
      </c>
      <c r="F85" t="s">
        <v>3986</v>
      </c>
      <c r="G85" t="s">
        <v>19175</v>
      </c>
      <c r="H85">
        <v>24274700</v>
      </c>
      <c r="I85" t="s">
        <v>19176</v>
      </c>
      <c r="J85" t="s">
        <v>19038</v>
      </c>
      <c r="K85">
        <v>24275110</v>
      </c>
      <c r="L85" s="4" t="s">
        <v>19177</v>
      </c>
      <c r="M85">
        <v>86</v>
      </c>
      <c r="N85" t="s">
        <v>785</v>
      </c>
      <c r="O85" t="s">
        <v>201</v>
      </c>
      <c r="P85" s="5" t="s">
        <v>202</v>
      </c>
      <c r="Q85" t="s">
        <v>19022</v>
      </c>
      <c r="R85" t="s">
        <v>133</v>
      </c>
      <c r="S85">
        <v>257300</v>
      </c>
      <c r="T85" t="s">
        <v>19183</v>
      </c>
      <c r="U85" t="s">
        <v>18984</v>
      </c>
      <c r="V85" t="s">
        <v>19179</v>
      </c>
      <c r="W85">
        <v>32.700000000000003</v>
      </c>
      <c r="X85" s="7"/>
      <c r="Y85" s="7"/>
      <c r="Z85" s="7"/>
    </row>
    <row r="86" spans="1:26" x14ac:dyDescent="0.25">
      <c r="A86" t="s">
        <v>19184</v>
      </c>
      <c r="B86">
        <v>59</v>
      </c>
      <c r="C86">
        <v>1</v>
      </c>
      <c r="D86" s="3">
        <v>45036</v>
      </c>
      <c r="E86">
        <v>41296184</v>
      </c>
      <c r="F86" t="s">
        <v>2199</v>
      </c>
      <c r="G86" t="s">
        <v>19185</v>
      </c>
      <c r="H86">
        <v>22170606</v>
      </c>
      <c r="I86" t="s">
        <v>19186</v>
      </c>
      <c r="J86" t="s">
        <v>19187</v>
      </c>
      <c r="L86" s="4" t="s">
        <v>19188</v>
      </c>
      <c r="M86">
        <v>13</v>
      </c>
      <c r="N86" t="s">
        <v>254</v>
      </c>
      <c r="O86" t="s">
        <v>39</v>
      </c>
      <c r="P86" s="5" t="s">
        <v>40</v>
      </c>
      <c r="Q86" t="s">
        <v>595</v>
      </c>
      <c r="R86" t="s">
        <v>133</v>
      </c>
      <c r="S86">
        <v>748200</v>
      </c>
      <c r="T86" t="s">
        <v>587</v>
      </c>
      <c r="U86" t="s">
        <v>18984</v>
      </c>
      <c r="V86" t="s">
        <v>18984</v>
      </c>
      <c r="W86">
        <v>0.56000000000000005</v>
      </c>
      <c r="X86" s="7"/>
      <c r="Y86" s="7"/>
      <c r="Z86" s="7"/>
    </row>
    <row r="87" spans="1:26" x14ac:dyDescent="0.25">
      <c r="A87" t="s">
        <v>19189</v>
      </c>
      <c r="B87">
        <v>59</v>
      </c>
      <c r="C87">
        <v>1</v>
      </c>
      <c r="D87" s="3">
        <v>45036</v>
      </c>
      <c r="E87">
        <v>41296184</v>
      </c>
      <c r="F87" t="s">
        <v>2199</v>
      </c>
      <c r="G87" t="s">
        <v>19185</v>
      </c>
      <c r="H87">
        <v>22170606</v>
      </c>
      <c r="I87" t="s">
        <v>19186</v>
      </c>
      <c r="J87" t="s">
        <v>19187</v>
      </c>
      <c r="L87" s="4" t="s">
        <v>19188</v>
      </c>
      <c r="M87">
        <v>13</v>
      </c>
      <c r="N87" t="s">
        <v>4240</v>
      </c>
      <c r="O87" t="s">
        <v>39</v>
      </c>
      <c r="P87" s="5" t="s">
        <v>40</v>
      </c>
      <c r="Q87" t="s">
        <v>19022</v>
      </c>
      <c r="R87" t="s">
        <v>133</v>
      </c>
      <c r="S87">
        <v>748200</v>
      </c>
      <c r="T87" t="s">
        <v>587</v>
      </c>
      <c r="U87" t="s">
        <v>18984</v>
      </c>
      <c r="V87" t="s">
        <v>18984</v>
      </c>
      <c r="W87">
        <v>0.56000000000000005</v>
      </c>
      <c r="X87" s="7"/>
      <c r="Y87" s="7"/>
      <c r="Z87" s="7"/>
    </row>
    <row r="88" spans="1:26" x14ac:dyDescent="0.25">
      <c r="A88" t="s">
        <v>19190</v>
      </c>
      <c r="B88">
        <v>59</v>
      </c>
      <c r="C88">
        <v>1</v>
      </c>
      <c r="D88" s="3">
        <v>45036</v>
      </c>
      <c r="E88">
        <v>41296184</v>
      </c>
      <c r="F88" t="s">
        <v>2199</v>
      </c>
      <c r="G88" t="s">
        <v>19185</v>
      </c>
      <c r="H88">
        <v>22170606</v>
      </c>
      <c r="I88" t="s">
        <v>19186</v>
      </c>
      <c r="J88" t="s">
        <v>19187</v>
      </c>
      <c r="L88" s="4" t="s">
        <v>19188</v>
      </c>
      <c r="M88">
        <v>15</v>
      </c>
      <c r="N88" t="s">
        <v>297</v>
      </c>
      <c r="O88" t="s">
        <v>44</v>
      </c>
      <c r="P88" s="5" t="s">
        <v>45</v>
      </c>
      <c r="Q88" t="s">
        <v>595</v>
      </c>
      <c r="R88" t="s">
        <v>133</v>
      </c>
      <c r="S88">
        <v>790500</v>
      </c>
      <c r="T88" t="s">
        <v>587</v>
      </c>
      <c r="U88" t="s">
        <v>18984</v>
      </c>
      <c r="V88" t="s">
        <v>18984</v>
      </c>
      <c r="W88">
        <v>0.64</v>
      </c>
      <c r="X88" s="7"/>
      <c r="Y88" s="7"/>
      <c r="Z88" s="7"/>
    </row>
    <row r="89" spans="1:26" x14ac:dyDescent="0.25">
      <c r="A89" t="s">
        <v>19191</v>
      </c>
      <c r="B89">
        <v>59</v>
      </c>
      <c r="C89">
        <v>1</v>
      </c>
      <c r="D89" s="3">
        <v>45036</v>
      </c>
      <c r="E89">
        <v>41296184</v>
      </c>
      <c r="F89" t="s">
        <v>2199</v>
      </c>
      <c r="G89" t="s">
        <v>19185</v>
      </c>
      <c r="H89">
        <v>22170606</v>
      </c>
      <c r="I89" t="s">
        <v>19186</v>
      </c>
      <c r="J89" t="s">
        <v>19187</v>
      </c>
      <c r="L89" s="4" t="s">
        <v>19188</v>
      </c>
      <c r="M89">
        <v>15</v>
      </c>
      <c r="N89" t="s">
        <v>7205</v>
      </c>
      <c r="O89" t="s">
        <v>44</v>
      </c>
      <c r="P89" s="5" t="s">
        <v>45</v>
      </c>
      <c r="Q89" t="s">
        <v>19022</v>
      </c>
      <c r="R89" t="s">
        <v>133</v>
      </c>
      <c r="S89">
        <v>790500</v>
      </c>
      <c r="T89" t="s">
        <v>587</v>
      </c>
      <c r="U89" t="s">
        <v>18984</v>
      </c>
      <c r="V89" t="s">
        <v>18984</v>
      </c>
      <c r="W89">
        <v>0.64</v>
      </c>
      <c r="X89" s="7"/>
      <c r="Y89" s="7"/>
      <c r="Z89" s="7"/>
    </row>
    <row r="90" spans="1:26" x14ac:dyDescent="0.25">
      <c r="A90" t="s">
        <v>19192</v>
      </c>
      <c r="B90">
        <v>59</v>
      </c>
      <c r="C90">
        <v>1</v>
      </c>
      <c r="D90" s="3">
        <v>45036</v>
      </c>
      <c r="E90">
        <v>41296184</v>
      </c>
      <c r="F90" t="s">
        <v>2199</v>
      </c>
      <c r="G90" t="s">
        <v>19185</v>
      </c>
      <c r="H90">
        <v>22170606</v>
      </c>
      <c r="I90" t="s">
        <v>19186</v>
      </c>
      <c r="J90" t="s">
        <v>19187</v>
      </c>
      <c r="L90" s="4" t="s">
        <v>19188</v>
      </c>
      <c r="M90">
        <v>15</v>
      </c>
      <c r="N90" t="s">
        <v>19193</v>
      </c>
      <c r="O90" t="s">
        <v>44</v>
      </c>
      <c r="P90" s="5" t="s">
        <v>45</v>
      </c>
      <c r="Q90" t="s">
        <v>5501</v>
      </c>
      <c r="R90" t="s">
        <v>133</v>
      </c>
      <c r="S90">
        <v>790500</v>
      </c>
      <c r="T90" t="s">
        <v>587</v>
      </c>
      <c r="U90" t="s">
        <v>18984</v>
      </c>
      <c r="V90" t="s">
        <v>18984</v>
      </c>
      <c r="W90">
        <v>0.64</v>
      </c>
      <c r="X90" s="7"/>
      <c r="Y90" s="7"/>
      <c r="Z90" s="7"/>
    </row>
    <row r="91" spans="1:26" x14ac:dyDescent="0.25">
      <c r="A91" t="s">
        <v>19194</v>
      </c>
      <c r="B91">
        <v>59</v>
      </c>
      <c r="C91">
        <v>1</v>
      </c>
      <c r="D91" s="3">
        <v>45036</v>
      </c>
      <c r="E91">
        <v>41296184</v>
      </c>
      <c r="F91" t="s">
        <v>2199</v>
      </c>
      <c r="G91" t="s">
        <v>19185</v>
      </c>
      <c r="H91">
        <v>22170606</v>
      </c>
      <c r="I91" t="s">
        <v>19186</v>
      </c>
      <c r="J91" t="s">
        <v>19187</v>
      </c>
      <c r="L91" s="4" t="s">
        <v>19188</v>
      </c>
      <c r="M91">
        <v>22</v>
      </c>
      <c r="N91" t="s">
        <v>432</v>
      </c>
      <c r="O91" t="s">
        <v>59</v>
      </c>
      <c r="P91" s="5" t="s">
        <v>60</v>
      </c>
      <c r="Q91" t="s">
        <v>595</v>
      </c>
      <c r="R91" t="s">
        <v>133</v>
      </c>
      <c r="S91">
        <v>197700</v>
      </c>
      <c r="T91" t="s">
        <v>587</v>
      </c>
      <c r="U91" t="s">
        <v>18984</v>
      </c>
      <c r="V91" t="s">
        <v>18984</v>
      </c>
      <c r="W91">
        <v>2.17</v>
      </c>
      <c r="X91" s="7"/>
      <c r="Y91" s="7"/>
      <c r="Z91" s="7"/>
    </row>
    <row r="92" spans="1:26" x14ac:dyDescent="0.25">
      <c r="A92" t="s">
        <v>19195</v>
      </c>
      <c r="B92">
        <v>59</v>
      </c>
      <c r="C92">
        <v>1</v>
      </c>
      <c r="D92" s="3">
        <v>45036</v>
      </c>
      <c r="E92">
        <v>41296184</v>
      </c>
      <c r="F92" t="s">
        <v>2199</v>
      </c>
      <c r="G92" t="s">
        <v>19185</v>
      </c>
      <c r="H92">
        <v>22170606</v>
      </c>
      <c r="I92" t="s">
        <v>19186</v>
      </c>
      <c r="J92" t="s">
        <v>19187</v>
      </c>
      <c r="L92" s="4" t="s">
        <v>19188</v>
      </c>
      <c r="M92">
        <v>22</v>
      </c>
      <c r="N92" t="s">
        <v>416</v>
      </c>
      <c r="O92" t="s">
        <v>59</v>
      </c>
      <c r="P92" s="5" t="s">
        <v>60</v>
      </c>
      <c r="Q92" t="s">
        <v>19022</v>
      </c>
      <c r="R92" t="s">
        <v>133</v>
      </c>
      <c r="S92">
        <v>197700</v>
      </c>
      <c r="T92" t="s">
        <v>587</v>
      </c>
      <c r="U92" t="s">
        <v>18984</v>
      </c>
      <c r="V92" t="s">
        <v>18984</v>
      </c>
      <c r="W92">
        <v>2.17</v>
      </c>
      <c r="X92" s="7"/>
      <c r="Y92" s="7"/>
      <c r="Z92" s="7"/>
    </row>
    <row r="93" spans="1:26" x14ac:dyDescent="0.25">
      <c r="A93" t="s">
        <v>19196</v>
      </c>
      <c r="B93">
        <v>59</v>
      </c>
      <c r="C93">
        <v>1</v>
      </c>
      <c r="D93" s="3">
        <v>45036</v>
      </c>
      <c r="E93">
        <v>41296184</v>
      </c>
      <c r="F93" t="s">
        <v>2199</v>
      </c>
      <c r="G93" t="s">
        <v>19185</v>
      </c>
      <c r="H93">
        <v>22170606</v>
      </c>
      <c r="I93" t="s">
        <v>19186</v>
      </c>
      <c r="J93" t="s">
        <v>19187</v>
      </c>
      <c r="L93" s="4" t="s">
        <v>19188</v>
      </c>
      <c r="M93">
        <v>22</v>
      </c>
      <c r="N93" t="s">
        <v>403</v>
      </c>
      <c r="O93" t="s">
        <v>59</v>
      </c>
      <c r="P93" s="5" t="s">
        <v>60</v>
      </c>
      <c r="Q93" t="s">
        <v>5501</v>
      </c>
      <c r="R93" t="s">
        <v>133</v>
      </c>
      <c r="S93">
        <v>197700</v>
      </c>
      <c r="T93" t="s">
        <v>587</v>
      </c>
      <c r="U93" t="s">
        <v>18984</v>
      </c>
      <c r="V93" t="s">
        <v>18984</v>
      </c>
      <c r="W93">
        <v>2.17</v>
      </c>
      <c r="X93" s="7"/>
      <c r="Y93" s="7"/>
      <c r="Z93" s="7"/>
    </row>
    <row r="94" spans="1:26" x14ac:dyDescent="0.25">
      <c r="A94" t="s">
        <v>19197</v>
      </c>
      <c r="B94">
        <v>59</v>
      </c>
      <c r="C94">
        <v>1</v>
      </c>
      <c r="D94" s="3">
        <v>45036</v>
      </c>
      <c r="E94">
        <v>41296184</v>
      </c>
      <c r="F94" t="s">
        <v>2199</v>
      </c>
      <c r="G94" t="s">
        <v>19185</v>
      </c>
      <c r="H94">
        <v>22170606</v>
      </c>
      <c r="I94" t="s">
        <v>19186</v>
      </c>
      <c r="J94" t="s">
        <v>19187</v>
      </c>
      <c r="L94" s="4" t="s">
        <v>19188</v>
      </c>
      <c r="M94">
        <v>23</v>
      </c>
      <c r="N94" t="s">
        <v>480</v>
      </c>
      <c r="O94" t="s">
        <v>61</v>
      </c>
      <c r="P94" s="5" t="s">
        <v>62</v>
      </c>
      <c r="Q94" t="s">
        <v>595</v>
      </c>
      <c r="R94" t="s">
        <v>133</v>
      </c>
      <c r="S94">
        <v>447500</v>
      </c>
      <c r="T94" t="s">
        <v>587</v>
      </c>
      <c r="U94" t="s">
        <v>18984</v>
      </c>
      <c r="V94" t="s">
        <v>18984</v>
      </c>
      <c r="W94">
        <v>1.5</v>
      </c>
      <c r="X94" s="7"/>
      <c r="Y94" s="7"/>
      <c r="Z94" s="7"/>
    </row>
    <row r="95" spans="1:26" x14ac:dyDescent="0.25">
      <c r="A95" t="s">
        <v>19198</v>
      </c>
      <c r="B95">
        <v>59</v>
      </c>
      <c r="C95">
        <v>1</v>
      </c>
      <c r="D95" s="3">
        <v>45036</v>
      </c>
      <c r="E95">
        <v>41296184</v>
      </c>
      <c r="F95" t="s">
        <v>2199</v>
      </c>
      <c r="G95" t="s">
        <v>19185</v>
      </c>
      <c r="H95">
        <v>22170606</v>
      </c>
      <c r="I95" t="s">
        <v>19186</v>
      </c>
      <c r="J95" t="s">
        <v>19187</v>
      </c>
      <c r="L95" s="4" t="s">
        <v>19188</v>
      </c>
      <c r="M95">
        <v>23</v>
      </c>
      <c r="N95" t="s">
        <v>9795</v>
      </c>
      <c r="O95" t="s">
        <v>61</v>
      </c>
      <c r="P95" s="5" t="s">
        <v>62</v>
      </c>
      <c r="Q95" t="s">
        <v>19022</v>
      </c>
      <c r="R95" t="s">
        <v>133</v>
      </c>
      <c r="S95">
        <v>447500</v>
      </c>
      <c r="T95" t="s">
        <v>587</v>
      </c>
      <c r="U95" t="s">
        <v>18984</v>
      </c>
      <c r="V95" t="s">
        <v>18984</v>
      </c>
      <c r="W95">
        <v>1.5</v>
      </c>
      <c r="X95" s="7"/>
      <c r="Y95" s="7"/>
      <c r="Z95" s="7"/>
    </row>
    <row r="96" spans="1:26" x14ac:dyDescent="0.25">
      <c r="A96" t="s">
        <v>19199</v>
      </c>
      <c r="B96">
        <v>59</v>
      </c>
      <c r="C96">
        <v>1</v>
      </c>
      <c r="D96" s="3">
        <v>45036</v>
      </c>
      <c r="E96">
        <v>41296184</v>
      </c>
      <c r="F96" t="s">
        <v>2199</v>
      </c>
      <c r="G96" t="s">
        <v>19185</v>
      </c>
      <c r="H96">
        <v>22170606</v>
      </c>
      <c r="I96" t="s">
        <v>19186</v>
      </c>
      <c r="J96" t="s">
        <v>19187</v>
      </c>
      <c r="L96" s="4" t="s">
        <v>19188</v>
      </c>
      <c r="M96">
        <v>41</v>
      </c>
      <c r="N96" t="s">
        <v>11621</v>
      </c>
      <c r="O96" t="s">
        <v>102</v>
      </c>
      <c r="P96" s="5" t="s">
        <v>103</v>
      </c>
      <c r="Q96" t="s">
        <v>1234</v>
      </c>
      <c r="R96" t="s">
        <v>133</v>
      </c>
      <c r="S96">
        <v>246200</v>
      </c>
      <c r="T96" t="s">
        <v>587</v>
      </c>
      <c r="U96" t="s">
        <v>18984</v>
      </c>
      <c r="V96" t="s">
        <v>18984</v>
      </c>
      <c r="W96">
        <v>11.5</v>
      </c>
      <c r="X96" s="7"/>
      <c r="Y96" s="7"/>
      <c r="Z96" s="7"/>
    </row>
    <row r="97" spans="1:26" x14ac:dyDescent="0.25">
      <c r="A97" t="s">
        <v>19200</v>
      </c>
      <c r="B97">
        <v>59</v>
      </c>
      <c r="C97">
        <v>1</v>
      </c>
      <c r="D97" s="3">
        <v>45036</v>
      </c>
      <c r="E97">
        <v>41296184</v>
      </c>
      <c r="F97" t="s">
        <v>2199</v>
      </c>
      <c r="G97" t="s">
        <v>19185</v>
      </c>
      <c r="H97">
        <v>22170606</v>
      </c>
      <c r="I97" t="s">
        <v>19186</v>
      </c>
      <c r="J97" t="s">
        <v>19187</v>
      </c>
      <c r="L97" s="4" t="s">
        <v>19188</v>
      </c>
      <c r="M97">
        <v>41</v>
      </c>
      <c r="N97" t="s">
        <v>625</v>
      </c>
      <c r="O97" t="s">
        <v>102</v>
      </c>
      <c r="P97" s="5" t="s">
        <v>103</v>
      </c>
      <c r="Q97" t="s">
        <v>682</v>
      </c>
      <c r="R97" t="s">
        <v>133</v>
      </c>
      <c r="S97">
        <v>246200</v>
      </c>
      <c r="T97" t="s">
        <v>587</v>
      </c>
      <c r="U97" t="s">
        <v>18984</v>
      </c>
      <c r="V97" t="s">
        <v>18984</v>
      </c>
      <c r="W97">
        <v>11.5</v>
      </c>
      <c r="X97" s="7"/>
      <c r="Y97" s="7"/>
      <c r="Z97" s="7"/>
    </row>
    <row r="98" spans="1:26" x14ac:dyDescent="0.25">
      <c r="A98" t="s">
        <v>19201</v>
      </c>
      <c r="B98">
        <v>59</v>
      </c>
      <c r="C98">
        <v>1</v>
      </c>
      <c r="D98" s="3">
        <v>45036</v>
      </c>
      <c r="E98">
        <v>41296184</v>
      </c>
      <c r="F98" t="s">
        <v>2199</v>
      </c>
      <c r="G98" t="s">
        <v>19185</v>
      </c>
      <c r="H98">
        <v>22170606</v>
      </c>
      <c r="I98" t="s">
        <v>19186</v>
      </c>
      <c r="J98" t="s">
        <v>19187</v>
      </c>
      <c r="L98" s="4" t="s">
        <v>19188</v>
      </c>
      <c r="M98">
        <v>42</v>
      </c>
      <c r="N98" t="s">
        <v>11663</v>
      </c>
      <c r="O98" t="s">
        <v>104</v>
      </c>
      <c r="P98" s="5" t="s">
        <v>105</v>
      </c>
      <c r="Q98" t="s">
        <v>1234</v>
      </c>
      <c r="R98" t="s">
        <v>133</v>
      </c>
      <c r="S98">
        <v>243200</v>
      </c>
      <c r="T98" t="s">
        <v>587</v>
      </c>
      <c r="U98" t="s">
        <v>18984</v>
      </c>
      <c r="V98" t="s">
        <v>18984</v>
      </c>
      <c r="W98">
        <v>12.25</v>
      </c>
      <c r="X98" s="7"/>
      <c r="Y98" s="7"/>
      <c r="Z98" s="7"/>
    </row>
    <row r="99" spans="1:26" x14ac:dyDescent="0.25">
      <c r="A99" t="s">
        <v>19202</v>
      </c>
      <c r="B99">
        <v>59</v>
      </c>
      <c r="C99">
        <v>1</v>
      </c>
      <c r="D99" s="3">
        <v>45036</v>
      </c>
      <c r="E99">
        <v>41296184</v>
      </c>
      <c r="F99" t="s">
        <v>2199</v>
      </c>
      <c r="G99" t="s">
        <v>19185</v>
      </c>
      <c r="H99">
        <v>22170606</v>
      </c>
      <c r="I99" t="s">
        <v>19186</v>
      </c>
      <c r="J99" t="s">
        <v>19187</v>
      </c>
      <c r="L99" s="4" t="s">
        <v>19188</v>
      </c>
      <c r="M99">
        <v>73</v>
      </c>
      <c r="N99" t="s">
        <v>677</v>
      </c>
      <c r="O99" t="s">
        <v>172</v>
      </c>
      <c r="P99" s="5" t="s">
        <v>173</v>
      </c>
      <c r="Q99" t="s">
        <v>682</v>
      </c>
      <c r="R99" t="s">
        <v>133</v>
      </c>
      <c r="S99">
        <v>332</v>
      </c>
      <c r="T99" t="s">
        <v>19203</v>
      </c>
      <c r="U99" t="s">
        <v>18984</v>
      </c>
      <c r="V99" t="s">
        <v>18984</v>
      </c>
      <c r="W99">
        <v>5.0999999999999996</v>
      </c>
      <c r="X99" s="7"/>
      <c r="Y99" s="7"/>
      <c r="Z99" s="7"/>
    </row>
    <row r="100" spans="1:26" x14ac:dyDescent="0.25">
      <c r="A100" t="s">
        <v>19204</v>
      </c>
      <c r="B100">
        <v>59</v>
      </c>
      <c r="C100">
        <v>1</v>
      </c>
      <c r="D100" s="3">
        <v>45036</v>
      </c>
      <c r="E100">
        <v>41296184</v>
      </c>
      <c r="F100" t="s">
        <v>2199</v>
      </c>
      <c r="G100" t="s">
        <v>19185</v>
      </c>
      <c r="H100">
        <v>22170606</v>
      </c>
      <c r="I100" t="s">
        <v>19186</v>
      </c>
      <c r="J100" t="s">
        <v>19187</v>
      </c>
      <c r="L100" s="4" t="s">
        <v>19188</v>
      </c>
      <c r="M100">
        <v>75</v>
      </c>
      <c r="N100" t="s">
        <v>711</v>
      </c>
      <c r="O100" t="s">
        <v>178</v>
      </c>
      <c r="P100" s="5" t="s">
        <v>179</v>
      </c>
      <c r="Q100" t="s">
        <v>682</v>
      </c>
      <c r="R100" t="s">
        <v>133</v>
      </c>
      <c r="S100">
        <v>375000</v>
      </c>
      <c r="T100" t="s">
        <v>17701</v>
      </c>
      <c r="U100" t="s">
        <v>18984</v>
      </c>
      <c r="V100" t="s">
        <v>18984</v>
      </c>
      <c r="W100">
        <v>8.35</v>
      </c>
      <c r="X100" s="7"/>
      <c r="Y100" s="7"/>
      <c r="Z100" s="7"/>
    </row>
    <row r="101" spans="1:26" x14ac:dyDescent="0.25">
      <c r="A101" t="s">
        <v>19205</v>
      </c>
      <c r="B101">
        <v>59</v>
      </c>
      <c r="C101">
        <v>1</v>
      </c>
      <c r="D101" s="3">
        <v>45036</v>
      </c>
      <c r="E101">
        <v>41296184</v>
      </c>
      <c r="F101" t="s">
        <v>2199</v>
      </c>
      <c r="G101" t="s">
        <v>19185</v>
      </c>
      <c r="H101">
        <v>22170606</v>
      </c>
      <c r="I101" t="s">
        <v>19186</v>
      </c>
      <c r="J101" t="s">
        <v>19187</v>
      </c>
      <c r="L101" s="4" t="s">
        <v>19188</v>
      </c>
      <c r="M101">
        <v>81</v>
      </c>
      <c r="N101" t="s">
        <v>728</v>
      </c>
      <c r="O101" t="s">
        <v>192</v>
      </c>
      <c r="P101" s="5" t="s">
        <v>193</v>
      </c>
      <c r="Q101" t="s">
        <v>595</v>
      </c>
      <c r="R101" t="s">
        <v>133</v>
      </c>
      <c r="S101">
        <v>495200</v>
      </c>
      <c r="T101" t="s">
        <v>587</v>
      </c>
      <c r="U101" t="s">
        <v>18984</v>
      </c>
      <c r="V101" t="s">
        <v>18984</v>
      </c>
      <c r="W101">
        <v>0.6</v>
      </c>
      <c r="X101" s="7"/>
      <c r="Y101" s="7"/>
      <c r="Z101" s="7"/>
    </row>
    <row r="102" spans="1:26" x14ac:dyDescent="0.25">
      <c r="A102" t="s">
        <v>19206</v>
      </c>
      <c r="B102">
        <v>59</v>
      </c>
      <c r="C102">
        <v>1</v>
      </c>
      <c r="D102" s="3">
        <v>45036</v>
      </c>
      <c r="E102">
        <v>41296184</v>
      </c>
      <c r="F102" t="s">
        <v>2199</v>
      </c>
      <c r="G102" t="s">
        <v>19185</v>
      </c>
      <c r="H102">
        <v>22170606</v>
      </c>
      <c r="I102" t="s">
        <v>19186</v>
      </c>
      <c r="J102" t="s">
        <v>19187</v>
      </c>
      <c r="L102" s="4" t="s">
        <v>19188</v>
      </c>
      <c r="M102">
        <v>81</v>
      </c>
      <c r="N102" t="s">
        <v>19207</v>
      </c>
      <c r="O102" t="s">
        <v>192</v>
      </c>
      <c r="P102" s="5" t="s">
        <v>193</v>
      </c>
      <c r="Q102" t="s">
        <v>19022</v>
      </c>
      <c r="R102" t="s">
        <v>133</v>
      </c>
      <c r="S102">
        <v>495200</v>
      </c>
      <c r="T102" t="s">
        <v>587</v>
      </c>
      <c r="U102" t="s">
        <v>18984</v>
      </c>
      <c r="V102" t="s">
        <v>18984</v>
      </c>
      <c r="W102">
        <v>0.6</v>
      </c>
      <c r="X102" s="7"/>
      <c r="Y102" s="7"/>
      <c r="Z102" s="7"/>
    </row>
    <row r="103" spans="1:26" x14ac:dyDescent="0.25">
      <c r="A103" t="s">
        <v>19208</v>
      </c>
      <c r="B103">
        <v>59</v>
      </c>
      <c r="C103">
        <v>1</v>
      </c>
      <c r="D103" s="3">
        <v>45036</v>
      </c>
      <c r="E103">
        <v>41296184</v>
      </c>
      <c r="F103" t="s">
        <v>2199</v>
      </c>
      <c r="G103" t="s">
        <v>19185</v>
      </c>
      <c r="H103">
        <v>22170606</v>
      </c>
      <c r="I103" t="s">
        <v>19186</v>
      </c>
      <c r="J103" t="s">
        <v>19187</v>
      </c>
      <c r="L103" s="4" t="s">
        <v>19188</v>
      </c>
      <c r="M103">
        <v>86</v>
      </c>
      <c r="N103" t="s">
        <v>785</v>
      </c>
      <c r="O103" t="s">
        <v>201</v>
      </c>
      <c r="P103" s="5" t="s">
        <v>202</v>
      </c>
      <c r="Q103" t="s">
        <v>19022</v>
      </c>
      <c r="R103" t="s">
        <v>133</v>
      </c>
      <c r="S103">
        <v>257300</v>
      </c>
      <c r="T103" t="s">
        <v>587</v>
      </c>
      <c r="U103" t="s">
        <v>18984</v>
      </c>
      <c r="V103" t="s">
        <v>18984</v>
      </c>
      <c r="W103">
        <v>3.3</v>
      </c>
      <c r="X103" s="7"/>
      <c r="Y103" s="7"/>
      <c r="Z103" s="7"/>
    </row>
    <row r="104" spans="1:26" x14ac:dyDescent="0.25">
      <c r="A104" t="s">
        <v>19209</v>
      </c>
      <c r="B104">
        <v>72</v>
      </c>
      <c r="C104">
        <v>1</v>
      </c>
      <c r="D104" s="3">
        <v>45036</v>
      </c>
      <c r="E104">
        <v>8237034</v>
      </c>
      <c r="F104" t="s">
        <v>5683</v>
      </c>
      <c r="G104" t="s">
        <v>19210</v>
      </c>
      <c r="H104">
        <v>23163512</v>
      </c>
      <c r="I104" t="s">
        <v>19211</v>
      </c>
      <c r="J104" t="s">
        <v>19056</v>
      </c>
      <c r="K104">
        <v>23163512</v>
      </c>
      <c r="M104">
        <v>5</v>
      </c>
      <c r="N104" t="s">
        <v>19212</v>
      </c>
      <c r="O104" t="s">
        <v>21</v>
      </c>
      <c r="P104" s="5" t="s">
        <v>19049</v>
      </c>
      <c r="Q104" t="s">
        <v>849</v>
      </c>
      <c r="R104" t="s">
        <v>133</v>
      </c>
      <c r="S104">
        <v>30100</v>
      </c>
      <c r="T104" t="s">
        <v>19213</v>
      </c>
      <c r="U104" t="s">
        <v>18984</v>
      </c>
      <c r="V104" t="s">
        <v>19214</v>
      </c>
      <c r="W104">
        <v>100</v>
      </c>
      <c r="X104" s="7"/>
      <c r="Y104" s="7"/>
      <c r="Z104" s="7"/>
    </row>
    <row r="105" spans="1:26" x14ac:dyDescent="0.25">
      <c r="A105" t="s">
        <v>19215</v>
      </c>
      <c r="B105">
        <v>72</v>
      </c>
      <c r="C105">
        <v>1</v>
      </c>
      <c r="D105" s="3">
        <v>45036</v>
      </c>
      <c r="E105">
        <v>8237034</v>
      </c>
      <c r="F105" t="s">
        <v>5683</v>
      </c>
      <c r="G105" t="s">
        <v>19210</v>
      </c>
      <c r="H105">
        <v>23163512</v>
      </c>
      <c r="I105" t="s">
        <v>19211</v>
      </c>
      <c r="J105" t="s">
        <v>19056</v>
      </c>
      <c r="K105">
        <v>23163512</v>
      </c>
      <c r="M105">
        <v>72</v>
      </c>
      <c r="N105" t="s">
        <v>19216</v>
      </c>
      <c r="O105" t="s">
        <v>170</v>
      </c>
      <c r="P105" s="5" t="s">
        <v>171</v>
      </c>
      <c r="Q105" t="s">
        <v>669</v>
      </c>
      <c r="R105" t="s">
        <v>133</v>
      </c>
      <c r="S105">
        <v>400000</v>
      </c>
      <c r="T105" t="s">
        <v>19217</v>
      </c>
      <c r="U105" t="s">
        <v>18984</v>
      </c>
      <c r="V105" t="s">
        <v>19218</v>
      </c>
      <c r="W105">
        <v>180</v>
      </c>
      <c r="X105" s="7"/>
      <c r="Y105" s="7"/>
      <c r="Z105" s="7"/>
    </row>
    <row r="106" spans="1:26" x14ac:dyDescent="0.25">
      <c r="A106" t="s">
        <v>19219</v>
      </c>
      <c r="B106">
        <v>57</v>
      </c>
      <c r="C106">
        <v>1</v>
      </c>
      <c r="D106" s="3">
        <v>45035</v>
      </c>
      <c r="E106" t="s">
        <v>1372</v>
      </c>
      <c r="F106" t="s">
        <v>1373</v>
      </c>
      <c r="G106" t="s">
        <v>19220</v>
      </c>
      <c r="H106">
        <v>23147070</v>
      </c>
      <c r="I106" t="s">
        <v>19221</v>
      </c>
      <c r="K106">
        <v>59182344</v>
      </c>
      <c r="L106" s="4" t="s">
        <v>19222</v>
      </c>
      <c r="M106">
        <v>1</v>
      </c>
      <c r="N106" t="s">
        <v>1361</v>
      </c>
      <c r="O106" t="s">
        <v>10</v>
      </c>
      <c r="P106" s="5" t="s">
        <v>11</v>
      </c>
      <c r="Q106" t="s">
        <v>682</v>
      </c>
      <c r="R106" t="s">
        <v>133</v>
      </c>
      <c r="S106">
        <v>13400</v>
      </c>
      <c r="T106" t="s">
        <v>19223</v>
      </c>
      <c r="U106" t="s">
        <v>18984</v>
      </c>
      <c r="V106" t="s">
        <v>19224</v>
      </c>
      <c r="W106">
        <v>900</v>
      </c>
      <c r="X106" s="7"/>
      <c r="Y106" s="7"/>
      <c r="Z106" s="7"/>
    </row>
    <row r="107" spans="1:26" x14ac:dyDescent="0.25">
      <c r="A107" t="s">
        <v>19225</v>
      </c>
      <c r="B107">
        <v>57</v>
      </c>
      <c r="C107">
        <v>1</v>
      </c>
      <c r="D107" s="3">
        <v>45035</v>
      </c>
      <c r="E107" t="s">
        <v>1372</v>
      </c>
      <c r="F107" t="s">
        <v>1373</v>
      </c>
      <c r="G107" t="s">
        <v>19220</v>
      </c>
      <c r="H107">
        <v>23147070</v>
      </c>
      <c r="I107" t="s">
        <v>19221</v>
      </c>
      <c r="K107">
        <v>59182344</v>
      </c>
      <c r="L107" s="4" t="s">
        <v>19222</v>
      </c>
      <c r="M107">
        <v>2</v>
      </c>
      <c r="N107" t="s">
        <v>1428</v>
      </c>
      <c r="O107" t="s">
        <v>14</v>
      </c>
      <c r="P107" s="5" t="s">
        <v>15</v>
      </c>
      <c r="Q107" t="s">
        <v>682</v>
      </c>
      <c r="R107" t="s">
        <v>18994</v>
      </c>
      <c r="S107">
        <v>700000</v>
      </c>
      <c r="T107" t="s">
        <v>19223</v>
      </c>
      <c r="U107" t="s">
        <v>18984</v>
      </c>
      <c r="V107" t="s">
        <v>19226</v>
      </c>
      <c r="W107">
        <v>3</v>
      </c>
      <c r="X107" s="7"/>
      <c r="Y107" s="7"/>
      <c r="Z107" s="7"/>
    </row>
    <row r="108" spans="1:26" x14ac:dyDescent="0.25">
      <c r="A108" t="s">
        <v>19227</v>
      </c>
      <c r="B108">
        <v>57</v>
      </c>
      <c r="C108">
        <v>1</v>
      </c>
      <c r="D108" s="3">
        <v>45035</v>
      </c>
      <c r="E108" t="s">
        <v>1372</v>
      </c>
      <c r="F108" t="s">
        <v>1373</v>
      </c>
      <c r="G108" t="s">
        <v>19220</v>
      </c>
      <c r="H108">
        <v>23147070</v>
      </c>
      <c r="I108" t="s">
        <v>19221</v>
      </c>
      <c r="K108">
        <v>59182344</v>
      </c>
      <c r="L108" s="4" t="s">
        <v>19222</v>
      </c>
      <c r="M108">
        <v>61</v>
      </c>
      <c r="N108" t="s">
        <v>15317</v>
      </c>
      <c r="O108" t="s">
        <v>144</v>
      </c>
      <c r="P108" s="5" t="s">
        <v>145</v>
      </c>
      <c r="Q108" t="s">
        <v>682</v>
      </c>
      <c r="R108" t="s">
        <v>133</v>
      </c>
      <c r="S108">
        <v>13800</v>
      </c>
      <c r="T108" t="s">
        <v>19223</v>
      </c>
      <c r="U108" t="s">
        <v>18984</v>
      </c>
      <c r="V108" t="s">
        <v>19223</v>
      </c>
      <c r="W108">
        <v>135</v>
      </c>
      <c r="X108" s="7"/>
      <c r="Y108" s="7"/>
      <c r="Z108" s="7"/>
    </row>
    <row r="109" spans="1:26" x14ac:dyDescent="0.25">
      <c r="A109" t="s">
        <v>19228</v>
      </c>
      <c r="B109">
        <v>57</v>
      </c>
      <c r="C109">
        <v>1</v>
      </c>
      <c r="D109" s="3">
        <v>45035</v>
      </c>
      <c r="E109" t="s">
        <v>1372</v>
      </c>
      <c r="F109" t="s">
        <v>1373</v>
      </c>
      <c r="G109" t="s">
        <v>19220</v>
      </c>
      <c r="H109">
        <v>23147070</v>
      </c>
      <c r="I109" t="s">
        <v>19221</v>
      </c>
      <c r="K109">
        <v>59182344</v>
      </c>
      <c r="L109" s="4" t="s">
        <v>19222</v>
      </c>
      <c r="M109">
        <v>61</v>
      </c>
      <c r="N109" t="s">
        <v>15321</v>
      </c>
      <c r="O109" t="s">
        <v>144</v>
      </c>
      <c r="P109" s="5" t="s">
        <v>145</v>
      </c>
      <c r="Q109" t="s">
        <v>1234</v>
      </c>
      <c r="R109" t="s">
        <v>133</v>
      </c>
      <c r="S109">
        <v>13800</v>
      </c>
      <c r="T109" t="s">
        <v>19223</v>
      </c>
      <c r="U109" t="s">
        <v>18984</v>
      </c>
      <c r="V109" t="s">
        <v>19223</v>
      </c>
      <c r="W109">
        <v>135</v>
      </c>
      <c r="X109" s="7"/>
      <c r="Y109" s="7"/>
      <c r="Z109" s="7"/>
    </row>
    <row r="110" spans="1:26" x14ac:dyDescent="0.25">
      <c r="A110" t="s">
        <v>19229</v>
      </c>
      <c r="B110">
        <v>67</v>
      </c>
      <c r="C110">
        <v>1</v>
      </c>
      <c r="D110" s="3">
        <v>45040</v>
      </c>
      <c r="E110">
        <v>26952394</v>
      </c>
      <c r="F110" t="s">
        <v>9455</v>
      </c>
      <c r="G110" t="s">
        <v>19230</v>
      </c>
      <c r="H110" t="s">
        <v>19231</v>
      </c>
      <c r="I110" t="s">
        <v>19232</v>
      </c>
      <c r="J110" t="s">
        <v>19233</v>
      </c>
      <c r="K110">
        <v>30927100</v>
      </c>
      <c r="L110" s="4" t="s">
        <v>19234</v>
      </c>
      <c r="M110">
        <v>22</v>
      </c>
      <c r="N110" t="s">
        <v>416</v>
      </c>
      <c r="O110" s="11" t="s">
        <v>59</v>
      </c>
      <c r="P110" s="5" t="s">
        <v>60</v>
      </c>
      <c r="Q110" t="s">
        <v>19022</v>
      </c>
      <c r="R110" t="s">
        <v>133</v>
      </c>
      <c r="S110">
        <v>197700</v>
      </c>
      <c r="T110" t="s">
        <v>433</v>
      </c>
      <c r="U110" t="s">
        <v>18984</v>
      </c>
      <c r="V110" t="s">
        <v>19235</v>
      </c>
      <c r="W110">
        <v>1.26</v>
      </c>
      <c r="X110" s="7"/>
      <c r="Y110" s="7"/>
      <c r="Z110" s="7"/>
    </row>
    <row r="111" spans="1:26" x14ac:dyDescent="0.25">
      <c r="A111" t="s">
        <v>19236</v>
      </c>
      <c r="B111">
        <v>54</v>
      </c>
      <c r="C111">
        <v>1</v>
      </c>
      <c r="D111" s="3">
        <v>45036</v>
      </c>
      <c r="E111">
        <v>91448662</v>
      </c>
      <c r="F111" t="s">
        <v>19237</v>
      </c>
      <c r="G111" t="s">
        <v>19238</v>
      </c>
      <c r="H111">
        <v>37431846</v>
      </c>
      <c r="I111" t="s">
        <v>19239</v>
      </c>
      <c r="K111">
        <v>37431846</v>
      </c>
      <c r="L111" s="4" t="s">
        <v>19240</v>
      </c>
      <c r="M111">
        <v>9</v>
      </c>
      <c r="N111" t="s">
        <v>248</v>
      </c>
      <c r="O111" t="s">
        <v>31</v>
      </c>
      <c r="P111" s="5" t="s">
        <v>32</v>
      </c>
      <c r="Q111" t="s">
        <v>2299</v>
      </c>
      <c r="R111" t="s">
        <v>133</v>
      </c>
      <c r="S111">
        <v>66000</v>
      </c>
      <c r="T111" t="s">
        <v>19241</v>
      </c>
      <c r="U111" t="s">
        <v>18984</v>
      </c>
      <c r="V111" t="s">
        <v>19242</v>
      </c>
      <c r="W111">
        <v>5.5</v>
      </c>
      <c r="X111" s="7"/>
      <c r="Y111" s="7"/>
      <c r="Z111" s="7"/>
    </row>
    <row r="112" spans="1:26" x14ac:dyDescent="0.25">
      <c r="A112" t="s">
        <v>19243</v>
      </c>
      <c r="B112">
        <v>54</v>
      </c>
      <c r="C112">
        <v>1</v>
      </c>
      <c r="D112" s="3">
        <v>45036</v>
      </c>
      <c r="E112">
        <v>91448662</v>
      </c>
      <c r="F112" t="s">
        <v>19237</v>
      </c>
      <c r="G112" t="s">
        <v>19238</v>
      </c>
      <c r="H112">
        <v>37431846</v>
      </c>
      <c r="I112" t="s">
        <v>19239</v>
      </c>
      <c r="K112">
        <v>37431846</v>
      </c>
      <c r="L112" s="4" t="s">
        <v>19240</v>
      </c>
      <c r="M112">
        <v>12</v>
      </c>
      <c r="N112" t="s">
        <v>19244</v>
      </c>
      <c r="O112" t="s">
        <v>37</v>
      </c>
      <c r="P112" s="5" t="s">
        <v>38</v>
      </c>
      <c r="Q112" t="s">
        <v>12590</v>
      </c>
      <c r="R112" t="s">
        <v>18994</v>
      </c>
      <c r="S112">
        <v>12021900</v>
      </c>
      <c r="T112" t="s">
        <v>19245</v>
      </c>
      <c r="U112" t="s">
        <v>18984</v>
      </c>
      <c r="V112" t="s">
        <v>19242</v>
      </c>
      <c r="W112">
        <v>4</v>
      </c>
      <c r="X112" s="7"/>
      <c r="Y112" s="7"/>
      <c r="Z112" s="7"/>
    </row>
    <row r="113" spans="1:26" x14ac:dyDescent="0.25">
      <c r="A113" t="s">
        <v>19246</v>
      </c>
      <c r="B113">
        <v>75</v>
      </c>
      <c r="C113">
        <v>1</v>
      </c>
      <c r="D113" s="3">
        <v>45043</v>
      </c>
      <c r="E113">
        <v>25038923</v>
      </c>
      <c r="F113" t="s">
        <v>1917</v>
      </c>
      <c r="G113" t="s">
        <v>19247</v>
      </c>
      <c r="H113">
        <v>23108500</v>
      </c>
      <c r="I113" t="s">
        <v>19248</v>
      </c>
      <c r="J113" t="s">
        <v>19249</v>
      </c>
      <c r="K113" t="s">
        <v>19250</v>
      </c>
      <c r="L113" s="4" t="s">
        <v>19251</v>
      </c>
      <c r="M113">
        <v>35</v>
      </c>
      <c r="N113" t="s">
        <v>953</v>
      </c>
      <c r="O113" t="s">
        <v>90</v>
      </c>
      <c r="P113" s="5" t="s">
        <v>91</v>
      </c>
      <c r="Q113" t="s">
        <v>682</v>
      </c>
      <c r="R113" t="s">
        <v>18994</v>
      </c>
      <c r="S113">
        <v>10944000</v>
      </c>
      <c r="T113" t="s">
        <v>19252</v>
      </c>
      <c r="U113" t="s">
        <v>18984</v>
      </c>
      <c r="V113" t="s">
        <v>19253</v>
      </c>
      <c r="W113">
        <v>1</v>
      </c>
      <c r="X113" s="7"/>
      <c r="Y113" s="7"/>
      <c r="Z113" s="7"/>
    </row>
    <row r="114" spans="1:26" x14ac:dyDescent="0.25">
      <c r="A114" t="s">
        <v>19254</v>
      </c>
      <c r="B114">
        <v>75</v>
      </c>
      <c r="C114">
        <v>1</v>
      </c>
      <c r="D114" s="3">
        <v>45043</v>
      </c>
      <c r="E114">
        <v>25038923</v>
      </c>
      <c r="F114" t="s">
        <v>1917</v>
      </c>
      <c r="G114" t="s">
        <v>19247</v>
      </c>
      <c r="H114">
        <v>23108500</v>
      </c>
      <c r="I114" t="s">
        <v>19248</v>
      </c>
      <c r="J114" t="s">
        <v>19249</v>
      </c>
      <c r="K114" t="s">
        <v>19250</v>
      </c>
      <c r="L114" s="4" t="s">
        <v>19251</v>
      </c>
      <c r="M114">
        <v>40</v>
      </c>
      <c r="N114" t="s">
        <v>1281</v>
      </c>
      <c r="O114" t="s">
        <v>100</v>
      </c>
      <c r="P114" s="5" t="s">
        <v>101</v>
      </c>
      <c r="Q114" t="s">
        <v>849</v>
      </c>
      <c r="R114" t="s">
        <v>133</v>
      </c>
      <c r="S114">
        <v>640000</v>
      </c>
      <c r="T114" t="s">
        <v>19255</v>
      </c>
      <c r="U114" t="s">
        <v>18984</v>
      </c>
      <c r="V114" t="s">
        <v>1186</v>
      </c>
      <c r="W114">
        <v>4.5</v>
      </c>
      <c r="X114" s="7"/>
      <c r="Y114" s="7"/>
      <c r="Z114" s="7"/>
    </row>
    <row r="115" spans="1:26" x14ac:dyDescent="0.25">
      <c r="A115" t="s">
        <v>19256</v>
      </c>
      <c r="B115">
        <v>75</v>
      </c>
      <c r="C115">
        <v>1</v>
      </c>
      <c r="D115" s="3">
        <v>45043</v>
      </c>
      <c r="E115">
        <v>25038923</v>
      </c>
      <c r="F115" t="s">
        <v>1917</v>
      </c>
      <c r="G115" t="s">
        <v>19247</v>
      </c>
      <c r="H115">
        <v>23108500</v>
      </c>
      <c r="I115" t="s">
        <v>19248</v>
      </c>
      <c r="J115" t="s">
        <v>19249</v>
      </c>
      <c r="K115" t="s">
        <v>19250</v>
      </c>
      <c r="L115" s="4" t="s">
        <v>19251</v>
      </c>
      <c r="M115">
        <v>49</v>
      </c>
      <c r="N115" t="s">
        <v>12080</v>
      </c>
      <c r="O115" t="s">
        <v>118</v>
      </c>
      <c r="P115" s="5" t="s">
        <v>119</v>
      </c>
      <c r="Q115" t="s">
        <v>682</v>
      </c>
      <c r="R115" t="s">
        <v>133</v>
      </c>
      <c r="S115">
        <v>6300</v>
      </c>
      <c r="T115" t="s">
        <v>19257</v>
      </c>
      <c r="U115" t="s">
        <v>18984</v>
      </c>
      <c r="V115" t="s">
        <v>19253</v>
      </c>
      <c r="W115">
        <v>200</v>
      </c>
      <c r="X115" s="7"/>
      <c r="Y115" s="7"/>
      <c r="Z115" s="7"/>
    </row>
    <row r="116" spans="1:26" x14ac:dyDescent="0.25">
      <c r="A116" t="s">
        <v>19258</v>
      </c>
      <c r="B116">
        <v>75</v>
      </c>
      <c r="C116">
        <v>1</v>
      </c>
      <c r="D116" s="3">
        <v>45043</v>
      </c>
      <c r="E116">
        <v>25038923</v>
      </c>
      <c r="F116" t="s">
        <v>1917</v>
      </c>
      <c r="G116" t="s">
        <v>19247</v>
      </c>
      <c r="H116">
        <v>23108500</v>
      </c>
      <c r="I116" t="s">
        <v>19248</v>
      </c>
      <c r="J116" t="s">
        <v>19249</v>
      </c>
      <c r="K116" t="s">
        <v>19250</v>
      </c>
      <c r="L116" s="4" t="s">
        <v>19251</v>
      </c>
      <c r="M116">
        <v>50</v>
      </c>
      <c r="N116" t="s">
        <v>12168</v>
      </c>
      <c r="O116" t="s">
        <v>120</v>
      </c>
      <c r="P116" s="5" t="s">
        <v>121</v>
      </c>
      <c r="Q116" t="s">
        <v>682</v>
      </c>
      <c r="R116" t="s">
        <v>133</v>
      </c>
      <c r="S116">
        <v>10100</v>
      </c>
      <c r="T116" t="s">
        <v>19259</v>
      </c>
      <c r="U116" t="s">
        <v>18984</v>
      </c>
      <c r="V116" t="s">
        <v>19253</v>
      </c>
      <c r="W116">
        <v>675</v>
      </c>
      <c r="X116" s="7"/>
      <c r="Y116" s="7"/>
      <c r="Z116" s="7"/>
    </row>
    <row r="117" spans="1:26" x14ac:dyDescent="0.25">
      <c r="A117" t="s">
        <v>19260</v>
      </c>
      <c r="B117">
        <v>75</v>
      </c>
      <c r="C117">
        <v>1</v>
      </c>
      <c r="D117" s="3">
        <v>45043</v>
      </c>
      <c r="E117">
        <v>25038923</v>
      </c>
      <c r="F117" t="s">
        <v>1917</v>
      </c>
      <c r="G117" t="s">
        <v>19247</v>
      </c>
      <c r="H117">
        <v>23108500</v>
      </c>
      <c r="I117" t="s">
        <v>19248</v>
      </c>
      <c r="J117" t="s">
        <v>19249</v>
      </c>
      <c r="K117" t="s">
        <v>19250</v>
      </c>
      <c r="L117" s="4" t="s">
        <v>19251</v>
      </c>
      <c r="M117">
        <v>51</v>
      </c>
      <c r="N117" t="s">
        <v>12388</v>
      </c>
      <c r="O117" t="s">
        <v>122</v>
      </c>
      <c r="P117" s="5" t="s">
        <v>123</v>
      </c>
      <c r="Q117" t="s">
        <v>849</v>
      </c>
      <c r="R117" t="s">
        <v>133</v>
      </c>
      <c r="S117">
        <v>8700</v>
      </c>
      <c r="T117" t="s">
        <v>19261</v>
      </c>
      <c r="U117" t="s">
        <v>18984</v>
      </c>
      <c r="V117" t="s">
        <v>19262</v>
      </c>
      <c r="W117">
        <v>80</v>
      </c>
      <c r="X117" s="7"/>
      <c r="Y117" s="7"/>
      <c r="Z117" s="7"/>
    </row>
    <row r="118" spans="1:26" x14ac:dyDescent="0.25">
      <c r="A118" t="s">
        <v>19263</v>
      </c>
      <c r="B118">
        <v>75</v>
      </c>
      <c r="C118">
        <v>1</v>
      </c>
      <c r="D118" s="3">
        <v>45043</v>
      </c>
      <c r="E118">
        <v>25038923</v>
      </c>
      <c r="F118" t="s">
        <v>1917</v>
      </c>
      <c r="G118" t="s">
        <v>19247</v>
      </c>
      <c r="H118">
        <v>23108500</v>
      </c>
      <c r="I118" t="s">
        <v>19248</v>
      </c>
      <c r="J118" t="s">
        <v>19249</v>
      </c>
      <c r="K118" t="s">
        <v>19250</v>
      </c>
      <c r="L118" s="4" t="s">
        <v>19251</v>
      </c>
      <c r="M118">
        <v>52</v>
      </c>
      <c r="N118" t="s">
        <v>12583</v>
      </c>
      <c r="O118" t="s">
        <v>124</v>
      </c>
      <c r="P118" s="5" t="s">
        <v>125</v>
      </c>
      <c r="Q118" t="s">
        <v>849</v>
      </c>
      <c r="R118" t="s">
        <v>19004</v>
      </c>
      <c r="S118">
        <v>900000</v>
      </c>
      <c r="T118" t="s">
        <v>19264</v>
      </c>
      <c r="U118" t="s">
        <v>18984</v>
      </c>
      <c r="V118" t="s">
        <v>1186</v>
      </c>
      <c r="W118">
        <v>7.5</v>
      </c>
      <c r="X118" s="7"/>
      <c r="Y118" s="7"/>
      <c r="Z118" s="7"/>
    </row>
    <row r="119" spans="1:26" x14ac:dyDescent="0.25">
      <c r="A119" t="s">
        <v>19265</v>
      </c>
      <c r="B119">
        <v>75</v>
      </c>
      <c r="C119">
        <v>1</v>
      </c>
      <c r="D119" s="3">
        <v>45043</v>
      </c>
      <c r="E119">
        <v>25038923</v>
      </c>
      <c r="F119" t="s">
        <v>1917</v>
      </c>
      <c r="G119" t="s">
        <v>19247</v>
      </c>
      <c r="H119">
        <v>23108500</v>
      </c>
      <c r="I119" t="s">
        <v>19248</v>
      </c>
      <c r="J119" t="s">
        <v>19249</v>
      </c>
      <c r="K119" t="s">
        <v>19250</v>
      </c>
      <c r="L119" s="4" t="s">
        <v>19251</v>
      </c>
      <c r="M119">
        <v>61</v>
      </c>
      <c r="N119" t="s">
        <v>15317</v>
      </c>
      <c r="O119" t="s">
        <v>144</v>
      </c>
      <c r="P119" s="5" t="s">
        <v>145</v>
      </c>
      <c r="Q119" t="s">
        <v>682</v>
      </c>
      <c r="R119" t="s">
        <v>133</v>
      </c>
      <c r="S119">
        <v>13800</v>
      </c>
      <c r="T119" t="s">
        <v>19266</v>
      </c>
      <c r="U119" t="s">
        <v>18984</v>
      </c>
      <c r="V119" t="s">
        <v>19267</v>
      </c>
      <c r="W119">
        <v>170</v>
      </c>
      <c r="X119" s="7"/>
      <c r="Y119" s="7"/>
      <c r="Z119" s="7"/>
    </row>
    <row r="120" spans="1:26" x14ac:dyDescent="0.25">
      <c r="A120" t="s">
        <v>19268</v>
      </c>
      <c r="B120">
        <v>75</v>
      </c>
      <c r="C120">
        <v>1</v>
      </c>
      <c r="D120" s="3">
        <v>45043</v>
      </c>
      <c r="E120">
        <v>25038923</v>
      </c>
      <c r="F120" t="s">
        <v>1917</v>
      </c>
      <c r="G120" t="s">
        <v>19247</v>
      </c>
      <c r="H120">
        <v>23108500</v>
      </c>
      <c r="I120" t="s">
        <v>19248</v>
      </c>
      <c r="J120" t="s">
        <v>19249</v>
      </c>
      <c r="K120" t="s">
        <v>19250</v>
      </c>
      <c r="L120" s="4" t="s">
        <v>19251</v>
      </c>
      <c r="M120">
        <v>62</v>
      </c>
      <c r="N120" t="s">
        <v>1315</v>
      </c>
      <c r="O120" t="s">
        <v>146</v>
      </c>
      <c r="P120" s="5" t="s">
        <v>147</v>
      </c>
      <c r="Q120" t="s">
        <v>1234</v>
      </c>
      <c r="R120" t="s">
        <v>133</v>
      </c>
      <c r="S120">
        <v>5000</v>
      </c>
      <c r="T120" t="s">
        <v>19269</v>
      </c>
      <c r="U120" t="s">
        <v>18984</v>
      </c>
      <c r="V120" t="s">
        <v>19270</v>
      </c>
      <c r="W120">
        <v>850</v>
      </c>
      <c r="X120" s="7"/>
      <c r="Y120" s="7"/>
      <c r="Z120" s="7"/>
    </row>
    <row r="121" spans="1:26" x14ac:dyDescent="0.25">
      <c r="A121" t="s">
        <v>19271</v>
      </c>
      <c r="B121">
        <v>75</v>
      </c>
      <c r="C121">
        <v>1</v>
      </c>
      <c r="D121" s="3">
        <v>45043</v>
      </c>
      <c r="E121">
        <v>25038923</v>
      </c>
      <c r="F121" t="s">
        <v>1917</v>
      </c>
      <c r="G121" t="s">
        <v>19247</v>
      </c>
      <c r="H121">
        <v>23108500</v>
      </c>
      <c r="I121" t="s">
        <v>19248</v>
      </c>
      <c r="J121" t="s">
        <v>19249</v>
      </c>
      <c r="K121" t="s">
        <v>19250</v>
      </c>
      <c r="L121" s="4" t="s">
        <v>19251</v>
      </c>
      <c r="M121">
        <v>63</v>
      </c>
      <c r="N121" t="s">
        <v>18753</v>
      </c>
      <c r="O121" t="s">
        <v>148</v>
      </c>
      <c r="P121" s="5" t="s">
        <v>149</v>
      </c>
      <c r="Q121" t="s">
        <v>1234</v>
      </c>
      <c r="R121" t="s">
        <v>133</v>
      </c>
      <c r="S121">
        <v>7000</v>
      </c>
      <c r="T121" t="s">
        <v>19272</v>
      </c>
      <c r="U121" t="s">
        <v>18984</v>
      </c>
      <c r="V121" t="s">
        <v>19270</v>
      </c>
      <c r="W121">
        <v>990</v>
      </c>
      <c r="X121" s="7"/>
      <c r="Y121" s="7"/>
      <c r="Z121" s="7"/>
    </row>
    <row r="122" spans="1:26" x14ac:dyDescent="0.25">
      <c r="A122" t="s">
        <v>19273</v>
      </c>
      <c r="B122">
        <v>75</v>
      </c>
      <c r="C122">
        <v>1</v>
      </c>
      <c r="D122" s="3">
        <v>45043</v>
      </c>
      <c r="E122">
        <v>25038923</v>
      </c>
      <c r="F122" t="s">
        <v>1917</v>
      </c>
      <c r="G122" t="s">
        <v>19247</v>
      </c>
      <c r="H122">
        <v>23108500</v>
      </c>
      <c r="I122" t="s">
        <v>19248</v>
      </c>
      <c r="J122" t="s">
        <v>19249</v>
      </c>
      <c r="K122" t="s">
        <v>19250</v>
      </c>
      <c r="L122" s="4" t="s">
        <v>19251</v>
      </c>
      <c r="M122">
        <v>68</v>
      </c>
      <c r="N122" t="s">
        <v>1000</v>
      </c>
      <c r="O122" t="s">
        <v>159</v>
      </c>
      <c r="P122" s="5" t="s">
        <v>160</v>
      </c>
      <c r="Q122" t="s">
        <v>682</v>
      </c>
      <c r="R122" t="s">
        <v>133</v>
      </c>
      <c r="S122">
        <v>11000</v>
      </c>
      <c r="T122" t="s">
        <v>19274</v>
      </c>
      <c r="U122" t="s">
        <v>18984</v>
      </c>
      <c r="V122" t="s">
        <v>19267</v>
      </c>
      <c r="W122">
        <v>240</v>
      </c>
      <c r="X122" s="7"/>
      <c r="Y122" s="7"/>
      <c r="Z122" s="7"/>
    </row>
    <row r="123" spans="1:26" x14ac:dyDescent="0.25">
      <c r="A123" t="s">
        <v>19275</v>
      </c>
      <c r="B123">
        <v>75</v>
      </c>
      <c r="C123">
        <v>1</v>
      </c>
      <c r="D123" s="3">
        <v>45043</v>
      </c>
      <c r="E123">
        <v>25038923</v>
      </c>
      <c r="F123" t="s">
        <v>1917</v>
      </c>
      <c r="G123" t="s">
        <v>19247</v>
      </c>
      <c r="H123">
        <v>23108500</v>
      </c>
      <c r="I123" t="s">
        <v>19248</v>
      </c>
      <c r="J123" t="s">
        <v>19249</v>
      </c>
      <c r="K123" t="s">
        <v>19250</v>
      </c>
      <c r="L123" s="4" t="s">
        <v>19251</v>
      </c>
      <c r="M123">
        <v>78</v>
      </c>
      <c r="N123" t="s">
        <v>17810</v>
      </c>
      <c r="O123" t="s">
        <v>185</v>
      </c>
      <c r="P123" s="5" t="s">
        <v>186</v>
      </c>
      <c r="Q123" t="s">
        <v>849</v>
      </c>
      <c r="R123" t="s">
        <v>133</v>
      </c>
      <c r="S123" t="s">
        <v>19009</v>
      </c>
      <c r="T123" t="s">
        <v>19276</v>
      </c>
      <c r="U123" t="s">
        <v>18984</v>
      </c>
      <c r="V123" t="s">
        <v>1186</v>
      </c>
      <c r="W123">
        <v>5</v>
      </c>
      <c r="X123" s="7"/>
      <c r="Y123" s="7"/>
      <c r="Z123" s="7"/>
    </row>
    <row r="124" spans="1:26" x14ac:dyDescent="0.25">
      <c r="A124" t="s">
        <v>19277</v>
      </c>
      <c r="B124">
        <v>75</v>
      </c>
      <c r="C124">
        <v>1</v>
      </c>
      <c r="D124" s="3">
        <v>45043</v>
      </c>
      <c r="E124">
        <v>25038923</v>
      </c>
      <c r="F124" t="s">
        <v>1917</v>
      </c>
      <c r="G124" t="s">
        <v>19247</v>
      </c>
      <c r="H124">
        <v>23108500</v>
      </c>
      <c r="I124" t="s">
        <v>19248</v>
      </c>
      <c r="J124" t="s">
        <v>19249</v>
      </c>
      <c r="K124" t="s">
        <v>19250</v>
      </c>
      <c r="L124" s="4" t="s">
        <v>19251</v>
      </c>
      <c r="M124">
        <v>89</v>
      </c>
      <c r="N124" t="s">
        <v>848</v>
      </c>
      <c r="O124" t="s">
        <v>208</v>
      </c>
      <c r="P124" s="5" t="s">
        <v>209</v>
      </c>
      <c r="Q124" t="s">
        <v>849</v>
      </c>
      <c r="R124" t="s">
        <v>133</v>
      </c>
      <c r="S124">
        <v>156200</v>
      </c>
      <c r="T124" t="s">
        <v>19278</v>
      </c>
      <c r="U124" t="s">
        <v>18984</v>
      </c>
      <c r="V124" t="s">
        <v>1186</v>
      </c>
      <c r="W124">
        <v>4.5</v>
      </c>
      <c r="X124" s="7"/>
      <c r="Y124" s="7"/>
      <c r="Z124" s="7"/>
    </row>
    <row r="125" spans="1:26" x14ac:dyDescent="0.25">
      <c r="A125" t="s">
        <v>19279</v>
      </c>
      <c r="B125">
        <v>73</v>
      </c>
      <c r="C125">
        <v>1</v>
      </c>
      <c r="D125" s="3">
        <v>45040</v>
      </c>
      <c r="E125">
        <v>12511862</v>
      </c>
      <c r="F125" t="s">
        <v>18601</v>
      </c>
      <c r="G125" t="s">
        <v>19280</v>
      </c>
      <c r="H125">
        <v>23857573</v>
      </c>
      <c r="I125" t="s">
        <v>19281</v>
      </c>
      <c r="J125" t="s">
        <v>19282</v>
      </c>
      <c r="K125">
        <v>44999909</v>
      </c>
      <c r="L125" s="4" t="s">
        <v>19283</v>
      </c>
      <c r="M125">
        <v>32</v>
      </c>
      <c r="N125" t="s">
        <v>1183</v>
      </c>
      <c r="O125" t="s">
        <v>83</v>
      </c>
      <c r="P125" s="5" t="s">
        <v>84</v>
      </c>
      <c r="Q125" t="s">
        <v>19284</v>
      </c>
      <c r="R125" t="s">
        <v>133</v>
      </c>
      <c r="S125">
        <v>216500</v>
      </c>
      <c r="T125" t="s">
        <v>19285</v>
      </c>
      <c r="U125" t="s">
        <v>18984</v>
      </c>
      <c r="V125" t="s">
        <v>19285</v>
      </c>
      <c r="W125">
        <v>4.95</v>
      </c>
      <c r="X125" s="7"/>
      <c r="Y125" s="7"/>
      <c r="Z125" s="7"/>
    </row>
    <row r="126" spans="1:26" x14ac:dyDescent="0.25">
      <c r="A126" t="s">
        <v>19286</v>
      </c>
      <c r="B126">
        <v>73</v>
      </c>
      <c r="C126">
        <v>1</v>
      </c>
      <c r="D126" s="3">
        <v>45040</v>
      </c>
      <c r="E126">
        <v>12511862</v>
      </c>
      <c r="F126" t="s">
        <v>18601</v>
      </c>
      <c r="G126" t="s">
        <v>19280</v>
      </c>
      <c r="H126">
        <v>23857573</v>
      </c>
      <c r="I126" t="s">
        <v>19281</v>
      </c>
      <c r="J126" t="s">
        <v>19282</v>
      </c>
      <c r="K126">
        <v>44999909</v>
      </c>
      <c r="L126" s="4" t="s">
        <v>19283</v>
      </c>
      <c r="M126">
        <v>32</v>
      </c>
      <c r="N126" t="s">
        <v>1183</v>
      </c>
      <c r="O126" t="s">
        <v>83</v>
      </c>
      <c r="P126" s="5" t="s">
        <v>84</v>
      </c>
      <c r="Q126" t="s">
        <v>19284</v>
      </c>
      <c r="R126" t="s">
        <v>133</v>
      </c>
      <c r="S126">
        <v>216500</v>
      </c>
      <c r="T126" t="s">
        <v>19285</v>
      </c>
      <c r="U126" t="s">
        <v>18984</v>
      </c>
      <c r="V126" t="s">
        <v>19285</v>
      </c>
      <c r="W126">
        <v>3.95</v>
      </c>
      <c r="X126" s="7"/>
      <c r="Y126" s="7"/>
      <c r="Z126" s="7"/>
    </row>
    <row r="127" spans="1:26" x14ac:dyDescent="0.25">
      <c r="A127" t="s">
        <v>19287</v>
      </c>
      <c r="B127">
        <v>73</v>
      </c>
      <c r="C127">
        <v>1</v>
      </c>
      <c r="D127" s="3">
        <v>45040</v>
      </c>
      <c r="E127">
        <v>12511862</v>
      </c>
      <c r="F127" t="s">
        <v>18601</v>
      </c>
      <c r="G127" t="s">
        <v>19280</v>
      </c>
      <c r="H127">
        <v>23857573</v>
      </c>
      <c r="I127" t="s">
        <v>19281</v>
      </c>
      <c r="J127" t="s">
        <v>19282</v>
      </c>
      <c r="K127">
        <v>44999909</v>
      </c>
      <c r="L127" s="4" t="s">
        <v>19283</v>
      </c>
      <c r="M127">
        <v>32</v>
      </c>
      <c r="N127" t="s">
        <v>18716</v>
      </c>
      <c r="O127" t="s">
        <v>83</v>
      </c>
      <c r="P127" s="5" t="s">
        <v>84</v>
      </c>
      <c r="Q127" t="s">
        <v>1182</v>
      </c>
      <c r="R127" t="s">
        <v>133</v>
      </c>
      <c r="S127">
        <v>216500</v>
      </c>
      <c r="T127" t="s">
        <v>19285</v>
      </c>
      <c r="U127" t="s">
        <v>18984</v>
      </c>
      <c r="V127" t="s">
        <v>19285</v>
      </c>
      <c r="W127">
        <v>4.95</v>
      </c>
      <c r="X127" s="7"/>
      <c r="Y127" s="7"/>
      <c r="Z127" s="7"/>
    </row>
    <row r="128" spans="1:26" x14ac:dyDescent="0.25">
      <c r="A128" t="s">
        <v>19288</v>
      </c>
      <c r="B128">
        <v>73</v>
      </c>
      <c r="C128">
        <v>1</v>
      </c>
      <c r="D128" s="3">
        <v>45040</v>
      </c>
      <c r="E128">
        <v>12511862</v>
      </c>
      <c r="F128" t="s">
        <v>18601</v>
      </c>
      <c r="G128" t="s">
        <v>19280</v>
      </c>
      <c r="H128">
        <v>23857573</v>
      </c>
      <c r="I128" t="s">
        <v>19281</v>
      </c>
      <c r="J128" t="s">
        <v>19282</v>
      </c>
      <c r="K128">
        <v>44999909</v>
      </c>
      <c r="L128" s="4" t="s">
        <v>19283</v>
      </c>
      <c r="M128">
        <v>32</v>
      </c>
      <c r="N128" t="s">
        <v>18716</v>
      </c>
      <c r="O128" t="s">
        <v>83</v>
      </c>
      <c r="P128" s="5" t="s">
        <v>84</v>
      </c>
      <c r="Q128" t="s">
        <v>1182</v>
      </c>
      <c r="R128" t="s">
        <v>133</v>
      </c>
      <c r="S128">
        <v>216500</v>
      </c>
      <c r="T128" t="s">
        <v>19285</v>
      </c>
      <c r="U128" t="s">
        <v>18984</v>
      </c>
      <c r="V128" t="s">
        <v>19285</v>
      </c>
      <c r="W128">
        <v>3.95</v>
      </c>
      <c r="X128" s="7"/>
      <c r="Y128" s="7"/>
      <c r="Z128" s="7"/>
    </row>
    <row r="129" spans="1:26" x14ac:dyDescent="0.25">
      <c r="A129" t="s">
        <v>19289</v>
      </c>
      <c r="B129">
        <v>74</v>
      </c>
      <c r="C129">
        <v>1</v>
      </c>
      <c r="D129" s="3">
        <v>45037</v>
      </c>
      <c r="E129">
        <v>22339655</v>
      </c>
      <c r="F129" t="s">
        <v>19290</v>
      </c>
      <c r="G129" t="s">
        <v>19291</v>
      </c>
      <c r="H129">
        <v>23827676</v>
      </c>
      <c r="I129" t="s">
        <v>19292</v>
      </c>
      <c r="J129" t="s">
        <v>19293</v>
      </c>
      <c r="K129">
        <v>23827627</v>
      </c>
      <c r="L129" s="4" t="s">
        <v>19294</v>
      </c>
      <c r="M129">
        <v>21</v>
      </c>
      <c r="N129" t="s">
        <v>392</v>
      </c>
      <c r="O129" t="s">
        <v>57</v>
      </c>
      <c r="P129" s="5" t="s">
        <v>58</v>
      </c>
      <c r="Q129" t="s">
        <v>595</v>
      </c>
      <c r="R129" t="s">
        <v>133</v>
      </c>
      <c r="S129">
        <v>19247000</v>
      </c>
      <c r="T129" t="s">
        <v>394</v>
      </c>
      <c r="U129" t="s">
        <v>18984</v>
      </c>
      <c r="V129" t="s">
        <v>394</v>
      </c>
      <c r="W129">
        <v>0.95</v>
      </c>
      <c r="X129" s="7"/>
      <c r="Y129" s="7"/>
      <c r="Z129" s="7"/>
    </row>
    <row r="130" spans="1:26" x14ac:dyDescent="0.25">
      <c r="A130" t="s">
        <v>19295</v>
      </c>
      <c r="B130">
        <v>74</v>
      </c>
      <c r="C130">
        <v>1</v>
      </c>
      <c r="D130" s="3">
        <v>45037</v>
      </c>
      <c r="E130">
        <v>22339655</v>
      </c>
      <c r="F130" t="s">
        <v>19290</v>
      </c>
      <c r="G130" t="s">
        <v>19291</v>
      </c>
      <c r="H130">
        <v>23827676</v>
      </c>
      <c r="I130" t="s">
        <v>19292</v>
      </c>
      <c r="J130" t="s">
        <v>19293</v>
      </c>
      <c r="K130">
        <v>23827627</v>
      </c>
      <c r="L130" s="4" t="s">
        <v>19294</v>
      </c>
      <c r="M130">
        <v>29</v>
      </c>
      <c r="N130" t="s">
        <v>594</v>
      </c>
      <c r="O130" t="s">
        <v>75</v>
      </c>
      <c r="P130" s="5" t="s">
        <v>76</v>
      </c>
      <c r="Q130" t="s">
        <v>595</v>
      </c>
      <c r="R130" t="s">
        <v>133</v>
      </c>
      <c r="S130">
        <v>40900</v>
      </c>
      <c r="T130" t="s">
        <v>19296</v>
      </c>
      <c r="U130" t="s">
        <v>18984</v>
      </c>
      <c r="V130" t="s">
        <v>19092</v>
      </c>
      <c r="W130">
        <v>0.41</v>
      </c>
      <c r="X130" s="7"/>
      <c r="Y130" s="7"/>
      <c r="Z130" s="7"/>
    </row>
    <row r="131" spans="1:26" x14ac:dyDescent="0.25">
      <c r="A131" t="s">
        <v>19297</v>
      </c>
      <c r="B131">
        <v>74</v>
      </c>
      <c r="C131">
        <v>1</v>
      </c>
      <c r="D131" s="3">
        <v>45037</v>
      </c>
      <c r="E131">
        <v>22339655</v>
      </c>
      <c r="F131" t="s">
        <v>19290</v>
      </c>
      <c r="G131" t="s">
        <v>19291</v>
      </c>
      <c r="H131">
        <v>23827676</v>
      </c>
      <c r="I131" t="s">
        <v>19292</v>
      </c>
      <c r="J131" t="s">
        <v>19293</v>
      </c>
      <c r="K131">
        <v>23827627</v>
      </c>
      <c r="L131" s="4" t="s">
        <v>19294</v>
      </c>
      <c r="M131">
        <v>30</v>
      </c>
      <c r="N131" t="s">
        <v>1159</v>
      </c>
      <c r="O131" t="s">
        <v>78</v>
      </c>
      <c r="P131" s="5" t="s">
        <v>79</v>
      </c>
      <c r="Q131" t="s">
        <v>849</v>
      </c>
      <c r="R131" t="s">
        <v>133</v>
      </c>
      <c r="S131">
        <v>89900</v>
      </c>
      <c r="T131" t="s">
        <v>19298</v>
      </c>
      <c r="U131" t="s">
        <v>18984</v>
      </c>
      <c r="V131" t="s">
        <v>19092</v>
      </c>
      <c r="W131">
        <v>6.93</v>
      </c>
      <c r="X131" s="7"/>
      <c r="Y131" s="7"/>
      <c r="Z131" s="7"/>
    </row>
    <row r="132" spans="1:26" x14ac:dyDescent="0.25">
      <c r="A132" t="s">
        <v>19299</v>
      </c>
      <c r="B132">
        <v>74</v>
      </c>
      <c r="C132">
        <v>1</v>
      </c>
      <c r="D132" s="3">
        <v>45037</v>
      </c>
      <c r="E132">
        <v>22339655</v>
      </c>
      <c r="F132" t="s">
        <v>19290</v>
      </c>
      <c r="G132" t="s">
        <v>19291</v>
      </c>
      <c r="H132">
        <v>23827676</v>
      </c>
      <c r="I132" t="s">
        <v>19292</v>
      </c>
      <c r="J132" t="s">
        <v>19293</v>
      </c>
      <c r="K132">
        <v>23827627</v>
      </c>
      <c r="L132" s="4" t="s">
        <v>19294</v>
      </c>
      <c r="M132">
        <v>82</v>
      </c>
      <c r="N132" t="s">
        <v>17912</v>
      </c>
      <c r="O132" t="s">
        <v>194</v>
      </c>
      <c r="P132" s="5" t="s">
        <v>195</v>
      </c>
      <c r="Q132" t="s">
        <v>849</v>
      </c>
      <c r="R132" t="s">
        <v>133</v>
      </c>
      <c r="S132">
        <v>309000</v>
      </c>
      <c r="T132" t="s">
        <v>19300</v>
      </c>
      <c r="U132" t="s">
        <v>18984</v>
      </c>
      <c r="V132" t="s">
        <v>19092</v>
      </c>
      <c r="W132">
        <v>10.5</v>
      </c>
      <c r="X132" s="7"/>
      <c r="Y132" s="7"/>
      <c r="Z132" s="7"/>
    </row>
    <row r="133" spans="1:26" x14ac:dyDescent="0.25">
      <c r="A133" t="s">
        <v>19301</v>
      </c>
      <c r="B133">
        <v>32</v>
      </c>
      <c r="C133">
        <v>1</v>
      </c>
      <c r="D133" s="3">
        <v>45036</v>
      </c>
      <c r="E133">
        <v>106069225</v>
      </c>
      <c r="F133" t="s">
        <v>19302</v>
      </c>
      <c r="G133" t="s">
        <v>19303</v>
      </c>
      <c r="I133" t="s">
        <v>19304</v>
      </c>
      <c r="J133" t="s">
        <v>19305</v>
      </c>
      <c r="K133">
        <v>30991785</v>
      </c>
      <c r="L133" t="s">
        <v>19306</v>
      </c>
      <c r="M133">
        <v>6</v>
      </c>
      <c r="N133" t="s">
        <v>2294</v>
      </c>
      <c r="O133" t="s">
        <v>24</v>
      </c>
      <c r="P133" s="5" t="s">
        <v>25</v>
      </c>
      <c r="Q133" t="s">
        <v>236</v>
      </c>
      <c r="R133" t="s">
        <v>12</v>
      </c>
      <c r="S133">
        <v>52500</v>
      </c>
      <c r="T133" t="s">
        <v>19307</v>
      </c>
      <c r="U133" t="s">
        <v>18984</v>
      </c>
      <c r="V133" t="s">
        <v>1162</v>
      </c>
      <c r="W133">
        <v>27.44</v>
      </c>
      <c r="X133" s="7"/>
      <c r="Y133" s="7"/>
      <c r="Z133" s="7"/>
    </row>
    <row r="134" spans="1:26" x14ac:dyDescent="0.25">
      <c r="A134" t="s">
        <v>19308</v>
      </c>
      <c r="B134">
        <v>32</v>
      </c>
      <c r="C134">
        <v>1</v>
      </c>
      <c r="D134" s="3">
        <v>45036</v>
      </c>
      <c r="E134">
        <v>106069225</v>
      </c>
      <c r="F134" t="s">
        <v>19302</v>
      </c>
      <c r="G134" t="s">
        <v>19303</v>
      </c>
      <c r="I134" t="s">
        <v>19304</v>
      </c>
      <c r="J134" t="s">
        <v>19305</v>
      </c>
      <c r="K134">
        <v>30991785</v>
      </c>
      <c r="L134" t="s">
        <v>19306</v>
      </c>
      <c r="M134">
        <v>6</v>
      </c>
      <c r="N134" t="s">
        <v>2302</v>
      </c>
      <c r="O134" t="s">
        <v>24</v>
      </c>
      <c r="P134" s="5" t="s">
        <v>25</v>
      </c>
      <c r="Q134" t="s">
        <v>1049</v>
      </c>
      <c r="R134" t="s">
        <v>12</v>
      </c>
      <c r="S134">
        <v>52500</v>
      </c>
      <c r="T134" t="s">
        <v>19307</v>
      </c>
      <c r="U134" t="s">
        <v>18984</v>
      </c>
      <c r="V134" t="s">
        <v>1162</v>
      </c>
      <c r="W134">
        <v>27.94</v>
      </c>
      <c r="X134" s="7"/>
      <c r="Y134" s="7"/>
      <c r="Z134" s="7"/>
    </row>
    <row r="135" spans="1:26" x14ac:dyDescent="0.25">
      <c r="A135" t="s">
        <v>19309</v>
      </c>
      <c r="B135">
        <v>32</v>
      </c>
      <c r="C135">
        <v>1</v>
      </c>
      <c r="D135" s="3">
        <v>45036</v>
      </c>
      <c r="E135">
        <v>106069225</v>
      </c>
      <c r="F135" t="s">
        <v>19302</v>
      </c>
      <c r="G135" t="s">
        <v>19303</v>
      </c>
      <c r="I135" t="s">
        <v>19304</v>
      </c>
      <c r="J135" t="s">
        <v>19305</v>
      </c>
      <c r="K135">
        <v>30991785</v>
      </c>
      <c r="L135" t="s">
        <v>19306</v>
      </c>
      <c r="M135">
        <v>7</v>
      </c>
      <c r="N135" t="s">
        <v>2744</v>
      </c>
      <c r="O135" t="s">
        <v>27</v>
      </c>
      <c r="P135" s="5" t="s">
        <v>28</v>
      </c>
      <c r="Q135" t="s">
        <v>1049</v>
      </c>
      <c r="R135" t="s">
        <v>12</v>
      </c>
      <c r="S135">
        <v>244500</v>
      </c>
      <c r="T135" t="s">
        <v>19307</v>
      </c>
      <c r="U135" t="s">
        <v>18984</v>
      </c>
      <c r="V135" t="s">
        <v>1162</v>
      </c>
      <c r="W135">
        <v>20</v>
      </c>
      <c r="X135" s="7"/>
      <c r="Y135" s="7"/>
      <c r="Z135" s="7"/>
    </row>
    <row r="136" spans="1:26" x14ac:dyDescent="0.25">
      <c r="A136" t="s">
        <v>19310</v>
      </c>
      <c r="B136">
        <v>32</v>
      </c>
      <c r="C136">
        <v>1</v>
      </c>
      <c r="D136" s="3">
        <v>45036</v>
      </c>
      <c r="E136">
        <v>106069225</v>
      </c>
      <c r="F136" t="s">
        <v>19302</v>
      </c>
      <c r="G136" t="s">
        <v>19303</v>
      </c>
      <c r="I136" t="s">
        <v>19304</v>
      </c>
      <c r="J136" t="s">
        <v>19305</v>
      </c>
      <c r="K136">
        <v>30991785</v>
      </c>
      <c r="L136" t="s">
        <v>19306</v>
      </c>
      <c r="M136">
        <v>8</v>
      </c>
      <c r="N136" t="s">
        <v>235</v>
      </c>
      <c r="O136" t="s">
        <v>29</v>
      </c>
      <c r="P136" s="5" t="s">
        <v>30</v>
      </c>
      <c r="Q136" t="s">
        <v>236</v>
      </c>
      <c r="R136" t="s">
        <v>12</v>
      </c>
      <c r="S136">
        <v>37900</v>
      </c>
      <c r="T136" t="s">
        <v>237</v>
      </c>
      <c r="U136" t="s">
        <v>18984</v>
      </c>
      <c r="V136" t="s">
        <v>394</v>
      </c>
      <c r="W136">
        <v>35</v>
      </c>
      <c r="X136" s="7"/>
      <c r="Y136" s="7"/>
      <c r="Z136" s="7"/>
    </row>
    <row r="137" spans="1:26" x14ac:dyDescent="0.25">
      <c r="A137" t="s">
        <v>19311</v>
      </c>
      <c r="B137">
        <v>32</v>
      </c>
      <c r="C137">
        <v>1</v>
      </c>
      <c r="D137" s="3">
        <v>45036</v>
      </c>
      <c r="E137">
        <v>106069225</v>
      </c>
      <c r="F137" t="s">
        <v>19302</v>
      </c>
      <c r="G137" t="s">
        <v>19303</v>
      </c>
      <c r="I137" t="s">
        <v>19304</v>
      </c>
      <c r="J137" t="s">
        <v>19305</v>
      </c>
      <c r="K137">
        <v>30991785</v>
      </c>
      <c r="L137" t="s">
        <v>19306</v>
      </c>
      <c r="M137">
        <v>9</v>
      </c>
      <c r="N137" t="s">
        <v>248</v>
      </c>
      <c r="O137" t="s">
        <v>31</v>
      </c>
      <c r="P137" s="5" t="s">
        <v>32</v>
      </c>
      <c r="Q137" t="s">
        <v>236</v>
      </c>
      <c r="R137" t="s">
        <v>12</v>
      </c>
      <c r="S137">
        <v>66000</v>
      </c>
      <c r="T137" t="s">
        <v>237</v>
      </c>
      <c r="U137" t="s">
        <v>18984</v>
      </c>
      <c r="V137" t="s">
        <v>394</v>
      </c>
      <c r="W137">
        <v>25.5</v>
      </c>
      <c r="X137" s="7"/>
      <c r="Y137" s="7"/>
      <c r="Z137" s="7"/>
    </row>
    <row r="138" spans="1:26" x14ac:dyDescent="0.25">
      <c r="A138" t="s">
        <v>19312</v>
      </c>
      <c r="B138">
        <v>32</v>
      </c>
      <c r="C138">
        <v>1</v>
      </c>
      <c r="D138" s="3">
        <v>45036</v>
      </c>
      <c r="E138">
        <v>106069225</v>
      </c>
      <c r="F138" t="s">
        <v>19302</v>
      </c>
      <c r="G138" t="s">
        <v>19303</v>
      </c>
      <c r="I138" t="s">
        <v>19304</v>
      </c>
      <c r="J138" t="s">
        <v>19305</v>
      </c>
      <c r="K138">
        <v>30991785</v>
      </c>
      <c r="L138" t="s">
        <v>19306</v>
      </c>
      <c r="M138">
        <v>9</v>
      </c>
      <c r="N138" t="s">
        <v>248</v>
      </c>
      <c r="O138" t="s">
        <v>31</v>
      </c>
      <c r="P138" s="5" t="s">
        <v>32</v>
      </c>
      <c r="Q138" t="s">
        <v>236</v>
      </c>
      <c r="R138" t="s">
        <v>12</v>
      </c>
      <c r="S138">
        <v>66000</v>
      </c>
      <c r="T138" t="s">
        <v>19313</v>
      </c>
      <c r="U138" t="s">
        <v>18984</v>
      </c>
      <c r="V138" t="s">
        <v>19313</v>
      </c>
      <c r="W138">
        <v>12.5</v>
      </c>
      <c r="X138" s="7"/>
      <c r="Y138" s="7"/>
      <c r="Z138" s="7"/>
    </row>
    <row r="139" spans="1:26" x14ac:dyDescent="0.25">
      <c r="A139" t="s">
        <v>19314</v>
      </c>
      <c r="B139">
        <v>32</v>
      </c>
      <c r="C139">
        <v>1</v>
      </c>
      <c r="D139" s="3">
        <v>45036</v>
      </c>
      <c r="E139">
        <v>106069225</v>
      </c>
      <c r="F139" t="s">
        <v>19302</v>
      </c>
      <c r="G139" t="s">
        <v>19303</v>
      </c>
      <c r="I139" t="s">
        <v>19304</v>
      </c>
      <c r="J139" t="s">
        <v>19305</v>
      </c>
      <c r="K139">
        <v>30991785</v>
      </c>
      <c r="L139" t="s">
        <v>19306</v>
      </c>
      <c r="M139">
        <v>13</v>
      </c>
      <c r="N139" t="s">
        <v>254</v>
      </c>
      <c r="O139" t="s">
        <v>39</v>
      </c>
      <c r="P139" s="5" t="s">
        <v>40</v>
      </c>
      <c r="Q139" t="s">
        <v>19315</v>
      </c>
      <c r="R139" t="s">
        <v>12</v>
      </c>
      <c r="S139">
        <v>748200</v>
      </c>
      <c r="T139" t="s">
        <v>19316</v>
      </c>
      <c r="U139" t="s">
        <v>18984</v>
      </c>
      <c r="V139" t="s">
        <v>19316</v>
      </c>
      <c r="W139">
        <v>1</v>
      </c>
      <c r="X139" s="7"/>
      <c r="Y139" s="7"/>
      <c r="Z139" s="7"/>
    </row>
    <row r="140" spans="1:26" x14ac:dyDescent="0.25">
      <c r="A140" t="s">
        <v>19317</v>
      </c>
      <c r="B140">
        <v>32</v>
      </c>
      <c r="C140">
        <v>1</v>
      </c>
      <c r="D140" s="3">
        <v>45036</v>
      </c>
      <c r="E140">
        <v>106069225</v>
      </c>
      <c r="F140" t="s">
        <v>19302</v>
      </c>
      <c r="G140" t="s">
        <v>19303</v>
      </c>
      <c r="I140" t="s">
        <v>19304</v>
      </c>
      <c r="J140" t="s">
        <v>19305</v>
      </c>
      <c r="K140">
        <v>30991785</v>
      </c>
      <c r="L140" t="s">
        <v>19306</v>
      </c>
      <c r="M140">
        <v>31</v>
      </c>
      <c r="N140" t="s">
        <v>609</v>
      </c>
      <c r="O140" t="s">
        <v>81</v>
      </c>
      <c r="P140" s="5" t="s">
        <v>82</v>
      </c>
      <c r="Q140" t="s">
        <v>323</v>
      </c>
      <c r="R140" t="s">
        <v>12</v>
      </c>
      <c r="S140">
        <v>199000</v>
      </c>
      <c r="T140" t="s">
        <v>394</v>
      </c>
      <c r="U140" t="s">
        <v>18984</v>
      </c>
      <c r="V140" t="s">
        <v>394</v>
      </c>
      <c r="W140">
        <v>18</v>
      </c>
      <c r="X140" s="7"/>
      <c r="Y140" s="7"/>
      <c r="Z140" s="7"/>
    </row>
    <row r="141" spans="1:26" x14ac:dyDescent="0.25">
      <c r="A141" t="s">
        <v>19318</v>
      </c>
      <c r="B141">
        <v>32</v>
      </c>
      <c r="C141">
        <v>1</v>
      </c>
      <c r="D141" s="3">
        <v>45036</v>
      </c>
      <c r="E141">
        <v>106069225</v>
      </c>
      <c r="F141" t="s">
        <v>19302</v>
      </c>
      <c r="G141" t="s">
        <v>19303</v>
      </c>
      <c r="I141" t="s">
        <v>19304</v>
      </c>
      <c r="J141" t="s">
        <v>19305</v>
      </c>
      <c r="K141">
        <v>30991785</v>
      </c>
      <c r="L141" t="s">
        <v>19306</v>
      </c>
      <c r="M141">
        <v>41</v>
      </c>
      <c r="N141" t="s">
        <v>625</v>
      </c>
      <c r="O141" t="s">
        <v>102</v>
      </c>
      <c r="P141" s="5" t="s">
        <v>103</v>
      </c>
      <c r="Q141" t="s">
        <v>323</v>
      </c>
      <c r="R141" t="s">
        <v>12</v>
      </c>
      <c r="S141">
        <v>246200</v>
      </c>
      <c r="T141" t="s">
        <v>394</v>
      </c>
      <c r="U141" t="s">
        <v>18984</v>
      </c>
      <c r="V141" t="s">
        <v>394</v>
      </c>
      <c r="W141">
        <v>6.98</v>
      </c>
      <c r="X141" s="7"/>
      <c r="Y141" s="7"/>
      <c r="Z141" s="7"/>
    </row>
    <row r="142" spans="1:26" x14ac:dyDescent="0.25">
      <c r="A142" t="s">
        <v>19319</v>
      </c>
      <c r="B142">
        <v>32</v>
      </c>
      <c r="C142">
        <v>1</v>
      </c>
      <c r="D142" s="3">
        <v>45036</v>
      </c>
      <c r="E142">
        <v>106069225</v>
      </c>
      <c r="F142" t="s">
        <v>19302</v>
      </c>
      <c r="G142" t="s">
        <v>19303</v>
      </c>
      <c r="I142" t="s">
        <v>19304</v>
      </c>
      <c r="J142" t="s">
        <v>19305</v>
      </c>
      <c r="K142">
        <v>30991785</v>
      </c>
      <c r="L142" t="s">
        <v>19306</v>
      </c>
      <c r="M142">
        <v>42</v>
      </c>
      <c r="N142" t="s">
        <v>622</v>
      </c>
      <c r="O142" t="s">
        <v>104</v>
      </c>
      <c r="P142" s="5" t="s">
        <v>105</v>
      </c>
      <c r="Q142" t="s">
        <v>323</v>
      </c>
      <c r="R142" t="s">
        <v>12</v>
      </c>
      <c r="S142">
        <v>243200</v>
      </c>
      <c r="T142" t="s">
        <v>394</v>
      </c>
      <c r="U142" t="s">
        <v>18984</v>
      </c>
      <c r="V142" t="s">
        <v>394</v>
      </c>
      <c r="W142">
        <v>11.3</v>
      </c>
      <c r="X142" s="7"/>
      <c r="Y142" s="7"/>
      <c r="Z142" s="7"/>
    </row>
    <row r="143" spans="1:26" x14ac:dyDescent="0.25">
      <c r="A143" t="s">
        <v>19320</v>
      </c>
      <c r="B143">
        <v>32</v>
      </c>
      <c r="C143">
        <v>1</v>
      </c>
      <c r="D143" s="3">
        <v>45036</v>
      </c>
      <c r="E143">
        <v>106069225</v>
      </c>
      <c r="F143" t="s">
        <v>19302</v>
      </c>
      <c r="G143" t="s">
        <v>19303</v>
      </c>
      <c r="I143" t="s">
        <v>19304</v>
      </c>
      <c r="J143" t="s">
        <v>19305</v>
      </c>
      <c r="K143">
        <v>30991785</v>
      </c>
      <c r="L143" t="s">
        <v>19306</v>
      </c>
      <c r="M143">
        <v>43</v>
      </c>
      <c r="N143" t="s">
        <v>618</v>
      </c>
      <c r="O143" t="s">
        <v>106</v>
      </c>
      <c r="P143" s="5" t="s">
        <v>107</v>
      </c>
      <c r="Q143" t="s">
        <v>323</v>
      </c>
      <c r="R143" t="s">
        <v>12</v>
      </c>
      <c r="S143">
        <v>78200</v>
      </c>
      <c r="T143" t="s">
        <v>394</v>
      </c>
      <c r="U143" t="s">
        <v>18984</v>
      </c>
      <c r="V143" t="s">
        <v>394</v>
      </c>
      <c r="W143">
        <v>15</v>
      </c>
      <c r="X143" s="7"/>
      <c r="Y143" s="7"/>
      <c r="Z143" s="7"/>
    </row>
    <row r="144" spans="1:26" x14ac:dyDescent="0.25">
      <c r="A144" t="s">
        <v>19321</v>
      </c>
      <c r="B144">
        <v>32</v>
      </c>
      <c r="C144">
        <v>1</v>
      </c>
      <c r="D144" s="3">
        <v>45036</v>
      </c>
      <c r="E144">
        <v>106069225</v>
      </c>
      <c r="F144" t="s">
        <v>19302</v>
      </c>
      <c r="G144" t="s">
        <v>19303</v>
      </c>
      <c r="I144" t="s">
        <v>19304</v>
      </c>
      <c r="J144" t="s">
        <v>19305</v>
      </c>
      <c r="K144">
        <v>30991785</v>
      </c>
      <c r="L144" t="s">
        <v>19306</v>
      </c>
      <c r="M144">
        <v>44</v>
      </c>
      <c r="N144" t="s">
        <v>647</v>
      </c>
      <c r="O144" t="s">
        <v>108</v>
      </c>
      <c r="P144" s="5" t="s">
        <v>109</v>
      </c>
      <c r="Q144" t="s">
        <v>323</v>
      </c>
      <c r="R144" t="s">
        <v>12</v>
      </c>
      <c r="S144">
        <v>221100</v>
      </c>
      <c r="T144" t="s">
        <v>394</v>
      </c>
      <c r="U144" t="s">
        <v>18984</v>
      </c>
      <c r="V144" t="s">
        <v>394</v>
      </c>
      <c r="W144">
        <v>11.84</v>
      </c>
      <c r="X144" s="7"/>
      <c r="Y144" s="7"/>
      <c r="Z144" s="7"/>
    </row>
    <row r="145" spans="1:26" x14ac:dyDescent="0.25">
      <c r="A145" t="s">
        <v>19322</v>
      </c>
      <c r="B145">
        <v>32</v>
      </c>
      <c r="C145">
        <v>1</v>
      </c>
      <c r="D145" s="3">
        <v>45036</v>
      </c>
      <c r="E145">
        <v>106069225</v>
      </c>
      <c r="F145" t="s">
        <v>19302</v>
      </c>
      <c r="G145" t="s">
        <v>19303</v>
      </c>
      <c r="I145" t="s">
        <v>19304</v>
      </c>
      <c r="J145" t="s">
        <v>19305</v>
      </c>
      <c r="K145">
        <v>30991785</v>
      </c>
      <c r="L145" t="s">
        <v>19306</v>
      </c>
      <c r="M145">
        <v>45</v>
      </c>
      <c r="N145" t="s">
        <v>642</v>
      </c>
      <c r="O145" t="s">
        <v>110</v>
      </c>
      <c r="P145" s="5" t="s">
        <v>111</v>
      </c>
      <c r="Q145" t="s">
        <v>323</v>
      </c>
      <c r="R145" t="s">
        <v>12</v>
      </c>
      <c r="S145">
        <v>29300</v>
      </c>
      <c r="T145" t="s">
        <v>394</v>
      </c>
      <c r="U145" t="s">
        <v>18984</v>
      </c>
      <c r="V145" t="s">
        <v>394</v>
      </c>
      <c r="W145">
        <v>17.98</v>
      </c>
      <c r="X145" s="7"/>
      <c r="Y145" s="7"/>
      <c r="Z145" s="7"/>
    </row>
    <row r="146" spans="1:26" x14ac:dyDescent="0.25">
      <c r="A146" t="s">
        <v>19323</v>
      </c>
      <c r="B146">
        <v>32</v>
      </c>
      <c r="C146">
        <v>1</v>
      </c>
      <c r="D146" s="3">
        <v>45036</v>
      </c>
      <c r="E146">
        <v>106069225</v>
      </c>
      <c r="F146" t="s">
        <v>19302</v>
      </c>
      <c r="G146" t="s">
        <v>19303</v>
      </c>
      <c r="I146" t="s">
        <v>19304</v>
      </c>
      <c r="J146" t="s">
        <v>19305</v>
      </c>
      <c r="K146">
        <v>30991785</v>
      </c>
      <c r="L146" t="s">
        <v>19306</v>
      </c>
      <c r="M146">
        <v>57</v>
      </c>
      <c r="N146" t="s">
        <v>562</v>
      </c>
      <c r="O146" t="s">
        <v>136</v>
      </c>
      <c r="P146" s="5" t="s">
        <v>137</v>
      </c>
      <c r="Q146" t="s">
        <v>323</v>
      </c>
      <c r="R146" t="s">
        <v>133</v>
      </c>
      <c r="S146">
        <v>70000</v>
      </c>
      <c r="T146" t="s">
        <v>394</v>
      </c>
      <c r="U146" t="s">
        <v>18984</v>
      </c>
      <c r="V146" t="s">
        <v>394</v>
      </c>
      <c r="W146">
        <v>10.5</v>
      </c>
      <c r="X146" s="7"/>
      <c r="Y146" s="7"/>
      <c r="Z146" s="7"/>
    </row>
    <row r="147" spans="1:26" x14ac:dyDescent="0.25">
      <c r="A147" t="s">
        <v>19324</v>
      </c>
      <c r="B147">
        <v>32</v>
      </c>
      <c r="C147">
        <v>1</v>
      </c>
      <c r="D147" s="3">
        <v>45036</v>
      </c>
      <c r="E147">
        <v>106069225</v>
      </c>
      <c r="F147" t="s">
        <v>19302</v>
      </c>
      <c r="G147" t="s">
        <v>19303</v>
      </c>
      <c r="I147" t="s">
        <v>19304</v>
      </c>
      <c r="J147" t="s">
        <v>19305</v>
      </c>
      <c r="K147">
        <v>30991785</v>
      </c>
      <c r="L147" t="s">
        <v>19306</v>
      </c>
      <c r="M147">
        <v>58</v>
      </c>
      <c r="N147" t="s">
        <v>566</v>
      </c>
      <c r="O147" t="s">
        <v>138</v>
      </c>
      <c r="P147" s="5" t="s">
        <v>139</v>
      </c>
      <c r="Q147" t="s">
        <v>323</v>
      </c>
      <c r="R147" t="s">
        <v>133</v>
      </c>
      <c r="S147">
        <v>55400</v>
      </c>
      <c r="T147" t="s">
        <v>394</v>
      </c>
      <c r="U147" t="s">
        <v>18984</v>
      </c>
      <c r="V147" t="s">
        <v>394</v>
      </c>
      <c r="W147">
        <v>13.39</v>
      </c>
      <c r="X147" s="7"/>
      <c r="Y147" s="7"/>
      <c r="Z147" s="7"/>
    </row>
    <row r="148" spans="1:26" x14ac:dyDescent="0.25">
      <c r="A148" t="s">
        <v>19325</v>
      </c>
      <c r="B148">
        <v>32</v>
      </c>
      <c r="C148">
        <v>1</v>
      </c>
      <c r="D148" s="3">
        <v>45036</v>
      </c>
      <c r="E148">
        <v>106069225</v>
      </c>
      <c r="F148" t="s">
        <v>19302</v>
      </c>
      <c r="G148" t="s">
        <v>19303</v>
      </c>
      <c r="I148" t="s">
        <v>19304</v>
      </c>
      <c r="J148" t="s">
        <v>19305</v>
      </c>
      <c r="K148">
        <v>30991785</v>
      </c>
      <c r="L148" t="s">
        <v>19306</v>
      </c>
      <c r="M148">
        <v>59</v>
      </c>
      <c r="N148" t="s">
        <v>571</v>
      </c>
      <c r="O148" t="s">
        <v>140</v>
      </c>
      <c r="P148" s="5" t="s">
        <v>141</v>
      </c>
      <c r="Q148" t="s">
        <v>323</v>
      </c>
      <c r="R148" t="s">
        <v>133</v>
      </c>
      <c r="S148">
        <v>16400</v>
      </c>
      <c r="T148" t="s">
        <v>394</v>
      </c>
      <c r="U148" t="s">
        <v>18984</v>
      </c>
      <c r="V148" t="s">
        <v>394</v>
      </c>
      <c r="W148">
        <v>11.94</v>
      </c>
      <c r="X148" s="7"/>
      <c r="Y148" s="7"/>
      <c r="Z148" s="7"/>
    </row>
    <row r="149" spans="1:26" x14ac:dyDescent="0.25">
      <c r="A149" t="s">
        <v>19326</v>
      </c>
      <c r="B149">
        <v>32</v>
      </c>
      <c r="C149">
        <v>1</v>
      </c>
      <c r="D149" s="3">
        <v>45036</v>
      </c>
      <c r="E149">
        <v>106069225</v>
      </c>
      <c r="F149" t="s">
        <v>19302</v>
      </c>
      <c r="G149" t="s">
        <v>19303</v>
      </c>
      <c r="I149" t="s">
        <v>19304</v>
      </c>
      <c r="J149" t="s">
        <v>19305</v>
      </c>
      <c r="K149">
        <v>30991785</v>
      </c>
      <c r="L149" t="s">
        <v>19306</v>
      </c>
      <c r="M149">
        <v>60</v>
      </c>
      <c r="N149" t="s">
        <v>575</v>
      </c>
      <c r="O149" t="s">
        <v>142</v>
      </c>
      <c r="P149" t="s">
        <v>143</v>
      </c>
      <c r="Q149" t="s">
        <v>323</v>
      </c>
      <c r="R149" t="s">
        <v>133</v>
      </c>
      <c r="S149">
        <v>15200</v>
      </c>
      <c r="T149" t="s">
        <v>394</v>
      </c>
      <c r="U149" t="s">
        <v>18984</v>
      </c>
      <c r="V149" t="s">
        <v>394</v>
      </c>
      <c r="W149">
        <v>13.69</v>
      </c>
      <c r="X149" s="7"/>
      <c r="Y149" s="7"/>
      <c r="Z149" s="7"/>
    </row>
    <row r="150" spans="1:26" x14ac:dyDescent="0.25">
      <c r="A150" t="s">
        <v>19327</v>
      </c>
      <c r="B150">
        <v>32</v>
      </c>
      <c r="C150">
        <v>1</v>
      </c>
      <c r="D150" s="3">
        <v>45036</v>
      </c>
      <c r="E150">
        <v>106069225</v>
      </c>
      <c r="F150" t="s">
        <v>19302</v>
      </c>
      <c r="G150" t="s">
        <v>19303</v>
      </c>
      <c r="I150" t="s">
        <v>19304</v>
      </c>
      <c r="J150" t="s">
        <v>19305</v>
      </c>
      <c r="K150">
        <v>30991785</v>
      </c>
      <c r="L150" t="s">
        <v>19306</v>
      </c>
      <c r="M150">
        <v>65</v>
      </c>
      <c r="N150" t="s">
        <v>16016</v>
      </c>
      <c r="O150" t="s">
        <v>153</v>
      </c>
      <c r="P150" t="s">
        <v>154</v>
      </c>
      <c r="Q150" t="s">
        <v>323</v>
      </c>
      <c r="R150" t="s">
        <v>133</v>
      </c>
      <c r="S150">
        <v>156000</v>
      </c>
      <c r="T150" t="s">
        <v>394</v>
      </c>
      <c r="U150" t="s">
        <v>18984</v>
      </c>
      <c r="V150" t="s">
        <v>394</v>
      </c>
      <c r="W150">
        <v>13.83</v>
      </c>
      <c r="X150" s="7"/>
      <c r="Y150" s="7"/>
      <c r="Z150" s="7"/>
    </row>
    <row r="151" spans="1:26" x14ac:dyDescent="0.25">
      <c r="A151" t="s">
        <v>19328</v>
      </c>
      <c r="B151">
        <v>32</v>
      </c>
      <c r="C151">
        <v>1</v>
      </c>
      <c r="D151" s="3">
        <v>45036</v>
      </c>
      <c r="E151">
        <v>106069225</v>
      </c>
      <c r="F151" t="s">
        <v>19302</v>
      </c>
      <c r="G151" t="s">
        <v>19303</v>
      </c>
      <c r="I151" t="s">
        <v>19304</v>
      </c>
      <c r="J151" t="s">
        <v>19305</v>
      </c>
      <c r="K151">
        <v>30991785</v>
      </c>
      <c r="L151" t="s">
        <v>19306</v>
      </c>
      <c r="M151">
        <v>66</v>
      </c>
      <c r="N151" t="s">
        <v>1320</v>
      </c>
      <c r="O151" t="s">
        <v>155</v>
      </c>
      <c r="P151" t="s">
        <v>156</v>
      </c>
      <c r="Q151" t="s">
        <v>323</v>
      </c>
      <c r="R151" t="s">
        <v>133</v>
      </c>
      <c r="S151">
        <v>140000</v>
      </c>
      <c r="T151" t="s">
        <v>394</v>
      </c>
      <c r="U151" t="s">
        <v>18984</v>
      </c>
      <c r="V151" t="s">
        <v>394</v>
      </c>
      <c r="W151">
        <v>10.99</v>
      </c>
      <c r="X151" s="7"/>
      <c r="Y151" s="7"/>
      <c r="Z151" s="7"/>
    </row>
    <row r="152" spans="1:26" x14ac:dyDescent="0.25">
      <c r="A152" t="s">
        <v>19329</v>
      </c>
      <c r="B152">
        <v>41</v>
      </c>
      <c r="C152">
        <v>1</v>
      </c>
      <c r="D152" s="3">
        <v>45034</v>
      </c>
      <c r="E152">
        <v>70905940</v>
      </c>
      <c r="F152" t="s">
        <v>19330</v>
      </c>
      <c r="G152" t="s">
        <v>19331</v>
      </c>
      <c r="H152">
        <v>57092410</v>
      </c>
      <c r="I152" t="s">
        <v>19332</v>
      </c>
      <c r="J152" t="s">
        <v>18989</v>
      </c>
      <c r="K152">
        <v>41206676</v>
      </c>
      <c r="L152" t="s">
        <v>19333</v>
      </c>
      <c r="M152">
        <v>1</v>
      </c>
      <c r="N152" t="s">
        <v>1361</v>
      </c>
      <c r="O152" t="s">
        <v>10</v>
      </c>
      <c r="P152" t="s">
        <v>11</v>
      </c>
      <c r="Q152" t="s">
        <v>323</v>
      </c>
      <c r="R152" t="s">
        <v>12</v>
      </c>
      <c r="S152">
        <v>13400</v>
      </c>
      <c r="T152" t="s">
        <v>19334</v>
      </c>
      <c r="U152" t="s">
        <v>18984</v>
      </c>
      <c r="V152" t="s">
        <v>19223</v>
      </c>
      <c r="W152" s="9">
        <v>1550</v>
      </c>
      <c r="X152" s="7"/>
      <c r="Y152" s="7"/>
      <c r="Z152" s="7"/>
    </row>
    <row r="153" spans="1:26" x14ac:dyDescent="0.25">
      <c r="A153" t="s">
        <v>19335</v>
      </c>
      <c r="B153">
        <v>41</v>
      </c>
      <c r="C153">
        <v>1</v>
      </c>
      <c r="D153" s="3">
        <v>45034</v>
      </c>
      <c r="E153">
        <v>70905940</v>
      </c>
      <c r="F153" t="s">
        <v>19330</v>
      </c>
      <c r="G153" t="s">
        <v>19331</v>
      </c>
      <c r="H153">
        <v>57092410</v>
      </c>
      <c r="I153" t="s">
        <v>19332</v>
      </c>
      <c r="J153" t="s">
        <v>18989</v>
      </c>
      <c r="K153">
        <v>41206676</v>
      </c>
      <c r="L153" t="s">
        <v>19333</v>
      </c>
      <c r="M153">
        <v>4</v>
      </c>
      <c r="N153" t="s">
        <v>1813</v>
      </c>
      <c r="O153" t="s">
        <v>19</v>
      </c>
      <c r="P153" t="s">
        <v>20</v>
      </c>
      <c r="Q153" t="s">
        <v>236</v>
      </c>
      <c r="R153" t="s">
        <v>12</v>
      </c>
      <c r="S153">
        <v>37800</v>
      </c>
      <c r="T153" t="s">
        <v>713</v>
      </c>
      <c r="U153" t="s">
        <v>18984</v>
      </c>
      <c r="V153" t="s">
        <v>713</v>
      </c>
      <c r="W153">
        <v>265.5</v>
      </c>
      <c r="X153" s="7"/>
      <c r="Y153" s="7"/>
      <c r="Z153" s="7"/>
    </row>
    <row r="154" spans="1:26" x14ac:dyDescent="0.25">
      <c r="A154" t="s">
        <v>19336</v>
      </c>
      <c r="B154">
        <v>41</v>
      </c>
      <c r="C154">
        <v>1</v>
      </c>
      <c r="D154" s="3">
        <v>45034</v>
      </c>
      <c r="E154">
        <v>70905940</v>
      </c>
      <c r="F154" t="s">
        <v>19330</v>
      </c>
      <c r="G154" t="s">
        <v>19331</v>
      </c>
      <c r="H154">
        <v>57092410</v>
      </c>
      <c r="I154" t="s">
        <v>19332</v>
      </c>
      <c r="J154" t="s">
        <v>18989</v>
      </c>
      <c r="K154">
        <v>41206676</v>
      </c>
      <c r="L154" t="s">
        <v>19333</v>
      </c>
      <c r="M154">
        <v>6</v>
      </c>
      <c r="N154" t="s">
        <v>2302</v>
      </c>
      <c r="O154" t="s">
        <v>24</v>
      </c>
      <c r="P154" t="s">
        <v>25</v>
      </c>
      <c r="Q154" t="s">
        <v>1049</v>
      </c>
      <c r="R154" t="s">
        <v>12</v>
      </c>
      <c r="S154">
        <v>52500</v>
      </c>
      <c r="T154" t="s">
        <v>19337</v>
      </c>
      <c r="U154" t="s">
        <v>18984</v>
      </c>
      <c r="V154" t="s">
        <v>19337</v>
      </c>
      <c r="W154">
        <v>20</v>
      </c>
      <c r="X154" s="7"/>
      <c r="Y154" s="7"/>
      <c r="Z154" s="7"/>
    </row>
    <row r="155" spans="1:26" x14ac:dyDescent="0.25">
      <c r="A155" t="s">
        <v>19338</v>
      </c>
      <c r="B155">
        <v>41</v>
      </c>
      <c r="C155">
        <v>1</v>
      </c>
      <c r="D155" s="3">
        <v>45034</v>
      </c>
      <c r="E155">
        <v>70905940</v>
      </c>
      <c r="F155" t="s">
        <v>19330</v>
      </c>
      <c r="G155" t="s">
        <v>19331</v>
      </c>
      <c r="H155">
        <v>57092410</v>
      </c>
      <c r="I155" t="s">
        <v>19332</v>
      </c>
      <c r="J155" t="s">
        <v>18989</v>
      </c>
      <c r="K155">
        <v>41206676</v>
      </c>
      <c r="L155" t="s">
        <v>19333</v>
      </c>
      <c r="M155">
        <v>6</v>
      </c>
      <c r="N155" t="s">
        <v>2302</v>
      </c>
      <c r="O155" t="s">
        <v>24</v>
      </c>
      <c r="P155" t="s">
        <v>25</v>
      </c>
      <c r="Q155" t="s">
        <v>1049</v>
      </c>
      <c r="R155" t="s">
        <v>12</v>
      </c>
      <c r="S155">
        <v>52500</v>
      </c>
      <c r="T155" t="s">
        <v>713</v>
      </c>
      <c r="U155" t="s">
        <v>18984</v>
      </c>
      <c r="V155" t="s">
        <v>713</v>
      </c>
      <c r="W155">
        <v>28.4</v>
      </c>
      <c r="X155" s="7"/>
      <c r="Y155" s="7"/>
      <c r="Z155" s="7"/>
    </row>
    <row r="156" spans="1:26" x14ac:dyDescent="0.25">
      <c r="A156" t="s">
        <v>19339</v>
      </c>
      <c r="B156">
        <v>41</v>
      </c>
      <c r="C156">
        <v>1</v>
      </c>
      <c r="D156" s="3">
        <v>45034</v>
      </c>
      <c r="E156">
        <v>70905940</v>
      </c>
      <c r="F156" t="s">
        <v>19330</v>
      </c>
      <c r="G156" t="s">
        <v>19331</v>
      </c>
      <c r="H156">
        <v>57092410</v>
      </c>
      <c r="I156" t="s">
        <v>19332</v>
      </c>
      <c r="J156" t="s">
        <v>18989</v>
      </c>
      <c r="K156">
        <v>41206676</v>
      </c>
      <c r="L156" t="s">
        <v>19333</v>
      </c>
      <c r="M156">
        <v>7</v>
      </c>
      <c r="N156" t="s">
        <v>2744</v>
      </c>
      <c r="O156" t="s">
        <v>27</v>
      </c>
      <c r="P156" t="s">
        <v>28</v>
      </c>
      <c r="Q156" t="s">
        <v>1049</v>
      </c>
      <c r="R156" t="s">
        <v>12</v>
      </c>
      <c r="S156">
        <v>244500</v>
      </c>
      <c r="T156" t="s">
        <v>713</v>
      </c>
      <c r="U156" t="s">
        <v>18984</v>
      </c>
      <c r="V156" t="s">
        <v>713</v>
      </c>
      <c r="W156">
        <v>24.95</v>
      </c>
      <c r="X156" s="7"/>
      <c r="Y156" s="7"/>
      <c r="Z156" s="7"/>
    </row>
    <row r="157" spans="1:26" x14ac:dyDescent="0.25">
      <c r="A157" t="s">
        <v>19340</v>
      </c>
      <c r="B157">
        <v>41</v>
      </c>
      <c r="C157">
        <v>1</v>
      </c>
      <c r="D157" s="3">
        <v>45034</v>
      </c>
      <c r="E157">
        <v>70905940</v>
      </c>
      <c r="F157" t="s">
        <v>19330</v>
      </c>
      <c r="G157" t="s">
        <v>19331</v>
      </c>
      <c r="H157">
        <v>57092410</v>
      </c>
      <c r="I157" t="s">
        <v>19332</v>
      </c>
      <c r="J157" t="s">
        <v>18989</v>
      </c>
      <c r="K157">
        <v>41206676</v>
      </c>
      <c r="L157" t="s">
        <v>19333</v>
      </c>
      <c r="M157">
        <v>8</v>
      </c>
      <c r="N157" t="s">
        <v>235</v>
      </c>
      <c r="O157" t="s">
        <v>29</v>
      </c>
      <c r="P157" t="s">
        <v>30</v>
      </c>
      <c r="Q157" t="s">
        <v>236</v>
      </c>
      <c r="R157" t="s">
        <v>12</v>
      </c>
      <c r="S157">
        <v>37900</v>
      </c>
      <c r="T157" t="s">
        <v>713</v>
      </c>
      <c r="U157" t="s">
        <v>18984</v>
      </c>
      <c r="V157" t="s">
        <v>713</v>
      </c>
      <c r="W157">
        <v>62</v>
      </c>
      <c r="X157" s="7"/>
      <c r="Y157" s="7"/>
      <c r="Z157" s="7"/>
    </row>
    <row r="158" spans="1:26" x14ac:dyDescent="0.25">
      <c r="A158" t="s">
        <v>19341</v>
      </c>
      <c r="B158">
        <v>41</v>
      </c>
      <c r="C158">
        <v>1</v>
      </c>
      <c r="D158" s="3">
        <v>45034</v>
      </c>
      <c r="E158">
        <v>70905940</v>
      </c>
      <c r="F158" t="s">
        <v>19330</v>
      </c>
      <c r="G158" t="s">
        <v>19331</v>
      </c>
      <c r="H158">
        <v>57092410</v>
      </c>
      <c r="I158" t="s">
        <v>19332</v>
      </c>
      <c r="J158" t="s">
        <v>18989</v>
      </c>
      <c r="K158">
        <v>41206676</v>
      </c>
      <c r="L158" t="s">
        <v>19333</v>
      </c>
      <c r="M158">
        <v>15</v>
      </c>
      <c r="N158" t="s">
        <v>297</v>
      </c>
      <c r="O158" t="s">
        <v>44</v>
      </c>
      <c r="P158" t="s">
        <v>45</v>
      </c>
      <c r="Q158" t="s">
        <v>19315</v>
      </c>
      <c r="R158" t="s">
        <v>46</v>
      </c>
      <c r="S158">
        <v>790500</v>
      </c>
      <c r="T158" t="s">
        <v>299</v>
      </c>
      <c r="U158" t="s">
        <v>18984</v>
      </c>
      <c r="V158" t="s">
        <v>299</v>
      </c>
      <c r="W158">
        <v>1.38</v>
      </c>
      <c r="X158" s="7"/>
      <c r="Y158" s="7"/>
      <c r="Z158" s="7"/>
    </row>
    <row r="159" spans="1:26" x14ac:dyDescent="0.25">
      <c r="A159" t="s">
        <v>19342</v>
      </c>
      <c r="B159">
        <v>41</v>
      </c>
      <c r="C159">
        <v>1</v>
      </c>
      <c r="D159" s="3">
        <v>45034</v>
      </c>
      <c r="E159">
        <v>70905940</v>
      </c>
      <c r="F159" t="s">
        <v>19330</v>
      </c>
      <c r="G159" t="s">
        <v>19331</v>
      </c>
      <c r="H159">
        <v>57092410</v>
      </c>
      <c r="I159" t="s">
        <v>19332</v>
      </c>
      <c r="J159" t="s">
        <v>18989</v>
      </c>
      <c r="K159">
        <v>41206676</v>
      </c>
      <c r="L159" t="s">
        <v>19333</v>
      </c>
      <c r="M159">
        <v>39</v>
      </c>
      <c r="N159" t="s">
        <v>11590</v>
      </c>
      <c r="O159" t="s">
        <v>98</v>
      </c>
      <c r="P159" t="s">
        <v>99</v>
      </c>
      <c r="Q159" t="s">
        <v>1049</v>
      </c>
      <c r="R159" t="s">
        <v>133</v>
      </c>
      <c r="S159">
        <v>308000</v>
      </c>
      <c r="T159" t="s">
        <v>713</v>
      </c>
      <c r="U159" t="s">
        <v>18984</v>
      </c>
      <c r="V159" t="s">
        <v>713</v>
      </c>
      <c r="W159">
        <v>38.64</v>
      </c>
      <c r="X159" s="7"/>
      <c r="Y159" s="7"/>
      <c r="Z159" s="7"/>
    </row>
    <row r="160" spans="1:26" x14ac:dyDescent="0.25">
      <c r="A160" t="s">
        <v>19343</v>
      </c>
      <c r="B160">
        <v>41</v>
      </c>
      <c r="C160">
        <v>1</v>
      </c>
      <c r="D160" s="3">
        <v>45034</v>
      </c>
      <c r="E160">
        <v>70905940</v>
      </c>
      <c r="F160" t="s">
        <v>19330</v>
      </c>
      <c r="G160" t="s">
        <v>19331</v>
      </c>
      <c r="H160">
        <v>57092410</v>
      </c>
      <c r="I160" t="s">
        <v>19332</v>
      </c>
      <c r="J160" t="s">
        <v>18989</v>
      </c>
      <c r="K160">
        <v>41206676</v>
      </c>
      <c r="L160" t="s">
        <v>19333</v>
      </c>
      <c r="M160">
        <v>40</v>
      </c>
      <c r="N160" t="s">
        <v>1281</v>
      </c>
      <c r="O160" t="s">
        <v>100</v>
      </c>
      <c r="P160" t="s">
        <v>101</v>
      </c>
      <c r="Q160" t="s">
        <v>1049</v>
      </c>
      <c r="R160" t="s">
        <v>12</v>
      </c>
      <c r="S160">
        <v>640000</v>
      </c>
      <c r="T160" t="s">
        <v>713</v>
      </c>
      <c r="U160" t="s">
        <v>18984</v>
      </c>
      <c r="V160" t="s">
        <v>713</v>
      </c>
      <c r="W160">
        <v>12.9</v>
      </c>
      <c r="X160" s="7"/>
      <c r="Y160" s="7"/>
      <c r="Z160" s="7"/>
    </row>
    <row r="161" spans="1:26" x14ac:dyDescent="0.25">
      <c r="A161" t="s">
        <v>19344</v>
      </c>
      <c r="B161">
        <v>41</v>
      </c>
      <c r="C161">
        <v>1</v>
      </c>
      <c r="D161" s="3">
        <v>45034</v>
      </c>
      <c r="E161">
        <v>70905940</v>
      </c>
      <c r="F161" t="s">
        <v>19330</v>
      </c>
      <c r="G161" t="s">
        <v>19331</v>
      </c>
      <c r="H161">
        <v>57092410</v>
      </c>
      <c r="I161" t="s">
        <v>19332</v>
      </c>
      <c r="J161" t="s">
        <v>18989</v>
      </c>
      <c r="K161">
        <v>41206676</v>
      </c>
      <c r="L161" t="s">
        <v>19333</v>
      </c>
      <c r="M161">
        <v>53</v>
      </c>
      <c r="N161" t="s">
        <v>556</v>
      </c>
      <c r="O161" t="s">
        <v>127</v>
      </c>
      <c r="P161" t="s">
        <v>128</v>
      </c>
      <c r="Q161" t="s">
        <v>236</v>
      </c>
      <c r="R161" t="s">
        <v>12</v>
      </c>
      <c r="S161">
        <v>87000</v>
      </c>
      <c r="T161" t="s">
        <v>713</v>
      </c>
      <c r="U161" t="s">
        <v>18984</v>
      </c>
      <c r="V161" t="s">
        <v>713</v>
      </c>
      <c r="W161">
        <v>38.200000000000003</v>
      </c>
      <c r="X161" s="7"/>
      <c r="Y161" s="7"/>
      <c r="Z161" s="7"/>
    </row>
    <row r="162" spans="1:26" x14ac:dyDescent="0.25">
      <c r="A162" t="s">
        <v>19345</v>
      </c>
      <c r="B162">
        <v>41</v>
      </c>
      <c r="C162">
        <v>1</v>
      </c>
      <c r="D162" s="3">
        <v>45034</v>
      </c>
      <c r="E162">
        <v>70905940</v>
      </c>
      <c r="F162" t="s">
        <v>19330</v>
      </c>
      <c r="G162" t="s">
        <v>19331</v>
      </c>
      <c r="H162">
        <v>57092410</v>
      </c>
      <c r="I162" t="s">
        <v>19332</v>
      </c>
      <c r="J162" t="s">
        <v>18989</v>
      </c>
      <c r="K162">
        <v>41206676</v>
      </c>
      <c r="L162" t="s">
        <v>19333</v>
      </c>
      <c r="M162">
        <v>67</v>
      </c>
      <c r="N162" t="s">
        <v>16248</v>
      </c>
      <c r="O162" t="s">
        <v>157</v>
      </c>
      <c r="P162" t="s">
        <v>158</v>
      </c>
      <c r="Q162" t="s">
        <v>323</v>
      </c>
      <c r="R162" t="s">
        <v>133</v>
      </c>
      <c r="S162">
        <v>5000</v>
      </c>
      <c r="T162" t="s">
        <v>19346</v>
      </c>
      <c r="U162" t="s">
        <v>18984</v>
      </c>
      <c r="V162" t="s">
        <v>19347</v>
      </c>
      <c r="W162">
        <v>440</v>
      </c>
      <c r="X162" s="7"/>
      <c r="Y162" s="7"/>
      <c r="Z162" s="7"/>
    </row>
    <row r="163" spans="1:26" x14ac:dyDescent="0.25">
      <c r="A163" t="s">
        <v>19348</v>
      </c>
      <c r="B163">
        <v>41</v>
      </c>
      <c r="C163">
        <v>1</v>
      </c>
      <c r="D163" s="3">
        <v>45034</v>
      </c>
      <c r="E163">
        <v>70905940</v>
      </c>
      <c r="F163" t="s">
        <v>19330</v>
      </c>
      <c r="G163" t="s">
        <v>19331</v>
      </c>
      <c r="H163">
        <v>57092410</v>
      </c>
      <c r="I163" t="s">
        <v>19332</v>
      </c>
      <c r="J163" t="s">
        <v>18989</v>
      </c>
      <c r="K163">
        <v>41206676</v>
      </c>
      <c r="L163" t="s">
        <v>19333</v>
      </c>
      <c r="M163">
        <v>75</v>
      </c>
      <c r="N163" t="s">
        <v>711</v>
      </c>
      <c r="O163" t="s">
        <v>178</v>
      </c>
      <c r="P163" t="s">
        <v>179</v>
      </c>
      <c r="Q163" t="s">
        <v>323</v>
      </c>
      <c r="R163" t="s">
        <v>46</v>
      </c>
      <c r="S163">
        <v>375000</v>
      </c>
      <c r="T163" t="s">
        <v>19094</v>
      </c>
      <c r="U163" t="s">
        <v>18984</v>
      </c>
      <c r="V163" t="s">
        <v>19094</v>
      </c>
      <c r="W163">
        <v>9.8000000000000007</v>
      </c>
      <c r="X163" s="7"/>
      <c r="Y163" s="7"/>
      <c r="Z163" s="7"/>
    </row>
    <row r="164" spans="1:26" x14ac:dyDescent="0.25">
      <c r="A164" t="s">
        <v>19349</v>
      </c>
      <c r="B164">
        <v>41</v>
      </c>
      <c r="C164">
        <v>1</v>
      </c>
      <c r="D164" s="3">
        <v>45034</v>
      </c>
      <c r="E164">
        <v>70905940</v>
      </c>
      <c r="F164" t="s">
        <v>19330</v>
      </c>
      <c r="G164" t="s">
        <v>19331</v>
      </c>
      <c r="H164">
        <v>57092410</v>
      </c>
      <c r="I164" t="s">
        <v>19332</v>
      </c>
      <c r="J164" t="s">
        <v>18989</v>
      </c>
      <c r="K164">
        <v>41206676</v>
      </c>
      <c r="L164" t="s">
        <v>19333</v>
      </c>
      <c r="M164">
        <v>78</v>
      </c>
      <c r="N164" t="s">
        <v>17810</v>
      </c>
      <c r="O164" t="s">
        <v>185</v>
      </c>
      <c r="P164" t="s">
        <v>186</v>
      </c>
      <c r="Q164" t="s">
        <v>1049</v>
      </c>
      <c r="R164" t="s">
        <v>46</v>
      </c>
      <c r="S164" t="s">
        <v>19009</v>
      </c>
      <c r="T164" t="s">
        <v>17814</v>
      </c>
      <c r="U164" t="s">
        <v>18984</v>
      </c>
      <c r="V164" t="s">
        <v>1162</v>
      </c>
      <c r="W164">
        <v>8.9499999999999993</v>
      </c>
      <c r="X164" s="7"/>
      <c r="Y164" s="7"/>
      <c r="Z164" s="7"/>
    </row>
    <row r="165" spans="1:26" x14ac:dyDescent="0.25">
      <c r="A165" t="s">
        <v>19350</v>
      </c>
      <c r="B165">
        <v>41</v>
      </c>
      <c r="C165">
        <v>1</v>
      </c>
      <c r="D165" s="3">
        <v>45034</v>
      </c>
      <c r="E165">
        <v>70905940</v>
      </c>
      <c r="F165" t="s">
        <v>19330</v>
      </c>
      <c r="G165" t="s">
        <v>19331</v>
      </c>
      <c r="H165">
        <v>57092410</v>
      </c>
      <c r="I165" t="s">
        <v>19332</v>
      </c>
      <c r="J165" t="s">
        <v>18989</v>
      </c>
      <c r="K165">
        <v>41206676</v>
      </c>
      <c r="L165" t="s">
        <v>19333</v>
      </c>
      <c r="M165">
        <v>82</v>
      </c>
      <c r="N165" t="s">
        <v>17912</v>
      </c>
      <c r="O165" t="s">
        <v>194</v>
      </c>
      <c r="P165" t="s">
        <v>195</v>
      </c>
      <c r="Q165" t="s">
        <v>1049</v>
      </c>
      <c r="R165" t="s">
        <v>12</v>
      </c>
      <c r="S165">
        <v>309000</v>
      </c>
      <c r="T165" t="s">
        <v>713</v>
      </c>
      <c r="U165" t="s">
        <v>18984</v>
      </c>
      <c r="V165" t="s">
        <v>713</v>
      </c>
      <c r="W165">
        <v>42</v>
      </c>
      <c r="X165" s="7"/>
      <c r="Y165" s="7"/>
      <c r="Z165" s="7"/>
    </row>
    <row r="166" spans="1:26" x14ac:dyDescent="0.25">
      <c r="A166" t="s">
        <v>19351</v>
      </c>
      <c r="B166">
        <v>34</v>
      </c>
      <c r="C166">
        <v>1</v>
      </c>
      <c r="D166" s="3">
        <v>45035</v>
      </c>
      <c r="E166">
        <v>103484701</v>
      </c>
      <c r="F166" t="s">
        <v>19352</v>
      </c>
      <c r="G166" t="s">
        <v>19353</v>
      </c>
      <c r="H166" t="s">
        <v>19354</v>
      </c>
      <c r="I166" t="s">
        <v>19355</v>
      </c>
      <c r="J166" t="s">
        <v>19293</v>
      </c>
      <c r="K166">
        <v>23143936</v>
      </c>
      <c r="L166" t="s">
        <v>19356</v>
      </c>
      <c r="M166">
        <v>5</v>
      </c>
      <c r="N166" t="s">
        <v>1888</v>
      </c>
      <c r="O166" t="s">
        <v>21</v>
      </c>
      <c r="P166" t="s">
        <v>19049</v>
      </c>
      <c r="Q166" t="s">
        <v>236</v>
      </c>
      <c r="R166" t="s">
        <v>12</v>
      </c>
      <c r="S166">
        <v>30100</v>
      </c>
      <c r="T166" t="s">
        <v>19357</v>
      </c>
      <c r="U166" t="s">
        <v>18984</v>
      </c>
      <c r="V166" t="s">
        <v>19358</v>
      </c>
      <c r="W166">
        <v>15</v>
      </c>
      <c r="X166" s="7"/>
      <c r="Y166" s="7"/>
      <c r="Z166" s="7"/>
    </row>
    <row r="167" spans="1:26" x14ac:dyDescent="0.25">
      <c r="A167" t="s">
        <v>19359</v>
      </c>
      <c r="B167">
        <v>34</v>
      </c>
      <c r="C167">
        <v>1</v>
      </c>
      <c r="D167" s="3">
        <v>45035</v>
      </c>
      <c r="E167">
        <v>103484701</v>
      </c>
      <c r="F167" t="s">
        <v>19352</v>
      </c>
      <c r="G167" t="s">
        <v>19353</v>
      </c>
      <c r="H167" t="s">
        <v>19354</v>
      </c>
      <c r="I167" t="s">
        <v>19355</v>
      </c>
      <c r="J167" t="s">
        <v>19293</v>
      </c>
      <c r="K167">
        <v>23143936</v>
      </c>
      <c r="L167" t="s">
        <v>19356</v>
      </c>
      <c r="M167">
        <v>9</v>
      </c>
      <c r="N167" t="s">
        <v>248</v>
      </c>
      <c r="O167" t="s">
        <v>31</v>
      </c>
      <c r="P167" t="s">
        <v>32</v>
      </c>
      <c r="Q167" t="s">
        <v>236</v>
      </c>
      <c r="R167" t="s">
        <v>12</v>
      </c>
      <c r="S167">
        <v>66000</v>
      </c>
      <c r="T167" t="s">
        <v>19357</v>
      </c>
      <c r="U167" t="s">
        <v>18984</v>
      </c>
      <c r="V167" t="s">
        <v>19358</v>
      </c>
      <c r="W167">
        <v>12.8</v>
      </c>
      <c r="X167" s="7"/>
      <c r="Y167" s="7"/>
      <c r="Z167" s="7"/>
    </row>
    <row r="168" spans="1:26" x14ac:dyDescent="0.25">
      <c r="A168" t="s">
        <v>19360</v>
      </c>
      <c r="B168">
        <v>34</v>
      </c>
      <c r="C168">
        <v>1</v>
      </c>
      <c r="D168" s="3">
        <v>45035</v>
      </c>
      <c r="E168">
        <v>103484701</v>
      </c>
      <c r="F168" t="s">
        <v>19352</v>
      </c>
      <c r="G168" t="s">
        <v>19353</v>
      </c>
      <c r="H168" t="s">
        <v>19354</v>
      </c>
      <c r="I168" t="s">
        <v>19355</v>
      </c>
      <c r="J168" t="s">
        <v>19293</v>
      </c>
      <c r="K168">
        <v>23143936</v>
      </c>
      <c r="L168" t="s">
        <v>19356</v>
      </c>
      <c r="M168">
        <v>24</v>
      </c>
      <c r="N168" t="s">
        <v>10960</v>
      </c>
      <c r="O168" t="s">
        <v>63</v>
      </c>
      <c r="P168" t="s">
        <v>64</v>
      </c>
      <c r="Q168" t="s">
        <v>19315</v>
      </c>
      <c r="R168" t="s">
        <v>12</v>
      </c>
      <c r="S168">
        <v>754700</v>
      </c>
      <c r="T168" t="s">
        <v>19357</v>
      </c>
      <c r="U168" t="s">
        <v>18984</v>
      </c>
      <c r="V168" t="s">
        <v>19358</v>
      </c>
      <c r="W168">
        <v>1.35</v>
      </c>
      <c r="X168" s="7"/>
      <c r="Y168" s="7"/>
      <c r="Z168" s="7"/>
    </row>
    <row r="169" spans="1:26" x14ac:dyDescent="0.25">
      <c r="A169" t="s">
        <v>19361</v>
      </c>
      <c r="B169">
        <v>38</v>
      </c>
      <c r="C169">
        <v>1</v>
      </c>
      <c r="D169" s="3">
        <v>45051</v>
      </c>
      <c r="E169">
        <v>6623069</v>
      </c>
      <c r="F169" t="s">
        <v>19362</v>
      </c>
      <c r="G169" t="s">
        <v>19363</v>
      </c>
      <c r="H169" t="s">
        <v>19364</v>
      </c>
      <c r="I169" t="s">
        <v>19365</v>
      </c>
      <c r="J169" t="s">
        <v>19366</v>
      </c>
      <c r="K169">
        <v>52038249</v>
      </c>
      <c r="L169" t="s">
        <v>19367</v>
      </c>
      <c r="M169">
        <v>4</v>
      </c>
      <c r="N169" t="s">
        <v>1813</v>
      </c>
      <c r="O169" t="s">
        <v>19</v>
      </c>
      <c r="P169" t="s">
        <v>20</v>
      </c>
      <c r="Q169" t="s">
        <v>236</v>
      </c>
      <c r="R169" t="s">
        <v>12</v>
      </c>
      <c r="S169">
        <v>37800</v>
      </c>
      <c r="T169" t="s">
        <v>713</v>
      </c>
      <c r="U169" t="s">
        <v>18984</v>
      </c>
      <c r="V169" t="s">
        <v>713</v>
      </c>
      <c r="W169">
        <v>21</v>
      </c>
      <c r="X169" s="7"/>
      <c r="Y169" s="7"/>
      <c r="Z169" s="7"/>
    </row>
    <row r="170" spans="1:26" x14ac:dyDescent="0.25">
      <c r="A170" t="s">
        <v>19368</v>
      </c>
      <c r="B170">
        <v>38</v>
      </c>
      <c r="C170">
        <v>1</v>
      </c>
      <c r="D170" s="3">
        <v>45051</v>
      </c>
      <c r="E170">
        <v>6623069</v>
      </c>
      <c r="F170" t="s">
        <v>19362</v>
      </c>
      <c r="G170" t="s">
        <v>19363</v>
      </c>
      <c r="H170" t="s">
        <v>19364</v>
      </c>
      <c r="I170" t="s">
        <v>19365</v>
      </c>
      <c r="J170" t="s">
        <v>19366</v>
      </c>
      <c r="K170">
        <v>52038249</v>
      </c>
      <c r="L170" t="s">
        <v>19367</v>
      </c>
      <c r="M170">
        <v>7</v>
      </c>
      <c r="N170" t="s">
        <v>2744</v>
      </c>
      <c r="O170" t="s">
        <v>27</v>
      </c>
      <c r="P170" t="s">
        <v>28</v>
      </c>
      <c r="Q170" t="s">
        <v>1049</v>
      </c>
      <c r="R170" t="s">
        <v>12</v>
      </c>
      <c r="S170">
        <v>244500</v>
      </c>
      <c r="T170" t="s">
        <v>3600</v>
      </c>
      <c r="U170" t="s">
        <v>18984</v>
      </c>
      <c r="V170" t="s">
        <v>713</v>
      </c>
      <c r="W170">
        <v>18.11</v>
      </c>
      <c r="X170" s="7"/>
      <c r="Y170" s="7"/>
      <c r="Z170" s="7"/>
    </row>
    <row r="171" spans="1:26" x14ac:dyDescent="0.25">
      <c r="A171" t="s">
        <v>19369</v>
      </c>
      <c r="B171">
        <v>38</v>
      </c>
      <c r="C171">
        <v>1</v>
      </c>
      <c r="D171" s="3">
        <v>45051</v>
      </c>
      <c r="E171">
        <v>6623069</v>
      </c>
      <c r="F171" t="s">
        <v>19362</v>
      </c>
      <c r="G171" t="s">
        <v>19363</v>
      </c>
      <c r="H171" t="s">
        <v>19364</v>
      </c>
      <c r="I171" t="s">
        <v>19365</v>
      </c>
      <c r="J171" t="s">
        <v>19366</v>
      </c>
      <c r="K171">
        <v>52038249</v>
      </c>
      <c r="L171" t="s">
        <v>19367</v>
      </c>
      <c r="M171">
        <v>9</v>
      </c>
      <c r="N171" t="s">
        <v>248</v>
      </c>
      <c r="O171" t="s">
        <v>31</v>
      </c>
      <c r="P171" t="s">
        <v>32</v>
      </c>
      <c r="Q171" t="s">
        <v>236</v>
      </c>
      <c r="R171" t="s">
        <v>12</v>
      </c>
      <c r="S171">
        <v>66000</v>
      </c>
      <c r="T171" t="s">
        <v>3600</v>
      </c>
      <c r="U171" t="s">
        <v>18984</v>
      </c>
      <c r="V171" t="s">
        <v>713</v>
      </c>
      <c r="W171">
        <v>13.8</v>
      </c>
      <c r="X171" s="7"/>
      <c r="Y171" s="7"/>
      <c r="Z171" s="7"/>
    </row>
    <row r="172" spans="1:26" x14ac:dyDescent="0.25">
      <c r="A172" t="s">
        <v>19370</v>
      </c>
      <c r="B172">
        <v>38</v>
      </c>
      <c r="C172">
        <v>1</v>
      </c>
      <c r="D172" s="3">
        <v>45051</v>
      </c>
      <c r="E172">
        <v>6623069</v>
      </c>
      <c r="F172" t="s">
        <v>19362</v>
      </c>
      <c r="G172" t="s">
        <v>19363</v>
      </c>
      <c r="H172" t="s">
        <v>19364</v>
      </c>
      <c r="I172" t="s">
        <v>19365</v>
      </c>
      <c r="J172" t="s">
        <v>19366</v>
      </c>
      <c r="K172">
        <v>52038249</v>
      </c>
      <c r="L172" t="s">
        <v>19367</v>
      </c>
      <c r="M172">
        <v>12</v>
      </c>
      <c r="N172" t="s">
        <v>18993</v>
      </c>
      <c r="O172" t="s">
        <v>37</v>
      </c>
      <c r="P172" t="s">
        <v>38</v>
      </c>
      <c r="Q172" t="s">
        <v>16</v>
      </c>
      <c r="R172" t="s">
        <v>16</v>
      </c>
      <c r="S172">
        <v>12021900</v>
      </c>
      <c r="T172" t="s">
        <v>3600</v>
      </c>
      <c r="U172" t="s">
        <v>18984</v>
      </c>
      <c r="V172" t="s">
        <v>713</v>
      </c>
      <c r="W172">
        <v>0.56000000000000005</v>
      </c>
      <c r="X172" s="7"/>
      <c r="Y172" s="7"/>
      <c r="Z172" s="7"/>
    </row>
    <row r="173" spans="1:26" x14ac:dyDescent="0.25">
      <c r="A173" t="s">
        <v>19371</v>
      </c>
      <c r="B173">
        <v>38</v>
      </c>
      <c r="C173">
        <v>1</v>
      </c>
      <c r="D173" s="3">
        <v>45051</v>
      </c>
      <c r="E173">
        <v>6623069</v>
      </c>
      <c r="F173" t="s">
        <v>19362</v>
      </c>
      <c r="G173" t="s">
        <v>19363</v>
      </c>
      <c r="H173" t="s">
        <v>19364</v>
      </c>
      <c r="I173" t="s">
        <v>19365</v>
      </c>
      <c r="J173" t="s">
        <v>19366</v>
      </c>
      <c r="K173">
        <v>52038249</v>
      </c>
      <c r="L173" t="s">
        <v>19367</v>
      </c>
      <c r="M173">
        <v>16</v>
      </c>
      <c r="N173" t="s">
        <v>7383</v>
      </c>
      <c r="O173" t="s">
        <v>47</v>
      </c>
      <c r="P173" t="s">
        <v>48</v>
      </c>
      <c r="Q173" t="s">
        <v>1049</v>
      </c>
      <c r="R173" t="s">
        <v>12</v>
      </c>
      <c r="S173">
        <v>231300</v>
      </c>
      <c r="T173" t="s">
        <v>713</v>
      </c>
      <c r="U173" t="s">
        <v>18984</v>
      </c>
      <c r="V173" t="s">
        <v>713</v>
      </c>
      <c r="W173">
        <v>6.38</v>
      </c>
      <c r="X173" s="7"/>
      <c r="Y173" s="7"/>
      <c r="Z173" s="7"/>
    </row>
    <row r="174" spans="1:26" x14ac:dyDescent="0.25">
      <c r="A174" t="s">
        <v>19372</v>
      </c>
      <c r="B174">
        <v>38</v>
      </c>
      <c r="C174">
        <v>1</v>
      </c>
      <c r="D174" s="3">
        <v>45051</v>
      </c>
      <c r="E174">
        <v>6623069</v>
      </c>
      <c r="F174" t="s">
        <v>19362</v>
      </c>
      <c r="G174" t="s">
        <v>19363</v>
      </c>
      <c r="H174" t="s">
        <v>19364</v>
      </c>
      <c r="I174" t="s">
        <v>19365</v>
      </c>
      <c r="J174" t="s">
        <v>19366</v>
      </c>
      <c r="K174">
        <v>52038249</v>
      </c>
      <c r="L174" t="s">
        <v>19367</v>
      </c>
      <c r="M174">
        <v>26</v>
      </c>
      <c r="N174" t="s">
        <v>11207</v>
      </c>
      <c r="O174" t="s">
        <v>68</v>
      </c>
      <c r="P174" t="s">
        <v>69</v>
      </c>
      <c r="Q174" t="s">
        <v>1049</v>
      </c>
      <c r="R174" t="s">
        <v>12</v>
      </c>
      <c r="S174">
        <v>17800</v>
      </c>
      <c r="T174" t="s">
        <v>713</v>
      </c>
      <c r="U174" t="s">
        <v>18984</v>
      </c>
      <c r="V174" t="s">
        <v>713</v>
      </c>
      <c r="W174">
        <v>14.08</v>
      </c>
      <c r="X174" s="7"/>
      <c r="Y174" s="7"/>
      <c r="Z174" s="7"/>
    </row>
    <row r="175" spans="1:26" x14ac:dyDescent="0.25">
      <c r="A175" t="s">
        <v>19373</v>
      </c>
      <c r="B175">
        <v>38</v>
      </c>
      <c r="C175">
        <v>1</v>
      </c>
      <c r="D175" s="3">
        <v>45051</v>
      </c>
      <c r="E175">
        <v>6623069</v>
      </c>
      <c r="F175" t="s">
        <v>19362</v>
      </c>
      <c r="G175" t="s">
        <v>19363</v>
      </c>
      <c r="H175" t="s">
        <v>19364</v>
      </c>
      <c r="I175" t="s">
        <v>19365</v>
      </c>
      <c r="J175" t="s">
        <v>19366</v>
      </c>
      <c r="K175">
        <v>52038249</v>
      </c>
      <c r="L175" t="s">
        <v>19367</v>
      </c>
      <c r="M175">
        <v>27</v>
      </c>
      <c r="N175" t="s">
        <v>11380</v>
      </c>
      <c r="O175" t="s">
        <v>71</v>
      </c>
      <c r="P175" t="s">
        <v>72</v>
      </c>
      <c r="Q175" t="s">
        <v>1049</v>
      </c>
      <c r="R175" t="s">
        <v>46</v>
      </c>
      <c r="S175">
        <v>12900</v>
      </c>
      <c r="T175" t="s">
        <v>713</v>
      </c>
      <c r="U175" t="s">
        <v>18984</v>
      </c>
      <c r="V175" t="s">
        <v>713</v>
      </c>
      <c r="W175">
        <v>42</v>
      </c>
      <c r="X175" s="7"/>
      <c r="Y175" s="7"/>
      <c r="Z175" s="7"/>
    </row>
    <row r="176" spans="1:26" x14ac:dyDescent="0.25">
      <c r="A176" t="s">
        <v>19374</v>
      </c>
      <c r="B176">
        <v>38</v>
      </c>
      <c r="C176">
        <v>1</v>
      </c>
      <c r="D176" s="3">
        <v>45051</v>
      </c>
      <c r="E176">
        <v>6623069</v>
      </c>
      <c r="F176" t="s">
        <v>19362</v>
      </c>
      <c r="G176" t="s">
        <v>19363</v>
      </c>
      <c r="H176" t="s">
        <v>19364</v>
      </c>
      <c r="I176" t="s">
        <v>19365</v>
      </c>
      <c r="J176" t="s">
        <v>19366</v>
      </c>
      <c r="K176">
        <v>52038249</v>
      </c>
      <c r="L176" t="s">
        <v>19367</v>
      </c>
      <c r="M176">
        <v>30</v>
      </c>
      <c r="N176" t="s">
        <v>1159</v>
      </c>
      <c r="O176" t="s">
        <v>78</v>
      </c>
      <c r="P176" t="s">
        <v>79</v>
      </c>
      <c r="Q176" t="s">
        <v>1049</v>
      </c>
      <c r="R176" t="s">
        <v>12</v>
      </c>
      <c r="S176">
        <v>89900</v>
      </c>
      <c r="T176" t="s">
        <v>713</v>
      </c>
      <c r="U176" t="s">
        <v>18984</v>
      </c>
      <c r="V176" t="s">
        <v>713</v>
      </c>
      <c r="W176">
        <v>7.8</v>
      </c>
      <c r="X176" s="7"/>
      <c r="Y176" s="7"/>
      <c r="Z176" s="7"/>
    </row>
    <row r="177" spans="1:26" x14ac:dyDescent="0.25">
      <c r="A177" t="s">
        <v>19375</v>
      </c>
      <c r="B177">
        <v>38</v>
      </c>
      <c r="C177">
        <v>1</v>
      </c>
      <c r="D177" s="3">
        <v>45051</v>
      </c>
      <c r="E177">
        <v>6623069</v>
      </c>
      <c r="F177" t="s">
        <v>19362</v>
      </c>
      <c r="G177" t="s">
        <v>19363</v>
      </c>
      <c r="H177" t="s">
        <v>19364</v>
      </c>
      <c r="I177" t="s">
        <v>19365</v>
      </c>
      <c r="J177" t="s">
        <v>19366</v>
      </c>
      <c r="K177">
        <v>52038249</v>
      </c>
      <c r="L177" t="s">
        <v>19367</v>
      </c>
      <c r="M177">
        <v>39</v>
      </c>
      <c r="N177" t="s">
        <v>11590</v>
      </c>
      <c r="O177" t="s">
        <v>98</v>
      </c>
      <c r="P177" t="s">
        <v>99</v>
      </c>
      <c r="Q177" t="s">
        <v>1049</v>
      </c>
      <c r="R177" t="s">
        <v>133</v>
      </c>
      <c r="S177">
        <v>308000</v>
      </c>
      <c r="T177" t="s">
        <v>713</v>
      </c>
      <c r="U177" t="s">
        <v>18984</v>
      </c>
      <c r="V177" t="s">
        <v>713</v>
      </c>
      <c r="W177">
        <v>8.4</v>
      </c>
      <c r="X177" s="7"/>
      <c r="Y177" s="7"/>
      <c r="Z177" s="7"/>
    </row>
    <row r="178" spans="1:26" x14ac:dyDescent="0.25">
      <c r="A178" t="s">
        <v>19376</v>
      </c>
      <c r="B178">
        <v>38</v>
      </c>
      <c r="C178">
        <v>1</v>
      </c>
      <c r="D178" s="3">
        <v>45051</v>
      </c>
      <c r="E178">
        <v>6623069</v>
      </c>
      <c r="F178" t="s">
        <v>19362</v>
      </c>
      <c r="G178" t="s">
        <v>19363</v>
      </c>
      <c r="H178" t="s">
        <v>19364</v>
      </c>
      <c r="I178" t="s">
        <v>19365</v>
      </c>
      <c r="J178" t="s">
        <v>19366</v>
      </c>
      <c r="K178">
        <v>52038249</v>
      </c>
      <c r="L178" t="s">
        <v>19367</v>
      </c>
      <c r="M178">
        <v>40</v>
      </c>
      <c r="N178" t="s">
        <v>1281</v>
      </c>
      <c r="O178" t="s">
        <v>100</v>
      </c>
      <c r="P178" t="s">
        <v>101</v>
      </c>
      <c r="Q178" t="s">
        <v>1049</v>
      </c>
      <c r="R178" t="s">
        <v>12</v>
      </c>
      <c r="S178">
        <v>640000</v>
      </c>
      <c r="T178" t="s">
        <v>713</v>
      </c>
      <c r="U178" t="s">
        <v>18984</v>
      </c>
      <c r="V178" t="s">
        <v>713</v>
      </c>
      <c r="W178">
        <v>5.46</v>
      </c>
      <c r="X178" s="7"/>
      <c r="Y178" s="7"/>
      <c r="Z178" s="7"/>
    </row>
    <row r="179" spans="1:26" x14ac:dyDescent="0.25">
      <c r="A179" t="s">
        <v>19377</v>
      </c>
      <c r="B179">
        <v>38</v>
      </c>
      <c r="C179">
        <v>1</v>
      </c>
      <c r="D179" s="3">
        <v>45051</v>
      </c>
      <c r="E179">
        <v>6623069</v>
      </c>
      <c r="F179" t="s">
        <v>19362</v>
      </c>
      <c r="G179" t="s">
        <v>19363</v>
      </c>
      <c r="H179" t="s">
        <v>19364</v>
      </c>
      <c r="I179" t="s">
        <v>19365</v>
      </c>
      <c r="J179" t="s">
        <v>19366</v>
      </c>
      <c r="K179">
        <v>52038249</v>
      </c>
      <c r="L179" t="s">
        <v>19367</v>
      </c>
      <c r="M179">
        <v>52</v>
      </c>
      <c r="N179" t="s">
        <v>12583</v>
      </c>
      <c r="O179" t="s">
        <v>124</v>
      </c>
      <c r="P179" t="s">
        <v>125</v>
      </c>
      <c r="Q179" t="s">
        <v>1049</v>
      </c>
      <c r="R179" t="s">
        <v>126</v>
      </c>
      <c r="S179">
        <v>900000</v>
      </c>
      <c r="T179" t="s">
        <v>713</v>
      </c>
      <c r="U179" t="s">
        <v>18984</v>
      </c>
      <c r="V179" t="s">
        <v>713</v>
      </c>
      <c r="W179">
        <v>0.63</v>
      </c>
      <c r="X179" s="7"/>
      <c r="Y179" s="7"/>
      <c r="Z179" s="7"/>
    </row>
    <row r="180" spans="1:26" x14ac:dyDescent="0.25">
      <c r="A180" t="s">
        <v>19378</v>
      </c>
      <c r="B180">
        <v>38</v>
      </c>
      <c r="C180">
        <v>1</v>
      </c>
      <c r="D180" s="3">
        <v>45051</v>
      </c>
      <c r="E180">
        <v>6623069</v>
      </c>
      <c r="F180" t="s">
        <v>19362</v>
      </c>
      <c r="G180" t="s">
        <v>19363</v>
      </c>
      <c r="H180" t="s">
        <v>19364</v>
      </c>
      <c r="I180" t="s">
        <v>19365</v>
      </c>
      <c r="J180" t="s">
        <v>19366</v>
      </c>
      <c r="K180">
        <v>52038249</v>
      </c>
      <c r="L180" t="s">
        <v>19367</v>
      </c>
      <c r="M180">
        <v>53</v>
      </c>
      <c r="N180" t="s">
        <v>556</v>
      </c>
      <c r="O180" t="s">
        <v>127</v>
      </c>
      <c r="P180" t="s">
        <v>128</v>
      </c>
      <c r="Q180" t="s">
        <v>236</v>
      </c>
      <c r="R180" t="s">
        <v>12</v>
      </c>
      <c r="S180">
        <v>87000</v>
      </c>
      <c r="T180" t="s">
        <v>713</v>
      </c>
      <c r="U180" t="s">
        <v>18984</v>
      </c>
      <c r="V180" t="s">
        <v>713</v>
      </c>
      <c r="W180">
        <v>15</v>
      </c>
      <c r="X180" s="7"/>
      <c r="Y180" s="7"/>
      <c r="Z180" s="7"/>
    </row>
    <row r="181" spans="1:26" x14ac:dyDescent="0.25">
      <c r="A181" t="s">
        <v>19379</v>
      </c>
      <c r="B181">
        <v>38</v>
      </c>
      <c r="C181">
        <v>1</v>
      </c>
      <c r="D181" s="3">
        <v>45051</v>
      </c>
      <c r="E181">
        <v>6623069</v>
      </c>
      <c r="F181" t="s">
        <v>19362</v>
      </c>
      <c r="G181" t="s">
        <v>19363</v>
      </c>
      <c r="H181" t="s">
        <v>19364</v>
      </c>
      <c r="I181" t="s">
        <v>19365</v>
      </c>
      <c r="J181" t="s">
        <v>19366</v>
      </c>
      <c r="K181">
        <v>52038249</v>
      </c>
      <c r="L181" t="s">
        <v>19367</v>
      </c>
      <c r="M181">
        <v>64</v>
      </c>
      <c r="N181" t="s">
        <v>15377</v>
      </c>
      <c r="O181" t="s">
        <v>151</v>
      </c>
      <c r="P181" t="s">
        <v>152</v>
      </c>
      <c r="Q181" t="s">
        <v>1049</v>
      </c>
      <c r="R181" t="s">
        <v>150</v>
      </c>
      <c r="S181">
        <v>403000</v>
      </c>
      <c r="T181" t="s">
        <v>713</v>
      </c>
      <c r="U181" t="s">
        <v>18984</v>
      </c>
      <c r="V181" t="s">
        <v>713</v>
      </c>
      <c r="W181">
        <v>12.48</v>
      </c>
      <c r="X181" s="7"/>
      <c r="Y181" s="7"/>
      <c r="Z181" s="7"/>
    </row>
    <row r="182" spans="1:26" x14ac:dyDescent="0.25">
      <c r="A182" t="s">
        <v>19380</v>
      </c>
      <c r="B182">
        <v>38</v>
      </c>
      <c r="C182">
        <v>1</v>
      </c>
      <c r="D182" s="3">
        <v>45051</v>
      </c>
      <c r="E182">
        <v>6623069</v>
      </c>
      <c r="F182" t="s">
        <v>19362</v>
      </c>
      <c r="G182" t="s">
        <v>19363</v>
      </c>
      <c r="H182" t="s">
        <v>19364</v>
      </c>
      <c r="I182" t="s">
        <v>19365</v>
      </c>
      <c r="J182" t="s">
        <v>19366</v>
      </c>
      <c r="K182">
        <v>52038249</v>
      </c>
      <c r="L182" t="s">
        <v>19367</v>
      </c>
      <c r="M182">
        <v>69</v>
      </c>
      <c r="N182" t="s">
        <v>16440</v>
      </c>
      <c r="O182" t="s">
        <v>161</v>
      </c>
      <c r="P182" t="s">
        <v>162</v>
      </c>
      <c r="Q182" t="s">
        <v>1049</v>
      </c>
      <c r="R182" t="s">
        <v>133</v>
      </c>
      <c r="S182">
        <v>587600</v>
      </c>
      <c r="T182" t="s">
        <v>713</v>
      </c>
      <c r="U182" t="s">
        <v>18984</v>
      </c>
      <c r="V182" t="s">
        <v>713</v>
      </c>
      <c r="W182">
        <v>4.92</v>
      </c>
      <c r="X182" s="7"/>
      <c r="Y182" s="7"/>
      <c r="Z182" s="7"/>
    </row>
    <row r="183" spans="1:26" x14ac:dyDescent="0.25">
      <c r="A183" t="s">
        <v>19381</v>
      </c>
      <c r="B183">
        <v>38</v>
      </c>
      <c r="C183">
        <v>1</v>
      </c>
      <c r="D183" s="3">
        <v>45051</v>
      </c>
      <c r="E183">
        <v>6623069</v>
      </c>
      <c r="F183" t="s">
        <v>19362</v>
      </c>
      <c r="G183" t="s">
        <v>19363</v>
      </c>
      <c r="H183" t="s">
        <v>19364</v>
      </c>
      <c r="I183" t="s">
        <v>19365</v>
      </c>
      <c r="J183" t="s">
        <v>19366</v>
      </c>
      <c r="K183">
        <v>52038249</v>
      </c>
      <c r="L183" t="s">
        <v>19367</v>
      </c>
      <c r="M183">
        <v>75</v>
      </c>
      <c r="N183" t="s">
        <v>711</v>
      </c>
      <c r="O183" t="s">
        <v>178</v>
      </c>
      <c r="P183" t="s">
        <v>179</v>
      </c>
      <c r="Q183" t="s">
        <v>323</v>
      </c>
      <c r="R183" t="s">
        <v>46</v>
      </c>
      <c r="S183">
        <v>375000</v>
      </c>
      <c r="T183" t="s">
        <v>713</v>
      </c>
      <c r="U183" t="s">
        <v>18984</v>
      </c>
      <c r="V183" t="s">
        <v>713</v>
      </c>
      <c r="W183">
        <v>12.82</v>
      </c>
      <c r="X183" s="7"/>
      <c r="Y183" s="7"/>
      <c r="Z183" s="7"/>
    </row>
    <row r="184" spans="1:26" x14ac:dyDescent="0.25">
      <c r="A184" t="s">
        <v>19382</v>
      </c>
      <c r="B184">
        <v>38</v>
      </c>
      <c r="C184">
        <v>1</v>
      </c>
      <c r="D184" s="3">
        <v>45051</v>
      </c>
      <c r="E184">
        <v>6623069</v>
      </c>
      <c r="F184" t="s">
        <v>19362</v>
      </c>
      <c r="G184" t="s">
        <v>19363</v>
      </c>
      <c r="H184" t="s">
        <v>19364</v>
      </c>
      <c r="I184" t="s">
        <v>19365</v>
      </c>
      <c r="J184" t="s">
        <v>19366</v>
      </c>
      <c r="K184">
        <v>52038249</v>
      </c>
      <c r="L184" t="s">
        <v>19367</v>
      </c>
      <c r="M184">
        <v>76</v>
      </c>
      <c r="N184" t="s">
        <v>17709</v>
      </c>
      <c r="O184" t="s">
        <v>180</v>
      </c>
      <c r="P184" t="s">
        <v>181</v>
      </c>
      <c r="Q184" t="s">
        <v>1049</v>
      </c>
      <c r="R184" t="s">
        <v>46</v>
      </c>
      <c r="S184">
        <v>143800</v>
      </c>
      <c r="T184" t="s">
        <v>713</v>
      </c>
      <c r="U184" t="s">
        <v>18984</v>
      </c>
      <c r="V184" t="s">
        <v>713</v>
      </c>
      <c r="W184">
        <v>9.24</v>
      </c>
      <c r="X184" s="7"/>
      <c r="Y184" s="7"/>
      <c r="Z184" s="7"/>
    </row>
    <row r="185" spans="1:26" x14ac:dyDescent="0.25">
      <c r="A185" t="s">
        <v>19383</v>
      </c>
      <c r="B185">
        <v>38</v>
      </c>
      <c r="C185">
        <v>1</v>
      </c>
      <c r="D185" s="3">
        <v>45051</v>
      </c>
      <c r="E185">
        <v>6623069</v>
      </c>
      <c r="F185" t="s">
        <v>19362</v>
      </c>
      <c r="G185" t="s">
        <v>19363</v>
      </c>
      <c r="H185" t="s">
        <v>19364</v>
      </c>
      <c r="I185" t="s">
        <v>19365</v>
      </c>
      <c r="J185" t="s">
        <v>19366</v>
      </c>
      <c r="K185">
        <v>52038249</v>
      </c>
      <c r="L185" t="s">
        <v>19367</v>
      </c>
      <c r="M185">
        <v>77</v>
      </c>
      <c r="N185" t="s">
        <v>17738</v>
      </c>
      <c r="O185" t="s">
        <v>182</v>
      </c>
      <c r="P185" t="s">
        <v>183</v>
      </c>
      <c r="Q185" t="s">
        <v>1049</v>
      </c>
      <c r="R185" t="s">
        <v>46</v>
      </c>
      <c r="S185">
        <v>68</v>
      </c>
      <c r="T185" t="s">
        <v>713</v>
      </c>
      <c r="U185" t="s">
        <v>18984</v>
      </c>
      <c r="V185" t="s">
        <v>713</v>
      </c>
      <c r="W185">
        <v>23.4</v>
      </c>
      <c r="X185" s="7"/>
      <c r="Y185" s="7"/>
      <c r="Z185" s="7"/>
    </row>
    <row r="186" spans="1:26" x14ac:dyDescent="0.25">
      <c r="A186" t="s">
        <v>19384</v>
      </c>
      <c r="B186">
        <v>38</v>
      </c>
      <c r="C186">
        <v>1</v>
      </c>
      <c r="D186" s="3">
        <v>45051</v>
      </c>
      <c r="E186">
        <v>6623069</v>
      </c>
      <c r="F186" t="s">
        <v>19362</v>
      </c>
      <c r="G186" t="s">
        <v>19363</v>
      </c>
      <c r="H186" t="s">
        <v>19364</v>
      </c>
      <c r="I186" t="s">
        <v>19365</v>
      </c>
      <c r="J186" t="s">
        <v>19366</v>
      </c>
      <c r="K186">
        <v>52038249</v>
      </c>
      <c r="L186" t="s">
        <v>19367</v>
      </c>
      <c r="M186">
        <v>78</v>
      </c>
      <c r="N186" t="s">
        <v>17810</v>
      </c>
      <c r="O186" t="s">
        <v>185</v>
      </c>
      <c r="P186" t="s">
        <v>186</v>
      </c>
      <c r="Q186" t="s">
        <v>1049</v>
      </c>
      <c r="R186" t="s">
        <v>46</v>
      </c>
      <c r="S186" t="s">
        <v>19009</v>
      </c>
      <c r="T186" t="s">
        <v>713</v>
      </c>
      <c r="U186" t="s">
        <v>18984</v>
      </c>
      <c r="V186" t="s">
        <v>713</v>
      </c>
      <c r="W186">
        <v>8.4</v>
      </c>
      <c r="X186" s="7"/>
      <c r="Y186" s="7"/>
      <c r="Z186" s="7"/>
    </row>
    <row r="187" spans="1:26" x14ac:dyDescent="0.25">
      <c r="A187" t="s">
        <v>19385</v>
      </c>
      <c r="B187" s="12">
        <v>38</v>
      </c>
      <c r="C187" s="12">
        <v>1</v>
      </c>
      <c r="D187" s="13">
        <v>45051</v>
      </c>
      <c r="E187" s="12">
        <v>6623069</v>
      </c>
      <c r="F187" s="12" t="s">
        <v>19362</v>
      </c>
      <c r="G187" s="12" t="s">
        <v>19363</v>
      </c>
      <c r="H187" s="12" t="s">
        <v>19364</v>
      </c>
      <c r="I187" s="12" t="s">
        <v>19365</v>
      </c>
      <c r="J187" s="12" t="s">
        <v>19366</v>
      </c>
      <c r="K187" s="12">
        <v>52038249</v>
      </c>
      <c r="L187" s="12" t="s">
        <v>19367</v>
      </c>
      <c r="M187" s="12">
        <v>79</v>
      </c>
      <c r="N187" s="12" t="s">
        <v>17840</v>
      </c>
      <c r="O187" s="12" t="s">
        <v>187</v>
      </c>
      <c r="P187" t="s">
        <v>188</v>
      </c>
      <c r="Q187" t="s">
        <v>1049</v>
      </c>
      <c r="R187" t="s">
        <v>46</v>
      </c>
      <c r="S187">
        <v>29</v>
      </c>
      <c r="T187" t="s">
        <v>713</v>
      </c>
      <c r="U187" t="s">
        <v>18984</v>
      </c>
      <c r="V187" t="s">
        <v>713</v>
      </c>
      <c r="W187" s="12">
        <v>420.16</v>
      </c>
      <c r="X187" s="7"/>
      <c r="Y187" s="7"/>
      <c r="Z187" s="7"/>
    </row>
    <row r="188" spans="1:26" x14ac:dyDescent="0.25">
      <c r="A188" t="s">
        <v>19386</v>
      </c>
      <c r="B188">
        <v>38</v>
      </c>
      <c r="C188">
        <v>1</v>
      </c>
      <c r="D188" s="3">
        <v>45051</v>
      </c>
      <c r="E188">
        <v>6623069</v>
      </c>
      <c r="F188" t="s">
        <v>19362</v>
      </c>
      <c r="G188" t="s">
        <v>19363</v>
      </c>
      <c r="H188" t="s">
        <v>19364</v>
      </c>
      <c r="I188" t="s">
        <v>19365</v>
      </c>
      <c r="J188" t="s">
        <v>19366</v>
      </c>
      <c r="K188">
        <v>52038249</v>
      </c>
      <c r="L188" t="s">
        <v>19367</v>
      </c>
      <c r="M188">
        <v>82</v>
      </c>
      <c r="N188" t="s">
        <v>17912</v>
      </c>
      <c r="O188" t="s">
        <v>194</v>
      </c>
      <c r="P188" t="s">
        <v>195</v>
      </c>
      <c r="Q188" t="s">
        <v>1049</v>
      </c>
      <c r="R188" t="s">
        <v>12</v>
      </c>
      <c r="S188">
        <v>309000</v>
      </c>
      <c r="T188" t="s">
        <v>713</v>
      </c>
      <c r="U188" t="s">
        <v>18984</v>
      </c>
      <c r="V188" t="s">
        <v>713</v>
      </c>
      <c r="W188">
        <v>5.97</v>
      </c>
      <c r="X188" s="7"/>
      <c r="Y188" s="7"/>
      <c r="Z188" s="7"/>
    </row>
    <row r="189" spans="1:26" x14ac:dyDescent="0.25">
      <c r="A189" t="s">
        <v>19387</v>
      </c>
      <c r="B189">
        <v>38</v>
      </c>
      <c r="C189">
        <v>1</v>
      </c>
      <c r="D189" s="3">
        <v>45051</v>
      </c>
      <c r="E189">
        <v>6623069</v>
      </c>
      <c r="F189" t="s">
        <v>19362</v>
      </c>
      <c r="G189" t="s">
        <v>19363</v>
      </c>
      <c r="H189" t="s">
        <v>19364</v>
      </c>
      <c r="I189" t="s">
        <v>19365</v>
      </c>
      <c r="J189" t="s">
        <v>19366</v>
      </c>
      <c r="K189">
        <v>52038249</v>
      </c>
      <c r="L189" t="s">
        <v>19367</v>
      </c>
      <c r="M189">
        <v>89</v>
      </c>
      <c r="N189" t="s">
        <v>848</v>
      </c>
      <c r="O189" t="s">
        <v>208</v>
      </c>
      <c r="P189" t="s">
        <v>209</v>
      </c>
      <c r="Q189" t="s">
        <v>1049</v>
      </c>
      <c r="R189" t="s">
        <v>12</v>
      </c>
      <c r="S189">
        <v>156200</v>
      </c>
      <c r="T189" t="s">
        <v>19388</v>
      </c>
      <c r="U189" t="s">
        <v>18984</v>
      </c>
      <c r="V189" t="s">
        <v>713</v>
      </c>
      <c r="W189">
        <v>5.4</v>
      </c>
      <c r="X189" s="7"/>
      <c r="Y189" s="7"/>
      <c r="Z189" s="7"/>
    </row>
    <row r="190" spans="1:26" x14ac:dyDescent="0.25">
      <c r="A190" t="s">
        <v>19389</v>
      </c>
      <c r="B190">
        <v>25</v>
      </c>
      <c r="C190">
        <v>1</v>
      </c>
      <c r="D190" s="3">
        <v>45037</v>
      </c>
      <c r="E190">
        <v>5490421</v>
      </c>
      <c r="F190" t="s">
        <v>19390</v>
      </c>
      <c r="G190" t="s">
        <v>19391</v>
      </c>
      <c r="H190">
        <v>66716100</v>
      </c>
      <c r="I190" t="s">
        <v>19392</v>
      </c>
      <c r="J190" t="s">
        <v>19393</v>
      </c>
      <c r="K190">
        <v>66716100</v>
      </c>
      <c r="L190" t="s">
        <v>19394</v>
      </c>
      <c r="M190">
        <v>69</v>
      </c>
      <c r="N190" t="s">
        <v>16440</v>
      </c>
      <c r="O190" t="s">
        <v>161</v>
      </c>
      <c r="P190" t="s">
        <v>162</v>
      </c>
      <c r="Q190" t="s">
        <v>1049</v>
      </c>
      <c r="R190" t="s">
        <v>133</v>
      </c>
      <c r="S190">
        <v>587600</v>
      </c>
      <c r="T190" t="s">
        <v>19390</v>
      </c>
      <c r="U190" t="s">
        <v>18984</v>
      </c>
      <c r="V190" t="s">
        <v>19390</v>
      </c>
      <c r="W190">
        <v>8</v>
      </c>
      <c r="X190" s="7"/>
      <c r="Y190" s="7"/>
      <c r="Z190" s="7"/>
    </row>
    <row r="191" spans="1:26" x14ac:dyDescent="0.25">
      <c r="A191" t="s">
        <v>19395</v>
      </c>
      <c r="B191">
        <v>25</v>
      </c>
      <c r="C191">
        <v>1</v>
      </c>
      <c r="D191" s="3">
        <v>45037</v>
      </c>
      <c r="E191">
        <v>5490421</v>
      </c>
      <c r="F191" t="s">
        <v>19390</v>
      </c>
      <c r="G191" t="s">
        <v>19391</v>
      </c>
      <c r="H191">
        <v>66716100</v>
      </c>
      <c r="I191" t="s">
        <v>19392</v>
      </c>
      <c r="J191" t="s">
        <v>19393</v>
      </c>
      <c r="K191">
        <v>66716100</v>
      </c>
      <c r="L191" t="s">
        <v>19394</v>
      </c>
      <c r="M191">
        <v>73</v>
      </c>
      <c r="N191" t="s">
        <v>677</v>
      </c>
      <c r="O191" t="s">
        <v>172</v>
      </c>
      <c r="P191" t="s">
        <v>173</v>
      </c>
      <c r="Q191" t="s">
        <v>323</v>
      </c>
      <c r="R191" t="s">
        <v>174</v>
      </c>
      <c r="S191">
        <v>332</v>
      </c>
      <c r="T191" t="s">
        <v>19396</v>
      </c>
      <c r="U191" t="s">
        <v>18984</v>
      </c>
      <c r="V191" t="s">
        <v>19390</v>
      </c>
      <c r="W191">
        <v>6.25</v>
      </c>
      <c r="X191" s="7"/>
      <c r="Y191" s="7"/>
      <c r="Z191" s="7"/>
    </row>
    <row r="192" spans="1:26" x14ac:dyDescent="0.25">
      <c r="A192" t="s">
        <v>19397</v>
      </c>
      <c r="B192">
        <v>25</v>
      </c>
      <c r="C192">
        <v>1</v>
      </c>
      <c r="D192" s="3">
        <v>45037</v>
      </c>
      <c r="E192">
        <v>5490421</v>
      </c>
      <c r="F192" t="s">
        <v>19390</v>
      </c>
      <c r="G192" t="s">
        <v>19391</v>
      </c>
      <c r="H192">
        <v>66716100</v>
      </c>
      <c r="I192" t="s">
        <v>19392</v>
      </c>
      <c r="J192" t="s">
        <v>19393</v>
      </c>
      <c r="K192">
        <v>66716100</v>
      </c>
      <c r="L192" t="s">
        <v>19394</v>
      </c>
      <c r="M192">
        <v>75</v>
      </c>
      <c r="N192" t="s">
        <v>711</v>
      </c>
      <c r="O192" t="s">
        <v>178</v>
      </c>
      <c r="P192" t="s">
        <v>179</v>
      </c>
      <c r="Q192" t="s">
        <v>323</v>
      </c>
      <c r="R192" t="s">
        <v>46</v>
      </c>
      <c r="S192">
        <v>375000</v>
      </c>
      <c r="T192" t="s">
        <v>19396</v>
      </c>
      <c r="U192" t="s">
        <v>18984</v>
      </c>
      <c r="V192" t="s">
        <v>19390</v>
      </c>
      <c r="W192">
        <v>6</v>
      </c>
      <c r="X192" s="7"/>
      <c r="Y192" s="7"/>
      <c r="Z192" s="7"/>
    </row>
    <row r="193" spans="1:36" x14ac:dyDescent="0.25">
      <c r="A193" t="s">
        <v>19398</v>
      </c>
      <c r="B193">
        <v>5</v>
      </c>
      <c r="C193">
        <v>1</v>
      </c>
      <c r="D193" s="3">
        <v>45040</v>
      </c>
      <c r="E193">
        <v>359815</v>
      </c>
      <c r="F193" t="s">
        <v>19399</v>
      </c>
      <c r="G193" t="s">
        <v>19400</v>
      </c>
      <c r="H193" t="s">
        <v>19401</v>
      </c>
      <c r="I193" t="s">
        <v>19402</v>
      </c>
      <c r="J193" t="s">
        <v>19293</v>
      </c>
      <c r="K193" t="s">
        <v>19401</v>
      </c>
      <c r="L193" t="s">
        <v>19403</v>
      </c>
      <c r="M193">
        <v>5</v>
      </c>
      <c r="N193" t="s">
        <v>1875</v>
      </c>
      <c r="O193" t="s">
        <v>21</v>
      </c>
      <c r="P193" t="s">
        <v>19049</v>
      </c>
      <c r="Q193" t="s">
        <v>19404</v>
      </c>
      <c r="R193" t="s">
        <v>12</v>
      </c>
      <c r="S193">
        <v>30100</v>
      </c>
      <c r="T193" t="s">
        <v>19405</v>
      </c>
      <c r="U193" t="s">
        <v>18984</v>
      </c>
      <c r="V193" t="s">
        <v>19406</v>
      </c>
      <c r="W193">
        <v>100</v>
      </c>
      <c r="X193" s="7"/>
      <c r="Y193" s="7"/>
      <c r="Z193" s="7"/>
    </row>
    <row r="194" spans="1:36" x14ac:dyDescent="0.25">
      <c r="A194" t="s">
        <v>19407</v>
      </c>
      <c r="B194">
        <v>11</v>
      </c>
      <c r="C194">
        <v>1</v>
      </c>
      <c r="D194" s="3">
        <v>45037</v>
      </c>
      <c r="E194">
        <v>75675285</v>
      </c>
      <c r="F194" t="s">
        <v>19408</v>
      </c>
      <c r="G194" t="s">
        <v>19409</v>
      </c>
      <c r="H194">
        <v>25079898</v>
      </c>
      <c r="I194" t="s">
        <v>19410</v>
      </c>
      <c r="J194" t="s">
        <v>19305</v>
      </c>
      <c r="L194" t="s">
        <v>19411</v>
      </c>
      <c r="M194">
        <v>5</v>
      </c>
      <c r="N194" t="s">
        <v>1888</v>
      </c>
      <c r="O194" t="s">
        <v>21</v>
      </c>
      <c r="P194" t="s">
        <v>19049</v>
      </c>
      <c r="Q194" t="s">
        <v>236</v>
      </c>
      <c r="R194" t="s">
        <v>12</v>
      </c>
      <c r="S194">
        <v>30100</v>
      </c>
      <c r="T194" t="s">
        <v>587</v>
      </c>
      <c r="U194" t="s">
        <v>18984</v>
      </c>
      <c r="V194" t="s">
        <v>19412</v>
      </c>
      <c r="W194">
        <v>148</v>
      </c>
      <c r="X194" s="7"/>
      <c r="Y194" s="7"/>
      <c r="Z194" s="7"/>
    </row>
    <row r="195" spans="1:36" x14ac:dyDescent="0.25">
      <c r="A195" t="s">
        <v>19413</v>
      </c>
      <c r="B195">
        <v>12</v>
      </c>
      <c r="C195">
        <v>1</v>
      </c>
      <c r="D195" s="3">
        <v>45037</v>
      </c>
      <c r="E195">
        <v>5974488</v>
      </c>
      <c r="F195" t="s">
        <v>19414</v>
      </c>
      <c r="G195" t="s">
        <v>19415</v>
      </c>
      <c r="H195">
        <v>23289292</v>
      </c>
      <c r="I195" t="s">
        <v>19416</v>
      </c>
      <c r="J195" t="s">
        <v>19056</v>
      </c>
      <c r="K195">
        <v>23289226</v>
      </c>
      <c r="L195" t="s">
        <v>19417</v>
      </c>
      <c r="M195">
        <v>22</v>
      </c>
      <c r="N195" t="s">
        <v>416</v>
      </c>
      <c r="O195" t="s">
        <v>59</v>
      </c>
      <c r="P195" t="s">
        <v>60</v>
      </c>
      <c r="Q195" t="s">
        <v>19418</v>
      </c>
      <c r="R195" t="s">
        <v>12</v>
      </c>
      <c r="S195">
        <v>197700</v>
      </c>
      <c r="T195" t="s">
        <v>418</v>
      </c>
      <c r="U195" t="s">
        <v>18984</v>
      </c>
      <c r="V195" t="s">
        <v>19419</v>
      </c>
      <c r="W195">
        <v>12.43</v>
      </c>
      <c r="X195" s="7"/>
      <c r="Y195" s="7"/>
      <c r="Z195" s="7"/>
    </row>
    <row r="196" spans="1:36" x14ac:dyDescent="0.25">
      <c r="A196" t="s">
        <v>19420</v>
      </c>
      <c r="B196">
        <v>12</v>
      </c>
      <c r="C196">
        <v>1</v>
      </c>
      <c r="D196" s="3">
        <v>45037</v>
      </c>
      <c r="E196">
        <v>5974488</v>
      </c>
      <c r="F196" t="s">
        <v>19414</v>
      </c>
      <c r="G196" t="s">
        <v>19415</v>
      </c>
      <c r="H196">
        <v>23289292</v>
      </c>
      <c r="I196" t="s">
        <v>19416</v>
      </c>
      <c r="J196" t="s">
        <v>19056</v>
      </c>
      <c r="K196">
        <v>23289226</v>
      </c>
      <c r="L196" t="s">
        <v>19417</v>
      </c>
      <c r="M196">
        <v>23</v>
      </c>
      <c r="N196" t="s">
        <v>480</v>
      </c>
      <c r="O196" t="s">
        <v>61</v>
      </c>
      <c r="P196" t="s">
        <v>62</v>
      </c>
      <c r="Q196" t="s">
        <v>19315</v>
      </c>
      <c r="R196" t="s">
        <v>12</v>
      </c>
      <c r="S196">
        <v>447500</v>
      </c>
      <c r="T196" t="s">
        <v>507</v>
      </c>
      <c r="U196" t="s">
        <v>18984</v>
      </c>
      <c r="V196" t="s">
        <v>19421</v>
      </c>
      <c r="W196">
        <v>5.86</v>
      </c>
      <c r="X196" s="7"/>
      <c r="Y196" s="7"/>
      <c r="Z196" s="7"/>
    </row>
    <row r="197" spans="1:36" x14ac:dyDescent="0.25">
      <c r="A197" t="s">
        <v>19422</v>
      </c>
      <c r="B197">
        <v>12</v>
      </c>
      <c r="C197">
        <v>1</v>
      </c>
      <c r="D197" s="3">
        <v>45037</v>
      </c>
      <c r="E197">
        <v>5974488</v>
      </c>
      <c r="F197" t="s">
        <v>19414</v>
      </c>
      <c r="G197" t="s">
        <v>19415</v>
      </c>
      <c r="H197">
        <v>23289292</v>
      </c>
      <c r="I197" t="s">
        <v>19416</v>
      </c>
      <c r="J197" t="s">
        <v>19056</v>
      </c>
      <c r="K197">
        <v>23289226</v>
      </c>
      <c r="L197" t="s">
        <v>19417</v>
      </c>
      <c r="M197">
        <v>25</v>
      </c>
      <c r="N197" t="s">
        <v>11156</v>
      </c>
      <c r="O197" t="s">
        <v>66</v>
      </c>
      <c r="P197" t="s">
        <v>67</v>
      </c>
      <c r="Q197" t="s">
        <v>19315</v>
      </c>
      <c r="R197" t="s">
        <v>12</v>
      </c>
      <c r="S197">
        <v>440700</v>
      </c>
      <c r="T197" t="s">
        <v>11159</v>
      </c>
      <c r="U197" t="s">
        <v>18984</v>
      </c>
      <c r="V197" t="s">
        <v>19421</v>
      </c>
      <c r="W197">
        <v>5.71</v>
      </c>
      <c r="X197" s="7"/>
      <c r="Y197" s="7"/>
      <c r="Z197" s="7"/>
    </row>
    <row r="198" spans="1:36" x14ac:dyDescent="0.25">
      <c r="A198" t="s">
        <v>19423</v>
      </c>
      <c r="B198">
        <v>12</v>
      </c>
      <c r="C198">
        <v>1</v>
      </c>
      <c r="D198" s="3">
        <v>45037</v>
      </c>
      <c r="E198">
        <v>5974488</v>
      </c>
      <c r="F198" t="s">
        <v>19414</v>
      </c>
      <c r="G198" t="s">
        <v>19415</v>
      </c>
      <c r="H198">
        <v>23289292</v>
      </c>
      <c r="I198" t="s">
        <v>19416</v>
      </c>
      <c r="J198" t="s">
        <v>19056</v>
      </c>
      <c r="K198">
        <v>23289226</v>
      </c>
      <c r="L198" t="s">
        <v>19417</v>
      </c>
      <c r="M198">
        <v>86</v>
      </c>
      <c r="N198" t="s">
        <v>785</v>
      </c>
      <c r="O198" t="s">
        <v>201</v>
      </c>
      <c r="P198" t="s">
        <v>202</v>
      </c>
      <c r="Q198" t="s">
        <v>19418</v>
      </c>
      <c r="R198" t="s">
        <v>12</v>
      </c>
      <c r="S198">
        <v>257300</v>
      </c>
      <c r="T198" t="s">
        <v>19424</v>
      </c>
      <c r="U198" t="s">
        <v>18984</v>
      </c>
      <c r="V198" t="s">
        <v>19419</v>
      </c>
      <c r="W198">
        <v>38.450000000000003</v>
      </c>
      <c r="X198" s="7"/>
      <c r="Y198" s="7"/>
      <c r="Z198" s="7"/>
    </row>
    <row r="199" spans="1:36" x14ac:dyDescent="0.25">
      <c r="A199" t="s">
        <v>19425</v>
      </c>
      <c r="B199">
        <v>12</v>
      </c>
      <c r="C199">
        <v>1</v>
      </c>
      <c r="D199" s="3">
        <v>45037</v>
      </c>
      <c r="E199">
        <v>5974488</v>
      </c>
      <c r="F199" t="s">
        <v>19414</v>
      </c>
      <c r="G199" t="s">
        <v>19415</v>
      </c>
      <c r="H199">
        <v>23289292</v>
      </c>
      <c r="I199" t="s">
        <v>19416</v>
      </c>
      <c r="J199" t="s">
        <v>19056</v>
      </c>
      <c r="K199">
        <v>23289226</v>
      </c>
      <c r="L199" t="s">
        <v>19417</v>
      </c>
      <c r="M199">
        <v>88</v>
      </c>
      <c r="N199" t="s">
        <v>828</v>
      </c>
      <c r="O199" t="s">
        <v>206</v>
      </c>
      <c r="P199" t="s">
        <v>207</v>
      </c>
      <c r="Q199" t="s">
        <v>19426</v>
      </c>
      <c r="R199" t="s">
        <v>12</v>
      </c>
      <c r="S199">
        <v>102000</v>
      </c>
      <c r="T199" t="s">
        <v>19427</v>
      </c>
      <c r="U199" t="s">
        <v>18984</v>
      </c>
      <c r="V199" t="s">
        <v>19421</v>
      </c>
      <c r="W199">
        <v>1.88</v>
      </c>
      <c r="X199" s="7"/>
      <c r="Y199" s="7"/>
      <c r="Z199" s="7"/>
    </row>
    <row r="200" spans="1:36" x14ac:dyDescent="0.25">
      <c r="A200" t="s">
        <v>19428</v>
      </c>
      <c r="B200">
        <v>16</v>
      </c>
      <c r="C200">
        <v>1</v>
      </c>
      <c r="D200" s="3">
        <v>45040</v>
      </c>
      <c r="E200">
        <v>735442</v>
      </c>
      <c r="F200" t="s">
        <v>19429</v>
      </c>
      <c r="G200" t="s">
        <v>19430</v>
      </c>
      <c r="H200">
        <v>23795300</v>
      </c>
      <c r="I200" t="s">
        <v>19431</v>
      </c>
      <c r="J200" t="s">
        <v>19432</v>
      </c>
      <c r="K200">
        <v>23795300</v>
      </c>
      <c r="L200" t="s">
        <v>19433</v>
      </c>
      <c r="M200">
        <v>6</v>
      </c>
      <c r="N200" t="s">
        <v>2294</v>
      </c>
      <c r="O200" t="s">
        <v>24</v>
      </c>
      <c r="P200" t="s">
        <v>25</v>
      </c>
      <c r="Q200" t="s">
        <v>236</v>
      </c>
      <c r="R200" t="s">
        <v>12</v>
      </c>
      <c r="S200">
        <v>52500</v>
      </c>
      <c r="T200" t="s">
        <v>2950</v>
      </c>
      <c r="U200" t="s">
        <v>18984</v>
      </c>
      <c r="V200" t="s">
        <v>19434</v>
      </c>
      <c r="W200">
        <v>20.85</v>
      </c>
      <c r="X200" s="7"/>
      <c r="Y200" s="7"/>
      <c r="Z200" s="7"/>
    </row>
    <row r="201" spans="1:36" x14ac:dyDescent="0.25">
      <c r="A201" t="s">
        <v>19435</v>
      </c>
      <c r="B201">
        <v>16</v>
      </c>
      <c r="C201">
        <v>1</v>
      </c>
      <c r="D201" s="3">
        <v>45040</v>
      </c>
      <c r="E201">
        <v>735442</v>
      </c>
      <c r="F201" t="s">
        <v>19429</v>
      </c>
      <c r="G201" t="s">
        <v>19430</v>
      </c>
      <c r="H201">
        <v>23795300</v>
      </c>
      <c r="I201" t="s">
        <v>19431</v>
      </c>
      <c r="J201" t="s">
        <v>19432</v>
      </c>
      <c r="K201">
        <v>23795300</v>
      </c>
      <c r="L201" t="s">
        <v>19433</v>
      </c>
      <c r="M201">
        <v>7</v>
      </c>
      <c r="N201" t="s">
        <v>2755</v>
      </c>
      <c r="O201" t="s">
        <v>27</v>
      </c>
      <c r="P201" t="s">
        <v>28</v>
      </c>
      <c r="Q201" t="s">
        <v>236</v>
      </c>
      <c r="R201" t="s">
        <v>12</v>
      </c>
      <c r="S201">
        <v>244500</v>
      </c>
      <c r="T201" t="s">
        <v>2950</v>
      </c>
      <c r="U201" t="s">
        <v>18984</v>
      </c>
      <c r="V201" t="s">
        <v>19434</v>
      </c>
      <c r="W201">
        <v>20.59</v>
      </c>
      <c r="X201" s="7"/>
      <c r="Y201" s="7"/>
      <c r="Z201" s="7"/>
    </row>
    <row r="202" spans="1:36" x14ac:dyDescent="0.25">
      <c r="A202" t="s">
        <v>19436</v>
      </c>
      <c r="B202">
        <v>16</v>
      </c>
      <c r="C202">
        <v>1</v>
      </c>
      <c r="D202" s="3">
        <v>45040</v>
      </c>
      <c r="E202">
        <v>735442</v>
      </c>
      <c r="F202" t="s">
        <v>19429</v>
      </c>
      <c r="G202" t="s">
        <v>19430</v>
      </c>
      <c r="H202">
        <v>23795300</v>
      </c>
      <c r="I202" t="s">
        <v>19431</v>
      </c>
      <c r="J202" t="s">
        <v>19432</v>
      </c>
      <c r="K202">
        <v>23795300</v>
      </c>
      <c r="L202" t="s">
        <v>19433</v>
      </c>
      <c r="M202">
        <v>8</v>
      </c>
      <c r="N202" t="s">
        <v>235</v>
      </c>
      <c r="O202" t="s">
        <v>29</v>
      </c>
      <c r="P202" t="s">
        <v>30</v>
      </c>
      <c r="Q202" t="s">
        <v>236</v>
      </c>
      <c r="R202" t="s">
        <v>12</v>
      </c>
      <c r="S202">
        <v>37900</v>
      </c>
      <c r="T202" t="s">
        <v>19437</v>
      </c>
      <c r="U202" t="s">
        <v>18984</v>
      </c>
      <c r="V202" t="s">
        <v>19434</v>
      </c>
      <c r="W202">
        <v>20.85</v>
      </c>
      <c r="X202" s="7"/>
      <c r="Y202" s="7"/>
      <c r="Z202" s="7"/>
    </row>
    <row r="203" spans="1:36" x14ac:dyDescent="0.25">
      <c r="A203" t="s">
        <v>19438</v>
      </c>
      <c r="B203">
        <v>16</v>
      </c>
      <c r="C203">
        <v>1</v>
      </c>
      <c r="D203" s="3">
        <v>45040</v>
      </c>
      <c r="E203">
        <v>735442</v>
      </c>
      <c r="F203" t="s">
        <v>19429</v>
      </c>
      <c r="G203" t="s">
        <v>19430</v>
      </c>
      <c r="H203">
        <v>23795300</v>
      </c>
      <c r="I203" t="s">
        <v>19431</v>
      </c>
      <c r="J203" t="s">
        <v>19432</v>
      </c>
      <c r="K203">
        <v>23795300</v>
      </c>
      <c r="L203" t="s">
        <v>19433</v>
      </c>
      <c r="M203">
        <v>12</v>
      </c>
      <c r="N203" t="s">
        <v>18993</v>
      </c>
      <c r="O203" t="s">
        <v>37</v>
      </c>
      <c r="P203" t="s">
        <v>38</v>
      </c>
      <c r="Q203" t="s">
        <v>16</v>
      </c>
      <c r="R203" t="s">
        <v>16</v>
      </c>
      <c r="S203">
        <v>12021900</v>
      </c>
      <c r="T203" t="s">
        <v>19437</v>
      </c>
      <c r="U203" t="s">
        <v>18984</v>
      </c>
      <c r="V203" t="s">
        <v>19434</v>
      </c>
      <c r="W203">
        <v>0.54200000000000004</v>
      </c>
      <c r="X203" s="7"/>
      <c r="Y203" s="7"/>
      <c r="Z203" s="7"/>
    </row>
    <row r="204" spans="1:36" x14ac:dyDescent="0.25">
      <c r="A204" t="s">
        <v>19439</v>
      </c>
      <c r="B204">
        <v>16</v>
      </c>
      <c r="C204">
        <v>1</v>
      </c>
      <c r="D204" s="3">
        <v>45040</v>
      </c>
      <c r="E204">
        <v>735442</v>
      </c>
      <c r="F204" t="s">
        <v>19429</v>
      </c>
      <c r="G204" t="s">
        <v>19430</v>
      </c>
      <c r="H204">
        <v>23795300</v>
      </c>
      <c r="I204" t="s">
        <v>19431</v>
      </c>
      <c r="J204" t="s">
        <v>19432</v>
      </c>
      <c r="K204">
        <v>23795300</v>
      </c>
      <c r="L204" t="s">
        <v>19433</v>
      </c>
      <c r="M204">
        <v>22</v>
      </c>
      <c r="N204" t="s">
        <v>432</v>
      </c>
      <c r="O204" t="s">
        <v>59</v>
      </c>
      <c r="P204" t="s">
        <v>60</v>
      </c>
      <c r="Q204" t="s">
        <v>19315</v>
      </c>
      <c r="R204" t="s">
        <v>12</v>
      </c>
      <c r="S204">
        <v>197700</v>
      </c>
      <c r="T204" t="s">
        <v>418</v>
      </c>
      <c r="U204" t="s">
        <v>18984</v>
      </c>
      <c r="V204" t="s">
        <v>419</v>
      </c>
      <c r="W204">
        <v>9.84</v>
      </c>
      <c r="X204" s="7"/>
      <c r="Y204" s="7"/>
      <c r="Z204" s="7"/>
    </row>
    <row r="205" spans="1:36" x14ac:dyDescent="0.25">
      <c r="A205" t="s">
        <v>19440</v>
      </c>
      <c r="B205">
        <v>16</v>
      </c>
      <c r="C205">
        <v>1</v>
      </c>
      <c r="D205" s="3">
        <v>45040</v>
      </c>
      <c r="E205">
        <v>735442</v>
      </c>
      <c r="F205" t="s">
        <v>19429</v>
      </c>
      <c r="G205" t="s">
        <v>19430</v>
      </c>
      <c r="H205">
        <v>23795300</v>
      </c>
      <c r="I205" t="s">
        <v>19431</v>
      </c>
      <c r="J205" t="s">
        <v>19432</v>
      </c>
      <c r="K205">
        <v>23795300</v>
      </c>
      <c r="L205" t="s">
        <v>19433</v>
      </c>
      <c r="M205">
        <v>23</v>
      </c>
      <c r="N205" t="s">
        <v>480</v>
      </c>
      <c r="O205" t="s">
        <v>61</v>
      </c>
      <c r="P205" t="s">
        <v>62</v>
      </c>
      <c r="Q205" t="s">
        <v>19315</v>
      </c>
      <c r="R205" t="s">
        <v>12</v>
      </c>
      <c r="S205">
        <v>447500</v>
      </c>
      <c r="T205" t="s">
        <v>481</v>
      </c>
      <c r="U205" t="s">
        <v>18984</v>
      </c>
      <c r="V205" t="s">
        <v>482</v>
      </c>
      <c r="W205">
        <v>1.35</v>
      </c>
      <c r="X205" s="7"/>
      <c r="Y205" s="7"/>
      <c r="Z205" s="7"/>
    </row>
    <row r="206" spans="1:36" x14ac:dyDescent="0.25">
      <c r="A206" t="s">
        <v>19441</v>
      </c>
      <c r="B206">
        <v>16</v>
      </c>
      <c r="C206">
        <v>1</v>
      </c>
      <c r="D206" s="3">
        <v>45040</v>
      </c>
      <c r="E206">
        <v>735442</v>
      </c>
      <c r="F206" t="s">
        <v>19429</v>
      </c>
      <c r="G206" t="s">
        <v>19430</v>
      </c>
      <c r="H206">
        <v>23795300</v>
      </c>
      <c r="I206" t="s">
        <v>19431</v>
      </c>
      <c r="J206" t="s">
        <v>19432</v>
      </c>
      <c r="K206">
        <v>23795300</v>
      </c>
      <c r="L206" t="s">
        <v>19433</v>
      </c>
      <c r="M206">
        <v>29</v>
      </c>
      <c r="N206" t="s">
        <v>594</v>
      </c>
      <c r="O206" t="s">
        <v>75</v>
      </c>
      <c r="P206" t="s">
        <v>76</v>
      </c>
      <c r="Q206" t="s">
        <v>19315</v>
      </c>
      <c r="R206" t="s">
        <v>12</v>
      </c>
      <c r="S206">
        <v>40900</v>
      </c>
      <c r="T206" t="s">
        <v>19442</v>
      </c>
      <c r="U206" t="s">
        <v>18984</v>
      </c>
      <c r="V206" t="s">
        <v>19443</v>
      </c>
      <c r="W206">
        <v>5</v>
      </c>
      <c r="X206" s="7"/>
      <c r="Y206" s="7"/>
      <c r="Z206" s="7"/>
    </row>
    <row r="207" spans="1:36" x14ac:dyDescent="0.25">
      <c r="A207" t="s">
        <v>19444</v>
      </c>
      <c r="B207">
        <v>16</v>
      </c>
      <c r="C207">
        <v>1</v>
      </c>
      <c r="D207" s="3">
        <v>45040</v>
      </c>
      <c r="E207">
        <v>735442</v>
      </c>
      <c r="F207" t="s">
        <v>19429</v>
      </c>
      <c r="G207" t="s">
        <v>19430</v>
      </c>
      <c r="H207">
        <v>23795300</v>
      </c>
      <c r="I207" t="s">
        <v>19431</v>
      </c>
      <c r="J207" t="s">
        <v>19432</v>
      </c>
      <c r="K207">
        <v>23795300</v>
      </c>
      <c r="L207" t="s">
        <v>19433</v>
      </c>
      <c r="M207">
        <v>54</v>
      </c>
      <c r="N207" t="s">
        <v>13613</v>
      </c>
      <c r="O207" t="s">
        <v>129</v>
      </c>
      <c r="P207" t="s">
        <v>130</v>
      </c>
      <c r="Q207" t="s">
        <v>323</v>
      </c>
      <c r="R207" t="s">
        <v>12</v>
      </c>
      <c r="S207">
        <v>323300</v>
      </c>
      <c r="T207" t="s">
        <v>1236</v>
      </c>
      <c r="U207" t="s">
        <v>18984</v>
      </c>
      <c r="V207" t="s">
        <v>1236</v>
      </c>
      <c r="W207">
        <v>6.2</v>
      </c>
      <c r="X207" s="7"/>
      <c r="Y207" s="7"/>
      <c r="Z207" s="7"/>
    </row>
    <row r="208" spans="1:36" x14ac:dyDescent="0.25">
      <c r="A208" t="s">
        <v>19445</v>
      </c>
      <c r="B208">
        <v>16</v>
      </c>
      <c r="C208">
        <v>1</v>
      </c>
      <c r="D208" s="3">
        <v>45040</v>
      </c>
      <c r="E208">
        <v>735442</v>
      </c>
      <c r="F208" t="s">
        <v>19429</v>
      </c>
      <c r="G208" t="s">
        <v>19430</v>
      </c>
      <c r="H208">
        <v>23795300</v>
      </c>
      <c r="I208" t="s">
        <v>19431</v>
      </c>
      <c r="J208" t="s">
        <v>19432</v>
      </c>
      <c r="K208">
        <v>23795300</v>
      </c>
      <c r="L208" t="s">
        <v>19433</v>
      </c>
      <c r="M208">
        <v>56</v>
      </c>
      <c r="N208" t="s">
        <v>13838</v>
      </c>
      <c r="O208" t="s">
        <v>134</v>
      </c>
      <c r="P208" t="s">
        <v>135</v>
      </c>
      <c r="Q208" t="s">
        <v>236</v>
      </c>
      <c r="R208" t="s">
        <v>133</v>
      </c>
      <c r="S208">
        <v>195400</v>
      </c>
      <c r="T208" t="s">
        <v>1236</v>
      </c>
      <c r="U208" t="s">
        <v>18984</v>
      </c>
      <c r="V208" t="s">
        <v>1236</v>
      </c>
      <c r="W208" t="s">
        <v>18984</v>
      </c>
      <c r="X208" s="7"/>
      <c r="Y208" s="7"/>
      <c r="Z208" s="7"/>
      <c r="AJ208" t="s">
        <v>19446</v>
      </c>
    </row>
    <row r="209" spans="1:26" x14ac:dyDescent="0.25">
      <c r="A209" t="s">
        <v>19447</v>
      </c>
      <c r="B209">
        <v>16</v>
      </c>
      <c r="C209">
        <v>1</v>
      </c>
      <c r="D209" s="3">
        <v>45040</v>
      </c>
      <c r="E209">
        <v>735442</v>
      </c>
      <c r="F209" t="s">
        <v>19429</v>
      </c>
      <c r="G209" t="s">
        <v>19430</v>
      </c>
      <c r="H209">
        <v>23795300</v>
      </c>
      <c r="I209" t="s">
        <v>19431</v>
      </c>
      <c r="J209" t="s">
        <v>19432</v>
      </c>
      <c r="K209">
        <v>23795300</v>
      </c>
      <c r="L209" t="s">
        <v>19433</v>
      </c>
      <c r="M209">
        <v>81</v>
      </c>
      <c r="N209" t="s">
        <v>19207</v>
      </c>
      <c r="O209" t="s">
        <v>192</v>
      </c>
      <c r="P209" t="s">
        <v>193</v>
      </c>
      <c r="Q209" t="s">
        <v>19418</v>
      </c>
      <c r="R209" t="s">
        <v>12</v>
      </c>
      <c r="S209">
        <v>495200</v>
      </c>
      <c r="T209" t="s">
        <v>19448</v>
      </c>
      <c r="U209" t="s">
        <v>18984</v>
      </c>
      <c r="V209" t="s">
        <v>19449</v>
      </c>
      <c r="W209">
        <v>11.64</v>
      </c>
      <c r="X209" s="7"/>
      <c r="Y209" s="7"/>
      <c r="Z209" s="7"/>
    </row>
    <row r="210" spans="1:26" x14ac:dyDescent="0.25">
      <c r="A210" t="s">
        <v>19450</v>
      </c>
      <c r="B210">
        <v>16</v>
      </c>
      <c r="C210">
        <v>1</v>
      </c>
      <c r="D210" s="3">
        <v>45040</v>
      </c>
      <c r="E210">
        <v>735442</v>
      </c>
      <c r="F210" t="s">
        <v>19429</v>
      </c>
      <c r="G210" t="s">
        <v>19430</v>
      </c>
      <c r="H210">
        <v>23795300</v>
      </c>
      <c r="I210" t="s">
        <v>19431</v>
      </c>
      <c r="J210" t="s">
        <v>19432</v>
      </c>
      <c r="K210">
        <v>23795300</v>
      </c>
      <c r="L210" t="s">
        <v>19433</v>
      </c>
      <c r="M210">
        <v>83</v>
      </c>
      <c r="N210" t="s">
        <v>737</v>
      </c>
      <c r="O210" t="s">
        <v>196</v>
      </c>
      <c r="P210" t="s">
        <v>58</v>
      </c>
      <c r="Q210" t="s">
        <v>19315</v>
      </c>
      <c r="R210" t="s">
        <v>12</v>
      </c>
      <c r="S210">
        <v>72000</v>
      </c>
      <c r="T210" t="s">
        <v>19126</v>
      </c>
      <c r="U210" t="s">
        <v>18984</v>
      </c>
      <c r="V210" t="s">
        <v>19443</v>
      </c>
      <c r="W210">
        <v>20.45</v>
      </c>
      <c r="X210" s="7"/>
      <c r="Y210" s="7"/>
      <c r="Z210" s="7"/>
    </row>
    <row r="211" spans="1:26" x14ac:dyDescent="0.25">
      <c r="A211" t="s">
        <v>19451</v>
      </c>
      <c r="B211">
        <v>16</v>
      </c>
      <c r="C211">
        <v>1</v>
      </c>
      <c r="D211" s="3">
        <v>45040</v>
      </c>
      <c r="E211">
        <v>735442</v>
      </c>
      <c r="F211" t="s">
        <v>19429</v>
      </c>
      <c r="G211" t="s">
        <v>19430</v>
      </c>
      <c r="H211">
        <v>23795300</v>
      </c>
      <c r="I211" t="s">
        <v>19431</v>
      </c>
      <c r="J211" t="s">
        <v>19432</v>
      </c>
      <c r="K211">
        <v>23795300</v>
      </c>
      <c r="L211" t="s">
        <v>19433</v>
      </c>
      <c r="M211">
        <v>84</v>
      </c>
      <c r="N211" t="s">
        <v>747</v>
      </c>
      <c r="O211" t="s">
        <v>197</v>
      </c>
      <c r="P211" t="s">
        <v>198</v>
      </c>
      <c r="Q211" t="s">
        <v>19418</v>
      </c>
      <c r="R211" t="s">
        <v>12</v>
      </c>
      <c r="S211">
        <v>1250200</v>
      </c>
      <c r="T211" t="s">
        <v>19452</v>
      </c>
      <c r="U211" t="s">
        <v>18984</v>
      </c>
      <c r="V211" t="s">
        <v>19449</v>
      </c>
      <c r="W211">
        <v>28.24</v>
      </c>
      <c r="X211" s="7"/>
      <c r="Y211" s="7"/>
      <c r="Z211" s="7"/>
    </row>
    <row r="212" spans="1:26" x14ac:dyDescent="0.25">
      <c r="A212" t="s">
        <v>19453</v>
      </c>
      <c r="B212">
        <v>16</v>
      </c>
      <c r="C212">
        <v>1</v>
      </c>
      <c r="D212" s="3">
        <v>45040</v>
      </c>
      <c r="E212">
        <v>735442</v>
      </c>
      <c r="F212" t="s">
        <v>19429</v>
      </c>
      <c r="G212" t="s">
        <v>19430</v>
      </c>
      <c r="H212">
        <v>23795300</v>
      </c>
      <c r="I212" t="s">
        <v>19431</v>
      </c>
      <c r="J212" t="s">
        <v>19432</v>
      </c>
      <c r="K212">
        <v>23795300</v>
      </c>
      <c r="L212" t="s">
        <v>19433</v>
      </c>
      <c r="M212">
        <v>86</v>
      </c>
      <c r="N212" t="s">
        <v>785</v>
      </c>
      <c r="O212" t="s">
        <v>201</v>
      </c>
      <c r="P212" t="s">
        <v>202</v>
      </c>
      <c r="Q212" t="s">
        <v>19418</v>
      </c>
      <c r="R212" t="s">
        <v>12</v>
      </c>
      <c r="S212">
        <v>257300</v>
      </c>
      <c r="T212" t="s">
        <v>19424</v>
      </c>
      <c r="U212" t="s">
        <v>18984</v>
      </c>
      <c r="V212" t="s">
        <v>419</v>
      </c>
      <c r="W212">
        <v>27.73</v>
      </c>
      <c r="X212" s="7"/>
      <c r="Y212" s="7"/>
      <c r="Z212" s="7"/>
    </row>
    <row r="213" spans="1:26" x14ac:dyDescent="0.25">
      <c r="A213" t="s">
        <v>19454</v>
      </c>
      <c r="B213">
        <v>16</v>
      </c>
      <c r="C213">
        <v>1</v>
      </c>
      <c r="D213" s="3">
        <v>45040</v>
      </c>
      <c r="E213">
        <v>735442</v>
      </c>
      <c r="F213" t="s">
        <v>19429</v>
      </c>
      <c r="G213" t="s">
        <v>19430</v>
      </c>
      <c r="H213">
        <v>23795300</v>
      </c>
      <c r="I213" t="s">
        <v>19431</v>
      </c>
      <c r="J213" t="s">
        <v>19432</v>
      </c>
      <c r="K213">
        <v>23795300</v>
      </c>
      <c r="L213" t="s">
        <v>19433</v>
      </c>
      <c r="M213">
        <v>87</v>
      </c>
      <c r="N213" t="s">
        <v>804</v>
      </c>
      <c r="O213" t="s">
        <v>203</v>
      </c>
      <c r="P213" t="s">
        <v>204</v>
      </c>
      <c r="Q213" t="s">
        <v>19315</v>
      </c>
      <c r="R213" t="s">
        <v>12</v>
      </c>
      <c r="S213">
        <v>25500</v>
      </c>
      <c r="T213" t="s">
        <v>19455</v>
      </c>
      <c r="U213" t="s">
        <v>18984</v>
      </c>
      <c r="V213" t="s">
        <v>19443</v>
      </c>
      <c r="W213">
        <v>5.74</v>
      </c>
      <c r="X213" s="7"/>
      <c r="Y213" s="7"/>
      <c r="Z213" s="7"/>
    </row>
    <row r="214" spans="1:26" x14ac:dyDescent="0.25">
      <c r="A214" t="s">
        <v>19456</v>
      </c>
      <c r="B214">
        <v>28</v>
      </c>
      <c r="C214">
        <v>1</v>
      </c>
      <c r="D214" s="3">
        <v>45040</v>
      </c>
      <c r="E214">
        <v>56899734</v>
      </c>
      <c r="F214" t="s">
        <v>19457</v>
      </c>
      <c r="G214" t="s">
        <v>19458</v>
      </c>
      <c r="H214" t="s">
        <v>19459</v>
      </c>
      <c r="I214" t="s">
        <v>19460</v>
      </c>
      <c r="J214" t="s">
        <v>18989</v>
      </c>
      <c r="K214">
        <v>43914498</v>
      </c>
      <c r="L214" t="s">
        <v>19461</v>
      </c>
      <c r="M214">
        <v>9</v>
      </c>
      <c r="N214" t="s">
        <v>248</v>
      </c>
      <c r="O214" t="s">
        <v>31</v>
      </c>
      <c r="P214" t="s">
        <v>32</v>
      </c>
      <c r="Q214" t="s">
        <v>236</v>
      </c>
      <c r="R214" t="s">
        <v>12</v>
      </c>
      <c r="S214">
        <v>66000</v>
      </c>
      <c r="T214" t="s">
        <v>237</v>
      </c>
      <c r="U214" t="s">
        <v>18984</v>
      </c>
      <c r="V214" t="s">
        <v>394</v>
      </c>
      <c r="W214">
        <v>46.8</v>
      </c>
      <c r="X214" s="7"/>
      <c r="Y214" s="7"/>
      <c r="Z214" s="7"/>
    </row>
    <row r="215" spans="1:26" x14ac:dyDescent="0.25">
      <c r="A215" t="s">
        <v>19462</v>
      </c>
      <c r="B215">
        <v>28</v>
      </c>
      <c r="C215">
        <v>1</v>
      </c>
      <c r="D215" s="3">
        <v>45040</v>
      </c>
      <c r="E215">
        <v>56899734</v>
      </c>
      <c r="F215" t="s">
        <v>19457</v>
      </c>
      <c r="G215" t="s">
        <v>19458</v>
      </c>
      <c r="H215" t="s">
        <v>19459</v>
      </c>
      <c r="I215" t="s">
        <v>19460</v>
      </c>
      <c r="J215" t="s">
        <v>18989</v>
      </c>
      <c r="K215">
        <v>43914498</v>
      </c>
      <c r="L215" t="s">
        <v>19461</v>
      </c>
      <c r="M215">
        <v>12</v>
      </c>
      <c r="N215" t="s">
        <v>18993</v>
      </c>
      <c r="O215" t="s">
        <v>37</v>
      </c>
      <c r="P215" t="s">
        <v>38</v>
      </c>
      <c r="Q215" t="s">
        <v>16</v>
      </c>
      <c r="R215" t="s">
        <v>16</v>
      </c>
      <c r="S215">
        <v>12021900</v>
      </c>
      <c r="T215" t="s">
        <v>19463</v>
      </c>
      <c r="U215" t="s">
        <v>18984</v>
      </c>
      <c r="V215" t="s">
        <v>1162</v>
      </c>
      <c r="W215">
        <v>0.54</v>
      </c>
      <c r="X215" s="7"/>
      <c r="Y215" s="7"/>
      <c r="Z215" s="7"/>
    </row>
    <row r="216" spans="1:26" x14ac:dyDescent="0.25">
      <c r="A216" t="s">
        <v>19464</v>
      </c>
      <c r="B216">
        <v>28</v>
      </c>
      <c r="C216">
        <v>1</v>
      </c>
      <c r="D216" s="3">
        <v>45040</v>
      </c>
      <c r="E216">
        <v>56899734</v>
      </c>
      <c r="F216" t="s">
        <v>19457</v>
      </c>
      <c r="G216" t="s">
        <v>19458</v>
      </c>
      <c r="H216" t="s">
        <v>19459</v>
      </c>
      <c r="I216" t="s">
        <v>19460</v>
      </c>
      <c r="J216" t="s">
        <v>18989</v>
      </c>
      <c r="K216">
        <v>43914498</v>
      </c>
      <c r="L216" t="s">
        <v>19461</v>
      </c>
      <c r="M216">
        <v>20</v>
      </c>
      <c r="N216" t="s">
        <v>8220</v>
      </c>
      <c r="O216" t="s">
        <v>55</v>
      </c>
      <c r="P216" t="s">
        <v>56</v>
      </c>
      <c r="Q216" t="s">
        <v>1049</v>
      </c>
      <c r="R216" t="s">
        <v>12</v>
      </c>
      <c r="S216">
        <v>93500</v>
      </c>
      <c r="T216" t="s">
        <v>393</v>
      </c>
      <c r="U216" t="s">
        <v>18984</v>
      </c>
      <c r="V216" t="s">
        <v>394</v>
      </c>
      <c r="W216">
        <v>16</v>
      </c>
      <c r="X216" s="7"/>
      <c r="Y216" s="7"/>
      <c r="Z216" s="7"/>
    </row>
    <row r="217" spans="1:26" x14ac:dyDescent="0.25">
      <c r="A217" t="s">
        <v>19465</v>
      </c>
      <c r="B217">
        <v>28</v>
      </c>
      <c r="C217">
        <v>1</v>
      </c>
      <c r="D217" s="3">
        <v>45040</v>
      </c>
      <c r="E217">
        <v>56899734</v>
      </c>
      <c r="F217" t="s">
        <v>19457</v>
      </c>
      <c r="G217" t="s">
        <v>19458</v>
      </c>
      <c r="H217" t="s">
        <v>19459</v>
      </c>
      <c r="I217" t="s">
        <v>19460</v>
      </c>
      <c r="J217" t="s">
        <v>18989</v>
      </c>
      <c r="K217">
        <v>43914498</v>
      </c>
      <c r="L217" t="s">
        <v>19461</v>
      </c>
      <c r="M217">
        <v>26</v>
      </c>
      <c r="N217" t="s">
        <v>11207</v>
      </c>
      <c r="O217" t="s">
        <v>68</v>
      </c>
      <c r="P217" t="s">
        <v>69</v>
      </c>
      <c r="Q217" t="s">
        <v>1049</v>
      </c>
      <c r="R217" t="s">
        <v>12</v>
      </c>
      <c r="S217">
        <v>17800</v>
      </c>
      <c r="T217" t="s">
        <v>19466</v>
      </c>
      <c r="U217" t="s">
        <v>18984</v>
      </c>
      <c r="V217" t="s">
        <v>713</v>
      </c>
      <c r="W217">
        <v>59.8</v>
      </c>
      <c r="X217" s="7"/>
      <c r="Y217" s="7"/>
      <c r="Z217" s="7"/>
    </row>
    <row r="218" spans="1:26" x14ac:dyDescent="0.25">
      <c r="A218" t="s">
        <v>19467</v>
      </c>
      <c r="B218">
        <v>28</v>
      </c>
      <c r="C218">
        <v>1</v>
      </c>
      <c r="D218" s="3">
        <v>45040</v>
      </c>
      <c r="E218">
        <v>56899734</v>
      </c>
      <c r="F218" t="s">
        <v>19457</v>
      </c>
      <c r="G218" t="s">
        <v>19458</v>
      </c>
      <c r="H218" t="s">
        <v>19459</v>
      </c>
      <c r="I218" t="s">
        <v>19460</v>
      </c>
      <c r="J218" t="s">
        <v>18989</v>
      </c>
      <c r="K218">
        <v>43914498</v>
      </c>
      <c r="L218" t="s">
        <v>19461</v>
      </c>
      <c r="M218">
        <v>31</v>
      </c>
      <c r="N218" t="s">
        <v>609</v>
      </c>
      <c r="O218" t="s">
        <v>81</v>
      </c>
      <c r="P218" t="s">
        <v>82</v>
      </c>
      <c r="Q218" t="s">
        <v>323</v>
      </c>
      <c r="R218" t="s">
        <v>12</v>
      </c>
      <c r="S218">
        <v>199000</v>
      </c>
      <c r="T218" t="s">
        <v>19468</v>
      </c>
      <c r="U218" t="s">
        <v>18984</v>
      </c>
      <c r="V218" t="s">
        <v>394</v>
      </c>
      <c r="W218">
        <v>30.5</v>
      </c>
      <c r="X218" s="7"/>
      <c r="Y218" s="7"/>
      <c r="Z218" s="7"/>
    </row>
    <row r="219" spans="1:26" x14ac:dyDescent="0.25">
      <c r="A219" t="s">
        <v>19469</v>
      </c>
      <c r="B219">
        <v>28</v>
      </c>
      <c r="C219">
        <v>1</v>
      </c>
      <c r="D219" s="3">
        <v>45040</v>
      </c>
      <c r="E219">
        <v>56899734</v>
      </c>
      <c r="F219" t="s">
        <v>19457</v>
      </c>
      <c r="G219" t="s">
        <v>19458</v>
      </c>
      <c r="H219" t="s">
        <v>19459</v>
      </c>
      <c r="I219" t="s">
        <v>19460</v>
      </c>
      <c r="J219" t="s">
        <v>18989</v>
      </c>
      <c r="K219">
        <v>43914498</v>
      </c>
      <c r="L219" t="s">
        <v>19461</v>
      </c>
      <c r="M219">
        <v>39</v>
      </c>
      <c r="N219" t="s">
        <v>11590</v>
      </c>
      <c r="O219" t="s">
        <v>98</v>
      </c>
      <c r="P219" t="s">
        <v>99</v>
      </c>
      <c r="Q219" t="s">
        <v>1049</v>
      </c>
      <c r="R219" t="s">
        <v>133</v>
      </c>
      <c r="S219">
        <v>308000</v>
      </c>
      <c r="T219" t="s">
        <v>16552</v>
      </c>
      <c r="U219" t="s">
        <v>18984</v>
      </c>
      <c r="V219" t="s">
        <v>713</v>
      </c>
      <c r="W219">
        <v>49</v>
      </c>
      <c r="X219" s="7"/>
      <c r="Y219" s="7"/>
      <c r="Z219" s="7"/>
    </row>
    <row r="220" spans="1:26" x14ac:dyDescent="0.25">
      <c r="A220" t="s">
        <v>19470</v>
      </c>
      <c r="B220">
        <v>28</v>
      </c>
      <c r="C220">
        <v>1</v>
      </c>
      <c r="D220" s="3">
        <v>45040</v>
      </c>
      <c r="E220">
        <v>56899734</v>
      </c>
      <c r="F220" t="s">
        <v>19457</v>
      </c>
      <c r="G220" t="s">
        <v>19458</v>
      </c>
      <c r="H220" t="s">
        <v>19459</v>
      </c>
      <c r="I220" t="s">
        <v>19460</v>
      </c>
      <c r="J220" t="s">
        <v>18989</v>
      </c>
      <c r="K220">
        <v>43914498</v>
      </c>
      <c r="L220" t="s">
        <v>19461</v>
      </c>
      <c r="M220">
        <v>40</v>
      </c>
      <c r="N220" t="s">
        <v>1281</v>
      </c>
      <c r="O220" t="s">
        <v>100</v>
      </c>
      <c r="P220" t="s">
        <v>101</v>
      </c>
      <c r="Q220" t="s">
        <v>1049</v>
      </c>
      <c r="R220" t="s">
        <v>12</v>
      </c>
      <c r="S220">
        <v>640000</v>
      </c>
      <c r="T220" t="s">
        <v>19471</v>
      </c>
      <c r="U220" t="s">
        <v>18984</v>
      </c>
      <c r="V220" t="s">
        <v>713</v>
      </c>
      <c r="W220">
        <v>29</v>
      </c>
      <c r="X220" s="7"/>
      <c r="Y220" s="7"/>
      <c r="Z220" s="7"/>
    </row>
    <row r="221" spans="1:26" x14ac:dyDescent="0.25">
      <c r="A221" t="s">
        <v>19472</v>
      </c>
      <c r="B221">
        <v>28</v>
      </c>
      <c r="C221">
        <v>1</v>
      </c>
      <c r="D221" s="3">
        <v>45040</v>
      </c>
      <c r="E221">
        <v>56899734</v>
      </c>
      <c r="F221" t="s">
        <v>19457</v>
      </c>
      <c r="G221" t="s">
        <v>19458</v>
      </c>
      <c r="H221" t="s">
        <v>19459</v>
      </c>
      <c r="I221" t="s">
        <v>19460</v>
      </c>
      <c r="J221" t="s">
        <v>18989</v>
      </c>
      <c r="K221">
        <v>43914498</v>
      </c>
      <c r="L221" t="s">
        <v>19461</v>
      </c>
      <c r="M221">
        <v>41</v>
      </c>
      <c r="N221" t="s">
        <v>625</v>
      </c>
      <c r="O221" t="s">
        <v>102</v>
      </c>
      <c r="P221" t="s">
        <v>103</v>
      </c>
      <c r="Q221" t="s">
        <v>323</v>
      </c>
      <c r="R221" t="s">
        <v>12</v>
      </c>
      <c r="S221">
        <v>246200</v>
      </c>
      <c r="T221" t="s">
        <v>11966</v>
      </c>
      <c r="U221" t="s">
        <v>18984</v>
      </c>
      <c r="V221" t="s">
        <v>394</v>
      </c>
      <c r="W221">
        <v>14.5</v>
      </c>
      <c r="X221" s="7"/>
      <c r="Y221" s="7"/>
      <c r="Z221" s="7"/>
    </row>
    <row r="222" spans="1:26" x14ac:dyDescent="0.25">
      <c r="A222" t="s">
        <v>19473</v>
      </c>
      <c r="B222">
        <v>28</v>
      </c>
      <c r="C222">
        <v>1</v>
      </c>
      <c r="D222" s="3">
        <v>45040</v>
      </c>
      <c r="E222">
        <v>56899734</v>
      </c>
      <c r="F222" t="s">
        <v>19457</v>
      </c>
      <c r="G222" t="s">
        <v>19458</v>
      </c>
      <c r="H222" t="s">
        <v>19459</v>
      </c>
      <c r="I222" t="s">
        <v>19460</v>
      </c>
      <c r="J222" t="s">
        <v>18989</v>
      </c>
      <c r="K222">
        <v>43914498</v>
      </c>
      <c r="L222" t="s">
        <v>19461</v>
      </c>
      <c r="M222">
        <v>42</v>
      </c>
      <c r="N222" t="s">
        <v>622</v>
      </c>
      <c r="O222" t="s">
        <v>104</v>
      </c>
      <c r="P222" t="s">
        <v>105</v>
      </c>
      <c r="Q222" t="s">
        <v>323</v>
      </c>
      <c r="R222" t="s">
        <v>12</v>
      </c>
      <c r="S222">
        <v>243200</v>
      </c>
      <c r="T222" t="s">
        <v>11966</v>
      </c>
      <c r="U222" t="s">
        <v>18984</v>
      </c>
      <c r="V222" t="s">
        <v>394</v>
      </c>
      <c r="W222">
        <v>15</v>
      </c>
      <c r="X222" s="7"/>
      <c r="Y222" s="7"/>
      <c r="Z222" s="7"/>
    </row>
    <row r="223" spans="1:26" x14ac:dyDescent="0.25">
      <c r="A223" t="s">
        <v>19474</v>
      </c>
      <c r="B223">
        <v>28</v>
      </c>
      <c r="C223">
        <v>1</v>
      </c>
      <c r="D223" s="3">
        <v>45040</v>
      </c>
      <c r="E223">
        <v>56899734</v>
      </c>
      <c r="F223" t="s">
        <v>19457</v>
      </c>
      <c r="G223" t="s">
        <v>19458</v>
      </c>
      <c r="H223" t="s">
        <v>19459</v>
      </c>
      <c r="I223" t="s">
        <v>19460</v>
      </c>
      <c r="J223" t="s">
        <v>18989</v>
      </c>
      <c r="K223">
        <v>43914498</v>
      </c>
      <c r="L223" t="s">
        <v>19461</v>
      </c>
      <c r="M223">
        <v>43</v>
      </c>
      <c r="N223" t="s">
        <v>618</v>
      </c>
      <c r="O223" t="s">
        <v>106</v>
      </c>
      <c r="P223" t="s">
        <v>107</v>
      </c>
      <c r="Q223" t="s">
        <v>323</v>
      </c>
      <c r="R223" t="s">
        <v>12</v>
      </c>
      <c r="S223">
        <v>78200</v>
      </c>
      <c r="T223" t="s">
        <v>11966</v>
      </c>
      <c r="U223" t="s">
        <v>18984</v>
      </c>
      <c r="V223" t="s">
        <v>394</v>
      </c>
      <c r="W223">
        <v>17.5</v>
      </c>
      <c r="X223" s="7"/>
      <c r="Y223" s="7"/>
      <c r="Z223" s="7"/>
    </row>
    <row r="224" spans="1:26" x14ac:dyDescent="0.25">
      <c r="A224" t="s">
        <v>19475</v>
      </c>
      <c r="B224">
        <v>28</v>
      </c>
      <c r="C224">
        <v>1</v>
      </c>
      <c r="D224" s="3">
        <v>45040</v>
      </c>
      <c r="E224">
        <v>56899734</v>
      </c>
      <c r="F224" t="s">
        <v>19457</v>
      </c>
      <c r="G224" t="s">
        <v>19458</v>
      </c>
      <c r="H224" t="s">
        <v>19459</v>
      </c>
      <c r="I224" t="s">
        <v>19460</v>
      </c>
      <c r="J224" t="s">
        <v>18989</v>
      </c>
      <c r="K224">
        <v>43914498</v>
      </c>
      <c r="L224" t="s">
        <v>19461</v>
      </c>
      <c r="M224">
        <v>44</v>
      </c>
      <c r="N224" t="s">
        <v>19163</v>
      </c>
      <c r="O224" t="s">
        <v>108</v>
      </c>
      <c r="P224" t="s">
        <v>109</v>
      </c>
      <c r="Q224" t="s">
        <v>19476</v>
      </c>
      <c r="R224" t="s">
        <v>12</v>
      </c>
      <c r="S224">
        <v>221100</v>
      </c>
      <c r="T224" t="s">
        <v>11966</v>
      </c>
      <c r="U224" t="s">
        <v>18984</v>
      </c>
      <c r="V224" t="s">
        <v>1162</v>
      </c>
      <c r="W224">
        <v>15</v>
      </c>
      <c r="X224" s="7"/>
      <c r="Y224" s="7"/>
      <c r="Z224" s="7"/>
    </row>
    <row r="225" spans="1:26" x14ac:dyDescent="0.25">
      <c r="A225" t="s">
        <v>19477</v>
      </c>
      <c r="B225">
        <v>28</v>
      </c>
      <c r="C225">
        <v>1</v>
      </c>
      <c r="D225" s="3">
        <v>45040</v>
      </c>
      <c r="E225">
        <v>56899734</v>
      </c>
      <c r="F225" t="s">
        <v>19457</v>
      </c>
      <c r="G225" t="s">
        <v>19458</v>
      </c>
      <c r="H225" t="s">
        <v>19459</v>
      </c>
      <c r="I225" t="s">
        <v>19460</v>
      </c>
      <c r="J225" t="s">
        <v>18989</v>
      </c>
      <c r="K225">
        <v>43914498</v>
      </c>
      <c r="L225" t="s">
        <v>19461</v>
      </c>
      <c r="M225">
        <v>44</v>
      </c>
      <c r="N225" t="s">
        <v>19163</v>
      </c>
      <c r="O225" t="s">
        <v>108</v>
      </c>
      <c r="P225" t="s">
        <v>109</v>
      </c>
      <c r="Q225" t="s">
        <v>19476</v>
      </c>
      <c r="R225" t="s">
        <v>12</v>
      </c>
      <c r="S225">
        <v>221100</v>
      </c>
      <c r="T225" t="s">
        <v>11966</v>
      </c>
      <c r="U225" t="s">
        <v>18984</v>
      </c>
      <c r="V225" t="s">
        <v>394</v>
      </c>
      <c r="W225">
        <v>21.5</v>
      </c>
      <c r="X225" s="7"/>
      <c r="Y225" s="7"/>
      <c r="Z225" s="7"/>
    </row>
    <row r="226" spans="1:26" x14ac:dyDescent="0.25">
      <c r="A226" t="s">
        <v>19478</v>
      </c>
      <c r="B226">
        <v>28</v>
      </c>
      <c r="C226">
        <v>1</v>
      </c>
      <c r="D226" s="3">
        <v>45040</v>
      </c>
      <c r="E226">
        <v>56899734</v>
      </c>
      <c r="F226" t="s">
        <v>19457</v>
      </c>
      <c r="G226" t="s">
        <v>19458</v>
      </c>
      <c r="H226" t="s">
        <v>19459</v>
      </c>
      <c r="I226" t="s">
        <v>19460</v>
      </c>
      <c r="J226" t="s">
        <v>18989</v>
      </c>
      <c r="K226">
        <v>43914498</v>
      </c>
      <c r="L226" t="s">
        <v>19461</v>
      </c>
      <c r="M226">
        <v>45</v>
      </c>
      <c r="N226" t="s">
        <v>642</v>
      </c>
      <c r="O226" t="s">
        <v>110</v>
      </c>
      <c r="P226" t="s">
        <v>111</v>
      </c>
      <c r="Q226" t="s">
        <v>323</v>
      </c>
      <c r="R226" t="s">
        <v>12</v>
      </c>
      <c r="S226">
        <v>29300</v>
      </c>
      <c r="T226" t="s">
        <v>11966</v>
      </c>
      <c r="U226" t="s">
        <v>18984</v>
      </c>
      <c r="V226" t="s">
        <v>394</v>
      </c>
      <c r="W226">
        <v>25</v>
      </c>
      <c r="X226" s="7"/>
      <c r="Y226" s="7"/>
      <c r="Z226" s="7"/>
    </row>
    <row r="227" spans="1:26" x14ac:dyDescent="0.25">
      <c r="A227" t="s">
        <v>19479</v>
      </c>
      <c r="B227">
        <v>28</v>
      </c>
      <c r="C227">
        <v>1</v>
      </c>
      <c r="D227" s="3">
        <v>45040</v>
      </c>
      <c r="E227">
        <v>56899734</v>
      </c>
      <c r="F227" t="s">
        <v>19457</v>
      </c>
      <c r="G227" t="s">
        <v>19458</v>
      </c>
      <c r="H227" t="s">
        <v>19459</v>
      </c>
      <c r="I227" t="s">
        <v>19460</v>
      </c>
      <c r="J227" t="s">
        <v>18989</v>
      </c>
      <c r="K227">
        <v>43914498</v>
      </c>
      <c r="L227" t="s">
        <v>19461</v>
      </c>
      <c r="M227">
        <v>78</v>
      </c>
      <c r="N227" t="s">
        <v>17810</v>
      </c>
      <c r="O227" t="s">
        <v>185</v>
      </c>
      <c r="P227" t="s">
        <v>186</v>
      </c>
      <c r="Q227" t="s">
        <v>1049</v>
      </c>
      <c r="R227" t="s">
        <v>46</v>
      </c>
      <c r="S227" t="s">
        <v>19009</v>
      </c>
      <c r="T227" t="s">
        <v>17814</v>
      </c>
      <c r="U227" t="s">
        <v>18984</v>
      </c>
      <c r="V227" t="s">
        <v>1162</v>
      </c>
      <c r="W227">
        <v>7.5</v>
      </c>
      <c r="X227" s="7"/>
      <c r="Y227" s="7"/>
      <c r="Z227" s="7"/>
    </row>
    <row r="228" spans="1:26" x14ac:dyDescent="0.25">
      <c r="A228" t="s">
        <v>19480</v>
      </c>
      <c r="B228">
        <v>28</v>
      </c>
      <c r="C228">
        <v>1</v>
      </c>
      <c r="D228" s="3">
        <v>45040</v>
      </c>
      <c r="E228">
        <v>56899734</v>
      </c>
      <c r="F228" t="s">
        <v>19457</v>
      </c>
      <c r="G228" t="s">
        <v>19458</v>
      </c>
      <c r="H228" t="s">
        <v>19459</v>
      </c>
      <c r="I228" t="s">
        <v>19460</v>
      </c>
      <c r="J228" t="s">
        <v>18989</v>
      </c>
      <c r="K228">
        <v>43914498</v>
      </c>
      <c r="L228" t="s">
        <v>19461</v>
      </c>
      <c r="M228">
        <v>82</v>
      </c>
      <c r="N228" t="s">
        <v>17912</v>
      </c>
      <c r="O228" t="s">
        <v>194</v>
      </c>
      <c r="P228" t="s">
        <v>195</v>
      </c>
      <c r="Q228" t="s">
        <v>1049</v>
      </c>
      <c r="R228" t="s">
        <v>12</v>
      </c>
      <c r="S228">
        <v>309000</v>
      </c>
      <c r="T228" t="s">
        <v>17914</v>
      </c>
      <c r="U228" t="s">
        <v>18984</v>
      </c>
      <c r="V228" t="s">
        <v>713</v>
      </c>
      <c r="W228">
        <v>35</v>
      </c>
      <c r="X228" s="7"/>
      <c r="Y228" s="7"/>
      <c r="Z228" s="7"/>
    </row>
    <row r="229" spans="1:26" x14ac:dyDescent="0.25">
      <c r="A229" t="s">
        <v>19481</v>
      </c>
      <c r="B229">
        <v>35</v>
      </c>
      <c r="C229">
        <v>1</v>
      </c>
      <c r="D229" s="3">
        <v>45036</v>
      </c>
      <c r="E229">
        <v>7505043</v>
      </c>
      <c r="F229" t="s">
        <v>19482</v>
      </c>
      <c r="G229" t="s">
        <v>19483</v>
      </c>
      <c r="H229">
        <v>24241111</v>
      </c>
      <c r="I229" t="s">
        <v>19484</v>
      </c>
      <c r="J229" t="s">
        <v>19100</v>
      </c>
      <c r="K229" t="s">
        <v>19485</v>
      </c>
      <c r="L229" t="s">
        <v>19486</v>
      </c>
      <c r="M229">
        <v>1</v>
      </c>
      <c r="N229" t="s">
        <v>1361</v>
      </c>
      <c r="O229" t="s">
        <v>10</v>
      </c>
      <c r="P229" t="s">
        <v>11</v>
      </c>
      <c r="Q229" t="s">
        <v>323</v>
      </c>
      <c r="R229" t="s">
        <v>12</v>
      </c>
      <c r="S229">
        <v>13400</v>
      </c>
      <c r="T229" t="s">
        <v>587</v>
      </c>
      <c r="U229" t="s">
        <v>18984</v>
      </c>
      <c r="V229" t="s">
        <v>1236</v>
      </c>
      <c r="W229">
        <v>704.69</v>
      </c>
      <c r="X229" s="7"/>
      <c r="Y229" s="7"/>
      <c r="Z229" s="7"/>
    </row>
    <row r="230" spans="1:26" x14ac:dyDescent="0.25">
      <c r="A230" t="s">
        <v>19487</v>
      </c>
      <c r="B230">
        <v>35</v>
      </c>
      <c r="C230">
        <v>1</v>
      </c>
      <c r="D230" s="3">
        <v>45036</v>
      </c>
      <c r="E230">
        <v>7505043</v>
      </c>
      <c r="F230" t="s">
        <v>19482</v>
      </c>
      <c r="G230" t="s">
        <v>19483</v>
      </c>
      <c r="H230">
        <v>24241111</v>
      </c>
      <c r="I230" t="s">
        <v>19484</v>
      </c>
      <c r="J230" t="s">
        <v>19100</v>
      </c>
      <c r="K230" t="s">
        <v>19485</v>
      </c>
      <c r="L230" t="s">
        <v>19486</v>
      </c>
      <c r="M230">
        <v>2</v>
      </c>
      <c r="N230" t="s">
        <v>1428</v>
      </c>
      <c r="O230" t="s">
        <v>14</v>
      </c>
      <c r="P230" t="s">
        <v>15</v>
      </c>
      <c r="Q230" t="s">
        <v>323</v>
      </c>
      <c r="R230" t="s">
        <v>16</v>
      </c>
      <c r="S230">
        <v>700000</v>
      </c>
      <c r="T230" t="s">
        <v>587</v>
      </c>
      <c r="U230" t="s">
        <v>18984</v>
      </c>
      <c r="V230" t="s">
        <v>1236</v>
      </c>
      <c r="W230">
        <v>2.35</v>
      </c>
      <c r="X230" s="7"/>
      <c r="Y230" s="7"/>
      <c r="Z230" s="7"/>
    </row>
    <row r="231" spans="1:26" x14ac:dyDescent="0.25">
      <c r="A231" t="s">
        <v>19488</v>
      </c>
      <c r="B231">
        <v>35</v>
      </c>
      <c r="C231">
        <v>1</v>
      </c>
      <c r="D231" s="3">
        <v>45036</v>
      </c>
      <c r="E231">
        <v>7505043</v>
      </c>
      <c r="F231" t="s">
        <v>19482</v>
      </c>
      <c r="G231" t="s">
        <v>19483</v>
      </c>
      <c r="H231">
        <v>24241111</v>
      </c>
      <c r="I231" t="s">
        <v>19484</v>
      </c>
      <c r="J231" t="s">
        <v>19100</v>
      </c>
      <c r="K231" t="s">
        <v>19485</v>
      </c>
      <c r="L231" t="s">
        <v>19486</v>
      </c>
      <c r="M231">
        <v>3</v>
      </c>
      <c r="N231" t="s">
        <v>1521</v>
      </c>
      <c r="O231" t="s">
        <v>17</v>
      </c>
      <c r="P231" t="s">
        <v>18</v>
      </c>
      <c r="Q231" t="s">
        <v>323</v>
      </c>
      <c r="R231" t="s">
        <v>12</v>
      </c>
      <c r="S231">
        <v>1100</v>
      </c>
      <c r="T231" t="s">
        <v>1526</v>
      </c>
      <c r="U231" t="s">
        <v>18984</v>
      </c>
      <c r="V231" t="s">
        <v>1236</v>
      </c>
      <c r="W231" s="10">
        <v>1487.68</v>
      </c>
      <c r="X231" s="7"/>
      <c r="Y231" s="7"/>
      <c r="Z231" s="7"/>
    </row>
    <row r="232" spans="1:26" x14ac:dyDescent="0.25">
      <c r="A232" t="s">
        <v>19489</v>
      </c>
      <c r="B232">
        <v>35</v>
      </c>
      <c r="C232">
        <v>1</v>
      </c>
      <c r="D232" s="3">
        <v>45036</v>
      </c>
      <c r="E232">
        <v>7505043</v>
      </c>
      <c r="F232" t="s">
        <v>19482</v>
      </c>
      <c r="G232" t="s">
        <v>19483</v>
      </c>
      <c r="H232">
        <v>24241111</v>
      </c>
      <c r="I232" t="s">
        <v>19484</v>
      </c>
      <c r="J232" t="s">
        <v>19100</v>
      </c>
      <c r="K232" t="s">
        <v>19485</v>
      </c>
      <c r="L232" t="s">
        <v>19486</v>
      </c>
      <c r="M232">
        <v>34</v>
      </c>
      <c r="N232" t="s">
        <v>935</v>
      </c>
      <c r="O232" t="s">
        <v>87</v>
      </c>
      <c r="P232" t="s">
        <v>88</v>
      </c>
      <c r="Q232" t="s">
        <v>19476</v>
      </c>
      <c r="R232" t="s">
        <v>12</v>
      </c>
      <c r="S232">
        <v>240000</v>
      </c>
      <c r="T232" t="s">
        <v>587</v>
      </c>
      <c r="U232" t="s">
        <v>18984</v>
      </c>
      <c r="V232" t="s">
        <v>1236</v>
      </c>
      <c r="W232">
        <v>6.2</v>
      </c>
      <c r="X232" s="7"/>
      <c r="Y232" s="7"/>
      <c r="Z232" s="7"/>
    </row>
    <row r="233" spans="1:26" x14ac:dyDescent="0.25">
      <c r="A233" t="s">
        <v>19490</v>
      </c>
      <c r="B233">
        <v>35</v>
      </c>
      <c r="C233">
        <v>1</v>
      </c>
      <c r="D233" s="3">
        <v>45036</v>
      </c>
      <c r="E233">
        <v>7505043</v>
      </c>
      <c r="F233" t="s">
        <v>19482</v>
      </c>
      <c r="G233" t="s">
        <v>19483</v>
      </c>
      <c r="H233">
        <v>24241111</v>
      </c>
      <c r="I233" t="s">
        <v>19484</v>
      </c>
      <c r="J233" t="s">
        <v>19100</v>
      </c>
      <c r="K233" t="s">
        <v>19485</v>
      </c>
      <c r="L233" t="s">
        <v>19486</v>
      </c>
      <c r="M233">
        <v>41</v>
      </c>
      <c r="N233" t="s">
        <v>11621</v>
      </c>
      <c r="O233" t="s">
        <v>102</v>
      </c>
      <c r="P233" t="s">
        <v>103</v>
      </c>
      <c r="Q233" t="s">
        <v>19476</v>
      </c>
      <c r="R233" t="s">
        <v>12</v>
      </c>
      <c r="S233">
        <v>246200</v>
      </c>
      <c r="T233" t="s">
        <v>587</v>
      </c>
      <c r="U233" t="s">
        <v>18984</v>
      </c>
      <c r="V233" t="s">
        <v>19491</v>
      </c>
      <c r="W233">
        <v>6.4</v>
      </c>
      <c r="X233" s="7"/>
      <c r="Y233" s="7"/>
      <c r="Z233" s="7"/>
    </row>
    <row r="234" spans="1:26" x14ac:dyDescent="0.25">
      <c r="A234" t="s">
        <v>19492</v>
      </c>
      <c r="B234">
        <v>35</v>
      </c>
      <c r="C234">
        <v>1</v>
      </c>
      <c r="D234" s="3">
        <v>45036</v>
      </c>
      <c r="E234">
        <v>7505043</v>
      </c>
      <c r="F234" t="s">
        <v>19482</v>
      </c>
      <c r="G234" t="s">
        <v>19483</v>
      </c>
      <c r="H234">
        <v>24241111</v>
      </c>
      <c r="I234" t="s">
        <v>19484</v>
      </c>
      <c r="J234" t="s">
        <v>19100</v>
      </c>
      <c r="K234" t="s">
        <v>19485</v>
      </c>
      <c r="L234" t="s">
        <v>19486</v>
      </c>
      <c r="M234">
        <v>41</v>
      </c>
      <c r="N234" t="s">
        <v>11621</v>
      </c>
      <c r="O234" t="s">
        <v>102</v>
      </c>
      <c r="P234" t="s">
        <v>103</v>
      </c>
      <c r="Q234" t="s">
        <v>19476</v>
      </c>
      <c r="R234" t="s">
        <v>12</v>
      </c>
      <c r="S234">
        <v>246200</v>
      </c>
      <c r="T234" t="s">
        <v>587</v>
      </c>
      <c r="U234" t="s">
        <v>18984</v>
      </c>
      <c r="V234" t="s">
        <v>19493</v>
      </c>
      <c r="W234">
        <v>6.55</v>
      </c>
      <c r="X234" s="7"/>
      <c r="Y234" s="7"/>
      <c r="Z234" s="7"/>
    </row>
    <row r="235" spans="1:26" x14ac:dyDescent="0.25">
      <c r="A235" t="s">
        <v>19494</v>
      </c>
      <c r="B235">
        <v>35</v>
      </c>
      <c r="C235">
        <v>1</v>
      </c>
      <c r="D235" s="3">
        <v>45036</v>
      </c>
      <c r="E235">
        <v>7505043</v>
      </c>
      <c r="F235" t="s">
        <v>19482</v>
      </c>
      <c r="G235" t="s">
        <v>19483</v>
      </c>
      <c r="H235">
        <v>24241111</v>
      </c>
      <c r="I235" t="s">
        <v>19484</v>
      </c>
      <c r="J235" t="s">
        <v>19100</v>
      </c>
      <c r="K235" t="s">
        <v>19485</v>
      </c>
      <c r="L235" t="s">
        <v>19486</v>
      </c>
      <c r="M235">
        <v>42</v>
      </c>
      <c r="N235" t="s">
        <v>11663</v>
      </c>
      <c r="O235" t="s">
        <v>104</v>
      </c>
      <c r="P235" t="s">
        <v>105</v>
      </c>
      <c r="Q235" t="s">
        <v>19476</v>
      </c>
      <c r="R235" t="s">
        <v>12</v>
      </c>
      <c r="S235">
        <v>243200</v>
      </c>
      <c r="T235" t="s">
        <v>587</v>
      </c>
      <c r="U235" t="s">
        <v>18984</v>
      </c>
      <c r="V235" t="s">
        <v>19491</v>
      </c>
      <c r="W235">
        <v>9.0500000000000007</v>
      </c>
      <c r="X235" s="7"/>
      <c r="Y235" s="7"/>
      <c r="Z235" s="7"/>
    </row>
    <row r="236" spans="1:26" x14ac:dyDescent="0.25">
      <c r="A236" t="s">
        <v>19495</v>
      </c>
      <c r="B236">
        <v>35</v>
      </c>
      <c r="C236">
        <v>1</v>
      </c>
      <c r="D236" s="3">
        <v>45036</v>
      </c>
      <c r="E236">
        <v>7505043</v>
      </c>
      <c r="F236" t="s">
        <v>19482</v>
      </c>
      <c r="G236" t="s">
        <v>19483</v>
      </c>
      <c r="H236">
        <v>24241111</v>
      </c>
      <c r="I236" t="s">
        <v>19484</v>
      </c>
      <c r="J236" t="s">
        <v>19100</v>
      </c>
      <c r="K236" t="s">
        <v>19485</v>
      </c>
      <c r="L236" t="s">
        <v>19486</v>
      </c>
      <c r="M236">
        <v>42</v>
      </c>
      <c r="N236" t="s">
        <v>11663</v>
      </c>
      <c r="O236" t="s">
        <v>104</v>
      </c>
      <c r="P236" t="s">
        <v>105</v>
      </c>
      <c r="Q236" t="s">
        <v>19476</v>
      </c>
      <c r="R236" t="s">
        <v>12</v>
      </c>
      <c r="S236">
        <v>243200</v>
      </c>
      <c r="T236" t="s">
        <v>587</v>
      </c>
      <c r="U236" t="s">
        <v>18984</v>
      </c>
      <c r="V236" t="s">
        <v>19493</v>
      </c>
      <c r="W236">
        <v>9.1</v>
      </c>
      <c r="X236" s="7"/>
      <c r="Y236" s="7"/>
      <c r="Z236" s="7"/>
    </row>
    <row r="237" spans="1:26" x14ac:dyDescent="0.25">
      <c r="A237" t="s">
        <v>19496</v>
      </c>
      <c r="B237">
        <v>35</v>
      </c>
      <c r="C237">
        <v>1</v>
      </c>
      <c r="D237" s="3">
        <v>45036</v>
      </c>
      <c r="E237">
        <v>7505043</v>
      </c>
      <c r="F237" t="s">
        <v>19482</v>
      </c>
      <c r="G237" t="s">
        <v>19483</v>
      </c>
      <c r="H237">
        <v>24241111</v>
      </c>
      <c r="I237" t="s">
        <v>19484</v>
      </c>
      <c r="J237" t="s">
        <v>19100</v>
      </c>
      <c r="K237" t="s">
        <v>19485</v>
      </c>
      <c r="L237" t="s">
        <v>19486</v>
      </c>
      <c r="M237">
        <v>43</v>
      </c>
      <c r="N237" t="s">
        <v>11771</v>
      </c>
      <c r="O237" t="s">
        <v>106</v>
      </c>
      <c r="P237" t="s">
        <v>107</v>
      </c>
      <c r="Q237" t="s">
        <v>19476</v>
      </c>
      <c r="R237" t="s">
        <v>12</v>
      </c>
      <c r="S237">
        <v>78200</v>
      </c>
      <c r="T237" t="s">
        <v>587</v>
      </c>
      <c r="U237" t="s">
        <v>18984</v>
      </c>
      <c r="V237" t="s">
        <v>19491</v>
      </c>
      <c r="W237">
        <v>11.25</v>
      </c>
      <c r="X237" s="7"/>
      <c r="Y237" s="7"/>
      <c r="Z237" s="7"/>
    </row>
    <row r="238" spans="1:26" x14ac:dyDescent="0.25">
      <c r="A238" t="s">
        <v>19497</v>
      </c>
      <c r="B238">
        <v>35</v>
      </c>
      <c r="C238">
        <v>1</v>
      </c>
      <c r="D238" s="3">
        <v>45036</v>
      </c>
      <c r="E238">
        <v>7505043</v>
      </c>
      <c r="F238" t="s">
        <v>19482</v>
      </c>
      <c r="G238" t="s">
        <v>19483</v>
      </c>
      <c r="H238">
        <v>24241111</v>
      </c>
      <c r="I238" t="s">
        <v>19484</v>
      </c>
      <c r="J238" t="s">
        <v>19100</v>
      </c>
      <c r="K238" t="s">
        <v>19485</v>
      </c>
      <c r="L238" t="s">
        <v>19486</v>
      </c>
      <c r="M238">
        <v>43</v>
      </c>
      <c r="N238" t="s">
        <v>11771</v>
      </c>
      <c r="O238" t="s">
        <v>106</v>
      </c>
      <c r="P238" t="s">
        <v>107</v>
      </c>
      <c r="Q238" t="s">
        <v>19476</v>
      </c>
      <c r="R238" t="s">
        <v>12</v>
      </c>
      <c r="S238">
        <v>78200</v>
      </c>
      <c r="T238" t="s">
        <v>587</v>
      </c>
      <c r="U238" t="s">
        <v>18984</v>
      </c>
      <c r="V238" t="s">
        <v>19493</v>
      </c>
      <c r="W238">
        <v>11.4</v>
      </c>
      <c r="X238" s="7"/>
      <c r="Y238" s="7"/>
      <c r="Z238" s="7"/>
    </row>
    <row r="239" spans="1:26" x14ac:dyDescent="0.25">
      <c r="A239" t="s">
        <v>19498</v>
      </c>
      <c r="B239">
        <v>35</v>
      </c>
      <c r="C239">
        <v>1</v>
      </c>
      <c r="D239" s="3">
        <v>45036</v>
      </c>
      <c r="E239">
        <v>7505043</v>
      </c>
      <c r="F239" t="s">
        <v>19482</v>
      </c>
      <c r="G239" t="s">
        <v>19483</v>
      </c>
      <c r="H239">
        <v>24241111</v>
      </c>
      <c r="I239" t="s">
        <v>19484</v>
      </c>
      <c r="J239" t="s">
        <v>19100</v>
      </c>
      <c r="K239" t="s">
        <v>19485</v>
      </c>
      <c r="L239" t="s">
        <v>19486</v>
      </c>
      <c r="M239">
        <v>44</v>
      </c>
      <c r="N239" t="s">
        <v>19163</v>
      </c>
      <c r="O239" t="s">
        <v>108</v>
      </c>
      <c r="P239" t="s">
        <v>109</v>
      </c>
      <c r="Q239" t="s">
        <v>19476</v>
      </c>
      <c r="R239" t="s">
        <v>12</v>
      </c>
      <c r="S239">
        <v>221100</v>
      </c>
      <c r="T239" t="s">
        <v>587</v>
      </c>
      <c r="U239" t="s">
        <v>18984</v>
      </c>
      <c r="V239" t="s">
        <v>19491</v>
      </c>
      <c r="W239">
        <v>12.45</v>
      </c>
      <c r="X239" s="7"/>
      <c r="Y239" s="7"/>
      <c r="Z239" s="7"/>
    </row>
    <row r="240" spans="1:26" x14ac:dyDescent="0.25">
      <c r="A240" t="s">
        <v>19499</v>
      </c>
      <c r="B240">
        <v>35</v>
      </c>
      <c r="C240">
        <v>1</v>
      </c>
      <c r="D240" s="3">
        <v>45036</v>
      </c>
      <c r="E240">
        <v>7505043</v>
      </c>
      <c r="F240" t="s">
        <v>19482</v>
      </c>
      <c r="G240" t="s">
        <v>19483</v>
      </c>
      <c r="H240">
        <v>24241111</v>
      </c>
      <c r="I240" t="s">
        <v>19484</v>
      </c>
      <c r="J240" t="s">
        <v>19100</v>
      </c>
      <c r="K240" t="s">
        <v>19485</v>
      </c>
      <c r="L240" t="s">
        <v>19486</v>
      </c>
      <c r="M240">
        <v>44</v>
      </c>
      <c r="N240" t="s">
        <v>19163</v>
      </c>
      <c r="O240" t="s">
        <v>108</v>
      </c>
      <c r="P240" t="s">
        <v>109</v>
      </c>
      <c r="Q240" t="s">
        <v>19476</v>
      </c>
      <c r="R240" t="s">
        <v>12</v>
      </c>
      <c r="S240">
        <v>221100</v>
      </c>
      <c r="T240" t="s">
        <v>587</v>
      </c>
      <c r="U240" t="s">
        <v>18984</v>
      </c>
      <c r="V240" t="s">
        <v>19493</v>
      </c>
      <c r="W240">
        <v>12.6</v>
      </c>
      <c r="X240" s="7"/>
      <c r="Y240" s="7"/>
      <c r="Z240" s="7"/>
    </row>
    <row r="241" spans="1:26" x14ac:dyDescent="0.25">
      <c r="A241" t="s">
        <v>19500</v>
      </c>
      <c r="B241">
        <v>35</v>
      </c>
      <c r="C241">
        <v>1</v>
      </c>
      <c r="D241" s="3">
        <v>45036</v>
      </c>
      <c r="E241">
        <v>7505043</v>
      </c>
      <c r="F241" t="s">
        <v>19482</v>
      </c>
      <c r="G241" t="s">
        <v>19483</v>
      </c>
      <c r="H241">
        <v>24241111</v>
      </c>
      <c r="I241" t="s">
        <v>19484</v>
      </c>
      <c r="J241" t="s">
        <v>19100</v>
      </c>
      <c r="K241" t="s">
        <v>19485</v>
      </c>
      <c r="L241" t="s">
        <v>19486</v>
      </c>
      <c r="M241">
        <v>45</v>
      </c>
      <c r="N241" t="s">
        <v>11842</v>
      </c>
      <c r="O241" t="s">
        <v>110</v>
      </c>
      <c r="P241" t="s">
        <v>111</v>
      </c>
      <c r="Q241" t="s">
        <v>19476</v>
      </c>
      <c r="R241" t="s">
        <v>12</v>
      </c>
      <c r="S241">
        <v>29300</v>
      </c>
      <c r="T241" t="s">
        <v>587</v>
      </c>
      <c r="U241" t="s">
        <v>18984</v>
      </c>
      <c r="V241" t="s">
        <v>19491</v>
      </c>
      <c r="W241">
        <v>12.75</v>
      </c>
      <c r="X241" s="7"/>
      <c r="Y241" s="7"/>
      <c r="Z241" s="7"/>
    </row>
    <row r="242" spans="1:26" x14ac:dyDescent="0.25">
      <c r="A242" t="s">
        <v>19501</v>
      </c>
      <c r="B242">
        <v>35</v>
      </c>
      <c r="C242">
        <v>1</v>
      </c>
      <c r="D242" s="3">
        <v>45036</v>
      </c>
      <c r="E242">
        <v>7505043</v>
      </c>
      <c r="F242" t="s">
        <v>19482</v>
      </c>
      <c r="G242" t="s">
        <v>19483</v>
      </c>
      <c r="H242">
        <v>24241111</v>
      </c>
      <c r="I242" t="s">
        <v>19484</v>
      </c>
      <c r="J242" t="s">
        <v>19100</v>
      </c>
      <c r="K242" t="s">
        <v>19485</v>
      </c>
      <c r="L242" t="s">
        <v>19486</v>
      </c>
      <c r="M242">
        <v>45</v>
      </c>
      <c r="N242" t="s">
        <v>11842</v>
      </c>
      <c r="O242" t="s">
        <v>110</v>
      </c>
      <c r="P242" t="s">
        <v>111</v>
      </c>
      <c r="Q242" t="s">
        <v>19476</v>
      </c>
      <c r="R242" t="s">
        <v>12</v>
      </c>
      <c r="S242">
        <v>29300</v>
      </c>
      <c r="T242" t="s">
        <v>587</v>
      </c>
      <c r="U242" t="s">
        <v>18984</v>
      </c>
      <c r="V242" t="s">
        <v>19493</v>
      </c>
      <c r="W242">
        <v>12.9</v>
      </c>
      <c r="X242" s="7"/>
      <c r="Y242" s="7"/>
      <c r="Z242" s="7"/>
    </row>
    <row r="243" spans="1:26" x14ac:dyDescent="0.25">
      <c r="A243" t="s">
        <v>19502</v>
      </c>
      <c r="B243">
        <v>35</v>
      </c>
      <c r="C243">
        <v>1</v>
      </c>
      <c r="D243" s="3">
        <v>45036</v>
      </c>
      <c r="E243">
        <v>7505043</v>
      </c>
      <c r="F243" t="s">
        <v>19482</v>
      </c>
      <c r="G243" t="s">
        <v>19483</v>
      </c>
      <c r="H243">
        <v>24241111</v>
      </c>
      <c r="I243" t="s">
        <v>19484</v>
      </c>
      <c r="J243" t="s">
        <v>19100</v>
      </c>
      <c r="K243" t="s">
        <v>19485</v>
      </c>
      <c r="L243" t="s">
        <v>19486</v>
      </c>
      <c r="M243">
        <v>46</v>
      </c>
      <c r="N243" t="s">
        <v>11842</v>
      </c>
      <c r="O243" t="s">
        <v>110</v>
      </c>
      <c r="P243" t="s">
        <v>111</v>
      </c>
      <c r="Q243" t="s">
        <v>19476</v>
      </c>
      <c r="R243" t="s">
        <v>12</v>
      </c>
      <c r="S243">
        <v>29300</v>
      </c>
      <c r="T243" t="s">
        <v>587</v>
      </c>
      <c r="U243" t="s">
        <v>18984</v>
      </c>
      <c r="V243" t="s">
        <v>19491</v>
      </c>
      <c r="W243">
        <v>6.4</v>
      </c>
      <c r="X243" s="7"/>
      <c r="Y243" s="7"/>
      <c r="Z243" s="7"/>
    </row>
    <row r="244" spans="1:26" x14ac:dyDescent="0.25">
      <c r="A244" t="s">
        <v>19503</v>
      </c>
      <c r="B244">
        <v>35</v>
      </c>
      <c r="C244">
        <v>1</v>
      </c>
      <c r="D244" s="3">
        <v>45036</v>
      </c>
      <c r="E244">
        <v>7505043</v>
      </c>
      <c r="F244" t="s">
        <v>19482</v>
      </c>
      <c r="G244" t="s">
        <v>19483</v>
      </c>
      <c r="H244">
        <v>24241111</v>
      </c>
      <c r="I244" t="s">
        <v>19484</v>
      </c>
      <c r="J244" t="s">
        <v>19100</v>
      </c>
      <c r="K244" t="s">
        <v>19485</v>
      </c>
      <c r="L244" t="s">
        <v>19486</v>
      </c>
      <c r="M244">
        <v>46</v>
      </c>
      <c r="N244" t="s">
        <v>11842</v>
      </c>
      <c r="O244" t="s">
        <v>110</v>
      </c>
      <c r="P244" t="s">
        <v>111</v>
      </c>
      <c r="Q244" t="s">
        <v>19476</v>
      </c>
      <c r="R244" t="s">
        <v>12</v>
      </c>
      <c r="S244">
        <v>29300</v>
      </c>
      <c r="T244" t="s">
        <v>587</v>
      </c>
      <c r="U244" t="s">
        <v>18984</v>
      </c>
      <c r="V244" t="s">
        <v>19493</v>
      </c>
      <c r="W244">
        <v>6.55</v>
      </c>
      <c r="X244" s="7"/>
      <c r="Y244" s="7"/>
      <c r="Z244" s="7"/>
    </row>
    <row r="245" spans="1:26" x14ac:dyDescent="0.25">
      <c r="A245" t="s">
        <v>19504</v>
      </c>
      <c r="B245">
        <v>35</v>
      </c>
      <c r="C245">
        <v>1</v>
      </c>
      <c r="D245" s="3">
        <v>45036</v>
      </c>
      <c r="E245">
        <v>7505043</v>
      </c>
      <c r="F245" t="s">
        <v>19482</v>
      </c>
      <c r="G245" t="s">
        <v>19483</v>
      </c>
      <c r="H245">
        <v>24241111</v>
      </c>
      <c r="I245" t="s">
        <v>19484</v>
      </c>
      <c r="J245" t="s">
        <v>19100</v>
      </c>
      <c r="K245" t="s">
        <v>19485</v>
      </c>
      <c r="L245" t="s">
        <v>19486</v>
      </c>
      <c r="M245">
        <v>54</v>
      </c>
      <c r="N245" t="s">
        <v>13633</v>
      </c>
      <c r="O245" t="s">
        <v>129</v>
      </c>
      <c r="P245" t="s">
        <v>130</v>
      </c>
      <c r="Q245" t="s">
        <v>19476</v>
      </c>
      <c r="R245" t="s">
        <v>12</v>
      </c>
      <c r="S245">
        <v>323300</v>
      </c>
      <c r="T245" t="s">
        <v>587</v>
      </c>
      <c r="U245" t="s">
        <v>18984</v>
      </c>
      <c r="V245" t="s">
        <v>19491</v>
      </c>
      <c r="W245">
        <v>6.72</v>
      </c>
      <c r="X245" s="7"/>
      <c r="Y245" s="7"/>
      <c r="Z245" s="7"/>
    </row>
    <row r="246" spans="1:26" x14ac:dyDescent="0.25">
      <c r="A246" t="s">
        <v>19505</v>
      </c>
      <c r="B246">
        <v>35</v>
      </c>
      <c r="C246">
        <v>1</v>
      </c>
      <c r="D246" s="3">
        <v>45036</v>
      </c>
      <c r="E246">
        <v>7505043</v>
      </c>
      <c r="F246" t="s">
        <v>19482</v>
      </c>
      <c r="G246" t="s">
        <v>19483</v>
      </c>
      <c r="H246">
        <v>24241111</v>
      </c>
      <c r="I246" t="s">
        <v>19484</v>
      </c>
      <c r="J246" t="s">
        <v>19100</v>
      </c>
      <c r="K246" t="s">
        <v>19485</v>
      </c>
      <c r="L246" t="s">
        <v>19486</v>
      </c>
      <c r="M246">
        <v>54</v>
      </c>
      <c r="N246" t="s">
        <v>13633</v>
      </c>
      <c r="O246" t="s">
        <v>129</v>
      </c>
      <c r="P246" t="s">
        <v>130</v>
      </c>
      <c r="Q246" t="s">
        <v>19476</v>
      </c>
      <c r="R246" t="s">
        <v>12</v>
      </c>
      <c r="S246">
        <v>323300</v>
      </c>
      <c r="T246" t="s">
        <v>587</v>
      </c>
      <c r="U246" t="s">
        <v>18984</v>
      </c>
      <c r="V246" t="s">
        <v>19493</v>
      </c>
      <c r="W246">
        <v>6.75</v>
      </c>
      <c r="X246" s="7"/>
      <c r="Y246" s="7"/>
      <c r="Z246" s="7"/>
    </row>
    <row r="247" spans="1:26" x14ac:dyDescent="0.25">
      <c r="A247" t="s">
        <v>19506</v>
      </c>
      <c r="B247">
        <v>35</v>
      </c>
      <c r="C247">
        <v>1</v>
      </c>
      <c r="D247" s="3">
        <v>45036</v>
      </c>
      <c r="E247">
        <v>7505043</v>
      </c>
      <c r="F247" t="s">
        <v>19482</v>
      </c>
      <c r="G247" t="s">
        <v>19483</v>
      </c>
      <c r="H247">
        <v>24241111</v>
      </c>
      <c r="I247" t="s">
        <v>19484</v>
      </c>
      <c r="J247" t="s">
        <v>19100</v>
      </c>
      <c r="K247" t="s">
        <v>19485</v>
      </c>
      <c r="L247" t="s">
        <v>19486</v>
      </c>
      <c r="M247">
        <v>56</v>
      </c>
      <c r="N247" t="s">
        <v>13838</v>
      </c>
      <c r="O247" t="s">
        <v>134</v>
      </c>
      <c r="P247" t="s">
        <v>135</v>
      </c>
      <c r="Q247" t="s">
        <v>236</v>
      </c>
      <c r="R247" t="s">
        <v>133</v>
      </c>
      <c r="S247">
        <v>195400</v>
      </c>
      <c r="T247" t="s">
        <v>587</v>
      </c>
      <c r="U247" t="s">
        <v>18984</v>
      </c>
      <c r="V247" t="s">
        <v>19491</v>
      </c>
      <c r="W247">
        <v>17</v>
      </c>
      <c r="X247" s="7"/>
      <c r="Y247" s="7"/>
      <c r="Z247" s="7"/>
    </row>
    <row r="248" spans="1:26" x14ac:dyDescent="0.25">
      <c r="A248" t="s">
        <v>19507</v>
      </c>
      <c r="B248">
        <v>35</v>
      </c>
      <c r="C248">
        <v>1</v>
      </c>
      <c r="D248" s="3">
        <v>45036</v>
      </c>
      <c r="E248">
        <v>7505043</v>
      </c>
      <c r="F248" t="s">
        <v>19482</v>
      </c>
      <c r="G248" t="s">
        <v>19483</v>
      </c>
      <c r="H248">
        <v>24241111</v>
      </c>
      <c r="I248" t="s">
        <v>19484</v>
      </c>
      <c r="J248" t="s">
        <v>19100</v>
      </c>
      <c r="K248" t="s">
        <v>19485</v>
      </c>
      <c r="L248" t="s">
        <v>19486</v>
      </c>
      <c r="M248">
        <v>65</v>
      </c>
      <c r="N248" t="s">
        <v>15988</v>
      </c>
      <c r="O248" t="s">
        <v>153</v>
      </c>
      <c r="P248" t="s">
        <v>154</v>
      </c>
      <c r="Q248" t="s">
        <v>19476</v>
      </c>
      <c r="R248" t="s">
        <v>133</v>
      </c>
      <c r="S248">
        <v>156000</v>
      </c>
      <c r="T248" t="s">
        <v>587</v>
      </c>
      <c r="U248" t="s">
        <v>18984</v>
      </c>
      <c r="V248" t="s">
        <v>19493</v>
      </c>
      <c r="W248">
        <v>11.25</v>
      </c>
      <c r="X248" s="7"/>
      <c r="Y248" s="7"/>
      <c r="Z248" s="7"/>
    </row>
    <row r="249" spans="1:26" x14ac:dyDescent="0.25">
      <c r="A249" t="s">
        <v>19508</v>
      </c>
      <c r="B249">
        <v>35</v>
      </c>
      <c r="C249">
        <v>1</v>
      </c>
      <c r="D249" s="3">
        <v>45036</v>
      </c>
      <c r="E249">
        <v>7505043</v>
      </c>
      <c r="F249" t="s">
        <v>19482</v>
      </c>
      <c r="G249" t="s">
        <v>19483</v>
      </c>
      <c r="H249">
        <v>24241111</v>
      </c>
      <c r="I249" t="s">
        <v>19484</v>
      </c>
      <c r="J249" t="s">
        <v>19100</v>
      </c>
      <c r="K249" t="s">
        <v>19485</v>
      </c>
      <c r="L249" t="s">
        <v>19486</v>
      </c>
      <c r="M249">
        <v>65</v>
      </c>
      <c r="N249" t="s">
        <v>15988</v>
      </c>
      <c r="O249" t="s">
        <v>153</v>
      </c>
      <c r="P249" t="s">
        <v>154</v>
      </c>
      <c r="Q249" t="s">
        <v>19476</v>
      </c>
      <c r="R249" t="s">
        <v>133</v>
      </c>
      <c r="S249">
        <v>156000</v>
      </c>
      <c r="T249" t="s">
        <v>587</v>
      </c>
      <c r="U249" t="s">
        <v>18984</v>
      </c>
      <c r="V249" t="s">
        <v>19491</v>
      </c>
      <c r="W249">
        <v>11.4</v>
      </c>
      <c r="X249" s="7"/>
      <c r="Y249" s="7"/>
      <c r="Z249" s="7"/>
    </row>
    <row r="250" spans="1:26" x14ac:dyDescent="0.25">
      <c r="A250" t="s">
        <v>19509</v>
      </c>
      <c r="B250">
        <v>35</v>
      </c>
      <c r="C250">
        <v>1</v>
      </c>
      <c r="D250" s="3">
        <v>45036</v>
      </c>
      <c r="E250">
        <v>7505043</v>
      </c>
      <c r="F250" t="s">
        <v>19482</v>
      </c>
      <c r="G250" t="s">
        <v>19483</v>
      </c>
      <c r="H250">
        <v>24241111</v>
      </c>
      <c r="I250" t="s">
        <v>19484</v>
      </c>
      <c r="J250" t="s">
        <v>19100</v>
      </c>
      <c r="K250" t="s">
        <v>19485</v>
      </c>
      <c r="L250" t="s">
        <v>19486</v>
      </c>
      <c r="M250">
        <v>66</v>
      </c>
      <c r="N250" t="s">
        <v>18688</v>
      </c>
      <c r="O250" t="s">
        <v>155</v>
      </c>
      <c r="P250" t="s">
        <v>156</v>
      </c>
      <c r="Q250" t="s">
        <v>19476</v>
      </c>
      <c r="R250" t="s">
        <v>133</v>
      </c>
      <c r="S250">
        <v>140000</v>
      </c>
      <c r="T250" t="s">
        <v>587</v>
      </c>
      <c r="U250" t="s">
        <v>18984</v>
      </c>
      <c r="V250" t="s">
        <v>19493</v>
      </c>
      <c r="W250">
        <v>9.0500000000000007</v>
      </c>
      <c r="X250" s="7"/>
      <c r="Y250" s="7"/>
      <c r="Z250" s="7"/>
    </row>
    <row r="251" spans="1:26" x14ac:dyDescent="0.25">
      <c r="A251" t="s">
        <v>19510</v>
      </c>
      <c r="B251">
        <v>35</v>
      </c>
      <c r="C251">
        <v>1</v>
      </c>
      <c r="D251" s="3">
        <v>45036</v>
      </c>
      <c r="E251">
        <v>7505043</v>
      </c>
      <c r="F251" t="s">
        <v>19482</v>
      </c>
      <c r="G251" t="s">
        <v>19483</v>
      </c>
      <c r="H251">
        <v>24241111</v>
      </c>
      <c r="I251" t="s">
        <v>19484</v>
      </c>
      <c r="J251" t="s">
        <v>19100</v>
      </c>
      <c r="K251" t="s">
        <v>19485</v>
      </c>
      <c r="L251" t="s">
        <v>19486</v>
      </c>
      <c r="M251">
        <v>66</v>
      </c>
      <c r="N251" t="s">
        <v>18688</v>
      </c>
      <c r="O251" t="s">
        <v>155</v>
      </c>
      <c r="P251" t="s">
        <v>156</v>
      </c>
      <c r="Q251" t="s">
        <v>19476</v>
      </c>
      <c r="R251" t="s">
        <v>133</v>
      </c>
      <c r="S251">
        <v>140000</v>
      </c>
      <c r="T251" t="s">
        <v>587</v>
      </c>
      <c r="U251" t="s">
        <v>18984</v>
      </c>
      <c r="V251" t="s">
        <v>19491</v>
      </c>
      <c r="W251">
        <v>9.1</v>
      </c>
      <c r="X251" s="7"/>
      <c r="Y251" s="7"/>
      <c r="Z251" s="7"/>
    </row>
    <row r="252" spans="1:26" x14ac:dyDescent="0.25">
      <c r="A252" t="s">
        <v>19511</v>
      </c>
      <c r="B252">
        <v>1</v>
      </c>
      <c r="C252">
        <v>1</v>
      </c>
      <c r="D252" s="3">
        <v>45035</v>
      </c>
      <c r="E252">
        <v>42638577</v>
      </c>
      <c r="F252" t="s">
        <v>19512</v>
      </c>
      <c r="G252" t="s">
        <v>19513</v>
      </c>
      <c r="H252">
        <v>22207811</v>
      </c>
      <c r="I252" t="s">
        <v>19514</v>
      </c>
      <c r="J252" t="s">
        <v>18989</v>
      </c>
      <c r="M252">
        <v>5</v>
      </c>
      <c r="N252" t="s">
        <v>1860</v>
      </c>
      <c r="O252" t="s">
        <v>21</v>
      </c>
      <c r="P252" t="s">
        <v>19049</v>
      </c>
      <c r="Q252" t="s">
        <v>1049</v>
      </c>
      <c r="R252" t="s">
        <v>12</v>
      </c>
      <c r="S252">
        <v>30100</v>
      </c>
      <c r="T252" t="s">
        <v>19515</v>
      </c>
      <c r="U252" t="s">
        <v>18984</v>
      </c>
      <c r="V252" t="s">
        <v>19515</v>
      </c>
      <c r="W252">
        <v>30</v>
      </c>
      <c r="X252" s="7"/>
      <c r="Y252" s="7"/>
      <c r="Z252" s="7"/>
    </row>
    <row r="253" spans="1:26" x14ac:dyDescent="0.25">
      <c r="A253" t="s">
        <v>19516</v>
      </c>
      <c r="B253">
        <v>1</v>
      </c>
      <c r="C253">
        <v>1</v>
      </c>
      <c r="D253" s="3">
        <v>45035</v>
      </c>
      <c r="E253">
        <v>42638577</v>
      </c>
      <c r="F253" t="s">
        <v>19512</v>
      </c>
      <c r="G253" t="s">
        <v>19513</v>
      </c>
      <c r="H253">
        <v>22207811</v>
      </c>
      <c r="I253" t="s">
        <v>19514</v>
      </c>
      <c r="J253" t="s">
        <v>18989</v>
      </c>
      <c r="M253">
        <v>6</v>
      </c>
      <c r="N253" t="s">
        <v>2294</v>
      </c>
      <c r="O253" t="s">
        <v>24</v>
      </c>
      <c r="P253" t="s">
        <v>25</v>
      </c>
      <c r="Q253" t="s">
        <v>236</v>
      </c>
      <c r="R253" t="s">
        <v>12</v>
      </c>
      <c r="S253">
        <v>52500</v>
      </c>
      <c r="T253" t="s">
        <v>2950</v>
      </c>
      <c r="U253" t="s">
        <v>18984</v>
      </c>
      <c r="V253" t="s">
        <v>19078</v>
      </c>
      <c r="W253">
        <v>15</v>
      </c>
      <c r="X253" s="7"/>
      <c r="Y253" s="7"/>
      <c r="Z253" s="7"/>
    </row>
    <row r="254" spans="1:26" x14ac:dyDescent="0.25">
      <c r="A254" t="s">
        <v>19517</v>
      </c>
      <c r="B254">
        <v>1</v>
      </c>
      <c r="C254">
        <v>1</v>
      </c>
      <c r="D254" s="3">
        <v>45035</v>
      </c>
      <c r="E254">
        <v>42638577</v>
      </c>
      <c r="F254" t="s">
        <v>19512</v>
      </c>
      <c r="G254" t="s">
        <v>19513</v>
      </c>
      <c r="H254">
        <v>22207811</v>
      </c>
      <c r="I254" t="s">
        <v>19514</v>
      </c>
      <c r="J254" t="s">
        <v>18989</v>
      </c>
      <c r="M254">
        <v>7</v>
      </c>
      <c r="N254" t="s">
        <v>2755</v>
      </c>
      <c r="O254" t="s">
        <v>27</v>
      </c>
      <c r="P254" t="s">
        <v>28</v>
      </c>
      <c r="Q254" t="s">
        <v>236</v>
      </c>
      <c r="R254" t="s">
        <v>12</v>
      </c>
      <c r="S254">
        <v>244500</v>
      </c>
      <c r="T254" t="s">
        <v>2503</v>
      </c>
      <c r="U254" t="s">
        <v>18984</v>
      </c>
      <c r="V254" t="s">
        <v>19078</v>
      </c>
      <c r="W254">
        <v>20</v>
      </c>
      <c r="X254" s="7"/>
      <c r="Y254" s="7"/>
      <c r="Z254" s="7"/>
    </row>
    <row r="255" spans="1:26" x14ac:dyDescent="0.25">
      <c r="A255" t="s">
        <v>19518</v>
      </c>
      <c r="B255">
        <v>1</v>
      </c>
      <c r="C255">
        <v>1</v>
      </c>
      <c r="D255" s="3">
        <v>45035</v>
      </c>
      <c r="E255">
        <v>42638577</v>
      </c>
      <c r="F255" t="s">
        <v>19512</v>
      </c>
      <c r="G255" t="s">
        <v>19513</v>
      </c>
      <c r="H255">
        <v>22207811</v>
      </c>
      <c r="I255" t="s">
        <v>19514</v>
      </c>
      <c r="J255" t="s">
        <v>18989</v>
      </c>
      <c r="M255">
        <v>8</v>
      </c>
      <c r="N255" t="s">
        <v>235</v>
      </c>
      <c r="O255" t="s">
        <v>29</v>
      </c>
      <c r="P255" t="s">
        <v>30</v>
      </c>
      <c r="Q255" t="s">
        <v>236</v>
      </c>
      <c r="R255" t="s">
        <v>12</v>
      </c>
      <c r="S255">
        <v>37900</v>
      </c>
      <c r="T255" t="s">
        <v>3300</v>
      </c>
      <c r="U255" t="s">
        <v>18984</v>
      </c>
      <c r="V255" t="s">
        <v>1162</v>
      </c>
      <c r="W255">
        <v>35</v>
      </c>
      <c r="X255" s="7"/>
      <c r="Y255" s="7"/>
      <c r="Z255" s="7"/>
    </row>
    <row r="256" spans="1:26" x14ac:dyDescent="0.25">
      <c r="A256" t="s">
        <v>19519</v>
      </c>
      <c r="B256">
        <v>1</v>
      </c>
      <c r="C256">
        <v>1</v>
      </c>
      <c r="D256" s="3">
        <v>45035</v>
      </c>
      <c r="E256">
        <v>42638577</v>
      </c>
      <c r="F256" t="s">
        <v>19512</v>
      </c>
      <c r="G256" t="s">
        <v>19513</v>
      </c>
      <c r="H256">
        <v>22207811</v>
      </c>
      <c r="I256" t="s">
        <v>19514</v>
      </c>
      <c r="J256" t="s">
        <v>18989</v>
      </c>
      <c r="M256">
        <v>9</v>
      </c>
      <c r="N256" t="s">
        <v>248</v>
      </c>
      <c r="O256" t="s">
        <v>31</v>
      </c>
      <c r="P256" t="s">
        <v>32</v>
      </c>
      <c r="Q256" t="s">
        <v>236</v>
      </c>
      <c r="R256" t="s">
        <v>12</v>
      </c>
      <c r="S256">
        <v>66000</v>
      </c>
      <c r="T256" t="s">
        <v>3300</v>
      </c>
      <c r="U256" t="s">
        <v>18984</v>
      </c>
      <c r="V256" t="s">
        <v>1162</v>
      </c>
      <c r="W256">
        <v>40</v>
      </c>
      <c r="X256" s="7"/>
      <c r="Y256" s="7"/>
      <c r="Z256" s="7"/>
    </row>
    <row r="257" spans="1:26" x14ac:dyDescent="0.25">
      <c r="A257" t="s">
        <v>19520</v>
      </c>
      <c r="B257">
        <v>1</v>
      </c>
      <c r="C257">
        <v>1</v>
      </c>
      <c r="D257" s="3">
        <v>45035</v>
      </c>
      <c r="E257">
        <v>42638577</v>
      </c>
      <c r="F257" t="s">
        <v>19512</v>
      </c>
      <c r="G257" t="s">
        <v>19513</v>
      </c>
      <c r="H257">
        <v>22207811</v>
      </c>
      <c r="I257" t="s">
        <v>19514</v>
      </c>
      <c r="J257" t="s">
        <v>18989</v>
      </c>
      <c r="M257">
        <v>10</v>
      </c>
      <c r="N257" t="s">
        <v>3786</v>
      </c>
      <c r="O257" t="s">
        <v>33</v>
      </c>
      <c r="P257" t="s">
        <v>34</v>
      </c>
      <c r="Q257" t="s">
        <v>19521</v>
      </c>
      <c r="R257" t="s">
        <v>12</v>
      </c>
      <c r="S257">
        <v>35300</v>
      </c>
      <c r="T257" t="s">
        <v>19522</v>
      </c>
      <c r="U257" t="s">
        <v>18984</v>
      </c>
      <c r="V257" t="s">
        <v>3870</v>
      </c>
      <c r="W257">
        <v>3.86</v>
      </c>
      <c r="X257" s="7"/>
      <c r="Y257" s="7"/>
      <c r="Z257" s="7"/>
    </row>
    <row r="258" spans="1:26" x14ac:dyDescent="0.25">
      <c r="A258" t="s">
        <v>19523</v>
      </c>
      <c r="B258">
        <v>1</v>
      </c>
      <c r="C258">
        <v>1</v>
      </c>
      <c r="D258" s="3">
        <v>45035</v>
      </c>
      <c r="E258">
        <v>42638577</v>
      </c>
      <c r="F258" t="s">
        <v>19512</v>
      </c>
      <c r="G258" t="s">
        <v>19513</v>
      </c>
      <c r="H258">
        <v>22207811</v>
      </c>
      <c r="I258" t="s">
        <v>19514</v>
      </c>
      <c r="J258" t="s">
        <v>18989</v>
      </c>
      <c r="M258">
        <v>15</v>
      </c>
      <c r="N258" t="s">
        <v>297</v>
      </c>
      <c r="O258" t="s">
        <v>44</v>
      </c>
      <c r="P258" t="s">
        <v>45</v>
      </c>
      <c r="Q258" t="s">
        <v>19315</v>
      </c>
      <c r="R258" t="s">
        <v>46</v>
      </c>
      <c r="S258">
        <v>790500</v>
      </c>
      <c r="T258" t="s">
        <v>5518</v>
      </c>
      <c r="U258" t="s">
        <v>18984</v>
      </c>
      <c r="V258" t="s">
        <v>299</v>
      </c>
      <c r="W258">
        <v>1.1000000000000001</v>
      </c>
      <c r="X258" s="7"/>
      <c r="Y258" s="7"/>
      <c r="Z258" s="7"/>
    </row>
    <row r="259" spans="1:26" x14ac:dyDescent="0.25">
      <c r="A259" t="s">
        <v>19524</v>
      </c>
      <c r="B259">
        <v>1</v>
      </c>
      <c r="C259">
        <v>1</v>
      </c>
      <c r="D259" s="3">
        <v>45035</v>
      </c>
      <c r="E259">
        <v>42638577</v>
      </c>
      <c r="F259" t="s">
        <v>19512</v>
      </c>
      <c r="G259" t="s">
        <v>19513</v>
      </c>
      <c r="H259">
        <v>22207811</v>
      </c>
      <c r="I259" t="s">
        <v>19514</v>
      </c>
      <c r="J259" t="s">
        <v>18989</v>
      </c>
      <c r="M259">
        <v>20</v>
      </c>
      <c r="N259" t="s">
        <v>8220</v>
      </c>
      <c r="O259" t="s">
        <v>55</v>
      </c>
      <c r="P259" t="s">
        <v>56</v>
      </c>
      <c r="Q259" t="s">
        <v>1049</v>
      </c>
      <c r="R259" t="s">
        <v>12</v>
      </c>
      <c r="S259">
        <v>93500</v>
      </c>
      <c r="T259" t="s">
        <v>19525</v>
      </c>
      <c r="U259" t="s">
        <v>18984</v>
      </c>
      <c r="V259" t="s">
        <v>394</v>
      </c>
      <c r="W259">
        <v>9</v>
      </c>
      <c r="X259" s="7"/>
      <c r="Y259" s="7"/>
      <c r="Z259" s="7"/>
    </row>
    <row r="260" spans="1:26" x14ac:dyDescent="0.25">
      <c r="A260" t="s">
        <v>19526</v>
      </c>
      <c r="B260">
        <v>1</v>
      </c>
      <c r="C260">
        <v>1</v>
      </c>
      <c r="D260" s="3">
        <v>45035</v>
      </c>
      <c r="E260">
        <v>42638577</v>
      </c>
      <c r="F260" t="s">
        <v>19512</v>
      </c>
      <c r="G260" t="s">
        <v>19513</v>
      </c>
      <c r="H260">
        <v>22207811</v>
      </c>
      <c r="I260" t="s">
        <v>19514</v>
      </c>
      <c r="J260" t="s">
        <v>18989</v>
      </c>
      <c r="M260">
        <v>21</v>
      </c>
      <c r="N260" t="s">
        <v>392</v>
      </c>
      <c r="O260" t="s">
        <v>57</v>
      </c>
      <c r="P260" t="s">
        <v>58</v>
      </c>
      <c r="Q260" t="s">
        <v>19315</v>
      </c>
      <c r="R260" t="s">
        <v>12</v>
      </c>
      <c r="S260" t="s">
        <v>19527</v>
      </c>
      <c r="T260" t="s">
        <v>19525</v>
      </c>
      <c r="U260" t="s">
        <v>18984</v>
      </c>
      <c r="V260" t="s">
        <v>394</v>
      </c>
      <c r="W260">
        <v>1</v>
      </c>
      <c r="X260" s="7"/>
      <c r="Y260" s="7"/>
      <c r="Z260" s="7"/>
    </row>
    <row r="261" spans="1:26" x14ac:dyDescent="0.25">
      <c r="A261" t="s">
        <v>19528</v>
      </c>
      <c r="B261">
        <v>1</v>
      </c>
      <c r="C261">
        <v>1</v>
      </c>
      <c r="D261" s="3">
        <v>45035</v>
      </c>
      <c r="E261">
        <v>42638577</v>
      </c>
      <c r="F261" t="s">
        <v>19512</v>
      </c>
      <c r="G261" t="s">
        <v>19513</v>
      </c>
      <c r="H261">
        <v>22207811</v>
      </c>
      <c r="I261" t="s">
        <v>19514</v>
      </c>
      <c r="J261" t="s">
        <v>18989</v>
      </c>
      <c r="M261">
        <v>26</v>
      </c>
      <c r="N261" t="s">
        <v>11207</v>
      </c>
      <c r="O261" t="s">
        <v>68</v>
      </c>
      <c r="P261" t="s">
        <v>69</v>
      </c>
      <c r="Q261" t="s">
        <v>1049</v>
      </c>
      <c r="R261" t="s">
        <v>12</v>
      </c>
      <c r="S261">
        <v>17800</v>
      </c>
      <c r="T261" t="s">
        <v>713</v>
      </c>
      <c r="U261" t="s">
        <v>18984</v>
      </c>
      <c r="V261" t="s">
        <v>713</v>
      </c>
      <c r="W261">
        <v>65</v>
      </c>
      <c r="X261" s="7"/>
      <c r="Y261" s="7"/>
      <c r="Z261" s="7"/>
    </row>
    <row r="262" spans="1:26" x14ac:dyDescent="0.25">
      <c r="A262" t="s">
        <v>19529</v>
      </c>
      <c r="B262">
        <v>1</v>
      </c>
      <c r="C262">
        <v>1</v>
      </c>
      <c r="D262" s="3">
        <v>45035</v>
      </c>
      <c r="E262">
        <v>42638577</v>
      </c>
      <c r="F262" t="s">
        <v>19512</v>
      </c>
      <c r="G262" t="s">
        <v>19513</v>
      </c>
      <c r="H262">
        <v>22207811</v>
      </c>
      <c r="I262" t="s">
        <v>19514</v>
      </c>
      <c r="J262" t="s">
        <v>18989</v>
      </c>
      <c r="M262">
        <v>27</v>
      </c>
      <c r="N262" t="s">
        <v>11380</v>
      </c>
      <c r="O262" t="s">
        <v>71</v>
      </c>
      <c r="P262" t="s">
        <v>72</v>
      </c>
      <c r="Q262" t="s">
        <v>1049</v>
      </c>
      <c r="R262" t="s">
        <v>46</v>
      </c>
      <c r="S262">
        <v>12900</v>
      </c>
      <c r="T262" t="s">
        <v>11391</v>
      </c>
      <c r="U262" t="s">
        <v>18984</v>
      </c>
      <c r="V262" t="s">
        <v>713</v>
      </c>
      <c r="W262">
        <v>205</v>
      </c>
      <c r="X262" s="7"/>
      <c r="Y262" s="7"/>
      <c r="Z262" s="7"/>
    </row>
    <row r="263" spans="1:26" x14ac:dyDescent="0.25">
      <c r="A263" t="s">
        <v>19530</v>
      </c>
      <c r="B263">
        <v>1</v>
      </c>
      <c r="C263">
        <v>1</v>
      </c>
      <c r="D263" s="3">
        <v>45035</v>
      </c>
      <c r="E263">
        <v>42638577</v>
      </c>
      <c r="F263" t="s">
        <v>19512</v>
      </c>
      <c r="G263" t="s">
        <v>19513</v>
      </c>
      <c r="H263">
        <v>22207811</v>
      </c>
      <c r="I263" t="s">
        <v>19514</v>
      </c>
      <c r="J263" t="s">
        <v>18989</v>
      </c>
      <c r="M263">
        <v>31</v>
      </c>
      <c r="N263" t="s">
        <v>609</v>
      </c>
      <c r="O263" t="s">
        <v>81</v>
      </c>
      <c r="P263" t="s">
        <v>82</v>
      </c>
      <c r="Q263" t="s">
        <v>323</v>
      </c>
      <c r="R263" t="s">
        <v>12</v>
      </c>
      <c r="S263">
        <v>199000</v>
      </c>
      <c r="T263" t="s">
        <v>19531</v>
      </c>
      <c r="U263" t="s">
        <v>18984</v>
      </c>
      <c r="V263" t="s">
        <v>394</v>
      </c>
      <c r="W263">
        <v>30</v>
      </c>
      <c r="X263" s="7"/>
      <c r="Y263" s="7"/>
      <c r="Z263" s="7"/>
    </row>
    <row r="264" spans="1:26" x14ac:dyDescent="0.25">
      <c r="A264" t="s">
        <v>19532</v>
      </c>
      <c r="B264">
        <v>1</v>
      </c>
      <c r="C264">
        <v>1</v>
      </c>
      <c r="D264" s="3">
        <v>45035</v>
      </c>
      <c r="E264">
        <v>42638577</v>
      </c>
      <c r="F264" t="s">
        <v>19512</v>
      </c>
      <c r="G264" t="s">
        <v>19513</v>
      </c>
      <c r="H264">
        <v>22207811</v>
      </c>
      <c r="I264" t="s">
        <v>19514</v>
      </c>
      <c r="J264" t="s">
        <v>18989</v>
      </c>
      <c r="M264">
        <v>40</v>
      </c>
      <c r="N264" t="s">
        <v>1281</v>
      </c>
      <c r="O264" t="s">
        <v>100</v>
      </c>
      <c r="P264" t="s">
        <v>101</v>
      </c>
      <c r="Q264" t="s">
        <v>1049</v>
      </c>
      <c r="R264" t="s">
        <v>12</v>
      </c>
      <c r="S264">
        <v>640000</v>
      </c>
      <c r="T264" t="s">
        <v>19533</v>
      </c>
      <c r="U264" t="s">
        <v>18984</v>
      </c>
      <c r="V264" t="s">
        <v>1186</v>
      </c>
      <c r="W264">
        <v>8</v>
      </c>
      <c r="X264" s="7"/>
      <c r="Y264" s="7"/>
      <c r="Z264" s="7"/>
    </row>
    <row r="265" spans="1:26" x14ac:dyDescent="0.25">
      <c r="A265" t="s">
        <v>19534</v>
      </c>
      <c r="B265">
        <v>1</v>
      </c>
      <c r="C265">
        <v>1</v>
      </c>
      <c r="D265" s="3">
        <v>45035</v>
      </c>
      <c r="E265">
        <v>42638577</v>
      </c>
      <c r="F265" t="s">
        <v>19512</v>
      </c>
      <c r="G265" t="s">
        <v>19513</v>
      </c>
      <c r="H265">
        <v>22207811</v>
      </c>
      <c r="I265" t="s">
        <v>19514</v>
      </c>
      <c r="J265" t="s">
        <v>18989</v>
      </c>
      <c r="M265">
        <v>41</v>
      </c>
      <c r="N265" t="s">
        <v>11621</v>
      </c>
      <c r="O265" t="s">
        <v>102</v>
      </c>
      <c r="P265" t="s">
        <v>103</v>
      </c>
      <c r="Q265" t="s">
        <v>19476</v>
      </c>
      <c r="R265" t="s">
        <v>12</v>
      </c>
      <c r="S265">
        <v>246200</v>
      </c>
      <c r="T265" t="s">
        <v>394</v>
      </c>
      <c r="U265" t="s">
        <v>18984</v>
      </c>
      <c r="V265" t="s">
        <v>394</v>
      </c>
      <c r="W265">
        <v>15</v>
      </c>
      <c r="X265" s="7"/>
      <c r="Y265" s="7"/>
      <c r="Z265" s="7"/>
    </row>
    <row r="266" spans="1:26" x14ac:dyDescent="0.25">
      <c r="A266" t="s">
        <v>19535</v>
      </c>
      <c r="B266">
        <v>1</v>
      </c>
      <c r="C266">
        <v>1</v>
      </c>
      <c r="D266" s="3">
        <v>45035</v>
      </c>
      <c r="E266">
        <v>42638577</v>
      </c>
      <c r="F266" t="s">
        <v>19512</v>
      </c>
      <c r="G266" t="s">
        <v>19513</v>
      </c>
      <c r="H266">
        <v>22207811</v>
      </c>
      <c r="I266" t="s">
        <v>19514</v>
      </c>
      <c r="J266" t="s">
        <v>18989</v>
      </c>
      <c r="M266">
        <v>41</v>
      </c>
      <c r="N266" t="s">
        <v>625</v>
      </c>
      <c r="O266" t="s">
        <v>102</v>
      </c>
      <c r="P266" t="s">
        <v>103</v>
      </c>
      <c r="Q266" t="s">
        <v>323</v>
      </c>
      <c r="R266" t="s">
        <v>12</v>
      </c>
      <c r="S266">
        <v>246200</v>
      </c>
      <c r="T266" t="s">
        <v>394</v>
      </c>
      <c r="U266" t="s">
        <v>18984</v>
      </c>
      <c r="V266" t="s">
        <v>394</v>
      </c>
      <c r="W266">
        <v>15</v>
      </c>
      <c r="X266" s="7"/>
      <c r="Y266" s="7"/>
      <c r="Z266" s="7"/>
    </row>
    <row r="267" spans="1:26" x14ac:dyDescent="0.25">
      <c r="A267" t="s">
        <v>19536</v>
      </c>
      <c r="B267">
        <v>1</v>
      </c>
      <c r="C267">
        <v>1</v>
      </c>
      <c r="D267" s="3">
        <v>45035</v>
      </c>
      <c r="E267">
        <v>42638577</v>
      </c>
      <c r="F267" t="s">
        <v>19512</v>
      </c>
      <c r="G267" t="s">
        <v>19513</v>
      </c>
      <c r="H267">
        <v>22207811</v>
      </c>
      <c r="I267" t="s">
        <v>19514</v>
      </c>
      <c r="J267" t="s">
        <v>18989</v>
      </c>
      <c r="M267">
        <v>42</v>
      </c>
      <c r="N267" t="s">
        <v>11663</v>
      </c>
      <c r="O267" t="s">
        <v>104</v>
      </c>
      <c r="P267" t="s">
        <v>105</v>
      </c>
      <c r="Q267" t="s">
        <v>19476</v>
      </c>
      <c r="R267" t="s">
        <v>12</v>
      </c>
      <c r="S267">
        <v>243200</v>
      </c>
      <c r="T267" t="s">
        <v>394</v>
      </c>
      <c r="U267" t="s">
        <v>18984</v>
      </c>
      <c r="V267" t="s">
        <v>394</v>
      </c>
      <c r="W267">
        <v>15</v>
      </c>
      <c r="X267" s="7"/>
      <c r="Y267" s="7"/>
      <c r="Z267" s="7"/>
    </row>
    <row r="268" spans="1:26" x14ac:dyDescent="0.25">
      <c r="A268" t="s">
        <v>19537</v>
      </c>
      <c r="B268">
        <v>1</v>
      </c>
      <c r="C268">
        <v>1</v>
      </c>
      <c r="D268" s="3">
        <v>45035</v>
      </c>
      <c r="E268">
        <v>42638577</v>
      </c>
      <c r="F268" t="s">
        <v>19512</v>
      </c>
      <c r="G268" t="s">
        <v>19513</v>
      </c>
      <c r="H268">
        <v>22207811</v>
      </c>
      <c r="I268" t="s">
        <v>19514</v>
      </c>
      <c r="J268" t="s">
        <v>18989</v>
      </c>
      <c r="M268">
        <v>42</v>
      </c>
      <c r="N268" t="s">
        <v>622</v>
      </c>
      <c r="O268" t="s">
        <v>104</v>
      </c>
      <c r="P268" t="s">
        <v>105</v>
      </c>
      <c r="Q268" t="s">
        <v>323</v>
      </c>
      <c r="R268" t="s">
        <v>12</v>
      </c>
      <c r="S268">
        <v>243200</v>
      </c>
      <c r="T268" t="s">
        <v>394</v>
      </c>
      <c r="U268" t="s">
        <v>18984</v>
      </c>
      <c r="V268" t="s">
        <v>394</v>
      </c>
      <c r="W268">
        <v>15</v>
      </c>
      <c r="X268" s="7"/>
      <c r="Y268" s="7"/>
      <c r="Z268" s="7"/>
    </row>
    <row r="269" spans="1:26" x14ac:dyDescent="0.25">
      <c r="A269" t="s">
        <v>19538</v>
      </c>
      <c r="B269">
        <v>1</v>
      </c>
      <c r="C269">
        <v>1</v>
      </c>
      <c r="D269" s="3">
        <v>45035</v>
      </c>
      <c r="E269">
        <v>42638577</v>
      </c>
      <c r="F269" t="s">
        <v>19512</v>
      </c>
      <c r="G269" t="s">
        <v>19513</v>
      </c>
      <c r="H269">
        <v>22207811</v>
      </c>
      <c r="I269" t="s">
        <v>19514</v>
      </c>
      <c r="J269" t="s">
        <v>18989</v>
      </c>
      <c r="M269">
        <v>43</v>
      </c>
      <c r="N269" t="s">
        <v>11771</v>
      </c>
      <c r="O269" t="s">
        <v>106</v>
      </c>
      <c r="P269" t="s">
        <v>107</v>
      </c>
      <c r="Q269" t="s">
        <v>19476</v>
      </c>
      <c r="R269" t="s">
        <v>12</v>
      </c>
      <c r="S269">
        <v>78200</v>
      </c>
      <c r="T269" t="s">
        <v>394</v>
      </c>
      <c r="U269" t="s">
        <v>18984</v>
      </c>
      <c r="V269" t="s">
        <v>394</v>
      </c>
      <c r="W269">
        <v>17</v>
      </c>
      <c r="X269" s="7"/>
      <c r="Y269" s="7"/>
      <c r="Z269" s="7"/>
    </row>
    <row r="270" spans="1:26" x14ac:dyDescent="0.25">
      <c r="A270" t="s">
        <v>19539</v>
      </c>
      <c r="B270">
        <v>1</v>
      </c>
      <c r="C270">
        <v>1</v>
      </c>
      <c r="D270" s="3">
        <v>45035</v>
      </c>
      <c r="E270">
        <v>42638577</v>
      </c>
      <c r="F270" t="s">
        <v>19512</v>
      </c>
      <c r="G270" t="s">
        <v>19513</v>
      </c>
      <c r="H270">
        <v>22207811</v>
      </c>
      <c r="I270" t="s">
        <v>19514</v>
      </c>
      <c r="J270" t="s">
        <v>18989</v>
      </c>
      <c r="M270">
        <v>43</v>
      </c>
      <c r="N270" t="s">
        <v>618</v>
      </c>
      <c r="O270" t="s">
        <v>106</v>
      </c>
      <c r="P270" t="s">
        <v>107</v>
      </c>
      <c r="Q270" t="s">
        <v>323</v>
      </c>
      <c r="R270" t="s">
        <v>12</v>
      </c>
      <c r="S270">
        <v>78200</v>
      </c>
      <c r="T270" t="s">
        <v>394</v>
      </c>
      <c r="U270" t="s">
        <v>18984</v>
      </c>
      <c r="V270" t="s">
        <v>394</v>
      </c>
      <c r="W270">
        <v>17</v>
      </c>
      <c r="X270" s="7"/>
      <c r="Y270" s="7"/>
      <c r="Z270" s="7"/>
    </row>
    <row r="271" spans="1:26" x14ac:dyDescent="0.25">
      <c r="A271" t="s">
        <v>19540</v>
      </c>
      <c r="B271">
        <v>1</v>
      </c>
      <c r="C271">
        <v>1</v>
      </c>
      <c r="D271" s="3">
        <v>45035</v>
      </c>
      <c r="E271">
        <v>42638577</v>
      </c>
      <c r="F271" t="s">
        <v>19512</v>
      </c>
      <c r="G271" t="s">
        <v>19513</v>
      </c>
      <c r="H271">
        <v>22207811</v>
      </c>
      <c r="I271" t="s">
        <v>19514</v>
      </c>
      <c r="J271" t="s">
        <v>18989</v>
      </c>
      <c r="M271">
        <v>44</v>
      </c>
      <c r="N271" t="s">
        <v>647</v>
      </c>
      <c r="O271" t="s">
        <v>108</v>
      </c>
      <c r="P271" t="s">
        <v>109</v>
      </c>
      <c r="Q271" t="s">
        <v>323</v>
      </c>
      <c r="R271" t="s">
        <v>12</v>
      </c>
      <c r="S271">
        <v>221100</v>
      </c>
      <c r="T271" t="s">
        <v>394</v>
      </c>
      <c r="U271" t="s">
        <v>18984</v>
      </c>
      <c r="V271" t="s">
        <v>394</v>
      </c>
      <c r="W271">
        <v>17</v>
      </c>
      <c r="X271" s="7"/>
      <c r="Y271" s="7"/>
      <c r="Z271" s="7"/>
    </row>
    <row r="272" spans="1:26" x14ac:dyDescent="0.25">
      <c r="A272" t="s">
        <v>19541</v>
      </c>
      <c r="B272">
        <v>1</v>
      </c>
      <c r="C272">
        <v>1</v>
      </c>
      <c r="D272" s="3">
        <v>45035</v>
      </c>
      <c r="E272">
        <v>42638577</v>
      </c>
      <c r="F272" t="s">
        <v>19512</v>
      </c>
      <c r="G272" t="s">
        <v>19513</v>
      </c>
      <c r="H272">
        <v>22207811</v>
      </c>
      <c r="I272" t="s">
        <v>19514</v>
      </c>
      <c r="J272" t="s">
        <v>18989</v>
      </c>
      <c r="M272">
        <v>45</v>
      </c>
      <c r="N272" t="s">
        <v>642</v>
      </c>
      <c r="O272" t="s">
        <v>110</v>
      </c>
      <c r="P272" t="s">
        <v>111</v>
      </c>
      <c r="Q272" t="s">
        <v>323</v>
      </c>
      <c r="R272" t="s">
        <v>12</v>
      </c>
      <c r="S272">
        <v>29300</v>
      </c>
      <c r="T272" t="s">
        <v>394</v>
      </c>
      <c r="U272" t="s">
        <v>18984</v>
      </c>
      <c r="V272" t="s">
        <v>394</v>
      </c>
      <c r="W272">
        <v>17</v>
      </c>
      <c r="X272" s="7"/>
      <c r="Y272" s="7"/>
      <c r="Z272" s="7"/>
    </row>
    <row r="273" spans="1:26" x14ac:dyDescent="0.25">
      <c r="A273" t="s">
        <v>19542</v>
      </c>
      <c r="B273">
        <v>1</v>
      </c>
      <c r="C273">
        <v>1</v>
      </c>
      <c r="D273" s="3">
        <v>45035</v>
      </c>
      <c r="E273">
        <v>42638577</v>
      </c>
      <c r="F273" t="s">
        <v>19512</v>
      </c>
      <c r="G273" t="s">
        <v>19513</v>
      </c>
      <c r="H273">
        <v>22207811</v>
      </c>
      <c r="I273" t="s">
        <v>19514</v>
      </c>
      <c r="J273" t="s">
        <v>18989</v>
      </c>
      <c r="M273">
        <v>46</v>
      </c>
      <c r="N273" t="s">
        <v>1306</v>
      </c>
      <c r="O273" t="s">
        <v>112</v>
      </c>
      <c r="P273" t="s">
        <v>113</v>
      </c>
      <c r="Q273" t="s">
        <v>323</v>
      </c>
      <c r="R273" t="s">
        <v>12</v>
      </c>
      <c r="S273">
        <v>19200</v>
      </c>
      <c r="T273" t="s">
        <v>394</v>
      </c>
      <c r="U273" t="s">
        <v>18984</v>
      </c>
      <c r="V273" t="s">
        <v>394</v>
      </c>
      <c r="W273">
        <v>15</v>
      </c>
      <c r="X273" s="7"/>
      <c r="Y273" s="7"/>
      <c r="Z273" s="7"/>
    </row>
    <row r="274" spans="1:26" x14ac:dyDescent="0.25">
      <c r="A274" t="s">
        <v>19543</v>
      </c>
      <c r="B274">
        <v>1</v>
      </c>
      <c r="C274">
        <v>1</v>
      </c>
      <c r="D274" s="3">
        <v>45035</v>
      </c>
      <c r="E274">
        <v>42638577</v>
      </c>
      <c r="F274" t="s">
        <v>19512</v>
      </c>
      <c r="G274" t="s">
        <v>19513</v>
      </c>
      <c r="H274">
        <v>22207811</v>
      </c>
      <c r="I274" t="s">
        <v>19514</v>
      </c>
      <c r="J274" t="s">
        <v>18989</v>
      </c>
      <c r="M274">
        <v>53</v>
      </c>
      <c r="N274" t="s">
        <v>556</v>
      </c>
      <c r="O274" t="s">
        <v>127</v>
      </c>
      <c r="P274" t="s">
        <v>128</v>
      </c>
      <c r="Q274" t="s">
        <v>236</v>
      </c>
      <c r="R274" t="s">
        <v>12</v>
      </c>
      <c r="S274">
        <v>87000</v>
      </c>
      <c r="T274" t="s">
        <v>13160</v>
      </c>
      <c r="U274" t="s">
        <v>18984</v>
      </c>
      <c r="V274" t="s">
        <v>19544</v>
      </c>
      <c r="W274">
        <v>35</v>
      </c>
      <c r="X274" s="7"/>
      <c r="Y274" s="7"/>
      <c r="Z274" s="7"/>
    </row>
    <row r="275" spans="1:26" x14ac:dyDescent="0.25">
      <c r="A275" t="s">
        <v>19545</v>
      </c>
      <c r="B275">
        <v>1</v>
      </c>
      <c r="C275">
        <v>1</v>
      </c>
      <c r="D275" s="3">
        <v>45035</v>
      </c>
      <c r="E275">
        <v>42638577</v>
      </c>
      <c r="F275" t="s">
        <v>19512</v>
      </c>
      <c r="G275" t="s">
        <v>19513</v>
      </c>
      <c r="H275">
        <v>22207811</v>
      </c>
      <c r="I275" t="s">
        <v>19514</v>
      </c>
      <c r="J275" t="s">
        <v>18989</v>
      </c>
      <c r="M275">
        <v>54</v>
      </c>
      <c r="N275" t="s">
        <v>13613</v>
      </c>
      <c r="O275" t="s">
        <v>129</v>
      </c>
      <c r="P275" t="s">
        <v>130</v>
      </c>
      <c r="Q275" t="s">
        <v>323</v>
      </c>
      <c r="R275" t="s">
        <v>12</v>
      </c>
      <c r="S275">
        <v>323300</v>
      </c>
      <c r="T275" t="s">
        <v>394</v>
      </c>
      <c r="U275" t="s">
        <v>18984</v>
      </c>
      <c r="V275" t="s">
        <v>394</v>
      </c>
      <c r="W275">
        <v>15</v>
      </c>
      <c r="X275" s="7"/>
      <c r="Y275" s="7"/>
      <c r="Z275" s="7"/>
    </row>
    <row r="276" spans="1:26" x14ac:dyDescent="0.25">
      <c r="A276" t="s">
        <v>19546</v>
      </c>
      <c r="B276">
        <v>1</v>
      </c>
      <c r="C276">
        <v>1</v>
      </c>
      <c r="D276" s="3">
        <v>45035</v>
      </c>
      <c r="E276">
        <v>42638577</v>
      </c>
      <c r="F276" t="s">
        <v>19512</v>
      </c>
      <c r="G276" t="s">
        <v>19513</v>
      </c>
      <c r="H276">
        <v>22207811</v>
      </c>
      <c r="I276" t="s">
        <v>19514</v>
      </c>
      <c r="J276" t="s">
        <v>18989</v>
      </c>
      <c r="M276">
        <v>55</v>
      </c>
      <c r="N276" t="s">
        <v>19547</v>
      </c>
      <c r="O276" t="s">
        <v>131</v>
      </c>
      <c r="P276" t="s">
        <v>132</v>
      </c>
      <c r="Q276" t="s">
        <v>323</v>
      </c>
      <c r="R276" t="s">
        <v>133</v>
      </c>
      <c r="S276">
        <v>49800</v>
      </c>
      <c r="T276" t="s">
        <v>394</v>
      </c>
      <c r="U276" t="s">
        <v>18984</v>
      </c>
      <c r="V276" t="s">
        <v>394</v>
      </c>
      <c r="W276">
        <v>17</v>
      </c>
      <c r="X276" s="7"/>
      <c r="Y276" s="7"/>
      <c r="Z276" s="7"/>
    </row>
    <row r="277" spans="1:26" x14ac:dyDescent="0.25">
      <c r="A277" t="s">
        <v>19548</v>
      </c>
      <c r="B277">
        <v>1</v>
      </c>
      <c r="C277">
        <v>1</v>
      </c>
      <c r="D277" s="3">
        <v>45035</v>
      </c>
      <c r="E277">
        <v>42638577</v>
      </c>
      <c r="F277" t="s">
        <v>19512</v>
      </c>
      <c r="G277" t="s">
        <v>19513</v>
      </c>
      <c r="H277">
        <v>22207811</v>
      </c>
      <c r="I277" t="s">
        <v>19514</v>
      </c>
      <c r="J277" t="s">
        <v>18989</v>
      </c>
      <c r="M277">
        <v>57</v>
      </c>
      <c r="N277" t="s">
        <v>13859</v>
      </c>
      <c r="O277" t="s">
        <v>136</v>
      </c>
      <c r="P277" t="s">
        <v>137</v>
      </c>
      <c r="Q277" t="s">
        <v>19476</v>
      </c>
      <c r="R277" t="s">
        <v>133</v>
      </c>
      <c r="S277">
        <v>70000</v>
      </c>
      <c r="T277" t="s">
        <v>394</v>
      </c>
      <c r="U277" t="s">
        <v>18984</v>
      </c>
      <c r="V277" t="s">
        <v>394</v>
      </c>
      <c r="W277">
        <v>16.5</v>
      </c>
      <c r="X277" s="7"/>
      <c r="Y277" s="7"/>
      <c r="Z277" s="7"/>
    </row>
    <row r="278" spans="1:26" x14ac:dyDescent="0.25">
      <c r="A278" t="s">
        <v>19549</v>
      </c>
      <c r="B278">
        <v>1</v>
      </c>
      <c r="C278">
        <v>1</v>
      </c>
      <c r="D278" s="3">
        <v>45035</v>
      </c>
      <c r="E278">
        <v>42638577</v>
      </c>
      <c r="F278" t="s">
        <v>19512</v>
      </c>
      <c r="G278" t="s">
        <v>19513</v>
      </c>
      <c r="H278">
        <v>22207811</v>
      </c>
      <c r="I278" t="s">
        <v>19514</v>
      </c>
      <c r="J278" t="s">
        <v>18989</v>
      </c>
      <c r="M278">
        <v>58</v>
      </c>
      <c r="N278" t="s">
        <v>566</v>
      </c>
      <c r="O278" t="s">
        <v>138</v>
      </c>
      <c r="P278" t="s">
        <v>139</v>
      </c>
      <c r="Q278" t="s">
        <v>323</v>
      </c>
      <c r="R278" t="s">
        <v>133</v>
      </c>
      <c r="S278">
        <v>55400</v>
      </c>
      <c r="T278" t="s">
        <v>394</v>
      </c>
      <c r="U278" t="s">
        <v>18984</v>
      </c>
      <c r="V278" t="s">
        <v>394</v>
      </c>
      <c r="W278">
        <v>18</v>
      </c>
      <c r="X278" s="7"/>
      <c r="Y278" s="7"/>
      <c r="Z278" s="7"/>
    </row>
    <row r="279" spans="1:26" x14ac:dyDescent="0.25">
      <c r="A279" t="s">
        <v>19550</v>
      </c>
      <c r="B279">
        <v>1</v>
      </c>
      <c r="C279">
        <v>1</v>
      </c>
      <c r="D279" s="3">
        <v>45035</v>
      </c>
      <c r="E279">
        <v>42638577</v>
      </c>
      <c r="F279" t="s">
        <v>19512</v>
      </c>
      <c r="G279" t="s">
        <v>19513</v>
      </c>
      <c r="H279">
        <v>22207811</v>
      </c>
      <c r="I279" t="s">
        <v>19514</v>
      </c>
      <c r="J279" t="s">
        <v>18989</v>
      </c>
      <c r="M279">
        <v>59</v>
      </c>
      <c r="N279" t="s">
        <v>571</v>
      </c>
      <c r="O279" t="s">
        <v>140</v>
      </c>
      <c r="P279" t="s">
        <v>141</v>
      </c>
      <c r="Q279" t="s">
        <v>323</v>
      </c>
      <c r="R279" t="s">
        <v>133</v>
      </c>
      <c r="S279">
        <v>16400</v>
      </c>
      <c r="T279" t="s">
        <v>394</v>
      </c>
      <c r="U279" t="s">
        <v>18984</v>
      </c>
      <c r="V279" t="s">
        <v>394</v>
      </c>
      <c r="W279">
        <v>18</v>
      </c>
      <c r="X279" s="7"/>
      <c r="Y279" s="7"/>
      <c r="Z279" s="7"/>
    </row>
    <row r="280" spans="1:26" x14ac:dyDescent="0.25">
      <c r="A280" t="s">
        <v>19551</v>
      </c>
      <c r="B280">
        <v>1</v>
      </c>
      <c r="C280">
        <v>1</v>
      </c>
      <c r="D280" s="3">
        <v>45035</v>
      </c>
      <c r="E280">
        <v>42638577</v>
      </c>
      <c r="F280" t="s">
        <v>19512</v>
      </c>
      <c r="G280" t="s">
        <v>19513</v>
      </c>
      <c r="H280">
        <v>22207811</v>
      </c>
      <c r="I280" t="s">
        <v>19514</v>
      </c>
      <c r="J280" t="s">
        <v>18989</v>
      </c>
      <c r="M280">
        <v>60</v>
      </c>
      <c r="N280" t="s">
        <v>575</v>
      </c>
      <c r="O280" t="s">
        <v>142</v>
      </c>
      <c r="P280" t="s">
        <v>143</v>
      </c>
      <c r="Q280" t="s">
        <v>323</v>
      </c>
      <c r="R280" t="s">
        <v>133</v>
      </c>
      <c r="S280">
        <v>15200</v>
      </c>
      <c r="T280" t="s">
        <v>394</v>
      </c>
      <c r="U280" t="s">
        <v>18984</v>
      </c>
      <c r="V280" t="s">
        <v>394</v>
      </c>
      <c r="W280">
        <v>17</v>
      </c>
      <c r="X280" s="7"/>
      <c r="Y280" s="7"/>
      <c r="Z280" s="7"/>
    </row>
    <row r="281" spans="1:26" x14ac:dyDescent="0.25">
      <c r="A281" t="s">
        <v>19552</v>
      </c>
      <c r="B281">
        <v>1</v>
      </c>
      <c r="C281">
        <v>1</v>
      </c>
      <c r="D281" s="3">
        <v>45035</v>
      </c>
      <c r="E281">
        <v>42638577</v>
      </c>
      <c r="F281" t="s">
        <v>19512</v>
      </c>
      <c r="G281" t="s">
        <v>19513</v>
      </c>
      <c r="H281">
        <v>22207811</v>
      </c>
      <c r="I281" t="s">
        <v>19514</v>
      </c>
      <c r="J281" t="s">
        <v>18989</v>
      </c>
      <c r="M281">
        <v>65</v>
      </c>
      <c r="N281" t="s">
        <v>16016</v>
      </c>
      <c r="O281" t="s">
        <v>153</v>
      </c>
      <c r="P281" t="s">
        <v>154</v>
      </c>
      <c r="Q281" t="s">
        <v>323</v>
      </c>
      <c r="R281" t="s">
        <v>133</v>
      </c>
      <c r="S281">
        <v>156000</v>
      </c>
      <c r="T281" t="s">
        <v>394</v>
      </c>
      <c r="U281" t="s">
        <v>18984</v>
      </c>
      <c r="V281" t="s">
        <v>394</v>
      </c>
      <c r="W281">
        <v>17</v>
      </c>
      <c r="X281" s="7"/>
      <c r="Y281" s="7"/>
      <c r="Z281" s="7"/>
    </row>
    <row r="282" spans="1:26" x14ac:dyDescent="0.25">
      <c r="A282" t="s">
        <v>19553</v>
      </c>
      <c r="B282">
        <v>1</v>
      </c>
      <c r="C282">
        <v>1</v>
      </c>
      <c r="D282" s="3">
        <v>45035</v>
      </c>
      <c r="E282">
        <v>42638577</v>
      </c>
      <c r="F282" t="s">
        <v>19512</v>
      </c>
      <c r="G282" t="s">
        <v>19513</v>
      </c>
      <c r="H282">
        <v>22207811</v>
      </c>
      <c r="I282" t="s">
        <v>19514</v>
      </c>
      <c r="J282" t="s">
        <v>18989</v>
      </c>
      <c r="M282">
        <v>66</v>
      </c>
      <c r="N282" t="s">
        <v>1320</v>
      </c>
      <c r="O282" t="s">
        <v>155</v>
      </c>
      <c r="P282" t="s">
        <v>156</v>
      </c>
      <c r="Q282" t="s">
        <v>323</v>
      </c>
      <c r="R282" t="s">
        <v>133</v>
      </c>
      <c r="S282">
        <v>140000</v>
      </c>
      <c r="T282" t="s">
        <v>394</v>
      </c>
      <c r="U282" t="s">
        <v>18984</v>
      </c>
      <c r="V282" t="s">
        <v>394</v>
      </c>
      <c r="W282">
        <v>15</v>
      </c>
      <c r="X282" s="7"/>
      <c r="Y282" s="7"/>
      <c r="Z282" s="7"/>
    </row>
    <row r="283" spans="1:26" x14ac:dyDescent="0.25">
      <c r="A283" t="s">
        <v>19554</v>
      </c>
      <c r="B283">
        <v>1</v>
      </c>
      <c r="C283">
        <v>1</v>
      </c>
      <c r="D283" s="3">
        <v>45035</v>
      </c>
      <c r="E283">
        <v>42638577</v>
      </c>
      <c r="F283" t="s">
        <v>19512</v>
      </c>
      <c r="G283" t="s">
        <v>19513</v>
      </c>
      <c r="H283">
        <v>22207811</v>
      </c>
      <c r="I283" t="s">
        <v>19514</v>
      </c>
      <c r="J283" t="s">
        <v>18989</v>
      </c>
      <c r="M283">
        <v>77</v>
      </c>
      <c r="N283" t="s">
        <v>17738</v>
      </c>
      <c r="O283" t="s">
        <v>182</v>
      </c>
      <c r="P283" t="s">
        <v>183</v>
      </c>
      <c r="Q283" t="s">
        <v>1049</v>
      </c>
      <c r="R283" t="s">
        <v>46</v>
      </c>
      <c r="S283">
        <v>68</v>
      </c>
      <c r="T283" t="s">
        <v>17747</v>
      </c>
      <c r="U283" t="s">
        <v>18984</v>
      </c>
      <c r="V283" t="s">
        <v>19555</v>
      </c>
      <c r="W283">
        <v>55</v>
      </c>
      <c r="X283" s="7"/>
      <c r="Y283" s="7"/>
      <c r="Z283" s="7"/>
    </row>
    <row r="284" spans="1:26" x14ac:dyDescent="0.25">
      <c r="A284" t="s">
        <v>19556</v>
      </c>
      <c r="B284">
        <v>1</v>
      </c>
      <c r="C284">
        <v>1</v>
      </c>
      <c r="D284" s="3">
        <v>45035</v>
      </c>
      <c r="E284">
        <v>42638577</v>
      </c>
      <c r="F284" t="s">
        <v>19512</v>
      </c>
      <c r="G284" t="s">
        <v>19513</v>
      </c>
      <c r="H284">
        <v>22207811</v>
      </c>
      <c r="I284" t="s">
        <v>19514</v>
      </c>
      <c r="J284" t="s">
        <v>18989</v>
      </c>
      <c r="M284">
        <v>78</v>
      </c>
      <c r="N284" t="s">
        <v>17810</v>
      </c>
      <c r="O284" t="s">
        <v>185</v>
      </c>
      <c r="P284" t="s">
        <v>186</v>
      </c>
      <c r="Q284" t="s">
        <v>1049</v>
      </c>
      <c r="R284" t="s">
        <v>46</v>
      </c>
      <c r="S284" t="s">
        <v>19009</v>
      </c>
      <c r="T284" t="s">
        <v>19557</v>
      </c>
      <c r="U284" t="s">
        <v>18984</v>
      </c>
      <c r="V284" t="s">
        <v>19557</v>
      </c>
      <c r="W284">
        <v>6</v>
      </c>
      <c r="X284" s="7"/>
      <c r="Y284" s="7"/>
      <c r="Z284" s="7"/>
    </row>
    <row r="285" spans="1:26" x14ac:dyDescent="0.25">
      <c r="A285" t="s">
        <v>19558</v>
      </c>
      <c r="B285">
        <v>1</v>
      </c>
      <c r="C285">
        <v>1</v>
      </c>
      <c r="D285" s="3">
        <v>45035</v>
      </c>
      <c r="E285">
        <v>42638577</v>
      </c>
      <c r="F285" t="s">
        <v>19512</v>
      </c>
      <c r="G285" t="s">
        <v>19513</v>
      </c>
      <c r="H285">
        <v>22207811</v>
      </c>
      <c r="I285" t="s">
        <v>19514</v>
      </c>
      <c r="J285" t="s">
        <v>18989</v>
      </c>
      <c r="M285">
        <v>89</v>
      </c>
      <c r="N285" t="s">
        <v>848</v>
      </c>
      <c r="O285" t="s">
        <v>208</v>
      </c>
      <c r="P285" t="s">
        <v>209</v>
      </c>
      <c r="Q285" t="s">
        <v>1049</v>
      </c>
      <c r="R285" t="s">
        <v>12</v>
      </c>
      <c r="S285">
        <v>156200</v>
      </c>
      <c r="T285" t="s">
        <v>394</v>
      </c>
      <c r="U285" t="s">
        <v>18984</v>
      </c>
      <c r="V285" t="s">
        <v>394</v>
      </c>
      <c r="W285">
        <v>6</v>
      </c>
      <c r="X285" s="7"/>
      <c r="Y285" s="7"/>
      <c r="Z285" s="7"/>
    </row>
    <row r="286" spans="1:26" x14ac:dyDescent="0.25">
      <c r="A286" t="s">
        <v>19559</v>
      </c>
      <c r="B286">
        <v>2</v>
      </c>
      <c r="C286">
        <v>1</v>
      </c>
      <c r="D286" s="3">
        <v>45035</v>
      </c>
      <c r="E286">
        <v>8163294</v>
      </c>
      <c r="F286" t="s">
        <v>19560</v>
      </c>
      <c r="G286" t="s">
        <v>19561</v>
      </c>
      <c r="H286">
        <v>22207811</v>
      </c>
      <c r="I286" t="s">
        <v>19562</v>
      </c>
      <c r="J286" t="s">
        <v>19563</v>
      </c>
      <c r="K286">
        <v>22207811</v>
      </c>
      <c r="L286" t="s">
        <v>19564</v>
      </c>
      <c r="M286">
        <v>1</v>
      </c>
      <c r="N286" t="s">
        <v>1361</v>
      </c>
      <c r="O286" t="s">
        <v>10</v>
      </c>
      <c r="P286" t="s">
        <v>11</v>
      </c>
      <c r="Q286" t="s">
        <v>323</v>
      </c>
      <c r="R286" t="s">
        <v>12</v>
      </c>
      <c r="S286">
        <v>13400</v>
      </c>
      <c r="T286" t="s">
        <v>1383</v>
      </c>
      <c r="U286" t="s">
        <v>18984</v>
      </c>
      <c r="V286" t="s">
        <v>1162</v>
      </c>
      <c r="W286">
        <v>850</v>
      </c>
      <c r="X286" s="7"/>
      <c r="Y286" s="7"/>
      <c r="Z286" s="7"/>
    </row>
    <row r="287" spans="1:26" x14ac:dyDescent="0.25">
      <c r="A287" t="s">
        <v>19565</v>
      </c>
      <c r="B287">
        <v>2</v>
      </c>
      <c r="C287">
        <v>1</v>
      </c>
      <c r="D287" s="3">
        <v>45035</v>
      </c>
      <c r="E287">
        <v>8163294</v>
      </c>
      <c r="F287" t="s">
        <v>19560</v>
      </c>
      <c r="G287" t="s">
        <v>19561</v>
      </c>
      <c r="H287">
        <v>22207811</v>
      </c>
      <c r="I287" t="s">
        <v>19562</v>
      </c>
      <c r="J287" t="s">
        <v>19563</v>
      </c>
      <c r="K287">
        <v>22207811</v>
      </c>
      <c r="L287" t="s">
        <v>19564</v>
      </c>
      <c r="M287">
        <v>6</v>
      </c>
      <c r="N287" t="s">
        <v>2294</v>
      </c>
      <c r="O287" t="s">
        <v>24</v>
      </c>
      <c r="P287" t="s">
        <v>25</v>
      </c>
      <c r="Q287" t="s">
        <v>236</v>
      </c>
      <c r="R287" t="s">
        <v>12</v>
      </c>
      <c r="S287">
        <v>52500</v>
      </c>
      <c r="T287" t="s">
        <v>2311</v>
      </c>
      <c r="U287" t="s">
        <v>18984</v>
      </c>
      <c r="V287" t="s">
        <v>1162</v>
      </c>
      <c r="W287">
        <v>26.98</v>
      </c>
      <c r="X287" s="7"/>
      <c r="Y287" s="7"/>
      <c r="Z287" s="7"/>
    </row>
    <row r="288" spans="1:26" x14ac:dyDescent="0.25">
      <c r="A288" t="s">
        <v>19566</v>
      </c>
      <c r="B288">
        <v>2</v>
      </c>
      <c r="C288">
        <v>1</v>
      </c>
      <c r="D288" s="3">
        <v>45035</v>
      </c>
      <c r="E288">
        <v>8163294</v>
      </c>
      <c r="F288" t="s">
        <v>19560</v>
      </c>
      <c r="G288" t="s">
        <v>19561</v>
      </c>
      <c r="H288">
        <v>22207811</v>
      </c>
      <c r="I288" t="s">
        <v>19562</v>
      </c>
      <c r="J288" t="s">
        <v>19563</v>
      </c>
      <c r="K288">
        <v>22207811</v>
      </c>
      <c r="L288" t="s">
        <v>19564</v>
      </c>
      <c r="M288">
        <v>6</v>
      </c>
      <c r="N288" t="s">
        <v>2302</v>
      </c>
      <c r="O288" t="s">
        <v>24</v>
      </c>
      <c r="P288" t="s">
        <v>25</v>
      </c>
      <c r="Q288" t="s">
        <v>1049</v>
      </c>
      <c r="R288" t="s">
        <v>12</v>
      </c>
      <c r="S288">
        <v>52500</v>
      </c>
      <c r="T288" t="s">
        <v>2311</v>
      </c>
      <c r="U288" t="s">
        <v>18984</v>
      </c>
      <c r="V288" t="s">
        <v>1162</v>
      </c>
      <c r="W288">
        <v>26.98</v>
      </c>
      <c r="X288" s="7"/>
      <c r="Y288" s="7"/>
      <c r="Z288" s="7"/>
    </row>
    <row r="289" spans="1:26" x14ac:dyDescent="0.25">
      <c r="A289" t="s">
        <v>19567</v>
      </c>
      <c r="B289">
        <v>2</v>
      </c>
      <c r="C289">
        <v>1</v>
      </c>
      <c r="D289" s="3">
        <v>45035</v>
      </c>
      <c r="E289">
        <v>8163294</v>
      </c>
      <c r="F289" t="s">
        <v>19560</v>
      </c>
      <c r="G289" t="s">
        <v>19561</v>
      </c>
      <c r="H289">
        <v>22207811</v>
      </c>
      <c r="I289" t="s">
        <v>19562</v>
      </c>
      <c r="J289" t="s">
        <v>19563</v>
      </c>
      <c r="K289">
        <v>22207811</v>
      </c>
      <c r="L289" t="s">
        <v>19564</v>
      </c>
      <c r="M289">
        <v>7</v>
      </c>
      <c r="N289" t="s">
        <v>2744</v>
      </c>
      <c r="O289" t="s">
        <v>27</v>
      </c>
      <c r="P289" t="s">
        <v>28</v>
      </c>
      <c r="Q289" t="s">
        <v>1049</v>
      </c>
      <c r="R289" t="s">
        <v>12</v>
      </c>
      <c r="S289">
        <v>244500</v>
      </c>
      <c r="T289" t="s">
        <v>2311</v>
      </c>
      <c r="U289" t="s">
        <v>18984</v>
      </c>
      <c r="V289" t="s">
        <v>1162</v>
      </c>
      <c r="W289">
        <v>19.5</v>
      </c>
      <c r="X289" s="7"/>
      <c r="Y289" s="7"/>
      <c r="Z289" s="7"/>
    </row>
    <row r="290" spans="1:26" x14ac:dyDescent="0.25">
      <c r="A290" t="s">
        <v>19568</v>
      </c>
      <c r="B290">
        <v>2</v>
      </c>
      <c r="C290">
        <v>1</v>
      </c>
      <c r="D290" s="3">
        <v>45035</v>
      </c>
      <c r="E290">
        <v>8163294</v>
      </c>
      <c r="F290" t="s">
        <v>19560</v>
      </c>
      <c r="G290" t="s">
        <v>19561</v>
      </c>
      <c r="H290">
        <v>22207811</v>
      </c>
      <c r="I290" t="s">
        <v>19562</v>
      </c>
      <c r="J290" t="s">
        <v>19563</v>
      </c>
      <c r="K290">
        <v>22207811</v>
      </c>
      <c r="L290" t="s">
        <v>19564</v>
      </c>
      <c r="M290">
        <v>8</v>
      </c>
      <c r="N290" t="s">
        <v>235</v>
      </c>
      <c r="O290" t="s">
        <v>29</v>
      </c>
      <c r="P290" t="s">
        <v>30</v>
      </c>
      <c r="Q290" t="s">
        <v>236</v>
      </c>
      <c r="R290" t="s">
        <v>12</v>
      </c>
      <c r="S290">
        <v>37900</v>
      </c>
      <c r="T290" t="s">
        <v>19569</v>
      </c>
      <c r="U290" t="s">
        <v>18984</v>
      </c>
      <c r="V290" t="s">
        <v>1162</v>
      </c>
      <c r="W290">
        <v>26.98</v>
      </c>
      <c r="X290" s="7"/>
      <c r="Y290" s="7"/>
      <c r="Z290" s="7"/>
    </row>
    <row r="291" spans="1:26" x14ac:dyDescent="0.25">
      <c r="A291" t="s">
        <v>19570</v>
      </c>
      <c r="B291">
        <v>2</v>
      </c>
      <c r="C291">
        <v>1</v>
      </c>
      <c r="D291" s="3">
        <v>45035</v>
      </c>
      <c r="E291">
        <v>8163294</v>
      </c>
      <c r="F291" t="s">
        <v>19560</v>
      </c>
      <c r="G291" t="s">
        <v>19561</v>
      </c>
      <c r="H291">
        <v>22207811</v>
      </c>
      <c r="I291" t="s">
        <v>19562</v>
      </c>
      <c r="J291" t="s">
        <v>19563</v>
      </c>
      <c r="K291">
        <v>22207811</v>
      </c>
      <c r="L291" t="s">
        <v>19564</v>
      </c>
      <c r="M291">
        <v>8</v>
      </c>
      <c r="N291" t="s">
        <v>235</v>
      </c>
      <c r="O291" t="s">
        <v>29</v>
      </c>
      <c r="P291" t="s">
        <v>30</v>
      </c>
      <c r="Q291" t="s">
        <v>236</v>
      </c>
      <c r="R291" t="s">
        <v>12</v>
      </c>
      <c r="S291">
        <v>37900</v>
      </c>
      <c r="T291" t="s">
        <v>237</v>
      </c>
      <c r="U291" t="s">
        <v>18984</v>
      </c>
      <c r="V291" t="s">
        <v>394</v>
      </c>
      <c r="W291">
        <v>33.979999999999997</v>
      </c>
      <c r="X291" s="7"/>
      <c r="Y291" s="7"/>
      <c r="Z291" s="7"/>
    </row>
    <row r="292" spans="1:26" x14ac:dyDescent="0.25">
      <c r="A292" t="s">
        <v>19571</v>
      </c>
      <c r="B292">
        <v>2</v>
      </c>
      <c r="C292">
        <v>1</v>
      </c>
      <c r="D292" s="3">
        <v>45035</v>
      </c>
      <c r="E292">
        <v>8163294</v>
      </c>
      <c r="F292" t="s">
        <v>19560</v>
      </c>
      <c r="G292" t="s">
        <v>19561</v>
      </c>
      <c r="H292">
        <v>22207811</v>
      </c>
      <c r="I292" t="s">
        <v>19562</v>
      </c>
      <c r="J292" t="s">
        <v>19563</v>
      </c>
      <c r="K292">
        <v>22207811</v>
      </c>
      <c r="L292" t="s">
        <v>19564</v>
      </c>
      <c r="M292">
        <v>9</v>
      </c>
      <c r="N292" t="s">
        <v>248</v>
      </c>
      <c r="O292" t="s">
        <v>31</v>
      </c>
      <c r="P292" t="s">
        <v>32</v>
      </c>
      <c r="Q292" t="s">
        <v>236</v>
      </c>
      <c r="R292" t="s">
        <v>12</v>
      </c>
      <c r="S292">
        <v>66000</v>
      </c>
      <c r="T292" t="s">
        <v>3300</v>
      </c>
      <c r="U292" t="s">
        <v>18984</v>
      </c>
      <c r="V292" t="s">
        <v>1162</v>
      </c>
      <c r="W292">
        <v>14.94</v>
      </c>
      <c r="X292" s="7"/>
      <c r="Y292" s="7"/>
      <c r="Z292" s="7"/>
    </row>
    <row r="293" spans="1:26" x14ac:dyDescent="0.25">
      <c r="A293" t="s">
        <v>19572</v>
      </c>
      <c r="B293">
        <v>2</v>
      </c>
      <c r="C293">
        <v>1</v>
      </c>
      <c r="D293" s="3">
        <v>45035</v>
      </c>
      <c r="E293">
        <v>8163294</v>
      </c>
      <c r="F293" t="s">
        <v>19560</v>
      </c>
      <c r="G293" t="s">
        <v>19561</v>
      </c>
      <c r="H293">
        <v>22207811</v>
      </c>
      <c r="I293" t="s">
        <v>19562</v>
      </c>
      <c r="J293" t="s">
        <v>19563</v>
      </c>
      <c r="K293">
        <v>22207811</v>
      </c>
      <c r="L293" t="s">
        <v>19564</v>
      </c>
      <c r="M293">
        <v>9</v>
      </c>
      <c r="N293" t="s">
        <v>248</v>
      </c>
      <c r="O293" t="s">
        <v>31</v>
      </c>
      <c r="P293" t="s">
        <v>32</v>
      </c>
      <c r="Q293" t="s">
        <v>236</v>
      </c>
      <c r="R293" t="s">
        <v>12</v>
      </c>
      <c r="S293">
        <v>66000</v>
      </c>
      <c r="T293" t="s">
        <v>237</v>
      </c>
      <c r="U293" t="s">
        <v>18984</v>
      </c>
      <c r="V293" t="s">
        <v>394</v>
      </c>
      <c r="W293">
        <v>25</v>
      </c>
      <c r="X293" s="7"/>
      <c r="Y293" s="7"/>
      <c r="Z293" s="7"/>
    </row>
    <row r="294" spans="1:26" x14ac:dyDescent="0.25">
      <c r="A294" t="s">
        <v>19573</v>
      </c>
      <c r="B294">
        <v>2</v>
      </c>
      <c r="C294">
        <v>1</v>
      </c>
      <c r="D294" s="3">
        <v>45035</v>
      </c>
      <c r="E294">
        <v>8163294</v>
      </c>
      <c r="F294" t="s">
        <v>19560</v>
      </c>
      <c r="G294" t="s">
        <v>19561</v>
      </c>
      <c r="H294">
        <v>22207811</v>
      </c>
      <c r="I294" t="s">
        <v>19562</v>
      </c>
      <c r="J294" t="s">
        <v>19563</v>
      </c>
      <c r="K294">
        <v>22207811</v>
      </c>
      <c r="L294" t="s">
        <v>19564</v>
      </c>
      <c r="M294">
        <v>9</v>
      </c>
      <c r="N294" t="s">
        <v>248</v>
      </c>
      <c r="O294" t="s">
        <v>31</v>
      </c>
      <c r="P294" t="s">
        <v>32</v>
      </c>
      <c r="Q294" t="s">
        <v>236</v>
      </c>
      <c r="R294" t="s">
        <v>12</v>
      </c>
      <c r="S294">
        <v>66000</v>
      </c>
      <c r="T294" t="s">
        <v>19313</v>
      </c>
      <c r="U294" t="s">
        <v>18984</v>
      </c>
      <c r="V294" t="s">
        <v>19313</v>
      </c>
      <c r="W294">
        <v>10.94</v>
      </c>
      <c r="X294" s="7"/>
      <c r="Y294" s="7"/>
      <c r="Z294" s="7"/>
    </row>
    <row r="295" spans="1:26" x14ac:dyDescent="0.25">
      <c r="A295" t="s">
        <v>19574</v>
      </c>
      <c r="B295">
        <v>2</v>
      </c>
      <c r="C295">
        <v>1</v>
      </c>
      <c r="D295" s="3">
        <v>45035</v>
      </c>
      <c r="E295">
        <v>8163294</v>
      </c>
      <c r="F295" t="s">
        <v>19560</v>
      </c>
      <c r="G295" t="s">
        <v>19561</v>
      </c>
      <c r="H295">
        <v>22207811</v>
      </c>
      <c r="I295" t="s">
        <v>19562</v>
      </c>
      <c r="J295" t="s">
        <v>19563</v>
      </c>
      <c r="K295">
        <v>22207811</v>
      </c>
      <c r="L295" t="s">
        <v>19564</v>
      </c>
      <c r="M295">
        <v>10</v>
      </c>
      <c r="N295" t="s">
        <v>3786</v>
      </c>
      <c r="O295" t="s">
        <v>33</v>
      </c>
      <c r="P295" t="s">
        <v>34</v>
      </c>
      <c r="Q295" t="s">
        <v>19521</v>
      </c>
      <c r="R295" t="s">
        <v>12</v>
      </c>
      <c r="S295">
        <v>35300</v>
      </c>
      <c r="T295" t="s">
        <v>19575</v>
      </c>
      <c r="U295" t="s">
        <v>18984</v>
      </c>
      <c r="V295" t="s">
        <v>19576</v>
      </c>
      <c r="W295">
        <v>3</v>
      </c>
      <c r="X295" s="7"/>
      <c r="Y295" s="7"/>
      <c r="Z295" s="7"/>
    </row>
    <row r="296" spans="1:26" x14ac:dyDescent="0.25">
      <c r="A296" t="s">
        <v>19577</v>
      </c>
      <c r="B296">
        <v>2</v>
      </c>
      <c r="C296">
        <v>1</v>
      </c>
      <c r="D296" s="3">
        <v>45035</v>
      </c>
      <c r="E296">
        <v>8163294</v>
      </c>
      <c r="F296" t="s">
        <v>19560</v>
      </c>
      <c r="G296" t="s">
        <v>19561</v>
      </c>
      <c r="H296">
        <v>22207811</v>
      </c>
      <c r="I296" t="s">
        <v>19562</v>
      </c>
      <c r="J296" t="s">
        <v>19563</v>
      </c>
      <c r="K296">
        <v>22207811</v>
      </c>
      <c r="L296" t="s">
        <v>19564</v>
      </c>
      <c r="M296">
        <v>13</v>
      </c>
      <c r="N296" t="s">
        <v>10960</v>
      </c>
      <c r="O296" t="s">
        <v>63</v>
      </c>
      <c r="P296" t="s">
        <v>64</v>
      </c>
      <c r="Q296" t="s">
        <v>19315</v>
      </c>
      <c r="R296" t="s">
        <v>12</v>
      </c>
      <c r="S296">
        <v>754700</v>
      </c>
      <c r="T296" t="s">
        <v>19316</v>
      </c>
      <c r="U296" t="s">
        <v>18984</v>
      </c>
      <c r="V296" t="s">
        <v>19316</v>
      </c>
      <c r="W296">
        <v>0.75</v>
      </c>
      <c r="X296" s="7"/>
      <c r="Y296" s="7"/>
      <c r="Z296" s="7"/>
    </row>
    <row r="297" spans="1:26" x14ac:dyDescent="0.25">
      <c r="A297" t="s">
        <v>19578</v>
      </c>
      <c r="B297">
        <v>2</v>
      </c>
      <c r="C297">
        <v>1</v>
      </c>
      <c r="D297" s="3">
        <v>45035</v>
      </c>
      <c r="E297">
        <v>8163294</v>
      </c>
      <c r="F297" t="s">
        <v>19560</v>
      </c>
      <c r="G297" t="s">
        <v>19561</v>
      </c>
      <c r="H297">
        <v>22207811</v>
      </c>
      <c r="I297" t="s">
        <v>19562</v>
      </c>
      <c r="J297" t="s">
        <v>19563</v>
      </c>
      <c r="K297">
        <v>22207811</v>
      </c>
      <c r="L297" t="s">
        <v>19564</v>
      </c>
      <c r="M297">
        <v>20</v>
      </c>
      <c r="N297" t="s">
        <v>8220</v>
      </c>
      <c r="O297" t="s">
        <v>55</v>
      </c>
      <c r="P297" t="s">
        <v>56</v>
      </c>
      <c r="Q297" t="s">
        <v>1049</v>
      </c>
      <c r="R297" t="s">
        <v>12</v>
      </c>
      <c r="S297">
        <v>93500</v>
      </c>
      <c r="T297" t="s">
        <v>393</v>
      </c>
      <c r="U297" t="s">
        <v>18984</v>
      </c>
      <c r="V297" t="s">
        <v>394</v>
      </c>
      <c r="W297">
        <v>6.5</v>
      </c>
      <c r="X297" s="7"/>
      <c r="Y297" s="7"/>
      <c r="Z297" s="7"/>
    </row>
    <row r="298" spans="1:26" x14ac:dyDescent="0.25">
      <c r="A298" t="s">
        <v>19579</v>
      </c>
      <c r="B298">
        <v>2</v>
      </c>
      <c r="C298">
        <v>1</v>
      </c>
      <c r="D298" s="3">
        <v>45035</v>
      </c>
      <c r="E298">
        <v>8163294</v>
      </c>
      <c r="F298" t="s">
        <v>19560</v>
      </c>
      <c r="G298" t="s">
        <v>19561</v>
      </c>
      <c r="H298">
        <v>22207811</v>
      </c>
      <c r="I298" t="s">
        <v>19562</v>
      </c>
      <c r="J298" t="s">
        <v>19563</v>
      </c>
      <c r="K298">
        <v>22207811</v>
      </c>
      <c r="L298" t="s">
        <v>19564</v>
      </c>
      <c r="M298">
        <v>21</v>
      </c>
      <c r="N298" t="s">
        <v>392</v>
      </c>
      <c r="O298" t="s">
        <v>57</v>
      </c>
      <c r="P298" t="s">
        <v>58</v>
      </c>
      <c r="Q298" t="s">
        <v>19315</v>
      </c>
      <c r="R298" t="s">
        <v>12</v>
      </c>
      <c r="S298" t="s">
        <v>19527</v>
      </c>
      <c r="T298" t="s">
        <v>393</v>
      </c>
      <c r="U298" t="s">
        <v>18984</v>
      </c>
      <c r="V298" t="s">
        <v>394</v>
      </c>
      <c r="W298">
        <v>0.65</v>
      </c>
      <c r="X298" s="7"/>
      <c r="Y298" s="7"/>
      <c r="Z298" s="7"/>
    </row>
    <row r="299" spans="1:26" x14ac:dyDescent="0.25">
      <c r="A299" t="s">
        <v>19580</v>
      </c>
      <c r="B299">
        <v>2</v>
      </c>
      <c r="C299">
        <v>1</v>
      </c>
      <c r="D299" s="3">
        <v>45035</v>
      </c>
      <c r="E299">
        <v>8163294</v>
      </c>
      <c r="F299" t="s">
        <v>19560</v>
      </c>
      <c r="G299" t="s">
        <v>19561</v>
      </c>
      <c r="H299">
        <v>22207811</v>
      </c>
      <c r="I299" t="s">
        <v>19562</v>
      </c>
      <c r="J299" t="s">
        <v>19563</v>
      </c>
      <c r="K299">
        <v>22207811</v>
      </c>
      <c r="L299" t="s">
        <v>19564</v>
      </c>
      <c r="M299">
        <v>31</v>
      </c>
      <c r="N299" t="s">
        <v>11529</v>
      </c>
      <c r="O299" t="s">
        <v>81</v>
      </c>
      <c r="P299" t="s">
        <v>82</v>
      </c>
      <c r="Q299" t="s">
        <v>19476</v>
      </c>
      <c r="R299" t="s">
        <v>12</v>
      </c>
      <c r="S299">
        <v>199000</v>
      </c>
      <c r="T299" t="s">
        <v>394</v>
      </c>
      <c r="U299" t="s">
        <v>18984</v>
      </c>
      <c r="V299" t="s">
        <v>394</v>
      </c>
      <c r="W299">
        <v>22.49</v>
      </c>
      <c r="X299" s="7"/>
      <c r="Y299" s="7"/>
      <c r="Z299" s="7"/>
    </row>
    <row r="300" spans="1:26" x14ac:dyDescent="0.25">
      <c r="A300" t="s">
        <v>19581</v>
      </c>
      <c r="B300">
        <v>2</v>
      </c>
      <c r="C300">
        <v>1</v>
      </c>
      <c r="D300" s="3">
        <v>45035</v>
      </c>
      <c r="E300">
        <v>8163294</v>
      </c>
      <c r="F300" t="s">
        <v>19560</v>
      </c>
      <c r="G300" t="s">
        <v>19561</v>
      </c>
      <c r="H300">
        <v>22207811</v>
      </c>
      <c r="I300" t="s">
        <v>19562</v>
      </c>
      <c r="J300" t="s">
        <v>19563</v>
      </c>
      <c r="K300">
        <v>22207811</v>
      </c>
      <c r="L300" t="s">
        <v>19564</v>
      </c>
      <c r="M300">
        <v>31</v>
      </c>
      <c r="N300" t="s">
        <v>609</v>
      </c>
      <c r="O300" t="s">
        <v>81</v>
      </c>
      <c r="P300" t="s">
        <v>82</v>
      </c>
      <c r="Q300" t="s">
        <v>323</v>
      </c>
      <c r="R300" t="s">
        <v>12</v>
      </c>
      <c r="S300">
        <v>199000</v>
      </c>
      <c r="T300" t="s">
        <v>394</v>
      </c>
      <c r="U300" t="s">
        <v>18984</v>
      </c>
      <c r="V300" t="s">
        <v>394</v>
      </c>
      <c r="W300">
        <v>22.49</v>
      </c>
      <c r="X300" s="7"/>
      <c r="Y300" s="7"/>
      <c r="Z300" s="7"/>
    </row>
    <row r="301" spans="1:26" x14ac:dyDescent="0.25">
      <c r="A301" t="s">
        <v>19582</v>
      </c>
      <c r="B301">
        <v>2</v>
      </c>
      <c r="C301">
        <v>1</v>
      </c>
      <c r="D301" s="3">
        <v>45035</v>
      </c>
      <c r="E301">
        <v>8163294</v>
      </c>
      <c r="F301" t="s">
        <v>19560</v>
      </c>
      <c r="G301" t="s">
        <v>19561</v>
      </c>
      <c r="H301">
        <v>22207811</v>
      </c>
      <c r="I301" t="s">
        <v>19562</v>
      </c>
      <c r="J301" t="s">
        <v>19563</v>
      </c>
      <c r="K301">
        <v>22207811</v>
      </c>
      <c r="L301" t="s">
        <v>19564</v>
      </c>
      <c r="M301">
        <v>41</v>
      </c>
      <c r="N301" t="s">
        <v>625</v>
      </c>
      <c r="O301" t="s">
        <v>102</v>
      </c>
      <c r="P301" t="s">
        <v>103</v>
      </c>
      <c r="Q301" t="s">
        <v>323</v>
      </c>
      <c r="R301" t="s">
        <v>12</v>
      </c>
      <c r="S301">
        <v>246200</v>
      </c>
      <c r="T301" t="s">
        <v>394</v>
      </c>
      <c r="U301" t="s">
        <v>18984</v>
      </c>
      <c r="V301" t="s">
        <v>394</v>
      </c>
      <c r="W301">
        <v>6.75</v>
      </c>
      <c r="X301" s="7"/>
      <c r="Y301" s="7"/>
      <c r="Z301" s="7"/>
    </row>
    <row r="302" spans="1:26" x14ac:dyDescent="0.25">
      <c r="A302" t="s">
        <v>19583</v>
      </c>
      <c r="B302">
        <v>2</v>
      </c>
      <c r="C302">
        <v>1</v>
      </c>
      <c r="D302" s="3">
        <v>45035</v>
      </c>
      <c r="E302">
        <v>8163294</v>
      </c>
      <c r="F302" t="s">
        <v>19560</v>
      </c>
      <c r="G302" t="s">
        <v>19561</v>
      </c>
      <c r="H302">
        <v>22207811</v>
      </c>
      <c r="I302" t="s">
        <v>19562</v>
      </c>
      <c r="J302" t="s">
        <v>19563</v>
      </c>
      <c r="K302">
        <v>22207811</v>
      </c>
      <c r="L302" t="s">
        <v>19564</v>
      </c>
      <c r="M302">
        <v>42</v>
      </c>
      <c r="N302" t="s">
        <v>622</v>
      </c>
      <c r="O302" t="s">
        <v>104</v>
      </c>
      <c r="P302" t="s">
        <v>105</v>
      </c>
      <c r="Q302" t="s">
        <v>323</v>
      </c>
      <c r="R302" t="s">
        <v>12</v>
      </c>
      <c r="S302">
        <v>243200</v>
      </c>
      <c r="T302" t="s">
        <v>394</v>
      </c>
      <c r="U302" t="s">
        <v>18984</v>
      </c>
      <c r="V302" t="s">
        <v>394</v>
      </c>
      <c r="W302">
        <v>10.24</v>
      </c>
      <c r="X302" s="7"/>
      <c r="Y302" s="7"/>
      <c r="Z302" s="7"/>
    </row>
    <row r="303" spans="1:26" x14ac:dyDescent="0.25">
      <c r="A303" t="s">
        <v>19584</v>
      </c>
      <c r="B303">
        <v>2</v>
      </c>
      <c r="C303">
        <v>1</v>
      </c>
      <c r="D303" s="3">
        <v>45035</v>
      </c>
      <c r="E303">
        <v>8163294</v>
      </c>
      <c r="F303" t="s">
        <v>19560</v>
      </c>
      <c r="G303" t="s">
        <v>19561</v>
      </c>
      <c r="H303">
        <v>22207811</v>
      </c>
      <c r="I303" t="s">
        <v>19562</v>
      </c>
      <c r="J303" t="s">
        <v>19563</v>
      </c>
      <c r="K303">
        <v>22207811</v>
      </c>
      <c r="L303" t="s">
        <v>19564</v>
      </c>
      <c r="M303">
        <v>43</v>
      </c>
      <c r="N303" t="s">
        <v>618</v>
      </c>
      <c r="O303" t="s">
        <v>106</v>
      </c>
      <c r="P303" t="s">
        <v>107</v>
      </c>
      <c r="Q303" t="s">
        <v>323</v>
      </c>
      <c r="R303" t="s">
        <v>12</v>
      </c>
      <c r="S303">
        <v>78200</v>
      </c>
      <c r="T303" t="s">
        <v>394</v>
      </c>
      <c r="U303" t="s">
        <v>18984</v>
      </c>
      <c r="V303" t="s">
        <v>394</v>
      </c>
      <c r="W303">
        <v>14.96</v>
      </c>
      <c r="X303" s="7"/>
      <c r="Y303" s="7"/>
      <c r="Z303" s="7"/>
    </row>
    <row r="304" spans="1:26" x14ac:dyDescent="0.25">
      <c r="A304" t="s">
        <v>19585</v>
      </c>
      <c r="B304">
        <v>2</v>
      </c>
      <c r="C304">
        <v>1</v>
      </c>
      <c r="D304" s="3">
        <v>45035</v>
      </c>
      <c r="E304">
        <v>8163294</v>
      </c>
      <c r="F304" t="s">
        <v>19560</v>
      </c>
      <c r="G304" t="s">
        <v>19561</v>
      </c>
      <c r="H304">
        <v>22207811</v>
      </c>
      <c r="I304" t="s">
        <v>19562</v>
      </c>
      <c r="J304" t="s">
        <v>19563</v>
      </c>
      <c r="K304">
        <v>22207811</v>
      </c>
      <c r="L304" t="s">
        <v>19564</v>
      </c>
      <c r="M304">
        <v>44</v>
      </c>
      <c r="N304" t="s">
        <v>647</v>
      </c>
      <c r="O304" t="s">
        <v>108</v>
      </c>
      <c r="P304" t="s">
        <v>109</v>
      </c>
      <c r="Q304" t="s">
        <v>323</v>
      </c>
      <c r="R304" t="s">
        <v>12</v>
      </c>
      <c r="S304">
        <v>221100</v>
      </c>
      <c r="T304" t="s">
        <v>394</v>
      </c>
      <c r="U304" t="s">
        <v>18984</v>
      </c>
      <c r="V304" t="s">
        <v>394</v>
      </c>
      <c r="W304">
        <v>11.84</v>
      </c>
      <c r="X304" s="7"/>
      <c r="Y304" s="7"/>
      <c r="Z304" s="7"/>
    </row>
    <row r="305" spans="1:26" x14ac:dyDescent="0.25">
      <c r="A305" t="s">
        <v>19586</v>
      </c>
      <c r="B305">
        <v>2</v>
      </c>
      <c r="C305">
        <v>1</v>
      </c>
      <c r="D305" s="3">
        <v>45035</v>
      </c>
      <c r="E305">
        <v>8163294</v>
      </c>
      <c r="F305" t="s">
        <v>19560</v>
      </c>
      <c r="G305" t="s">
        <v>19561</v>
      </c>
      <c r="H305">
        <v>22207811</v>
      </c>
      <c r="I305" t="s">
        <v>19562</v>
      </c>
      <c r="J305" t="s">
        <v>19563</v>
      </c>
      <c r="K305">
        <v>22207811</v>
      </c>
      <c r="L305" t="s">
        <v>19564</v>
      </c>
      <c r="M305">
        <v>45</v>
      </c>
      <c r="N305" t="s">
        <v>642</v>
      </c>
      <c r="O305" t="s">
        <v>110</v>
      </c>
      <c r="P305" t="s">
        <v>111</v>
      </c>
      <c r="Q305" t="s">
        <v>323</v>
      </c>
      <c r="R305" t="s">
        <v>12</v>
      </c>
      <c r="S305">
        <v>29300</v>
      </c>
      <c r="T305" t="s">
        <v>394</v>
      </c>
      <c r="U305" t="s">
        <v>18984</v>
      </c>
      <c r="V305" t="s">
        <v>394</v>
      </c>
      <c r="W305">
        <v>15.68</v>
      </c>
      <c r="X305" s="7"/>
      <c r="Y305" s="7"/>
      <c r="Z305" s="7"/>
    </row>
    <row r="306" spans="1:26" x14ac:dyDescent="0.25">
      <c r="A306" t="s">
        <v>19587</v>
      </c>
      <c r="B306">
        <v>2</v>
      </c>
      <c r="C306">
        <v>1</v>
      </c>
      <c r="D306" s="3">
        <v>45035</v>
      </c>
      <c r="E306">
        <v>8163294</v>
      </c>
      <c r="F306" t="s">
        <v>19560</v>
      </c>
      <c r="G306" t="s">
        <v>19561</v>
      </c>
      <c r="H306">
        <v>22207811</v>
      </c>
      <c r="I306" t="s">
        <v>19562</v>
      </c>
      <c r="J306" t="s">
        <v>19563</v>
      </c>
      <c r="K306">
        <v>22207811</v>
      </c>
      <c r="L306" t="s">
        <v>19564</v>
      </c>
      <c r="M306">
        <v>57</v>
      </c>
      <c r="N306" t="s">
        <v>562</v>
      </c>
      <c r="O306" t="s">
        <v>136</v>
      </c>
      <c r="P306" t="s">
        <v>137</v>
      </c>
      <c r="Q306" t="s">
        <v>323</v>
      </c>
      <c r="R306" t="s">
        <v>133</v>
      </c>
      <c r="S306">
        <v>70000</v>
      </c>
      <c r="T306" t="s">
        <v>394</v>
      </c>
      <c r="U306" t="s">
        <v>18984</v>
      </c>
      <c r="V306" t="s">
        <v>394</v>
      </c>
      <c r="W306">
        <v>9.7799999999999994</v>
      </c>
      <c r="X306" s="7"/>
      <c r="Y306" s="7"/>
      <c r="Z306" s="7"/>
    </row>
    <row r="307" spans="1:26" x14ac:dyDescent="0.25">
      <c r="A307" t="s">
        <v>19588</v>
      </c>
      <c r="B307">
        <v>2</v>
      </c>
      <c r="C307">
        <v>1</v>
      </c>
      <c r="D307" s="3">
        <v>45035</v>
      </c>
      <c r="E307">
        <v>8163294</v>
      </c>
      <c r="F307" t="s">
        <v>19560</v>
      </c>
      <c r="G307" t="s">
        <v>19561</v>
      </c>
      <c r="H307">
        <v>22207811</v>
      </c>
      <c r="I307" t="s">
        <v>19562</v>
      </c>
      <c r="J307" t="s">
        <v>19563</v>
      </c>
      <c r="K307">
        <v>22207811</v>
      </c>
      <c r="L307" t="s">
        <v>19564</v>
      </c>
      <c r="M307">
        <v>58</v>
      </c>
      <c r="N307" t="s">
        <v>566</v>
      </c>
      <c r="O307" t="s">
        <v>138</v>
      </c>
      <c r="P307" t="s">
        <v>139</v>
      </c>
      <c r="Q307" t="s">
        <v>323</v>
      </c>
      <c r="R307" t="s">
        <v>133</v>
      </c>
      <c r="S307">
        <v>55400</v>
      </c>
      <c r="T307" t="s">
        <v>394</v>
      </c>
      <c r="U307" t="s">
        <v>18984</v>
      </c>
      <c r="V307" t="s">
        <v>394</v>
      </c>
      <c r="W307">
        <v>12.13</v>
      </c>
      <c r="X307" s="7"/>
      <c r="Y307" s="7"/>
      <c r="Z307" s="7"/>
    </row>
    <row r="308" spans="1:26" x14ac:dyDescent="0.25">
      <c r="A308" t="s">
        <v>19589</v>
      </c>
      <c r="B308">
        <v>2</v>
      </c>
      <c r="C308">
        <v>1</v>
      </c>
      <c r="D308" s="3">
        <v>45035</v>
      </c>
      <c r="E308">
        <v>8163294</v>
      </c>
      <c r="F308" t="s">
        <v>19560</v>
      </c>
      <c r="G308" t="s">
        <v>19561</v>
      </c>
      <c r="H308">
        <v>22207811</v>
      </c>
      <c r="I308" t="s">
        <v>19562</v>
      </c>
      <c r="J308" t="s">
        <v>19563</v>
      </c>
      <c r="K308">
        <v>22207811</v>
      </c>
      <c r="L308" t="s">
        <v>19564</v>
      </c>
      <c r="M308">
        <v>59</v>
      </c>
      <c r="N308" t="s">
        <v>571</v>
      </c>
      <c r="O308" t="s">
        <v>140</v>
      </c>
      <c r="P308" t="s">
        <v>141</v>
      </c>
      <c r="Q308" t="s">
        <v>323</v>
      </c>
      <c r="R308" t="s">
        <v>133</v>
      </c>
      <c r="S308">
        <v>16400</v>
      </c>
      <c r="T308" t="s">
        <v>394</v>
      </c>
      <c r="U308" t="s">
        <v>18984</v>
      </c>
      <c r="V308" t="s">
        <v>394</v>
      </c>
      <c r="W308">
        <v>10.99</v>
      </c>
      <c r="X308" s="7"/>
      <c r="Y308" s="7"/>
      <c r="Z308" s="7"/>
    </row>
    <row r="309" spans="1:26" x14ac:dyDescent="0.25">
      <c r="A309" t="s">
        <v>19590</v>
      </c>
      <c r="B309">
        <v>2</v>
      </c>
      <c r="C309">
        <v>1</v>
      </c>
      <c r="D309" s="3">
        <v>45035</v>
      </c>
      <c r="E309">
        <v>8163294</v>
      </c>
      <c r="F309" t="s">
        <v>19560</v>
      </c>
      <c r="G309" t="s">
        <v>19561</v>
      </c>
      <c r="H309">
        <v>22207811</v>
      </c>
      <c r="I309" t="s">
        <v>19562</v>
      </c>
      <c r="J309" t="s">
        <v>19563</v>
      </c>
      <c r="K309">
        <v>22207811</v>
      </c>
      <c r="L309" t="s">
        <v>19564</v>
      </c>
      <c r="M309">
        <v>60</v>
      </c>
      <c r="N309" t="s">
        <v>575</v>
      </c>
      <c r="O309" t="s">
        <v>142</v>
      </c>
      <c r="P309" t="s">
        <v>143</v>
      </c>
      <c r="Q309" t="s">
        <v>323</v>
      </c>
      <c r="R309" t="s">
        <v>133</v>
      </c>
      <c r="S309">
        <v>15200</v>
      </c>
      <c r="T309" t="s">
        <v>394</v>
      </c>
      <c r="U309" t="s">
        <v>18984</v>
      </c>
      <c r="V309" t="s">
        <v>394</v>
      </c>
      <c r="W309">
        <v>12.24</v>
      </c>
      <c r="X309" s="7"/>
      <c r="Y309" s="7"/>
      <c r="Z309" s="7"/>
    </row>
    <row r="310" spans="1:26" x14ac:dyDescent="0.25">
      <c r="A310" t="s">
        <v>19591</v>
      </c>
      <c r="B310">
        <v>2</v>
      </c>
      <c r="C310">
        <v>1</v>
      </c>
      <c r="D310" s="3">
        <v>45035</v>
      </c>
      <c r="E310">
        <v>8163294</v>
      </c>
      <c r="F310" t="s">
        <v>19560</v>
      </c>
      <c r="G310" t="s">
        <v>19561</v>
      </c>
      <c r="H310">
        <v>22207811</v>
      </c>
      <c r="I310" t="s">
        <v>19562</v>
      </c>
      <c r="J310" t="s">
        <v>19563</v>
      </c>
      <c r="K310">
        <v>22207811</v>
      </c>
      <c r="L310" t="s">
        <v>19564</v>
      </c>
      <c r="M310">
        <v>65</v>
      </c>
      <c r="N310" t="s">
        <v>16016</v>
      </c>
      <c r="O310" t="s">
        <v>153</v>
      </c>
      <c r="P310" t="s">
        <v>154</v>
      </c>
      <c r="Q310" t="s">
        <v>323</v>
      </c>
      <c r="R310" t="s">
        <v>133</v>
      </c>
      <c r="S310">
        <v>156000</v>
      </c>
      <c r="T310" t="s">
        <v>394</v>
      </c>
      <c r="U310" t="s">
        <v>18984</v>
      </c>
      <c r="V310" t="s">
        <v>394</v>
      </c>
      <c r="W310">
        <v>12.98</v>
      </c>
      <c r="X310" s="7"/>
      <c r="Y310" s="7"/>
      <c r="Z310" s="7"/>
    </row>
    <row r="311" spans="1:26" x14ac:dyDescent="0.25">
      <c r="A311" t="s">
        <v>19592</v>
      </c>
      <c r="B311">
        <v>2</v>
      </c>
      <c r="C311">
        <v>1</v>
      </c>
      <c r="D311" s="3">
        <v>45035</v>
      </c>
      <c r="E311">
        <v>8163294</v>
      </c>
      <c r="F311" t="s">
        <v>19560</v>
      </c>
      <c r="G311" t="s">
        <v>19561</v>
      </c>
      <c r="H311">
        <v>22207811</v>
      </c>
      <c r="I311" t="s">
        <v>19562</v>
      </c>
      <c r="J311" t="s">
        <v>19563</v>
      </c>
      <c r="K311">
        <v>22207811</v>
      </c>
      <c r="L311" t="s">
        <v>19564</v>
      </c>
      <c r="M311">
        <v>66</v>
      </c>
      <c r="N311" t="s">
        <v>1320</v>
      </c>
      <c r="O311" t="s">
        <v>155</v>
      </c>
      <c r="P311" t="s">
        <v>156</v>
      </c>
      <c r="Q311" t="s">
        <v>323</v>
      </c>
      <c r="R311" t="s">
        <v>133</v>
      </c>
      <c r="S311">
        <v>140000</v>
      </c>
      <c r="T311" t="s">
        <v>394</v>
      </c>
      <c r="U311" t="s">
        <v>18984</v>
      </c>
      <c r="V311" t="s">
        <v>394</v>
      </c>
      <c r="W311">
        <v>10.31</v>
      </c>
      <c r="X311" s="7"/>
      <c r="Y311" s="7"/>
      <c r="Z311" s="7"/>
    </row>
    <row r="312" spans="1:26" x14ac:dyDescent="0.25">
      <c r="A312" t="s">
        <v>19593</v>
      </c>
      <c r="B312">
        <v>2</v>
      </c>
      <c r="C312">
        <v>1</v>
      </c>
      <c r="D312" s="3">
        <v>45035</v>
      </c>
      <c r="E312">
        <v>8163294</v>
      </c>
      <c r="F312" t="s">
        <v>19560</v>
      </c>
      <c r="G312" t="s">
        <v>19561</v>
      </c>
      <c r="H312">
        <v>22207811</v>
      </c>
      <c r="I312" t="s">
        <v>19562</v>
      </c>
      <c r="J312" t="s">
        <v>19563</v>
      </c>
      <c r="K312">
        <v>22207811</v>
      </c>
      <c r="L312" t="s">
        <v>19564</v>
      </c>
      <c r="M312">
        <v>89</v>
      </c>
      <c r="N312" t="s">
        <v>848</v>
      </c>
      <c r="O312" t="s">
        <v>208</v>
      </c>
      <c r="P312" t="s">
        <v>209</v>
      </c>
      <c r="Q312" t="s">
        <v>1049</v>
      </c>
      <c r="R312" t="s">
        <v>12</v>
      </c>
      <c r="S312">
        <v>156200</v>
      </c>
      <c r="T312" t="s">
        <v>19594</v>
      </c>
      <c r="U312" t="s">
        <v>18984</v>
      </c>
      <c r="V312" t="s">
        <v>394</v>
      </c>
      <c r="W312">
        <v>5.19</v>
      </c>
      <c r="X312" s="7"/>
      <c r="Y312" s="7"/>
      <c r="Z312" s="7"/>
    </row>
    <row r="313" spans="1:26" x14ac:dyDescent="0.25">
      <c r="A313" t="s">
        <v>19595</v>
      </c>
      <c r="B313">
        <v>84</v>
      </c>
      <c r="C313">
        <v>1</v>
      </c>
      <c r="D313" s="3">
        <v>45041</v>
      </c>
      <c r="E313">
        <v>55792839</v>
      </c>
      <c r="F313" t="s">
        <v>19596</v>
      </c>
      <c r="G313" t="s">
        <v>19597</v>
      </c>
      <c r="H313" t="s">
        <v>19598</v>
      </c>
      <c r="I313" t="s">
        <v>19599</v>
      </c>
      <c r="J313" t="s">
        <v>19293</v>
      </c>
      <c r="K313" t="s">
        <v>19600</v>
      </c>
      <c r="L313" s="4" t="s">
        <v>19601</v>
      </c>
      <c r="M313">
        <v>23</v>
      </c>
      <c r="N313" t="s">
        <v>9795</v>
      </c>
      <c r="O313" t="s">
        <v>61</v>
      </c>
      <c r="P313" s="5" t="s">
        <v>62</v>
      </c>
      <c r="Q313" t="s">
        <v>19418</v>
      </c>
      <c r="R313" t="s">
        <v>133</v>
      </c>
      <c r="S313">
        <v>447500</v>
      </c>
      <c r="T313" t="s">
        <v>19602</v>
      </c>
      <c r="U313" t="s">
        <v>18984</v>
      </c>
      <c r="V313" t="s">
        <v>19603</v>
      </c>
      <c r="W313">
        <v>3.5</v>
      </c>
      <c r="X313" s="7"/>
      <c r="Y313" s="7"/>
      <c r="Z313" s="7"/>
    </row>
    <row r="314" spans="1:26" x14ac:dyDescent="0.25">
      <c r="A314" t="s">
        <v>19604</v>
      </c>
      <c r="B314">
        <v>42</v>
      </c>
      <c r="C314">
        <v>1</v>
      </c>
      <c r="D314" s="3">
        <v>45036</v>
      </c>
      <c r="E314">
        <v>107291649</v>
      </c>
      <c r="F314" t="s">
        <v>19605</v>
      </c>
      <c r="G314" t="s">
        <v>19606</v>
      </c>
      <c r="H314">
        <v>23099671</v>
      </c>
      <c r="M314">
        <v>28</v>
      </c>
      <c r="N314" t="s">
        <v>909</v>
      </c>
      <c r="O314" t="s">
        <v>73</v>
      </c>
      <c r="P314" s="5" t="s">
        <v>74</v>
      </c>
      <c r="Q314" t="s">
        <v>19607</v>
      </c>
      <c r="R314" t="s">
        <v>133</v>
      </c>
      <c r="S314">
        <v>5800</v>
      </c>
      <c r="T314" t="s">
        <v>19608</v>
      </c>
      <c r="U314" t="s">
        <v>18984</v>
      </c>
      <c r="V314" t="s">
        <v>19609</v>
      </c>
      <c r="W314">
        <v>125</v>
      </c>
      <c r="X314" s="7"/>
      <c r="Y314" s="7"/>
      <c r="Z314" s="7"/>
    </row>
    <row r="315" spans="1:26" x14ac:dyDescent="0.25">
      <c r="A315" t="s">
        <v>19610</v>
      </c>
      <c r="B315" s="14">
        <v>85</v>
      </c>
      <c r="C315" s="14">
        <v>1</v>
      </c>
      <c r="D315" s="3">
        <v>45051</v>
      </c>
      <c r="E315">
        <v>1102478</v>
      </c>
      <c r="F315" t="s">
        <v>19611</v>
      </c>
      <c r="G315" t="s">
        <v>19612</v>
      </c>
      <c r="H315">
        <v>66287800</v>
      </c>
      <c r="I315" t="s">
        <v>19613</v>
      </c>
      <c r="J315" t="s">
        <v>19056</v>
      </c>
      <c r="K315">
        <v>54939597</v>
      </c>
      <c r="L315" s="4" t="s">
        <v>19614</v>
      </c>
      <c r="M315">
        <v>22</v>
      </c>
      <c r="N315" t="s">
        <v>432</v>
      </c>
      <c r="O315" t="s">
        <v>59</v>
      </c>
      <c r="P315" s="5" t="s">
        <v>60</v>
      </c>
      <c r="Q315" t="s">
        <v>19615</v>
      </c>
      <c r="R315" t="s">
        <v>19616</v>
      </c>
      <c r="S315">
        <v>197700</v>
      </c>
      <c r="T315" t="s">
        <v>426</v>
      </c>
      <c r="U315" t="s">
        <v>18984</v>
      </c>
      <c r="V315" t="s">
        <v>397</v>
      </c>
      <c r="W315">
        <v>3.19</v>
      </c>
      <c r="X315" s="7"/>
      <c r="Y315" s="7"/>
      <c r="Z315" s="7"/>
    </row>
    <row r="316" spans="1:26" x14ac:dyDescent="0.25">
      <c r="A316" t="s">
        <v>19617</v>
      </c>
      <c r="B316" s="14">
        <v>85</v>
      </c>
      <c r="C316" s="14">
        <v>1</v>
      </c>
      <c r="D316" s="3">
        <v>45051</v>
      </c>
      <c r="E316">
        <v>1102478</v>
      </c>
      <c r="F316" t="s">
        <v>19611</v>
      </c>
      <c r="G316" t="s">
        <v>19612</v>
      </c>
      <c r="H316">
        <v>66287800</v>
      </c>
      <c r="I316" t="s">
        <v>19613</v>
      </c>
      <c r="J316" t="s">
        <v>19056</v>
      </c>
      <c r="K316">
        <v>54939597</v>
      </c>
      <c r="L316" s="4" t="s">
        <v>19614</v>
      </c>
      <c r="M316">
        <v>22</v>
      </c>
      <c r="N316" t="s">
        <v>416</v>
      </c>
      <c r="O316" t="s">
        <v>59</v>
      </c>
      <c r="P316" s="5" t="s">
        <v>60</v>
      </c>
      <c r="Q316" t="s">
        <v>19418</v>
      </c>
      <c r="R316" t="s">
        <v>12</v>
      </c>
      <c r="S316">
        <v>197700</v>
      </c>
      <c r="T316" t="s">
        <v>426</v>
      </c>
      <c r="U316" t="s">
        <v>18984</v>
      </c>
      <c r="V316" t="s">
        <v>397</v>
      </c>
      <c r="W316">
        <v>3.19</v>
      </c>
      <c r="X316" s="7"/>
      <c r="Y316" s="7"/>
      <c r="Z316" s="7"/>
    </row>
    <row r="317" spans="1:26" x14ac:dyDescent="0.25">
      <c r="A317" t="s">
        <v>19618</v>
      </c>
      <c r="B317" s="14">
        <v>85</v>
      </c>
      <c r="C317" s="14">
        <v>1</v>
      </c>
      <c r="D317" s="3">
        <v>45051</v>
      </c>
      <c r="E317">
        <v>1102478</v>
      </c>
      <c r="F317" t="s">
        <v>19611</v>
      </c>
      <c r="G317" t="s">
        <v>19612</v>
      </c>
      <c r="H317">
        <v>66287800</v>
      </c>
      <c r="I317" t="s">
        <v>19613</v>
      </c>
      <c r="J317" t="s">
        <v>19056</v>
      </c>
      <c r="K317">
        <v>54939597</v>
      </c>
      <c r="L317" s="4" t="s">
        <v>19614</v>
      </c>
      <c r="M317">
        <v>22</v>
      </c>
      <c r="N317" t="s">
        <v>403</v>
      </c>
      <c r="O317" t="s">
        <v>59</v>
      </c>
      <c r="P317" s="5" t="s">
        <v>60</v>
      </c>
      <c r="Q317" t="s">
        <v>5501</v>
      </c>
      <c r="R317" t="s">
        <v>133</v>
      </c>
      <c r="S317">
        <v>197700</v>
      </c>
      <c r="T317" t="s">
        <v>426</v>
      </c>
      <c r="U317" t="s">
        <v>18984</v>
      </c>
      <c r="V317" t="s">
        <v>397</v>
      </c>
      <c r="W317">
        <v>3.19</v>
      </c>
      <c r="X317" s="7"/>
      <c r="Y317" s="7"/>
      <c r="Z317" s="7"/>
    </row>
    <row r="318" spans="1:26" x14ac:dyDescent="0.25">
      <c r="A318" t="s">
        <v>19619</v>
      </c>
      <c r="B318" s="14">
        <v>66</v>
      </c>
      <c r="C318" s="14">
        <v>1</v>
      </c>
      <c r="D318" s="3">
        <v>45057</v>
      </c>
      <c r="E318">
        <v>42224799</v>
      </c>
      <c r="F318" t="s">
        <v>19620</v>
      </c>
      <c r="G318" t="s">
        <v>19621</v>
      </c>
      <c r="H318">
        <v>42472164</v>
      </c>
      <c r="I318" t="s">
        <v>19622</v>
      </c>
      <c r="J318" t="s">
        <v>19293</v>
      </c>
      <c r="K318">
        <v>42472164</v>
      </c>
      <c r="L318" s="4" t="s">
        <v>19623</v>
      </c>
      <c r="M318">
        <v>31</v>
      </c>
      <c r="N318" t="s">
        <v>609</v>
      </c>
      <c r="O318" t="s">
        <v>81</v>
      </c>
      <c r="P318" s="5" t="s">
        <v>82</v>
      </c>
      <c r="Q318" t="s">
        <v>19624</v>
      </c>
      <c r="R318" t="s">
        <v>133</v>
      </c>
      <c r="S318">
        <v>199000</v>
      </c>
      <c r="T318" t="s">
        <v>3891</v>
      </c>
      <c r="U318" t="s">
        <v>18984</v>
      </c>
      <c r="V318" t="s">
        <v>1261</v>
      </c>
      <c r="W318">
        <v>2</v>
      </c>
      <c r="X318" s="7"/>
      <c r="Y318" s="7"/>
      <c r="Z318" s="7"/>
    </row>
    <row r="319" spans="1:26" x14ac:dyDescent="0.25">
      <c r="A319" t="s">
        <v>19625</v>
      </c>
      <c r="B319" s="14">
        <v>66</v>
      </c>
      <c r="C319" s="14">
        <v>1</v>
      </c>
      <c r="D319" s="3">
        <v>45057</v>
      </c>
      <c r="E319">
        <v>42224799</v>
      </c>
      <c r="F319" t="s">
        <v>19620</v>
      </c>
      <c r="G319" t="s">
        <v>19621</v>
      </c>
      <c r="H319">
        <v>42472164</v>
      </c>
      <c r="I319" t="s">
        <v>19622</v>
      </c>
      <c r="J319" t="s">
        <v>19293</v>
      </c>
      <c r="K319">
        <v>42472164</v>
      </c>
      <c r="L319" s="4" t="s">
        <v>19623</v>
      </c>
      <c r="M319">
        <v>32</v>
      </c>
      <c r="N319" t="s">
        <v>1183</v>
      </c>
      <c r="O319" t="s">
        <v>83</v>
      </c>
      <c r="P319" s="5" t="s">
        <v>84</v>
      </c>
      <c r="Q319" t="s">
        <v>19284</v>
      </c>
      <c r="R319" t="s">
        <v>133</v>
      </c>
      <c r="S319">
        <v>216500</v>
      </c>
      <c r="T319" t="s">
        <v>3891</v>
      </c>
      <c r="U319" t="s">
        <v>18984</v>
      </c>
      <c r="V319" t="s">
        <v>1261</v>
      </c>
      <c r="W319">
        <v>4.0999999999999996</v>
      </c>
      <c r="X319" s="7"/>
      <c r="Y319" s="7"/>
      <c r="Z319" s="7"/>
    </row>
    <row r="320" spans="1:26" x14ac:dyDescent="0.25">
      <c r="A320" t="s">
        <v>19626</v>
      </c>
      <c r="B320" s="14">
        <v>66</v>
      </c>
      <c r="C320" s="14">
        <v>1</v>
      </c>
      <c r="D320" s="3">
        <v>45057</v>
      </c>
      <c r="E320">
        <v>42224799</v>
      </c>
      <c r="F320" t="s">
        <v>19620</v>
      </c>
      <c r="G320" t="s">
        <v>19621</v>
      </c>
      <c r="H320">
        <v>42472164</v>
      </c>
      <c r="I320" t="s">
        <v>19622</v>
      </c>
      <c r="J320" t="s">
        <v>19293</v>
      </c>
      <c r="K320">
        <v>42472164</v>
      </c>
      <c r="L320" s="4" t="s">
        <v>19623</v>
      </c>
      <c r="M320">
        <v>32</v>
      </c>
      <c r="N320" t="s">
        <v>18716</v>
      </c>
      <c r="O320" t="s">
        <v>83</v>
      </c>
      <c r="P320" s="5" t="s">
        <v>84</v>
      </c>
      <c r="Q320" t="s">
        <v>1182</v>
      </c>
      <c r="R320" t="s">
        <v>133</v>
      </c>
      <c r="S320">
        <v>216500</v>
      </c>
      <c r="T320" t="s">
        <v>3891</v>
      </c>
      <c r="U320" t="s">
        <v>18984</v>
      </c>
      <c r="V320" t="s">
        <v>1261</v>
      </c>
      <c r="W320">
        <v>2.14</v>
      </c>
      <c r="X320" s="7"/>
      <c r="Y320" s="7"/>
      <c r="Z320" s="7"/>
    </row>
    <row r="321" spans="1:26" x14ac:dyDescent="0.25">
      <c r="A321" t="s">
        <v>19627</v>
      </c>
      <c r="B321" s="14">
        <v>66</v>
      </c>
      <c r="C321" s="14">
        <v>1</v>
      </c>
      <c r="D321" s="3">
        <v>45057</v>
      </c>
      <c r="E321">
        <v>42224799</v>
      </c>
      <c r="F321" t="s">
        <v>19620</v>
      </c>
      <c r="G321" t="s">
        <v>19621</v>
      </c>
      <c r="H321">
        <v>42472164</v>
      </c>
      <c r="I321" t="s">
        <v>19622</v>
      </c>
      <c r="J321" t="s">
        <v>19293</v>
      </c>
      <c r="K321">
        <v>42472164</v>
      </c>
      <c r="L321" s="4" t="s">
        <v>19623</v>
      </c>
      <c r="M321">
        <v>33</v>
      </c>
      <c r="N321" t="s">
        <v>18606</v>
      </c>
      <c r="O321" t="s">
        <v>85</v>
      </c>
      <c r="P321" s="5" t="s">
        <v>86</v>
      </c>
      <c r="Q321" t="s">
        <v>19284</v>
      </c>
      <c r="R321" t="s">
        <v>133</v>
      </c>
      <c r="S321">
        <v>415200</v>
      </c>
      <c r="T321" t="s">
        <v>3891</v>
      </c>
      <c r="U321" t="s">
        <v>18984</v>
      </c>
      <c r="V321" t="s">
        <v>1261</v>
      </c>
      <c r="W321">
        <v>1.1399999999999999</v>
      </c>
      <c r="X321" s="7"/>
      <c r="Y321" s="7"/>
      <c r="Z321" s="7"/>
    </row>
    <row r="322" spans="1:26" x14ac:dyDescent="0.25">
      <c r="A322" t="s">
        <v>19628</v>
      </c>
      <c r="B322" s="14">
        <v>66</v>
      </c>
      <c r="C322" s="14">
        <v>1</v>
      </c>
      <c r="D322" s="3">
        <v>45057</v>
      </c>
      <c r="E322">
        <v>42224799</v>
      </c>
      <c r="F322" t="s">
        <v>19620</v>
      </c>
      <c r="G322" t="s">
        <v>19621</v>
      </c>
      <c r="H322">
        <v>42472164</v>
      </c>
      <c r="I322" t="s">
        <v>19622</v>
      </c>
      <c r="J322" t="s">
        <v>19293</v>
      </c>
      <c r="K322">
        <v>42472164</v>
      </c>
      <c r="L322" s="4" t="s">
        <v>19623</v>
      </c>
      <c r="M322">
        <v>33</v>
      </c>
      <c r="N322" t="s">
        <v>1202</v>
      </c>
      <c r="O322" t="s">
        <v>85</v>
      </c>
      <c r="P322" s="5" t="s">
        <v>86</v>
      </c>
      <c r="Q322" t="s">
        <v>1182</v>
      </c>
      <c r="R322" t="s">
        <v>133</v>
      </c>
      <c r="S322">
        <v>415200</v>
      </c>
      <c r="T322" t="s">
        <v>3891</v>
      </c>
      <c r="U322" t="s">
        <v>18984</v>
      </c>
      <c r="V322" t="s">
        <v>1261</v>
      </c>
      <c r="W322">
        <v>12.4</v>
      </c>
      <c r="X322" s="7"/>
      <c r="Y322" s="7"/>
      <c r="Z322" s="7"/>
    </row>
    <row r="323" spans="1:26" x14ac:dyDescent="0.25">
      <c r="A323" t="s">
        <v>19629</v>
      </c>
      <c r="B323">
        <v>82</v>
      </c>
      <c r="C323">
        <v>1</v>
      </c>
      <c r="D323" s="3">
        <v>45044</v>
      </c>
      <c r="E323">
        <v>82062781</v>
      </c>
      <c r="F323" t="s">
        <v>19630</v>
      </c>
      <c r="G323" t="s">
        <v>19631</v>
      </c>
      <c r="H323">
        <v>23249923</v>
      </c>
      <c r="I323" t="s">
        <v>19632</v>
      </c>
      <c r="L323" s="4" t="s">
        <v>19633</v>
      </c>
      <c r="M323">
        <v>72</v>
      </c>
      <c r="N323" t="s">
        <v>1089</v>
      </c>
      <c r="O323" t="s">
        <v>170</v>
      </c>
      <c r="P323" s="5" t="s">
        <v>171</v>
      </c>
      <c r="Q323" t="s">
        <v>19404</v>
      </c>
      <c r="R323" t="s">
        <v>133</v>
      </c>
      <c r="S323">
        <v>400000</v>
      </c>
      <c r="T323" t="s">
        <v>19634</v>
      </c>
      <c r="U323" t="s">
        <v>18984</v>
      </c>
      <c r="V323" t="s">
        <v>19635</v>
      </c>
      <c r="W323">
        <v>120</v>
      </c>
      <c r="X323" s="7"/>
      <c r="Y323" s="7"/>
      <c r="Z323" s="7"/>
    </row>
    <row r="324" spans="1:26" x14ac:dyDescent="0.25">
      <c r="A324" t="s">
        <v>19636</v>
      </c>
      <c r="B324">
        <v>65</v>
      </c>
      <c r="C324">
        <v>1</v>
      </c>
      <c r="D324" s="3">
        <v>45036</v>
      </c>
      <c r="E324">
        <v>24125814</v>
      </c>
      <c r="F324" t="s">
        <v>19637</v>
      </c>
      <c r="G324" t="s">
        <v>19638</v>
      </c>
      <c r="H324">
        <v>23024500</v>
      </c>
      <c r="I324" t="s">
        <v>19639</v>
      </c>
      <c r="J324" t="s">
        <v>19640</v>
      </c>
      <c r="K324" t="s">
        <v>19641</v>
      </c>
      <c r="L324" s="4" t="s">
        <v>19642</v>
      </c>
      <c r="M324">
        <v>1</v>
      </c>
      <c r="N324" t="s">
        <v>1361</v>
      </c>
      <c r="O324" t="s">
        <v>10</v>
      </c>
      <c r="P324" t="s">
        <v>11</v>
      </c>
      <c r="Q324" t="s">
        <v>323</v>
      </c>
      <c r="R324" t="s">
        <v>133</v>
      </c>
      <c r="S324">
        <v>13400</v>
      </c>
      <c r="T324" t="s">
        <v>1383</v>
      </c>
      <c r="U324" t="s">
        <v>18984</v>
      </c>
      <c r="V324" t="s">
        <v>1093</v>
      </c>
      <c r="W324" s="9">
        <v>1200</v>
      </c>
      <c r="X324" s="7"/>
      <c r="Y324" s="7"/>
      <c r="Z324" s="7"/>
    </row>
    <row r="325" spans="1:26" x14ac:dyDescent="0.25">
      <c r="A325" t="s">
        <v>19643</v>
      </c>
      <c r="B325">
        <v>65</v>
      </c>
      <c r="C325">
        <v>1</v>
      </c>
      <c r="D325" s="3">
        <v>45036</v>
      </c>
      <c r="E325">
        <v>24125814</v>
      </c>
      <c r="F325" t="s">
        <v>19637</v>
      </c>
      <c r="G325" t="s">
        <v>19638</v>
      </c>
      <c r="H325">
        <v>23024500</v>
      </c>
      <c r="I325" t="s">
        <v>19639</v>
      </c>
      <c r="J325" t="s">
        <v>19640</v>
      </c>
      <c r="K325" t="s">
        <v>19641</v>
      </c>
      <c r="L325" s="4" t="s">
        <v>19642</v>
      </c>
      <c r="M325">
        <v>6</v>
      </c>
      <c r="N325" t="s">
        <v>2302</v>
      </c>
      <c r="O325" t="s">
        <v>24</v>
      </c>
      <c r="P325" s="5" t="s">
        <v>25</v>
      </c>
      <c r="Q325" t="s">
        <v>849</v>
      </c>
      <c r="R325" t="s">
        <v>133</v>
      </c>
      <c r="S325">
        <v>52500</v>
      </c>
      <c r="T325" t="s">
        <v>2311</v>
      </c>
      <c r="U325" t="s">
        <v>18984</v>
      </c>
      <c r="V325" t="s">
        <v>1093</v>
      </c>
      <c r="W325">
        <v>24</v>
      </c>
      <c r="X325" s="7"/>
      <c r="Y325" s="7"/>
      <c r="Z325" s="7"/>
    </row>
    <row r="326" spans="1:26" x14ac:dyDescent="0.25">
      <c r="A326" t="s">
        <v>19644</v>
      </c>
      <c r="B326">
        <v>65</v>
      </c>
      <c r="C326">
        <v>1</v>
      </c>
      <c r="D326" s="3">
        <v>45036</v>
      </c>
      <c r="E326">
        <v>24125814</v>
      </c>
      <c r="F326" t="s">
        <v>19637</v>
      </c>
      <c r="G326" t="s">
        <v>19638</v>
      </c>
      <c r="H326">
        <v>23024500</v>
      </c>
      <c r="I326" t="s">
        <v>19639</v>
      </c>
      <c r="J326" t="s">
        <v>19640</v>
      </c>
      <c r="K326" t="s">
        <v>19641</v>
      </c>
      <c r="L326" s="4" t="s">
        <v>19642</v>
      </c>
      <c r="M326">
        <v>7</v>
      </c>
      <c r="N326" t="s">
        <v>2744</v>
      </c>
      <c r="O326" t="s">
        <v>27</v>
      </c>
      <c r="P326" s="5" t="s">
        <v>28</v>
      </c>
      <c r="Q326" t="s">
        <v>849</v>
      </c>
      <c r="R326" t="s">
        <v>12</v>
      </c>
      <c r="S326">
        <v>244500</v>
      </c>
      <c r="T326" t="s">
        <v>3004</v>
      </c>
      <c r="U326" t="s">
        <v>18984</v>
      </c>
      <c r="V326" t="s">
        <v>1093</v>
      </c>
      <c r="W326">
        <v>16</v>
      </c>
      <c r="X326" s="7"/>
      <c r="Y326" s="7"/>
      <c r="Z326" s="7"/>
    </row>
    <row r="327" spans="1:26" x14ac:dyDescent="0.25">
      <c r="A327" t="s">
        <v>19645</v>
      </c>
      <c r="B327">
        <v>65</v>
      </c>
      <c r="C327">
        <v>1</v>
      </c>
      <c r="D327" s="3">
        <v>45036</v>
      </c>
      <c r="E327">
        <v>24125814</v>
      </c>
      <c r="F327" t="s">
        <v>19637</v>
      </c>
      <c r="G327" t="s">
        <v>19638</v>
      </c>
      <c r="H327">
        <v>23024500</v>
      </c>
      <c r="I327" t="s">
        <v>19639</v>
      </c>
      <c r="J327" t="s">
        <v>19640</v>
      </c>
      <c r="K327" t="s">
        <v>19641</v>
      </c>
      <c r="L327" s="4" t="s">
        <v>19642</v>
      </c>
      <c r="M327">
        <v>12</v>
      </c>
      <c r="N327" t="s">
        <v>18993</v>
      </c>
      <c r="O327" t="s">
        <v>37</v>
      </c>
      <c r="P327" s="5" t="s">
        <v>38</v>
      </c>
      <c r="Q327" t="s">
        <v>12590</v>
      </c>
      <c r="R327" t="s">
        <v>16</v>
      </c>
      <c r="S327">
        <v>12021900</v>
      </c>
      <c r="T327" t="s">
        <v>19463</v>
      </c>
      <c r="U327" t="s">
        <v>18984</v>
      </c>
      <c r="V327" t="s">
        <v>1093</v>
      </c>
      <c r="W327">
        <v>1</v>
      </c>
      <c r="X327" s="7"/>
      <c r="Y327" s="7"/>
      <c r="Z327" s="7"/>
    </row>
    <row r="328" spans="1:26" x14ac:dyDescent="0.25">
      <c r="A328" t="s">
        <v>19646</v>
      </c>
      <c r="B328">
        <v>65</v>
      </c>
      <c r="C328">
        <v>1</v>
      </c>
      <c r="D328" s="3">
        <v>45036</v>
      </c>
      <c r="E328">
        <v>24125814</v>
      </c>
      <c r="F328" t="s">
        <v>19637</v>
      </c>
      <c r="G328" t="s">
        <v>19638</v>
      </c>
      <c r="H328">
        <v>23024500</v>
      </c>
      <c r="I328" t="s">
        <v>19639</v>
      </c>
      <c r="J328" t="s">
        <v>19640</v>
      </c>
      <c r="K328" t="s">
        <v>19641</v>
      </c>
      <c r="L328" s="4" t="s">
        <v>19642</v>
      </c>
      <c r="M328">
        <v>23</v>
      </c>
      <c r="N328" t="s">
        <v>9795</v>
      </c>
      <c r="O328" t="s">
        <v>61</v>
      </c>
      <c r="P328" s="5" t="s">
        <v>62</v>
      </c>
      <c r="Q328" t="s">
        <v>19418</v>
      </c>
      <c r="R328" t="s">
        <v>133</v>
      </c>
      <c r="S328">
        <v>447500</v>
      </c>
      <c r="T328" t="s">
        <v>19647</v>
      </c>
      <c r="U328" t="s">
        <v>18984</v>
      </c>
      <c r="V328" t="s">
        <v>1093</v>
      </c>
      <c r="W328">
        <v>4.9000000000000004</v>
      </c>
      <c r="X328" s="7"/>
      <c r="Y328" s="7"/>
      <c r="Z328" s="7"/>
    </row>
    <row r="329" spans="1:26" x14ac:dyDescent="0.25">
      <c r="A329" t="s">
        <v>19648</v>
      </c>
      <c r="B329">
        <v>65</v>
      </c>
      <c r="C329">
        <v>1</v>
      </c>
      <c r="D329" s="3">
        <v>45036</v>
      </c>
      <c r="E329">
        <v>24125814</v>
      </c>
      <c r="F329" t="s">
        <v>19637</v>
      </c>
      <c r="G329" t="s">
        <v>19638</v>
      </c>
      <c r="H329">
        <v>23024500</v>
      </c>
      <c r="I329" t="s">
        <v>19639</v>
      </c>
      <c r="J329" t="s">
        <v>19640</v>
      </c>
      <c r="K329" t="s">
        <v>19641</v>
      </c>
      <c r="L329" s="4" t="s">
        <v>19642</v>
      </c>
      <c r="M329">
        <v>30</v>
      </c>
      <c r="N329" t="s">
        <v>1159</v>
      </c>
      <c r="O329" t="s">
        <v>78</v>
      </c>
      <c r="P329" s="5" t="s">
        <v>79</v>
      </c>
      <c r="Q329" t="s">
        <v>849</v>
      </c>
      <c r="R329" t="s">
        <v>133</v>
      </c>
      <c r="S329">
        <v>89900</v>
      </c>
      <c r="T329" t="s">
        <v>19649</v>
      </c>
      <c r="U329" t="s">
        <v>18984</v>
      </c>
      <c r="V329" t="s">
        <v>1093</v>
      </c>
      <c r="W329">
        <v>2.9</v>
      </c>
      <c r="X329" s="7"/>
      <c r="Y329" s="7"/>
      <c r="Z329" s="7"/>
    </row>
    <row r="330" spans="1:26" x14ac:dyDescent="0.25">
      <c r="A330" t="s">
        <v>19650</v>
      </c>
      <c r="B330">
        <v>65</v>
      </c>
      <c r="C330">
        <v>1</v>
      </c>
      <c r="D330" s="3">
        <v>45036</v>
      </c>
      <c r="E330">
        <v>24125814</v>
      </c>
      <c r="F330" t="s">
        <v>19637</v>
      </c>
      <c r="G330" t="s">
        <v>19638</v>
      </c>
      <c r="H330">
        <v>23024500</v>
      </c>
      <c r="I330" t="s">
        <v>19639</v>
      </c>
      <c r="J330" t="s">
        <v>19640</v>
      </c>
      <c r="K330" t="s">
        <v>19641</v>
      </c>
      <c r="L330" s="4" t="s">
        <v>19642</v>
      </c>
      <c r="M330">
        <v>31</v>
      </c>
      <c r="N330" t="s">
        <v>609</v>
      </c>
      <c r="O330" t="s">
        <v>81</v>
      </c>
      <c r="P330" s="5" t="s">
        <v>82</v>
      </c>
      <c r="Q330" t="s">
        <v>19651</v>
      </c>
      <c r="R330" t="s">
        <v>133</v>
      </c>
      <c r="S330">
        <v>199000</v>
      </c>
      <c r="T330" t="s">
        <v>19649</v>
      </c>
      <c r="U330" t="s">
        <v>18984</v>
      </c>
      <c r="V330" t="s">
        <v>1093</v>
      </c>
      <c r="W330">
        <v>18</v>
      </c>
      <c r="X330" s="7"/>
      <c r="Y330" s="7"/>
      <c r="Z330" s="7"/>
    </row>
    <row r="331" spans="1:26" x14ac:dyDescent="0.25">
      <c r="A331" t="s">
        <v>19652</v>
      </c>
      <c r="B331">
        <v>65</v>
      </c>
      <c r="C331">
        <v>1</v>
      </c>
      <c r="D331" s="3">
        <v>45036</v>
      </c>
      <c r="E331">
        <v>24125814</v>
      </c>
      <c r="F331" t="s">
        <v>19637</v>
      </c>
      <c r="G331" t="s">
        <v>19638</v>
      </c>
      <c r="H331">
        <v>23024500</v>
      </c>
      <c r="I331" t="s">
        <v>19639</v>
      </c>
      <c r="J331" t="s">
        <v>19640</v>
      </c>
      <c r="K331" t="s">
        <v>19641</v>
      </c>
      <c r="L331" s="4" t="s">
        <v>19642</v>
      </c>
      <c r="M331">
        <v>34</v>
      </c>
      <c r="N331" t="s">
        <v>1226</v>
      </c>
      <c r="O331" t="s">
        <v>87</v>
      </c>
      <c r="P331" s="5" t="s">
        <v>88</v>
      </c>
      <c r="Q331" t="s">
        <v>682</v>
      </c>
      <c r="R331" t="s">
        <v>133</v>
      </c>
      <c r="S331">
        <v>240000</v>
      </c>
      <c r="T331" t="s">
        <v>19653</v>
      </c>
      <c r="U331" t="s">
        <v>18984</v>
      </c>
      <c r="V331" t="s">
        <v>1093</v>
      </c>
      <c r="W331">
        <v>4.9000000000000004</v>
      </c>
      <c r="X331" s="7"/>
      <c r="Y331" s="7"/>
      <c r="Z331" s="7"/>
    </row>
    <row r="332" spans="1:26" x14ac:dyDescent="0.25">
      <c r="A332" t="s">
        <v>19654</v>
      </c>
      <c r="B332">
        <v>65</v>
      </c>
      <c r="C332">
        <v>1</v>
      </c>
      <c r="D332" s="3">
        <v>45036</v>
      </c>
      <c r="E332">
        <v>24125814</v>
      </c>
      <c r="F332" t="s">
        <v>19637</v>
      </c>
      <c r="G332" t="s">
        <v>19638</v>
      </c>
      <c r="H332">
        <v>23024500</v>
      </c>
      <c r="I332" t="s">
        <v>19639</v>
      </c>
      <c r="J332" t="s">
        <v>19640</v>
      </c>
      <c r="K332" t="s">
        <v>19641</v>
      </c>
      <c r="L332" s="4" t="s">
        <v>19642</v>
      </c>
      <c r="M332">
        <v>40</v>
      </c>
      <c r="N332" t="s">
        <v>1281</v>
      </c>
      <c r="O332" t="s">
        <v>100</v>
      </c>
      <c r="P332" s="5" t="s">
        <v>101</v>
      </c>
      <c r="Q332" t="s">
        <v>849</v>
      </c>
      <c r="R332" t="s">
        <v>133</v>
      </c>
      <c r="S332">
        <v>640000</v>
      </c>
      <c r="T332" t="s">
        <v>19655</v>
      </c>
      <c r="U332" t="s">
        <v>18984</v>
      </c>
      <c r="V332" t="s">
        <v>1093</v>
      </c>
      <c r="W332">
        <v>6</v>
      </c>
      <c r="X332" s="7"/>
      <c r="Y332" s="7"/>
      <c r="Z332" s="7"/>
    </row>
    <row r="333" spans="1:26" x14ac:dyDescent="0.25">
      <c r="A333" t="s">
        <v>19656</v>
      </c>
      <c r="B333">
        <v>65</v>
      </c>
      <c r="C333">
        <v>1</v>
      </c>
      <c r="D333" s="3">
        <v>45036</v>
      </c>
      <c r="E333">
        <v>24125814</v>
      </c>
      <c r="F333" t="s">
        <v>19637</v>
      </c>
      <c r="G333" t="s">
        <v>19638</v>
      </c>
      <c r="H333">
        <v>23024500</v>
      </c>
      <c r="I333" t="s">
        <v>19639</v>
      </c>
      <c r="J333" t="s">
        <v>19640</v>
      </c>
      <c r="K333" t="s">
        <v>19641</v>
      </c>
      <c r="L333" s="4" t="s">
        <v>19642</v>
      </c>
      <c r="M333">
        <v>41</v>
      </c>
      <c r="N333" t="s">
        <v>625</v>
      </c>
      <c r="O333" t="s">
        <v>102</v>
      </c>
      <c r="P333" s="5" t="s">
        <v>103</v>
      </c>
      <c r="Q333" t="s">
        <v>682</v>
      </c>
      <c r="R333" t="s">
        <v>133</v>
      </c>
      <c r="S333">
        <v>246200</v>
      </c>
      <c r="T333" t="s">
        <v>19657</v>
      </c>
      <c r="U333" t="s">
        <v>18984</v>
      </c>
      <c r="V333" t="s">
        <v>1093</v>
      </c>
      <c r="W333">
        <v>6</v>
      </c>
      <c r="X333" s="7"/>
      <c r="Y333" s="7"/>
      <c r="Z333" s="7"/>
    </row>
    <row r="334" spans="1:26" x14ac:dyDescent="0.25">
      <c r="A334" t="s">
        <v>19658</v>
      </c>
      <c r="B334">
        <v>65</v>
      </c>
      <c r="C334">
        <v>1</v>
      </c>
      <c r="D334" s="3">
        <v>45036</v>
      </c>
      <c r="E334">
        <v>24125814</v>
      </c>
      <c r="F334" t="s">
        <v>19637</v>
      </c>
      <c r="G334" t="s">
        <v>19638</v>
      </c>
      <c r="H334">
        <v>23024500</v>
      </c>
      <c r="I334" t="s">
        <v>19639</v>
      </c>
      <c r="J334" t="s">
        <v>19640</v>
      </c>
      <c r="K334" t="s">
        <v>19641</v>
      </c>
      <c r="L334" s="4" t="s">
        <v>19642</v>
      </c>
      <c r="M334">
        <v>42</v>
      </c>
      <c r="N334" t="s">
        <v>622</v>
      </c>
      <c r="O334" t="s">
        <v>104</v>
      </c>
      <c r="P334" s="5" t="s">
        <v>105</v>
      </c>
      <c r="Q334" t="s">
        <v>682</v>
      </c>
      <c r="R334" t="s">
        <v>133</v>
      </c>
      <c r="S334">
        <v>243200</v>
      </c>
      <c r="T334" t="s">
        <v>19659</v>
      </c>
      <c r="U334" t="s">
        <v>18984</v>
      </c>
      <c r="V334" t="s">
        <v>1093</v>
      </c>
      <c r="W334">
        <v>9</v>
      </c>
      <c r="X334" s="7"/>
      <c r="Y334" s="7"/>
      <c r="Z334" s="7"/>
    </row>
    <row r="335" spans="1:26" x14ac:dyDescent="0.25">
      <c r="A335" t="s">
        <v>19660</v>
      </c>
      <c r="B335">
        <v>65</v>
      </c>
      <c r="C335">
        <v>1</v>
      </c>
      <c r="D335" s="3">
        <v>45036</v>
      </c>
      <c r="E335">
        <v>24125814</v>
      </c>
      <c r="F335" t="s">
        <v>19637</v>
      </c>
      <c r="G335" t="s">
        <v>19638</v>
      </c>
      <c r="H335">
        <v>23024500</v>
      </c>
      <c r="I335" t="s">
        <v>19639</v>
      </c>
      <c r="J335" t="s">
        <v>19640</v>
      </c>
      <c r="K335" t="s">
        <v>19641</v>
      </c>
      <c r="L335" s="4" t="s">
        <v>19642</v>
      </c>
      <c r="M335">
        <v>43</v>
      </c>
      <c r="N335" t="s">
        <v>618</v>
      </c>
      <c r="O335" t="s">
        <v>106</v>
      </c>
      <c r="P335" s="5" t="s">
        <v>107</v>
      </c>
      <c r="Q335" t="s">
        <v>323</v>
      </c>
      <c r="R335" t="s">
        <v>12</v>
      </c>
      <c r="S335">
        <v>78200</v>
      </c>
      <c r="T335" t="s">
        <v>19661</v>
      </c>
      <c r="U335" t="s">
        <v>18984</v>
      </c>
      <c r="V335" t="s">
        <v>1093</v>
      </c>
      <c r="W335">
        <v>13</v>
      </c>
      <c r="X335" s="7"/>
      <c r="Y335" s="7"/>
      <c r="Z335" s="7"/>
    </row>
    <row r="336" spans="1:26" x14ac:dyDescent="0.25">
      <c r="A336" t="s">
        <v>19662</v>
      </c>
      <c r="B336">
        <v>65</v>
      </c>
      <c r="C336">
        <v>1</v>
      </c>
      <c r="D336" s="3">
        <v>45036</v>
      </c>
      <c r="E336">
        <v>24125814</v>
      </c>
      <c r="F336" t="s">
        <v>19637</v>
      </c>
      <c r="G336" t="s">
        <v>19638</v>
      </c>
      <c r="H336">
        <v>23024500</v>
      </c>
      <c r="I336" t="s">
        <v>19639</v>
      </c>
      <c r="J336" t="s">
        <v>19640</v>
      </c>
      <c r="K336" t="s">
        <v>19641</v>
      </c>
      <c r="L336" s="4" t="s">
        <v>19642</v>
      </c>
      <c r="M336">
        <v>44</v>
      </c>
      <c r="N336" t="s">
        <v>647</v>
      </c>
      <c r="O336" t="s">
        <v>108</v>
      </c>
      <c r="P336" s="5" t="s">
        <v>109</v>
      </c>
      <c r="Q336" t="s">
        <v>19663</v>
      </c>
      <c r="R336" t="s">
        <v>12</v>
      </c>
      <c r="S336">
        <v>221100</v>
      </c>
      <c r="T336" t="s">
        <v>19664</v>
      </c>
      <c r="U336" t="s">
        <v>18984</v>
      </c>
      <c r="V336" t="s">
        <v>1093</v>
      </c>
      <c r="W336">
        <v>16</v>
      </c>
      <c r="X336" s="7"/>
      <c r="Y336" s="7"/>
      <c r="Z336" s="7"/>
    </row>
    <row r="337" spans="1:26" x14ac:dyDescent="0.25">
      <c r="A337" t="s">
        <v>19665</v>
      </c>
      <c r="B337">
        <v>65</v>
      </c>
      <c r="C337">
        <v>1</v>
      </c>
      <c r="D337" s="3">
        <v>45036</v>
      </c>
      <c r="E337">
        <v>24125814</v>
      </c>
      <c r="F337" t="s">
        <v>19637</v>
      </c>
      <c r="G337" t="s">
        <v>19638</v>
      </c>
      <c r="H337">
        <v>23024500</v>
      </c>
      <c r="I337" t="s">
        <v>19639</v>
      </c>
      <c r="J337" t="s">
        <v>19640</v>
      </c>
      <c r="K337" t="s">
        <v>19641</v>
      </c>
      <c r="L337" s="4" t="s">
        <v>19642</v>
      </c>
      <c r="M337">
        <v>45</v>
      </c>
      <c r="N337" t="s">
        <v>642</v>
      </c>
      <c r="O337" t="s">
        <v>110</v>
      </c>
      <c r="P337" s="5" t="s">
        <v>111</v>
      </c>
      <c r="Q337" t="s">
        <v>323</v>
      </c>
      <c r="R337" t="s">
        <v>12</v>
      </c>
      <c r="S337">
        <v>29300</v>
      </c>
      <c r="T337" t="s">
        <v>19666</v>
      </c>
      <c r="U337" t="s">
        <v>18984</v>
      </c>
      <c r="V337" t="s">
        <v>1093</v>
      </c>
      <c r="W337">
        <v>18</v>
      </c>
      <c r="X337" s="7"/>
      <c r="Y337" s="7"/>
      <c r="Z337" s="7"/>
    </row>
    <row r="338" spans="1:26" x14ac:dyDescent="0.25">
      <c r="A338" t="s">
        <v>19667</v>
      </c>
      <c r="B338">
        <v>65</v>
      </c>
      <c r="C338">
        <v>1</v>
      </c>
      <c r="D338" s="3">
        <v>45036</v>
      </c>
      <c r="E338">
        <v>24125814</v>
      </c>
      <c r="F338" t="s">
        <v>19637</v>
      </c>
      <c r="G338" t="s">
        <v>19638</v>
      </c>
      <c r="H338">
        <v>23024500</v>
      </c>
      <c r="I338" t="s">
        <v>19639</v>
      </c>
      <c r="J338" t="s">
        <v>19640</v>
      </c>
      <c r="K338" t="s">
        <v>19641</v>
      </c>
      <c r="L338" s="4" t="s">
        <v>19642</v>
      </c>
      <c r="M338">
        <v>48</v>
      </c>
      <c r="N338" t="s">
        <v>19668</v>
      </c>
      <c r="O338" t="s">
        <v>116</v>
      </c>
      <c r="P338" s="5" t="s">
        <v>117</v>
      </c>
      <c r="Q338" t="s">
        <v>19663</v>
      </c>
      <c r="R338" t="s">
        <v>12</v>
      </c>
      <c r="S338">
        <v>61200</v>
      </c>
      <c r="T338" t="s">
        <v>12032</v>
      </c>
      <c r="U338" t="s">
        <v>18984</v>
      </c>
      <c r="V338" t="s">
        <v>1093</v>
      </c>
      <c r="W338">
        <v>70</v>
      </c>
      <c r="X338" s="7"/>
      <c r="Y338" s="7"/>
      <c r="Z338" s="7"/>
    </row>
    <row r="339" spans="1:26" x14ac:dyDescent="0.25">
      <c r="A339" t="s">
        <v>19669</v>
      </c>
      <c r="B339">
        <v>65</v>
      </c>
      <c r="C339">
        <v>1</v>
      </c>
      <c r="D339" s="3">
        <v>45036</v>
      </c>
      <c r="E339">
        <v>24125814</v>
      </c>
      <c r="F339" t="s">
        <v>19637</v>
      </c>
      <c r="G339" t="s">
        <v>19638</v>
      </c>
      <c r="H339">
        <v>23024500</v>
      </c>
      <c r="I339" t="s">
        <v>19639</v>
      </c>
      <c r="J339" t="s">
        <v>19640</v>
      </c>
      <c r="K339" t="s">
        <v>19641</v>
      </c>
      <c r="L339" s="4" t="s">
        <v>19642</v>
      </c>
      <c r="M339">
        <v>53</v>
      </c>
      <c r="N339" t="s">
        <v>556</v>
      </c>
      <c r="O339" t="s">
        <v>127</v>
      </c>
      <c r="P339" s="5" t="s">
        <v>128</v>
      </c>
      <c r="Q339" t="s">
        <v>2299</v>
      </c>
      <c r="R339" t="s">
        <v>12</v>
      </c>
      <c r="S339">
        <v>87000</v>
      </c>
      <c r="T339" t="s">
        <v>19670</v>
      </c>
      <c r="U339" t="s">
        <v>18984</v>
      </c>
      <c r="V339" t="s">
        <v>1093</v>
      </c>
      <c r="W339">
        <v>16</v>
      </c>
      <c r="X339" s="7"/>
      <c r="Y339" s="7"/>
      <c r="Z339" s="7"/>
    </row>
    <row r="340" spans="1:26" x14ac:dyDescent="0.25">
      <c r="A340" t="s">
        <v>19671</v>
      </c>
      <c r="B340">
        <v>65</v>
      </c>
      <c r="C340">
        <v>1</v>
      </c>
      <c r="D340" s="3">
        <v>45036</v>
      </c>
      <c r="E340">
        <v>24125814</v>
      </c>
      <c r="F340" t="s">
        <v>19637</v>
      </c>
      <c r="G340" t="s">
        <v>19638</v>
      </c>
      <c r="H340">
        <v>23024500</v>
      </c>
      <c r="I340" t="s">
        <v>19639</v>
      </c>
      <c r="J340" t="s">
        <v>19640</v>
      </c>
      <c r="K340" t="s">
        <v>19641</v>
      </c>
      <c r="L340" s="4" t="s">
        <v>19642</v>
      </c>
      <c r="M340">
        <v>54</v>
      </c>
      <c r="N340" t="s">
        <v>13613</v>
      </c>
      <c r="O340" t="s">
        <v>129</v>
      </c>
      <c r="P340" s="5" t="s">
        <v>130</v>
      </c>
      <c r="Q340" t="s">
        <v>323</v>
      </c>
      <c r="R340" t="s">
        <v>12</v>
      </c>
      <c r="S340">
        <v>323300</v>
      </c>
      <c r="T340" t="s">
        <v>19672</v>
      </c>
      <c r="U340" t="s">
        <v>18984</v>
      </c>
      <c r="V340" t="s">
        <v>1093</v>
      </c>
      <c r="W340">
        <v>6</v>
      </c>
      <c r="X340" s="7"/>
      <c r="Y340" s="7"/>
      <c r="Z340" s="7"/>
    </row>
    <row r="341" spans="1:26" x14ac:dyDescent="0.25">
      <c r="A341" t="s">
        <v>19673</v>
      </c>
      <c r="B341">
        <v>65</v>
      </c>
      <c r="C341">
        <v>1</v>
      </c>
      <c r="D341" s="3">
        <v>45036</v>
      </c>
      <c r="E341">
        <v>24125814</v>
      </c>
      <c r="F341" t="s">
        <v>19637</v>
      </c>
      <c r="G341" t="s">
        <v>19638</v>
      </c>
      <c r="H341">
        <v>23024500</v>
      </c>
      <c r="I341" t="s">
        <v>19639</v>
      </c>
      <c r="J341" t="s">
        <v>19640</v>
      </c>
      <c r="K341" t="s">
        <v>19641</v>
      </c>
      <c r="L341" s="4" t="s">
        <v>19642</v>
      </c>
      <c r="M341">
        <v>65</v>
      </c>
      <c r="N341" t="s">
        <v>16016</v>
      </c>
      <c r="O341" t="s">
        <v>153</v>
      </c>
      <c r="P341" s="5" t="s">
        <v>154</v>
      </c>
      <c r="Q341" t="s">
        <v>323</v>
      </c>
      <c r="R341" t="s">
        <v>12</v>
      </c>
      <c r="S341">
        <v>156000</v>
      </c>
      <c r="T341" t="s">
        <v>16020</v>
      </c>
      <c r="U341" t="s">
        <v>18984</v>
      </c>
      <c r="V341" t="s">
        <v>1093</v>
      </c>
      <c r="W341">
        <v>17</v>
      </c>
      <c r="X341" s="7"/>
      <c r="Y341" s="7"/>
      <c r="Z341" s="7"/>
    </row>
    <row r="342" spans="1:26" x14ac:dyDescent="0.25">
      <c r="A342" t="s">
        <v>19674</v>
      </c>
      <c r="B342">
        <v>65</v>
      </c>
      <c r="C342">
        <v>1</v>
      </c>
      <c r="D342" s="3">
        <v>45036</v>
      </c>
      <c r="E342">
        <v>24125814</v>
      </c>
      <c r="F342" t="s">
        <v>19637</v>
      </c>
      <c r="G342" t="s">
        <v>19638</v>
      </c>
      <c r="H342">
        <v>23024500</v>
      </c>
      <c r="I342" t="s">
        <v>19639</v>
      </c>
      <c r="J342" t="s">
        <v>19640</v>
      </c>
      <c r="K342" t="s">
        <v>19641</v>
      </c>
      <c r="L342" s="4" t="s">
        <v>19642</v>
      </c>
      <c r="M342">
        <v>66</v>
      </c>
      <c r="N342" t="s">
        <v>1320</v>
      </c>
      <c r="O342" t="s">
        <v>155</v>
      </c>
      <c r="P342" s="5" t="s">
        <v>156</v>
      </c>
      <c r="Q342" t="s">
        <v>323</v>
      </c>
      <c r="R342" t="s">
        <v>12</v>
      </c>
      <c r="S342">
        <v>140000</v>
      </c>
      <c r="T342" t="s">
        <v>19675</v>
      </c>
      <c r="U342" t="s">
        <v>18984</v>
      </c>
      <c r="V342" t="s">
        <v>1093</v>
      </c>
      <c r="W342">
        <v>13</v>
      </c>
      <c r="X342" s="7"/>
      <c r="Y342" s="7"/>
      <c r="Z342" s="7"/>
    </row>
    <row r="343" spans="1:26" x14ac:dyDescent="0.25">
      <c r="A343" t="s">
        <v>19676</v>
      </c>
      <c r="B343">
        <v>65</v>
      </c>
      <c r="C343">
        <v>1</v>
      </c>
      <c r="D343" s="3">
        <v>45036</v>
      </c>
      <c r="E343">
        <v>24125814</v>
      </c>
      <c r="F343" t="s">
        <v>19637</v>
      </c>
      <c r="G343" t="s">
        <v>19638</v>
      </c>
      <c r="H343">
        <v>23024500</v>
      </c>
      <c r="I343" t="s">
        <v>19639</v>
      </c>
      <c r="J343" t="s">
        <v>19640</v>
      </c>
      <c r="K343" t="s">
        <v>19641</v>
      </c>
      <c r="L343" s="4" t="s">
        <v>19642</v>
      </c>
      <c r="M343">
        <v>78</v>
      </c>
      <c r="N343" t="s">
        <v>17810</v>
      </c>
      <c r="O343" t="s">
        <v>185</v>
      </c>
      <c r="P343" s="5" t="s">
        <v>186</v>
      </c>
      <c r="Q343" t="s">
        <v>849</v>
      </c>
      <c r="R343" t="s">
        <v>12</v>
      </c>
      <c r="S343" t="s">
        <v>19009</v>
      </c>
      <c r="T343" t="s">
        <v>17814</v>
      </c>
      <c r="U343" t="s">
        <v>18984</v>
      </c>
      <c r="V343" t="s">
        <v>1093</v>
      </c>
      <c r="W343">
        <v>10</v>
      </c>
      <c r="X343" s="7"/>
      <c r="Y343" s="7"/>
      <c r="Z343" s="7"/>
    </row>
    <row r="344" spans="1:26" x14ac:dyDescent="0.25">
      <c r="A344" t="s">
        <v>19677</v>
      </c>
      <c r="B344">
        <v>65</v>
      </c>
      <c r="C344">
        <v>1</v>
      </c>
      <c r="D344" s="3">
        <v>45036</v>
      </c>
      <c r="E344">
        <v>24125814</v>
      </c>
      <c r="F344" t="s">
        <v>19637</v>
      </c>
      <c r="G344" t="s">
        <v>19638</v>
      </c>
      <c r="H344">
        <v>23024500</v>
      </c>
      <c r="I344" t="s">
        <v>19639</v>
      </c>
      <c r="J344" t="s">
        <v>19640</v>
      </c>
      <c r="K344" t="s">
        <v>19641</v>
      </c>
      <c r="L344" s="4" t="s">
        <v>19642</v>
      </c>
      <c r="M344">
        <v>79</v>
      </c>
      <c r="N344" t="s">
        <v>17840</v>
      </c>
      <c r="O344" t="s">
        <v>187</v>
      </c>
      <c r="P344" s="5" t="s">
        <v>188</v>
      </c>
      <c r="Q344" t="s">
        <v>849</v>
      </c>
      <c r="R344" t="s">
        <v>12</v>
      </c>
      <c r="S344">
        <v>29</v>
      </c>
      <c r="T344" t="s">
        <v>17841</v>
      </c>
      <c r="U344" t="s">
        <v>18984</v>
      </c>
      <c r="V344" t="s">
        <v>1093</v>
      </c>
      <c r="W344">
        <v>420</v>
      </c>
      <c r="X344" s="7"/>
      <c r="Y344" s="7"/>
      <c r="Z344" s="7"/>
    </row>
    <row r="345" spans="1:26" x14ac:dyDescent="0.25">
      <c r="A345" t="s">
        <v>19678</v>
      </c>
      <c r="B345">
        <v>65</v>
      </c>
      <c r="C345">
        <v>1</v>
      </c>
      <c r="D345" s="3">
        <v>45036</v>
      </c>
      <c r="E345">
        <v>24125814</v>
      </c>
      <c r="F345" t="s">
        <v>19637</v>
      </c>
      <c r="G345" t="s">
        <v>19638</v>
      </c>
      <c r="H345">
        <v>23024500</v>
      </c>
      <c r="I345" t="s">
        <v>19639</v>
      </c>
      <c r="J345" t="s">
        <v>19640</v>
      </c>
      <c r="K345" t="s">
        <v>19641</v>
      </c>
      <c r="L345" s="4" t="s">
        <v>19642</v>
      </c>
      <c r="M345">
        <v>85</v>
      </c>
      <c r="N345" t="s">
        <v>769</v>
      </c>
      <c r="O345" t="s">
        <v>199</v>
      </c>
      <c r="P345" s="5" t="s">
        <v>200</v>
      </c>
      <c r="Q345" t="s">
        <v>19418</v>
      </c>
      <c r="R345" t="s">
        <v>12</v>
      </c>
      <c r="S345">
        <v>487900</v>
      </c>
      <c r="T345" t="s">
        <v>19679</v>
      </c>
      <c r="U345" t="s">
        <v>18984</v>
      </c>
      <c r="V345" t="s">
        <v>1093</v>
      </c>
      <c r="W345">
        <v>10</v>
      </c>
      <c r="X345" s="7"/>
      <c r="Y345" s="7"/>
      <c r="Z345" s="7"/>
    </row>
    <row r="346" spans="1:26" x14ac:dyDescent="0.25">
      <c r="A346" t="s">
        <v>19680</v>
      </c>
      <c r="B346">
        <v>65</v>
      </c>
      <c r="C346">
        <v>1</v>
      </c>
      <c r="D346" s="3">
        <v>45036</v>
      </c>
      <c r="E346">
        <v>24125814</v>
      </c>
      <c r="F346" t="s">
        <v>19637</v>
      </c>
      <c r="G346" t="s">
        <v>19638</v>
      </c>
      <c r="H346">
        <v>23024500</v>
      </c>
      <c r="I346" t="s">
        <v>19639</v>
      </c>
      <c r="J346" t="s">
        <v>19640</v>
      </c>
      <c r="K346" t="s">
        <v>19641</v>
      </c>
      <c r="L346" s="4" t="s">
        <v>19642</v>
      </c>
      <c r="M346">
        <v>89</v>
      </c>
      <c r="N346" t="s">
        <v>848</v>
      </c>
      <c r="O346" t="s">
        <v>208</v>
      </c>
      <c r="P346" s="5" t="s">
        <v>209</v>
      </c>
      <c r="Q346" t="s">
        <v>849</v>
      </c>
      <c r="R346" t="s">
        <v>12</v>
      </c>
      <c r="S346">
        <v>156200</v>
      </c>
      <c r="T346" t="s">
        <v>19681</v>
      </c>
      <c r="U346" t="s">
        <v>18984</v>
      </c>
      <c r="V346" t="s">
        <v>1093</v>
      </c>
      <c r="W346">
        <v>9</v>
      </c>
      <c r="X346" s="7"/>
      <c r="Y346" s="7"/>
      <c r="Z346" s="7"/>
    </row>
    <row r="347" spans="1:26" x14ac:dyDescent="0.25">
      <c r="A347" t="s">
        <v>19682</v>
      </c>
      <c r="B347">
        <v>64</v>
      </c>
      <c r="C347">
        <v>1</v>
      </c>
      <c r="D347" s="3">
        <v>45035</v>
      </c>
      <c r="E347">
        <v>4482328</v>
      </c>
      <c r="F347" t="s">
        <v>19683</v>
      </c>
      <c r="G347" t="s">
        <v>19684</v>
      </c>
      <c r="H347">
        <v>23807474</v>
      </c>
      <c r="M347">
        <v>11</v>
      </c>
      <c r="N347" t="s">
        <v>3815</v>
      </c>
      <c r="O347" t="s">
        <v>35</v>
      </c>
      <c r="P347" s="5" t="s">
        <v>36</v>
      </c>
      <c r="Q347" t="s">
        <v>19521</v>
      </c>
      <c r="R347" t="s">
        <v>133</v>
      </c>
      <c r="S347">
        <v>302200</v>
      </c>
      <c r="T347" t="s">
        <v>3891</v>
      </c>
      <c r="U347" t="s">
        <v>18984</v>
      </c>
      <c r="V347" t="s">
        <v>18984</v>
      </c>
      <c r="W347">
        <v>2.5499999999999998</v>
      </c>
      <c r="X347" s="7"/>
      <c r="Y347" s="7"/>
      <c r="Z347" s="7"/>
    </row>
    <row r="348" spans="1:26" x14ac:dyDescent="0.25">
      <c r="A348" t="s">
        <v>19685</v>
      </c>
      <c r="B348">
        <v>19</v>
      </c>
      <c r="C348">
        <v>1</v>
      </c>
      <c r="D348" s="3">
        <v>45041</v>
      </c>
      <c r="E348">
        <v>45334544</v>
      </c>
      <c r="F348" t="s">
        <v>19686</v>
      </c>
      <c r="G348" t="s">
        <v>19687</v>
      </c>
      <c r="H348" t="s">
        <v>19688</v>
      </c>
      <c r="I348" t="s">
        <v>19689</v>
      </c>
      <c r="J348" t="s">
        <v>18989</v>
      </c>
      <c r="L348" s="4" t="s">
        <v>19690</v>
      </c>
      <c r="M348">
        <v>6</v>
      </c>
      <c r="N348" t="s">
        <v>2302</v>
      </c>
      <c r="O348" t="s">
        <v>24</v>
      </c>
      <c r="P348" s="5" t="s">
        <v>25</v>
      </c>
      <c r="Q348" t="s">
        <v>849</v>
      </c>
      <c r="R348" t="s">
        <v>12</v>
      </c>
      <c r="S348">
        <v>52500</v>
      </c>
      <c r="T348" t="s">
        <v>587</v>
      </c>
      <c r="U348" t="s">
        <v>18984</v>
      </c>
      <c r="V348" t="s">
        <v>1261</v>
      </c>
      <c r="W348">
        <v>25</v>
      </c>
      <c r="X348" s="7"/>
      <c r="Y348" s="7"/>
      <c r="Z348" s="7"/>
    </row>
    <row r="349" spans="1:26" x14ac:dyDescent="0.25">
      <c r="A349" t="s">
        <v>19691</v>
      </c>
      <c r="B349">
        <v>19</v>
      </c>
      <c r="C349">
        <v>1</v>
      </c>
      <c r="D349" s="3">
        <v>45041</v>
      </c>
      <c r="E349">
        <v>45334544</v>
      </c>
      <c r="F349" t="s">
        <v>19686</v>
      </c>
      <c r="G349" t="s">
        <v>19687</v>
      </c>
      <c r="H349" t="s">
        <v>19688</v>
      </c>
      <c r="I349" t="s">
        <v>19689</v>
      </c>
      <c r="J349" t="s">
        <v>18989</v>
      </c>
      <c r="L349" s="4" t="s">
        <v>19690</v>
      </c>
      <c r="M349">
        <v>9</v>
      </c>
      <c r="N349" t="s">
        <v>248</v>
      </c>
      <c r="O349" t="s">
        <v>31</v>
      </c>
      <c r="P349" s="5" t="s">
        <v>32</v>
      </c>
      <c r="Q349" t="s">
        <v>2299</v>
      </c>
      <c r="R349" t="s">
        <v>133</v>
      </c>
      <c r="S349">
        <v>66000</v>
      </c>
      <c r="T349" t="s">
        <v>3493</v>
      </c>
      <c r="U349" t="s">
        <v>18984</v>
      </c>
      <c r="V349" t="s">
        <v>394</v>
      </c>
      <c r="W349">
        <v>30</v>
      </c>
      <c r="X349" s="7"/>
      <c r="Y349" s="7"/>
      <c r="Z349" s="7"/>
    </row>
    <row r="350" spans="1:26" x14ac:dyDescent="0.25">
      <c r="A350" t="s">
        <v>19692</v>
      </c>
      <c r="B350">
        <v>19</v>
      </c>
      <c r="C350">
        <v>1</v>
      </c>
      <c r="D350" s="3">
        <v>45041</v>
      </c>
      <c r="E350">
        <v>45334544</v>
      </c>
      <c r="F350" t="s">
        <v>19686</v>
      </c>
      <c r="G350" t="s">
        <v>19687</v>
      </c>
      <c r="H350" t="s">
        <v>19688</v>
      </c>
      <c r="I350" t="s">
        <v>19689</v>
      </c>
      <c r="J350" t="s">
        <v>18989</v>
      </c>
      <c r="L350" s="4" t="s">
        <v>19690</v>
      </c>
      <c r="M350">
        <v>20</v>
      </c>
      <c r="N350" t="s">
        <v>8220</v>
      </c>
      <c r="O350" t="s">
        <v>55</v>
      </c>
      <c r="P350" s="5" t="s">
        <v>56</v>
      </c>
      <c r="Q350" t="s">
        <v>849</v>
      </c>
      <c r="R350" t="s">
        <v>12</v>
      </c>
      <c r="S350">
        <v>93500</v>
      </c>
      <c r="T350" t="s">
        <v>393</v>
      </c>
      <c r="U350" t="s">
        <v>18984</v>
      </c>
      <c r="V350" t="s">
        <v>394</v>
      </c>
      <c r="W350">
        <v>10</v>
      </c>
      <c r="X350" s="7"/>
      <c r="Y350" s="7"/>
      <c r="Z350" s="7"/>
    </row>
    <row r="351" spans="1:26" x14ac:dyDescent="0.25">
      <c r="A351" t="s">
        <v>19693</v>
      </c>
      <c r="B351">
        <v>19</v>
      </c>
      <c r="C351">
        <v>1</v>
      </c>
      <c r="D351" s="3">
        <v>45041</v>
      </c>
      <c r="E351">
        <v>45334544</v>
      </c>
      <c r="F351" t="s">
        <v>19686</v>
      </c>
      <c r="G351" t="s">
        <v>19687</v>
      </c>
      <c r="H351" t="s">
        <v>19688</v>
      </c>
      <c r="I351" t="s">
        <v>19689</v>
      </c>
      <c r="J351" t="s">
        <v>18989</v>
      </c>
      <c r="L351" s="4" t="s">
        <v>19690</v>
      </c>
      <c r="M351">
        <v>21</v>
      </c>
      <c r="N351" t="s">
        <v>392</v>
      </c>
      <c r="O351" t="s">
        <v>57</v>
      </c>
      <c r="P351" s="5" t="s">
        <v>58</v>
      </c>
      <c r="Q351" t="s">
        <v>595</v>
      </c>
      <c r="R351" t="s">
        <v>12</v>
      </c>
      <c r="S351">
        <v>1924700</v>
      </c>
      <c r="T351" t="s">
        <v>393</v>
      </c>
      <c r="U351" t="s">
        <v>18984</v>
      </c>
      <c r="V351" t="s">
        <v>394</v>
      </c>
      <c r="W351">
        <v>1</v>
      </c>
      <c r="X351" s="7"/>
      <c r="Y351" s="7"/>
      <c r="Z351" s="7"/>
    </row>
    <row r="352" spans="1:26" x14ac:dyDescent="0.25">
      <c r="A352" t="s">
        <v>19694</v>
      </c>
      <c r="B352">
        <v>19</v>
      </c>
      <c r="C352">
        <v>1</v>
      </c>
      <c r="D352" s="3">
        <v>45041</v>
      </c>
      <c r="E352">
        <v>45334544</v>
      </c>
      <c r="F352" t="s">
        <v>19686</v>
      </c>
      <c r="G352" t="s">
        <v>19687</v>
      </c>
      <c r="H352" t="s">
        <v>19688</v>
      </c>
      <c r="I352" t="s">
        <v>19689</v>
      </c>
      <c r="J352" t="s">
        <v>18989</v>
      </c>
      <c r="L352" s="4" t="s">
        <v>19690</v>
      </c>
      <c r="M352">
        <v>31</v>
      </c>
      <c r="N352" t="s">
        <v>11529</v>
      </c>
      <c r="O352" t="s">
        <v>81</v>
      </c>
      <c r="P352" s="5" t="s">
        <v>82</v>
      </c>
      <c r="Q352" t="s">
        <v>19476</v>
      </c>
      <c r="R352" t="s">
        <v>12</v>
      </c>
      <c r="S352">
        <v>199000</v>
      </c>
      <c r="T352" t="s">
        <v>19695</v>
      </c>
      <c r="U352" t="s">
        <v>18984</v>
      </c>
      <c r="V352" t="s">
        <v>394</v>
      </c>
      <c r="W352">
        <v>25</v>
      </c>
      <c r="X352" s="7"/>
      <c r="Y352" s="7"/>
      <c r="Z352" s="7"/>
    </row>
    <row r="353" spans="1:26" x14ac:dyDescent="0.25">
      <c r="A353" t="s">
        <v>19696</v>
      </c>
      <c r="B353">
        <v>19</v>
      </c>
      <c r="C353">
        <v>1</v>
      </c>
      <c r="D353" s="3">
        <v>45041</v>
      </c>
      <c r="E353">
        <v>45334544</v>
      </c>
      <c r="F353" t="s">
        <v>19686</v>
      </c>
      <c r="G353" t="s">
        <v>19687</v>
      </c>
      <c r="H353" t="s">
        <v>19688</v>
      </c>
      <c r="I353" t="s">
        <v>19689</v>
      </c>
      <c r="J353" t="s">
        <v>18989</v>
      </c>
      <c r="L353" s="4" t="s">
        <v>19690</v>
      </c>
      <c r="M353">
        <v>41</v>
      </c>
      <c r="N353" t="s">
        <v>625</v>
      </c>
      <c r="O353" t="s">
        <v>102</v>
      </c>
      <c r="P353" s="5" t="s">
        <v>103</v>
      </c>
      <c r="Q353" t="s">
        <v>19651</v>
      </c>
      <c r="R353" t="s">
        <v>12</v>
      </c>
      <c r="S353">
        <v>246200</v>
      </c>
      <c r="T353" t="s">
        <v>11655</v>
      </c>
      <c r="U353" t="s">
        <v>18984</v>
      </c>
      <c r="V353" t="s">
        <v>394</v>
      </c>
      <c r="W353">
        <v>12</v>
      </c>
      <c r="X353" s="7"/>
      <c r="Y353" s="7"/>
      <c r="Z353" s="7"/>
    </row>
    <row r="354" spans="1:26" x14ac:dyDescent="0.25">
      <c r="A354" t="s">
        <v>19697</v>
      </c>
      <c r="B354">
        <v>19</v>
      </c>
      <c r="C354">
        <v>1</v>
      </c>
      <c r="D354" s="3">
        <v>45041</v>
      </c>
      <c r="E354">
        <v>45334544</v>
      </c>
      <c r="F354" t="s">
        <v>19686</v>
      </c>
      <c r="G354" t="s">
        <v>19687</v>
      </c>
      <c r="H354" t="s">
        <v>19688</v>
      </c>
      <c r="I354" t="s">
        <v>19689</v>
      </c>
      <c r="J354" t="s">
        <v>18989</v>
      </c>
      <c r="L354" s="4" t="s">
        <v>19690</v>
      </c>
      <c r="M354">
        <v>42</v>
      </c>
      <c r="N354" t="s">
        <v>622</v>
      </c>
      <c r="O354" t="s">
        <v>104</v>
      </c>
      <c r="P354" s="5" t="s">
        <v>105</v>
      </c>
      <c r="Q354" t="s">
        <v>323</v>
      </c>
      <c r="R354" t="s">
        <v>12</v>
      </c>
      <c r="S354">
        <v>243200</v>
      </c>
      <c r="T354" t="s">
        <v>11655</v>
      </c>
      <c r="U354" t="s">
        <v>18984</v>
      </c>
      <c r="V354" t="s">
        <v>394</v>
      </c>
      <c r="W354">
        <v>15</v>
      </c>
      <c r="X354" s="7"/>
      <c r="Y354" s="7"/>
      <c r="Z354" s="7"/>
    </row>
    <row r="355" spans="1:26" x14ac:dyDescent="0.25">
      <c r="A355" t="s">
        <v>19698</v>
      </c>
      <c r="B355">
        <v>19</v>
      </c>
      <c r="C355">
        <v>1</v>
      </c>
      <c r="D355" s="3">
        <v>45041</v>
      </c>
      <c r="E355">
        <v>45334544</v>
      </c>
      <c r="F355" t="s">
        <v>19686</v>
      </c>
      <c r="G355" t="s">
        <v>19687</v>
      </c>
      <c r="H355" t="s">
        <v>19688</v>
      </c>
      <c r="I355" t="s">
        <v>19689</v>
      </c>
      <c r="J355" t="s">
        <v>18989</v>
      </c>
      <c r="L355" s="4" t="s">
        <v>19690</v>
      </c>
      <c r="M355">
        <v>43</v>
      </c>
      <c r="N355" t="s">
        <v>618</v>
      </c>
      <c r="O355" t="s">
        <v>106</v>
      </c>
      <c r="P355" s="5" t="s">
        <v>107</v>
      </c>
      <c r="Q355" t="s">
        <v>323</v>
      </c>
      <c r="R355" t="s">
        <v>12</v>
      </c>
      <c r="S355">
        <v>78200</v>
      </c>
      <c r="T355" t="s">
        <v>11655</v>
      </c>
      <c r="U355" t="s">
        <v>18984</v>
      </c>
      <c r="V355" t="s">
        <v>394</v>
      </c>
      <c r="W355">
        <v>20</v>
      </c>
      <c r="X355" s="7"/>
      <c r="Y355" s="7"/>
      <c r="Z355" s="7"/>
    </row>
    <row r="356" spans="1:26" x14ac:dyDescent="0.25">
      <c r="A356" t="s">
        <v>19699</v>
      </c>
      <c r="B356">
        <v>19</v>
      </c>
      <c r="C356">
        <v>1</v>
      </c>
      <c r="D356" s="3">
        <v>45041</v>
      </c>
      <c r="E356">
        <v>45334544</v>
      </c>
      <c r="F356" t="s">
        <v>19686</v>
      </c>
      <c r="G356" t="s">
        <v>19687</v>
      </c>
      <c r="H356" t="s">
        <v>19688</v>
      </c>
      <c r="I356" t="s">
        <v>19689</v>
      </c>
      <c r="J356" t="s">
        <v>18989</v>
      </c>
      <c r="L356" s="4" t="s">
        <v>19690</v>
      </c>
      <c r="M356">
        <v>44</v>
      </c>
      <c r="N356" t="s">
        <v>647</v>
      </c>
      <c r="O356" t="s">
        <v>108</v>
      </c>
      <c r="P356" s="5" t="s">
        <v>109</v>
      </c>
      <c r="Q356" t="s">
        <v>323</v>
      </c>
      <c r="R356" t="s">
        <v>12</v>
      </c>
      <c r="S356">
        <v>221100</v>
      </c>
      <c r="T356" t="s">
        <v>11846</v>
      </c>
      <c r="U356" t="s">
        <v>18984</v>
      </c>
      <c r="V356" t="s">
        <v>394</v>
      </c>
      <c r="W356">
        <v>18</v>
      </c>
      <c r="X356" s="7"/>
      <c r="Y356" s="7"/>
      <c r="Z356" s="7"/>
    </row>
    <row r="357" spans="1:26" x14ac:dyDescent="0.25">
      <c r="A357" t="s">
        <v>19700</v>
      </c>
      <c r="B357">
        <v>19</v>
      </c>
      <c r="C357">
        <v>1</v>
      </c>
      <c r="D357" s="3">
        <v>45041</v>
      </c>
      <c r="E357">
        <v>45334544</v>
      </c>
      <c r="F357" t="s">
        <v>19686</v>
      </c>
      <c r="G357" t="s">
        <v>19687</v>
      </c>
      <c r="H357" t="s">
        <v>19688</v>
      </c>
      <c r="I357" t="s">
        <v>19689</v>
      </c>
      <c r="J357" t="s">
        <v>18989</v>
      </c>
      <c r="L357" s="4" t="s">
        <v>19690</v>
      </c>
      <c r="M357">
        <v>45</v>
      </c>
      <c r="N357" t="s">
        <v>642</v>
      </c>
      <c r="O357" t="s">
        <v>110</v>
      </c>
      <c r="P357" s="5" t="s">
        <v>111</v>
      </c>
      <c r="Q357" t="s">
        <v>323</v>
      </c>
      <c r="R357" t="s">
        <v>12</v>
      </c>
      <c r="S357">
        <v>29300</v>
      </c>
      <c r="T357" t="s">
        <v>11846</v>
      </c>
      <c r="U357" t="s">
        <v>18984</v>
      </c>
      <c r="V357" t="s">
        <v>394</v>
      </c>
      <c r="W357">
        <v>21</v>
      </c>
      <c r="X357" s="7"/>
      <c r="Y357" s="7"/>
      <c r="Z357" s="7"/>
    </row>
    <row r="358" spans="1:26" x14ac:dyDescent="0.25">
      <c r="A358" t="s">
        <v>19701</v>
      </c>
      <c r="B358">
        <v>19</v>
      </c>
      <c r="C358">
        <v>1</v>
      </c>
      <c r="D358" s="3">
        <v>45041</v>
      </c>
      <c r="E358">
        <v>45334544</v>
      </c>
      <c r="F358" t="s">
        <v>19686</v>
      </c>
      <c r="G358" t="s">
        <v>19687</v>
      </c>
      <c r="H358" t="s">
        <v>19688</v>
      </c>
      <c r="I358" t="s">
        <v>19689</v>
      </c>
      <c r="J358" t="s">
        <v>18989</v>
      </c>
      <c r="L358" s="4" t="s">
        <v>19690</v>
      </c>
      <c r="M358">
        <v>47</v>
      </c>
      <c r="N358" t="s">
        <v>11868</v>
      </c>
      <c r="O358" t="s">
        <v>114</v>
      </c>
      <c r="P358" s="5" t="s">
        <v>115</v>
      </c>
      <c r="Q358" t="s">
        <v>19476</v>
      </c>
      <c r="R358" t="s">
        <v>12</v>
      </c>
      <c r="S358">
        <v>136300</v>
      </c>
      <c r="T358" t="s">
        <v>11887</v>
      </c>
      <c r="U358" t="s">
        <v>18984</v>
      </c>
      <c r="V358" t="s">
        <v>394</v>
      </c>
      <c r="W358">
        <v>25</v>
      </c>
      <c r="X358" s="7"/>
      <c r="Y358" s="7"/>
      <c r="Z358" s="7"/>
    </row>
    <row r="359" spans="1:26" x14ac:dyDescent="0.25">
      <c r="A359" t="s">
        <v>19702</v>
      </c>
      <c r="B359">
        <v>19</v>
      </c>
      <c r="C359">
        <v>1</v>
      </c>
      <c r="D359" s="3">
        <v>45041</v>
      </c>
      <c r="E359">
        <v>45334544</v>
      </c>
      <c r="F359" t="s">
        <v>19686</v>
      </c>
      <c r="G359" t="s">
        <v>19687</v>
      </c>
      <c r="H359" t="s">
        <v>19688</v>
      </c>
      <c r="I359" t="s">
        <v>19689</v>
      </c>
      <c r="J359" t="s">
        <v>18989</v>
      </c>
      <c r="L359" s="4" t="s">
        <v>19690</v>
      </c>
      <c r="M359">
        <v>57</v>
      </c>
      <c r="N359" t="s">
        <v>562</v>
      </c>
      <c r="O359" t="s">
        <v>136</v>
      </c>
      <c r="P359" s="5" t="s">
        <v>137</v>
      </c>
      <c r="Q359" t="s">
        <v>19651</v>
      </c>
      <c r="R359" t="s">
        <v>12</v>
      </c>
      <c r="S359">
        <v>70000</v>
      </c>
      <c r="T359" t="s">
        <v>19703</v>
      </c>
      <c r="U359" t="s">
        <v>18984</v>
      </c>
      <c r="V359" t="s">
        <v>394</v>
      </c>
      <c r="W359">
        <v>12</v>
      </c>
      <c r="X359" s="7"/>
      <c r="Y359" s="7"/>
      <c r="Z359" s="7"/>
    </row>
    <row r="360" spans="1:26" x14ac:dyDescent="0.25">
      <c r="A360" t="s">
        <v>19704</v>
      </c>
      <c r="B360">
        <v>19</v>
      </c>
      <c r="C360">
        <v>1</v>
      </c>
      <c r="D360" s="3">
        <v>45041</v>
      </c>
      <c r="E360">
        <v>45334544</v>
      </c>
      <c r="F360" t="s">
        <v>19686</v>
      </c>
      <c r="G360" t="s">
        <v>19687</v>
      </c>
      <c r="H360" t="s">
        <v>19688</v>
      </c>
      <c r="I360" t="s">
        <v>19689</v>
      </c>
      <c r="J360" t="s">
        <v>18989</v>
      </c>
      <c r="L360" s="4" t="s">
        <v>19690</v>
      </c>
      <c r="M360">
        <v>58</v>
      </c>
      <c r="N360" t="s">
        <v>566</v>
      </c>
      <c r="O360" t="s">
        <v>138</v>
      </c>
      <c r="P360" s="5" t="s">
        <v>139</v>
      </c>
      <c r="Q360" t="s">
        <v>323</v>
      </c>
      <c r="R360" t="s">
        <v>12</v>
      </c>
      <c r="S360">
        <v>55400</v>
      </c>
      <c r="T360" t="s">
        <v>13953</v>
      </c>
      <c r="U360" t="s">
        <v>18984</v>
      </c>
      <c r="V360" t="s">
        <v>394</v>
      </c>
      <c r="W360">
        <v>12</v>
      </c>
      <c r="X360" s="7"/>
      <c r="Y360" s="7"/>
      <c r="Z360" s="7"/>
    </row>
    <row r="361" spans="1:26" x14ac:dyDescent="0.25">
      <c r="A361" t="s">
        <v>19705</v>
      </c>
      <c r="B361">
        <v>19</v>
      </c>
      <c r="C361">
        <v>1</v>
      </c>
      <c r="D361" s="3">
        <v>45041</v>
      </c>
      <c r="E361">
        <v>45334544</v>
      </c>
      <c r="F361" t="s">
        <v>19686</v>
      </c>
      <c r="G361" t="s">
        <v>19687</v>
      </c>
      <c r="H361" t="s">
        <v>19688</v>
      </c>
      <c r="I361" t="s">
        <v>19689</v>
      </c>
      <c r="J361" t="s">
        <v>18989</v>
      </c>
      <c r="L361" s="4" t="s">
        <v>19690</v>
      </c>
      <c r="M361">
        <v>59</v>
      </c>
      <c r="N361" t="s">
        <v>571</v>
      </c>
      <c r="O361" t="s">
        <v>140</v>
      </c>
      <c r="P361" s="5" t="s">
        <v>141</v>
      </c>
      <c r="Q361" t="s">
        <v>323</v>
      </c>
      <c r="R361" t="s">
        <v>12</v>
      </c>
      <c r="S361">
        <v>16400</v>
      </c>
      <c r="T361" t="s">
        <v>13953</v>
      </c>
      <c r="U361" t="s">
        <v>18984</v>
      </c>
      <c r="V361" t="s">
        <v>394</v>
      </c>
      <c r="W361">
        <v>16</v>
      </c>
      <c r="X361" s="7"/>
      <c r="Y361" s="7"/>
      <c r="Z361" s="7"/>
    </row>
    <row r="362" spans="1:26" x14ac:dyDescent="0.25">
      <c r="A362" t="s">
        <v>19706</v>
      </c>
      <c r="B362">
        <v>19</v>
      </c>
      <c r="C362">
        <v>1</v>
      </c>
      <c r="D362" s="3">
        <v>45041</v>
      </c>
      <c r="E362">
        <v>45334544</v>
      </c>
      <c r="F362" t="s">
        <v>19686</v>
      </c>
      <c r="G362" t="s">
        <v>19687</v>
      </c>
      <c r="H362" t="s">
        <v>19688</v>
      </c>
      <c r="I362" t="s">
        <v>19689</v>
      </c>
      <c r="J362" t="s">
        <v>18989</v>
      </c>
      <c r="L362" s="4" t="s">
        <v>19690</v>
      </c>
      <c r="M362">
        <v>60</v>
      </c>
      <c r="N362" t="s">
        <v>575</v>
      </c>
      <c r="O362" t="s">
        <v>142</v>
      </c>
      <c r="P362" s="5" t="s">
        <v>143</v>
      </c>
      <c r="Q362" t="s">
        <v>323</v>
      </c>
      <c r="R362" t="s">
        <v>12</v>
      </c>
      <c r="S362">
        <v>15200</v>
      </c>
      <c r="T362" t="s">
        <v>19703</v>
      </c>
      <c r="U362" t="s">
        <v>18984</v>
      </c>
      <c r="V362" t="s">
        <v>394</v>
      </c>
      <c r="W362">
        <v>16</v>
      </c>
      <c r="X362" s="7"/>
      <c r="Y362" s="7"/>
      <c r="Z362" s="7"/>
    </row>
  </sheetData>
  <hyperlinks>
    <hyperlink ref="L3" r:id="rId1" xr:uid="{2ECABD3D-4608-462D-A764-35F78107E6D4}"/>
    <hyperlink ref="L22" r:id="rId2" xr:uid="{80F763F3-9C12-4363-A190-EEDC0B41280C}"/>
    <hyperlink ref="L23" r:id="rId3" xr:uid="{CDC28FDB-A169-45EE-AFDE-E18C59A4AAE8}"/>
    <hyperlink ref="L24" r:id="rId4" xr:uid="{4C9D7BEF-8726-46CD-B090-4D0B41ED4FC4}"/>
    <hyperlink ref="L25" r:id="rId5" xr:uid="{0EE51FAE-3445-48D2-B6E4-E14A4F3D5205}"/>
    <hyperlink ref="L26" r:id="rId6" xr:uid="{E797E77E-8BAE-4E4F-A527-90DB9533C998}"/>
    <hyperlink ref="L27" r:id="rId7" xr:uid="{253B4CDE-8678-4F6D-98A7-FF7420EA1B47}"/>
    <hyperlink ref="L28" r:id="rId8" xr:uid="{786DA0D9-7C3F-4182-8B29-7FE8FF0EED1B}"/>
    <hyperlink ref="L29" r:id="rId9" xr:uid="{20CE167B-8278-473F-A644-75D3E278D2EA}"/>
    <hyperlink ref="L30" r:id="rId10" xr:uid="{EA27BBC6-3541-4380-9A31-0A5C4C9565EB}"/>
    <hyperlink ref="L31" r:id="rId11" xr:uid="{1FF96BA7-E64B-4B2B-A735-57FDB7B4F670}"/>
    <hyperlink ref="L32" r:id="rId12" xr:uid="{F3E2BEE9-BD63-4C89-B8A1-23BC9CD98C85}"/>
    <hyperlink ref="L33" r:id="rId13" xr:uid="{8EBE3403-B5F0-42FF-81C0-7DECA62FBAB4}"/>
    <hyperlink ref="L34" r:id="rId14" xr:uid="{0D0C69CB-5ECC-48B5-8A79-67ED6B56D388}"/>
    <hyperlink ref="L35" r:id="rId15" xr:uid="{82881A9A-B3E9-46CB-873F-8B6740BF3F2A}"/>
    <hyperlink ref="L36" r:id="rId16" xr:uid="{5EA0491B-11A8-454F-8619-1776A7B7A454}"/>
    <hyperlink ref="L37" r:id="rId17" xr:uid="{D5024EC9-B06E-44E7-BE60-A568431480E5}"/>
    <hyperlink ref="L38" r:id="rId18" xr:uid="{DCD47DC1-524A-49BE-A7FE-895EE0C8049C}"/>
    <hyperlink ref="L39" r:id="rId19" xr:uid="{88CAC389-5805-48ED-BC8C-98CE7B1D98CE}"/>
    <hyperlink ref="L40" r:id="rId20" xr:uid="{1424BDE2-C241-4B5F-8C88-D235D34E055E}"/>
    <hyperlink ref="L41" r:id="rId21" xr:uid="{B66315D5-505E-45E9-BB93-0BDFC2E13FF9}"/>
    <hyperlink ref="L42" r:id="rId22" xr:uid="{C35F3DB6-6F90-4F62-BC87-C6433918F11F}"/>
    <hyperlink ref="L43" r:id="rId23" xr:uid="{05FA358D-9B94-4B54-B327-41FB592F1F8C}"/>
    <hyperlink ref="L44" r:id="rId24" xr:uid="{372312D3-52BF-4D9A-A823-F47D57575809}"/>
    <hyperlink ref="L45" r:id="rId25" xr:uid="{5B293ACB-230D-4ABD-BFE6-97143D00685E}"/>
    <hyperlink ref="L46" r:id="rId26" xr:uid="{785684B9-B508-4472-8007-0A93E3D48B14}"/>
    <hyperlink ref="L47" r:id="rId27" xr:uid="{3724F1BC-DEF4-4490-86B1-2E7D73921A21}"/>
    <hyperlink ref="L48" r:id="rId28" xr:uid="{4A4C4151-0E4C-43AA-BF50-3E841575E781}"/>
    <hyperlink ref="L49" r:id="rId29" xr:uid="{0B7AA719-4437-4FBD-8D5A-437B5F3B7549}"/>
    <hyperlink ref="L50" r:id="rId30" xr:uid="{A64A4C51-AD20-4908-AEBA-A668DBB816AA}"/>
    <hyperlink ref="L51" r:id="rId31" xr:uid="{EC761730-CDC5-4F4F-B196-3DF7346E5734}"/>
    <hyperlink ref="L52" r:id="rId32" xr:uid="{7CCB467E-A1DD-46E9-B733-31476E0B9E95}"/>
    <hyperlink ref="L53" r:id="rId33" xr:uid="{896F72A2-4F95-4129-8262-23F5A42A82EF}"/>
    <hyperlink ref="L54" r:id="rId34" xr:uid="{FC76C7EE-B6C1-4ED8-A490-4A131043E5A8}"/>
    <hyperlink ref="L55" r:id="rId35" xr:uid="{586E1840-F159-432B-8652-576E37EC48B3}"/>
    <hyperlink ref="L56" r:id="rId36" xr:uid="{84CA6D12-322C-48DF-8319-621D217D63C5}"/>
    <hyperlink ref="L57" r:id="rId37" xr:uid="{EAACF7E8-31D1-4E55-8C24-0D049B16EBCD}"/>
    <hyperlink ref="L58" r:id="rId38" xr:uid="{EC05F3BE-55B8-4CA6-B7C3-B6E36AB8B57F}"/>
    <hyperlink ref="L59" r:id="rId39" xr:uid="{86AEE3BB-782B-4241-A989-0BD6FB2A8137}"/>
    <hyperlink ref="L60" r:id="rId40" xr:uid="{6A799672-F223-4CC4-A2C7-C510BD04E25D}"/>
    <hyperlink ref="L61" r:id="rId41" xr:uid="{ACF40574-6F88-438D-B4CB-F9FCCB9CF875}"/>
    <hyperlink ref="L62" r:id="rId42" xr:uid="{5C8DC083-630A-4AE4-9952-853FE4D7DC5B}"/>
    <hyperlink ref="L63" r:id="rId43" xr:uid="{978BCAA4-B3CA-460E-92E9-D7785FDC4A6E}"/>
    <hyperlink ref="L64" r:id="rId44" xr:uid="{536606E5-F961-4FC9-925A-9520F6EAEE4A}"/>
    <hyperlink ref="L65" r:id="rId45" xr:uid="{4D6D17CB-47E0-408E-B56F-F1CB5F249B80}"/>
    <hyperlink ref="L66" r:id="rId46" xr:uid="{AE2C039A-0215-46AD-9E24-236D955D237D}"/>
    <hyperlink ref="L67" r:id="rId47" xr:uid="{69A791A2-2280-4627-A89C-278768CA5FA3}"/>
    <hyperlink ref="L68" r:id="rId48" xr:uid="{4BA9A6DA-600C-4E3F-8875-361966355434}"/>
    <hyperlink ref="L69" r:id="rId49" xr:uid="{90DCD1E1-6B94-4F0A-ABE4-9A50BA35434F}"/>
    <hyperlink ref="L70" r:id="rId50" xr:uid="{89C66F0A-4165-4598-BCFD-9D61CD67AA0C}"/>
    <hyperlink ref="L71" r:id="rId51" xr:uid="{DCA327D1-32D7-4548-8958-F551C7EDA8A5}"/>
    <hyperlink ref="L72" r:id="rId52" xr:uid="{6CF37C43-99C6-4696-80E8-4D2E9B876060}"/>
    <hyperlink ref="L73" r:id="rId53" xr:uid="{D0F865F7-C379-4964-9FF8-BFC82D6AF0F1}"/>
    <hyperlink ref="L74" r:id="rId54" xr:uid="{8C06A0CC-D6EB-4A1C-AFE0-D2CDD26499BB}"/>
    <hyperlink ref="L75" r:id="rId55" xr:uid="{C2DA8D32-5D7D-45E7-8FC9-BA374C62D4F6}"/>
    <hyperlink ref="L76" r:id="rId56" xr:uid="{381DDDB6-1C5B-45B2-8BB3-E537EA1CEB80}"/>
    <hyperlink ref="L77" r:id="rId57" xr:uid="{F3CBFC6D-A903-44FC-9785-526D81E3E284}"/>
    <hyperlink ref="L78" r:id="rId58" xr:uid="{A50C4941-C705-4C44-A54D-57FD0A15044E}"/>
    <hyperlink ref="L79" r:id="rId59" xr:uid="{D790A3B0-B3D9-4C0A-8023-6487D6F23A5B}"/>
    <hyperlink ref="L80" r:id="rId60" xr:uid="{D182706B-69F3-49FE-A8D5-BD2E29E9D52C}"/>
    <hyperlink ref="L81" r:id="rId61" xr:uid="{A4265A88-D100-4D10-8558-72EAF37ADC6A}"/>
    <hyperlink ref="L82" r:id="rId62" xr:uid="{B17F1E0B-C0CA-4A12-BC4D-A8D52B167713}"/>
    <hyperlink ref="L83" r:id="rId63" xr:uid="{387F27D7-DDB0-4006-B53C-629557BA0CA8}"/>
    <hyperlink ref="L84" r:id="rId64" xr:uid="{C935929D-FFCA-49AF-AD3D-103DBF823E01}"/>
    <hyperlink ref="L85" r:id="rId65" xr:uid="{66ED6521-C67A-404F-8157-2BFC576597C8}"/>
    <hyperlink ref="L86" r:id="rId66" xr:uid="{40E60B27-D1CD-423F-8FE6-3220111560DB}"/>
    <hyperlink ref="L87" r:id="rId67" xr:uid="{39CCE808-010F-40D6-A52E-4E68096E6642}"/>
    <hyperlink ref="L88" r:id="rId68" xr:uid="{8170100A-B311-4168-8A7D-904996446276}"/>
    <hyperlink ref="L89" r:id="rId69" xr:uid="{199F1C78-C620-4ACD-9F68-D14D26636D7D}"/>
    <hyperlink ref="L90" r:id="rId70" xr:uid="{78F316FF-7257-4892-9A8B-423B051FAD83}"/>
    <hyperlink ref="L91" r:id="rId71" xr:uid="{06981AC0-C235-4B53-A13E-E4D7D7E73FFD}"/>
    <hyperlink ref="L92" r:id="rId72" xr:uid="{54DB7F3E-3555-481A-9134-FE02F669C556}"/>
    <hyperlink ref="L93" r:id="rId73" xr:uid="{CB875EA5-ADA8-40A2-AC18-1AAB1B157815}"/>
    <hyperlink ref="L94" r:id="rId74" xr:uid="{553E7A41-B596-49A5-B889-B368B9F0A4D8}"/>
    <hyperlink ref="L95" r:id="rId75" xr:uid="{23E6431A-2B93-4835-AA00-96F49286A5EA}"/>
    <hyperlink ref="L96" r:id="rId76" xr:uid="{B833F5EB-72CF-49FA-BCA7-229071200C4F}"/>
    <hyperlink ref="L97" r:id="rId77" xr:uid="{6DE2954F-B127-4846-93E5-7AC276C70E76}"/>
    <hyperlink ref="L98" r:id="rId78" xr:uid="{63B9B524-004D-43E9-86DF-42FB81F4B6EF}"/>
    <hyperlink ref="L99" r:id="rId79" xr:uid="{BC7260E7-B4CF-4DFE-A5C1-64B5BEBE88F8}"/>
    <hyperlink ref="L100" r:id="rId80" xr:uid="{3E3FD8DE-F0ED-4E2C-99E9-AE3084386D9D}"/>
    <hyperlink ref="L101" r:id="rId81" xr:uid="{79478044-0EAC-4B22-AF03-914EAC15F98B}"/>
    <hyperlink ref="L102" r:id="rId82" xr:uid="{9D53A8BA-97A1-4A6D-BB9A-1A27C174B0B1}"/>
    <hyperlink ref="L103" r:id="rId83" xr:uid="{D6A04481-CFFC-4F42-B1BC-2EED19B0F795}"/>
    <hyperlink ref="L106" r:id="rId84" xr:uid="{DBFF34AE-C33F-4393-905E-BCF61B80F6E4}"/>
    <hyperlink ref="L107" r:id="rId85" xr:uid="{A5801FE2-BA50-4D31-9510-D6507E957BB0}"/>
    <hyperlink ref="L108" r:id="rId86" xr:uid="{B96CEAF9-E8EC-4237-9FBE-36F3EDAB2DE8}"/>
    <hyperlink ref="L109" r:id="rId87" xr:uid="{43570EE0-10AE-4770-9072-63BB774C0E1E}"/>
    <hyperlink ref="L110" r:id="rId88" xr:uid="{4C4DD028-DAE6-492F-A58E-1B258877D754}"/>
    <hyperlink ref="L111" r:id="rId89" xr:uid="{CD33B939-E2D6-4393-9B6C-50DDCCD6E2EA}"/>
    <hyperlink ref="L112" r:id="rId90" xr:uid="{60EFD6F1-9604-4428-8C31-A2080C20E587}"/>
    <hyperlink ref="L125" r:id="rId91" xr:uid="{89F82B73-2A7C-49C7-AE41-6702D4080A7F}"/>
    <hyperlink ref="L126" r:id="rId92" xr:uid="{F3A970F5-8ACD-4B49-BA0C-5134EC1588A7}"/>
    <hyperlink ref="L127" r:id="rId93" xr:uid="{CA0CB9D8-10A3-42A3-AE47-370C86975B78}"/>
    <hyperlink ref="L128" r:id="rId94" xr:uid="{1A335615-C539-4F73-B367-BCA0F7D2A150}"/>
    <hyperlink ref="L129" r:id="rId95" xr:uid="{AC2798AA-2A7B-45FB-8DDE-E63ADF6849F2}"/>
    <hyperlink ref="L130" r:id="rId96" xr:uid="{A52EBD3C-AFBE-4682-9C2B-E41DFDC7F223}"/>
    <hyperlink ref="L131" r:id="rId97" xr:uid="{34221563-9875-478F-A13F-3D6DD3F6E319}"/>
    <hyperlink ref="L132" r:id="rId98" xr:uid="{E07B3C1E-A8AB-473F-905E-BC8429AB92C8}"/>
    <hyperlink ref="L313" r:id="rId99" xr:uid="{D8F907C7-A19B-49D8-92A5-E4C18AE00E1F}"/>
    <hyperlink ref="L315" r:id="rId100" xr:uid="{8E835272-DBD9-4ABF-8D94-FD9672735787}"/>
    <hyperlink ref="L316" r:id="rId101" xr:uid="{03AC8915-5C9B-4179-B99A-08F25CE6EBD9}"/>
    <hyperlink ref="L317" r:id="rId102" xr:uid="{E097CFBC-1190-4E6E-B40B-68883AE4BC21}"/>
    <hyperlink ref="L318" r:id="rId103" xr:uid="{9E6D8194-1ADB-47E5-8397-AB82A7CB9E24}"/>
    <hyperlink ref="L319" r:id="rId104" xr:uid="{9FADB12A-6220-4CB6-B090-C33B71C40D81}"/>
    <hyperlink ref="L320" r:id="rId105" xr:uid="{16992DDB-6F75-4EE5-9A87-53381D1D26BA}"/>
    <hyperlink ref="L321" r:id="rId106" xr:uid="{DFD851BD-458B-4619-AD90-EFD96E3F55F1}"/>
    <hyperlink ref="L322" r:id="rId107" xr:uid="{F7DE3F7C-D026-419E-987D-29AD9FAB93FF}"/>
    <hyperlink ref="L323" r:id="rId108" xr:uid="{18B51F3D-92B3-436F-B1E4-4B2DDFE488DA}"/>
    <hyperlink ref="L324" r:id="rId109" xr:uid="{51DABA5E-D819-4708-BC76-F4C16B239747}"/>
    <hyperlink ref="L325" r:id="rId110" xr:uid="{7F2CEF27-95A9-4A05-8B9B-DF9DD4A36DAB}"/>
    <hyperlink ref="L326" r:id="rId111" xr:uid="{2557A672-3496-484E-883E-3A100CD7706E}"/>
    <hyperlink ref="L327" r:id="rId112" xr:uid="{37C22256-513E-4351-9551-3096D809A719}"/>
    <hyperlink ref="L328" r:id="rId113" xr:uid="{C502B65F-457A-4810-AD21-BD5BD4E46991}"/>
    <hyperlink ref="L329" r:id="rId114" xr:uid="{588AE2C4-7B97-4E52-AB08-B89816853D37}"/>
    <hyperlink ref="L330" r:id="rId115" xr:uid="{C02F5DF6-2E50-45ED-81A7-7CF2E11C94A3}"/>
    <hyperlink ref="L331" r:id="rId116" xr:uid="{8F1BC12F-7C1F-41DC-8BDE-38FD7A0161E0}"/>
    <hyperlink ref="L332" r:id="rId117" xr:uid="{C85E229C-5538-4006-978A-2C95B8ABAA79}"/>
    <hyperlink ref="L333" r:id="rId118" xr:uid="{4D45A9DA-E56D-41B9-A1B1-1BB188ACE355}"/>
    <hyperlink ref="L334" r:id="rId119" xr:uid="{95E3F796-81A9-428A-A82F-6123E00B096B}"/>
    <hyperlink ref="L335" r:id="rId120" xr:uid="{767237D1-6784-475F-A4DA-1FDC85FA9C0A}"/>
    <hyperlink ref="L336" r:id="rId121" xr:uid="{AB47EACE-04AA-4651-8805-BC7A2DB8A38A}"/>
    <hyperlink ref="L337" r:id="rId122" xr:uid="{2C45FFAD-1763-4C1C-B2B4-89C4678C5769}"/>
    <hyperlink ref="L338" r:id="rId123" xr:uid="{775AF043-0635-48D6-BCB5-F67FECD0E52D}"/>
    <hyperlink ref="L339" r:id="rId124" xr:uid="{EA51AFA1-7C38-4A95-B649-BED15981E5A4}"/>
    <hyperlink ref="L340" r:id="rId125" xr:uid="{0B4ADB55-E9F6-4AC0-AC19-BCFB3F7F4B86}"/>
    <hyperlink ref="L341" r:id="rId126" xr:uid="{BD0A6DAD-E2CC-47E2-AA47-759AD0328513}"/>
    <hyperlink ref="L342" r:id="rId127" xr:uid="{AF178A5F-0A6D-4793-BA7B-B2EA72E0F373}"/>
    <hyperlink ref="L343" r:id="rId128" xr:uid="{597DA6C2-C599-44FD-AD5F-B3D57B207BE0}"/>
    <hyperlink ref="L344" r:id="rId129" xr:uid="{22A01E5E-2B7B-4BA2-8CC7-BBFF1D40F10C}"/>
    <hyperlink ref="L345" r:id="rId130" xr:uid="{2C45794B-4A8C-4A06-9E7B-B78025740363}"/>
    <hyperlink ref="L346" r:id="rId131" xr:uid="{8E3A1ED4-CDFD-46ED-BE9B-23C783A8083C}"/>
    <hyperlink ref="L348" r:id="rId132" xr:uid="{B4B48637-F447-4801-B4A7-52CDAC24D896}"/>
    <hyperlink ref="L349" r:id="rId133" xr:uid="{ABC81E28-C3D7-425A-B841-B2A858D454E0}"/>
    <hyperlink ref="L350" r:id="rId134" xr:uid="{6213D34C-F01D-4F57-BB01-D7B67F31FC15}"/>
    <hyperlink ref="L351" r:id="rId135" xr:uid="{F7EDFE3C-8482-4C3C-A041-5E057F309A52}"/>
    <hyperlink ref="L352" r:id="rId136" xr:uid="{76EA1A91-3A4D-48EA-9A9E-413156A32B42}"/>
    <hyperlink ref="L353" r:id="rId137" xr:uid="{8B3B0B6F-8D93-45A5-9CB6-D2C86A82F31B}"/>
    <hyperlink ref="L354" r:id="rId138" xr:uid="{D5805A6A-D7E7-4AD8-A403-762F75AD89A6}"/>
    <hyperlink ref="L355" r:id="rId139" xr:uid="{13B85FCD-A9BB-467F-9395-A913B8DB6028}"/>
    <hyperlink ref="L356" r:id="rId140" xr:uid="{9B19F12C-D6D6-4F96-A736-A15B151CBCD4}"/>
    <hyperlink ref="L357" r:id="rId141" xr:uid="{38DED2DD-76BB-44C4-909F-62491B6F8FBE}"/>
    <hyperlink ref="L358" r:id="rId142" xr:uid="{32FD646B-2042-4761-B5C8-E8E6BAFA652A}"/>
    <hyperlink ref="L359" r:id="rId143" xr:uid="{1528D0A6-0DC0-470C-9A95-CB360B05E07B}"/>
    <hyperlink ref="L360" r:id="rId144" xr:uid="{44CDF6F3-EE06-4561-AD73-6F0B95C5F80D}"/>
    <hyperlink ref="L361" r:id="rId145" xr:uid="{E5A8AC3E-0FD8-4112-8677-0BF81D0DAC95}"/>
    <hyperlink ref="L362" r:id="rId146" xr:uid="{E008735C-3909-4D93-934E-38970A0DAA0B}"/>
  </hyperlinks>
  <pageMargins left="0.7" right="0.7" top="0.75" bottom="0.75" header="0.3" footer="0.3"/>
  <pageSetup orientation="portrait" r:id="rId147"/>
  <tableParts count="1">
    <tablePart r:id="rId14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5"/>
  <sheetViews>
    <sheetView workbookViewId="0">
      <selection activeCell="O18" sqref="O18"/>
    </sheetView>
  </sheetViews>
  <sheetFormatPr baseColWidth="10" defaultColWidth="9.140625" defaultRowHeight="15" x14ac:dyDescent="0.25"/>
  <sheetData>
    <row r="3" spans="1:1" x14ac:dyDescent="0.25">
      <c r="A3">
        <v>30.94</v>
      </c>
    </row>
    <row r="4" spans="1:1" x14ac:dyDescent="0.25">
      <c r="A4">
        <v>75</v>
      </c>
    </row>
    <row r="5" spans="1:1" x14ac:dyDescent="0.25">
      <c r="A5">
        <v>75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3eb8ae80-a052-45e2-a440-6e87b7e7d514" xsi:nil="true"/>
    <lcf76f155ced4ddcb4097134ff3c332f xmlns="9f5500b0-0c33-4abc-a9c9-eb4fb7b24c6f">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AD95DC23F9EE54E8420DBC4BB5E9100" ma:contentTypeVersion="10" ma:contentTypeDescription="Create a new document." ma:contentTypeScope="" ma:versionID="3c2057fb9957c50f0be0cad4463a7e07">
  <xsd:schema xmlns:xsd="http://www.w3.org/2001/XMLSchema" xmlns:xs="http://www.w3.org/2001/XMLSchema" xmlns:p="http://schemas.microsoft.com/office/2006/metadata/properties" xmlns:ns2="3eb8ae80-a052-45e2-a440-6e87b7e7d514" xmlns:ns3="9f5500b0-0c33-4abc-a9c9-eb4fb7b24c6f" targetNamespace="http://schemas.microsoft.com/office/2006/metadata/properties" ma:root="true" ma:fieldsID="82ae79a5921f543d7aeea9357bf1c0f3" ns2:_="" ns3:_="">
    <xsd:import namespace="3eb8ae80-a052-45e2-a440-6e87b7e7d514"/>
    <xsd:import namespace="9f5500b0-0c33-4abc-a9c9-eb4fb7b24c6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b8ae80-a052-45e2-a440-6e87b7e7d5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a6ea4f60-cbc5-4b35-909a-3f44267796e9}" ma:internalName="TaxCatchAll" ma:showField="CatchAllData" ma:web="3eb8ae80-a052-45e2-a440-6e87b7e7d51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f5500b0-0c33-4abc-a9c9-eb4fb7b24c6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74d07ee-a2ee-4ea1-89d1-5ed9b3039d2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D4462A0-F95D-485E-AEE9-FD529FC7A628}">
  <ds:schemaRefs>
    <ds:schemaRef ds:uri="http://schemas.microsoft.com/sharepoint/v3/contenttype/forms"/>
  </ds:schemaRefs>
</ds:datastoreItem>
</file>

<file path=customXml/itemProps2.xml><?xml version="1.0" encoding="utf-8"?>
<ds:datastoreItem xmlns:ds="http://schemas.openxmlformats.org/officeDocument/2006/customXml" ds:itemID="{95C79D19-FC1C-4A9C-BB26-33785AB0BA90}">
  <ds:schemaRefs>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9f5500b0-0c33-4abc-a9c9-eb4fb7b24c6f"/>
    <ds:schemaRef ds:uri="http://www.w3.org/XML/1998/namespace"/>
    <ds:schemaRef ds:uri="3eb8ae80-a052-45e2-a440-6e87b7e7d514"/>
    <ds:schemaRef ds:uri="http://purl.org/dc/dcmitype/"/>
    <ds:schemaRef ds:uri="http://purl.org/dc/terms/"/>
  </ds:schemaRefs>
</ds:datastoreItem>
</file>

<file path=customXml/itemProps3.xml><?xml version="1.0" encoding="utf-8"?>
<ds:datastoreItem xmlns:ds="http://schemas.openxmlformats.org/officeDocument/2006/customXml" ds:itemID="{8EFE2672-849B-4D73-B7C0-2EE9213AEA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b8ae80-a052-45e2-a440-6e87b7e7d514"/>
    <ds:schemaRef ds:uri="9f5500b0-0c33-4abc-a9c9-eb4fb7b24c6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vt:i4>
      </vt:variant>
    </vt:vector>
  </HeadingPairs>
  <TitlesOfParts>
    <vt:vector size="12" baseType="lpstr">
      <vt:lpstr>PR.FIN</vt:lpstr>
      <vt:lpstr>Hoja1</vt:lpstr>
      <vt:lpstr>CF</vt:lpstr>
      <vt:lpstr>IPC</vt:lpstr>
      <vt:lpstr>TC</vt:lpstr>
      <vt:lpstr>BIntern</vt:lpstr>
      <vt:lpstr>BGuatecompras</vt:lpstr>
      <vt:lpstr>Hoja2</vt:lpstr>
      <vt:lpstr>BCotizaciones</vt:lpstr>
      <vt:lpstr>Sheet1</vt:lpstr>
      <vt:lpstr>PR.FIN!Área_de_impresión</vt:lpstr>
      <vt:lpstr>PR.FIN!Títulos_a_imprimir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ine</dc:creator>
  <cp:keywords/>
  <dc:description/>
  <cp:lastModifiedBy>Precios Referencia</cp:lastModifiedBy>
  <cp:revision/>
  <dcterms:created xsi:type="dcterms:W3CDTF">2015-06-05T18:17:20Z</dcterms:created>
  <dcterms:modified xsi:type="dcterms:W3CDTF">2023-09-29T19:33:57Z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0x0101006AD95DC23F9EE54E8420DBC4BB5E9100</vt:lpwstr>
  </property>
  <property fmtid="{D5CDD505-2E9C-101B-9397-08002B2CF9AE}" pid="3" name="MediaServiceImageTags">
    <vt:lpwstr/>
  </property>
</Properties>
</file>